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53222"/>
  <mc:AlternateContent xmlns:mc="http://schemas.openxmlformats.org/markup-compatibility/2006">
    <mc:Choice Requires="x15">
      <x15ac:absPath xmlns:x15ac="http://schemas.microsoft.com/office/spreadsheetml/2010/11/ac" url="\\Koordlen\data\COD\COD_2(Сукбаева А.Г.)\РЕЕСТРЫ МО\"/>
    </mc:Choice>
  </mc:AlternateContent>
  <bookViews>
    <workbookView xWindow="0" yWindow="0" windowWidth="19320" windowHeight="11760"/>
  </bookViews>
  <sheets>
    <sheet name="РЕЕЕСТР_МО" sheetId="2" r:id="rId1"/>
    <sheet name="стат_данные " sheetId="14" r:id="rId2"/>
    <sheet name="убывшие и прибывшие" sheetId="13" r:id="rId3"/>
    <sheet name="вновь заявившеся" sheetId="3" r:id="rId4"/>
    <sheet name="прикрепление" sheetId="16" r:id="rId5"/>
    <sheet name="Структура" sheetId="4" r:id="rId6"/>
    <sheet name="Мощность АПП" sheetId="5" r:id="rId7"/>
    <sheet name="Предложения АПП" sheetId="6" r:id="rId8"/>
    <sheet name="Мощность стационара" sheetId="7" r:id="rId9"/>
    <sheet name="Мощность ДС" sheetId="8" r:id="rId10"/>
    <sheet name="Предложения ДС" sheetId="9" r:id="rId11"/>
    <sheet name="Предложения Стац" sheetId="10" r:id="rId12"/>
    <sheet name="Мощность ДИ" sheetId="11" r:id="rId13"/>
    <sheet name="Предложения ДИ" sheetId="12" r:id="rId14"/>
    <sheet name="план-факт за 2019г" sheetId="15" r:id="rId15"/>
  </sheets>
  <definedNames>
    <definedName name="_xlnm._FilterDatabase" localSheetId="6" hidden="1">'Мощность АПП'!$A$1:$CD$1</definedName>
    <definedName name="_xlnm._FilterDatabase" localSheetId="8" hidden="1">'Мощность стационара'!$A$1:$AMK$105</definedName>
    <definedName name="_xlnm._FilterDatabase" localSheetId="7" hidden="1">'Предложения АПП'!$A$1:$CH$1</definedName>
    <definedName name="_xlnm._FilterDatabase" localSheetId="0" hidden="1">РЕЕЕСТР_МО!$A$4:$BC$202</definedName>
    <definedName name="_xlnm._FilterDatabase" localSheetId="1" hidden="1">'стат_данные '!$A$2:$K$197</definedName>
    <definedName name="_xlnm._FilterDatabase" localSheetId="5" hidden="1">Структура!$2:$74</definedName>
    <definedName name="_xlnm._FilterDatabase" localSheetId="2" hidden="1">'убывшие и прибывшие'!$A$1:$H$1</definedName>
  </definedNames>
  <calcPr calcId="162913"/>
</workbook>
</file>

<file path=xl/calcChain.xml><?xml version="1.0" encoding="utf-8"?>
<calcChain xmlns="http://schemas.openxmlformats.org/spreadsheetml/2006/main">
  <c r="O212" i="2" l="1"/>
  <c r="N212" i="2"/>
  <c r="M212" i="2"/>
  <c r="S26" i="12"/>
  <c r="R26" i="11"/>
  <c r="S24" i="11"/>
  <c r="R17" i="11"/>
  <c r="R15" i="11"/>
  <c r="R13" i="11"/>
  <c r="R12" i="11"/>
  <c r="R11" i="11"/>
  <c r="R4" i="11"/>
  <c r="AD416" i="10"/>
  <c r="AC416" i="10"/>
  <c r="X415" i="10"/>
  <c r="W415" i="10"/>
  <c r="V415" i="10"/>
  <c r="AW414" i="10"/>
  <c r="AZ413" i="10"/>
  <c r="AZ411" i="10"/>
  <c r="AZ410" i="10"/>
  <c r="AR410" i="10"/>
  <c r="AQ410" i="10"/>
  <c r="AZ409" i="10"/>
  <c r="AZ408" i="10"/>
  <c r="AZ407" i="10"/>
  <c r="AZ406" i="10"/>
  <c r="AX405" i="10"/>
  <c r="AZ405" i="10" s="1"/>
  <c r="AZ404" i="10"/>
  <c r="AX403" i="10"/>
  <c r="AZ403" i="10" s="1"/>
  <c r="AZ402" i="10"/>
  <c r="AX401" i="10"/>
  <c r="AZ401" i="10" s="1"/>
  <c r="AX400" i="10"/>
  <c r="AZ400" i="10" s="1"/>
  <c r="AZ399" i="10"/>
  <c r="AZ398" i="10"/>
  <c r="AZ397" i="10"/>
  <c r="AZ396" i="10"/>
  <c r="AX395" i="10"/>
  <c r="AZ395" i="10" s="1"/>
  <c r="AX394" i="10"/>
  <c r="AZ394" i="10" s="1"/>
  <c r="AX393" i="10"/>
  <c r="AZ393" i="10" s="1"/>
  <c r="AZ392" i="10"/>
  <c r="AR391" i="10"/>
  <c r="AQ391" i="10"/>
  <c r="AX390" i="10"/>
  <c r="AZ390" i="10" s="1"/>
  <c r="AZ389" i="10"/>
  <c r="AZ388" i="10"/>
  <c r="AZ387" i="10"/>
  <c r="AX386" i="10"/>
  <c r="AZ386" i="10" s="1"/>
  <c r="AZ385" i="10"/>
  <c r="AZ384" i="10"/>
  <c r="AZ383" i="10"/>
  <c r="AZ382" i="10"/>
  <c r="AY381" i="10"/>
  <c r="AX381" i="10"/>
  <c r="AZ380" i="10"/>
  <c r="AZ379" i="10"/>
  <c r="AR378" i="10"/>
  <c r="AQ378" i="10"/>
  <c r="AZ377" i="10"/>
  <c r="AZ376" i="10"/>
  <c r="AZ375" i="10"/>
  <c r="AZ374" i="10"/>
  <c r="AZ373" i="10"/>
  <c r="AZ372" i="10"/>
  <c r="AZ371" i="10"/>
  <c r="AX370" i="10"/>
  <c r="AZ370" i="10" s="1"/>
  <c r="AZ369" i="10"/>
  <c r="AR368" i="10"/>
  <c r="AQ368" i="10"/>
  <c r="AZ367" i="10"/>
  <c r="AZ366" i="10"/>
  <c r="AZ365" i="10"/>
  <c r="AZ364" i="10"/>
  <c r="AZ363" i="10"/>
  <c r="AR362" i="10"/>
  <c r="AQ362" i="10"/>
  <c r="AZ361" i="10"/>
  <c r="AZ360" i="10"/>
  <c r="AZ359" i="10"/>
  <c r="AZ358" i="10"/>
  <c r="AZ357" i="10"/>
  <c r="AZ356" i="10"/>
  <c r="AX355" i="10"/>
  <c r="AZ355" i="10" s="1"/>
  <c r="AZ354" i="10"/>
  <c r="AR353" i="10"/>
  <c r="AQ353" i="10"/>
  <c r="AY352" i="10"/>
  <c r="AX352" i="10"/>
  <c r="AY351" i="10"/>
  <c r="AX351" i="10"/>
  <c r="AY350" i="10"/>
  <c r="AX350" i="10"/>
  <c r="AX349" i="10"/>
  <c r="AZ349" i="10" s="1"/>
  <c r="AX348" i="10"/>
  <c r="AZ348" i="10" s="1"/>
  <c r="AX347" i="10"/>
  <c r="AZ347" i="10" s="1"/>
  <c r="AX346" i="10"/>
  <c r="AZ346" i="10" s="1"/>
  <c r="AX345" i="10"/>
  <c r="AZ345" i="10" s="1"/>
  <c r="AZ344" i="10"/>
  <c r="AY343" i="10"/>
  <c r="AX343" i="10"/>
  <c r="AY342" i="10"/>
  <c r="AZ342" i="10" s="1"/>
  <c r="AX341" i="10"/>
  <c r="AZ341" i="10" s="1"/>
  <c r="AZ340" i="10"/>
  <c r="AX339" i="10"/>
  <c r="AZ339" i="10" s="1"/>
  <c r="AX338" i="10"/>
  <c r="AZ338" i="10" s="1"/>
  <c r="AX337" i="10"/>
  <c r="AZ337" i="10" s="1"/>
  <c r="AX336" i="10"/>
  <c r="AZ336" i="10" s="1"/>
  <c r="AX335" i="10"/>
  <c r="AZ335" i="10" s="1"/>
  <c r="AR334" i="10"/>
  <c r="AQ334" i="10"/>
  <c r="R334" i="10"/>
  <c r="AX333" i="10"/>
  <c r="AZ333" i="10" s="1"/>
  <c r="AY332" i="10"/>
  <c r="AX332" i="10"/>
  <c r="AY331" i="10"/>
  <c r="AX331" i="10"/>
  <c r="AY330" i="10"/>
  <c r="AX330" i="10"/>
  <c r="AZ329" i="10"/>
  <c r="AY328" i="10"/>
  <c r="AX328" i="10"/>
  <c r="AX327" i="10"/>
  <c r="AZ327" i="10" s="1"/>
  <c r="AY326" i="10"/>
  <c r="AX326" i="10"/>
  <c r="AX325" i="10"/>
  <c r="AZ325" i="10" s="1"/>
  <c r="AZ324" i="10"/>
  <c r="AX323" i="10"/>
  <c r="AZ323" i="10" s="1"/>
  <c r="AZ322" i="10"/>
  <c r="AX321" i="10"/>
  <c r="AZ321" i="10" s="1"/>
  <c r="AY320" i="10"/>
  <c r="AZ320" i="10" s="1"/>
  <c r="AX319" i="10"/>
  <c r="AZ319" i="10" s="1"/>
  <c r="AY318" i="10"/>
  <c r="AZ318" i="10" s="1"/>
  <c r="AY317" i="10"/>
  <c r="AX317" i="10"/>
  <c r="AY316" i="10"/>
  <c r="AX316" i="10"/>
  <c r="AY315" i="10"/>
  <c r="AX315" i="10"/>
  <c r="AR314" i="10"/>
  <c r="AQ314" i="10"/>
  <c r="R314" i="10"/>
  <c r="AX313" i="10"/>
  <c r="AZ313" i="10" s="1"/>
  <c r="AX312" i="10"/>
  <c r="AZ312" i="10" s="1"/>
  <c r="AX311" i="10"/>
  <c r="AZ311" i="10" s="1"/>
  <c r="AX310" i="10"/>
  <c r="AZ310" i="10" s="1"/>
  <c r="AX309" i="10"/>
  <c r="AZ309" i="10" s="1"/>
  <c r="AX308" i="10"/>
  <c r="AZ308" i="10" s="1"/>
  <c r="AX307" i="10"/>
  <c r="AZ307" i="10" s="1"/>
  <c r="AZ306" i="10"/>
  <c r="AZ305" i="10"/>
  <c r="AX304" i="10"/>
  <c r="AZ304" i="10" s="1"/>
  <c r="AY303" i="10"/>
  <c r="AX303" i="10"/>
  <c r="AX302" i="10"/>
  <c r="AZ302" i="10" s="1"/>
  <c r="AZ301" i="10"/>
  <c r="AX300" i="10"/>
  <c r="AZ300" i="10" s="1"/>
  <c r="AY299" i="10"/>
  <c r="AX299" i="10"/>
  <c r="AR298" i="10"/>
  <c r="AQ298" i="10"/>
  <c r="R298" i="10"/>
  <c r="AX297" i="10"/>
  <c r="AZ297" i="10" s="1"/>
  <c r="AX296" i="10"/>
  <c r="AZ296" i="10" s="1"/>
  <c r="AX295" i="10"/>
  <c r="AZ295" i="10" s="1"/>
  <c r="AY294" i="10"/>
  <c r="AX294" i="10"/>
  <c r="AY293" i="10"/>
  <c r="AX293" i="10"/>
  <c r="AX292" i="10"/>
  <c r="AZ292" i="10" s="1"/>
  <c r="AX291" i="10"/>
  <c r="AZ291" i="10" s="1"/>
  <c r="AX290" i="10"/>
  <c r="AZ290" i="10" s="1"/>
  <c r="AX289" i="10"/>
  <c r="AZ289" i="10" s="1"/>
  <c r="AX288" i="10"/>
  <c r="AZ288" i="10" s="1"/>
  <c r="AZ287" i="10"/>
  <c r="AX286" i="10"/>
  <c r="AZ286" i="10" s="1"/>
  <c r="AX285" i="10"/>
  <c r="AZ285" i="10" s="1"/>
  <c r="AR284" i="10"/>
  <c r="AQ284" i="10"/>
  <c r="R284" i="10"/>
  <c r="AZ283" i="10"/>
  <c r="AZ282" i="10"/>
  <c r="AY281" i="10"/>
  <c r="AX281" i="10"/>
  <c r="AY280" i="10"/>
  <c r="AX280" i="10"/>
  <c r="AY279" i="10"/>
  <c r="AZ279" i="10" s="1"/>
  <c r="AR278" i="10"/>
  <c r="AQ278" i="10"/>
  <c r="AX277" i="10"/>
  <c r="AZ277" i="10" s="1"/>
  <c r="AX276" i="10"/>
  <c r="AZ276" i="10" s="1"/>
  <c r="AY275" i="10"/>
  <c r="AX275" i="10"/>
  <c r="AX274" i="10"/>
  <c r="AZ274" i="10" s="1"/>
  <c r="AY273" i="10"/>
  <c r="AX273" i="10"/>
  <c r="AZ272" i="10"/>
  <c r="AX271" i="10"/>
  <c r="AZ271" i="10" s="1"/>
  <c r="AX270" i="10"/>
  <c r="AZ270" i="10" s="1"/>
  <c r="AX269" i="10"/>
  <c r="AZ269" i="10" s="1"/>
  <c r="AI269" i="10"/>
  <c r="AY268" i="10"/>
  <c r="AX268" i="10"/>
  <c r="AX267" i="10"/>
  <c r="AZ267" i="10" s="1"/>
  <c r="AY266" i="10"/>
  <c r="AX266" i="10"/>
  <c r="AX265" i="10"/>
  <c r="AZ265" i="10" s="1"/>
  <c r="AY264" i="10"/>
  <c r="AX264" i="10"/>
  <c r="BL263" i="10"/>
  <c r="AR263" i="10"/>
  <c r="AQ263" i="10"/>
  <c r="R263" i="10"/>
  <c r="AZ262" i="10"/>
  <c r="AR261" i="10"/>
  <c r="AQ261" i="10"/>
  <c r="AX260" i="10"/>
  <c r="AZ260" i="10" s="1"/>
  <c r="AX259" i="10"/>
  <c r="AZ259" i="10" s="1"/>
  <c r="AX258" i="10"/>
  <c r="AZ258" i="10" s="1"/>
  <c r="AX257" i="10"/>
  <c r="AZ257" i="10" s="1"/>
  <c r="AX256" i="10"/>
  <c r="AZ256" i="10" s="1"/>
  <c r="AX255" i="10"/>
  <c r="AZ255" i="10" s="1"/>
  <c r="AX254" i="10"/>
  <c r="AZ254" i="10" s="1"/>
  <c r="AI254" i="10"/>
  <c r="AZ253" i="10"/>
  <c r="AZ252" i="10"/>
  <c r="AX251" i="10"/>
  <c r="AZ251" i="10" s="1"/>
  <c r="AX250" i="10"/>
  <c r="AZ250" i="10" s="1"/>
  <c r="AZ249" i="10"/>
  <c r="AX248" i="10"/>
  <c r="AZ248" i="10" s="1"/>
  <c r="AR247" i="10"/>
  <c r="AQ247" i="10"/>
  <c r="R247" i="10"/>
  <c r="AZ246" i="10"/>
  <c r="AX245" i="10"/>
  <c r="AZ245" i="10" s="1"/>
  <c r="AY244" i="10"/>
  <c r="AX244" i="10"/>
  <c r="AZ243" i="10"/>
  <c r="AR242" i="10"/>
  <c r="AQ242" i="10"/>
  <c r="R242" i="10"/>
  <c r="AY241" i="10"/>
  <c r="AZ241" i="10" s="1"/>
  <c r="AX240" i="10"/>
  <c r="AZ240" i="10" s="1"/>
  <c r="AY239" i="10"/>
  <c r="AX239" i="10"/>
  <c r="AZ238" i="10"/>
  <c r="AI238" i="10"/>
  <c r="AZ237" i="10"/>
  <c r="AZ236" i="10"/>
  <c r="AY235" i="10"/>
  <c r="AX235" i="10"/>
  <c r="BL234" i="10"/>
  <c r="AR234" i="10"/>
  <c r="AQ234" i="10"/>
  <c r="R234" i="10"/>
  <c r="AZ233" i="10"/>
  <c r="AZ232" i="10"/>
  <c r="AY231" i="10"/>
  <c r="AZ231" i="10" s="1"/>
  <c r="AZ230" i="10"/>
  <c r="AR229" i="10"/>
  <c r="AQ229" i="10"/>
  <c r="AZ228" i="10"/>
  <c r="AX227" i="10"/>
  <c r="AZ227" i="10" s="1"/>
  <c r="AZ226" i="10"/>
  <c r="AJ226" i="10"/>
  <c r="AI226" i="10"/>
  <c r="AZ225" i="10"/>
  <c r="AZ224" i="10"/>
  <c r="AZ223" i="10"/>
  <c r="AZ222" i="10"/>
  <c r="AZ221" i="10"/>
  <c r="AR220" i="10"/>
  <c r="AQ220" i="10"/>
  <c r="AZ219" i="10"/>
  <c r="AY218" i="10"/>
  <c r="AZ218" i="10" s="1"/>
  <c r="AY217" i="10"/>
  <c r="AZ217" i="10" s="1"/>
  <c r="AY216" i="10"/>
  <c r="AZ216" i="10" s="1"/>
  <c r="AY215" i="10"/>
  <c r="AZ215" i="10" s="1"/>
  <c r="AY214" i="10"/>
  <c r="AZ214" i="10" s="1"/>
  <c r="AY213" i="10"/>
  <c r="AZ213" i="10" s="1"/>
  <c r="AY212" i="10"/>
  <c r="AZ212" i="10" s="1"/>
  <c r="AY211" i="10"/>
  <c r="AZ211" i="10" s="1"/>
  <c r="AY210" i="10"/>
  <c r="AZ210" i="10" s="1"/>
  <c r="AR209" i="10"/>
  <c r="AQ209" i="10"/>
  <c r="R209" i="10"/>
  <c r="AZ208" i="10"/>
  <c r="AZ207" i="10"/>
  <c r="AZ206" i="10"/>
  <c r="AZ205" i="10"/>
  <c r="AZ204" i="10"/>
  <c r="AZ203" i="10"/>
  <c r="AZ202" i="10"/>
  <c r="AZ201" i="10"/>
  <c r="AZ200" i="10"/>
  <c r="AZ199" i="10"/>
  <c r="AZ198" i="10"/>
  <c r="AZ197" i="10"/>
  <c r="AZ196" i="10"/>
  <c r="AZ195" i="10"/>
  <c r="AZ194" i="10"/>
  <c r="AZ193" i="10"/>
  <c r="AZ192" i="10"/>
  <c r="AZ191" i="10"/>
  <c r="AZ190" i="10"/>
  <c r="AZ189" i="10"/>
  <c r="AZ188" i="10"/>
  <c r="AZ187" i="10"/>
  <c r="AZ186" i="10"/>
  <c r="AZ185" i="10"/>
  <c r="AZ184" i="10"/>
  <c r="AZ183" i="10"/>
  <c r="AZ182" i="10"/>
  <c r="AZ181" i="10"/>
  <c r="AZ180" i="10"/>
  <c r="AZ179" i="10"/>
  <c r="AZ178" i="10"/>
  <c r="AZ177" i="10"/>
  <c r="AZ176" i="10"/>
  <c r="AZ175" i="10"/>
  <c r="AZ174" i="10"/>
  <c r="AZ173" i="10"/>
  <c r="AZ172" i="10"/>
  <c r="AZ171" i="10"/>
  <c r="AZ170" i="10"/>
  <c r="AZ169" i="10"/>
  <c r="AZ168" i="10"/>
  <c r="AZ167" i="10"/>
  <c r="AZ166" i="10"/>
  <c r="AZ165" i="10"/>
  <c r="AZ164" i="10"/>
  <c r="AZ163" i="10"/>
  <c r="AZ162" i="10"/>
  <c r="AZ161" i="10"/>
  <c r="AZ160" i="10"/>
  <c r="AZ159" i="10"/>
  <c r="AZ158" i="10"/>
  <c r="AZ157" i="10"/>
  <c r="AZ156" i="10"/>
  <c r="AZ155" i="10"/>
  <c r="AZ154" i="10"/>
  <c r="AZ153" i="10"/>
  <c r="AZ152" i="10"/>
  <c r="AX151" i="10"/>
  <c r="AZ151" i="10" s="1"/>
  <c r="AZ150" i="10"/>
  <c r="AX149" i="10"/>
  <c r="AZ149" i="10" s="1"/>
  <c r="AZ148" i="10"/>
  <c r="AR147" i="10"/>
  <c r="AQ147" i="10"/>
  <c r="R147" i="10"/>
  <c r="AX146" i="10"/>
  <c r="AZ146" i="10" s="1"/>
  <c r="AZ145" i="10"/>
  <c r="AZ144" i="10"/>
  <c r="AR143" i="10"/>
  <c r="AQ143" i="10"/>
  <c r="AZ142" i="10"/>
  <c r="AZ141" i="10"/>
  <c r="AI141" i="10"/>
  <c r="AY140" i="10"/>
  <c r="AZ140" i="10" s="1"/>
  <c r="AY139" i="10"/>
  <c r="AZ139" i="10" s="1"/>
  <c r="AZ138" i="10"/>
  <c r="AZ137" i="10"/>
  <c r="AZ136" i="10"/>
  <c r="AZ135" i="10"/>
  <c r="AR134" i="10"/>
  <c r="AQ134" i="10"/>
  <c r="AX133" i="10"/>
  <c r="AZ133" i="10" s="1"/>
  <c r="AZ132" i="10"/>
  <c r="AV132" i="10"/>
  <c r="AJ132" i="10"/>
  <c r="AX131" i="10"/>
  <c r="AZ131" i="10" s="1"/>
  <c r="AX130" i="10"/>
  <c r="AZ130" i="10" s="1"/>
  <c r="AX129" i="10"/>
  <c r="AZ129" i="10" s="1"/>
  <c r="AX128" i="10"/>
  <c r="AZ128" i="10" s="1"/>
  <c r="AX127" i="10"/>
  <c r="AZ127" i="10" s="1"/>
  <c r="AX126" i="10"/>
  <c r="AZ126" i="10" s="1"/>
  <c r="AX125" i="10"/>
  <c r="AZ125" i="10" s="1"/>
  <c r="AX124" i="10"/>
  <c r="AZ124" i="10" s="1"/>
  <c r="AZ123" i="10"/>
  <c r="AX122" i="10"/>
  <c r="AZ122" i="10" s="1"/>
  <c r="BL121" i="10"/>
  <c r="AR121" i="10"/>
  <c r="AQ121" i="10"/>
  <c r="R121" i="10"/>
  <c r="AX120" i="10"/>
  <c r="AZ120" i="10" s="1"/>
  <c r="AX119" i="10"/>
  <c r="AZ119" i="10" s="1"/>
  <c r="AI119" i="10"/>
  <c r="AX118" i="10"/>
  <c r="AZ118" i="10" s="1"/>
  <c r="AX117" i="10"/>
  <c r="AZ117" i="10" s="1"/>
  <c r="AX116" i="10"/>
  <c r="AZ116" i="10" s="1"/>
  <c r="AX115" i="10"/>
  <c r="AZ115" i="10" s="1"/>
  <c r="AX114" i="10"/>
  <c r="AZ114" i="10" s="1"/>
  <c r="AY113" i="10"/>
  <c r="AX113" i="10"/>
  <c r="AX112" i="10"/>
  <c r="AZ112" i="10" s="1"/>
  <c r="AZ111" i="10"/>
  <c r="AX110" i="10"/>
  <c r="AZ110" i="10" s="1"/>
  <c r="AZ109" i="10"/>
  <c r="AZ108" i="10"/>
  <c r="AZ107" i="10"/>
  <c r="AY106" i="10"/>
  <c r="AX106" i="10"/>
  <c r="AX105" i="10"/>
  <c r="AZ105" i="10" s="1"/>
  <c r="AX104" i="10"/>
  <c r="AZ104" i="10" s="1"/>
  <c r="AZ103" i="10"/>
  <c r="AX102" i="10"/>
  <c r="AZ102" i="10" s="1"/>
  <c r="BL101" i="10"/>
  <c r="AR101" i="10"/>
  <c r="AQ101" i="10"/>
  <c r="R101" i="10"/>
  <c r="AX100" i="10"/>
  <c r="AZ100" i="10" s="1"/>
  <c r="AY99" i="10"/>
  <c r="AX99" i="10"/>
  <c r="AY98" i="10"/>
  <c r="AX98" i="10"/>
  <c r="AR97" i="10"/>
  <c r="AQ97" i="10"/>
  <c r="AX96" i="10"/>
  <c r="AZ96" i="10" s="1"/>
  <c r="AX95" i="10"/>
  <c r="AZ95" i="10" s="1"/>
  <c r="AX94" i="10"/>
  <c r="AZ94" i="10" s="1"/>
  <c r="AX93" i="10"/>
  <c r="AZ93" i="10" s="1"/>
  <c r="AZ92" i="10"/>
  <c r="AX91" i="10"/>
  <c r="AZ91" i="10" s="1"/>
  <c r="AX90" i="10"/>
  <c r="AZ90" i="10" s="1"/>
  <c r="AR89" i="10"/>
  <c r="AQ89" i="10"/>
  <c r="AI89" i="10"/>
  <c r="R89" i="10"/>
  <c r="AZ88" i="10"/>
  <c r="AZ87" i="10"/>
  <c r="AZ86" i="10"/>
  <c r="AZ85" i="10"/>
  <c r="AZ84" i="10"/>
  <c r="AY83" i="10"/>
  <c r="AZ83" i="10" s="1"/>
  <c r="AZ82" i="10"/>
  <c r="AX81" i="10"/>
  <c r="AZ81" i="10" s="1"/>
  <c r="AZ80" i="10"/>
  <c r="AY79" i="10"/>
  <c r="AX79" i="10"/>
  <c r="AX78" i="10"/>
  <c r="AZ78" i="10" s="1"/>
  <c r="AZ77" i="10"/>
  <c r="AZ76" i="10"/>
  <c r="AZ75" i="10"/>
  <c r="AZ74" i="10"/>
  <c r="AJ74" i="10"/>
  <c r="AI74" i="10"/>
  <c r="AZ73" i="10"/>
  <c r="AY72" i="10"/>
  <c r="AZ72" i="10" s="1"/>
  <c r="AZ71" i="10"/>
  <c r="AR70" i="10"/>
  <c r="AQ70" i="10"/>
  <c r="AZ69" i="10"/>
  <c r="AJ69" i="10"/>
  <c r="AZ68" i="10"/>
  <c r="AZ67" i="10"/>
  <c r="AY66" i="10"/>
  <c r="AZ66" i="10" s="1"/>
  <c r="AR65" i="10"/>
  <c r="AQ65" i="10"/>
  <c r="AZ64" i="10"/>
  <c r="AZ63" i="10"/>
  <c r="AY62" i="10"/>
  <c r="AZ62" i="10" s="1"/>
  <c r="AY61" i="10"/>
  <c r="AZ61" i="10" s="1"/>
  <c r="AJ61" i="10"/>
  <c r="AY60" i="10"/>
  <c r="AZ60" i="10" s="1"/>
  <c r="AZ59" i="10"/>
  <c r="AZ58" i="10"/>
  <c r="AR57" i="10"/>
  <c r="AQ57" i="10"/>
  <c r="AZ56" i="10"/>
  <c r="AZ55" i="10"/>
  <c r="AZ54" i="10"/>
  <c r="AZ53" i="10"/>
  <c r="AZ52" i="10"/>
  <c r="AZ51" i="10"/>
  <c r="AZ50" i="10"/>
  <c r="AZ49" i="10"/>
  <c r="AZ48" i="10"/>
  <c r="AY47" i="10"/>
  <c r="AX47" i="10"/>
  <c r="AR46" i="10"/>
  <c r="AQ46" i="10"/>
  <c r="AZ45" i="10"/>
  <c r="AZ44" i="10"/>
  <c r="AZ43" i="10"/>
  <c r="AZ42" i="10"/>
  <c r="AR42" i="10"/>
  <c r="AQ42" i="10"/>
  <c r="AZ41" i="10"/>
  <c r="AR40" i="10"/>
  <c r="AQ40" i="10"/>
  <c r="AZ39" i="10"/>
  <c r="AY38" i="10"/>
  <c r="AX38" i="10"/>
  <c r="AZ37" i="10"/>
  <c r="AR36" i="10"/>
  <c r="AQ36" i="10"/>
  <c r="AZ35" i="10"/>
  <c r="AZ34" i="10"/>
  <c r="AZ33" i="10"/>
  <c r="AZ32" i="10"/>
  <c r="AZ31" i="10"/>
  <c r="AY30" i="10"/>
  <c r="AX30" i="10"/>
  <c r="AI30" i="10"/>
  <c r="BL29" i="10"/>
  <c r="AR29" i="10"/>
  <c r="AQ29" i="10"/>
  <c r="AZ28" i="10"/>
  <c r="AX27" i="10"/>
  <c r="AZ27" i="10" s="1"/>
  <c r="AX26" i="10"/>
  <c r="AZ26" i="10" s="1"/>
  <c r="AX25" i="10"/>
  <c r="AZ25" i="10" s="1"/>
  <c r="AX24" i="10"/>
  <c r="AZ24" i="10" s="1"/>
  <c r="AX23" i="10"/>
  <c r="AZ23" i="10" s="1"/>
  <c r="AI23" i="10"/>
  <c r="BL22" i="10"/>
  <c r="AR22" i="10"/>
  <c r="AQ22" i="10"/>
  <c r="AY21" i="10"/>
  <c r="AX21" i="10"/>
  <c r="AX20" i="10"/>
  <c r="AZ20" i="10" s="1"/>
  <c r="AR19" i="10"/>
  <c r="AQ19" i="10"/>
  <c r="AX18" i="10"/>
  <c r="AZ18" i="10" s="1"/>
  <c r="AX17" i="10"/>
  <c r="AZ17" i="10" s="1"/>
  <c r="AY16" i="10"/>
  <c r="AX16" i="10"/>
  <c r="AX15" i="10"/>
  <c r="AZ15" i="10" s="1"/>
  <c r="AY14" i="10"/>
  <c r="AX14" i="10"/>
  <c r="AX13" i="10"/>
  <c r="AZ13" i="10" s="1"/>
  <c r="AX12" i="10"/>
  <c r="AZ12" i="10" s="1"/>
  <c r="AZ11" i="10"/>
  <c r="AX10" i="10"/>
  <c r="AZ10" i="10" s="1"/>
  <c r="AZ9" i="10"/>
  <c r="AZ8" i="10"/>
  <c r="AX7" i="10"/>
  <c r="AZ7" i="10" s="1"/>
  <c r="AX6" i="10"/>
  <c r="AU6" i="10"/>
  <c r="AR5" i="10"/>
  <c r="AQ5" i="10"/>
  <c r="R5" i="10"/>
  <c r="AU4" i="10"/>
  <c r="AI4" i="10"/>
  <c r="AR3" i="10"/>
  <c r="AQ3" i="10"/>
  <c r="AJ198" i="9"/>
  <c r="AI198" i="9"/>
  <c r="AA198" i="9"/>
  <c r="Z198" i="9"/>
  <c r="Y198" i="9"/>
  <c r="BF197" i="9"/>
  <c r="AC197" i="9"/>
  <c r="AB197" i="9"/>
  <c r="AD196" i="9"/>
  <c r="AD195" i="9"/>
  <c r="AD194" i="9"/>
  <c r="AD193" i="9"/>
  <c r="AR192" i="9"/>
  <c r="AD192" i="9"/>
  <c r="P192" i="9"/>
  <c r="AD191" i="9"/>
  <c r="AD190" i="9"/>
  <c r="AD189" i="9"/>
  <c r="AD188" i="9"/>
  <c r="AD187" i="9"/>
  <c r="AD186" i="9"/>
  <c r="AD185" i="9"/>
  <c r="AD184" i="9"/>
  <c r="AD183" i="9"/>
  <c r="AD182" i="9"/>
  <c r="AD181" i="9"/>
  <c r="AD180" i="9"/>
  <c r="AD179" i="9"/>
  <c r="AD178" i="9"/>
  <c r="AD177" i="9"/>
  <c r="AD176" i="9"/>
  <c r="BA175" i="9"/>
  <c r="AZ175" i="9"/>
  <c r="AD175" i="9"/>
  <c r="AD174" i="9"/>
  <c r="AD173" i="9"/>
  <c r="AD172" i="9"/>
  <c r="AD171" i="9"/>
  <c r="BA170" i="9"/>
  <c r="AZ170" i="9"/>
  <c r="AD170" i="9"/>
  <c r="AD169" i="9"/>
  <c r="AD168" i="9"/>
  <c r="AS167" i="9"/>
  <c r="AS192" i="9" s="1"/>
  <c r="AD167" i="9"/>
  <c r="AD166" i="9"/>
  <c r="AD165" i="9"/>
  <c r="AD164" i="9"/>
  <c r="AD163" i="9"/>
  <c r="AD162" i="9"/>
  <c r="AD161" i="9"/>
  <c r="AD160" i="9"/>
  <c r="AD159" i="9"/>
  <c r="AD158" i="9"/>
  <c r="AD157" i="9"/>
  <c r="AD156" i="9"/>
  <c r="AD155" i="9"/>
  <c r="AD154" i="9"/>
  <c r="AD153" i="9"/>
  <c r="AD152" i="9"/>
  <c r="AD151" i="9"/>
  <c r="AD150" i="9"/>
  <c r="AD149" i="9"/>
  <c r="BA148" i="9"/>
  <c r="AZ148" i="9"/>
  <c r="AD148" i="9"/>
  <c r="AD147" i="9"/>
  <c r="AD146" i="9"/>
  <c r="AD145" i="9"/>
  <c r="AD144" i="9"/>
  <c r="AD143" i="9"/>
  <c r="AD142" i="9"/>
  <c r="BA141" i="9"/>
  <c r="AZ141" i="9"/>
  <c r="AD141" i="9"/>
  <c r="AD140" i="9"/>
  <c r="AD139" i="9"/>
  <c r="AD138" i="9"/>
  <c r="AD137" i="9"/>
  <c r="BA136" i="9"/>
  <c r="AZ136" i="9"/>
  <c r="AD136" i="9"/>
  <c r="AD135" i="9"/>
  <c r="AD134" i="9"/>
  <c r="AD133" i="9"/>
  <c r="AD132" i="9"/>
  <c r="AD131" i="9"/>
  <c r="AD130" i="9"/>
  <c r="AD129" i="9"/>
  <c r="AD128" i="9"/>
  <c r="AD127" i="9"/>
  <c r="AD126" i="9"/>
  <c r="AD125" i="9"/>
  <c r="BA124" i="9"/>
  <c r="AZ124" i="9"/>
  <c r="AD124" i="9"/>
  <c r="AD123" i="9"/>
  <c r="BA122" i="9"/>
  <c r="AZ122" i="9"/>
  <c r="AD122" i="9"/>
  <c r="AD121" i="9"/>
  <c r="AD120" i="9"/>
  <c r="BA119" i="9"/>
  <c r="AZ119" i="9"/>
  <c r="AD119" i="9"/>
  <c r="AD118" i="9"/>
  <c r="AD117" i="9"/>
  <c r="AD116" i="9"/>
  <c r="AD115" i="9"/>
  <c r="AD114" i="9"/>
  <c r="AD113" i="9"/>
  <c r="BA112" i="9"/>
  <c r="AZ112" i="9"/>
  <c r="AD112" i="9"/>
  <c r="AD111" i="9"/>
  <c r="AD110" i="9"/>
  <c r="AD109" i="9"/>
  <c r="AD108" i="9"/>
  <c r="AD107" i="9"/>
  <c r="AD106" i="9"/>
  <c r="AD105" i="9"/>
  <c r="AD104" i="9"/>
  <c r="AD103" i="9"/>
  <c r="AD102" i="9"/>
  <c r="AD101" i="9"/>
  <c r="AD100" i="9"/>
  <c r="AD99" i="9"/>
  <c r="AD98" i="9"/>
  <c r="AD97" i="9"/>
  <c r="AD96"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BA68" i="9"/>
  <c r="AZ68" i="9"/>
  <c r="AD68" i="9"/>
  <c r="AD67" i="9"/>
  <c r="AD66" i="9"/>
  <c r="AD65" i="9"/>
  <c r="AD64" i="9"/>
  <c r="BA63" i="9"/>
  <c r="AZ63" i="9"/>
  <c r="AD63" i="9"/>
  <c r="AD62" i="9"/>
  <c r="AD61" i="9"/>
  <c r="AD60" i="9"/>
  <c r="AD59" i="9"/>
  <c r="BA58" i="9"/>
  <c r="AZ58" i="9"/>
  <c r="AD58" i="9"/>
  <c r="AD57" i="9"/>
  <c r="AD56" i="9"/>
  <c r="AD55" i="9"/>
  <c r="BA54" i="9"/>
  <c r="AZ54" i="9"/>
  <c r="AD54" i="9"/>
  <c r="AD53" i="9"/>
  <c r="AD52" i="9"/>
  <c r="AD51" i="9"/>
  <c r="AD50" i="9"/>
  <c r="AD49" i="9"/>
  <c r="AD48" i="9"/>
  <c r="BA47" i="9"/>
  <c r="AZ47" i="9"/>
  <c r="AZ36" i="9" s="1"/>
  <c r="AD47" i="9"/>
  <c r="AD46" i="9"/>
  <c r="AD45" i="9"/>
  <c r="AD44" i="9"/>
  <c r="AD43" i="9"/>
  <c r="AD42" i="9"/>
  <c r="AD41" i="9"/>
  <c r="AD40" i="9"/>
  <c r="AD39" i="9"/>
  <c r="AD38" i="9"/>
  <c r="AD37" i="9"/>
  <c r="BA36" i="9"/>
  <c r="AD36" i="9"/>
  <c r="AD35" i="9"/>
  <c r="AD34" i="9"/>
  <c r="AD33" i="9"/>
  <c r="AD32" i="9"/>
  <c r="AD31" i="9"/>
  <c r="AD30" i="9"/>
  <c r="AD29" i="9"/>
  <c r="AD28" i="9"/>
  <c r="AD27" i="9"/>
  <c r="AD26" i="9"/>
  <c r="AD25" i="9"/>
  <c r="AD24" i="9"/>
  <c r="AD23" i="9"/>
  <c r="AD22" i="9"/>
  <c r="AD21" i="9"/>
  <c r="BA20" i="9"/>
  <c r="AZ20" i="9"/>
  <c r="AD20" i="9"/>
  <c r="AD19" i="9"/>
  <c r="AD18" i="9"/>
  <c r="AD17" i="9"/>
  <c r="BA16" i="9"/>
  <c r="AZ16" i="9"/>
  <c r="AD16" i="9"/>
  <c r="AD15" i="9"/>
  <c r="BA14" i="9"/>
  <c r="AZ14" i="9"/>
  <c r="AD14" i="9"/>
  <c r="AD13" i="9"/>
  <c r="AD12" i="9"/>
  <c r="AD11" i="9"/>
  <c r="AD10" i="9"/>
  <c r="AD9" i="9"/>
  <c r="AD8" i="9"/>
  <c r="AD7" i="9"/>
  <c r="AD6" i="9"/>
  <c r="AD5" i="9"/>
  <c r="BA4" i="9"/>
  <c r="AZ4" i="9"/>
  <c r="AD4" i="9"/>
  <c r="AD3" i="9"/>
  <c r="B49" i="8"/>
  <c r="B42" i="8"/>
  <c r="B38" i="8"/>
  <c r="B28" i="8"/>
  <c r="B26" i="8"/>
  <c r="B24" i="8"/>
  <c r="B22" i="8"/>
  <c r="B18" i="8"/>
  <c r="C15" i="8"/>
  <c r="B15" i="8" s="1"/>
  <c r="B11" i="8"/>
  <c r="B5" i="8"/>
  <c r="B36" i="7"/>
  <c r="B31" i="7"/>
  <c r="E28" i="7"/>
  <c r="B28" i="7" s="1"/>
  <c r="B26" i="7"/>
  <c r="B21" i="7"/>
  <c r="B18" i="7"/>
  <c r="B17" i="7"/>
  <c r="B8" i="7"/>
  <c r="B6" i="7"/>
  <c r="BJ358" i="6"/>
  <c r="BE356" i="6"/>
  <c r="BS354" i="6"/>
  <c r="BO354" i="6"/>
  <c r="BJ354" i="6"/>
  <c r="AM354" i="6"/>
  <c r="AL354" i="6"/>
  <c r="AD354" i="6"/>
  <c r="I354" i="6"/>
  <c r="F354" i="6"/>
  <c r="D354" i="6"/>
  <c r="BW353" i="6"/>
  <c r="BS353" i="6"/>
  <c r="BO353" i="6"/>
  <c r="BM353" i="6"/>
  <c r="BC353" i="6"/>
  <c r="AQ353" i="6"/>
  <c r="AM353" i="6"/>
  <c r="AL353" i="6"/>
  <c r="AD353" i="6"/>
  <c r="D353" i="6"/>
  <c r="CA344" i="6"/>
  <c r="CA343" i="6"/>
  <c r="CA342" i="6"/>
  <c r="CA341" i="6"/>
  <c r="CA340" i="6"/>
  <c r="CA339" i="6"/>
  <c r="CA318" i="6"/>
  <c r="CA317" i="6"/>
  <c r="CA316" i="6"/>
  <c r="CA315" i="6"/>
  <c r="CA314" i="6"/>
  <c r="CA313" i="6"/>
  <c r="CA312" i="6"/>
  <c r="CA311" i="6"/>
  <c r="BK300" i="6"/>
  <c r="BK298" i="6"/>
  <c r="CF217" i="6"/>
  <c r="CE217" i="6"/>
  <c r="CD217" i="6"/>
  <c r="CC217" i="6"/>
  <c r="CB217" i="6"/>
  <c r="CA217" i="6"/>
  <c r="BZ217" i="6"/>
  <c r="BY217" i="6"/>
  <c r="BX217" i="6"/>
  <c r="BW217" i="6"/>
  <c r="BV217" i="6"/>
  <c r="BU217" i="6"/>
  <c r="BT217" i="6"/>
  <c r="BS217" i="6"/>
  <c r="BR217" i="6"/>
  <c r="BQ217" i="6"/>
  <c r="BP217" i="6"/>
  <c r="BO217" i="6"/>
  <c r="BN217" i="6"/>
  <c r="BM217" i="6"/>
  <c r="BL217" i="6"/>
  <c r="BK217" i="6"/>
  <c r="BJ217" i="6"/>
  <c r="BI217" i="6"/>
  <c r="BH217" i="6"/>
  <c r="BG217" i="6"/>
  <c r="BF217" i="6"/>
  <c r="BE217" i="6"/>
  <c r="BD217" i="6"/>
  <c r="BC217" i="6"/>
  <c r="BB217" i="6"/>
  <c r="BA217" i="6"/>
  <c r="AZ217" i="6"/>
  <c r="AY217" i="6"/>
  <c r="AX217" i="6"/>
  <c r="AW217" i="6"/>
  <c r="AV217" i="6"/>
  <c r="AU217" i="6"/>
  <c r="AT217" i="6"/>
  <c r="AS217" i="6"/>
  <c r="AR217" i="6"/>
  <c r="AQ217" i="6"/>
  <c r="AP217" i="6"/>
  <c r="AO217" i="6"/>
  <c r="AN217" i="6"/>
  <c r="AM217" i="6"/>
  <c r="AL217" i="6"/>
  <c r="AK217" i="6"/>
  <c r="AJ217" i="6"/>
  <c r="AI217" i="6"/>
  <c r="AH217" i="6"/>
  <c r="AG217" i="6"/>
  <c r="AF217" i="6"/>
  <c r="AE217" i="6"/>
  <c r="AD217" i="6"/>
  <c r="AC217" i="6"/>
  <c r="AB217" i="6"/>
  <c r="AA217" i="6"/>
  <c r="Z217" i="6"/>
  <c r="Y217" i="6"/>
  <c r="X217" i="6"/>
  <c r="W217" i="6"/>
  <c r="V217" i="6"/>
  <c r="U217" i="6"/>
  <c r="T217" i="6"/>
  <c r="S217" i="6"/>
  <c r="R217" i="6"/>
  <c r="Q217" i="6"/>
  <c r="P217" i="6"/>
  <c r="O217" i="6"/>
  <c r="N217" i="6"/>
  <c r="M217" i="6"/>
  <c r="L217" i="6"/>
  <c r="K217" i="6"/>
  <c r="J217" i="6"/>
  <c r="I217" i="6"/>
  <c r="H217" i="6"/>
  <c r="G217" i="6"/>
  <c r="F217" i="6"/>
  <c r="E217" i="6"/>
  <c r="D217" i="6"/>
  <c r="CG214" i="6"/>
  <c r="CF214" i="6"/>
  <c r="CE214" i="6"/>
  <c r="CD214" i="6"/>
  <c r="CC214" i="6"/>
  <c r="CB214" i="6"/>
  <c r="CA214" i="6"/>
  <c r="BZ214" i="6"/>
  <c r="BY214" i="6"/>
  <c r="BX214" i="6"/>
  <c r="BW214" i="6"/>
  <c r="BV214" i="6"/>
  <c r="BU214" i="6"/>
  <c r="BT214" i="6"/>
  <c r="BS214" i="6"/>
  <c r="BR214" i="6"/>
  <c r="BQ214" i="6"/>
  <c r="BP214" i="6"/>
  <c r="BO214" i="6"/>
  <c r="BN214" i="6"/>
  <c r="BM214" i="6"/>
  <c r="BL214" i="6"/>
  <c r="BK214" i="6"/>
  <c r="BJ214" i="6"/>
  <c r="BI214" i="6"/>
  <c r="BH214" i="6"/>
  <c r="BG214" i="6"/>
  <c r="BF214" i="6"/>
  <c r="BE214" i="6"/>
  <c r="BD214" i="6"/>
  <c r="BC214" i="6"/>
  <c r="BB214" i="6"/>
  <c r="BA214" i="6"/>
  <c r="AZ214" i="6"/>
  <c r="AY214" i="6"/>
  <c r="AX214" i="6"/>
  <c r="AW214" i="6"/>
  <c r="AV214" i="6"/>
  <c r="AU214" i="6"/>
  <c r="AT214" i="6"/>
  <c r="AS214" i="6"/>
  <c r="AR214" i="6"/>
  <c r="AQ214" i="6"/>
  <c r="AP214" i="6"/>
  <c r="AO214" i="6"/>
  <c r="AN214" i="6"/>
  <c r="AM214" i="6"/>
  <c r="AL214" i="6"/>
  <c r="AK214" i="6"/>
  <c r="AJ214" i="6"/>
  <c r="AI214" i="6"/>
  <c r="AH214" i="6"/>
  <c r="AG214" i="6"/>
  <c r="AF214" i="6"/>
  <c r="AE214" i="6"/>
  <c r="AD214" i="6"/>
  <c r="AC214" i="6"/>
  <c r="AB214" i="6"/>
  <c r="AA214" i="6"/>
  <c r="Z214" i="6"/>
  <c r="Y214" i="6"/>
  <c r="X214" i="6"/>
  <c r="W214" i="6"/>
  <c r="V214" i="6"/>
  <c r="U214" i="6"/>
  <c r="T214" i="6"/>
  <c r="S214" i="6"/>
  <c r="R214" i="6"/>
  <c r="Q214" i="6"/>
  <c r="P214" i="6"/>
  <c r="O214" i="6"/>
  <c r="N214" i="6"/>
  <c r="M214" i="6"/>
  <c r="L214" i="6"/>
  <c r="K214" i="6"/>
  <c r="J214" i="6"/>
  <c r="I214" i="6"/>
  <c r="H214" i="6"/>
  <c r="G214" i="6"/>
  <c r="F214" i="6"/>
  <c r="E214" i="6"/>
  <c r="D214" i="6"/>
  <c r="CG211" i="6"/>
  <c r="CF211" i="6"/>
  <c r="CE211" i="6"/>
  <c r="CD211" i="6"/>
  <c r="CC211" i="6"/>
  <c r="CB211" i="6"/>
  <c r="CA211" i="6"/>
  <c r="BZ211" i="6"/>
  <c r="BY211" i="6"/>
  <c r="BX211" i="6"/>
  <c r="BW211" i="6"/>
  <c r="BV211" i="6"/>
  <c r="BU211" i="6"/>
  <c r="BT211" i="6"/>
  <c r="BS211" i="6"/>
  <c r="BR211" i="6"/>
  <c r="BQ211" i="6"/>
  <c r="BP211" i="6"/>
  <c r="BO211" i="6"/>
  <c r="BN211" i="6"/>
  <c r="BM211" i="6"/>
  <c r="BL211" i="6"/>
  <c r="BK211" i="6"/>
  <c r="BJ211" i="6"/>
  <c r="BI211" i="6"/>
  <c r="BH211" i="6"/>
  <c r="BG211" i="6"/>
  <c r="BF211" i="6"/>
  <c r="BE211" i="6"/>
  <c r="BD211" i="6"/>
  <c r="BC211" i="6"/>
  <c r="BB211" i="6"/>
  <c r="BA211" i="6"/>
  <c r="AZ211" i="6"/>
  <c r="AY211" i="6"/>
  <c r="AX211" i="6"/>
  <c r="AW211" i="6"/>
  <c r="AV211" i="6"/>
  <c r="AU211" i="6"/>
  <c r="AT211" i="6"/>
  <c r="AS211" i="6"/>
  <c r="AR211" i="6"/>
  <c r="AQ211" i="6"/>
  <c r="AP211" i="6"/>
  <c r="AO211" i="6"/>
  <c r="AN211" i="6"/>
  <c r="AM211" i="6"/>
  <c r="AL211" i="6"/>
  <c r="AK211" i="6"/>
  <c r="AJ211" i="6"/>
  <c r="AI211" i="6"/>
  <c r="AH211" i="6"/>
  <c r="AG211" i="6"/>
  <c r="AF211" i="6"/>
  <c r="AE211" i="6"/>
  <c r="AD211" i="6"/>
  <c r="AC211" i="6"/>
  <c r="AB211" i="6"/>
  <c r="AA211" i="6"/>
  <c r="Z211" i="6"/>
  <c r="Y211" i="6"/>
  <c r="X211" i="6"/>
  <c r="W211" i="6"/>
  <c r="V211" i="6"/>
  <c r="U211" i="6"/>
  <c r="T211" i="6"/>
  <c r="S211" i="6"/>
  <c r="R211" i="6"/>
  <c r="Q211" i="6"/>
  <c r="P211" i="6"/>
  <c r="O211" i="6"/>
  <c r="N211" i="6"/>
  <c r="M211" i="6"/>
  <c r="L211" i="6"/>
  <c r="K211" i="6"/>
  <c r="J211" i="6"/>
  <c r="I211" i="6"/>
  <c r="H211" i="6"/>
  <c r="G211" i="6"/>
  <c r="F211" i="6"/>
  <c r="E211" i="6"/>
  <c r="D211" i="6"/>
  <c r="CJ100" i="6"/>
  <c r="CJ97" i="6"/>
  <c r="B83" i="5"/>
  <c r="B68" i="5"/>
  <c r="B67" i="5"/>
  <c r="B60" i="5"/>
  <c r="BG58" i="5"/>
  <c r="AG58" i="5"/>
  <c r="BR56" i="5"/>
  <c r="BM56" i="5"/>
  <c r="BJ56" i="5"/>
  <c r="AY56" i="5"/>
  <c r="AO56" i="5"/>
  <c r="AK56" i="5"/>
  <c r="AF56" i="5"/>
  <c r="S56" i="5"/>
  <c r="C56" i="5"/>
  <c r="B54" i="5"/>
  <c r="B50" i="5"/>
  <c r="B42" i="5"/>
  <c r="B41" i="5"/>
  <c r="B35" i="5"/>
  <c r="B33" i="5"/>
  <c r="B26" i="5"/>
  <c r="B24" i="5"/>
  <c r="B19" i="5"/>
  <c r="B17" i="5"/>
  <c r="BY15" i="5"/>
  <c r="B4" i="5"/>
  <c r="XFD2" i="4"/>
  <c r="AZ47" i="10" l="1"/>
  <c r="AZ315" i="10"/>
  <c r="AZ38" i="10"/>
  <c r="AZ343" i="10"/>
  <c r="AZ328" i="10"/>
  <c r="AZ98" i="10"/>
  <c r="AZ106" i="10"/>
  <c r="AZ113" i="10"/>
  <c r="AZ266" i="10"/>
  <c r="AZ268" i="10"/>
  <c r="AZ294" i="10"/>
  <c r="AZ299" i="10"/>
  <c r="AZ330" i="10"/>
  <c r="R14" i="11"/>
  <c r="AZ16" i="10"/>
  <c r="AZ21" i="10"/>
  <c r="AZ326" i="10"/>
  <c r="AZ331" i="10"/>
  <c r="AZ79" i="10"/>
  <c r="AZ99" i="10"/>
  <c r="AZ235" i="10"/>
  <c r="AY414" i="10"/>
  <c r="AZ352" i="10"/>
  <c r="B56" i="5"/>
  <c r="AZ273" i="10"/>
  <c r="AZ275" i="10"/>
  <c r="AZ280" i="10"/>
  <c r="AZ293" i="10"/>
  <c r="AZ303" i="10"/>
  <c r="AZ317" i="10"/>
  <c r="AZ351" i="10"/>
  <c r="R10" i="11"/>
  <c r="AZ239" i="10"/>
  <c r="AZ316" i="10"/>
  <c r="AZ281" i="10"/>
  <c r="AZ350" i="10"/>
  <c r="AZ381" i="10"/>
  <c r="R415" i="10"/>
  <c r="AX414" i="10"/>
  <c r="AZ6" i="10"/>
  <c r="AZ244" i="10"/>
  <c r="AZ332" i="10"/>
  <c r="AD197" i="9"/>
  <c r="AZ14" i="10"/>
  <c r="AZ30" i="10"/>
  <c r="AZ264" i="10"/>
  <c r="AZ414" i="10" l="1"/>
</calcChain>
</file>

<file path=xl/sharedStrings.xml><?xml version="1.0" encoding="utf-8"?>
<sst xmlns="http://schemas.openxmlformats.org/spreadsheetml/2006/main" count="46649" uniqueCount="13568">
  <si>
    <t>№№ п/п</t>
  </si>
  <si>
    <t xml:space="preserve">Реестровый номер </t>
  </si>
  <si>
    <t>Полное (краткое) наименование медицинской организации</t>
  </si>
  <si>
    <t>КПП</t>
  </si>
  <si>
    <t>ИНН</t>
  </si>
  <si>
    <t>Основной государственный регистрационный номер (ОГРН)</t>
  </si>
  <si>
    <t>Организационная правовая форма  (ОКОПФ)</t>
  </si>
  <si>
    <t>Общероссийский классификатор форм собственности (ОКФС)</t>
  </si>
  <si>
    <t>Адрес (место) нахождения медицинской организации</t>
  </si>
  <si>
    <t>Фамилия,имя, отчество, номер телефона, факс руководителя, адрес электронной почты</t>
  </si>
  <si>
    <t>2.ПЕРВИЧНАЯ МЕДИКО-САНИТАРНАЯ ПОМОЩЬ , В.Т.Ч.</t>
  </si>
  <si>
    <t>3.СПЕЦИАЛИЗИРОВАННАЯ, В Т.Ч. ВЫСОКОТЕХНОЛОГИЧНАЯ МЕДИЦИНСКАЯ ПОМОЩЬ:</t>
  </si>
  <si>
    <t>4.СКОРАЯ МЕДИЦИНСКАЯ ПОМОЩЬ</t>
  </si>
  <si>
    <t>7. ПРИ ПРОВЕДЕНИИ МЕДИЦИНСКИХ ОСМОТРОВ</t>
  </si>
  <si>
    <t>6.САНАТОРНО-КУРОРТНАЯ ПОМОЩЬ:</t>
  </si>
  <si>
    <t>дата включения в реестр</t>
  </si>
  <si>
    <t>дата исключения из реестра</t>
  </si>
  <si>
    <t>причина исключения  из реестра МО</t>
  </si>
  <si>
    <t>1)ДОВРАЧЕБНАЯ ПОМОЩЬ В АПП</t>
  </si>
  <si>
    <t>2)ВРАЧЕБНАЯ В АПП:</t>
  </si>
  <si>
    <t>3)ВРАЧЕБНАЯ В ДСП:</t>
  </si>
  <si>
    <t>4)СПЕЦИАЛИЗИРОВАННАЯ В АПП:</t>
  </si>
  <si>
    <t>5)СПЕЦИАЛИЗИРОВАННАЯ В ДСП:</t>
  </si>
  <si>
    <t>1)СПЕЦИАЛИЗИРОВАННАЯ,В УСЛОВИЯХ ДСП</t>
  </si>
  <si>
    <t>2)СПЕЦИАЛИЗИРОВАННАЯ,В УСЛОВИЯХ стационара</t>
  </si>
  <si>
    <t>высокотехнологичная помощь в условиях ДСП:</t>
  </si>
  <si>
    <t>ВЫСОКОТЕХНОЛОГИЧНАЯ ПМОЩЬ в стационаре:</t>
  </si>
  <si>
    <t>3</t>
  </si>
  <si>
    <t>5</t>
  </si>
  <si>
    <t>6</t>
  </si>
  <si>
    <t>28</t>
  </si>
  <si>
    <t>020269</t>
  </si>
  <si>
    <r>
      <t xml:space="preserve">Общество с ограниченной ответственностью медицинский центр "АШУРА" ( </t>
    </r>
    <r>
      <rPr>
        <b/>
        <sz val="10"/>
        <color theme="1"/>
        <rFont val="Calibri"/>
        <family val="2"/>
        <charset val="204"/>
        <scheme val="minor"/>
      </rPr>
      <t>ООО "АШУРА"</t>
    </r>
    <r>
      <rPr>
        <sz val="10"/>
        <color theme="1"/>
        <rFont val="Calibri"/>
        <family val="2"/>
        <charset val="204"/>
        <scheme val="minor"/>
      </rPr>
      <t>)</t>
    </r>
  </si>
  <si>
    <t>027501001</t>
  </si>
  <si>
    <t>0275083611</t>
  </si>
  <si>
    <t>1140280012916</t>
  </si>
  <si>
    <t>450077, Республика Башкортостан, г.Уфа, ул.Ленина, д.43</t>
  </si>
  <si>
    <t>акушерское дело, сестринское дело</t>
  </si>
  <si>
    <t>акушерство и гинекология ( за исключением использования вспомогательных  репродуктивных технологий и искусственного прерывания беременности), ультразвуковая диагностика</t>
  </si>
  <si>
    <t>021270</t>
  </si>
  <si>
    <r>
      <t xml:space="preserve">Общество с ограниченной ответственностью "Лечебно-диагностический центр естественного оздоровления "ПЛАТАН" </t>
    </r>
    <r>
      <rPr>
        <b/>
        <sz val="10"/>
        <color theme="1"/>
        <rFont val="Calibri"/>
        <family val="2"/>
        <charset val="204"/>
        <scheme val="minor"/>
      </rPr>
      <t>(ООО "ПЛАТАН")</t>
    </r>
  </si>
  <si>
    <t>025301001</t>
  </si>
  <si>
    <t>0253019637</t>
  </si>
  <si>
    <t>1180280003210</t>
  </si>
  <si>
    <t>452920,Республика Башкортостан, г.Агидель, ул.Академика Курчатова, д.3Б кв.24</t>
  </si>
  <si>
    <t>сестринское дело</t>
  </si>
  <si>
    <t>гастроэнтерология, неврология, ультразвуковая диагностика, эндокринология</t>
  </si>
  <si>
    <t>020270</t>
  </si>
  <si>
    <r>
      <t xml:space="preserve">Общество с ограниченной ответственностью медицинский центр "ДИНА" ( </t>
    </r>
    <r>
      <rPr>
        <b/>
        <sz val="10"/>
        <color theme="1"/>
        <rFont val="Calibri"/>
        <family val="2"/>
        <charset val="204"/>
        <scheme val="minor"/>
      </rPr>
      <t>ООО "ДИНА"</t>
    </r>
    <r>
      <rPr>
        <sz val="10"/>
        <color theme="1"/>
        <rFont val="Calibri"/>
        <family val="2"/>
        <charset val="204"/>
        <scheme val="minor"/>
      </rPr>
      <t>)</t>
    </r>
  </si>
  <si>
    <t>027701001</t>
  </si>
  <si>
    <t>0273045360</t>
  </si>
  <si>
    <t>1030203727289</t>
  </si>
  <si>
    <t>450044, Республика Башкортостан, г.Уфа, ул.Конституции, д.7</t>
  </si>
  <si>
    <t>медицинский массаж, рентгенология, сестринское дело, сестринское дело в педиатрии, стоматология, стоматология ортопедическая, стоматология профилактическая, физиотерапия</t>
  </si>
  <si>
    <t>педиатрия, терапия</t>
  </si>
  <si>
    <t>акушерство и гинекология ( за исключением использования вспомогательных репродуктивных технологий и искусственного прерывания беременности),  дерматовенерология, детская кардиология, детская хирургия, детская эндокринология, кардиология, лечебная физкультура и спортивная медицина, неврология, ортодонтия, остеопатия,  оториноларингология ( за исключением кохлеарной имплантации), офтальмология,  стоматология детская, стоматология общей практики,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функциональная диагностика, хирургия</t>
  </si>
  <si>
    <t>022002</t>
  </si>
  <si>
    <r>
      <t>Государственное бюджетное учреждение здравоохранения Республики Башкортостан Буздякская центральная районная больница (</t>
    </r>
    <r>
      <rPr>
        <b/>
        <sz val="10"/>
        <color indexed="8"/>
        <rFont val="Times New Roman"/>
        <family val="1"/>
        <charset val="204"/>
      </rPr>
      <t>ГБУЗ РБ Буздякская ЦРБ</t>
    </r>
    <r>
      <rPr>
        <sz val="10"/>
        <color indexed="8"/>
        <rFont val="Times New Roman"/>
        <family val="1"/>
        <charset val="204"/>
      </rPr>
      <t>)</t>
    </r>
  </si>
  <si>
    <t>021601001</t>
  </si>
  <si>
    <t>0216001416</t>
  </si>
  <si>
    <t>1020200715182</t>
  </si>
  <si>
    <t>452710, Республика Башкортостан, Буздякский район, с.Буздяк, ул.Ахмадеева,д.31</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</si>
  <si>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лабораторное дело,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</si>
  <si>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неотложная медицинская помощь, общая врачебная практика (семейная медицина),  педиатрия, терапия</t>
  </si>
  <si>
    <t>клиническая лабораторная диагностика, неотложная медицинская помощь, общая врачебная практика (семейная медицина), педиатрия, терапия</t>
  </si>
  <si>
    <t>акушерство и гинекология (за исключением использования вспомогательных репродуктивных технологийи и искусственного прерывания  беременности), акушерство и гинекология (искусственное прерывание  беременности),  гастроэнтерология, гериатрия, дерматовенерология, детская хирургия, инфекционные болезни, кардиология, клиническая лабораторная диагностика, клиническая фармакология,  колопроктология, неврология, неотложная медицинская помощь, нефрология,  онкология,  оториноларингология (за исключением кохлеарной имплантации), офтальмология, профпатология, рентгенология, стоматология детская, стоматология общей практики,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эндокринология,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</si>
  <si>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клиническая лабораторная диагностика, неврология, нефрология, онкология, ультразвуковая диагностика, физиотерапия, функциональная диагностика, хирургия, эндокринология, эпидемиология</t>
  </si>
  <si>
    <t>онкология</t>
  </si>
  <si>
    <t/>
  </si>
  <si>
    <t>скорая медицинская помощь</t>
  </si>
  <si>
    <t>медицинские осмотры (предварительные, периодические), медицинские осмотры (предрейсовые, послерейсовые), медицинские осмотры профилактические</t>
  </si>
  <si>
    <t>021080</t>
  </si>
  <si>
    <r>
      <t>Государственное бюджетное учреждение здравоохранения Республики Башкортостан Стоматологическая поликлиника №6  города Уфа (Г</t>
    </r>
    <r>
      <rPr>
        <b/>
        <sz val="9"/>
        <color indexed="8"/>
        <rFont val="Calibri"/>
        <family val="2"/>
        <charset val="204"/>
        <scheme val="minor"/>
      </rPr>
      <t>БУЗ РБ Стоматологическая поликлиника №6 г.Уфа</t>
    </r>
    <r>
      <rPr>
        <sz val="9"/>
        <color indexed="8"/>
        <rFont val="Calibri"/>
        <family val="2"/>
        <charset val="204"/>
        <scheme val="minor"/>
      </rPr>
      <t>)</t>
    </r>
  </si>
  <si>
    <t>027401001</t>
  </si>
  <si>
    <t>0274066099</t>
  </si>
  <si>
    <t>1030203905665</t>
  </si>
  <si>
    <t>450057, Республика Башкортостан, г.Уфа, ул.Новомостовая,9</t>
  </si>
  <si>
    <t>рентгенология, сестринское дело, сестринское дело в педиатрии, неотложная медицинская помощь, стоматология, стоматология ортопедическая, эпидемиология</t>
  </si>
  <si>
    <t>неотложная медицинская помощь, стоматология общей практики,  стоматология ортопедическая, стоматология терапевтическая, стоматология хирургическая, стоматология детская, ортодонтия</t>
  </si>
  <si>
    <t>медицинские осмотры (предрейсовые, послерейсовые)</t>
  </si>
  <si>
    <t>020188</t>
  </si>
  <si>
    <r>
      <t>Общество с ограниченной ответственностью "МД Проект 2010"(</t>
    </r>
    <r>
      <rPr>
        <b/>
        <sz val="10"/>
        <color indexed="8"/>
        <rFont val="Times New Roman"/>
        <family val="1"/>
        <charset val="204"/>
      </rPr>
      <t xml:space="preserve"> ООО"МД Проект 2010")</t>
    </r>
  </si>
  <si>
    <t>027601001</t>
  </si>
  <si>
    <t>0276128576</t>
  </si>
  <si>
    <t>1100280035910</t>
  </si>
  <si>
    <t>450071, Республика Башкортостан, г.Уфа, ул. Лесной проезд, д.4</t>
  </si>
  <si>
    <t>вакцинация (проведение профилактических прививок),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</si>
  <si>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акушерство и гинекология (использование вспомогательных репродуктивных технологий), аллергология и иммунология, анестезиология и реаниматология, гастроэнтерология, гематология, генетика, гистология, дерматовенерология, детская кардиология, детская урология-андрология, детская хирургия, детская эндокринология, диетология, забор, криоконсервация и хранение половых клеток и тканей репродуктивных органов, инфекционные болезни, кардиология, клиническая лабораторная диагностика, клиническая фармакология, колопроктология, лабораторная генетика, лечебная физкультура и спортивная медицина, неврология, нейрохирургия, онкология, оториноларингология (за исключением кохлеарной имплантации), офтальмология, профпатология, пульмонология, ревматология, рентгенология, рефлексотерапия, сердечно-сосудистая хирургия, травматология и ортопедия,  транспортировка половых клеток и (или) тканей репродуктивных органов, ультразвуковая диагностика,урология, физиотерапия, функциональная диагностика, хирургия,челюстно-лицевая хирургия, эндокринология, эндоскопия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</si>
  <si>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 гематология, детская урология-андрология, детская хирургия, забор гемопоэтических стволовых клеток, забор, криоконсервация и хранение половых клеток и тканей репродуктивных органов, инфекционные болезни, клиническая лабораторная диагностика, нейрохирургия, неонатология, онкология, операционное дело, оториноларингология (за исключением кохлеарной имплантации), рентгенология, рентгенэндоваскулярная диагностика и лечение, сердечно-сосудистая хирургия, сестринское дело, сестринское дело в педиатрии, терапия, травматология и ортопедия, транспортировка половых клеток и (или) тканей репродуктивных органов, трансфузиология,ультразвуковая диагностика, урология, физиотерапия, функциональная диагностика, хирургия, хирургия (абдоминальная), челюстно-лицевая хирургия, эндокринология, эндоскопия</t>
  </si>
  <si>
    <t>акушерство и гинекология (использование вспомогательных репродуктивных технологий), акушерство и гинекология (за исключением использования вспомогательных репродуктивных технологий)</t>
  </si>
  <si>
    <t>скорая медицинская помощь, акушерство и гинекология (за исключением использования вспомогательных репродуктивных технологий), неонатология</t>
  </si>
  <si>
    <t>медицинские осмотры (предварительные, периодические), медицинские осмотры (предрейсовые, послерейсовые)</t>
  </si>
  <si>
    <t>021040</t>
  </si>
  <si>
    <r>
      <t>Государственное бюджетное учреждение здравоохранения Республики Башкортостан Стоматологическая поликлиника №1 города Уфа (Г</t>
    </r>
    <r>
      <rPr>
        <b/>
        <sz val="10"/>
        <color indexed="8"/>
        <rFont val="Times New Roman"/>
        <family val="1"/>
        <charset val="204"/>
      </rPr>
      <t>БУЗ  РБ Стоматологическая поликлиника №1 г.Уфа</t>
    </r>
    <r>
      <rPr>
        <sz val="10"/>
        <color indexed="8"/>
        <rFont val="Times New Roman"/>
        <family val="1"/>
        <charset val="204"/>
      </rPr>
      <t>)</t>
    </r>
  </si>
  <si>
    <t>027301001</t>
  </si>
  <si>
    <t>0273012090</t>
  </si>
  <si>
    <t>1030203726376</t>
  </si>
  <si>
    <t>450038, Республика Башкортостан, г.Уфа, Калининский район, ул.Машиностроителей,13</t>
  </si>
  <si>
    <t>сестринское дело, стоматология, стоматология ортопедическая, рентгенология</t>
  </si>
  <si>
    <t>ортодонтия, стоматология общей практики, стоматология детская, стоматология терапевтическая, стоматология хирургическая, стоматология ортопедическая</t>
  </si>
  <si>
    <t>026001</t>
  </si>
  <si>
    <r>
      <t>Государственное бюджетное учреждение здравоохранения Республики Башкортостан Месягутовская центральная районная больница (</t>
    </r>
    <r>
      <rPr>
        <b/>
        <sz val="10"/>
        <color indexed="8"/>
        <rFont val="Times New Roman"/>
        <family val="1"/>
        <charset val="204"/>
      </rPr>
      <t>ГБУЗ РБ Месягутовская ЦРБ</t>
    </r>
    <r>
      <rPr>
        <sz val="10"/>
        <color indexed="8"/>
        <rFont val="Times New Roman"/>
        <family val="1"/>
        <charset val="204"/>
      </rPr>
      <t>)</t>
    </r>
  </si>
  <si>
    <t>022001001</t>
  </si>
  <si>
    <t>0220002099</t>
  </si>
  <si>
    <t>1020200786770</t>
  </si>
  <si>
    <t>452530, Республика Башкортостан, Дуванский район, с.Месягутово, ул.Октябрьская, д.36</t>
  </si>
  <si>
    <t>вакцинация (проведение профилактических прививок), неотложная медицинская помощь, педиатрия, терапия</t>
  </si>
  <si>
    <t>неотложная медицинская помощь,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</si>
  <si>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колопроктология, медицинская реабилитация, неврология, нейрохирургия, неотложная медицинская помощь, нефрология, онкология, оториноларингология (за исключением кохлеарной имплантации), ортодонтия, офтальмология, профпатология, рентгенология, стоматология детская, стоматология терапевтическая, стоматология хирургическая, травматология и ортопедия, урология, физиотерапия,фтизиатрия, функциональная диагностика, хирургия, ультразвуковая диагностика, эндокринология, эндоскопия, эпидемиология</t>
  </si>
  <si>
    <t>акушерство и гинекология (за исключением использования вспомогательных репродуктивных технологий), нейрохирургия, неонатология, сердечно-сосудистая хирургия, травматология и ортопедия</t>
  </si>
  <si>
    <t>021070</t>
  </si>
  <si>
    <r>
      <t>Государственное бюджетное учреждение здравоохранения Республики Башкортостан Стоматологическая поликлиника №5  города Уфа (Г</t>
    </r>
    <r>
      <rPr>
        <b/>
        <sz val="10"/>
        <color indexed="8"/>
        <rFont val="Times New Roman"/>
        <family val="1"/>
        <charset val="204"/>
      </rPr>
      <t>БУЗ РБ  Стоматологическая поликлиника №5 г.Уфа</t>
    </r>
    <r>
      <rPr>
        <sz val="10"/>
        <color indexed="8"/>
        <rFont val="Times New Roman"/>
        <family val="1"/>
        <charset val="204"/>
      </rPr>
      <t>)</t>
    </r>
  </si>
  <si>
    <t>0276015759</t>
  </si>
  <si>
    <t>1030204209606</t>
  </si>
  <si>
    <t>450073,Республика Башкортостан, г.Уфа, ул.Ю.Гагарина,д.20</t>
  </si>
  <si>
    <t>неотложная медицинская помощь, рентгенология, стоматология</t>
  </si>
  <si>
    <t>029300</t>
  </si>
  <si>
    <r>
      <t>Государственное бюджетное учреждение здравоохранения Республики Башкортостан Поликлиника №46  города Уфа (</t>
    </r>
    <r>
      <rPr>
        <b/>
        <sz val="10"/>
        <color indexed="8"/>
        <rFont val="Times New Roman"/>
        <family val="1"/>
        <charset val="204"/>
      </rPr>
      <t>ГБУЗ РБ Поликлиника №46 г.Уфа</t>
    </r>
    <r>
      <rPr>
        <sz val="10"/>
        <color indexed="8"/>
        <rFont val="Times New Roman"/>
        <family val="1"/>
        <charset val="204"/>
      </rPr>
      <t>)</t>
    </r>
  </si>
  <si>
    <t>0274061044</t>
  </si>
  <si>
    <t>1030203899659</t>
  </si>
  <si>
    <t>450074, Республика Башкортостан, г. Уфа, Кировский район, ул.С.Перовской,д.38</t>
  </si>
  <si>
    <t>акушерское дело, вакцинация (проведение профилактических прививок), лабораторная диагностика, медицинский массаж, лечебная физкультура, лечебное дело, неотложная медицинская помощь, рентгенология, сестринское дело, стоматология, физиотерапия, функциональная диагностика</t>
  </si>
  <si>
    <t>вакцинация (проведение профилактических прививок), неотложная медицинская помощь, общая врачебная практика (семейная медицина), терапия</t>
  </si>
  <si>
    <t>клиническая лабораторная диагностика, неотложная медицинская помощь, общая врачебная практика (семейная медицина),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</si>
  <si>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гериатрия, гастроэнтерология, дерматовенерология, диетология, инфекционные болезни, кардиология, клиническая лабораторная диагностика, колопроктология, лечебная физкультура и спортивная медицина, медицинская реабилитация,неотложная медицинская помощь, неврология, нейрохирургия, онкология, оториноларингология (за исключением кохлеарной имплантации), офтальмология, пульмонология, профпатология, рентгенология, рефлексотерапия, сердечно-сосудистая хирургия, стоматология терапевтическая, травматология и ортопедия, ультразвуковая диагностика, урология, физиотерапия, функциональная диагностика, хирургия, эндокринология, эндоскопия</t>
  </si>
  <si>
    <t>гастроэнтерология, дерматовенерология, инфекционные болезни, кардиология, клиническая лабораторная диагностика, колопроктология, лечебная физкультура и спортивная медицина, медицинская реабилитация, неврология, онкология, оториноларингология (за исключением кохлеарной имплантации), офтальмология, пульмонология, рентгенология, рефлексотерапия, сердечно-сосудистая хирургия, травматология и ортопедия, ультразвуковая диагностика, урология, физиотерапия, функциональная диагностика, хирургия, эндокринология, эндоскопия</t>
  </si>
  <si>
    <t xml:space="preserve">медицинские осмотры (предварительные, периодические), медицинские осмотры (предрейсовые, послерейсовые), медицинские осмотры профилактические </t>
  </si>
  <si>
    <t>021636</t>
  </si>
  <si>
    <r>
      <t>Государственное бюджетное учреждение здравоохранения Республики Башкортостан Стоматологическая поликлиника города Стерлитамак (</t>
    </r>
    <r>
      <rPr>
        <b/>
        <sz val="10"/>
        <rFont val="Times New Roman"/>
        <family val="1"/>
        <charset val="204"/>
      </rPr>
      <t>ГБУЗ РБ СП г.Стерлитамак</t>
    </r>
    <r>
      <rPr>
        <sz val="10"/>
        <rFont val="Times New Roman"/>
        <family val="1"/>
        <charset val="204"/>
      </rPr>
      <t>)</t>
    </r>
  </si>
  <si>
    <t>026801001</t>
  </si>
  <si>
    <t>0268068147</t>
  </si>
  <si>
    <t>1130280058501</t>
  </si>
  <si>
    <t>453119, Республика Башкортостан, г.Стерлитамак, проспект Октября,дом 22</t>
  </si>
  <si>
    <t>рентгенология, сестринское дело, стоматология, стоматология ортопедическая, физиотерапия</t>
  </si>
  <si>
    <t>неотложная медицинская помощь, стоматология детская, стоматология общей практики, стоматология ортопедическая, стоматология терапевтическая, стоматология хирургическая, физиотерапия</t>
  </si>
  <si>
    <t>021273</t>
  </si>
  <si>
    <r>
      <t xml:space="preserve">Общество с ограниченной ответственностью медицинский центр "Медицина-плюс" ( </t>
    </r>
    <r>
      <rPr>
        <b/>
        <sz val="10"/>
        <color theme="1"/>
        <rFont val="Calibri"/>
        <family val="2"/>
        <charset val="204"/>
        <scheme val="minor"/>
      </rPr>
      <t>ООО "Медицина +"</t>
    </r>
    <r>
      <rPr>
        <sz val="10"/>
        <color theme="1"/>
        <rFont val="Calibri"/>
        <family val="2"/>
        <charset val="204"/>
        <scheme val="minor"/>
      </rPr>
      <t>)</t>
    </r>
  </si>
  <si>
    <t>026401001</t>
  </si>
  <si>
    <t>0264058765</t>
  </si>
  <si>
    <t>1090264000485</t>
  </si>
  <si>
    <t>12300</t>
  </si>
  <si>
    <t>16</t>
  </si>
  <si>
    <t>452683, Республика Башкортостан, г.Нефтекамск, проспект Комсомольский, д.11А</t>
  </si>
  <si>
    <t>терапия</t>
  </si>
  <si>
    <t>акушерство и гинекология ( за исключением использования вспомогательных репродуктивных технологий ), кардиология, неврология, ревматология, ультразвуковая диагностика, урология, функциональная диагностика</t>
  </si>
  <si>
    <t>25.06.2020</t>
  </si>
  <si>
    <t>020171</t>
  </si>
  <si>
    <r>
      <t>Федеральное государственное бюджетное научное учреждение Уфимский Федеральный исследовательский центр Российской академии наук (</t>
    </r>
    <r>
      <rPr>
        <b/>
        <sz val="10"/>
        <rFont val="Times New Roman"/>
        <family val="1"/>
        <charset val="204"/>
      </rPr>
      <t>УФИЦ РАН</t>
    </r>
    <r>
      <rPr>
        <sz val="10"/>
        <rFont val="Times New Roman"/>
        <family val="1"/>
        <charset val="204"/>
      </rPr>
      <t>)</t>
    </r>
  </si>
  <si>
    <t>0274064870</t>
  </si>
  <si>
    <t>1030204207582</t>
  </si>
  <si>
    <t>450098, Республика Башкортостан, г.Уфа, Бульвар Давлеткильдеева, д.5 /2 ( обосб.450054, РБ, г.Уфа, Проспект Октября,71)</t>
  </si>
  <si>
    <t xml:space="preserve"> лабораторная диагностика, лечебная физкультура, медицинский массаж, неотложная медицинская помощь, рентгенология, сестринское дело, стоматология, физиотерапия, функциональная диагностика</t>
  </si>
  <si>
    <t>неотложная медицинская помощь, терапия</t>
  </si>
  <si>
    <t>клиническая лабораторная диагностика, неотложная медицинская помощь,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</si>
  <si>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дерматовенерология, кардиология, клиническая лабораторная диагностика, колопроктология, мануальная терапия,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рефлексотерапия, сердечно-сосудистая хирургия, стоматология общей практики,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 хирургия, эндокринология, эндоскопия</t>
  </si>
  <si>
    <t>гастроэнтерология,  дерматовенерология, кардиология, неврология, рентгенология,  ультразвуковая диагностика, эндокринология</t>
  </si>
  <si>
    <t>медицинские осмотры (предварительные, периодические), медицинские осмотры профилактические</t>
  </si>
  <si>
    <t>027000</t>
  </si>
  <si>
    <r>
      <t>Государственное бюджетное учреждение здравоохранения Республики Башкортостан Детская поликлиника №4  города Уфа (Г</t>
    </r>
    <r>
      <rPr>
        <b/>
        <sz val="9"/>
        <rFont val="Calibri"/>
        <family val="2"/>
        <charset val="204"/>
        <scheme val="minor"/>
      </rPr>
      <t>БУЗ РБ  Детская поликлиника  №4 г.Уфа</t>
    </r>
    <r>
      <rPr>
        <sz val="9"/>
        <rFont val="Calibri"/>
        <family val="2"/>
        <charset val="204"/>
        <scheme val="minor"/>
      </rPr>
      <t>)</t>
    </r>
  </si>
  <si>
    <t>0273012132</t>
  </si>
  <si>
    <t>1030203725860</t>
  </si>
  <si>
    <t>450068, Республика Башкортостан, г.Уфа, ул.Орджоникидзе,15</t>
  </si>
  <si>
    <t>акушерское дело, вакцинация (проведение профилактических прививок), лабораторная диагностика, лечебная физкультура, медицинский массаж, неотложная медицинская помощь, рентгенология,  сестринское дело, сестринское дело в педиатрии, физиотерапия, функциональная диагностика, стоматология, стоматология ортопедическая</t>
  </si>
  <si>
    <t>вакцинация (проведение профилактических прививок), неотложная медицинская помощь, педиатрия</t>
  </si>
  <si>
    <t>педиатрия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</si>
  <si>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детская кардиология,  детская хирургия, детская эндокринология, гастроэнтерология, гематология, дерматовенерология, клиническая лабораторная диагностика, кардиология, колопроктология, медицинская реабилитация, неврология, неотложная медицинская помощь, ортодонтия, оториноларингология (за исключением кохлеарной имплантации), офтальмология, рентгенология, стоматология детская, стоматология хирургическая,стоматология общей практики, травматология и ортопедия, ультразвуковая диагностика, урология, физиотерапия, функциональная диагностика, эндоскопия</t>
  </si>
  <si>
    <t>медицинская реабилитация</t>
  </si>
  <si>
    <t>028800</t>
  </si>
  <si>
    <r>
      <t>Государственное бюджетное учреждение здравоохранения Республики Башкортостан Поликлиника №38  города Уфа (Г</t>
    </r>
    <r>
      <rPr>
        <b/>
        <sz val="10"/>
        <rFont val="Times New Roman"/>
        <family val="1"/>
        <charset val="204"/>
      </rPr>
      <t>БУЗ РБ  Поликлиника №38 г.Уфа</t>
    </r>
    <r>
      <rPr>
        <sz val="10"/>
        <rFont val="Times New Roman"/>
        <family val="1"/>
        <charset val="204"/>
      </rPr>
      <t>)</t>
    </r>
  </si>
  <si>
    <t>0276016632</t>
  </si>
  <si>
    <t>1030204212026</t>
  </si>
  <si>
    <t>450098, Республика Башкортостан, г.Уфа, ул.Российская, д.94</t>
  </si>
  <si>
    <t>вакцинация (проведение профилактических прививок), неотложная медицинская помощь,общая врачебная практика (семейная медицина), терапия</t>
  </si>
  <si>
    <t>022204</t>
  </si>
  <si>
    <r>
      <t>Государственное бюджетное учреждение здравоохранения Республики Башкортостан Архангельская центральная районная больница (</t>
    </r>
    <r>
      <rPr>
        <b/>
        <sz val="10"/>
        <color indexed="8"/>
        <rFont val="Times New Roman"/>
        <family val="1"/>
        <charset val="204"/>
      </rPr>
      <t>ГБУЗ РБ Архангельская ЦРБ</t>
    </r>
    <r>
      <rPr>
        <sz val="10"/>
        <color indexed="8"/>
        <rFont val="Times New Roman"/>
        <family val="1"/>
        <charset val="204"/>
      </rPr>
      <t>)</t>
    </r>
  </si>
  <si>
    <t>020301001</t>
  </si>
  <si>
    <t>0203000817</t>
  </si>
  <si>
    <t>1020200974155</t>
  </si>
  <si>
    <t>453030, Республика Башкортостан, Архангельский район, с.Архангельское, ул.Больничная,1</t>
  </si>
  <si>
    <t>акушерское дело, анестезиология и реаниматология, вакцинация (проведение профилактических прививок), дезинфектология, лабораторная диагностика, лечебное дело, лечебная физкультура, медицинский массаж, неотложная медицинская помощь, рентгенология,сестринское дело, сестринское дело в педиатрии, стоматология,стоматология ортопедическая,  физиотерапия, функциональная диагностика</t>
  </si>
  <si>
    <t>вакцинация (проведение профилактических прививок), неотложная медицинская помощь, общая врачебная практика (семейная медицина), педиатрия, терапия</t>
  </si>
  <si>
    <t>клиническая лабораторная диагностика, неотложная медицинская помощь,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</si>
  <si>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бактериология, гериатрия, детская хирургия,  дерматовенерология, инфекционные болезни, кардиология, клиническая лабораторная диагностика, колопроктология,  медицинская реабилитация,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рефлексотерапия, стоматология детская, стоматология ортопедическая,  стоматология терапевтическая, стоматология хирургическая, травматология и ортопедия, физиотерапия,  фтизиатрия,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</si>
  <si>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клиническая лабораторная диагностика, колопроктология, медицинская реабилитация, неврология, рентгенология, рефлексотерапия, травматология и ортопедия, ультразвуковая диагностика, функциональная диагностика, эпидемиология</t>
  </si>
  <si>
    <t>рефлексотерапия,сестринское дело</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</si>
  <si>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анестезиология и реаниматология, бактериология, вакцинация (проведение профилактических прививок),  гериатрия, дезинфектология, детская хирургия,  дерматовенерология, диетология, инфекционные болезни, клиническая лабораторная диагностика, колопроктология, лабораторная диагностика, медицинская реабилитация, медицинский массаж, неврология, неонатология, оториноларингология (за исключением кохлеарной имплантации), офтальмология, патологическая анатомия, педиатрия, рентгенология, рефлексотерапия,сестринское дело, сестринское дело в педиатрии, терапия, травматология и ортопедия, трансфузиология, ультразвуковая диагностика, физиотерапия, функциональная диагностика, хирургия, эндоскопия, эпидемиология</t>
  </si>
  <si>
    <t>022205</t>
  </si>
  <si>
    <r>
      <t>Государственное бюджетное учреждение здравоохранения Республики Башкортостан Кармаскалинская центральная районная больница (</t>
    </r>
    <r>
      <rPr>
        <b/>
        <sz val="9"/>
        <color indexed="8"/>
        <rFont val="Calibri"/>
        <family val="2"/>
        <charset val="204"/>
        <scheme val="minor"/>
      </rPr>
      <t>ГБУЗ РБ Кармаскалинская ЦРБ</t>
    </r>
    <r>
      <rPr>
        <sz val="9"/>
        <color indexed="8"/>
        <rFont val="Calibri"/>
        <family val="2"/>
        <charset val="204"/>
        <scheme val="minor"/>
      </rPr>
      <t>)</t>
    </r>
  </si>
  <si>
    <t>022901001</t>
  </si>
  <si>
    <t>0229003788</t>
  </si>
  <si>
    <t>1020200976091</t>
  </si>
  <si>
    <t>453020, Республика Башкортостан, Кармаскалинский район, с.Кармаскалы, ул.Чехова,9</t>
  </si>
  <si>
    <t>акушерское дело, анестезиология и реаниматология, вакцинация (проведение профилактических прививок), дезинфектология, лабораторная диагностика,лечебное дело,  лечебная физкультура, медицинский массаж, общая практика, операционное дело, рентгенология, сестринское дело, сестринское дело в педиатрии, физиотерапия, функциональная диагностика, стоматология, стоматология ортопедическая, эпидемиология</t>
  </si>
  <si>
    <t>педиатрия, терапия, общая врачебная практика (семейная медицина)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</si>
  <si>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дезинфектология, неврология, онкология, хирургия</t>
  </si>
  <si>
    <t xml:space="preserve"> дезинфектология,терапия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</si>
  <si>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бактериология, вакцинация (проведение профилактических прививок), детская хирургия, диетология, дезинфектология, неонатология, инфекционные болезни, клиническая лабораторная диагностика, лабораторная диагностика, лечебная физкультура и спортивная медицина, медицинский массаж, неврология, операционное дело, оториноларингология (за исключением кохлеарной имплантации), патологическая анатомия, педиатрия, рентгенология, сестринское дело, сестринское дело в педиатрии, травматология и ортопедия, трансфузиология, терапия, физиотерапия, функциональная диагностика, ультразвуковая диагностика, хирургия, эпидемиология</t>
  </si>
  <si>
    <t>021407</t>
  </si>
  <si>
    <t>026601001</t>
  </si>
  <si>
    <t>0266033011</t>
  </si>
  <si>
    <t>1090266001209</t>
  </si>
  <si>
    <t>453252, Республика Башкортостан, г.Салават,  ул.Строителей,25</t>
  </si>
  <si>
    <t>дезинфектология, лабораторная диагностика, медицинский массаж, сестринское дело, физиотерапия</t>
  </si>
  <si>
    <t>дерматовенерология, клиническая лабораторная диагностика</t>
  </si>
  <si>
    <t>дезинфектология, дерматовенерология, диетология, неврология, офтальмология, сестринское дело, терапия, эндокринология</t>
  </si>
  <si>
    <t>021401</t>
  </si>
  <si>
    <r>
      <t>Общество с ограниченной ответственностью "Медсервис" (</t>
    </r>
    <r>
      <rPr>
        <b/>
        <sz val="10"/>
        <color indexed="8"/>
        <rFont val="Times New Roman"/>
        <family val="1"/>
        <charset val="204"/>
      </rPr>
      <t>ООО "Медсервис"</t>
    </r>
    <r>
      <rPr>
        <sz val="10"/>
        <color indexed="8"/>
        <rFont val="Times New Roman"/>
        <family val="1"/>
        <charset val="204"/>
      </rPr>
      <t>) г.Салават</t>
    </r>
  </si>
  <si>
    <t>0266023905</t>
  </si>
  <si>
    <t>1040203382834</t>
  </si>
  <si>
    <t>453264, Республика Башкортостан, г.Салават, ул.Октябрьская,д.35</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</si>
  <si>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гастроэнтерология, диетология, кардиология, клиническая лабораторная диагностика,  клиническая фармакология, колопроктология, лабораторная диагностика, лечебная физкультура, мануальная терапия, медицинская реабилитация, медицинский массаж, неврология, нейрохирургия, онкология, операционное дело, оториноларингология (за исключением кохлеарной имплантации), патологическая анатомия,  рентгенология, рентгенэндоваскулярная диагностика и лечение, рефлексотерапия, сердечно-сосудистая хирургия, сестринское дело, терапия, торакальная хирургия, травматология и ортопедия, трансфузиология, ультразвуковая диагностика, урология, физиотерапия,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</si>
  <si>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t>
  </si>
  <si>
    <t>акушерство и гинекология (за исключением использования вспомогательных репродуктивных технологий и искусственного прерывания беременности), онкология, оториноларингология (за исключением кохлеарной имплантации), сердечно-сосудистая хирургия, травматология и ортопедия, урология</t>
  </si>
  <si>
    <t xml:space="preserve">медицинские осмотры (предварительные, периодические), медицинские осмотры (предрейсовые, послерейсовые), медицинские осмотры профилактические, медицинские осмотры (предсменные,послесменные) </t>
  </si>
  <si>
    <t>диетология, лечебная физкультура, мануальная терапия, медицинская реабилитация, медицинский массаж, неврология, рефлексотерапия, сестринское дело, терапия, травматология и ортопедия, физиотерапия, эпидемиология</t>
  </si>
  <si>
    <t>022107</t>
  </si>
  <si>
    <r>
      <t xml:space="preserve"> Федеральное бюджетное учреждение науки "Уфимский научно-исследовательский институт медицины труда и экологии человека" (</t>
    </r>
    <r>
      <rPr>
        <b/>
        <sz val="9"/>
        <color indexed="8"/>
        <rFont val="Calibri"/>
        <family val="2"/>
        <charset val="204"/>
        <scheme val="minor"/>
      </rPr>
      <t>ФБУН "Уфимский НИИ медицины труда и экологии человека")</t>
    </r>
  </si>
  <si>
    <t>0274022366</t>
  </si>
  <si>
    <t>1030203900902</t>
  </si>
  <si>
    <t>450106, Республика Башкортостан, г.Уфа, ул.Степана Кувыкина,дом94</t>
  </si>
  <si>
    <t>лабораторная диагностика, лечебная физкультура, медицинский массаж, рентгенология, сестринское дело,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</si>
  <si>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бактериология, дерматовенерология, кардиология, неврология,  оториноларингология (за исключением  кохлеарной имплантации),  офтальмология, профпатология,  рентгенология, рефлексотерапия, стоматология терапевтическая, ультразвуковая диагностика, хирургия, эндокринология, эндоскопия</t>
  </si>
  <si>
    <t>аллергология и иммунология, анестезиология и реаниматология, бактериология, диетология, клиническая лабораторная диагностика, лечебная физкультура, медицинский массаж, неврология, профпатология,  рентгенология, рефлексотерапия,  сестринское дело, терапия, трансфузиология, ультразвуковая диагностика, физиотерапия, эндоскопия</t>
  </si>
  <si>
    <t>020243</t>
  </si>
  <si>
    <r>
      <t xml:space="preserve">Общество с ограниченной ответственностью "Клиника лазерной хирургии" </t>
    </r>
    <r>
      <rPr>
        <b/>
        <sz val="9"/>
        <rFont val="Calibri"/>
        <family val="2"/>
        <charset val="204"/>
        <scheme val="minor"/>
      </rPr>
      <t>(ООО "Клиника лазерной хирургии")</t>
    </r>
  </si>
  <si>
    <t>0275063968</t>
  </si>
  <si>
    <t>1080275001102</t>
  </si>
  <si>
    <t xml:space="preserve">450077, Республика Башкортостан, г.Уфа, ул. Достоевского,49, </t>
  </si>
  <si>
    <t xml:space="preserve"> сестринское дело</t>
  </si>
  <si>
    <t xml:space="preserve"> офтальмология</t>
  </si>
  <si>
    <t>офтальиология</t>
  </si>
  <si>
    <t>028000</t>
  </si>
  <si>
    <r>
      <t>Государственное бюджетное учреждение здравоохранения Республики Башкортостан Городская клиническая больница №18 города Уфы (ГБ</t>
    </r>
    <r>
      <rPr>
        <b/>
        <sz val="9"/>
        <color indexed="8"/>
        <rFont val="Calibri"/>
        <family val="2"/>
        <charset val="204"/>
        <scheme val="minor"/>
      </rPr>
      <t>УЗ РБ ГКБ №18 г.Уфы</t>
    </r>
    <r>
      <rPr>
        <sz val="9"/>
        <color indexed="8"/>
        <rFont val="Calibri"/>
        <family val="2"/>
        <charset val="204"/>
        <scheme val="minor"/>
      </rPr>
      <t>)</t>
    </r>
  </si>
  <si>
    <t>0277013465</t>
  </si>
  <si>
    <t>1030204432873</t>
  </si>
  <si>
    <t>450075, Республика Башкортостан, г.Уфа, Орджоникидзевский район, ул.Блюхера,3</t>
  </si>
  <si>
    <t>акушерское дело, вакцинация (проведение профилактических прививок), гигиеническое воспитание, неотложная медицинская помощь, лабораторная диагностика, лечебное дело, лечебная физкультура, медицинский массаж, рентгенология, сестринское дело, стоматология,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</si>
  <si>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гериатрия, детская хирургия, дерматовенерология, инфекционные болезни, кардиология, клиническая лабораторная диагностика, колопроктология, неврология, неотложная медицинская помощь, онкология, ортодонтия, оториноларингология (за исключением кохлеарной имплантации), офтальмология, профпатология, ревматология, рентгенология, рефлексотерапия,   стоматология общей практики,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 хирургия, эндокринология, эпидемиология</t>
  </si>
  <si>
    <t xml:space="preserve">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медицинская реабилитация, онкология, сестринское дело, терапия, хирургия</t>
  </si>
  <si>
    <t>акушерство и гинекология (за исключением использования вспомогательных репродуктивных технологий), неврология, сердечно-сосудистая хирургия, травматология и ортопедия, хирургия (абдоминальная), хирургия (комбустиология)</t>
  </si>
  <si>
    <t>023500</t>
  </si>
  <si>
    <r>
      <t>Государственное бюджетное учреждение здравоохранения Республики Башкортостан Городская клиническая больница №5 городаУфа (Г</t>
    </r>
    <r>
      <rPr>
        <b/>
        <sz val="9"/>
        <color indexed="8"/>
        <rFont val="Calibri"/>
        <family val="2"/>
        <charset val="204"/>
        <scheme val="minor"/>
      </rPr>
      <t>БУЗ  РБ ГКБ №5 г.Уфа</t>
    </r>
    <r>
      <rPr>
        <sz val="9"/>
        <color indexed="8"/>
        <rFont val="Calibri"/>
        <family val="2"/>
        <charset val="204"/>
        <scheme val="minor"/>
      </rPr>
      <t>)</t>
    </r>
  </si>
  <si>
    <t>027801001</t>
  </si>
  <si>
    <t>0278054168</t>
  </si>
  <si>
    <t>1030204586092</t>
  </si>
  <si>
    <t>450005, Республика Башкортостан, г. Уфа, Советский район, ул.Пархоменко,д.93</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</si>
  <si>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лечебное дело, лечебная физкультура, медицинский массаж, неотложная медицинская помощь, операционное дело, общая практика, рентгенология, сестринское дело,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</si>
  <si>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кардиология, клиническая лабораторная диагностика, медицинская реабилитация, неврология, онкология,  пульмонология, сурдология-оториноларингология, онкология, рентгенология, ультразвуковая диагностика, функциональная диагностика, эндокринология</t>
  </si>
  <si>
    <t>дезинфектология, клиническая лабораторная диагностика, лабораторная диагностика, лечебная физкультура, лечебная физкультура и спортивная медицина, медицинская реабилитация, медицинский массаж, неврология, рентгенология, рефлексотерапия, сестринское дело, терапия, трансфузиология, ультразвуковая диагностика, физиотерапия, функциональная диагностика, эндоскопия, эпидемиология</t>
  </si>
  <si>
    <t>020170</t>
  </si>
  <si>
    <r>
      <t>Общество с ограниченной ответственностью "Центр медицинских технологий" (</t>
    </r>
    <r>
      <rPr>
        <b/>
        <sz val="10"/>
        <color indexed="8"/>
        <rFont val="Times New Roman"/>
        <family val="1"/>
        <charset val="204"/>
      </rPr>
      <t>ООО "ЦМТ"</t>
    </r>
    <r>
      <rPr>
        <sz val="10"/>
        <color indexed="8"/>
        <rFont val="Times New Roman"/>
        <family val="1"/>
        <charset val="204"/>
      </rPr>
      <t>)</t>
    </r>
  </si>
  <si>
    <t>0274137670</t>
  </si>
  <si>
    <t>1140280024664</t>
  </si>
  <si>
    <t>450078, Республика Башкортостан, г.Уфа, ул.Кирова,д.52, офис1-21</t>
  </si>
  <si>
    <t>акушерское дело, анестезиология и реаниматология, лабораторная диагностика, медицинский массаж, сестринское дело,физиотерапия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</si>
  <si>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реаниматология,гастроэнтерология, генетика, забор, криоконсервация и хранение половых клеток и тканей репродуктивных органов, кардиология, клиническая лабораторная диагностика,колопроктология, лабораторная генетика, неврология,онкология, рефлексотерапия,травматология и ортопедия,  ультразвуковая диагностика, урология, физиотерапия,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</si>
  <si>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 забор, криоконсервация и хранение половых клеток и тканей репродуктивных органов, клиническая лабораторная диагностика, онкология, транспортировка половых клеток и (или) репродуктивных органов, трансфузиология, ультразвуковая диагностика, урология,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</si>
  <si>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беременности),акушерство и гинекология (использование вспомогательных репродуктивных технологий),анестезиология и  реаниматология,операционное дело,сестринское дело,урология,хирургия,эндоскопия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</si>
  <si>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беременности),анестезиология и реаниматология,операционное дело,сестринское дело,трансфузиология,урология,хирургия,эндоскопия,</t>
  </si>
  <si>
    <t>акушерство и гинекология (за исключением использования вспомогательных репродуктивных технологий), акушерство и гинекология (использование вспомогательных репродуктивных технологий)</t>
  </si>
  <si>
    <t>027001</t>
  </si>
  <si>
    <r>
      <t>Государственное бюджетное учреждение здравоохранения Республики Башкортостан Дюртюлинская  центральная районная больница (</t>
    </r>
    <r>
      <rPr>
        <b/>
        <sz val="9"/>
        <rFont val="Calibri"/>
        <family val="2"/>
        <charset val="204"/>
        <scheme val="minor"/>
      </rPr>
      <t>ГБУЗ РБ Дюртюлинская  ЦРБ</t>
    </r>
    <r>
      <rPr>
        <sz val="9"/>
        <rFont val="Calibri"/>
        <family val="2"/>
        <charset val="204"/>
        <scheme val="minor"/>
      </rPr>
      <t>)</t>
    </r>
  </si>
  <si>
    <t>026001001</t>
  </si>
  <si>
    <t>0260003765</t>
  </si>
  <si>
    <t>1020201755606</t>
  </si>
  <si>
    <t>452320, Республика Башкортостан, г.Дюртюли, ул.Ленина, д.27</t>
  </si>
  <si>
    <t>акушерское дело, анестезиология и реаниматология, вакцинация (проведение профилактических прививок), гигиеническое воспитание, гистология, дезинфектология,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физиотерапия, функциональная диагностика, стоматология, стоматология ортопедическая,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</si>
  <si>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гериатрия, дерматовенерология, детская кардиология, детская хирургия, инфекционные болезни, кардиология, клиническая лабораторная диагностика, клиническая фармакология, колопроктология, неврология, неотложная медицинская помощь, нейрохирургия, нефрология, онкология, ортодонтия, оториноларингология (за исключением кохлеарной имплантации), офтальмология, профпатология, рентгенология, стоматология детская, стоматология общей практики, стоматология ортопедическая, стоматология терапевтическая, стоматология хирургическая,  травматология и ортопедия, урология, физиотерапия, фтизиатрия,  функциональная диагностика, хирургия, ультразвуковая диагностика, эндокринология, эндоскопия, эпидемиология</t>
  </si>
  <si>
    <t xml:space="preserve"> анестезиология и реаниматология, клиническая лабораторная диагностика, неврология, нефрология, онкология,рентгенология, ультразвуковая диагностика, физиотерапия, функциональная диагностика, эндоскопия, эпидемиология</t>
  </si>
  <si>
    <t>акушерское дело,акушерство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гастроэнтерология, детская хирургия, инфекционные болезни, клиническая лабораторная диагностика, лабораторная диагностика, лечебная физкультура, медицинский массаж, онкология, педиатрия, рентгенология, сестринское дело, сестринское дело в педиатрии, терапия, трансфузиология, ультразвуковая диагностика, физиотерапия, функциональная диагностика, хирургия, эндоскопия, эпидемиология</t>
  </si>
  <si>
    <t>020159</t>
  </si>
  <si>
    <r>
      <t>Государственное бюджетное учреждение здравоохранения Республиканская Станция скорой медицинской помощи и центр  медицины катастроф (Г</t>
    </r>
    <r>
      <rPr>
        <b/>
        <sz val="10"/>
        <rFont val="Times New Roman"/>
        <family val="1"/>
        <charset val="204"/>
      </rPr>
      <t>БУЗ  РССМП и ЦМК)</t>
    </r>
  </si>
  <si>
    <t>0274002218</t>
  </si>
  <si>
    <t>1030203903806</t>
  </si>
  <si>
    <t>450106, Республика Башкортостан, г.Уфа, ул.Батырская,39/1</t>
  </si>
  <si>
    <t xml:space="preserve"> скорая медицинская помощь, анестезиология и реаниматология, кардиология, неврология, психиатрия, психиатрия-наркология, травматология и ортопедия</t>
  </si>
  <si>
    <t>022103</t>
  </si>
  <si>
    <r>
      <t>Государственное бюджетное учреждение здравоохранения Республики Башкортостан Балтачевская  центральная районная больница (</t>
    </r>
    <r>
      <rPr>
        <b/>
        <sz val="10"/>
        <color indexed="8"/>
        <rFont val="Times New Roman"/>
        <family val="1"/>
        <charset val="204"/>
      </rPr>
      <t>ГБУЗ РБ Балтачевская  ЦРБ)</t>
    </r>
  </si>
  <si>
    <t>020801001</t>
  </si>
  <si>
    <t>0208001204</t>
  </si>
  <si>
    <t>1020200626082</t>
  </si>
  <si>
    <t>452980, Республика Башкортостан, Балтачевский район, с.Старобалтачево, ул.Комсомольская, д. 23</t>
  </si>
  <si>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медицинская статистика,медицинский массаж, неотложная медицинская помощь, операционное дело, рентгенология,организация сестринского дела, сестринское дело, сестринское дело в педиатрии, физиотерапия, функциональная диагностика, эпидемиология</t>
  </si>
  <si>
    <t>вакцинация (проведение профилактических прививок), неотложная медицинская помощь,организация здравоохранения и общественного здоровья, педиатрия, терапия</t>
  </si>
  <si>
    <t>организация здравоохранения и общественного здоровья,педиатрия,терапия,управление сестринской деятельностью</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</si>
  <si>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гериатрия, дерматовенерология, детская урология-андрология, детская хирургия, детская эндокринология, инфекционные болезни, кардиология, клиническая лабораторная диагностика, неврология, нейрохирургия, неотложная медицинская помощь,организация здравоохранения и общественного здоровья, онкология, оториноларингология (за исключением кохлеарной имплантации), офтальмология, профпатология, ревматология, рентгенология, физиотерапия, фтизиатрия,  функциональная диагностика, урология, ультразвуковая диагностика,  стоматология терапевтическая, стоматология хирургическая, стоматология детская, травматология и ортопедия, хирургия, эндокринология, эндоскопия, эмидемиология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</si>
  <si>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гериатрия,  дерматовенерология, онкология,организация здравоохранения и общественного здоровья, травматология и ортопедия, хирургия, эндокринология</t>
  </si>
  <si>
    <t>ревматология</t>
  </si>
  <si>
    <t>скорая медицинская помощь,организация здравоохранения и общественного здоровья,медицинская статистика</t>
  </si>
  <si>
    <t xml:space="preserve"> медицинские осмотры (предварительные, периодические), медицинские осмотры (предрейсовые, послерейсовые), медицинские осмотры профилактические</t>
  </si>
  <si>
    <t>027100</t>
  </si>
  <si>
    <t>0274066645</t>
  </si>
  <si>
    <t>1030203900055</t>
  </si>
  <si>
    <t>450057, Республика Башкортостан, г.Уфа, Кировский район, ул.Цюрупы,4</t>
  </si>
  <si>
    <t>акушерское дело, анестезиология и реаниматология, вакцинация (проведение профилактических прививок), гигиеническое воспитание, лабораторная диагностика, лечебная физкультура, лечебное дело,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</si>
  <si>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анестезиология и реаниматология, гастроэнтерология, гериатрия, дерматовенерология, детская урология-андрология, детская хирургия, инфекционные болезни, кардиология, клиническая лабораторная диагностика, колопроктология, лечебная физкультура и спортивная медицина, мануальная терапия, медицинская реабилитация, неврология, неотложная медицинская помощь, онкология, оториноларингология (за исключением кохлеарной имплантации), офтальмология, профпатология, пульмонология, ревматология, рентгенология, рефлексотерапия, сердечно-сосудистая хирургия, стоматология общей практики, стоматология терапевтическая, сурдология-оториноларингология,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</si>
  <si>
    <t>021266</t>
  </si>
  <si>
    <r>
      <t>Общество с ограниченной ответственностью "Городская стоматологическая клиника" (</t>
    </r>
    <r>
      <rPr>
        <b/>
        <sz val="9"/>
        <color indexed="8"/>
        <rFont val="Calibri"/>
        <family val="2"/>
        <charset val="204"/>
        <scheme val="minor"/>
      </rPr>
      <t xml:space="preserve">ООО "ГСК" </t>
    </r>
    <r>
      <rPr>
        <sz val="9"/>
        <color indexed="8"/>
        <rFont val="Calibri"/>
        <family val="2"/>
        <charset val="204"/>
        <scheme val="minor"/>
      </rPr>
      <t>)</t>
    </r>
  </si>
  <si>
    <t>0264071903</t>
  </si>
  <si>
    <t>1160280059235</t>
  </si>
  <si>
    <t>452680, Республика Башкортостан, г.Нефтекамск, ул.Строителей,д.89 А</t>
  </si>
  <si>
    <t xml:space="preserve"> отриноларингология(за исключением кохлеарной имплантации),  стоматология общей практики,  стоматология ортопедическая, стоматология терапевтическая, стоматология хирургическая, стоматология детская</t>
  </si>
  <si>
    <t>021202</t>
  </si>
  <si>
    <r>
      <t>Общество с ограниченной ответственностью "Белый жемчуг" (</t>
    </r>
    <r>
      <rPr>
        <b/>
        <sz val="9"/>
        <color indexed="8"/>
        <rFont val="Calibri"/>
        <family val="2"/>
        <charset val="204"/>
        <scheme val="minor"/>
      </rPr>
      <t>ООО "Белый жемчуг"</t>
    </r>
    <r>
      <rPr>
        <sz val="9"/>
        <color indexed="8"/>
        <rFont val="Calibri"/>
        <family val="2"/>
        <charset val="204"/>
        <scheme val="minor"/>
      </rPr>
      <t>)</t>
    </r>
  </si>
  <si>
    <t>0264055771</t>
  </si>
  <si>
    <t>1020201881677</t>
  </si>
  <si>
    <t>452680, Республика Башкортостан, г.Нефтекамск, ул.Социалистическая,8Б</t>
  </si>
  <si>
    <t>медицинский массаж, сестринское дело, рентгенология, стоматология, физиотерапия</t>
  </si>
  <si>
    <t>кардиология, неврология, ортодонтия, отриноларингология(за исключением кохлеарной имплантации), офтальмология, стоматология общей практики,  стоматология ортопедическая, стоматология терапевтическая, стоматология хирургическая, физиотерапия, хирургия</t>
  </si>
  <si>
    <t>022146</t>
  </si>
  <si>
    <r>
      <t>Общество с ограниченной ответственностью "ИНВИТРО-Самара" (</t>
    </r>
    <r>
      <rPr>
        <b/>
        <sz val="9"/>
        <color indexed="8"/>
        <rFont val="Calibri"/>
        <family val="2"/>
        <charset val="204"/>
        <scheme val="minor"/>
      </rPr>
      <t>ООО "ИНВИТРО-Самара"</t>
    </r>
    <r>
      <rPr>
        <sz val="9"/>
        <color indexed="8"/>
        <rFont val="Calibri"/>
        <family val="2"/>
        <charset val="204"/>
        <scheme val="minor"/>
      </rPr>
      <t>)</t>
    </r>
  </si>
  <si>
    <t>6316126787</t>
  </si>
  <si>
    <t>1076316009450</t>
  </si>
  <si>
    <t>443056, Самарская область, г.Самара, шоссе Московское, д.12</t>
  </si>
  <si>
    <t>акушерское дело, сестринское дело, сестринское дело в педиатрии, функциональная диагностика</t>
  </si>
  <si>
    <t>акушерство и гинекология (за исключкнием использования вспомогательных репродуктивных технологий и искусственного прерывания беременности), ультразвуковая диагностика, функциональная диагностика</t>
  </si>
  <si>
    <t>020257</t>
  </si>
  <si>
    <r>
      <t>Общество с ограниченной ответственностью "Республиканская клиника социальной реабилитации "Здоровье нации" (</t>
    </r>
    <r>
      <rPr>
        <b/>
        <sz val="10"/>
        <color theme="1"/>
        <rFont val="Times New Roman"/>
        <family val="1"/>
        <charset val="204"/>
      </rPr>
      <t>ООО РКСР "Здоровье нации"</t>
    </r>
    <r>
      <rPr>
        <sz val="10"/>
        <color theme="1"/>
        <rFont val="Times New Roman"/>
        <family val="1"/>
        <charset val="204"/>
      </rPr>
      <t>)</t>
    </r>
  </si>
  <si>
    <t>0276160114</t>
  </si>
  <si>
    <t>1140280055607</t>
  </si>
  <si>
    <t>450071, Республика Башкортостан, г.Уфа, ул. Менделеева, д.211/2</t>
  </si>
  <si>
    <t>лечебное дело,медицинский массаж, наркология, общая практика, сестринское дело,  физиотерапия, функциональная диагностика</t>
  </si>
  <si>
    <t>общая врачебная практика (семейная медицина), терапия</t>
  </si>
  <si>
    <t>гематология, онкология</t>
  </si>
  <si>
    <t>гастроэнтерология, гематология, кардиология, клиническая фармакология, неврология, нефрология, онкология, пульмонология, травматология и ортопедия</t>
  </si>
  <si>
    <t>клиническая фармакология, неврология, терапия</t>
  </si>
  <si>
    <t>021620</t>
  </si>
  <si>
    <r>
      <t>Государственное бюджетное учреждение здравоохранения Республики Башкортостан Станция скорой медицинской помощи города Стерлитамак  (</t>
    </r>
    <r>
      <rPr>
        <b/>
        <sz val="9"/>
        <color indexed="8"/>
        <rFont val="Calibri"/>
        <family val="2"/>
        <charset val="204"/>
        <scheme val="minor"/>
      </rPr>
      <t>ГБУЗ РБ Станция скорой медицинской помощи г.Стерлитамак)</t>
    </r>
  </si>
  <si>
    <t>0268016727</t>
  </si>
  <si>
    <t>1020202088037</t>
  </si>
  <si>
    <t>453115, Республика Башкортостан, г.Стерлитамак, ул.Карла Маркса,164</t>
  </si>
  <si>
    <t>лечебное дело, сестринское дело, скорая медицинская помощь</t>
  </si>
  <si>
    <t>кардиология, психиатрия, скорая медицинская помощь</t>
  </si>
  <si>
    <t>022720</t>
  </si>
  <si>
    <r>
      <t>Государственное бюджетное учреждение здравоохранения Республики Башкортостан Городская клиническая больница №21 города Уфа (</t>
    </r>
    <r>
      <rPr>
        <b/>
        <sz val="10"/>
        <rFont val="Times New Roman"/>
        <family val="1"/>
        <charset val="204"/>
      </rPr>
      <t>ГБУЗ РБ ГКБ №21 г.Уфа)</t>
    </r>
  </si>
  <si>
    <t>0276006472</t>
  </si>
  <si>
    <t>1030204207440</t>
  </si>
  <si>
    <t>450071, Республика Башкортостан, г.Уфа, Октябрьский район, ул.Лесной проезд,3</t>
  </si>
  <si>
    <t>акушерское дело, анестезиология и реаниматология, бактериология, вакцинация (проведение профилактических прививок), гигиеническое воспитание, гистология, лабораторная диагностика, лабораторное дело, лечебное дело, лечебная физкультура, медицинский массаж, неотложная медицинская помощь, общая практика, операционное дело, паразитология,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</si>
  <si>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клиническая лабораторная диагностика, неотложная медицинская помощь, терапия,  педиатрия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</si>
  <si>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бактериология, гастроэнтерология, гериатрия, генетика, дерматовенерология, детская хирургия, детская эндокринология,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медицинская реабилитация, неотложная медицинская помощь, неврология, нейрохирургия, нефрология, онкология, ортодонтия, оториноларингология (за исключением кохлеарной имплантации), офтальмология, профпатология, пульмонология, патологическая анатомия, радиология, рентгенология, рефлексотерапия, сердечно-сосудистая хирургия, стоматология общей практики, стоматология ортопедическая, стоматология детская,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челюстно-лицевая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</si>
  <si>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аллергология и иммунология, бактериология, гастроэнтерология, гистология,  дезинфектология, кардиология, клиническая лабораторная диагностика, клиническая фармакология, колопроктология, лабораторная диагностика, лечебная физкультура, лечебная физкультура и спортивная медицина, медицинский массаж, медицинская реабилитация, неврология, нейрохирургия, нефрология, онкология, операционное дело, оториноларингология (за исключением кохлеарной имплантации), офтальмология, патологическая анатомия, педиатрия, пульмонология, радиология, рентгенология, рентгенэндоваскулярная диагностика и лечение, рефлексотерапия, сердечно-сосудистая хирургия, сестринское дело,   стоматология терапевтическая, стоматология хирургическая, терапия,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челюстно-лицевая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</si>
  <si>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гастроэнтерология, неврология, нейрохирургия, оториноларингология (за исключением кохлеарной имплантации), сердечно-сосудистая хирургия, травматология и ортопедия, урология, хирургия (абдоминальная), челюстно-лицевая хирургия, эндокринология</t>
  </si>
  <si>
    <t>анестезиология и реаниматология, дезинфектология, клиническая лабораторная диагностика, лабораторная диагностика, рентгенология, сестринское дело, ультразвуковая диагностика, эндоскопия, скорая медицинская помощь</t>
  </si>
  <si>
    <t>025004</t>
  </si>
  <si>
    <r>
      <t>Государственное бюджетное учреждение здравоохранения Республики Башкортостан Аскинская центральная районная больница (</t>
    </r>
    <r>
      <rPr>
        <b/>
        <sz val="9"/>
        <color indexed="8"/>
        <rFont val="Calibri"/>
        <family val="2"/>
        <charset val="204"/>
        <scheme val="minor"/>
      </rPr>
      <t>ГБУЗ РБ Аскинская ЦРБ)</t>
    </r>
  </si>
  <si>
    <t>020401001</t>
  </si>
  <si>
    <t>0204001147</t>
  </si>
  <si>
    <t>1020200941750</t>
  </si>
  <si>
    <t>452880, Республика Башкортостан, Аскинский район, с.Аскино, ул.Ленина,71</t>
  </si>
  <si>
    <t>общая врачебная практика (семейная медицина),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</si>
  <si>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гериатрия, неврология</t>
  </si>
  <si>
    <t>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</si>
  <si>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анестезиология и реаниматология, гастроэнтерология, гериатрия,  детская хирургия, диетология, кардиология, клиническая лабораторная диагностика, клиническая фармакология, лабораторная диагностика, лечебная физкультура, медицинский массаж, неврология, неонатология, операционное дело, оториноларингология (за исключением кохлеарной имплантации), патологическая анатомия, педиатрия, рентгенология, рефлексотерапия,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t>
  </si>
  <si>
    <t>028300</t>
  </si>
  <si>
    <r>
      <t>Государственное бюджетное учреждение здравоохранения Республики Башкортостан Поликлиника №2 города Уфа  (Г</t>
    </r>
    <r>
      <rPr>
        <b/>
        <sz val="9"/>
        <color indexed="8"/>
        <rFont val="Calibri"/>
        <family val="2"/>
        <charset val="204"/>
        <scheme val="minor"/>
      </rPr>
      <t>БУЗ РБ  Поликлиника №2 г.Уфа</t>
    </r>
    <r>
      <rPr>
        <sz val="9"/>
        <color indexed="8"/>
        <rFont val="Calibri"/>
        <family val="2"/>
        <charset val="204"/>
        <scheme val="minor"/>
      </rPr>
      <t>)</t>
    </r>
  </si>
  <si>
    <t>0277084681</t>
  </si>
  <si>
    <t>1070277004423</t>
  </si>
  <si>
    <t>450055, Республика Башкортостан, г.Уфа, ул.Российская, дом 68</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</si>
  <si>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дерматовенерология, инфекционные болезни, кардиология, колопроктология, клиническая лабораторная диагностика, лечебная физкультура и спортивная медицина, мануальная терапия, неврология, онкология, оториноларингология (за исключением кохлеарной имплантации), офтальмология, профпатология, ревматология, рентгенология, рефлексотерапия, стоматология общей практики, травматология и ортопедия, урология, физиотерапия, функциональная диагностика, хирургия, ультразвуковая диагностика, эндокринология, эндоскопия, эпидемиология</t>
  </si>
  <si>
    <t>неврология</t>
  </si>
  <si>
    <t>025005</t>
  </si>
  <si>
    <r>
      <t>Государственное бюджетное учреждение здравоохранения Республики Башкортостан Бураевская центральная районная больница (</t>
    </r>
    <r>
      <rPr>
        <b/>
        <sz val="9"/>
        <color indexed="8"/>
        <rFont val="Calibri"/>
        <family val="2"/>
        <charset val="204"/>
        <scheme val="minor"/>
      </rPr>
      <t>ГБУЗ РБ Бураевская  ЦРБ)</t>
    </r>
  </si>
  <si>
    <t>021701001</t>
  </si>
  <si>
    <t>0217001715</t>
  </si>
  <si>
    <t>1020200735521</t>
  </si>
  <si>
    <t>452960, Республика Башкортостан, Бураевский район, с. Бураево, ул.Чкалова,д.1</t>
  </si>
  <si>
    <t>акушерское дело, анестезиология и реаниматология, вакцинация (проведение профилактических прививок), лабораторная диагностика, лечебное дело,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</si>
  <si>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гериатрия, дерматовенерология, инфекционные болезни, кардиология, неврология, неотложная медицинская помощь, онкология, оториноларингология (за исключением кохлеарной имплантации), офтальмология, профпатология, стоматология детская, стоматология терапевтическая, стоматология хирургическая, травматология и ортопедия, функциональная диагностика, хирургия, детская хирургия, эндокринология, эндоскопия</t>
  </si>
  <si>
    <t>акушерство и гинекология (за исключением использования вспомогательных репродуктивных технологий)</t>
  </si>
  <si>
    <t>80401385000</t>
  </si>
  <si>
    <t>020251</t>
  </si>
  <si>
    <r>
      <t xml:space="preserve">Общество с ограниченной ответственностью "Медицинский Центр  "Агидель" </t>
    </r>
    <r>
      <rPr>
        <b/>
        <sz val="9"/>
        <color theme="1"/>
        <rFont val="Calibri"/>
        <family val="2"/>
        <charset val="204"/>
        <scheme val="minor"/>
      </rPr>
      <t>(ООО  "МЦ "Агидель")</t>
    </r>
  </si>
  <si>
    <t>0277928720</t>
  </si>
  <si>
    <t>1180280030435</t>
  </si>
  <si>
    <t>450044, Республика Башкортостан, г.Уфа,ул. Первомайская,11 этаж/офис 1/1</t>
  </si>
  <si>
    <t>нефрология</t>
  </si>
  <si>
    <t>021104</t>
  </si>
  <si>
    <r>
      <t xml:space="preserve">Государственное бюджетное учреждение здравоохранения Республики Башкортостан Мелеузовская  центральная районная больница ( </t>
    </r>
    <r>
      <rPr>
        <b/>
        <sz val="9"/>
        <color indexed="8"/>
        <rFont val="Calibri"/>
        <family val="2"/>
        <charset val="204"/>
        <scheme val="minor"/>
      </rPr>
      <t>ГБУЗ РБ Мелеузовская  ЦРБ</t>
    </r>
    <r>
      <rPr>
        <sz val="9"/>
        <color indexed="8"/>
        <rFont val="Calibri"/>
        <family val="2"/>
        <charset val="204"/>
        <scheme val="minor"/>
      </rPr>
      <t>)</t>
    </r>
  </si>
  <si>
    <t>026301001</t>
  </si>
  <si>
    <t>0263006010</t>
  </si>
  <si>
    <t>1020201846455</t>
  </si>
  <si>
    <t>453854, Республика Башкортостан, г.Мелеуз, ул.Октябрьская,78</t>
  </si>
  <si>
    <t>акушерское дело, анестезиология и реаниматология, бактериология, вакцинация (проведение профилактических прививок), гистология,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стматология ортопедическая, физиотерапия, функциональная диагностика, эпидемиология</t>
  </si>
  <si>
    <t>вакцинация (проведение профилактических прививок), общая врачебная практика (семейная медицина), неотложная медицинская помощь, педиатрия, терапия</t>
  </si>
  <si>
    <t>021310</t>
  </si>
  <si>
    <r>
      <t>Государственное автономное учреждение здравоохранения Республики Башкортостан Стоматологическая поликлиника №9 города Уфа  (Г</t>
    </r>
    <r>
      <rPr>
        <b/>
        <sz val="9"/>
        <color indexed="8"/>
        <rFont val="Calibri"/>
        <family val="2"/>
        <charset val="204"/>
        <scheme val="minor"/>
      </rPr>
      <t>АУЗ РБ Стоматологическая поликлиника №9 г.Уфа</t>
    </r>
    <r>
      <rPr>
        <sz val="9"/>
        <color indexed="8"/>
        <rFont val="Calibri"/>
        <family val="2"/>
        <charset val="204"/>
        <scheme val="minor"/>
      </rPr>
      <t>)</t>
    </r>
  </si>
  <si>
    <t>0275044651</t>
  </si>
  <si>
    <t>1040204116292</t>
  </si>
  <si>
    <t>450076, Республика Башкортостан, г.Уфа, ул.Гафури,д.103</t>
  </si>
  <si>
    <t>неотложная медицинская помощь, рентгенология, сестринское дело,  стоматология ортопедическая, стоматология, эпидемиология</t>
  </si>
  <si>
    <t>неотложная медицинская помощь</t>
  </si>
  <si>
    <t>неотложная медицинская помощь, ортодонтия, стоматология детская, стоматология общей практики, стоматология ортопедическая, стоматология терапевтическая, стоматология хирургическая, рентгенология</t>
  </si>
  <si>
    <t>022056</t>
  </si>
  <si>
    <r>
      <t>Индивидуальный предприниматель Искужин Раис Габдрауфович (</t>
    </r>
    <r>
      <rPr>
        <b/>
        <sz val="9"/>
        <color theme="1"/>
        <rFont val="Calibri"/>
        <family val="2"/>
        <charset val="204"/>
        <scheme val="minor"/>
      </rPr>
      <t>ИП Искужин Р.Г)</t>
    </r>
  </si>
  <si>
    <t>025404749541</t>
  </si>
  <si>
    <t>307025429200014</t>
  </si>
  <si>
    <t>453663, Республика Башкортостан, Баймакский район, с.Темясово, ул.Искужина,24 (ул. Яхина,д.1Б)</t>
  </si>
  <si>
    <t>стоматология терапевтическая, стоматология ортопедическая</t>
  </si>
  <si>
    <t>020193</t>
  </si>
  <si>
    <r>
      <t xml:space="preserve">Общество с ограниченной ответственностью "Мастер-Дент" ( </t>
    </r>
    <r>
      <rPr>
        <b/>
        <sz val="9"/>
        <color theme="1"/>
        <rFont val="Calibri"/>
        <family val="2"/>
        <charset val="204"/>
        <scheme val="minor"/>
      </rPr>
      <t>ООО "МАСТЕР-ДЕНТ"</t>
    </r>
    <r>
      <rPr>
        <sz val="9"/>
        <color theme="1"/>
        <rFont val="Calibri"/>
        <family val="2"/>
        <charset val="204"/>
        <scheme val="minor"/>
      </rPr>
      <t>)</t>
    </r>
  </si>
  <si>
    <t>0273047181</t>
  </si>
  <si>
    <t>1030203739059</t>
  </si>
  <si>
    <t>450076, Республика Башкортостан, г.Уфа,ул. Б.Хмельницкого, 2</t>
  </si>
  <si>
    <t>стоматология общей практики, стоматология терапевтическая, стоматология хирургическая</t>
  </si>
  <si>
    <t>020172</t>
  </si>
  <si>
    <r>
      <t>Общество с ограниченной ответственностью "МЦ МЕГИ" (</t>
    </r>
    <r>
      <rPr>
        <b/>
        <sz val="10"/>
        <color indexed="8"/>
        <rFont val="Times New Roman"/>
        <family val="1"/>
        <charset val="204"/>
      </rPr>
      <t>ООО "МЦ МЕГИ</t>
    </r>
    <r>
      <rPr>
        <sz val="10"/>
        <color theme="1"/>
        <rFont val="Times New Roman"/>
        <family val="1"/>
        <charset val="204"/>
      </rPr>
      <t>")</t>
    </r>
  </si>
  <si>
    <t>0278069100</t>
  </si>
  <si>
    <t>1030204597455</t>
  </si>
  <si>
    <t>450071, Республика Башкортостан, г.Уфа, ул.50 лет СССР,30/1</t>
  </si>
  <si>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медицинский массаж, неотложная медицинская помощь, общая практика, операционное дело,организация сестринского дела,рентгенология, сестринское дело, сестринское дело в педиатрии, физиотерапия, функциональная диагностика, стоматология</t>
  </si>
  <si>
    <t>вакцинация (проведение профилактических прививок), неотложная медицинская помощь, общая врачебная практика (семейная медицина), организация здравоохранения и общественного здоровья,педиатрия, терапия,управление сестринской деятельностью</t>
  </si>
  <si>
    <t xml:space="preserve"> клиническая лабораторная диагностика, неотложная медицинская помощь, общая врачебная практика (семейная медицина), педиатрия, терапия,организация здравоохранения и общественного здоровья, управление сестринской деятельностью</t>
  </si>
  <si>
    <t>акушерство и гинекология (за исключением использования вспомогательных репродуктивных технологий и искусственного пребывания беременности), акушерство и гинекология ( искусственное пребывание беременности),  аллергология и иммунология, анестезиология и реаниматология, гастроэнтерология, гематология, гериатрия, генетика, детская кардиология, дерматовенерология, детская урология-андрология, детская хирургия, детская эндокринология, диетология, инфекционные болезни, кардиология, клиническая лабораторная диагностика, колопроктология, лечебная физкультура и спортивная медицина, мануальная терапия, медицинская реабилитация, неврология, нейрохирургия,  неотложная медицинская помощь, нефрология, онкология,организация здравоохранения и общественного здоровья, оториноларингология (за исключением кохлеарной имплантации), офтальмология,пластическая хирургия,психиатрия,психиатрия-наркология,психотерапия, ортодонтия, остеопатия, профпатология, пульмонология, рентгенология, ревматология, рефлексотерапия, сердечно-сосудистая хирургия, сурдология-оториноларингология, травматология и ортопедия, ультразвуковая диагностика, управление сестринской деятельностью,урология, физиотерапия, фтизиатрия, функциональная диагностика, хирургия, челюстно-лицевая хирургия, эндокринология, эндоскопия, эпидемиология, стоматология детская, стоматология общей практики, стоматология ортопедическая,  стоматология терапевтическая,  стоматология хирургическая, сурдология-оториноларингология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</si>
  <si>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аллергология и иммунология, анестезиология и реаниматология,  гастроэнтерология, гериатрия, детская урология-андрология, детская хирургия, детская эндокринология, гематология, дерматовенерология, кардиология, клиническая лабораторная диагностика, лечебная физкультура и спортивная медицина, мануальная терапия, медицинская реабилитация, мануальная терапия,неврология, нейрохирургия, нефрология, оториноларингология (за исключением кохлкеарной имплантации), офтальмология, психотерапия,пульмонология, рентгенология, рефлексотерапия, сердечно-сосудистая хирургия, травматология и ортопедия, трансфузиология, ультразвуковая диагностика, управление сестринской деятельностью,урология, физиотерапия, функциональная диагностика, хирургия,  хирургия (абдоминальная), челюстно-лицевая хирургия,эндокринология,  эндоскопия, эпидемиология</t>
  </si>
  <si>
    <t>акушерское дело, акушерство игинекология (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реаниматология,клиническая лабораторная диагностика,  колопроктология, организация здравоохранения и общественного здоровья,организация сестринского дела, операционное дело, оториноларингология (за исключением кохлеарной имплантации), пластическая хирургия, рентгенология, сестринское дело, травматология  и ортопедия, трансфузиология, хирургия,сердечно-сосудистая хирургия, хирургия (абдоминальная), урология</t>
  </si>
  <si>
    <t>акушерство и гинекология(за исключением использования вспомогательных репродуктивных технологий и искусственного прерывания беременности),оториноларингология(за исключением кохлеарной имплантации),травматология и ортопедия,хирургия(абдоминальная)</t>
  </si>
  <si>
    <t>022012</t>
  </si>
  <si>
    <r>
      <t>Государственное бюджетное учреждение здравоохранения Республики Башкортостан Зилаирская  центральная районная больница  (</t>
    </r>
    <r>
      <rPr>
        <b/>
        <sz val="9"/>
        <color indexed="8"/>
        <rFont val="Calibri"/>
        <family val="2"/>
        <charset val="204"/>
        <scheme val="minor"/>
      </rPr>
      <t>ГБУЗ РБ  Зилаирская  ЦРБ</t>
    </r>
    <r>
      <rPr>
        <sz val="9"/>
        <color indexed="8"/>
        <rFont val="Calibri"/>
        <family val="2"/>
        <charset val="204"/>
        <scheme val="minor"/>
      </rPr>
      <t>)</t>
    </r>
  </si>
  <si>
    <t>022301001</t>
  </si>
  <si>
    <t>0223000149</t>
  </si>
  <si>
    <t>1020201547057</t>
  </si>
  <si>
    <t>453680, Республика Башкортостан, Зилаирский район, с.Зилаир, ул.Пушкина,д.1</t>
  </si>
  <si>
    <t>акушерское дело, анестезиология и реаниматология, бактериология, вакцинация (проведение профилактических прививок), лечебное дело, лабораторная диагностика, медицинская статистика,медицинский массаж,наркология, неотложная медицинская помощь, операционное дело,организация сестринского дела,рентгенология,сестринское дело,сестринское дело  в педиатрии, стоматология, физиотерапия, функциональная диагностика, эпидемиология</t>
  </si>
  <si>
    <t>вакцинация (проведение профилактических прививок), неотложная медицинская помощь, педиатрия, терапия,организация здравоохранения и общественного здоровья</t>
  </si>
  <si>
    <t>клиническая лабораторная диагностика, неотложная медицинская помощь,организация здравоохранения и общественного здоровья, педиатрия, терапия</t>
  </si>
  <si>
    <t>акушерство и гинекология (за исключением использования вспомогательных репродуктивных технологий), дерматовенерология, детская хирургия, инфекционные болезни, клиническая лабораторная диагностика, неотложная медицинская помощь, неврология, онкология,организация здравоохранения и общественного здоровья, оториноларингология (за исключением кохлеарной имплантации), офтальмология, травматология и ортопедия, профпатология,психиатрия,психиатрия-наркология, пульмонология, рентгенология, стоматология общей практики, стоматология детская, стоматология терапевтическая, стоматология ортопедическая,травматология и ортопедия,функциональная диагностика, ультразвуковая диагностика, урология, хирургия, эндоскопия,фтизиатрия</t>
  </si>
  <si>
    <t>акушерство и гинекология(за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клиническая лабораторная диагностика,организация здравоохранения и общественного здоровья,рентгенология,хирургия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</si>
  <si>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неонатология, анестезиология и реаниматология, бактериология, детская хирургия, инфекционные болезни, неврология, клиническая лабораторная диагностика, онкология, организация здравоохранения и общественного здоровья,патологическая анатомия, пульмонология, педиатрия, терапия, травматология и ортопедия, трансфузиология, хирургия, функциональная диагностика, эндоскопия</t>
  </si>
  <si>
    <t>скорая медицинская помощь,медицинская статистика,организация здравоохранения и общественного здоровья</t>
  </si>
  <si>
    <t>022102</t>
  </si>
  <si>
    <r>
      <t>Государственное бюджетное учреждение здравоохранения Республики Башкортостан Верхне-Татышлинская центральная районная больница (</t>
    </r>
    <r>
      <rPr>
        <b/>
        <sz val="9"/>
        <color indexed="8"/>
        <rFont val="Calibri"/>
        <family val="2"/>
        <charset val="204"/>
        <scheme val="minor"/>
      </rPr>
      <t>ГБУЗ РБ Верхне-Татышлинская ЦРБ)</t>
    </r>
  </si>
  <si>
    <t>024301001</t>
  </si>
  <si>
    <t>0243000362</t>
  </si>
  <si>
    <t>1020202338342</t>
  </si>
  <si>
    <t>452830, Республика Башкортостан, Татышлинский район, с.Верхне-Татышлы, ул.Ленина,д.39Б</t>
  </si>
  <si>
    <t>акушерское дело, анестезиология и реаниматология, вакцинация (проведение профилактических прививок), дезинфектология,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</si>
  <si>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гериатрия, дерматовенерология, детская хирургия, инфекционные болезни, кардиология, клиническая лабораторная диагностика, клиническая фармакология, неврология, онкология, оториноларингология (за исключением кохлеарной имплантации), офтальмология, профпатология, рентгенология, физиотерапия, фтизиатрия, функциональная диагностика, хирургия, эндоскопия, эндокринология, эпидемиология, стоматология детская, стоматология общей практики, стоматология терапевтическая, стоматология хирургическая, ультразвуковая диагностика, урология, травматология и ортопедия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</si>
  <si>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дерматовенерология, онкология</t>
  </si>
  <si>
    <t>020165</t>
  </si>
  <si>
    <r>
      <t xml:space="preserve">Общество с ограниченной ответственностью </t>
    </r>
    <r>
      <rPr>
        <b/>
        <sz val="9"/>
        <color indexed="8"/>
        <rFont val="Calibri"/>
        <family val="2"/>
        <charset val="204"/>
        <scheme val="minor"/>
      </rPr>
      <t>"Сфера-Эстейт" ( ООО "Сфера-Эстейт")</t>
    </r>
  </si>
  <si>
    <t>1126670001831</t>
  </si>
  <si>
    <t>450039, Республика Башкортостан, г.Уфа, ул.Ферина, д.13</t>
  </si>
  <si>
    <t>организация сестринского дела, сестринское дело</t>
  </si>
  <si>
    <t>нефрология,организация здравоохранения и общественного здоровья</t>
  </si>
  <si>
    <t>нефрология, организации здравоохранения и общественному здоровью</t>
  </si>
  <si>
    <t>022003</t>
  </si>
  <si>
    <r>
      <t>Государственное бюджетное учреждение здравоохранения Республики Башкортостан Языковская центральная районная больница (</t>
    </r>
    <r>
      <rPr>
        <b/>
        <sz val="10"/>
        <color indexed="8"/>
        <rFont val="Times New Roman"/>
        <family val="1"/>
        <charset val="204"/>
      </rPr>
      <t>ГБУЗ РБ Языковская  ЦРБ</t>
    </r>
    <r>
      <rPr>
        <sz val="10"/>
        <color indexed="8"/>
        <rFont val="Times New Roman"/>
        <family val="1"/>
        <charset val="204"/>
      </rPr>
      <t>)</t>
    </r>
  </si>
  <si>
    <t>021401001</t>
  </si>
  <si>
    <t>0214001266</t>
  </si>
  <si>
    <t>1020200714632</t>
  </si>
  <si>
    <t>452740, Республика Башкортостан, Благоварский район, с.Языково, ул.Ленина, д.47</t>
  </si>
  <si>
    <t>акушерское дело, анестезиология и реаниматология, вакцинация (проведение профилактических прививок), лабораторная диагностика, неотложная медицинская помощь, лечебное дело, медицинский массаж, операционное дело, рентгенология, сестринское дело, общая практика,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</si>
  <si>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детская хирургия, дерматовенерология, кардиология, инфекционные болезни, клиническая лабораторная диагностика, медицинская реабилитация, неврология, онкология, оториноларингология (за исключением кохлеарной имплантации), офтальмология, профпатология, рентгенология, стоматология детская, стоматология ортопедическая, стоматология хирургическая, стоматология терапевтическая, травматология и ортопедия, ультразвуковая диагностика, физиотерапия, фтизиатрии,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</si>
  <si>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детская хирургия,  клиническая лабораторная диагностика, медицинская реабилитация, неврология, педиатрия, терапия, хирургия,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</si>
  <si>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акушерствои гинекология (искусственное прерывание беременности), анестезиология и реаниматология, бактериология, детская хирургия, диетология, дерматовенерология, инфекционные болезни, кардиология, клиническая лабораторная диагностика, колопроктология, медицинская реабилитация, неврология, неонатология, онкология, оториноларингология (за исключением кохлеарной имплантации), офтальмология, патологическая анатомия, педиатрия, рентгенология, сестринское дело, сестринское дело в педиатрии, терапия, травматология и ортопедия, трансфузиология, ультразвуковая диагностика, физиотерапия, фтизиатрия,  функциональная диагностика, хирургия, эндокринология, эндоскопия, эпидемиология</t>
  </si>
  <si>
    <t>021261</t>
  </si>
  <si>
    <r>
      <t>Общество с ограниченной ответственностью "Дантист+" (</t>
    </r>
    <r>
      <rPr>
        <b/>
        <sz val="9"/>
        <color indexed="8"/>
        <rFont val="Calibri"/>
        <family val="2"/>
        <charset val="204"/>
      </rPr>
      <t>ООО "Дантист+"</t>
    </r>
    <r>
      <rPr>
        <sz val="9"/>
        <color indexed="8"/>
        <rFont val="Calibri"/>
        <family val="2"/>
        <charset val="204"/>
      </rPr>
      <t>)</t>
    </r>
  </si>
  <si>
    <t>0264050364</t>
  </si>
  <si>
    <t>1040203260756</t>
  </si>
  <si>
    <t>452683, Республика Башкортостан, г.Нефтекамск, проспект Юбилейный, дом 8</t>
  </si>
  <si>
    <t>рентгенология, сестринское дело</t>
  </si>
  <si>
    <t>стоматология общей практики, стоматология ортопедическая, стоматология терапевтическая, стоматология хирургическая</t>
  </si>
  <si>
    <t>021140</t>
  </si>
  <si>
    <r>
      <t>Государственное автономное учреждение здравоохранения Республики Башкортостан Детская стоматологическая поликлиника №3 города Уфа (Г</t>
    </r>
    <r>
      <rPr>
        <b/>
        <sz val="9"/>
        <color indexed="8"/>
        <rFont val="Calibri"/>
        <family val="2"/>
        <charset val="204"/>
        <scheme val="minor"/>
      </rPr>
      <t>АУЗ РБ Детская стоматологическая поликлиника №3 г.Уфа</t>
    </r>
    <r>
      <rPr>
        <sz val="9"/>
        <color indexed="8"/>
        <rFont val="Calibri"/>
        <family val="2"/>
        <charset val="204"/>
        <scheme val="minor"/>
      </rPr>
      <t>)</t>
    </r>
  </si>
  <si>
    <t>0278051914</t>
  </si>
  <si>
    <t>1030204596652</t>
  </si>
  <si>
    <t>450005, Республика Башкортостан, г.Уфа, ул.50-летия Октября,16/1</t>
  </si>
  <si>
    <t>рентгенология, сестринское дело, сестринское дело в педиатрии,стоматология, стоматология ортопедическая</t>
  </si>
  <si>
    <t>ортодонтия, стоматология детская, стоматология терапевтическая, стоматология хирургическая, стоматология общей практики</t>
  </si>
  <si>
    <t>023002</t>
  </si>
  <si>
    <r>
      <t>Государственное бюджетное учреждение здравоохранения Республики Башкортостан Белебеевская центральная районная больница (</t>
    </r>
    <r>
      <rPr>
        <b/>
        <sz val="9"/>
        <color indexed="8"/>
        <rFont val="Calibri"/>
        <family val="2"/>
        <charset val="204"/>
        <scheme val="minor"/>
      </rPr>
      <t>ГБУЗ РБ Белебеевская ЦРБ</t>
    </r>
    <r>
      <rPr>
        <sz val="9"/>
        <color indexed="8"/>
        <rFont val="Calibri"/>
        <family val="2"/>
        <charset val="204"/>
        <scheme val="minor"/>
      </rPr>
      <t>)</t>
    </r>
  </si>
  <si>
    <t>025501001</t>
  </si>
  <si>
    <t>0255008126</t>
  </si>
  <si>
    <t>1020201578913</t>
  </si>
  <si>
    <t>452000, Республика Башкортостан, г.Белебей, ул.Революционеров, д.7</t>
  </si>
  <si>
    <t>акушерское дело, анестезиология и реаниматология, вакцинация (проведение профилактических прививок), гистология, лабораторная диагностика, лечебное дело, лечебная физкультура, медицинский массаж, общая практика, операционное дело, неотложная медицинская помощь,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</si>
  <si>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гастроэнтерология, гериатрия,  детская хирургия, детская урология-андрология, дерматовенерология, инфекционные болезни, кардиология, клиническая лабораторная диагностика, неврология, нефрология, онкология, ортодонтия, оториноларингология (за исключением кохлеарной имплантации), офтальмология, лечебная физкультура и спортивная медицина, рефлексотерапия, профпатология, пульмонология, рентгенология, ультразвуковая диагностика, урология, стоматология ортопедическая, стоматология детская, стоматология терапевтическая, стоматология хирургическая, травматология и ортопедия, физиотерапия,  фтизиатрия, функциональная диагностика, хирургия, эндокринология, эндоскопия</t>
  </si>
  <si>
    <t>024200</t>
  </si>
  <si>
    <r>
      <t>Государственное бюджетное учреждение здравоохранения Республики Башкортостан Городская больница №9 города Уфа (Г</t>
    </r>
    <r>
      <rPr>
        <b/>
        <sz val="9"/>
        <rFont val="Calibri"/>
        <family val="2"/>
        <charset val="204"/>
        <scheme val="minor"/>
      </rPr>
      <t>БУЗ РБ ГБ №9 г.Уфа</t>
    </r>
    <r>
      <rPr>
        <sz val="9"/>
        <rFont val="Calibri"/>
        <family val="2"/>
        <charset val="204"/>
        <scheme val="minor"/>
      </rPr>
      <t>)</t>
    </r>
  </si>
  <si>
    <t>0275062354</t>
  </si>
  <si>
    <t>1070275007483</t>
  </si>
  <si>
    <t>450017, Республика Башкортостан, г.Уфа, ул.Чкалова,125</t>
  </si>
  <si>
    <t>акушерское дело, анестезиология и реаниматология, вакцинация (проведение профилактических прививок), дезинфектология, лабораторная диагностика, лечебная физкультура, медицинский массаж, неотложная медицинская помощь, операционное дело, рентгенология, сестринское дело, стоматология, физиотерапия, функциональная диагностика</t>
  </si>
  <si>
    <t>вакцинация (проведение профилактических прививок), неотложная медицинская помощь,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</si>
  <si>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анестезиология и реаниматология, дезинфектология, клиническая лабораторная диагностика, лечебная физкультура и спортивная медицина, рентгенология, ультразвуковая диагностика, физиотерапия, функциональная диагностика</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</si>
  <si>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дезинфектология, онкология, операционное дело, клиническая лабораторная диагностика, лабораторная диагностика, медицинский массаж, рентгенология, сестринское дело,  терапия, физиотерапия, функциональная диагностика, хирургия,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</si>
  <si>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гериатрия, дезинфектология, диетология,  лабораторная диагностика, лечебная физкультура, медицинский массаж, неврология, онкология, оториноларингология (за исключением кохлеарной имплантации), рентгенология, сестринское дело, терапия, трансфузиология, ультразвуковая диагностика, урология, физиотерапия, функциональная диагностика, хирургия, эндоскопия, эпидемиология</t>
  </si>
  <si>
    <t>021160</t>
  </si>
  <si>
    <r>
      <t>Государственное автономное учреждение здравоохранения Республики Башкортостан Стоматологическая поликлиника №8  города Уфа (Г</t>
    </r>
    <r>
      <rPr>
        <b/>
        <sz val="9"/>
        <color indexed="8"/>
        <rFont val="Calibri"/>
        <family val="2"/>
        <charset val="204"/>
        <scheme val="minor"/>
      </rPr>
      <t>АУЗ РБ Стоматологическая поликлиника №8 г.Уфа</t>
    </r>
    <r>
      <rPr>
        <sz val="9"/>
        <color indexed="8"/>
        <rFont val="Calibri"/>
        <family val="2"/>
        <charset val="204"/>
        <scheme val="minor"/>
      </rPr>
      <t>)</t>
    </r>
  </si>
  <si>
    <t>0278067696</t>
  </si>
  <si>
    <t>1030204604275</t>
  </si>
  <si>
    <t>450059, Республика Башкортостан, г.Уфа, Советский район, ул.Зорге,20</t>
  </si>
  <si>
    <t>рентгенология, стоматология, стоматология ортопедическая, эпидемиология</t>
  </si>
  <si>
    <t>ортодонтия, стоматология общей практики, стоматология ортопедическая, стоматология терапевтическая, стоматология хирургическая</t>
  </si>
  <si>
    <t>022121</t>
  </si>
  <si>
    <r>
      <t>Автономное учреждение здравоохранения Республиканская стоматологическая поликлиника (</t>
    </r>
    <r>
      <rPr>
        <b/>
        <sz val="9"/>
        <color indexed="8"/>
        <rFont val="Calibri"/>
        <family val="2"/>
        <charset val="204"/>
        <scheme val="minor"/>
      </rPr>
      <t>АУЗ РСП</t>
    </r>
    <r>
      <rPr>
        <sz val="9"/>
        <color indexed="8"/>
        <rFont val="Calibri"/>
        <family val="2"/>
        <charset val="204"/>
        <scheme val="minor"/>
      </rPr>
      <t>)</t>
    </r>
  </si>
  <si>
    <t>0278161120</t>
  </si>
  <si>
    <t>1090280025670</t>
  </si>
  <si>
    <t>450097, Республика Башкортостан, г.Уфа, ул.Заводская,д.15</t>
  </si>
  <si>
    <t>рентгенология,  сестринское дело, стоматология,  стоматология ортопедическая, стоматология профилактическая</t>
  </si>
  <si>
    <t>ортодонтия, стоматология детская, стоматология общей практики, стоматология ортопедическая, стоматология терапевтическая, стоматология хирургическая</t>
  </si>
  <si>
    <t>026000</t>
  </si>
  <si>
    <t>0274065962</t>
  </si>
  <si>
    <t>1030203905478</t>
  </si>
  <si>
    <t>450106, Республика Башкортостан, г.Уфа, ул.Батырская,41</t>
  </si>
  <si>
    <t>акушерское дело, вакцинация (проведение профилактических прививок), анестезиология и реаниматология, лабораторная диагностика, лечебная физкультура, медицинский массаж, операционное дело, рентгенология, сестринское дело, сестринское дело в педиатрии, стоматология,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</si>
  <si>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анестезиология и реаниматология, генетика, дерматовенерология, кардиология, клиническая лабораторная диагностика, клиническая фармакология, неврология, онкология, оториноларингология (за исключением кохлеарной имплантации), офтальмология, рентгенология, рефлексотерапия, сердечно-сосудистая хирургия, стоматология общей практики, стоматология терапевтическая, травматология и ортопедия, ультразвуковая диагностика, урология, физиотерапия, функциональная диагностика,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</si>
  <si>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физиотерапия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</si>
  <si>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дезинфектология,  детская хирургия, диетология, вакцинация (проведение профилактических прививок), клиническая лабораторная диагностика, клиническая фармакология, лабораторная диагностика, лечебная физкультура, медицинский массаж, неврология, неонатология, операционное дело, офтальмология, педиатрия, рентгенология, рентгенэндоваскулярная диагностика и лечение, сестринское дело, сестринское дело в педиатрии, терапия, трансфузиология, ультразвуковая диагностика, физиотерапия, функциональная диагностика, эндоскопия, эпидемиология</t>
  </si>
  <si>
    <t>акушерство и гинекология (за исключением использования вспомогательных репродуктивных технологий), неонатология</t>
  </si>
  <si>
    <t>021424</t>
  </si>
  <si>
    <t>0266034022</t>
  </si>
  <si>
    <t>1100266001043</t>
  </si>
  <si>
    <t>453250, Республика Башкортостан, г.Салават, ул.Губкина,д.21а</t>
  </si>
  <si>
    <t xml:space="preserve"> </t>
  </si>
  <si>
    <t>вакцинация (проведение профилактических прививок), неотложная медицинская помощь, терапия, педиатрия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</si>
  <si>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бактериология, гастроэнтерология, гериатрия,  дерматовенерология, детская кардиология, детская хирургия, детская эндокринология,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медицинская реабилитация, неврология, нефрология, неотложная медицинская помощь, онкология, оториноларингология (за исключением кохлеарной имплантации), офтальмология, профпатология, пульмонология, радиология, рентгенология, рефлексотерапия, травматология и ортопедия, урология, ультразвуковая диагностика, физиотерапия, хирургия, функциональная диагностика, эндоскопия, эпидемиология, эндокринология, стоматология детская, стоматология общей практики, стоматология терапевтическая, стоматология хирургическая</t>
  </si>
  <si>
    <t xml:space="preserve"> гастроэнтерология,  детская кардиология, кардиология,  неврология, нефрология, травматология и ортопедия, ультразвуковая диагностика, физиотерапия, функциональная диагностика,эпидемиология</t>
  </si>
  <si>
    <t>травматология и ортопедия</t>
  </si>
  <si>
    <t xml:space="preserve">скорая медицинская помощь, анестезиология и реаниматология, клиническая лабораторная диагностика, рентгенология, сестринское дело, ультразвуковая диагностика, эндоскопия </t>
  </si>
  <si>
    <t>022400</t>
  </si>
  <si>
    <r>
      <t>Государственное бюджетное учреждение здравоохранения Республики Башкортостан Больница скорой медицинской помощи города Уфа (</t>
    </r>
    <r>
      <rPr>
        <b/>
        <sz val="9"/>
        <rFont val="Calibri"/>
        <family val="2"/>
        <charset val="204"/>
        <scheme val="minor"/>
      </rPr>
      <t>ГБУЗ РБ БСМП г.Уфа</t>
    </r>
    <r>
      <rPr>
        <sz val="9"/>
        <rFont val="Calibri"/>
        <family val="2"/>
        <charset val="204"/>
        <scheme val="minor"/>
      </rPr>
      <t>)</t>
    </r>
  </si>
  <si>
    <t>0274037500</t>
  </si>
  <si>
    <t>1030203902728</t>
  </si>
  <si>
    <t>450106, Республика Башкортостан, г.Уфа, ул.Батырская,39/2</t>
  </si>
  <si>
    <t>акушерское дело, анестезиология и реаниматология, бактериология, вакцинация (проведение профилактических прививок), гигиеническое воспитание, дезинфектология, лабораторная диагностика, лечебная физкультура, лечебное дело, медицинский массаж, неотложная медицинская помощь, операционное дело, паразитология, рентгенология, сестринское дело, сестринское дело в педиатрии,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</si>
  <si>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аллергология и иммунология, анестезиология и реаниматология, гастроэнтерология, дерматовенерология, детская хирургия, диетология, кардиология, клиническая лабораторная диагностика, клиническая фармакология, колопроктология, лечебная физкультура и спортивная медицина, неврология, нейрохирургия, нефрология, онкология, оториноларингология (за исключением кохлеарной имплантации), офтальмология, профпатология, рентгенология, рефлексотерапия, сердечно-сосудистая хирургия, травматология и ортопедия, ультразвуковая диагностика, урология, физиотерапия,функциональная диагностика, хирургия, эндокринология, эндоскопия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</si>
  <si>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аллергология и иммунология, анестезиология и реаниматология, бактериология, гастроэнтерология, дезинфектология,  детская хирургия, диетология, кардиология, клиническая лабораторная диагностика, клиническая фармакология, колопроктология, лабораторная диагностика, лечебная физкультура, лечебная физкультура и спортивная медицина, медицинский массаж, медицинская реабилитация, неврология, нейрохирургия, нефрология, онкология, операционное дело, оториноларингология (за исключением кохлеарной имплантации), педиатрия, рентгенология, рефлексотерапия,сестринское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эндоскопия, эпидемиология</t>
  </si>
  <si>
    <t>акушерство и гинекология (за исключением использования вспомогательных репродуктивных технологий), детская хирургия, кардиология, неврология, нейрохирургия, оториноларингология (за исключением кохлеарной имплантации), педиатрия, ревматология, сердечно-сосудистая хирургия, травматология и ортопедия, урология, хирургия (абдоминальная)</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</si>
  <si>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дезинфектология,  кардиология, клиническая лабораторная диагностика, лабораторная диагностика, рентгенология, сестринское дело,  ультразвуковая диагностика, эндоскопия, неврология, нейрохирургия, педиатрия, терапия, травматология и ортопедия</t>
  </si>
  <si>
    <t>80244850001</t>
  </si>
  <si>
    <t>021001</t>
  </si>
  <si>
    <r>
      <t>Государственное бюджетное учреждение здравоохранения Республики Башкортостан Миякинская центральная районная больница (</t>
    </r>
    <r>
      <rPr>
        <b/>
        <sz val="10"/>
        <color indexed="8"/>
        <rFont val="Times New Roman"/>
        <family val="1"/>
        <charset val="204"/>
      </rPr>
      <t>ГБУЗ РБ Миякинская ЦРБ</t>
    </r>
    <r>
      <rPr>
        <sz val="10"/>
        <color indexed="8"/>
        <rFont val="Times New Roman"/>
        <family val="1"/>
        <charset val="204"/>
      </rPr>
      <t>)</t>
    </r>
  </si>
  <si>
    <t>023801001</t>
  </si>
  <si>
    <t>0238003777</t>
  </si>
  <si>
    <t>1050201496718</t>
  </si>
  <si>
    <t>452080, Республика Башкортостан, Миякинский район, с.Киргиз-Мияки, ул.Советская,12</t>
  </si>
  <si>
    <t>акушерское дело, анестезиология и реаниматология, вакцинация (проведение профилактических прививок), гигиеническое воспитание, лабораторная диагностика, лечебное дело, лечебная физкультура, медицинский массаж, неотложная медицинская помощь, операционное дело, общая практика, рентгенология, сестринское дело,сестринское дело в педиатрии, стоматология, стоматология ортопедическая, стоматология профилактическая,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</si>
  <si>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клиническая фармакология, неврология, онкология, профпатология, оториноларингология (за исключением кохлеарной имплантации), офтальмология, рентгенология, хирургия, физиотерапия, фтизиатрия, функциональная диагностика, ультразвуковая диагностика, урология, стоматология детская, стоматология терапевтическая, стоматология хирургическая, травматология и ортопедия,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</si>
  <si>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неврология, рентгенология, хирургия</t>
  </si>
  <si>
    <t>022113</t>
  </si>
  <si>
    <r>
      <t>Государственное бюджетное учреждение здравоохранения "Республиканская детская клиническая больница" (</t>
    </r>
    <r>
      <rPr>
        <b/>
        <sz val="9"/>
        <color indexed="8"/>
        <rFont val="Calibri"/>
        <family val="2"/>
        <charset val="204"/>
        <scheme val="minor"/>
      </rPr>
      <t>ГБУЗ РДКБ</t>
    </r>
    <r>
      <rPr>
        <sz val="9"/>
        <color indexed="8"/>
        <rFont val="Calibri"/>
        <family val="2"/>
        <charset val="204"/>
        <scheme val="minor"/>
      </rPr>
      <t>)</t>
    </r>
  </si>
  <si>
    <t>0274001119</t>
  </si>
  <si>
    <t>1030203899934</t>
  </si>
  <si>
    <t>450106, Республика Башкортостан, г.Уфа, ул.Степана Кувыкина, д. 98</t>
  </si>
  <si>
    <t>акушерское дело, анестезиология и реаниматология, бактериология, вакцинация (проведение профилактических прививок), гистология, лабораторная диагностика, лечебная физкультура, медицинский массаж, операционное дело, паразитология, рентгенология, сестринское дело, сестринское дело в педиатрии, стоматология, физиотерапия, функциональная диагностика, эпидемиология</t>
  </si>
  <si>
    <t>клиническая лабораторная диагностика, педиатрия</t>
  </si>
  <si>
    <t>акушерское дело, акушерство и гинекология (за исключением использования вспомогательных репродуктивных технологий и искусственного прерывния беременности), аллергология и иммунология, анестезиология и реаниматология, бактериология, гастроэнтерология, гематология, гистология, дезинфектология, дерматовенерология, детская кардиология, детская онкология, детская урология-андрология, детская хирургия, детская эндокринология, диетология, забор гемопоэтических стволовых клеток, инфекционные болезни, клиническая лабораторная диагностика, клиническая фармакология, лабораторная диагностика, лечебная физкультура, лечебная физкультура и спортивная медицина, медицинская реабилитация, медицинский массаж, неврология, нейрохирургия, неонатология, нефрология, операционное дело, ортодонтия, оториноларингология (за исключением кохлеарной имплантации), офтальмология, патологическая анатомия, паразитология, педиатрия, пульмонология, ревматология, рентгенология, рефлексотерапия, сестринское дело, сестринское дело в педиатрии, стоматология детская, стоматология терапевтическая, стоматология хирургическая, сурдология-оториноларингология, травматология и ортопедия, трансфузиология, ультразвуковая диагностика, урология, физиотерапия, функциональная диагностика, челюстно-лицевая хирургия,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</si>
  <si>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гематология, детская онкология, детская урология-андрология, детская хирургия, детская эндокринология, нейрохирургия, неонатология, нефрология, оториноларингология (за исключением кохлеарной имплантации), оториноларингология (кохлеарная имплантация), офтальмология, неврология, педиатрия, ревматология, торакальная хирургия, травматология и ортопедия, урология, хирургия (трансплантация органов и (или)тканей), челюстно-лицевая хирургия</t>
  </si>
  <si>
    <t>022201</t>
  </si>
  <si>
    <r>
      <t>Государственное бюджетное учреждение здравоохранения Республики Башкортостан Иглинская центральная районная больница (</t>
    </r>
    <r>
      <rPr>
        <b/>
        <sz val="9"/>
        <color indexed="8"/>
        <rFont val="Calibri"/>
        <family val="2"/>
        <charset val="204"/>
        <scheme val="minor"/>
      </rPr>
      <t>ГБУЗ РБ Иглинская  ЦРБ</t>
    </r>
    <r>
      <rPr>
        <sz val="9"/>
        <color indexed="8"/>
        <rFont val="Calibri"/>
        <family val="2"/>
        <charset val="204"/>
        <scheme val="minor"/>
      </rPr>
      <t>)</t>
    </r>
  </si>
  <si>
    <t>022401001</t>
  </si>
  <si>
    <t>0224003713</t>
  </si>
  <si>
    <t>1020200884340</t>
  </si>
  <si>
    <t>452410, Республика Башкортостан, Иглинский район, пгт. Иглино, ул.Ленина,д30</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</si>
  <si>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 рентгенология, травматология и ортопедия, фтизиатрия, функциональная диагностика,  хирургия,  стоматология детская,  стоматология терапевтическая, стоматология хирургическая, эндокринология,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</si>
  <si>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</si>
  <si>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  клиническая лабораторная диагностика, неврология, неонатология, педиатрия, рентгенология, терапия, травматология и ортопедия, трансфузиология, ультразвуковая диагностика, физиотерапия, функциональная диагностика, хирургия, эндоскопия</t>
  </si>
  <si>
    <t>скорая медицинская помощь, анестезиология и реаниматология</t>
  </si>
  <si>
    <t>022208</t>
  </si>
  <si>
    <r>
      <t>Государственное бюджетное учреждение здравоохранения Республики Башкортостан Кушнаренковская центральная районная больница (</t>
    </r>
    <r>
      <rPr>
        <b/>
        <sz val="9"/>
        <rFont val="Calibri"/>
        <family val="2"/>
        <charset val="204"/>
        <scheme val="minor"/>
      </rPr>
      <t>ГБУЗ РБ Кушнаренковская ЦРБ</t>
    </r>
    <r>
      <rPr>
        <sz val="9"/>
        <rFont val="Calibri"/>
        <family val="2"/>
        <charset val="204"/>
        <scheme val="minor"/>
      </rPr>
      <t>)</t>
    </r>
  </si>
  <si>
    <t>023401001</t>
  </si>
  <si>
    <t>0234001426</t>
  </si>
  <si>
    <t>1020201382354</t>
  </si>
  <si>
    <t>452231, Республика Башкортостан, Кушнаренковский район, с.Кушнаренково, ул.Горная,2</t>
  </si>
  <si>
    <t>акушерское дело, анестезиология и реаниматология, вакцинация (проведение профилактических прививок), лабораторная диагностика, лечебное дело,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</si>
  <si>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дерматовенерология, детская хирургия, инфекционные болезни, кардиология, клиническая лабораторная диагностика, неврология, неотложная медицинская помощь, онкология, профпатология, оториноларингология (за исключением кохлеарной имплантации), офтальмология, рентгенология, рефлексотерапия, травматология и ортопедия, физиотерапия, фтизиатрия,  функциональная диагностика, хирургия, ультразвуковая диагностика, эндокринология, эндоскопия, эпидемиология, стоматология детская, стоматология общей практики, стоматология ортопедическая, стоматология терапевтическая, стоматология хирургическая</t>
  </si>
  <si>
    <t>акушерство и гинекология (за исключением использования вспомогательных репродуктивных технологий и искусственного прерывания беременности), детская хирургия</t>
  </si>
  <si>
    <t>акушерство и гинекология (за исключением использования вспомогательных репродуктивных технологий и искусственного прерывания беременности), детская хиуругия, педиатрия, сестринское дело, сестринское дело в педиатрии,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</si>
  <si>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вакцинация (проведение профилактических прививок), детская хиуругия,  диетология, инфекционные болезни, кардиология, клиническая лабораторная диагностика,  лабораторная диагностика, медицинский массаж, неврология, общая практика, онкология, операционное дело, оториноларингология (за исключением кохлеарной имплантации), офтальмология, педиатрия, рентгенология, сестринское дело, сестринское дело в педиатрии, терапия, травматология и ортопедия, трансфузиология, физиотерапия, функциональная диагностика, хирургия, ультразвуковая диагностика, эндоскопия, эпидемиология</t>
  </si>
  <si>
    <t>021255</t>
  </si>
  <si>
    <r>
      <t>Общество с ограниченной ответственностью "ВИП" (</t>
    </r>
    <r>
      <rPr>
        <b/>
        <sz val="9"/>
        <color indexed="8"/>
        <rFont val="Calibri"/>
        <family val="2"/>
        <charset val="204"/>
        <scheme val="minor"/>
      </rPr>
      <t>ООО "ВИП"</t>
    </r>
    <r>
      <rPr>
        <sz val="9"/>
        <color indexed="8"/>
        <rFont val="Calibri"/>
        <family val="2"/>
        <charset val="204"/>
        <scheme val="minor"/>
      </rPr>
      <t>)</t>
    </r>
  </si>
  <si>
    <t>0264061038</t>
  </si>
  <si>
    <t>1080264001872</t>
  </si>
  <si>
    <t>452688, Республика Башкортостан, г. Нефтекамск, ул.Парковая 18/1, офис1</t>
  </si>
  <si>
    <t>80207807001</t>
  </si>
  <si>
    <t>028004</t>
  </si>
  <si>
    <r>
      <t>Государственное бюджетное учреждение здравоохранения Республики Башкортостан Бакалинская центральная районная больница (</t>
    </r>
    <r>
      <rPr>
        <b/>
        <sz val="9"/>
        <color indexed="8"/>
        <rFont val="Calibri"/>
        <family val="2"/>
        <charset val="204"/>
        <scheme val="minor"/>
      </rPr>
      <t>ГБУЗ РБ Бакалинская  ЦРБ</t>
    </r>
    <r>
      <rPr>
        <sz val="9"/>
        <color indexed="8"/>
        <rFont val="Calibri"/>
        <family val="2"/>
        <charset val="204"/>
        <scheme val="minor"/>
      </rPr>
      <t>)</t>
    </r>
  </si>
  <si>
    <t>020701001</t>
  </si>
  <si>
    <t>0207000991</t>
  </si>
  <si>
    <t>1020200611023</t>
  </si>
  <si>
    <t>452650, Республика Башкортостан, Бакалинский район. с.Бакалы, ул.Шакирьянова,д.2</t>
  </si>
  <si>
    <t>акушерское дело, анестезиология и реаниматология, вакцинация (проведение профилактических прививок), лабораторная диагностика, лечебное дело,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</si>
  <si>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дерматовенерология, инфекционные болезни, детская хирургия, кардиология, клиническая лабораторная диагностика,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рефлексотерапия, сердечно-сосудистая хирургия, стоматология детская, стоматология ортопедическая, стоматология общей практики,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</si>
  <si>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</si>
  <si>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клиническая лабораторная диагностика, педиатрия, рентгенология,  сестринское дело, сестринское дело в педиатрии, терапия, ультразвуковая диагностика, физиотерапия, функциональная диагностика,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</si>
  <si>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вакцинация (проведение профилактических прививок),  детская хирургия, дерматовенерология, диетология, инфекционные болезни, кардиология, клиническая лабораторная диагностика, лабораторная диагностика, медицинский массаж, неврология, неонатология, операционное дело, оториноларингология (за исключением кохлеарной имплантации), патологическая анатомия, педиатрия, рентгенология, сестринское дело, сестринское дело в педиатрии, терапия, трансфузиология, травматология и ортопедия, ультразвуковая диагностика, урология, физиотерапия, функциональная диагностика, хирургия, эндокринология, эндоскопия, эпидемиология</t>
  </si>
  <si>
    <t>029100</t>
  </si>
  <si>
    <r>
      <t>Государственное бюджетное учреждение здравоохранения Республики Башкортостан Поликлиника №43  города Уфа  (Г</t>
    </r>
    <r>
      <rPr>
        <b/>
        <sz val="10"/>
        <color indexed="8"/>
        <rFont val="Times New Roman"/>
        <family val="1"/>
        <charset val="204"/>
      </rPr>
      <t>БУЗ РБ  Поликлиника №43 г.Уфа</t>
    </r>
    <r>
      <rPr>
        <sz val="10"/>
        <color indexed="8"/>
        <rFont val="Times New Roman"/>
        <family val="1"/>
        <charset val="204"/>
      </rPr>
      <t>)</t>
    </r>
  </si>
  <si>
    <t>0276015727</t>
  </si>
  <si>
    <t>1030204207153</t>
  </si>
  <si>
    <t>450099, Республика Башкортостан, г.Уфа, Октябрьский район, ул.Маршала Жукова,дом4 корпус1</t>
  </si>
  <si>
    <t>акушерское дело, вакцинация (проведение профилактических прививок), гигиеническое воспитание, лабораторная диагностика,медицинская статистика, лечебное дело, медицинский массаж, неотложная медицинская помощь, общая практика, операционное дело, рентгенология,организация сестринского дела,сестринское дело, физиотерапия, функциональная диагностика</t>
  </si>
  <si>
    <t>вакцинация (проведение профилактических прививок), неотложная медицинская помощь, организация здравоохранения и общественного здоровья, терапия,управление сестринской деятельностью,общая врачебная практика (семейная медицина)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</si>
  <si>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аллергология и иммунология, анестезиология и реаниматология, гастроэнтерология,  гематология, гериатрия, дерматовенерология, инфекционные болезни, кардиология, клиническая лабораторная диагностика, колопроктология, косметология,неврология, нейрохирургия, неотложная медицинская помощь, организация здравоохранения  и общественного здоровья,онкология, оториноларингология (за исключением кохлеарной имплантации), офтальмология,психиатрия-наркология, профпатология, пульмонология, ревматология, рентгенология, рефлексотерапия, сурдология-оториноларингология,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</si>
  <si>
    <t>021002</t>
  </si>
  <si>
    <r>
      <t>Государственное бюджетное учреждение здравоохранения Республики Башкортостан Давлекановская центральная районная больница (</t>
    </r>
    <r>
      <rPr>
        <b/>
        <sz val="10"/>
        <color indexed="8"/>
        <rFont val="Times New Roman"/>
        <family val="1"/>
        <charset val="204"/>
      </rPr>
      <t>ГБУЗ РБ Давлекановская ЦРБ</t>
    </r>
    <r>
      <rPr>
        <sz val="10"/>
        <color indexed="8"/>
        <rFont val="Times New Roman"/>
        <family val="1"/>
        <charset val="204"/>
      </rPr>
      <t>)</t>
    </r>
  </si>
  <si>
    <t>025901001</t>
  </si>
  <si>
    <t>0259002252</t>
  </si>
  <si>
    <t>1020201728832</t>
  </si>
  <si>
    <t>453405, Республика Башкортостан, г.Давлеканово, ул.Заводская, д.9</t>
  </si>
  <si>
    <t>акушерское дело, анестезиология и реаниматология, вакцинация (проведение профилактических прививок), гистология, лабораторная диагностика, лабораторное дело, лечебное дело, лечебная физкультура, операционное дело, рентгенология, сестринское дело, сестринское дело в педиатрии, медицинский массаж, неотложная медицинская помощь, паразитология, стоматология, стоматология ортопедическая,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</si>
  <si>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неврология,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</si>
  <si>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дерматовенерология, детская хирургия,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 медицинский массаж, медицинская реабилитация, неврология,  неонатология, рентгенология, сестринское дело, сестринское дело в педиатрии, терапия, трансфузиология, ультразвуковая диагностика, функциональная диагностика, травматология и ортопедия, урология, физиотерапия, хирургия, онкология, операционное дело, оториноларингология (за исключением кохлеарной имплантации), офтальмология, патологическая анатомия, пульмонология, эндокринология, эндоскопия, педиатрия</t>
  </si>
  <si>
    <t>020262</t>
  </si>
  <si>
    <r>
      <t xml:space="preserve">Общество с ограниченной ответственностью "Многопрофильный медицинский центр "Клиника аллергологии и педиатрии" ( </t>
    </r>
    <r>
      <rPr>
        <b/>
        <sz val="9"/>
        <color theme="1"/>
        <rFont val="Calibri"/>
        <family val="2"/>
        <charset val="204"/>
        <scheme val="minor"/>
      </rPr>
      <t>ООО "ММЦ "Клиника аллергологии и педиатрии")</t>
    </r>
  </si>
  <si>
    <t>0278171111</t>
  </si>
  <si>
    <t>1100280029068</t>
  </si>
  <si>
    <t>450005, Республика Башкортостан, г.Уфа, ул.Революционная,дом111, корпкс2</t>
  </si>
  <si>
    <t>вакцинация (проведение профилактических прививок), лабораторная диагностика, медицинский массаж,  операционное дело, сестринское дело, сестринское дело в педиатрии, физиотерапия, функциональная диагностика</t>
  </si>
  <si>
    <t>вакцинация (проведение профилактических прививок), педиатрия</t>
  </si>
  <si>
    <t>акушерство и гинекология ( за исключением использования вспомогательных репродуктивных технологий и искусственного прерывания беременности), аллергология и иммунология, анестезиология и реаниматология, детская урология- андрология, детская хирургия, операционное дело,  оториноларингология (за исключением кохлеарной имплантации), педиатрия, сестринское дело, сестринское дело в педиатрии, травматология и ортопедия</t>
  </si>
  <si>
    <t>021502</t>
  </si>
  <si>
    <t>026701001</t>
  </si>
  <si>
    <t>0267011483</t>
  </si>
  <si>
    <t>1050202144937</t>
  </si>
  <si>
    <t>453838, Республика Башкортостан, г.Сибай, ул.Белова, дом19</t>
  </si>
  <si>
    <t>акушерское дело, анестезиология и реаниматология, вакцинация (проведение профилактических прививок), неотложная медицинская помощь, лабораторная диагностика, лечебное дело, лечебная физкультура, медицинский массаж,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</si>
  <si>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нефрология, онкология</t>
  </si>
  <si>
    <t>нефрология, онкология, оториноларингология (за исключением кохлеарной имплантации), офтальмология</t>
  </si>
  <si>
    <t>025000</t>
  </si>
  <si>
    <r>
      <t>Федеральное казенное учреждение здравоохранения "Медико-санитарная часть Министерства внутренних дел Российской Федерации по Республике Башкортостан(</t>
    </r>
    <r>
      <rPr>
        <b/>
        <sz val="10"/>
        <color indexed="8"/>
        <rFont val="Times New Roman"/>
        <family val="1"/>
        <charset val="204"/>
      </rPr>
      <t>ФКУЗ "МСЧ МВД России по Республике Башкортостан"</t>
    </r>
    <r>
      <rPr>
        <sz val="10"/>
        <color indexed="8"/>
        <rFont val="Times New Roman"/>
        <family val="1"/>
        <charset val="204"/>
      </rPr>
      <t>)</t>
    </r>
  </si>
  <si>
    <t>0275006624</t>
  </si>
  <si>
    <t>1020202776109</t>
  </si>
  <si>
    <t>450015, Республика Башкортостан, г.Уфа, ул.Карла Маркса,59</t>
  </si>
  <si>
    <t>акушерское дело,вакцинация (проведение профилактических прививок), лабораторная диагностика, лечебное дело, медицинский массаж, рентгенология, сестринское дело, сестринское дело в педиатрии, стоматология ортопедическая,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</si>
  <si>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бактериология, гастроэнтерология, дерматовенерология, инфекционные болезни, кардиология, клиническая лабораторная диагностика, колопроктология, неврология, оториноларингология (за исключением кохлеарной имплантации), офтальмология, профпатология, рентгенология, рефлексотерапия,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диагностика,хирургия, эндокринодогия, эндоскопия, эпидемиология</t>
  </si>
  <si>
    <t>анестезиология и реаниматология, диетология,  клиническая лабораторная диагностика, лабораторная диагностика, лечебная физкультура и спортивная медицина, медицинский массаж,  неврология, рентгенология, сестринское дело, стоматология терапевтическая,  терапия, трансфузиология, ультразвуковая диагностика, физиотерапия, функциональная диагностика, эндоскопия</t>
  </si>
  <si>
    <t>медицинские осмотры (предрейсовые, послерейсовые), медицинские осмотры профилактические, медицинские осмотры (предварительные, периодические)</t>
  </si>
  <si>
    <t>021105</t>
  </si>
  <si>
    <r>
      <t>Государственное бюджетное учреждение здравоохранения Республики Башкортостан Исянгуловская центральная районная больница (</t>
    </r>
    <r>
      <rPr>
        <b/>
        <sz val="10"/>
        <color indexed="8"/>
        <rFont val="Times New Roman"/>
        <family val="1"/>
        <charset val="204"/>
      </rPr>
      <t>ГБУЗ РБ Исянгуловская ЦРБ</t>
    </r>
    <r>
      <rPr>
        <sz val="10"/>
        <color indexed="8"/>
        <rFont val="Times New Roman"/>
        <family val="1"/>
        <charset val="204"/>
      </rPr>
      <t>)</t>
    </r>
  </si>
  <si>
    <t>022201001</t>
  </si>
  <si>
    <t>0222002369</t>
  </si>
  <si>
    <t>1020201042520</t>
  </si>
  <si>
    <t>453380, Республика Башкортостан, Зианчуринский район, с.Исянгулово, ул.Больничная,14</t>
  </si>
  <si>
    <t>акушерское дело, анестезиология и реаниматология, вакцинация (проведение профилактических прививок), дезинфектология, лабораторная диагностика, лечебное дело,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</si>
  <si>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021607</t>
  </si>
  <si>
    <r>
      <t>Государственное бюджетное учреждение здравоохранения Республики Башкортостан Толбазинская  центральная районная больница  (</t>
    </r>
    <r>
      <rPr>
        <b/>
        <sz val="9"/>
        <rFont val="Calibri"/>
        <family val="2"/>
        <charset val="204"/>
        <scheme val="minor"/>
      </rPr>
      <t>ГБУЗ РБ Толбазинская ЦРБ</t>
    </r>
    <r>
      <rPr>
        <sz val="9"/>
        <rFont val="Calibri"/>
        <family val="2"/>
        <charset val="204"/>
        <scheme val="minor"/>
      </rPr>
      <t>)</t>
    </r>
  </si>
  <si>
    <t>020501001</t>
  </si>
  <si>
    <t>0205001750</t>
  </si>
  <si>
    <t>1020201253852</t>
  </si>
  <si>
    <t>453480, Республика Башкортостан, Аургазинский район, с.Толбазы, ул.М.Гафури, д. 1</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</si>
  <si>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лечебное дело, лечебная физкультура, медицинский массаж, неотложная медицинская помощь,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</si>
  <si>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искуссвенного прерывания беременности), акушерство и гинекология ( искуссвенное прерывание беременности), дерматовенерология, детская хирургия, ортодонтия, инфекционные болезни, кардиология, клиническая лабораторная диагностика, клиническая фармакология, неврология, неотложная медицинская помощь, онкология, профпатология, оториноларингология (за исключением кохлеарной имплантации), офтальмология, рентгенология, рефлексотерапия, стоматология общей практики, стоматология детская, стоматология ортопедическая, стоматология терапевтическая, стоматология хирургическая, травматология и ортопедия,  физиотерапия, фтизиатрия, функциональная диагностика, ультразвуковая диагностика, хирургия, эндокринология,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</si>
  <si>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искуссвенного прерывания беременности), акушерство и гинекология ( искуссвенное прерывание беременности),  медицинский массаж, неврология, операционное дело, педиатрия, сестринское дело, сестринское дело в педиатрии, терапия, хирургия</t>
  </si>
  <si>
    <t>023000</t>
  </si>
  <si>
    <r>
      <t>Государственное бюджетное учреждение здравоохранения Республики Башкортостан Городская клиническая больница №10 города Уфа (Г</t>
    </r>
    <r>
      <rPr>
        <b/>
        <sz val="9"/>
        <color indexed="8"/>
        <rFont val="Calibri"/>
        <family val="2"/>
        <charset val="204"/>
        <scheme val="minor"/>
      </rPr>
      <t>БУЗ РБ ГКБ №10 г.Уфа</t>
    </r>
    <r>
      <rPr>
        <sz val="9"/>
        <color indexed="8"/>
        <rFont val="Calibri"/>
        <family val="2"/>
        <charset val="204"/>
        <scheme val="minor"/>
      </rPr>
      <t>)</t>
    </r>
  </si>
  <si>
    <t>0277016628</t>
  </si>
  <si>
    <t>1020203089334</t>
  </si>
  <si>
    <t>450112, Республика Башкортостан, г.Уфа, ул.Кольцевая,47</t>
  </si>
  <si>
    <t>акушерское дело, вакцинация (проведение профилактических прививок), гигиеническое воспитание, лабораторная диагностика, лечебное дело, лечебная физкультура, медицинский массаж, операционное дело, неотложная медицинская помощь, рентгенология, физиотерапия, функциональная диагностика, сестринское дело, сестринское дело в педиатрии</t>
  </si>
  <si>
    <t>акушерство и гинекология (за исключением использования вспомогательных репродуктивных технологий и искусственного прерывания беременности), гериатрия,  лечебная физкультура и спортивная медицина, дерматовенерология, инфекционные болезни, клиническая лабораторная диагностика, неврология, медицинская реабилитация, неотложная медицинская помощь,  онкология, оториноларингология (за исключением кохлеарной имплантации), рентгенология, рефлексотерапия, профпатология, офтальмология, ультразвуковая диагностика, физиотерапия, функциональная диагностика, травматология и ортопедия, урология, хирургия, эндокринология, эндоскопия</t>
  </si>
  <si>
    <t xml:space="preserve"> медицинская реабилитация, неврология, офтальмология, терапия</t>
  </si>
  <si>
    <t>неврология, офтальмология</t>
  </si>
  <si>
    <t xml:space="preserve">022112 </t>
  </si>
  <si>
    <t>0275018683</t>
  </si>
  <si>
    <t>1020202766649</t>
  </si>
  <si>
    <t>450010, Республика Башкортостан, г.Уфа, ул.Союзная,37</t>
  </si>
  <si>
    <t>дерматовенерология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</si>
  <si>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бактериология, дезинфектология, дерматовенерология, диетология, клиническая лабораторная диагностика, клиническая микология, клиническая фармакология, лабораторная диагностика, лабораторная микология, неврология, педиатрия, рефлексотерапия, сестринское дело, сестринское дело в педиатрии, стоматология терапевтическая, терапия, трансфузиология, ультразвуковая диагностика, физиотерапия, функциональная диагностика, эпидемиология</t>
  </si>
  <si>
    <t>021668</t>
  </si>
  <si>
    <r>
      <t>Общество с ограниченной ответственностью Медицинский центр "СЕМЕЙНЫЙ ДОКТОР" (</t>
    </r>
    <r>
      <rPr>
        <b/>
        <sz val="9"/>
        <color theme="1"/>
        <rFont val="Calibri"/>
        <family val="2"/>
        <charset val="204"/>
        <scheme val="minor"/>
      </rPr>
      <t>ООО МЦ "СЕМЕЙНЫЙ ДОКТОР")</t>
    </r>
  </si>
  <si>
    <t>025701001</t>
  </si>
  <si>
    <t>0257011011</t>
  </si>
  <si>
    <t>1160280064119</t>
  </si>
  <si>
    <t>452450, Республика Башкортостан, Бирский район, г.Бирск, ул.Коммунистическая, д.142А</t>
  </si>
  <si>
    <t>вакцинации (проведение профилактических прививок),  педиатрии, терапия</t>
  </si>
  <si>
    <t xml:space="preserve">акушерство и гинекология (за исключением использования вспомогательных репродуктивных технологий), анетезиологии и реаниматологии, акушерство и гинекология ( искусственное прерывание беременности), анестезиология и реаниматология </t>
  </si>
  <si>
    <t>021606</t>
  </si>
  <si>
    <r>
      <t>Государственное бюджетное учреждение здравоохранения Республики Башкортостан Стерлибашевская  центральная районная больница  (</t>
    </r>
    <r>
      <rPr>
        <b/>
        <sz val="9"/>
        <color indexed="8"/>
        <rFont val="Calibri"/>
        <family val="2"/>
        <charset val="204"/>
        <scheme val="minor"/>
      </rPr>
      <t>ГБУЗ РБ Стерлибашевская  ЦРБ</t>
    </r>
    <r>
      <rPr>
        <sz val="9"/>
        <color indexed="8"/>
        <rFont val="Calibri"/>
        <family val="2"/>
        <charset val="204"/>
        <scheme val="minor"/>
      </rPr>
      <t>)</t>
    </r>
  </si>
  <si>
    <t>024101001</t>
  </si>
  <si>
    <t>0241000938</t>
  </si>
  <si>
    <t>1020201336528</t>
  </si>
  <si>
    <t>453180, Республика Башкортостан, Стерлибашевский район, с.Стерлибашево, ул.50 лет Октября,6</t>
  </si>
  <si>
    <t>акушерское дело, анестезиология и реаниматология, вакцинация (проведение профилактических прививок), дезинфектология, лабораторная диагностика, лечебное дело, медицинский массаж, неотложная медицинская помощь,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</si>
  <si>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клиническая лабораторная диагностика, общая врачебная практика (семейная медицина),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</si>
  <si>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гериатрия,  дерматовенерология, инфекционные болезни, кардиология, клиническая лабораторная диагностика, неотложная медицинская помощь, неврология, онкология, оториноларингология (за исключением кохлеарной имплантации), офтальмология, профпатология, рентгенология, стоматология детская,  стоматология терапевтическая, стоматология хирургическая, травматология и ортопедия, ультразвуковая диагностика, физиотерапия, фтизиатрия, функциональная диагностика, хирургия, эндокринология, эндоскопия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</si>
  <si>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инфекционные болезни, кардиология, лабораторная диагностика, медицинский массаж, неврология, неонатология, операционное дело, педиатрия, рентгенология, сестринское дело, сестринское дело в педиатрии, терапия, трансфузиология, травматология и ортопедия, физиотерапия, функциональная диагностика, хирургия, эндокринология</t>
  </si>
  <si>
    <t>021050</t>
  </si>
  <si>
    <r>
      <t>Государственное бюджетное учреждение здравоохранения Республики Башкортостан Стоматологическая поликлиника №2 города Уфа (Г</t>
    </r>
    <r>
      <rPr>
        <b/>
        <sz val="9"/>
        <color indexed="8"/>
        <rFont val="Calibri"/>
        <family val="2"/>
        <charset val="204"/>
        <scheme val="minor"/>
      </rPr>
      <t>БУЗ РБ  Стоматологическая поликлиника №2 г.Уфа</t>
    </r>
    <r>
      <rPr>
        <sz val="9"/>
        <color indexed="8"/>
        <rFont val="Calibri"/>
        <family val="2"/>
        <charset val="204"/>
        <scheme val="minor"/>
      </rPr>
      <t>)</t>
    </r>
  </si>
  <si>
    <t>0277013401</t>
  </si>
  <si>
    <t>1020203086243</t>
  </si>
  <si>
    <t>450075, Республика Башкортостан, г.Уфа, Орджоникидзевский район, Проспект Октября, д.105/3</t>
  </si>
  <si>
    <t>рентгенология, стоматология</t>
  </si>
  <si>
    <t>021060</t>
  </si>
  <si>
    <r>
      <t>Государственное бюджетное учреждение здравоохранения Республики Башкортостан Стоматологическая поликлиника №4 города Уфа (Г</t>
    </r>
    <r>
      <rPr>
        <b/>
        <sz val="10"/>
        <color indexed="8"/>
        <rFont val="Times New Roman"/>
        <family val="1"/>
        <charset val="204"/>
      </rPr>
      <t>БУЗ  РБ Стоматологическая поликлиника №4 г.Уфа</t>
    </r>
    <r>
      <rPr>
        <sz val="10"/>
        <color indexed="8"/>
        <rFont val="Times New Roman"/>
        <family val="1"/>
        <charset val="204"/>
      </rPr>
      <t>)</t>
    </r>
  </si>
  <si>
    <t>0276015981</t>
  </si>
  <si>
    <t>1020202857443</t>
  </si>
  <si>
    <t>450071, Республика Башкортостан, г.Уфа, Октябрьский район, ул.50 лет СССР,д.45а</t>
  </si>
  <si>
    <t>неотложная медицинская помощь, рентгенология, сестринское дело, стоматология, стоматология ортопедическая</t>
  </si>
  <si>
    <t>неотложная медицинская помощь.</t>
  </si>
  <si>
    <t>неотложная медицинская помощь, ортодонтия, стоматология общей практики, стоматология терапевтическая, стоматология хирургическая, стоматология ортопедическая</t>
  </si>
  <si>
    <t>029700</t>
  </si>
  <si>
    <r>
      <t>Государственное бюджетное учреждение здравоохранения Республики Башкортостан Поликлиника №50 города Уфа (Г</t>
    </r>
    <r>
      <rPr>
        <b/>
        <sz val="10"/>
        <color indexed="8"/>
        <rFont val="Times New Roman"/>
        <family val="1"/>
        <charset val="204"/>
      </rPr>
      <t>БУЗ РБ Поликлиника №50 г.Уфа</t>
    </r>
    <r>
      <rPr>
        <sz val="10"/>
        <color indexed="8"/>
        <rFont val="Times New Roman"/>
        <family val="1"/>
        <charset val="204"/>
      </rPr>
      <t>)</t>
    </r>
  </si>
  <si>
    <t>0278059720</t>
  </si>
  <si>
    <t>1030204598764</t>
  </si>
  <si>
    <t>450059, Республика Башкортостан, г.Уфа, Проспект Октября,26</t>
  </si>
  <si>
    <t>акушерское дело, анестезиология и реаниматология, вакцинация (проведение профилактических прививок), лабораторная диагностика, лечебная физкультура, лечебное дело, медицинский массаж,  неотложная медицинская помощь, операционное дело, рентгенология, сестринское дело, физиотерапия, функциональная диагностика, эпидемиология, стоматология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</si>
  <si>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аллергология и иммунология, анестезиология и реаниматология, гастроэнтерология, гематология, гериатрия, дерматовенерология,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неврология, нейрохирургия, нефрология, мануальная терапия, медицинская реабилитация,  онкология, оториноларингология (за исключением кохлеарной имплантации), офтальмология, рентгенология, профпатология, пульмонология, ревматология, рефлексотерапия, ультразвуковая диагностика,  урология, сердечно-сосудистая хирургия, стоматология общей практики, стоматология терапевтическая, сурдология-оториноларингология, травматология и ортопедия, физиотерапия, фтизиатрия, функциональная диагностика, хирургия, эндоскопия, эндокринология, эпидемиология</t>
  </si>
  <si>
    <t>021150</t>
  </si>
  <si>
    <r>
      <t>Государственное бюджетное учреждение здравоохранения Республики Башкортостан Детская стоматологическая поликлиника №7 города Уфа (Г</t>
    </r>
    <r>
      <rPr>
        <b/>
        <sz val="9"/>
        <color indexed="8"/>
        <rFont val="Calibri"/>
        <family val="2"/>
        <charset val="204"/>
        <scheme val="minor"/>
      </rPr>
      <t>БУЗ  РБ Детская стоматологическая поликлиника  №7 г.Уфа</t>
    </r>
    <r>
      <rPr>
        <sz val="9"/>
        <color indexed="8"/>
        <rFont val="Calibri"/>
        <family val="2"/>
        <charset val="204"/>
        <scheme val="minor"/>
      </rPr>
      <t>)</t>
    </r>
  </si>
  <si>
    <t>0277038710</t>
  </si>
  <si>
    <t>1030204439132</t>
  </si>
  <si>
    <t>450075, Республика Башкортостан, г.Уфа, Орджоникидзевский район, ул.Блюхера,25/1</t>
  </si>
  <si>
    <t>стоматология, стоматология профилактическая, стоматология ортопедическая, рентгенология, сестринское дело, сестринское дело в педиатрии</t>
  </si>
  <si>
    <t>ортодонтия, стоматология детская, стоматология общей практики, стоматология ортопедическая, рентгенология, стоматология терапевтическая, стоматология хирургическая</t>
  </si>
  <si>
    <t>80401375000</t>
  </si>
  <si>
    <t>020265</t>
  </si>
  <si>
    <r>
      <t>Общество с ограниченной ответственностью медицинский центр "Медикал Он Груп-Уфа" (</t>
    </r>
    <r>
      <rPr>
        <b/>
        <sz val="10"/>
        <color theme="1"/>
        <rFont val="Times New Roman"/>
        <family val="1"/>
        <charset val="204"/>
      </rPr>
      <t>ООО "ММЦ Медикал Он Груп-Уфа"</t>
    </r>
    <r>
      <rPr>
        <sz val="10"/>
        <color theme="1"/>
        <rFont val="Times New Roman"/>
        <family val="1"/>
        <charset val="204"/>
      </rPr>
      <t>)</t>
    </r>
  </si>
  <si>
    <t>0276091679</t>
  </si>
  <si>
    <t>1050204217557</t>
  </si>
  <si>
    <t>1</t>
  </si>
  <si>
    <t>450074, Республика Башкортостан, г.Уфа, ул. Софьи Перовской,д.38, офис 18</t>
  </si>
  <si>
    <t>вакцинация (проведение профилактических прививок), операционное дело, сестринское дело, сестринское дело в педиатрии, физиотерапия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</si>
  <si>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акушерство и гинекология(  использование вспомогательных репродуктивных технологий ), аллергология и иммунология,  анестезиология и реаниматология, гастроэнтерология, дерматовенерология, детская кардиология, детская урология-андрология,  детская хирургия, детская эндокринология, забор, криоконсервация и хранение половых клеток и тканей репродуктивных органов, кардиология, колопроктология, неврология, онкология, оториноларингология (за исключением кохлеарной имплантации),  рефлексотерапия, травматология и ортопедия, ультразвуковая диагностика, урология, физиотерапия,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</si>
  <si>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акушерство и гинекология(  использование вспомогательных репродуктивных технологий ), анестезиология и реаниматология, детская хирургия, детская урология-андрология,  забор, криоконсервация и хранение половых клеток и тканей репродуктивных органов, ультразвуковая диагностика, урология, хирургия</t>
  </si>
  <si>
    <t>28.07.2020</t>
  </si>
  <si>
    <t>021613</t>
  </si>
  <si>
    <t>0268020025</t>
  </si>
  <si>
    <t>1020202083802</t>
  </si>
  <si>
    <t>453120, Республика Башкортостан, г.Стерлитамак, ул.Коммунистическая, дом95</t>
  </si>
  <si>
    <t>дерматовенерология,  диетология, клиническая лабораторная диагностика, педиатрия, сестринское дело, физиотерапия</t>
  </si>
  <si>
    <t>80427000000</t>
  </si>
  <si>
    <t>021259</t>
  </si>
  <si>
    <r>
      <t>Общество с ограниченной ответственностью "СтомЭл" (</t>
    </r>
    <r>
      <rPr>
        <b/>
        <sz val="9"/>
        <color indexed="8"/>
        <rFont val="Calibri"/>
        <family val="2"/>
        <charset val="204"/>
        <scheme val="minor"/>
      </rPr>
      <t>ООО "СтомЭл"</t>
    </r>
    <r>
      <rPr>
        <sz val="9"/>
        <color indexed="8"/>
        <rFont val="Calibri"/>
        <family val="2"/>
        <charset val="204"/>
        <scheme val="minor"/>
      </rPr>
      <t>)</t>
    </r>
  </si>
  <si>
    <t>0264058243</t>
  </si>
  <si>
    <t>452681, Республика Башкортостан, г.Нефтекамск, ш.Березовское, д. 5А</t>
  </si>
  <si>
    <t>вакцинация (проведение профилактических прививок), лабораторная диагностика, лечебное дело, рентгенология, сестринское дело,сестринское дело в педиатрии, стоматология,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</si>
  <si>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дерматовенерология, детская кардиология, детская хирургия, детская эндокринология, кардиология, клиническая лабораторная диагностика, колопроктология, неврология, нейрохирургия, онкология,  ортодонтия, оториноларингология (за исключением кохлеарной имплантации), офтальмология, профпатология, пульмонология, ревматология, рефлексотерапия, сердечно-сомудистая хирургия, стоматология ортопедическая, стоматология терапевтическая, стоматология хирургическая, ультразвуковая диагностика, урология, физиотерапия, функциональная диагностика, хирургия, эндокринология, эндоскопия</t>
  </si>
  <si>
    <t>021200</t>
  </si>
  <si>
    <r>
      <t>Государственное бюджетное учреждение здравоохранения Республики Башкортостан Городская детская клиническая больница №17 города Уфа  (Г</t>
    </r>
    <r>
      <rPr>
        <b/>
        <sz val="9"/>
        <rFont val="Calibri"/>
        <family val="2"/>
        <charset val="204"/>
        <scheme val="minor"/>
      </rPr>
      <t>БУЗ РБ ГДКБ №17 г.Уфа</t>
    </r>
    <r>
      <rPr>
        <sz val="9"/>
        <rFont val="Calibri"/>
        <family val="2"/>
        <charset val="204"/>
        <scheme val="minor"/>
      </rPr>
      <t>)</t>
    </r>
  </si>
  <si>
    <t>0277013480</t>
  </si>
  <si>
    <t>1030204438747</t>
  </si>
  <si>
    <t>450065, Республика Башкортостан, г.Уфа, Орджоникидзевский район, ул.Свободы,29</t>
  </si>
  <si>
    <t>вакцинация (проведение профилактических прививок), педиатрия, неотложная медицинская помощь</t>
  </si>
  <si>
    <t>детская урология-андрология, детская хирургия, нейрохирургия, неонатология, педиатрия, травматология и ортопедия</t>
  </si>
  <si>
    <t>анестезиология и реаниматология</t>
  </si>
  <si>
    <t>медицинские осмотры (предрейсовые, послерейсовые), медицинские осмотры профилактические</t>
  </si>
  <si>
    <t>028400</t>
  </si>
  <si>
    <t>0277028221</t>
  </si>
  <si>
    <t>1030204441629</t>
  </si>
  <si>
    <t>450065, Республика Башкортостан, г.Уфа, ул.Б.Хмельницкого,88</t>
  </si>
  <si>
    <t>неотложная медицинская помощь,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</si>
  <si>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дерматовенерология, инфекционные болезни, кардиология, клиническая лабораторная диагностика, колопроктология, неврология, неотложная медицинская помощь, онкология,  ортодонтия, оториноларингология (за исключением кохлеарной имплантации), офтальмология, профпатология, рентгенология, ревматология, травматология и ортопедия, ультразвуковая диагностика,  урология, функциональная диагностика, хирургия, эндокринология, эндоскопия, стоматология общей практики, стоматология ортопедическая, стоматология терапевтическая, стоматология хирургическая, физиотерапия, медицинская реабилитация</t>
  </si>
  <si>
    <t>021100</t>
  </si>
  <si>
    <r>
      <t>Государственное бюджетное учреждение здравоохранения Республики Башкортостан Детская поликлиника №3  города Уфа (Г</t>
    </r>
    <r>
      <rPr>
        <b/>
        <sz val="10"/>
        <color indexed="8"/>
        <rFont val="Times New Roman"/>
        <family val="1"/>
        <charset val="204"/>
      </rPr>
      <t>БУЗ РБ  Детская поликлиника №3 г.Уфа</t>
    </r>
    <r>
      <rPr>
        <sz val="10"/>
        <color indexed="8"/>
        <rFont val="Times New Roman"/>
        <family val="1"/>
        <charset val="204"/>
      </rPr>
      <t>)</t>
    </r>
  </si>
  <si>
    <t>0278060725</t>
  </si>
  <si>
    <t>1030204610040</t>
  </si>
  <si>
    <t>450015, Республика Башкортостан, г.Уфа, Советский район, ул.Карла Маркса, дом 71</t>
  </si>
  <si>
    <t>вакцинация (проведение профилактических прививок), лабораторная диагностика, лечебная физкультура, медицинский массаж, сестринское дело в педиатрии,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</si>
  <si>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гематология, дерматовенерология, детская кардиология, детская урология-андрология, детская хирургия, детская эндокринология, инфекционные болезни, кардиология, клиническая лабораторная диагностика, медицинская реабилитация, неотложная медицинская помощь, неврология, оториноларингология (за исключением кохлеарной имплантации), офтальмология, травматология и ортопедия, урология, ультразвуковая диагностика, физиотерапия, функциональная диагностика, эндоскопия</t>
  </si>
  <si>
    <t>лечебная физкультура и спортивная медицина, медицинская реабилитация</t>
  </si>
  <si>
    <t>021120</t>
  </si>
  <si>
    <r>
      <t>Государственное бюджетное учреждение здравоохранения Республики Башкортостан Детская поликлиника №5 города Уфа  (Г</t>
    </r>
    <r>
      <rPr>
        <b/>
        <sz val="10"/>
        <color indexed="8"/>
        <rFont val="Times New Roman"/>
        <family val="1"/>
        <charset val="204"/>
      </rPr>
      <t>БУЗ РБ  Детская поликлиника №5 г.Уфа</t>
    </r>
    <r>
      <rPr>
        <sz val="10"/>
        <color indexed="8"/>
        <rFont val="Times New Roman"/>
        <family val="1"/>
        <charset val="204"/>
      </rPr>
      <t>)</t>
    </r>
  </si>
  <si>
    <t>0276015558</t>
  </si>
  <si>
    <t>1030204202500</t>
  </si>
  <si>
    <t>450099, Республика Башкортостан, г.Уфа, Октябрьский район, ул.Маршала Жукова,д.17</t>
  </si>
  <si>
    <t>акушерское дело, вакцинация (проведение профилактических прививок), лабораторная диагностика, лечебная физкультура, медицинский массаж, неотложная медицинская помощь, рентгенология, сестринское дело, сестринское дело в педиатрии, физиотерапия, функциональная диагностика, эпидемиология</t>
  </si>
  <si>
    <t>вакцинация (проведение профилактических прививок), неотложная медицинская помощь, педиатрия, педиатрия, терапия</t>
  </si>
  <si>
    <t>лечебная физкультура и спортивная медицина, медицинская реабилитация, физиотерапия</t>
  </si>
  <si>
    <t>021601</t>
  </si>
  <si>
    <r>
      <t xml:space="preserve">Государственное бюджетное учреждение здравоохранения Республики Башкортостан Городская  клиническая больница №1  города Стерлитамак </t>
    </r>
    <r>
      <rPr>
        <b/>
        <sz val="9"/>
        <rFont val="Calibri"/>
        <family val="2"/>
        <charset val="204"/>
        <scheme val="minor"/>
      </rPr>
      <t>(ГБУЗ РБ ГКБ №1 г.Стерлитамак)</t>
    </r>
  </si>
  <si>
    <t>0268025810</t>
  </si>
  <si>
    <t>1020202079512</t>
  </si>
  <si>
    <t>453120, Республика Башкортостан, г.Стерлитамак, ул.Коммунистическая, дом 97</t>
  </si>
  <si>
    <t>акушерское дело, вакцинация (проведение профилактических прививок), гигиеническое воспитание, лабораторная диагностика, лечебная физкультура, медицинский массаж, неотложная медицинская помощь, операционное дело, рентгенология, сестринское дело,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</si>
  <si>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аллергология и иммунология, гастроэнтерология, гериатрия, дерматовенерология,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неврология, нейрохирургия, неотложная медицинская помощь, нефрология, онкология, оториноларингология (за исключением кохлеарной имплантации), офтальмология, профпатология, ревматология, рентгенология, рефлексотерапия, сердечно-сосудистая хирургия, травматология и ортопедия,стоматология ортопедическая,  стоматология терапевтическая, стоматология хирургическая, ультразвуковая диагностика, урология, физиотерапия, функциональная диагностика, хирургия, челюстно-лицевая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</si>
  <si>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гастроэнтерология, клиническая лабораторная диагностика,  клиническая фармакология, лабораторная диагностика, лечебная физкультура и спортивная медицина,  медицинский массаж, неврология, рентгенология, рефлексотерапия,сестринское дело, радиотерапия, терапия, трансфузиология, ультразвуковая диагностика, физиотерапия, функциональная диагностика, эндоскопия, эпидемиология</t>
  </si>
  <si>
    <t>кардиология, неврология, нейрохирургия, онкология,  неонатология, ревматология, сердечно-сосудистая хирургия, травматология и ортопедия, урология, хирургия (комбустиология), челюстно-лицевая хирургия</t>
  </si>
  <si>
    <t>021111</t>
  </si>
  <si>
    <r>
      <t>Государственное бюджетное учреждение здравоохранения Республики Башкортостан  Городская больница города Кумертау (</t>
    </r>
    <r>
      <rPr>
        <b/>
        <sz val="10"/>
        <color indexed="8"/>
        <rFont val="Times New Roman"/>
        <family val="1"/>
        <charset val="204"/>
      </rPr>
      <t>ГБУЗ РБ ГБ г.Кумертау</t>
    </r>
    <r>
      <rPr>
        <sz val="10"/>
        <color indexed="8"/>
        <rFont val="Times New Roman"/>
        <family val="1"/>
        <charset val="204"/>
      </rPr>
      <t>)</t>
    </r>
  </si>
  <si>
    <t>026201001</t>
  </si>
  <si>
    <t>0262011585</t>
  </si>
  <si>
    <t>1020201810980</t>
  </si>
  <si>
    <t>453300, Республика Башкортостан, г.Кумертау, ул.Советская,39</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</si>
  <si>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лечебная физкультура, лечебное дело, медицинский массаж, неотложная медицинская помощь, общая практика, операционное дело, рентгенология, сестринское дело, сестринское дело в педиатрии, физиотерапия, функциональная диагностика, стоматология, стоматология ортопедическая, эпидемиология</t>
  </si>
  <si>
    <t>вакцинация (проведение профилактических прививок), неотложная медицинская помощь,общая врачебная практика (семейная медицина),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</si>
  <si>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гериатрия,  бактериология, дерматовенерология, детская кардиология, детская хирургия, диетология,  инфекционные болезни, кардиология, клиническая лабораторная диагностика, лечебная физкультура и спортивная медицина, неврология, неотложная медицинская помощь, нефрология, ортодонтия, онкология,  оториноларингология (за исключением кохлеарной имплантации), офтальмология, профпатология, радиология, рентгенология, рефлексотерапия, травматология и ортопедия, ультразвуковая диагностика, урология, физиотерапия, функциональная диагностика, фтизиатрия, хирургия, эндокринология, эндоскопия, стоматология детская, стоматология терапевтическая, стоматология общей практики, стоматология хирургическая, стоматология ортопедическая</t>
  </si>
  <si>
    <t>нейрохирургия, травматология и ортопедия</t>
  </si>
  <si>
    <t>022131</t>
  </si>
  <si>
    <r>
      <t>Федеральное государственное бюджетное учреждение "Всероссийский центр глазной и пластической хирургии" Министерства здравоохранения Российской Федерации (</t>
    </r>
    <r>
      <rPr>
        <b/>
        <sz val="9"/>
        <color indexed="8"/>
        <rFont val="Calibri"/>
        <family val="2"/>
        <charset val="204"/>
        <scheme val="minor"/>
      </rPr>
      <t>ФГБУ "ВЦГПХ" Минздрава России)</t>
    </r>
  </si>
  <si>
    <t>0277012824</t>
  </si>
  <si>
    <t>1030204211058</t>
  </si>
  <si>
    <t>450075, Республика Башкортостан, г.Уфа, ул.Рихарда Зорге, дом 67/1</t>
  </si>
  <si>
    <t>лабораторная диагностика,  операционное дело, сестринское дело, физиотерапия</t>
  </si>
  <si>
    <t>анестезиология и реаниматология, клиническая лабораторная диагностика,неврология, оториноларингология (за исключением кохлеарной имплантации), офтальмология, рентгенология, рефлексотерапия, стоматология терапевтическая, стоматология хирургическая, травматология и ортопедия, ультразвуковая диагностика, физиотерапия, функциональная диагностика</t>
  </si>
  <si>
    <t>020232</t>
  </si>
  <si>
    <r>
      <t xml:space="preserve">Общество с ограниченной ответственностью "Клиника глазных болезней" </t>
    </r>
    <r>
      <rPr>
        <b/>
        <sz val="9"/>
        <color theme="1"/>
        <rFont val="Calibri"/>
        <family val="2"/>
        <charset val="204"/>
        <scheme val="minor"/>
      </rPr>
      <t>(ООО "Клиника глазных болезней")</t>
    </r>
  </si>
  <si>
    <t>0277907896</t>
  </si>
  <si>
    <t>1150280071260</t>
  </si>
  <si>
    <t>450000,Республика Башкортостан, г.Уфа, пл. Верхнеторговая,4 1 этаж, помещение 32</t>
  </si>
  <si>
    <t>анестезиология и реаниматология, операционное дело, сестринское дело, функциональная диагностика</t>
  </si>
  <si>
    <t>организация здравоохранения и общественного здоровья</t>
  </si>
  <si>
    <t>организация здравоохранения и общественнного здоровья</t>
  </si>
  <si>
    <t>анестезиология и реаниматология, офтальмология, функциональная диагностика,организация здравоохранения и общественного здоровья</t>
  </si>
  <si>
    <t>операционное дело, офтальмология, сестринское дело,организация здравоохранения и общественного здоровья</t>
  </si>
  <si>
    <t>020169</t>
  </si>
  <si>
    <r>
      <t xml:space="preserve">Общество с ограниченной ответственностью "АНЭКО" ( </t>
    </r>
    <r>
      <rPr>
        <b/>
        <sz val="9"/>
        <color indexed="8"/>
        <rFont val="Calibri"/>
        <family val="2"/>
        <charset val="204"/>
        <scheme val="minor"/>
      </rPr>
      <t>ООО "АНЭКО</t>
    </r>
    <r>
      <rPr>
        <sz val="9"/>
        <color indexed="8"/>
        <rFont val="Calibri"/>
        <family val="2"/>
        <charset val="204"/>
        <scheme val="minor"/>
      </rPr>
      <t>")</t>
    </r>
  </si>
  <si>
    <t>0277090893</t>
  </si>
  <si>
    <t>1080277001628</t>
  </si>
  <si>
    <t xml:space="preserve">450054, Республика Башкортостан, г.Уфа, Проспект Октября,73, корпус 1, офис1 </t>
  </si>
  <si>
    <t>акушерское дело, анестезиология и реаниматология, сестринское дело, функциональная диагностика</t>
  </si>
  <si>
    <t>клиническая лабораторная диагностика,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</si>
  <si>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 забор, криоконсервация и хранение половых клеток и тканей репродуктивных органов, транспортировка половых клеток и (или) тканей репродуктивных органов, ультразвуковая диагностика, урология,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</si>
  <si>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 забор, криоконсервация и хранение половых клеток и тканей репродуктивных органов, транспортировка половых клеток и (или) тканей репродуктивных органов, ультразвуковая диагностика, урология, эндоскопия</t>
  </si>
  <si>
    <t>020157</t>
  </si>
  <si>
    <r>
      <t>Общество с ограниченной ответственностью  "Медицинский центр Семья" (</t>
    </r>
    <r>
      <rPr>
        <b/>
        <sz val="9"/>
        <color theme="1"/>
        <rFont val="Calibri"/>
        <family val="2"/>
        <charset val="204"/>
        <scheme val="minor"/>
      </rPr>
      <t>ООО "Медицинский центр Семья"</t>
    </r>
    <r>
      <rPr>
        <sz val="9"/>
        <color theme="1"/>
        <rFont val="Calibri"/>
        <family val="2"/>
        <charset val="204"/>
        <scheme val="minor"/>
      </rPr>
      <t>)</t>
    </r>
  </si>
  <si>
    <t>0274170477</t>
  </si>
  <si>
    <t>1120280042563</t>
  </si>
  <si>
    <t>450054, Республика Башкортостан, г. Уфа Проспект Октября,73, корпус1, офис2</t>
  </si>
  <si>
    <t>акушерское дело, анестезиология и реаниматология, лабораторная диагностика, операционное дело, сестринское дело, физиотерапия, функциональная диагностика</t>
  </si>
  <si>
    <t>акушерство и гинекология (за исключением использования репродуктивных технологий и искусственного прерывания беременности), акушерство и гинекология ( искусственное прерыванея беременности),акушерство и гинекология (использования репродуктивных технологий), анестезиология и реаниматология, забор, криоконсервация и хранение половых клеток и тканей репродуктивных органов, клиническая лабораторная диагностика, транспортировка половых клеток и (или) тканей репродуктивных органов, ультразвуковая диагностика, урология, физиотерапия,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</si>
  <si>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акушерство и гинекология (использования  вспомогательных репродуктивных технологий), анестезиология и реаниматология, забор, криоконсервация и хранение половых клеток и тканей репродуктивных органов, транспортировка половых клеток и (или) репродуктивных органов, ультразвуковая диагностика, урология,  хирургия,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</si>
  <si>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хирургия</t>
  </si>
  <si>
    <t>акушерство и гинекология (за исключением использования вспомогательных репродуктивных технологий и искусственого прерывания беременности), акушерство и гинекология ( искусственое прерывание беременности), акушерство и гинекология (использования репродуктивных технологий), анестезиология и реаниматология, операционное дело, сестринское дело, трансфузиология, ультразвуковая диагностика, урология, хирургия</t>
  </si>
  <si>
    <t>акушерство и гинекология (за исключением использования вспомогательных репродуктивных технологий и искусственого прерывания беременности), акушерство и гинекология ( использование вспомогательных репродуктивных технологий)</t>
  </si>
  <si>
    <t>026003</t>
  </si>
  <si>
    <r>
      <t>Государственное бюджетное учреждение здравоохранения Республики Башкортостан Малоязовская центральная районная больница (</t>
    </r>
    <r>
      <rPr>
        <b/>
        <sz val="9"/>
        <color indexed="8"/>
        <rFont val="Calibri"/>
        <family val="2"/>
        <charset val="204"/>
        <scheme val="minor"/>
      </rPr>
      <t>ГБУЗ РБ Малоязовская ЦРБ</t>
    </r>
    <r>
      <rPr>
        <sz val="9"/>
        <color indexed="8"/>
        <rFont val="Calibri"/>
        <family val="2"/>
        <charset val="204"/>
        <scheme val="minor"/>
      </rPr>
      <t>)</t>
    </r>
  </si>
  <si>
    <t>024001001</t>
  </si>
  <si>
    <t>0240002604</t>
  </si>
  <si>
    <t>1020201201460</t>
  </si>
  <si>
    <t>452490, Республика Башкортостан, Салаватский район, с.Малояз, ул.60 лет СССР, д. 6</t>
  </si>
  <si>
    <t>акушерское дело, анестезиология и реаниматология, вакцинация (проведение профилактических прививок), лабораторная диагностика, лечебное дело, медицинский массаж, неотложная медицинская помощь,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</si>
  <si>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клиническая лабораторная диагностика, педиатрия, терапия</t>
  </si>
  <si>
    <t>рентгенология, ультразвуковая диагностика, функциональная диагностика, эндоскопия</t>
  </si>
  <si>
    <t>023200</t>
  </si>
  <si>
    <r>
      <t>Государственное бюджетное учреждение здравоохранения Республики Башкортостан Родильный дом №3 города Уфа (Г</t>
    </r>
    <r>
      <rPr>
        <b/>
        <sz val="9"/>
        <rFont val="Calibri"/>
        <family val="2"/>
        <charset val="204"/>
        <scheme val="minor"/>
      </rPr>
      <t>БУЗ РБ РД №3 г.Уфа</t>
    </r>
    <r>
      <rPr>
        <sz val="9"/>
        <rFont val="Calibri"/>
        <family val="2"/>
        <charset val="204"/>
        <scheme val="minor"/>
      </rPr>
      <t>)</t>
    </r>
  </si>
  <si>
    <t>0277036173</t>
  </si>
  <si>
    <t>1020203089610</t>
  </si>
  <si>
    <t>450065, Республика Башкортостан, г.Уфа, ул.Кольцевая,131</t>
  </si>
  <si>
    <t>акушерское дело, лабораторная диагностика, медицинский массаж, рентгенология, сестринское дело, стоматология, физиотерапия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</si>
  <si>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онкология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</si>
  <si>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неонатология</t>
  </si>
  <si>
    <t>021605</t>
  </si>
  <si>
    <r>
      <t>Государственное бюджетное учреждение здравоохранения Республики Башкортостан Красноусольская центральная районная больница (</t>
    </r>
    <r>
      <rPr>
        <b/>
        <sz val="10"/>
        <color indexed="8"/>
        <rFont val="Times New Roman"/>
        <family val="1"/>
        <charset val="204"/>
      </rPr>
      <t>ГБУЗ РБ Красноусольская  ЦРБ</t>
    </r>
    <r>
      <rPr>
        <sz val="10"/>
        <color indexed="8"/>
        <rFont val="Times New Roman"/>
        <family val="1"/>
        <charset val="204"/>
      </rPr>
      <t>)</t>
    </r>
  </si>
  <si>
    <t>021901001</t>
  </si>
  <si>
    <t>0219001654</t>
  </si>
  <si>
    <t>1020201253005</t>
  </si>
  <si>
    <t>453050, Республика Башкортостан, Гафурийский район, с.Красноусольский, ул.Аэродромная,д.15</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</si>
  <si>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детская хирургия,  дерматовенерология, инфекционные болезни, кардиология, клиническая лабораторная диагностика, неврология, неотложная медицинская помощь, онкология, профпатология, оториноларингология (за исключением кохлеарной имплантации), офтальмология, рентгенология, рефлексотерапия, травматология и ортопедия, функциональная диагностика, физиотерапия, фтизиатрия,  хирургия, стоматология детская, стоматология общей практики, ультразвуковая диагностика, урология, эндокринология, эндоскопия, эпидемиология, стоматология терапевтическая, стоматология хирургическая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</si>
  <si>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</si>
  <si>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детская хирургия, неврология, рефлексотерапия,  сестринское дело, хирургия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</si>
  <si>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беременности),анестезиология и реаниматология, вакцинация (проведение профилактических прививок), детская хирургия,  диетология, неонатология, инфекционные болезни, клиническая лабораторная диагностика, медицинский массаж, неврология, операционное дело, оториноларингология (за исключением кохлеарной имплантации), рентгенология, рефлексотерапия, сестринское дело, сестринское дело в педиатрии, терапия, хирургия, педиатрия, травматология и ортопедия, трансфузиология, урология, стоматология хирургическая, физиотерапия, функциональная диагностика, ультразвуковая диагностика, эндоскопия, эпидемиология</t>
  </si>
  <si>
    <t>022000</t>
  </si>
  <si>
    <r>
      <t>Государственное бюджетное учреждение здравоохранения Республики Башкортостан Чишминская центральная районная больница (</t>
    </r>
    <r>
      <rPr>
        <b/>
        <sz val="9"/>
        <color indexed="8"/>
        <rFont val="Calibri"/>
        <family val="2"/>
        <charset val="204"/>
        <scheme val="minor"/>
      </rPr>
      <t>ГБУЗ РБ Чишминская ЦРБ</t>
    </r>
    <r>
      <rPr>
        <sz val="9"/>
        <color indexed="8"/>
        <rFont val="Calibri"/>
        <family val="2"/>
        <charset val="204"/>
        <scheme val="minor"/>
      </rPr>
      <t>)</t>
    </r>
  </si>
  <si>
    <t>025001001</t>
  </si>
  <si>
    <t>0250004368</t>
  </si>
  <si>
    <t>1020201395818</t>
  </si>
  <si>
    <t>вакцинация (проведение профилактических прививок), неотложная медицинская помощь, педиатрия, терапия, общая врачебная практика (семейная медицина)</t>
  </si>
  <si>
    <t>педиатрия,терапия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</si>
  <si>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неврология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</si>
  <si>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беременности),лабораторная диагностика, лечебная физкультура, медицинский массаж, педиатрия, сестринское дело, сестринское дело в педиатрии, физиотерапия, функциональная диагностика</t>
  </si>
  <si>
    <t>021901</t>
  </si>
  <si>
    <r>
      <t>Государственное бюджетное учреждение здравоохранения Республики Башкортостан Учалинская центральная городская больница (</t>
    </r>
    <r>
      <rPr>
        <b/>
        <sz val="9"/>
        <color indexed="8"/>
        <rFont val="Calibri"/>
        <family val="2"/>
        <charset val="204"/>
        <scheme val="minor"/>
      </rPr>
      <t>ГБУЗ РБ Учалинская ЦГБ</t>
    </r>
    <r>
      <rPr>
        <sz val="9"/>
        <color indexed="8"/>
        <rFont val="Calibri"/>
        <family val="2"/>
        <charset val="204"/>
        <scheme val="minor"/>
      </rPr>
      <t>)</t>
    </r>
  </si>
  <si>
    <t>027001001</t>
  </si>
  <si>
    <t>0270001580</t>
  </si>
  <si>
    <t>1020202281758</t>
  </si>
  <si>
    <t>453701, Республика Башкортостан, г.Учалы, ул. Муртазина,27</t>
  </si>
  <si>
    <t>акушерское дело, вакцинация (проведение профилактических прививок),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</si>
  <si>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аллергология и иммунология, гастроэнтерология, гериатрия,  детская кардиология, детская хирургия, дерматовенерология, инфекционные болезни, кардиология, колопроктология, клиническая лабораторная диагностика, неврология, нефрология, онкология, ортодонтия, офтальмология, оториноларингология (за исключением кохлеарной имплантации), профпатология, пульмонология, ревматология, рентгенология, стоматология детская, стоматология общей практики,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фтизиатрия,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</si>
  <si>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дерматовенерология, кардиология, неврология, онкология, оториноларингология (за исключением кохлеарной имплантации), хирургия, эндокринология</t>
  </si>
  <si>
    <t xml:space="preserve">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офтальмология</t>
  </si>
  <si>
    <t>029110</t>
  </si>
  <si>
    <r>
      <t>Общество с ограниченной ответственностью "Санаторий "Зеленая роща"(ООО "С</t>
    </r>
    <r>
      <rPr>
        <b/>
        <sz val="9"/>
        <rFont val="Calibri"/>
        <family val="2"/>
        <charset val="204"/>
        <scheme val="minor"/>
      </rPr>
      <t>анаторий "Зеленая роща" )</t>
    </r>
  </si>
  <si>
    <t>0274922769</t>
  </si>
  <si>
    <t>1160280136917</t>
  </si>
  <si>
    <t>450022, Республика Башкортостан, г.Уфа, ул.Менделеева,136/5</t>
  </si>
  <si>
    <t>акушерское дело, лабораторная диагностика, лечебная физкультура, медицинский массаж, сестринское дело,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</si>
  <si>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дерматовенерология, кардиология, клиническая лабораторная диагностика, колопроктология, лечебная физкультура и спортивная медицина, медицинская реабилитация, неврология, пульмонология, рефлексотерапия, ультразвуковая диагностика, урология, физиотерапия</t>
  </si>
  <si>
    <t>кардиология, медицинская реабилитация, неврология, трансфузиология</t>
  </si>
  <si>
    <t>024002</t>
  </si>
  <si>
    <r>
      <t>Государственное бюджетное учреждение здравоохранения Республики Башкортостан Бурзянская центральная районная больница (</t>
    </r>
    <r>
      <rPr>
        <b/>
        <sz val="9"/>
        <color indexed="8"/>
        <rFont val="Calibri"/>
        <family val="2"/>
        <charset val="204"/>
        <scheme val="minor"/>
      </rPr>
      <t>ГБУЗ РБ Бурзянская ЦРБ)</t>
    </r>
  </si>
  <si>
    <t>021801001</t>
  </si>
  <si>
    <t>0218000351</t>
  </si>
  <si>
    <t>1030202043662</t>
  </si>
  <si>
    <t>453580, Республика Башкортостан, Бурзянский район, с.Старосубханкулово, ул.Уральская,д.7</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</si>
  <si>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дерматовенерология, детская хирургия,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 рентгенология, стоматология детская, стоматология терапевтическая, стоматология хирургическая, травматология и ортопедия, ультразвуковая диагностика,  фтизиатрия, функциональная диагностика, хирургия,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</si>
  <si>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вакцинация (проведение профилактических прививок), дерматовенерология, диетология, инфекционные болезни, клиническая лабораторная диагностика, неврология, неонатология, онкология, оториноларингология (за исключением кохлеарной имплантации), офтальмология, педиатрия, рентгенология, терапия, травматология и ортопедия, трансфузиология, ультразвуковая диагностика, хирургия</t>
  </si>
  <si>
    <t>026002</t>
  </si>
  <si>
    <r>
      <t>Государственное бюджетное учреждение здравоохранения Республики Башкортостан Большеустьикинская центральная районная больница (</t>
    </r>
    <r>
      <rPr>
        <b/>
        <sz val="10"/>
        <rFont val="Times New Roman"/>
        <family val="1"/>
        <charset val="204"/>
      </rPr>
      <t>ГБУЗ РБ  Большеустьикинская ЦРБ</t>
    </r>
    <r>
      <rPr>
        <sz val="10"/>
        <rFont val="Times New Roman"/>
        <family val="1"/>
        <charset val="204"/>
      </rPr>
      <t>)</t>
    </r>
  </si>
  <si>
    <t>023601001</t>
  </si>
  <si>
    <t>0236000756</t>
  </si>
  <si>
    <t>1020200782370</t>
  </si>
  <si>
    <t>452550, Республика Башкортостан, Мечетлинский район, с.Большеустьикинское, ул. Школьная,2</t>
  </si>
  <si>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медицинская статистика,медицинский массаж, неотложная медицинская помощь, общая практика, операционное дело, организация сестринского дела,рентгенология,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</si>
  <si>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 рентгенология, стоматология детская,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</si>
  <si>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клиническая лабораторная диагностика, медицинский массаж, неврология, сестринское дело, терапия, функциональная диагностика,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</si>
  <si>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 диетология, инфекционные болезни, кардиология, лабораторная диагностика, лечебная физкультура, медицинский массаж, неврология, неонатология, операционное дело, педиатрия, рентгенология, сестринское дело, сестринское дело в педиатрии, терапия, травматология и ортопедия, трансфузиология, физиотерапия, функциональная диагностика, хирургия</t>
  </si>
  <si>
    <t>020268</t>
  </si>
  <si>
    <r>
      <t>Общество с ограниченной ответственностью "Уфа Медицина" (</t>
    </r>
    <r>
      <rPr>
        <b/>
        <sz val="10"/>
        <color indexed="8"/>
        <rFont val="Times New Roman"/>
        <family val="1"/>
        <charset val="204"/>
      </rPr>
      <t>ООО "Уфа Медицина"</t>
    </r>
    <r>
      <rPr>
        <sz val="10"/>
        <color indexed="8"/>
        <rFont val="Times New Roman"/>
        <family val="1"/>
        <charset val="204"/>
      </rPr>
      <t>)</t>
    </r>
  </si>
  <si>
    <t>701001001</t>
  </si>
  <si>
    <t>07010769580</t>
  </si>
  <si>
    <t>1197847149576</t>
  </si>
  <si>
    <t>196247, г. Санкт-Петербург,проспект Ленинский, д.153, помещение183Н (450059, РБ, г.Уфа, ул.Шафиева, д.5)</t>
  </si>
  <si>
    <t>клиническая фармакология, онкология</t>
  </si>
  <si>
    <t>Код подразделения</t>
  </si>
  <si>
    <t>Полное  наименование медицинской организации</t>
  </si>
  <si>
    <t>Краткое наименование медицинской организации</t>
  </si>
  <si>
    <t>Наименование структурного подразделения</t>
  </si>
  <si>
    <t>Адрес структурного подразделения</t>
  </si>
  <si>
    <t>Фамилия руководителя структурного подразделения</t>
  </si>
  <si>
    <t>Имя руководителя структурного подразделения</t>
  </si>
  <si>
    <t xml:space="preserve">Отчество руководителя структурного подразделения </t>
  </si>
  <si>
    <t>номер телефона, факс руководителя, адрес электронной почты</t>
  </si>
  <si>
    <t>2</t>
  </si>
  <si>
    <t>Общество с ограниченной ответственностью медицинский центр "АШУРА"</t>
  </si>
  <si>
    <t xml:space="preserve"> ООО "АШУРА"</t>
  </si>
  <si>
    <t xml:space="preserve">Хаматханова Зарема Магометовна, </t>
  </si>
  <si>
    <t>8927-949-9333</t>
  </si>
  <si>
    <t>Общество с ограниченной ответственностью медицинский центр "ПЛАТАН"</t>
  </si>
  <si>
    <t xml:space="preserve"> ООО "ПЛАТАН"</t>
  </si>
  <si>
    <t>452683,  Республика Башкортостан, г.Нефтекамск, пер.Кувыкина, д.5</t>
  </si>
  <si>
    <t>Мухаммадиева Юлия Файзуллаевна</t>
  </si>
  <si>
    <t xml:space="preserve"> 8-987-2754138</t>
  </si>
  <si>
    <t>ООО"ДИНА"</t>
  </si>
  <si>
    <t>ООО "ДИНА"</t>
  </si>
  <si>
    <t>поликлиника</t>
  </si>
  <si>
    <t>г.Уфа, ул.Конституции,7</t>
  </si>
  <si>
    <t>Галеева</t>
  </si>
  <si>
    <t>Дина</t>
  </si>
  <si>
    <t>Мухаметовна</t>
  </si>
  <si>
    <t xml:space="preserve"> +7 917 763 20 00</t>
  </si>
  <si>
    <t>г.Уфа, Гоголя,78</t>
  </si>
  <si>
    <t xml:space="preserve"> +7 937 849 84 87</t>
  </si>
  <si>
    <t>г.Уфа, ул.Высотная, 12/1</t>
  </si>
  <si>
    <t xml:space="preserve"> +7 937 315 89 08</t>
  </si>
  <si>
    <t>Государственное бюджетное учреждение здравоохранения Республики Башкортостан Буздякская центральная районная больница</t>
  </si>
  <si>
    <t>ГБУЗ РБ Буздякская ЦРБ</t>
  </si>
  <si>
    <t>452710, Российская Федерация, Республика Башкортостан, Буздякский район, с.Буздяк,ул.В.Ахмадеева,д.31</t>
  </si>
  <si>
    <t>Хазиев</t>
  </si>
  <si>
    <t>Айрат</t>
  </si>
  <si>
    <t>Шаймуллич</t>
  </si>
  <si>
    <t>тел. (34773)3-16-15; факс(34773)3-16-20; BUZDYAK.CRB @doctorrb.ru</t>
  </si>
  <si>
    <t>дневной стационар при поликлинике</t>
  </si>
  <si>
    <t>452710, Российская Федерация, Республика Башкортостан, Буздякский район, с.Буздяк,ул.В.Ахмадеева,д.31; 452710,Российская Федерация, Республика Башкортостан, Буздякский район, с.Буздяк,ул.Социалистическая,36/1; 452724, Российская Федерация,Республика Башкортостан,Буздякский район, с.Старотавларово,ул.Центральная,23; 452727,Российская Федерация,Республика Башкортостан, Буздякский район, с.Тюрюшево,ул.Школьная,д.15</t>
  </si>
  <si>
    <t>дневной стационар при стационаре</t>
  </si>
  <si>
    <t>стационар</t>
  </si>
  <si>
    <t>скорая помощь</t>
  </si>
  <si>
    <t>ФАП</t>
  </si>
  <si>
    <t>452720, Российская Федерация, Республика Башкортостан, Буздякский район, с.Амирово,ул. Садовая,д.4а</t>
  </si>
  <si>
    <t>452721, Российская Федерация, Республика Башкортостан, Буздякский район, с.Ураново,ул.60 лет СССР,д.7</t>
  </si>
  <si>
    <t>452721, Российская Федерация, Республика Башкортостан, Буздякский район, с.Староактау,ул.Коммунистическая,д.13 б</t>
  </si>
  <si>
    <t>452721, Российская Федерация, Республика Башкортостан, Буздякский район, с.Новоактау,ул.Идяш,д. 22</t>
  </si>
  <si>
    <t>452723, Российская Федерация, Республика Башкортостан, Буздякский район, с.Урзайбаш,ул. Мостовая,д.32 а</t>
  </si>
  <si>
    <t>452723, Российская Федерация, Республика Башкортостан, Буздякский район, д.Киязибаш, ул.Лесная,д.27/1</t>
  </si>
  <si>
    <t>452722, Российская Федерация, Республика Башкортостан, Буздякский район, д.Юлдузлы,ул.Центральная,д.19/1</t>
  </si>
  <si>
    <t>452722, Российская Федерация, Республика Башкортостан, Буздякский район, с.Старые Богады,ул.Центральная,д.53/3</t>
  </si>
  <si>
    <t>452722, Российская Федерация, Республика Башкортостан, Буздякский район, с.Шланлыкуль,ул.Центральная,д.61/1</t>
  </si>
  <si>
    <t>452701, Российская Федерация, Республика Башкортостан, Буздякский район, с.Гафури,ул.Школьная,д.5 б</t>
  </si>
  <si>
    <t>452701, Российская Федерация, Республика Башкортостан, Буздякский район, с.Михайловка,ул.Красногвардейская,д.8 б</t>
  </si>
  <si>
    <t>452701, Российская Федерация, Республика Башкортостан, Буздякский район, с.Комсомол,ул. Школьная,д1 а</t>
  </si>
  <si>
    <t>452701, Российская Федерация, Республика Башкортостан, Буздякский район, с.Рассвет,ул.Школьная,д.5 а</t>
  </si>
  <si>
    <t>452710, Российская Федерация, Республика Башкортостан, Буздякский район, с.Старый Буздяк,ул.Школьная,д.2 в</t>
  </si>
  <si>
    <t>452717, Российская Федерация, Республика Башкортостан, Буздякский район, с.Уртакуль,ул.Коммунистическая,д.1</t>
  </si>
  <si>
    <t>452711, Российская Федерация, Республика Башкортостан, Буздякский район, с.Киска Елга,ул.Коммунистическая,д.24</t>
  </si>
  <si>
    <t>452717, Российская Федерация, Республика Башкортостан, Буздякский район, с.Сарайгировского отделения Уртакульского совхоза, ул.Мира,д.4 а</t>
  </si>
  <si>
    <t>452715, Российская Федерация, Республика Башкортостан, Буздякский район, д.Таллыкулево,ул.Центральная,д.15</t>
  </si>
  <si>
    <t>452715, Российская Федерация, Республика Башкортостан, Буздякский район,с.Канлы-Туркеево,ул.Школьная,д.2</t>
  </si>
  <si>
    <t>452714, Российская Федерация, Республика Башкортостан, Буздякский район,с.Казаклар-Кубово,ул.Горная,д.3</t>
  </si>
  <si>
    <t>452721, Российская Федерация, Республика Башкортостан, Буздякский район,с.Сабанаево,ул.Школьная,д.33</t>
  </si>
  <si>
    <t>452716, Российская Федерация, Республика Башкортостан, Буздякский район,д.Идяшбаш,ул.Лесная,д.3</t>
  </si>
  <si>
    <t>452716, Российская Федерация, Республика Башкортостан, Буздякский район,с.Сабаево,ул.Мира,д.36</t>
  </si>
  <si>
    <t>452724, Российская Федерация, Республика Башкортостан, Буздякский район,с.Картамак,ул.Центральная, д.57</t>
  </si>
  <si>
    <t>452724, Российская Федерация, Республика Башкортостан, Буздякский район,д.Новотавларово,ул.Октябрьская,д.62/1</t>
  </si>
  <si>
    <t>452729, Российская Федерация, Республика Башкортостан, Буздякский район,с.Якупово,ул.Центральная,д.61</t>
  </si>
  <si>
    <t>452727, Российская Федерация, Республика Башкортостан, Буздякский район,д.Кызыл-Яр,ул.Мажита Гафури,д.80</t>
  </si>
  <si>
    <t>452726, Российская Федерация, Республика Башкортостан, Буздякский район,д.Чишма,ул.Салавата,д.35</t>
  </si>
  <si>
    <t>452726, Российская Федерация, Республика Башкортостан, Буздякский район,с.Ахун,ул.Советская,д.17</t>
  </si>
  <si>
    <t>452728, Российская Федерация, Республика Башкортостан, Буздякский район,с.Севадыбашево, ул.Центральная,д.4</t>
  </si>
  <si>
    <t>452719, Российская Федерация, Республика Башкортостан, Буздякский район,д.Хозяйство Заготскота,ул.Набережная,д.2/1</t>
  </si>
  <si>
    <t>452719, Российская Федерация, Республика Башкортостан, Буздякский район,с.Сергеевка,ул.Центральная,д.32</t>
  </si>
  <si>
    <t>452702, Российская Федерация, Республика Башкортостан, Буздякский район,с.Никольское,ул.Школьная,д.11</t>
  </si>
  <si>
    <t>452703, Российская Федерация, Республика Башкортостан, Буздякский район,с.Большая Устюба,ул.Колхозная,д.2/2</t>
  </si>
  <si>
    <t>452725, Российская Федерация, Республика Башкортостан, Буздякский район,с.Килимово,ул.Буденного,д.37</t>
  </si>
  <si>
    <t>452703, Российская Федерация, Республика Башкортостан, Буздякский район,с.Копей-Кубово,ул.Ленина,д.71</t>
  </si>
  <si>
    <t>452722, Российская Федерация, Республика Башкортостан, Буздякский район,с.Арсланово,ул.Центральная,д.78/4</t>
  </si>
  <si>
    <t>452710, Российская Федерация, Республика Башкортостан, Буздякский район,с.Восточное,ул.Школьная,д.7</t>
  </si>
  <si>
    <t>452721, Российская Федерация, Республика Башкортостан, Буздякский район,с.Каран,ул.Новая,д.7</t>
  </si>
  <si>
    <t>452702, Российская Федерация, Республика Башкортостан, Буздякский район,с.Ташлыкуль,ул.Молодежная,д.15</t>
  </si>
  <si>
    <t>452716, Российская Федерация, Республика Башкортостан, Буздякский район,с.Тугаево,ул.Центральная,д.75</t>
  </si>
  <si>
    <t>452726, Российская Федерация, Республика Башкортостан, Буздякский район,с.Кузеево,ул.Ленина,д.25</t>
  </si>
  <si>
    <t>02018801</t>
  </si>
  <si>
    <t>ОБЩЕСТВО С ОГРАНИЧЕННОЙ ОТВЕТСТВЕННОСТЬЮ "МД ПРОЕКТ 2010"</t>
  </si>
  <si>
    <t>ООО "МД ПРОЕКТ 2010"</t>
  </si>
  <si>
    <t>СТАЦИОНАР:</t>
  </si>
  <si>
    <t>ВСПОМОГАТЕЛЬНЫЕ РЕПРОДУКТИВНЫХЕ ТЕХНОЛОГИЕ</t>
  </si>
  <si>
    <t>Г.УФА, ПРОЕЗД ЛЕСНОЙ, Д. 4</t>
  </si>
  <si>
    <t>САХАБИЕВА</t>
  </si>
  <si>
    <t>МАРГАРИТА</t>
  </si>
  <si>
    <t>АЛЕКСАНДРОВНА</t>
  </si>
  <si>
    <t>Тел. 216-03-26 (доб. 358-17)  email: M.Sahabieva@mcclinics.ru</t>
  </si>
  <si>
    <t>ОНКОЛОГИЯ</t>
  </si>
  <si>
    <t>САКАЕВА</t>
  </si>
  <si>
    <t>ДИНА</t>
  </si>
  <si>
    <t>ДАМИРОВНА</t>
  </si>
  <si>
    <t>Тел. 216-03-26 (доб. 359-03)  email: d.sakaeva@mcclinics.ru</t>
  </si>
  <si>
    <t xml:space="preserve"> ГИНЕКОЛОГИЯ</t>
  </si>
  <si>
    <t>ТАЙЧИНОВА</t>
  </si>
  <si>
    <t>СИНАРА</t>
  </si>
  <si>
    <t>ФАРИТОВНА</t>
  </si>
  <si>
    <t>Тел. 216-03-26 (доб. 358-31), email: S.Taychinova@mcclincs.ru</t>
  </si>
  <si>
    <t xml:space="preserve"> ХИРУРГИЯ</t>
  </si>
  <si>
    <t>ЛИХТЕР</t>
  </si>
  <si>
    <t>РОСТИСЛАВ</t>
  </si>
  <si>
    <t>АЛЬБЕРТОВИЧ</t>
  </si>
  <si>
    <t>Тел. 216-03-26 (доб. 358-63), email: R.Lihter@mcclinics.ru</t>
  </si>
  <si>
    <t>02018802</t>
  </si>
  <si>
    <t>ПОЛИКЛИНИКА:</t>
  </si>
  <si>
    <t>ОТДЕЛЕНИЕ ЛУЧЕВОЙ И МАГНИТНО-РЕЗОНАНСНОЙ ДИАГНОСТИКИ</t>
  </si>
  <si>
    <t>Г.УФА, ПРОЕЗД ЛЕСНОЙ, Д.4</t>
  </si>
  <si>
    <t>ЯЛАЕВ</t>
  </si>
  <si>
    <t>АРТУР</t>
  </si>
  <si>
    <t>АЛЕКОВИЧ</t>
  </si>
  <si>
    <t>Тел. 216-03-26 (доб. 358-08), email: A.Yalaev@mcclinics.ru</t>
  </si>
  <si>
    <t>КЛИНИКО-ДИАГНОСТИЧЕСКАЯ ЛАБОРАТОРИЯ</t>
  </si>
  <si>
    <t>ТЕРЕГУЛОВА</t>
  </si>
  <si>
    <t>АЛЛА</t>
  </si>
  <si>
    <t>НАИЛЬЕВНА</t>
  </si>
  <si>
    <t>Тел. 216-03-26 (доб. 358-78), email: A.Teregulova@mcclinics.ru</t>
  </si>
  <si>
    <t>Государственное бюджетное учреждение здравоохранения Республики Башкортостан Стоматологическая поликлиника № 1 города Уфа</t>
  </si>
  <si>
    <t>ГБУЗ РБ Стоматологическая поликлиника № 1 г. Уфа</t>
  </si>
  <si>
    <t>450068,Республика Башкортостан, город Уфа, Калининский район, ул. Кольцевая,д.180</t>
  </si>
  <si>
    <t xml:space="preserve">Казакова </t>
  </si>
  <si>
    <t xml:space="preserve">Елена </t>
  </si>
  <si>
    <t>Авинировна</t>
  </si>
  <si>
    <t>8(347)263-54-57 UFA.SP1@doctorrd.ru</t>
  </si>
  <si>
    <t>450038,Республика Башкортостан, город Уфа, Калининский район, ул. Машиностроителей,д.13</t>
  </si>
  <si>
    <t>Государственное бюджетное учреждение здравоохранения Республики Башкортостан Стоматологическая поликлиника № 5 города Уфа</t>
  </si>
  <si>
    <t>ГБУЗ  РБ Стоматологическая поликлиника № 5 г. Уфа</t>
  </si>
  <si>
    <t>Основное здание</t>
  </si>
  <si>
    <t>г. Уфа,  ул. Гагарина, 20</t>
  </si>
  <si>
    <t xml:space="preserve">Баширова  </t>
  </si>
  <si>
    <t>Татьяна</t>
  </si>
  <si>
    <t>Владимировна</t>
  </si>
  <si>
    <t>8(347) 236-34-29; UFA.SP5@doctorrb.ru</t>
  </si>
  <si>
    <t>Полдазделение № 1</t>
  </si>
  <si>
    <t>г. Уфа,  Ул. Шафиева 8/1</t>
  </si>
  <si>
    <t>Фарвазова</t>
  </si>
  <si>
    <t xml:space="preserve">Лилия </t>
  </si>
  <si>
    <t>Азатовна</t>
  </si>
  <si>
    <t>8(347)225-25-50; UFA.SP5@doctorrb.ru</t>
  </si>
  <si>
    <t>Подразделеение № 2</t>
  </si>
  <si>
    <t>г. Уфа,  ул. М. Жукова 11/2</t>
  </si>
  <si>
    <t>8(347)236-34-34;UFA.SP5@doctorrb.ru</t>
  </si>
  <si>
    <t>029300.</t>
  </si>
  <si>
    <t>Государственное бюджетное учреждение здравоохранения Беспублики башкортостан Поликлиника №46 города Уфа</t>
  </si>
  <si>
    <t>ГБУЗ РБ Поликлиника №46 г.Уфа</t>
  </si>
  <si>
    <t>450074,г.Уфа, ул.С.Перовской,д.38</t>
  </si>
  <si>
    <t>Зуева</t>
  </si>
  <si>
    <t>Любовь</t>
  </si>
  <si>
    <t>Петровна</t>
  </si>
  <si>
    <t>тел.289-57-13, pol46@mail.ru</t>
  </si>
  <si>
    <t>филиал поликлиники</t>
  </si>
  <si>
    <t>450092,г.Уфа, ул.Авроры,д.5/2</t>
  </si>
  <si>
    <t xml:space="preserve">Общество с ограниченной ответственностью медицинский центр "Медицина-плюс" </t>
  </si>
  <si>
    <t>ООО "Медицина +</t>
  </si>
  <si>
    <t xml:space="preserve">Ахияров </t>
  </si>
  <si>
    <t>Алмаз</t>
  </si>
  <si>
    <t>Фаимович</t>
  </si>
  <si>
    <t>тел 8-34783-4-83-49, +79174137092</t>
  </si>
  <si>
    <t xml:space="preserve">Федеральное государственное бюджетное научное учреждение Уфимский федеральный исследовательский центр Российской академии наук </t>
  </si>
  <si>
    <t>УФИЦ РАН</t>
  </si>
  <si>
    <t>450054; РБ, г.Уфа, проспект Октября, 71</t>
  </si>
  <si>
    <t>Попова</t>
  </si>
  <si>
    <t>235-44-44/284-51-50, эл.адрес: popov_pv@anrb.ru</t>
  </si>
  <si>
    <t>450054; РБ, г.Уфа, проспект Октября, 72</t>
  </si>
  <si>
    <t>скорая помрщь</t>
  </si>
  <si>
    <t>параклиника</t>
  </si>
  <si>
    <t>02700</t>
  </si>
  <si>
    <t>Государственное бюджетное учреждение здравоохранения Республики Башкортостан Детская поликлиника №4 города Уфа</t>
  </si>
  <si>
    <t>ГБУЗ РБ Детская поликлиника №4 г. Уфа</t>
  </si>
  <si>
    <t>450068, РБ, Калининский район, г. Уфа, ул. Орджоникидзе,15</t>
  </si>
  <si>
    <t>Павлов</t>
  </si>
  <si>
    <t>Павел</t>
  </si>
  <si>
    <t>Борисович</t>
  </si>
  <si>
    <t>тел. (факс) 8 (347)265-04-50</t>
  </si>
  <si>
    <t>450043, Республика Башкортостан, г. Уфа, Калининский район, ул. Ферина,20/1</t>
  </si>
  <si>
    <t>450068, Республика Башкортостан, г. Уфа, Калининский район, ул. Вологодская,20</t>
  </si>
  <si>
    <t>450043, Республика Башкортостан, г. Уфа, Калининский район, ул. Траспортная,44</t>
  </si>
  <si>
    <t>450069, Республика Башкортостан, г. Уфа, Калининский район, ул. Олимпийская,2</t>
  </si>
  <si>
    <t>450033, Республика Башкортостан, г. Уфа, Калининский район, пос.Максимовка, ул. Сосновская,46/1</t>
  </si>
  <si>
    <t>Государственное бюджетное учреждение здравоохранения Ресупблики Башкортостан Поликлиника №38 города Уфа</t>
  </si>
  <si>
    <t>ГБУЗ РБ Поликлиника №38 г. Уфа</t>
  </si>
  <si>
    <t>г. Уфа, ул. Российская,д.94</t>
  </si>
  <si>
    <t>Давлетова</t>
  </si>
  <si>
    <t>Елена</t>
  </si>
  <si>
    <t>Альбертовна</t>
  </si>
  <si>
    <t>235-94-32, 235-94-16, UFA.P38@doctorrb.ru</t>
  </si>
  <si>
    <t>Якупова</t>
  </si>
  <si>
    <t>Светлана</t>
  </si>
  <si>
    <t>Венеровна</t>
  </si>
  <si>
    <t>235-94-32, 235-94-24, UFA.P38@doctorrb.ru</t>
  </si>
  <si>
    <t>Самигуллин</t>
  </si>
  <si>
    <t>Рафаэль</t>
  </si>
  <si>
    <t>Раисович</t>
  </si>
  <si>
    <t>г. Уфа, ул. Российская,д.66а</t>
  </si>
  <si>
    <t>Алехина</t>
  </si>
  <si>
    <t>Андреевна</t>
  </si>
  <si>
    <t>284-37-30, 284-37-66, 284-37-52, UFA.P38@doctorrb.ru</t>
  </si>
  <si>
    <t>Галин</t>
  </si>
  <si>
    <t>Фанис</t>
  </si>
  <si>
    <t>Ахметович</t>
  </si>
  <si>
    <t>Калмыкова</t>
  </si>
  <si>
    <t>Марина</t>
  </si>
  <si>
    <t>Львовна</t>
  </si>
  <si>
    <t>дневной стационар</t>
  </si>
  <si>
    <t>г. Уфа, проспект Октября, д.122/1</t>
  </si>
  <si>
    <t>Ахмадеева</t>
  </si>
  <si>
    <t>Диана</t>
  </si>
  <si>
    <t>Габитовна</t>
  </si>
  <si>
    <t>235-36-16, 233-40-00, UFA.P38@doctorrb.ru</t>
  </si>
  <si>
    <t>г. Уфа, проспект Октября, д.122/4</t>
  </si>
  <si>
    <t>Байназарова</t>
  </si>
  <si>
    <t>Эльсуяр</t>
  </si>
  <si>
    <t>Юсуфовна</t>
  </si>
  <si>
    <t>Государственное бюджетное учреждение здравоохранения Республики Башкортостан Архангельская центральная районная больница</t>
  </si>
  <si>
    <t>ГБУЗ РБ Архангельская ЦРБ</t>
  </si>
  <si>
    <t>453030,РБ Архангельский р-н, с.Архангельское, ул.Больничная 1</t>
  </si>
  <si>
    <t>Игзакова</t>
  </si>
  <si>
    <t>Айгуль</t>
  </si>
  <si>
    <t>Иршатовна</t>
  </si>
  <si>
    <t>(34774)2-82-81</t>
  </si>
  <si>
    <t>Богдасаров</t>
  </si>
  <si>
    <t>Юрий</t>
  </si>
  <si>
    <t>Варисович</t>
  </si>
  <si>
    <t>(34774) 2-82-31</t>
  </si>
  <si>
    <t>Казанский ФАП</t>
  </si>
  <si>
    <t>453037,РБ,Архангельский р-н, д.Казанка, ул.Озерная 13/1</t>
  </si>
  <si>
    <t>Булякова</t>
  </si>
  <si>
    <t>Зарина</t>
  </si>
  <si>
    <t>Рашитовна</t>
  </si>
  <si>
    <t>Валентиновский ФАП</t>
  </si>
  <si>
    <t>453037,РБ,Архангельский р-н, с.Валентиновка, ул.Советская 22/3</t>
  </si>
  <si>
    <t>Гончарук</t>
  </si>
  <si>
    <t>Александровна</t>
  </si>
  <si>
    <t>(34774)2-93-63</t>
  </si>
  <si>
    <t>Кысындинский ФАП</t>
  </si>
  <si>
    <t>453033,РБ,Архангельский р-н, д.Кысынды, ул.Центральная д.25 помещ.1</t>
  </si>
  <si>
    <t>Султанова</t>
  </si>
  <si>
    <t>Венера</t>
  </si>
  <si>
    <t>Филаридовна</t>
  </si>
  <si>
    <t>Троицкий ФАП</t>
  </si>
  <si>
    <t>453047,РБ,Архангельский р-н, д.Троицкое, ул.Заречная д.1</t>
  </si>
  <si>
    <t>Титова</t>
  </si>
  <si>
    <t>Людмила</t>
  </si>
  <si>
    <t>Семеновна</t>
  </si>
  <si>
    <t>(34774) 2-93-34</t>
  </si>
  <si>
    <t>Каракульский ФАП</t>
  </si>
  <si>
    <t>453034,РБ,Архангельский р-н, д.Каракул, ул.Дружбы д.36</t>
  </si>
  <si>
    <t>Баландина</t>
  </si>
  <si>
    <t>Михайловский ФАП</t>
  </si>
  <si>
    <t>453038,РБ,Архангельский р-н, д.Михайловка, ул.Заречная д.27</t>
  </si>
  <si>
    <t>Ливановский ФАП</t>
  </si>
  <si>
    <t>453032,РБ,Архангельский р-н, д.Победа, ул.Первомайская,д.9</t>
  </si>
  <si>
    <t>Тузбекова</t>
  </si>
  <si>
    <t>Фируза</t>
  </si>
  <si>
    <t>Нурисламовна</t>
  </si>
  <si>
    <t>ВерхнеИрныкшинский ФАП</t>
  </si>
  <si>
    <t>453045,РБ,Архангельский р-н, д.Верхние Ирныкши, ул.Центральная. Д.26/1</t>
  </si>
  <si>
    <t xml:space="preserve">Бикбулатова </t>
  </si>
  <si>
    <t>Рамзия</t>
  </si>
  <si>
    <t>Гайнетдиновна</t>
  </si>
  <si>
    <t>Новошареевский ФАП</t>
  </si>
  <si>
    <t>453036,РБ,Архангельский р-н, д.Новошареево, ул.Нижняя, д.16</t>
  </si>
  <si>
    <t>Листкова</t>
  </si>
  <si>
    <t>Дания</t>
  </si>
  <si>
    <t>Расиховна</t>
  </si>
  <si>
    <t>Бакалдинский ФАП</t>
  </si>
  <si>
    <t>453049,РБ,Архангельский р-н, с.Бакалдинское, ул.Школьная, д.1/1</t>
  </si>
  <si>
    <t>Салихова</t>
  </si>
  <si>
    <t>Зимфира</t>
  </si>
  <si>
    <t>(34774)-2-43-01</t>
  </si>
  <si>
    <t>Ирныкшинский ФАП</t>
  </si>
  <si>
    <t>453034,РБ,Архангельский р-н, с.Ирныкши, ул.Советская, д.27</t>
  </si>
  <si>
    <t>(34774)2-68-38</t>
  </si>
  <si>
    <t>Сагитовский ФАП</t>
  </si>
  <si>
    <t>453047,РБ,Архангельский р-н, д.Сагитово, ул.Школьная,д.48</t>
  </si>
  <si>
    <t>Муртазина</t>
  </si>
  <si>
    <t>Зенфира</t>
  </si>
  <si>
    <t>Шамилевна</t>
  </si>
  <si>
    <t>(34774) 2-95-88</t>
  </si>
  <si>
    <t>Айтмембетовский ФАП</t>
  </si>
  <si>
    <t>453038,РБ,Архангельский р-н, д.Айтмембетово, ул.Молодежная,д.10</t>
  </si>
  <si>
    <t>Газизова</t>
  </si>
  <si>
    <t xml:space="preserve">Мунира </t>
  </si>
  <si>
    <t>Анваровна</t>
  </si>
  <si>
    <t>Убаларовский ФАП</t>
  </si>
  <si>
    <t>453032,РБ,Архангельский р-н, д.Убалары, ул.Аргыньяш, д.1</t>
  </si>
  <si>
    <t>Музафарова</t>
  </si>
  <si>
    <t>Гайсаровна</t>
  </si>
  <si>
    <t>Абзановский ФАП</t>
  </si>
  <si>
    <t>453045,РБ,Архангельский р-н, с.Абзаново, ул.Абдрахманова, д.64</t>
  </si>
  <si>
    <t>Мусина</t>
  </si>
  <si>
    <t>Зайтуна</t>
  </si>
  <si>
    <t>Рахадиловна</t>
  </si>
  <si>
    <t>(34774)2-63-44</t>
  </si>
  <si>
    <t>Кызыляровский ФАП</t>
  </si>
  <si>
    <t>453045,РБ,Архангельский р-н, д.Кызылярово, ул.Салавата, д.19</t>
  </si>
  <si>
    <t>Якшимбетова</t>
  </si>
  <si>
    <t>Гадиля</t>
  </si>
  <si>
    <t>Нагимовна</t>
  </si>
  <si>
    <t>Кизгинский ФАП</t>
  </si>
  <si>
    <t>453049,РБ,Архангельский р-н, д.Кизги, ул.Центральная, д.23</t>
  </si>
  <si>
    <t>Нугаманова</t>
  </si>
  <si>
    <t>Альфира</t>
  </si>
  <si>
    <t>Усмановна</t>
  </si>
  <si>
    <t>Басиновский ФАП</t>
  </si>
  <si>
    <t>453049,РБ,Архангельский р-н, д.Басиновка, ул.Центральная, д.20</t>
  </si>
  <si>
    <t>Галина</t>
  </si>
  <si>
    <t>Гульшат</t>
  </si>
  <si>
    <t>Минибаевна</t>
  </si>
  <si>
    <t>(34774) 2-43-66</t>
  </si>
  <si>
    <t>Усаклинский ФАП</t>
  </si>
  <si>
    <t>453049,РБ,Архангельский р-н, д.Усаклы, ул.Центральная, д.17</t>
  </si>
  <si>
    <t>Мухаметшина</t>
  </si>
  <si>
    <t xml:space="preserve">Фагима </t>
  </si>
  <si>
    <t>Мазгаровна</t>
  </si>
  <si>
    <t>Родинский ФАП</t>
  </si>
  <si>
    <t>453049,РБ,Архангельский р-н, д.Родинский, ул.Цветочная, д.28</t>
  </si>
  <si>
    <t>Валеева</t>
  </si>
  <si>
    <t>Губайдулловна</t>
  </si>
  <si>
    <t>Тереклинский ФАП</t>
  </si>
  <si>
    <t>453049,РБ,Архангельский р-н, д.Тереклы, ул.Иксанова, д.5</t>
  </si>
  <si>
    <t>Хайретдинова</t>
  </si>
  <si>
    <t xml:space="preserve">Нурзиля </t>
  </si>
  <si>
    <t>Сайфулловна</t>
  </si>
  <si>
    <t>(34774) 2-43-26</t>
  </si>
  <si>
    <t>Орловский ФАП</t>
  </si>
  <si>
    <t>453035,РБ,Архангельский р-н, д.Орловка, ул.Московская , д.2</t>
  </si>
  <si>
    <t>(34774)2-53-48</t>
  </si>
  <si>
    <t>Узунларовский ФАП</t>
  </si>
  <si>
    <t>453041,РБ,Архангельский р-н, с.Узунларово, ул.Центральная , д.35</t>
  </si>
  <si>
    <t>Тавакачевский ФАП</t>
  </si>
  <si>
    <t>453030,РБ,Архангельский р-н, д.Тавакачево, ул.Школьная, д.12</t>
  </si>
  <si>
    <t>Гареева</t>
  </si>
  <si>
    <t>Асия</t>
  </si>
  <si>
    <t>(34774)2-30-63</t>
  </si>
  <si>
    <t>Кумарлинский ФАП</t>
  </si>
  <si>
    <t>453036,РБ,Архангельский р-н, д.Кумурлы, ул.Школьная, д.1</t>
  </si>
  <si>
    <t>Ямалетдинова</t>
  </si>
  <si>
    <t>Милауша</t>
  </si>
  <si>
    <t>Рафаиловна</t>
  </si>
  <si>
    <t>Приуральевский ФАП</t>
  </si>
  <si>
    <t>453030,РБ,Архангельский р-н, д.Приуралье, ул.Вокзальная, д.7/3</t>
  </si>
  <si>
    <t>Сагадатова</t>
  </si>
  <si>
    <t>Ляля</t>
  </si>
  <si>
    <t>Хайрисламовна</t>
  </si>
  <si>
    <t>Белорус-Александровский ФАП</t>
  </si>
  <si>
    <t>453036,РБ,Архангельский р-н, д.Белорус-Александровка, ул.Ольховая, д.29а</t>
  </si>
  <si>
    <t>Липовский ФАП</t>
  </si>
  <si>
    <t>453036,РБ,Архангельский р-н, д.Благовещенка, ул.Молодежная, д.10</t>
  </si>
  <si>
    <t>(34774)2-67-38</t>
  </si>
  <si>
    <t>Заитовский ФАП</t>
  </si>
  <si>
    <t>453033,РБ,Архангельский р-н, д.Заитово, ул.Нижняя, д.2а</t>
  </si>
  <si>
    <t>Арсланова</t>
  </si>
  <si>
    <t>Азиля</t>
  </si>
  <si>
    <t>Сарваретдиновна</t>
  </si>
  <si>
    <t>Муллакаевский ФАП</t>
  </si>
  <si>
    <t>453032,РБ,Архангельский р-н, д.Муллакаево, ул.Сайфуллина,д.30</t>
  </si>
  <si>
    <t>Гималеева</t>
  </si>
  <si>
    <t>Алмира</t>
  </si>
  <si>
    <t>Ярулловна</t>
  </si>
  <si>
    <t>Верхне-Лемезинский ФАП</t>
  </si>
  <si>
    <t>453038,РБ,Архангельский р-н, д.Верхние Лемезы, ул.Школьная,д.14</t>
  </si>
  <si>
    <t>Сагидуллина</t>
  </si>
  <si>
    <t>Тамара</t>
  </si>
  <si>
    <t>Шайхулловна</t>
  </si>
  <si>
    <t>(34774)2-96-10</t>
  </si>
  <si>
    <t>Арх-Латышский ФАП</t>
  </si>
  <si>
    <t>453032,РБ,Архангельский р-н, д.Максим Горький, ул.Ленина,д.43</t>
  </si>
  <si>
    <t>Хисматуллина</t>
  </si>
  <si>
    <t>Гульгена</t>
  </si>
  <si>
    <t>Шагидулловна</t>
  </si>
  <si>
    <t>(34774)2-46-25</t>
  </si>
  <si>
    <t>Краснозилимский ФАП</t>
  </si>
  <si>
    <t>453033,РБ,Архангельский р-н, д.Красный Зилим, ул.Базарная,д.17</t>
  </si>
  <si>
    <t>Жаворонкова</t>
  </si>
  <si>
    <t xml:space="preserve">Наталья </t>
  </si>
  <si>
    <t>Николаевна</t>
  </si>
  <si>
    <t>Карташевский ФАП</t>
  </si>
  <si>
    <t>453035,РБ,Архангельский р-н, д.Карташевка, ул.Нефтяников,д.3</t>
  </si>
  <si>
    <t>Азовский ФАП</t>
  </si>
  <si>
    <t>453039,РБ,Архангельский р-н, д.Азово, ул.Советская,д.29</t>
  </si>
  <si>
    <t>Бурханова</t>
  </si>
  <si>
    <t>Назира</t>
  </si>
  <si>
    <t>(34774)2-64-17</t>
  </si>
  <si>
    <t>Заринский ФАП</t>
  </si>
  <si>
    <t>453032,РБ,Архангельский р-н, д.Заря, ул.Школьная,д.6</t>
  </si>
  <si>
    <t>(34774)2-87-34</t>
  </si>
  <si>
    <t>Новочишминский ФАП</t>
  </si>
  <si>
    <t>453036,РБ,Архангельский р-н, д.Новочишма, ул.Родниковая, д.1</t>
  </si>
  <si>
    <t xml:space="preserve">Галеева </t>
  </si>
  <si>
    <t>Эльвира</t>
  </si>
  <si>
    <t>Фаатовна</t>
  </si>
  <si>
    <t>Мобильный ФАП</t>
  </si>
  <si>
    <t>Хомич</t>
  </si>
  <si>
    <t>Алесеевна</t>
  </si>
  <si>
    <t>(34774)2-82-82</t>
  </si>
  <si>
    <t>Государсвенное бюджетное учреждение здравоохранения Республики Башкортостан Кармаскалинская цетральная районная больница</t>
  </si>
  <si>
    <t>ГБУЗ РБ Кармаскалинская ЦРБ</t>
  </si>
  <si>
    <t>Кармаскалинский район,с.Кармаскалы ул.Чехова 9</t>
  </si>
  <si>
    <t>Ханнанова</t>
  </si>
  <si>
    <t>Земфира</t>
  </si>
  <si>
    <t>Явдатовна</t>
  </si>
  <si>
    <t>8347652-15-95,факс 2-13-81 ,KARMASKALY.CRB@doctorrb.ru</t>
  </si>
  <si>
    <t>Кармаскалинский район,с.Кармаскалы ул.Чехова, 9</t>
  </si>
  <si>
    <t xml:space="preserve">Саяпова </t>
  </si>
  <si>
    <t xml:space="preserve">Венерита </t>
  </si>
  <si>
    <t>Марсовна</t>
  </si>
  <si>
    <t>8347652-14-57,2-13-81 факс,KARMASKALY.CRB@doctorrb.ru</t>
  </si>
  <si>
    <t xml:space="preserve">Рахматуллина </t>
  </si>
  <si>
    <t>Мажитовна</t>
  </si>
  <si>
    <t>8647652-18-36,2-13-81 факс,KARMASKALY.CRB@doctorrb.ru</t>
  </si>
  <si>
    <t>Гайфуллина</t>
  </si>
  <si>
    <t>Света</t>
  </si>
  <si>
    <t>Галимзяновна</t>
  </si>
  <si>
    <t>8347652-11-21,факс 2-13-81,KARMASKALY.CRB@doctorrb.ru</t>
  </si>
  <si>
    <t>Прибельская участковая больница</t>
  </si>
  <si>
    <t>Кармаскалинский район,с.Прибельский ,ул.Пушкина д.18</t>
  </si>
  <si>
    <t>Алтынбаева</t>
  </si>
  <si>
    <t>Фаина</t>
  </si>
  <si>
    <t>Джафаровна</t>
  </si>
  <si>
    <t>8347652-84-55 ,KARMASKALY.CRB@doctorrb.ru</t>
  </si>
  <si>
    <t>Савалеевская врачебная амбулатория</t>
  </si>
  <si>
    <t>Кармаскалинский район,д.Савалеево ул.Больничная д.27</t>
  </si>
  <si>
    <t>Башарова</t>
  </si>
  <si>
    <t>Закиевна</t>
  </si>
  <si>
    <t>834765-2-75-18,KARMASKALY.CRB@doctorrb.ru</t>
  </si>
  <si>
    <t>Бузовьязовская врачебная амбулатория</t>
  </si>
  <si>
    <t>Кармаскалинский район,д.Бузовьязы ,ул.Садовая д.21</t>
  </si>
  <si>
    <t xml:space="preserve">Бахтигареев </t>
  </si>
  <si>
    <t>Насыр</t>
  </si>
  <si>
    <t>Фаатович</t>
  </si>
  <si>
    <t>834765-2-92-37,KARMASKALY.CRB@doctorrb.ru</t>
  </si>
  <si>
    <t xml:space="preserve">Алайгировская врачебная амбулатория </t>
  </si>
  <si>
    <t>Кармаскалинский район,д.Алайгирово,ул.М.Гафури ,47</t>
  </si>
  <si>
    <t xml:space="preserve">Нургудин </t>
  </si>
  <si>
    <t>Ватан</t>
  </si>
  <si>
    <t>Хабибисламович</t>
  </si>
  <si>
    <t>8347652-32-75,KARMASKALY.CRB@doctorrb.ru</t>
  </si>
  <si>
    <t>Кабаковская врачебная амбулатория</t>
  </si>
  <si>
    <t>Кармаскалинский район,д.Кабаково. ул.Строителей ,17</t>
  </si>
  <si>
    <t>Гайнетдинов</t>
  </si>
  <si>
    <t>Искандар</t>
  </si>
  <si>
    <t>Зигондарович</t>
  </si>
  <si>
    <t>8347652-35-88,KARMASKALY.CRB@doctorrb.ru</t>
  </si>
  <si>
    <t>Государственное бюджетное учреждение здравоохранения Республики Башкортостан Кожно-венерологический диспансер города Салават</t>
  </si>
  <si>
    <t>ГБУЗ РБ КВД г.Салават</t>
  </si>
  <si>
    <t>453252, г.Салават, ул.Строителей, д.25</t>
  </si>
  <si>
    <t xml:space="preserve">Кочеткова  </t>
  </si>
  <si>
    <t>Сергеевна</t>
  </si>
  <si>
    <t>тел. (3476) 38-52-63                      ф.(3476)38-52-40</t>
  </si>
  <si>
    <t>453252, г.Салават, ул.Строителей, д.26</t>
  </si>
  <si>
    <t xml:space="preserve">Хасанов </t>
  </si>
  <si>
    <t>Ильгиз</t>
  </si>
  <si>
    <t>Зуфарович</t>
  </si>
  <si>
    <t>тел.(3476)38-52-58        ф.(3476)38-52-40</t>
  </si>
  <si>
    <t>02140101</t>
  </si>
  <si>
    <t>Общество с ограниченной ответственностью "Медсервис"</t>
  </si>
  <si>
    <t>ООО "Медсервис"</t>
  </si>
  <si>
    <t>453266,Республика Башкортостан, г. Салават, ул. Октябрьская, д. 35</t>
  </si>
  <si>
    <t>Лутошкина</t>
  </si>
  <si>
    <t>Анна</t>
  </si>
  <si>
    <t>(3476) 39-52-01</t>
  </si>
  <si>
    <t>02140102</t>
  </si>
  <si>
    <t>Кудрин</t>
  </si>
  <si>
    <t>Евгений</t>
  </si>
  <si>
    <t>Николаевич</t>
  </si>
  <si>
    <t>(3473) 39-51-00</t>
  </si>
  <si>
    <t>02140103</t>
  </si>
  <si>
    <t>453256, Республика Башкортостан, г.Салават, ул.Молодогвардейцев, д.30 здравпункт № 1</t>
  </si>
  <si>
    <t>Черкашина</t>
  </si>
  <si>
    <t>Наталья</t>
  </si>
  <si>
    <t>(3473) 39-28-90</t>
  </si>
  <si>
    <t>02140104</t>
  </si>
  <si>
    <t>453256, Республика Башкортостан, г.Салават, ул.Молодогвардейцев, д.30 здравпункт № 5</t>
  </si>
  <si>
    <t>Арестова</t>
  </si>
  <si>
    <t>Винеровна</t>
  </si>
  <si>
    <t>(3476) 39-71-57</t>
  </si>
  <si>
    <t>453256, Республика Башкортостан, г.Салават, ул.Молодогвардейцев, д.30 здравпункт № 10</t>
  </si>
  <si>
    <t>Родионова</t>
  </si>
  <si>
    <t>Яна</t>
  </si>
  <si>
    <t>Георгиевна</t>
  </si>
  <si>
    <t>(3476) 39-78-74</t>
  </si>
  <si>
    <t>453256, Республика Башкортостан, г.Салават, ул.Молодогвардейцев, д.30 здравпункт № 12</t>
  </si>
  <si>
    <t>Коробий</t>
  </si>
  <si>
    <t>Валерьевна</t>
  </si>
  <si>
    <t>(3476) 39-21-89</t>
  </si>
  <si>
    <t>453256, Республика Башкортостан, г.Салават, ул.Молодогвардейцев, д.30 здравпункт № 6</t>
  </si>
  <si>
    <t>Давыдова</t>
  </si>
  <si>
    <t>89173600261</t>
  </si>
  <si>
    <t>453256, Республика Башкортостан, г.Салават, ул.Молодогвардейцев, д.30 здравпункт № 9</t>
  </si>
  <si>
    <t>Павленко</t>
  </si>
  <si>
    <t>Алексеевна</t>
  </si>
  <si>
    <t>(3476) 39-71-70</t>
  </si>
  <si>
    <t>453256, Республика Башкортостан, г.Салават, ул.Молодогвардейцев, д.30 здравпункт № 2</t>
  </si>
  <si>
    <t>Марьина</t>
  </si>
  <si>
    <t>Валентина</t>
  </si>
  <si>
    <t>(3476) 39-24-03</t>
  </si>
  <si>
    <t>453256, Республика Башкортостан, г.Салават, ул.Молодогвардейцев, д.30 здравпункт № 3</t>
  </si>
  <si>
    <t>Устимова</t>
  </si>
  <si>
    <t>Ирина</t>
  </si>
  <si>
    <t>(3476) 39-53-00</t>
  </si>
  <si>
    <t>453256, Республика Башкортостан, г.Салават, ул.Молодогвардейцев, д.30 здравпункт № 4</t>
  </si>
  <si>
    <t>Рафиков</t>
  </si>
  <si>
    <t>Ильфат</t>
  </si>
  <si>
    <t>Иршатович</t>
  </si>
  <si>
    <t>(3476) 39-71-78</t>
  </si>
  <si>
    <t>453256, Республика Башкортостан, г.Салават, ул.Молодогвардейцев, д.30 здравпункт № 7</t>
  </si>
  <si>
    <t>Агильбаевна</t>
  </si>
  <si>
    <t>Гузель</t>
  </si>
  <si>
    <t>Закувановна</t>
  </si>
  <si>
    <t>(3476) 39-23-25</t>
  </si>
  <si>
    <t>453256, Республика Башкортостан, г.Салават-6 здравпункт № 14</t>
  </si>
  <si>
    <t>Ишмакова</t>
  </si>
  <si>
    <t xml:space="preserve">Зульфия </t>
  </si>
  <si>
    <t>(3476) 9398603</t>
  </si>
  <si>
    <t>ФБУН "Уфимский научно-исследовательский институт медицины труда и экологии человека"</t>
  </si>
  <si>
    <t>ФБУН "УфНИИ медицины труда и экологии человека"</t>
  </si>
  <si>
    <t xml:space="preserve">г. Уфа, улица Степана Кувыкина, 94 </t>
  </si>
  <si>
    <t>Ахметшина</t>
  </si>
  <si>
    <t>Талгатовна</t>
  </si>
  <si>
    <t>8(347)255-56-93, факс (347)255-57-03, fbun@uniimtech.ru</t>
  </si>
  <si>
    <t>02800001</t>
  </si>
  <si>
    <t>ГОСУДАРСТВЕННОЕ БЮДЖЕТНОЕ УЧРЕЖДЕНИЕ ЗДРАВООХРАНЕНИЯ РЕСПУБЛИКИ БАШКОРТОСТАН ГОРОДСКАЯ КЛИНИЧЕСКАЯ БОЛЬНИЦА №18 ГОРОДА УФЫ</t>
  </si>
  <si>
    <t>ГБУЗ РБ ГКБ №18 Г.УФЫ</t>
  </si>
  <si>
    <t>СТАЦИОНАР</t>
  </si>
  <si>
    <t>Г. УФА, УЛ. БЛЮХЕРА, Д. 3</t>
  </si>
  <si>
    <t>ИРЖАНОВ</t>
  </si>
  <si>
    <t>ЖУЛДЫБАЙ</t>
  </si>
  <si>
    <t>АККЕРЕНОВИЧ</t>
  </si>
  <si>
    <t>235-30-31, 235-32-31, ufa.gkb18@doctorrb.ru</t>
  </si>
  <si>
    <t>02800002</t>
  </si>
  <si>
    <t>СТАЦИОНАР (РЕСПУБЛИКАНСКИЙ ОЖОГОВЫЙ ЦЕНТР)</t>
  </si>
  <si>
    <t>ЯЛАЛОВА</t>
  </si>
  <si>
    <t>ГУЗЕЛЬ</t>
  </si>
  <si>
    <t>ИШМУХАМЕТОВНА</t>
  </si>
  <si>
    <t>244-83-63, ufa.gkb18@doctorrb.ru</t>
  </si>
  <si>
    <t>ПОЛИКЛИНИКА № 1</t>
  </si>
  <si>
    <t>Г.УФА, УЛ.ПИНСКОГО, Д.5</t>
  </si>
  <si>
    <t>АСУВАТОВА</t>
  </si>
  <si>
    <t>ГУЛЬНАРА</t>
  </si>
  <si>
    <t>РИФОВНА</t>
  </si>
  <si>
    <t>242-88-30, p1ugkb18@mail.ru</t>
  </si>
  <si>
    <t>ПОЛИКЛИНИКА № 2</t>
  </si>
  <si>
    <r>
      <t xml:space="preserve">Г.УФА УЛ.МИРА, Д.39, </t>
    </r>
    <r>
      <rPr>
        <sz val="10"/>
        <rFont val="Calibri"/>
        <family val="2"/>
        <charset val="204"/>
      </rPr>
      <t>корп.</t>
    </r>
    <r>
      <rPr>
        <sz val="10"/>
        <color indexed="8"/>
        <rFont val="Calibri"/>
        <family val="2"/>
        <charset val="204"/>
      </rPr>
      <t>1</t>
    </r>
  </si>
  <si>
    <t xml:space="preserve">ЗАХАРОВА </t>
  </si>
  <si>
    <t>РОЗА</t>
  </si>
  <si>
    <t>242-07-51, 242-31-54, ugkb18_ceh@mail.ru</t>
  </si>
  <si>
    <t>ПОЛИКЛИНИКА УГНТУ</t>
  </si>
  <si>
    <t>Г.УФА, УЛ.КОЛЬЦЕВАЯ, Д.5</t>
  </si>
  <si>
    <t>БАННИКОВА</t>
  </si>
  <si>
    <t>ТАТЬЯНА</t>
  </si>
  <si>
    <t>ВАСИЛЬЕВНА</t>
  </si>
  <si>
    <t>243-11-10,  ufa.gkb18@doctorrb.ru</t>
  </si>
  <si>
    <t>ДНЕВНОЙ СТАЦИОНАР</t>
  </si>
  <si>
    <t>Г.УФА, УЛ.КОЛЬЦЕВАЯ,Д.5</t>
  </si>
  <si>
    <t>БАЛУЕВ</t>
  </si>
  <si>
    <t>НИКОЛАЙ</t>
  </si>
  <si>
    <t>ДМИТРИЕВИЧ</t>
  </si>
  <si>
    <t>243-15-52, ufa.gkb18@doctorrb.ru</t>
  </si>
  <si>
    <t>02800003</t>
  </si>
  <si>
    <t>ФЕЛЬДШЕРСКО-АКУШЕРСКИЙ ПУНКТ</t>
  </si>
  <si>
    <t>Г.УФА, ПОСЕЛОК СТАРЫЕ ТУРБАСЛЫ, УЛ.СОВЕТСКАЯ, Д.66</t>
  </si>
  <si>
    <t>НУРИАХМЕТОВА</t>
  </si>
  <si>
    <t>МАРСЕЛЬЕВНА</t>
  </si>
  <si>
    <t>261-21-48, ufa.gkb18@doctorrb.ru</t>
  </si>
  <si>
    <t>ФЕЛЬДШЕРСКИЙ ЗДРАВПУНКТПУНКТ УГНТУ</t>
  </si>
  <si>
    <t>Г. УФА, УЛ. МЕНДЕЛЕЕВА, Д.193/1</t>
  </si>
  <si>
    <t>ЗАЙНИТОВА</t>
  </si>
  <si>
    <t>ЗАГИРА</t>
  </si>
  <si>
    <t>МАНАФОВНА</t>
  </si>
  <si>
    <t>252-04-33 ufa.gkb18@doctorrb.ru</t>
  </si>
  <si>
    <t>ФЕЛЬДШЕРСКИЙ ЗДРАВПУНКТПУНКТ ФИЛИАЛ ПАО АНК "БАШНЕФТЬ" "БАШНЕФТЬ-УФАНЕФТЕХИМ"</t>
  </si>
  <si>
    <t>Г.УФА-45 ФИЛИАЛ ПАО АНК "БАШНЕФТЬ" "БАШНЕФТЬ-УФАНЕФТЕХИМ"</t>
  </si>
  <si>
    <t>ГИНДУЛЛИНА</t>
  </si>
  <si>
    <t>НАИЛЯ</t>
  </si>
  <si>
    <t>ГУМАРОВНА</t>
  </si>
  <si>
    <t>249-74-67, gindullinang@bashneft.ru</t>
  </si>
  <si>
    <t>ФЕЛЬДШЕРСКИЙ ЗДРАВПУНКТПУНКТ ФИЛИАЛ ПАО АНК "БАШНЕФТЬ" "БАШНЕФТЬ-НОВОЙЛ"</t>
  </si>
  <si>
    <t>Г.УФА-37, ФИЛИАЛ ПАО АНК "БАШНЕФТЬ" "БАШНЕФТЬ-НОВОЙЛ"</t>
  </si>
  <si>
    <t>КУЛЕШОВА</t>
  </si>
  <si>
    <t>ЛЮДМИЛА</t>
  </si>
  <si>
    <t>ГЕОРГИЕВНА</t>
  </si>
  <si>
    <t>269-80-55, 269-81-03, gindullinang@bashneft.ru</t>
  </si>
  <si>
    <t>ФЕЛЬДШЕРСКИЙ ЗДРАВПУНКТПУНКТ ФИЛИАЛ ПАО АНК "БАШНЕФТЬ" "БАШНЕФТЬ-УНПЗ</t>
  </si>
  <si>
    <t>Г.УФА, УЛ.УЛЬЯНОВЫХ, Д.74 ФИЛИАЛ ПАО АНК "БАШНЕФТЬ" "БАШНЕФТЬ-УНПЗ</t>
  </si>
  <si>
    <t>НАСРЕТДИНОВА</t>
  </si>
  <si>
    <t>АНИСЯ</t>
  </si>
  <si>
    <t>ЗАКИРОВНА</t>
  </si>
  <si>
    <t>249-01-03, gindullinang@bashneft.ru</t>
  </si>
  <si>
    <t>ФЕЛЬДШЕРСКИЙ ЗДРАВПУНКТПУНКТ ПАО "УФАОРГСИНТЕЗ"</t>
  </si>
  <si>
    <t>Г.УФА, ПАО "УФАОРГСИНТЕЗ"</t>
  </si>
  <si>
    <t>МИРОНОВА</t>
  </si>
  <si>
    <t>МАРИНА</t>
  </si>
  <si>
    <t>НИКОЛАЕВНА</t>
  </si>
  <si>
    <t>269-62-03, 269-63-04, mironovamn@bashneft.ru</t>
  </si>
  <si>
    <t>ФЕЛЬДШЕРСКИЙ ЗДРАВПУНКТПУНКТ ПАО АНК "БАШНЕФТЬ"</t>
  </si>
  <si>
    <t>Г.УФА, УЛ.К.МАРКСА, Д.30 К.1 ПАО АНК "БАШНЕФТЬ"</t>
  </si>
  <si>
    <t>БУРХАНОВА</t>
  </si>
  <si>
    <t>АЛЬБИНА</t>
  </si>
  <si>
    <t>РАИСОВНА</t>
  </si>
  <si>
    <t>261-70-03, medpost@bashneft.ru</t>
  </si>
  <si>
    <t>Государственное бюджетное учреждение здравоохранения Республики Башкортостан Городская линическая больница №5 города Уфа</t>
  </si>
  <si>
    <t>ГБУЗ РБ ГКБ №5 г.Уфа</t>
  </si>
  <si>
    <t>450077, Республика Башкоростан, г.Уфа, ул. Цюрупы, 84</t>
  </si>
  <si>
    <t xml:space="preserve">Дмитриева </t>
  </si>
  <si>
    <t>Оксана</t>
  </si>
  <si>
    <t>Олеговна</t>
  </si>
  <si>
    <t>250-68-11,                  gkb5-pol@ufamail.ru</t>
  </si>
  <si>
    <t>450006, Республика Башкоростан, г.Уфа, ул. Бульвар Ибрагимова, 37/2</t>
  </si>
  <si>
    <t>250-68-11,                   gkb5-pol@ufamail.ru</t>
  </si>
  <si>
    <t>450078, Республика Башкоростан, г.Уфа, ул.Мингажева, д.59</t>
  </si>
  <si>
    <t>450005, Республика Башкоростан, г.Уфа, ул.Пархоменко, 93</t>
  </si>
  <si>
    <t xml:space="preserve">Лисовская </t>
  </si>
  <si>
    <t>272-48-93, ufa.gkb5@doctorrb.ru</t>
  </si>
  <si>
    <t>дневной стационар (при женской консультации)</t>
  </si>
  <si>
    <t>450005, Республика Башкоростан, г.Уфа, ул. Пархоменко, 95</t>
  </si>
  <si>
    <t>Муслимова</t>
  </si>
  <si>
    <t>Лейсан</t>
  </si>
  <si>
    <t>Рауфовна</t>
  </si>
  <si>
    <t>273-93-26, ufa.gkb5@doctorrb.ru</t>
  </si>
  <si>
    <t>дневной стационар (при поликлинике)</t>
  </si>
  <si>
    <t xml:space="preserve">Шарапова </t>
  </si>
  <si>
    <t>292-72-65, polyclinic40@mail.ru</t>
  </si>
  <si>
    <t>дневной стационар (при стационаре)</t>
  </si>
  <si>
    <t xml:space="preserve">Аглиуллина </t>
  </si>
  <si>
    <t xml:space="preserve">Эльвира </t>
  </si>
  <si>
    <t>Зуфаровна</t>
  </si>
  <si>
    <t>273-14-33, ufa.gkb5@doctorrb.ru</t>
  </si>
  <si>
    <t>Общество с ограниченной ответственностью "Центр медицинских технологий"</t>
  </si>
  <si>
    <t>ООО "ЦМТ"</t>
  </si>
  <si>
    <t>450078, г. Уфа, ул. Кирова,д.52</t>
  </si>
  <si>
    <t>Мельникова</t>
  </si>
  <si>
    <t xml:space="preserve">Марина </t>
  </si>
  <si>
    <t>Вячеславовна</t>
  </si>
  <si>
    <t xml:space="preserve">тел. (347) 248-13-54, ufadoctor.adm@mail.ru  </t>
  </si>
  <si>
    <t xml:space="preserve">государственное бюджетное учреждение здравоохранения Республики Башкортостан Дюртюлинская центральная районная больница </t>
  </si>
  <si>
    <t>ГБУЗ РБ Дюртюлинская ЦРБ</t>
  </si>
  <si>
    <t>Дюртюлинская ЦРБ</t>
  </si>
  <si>
    <t>Г. ДЮРТЮЛИ, УЛ. ЛЕНИНА, Д. 27</t>
  </si>
  <si>
    <t xml:space="preserve">Тазетдинова </t>
  </si>
  <si>
    <t xml:space="preserve">Ирина </t>
  </si>
  <si>
    <t>8(34787) 2-10-59, факс 2-24-70, DYURT.CRB@doctorrb.ru</t>
  </si>
  <si>
    <t>Дюртюлинс.ЦРБ(Дополнительные исследования)полик.</t>
  </si>
  <si>
    <t>Латыпов</t>
  </si>
  <si>
    <t>Азамат</t>
  </si>
  <si>
    <t>Адипович</t>
  </si>
  <si>
    <t>8(34787)2-24-53, факс 2-24-70, DYURT.CRB@doctorrb.ru</t>
  </si>
  <si>
    <t>Дюртюлинская ЦРБ (Поликлиника мобильный комплекс)</t>
  </si>
  <si>
    <t>Дюртюлинская ЦРБ (поликлиника) скорая МП</t>
  </si>
  <si>
    <t>Сеитмамедова</t>
  </si>
  <si>
    <t>Зарема</t>
  </si>
  <si>
    <t>Нуриевна</t>
  </si>
  <si>
    <t>8(34787)2-11-31, факс 2-24-70, DYURT.CRB@doctorrb.ru</t>
  </si>
  <si>
    <t>Дюртюлинская ЦРБ (ФАП)</t>
  </si>
  <si>
    <t>ДЮРТЮЛИНСКИЙ РАЙОН</t>
  </si>
  <si>
    <t>Лукманова</t>
  </si>
  <si>
    <t>Гульнара</t>
  </si>
  <si>
    <t>Ришатовна</t>
  </si>
  <si>
    <t>8(34787)2-33-92, факс 2-24-70, DYURT.CRB@doctorrb.ru</t>
  </si>
  <si>
    <t>Дюртюлинская ЦРБ(детская поликлиника)</t>
  </si>
  <si>
    <t>Г.ДЮРТЮЛИ, УЛ. ПЕРВОМАЙСКАЯ, Д.1</t>
  </si>
  <si>
    <t xml:space="preserve">Шагиева </t>
  </si>
  <si>
    <t xml:space="preserve">Дилара </t>
  </si>
  <si>
    <t>Раисовна</t>
  </si>
  <si>
    <t>8(34787)2-35-02, факс 2-24-70, DYURT.CRB@doctorrb.ru</t>
  </si>
  <si>
    <t>Дюртюлинская ЦРБ(поликлинника)</t>
  </si>
  <si>
    <t>Дюртюлинская ЦРБ(стоматологическая поликлиника)</t>
  </si>
  <si>
    <t>ДЮРТЮЛИНСКИЙ РАЙОН, С. СТАРОБАИШЕВО, УЛ. МОЛОДЕЖНАЯ, Д.2</t>
  </si>
  <si>
    <t>Ирназаров</t>
  </si>
  <si>
    <t>Рим</t>
  </si>
  <si>
    <t>Рахимьянович</t>
  </si>
  <si>
    <t>8(34787)63-2-53, факс 2-24-70, DYURT.CRB@doctorrb.ru</t>
  </si>
  <si>
    <t>Дюртюлинская ЦРБ(дн.стац.при поликлинике)</t>
  </si>
  <si>
    <t>Дюртюлинская ЦРБ(дн.стац при стац.)</t>
  </si>
  <si>
    <t>02015901</t>
  </si>
  <si>
    <t>ГОСУДАРСТВЕННОЕ БЮДЖЕТНОЕ УЧРЕЖДЕНИЕ ЗДРАВООХРАНЕНИЯ РЕСПУБЛИКАНСКАЯ СТАНЦИЯ СКОРОЙ МЕДИЦИНСКОЙ ПОМОЩИ И ЦЕНТР МЕДИЦИНЫ КАТАСТРОФ</t>
  </si>
  <si>
    <t>ГБУЗ РССМП И ЦМК</t>
  </si>
  <si>
    <t>СКОРАЯ МЕДИЦИНСКАЯ ПОМОЩЬ</t>
  </si>
  <si>
    <t>Г.УФА, УЛ.БАТЫРСКАЯ, 39/1</t>
  </si>
  <si>
    <t>Матвеева</t>
  </si>
  <si>
    <t>222-87-06 ufa.rssmpmk@doctorrb.ru</t>
  </si>
  <si>
    <r>
      <t xml:space="preserve">Г.УФА, УЛ.РИХАРДА ЗОРГЕ, </t>
    </r>
    <r>
      <rPr>
        <sz val="11"/>
        <color theme="1"/>
        <rFont val="Calibri"/>
        <family val="2"/>
        <charset val="204"/>
        <scheme val="minor"/>
      </rPr>
      <t>62/А</t>
    </r>
  </si>
  <si>
    <t>Коршунова</t>
  </si>
  <si>
    <t xml:space="preserve">Яна </t>
  </si>
  <si>
    <t>222-87-60 ufa.rssmpmk@doctorrb.ru</t>
  </si>
  <si>
    <r>
      <t xml:space="preserve">Г.УФА, УЛ.НОВОЧЕРКАССКАЯ, </t>
    </r>
    <r>
      <rPr>
        <sz val="11"/>
        <color theme="1"/>
        <rFont val="Calibri"/>
        <family val="2"/>
        <charset val="204"/>
        <scheme val="minor"/>
      </rPr>
      <t>14</t>
    </r>
  </si>
  <si>
    <t>Резяпов</t>
  </si>
  <si>
    <t>Владислав</t>
  </si>
  <si>
    <t>Айратович</t>
  </si>
  <si>
    <t>222-87-48 ufa.rssmpmk@doctorrb.ru</t>
  </si>
  <si>
    <t>Г.УФА, УЛ.АКСАКОВА, 93</t>
  </si>
  <si>
    <t>Иксанов</t>
  </si>
  <si>
    <t>Марсель</t>
  </si>
  <si>
    <t>Аузагиевич</t>
  </si>
  <si>
    <t>222-87-16 ufa.rssmpmk@doctorrb.ru</t>
  </si>
  <si>
    <t>Г.УФА, УЛ.ФЕРИНА, 20</t>
  </si>
  <si>
    <t>Пономарева</t>
  </si>
  <si>
    <t>Артемовна</t>
  </si>
  <si>
    <t>222-87-45 ufa.rssmpmk@doctorrb.ru</t>
  </si>
  <si>
    <t>Г.УФА, УЛ. ВЫСОКОВОЛЬТНАЯ, 20</t>
  </si>
  <si>
    <t>Г.УФА, УЛ.ЮРИЯ ГАГАРИНА, 72/3</t>
  </si>
  <si>
    <t>Валеев</t>
  </si>
  <si>
    <t>Герман</t>
  </si>
  <si>
    <t>Ринатович</t>
  </si>
  <si>
    <t>222-87-47 ufa.rssmpmk@doctorrb.ru</t>
  </si>
  <si>
    <t>Г.УФА, УЛ.ЦЕНТРАЛЬНАЯ, 5</t>
  </si>
  <si>
    <t>Шпак</t>
  </si>
  <si>
    <t>222-87-21 ufa.rssmpmk@doctorrb.ru</t>
  </si>
  <si>
    <t>Г.УФА, УЛ. ЧКАЛОВА, 125</t>
  </si>
  <si>
    <t>Г.УФА, УЛ.ШАФИЕВА, Д.26</t>
  </si>
  <si>
    <t>Дильмиева</t>
  </si>
  <si>
    <t>Гюзелия</t>
  </si>
  <si>
    <t>222-87-23 ufa.rssmpmk@doctorrb.ru</t>
  </si>
  <si>
    <t>Государственное бюджетное учреждение здравоохранения Республики Башкортостан Поликлиника №1 г.Уфа</t>
  </si>
  <si>
    <t>ГБУЗ РБ Поликлиника №1 г.Уфа</t>
  </si>
  <si>
    <t>ПОЛИКЛИНИКА</t>
  </si>
  <si>
    <t>г.Уфа ул.Цюрупы 4</t>
  </si>
  <si>
    <t>Дмитриев</t>
  </si>
  <si>
    <t>Алексей</t>
  </si>
  <si>
    <t>Валерьевич</t>
  </si>
  <si>
    <t>273-85-74, UFA.P1@doctorrb.ru</t>
  </si>
  <si>
    <t>ФАП д.Атаевка</t>
  </si>
  <si>
    <t>г.Уфа ул.Атаевская 36/1</t>
  </si>
  <si>
    <t>ФАП д.Искино</t>
  </si>
  <si>
    <t>г.Уфа ул.Искинская 59</t>
  </si>
  <si>
    <t>ФАП д.Мокроусово</t>
  </si>
  <si>
    <t>г.Уфа ул.Мокроусовская 2/2</t>
  </si>
  <si>
    <t>Здравпункт фельдшерский УКОТ</t>
  </si>
  <si>
    <t>450054, ул.Проспект Октября, д.67</t>
  </si>
  <si>
    <t>Здравпункт фельдшерский УГКТиД</t>
  </si>
  <si>
    <t>450078, ул.Чернышевского, д.139</t>
  </si>
  <si>
    <t>Здравпункт фельдшерский БЭК</t>
  </si>
  <si>
    <t>450022, ул.М.Губайдуллина, д.25/5</t>
  </si>
  <si>
    <t>Здравпункт фельдшерский УТЭК</t>
  </si>
  <si>
    <t>450078, ул.Ветошникова, д.99</t>
  </si>
  <si>
    <t>Здравпункт фельдшерский УМПК</t>
  </si>
  <si>
    <t>450098, ул.Российская, д.100/3</t>
  </si>
  <si>
    <t>Здравпункт фельдшерский УКСиВТ</t>
  </si>
  <si>
    <t>450005, ул.Кирова, д.65/2</t>
  </si>
  <si>
    <t>Здравпункт фельдшерский БКИ</t>
  </si>
  <si>
    <t>450077, ул.Ленина, д.26</t>
  </si>
  <si>
    <t>Здравпункт фельдшерский УАТК</t>
  </si>
  <si>
    <t>450097, ул.им. Округ Галле, д.9</t>
  </si>
  <si>
    <t>Здравпункт фельдшерский КоБГПУ</t>
  </si>
  <si>
    <t>450006, ул.Миасская, д.22</t>
  </si>
  <si>
    <t>Здравпункт фельдшерский БАГСУ</t>
  </si>
  <si>
    <t>450057, ул.Цюрупы, д.6</t>
  </si>
  <si>
    <t>Здравпункт фельдшерский УГНТУ</t>
  </si>
  <si>
    <t>450078, ул.Чернышевского, д.145</t>
  </si>
  <si>
    <t>Здравпункт фельдшерский УАТ</t>
  </si>
  <si>
    <t>450006, ул.Ленина, д.61</t>
  </si>
  <si>
    <t>Здравпункт фельдшерский БГУ</t>
  </si>
  <si>
    <t>450076, ул.З.Валиди, д.32</t>
  </si>
  <si>
    <t>Здравпункт фельдшерский БМК</t>
  </si>
  <si>
    <t>450059, ул.Р.Зорге, д.27</t>
  </si>
  <si>
    <t>Здравпункт фельдшерский ВЭГУ-1</t>
  </si>
  <si>
    <t>450079, ул.М.Рыльского, д.9/1</t>
  </si>
  <si>
    <t>Здравпункт фельдшерский ВЭГУ-2</t>
  </si>
  <si>
    <t>450071, ул.Менделеева, д.215/4</t>
  </si>
  <si>
    <t>Здравпункт фельдшерский УУИ</t>
  </si>
  <si>
    <t>450057, ул.Пушкина, д.103а</t>
  </si>
  <si>
    <t>Здравпункт фельдшерский БГУ-2</t>
  </si>
  <si>
    <t>450076, ул.З.Валиди, д.33</t>
  </si>
  <si>
    <t>Здравпункт фельдшерский БГПУ</t>
  </si>
  <si>
    <t>450076, ул.Свердлодва, 53/1</t>
  </si>
  <si>
    <t>Здравпункт фельдшерский УГАТУ</t>
  </si>
  <si>
    <t>450008, ул.К.Маркса, 12</t>
  </si>
  <si>
    <t>Здравпункт фельдшерский УЛТТ</t>
  </si>
  <si>
    <t>450005, ул.Мингажева, 126</t>
  </si>
  <si>
    <t>Здравпункт фельдшерский УГИИ</t>
  </si>
  <si>
    <t>450057, ул.Пушкина, 114</t>
  </si>
  <si>
    <t xml:space="preserve">Дневной терапевтический стационар </t>
  </si>
  <si>
    <t>Байкова</t>
  </si>
  <si>
    <t>Ольга</t>
  </si>
  <si>
    <t>Константиновна</t>
  </si>
  <si>
    <t>273-97-66, UFA.P1@doctorrb.ru</t>
  </si>
  <si>
    <t xml:space="preserve">Дневной хирургический стационар </t>
  </si>
  <si>
    <t>Ерофеева</t>
  </si>
  <si>
    <t>Валентиновна</t>
  </si>
  <si>
    <t>273-33-60, UFA.P1@doctorrb.ru</t>
  </si>
  <si>
    <t>Дневной терапевтический стационар на дому</t>
  </si>
  <si>
    <t xml:space="preserve"> ООО "ГСК" </t>
  </si>
  <si>
    <r>
      <t>Общество с ограниченной ответственностью "Белый жемчуг" (</t>
    </r>
    <r>
      <rPr>
        <b/>
        <sz val="9"/>
        <color indexed="8"/>
        <rFont val="Calibri"/>
        <family val="2"/>
        <charset val="204"/>
        <scheme val="minor"/>
      </rPr>
      <t xml:space="preserve">ООО "Белый жемчуг" </t>
    </r>
    <r>
      <rPr>
        <sz val="9"/>
        <color indexed="8"/>
        <rFont val="Calibri"/>
        <family val="2"/>
        <charset val="204"/>
        <scheme val="minor"/>
      </rPr>
      <t>)</t>
    </r>
  </si>
  <si>
    <t xml:space="preserve"> ООО "Белый жемчуг" </t>
  </si>
  <si>
    <t>452680, Республика Башкортостан, г.Нефтекамск, ул.Социалистическая,8"Б"</t>
  </si>
  <si>
    <t>452680, Республика Башкортостан, г.Нефтекамск, ул.Дорожная, д.57</t>
  </si>
  <si>
    <t>0268</t>
  </si>
  <si>
    <t>Государственное бюджетное учреждение здравоохранения Республики Башкортостан Станция скорой медицинской помощи города Стерлитамак</t>
  </si>
  <si>
    <t>ГБУЗ РБ Станция скорой медицинской помощи г.Стерлитамак</t>
  </si>
  <si>
    <t>453115, Российская Федерация, Республика Башкортостан, город Стерлитамак, улица Карла Маркса, дом 164</t>
  </si>
  <si>
    <t>Альхамов</t>
  </si>
  <si>
    <t>Ильдар</t>
  </si>
  <si>
    <t>Фаритович</t>
  </si>
  <si>
    <r>
      <rPr>
        <sz val="9"/>
        <color theme="1"/>
        <rFont val="Times New Roman"/>
        <family val="1"/>
        <charset val="204"/>
      </rPr>
      <t>8 (3473) 25-62-44, 
8 (3473) 25-00-79,
 str.ssmp@doctorrb.ru</t>
    </r>
    <r>
      <rPr>
        <sz val="14"/>
        <color theme="1"/>
        <rFont val="Times New Roman"/>
        <family val="1"/>
        <charset val="204"/>
      </rPr>
      <t xml:space="preserve">
</t>
    </r>
  </si>
  <si>
    <t>ГБУЗ РБ Бураевская ЦРБ</t>
  </si>
  <si>
    <t>село Бураево, ул.Чкалова, дом 1</t>
  </si>
  <si>
    <t>Хамитов</t>
  </si>
  <si>
    <t>Ирек</t>
  </si>
  <si>
    <t>Радисович</t>
  </si>
  <si>
    <t>Министерство здравоохранения</t>
  </si>
  <si>
    <t>Фаязова</t>
  </si>
  <si>
    <t>Лилия</t>
  </si>
  <si>
    <t>Эльмировна</t>
  </si>
  <si>
    <t>Республики Башкортостан</t>
  </si>
  <si>
    <t>Государственное бюджетное учреждение</t>
  </si>
  <si>
    <t>Государственное бюджетное учреждение здравоохранения Республики Башкортостан Аскинская центральная районная больница</t>
  </si>
  <si>
    <t>ГБУЗ РБ Аскинская ЦРБ</t>
  </si>
  <si>
    <t>Российская Федерация, Республика Башкортостан, Аскинский район, с.Аскино, ул.Ленина,71</t>
  </si>
  <si>
    <t>Галиуллин</t>
  </si>
  <si>
    <t>Артур</t>
  </si>
  <si>
    <t>Рифович</t>
  </si>
  <si>
    <t>8(347)71 20790</t>
  </si>
  <si>
    <t>стационар № 1</t>
  </si>
  <si>
    <t>стационар №2</t>
  </si>
  <si>
    <t>Кашкинская СВА</t>
  </si>
  <si>
    <t>Марданова,2</t>
  </si>
  <si>
    <t>Илюсович</t>
  </si>
  <si>
    <t>Старо-Казанчинская СВА</t>
  </si>
  <si>
    <t>Полевая,10</t>
  </si>
  <si>
    <t>Урмиязовская СВА</t>
  </si>
  <si>
    <t>Ленина,6</t>
  </si>
  <si>
    <t>Альягишевский ФАП</t>
  </si>
  <si>
    <t>Аскинский район, ул.Центральная 35Б</t>
  </si>
  <si>
    <t>Амировский ФАП</t>
  </si>
  <si>
    <t>Аскинский район, ул.Школьная 6</t>
  </si>
  <si>
    <t>Базанчатовский ФАП</t>
  </si>
  <si>
    <t>Аскинский район, ул.Центральная 6</t>
  </si>
  <si>
    <t>Барахаевский ФАП</t>
  </si>
  <si>
    <t>Аскинский район, ул.Центральная 13</t>
  </si>
  <si>
    <t>Бильгишевский ФАП</t>
  </si>
  <si>
    <t>Аскинский район, ул.Усманова Мудариса 7</t>
  </si>
  <si>
    <t>Гумбинский ФАП</t>
  </si>
  <si>
    <t>Аскинский район, ул.Мостовая 3</t>
  </si>
  <si>
    <t>Давлятовский ФАП</t>
  </si>
  <si>
    <t>Аскинский район, ул.Октябрьская 17</t>
  </si>
  <si>
    <t>Королевский ФАП</t>
  </si>
  <si>
    <t>Аскинский район, Центральная 13</t>
  </si>
  <si>
    <t>Ермо-Еланьский ФАП</t>
  </si>
  <si>
    <t>Аскинский район, Южная 38</t>
  </si>
  <si>
    <t>Кунгаковский ФАП</t>
  </si>
  <si>
    <t>Аскинский район, Молодежная 4</t>
  </si>
  <si>
    <t>Кшлау-Елгинский ФАП</t>
  </si>
  <si>
    <t>Аскинский район, Школьная 8</t>
  </si>
  <si>
    <t>Мута-Елгинский ФАП</t>
  </si>
  <si>
    <t>Аскинский район, Центральная 45</t>
  </si>
  <si>
    <t>Ново-Каринский ФАП</t>
  </si>
  <si>
    <t>Аскинский район, Школьная 1А</t>
  </si>
  <si>
    <t>Ново-Багазинский ФАП</t>
  </si>
  <si>
    <t>Аскинский район, Советская 5/2</t>
  </si>
  <si>
    <t>Ново-Казанчинский ФАП</t>
  </si>
  <si>
    <t xml:space="preserve">Аскинский район, Фархутдинова 48
</t>
  </si>
  <si>
    <t>Карткисяковский ФАП</t>
  </si>
  <si>
    <t>Аскинский район, Аскинский район, Ул.Центральная 5</t>
  </si>
  <si>
    <t>Ново-Мутабашевский ФАП</t>
  </si>
  <si>
    <t>Аскинский район, Школьная 1</t>
  </si>
  <si>
    <t>Петропавловский ФАП</t>
  </si>
  <si>
    <t>Аскинский район, Мира 77/1</t>
  </si>
  <si>
    <t>Степановский ФАП</t>
  </si>
  <si>
    <t>Аскинский район, Аскинский район, Центральная 24</t>
  </si>
  <si>
    <t>Султанаевский ФАП</t>
  </si>
  <si>
    <t>Аскинский район, Механизаторов 26</t>
  </si>
  <si>
    <t>Рафиль</t>
  </si>
  <si>
    <t>Султанбековский ФАП</t>
  </si>
  <si>
    <t>Аскинский район, Центральная 33</t>
  </si>
  <si>
    <t>Тульгузбашевский ФАП</t>
  </si>
  <si>
    <t>Аскинский район, Юбилейная 1</t>
  </si>
  <si>
    <t>Талоговский ФАП</t>
  </si>
  <si>
    <t>Аскинский район, Цветочная 18</t>
  </si>
  <si>
    <t>Улу-Елгинский ФАП</t>
  </si>
  <si>
    <t>Аскинский район, Центральная  37</t>
  </si>
  <si>
    <t>Упканкульевский ФАП</t>
  </si>
  <si>
    <t>Аскинский район, Кольцевая 5</t>
  </si>
  <si>
    <t>Уршадинский ФАП</t>
  </si>
  <si>
    <t>Аскинский район, Уральская 15</t>
  </si>
  <si>
    <t>Усть-Табаскинский ФАП</t>
  </si>
  <si>
    <t>Аскинский район, Гагарина 29</t>
  </si>
  <si>
    <t>Утяшинский ФАП</t>
  </si>
  <si>
    <t>Аскинский район, Октябрьская 14</t>
  </si>
  <si>
    <t>Чишма-Уракаевский ФАП</t>
  </si>
  <si>
    <t>Аскинский район, Центральная 34/3</t>
  </si>
  <si>
    <t>Чурашевский ФАП</t>
  </si>
  <si>
    <t>Аскинский район, Центральная 9</t>
  </si>
  <si>
    <t>Шороховский ФАП</t>
  </si>
  <si>
    <t>Аскинский район, Ленина 38</t>
  </si>
  <si>
    <t>Арбашевский ФАП</t>
  </si>
  <si>
    <t>Аскинский район, Центральная 8/2</t>
  </si>
  <si>
    <t>Кигазинский ФАП</t>
  </si>
  <si>
    <t>Аскинский район, Центральная 4</t>
  </si>
  <si>
    <t>Ключевский ФАП</t>
  </si>
  <si>
    <t>Аскинский район, Центральная 7</t>
  </si>
  <si>
    <t>Кубиязовский ФАП</t>
  </si>
  <si>
    <t>Аскинский район, Советская 70</t>
  </si>
  <si>
    <t>Кучановский ФАП</t>
  </si>
  <si>
    <t>Аскинский район, Горная 21</t>
  </si>
  <si>
    <t>Куяштырский  ФАП</t>
  </si>
  <si>
    <t>Аскинский район, Зуевская 1</t>
  </si>
  <si>
    <t>Ново-Бурминская ФАП</t>
  </si>
  <si>
    <t>Аскинский район, Советская 7</t>
  </si>
  <si>
    <t>Старо-Мутабашевский ФАП</t>
  </si>
  <si>
    <t>Аскинский район, Центральная 25</t>
  </si>
  <si>
    <t>02272003</t>
  </si>
  <si>
    <t>ГОСУДАРСТВЕННОЕ БЮДЖЕТНОЕ УЧРЕЖДЕНИЕ ЗДРАВООХРАНЕНИЯ РЕСПУБЛИКИ БАШКОРТОСТАН ГОРОДСКАЯ КЛИНИЧЕСКАЯ БОЛЬНИЦА №21 ГОРОДА УФА</t>
  </si>
  <si>
    <t>ГБУЗ РБ ГКБ №21 Г.УФА</t>
  </si>
  <si>
    <t>СКОРАЯ ПОМОЩЬ</t>
  </si>
  <si>
    <r>
      <t>Г.УФА</t>
    </r>
    <r>
      <rPr>
        <sz val="9"/>
        <color rgb="FFFF0000"/>
        <rFont val="Calibri"/>
        <family val="2"/>
        <charset val="204"/>
        <scheme val="minor"/>
      </rPr>
      <t>,</t>
    </r>
    <r>
      <rPr>
        <sz val="9"/>
        <color theme="1"/>
        <rFont val="Calibri"/>
        <family val="2"/>
        <charset val="204"/>
        <scheme val="minor"/>
      </rPr>
      <t xml:space="preserve">  ПРОЕЗД ЛЕСНОЙ, Д.3</t>
    </r>
  </si>
  <si>
    <t>Нагаев</t>
  </si>
  <si>
    <t>Ринат</t>
  </si>
  <si>
    <t>Явдатович</t>
  </si>
  <si>
    <t>246-69-77 (факс) ufa.gkb21@doctorrb.ru</t>
  </si>
  <si>
    <t>УФИМСКИЙ РАЙОН, С.АВДОН, УЛ.ОКТЯБРЬСКАЯ, Д.1</t>
  </si>
  <si>
    <t>Галимова</t>
  </si>
  <si>
    <t>Рима</t>
  </si>
  <si>
    <t>Разетдиновна</t>
  </si>
  <si>
    <t>270-68-28 ub.avdon@yandex.ru</t>
  </si>
  <si>
    <t>УФИМСКИЙ РАЙОН, С.БУЛГАКОВО, УЛ.ЦЮРУПЫ, Д.55</t>
  </si>
  <si>
    <t>Лариса</t>
  </si>
  <si>
    <t>Ивановна</t>
  </si>
  <si>
    <t>270-80-88 yb.bylg@yandex.ru</t>
  </si>
  <si>
    <t>УФИМСКИЙ РАЙОН, С.ДМИТРИЕВКА, УЛ.ТРАКТОВАЯ, Д.43/1</t>
  </si>
  <si>
    <t>Байков</t>
  </si>
  <si>
    <t>Дмитрий</t>
  </si>
  <si>
    <t xml:space="preserve">Альбертович </t>
  </si>
  <si>
    <t>270-01-86 ub.dmit@yandex.ru</t>
  </si>
  <si>
    <t>02272004</t>
  </si>
  <si>
    <t>ФЕЛЬДШЕРСКИЙ ПУНКТ</t>
  </si>
  <si>
    <r>
      <t>Г. УФА</t>
    </r>
    <r>
      <rPr>
        <sz val="9"/>
        <color rgb="FFFF0000"/>
        <rFont val="Calibri"/>
        <family val="2"/>
        <charset val="204"/>
        <scheme val="minor"/>
      </rPr>
      <t xml:space="preserve">, </t>
    </r>
    <r>
      <rPr>
        <sz val="9"/>
        <color theme="1"/>
        <rFont val="Calibri"/>
        <family val="2"/>
        <charset val="204"/>
        <scheme val="minor"/>
      </rPr>
      <t>УЛ.ХУДАЙБЕРДИНА, Д.28</t>
    </r>
  </si>
  <si>
    <t>Шарафутдинов</t>
  </si>
  <si>
    <t>Марат</t>
  </si>
  <si>
    <t>Амирович</t>
  </si>
  <si>
    <t>246-53-83                          poly-gkb21@ufamail.ru</t>
  </si>
  <si>
    <r>
      <t>Г.УФА</t>
    </r>
    <r>
      <rPr>
        <sz val="9"/>
        <color rgb="FFFF0000"/>
        <rFont val="Calibri"/>
        <family val="2"/>
        <charset val="204"/>
        <scheme val="minor"/>
      </rPr>
      <t xml:space="preserve">, </t>
    </r>
    <r>
      <rPr>
        <sz val="9"/>
        <color theme="1"/>
        <rFont val="Calibri"/>
        <family val="2"/>
        <charset val="204"/>
        <scheme val="minor"/>
      </rPr>
      <t>УЛ.50 ЛЕТ СССР, Д,39</t>
    </r>
  </si>
  <si>
    <t>УФИМСКИЙ РАЙОН, С.БЕЙГУЛОВО, УЛ.БЕЙГУЛОВСКАЯ, Д.13/1</t>
  </si>
  <si>
    <t xml:space="preserve">246-53-83                          </t>
  </si>
  <si>
    <t>УФИМСКИЙ РАЙОН, Д.ВОЛКОВО, УЛ.САДОВАЯ, Д.2</t>
  </si>
  <si>
    <t xml:space="preserve">Аминова </t>
  </si>
  <si>
    <t xml:space="preserve">Зарина </t>
  </si>
  <si>
    <t>Маратовна</t>
  </si>
  <si>
    <t>271-49-80</t>
  </si>
  <si>
    <t>УФИМСКИЙ РАЙОН, Д.ВОЛЬНО-СУХАРЕВО, УЛ.ЦЕНТРАЛЬНАЯ, Д.3</t>
  </si>
  <si>
    <t>Валиев</t>
  </si>
  <si>
    <t>Дамир</t>
  </si>
  <si>
    <t>Владикович</t>
  </si>
  <si>
    <t>274-06-23</t>
  </si>
  <si>
    <t>УФИМСКИЙ РАЙОН, Д.ГЕОФИЗИКОВ, УЛ.ГЕОЛОГОВ, Д.20</t>
  </si>
  <si>
    <t>Магасумова</t>
  </si>
  <si>
    <t>Насима</t>
  </si>
  <si>
    <t>Камиловна</t>
  </si>
  <si>
    <t>274-06-11</t>
  </si>
  <si>
    <t>УФИМСКИЙ РАЙОН, Д. ЖУКОВО, УЛ.ТРАКТОВАЯ, Д.6</t>
  </si>
  <si>
    <t>Бикметова</t>
  </si>
  <si>
    <t>Гульгуна</t>
  </si>
  <si>
    <t>Кимовна</t>
  </si>
  <si>
    <t>270-87-84</t>
  </si>
  <si>
    <t>УФИМСКИЙ РАЙОН, Д.КАМЫШЛЫ, УЛ. Р.САИТОВА, Д.26</t>
  </si>
  <si>
    <t>Васильева</t>
  </si>
  <si>
    <t>Вера</t>
  </si>
  <si>
    <t>Анатольевна</t>
  </si>
  <si>
    <t>274-06-22</t>
  </si>
  <si>
    <t>УФИМСКИЙ РАЙОН, С.КАРМАСАН, УЛ.МИРА, Д.4</t>
  </si>
  <si>
    <t>Мазитова</t>
  </si>
  <si>
    <t>Ляна</t>
  </si>
  <si>
    <t>Фаниловна</t>
  </si>
  <si>
    <t>270-59-43</t>
  </si>
  <si>
    <t>УФИМСКИЙ РАЙОН, Д.КИРИЛЛОВО, УЛ.ЦЕНТРАЛЬНАЯ, Д.66</t>
  </si>
  <si>
    <t>Бадриева</t>
  </si>
  <si>
    <t>Ильдусовна</t>
  </si>
  <si>
    <t>270-37-22</t>
  </si>
  <si>
    <t>УФИМСКИЙ РАЙОН, С.КУМЛЕКУЛЬ, УЛ.ЦЕНТРАЛЬНАЯ, Д.14</t>
  </si>
  <si>
    <t>Абдрахимова</t>
  </si>
  <si>
    <t>Дамира</t>
  </si>
  <si>
    <t>Хамитовна</t>
  </si>
  <si>
    <t>271-58-00</t>
  </si>
  <si>
    <r>
      <t>УФИМСКИЙ РАЙОН, Д.МАРМЫЛЕВО, УЛ.ШКОЛЬНАЯ, Д.3</t>
    </r>
    <r>
      <rPr>
        <sz val="9"/>
        <color rgb="FFFF0000"/>
        <rFont val="Calibri"/>
        <family val="2"/>
        <charset val="204"/>
        <scheme val="minor"/>
      </rPr>
      <t>,</t>
    </r>
    <r>
      <rPr>
        <sz val="9"/>
        <color theme="1"/>
        <rFont val="Calibri"/>
        <family val="2"/>
        <charset val="204"/>
        <scheme val="minor"/>
      </rPr>
      <t xml:space="preserve"> КВ.1</t>
    </r>
  </si>
  <si>
    <t>Зарипова</t>
  </si>
  <si>
    <t>Ракиба</t>
  </si>
  <si>
    <t>Ахматхановна</t>
  </si>
  <si>
    <t>274-06-20</t>
  </si>
  <si>
    <t>УФИМСКИЙ РАЙОН, Д.НОВОТРОЕВКА, УЛ.ШКОЛЬНАЯ, Д.6</t>
  </si>
  <si>
    <r>
      <t>УФИМСКИЙ РАЙОН, С.НУРЛИНО, УЛ.ЦЕНТРАЛЬНАЯ, Д.20</t>
    </r>
    <r>
      <rPr>
        <sz val="9"/>
        <color rgb="FFFF0000"/>
        <rFont val="Calibri"/>
        <family val="2"/>
        <charset val="204"/>
        <scheme val="minor"/>
      </rPr>
      <t>,</t>
    </r>
    <r>
      <rPr>
        <sz val="9"/>
        <color theme="1"/>
        <rFont val="Calibri"/>
        <family val="2"/>
        <charset val="204"/>
        <scheme val="minor"/>
      </rPr>
      <t xml:space="preserve">  КВ.14</t>
    </r>
  </si>
  <si>
    <t>Матузко</t>
  </si>
  <si>
    <t xml:space="preserve">Лариса </t>
  </si>
  <si>
    <t>270-53-83</t>
  </si>
  <si>
    <t>УФИМСКИЙ РАЙОН, С.ОКТЯБРЬСКИЙ, УЛ.ЦЕНТРАЛЬНАЯ, Д.23</t>
  </si>
  <si>
    <t>Смирнова</t>
  </si>
  <si>
    <t>270-28-93</t>
  </si>
  <si>
    <t>УФИМСКИЙ РАЙОН, С. ОЛЬХОВОЕ, УЛ.БЕГОВАЯ, Д.3</t>
  </si>
  <si>
    <t>Раушания</t>
  </si>
  <si>
    <t xml:space="preserve">Фидаильевна </t>
  </si>
  <si>
    <t>270-83-75</t>
  </si>
  <si>
    <t>УФИМСКИЙ РАЙОН, Д.ПЕРВОМАЙСКИЙ, УЛ.ШКОЛЬНАЯ, Д.20</t>
  </si>
  <si>
    <t>Давлетбакова</t>
  </si>
  <si>
    <t>Раиля</t>
  </si>
  <si>
    <t>Юсуповна</t>
  </si>
  <si>
    <t>274-06-27</t>
  </si>
  <si>
    <t>УФИМСКИЙ РАЙОН, Д.СЕРГЕЕВКА, УЛ.ЦЕНТРАЛЬНАЯ, Д.39А</t>
  </si>
  <si>
    <t>Сагдинов</t>
  </si>
  <si>
    <t>Ильшат</t>
  </si>
  <si>
    <t>Хабирович</t>
  </si>
  <si>
    <t>274-06-18</t>
  </si>
  <si>
    <t>УФИМСКИЙ РАЙОН, С.РУССКИЙ ЮРМАШ, УЛ. ЦЕНТРАЛЬНАЯ, Д.23</t>
  </si>
  <si>
    <t>Карпенко</t>
  </si>
  <si>
    <t>Гульнур</t>
  </si>
  <si>
    <t>Хазиевна</t>
  </si>
  <si>
    <t>270-38-16</t>
  </si>
  <si>
    <t>УФИМСКИЙ РАЙОН, С.ТАПТЫКОВО, УЛ.ЦЕНТРАЛЬНАЯ, Д.11</t>
  </si>
  <si>
    <t>Шарафуллина</t>
  </si>
  <si>
    <t>Дилара</t>
  </si>
  <si>
    <t>Ахнафовна</t>
  </si>
  <si>
    <t>270-86-97</t>
  </si>
  <si>
    <t>УФИМСКИЙ РАЙОН, С.ЧЕРНОЛЕСОВСКИЙ, УЛ.ШКОЛЬНАЯ, Д.1</t>
  </si>
  <si>
    <t>Галиянов</t>
  </si>
  <si>
    <t>Тимур</t>
  </si>
  <si>
    <t>Рустамович</t>
  </si>
  <si>
    <t>270-57-49</t>
  </si>
  <si>
    <t>УФИМСКИЙ РАЙОН, Д.ШМИДТОВО, УЛ.МИРА, Д.2</t>
  </si>
  <si>
    <t>Сайранова</t>
  </si>
  <si>
    <t>Линура</t>
  </si>
  <si>
    <t>Жадитовна</t>
  </si>
  <si>
    <t>271-79-92</t>
  </si>
  <si>
    <t>УФИМСКИЙ РАЙОН, С.СТАНЦИИ ЮМАТОВО, УЛ.ВОКЗАЛЬНАЯ, Д.64</t>
  </si>
  <si>
    <t>Фаткуллина</t>
  </si>
  <si>
    <t>Гузалия</t>
  </si>
  <si>
    <t>271-47-26</t>
  </si>
  <si>
    <t>УФИМСКИЙ РАЙОН, Д.ЯГОДНАЯ ПОЛЯНА, УЛ.ЦЕНТРАЛЬНАЯ,Д.1</t>
  </si>
  <si>
    <t>271-57-33</t>
  </si>
  <si>
    <t>022721</t>
  </si>
  <si>
    <t>02272005</t>
  </si>
  <si>
    <t>УФИМСКИЙ РАЙОН, Д.ОСОРГИНО, УЛ.САДОВАЯ,4</t>
  </si>
  <si>
    <t>Валиева</t>
  </si>
  <si>
    <t>Разиля</t>
  </si>
  <si>
    <t xml:space="preserve">Галиахметовна </t>
  </si>
  <si>
    <t>Г.УФА, ПРОЕЗД ЛЕСНОЙ, Д.3А</t>
  </si>
  <si>
    <t>Г.УФА, УЛ.МЕНДЕЛЕЕВА, Д.205А</t>
  </si>
  <si>
    <t>УФИМСКИЙ РАЙОН, Д.ЗИНИНО, УЛ.САДОВАЯ, Д.24</t>
  </si>
  <si>
    <t>Муфтиева</t>
  </si>
  <si>
    <t>Яухария</t>
  </si>
  <si>
    <t>8-937-355-52-49</t>
  </si>
  <si>
    <t>Г.УФА, С.НАГАЕВО, УЛ.МИРА, Д.10, КОРП.5</t>
  </si>
  <si>
    <t>Шайхинурова</t>
  </si>
  <si>
    <t>Фидана</t>
  </si>
  <si>
    <t>Фаулевна</t>
  </si>
  <si>
    <t>8-927-927-74-33</t>
  </si>
  <si>
    <t>02272002</t>
  </si>
  <si>
    <t>Г.УФА,  ПРОЕЗД ЛЕСНОЙ, Д.3</t>
  </si>
  <si>
    <t>232-32-88 (факс) ufa.gkb21@doctorrb.ru</t>
  </si>
  <si>
    <t>02272001</t>
  </si>
  <si>
    <t>Г.УФА, ПРОЕЗД ЛЕСНОЙ,  Д.3</t>
  </si>
  <si>
    <r>
      <t>Г.УФА</t>
    </r>
    <r>
      <rPr>
        <sz val="9"/>
        <color rgb="FFFF0000"/>
        <rFont val="Calibri"/>
        <family val="2"/>
        <charset val="204"/>
        <scheme val="minor"/>
      </rPr>
      <t xml:space="preserve">, </t>
    </r>
    <r>
      <rPr>
        <sz val="9"/>
        <color theme="1"/>
        <rFont val="Calibri"/>
        <family val="2"/>
        <charset val="204"/>
        <scheme val="minor"/>
      </rPr>
      <t xml:space="preserve"> УЛ.ЦЮРУПЫ, Д.55/1</t>
    </r>
  </si>
  <si>
    <t>УФИМСКИЙ РАЙОН, С.НУРЛИНО, УЛ.ШКОЛЬНАЯ, Д.73</t>
  </si>
  <si>
    <t>Суфиярова</t>
  </si>
  <si>
    <t>Зухра</t>
  </si>
  <si>
    <t>Иргалиевна</t>
  </si>
  <si>
    <t>279-27-69 yb.nyrl@yandex.ru</t>
  </si>
  <si>
    <t>УФИМСКИЙ РАЙОН, Д. АЛЕКСЕЕВКА, УЛ. ШКОЛЬНАЯ, Д.4, КОРП.1</t>
  </si>
  <si>
    <t>Сафаргалина</t>
  </si>
  <si>
    <t>Руфина</t>
  </si>
  <si>
    <t xml:space="preserve">Асхатовна </t>
  </si>
  <si>
    <t>270-94-92 va.alexe@yandex.ru</t>
  </si>
  <si>
    <t>УФИМСКИЙ РАЙОН, С.ЗУБОВО, УЛ.ЦЕНТРАЛЬНАЯ, Д.77/3</t>
  </si>
  <si>
    <t>Петрова</t>
  </si>
  <si>
    <t>Гульназ</t>
  </si>
  <si>
    <t>Салаватовна</t>
  </si>
  <si>
    <t>270-75-02 va.zubovo@yandex.ru</t>
  </si>
  <si>
    <t>УФИМСКИЙ РАЙОН, С.КРАСНЫЙ ЯР, УЛ.ФРУНЗЕ, Д.47</t>
  </si>
  <si>
    <t>Михайлова</t>
  </si>
  <si>
    <t>270-55-44 va.kryar@yandex.ru</t>
  </si>
  <si>
    <t>УФИМСКИЙ РАЙОН, С.МИЛОВКА, 2-ОЙ ШКОЛЬНЫЙ ПЕРЕУЛОК, Д.1/1</t>
  </si>
  <si>
    <t>Иванова</t>
  </si>
  <si>
    <t>270-13-35 va.milov@yandex.ru</t>
  </si>
  <si>
    <t>УФИМСКИЙ РАЙОН, С.МИХАЙЛОВКА, УЛ.СОВЕТСКАЯ, Д.8, КОРПУС 2</t>
  </si>
  <si>
    <t>Альмухаметова</t>
  </si>
  <si>
    <t>Эльмира</t>
  </si>
  <si>
    <t xml:space="preserve">Тимергалеевна </t>
  </si>
  <si>
    <t>270-19-08 va.mihai@yandex.ru</t>
  </si>
  <si>
    <t>УФИМСКИЙ РАЙОН, С. НИЖЕГОРОДКА, УЛ.ЧАПАЕВА, Д.24А</t>
  </si>
  <si>
    <t>Сафиуллина</t>
  </si>
  <si>
    <t>Зульфия</t>
  </si>
  <si>
    <t>270-46-43 va.nig@yandex.ru</t>
  </si>
  <si>
    <t>УФИМСКИЙ РАЙОН, Д. НИКОЛАЕВКА, УЛ.СОВЕТСКАЯ, Д.19</t>
  </si>
  <si>
    <t>Лыгина</t>
  </si>
  <si>
    <t>270-24-00 va.nicola@yandex.ru</t>
  </si>
  <si>
    <t>УФИМСКИЙ РАЙОН, Д.ПОДЫМАЛОВО, УЛ.ЮЖНАЯ, Д.22</t>
  </si>
  <si>
    <t>Газизуллин</t>
  </si>
  <si>
    <t>Миннихан</t>
  </si>
  <si>
    <t>270-10-35 va.podim@yandex.ru</t>
  </si>
  <si>
    <t>УФИМСКИЙ РАЙОН, С.ЧЕСНОКОВКА, УЛ.КОММУНИСТИЧЕСКАЯ, Д.1</t>
  </si>
  <si>
    <t>Сафуанова</t>
  </si>
  <si>
    <t>Хуснулловна</t>
  </si>
  <si>
    <t>271-85-46 va.ches@yandex.ru</t>
  </si>
  <si>
    <t>УФИМСКИЙ РАЙОН, С.ШЕМЯК, УЛ.ПАРКОВАЯ, Д.2/1</t>
  </si>
  <si>
    <t>Сатыева</t>
  </si>
  <si>
    <t xml:space="preserve">Альбертовна </t>
  </si>
  <si>
    <t>270-29-05 va.shem@yandex.ru</t>
  </si>
  <si>
    <t>УФИМСКИЙ РАЙОН, Д.ШАМОНИНО, УЛ.МУСТАЯ КАРИМА, Д.34</t>
  </si>
  <si>
    <t>Двинских</t>
  </si>
  <si>
    <t>Вероника</t>
  </si>
  <si>
    <t>217-80-88 va.shamon@yandex.ru</t>
  </si>
  <si>
    <t>УФИМСКИЙ РАЙОН, С.САНАТОРИЙ ЮМАТОВО, УЛ.КОЛЬЦЕВАЯ, Д.19</t>
  </si>
  <si>
    <t>Викторовна</t>
  </si>
  <si>
    <t>270-71-03 yumatovo_crp@mail.ru</t>
  </si>
  <si>
    <t>Общество с ограниченной ответственностью «Республиканская клиника социальной реабилитации«Здоровье нации»</t>
  </si>
  <si>
    <t>ООО РКСР «Здоровье нации»</t>
  </si>
  <si>
    <t>450071,РБ.Уфа ул.Менделеева 211/2</t>
  </si>
  <si>
    <t xml:space="preserve">Васильев </t>
  </si>
  <si>
    <t>Анатольевич</t>
  </si>
  <si>
    <t>89174599905 zdorovtnatsii@bk.ru</t>
  </si>
  <si>
    <t xml:space="preserve">Общество с ограниченной ответственностью "Медицинский Центр  "Агидель" </t>
  </si>
  <si>
    <t>ООО  "МЦ "Агидель"</t>
  </si>
  <si>
    <t>450015,РБ, г.Уфа, ул. Карла Маркса, д.48 корп.2</t>
  </si>
  <si>
    <t xml:space="preserve">Хафизов </t>
  </si>
  <si>
    <t>Назир</t>
  </si>
  <si>
    <t xml:space="preserve"> Хасанович</t>
  </si>
  <si>
    <t>8(917)7851051, e-mail: hn@agidel-dial.ru</t>
  </si>
  <si>
    <t>450044, РБ, г.Уфа, ул. Первомайская, 11эт/офис 1/1</t>
  </si>
  <si>
    <t>453265, РБ, г.Салават, бульвар Юлаева, д.87</t>
  </si>
  <si>
    <t>02110401</t>
  </si>
  <si>
    <t>ГОСУДАРСТВЕННОЕ БЮДЖЕТНОЕ УЧРЕЖДЕНИЕ ЗДРАВООХРАНЕНИЯ РЕСПУБЛИКИ БАШКОРТОСТАН МЕЛЕУЗОВСКАЯ ЦЕНТРАЛЬНАЯ РАЙОННАЯ БОЛЬНИЦА</t>
  </si>
  <si>
    <t>ГБУЗ РБ МЕЛЕУЗОВСКАЯ ЦРБ</t>
  </si>
  <si>
    <t>Г. МЕЛЕУЗ, УЛ. ОКТЯБРЬСКАЯ, Д. 78</t>
  </si>
  <si>
    <t xml:space="preserve">Холостова </t>
  </si>
  <si>
    <t>(34764)5-04-22, (34764)5-01-52 факс, melcrb@gmail.com</t>
  </si>
  <si>
    <t>Г. МЕЛЕУЗ, УЛ. ЛЕНИНА, Д.131</t>
  </si>
  <si>
    <t xml:space="preserve">Муратов </t>
  </si>
  <si>
    <t>Талгат</t>
  </si>
  <si>
    <t>Хасанович</t>
  </si>
  <si>
    <t>(34764)3-71-32, (34764)5-01-52 факс, tstomatologiya@mail.ru</t>
  </si>
  <si>
    <t>Г. МЕЛЕУЗ, УЛ. ЛЕНИНА, 160А</t>
  </si>
  <si>
    <t>МЕЛЕУЗОВСКИЙ РАЙОН, С. ЗИРГАН, УЛ. СОВЕТСКАЯ, Д.124</t>
  </si>
  <si>
    <t>Хуснутдинов</t>
  </si>
  <si>
    <t>Малик</t>
  </si>
  <si>
    <t>Камилович</t>
  </si>
  <si>
    <t>(34764)61-0-03, (34764)5-01-52 факс, zirgan_sva@mai.ru</t>
  </si>
  <si>
    <t>МЕЛЕУЗОВСКИЙ РАЙОН, С. ЗИРГАН, УЛ. СОВЕТСКАЯ, Д.223</t>
  </si>
  <si>
    <t>МЕЛЕУЗОВСКИЙ РАЙОН, С. ВОСКРЕСЕНСКОЕ, УЛ. ЧКАЛОВА, Д.48</t>
  </si>
  <si>
    <t>Сафина</t>
  </si>
  <si>
    <t>Юрьевна</t>
  </si>
  <si>
    <t>(34764)62-4-03, (34764)5-01-52 факс, vosk.sva@gmail.ru</t>
  </si>
  <si>
    <t>МЕЛЕУЗОВСКИЙ РАЙОН, ПОС. НУГУШ, УЛ. СТРОИТЕЛЬНАЯ, Д.28</t>
  </si>
  <si>
    <t>Наумкина</t>
  </si>
  <si>
    <t>Рита</t>
  </si>
  <si>
    <t>Василевна</t>
  </si>
  <si>
    <t>(34764)3-96-03,  (34764)5-01-52 факс, nugushskaya@mail.ru</t>
  </si>
  <si>
    <t>МЕЛЕУЗОВСКИЙ РАЙОН, С. НОРДОВКА, УЛ. КОММУНИСТИЧЕСКАЯ, Д.1</t>
  </si>
  <si>
    <t>Асылгужина</t>
  </si>
  <si>
    <t>Фануровна</t>
  </si>
  <si>
    <t>(34764) 66-2-48, (34764)5-01-52 факс, nord_sva@mail.ru</t>
  </si>
  <si>
    <t>02110402</t>
  </si>
  <si>
    <t>Султангирова</t>
  </si>
  <si>
    <t>Роза</t>
  </si>
  <si>
    <t>Фаргатовна</t>
  </si>
  <si>
    <t>(34764)5-00-52, (34764)5-01-52 факс, meleuz.crb@doctorrb.ru</t>
  </si>
  <si>
    <t>02110403</t>
  </si>
  <si>
    <t>Лемехов</t>
  </si>
  <si>
    <t>Сергей</t>
  </si>
  <si>
    <t>Евгеньевич</t>
  </si>
  <si>
    <t xml:space="preserve">(34764)3-13-44, (34764)5-01-52 факс, osmpmlz@yandex.ru </t>
  </si>
  <si>
    <t>02110404</t>
  </si>
  <si>
    <t>МЕЛЕУЗОВСКИЙ РАЙОН, С.ВАРВАРИНО, УЛ. СОЦИАЛИСТИЧЕСКАЯ, Д.36А</t>
  </si>
  <si>
    <t xml:space="preserve">Утяшева </t>
  </si>
  <si>
    <t>Люция</t>
  </si>
  <si>
    <t>Эдуардовна</t>
  </si>
  <si>
    <t>8(34764)66240</t>
  </si>
  <si>
    <t>МЕЛЕУЗОВСКИЙ РАЙОН, Д. ДАНИЛОВКА, УЛ. КОЛЬЦЕВАЯ, Д.1А</t>
  </si>
  <si>
    <t xml:space="preserve">Грызина </t>
  </si>
  <si>
    <t>Васильевна</t>
  </si>
  <si>
    <t>8(34764)67530</t>
  </si>
  <si>
    <t>МЕЛЕУЗОВСКИЙ РАЙОН, Д. СУХАРЕВКА, УЛ. СУХАРЕВСКАЯ, Д.75</t>
  </si>
  <si>
    <t>Аминова</t>
  </si>
  <si>
    <t xml:space="preserve">Гульдар </t>
  </si>
  <si>
    <t>Амировна</t>
  </si>
  <si>
    <t>8(34764)67-4-00</t>
  </si>
  <si>
    <t>МЕЛЕУЗОВСКИЙ РАЙОН, Д. ДМИТРИЕВКА, УЛ. КРЕСТЬЯНСКАЯ, Д.1А</t>
  </si>
  <si>
    <t>МЕЛЕУЗОВСКИЙ РАЙОН, Д. САБАШЕВО, УЛ. МОЛОДЕЖНАЯ, Д.6А</t>
  </si>
  <si>
    <t xml:space="preserve">Исламгулова </t>
  </si>
  <si>
    <t>Камиля</t>
  </si>
  <si>
    <t>Саитгареевна</t>
  </si>
  <si>
    <t>8(34764)61810</t>
  </si>
  <si>
    <t>МЕЛЕУЗОВСКИЙ РАЙОН, Д. ЮМАКОВО, УЛ. САЛАВАТА ЮЛАЕВА, Д.40Б</t>
  </si>
  <si>
    <t xml:space="preserve">Семавина </t>
  </si>
  <si>
    <t>8(34764)77407</t>
  </si>
  <si>
    <t>МЕЛЕУЗОВСКИЙ РАЙОН, Д. ВЕРХНЕЮЛДАШЕВО, УЛ. МУРТАЗИНА, Д.7/А</t>
  </si>
  <si>
    <t>Ишгарина</t>
  </si>
  <si>
    <t>Раушан</t>
  </si>
  <si>
    <t>8(34764)61727</t>
  </si>
  <si>
    <t>МЕЛЕУЗОВСКИЙ РАЙОН, С. АЛЕКСАНДРОВКА, УЛ. ЦЕНТРАЛЬНАЯ, Д.28</t>
  </si>
  <si>
    <t>Денисова</t>
  </si>
  <si>
    <t>Гавриловна</t>
  </si>
  <si>
    <t>8(34764)69311</t>
  </si>
  <si>
    <t>МЕЛЕУЗОВСКИЙ РАЙОН, Д. АРАСЛАНОВО, УЛ. БУЛЯКОВА, Д.1</t>
  </si>
  <si>
    <t>Крымчурина</t>
  </si>
  <si>
    <t>8(34764)78422</t>
  </si>
  <si>
    <t>МЕЛЕУЗОВСКИЙ РАЙОН, Д. СМАКОВО, УЛ. ЦЕНТРАЛЬНАЯ, Д.5</t>
  </si>
  <si>
    <t>8(34764)78146</t>
  </si>
  <si>
    <t>МЕЛЕУЗОВСКИЙ РАЙОН, Д. МАЛОШАРИПОВО, УЛ. ИСЯНЬЮЛОВА, Д.50</t>
  </si>
  <si>
    <t>8(34764)78433</t>
  </si>
  <si>
    <t>МЕЛЕУЗОВСКИЙ РАЙОН, Д. ЯНГИ-АУЛ, УЛ. ТРУДОВАЯ, Д.5</t>
  </si>
  <si>
    <t xml:space="preserve">Музалевская </t>
  </si>
  <si>
    <t>Михайловна</t>
  </si>
  <si>
    <t>8(34764)78275</t>
  </si>
  <si>
    <t>МЕЛЕУЗОВСКИЙ РАЙОН, С. ХЛЕБОДАРОВКА, УЛ. ЦЕНТРАЛЬНАЯ, Д.50А</t>
  </si>
  <si>
    <t xml:space="preserve">Елистратова </t>
  </si>
  <si>
    <t xml:space="preserve">Надежда </t>
  </si>
  <si>
    <t>8(34764)69547</t>
  </si>
  <si>
    <t>МЕЛЕУЗОВСКИЙ РАЙОН, Д. ЗИРИКОВО, УЛ. ЦЕНТРАЛЬНАЯ, Д.24</t>
  </si>
  <si>
    <t>Яманаева</t>
  </si>
  <si>
    <t>Минигуль</t>
  </si>
  <si>
    <t>8(34764)39869</t>
  </si>
  <si>
    <t>МЕЛЕУЗОВСКИЙ РАЙОН, П.ВОСТОЧНЫЙ, УЛ. СУЩЕСТВУЮЩАЯ, Д.8</t>
  </si>
  <si>
    <t>Кусмаева</t>
  </si>
  <si>
    <t>Аниса</t>
  </si>
  <si>
    <t>Вилевна</t>
  </si>
  <si>
    <t>8(34764)79112</t>
  </si>
  <si>
    <t>МЕЛЕУЗОВСКИЙ РАЙОН, Д. АКНАЗАРОВО, УЛ. МОЛОДЕЖНАЯ, Д.2</t>
  </si>
  <si>
    <t xml:space="preserve">Ханнанова </t>
  </si>
  <si>
    <t>Гульсина</t>
  </si>
  <si>
    <t>Тимерьяновна</t>
  </si>
  <si>
    <t>8(34764)79563</t>
  </si>
  <si>
    <t>МЕЛЕУЗОВСКИЙ РАЙОН, Д. САРЫШЕВО, УЛ. АМИНЕВА, Д.7</t>
  </si>
  <si>
    <t>Габдуллина</t>
  </si>
  <si>
    <t>8(34764)79496</t>
  </si>
  <si>
    <t>МЕЛЕУЗОВСКИЙ РАЙОН, Д. МУТАЕВО, УЛ.ШКОЛЬНАЯ, Д.7</t>
  </si>
  <si>
    <t>8(34764)65503</t>
  </si>
  <si>
    <t>МЕЛЕУЗОВСКИЙ РАЙОН, Д. АБИТОВО, УЛ.ЦЕНТРАЛЬНАЯ, Д.14</t>
  </si>
  <si>
    <t xml:space="preserve">Сангишева </t>
  </si>
  <si>
    <t>Вильевна</t>
  </si>
  <si>
    <t>8(34764)79213</t>
  </si>
  <si>
    <t>МЕЛЕУЗОВСКИЙ РАЙОН, Д. БАСУРМАНОВКА, УЛ. БЕРЕГОВАЯ, Д.3</t>
  </si>
  <si>
    <t>Зайнагутдинова</t>
  </si>
  <si>
    <t>Мухаметгалеевна</t>
  </si>
  <si>
    <t>8(34764)79030</t>
  </si>
  <si>
    <t>МЕЛЕУЗОВСКИЙ РАЙОН, Д. СЕРГЕЕВКА, УЛ. КОЛХОЗНАЯ, Д.7</t>
  </si>
  <si>
    <t>Татлыбаева</t>
  </si>
  <si>
    <t>Зиля</t>
  </si>
  <si>
    <t xml:space="preserve"> Ишбулдовна</t>
  </si>
  <si>
    <t>8(34764)39803</t>
  </si>
  <si>
    <t>МЕЛЕУЗОВСКИЙ РАЙОН, Д.СЫРТЛАНОВО, УЛ.ЦЕНТРАЛЬНАЯ, Д.29</t>
  </si>
  <si>
    <t>Халитова</t>
  </si>
  <si>
    <t>Рифовна</t>
  </si>
  <si>
    <t>8(34764)65403</t>
  </si>
  <si>
    <t>МЕЛЕУЗОВСКИЙ РАЙОН, Д. ИШТУГАНОВО, УЛ.ЦЕНТРАЛЬНАЯ, Д.39А</t>
  </si>
  <si>
    <t>Танслу</t>
  </si>
  <si>
    <t>Закиенв</t>
  </si>
  <si>
    <t>8(34764)65338</t>
  </si>
  <si>
    <t>МЕЛЕУЗОВСКИЙ РАЙОН, Д. БЕРЕГОВКА, УЛ. ЗАРЕЧНАЯ, Д.64</t>
  </si>
  <si>
    <t>8(34764)77403</t>
  </si>
  <si>
    <t>МЕЛЕУЗОВСКИЙ РАЙОН, Д. САИТОВСКИЙ, УЛ.ЦЕНТРАЛЬНАЯ, Д.7</t>
  </si>
  <si>
    <t>Искужеева</t>
  </si>
  <si>
    <t>Ахметовна</t>
  </si>
  <si>
    <t>8(34764)75282</t>
  </si>
  <si>
    <t>МЕЛЕУЗОВСКИЙ РАЙОН, Д. ПЕТРОПАВЛОВКА, УЛ. ЦЕНТРАЛЬНАЯ, Д.25</t>
  </si>
  <si>
    <t>Алмашева</t>
  </si>
  <si>
    <t>Разия</t>
  </si>
  <si>
    <t>Губаевна</t>
  </si>
  <si>
    <t>8(34764)75503</t>
  </si>
  <si>
    <t>МЕЛЕУЗОВСКИЙ РАЙОН, Д. НОВАЯ КАЗАНКОВКА, УЛ.ЦЕНТРАЛЬНАЯ, Д.33</t>
  </si>
  <si>
    <t>8(34764)75475</t>
  </si>
  <si>
    <t>МЕЛЕУЗОВСКИЙ РАЙОН, С. ТРОИЦКОЕ, УЛ. ТУЛЬСКАЯ, Д.30 ПОМ1</t>
  </si>
  <si>
    <t>Лешина</t>
  </si>
  <si>
    <t xml:space="preserve">Татьяна </t>
  </si>
  <si>
    <t xml:space="preserve"> Сергеевна</t>
  </si>
  <si>
    <t>8(34764)74109</t>
  </si>
  <si>
    <t>МЕЛЕУЗОВСКИЙ РАЙОН, Д. КАРАН, УЛ. ТУЛПАРА, Д.15 ПОМ2</t>
  </si>
  <si>
    <t>Кузбекова</t>
  </si>
  <si>
    <t>Линара</t>
  </si>
  <si>
    <t>Саматовна</t>
  </si>
  <si>
    <t>8(34764)721354</t>
  </si>
  <si>
    <t>МЕЛЕУЗОВСКИЙ РАЙОН, Д. РАССВЕТ, УЛ.ЦЕНТРАЛЬНАЯ, Д.8 ПОМ2</t>
  </si>
  <si>
    <t>8(34764)37903</t>
  </si>
  <si>
    <t>МЕЛЕУЗОВСКИЙ РАЙОН, Д. КУТУШЕВО, ПЕР.ШКОЛЬНЫЙ, Д.4</t>
  </si>
  <si>
    <t xml:space="preserve">Зайнагабдинова </t>
  </si>
  <si>
    <t>Самигуловна</t>
  </si>
  <si>
    <t>8(34764)73270</t>
  </si>
  <si>
    <t>МЕЛЕУЗОВСКИЙ РАЙОН, Д. ТАМЬЯН, УЛ. ШКОЛЬНАЯ, Д.38</t>
  </si>
  <si>
    <t xml:space="preserve">Курманова </t>
  </si>
  <si>
    <t xml:space="preserve">Венера </t>
  </si>
  <si>
    <t>Фатиховна</t>
  </si>
  <si>
    <t>8(34764)72278</t>
  </si>
  <si>
    <t>МЕЛЕУЗОВСКИЙ РАЙОН, С. ДАРЬИНО, УЛ.СОВЕТСКАЯ, Д.5/2</t>
  </si>
  <si>
    <t xml:space="preserve">Оглоблина </t>
  </si>
  <si>
    <t>8(34764)68465</t>
  </si>
  <si>
    <t>МЕЛЕУЗОВСКИЙ РАЙОН, С. ВАСИЛЬЕВКА, УЛ.ШКОЛЬНАЯ, Д.4</t>
  </si>
  <si>
    <t xml:space="preserve">Дубкова </t>
  </si>
  <si>
    <t>Риваловна</t>
  </si>
  <si>
    <t>8(34764)77154</t>
  </si>
  <si>
    <t>МЕЛЕУЗОВСКИЙ РАЙОН, Д. МИХАЙЛОВКА, УЛ. ЛЕСНАЯ, Д.29</t>
  </si>
  <si>
    <t xml:space="preserve">Куприянова </t>
  </si>
  <si>
    <t>8(34764)75159</t>
  </si>
  <si>
    <t>МЕЛЕУЗОВСКИЙ РАЙОН, С. БОГОРОДСКОЕ, УЛ. ЦЕНТРАЛЬНАЯ, Д. 7/2</t>
  </si>
  <si>
    <t>8(34764)75179</t>
  </si>
  <si>
    <t>МЕЛЕУЗОВСКИЙ РАЙОН, Д. УЗЯ, УЛ. МОЛОДЕЖНАЯ, Д.10</t>
  </si>
  <si>
    <t xml:space="preserve">Максимкина </t>
  </si>
  <si>
    <t>8(34764)60135</t>
  </si>
  <si>
    <t>МЕЛЕУЗОВСКИЙ РАЙОН, Д. БЕЛЬСКИЙ, УЛ.ШКОЛЬНАЯ, Д.12</t>
  </si>
  <si>
    <t>Мусургалина</t>
  </si>
  <si>
    <t>Агиделевна</t>
  </si>
  <si>
    <t>8(34764)79340</t>
  </si>
  <si>
    <t>МЕЛЕУЗОВСКИЙ РАЙОН, Д. ХАСАНОВО, УЛ. Р. АМАНГУЛОВА, Д.31</t>
  </si>
  <si>
    <t>Гизатуллина</t>
  </si>
  <si>
    <t xml:space="preserve">Минзифа </t>
  </si>
  <si>
    <t>Гайнулловна</t>
  </si>
  <si>
    <t>8(34764)79516</t>
  </si>
  <si>
    <t>МЕЛЕУЗОВСКИЙ РАЙОН, Д. АПТРАКОВО, УЛ. М. БАКИРОВА, Д.1</t>
  </si>
  <si>
    <t>Нурия</t>
  </si>
  <si>
    <t>Исмагиловна</t>
  </si>
  <si>
    <t>8(34764)63225</t>
  </si>
  <si>
    <t>МЕЛЕУЗОВСКИЙ РАЙОН, Д. ОЗЕРКИ, УЛ.РЫБАЛКО, Д.9</t>
  </si>
  <si>
    <t xml:space="preserve">Галина </t>
  </si>
  <si>
    <t xml:space="preserve"> Нурия</t>
  </si>
  <si>
    <t>Нургалеевна</t>
  </si>
  <si>
    <t>8(34764)76111</t>
  </si>
  <si>
    <t>МЕЛЕУЗОВСКИЙ РАЙОН, Д. АНТОНОВКА, УЛ. КАЛИНИНА, Д.49</t>
  </si>
  <si>
    <t>8(34764)76303</t>
  </si>
  <si>
    <t>МЕЛЕУЗОВСКИЙ РАЙОН, Д. ТУМАНЧИНО, УЛ. КУНГАК, Д.28</t>
  </si>
  <si>
    <t>8(34764)63239</t>
  </si>
  <si>
    <t>МЕЛЕУЗОВСКИЙ РАЙОН, Д. САМОЙЛОВКА, УЛ.Ю. ЕЖОВА, Д.8 ПОМ3</t>
  </si>
  <si>
    <t>Антоненко</t>
  </si>
  <si>
    <t>8(34764)70281</t>
  </si>
  <si>
    <t>МЕЛЕУЗОВСКИЙ РАЙОН, Д. ЦЕНТРАЛЬНОЙ УСАДЬБЫ АРАСЛАНОВСКОГО СОВХ. УЛ. ЛЕНИНА, Д.37/1</t>
  </si>
  <si>
    <t xml:space="preserve">Валитова </t>
  </si>
  <si>
    <t xml:space="preserve">Рахима </t>
  </si>
  <si>
    <t>Вазыховна</t>
  </si>
  <si>
    <t>8(34764)70181</t>
  </si>
  <si>
    <t>МЕЛЕУЗОВСКИЙ РАЙОН, Д. САМАРО-ИВАНОВКА, УЛ. СОВЕТСКАЯ, Д.2А</t>
  </si>
  <si>
    <t>8(34764)71048</t>
  </si>
  <si>
    <t>МЕЛЕУЗОВСКИЙ РАЙОН, Д. КИЗРАЙ, УЛ. МОЛОДЕЖНАЯ, Д.6</t>
  </si>
  <si>
    <t xml:space="preserve">Яркеева </t>
  </si>
  <si>
    <t xml:space="preserve">Луиза </t>
  </si>
  <si>
    <t>Саматова</t>
  </si>
  <si>
    <t>8(34764)60112</t>
  </si>
  <si>
    <t>Г. МЕЛЕУЗ, УЛ. КОСТРОМСКАЯ, Д.35</t>
  </si>
  <si>
    <t>Умутбаева</t>
  </si>
  <si>
    <t>8347(64)50492 meldetpol@mail.ru</t>
  </si>
  <si>
    <t>Г. МЕЛЕУЗ, УЛ.В. ШЛЫЧКОВА, Д.29</t>
  </si>
  <si>
    <t>Г. МЕЛЕУЗ, УЛ. 50 ЛЕТ ВЛКСМ, Д.19</t>
  </si>
  <si>
    <t>Г. МЕЛЕУЗ, УЛ. ЛЕНИНА, Д.73</t>
  </si>
  <si>
    <t>Г. МЕЛЕУЗ, УЛ. ОКТЯБРЬСКАЯ, Д.5А</t>
  </si>
  <si>
    <t>Г. МЕЛЕУЗ, УЛ.МОСКОВСКАЯ, Д.2</t>
  </si>
  <si>
    <t>Г. МЕЛЕУЗ, УЛ. ЮЖНАЯ, Д.5</t>
  </si>
  <si>
    <t>Г. МЕЛЕУЗ, УЛ. БУРАНГУЛОВА, Д.11</t>
  </si>
  <si>
    <t>Г. МЕЛЕУЗ, УЛ. СВЕРДЛОВА, Д.19</t>
  </si>
  <si>
    <t>Г. МЕЛЕУЗ, 32 МИКРОРАЙОН, Д.4</t>
  </si>
  <si>
    <t>Г. МЕЛЕУЗ, УЛ.КОСТРОМСКАЯ, Д.20</t>
  </si>
  <si>
    <t>Г. МЕЛЕУЗ, УЛ. МОСКОВСКАЯ, Д.4</t>
  </si>
  <si>
    <t>Г. МЕЛЕУЗ, 32 МИКРОРАЙОН, Д.17</t>
  </si>
  <si>
    <t>Г. МЕЛЕУЗ, УЛ. МАЯКОВСКОГО, Д.16</t>
  </si>
  <si>
    <t>Г. МЕЛЕУЗ, 31 МИКРОРАЙОН, Д.15</t>
  </si>
  <si>
    <t>Г. МЕЛЕУЗ, УЛ. КУЙБЫШЕВА, Д.2А</t>
  </si>
  <si>
    <t>Г. МЕЛЕУЗ, УЛ. МЕТЕОРОЛОГИЧЕСКАЯ, Д.2</t>
  </si>
  <si>
    <t>Г. МЕЛЕУЗ, УЛ.ЛЕНИНА, Д.114</t>
  </si>
  <si>
    <t>Г. МЕЛЕУЗ, 32 МИКРОРАЙОН, Д.19</t>
  </si>
  <si>
    <t>Г. МЕЛЕУЗ, 32 МИКРОРАЙОН, Д.38</t>
  </si>
  <si>
    <t>Г. МЕЛЕУЗ, УЛ. ЛЕНИНА, Д.158</t>
  </si>
  <si>
    <t>Г. МЕЛЕУЗ, УЛ.ЛЕНИНА, Д.154</t>
  </si>
  <si>
    <t>Г. МЕЛЕУЗ, УЛ.МАТРОСОВА, Д.21</t>
  </si>
  <si>
    <t>Г. МЕЛЕУЗ, УЛ.КОЛХОЗНАЯ, Д.10</t>
  </si>
  <si>
    <t>Г. МЕЛЕУЗ, УЛ.СОВЕТСКАЯ, Д.20</t>
  </si>
  <si>
    <t>Г. МЕЛЕУЗ, УЛ. ТЕХНИЧЕСКАЯ, Д.12</t>
  </si>
  <si>
    <t>МЕЛЕУЗОВСКИЙ РАЙОН, С. ЗИРГАН, УЛ. МИРСАЯ АМИРА, Д.38</t>
  </si>
  <si>
    <t>МЕЛЕУЗОВСКИЙ РАЙОН, С.ЗИРГАН, УЛ.СОВЕТСКАЯ, Д.221А</t>
  </si>
  <si>
    <t>МЕЛЕУЗОВСКИЙ РАЙОН, Д.КОРНЕЕВКА, УЛ.ГАГАРИНА, Д.6</t>
  </si>
  <si>
    <t xml:space="preserve">Ишмухаметова </t>
  </si>
  <si>
    <t>Минзиля</t>
  </si>
  <si>
    <t xml:space="preserve"> Гаязовна</t>
  </si>
  <si>
    <t>8(34764)67267</t>
  </si>
  <si>
    <t>Государственное автономное учреждение здравоохранения Республики Башкортостан Стоматологическая поликлиника № 9 города Уфа</t>
  </si>
  <si>
    <t>ГАУЗ РБ Стоматологическая поликлиника № 9 г. Уфа</t>
  </si>
  <si>
    <t>450076, РБ, г. Уфа, ул. Гафури, 103 450019, РБ, г. Уфа, ул Кирзаводская, 1/2</t>
  </si>
  <si>
    <t>Алла</t>
  </si>
  <si>
    <t>250-46-03, ufa.sp9@doctorrb.ru</t>
  </si>
  <si>
    <t xml:space="preserve">Индивидуальный предприниматель Искужин Раис Габдрауфович </t>
  </si>
  <si>
    <t>ИП Искужин Р.Г</t>
  </si>
  <si>
    <t>453663,РБ, Баймакский район, с.Темясово, ул.Искужина, д.24</t>
  </si>
  <si>
    <t>Искужин</t>
  </si>
  <si>
    <t>Раис</t>
  </si>
  <si>
    <t>Габдрауфович</t>
  </si>
  <si>
    <t>8-965-649-97-10</t>
  </si>
  <si>
    <t>453663,РБ, Баймакский район, с.Темясово, ул.Яхина, д.1Б</t>
  </si>
  <si>
    <t xml:space="preserve">Общество с ограниченной ответственностью "Мастер-Дент" </t>
  </si>
  <si>
    <t xml:space="preserve"> ООО "Мастер-Дент"</t>
  </si>
  <si>
    <t xml:space="preserve">Юмагузина </t>
  </si>
  <si>
    <t>Гульчачак</t>
  </si>
  <si>
    <t xml:space="preserve"> Маратовна</t>
  </si>
  <si>
    <t>(347)265-11-33, сот.8-917-432-69-89,e-mail: master-dent@list.ru</t>
  </si>
  <si>
    <t>405</t>
  </si>
  <si>
    <t>ОБЩЕСТВО С ОГРАНИЧЕННОЙ ОТВЕТСТВЕННОСТЬЮ "МЦ МЕГИ"</t>
  </si>
  <si>
    <t>ООО "МЦ МЕГИ"</t>
  </si>
  <si>
    <t>Г. УФА, УЛ. 50 ЛЕТ СССР, Д.30/1</t>
  </si>
  <si>
    <t xml:space="preserve">Полтавец  </t>
  </si>
  <si>
    <t>Васильевич</t>
  </si>
  <si>
    <t>89177425131 ppavel821@yandex.ru</t>
  </si>
  <si>
    <t>403</t>
  </si>
  <si>
    <t>Г. УФА, УЛ. 50 ЛЕТ СССР, Д. 30/1</t>
  </si>
  <si>
    <t>404</t>
  </si>
  <si>
    <t>Г. УФА, УЛ. 50 ЛЕТ СССР, Д.46</t>
  </si>
  <si>
    <t>Карамова</t>
  </si>
  <si>
    <t>ольга</t>
  </si>
  <si>
    <t>89871365610 onk@megi.ru</t>
  </si>
  <si>
    <t>Г. СТЕРЛИТАМАК, УЛ. ОСТРОВСКОГО, Д.1А/2</t>
  </si>
  <si>
    <t>89991342979 klarisa_str@mail.ru</t>
  </si>
  <si>
    <t>Г. УФА, УЛ. МЕНДЕЛЕЕВА, Д.134/7</t>
  </si>
  <si>
    <t>Хамидуллин</t>
  </si>
  <si>
    <t>Рустем</t>
  </si>
  <si>
    <t>Фагимович</t>
  </si>
  <si>
    <t>89173465757 rust-hamidullin@yandex.ru</t>
  </si>
  <si>
    <t>Г. УФА, УЛ. МАРШАЛА ЖУКОВА, Д.6</t>
  </si>
  <si>
    <t>Хабирова</t>
  </si>
  <si>
    <t>Алиана</t>
  </si>
  <si>
    <t>Наильевна</t>
  </si>
  <si>
    <t>89177620326 a.n.khabirova@yandex.ru</t>
  </si>
  <si>
    <t>Г.УФА, ПРОСПЕКТ ОКТЯБРЯ, Д.107. КОРП.6</t>
  </si>
  <si>
    <t>Акбулатова</t>
  </si>
  <si>
    <t>Юлдузовна</t>
  </si>
  <si>
    <t>89173439519  9173439519@mail.ru</t>
  </si>
  <si>
    <t>02201201</t>
  </si>
  <si>
    <t>ГОСУДАРСТВЕННОЕ БЮДЖЕТНОЕ УЧРЕЖДЕНИЕ ЗДРАВООХРАНЕНИЯ РЕСПУБЛИКИ БАШКОРТОСТАН ЗИЛАИРСКАЯ ЦЕНТРАЛЬНАЯ РАЙОННАЯ БОЛЬНИЦА</t>
  </si>
  <si>
    <t>ГБУЗ РБ ЗИЛАИРСКАЯ ЦРБ</t>
  </si>
  <si>
    <t>С. ЗИЛАИР, УЛ. ПУШКИНА, Д. 1</t>
  </si>
  <si>
    <t>ЗИЛАИРСКИЙ РАЙОН, С.МАТРАЕВО, УЛ.С.ЮЛАЕВА, Д.14</t>
  </si>
  <si>
    <t>ЗИЛАИРСКИЙ РАЙОН, С.ЮЛДЫБАЕВО, УЛ.КООПЕРАТИВНАЯ, Д.9</t>
  </si>
  <si>
    <t>ЗИЛАИРСКИЙ РАЙОН, С.КАНАНИКОЛЬСК, УЛ.ВОСТОЧНАЯ, Д.1</t>
  </si>
  <si>
    <t>02201202</t>
  </si>
  <si>
    <t>ЗИЛАИРСКИЙ РАЙОН, С.САБЫРОВО, УЛ.МОЛОДЕЖНАЯ,Д.10</t>
  </si>
  <si>
    <t>02201203</t>
  </si>
  <si>
    <t>02201204</t>
  </si>
  <si>
    <t>ЗИЛАИРСКИЙ РАЙОН, Д.ПЕТРОВКА, УЛ.БЕРЕЗОВАЯ, Д.9</t>
  </si>
  <si>
    <t>ЗИЛАИРСКИЙ РАЙОН, Д. КРАСНЫЙ КУШАК, УЛ.ЛЕСНАЯ,Д.5</t>
  </si>
  <si>
    <t>ЗИЛАИРСКИЙ РАЙОН, Д.ЧУЮНЧИ-ЧУПАНОВО, УЛ.МИЛЯШ, Д.26</t>
  </si>
  <si>
    <t>ЗИЛАИРСКИЙ РАЙОН, Д.КАДЫРША,УЛ.АКМУЛЛЫ,Д.13</t>
  </si>
  <si>
    <t>ЗИЛАИРСКИЙ РАЙОН, С.ИВАНО-КУВАЛАТ, УЛ.БОЛЬШАЯ, Д.5</t>
  </si>
  <si>
    <t>ЗИЛАИРСКИЙ РАЙОН, Д.ВЕРХНЕСАЛИМОВО, УЛ.М.ГАФУРИ,Д.14</t>
  </si>
  <si>
    <t>ЗИЛАИРСКИЙ РАЙОН, Д.СТАРО-ЯКУПОВО, УЛ.И. ДИЛЬМУХАМЕТОВА,Д.11</t>
  </si>
  <si>
    <t>ЗИЛАИРСКИЙ РАЙОН,Д.ВЕРХНЕГАЛЕЕВО,УЛ.САКМАРА,Д.12</t>
  </si>
  <si>
    <t>ЗИЛАИРСКИЙ РАЙОН, Д.БАЙГУЖА,УЛ.АЛЬМУХАМЕТОВА,Д.50</t>
  </si>
  <si>
    <t>ЗИЛАИРСКИЙ РАЙОН, Д.СИДОРОВКА, УЛ.МОЛОДЕЖНАЯ,Д.7</t>
  </si>
  <si>
    <t>ЗИЛАИРСКИЙ РАЙОН, Д.КАШКАРОВО, УЛ.КАШКАРОВСКАЯ, Д.6</t>
  </si>
  <si>
    <t>ЗИЛАИРСКИЙ РАЙОН, Д. СУЛТАНТИМИРОВО, УЛ.С.ЮЛАЕВА, Д.22</t>
  </si>
  <si>
    <t>ЗИЛАИРСКИЙ РАЙОН, Д. С УРТАН-УЗЯК,УЛ.ШКОЛЬНАЯ,Д.7</t>
  </si>
  <si>
    <t>ЗИЛАИРСКИЙ РАЙОН, Д. РУССКИЙ БЕРДЯШ,УЛ.ЦЕНТРАЛЬНАЯ,Д.8</t>
  </si>
  <si>
    <t>ЗИЛАИРСКИЙ РАЙОН, С.БЕРДЯШ, УЛ.ШКОЛЬНАЯ, Д.3</t>
  </si>
  <si>
    <t>ЗИЛАИРСКИЙ РАЙОН, Д. МАЛО-ЮЛДЫБАЕВО,УЛ.Ш.БАБИЧА,Д.16</t>
  </si>
  <si>
    <t>ЗИЛАИРСКИЙ РАЙОН, Д.НОВОАЛЕКСАНДРОВКА, УЛ.КАСКИНОВСКАЯ,Д.19</t>
  </si>
  <si>
    <t>ЗИЛАИРСКИЙ РАЙОН, С.ДМИТРИЕВКА, УЛ.ШКОЛЬНАЯ,Д.1</t>
  </si>
  <si>
    <t>ЗИЛАИРСКИЙ РАЙОН, Х.НОВОПОКРОВКА, УЛ.ШКОЛЬНАЯ,Д2</t>
  </si>
  <si>
    <t>ЗИЛАИРСКИЙ РАЙОН, Д.КАРТЛАЗМА,УЛ.ЦЕНТРАЛЬНАЯ, Д.1</t>
  </si>
  <si>
    <t>ЗИЛАИРСКИЙ РАЙОН, Д.АННОВКА, УЛ.ШКОЛЬНАЯ, Д.11</t>
  </si>
  <si>
    <t>ЗИЛАИРСКИЙ РАЙОН, Д.ВАСИЛЬЕВКА, УЛ.ШКОЛЬНАЯ,Д.5</t>
  </si>
  <si>
    <t>ЗИЛАИРСКИЙ РАЙОН, Д.АШКАДАРОВО,УЛ.Ш.БАБИЧА,Д.10</t>
  </si>
  <si>
    <t>ЗИЛАИРСКИЙ РАЙОН, Д.КЫЗЛАР-БИРГАН, УЛ.ЗАРЕЧНАЯ,Д.2</t>
  </si>
  <si>
    <t>ЗИЛАИРСКИЙ РАЙОН, Д.ЯПАРСАЗ,УЛ.КРЫМГУЖИНА,Д.6</t>
  </si>
  <si>
    <t>ЗИЛАИРСКИЙ РАЙОН, Д.ВОСКРЕСЕНКА, УЛ. МОЛОДЕЖНАЯ,Д.28</t>
  </si>
  <si>
    <t>ЗИЛАИРСКИЙ РАЙОН, Д.МАКСЮТОВО,УЛ.ИСКУЖИНА, Д.3</t>
  </si>
  <si>
    <t>ЗИЛАИРСКИЙ РАЙОН, Д.ЯМАНСАЗ,УЛ.ЦЕНТРАЛЬНАЯ,Д.2</t>
  </si>
  <si>
    <t>ЗИЛАИРСКИЙ РАЙОН, Д.ШАНСК,УЛ.ГАРАЖНАЯ,Д.6</t>
  </si>
  <si>
    <t>ЗИЛАИРСКИЙ РАЙОН, Д.НОВОПРЕОБРАЖЕНСК, УЛ.ЦЕНТРАЛЬНАЯ,Д.12</t>
  </si>
  <si>
    <t>ЗИЛАИРСКИЙ РАЙОН, Д.САЛЯХОВО,УЛ.МУРТАЕВА,Д.36</t>
  </si>
  <si>
    <t>ЗИЛАИРСКИЙ РАЙОН, Х.НАДЕЖДИНСК,УЛ. ЮЛУКСКАЯ,Д.27</t>
  </si>
  <si>
    <t>ЗИЛАИРСКИЙ РАЙОН, Д.ЮМАГУЖИНО,УЛ.Ш.БАБИЧА,Д.12</t>
  </si>
  <si>
    <t>ЗИЛАИРСКИЙ РАЙОН, Д.БЕРЕЗОВКА, УЛ.ШКОЛЬНАЯ,Д.8</t>
  </si>
  <si>
    <t xml:space="preserve">Государственное бюджетное учреждение здравоохранения Республики Башкортостан Верхне-Татышлинская центральная районная больница </t>
  </si>
  <si>
    <t>ГБУЗ РБ Верхне-Татышлинская ЦРБ</t>
  </si>
  <si>
    <t>Поликлиническое отделение</t>
  </si>
  <si>
    <t>452830, Республика Башкортостан, Татышлинский район, с.Верхние Татышлы, ул.Ленина, д.39Б</t>
  </si>
  <si>
    <t>Зиятдинов</t>
  </si>
  <si>
    <t>Нияз</t>
  </si>
  <si>
    <t>Тел: 8(34778) 2-14-42                           
  эл.почта: V-TATYSHLY.CRB@doctorrb.ru</t>
  </si>
  <si>
    <t>Терапевтическое отделение</t>
  </si>
  <si>
    <t>Хирургическое отделение</t>
  </si>
  <si>
    <t>Группа анестезиологии - реаниматологии</t>
  </si>
  <si>
    <t>Педиатрическое отделение</t>
  </si>
  <si>
    <t>Инфекционное отделение</t>
  </si>
  <si>
    <t>Отделение паллиативной медицинской помощи</t>
  </si>
  <si>
    <t>Акушерский стационар</t>
  </si>
  <si>
    <t>Дневной стационар</t>
  </si>
  <si>
    <t>Отделение скорой медицинской помощи</t>
  </si>
  <si>
    <t>Аксаитовская  врачебная амбулатория</t>
  </si>
  <si>
    <t>452832, Республика Башкортостан, Татышлинский район, с. Аксаитово, ул Центральная, д.51</t>
  </si>
  <si>
    <t>Нижнебалтачевская  врачебная амбулатория</t>
  </si>
  <si>
    <t>452835, Республика Башкортостан, Татышлинский район, с. Нижнебалтачево, ул.Новая, д.6</t>
  </si>
  <si>
    <t>Староакбулатовская  врачебная амбулатория</t>
  </si>
  <si>
    <t>452844, Республика Башкортостан, Татышлинский район, с. Староакбулатово, ул. Центральная, д. 29а</t>
  </si>
  <si>
    <t>Старокурдымская  врачебная амбулатория</t>
  </si>
  <si>
    <t>452842,Республика Башкортостан, Татышлинский район, с. Старый Курдым, ул. Механизаторов, д.26</t>
  </si>
  <si>
    <t>Шулгановская  врачебная амбулатория</t>
  </si>
  <si>
    <t>452843, Республика Башкортостан, Татышлинский район, с. Шулганово, ул. Школьная, д.15</t>
  </si>
  <si>
    <t>Арибашевский фельдшерско-акушерский пункт</t>
  </si>
  <si>
    <t>452840, Республика Башкортостан, Татышлинский район, д.Арибаш, ул.Центральная, д. 23</t>
  </si>
  <si>
    <t xml:space="preserve">Артауловский фельдшерско-акушерский пункт </t>
  </si>
  <si>
    <t>452832, Республика Башкортостан, Татышлинский район, д.Артаулово, ул. Новая, д. 1</t>
  </si>
  <si>
    <t xml:space="preserve">Ачу-Елгинский
фельдшерско-акушерский пункт
</t>
  </si>
  <si>
    <t xml:space="preserve">452842, Республика Башкортостан, Татышлинский район, д.Ачу-Елга;
ул. Центральная, д.26
</t>
  </si>
  <si>
    <t>Бадряшевский фельдшерско-акушерский пункт</t>
  </si>
  <si>
    <t xml:space="preserve">452833, Республика Башкортостан, Татышлинский район, д.Бадряшево; 
ул. Центральная, д. 19
</t>
  </si>
  <si>
    <t>Башкибашевский фельдшерско-акушерский пункт</t>
  </si>
  <si>
    <t>452845, Республика Башкортостан, Татышлинский район, с. Башкибаш, ул. Центральная, д. 54</t>
  </si>
  <si>
    <t>Беляшевский фельдшерско-акушерский пункт</t>
  </si>
  <si>
    <t>452833, Республика Башкортостан, Татышлинский район, с. Беляшево, ул. Матросова, д. 16</t>
  </si>
  <si>
    <t>Бигинеевский фельдшерско-акушерский пункт</t>
  </si>
  <si>
    <t xml:space="preserve">452836, Республика Башкортостан, Татышлинский район, д.Бигинеево,
ул. Центральная, д.2
</t>
  </si>
  <si>
    <t>Буль-Кайпановский фельдшерско-акушерский пункт</t>
  </si>
  <si>
    <t xml:space="preserve">452848, Республика Башкортостан, Татышлинский район, с. Буль-Кайпаново,
ул. Ленина, д.59
</t>
  </si>
  <si>
    <t>Бургынбашевский фельдшерско-акушерский пункт</t>
  </si>
  <si>
    <t>452842, Республика Башкортостан, Татышлинский район, д. Бургынбаш, ул. Центральная, д. 16</t>
  </si>
  <si>
    <t>Верхнекудашевский фельдшерско-акушерский пункт</t>
  </si>
  <si>
    <t xml:space="preserve">452841, Республика Башкортостан, Татышлинский район, с.Верхнекудашево,
ул. Хайдарова, д.35
</t>
  </si>
  <si>
    <t>Вязовский фельдшерско-акушерский пункт</t>
  </si>
  <si>
    <t xml:space="preserve">452834, Республика Башкортостан, Татышлинский район, с.Вязовка, 
ул. Центральная, д.48
</t>
  </si>
  <si>
    <t>Гарибашевский фельдшерско-акушерский пункт</t>
  </si>
  <si>
    <t>452843, Республика Башкортостан, Татышлинский район, д. Гарибашево, ул. Октябрьская, д.8</t>
  </si>
  <si>
    <t>Зиримзинский фельдшерско-акушерский пункт</t>
  </si>
  <si>
    <t xml:space="preserve">452832, Республика Башкортостан, Татышлинский район, д.Зиримзи, 
ул. Центральная, д.47
</t>
  </si>
  <si>
    <t>Ильметовский фельдшерско-акушерский пункт</t>
  </si>
  <si>
    <t xml:space="preserve">452832, Республика Башкортостан, Татышлинский район, д.Ильметово,
ул.Центральная, д.38
</t>
  </si>
  <si>
    <t>Кальтяевский  фельдшерско-акушерский пункт</t>
  </si>
  <si>
    <t>452834, Республика Башкортостан, Татышлинский район, с.Кальтяево, ул. Арманшина, д.67</t>
  </si>
  <si>
    <t xml:space="preserve">Кардагушевский
фельдшерско-акушерский пункт
</t>
  </si>
  <si>
    <t>452841, Республика Башкортостан, Татышлинский район, д. Кардагушево, ул. Фрунзе, д. 33</t>
  </si>
  <si>
    <t>Кашкаковский фельдшерско-акушерский пункт</t>
  </si>
  <si>
    <t xml:space="preserve">452843, Республика Башкортостан, Татышлинский район, д.Кашкаково, 
ул. Центральная, д.38
</t>
  </si>
  <si>
    <t>Кытки-Елгинский фельдшерско-акушерский пункт</t>
  </si>
  <si>
    <t xml:space="preserve">452836, Республика Башкортостан, Татышлинский район, д.Кытки-Елга,
ул.Центральная, д.5
</t>
  </si>
  <si>
    <t>Маматаевский фельдшерско-акушерский пункт</t>
  </si>
  <si>
    <t>452839, Республика Башкортостан, Татышлинский район, д.Маматаево, ул. Центральная, д.24</t>
  </si>
  <si>
    <t>Новокайпановский фельдшерско-акушерский пункт</t>
  </si>
  <si>
    <t xml:space="preserve">452848, Республика Башкортостан, Татышлинский район, с.Новокайпаново, 
ул. Горького, д.15
</t>
  </si>
  <si>
    <t>Новтатышлинский фельдшерско-акушерский пункт</t>
  </si>
  <si>
    <t xml:space="preserve">452838, Республика Башкортостан, Татышлинский район, с.Новые Татышлы, 
ул. Школьная, д.25
</t>
  </si>
  <si>
    <t>Петропавловский фельдшерско-акушерский пункт</t>
  </si>
  <si>
    <t xml:space="preserve">452837, Республика Башкортостан, Татышлинский район, д.Петропавловка, 
ул. Мира, д.8
</t>
  </si>
  <si>
    <t>Савкиязовский фельдшерско-акушерский пункт</t>
  </si>
  <si>
    <t>452837, Республика Башкортостан, Татышлинский район, с. Савкияз, ул. Тукая, д. 13</t>
  </si>
  <si>
    <t xml:space="preserve">Сараштыбашевский
фельдшерско-акушерский пункт
</t>
  </si>
  <si>
    <t>452842, Республика Башкортостан, Татышлинский район, с. Сараштыбаш, ул. Центральная, д. 62</t>
  </si>
  <si>
    <t>Старокайпановский фельдшерско-акушерский пункт</t>
  </si>
  <si>
    <t xml:space="preserve">452839, Республика Башкортостан, Татышлинский район, с.Старокайпаново, 
ул.Центральная, д.25а
</t>
  </si>
  <si>
    <t>Старокальмияровский фельдшерско-акушерский пункт</t>
  </si>
  <si>
    <t xml:space="preserve">452837, Республика Башкортостан, Татышлинский район, с.Старокальмиярово, ул. Садовая, д.4
</t>
  </si>
  <si>
    <t>Старокызыляровский фельдшерско-акушерский пункт</t>
  </si>
  <si>
    <t>452836, Республика Башкортостан, Татышлинский район, д. Старый Кызыл-Яр, ул. Центральная, д. 22а</t>
  </si>
  <si>
    <t>Старосикиязовский фельдшерско-акушерский пункт</t>
  </si>
  <si>
    <t>452845, Республика Башкортостан, Татышлинский район, д. Старый Сикияз, ул. Дружбы, д. 32а</t>
  </si>
  <si>
    <t>Старосолдовский фельдшерско-акушерский пункт</t>
  </si>
  <si>
    <t>452833, Республика Башкортостан, Татышлинский район, д. Старосолдово, ул. Лесная, д. 28</t>
  </si>
  <si>
    <t>Старочукуровский фельдшерско-акушерский пункт</t>
  </si>
  <si>
    <t>452839, Республика Башкортостан, Татышлинский район, с.Старочукурово, ул. М.Джалиля, д.32</t>
  </si>
  <si>
    <t>Ташкентский фельдшерско-акушерский пункт</t>
  </si>
  <si>
    <t>452842, Республика Башкортостан, Татышлинский район,  д. Ташкент, ул. Центральная,  д. 41</t>
  </si>
  <si>
    <t>Уразгильдинский фельдшерско-акушерский пункт</t>
  </si>
  <si>
    <t xml:space="preserve">452838, Республика Башкортостан, Татышлинский район, с.Уразгильды, 
ул. Центральная, д.32
</t>
  </si>
  <si>
    <t>Чургулдинский фельдшерско-акушерский пункт</t>
  </si>
  <si>
    <t>452844, Республика Башкортостан, Татышлинский район, с. Чургулды, ул. Ленина, д. 36а</t>
  </si>
  <si>
    <t>Юдинский фельдшерско-акушерский пункт</t>
  </si>
  <si>
    <t xml:space="preserve">452833, Республика Башкортостан, Татышлинский район, д.Юда, 
ул. Центральная, д.35
</t>
  </si>
  <si>
    <t>Юсуповский фельдшерско-акушерский пункт</t>
  </si>
  <si>
    <t>452932, Республика Башкортостан, Татышлинский район, д. Юсупово, ул. Центральная, д. 20</t>
  </si>
  <si>
    <t>Ялгызнаратский фельдшерско-акушерский пункт</t>
  </si>
  <si>
    <t>452845, Республика Башкортостан, Татышлинский район, с.Ялгыз-Нарат, ул. Центральная, д.2а</t>
  </si>
  <si>
    <t>Общество с ограниченной ответственностью "Сфера-Эстейт"</t>
  </si>
  <si>
    <t>ООО "Сфера-Эстетй"</t>
  </si>
  <si>
    <t>450039, г.Уфа, ул. Ферина, д. 13</t>
  </si>
  <si>
    <t>Монжерина</t>
  </si>
  <si>
    <t>Юлия</t>
  </si>
  <si>
    <t>Yulia.Monzherina@diaverum.com, 8-927-3424328</t>
  </si>
  <si>
    <t>450039, г.Уфа, ул.Ю.Гагарина, д.64/2, д. 13</t>
  </si>
  <si>
    <t>Матюхин</t>
  </si>
  <si>
    <t>Виталий</t>
  </si>
  <si>
    <t>Александрович</t>
  </si>
  <si>
    <t>Государственное бюджетное  учреждение здравоохранения Республики Башкортостан Язщыковская центральная районная  больница</t>
  </si>
  <si>
    <t>ГБУЗ РБ ЯЗЫКОВСКАЯ ЦРБ</t>
  </si>
  <si>
    <t>БЛАГОВАРСКИЙ РАЙОН, С.ЯЗЫКОВО, УЛ. ЛЕНИНА, Д. 47</t>
  </si>
  <si>
    <t xml:space="preserve">Ишмаева </t>
  </si>
  <si>
    <t>Рамиля</t>
  </si>
  <si>
    <t>Фавиевна</t>
  </si>
  <si>
    <t>БЛАГОВАРСКИЙ РАЙОН, С.ЯЗЫКОВО, УЛ.ЛЕНИНА, Д. 47</t>
  </si>
  <si>
    <t xml:space="preserve">Крючкова </t>
  </si>
  <si>
    <t>Евгеньевна</t>
  </si>
  <si>
    <t>БЛАГОВАРСКИЙ РАЙОН, С.ЯЗЫКОВО УЛ. ЛЕНИНА, Д. 47</t>
  </si>
  <si>
    <t>Вятчинова</t>
  </si>
  <si>
    <t xml:space="preserve">Светлана </t>
  </si>
  <si>
    <t>БЛАГОВАРСКИЙ РАЙОН, С.МИРНЫЙ, УЛ.ШКОЛЬНАЯ, Д. 6</t>
  </si>
  <si>
    <t xml:space="preserve">Каталевич </t>
  </si>
  <si>
    <t xml:space="preserve">МЕДИЦИНСКИЙ КАБИНЕТ </t>
  </si>
  <si>
    <t>БЛАГОВАРСКИЙ РАЙОН, С. ЯЗЫКОВО, УЛ.ПОБЕДЫ, Д.12</t>
  </si>
  <si>
    <t>Илюза</t>
  </si>
  <si>
    <t>Гизяровна</t>
  </si>
  <si>
    <t>БЛАГОВАРСКИЙ РАЙОН, Д.САРАЙЛЫ,УЛ. А. ГАЛИЕВА, Д.5</t>
  </si>
  <si>
    <t>Маннанова</t>
  </si>
  <si>
    <t>Равилевна</t>
  </si>
  <si>
    <t>БЛАГОВАРСКИЙ РАЙОН, С. УДРЯКБАШ, УЛ. ХАМИТА АГЛИУЛЛИНА, Д.1</t>
  </si>
  <si>
    <t>Мидхатовна</t>
  </si>
  <si>
    <t>БЛАГОВАРСКИЙ РАЙОН, Д.ШАРЛЫК, УЛ.ШКОЛЬНАЯ, Д.7</t>
  </si>
  <si>
    <t xml:space="preserve">Шувалов </t>
  </si>
  <si>
    <t>Илья</t>
  </si>
  <si>
    <t>Олегович</t>
  </si>
  <si>
    <t>БЛАГОВАРСКИЙ РАЙОН, Д. УЗЫБАШ, УЛ.ЦЕНТРАЛЬНАЯ, Д.80</t>
  </si>
  <si>
    <t xml:space="preserve">Валиахметова </t>
  </si>
  <si>
    <t xml:space="preserve">Алина </t>
  </si>
  <si>
    <t xml:space="preserve"> Альбертовна</t>
  </si>
  <si>
    <t>БЛАГОВАРСКИЙ РАЙОН, С. КОБ-ПОКРОВКА, УЛ.ЦЕНТРАЛЬНАЯ, Д.4</t>
  </si>
  <si>
    <t xml:space="preserve">Хазиева </t>
  </si>
  <si>
    <t>Альбина</t>
  </si>
  <si>
    <t>Радифовна</t>
  </si>
  <si>
    <t>БЛАГОВАРСКИЙ РАЙОН, Д.ТОПОРИНКА, УЛ.ШКОЛЬНАЯ, Д.25</t>
  </si>
  <si>
    <t>Рыхова</t>
  </si>
  <si>
    <t>Алсыу</t>
  </si>
  <si>
    <t>в декретном отпуске</t>
  </si>
  <si>
    <t>БЛАГОВАРСКИЙ РАЙОН, Д. ШАМЕЕВО, УЛ.ШАМЕЕВСКАЯ, Д.33</t>
  </si>
  <si>
    <t>Кильдибекова</t>
  </si>
  <si>
    <t>Римовна</t>
  </si>
  <si>
    <t>БЛАГОВАРСКИЙ РАЙОН, Д.КУЛЛЕКУЛ,УЛ.ЦЕНТРАЛЬНАЯ,Д.3</t>
  </si>
  <si>
    <t xml:space="preserve">Ишбулатова </t>
  </si>
  <si>
    <t xml:space="preserve">Макия </t>
  </si>
  <si>
    <t>Макмуновна</t>
  </si>
  <si>
    <t>БЛАГОВАРСКИЙ РАЙОН, С. САМАРИНО, УЛ.ЦЕНТРАЛЬНАЯ, Д.5</t>
  </si>
  <si>
    <t xml:space="preserve">Беззубова </t>
  </si>
  <si>
    <t>БЛАГОВАРСКИЙ РАЙОН, Д. КАРГАЛЫБАШ, УЛ.СТЕПНАЯ, Д.20</t>
  </si>
  <si>
    <t>Еникеева</t>
  </si>
  <si>
    <t>Махмутовна</t>
  </si>
  <si>
    <t>БЛАГОВАРСКИЙ РАЙОН, Д. АХМЕТОВО, УЛ.ЦЕНТРАЛЬНАЯ, Д. 25/1</t>
  </si>
  <si>
    <t xml:space="preserve">Басариева </t>
  </si>
  <si>
    <t>Ляйля</t>
  </si>
  <si>
    <t>Вазиховна</t>
  </si>
  <si>
    <t>БЛАГОВАРСКИЙ РАЙОН, Д. СТАРОАБЗАНОВО, УЛ.КИНДЕРКУЛЬСКАЯ, Д.41</t>
  </si>
  <si>
    <t xml:space="preserve">Файзуллина  </t>
  </si>
  <si>
    <t>Лиза</t>
  </si>
  <si>
    <t>Анасовна</t>
  </si>
  <si>
    <t>БЛАГОВАРСКИЙ РАЙОН, Д.ЛОМОВО, УЛ.ЦЕНТРАЛЬНАЯ, Д.39</t>
  </si>
  <si>
    <t>Шабангалиева</t>
  </si>
  <si>
    <t xml:space="preserve">Рамзия </t>
  </si>
  <si>
    <t>Разифовна</t>
  </si>
  <si>
    <t>БЛАГОВАРСКИЙ РАЙОН, С. СЫНТАШТАМАК, УЛ.ШКОЛЬНАЯ Д.2</t>
  </si>
  <si>
    <t>Сарварова</t>
  </si>
  <si>
    <t xml:space="preserve">Альмира </t>
  </si>
  <si>
    <t>Абраровна</t>
  </si>
  <si>
    <t>БЛАГОВАРСКИЙ РАЙОН, С. ТРОИЦКИЙ, УЛ.ЦЕНТРАЛЬНАЯ, Д.54</t>
  </si>
  <si>
    <t>Наилевна</t>
  </si>
  <si>
    <t>БЛАГОВАРСКИЙ РАЙОН, С. НОВОКОНСТАНТИНОВКА, УЛ.ДРУЖБЫ, Д.27</t>
  </si>
  <si>
    <t xml:space="preserve">Гареева </t>
  </si>
  <si>
    <t xml:space="preserve">Флюра </t>
  </si>
  <si>
    <t>Фаритовна</t>
  </si>
  <si>
    <t>БЛАГОВАРСКИЙ РАЙОН, С. СТАРЫЕ САННЫ, УЛ.СОВХОЗНАЯ, Д.1</t>
  </si>
  <si>
    <t xml:space="preserve">Хангильдина </t>
  </si>
  <si>
    <t>Фанависовна</t>
  </si>
  <si>
    <t>БЛАГОВАРСКИЙ РАЙОН, Д. АХУНОВО, УЛ.ЦЕНТРАЛЬНАЯ,Д.4</t>
  </si>
  <si>
    <t xml:space="preserve">Габидуллина </t>
  </si>
  <si>
    <t>Таслима</t>
  </si>
  <si>
    <t>Ибатулловна</t>
  </si>
  <si>
    <r>
      <t>БЛАГОВАРСКИЙ РАЙОН, Д. 6-Е АЛКИНО, УЛ.РЕЧНАЯ, Д.7,ПОМ</t>
    </r>
    <r>
      <rPr>
        <sz val="11"/>
        <color rgb="FFFF0000"/>
        <rFont val="Calibri"/>
        <family val="2"/>
        <charset val="204"/>
        <scheme val="minor"/>
      </rPr>
      <t>.</t>
    </r>
    <r>
      <rPr>
        <sz val="11"/>
        <color theme="1"/>
        <rFont val="Calibri"/>
        <family val="2"/>
        <charset val="204"/>
        <scheme val="minor"/>
      </rPr>
      <t>1</t>
    </r>
  </si>
  <si>
    <t xml:space="preserve">Сиренко </t>
  </si>
  <si>
    <t xml:space="preserve">Гульмира </t>
  </si>
  <si>
    <t>Фанисовна</t>
  </si>
  <si>
    <t>БЛАГОВАРСКИЙ РАЙОН, Д.ВИКТОРОВКА, УЛ.СОЦИАЛИСТИЧЕСКАЯ, Д.25</t>
  </si>
  <si>
    <t>нет фельдшера</t>
  </si>
  <si>
    <t>БЛАГОВАРСКИЙ РАЙОН, С. НОВОНИКОЛЬСКОЕ, УЛ. КОМСОМОЛЬСКАЯ, Д.50</t>
  </si>
  <si>
    <t xml:space="preserve">Лошак   </t>
  </si>
  <si>
    <t>Зинаида</t>
  </si>
  <si>
    <t>БЛАГОВАРСКИЙ РАЙОН, Д.АЛЕКСЕЕВКА, УЛ.НОВАЯ, Д.23</t>
  </si>
  <si>
    <t>Фишер</t>
  </si>
  <si>
    <t>Лина</t>
  </si>
  <si>
    <t>Антоновна</t>
  </si>
  <si>
    <t>БЛАГОВАРСКИЙ РАЙОН, С. ВЕРХНИЕ КАРГАЛЫ, УЛ.СОЛНЕЧНАЯ, Д.72</t>
  </si>
  <si>
    <t>Мамлеева</t>
  </si>
  <si>
    <t xml:space="preserve"> Айсылу</t>
  </si>
  <si>
    <t>Мавлютовна</t>
  </si>
  <si>
    <t>БЛАГОВАРСКИЙ РАЙОН, С. КАШКАЛАШИ, УЛ.СОВЕТСКАЯ, Д.56</t>
  </si>
  <si>
    <t>Мукминова</t>
  </si>
  <si>
    <t>Индира</t>
  </si>
  <si>
    <t>Зифировна</t>
  </si>
  <si>
    <t>БЛАГОВАРСКИЙ РАЙОН, С. БЛАГОВАР, УЛ. СОВХОЗНАЯ, Д.3</t>
  </si>
  <si>
    <t>Нургалеева</t>
  </si>
  <si>
    <t>Гульфия</t>
  </si>
  <si>
    <t>Минниахметовна</t>
  </si>
  <si>
    <t>БЛАГОВАРСКИЙ РАЙОН, Д. ЗАПАДНЫЙ, УЛ.ШКОЛЬНАЯ, Д.5</t>
  </si>
  <si>
    <t>Мухамедьянова</t>
  </si>
  <si>
    <t>Тимерхановна</t>
  </si>
  <si>
    <t>БЛАГОВАРСКИЙ РАЙОН, С. ЯМАКАЙ, УЛ.ЦВЕТОЧНАЯ, Д.31</t>
  </si>
  <si>
    <t>Уразметова</t>
  </si>
  <si>
    <t>Рифгатовна</t>
  </si>
  <si>
    <r>
      <t>БЛАГОВАРСКИЙ РАЙОН, Д. ДМИТРИЕВКА, УЛ.КОМИССАРОВА, Д.33,ПОМ</t>
    </r>
    <r>
      <rPr>
        <sz val="11"/>
        <color rgb="FFFF0000"/>
        <rFont val="Calibri"/>
        <family val="2"/>
        <charset val="204"/>
        <scheme val="minor"/>
      </rPr>
      <t>.</t>
    </r>
    <r>
      <rPr>
        <sz val="11"/>
        <color theme="1"/>
        <rFont val="Calibri"/>
        <family val="2"/>
        <charset val="204"/>
        <scheme val="minor"/>
      </rPr>
      <t>1</t>
    </r>
  </si>
  <si>
    <t>Малыхина</t>
  </si>
  <si>
    <t>Тагзима</t>
  </si>
  <si>
    <t>Лутфулловна</t>
  </si>
  <si>
    <t>БЛАГОВАРСКИЙ РАЙОН, С. ЯНЫШЕВО, УЛ.ШКОЛЬНАЯ, Д.27</t>
  </si>
  <si>
    <t>Зинурова</t>
  </si>
  <si>
    <t>Резида</t>
  </si>
  <si>
    <t>сельская врачебная амбулатория</t>
  </si>
  <si>
    <t>БЛАГОВАРСКИЙ РАЙОН, С. ПРИШИБ, УЛ.САДОВАЯ, Д.4</t>
  </si>
  <si>
    <t xml:space="preserve">Рафиков </t>
  </si>
  <si>
    <t>Рифкатович</t>
  </si>
  <si>
    <r>
      <t>БЛАГОВАРСКИЙ РАЙОН, С. СТАРОКУЧЕРБАЕВО, УЛ.КООПЕРАТИВНАЯ, Д</t>
    </r>
    <r>
      <rPr>
        <sz val="11"/>
        <color rgb="FFFF0000"/>
        <rFont val="Calibri"/>
        <family val="2"/>
        <charset val="204"/>
        <scheme val="minor"/>
      </rPr>
      <t>.</t>
    </r>
    <r>
      <rPr>
        <sz val="11"/>
        <color theme="1"/>
        <rFont val="Calibri"/>
        <family val="2"/>
        <charset val="204"/>
        <scheme val="minor"/>
      </rPr>
      <t>21</t>
    </r>
  </si>
  <si>
    <t>Ахунова</t>
  </si>
  <si>
    <t>Флида</t>
  </si>
  <si>
    <t xml:space="preserve"> Магруфовна</t>
  </si>
  <si>
    <t>БЛАГОВАРСКИЙ РАЙОН, С. ТАН, УЛ.ЦЕНТРАЛЬНАЯ, Д.10</t>
  </si>
  <si>
    <t>Абдульманова</t>
  </si>
  <si>
    <t>БЛАГОВАРСКИЙ РАЙОН, С. ПЕРВОМАЙСКИЙ, УЛ.ЛЕНИНА, Д.19</t>
  </si>
  <si>
    <t>Галяутдинов</t>
  </si>
  <si>
    <t xml:space="preserve">Вадим </t>
  </si>
  <si>
    <t>Фанилевич</t>
  </si>
  <si>
    <t>БЛАГОВАРСКИЙ РАЙОН, Д. ТАКЧУРА, УЛ. ТАКЧУРИНСКАЯ, Д. 43</t>
  </si>
  <si>
    <t>Хайруллина</t>
  </si>
  <si>
    <t>Диляра</t>
  </si>
  <si>
    <t>Рамилевна</t>
  </si>
  <si>
    <t xml:space="preserve">Общество с ограниченной ответственностью "Дантист+" </t>
  </si>
  <si>
    <t>ООО "Дантист+"</t>
  </si>
  <si>
    <t>452683, Республика Башкортостан, г.Нефтекамск, проспект Юбилейный, дом 8, офис 22</t>
  </si>
  <si>
    <t xml:space="preserve">Раджабова </t>
  </si>
  <si>
    <t xml:space="preserve">Надира </t>
  </si>
  <si>
    <t xml:space="preserve">Баракаевна </t>
  </si>
  <si>
    <t>8(34783)7-00-28, e-mail:dantist.nf@yandex.ru</t>
  </si>
  <si>
    <t>452683, Республика Башкортостан, г.Нефтекамск, проспект Комсомольский, дом41</t>
  </si>
  <si>
    <t>02114002</t>
  </si>
  <si>
    <t>ГОСУДАРСТВЕННОЕ АВТОНОМНОЕ УЧРЕЖДЕНИЕ ЗДРАВООХРАНЕНИЯ РЕСПУБЛИКИ БАШКОРТОСТАН ДЕТСКАЯ СТОМАТОЛОГИЧЕСКАЯ ПОЛИКЛИНИКА №3 ГОРОДА УФА</t>
  </si>
  <si>
    <t>ГАУЗ РБ ДЕТСКАЯ СТОМАТОЛОГИЧЕСКАЯ ПОЛИКЛИНИКА №3 Г.УФА</t>
  </si>
  <si>
    <t>Г.УФА, УЛ.ДОСТОЕВСКОГО, Д.99, КОРП.А</t>
  </si>
  <si>
    <t>Исмагилова</t>
  </si>
  <si>
    <t>Ураловна</t>
  </si>
  <si>
    <t>246-30-82;  факс 246-30-82; dsp3@mail.ru</t>
  </si>
  <si>
    <t>Г.УФА, УЛ.КИРЗАВОДСКАЯ, Д.1 КОРП.3</t>
  </si>
  <si>
    <t>Г.УФА, УЛ.СТЕПАНА КУВЫКИНА, Д.100</t>
  </si>
  <si>
    <t>Г.УФА, УЛ Н. ДМИТРИЕВА, Д.19, КОРП.1</t>
  </si>
  <si>
    <t>Г.УФА, УЛ ПОДВОЙСКОГО, Д.7</t>
  </si>
  <si>
    <r>
      <t>Г.УФА, УЛ. УЛ.КОМСОМОЛЬСКАЯ, Д.</t>
    </r>
    <r>
      <rPr>
        <sz val="10"/>
        <color rgb="FFFF0000"/>
        <rFont val="Times New Roman"/>
        <family val="1"/>
        <charset val="204"/>
      </rPr>
      <t>33</t>
    </r>
  </si>
  <si>
    <t>Г.УФА, УЛ. КРАСНОВОДСКАЯ, Д.13</t>
  </si>
  <si>
    <t>Г.УФА, УЛ. НИКОЛАЯ ДМИТРИЕВА,Д.13,КОРП.1</t>
  </si>
  <si>
    <t>Г.УФА, УЛ. 50-ЛЕТИЯ ОКТЯБРЯ, Д.7А</t>
  </si>
  <si>
    <t>Г.УФА, УЛ. МИНИГАЛИ ГУБАЙДУЛЛИНА, Д.27</t>
  </si>
  <si>
    <t>Г.УФА, УЛ. ЗЕНЦОВА, Д.51</t>
  </si>
  <si>
    <t>Г.УФА, УЛ. ДОСТОЕВСКОГО, Д.67</t>
  </si>
  <si>
    <t>02114001</t>
  </si>
  <si>
    <t>Г.УФА, УЛ.50-ЛЕТИЯ ОКТЯБРЯ, Д.16/1</t>
  </si>
  <si>
    <t>Ганиева</t>
  </si>
  <si>
    <t>Римма</t>
  </si>
  <si>
    <t>Асхатовна</t>
  </si>
  <si>
    <r>
      <t xml:space="preserve">Г.УФА, УЛ. </t>
    </r>
    <r>
      <rPr>
        <sz val="10"/>
        <color rgb="FFFF0000"/>
        <rFont val="Times New Roman"/>
        <family val="1"/>
        <charset val="204"/>
      </rPr>
      <t>50</t>
    </r>
    <r>
      <rPr>
        <sz val="10"/>
        <color theme="1"/>
        <rFont val="Times New Roman"/>
        <family val="1"/>
        <charset val="204"/>
      </rPr>
      <t xml:space="preserve"> ЛЕТ СССР, Д.10</t>
    </r>
  </si>
  <si>
    <t>Г.УФА, УЛ. Р.ЗОРГЕ, Д.10, КОРП.1</t>
  </si>
  <si>
    <t>Г.УФА, УЛ. МЕНДЕЛЕЕВА, Д.177, КОРП.3</t>
  </si>
  <si>
    <t>Г.УФА, УЛ. МАЛАЯ ЛЕСОПИЛЬНАЯ, Д.13А</t>
  </si>
  <si>
    <t>государственное бюджетное учреждение здравоохранения Республики Башкортостан Белебеевская центральная районная больница</t>
  </si>
  <si>
    <t>ГБУЗ РБ Белебеевская ЦРБ</t>
  </si>
  <si>
    <t>Поликлиника № 1</t>
  </si>
  <si>
    <t xml:space="preserve">452000, Российская Федерация, Республика Башкортостан, г.Белебей, ул.Волгоградская, д.14 </t>
  </si>
  <si>
    <t xml:space="preserve">Низаев </t>
  </si>
  <si>
    <t>Ришат</t>
  </si>
  <si>
    <t>8(34786) 3-08-23;                          bel-pol1@yandex.ru</t>
  </si>
  <si>
    <t>Поликлиника Приютовской рацйонной больницы</t>
  </si>
  <si>
    <t xml:space="preserve">452017, Российская Федерация, Республика Башкортостан, Белебеевский район, р.п.Приютово, ул.Калинина, д.13 "а" </t>
  </si>
  <si>
    <t xml:space="preserve">Сафина </t>
  </si>
  <si>
    <t xml:space="preserve">Альбина </t>
  </si>
  <si>
    <t>8(34786) 7-10-36, 8(34786) 7-18-44,  stac.priyutovo@gmail.com</t>
  </si>
  <si>
    <t>Детская поликлиника</t>
  </si>
  <si>
    <t xml:space="preserve">452000, Российская Федерация, Республика Башкортостан, г.Белебей, ул.Красная, д.81 </t>
  </si>
  <si>
    <t xml:space="preserve">Гумерова </t>
  </si>
  <si>
    <t>Табриковна</t>
  </si>
  <si>
    <t xml:space="preserve"> 8(34786) 4-28-25;                               detpoklin@mail.ru</t>
  </si>
  <si>
    <t>Стоматологическая поликлиника</t>
  </si>
  <si>
    <t xml:space="preserve">452000, Российская Федерация, Республика Башкортостан, г.Белебей, ул.Красная, д.132 </t>
  </si>
  <si>
    <t>Абакиров</t>
  </si>
  <si>
    <t xml:space="preserve">Александр </t>
  </si>
  <si>
    <t>Мурзагареевич</t>
  </si>
  <si>
    <t xml:space="preserve"> 8(34786) 4-11-68;                               BEL.CRB@doctorrb.ru</t>
  </si>
  <si>
    <t>Женская консультация</t>
  </si>
  <si>
    <t xml:space="preserve">452000, Российская Федерация, Республика Башкортостан, г.Белебей, ул.Свободы, д.1"а" </t>
  </si>
  <si>
    <t>Тимофеева</t>
  </si>
  <si>
    <t>Федоровна</t>
  </si>
  <si>
    <t xml:space="preserve"> 8(34786)5-54-00;                               TimofeevaIF@doctorrb.ru</t>
  </si>
  <si>
    <t>Отделение функциональной диагностики</t>
  </si>
  <si>
    <t>Низамутдинова</t>
  </si>
  <si>
    <t>Марьям</t>
  </si>
  <si>
    <t>Мухамадиевна</t>
  </si>
  <si>
    <t xml:space="preserve"> 8(34786) 4-13-28;                           belmkdc@mail.ru</t>
  </si>
  <si>
    <t xml:space="preserve">452000, Российская Федерация, Республика Башкортостан, г.Белебей, ул.Революционеров, д.7 </t>
  </si>
  <si>
    <t>Винайко</t>
  </si>
  <si>
    <t xml:space="preserve"> 8(34786) 4-14-08;                               BEL.CRB@doctorrb.ru</t>
  </si>
  <si>
    <t>Кардиологическое отделение</t>
  </si>
  <si>
    <t>Салимгареев</t>
  </si>
  <si>
    <t>Ильдус</t>
  </si>
  <si>
    <t>Ильдарович</t>
  </si>
  <si>
    <t xml:space="preserve"> 8(34786) 4-29-55;                               BEL.CRB@doctorrb.ru</t>
  </si>
  <si>
    <t xml:space="preserve">Валеева </t>
  </si>
  <si>
    <t>Альфия</t>
  </si>
  <si>
    <t xml:space="preserve"> 8(34786) 4-20-72;                               BEL.CRB@doctorrb.ru</t>
  </si>
  <si>
    <t xml:space="preserve">Романова </t>
  </si>
  <si>
    <t xml:space="preserve"> 8(34786) 4-10-21;                               BEL.CRB@doctorrb.ru</t>
  </si>
  <si>
    <t>Гинекологическое отделение</t>
  </si>
  <si>
    <t>Звиадазе</t>
  </si>
  <si>
    <t>Асмати</t>
  </si>
  <si>
    <t>Амирамовна</t>
  </si>
  <si>
    <t xml:space="preserve"> 8(34786) 4-14-02;                               BEL.CRB@doctorrb.ru</t>
  </si>
  <si>
    <t>Неврологическое отделение для больных с ОНМК</t>
  </si>
  <si>
    <t xml:space="preserve">452000, Российская Федерация, Республика Башкортостан, г.Белебей, ул.Революционеров, д.15 </t>
  </si>
  <si>
    <t>Рахматуллин</t>
  </si>
  <si>
    <t>Фан</t>
  </si>
  <si>
    <t>Гиниятуллинович</t>
  </si>
  <si>
    <t xml:space="preserve"> 8(34786) 4-14-59;                               BEL.CRB@doctorrb.ru</t>
  </si>
  <si>
    <t>Хирургическое отделение № 1</t>
  </si>
  <si>
    <t>Даутов</t>
  </si>
  <si>
    <t>Фарвазетдинович</t>
  </si>
  <si>
    <t xml:space="preserve"> 8(34786) 4-11-07;                               BEL.CRB@doctorrb.ru</t>
  </si>
  <si>
    <t>Отделение травматологии и ортопедии</t>
  </si>
  <si>
    <t>Фассахов</t>
  </si>
  <si>
    <t>Джамиль</t>
  </si>
  <si>
    <t>Амурович</t>
  </si>
  <si>
    <t xml:space="preserve"> 8(34786) 4-25-75;                               BEL.CRB@doctorrb.ru</t>
  </si>
  <si>
    <t>Урологическое отделение</t>
  </si>
  <si>
    <t>Низумутдинов</t>
  </si>
  <si>
    <t>Васимович</t>
  </si>
  <si>
    <t xml:space="preserve"> 8(34786) 4-14-99;                               BEL.CRB@doctorrb.ru</t>
  </si>
  <si>
    <t>Акушерско-гинекологический корпус</t>
  </si>
  <si>
    <t>Аминева</t>
  </si>
  <si>
    <t xml:space="preserve">Анна </t>
  </si>
  <si>
    <t xml:space="preserve"> 8(34786) 7-10-31;                               BEL.CRB@doctorrb.ru</t>
  </si>
  <si>
    <t>Терапевтическое отделение Приютовской районной больницы</t>
  </si>
  <si>
    <t>Галиулловна</t>
  </si>
  <si>
    <t>8(34786) 7-14-35,  stac.priyutovo@gmail.com</t>
  </si>
  <si>
    <t>Хирургическое отделение Приютовской районной больницы</t>
  </si>
  <si>
    <t xml:space="preserve">Валеев </t>
  </si>
  <si>
    <t>Рамиль</t>
  </si>
  <si>
    <t>Миргалеевич</t>
  </si>
  <si>
    <t xml:space="preserve"> 8(34786) 7-19-30,  stac.priyutovo@gmail.com</t>
  </si>
  <si>
    <t>Инфекционное отделение Приютовской районной больницы</t>
  </si>
  <si>
    <t xml:space="preserve">Иванова </t>
  </si>
  <si>
    <t xml:space="preserve"> 8(34786) 7-29-40,  stac.priyutovo@gmail.com</t>
  </si>
  <si>
    <t>Офтальмологическое отделение</t>
  </si>
  <si>
    <t>Диреев</t>
  </si>
  <si>
    <t>Олег</t>
  </si>
  <si>
    <t>Константинович</t>
  </si>
  <si>
    <t xml:space="preserve"> 8(34786) 3-03-22;                               BEL.CRB@doctorrb.ru</t>
  </si>
  <si>
    <t>ДС при поликлинике офтальмологического профиля</t>
  </si>
  <si>
    <t>ДС при поликлинике дерматологического профиля</t>
  </si>
  <si>
    <t>Титов</t>
  </si>
  <si>
    <t>Юрьевич</t>
  </si>
  <si>
    <t xml:space="preserve"> 8(34786) 5-54-03;                               BEL.CRB@doctorrb.ru</t>
  </si>
  <si>
    <t>ДС  при детской поликлинике</t>
  </si>
  <si>
    <t>ДС при поликлинике №1</t>
  </si>
  <si>
    <t>Фархутдинова</t>
  </si>
  <si>
    <t>Рашидовна</t>
  </si>
  <si>
    <t xml:space="preserve"> 8(34786)4-10-34;                               BEL.CRB@doctorrb.ru</t>
  </si>
  <si>
    <t>ДС при женской консультации</t>
  </si>
  <si>
    <t>ДС при поликлинике с.УсеньИвановское</t>
  </si>
  <si>
    <t xml:space="preserve">452033,Российская Федерация, Республика Башкортостан, Белебеевский район, с.Усень-Ивановское,  ул. Гагарина, д.107 </t>
  </si>
  <si>
    <t>Алматова</t>
  </si>
  <si>
    <t>Мирзокуловна</t>
  </si>
  <si>
    <t xml:space="preserve"> 8(34786) 2-73-25;                               BEL.CRB@doctorrb.ru</t>
  </si>
  <si>
    <t>ДС при поликлинике с.Метевбаш</t>
  </si>
  <si>
    <t xml:space="preserve">452035, Российская Федерация, Республика Башкортостан, Белебеевский район, с.Метевбаш,  ул. Школьная, д.74А </t>
  </si>
  <si>
    <t>Салемгареев</t>
  </si>
  <si>
    <t xml:space="preserve"> 8(34786) 2-61-37;                               BEL.CRB@doctorrb.ru</t>
  </si>
  <si>
    <t>ДС при поликлинике р.п.Приютово</t>
  </si>
  <si>
    <t>Ишкаев</t>
  </si>
  <si>
    <t>Марс</t>
  </si>
  <si>
    <t>Ахатович</t>
  </si>
  <si>
    <t>Сюльдина</t>
  </si>
  <si>
    <t xml:space="preserve"> 8(34786) 5-54-81;                               BEL.CRB@doctorrb.ru</t>
  </si>
  <si>
    <t>Врачебная амбулатория с.Аксаково</t>
  </si>
  <si>
    <t xml:space="preserve">452020, Российская Федерация, Республика Башкортостан, Белебеевский муниципальный район, сельское поселение Аксаковский сельсовет,  село Аксаково, улица Первомайская, дом 2Д </t>
  </si>
  <si>
    <t xml:space="preserve"> 8(34786)2-34-31;                               BEL.CRB@doctorrb.ru</t>
  </si>
  <si>
    <t>Врачебная амбулатория с.Усень-Ивановское</t>
  </si>
  <si>
    <t xml:space="preserve">452033, Российская Федерация, Республика Башкортостан, Белебеевский муниципальный район, селськое поселение Усень-Ивановский сельсовет, с.Усень-Ивановское,  ул. Гагарина, д.107 </t>
  </si>
  <si>
    <t>Знаменское отделение общей врачебной практики</t>
  </si>
  <si>
    <t xml:space="preserve">452032, Российская Федерация, Республика Башкортостан, Белебеевский муниципальный район, сельское поселение Знаменский сельсовет, с.Знаменка,  ул. Советская, д.61 </t>
  </si>
  <si>
    <t>Стрелков</t>
  </si>
  <si>
    <t>Вячеслав</t>
  </si>
  <si>
    <t>Владимирович</t>
  </si>
  <si>
    <t xml:space="preserve"> 8(34786) 2-21-32;                               BEL.CRB@doctorrb.ru</t>
  </si>
  <si>
    <t>Максим-Горьковское отделение общей врачебной практики</t>
  </si>
  <si>
    <t xml:space="preserve">452014, Российская Федерация, Республика Башкортостан, Белебеевский муниципальный район, сельское поселение Максим-Горьковский сельсовет, с.Центральной усадьбы племзавода имени Максима Горького,  ул. Садовая, д. 3 </t>
  </si>
  <si>
    <t>Регина</t>
  </si>
  <si>
    <t>Зинятулловна</t>
  </si>
  <si>
    <t xml:space="preserve"> 8(34786) 2-07-13;                               BEL.CRB@doctorrb.ru</t>
  </si>
  <si>
    <t>Метевбашевское отделение общей врачебной практики</t>
  </si>
  <si>
    <t xml:space="preserve">452035, Российская Федерация, Республика Башкортостан, Белебеевский муниципальный район, сельское поселение Метевбашевский сельсовет, с.Метевбаш,  ул. Школьная, здание 74А </t>
  </si>
  <si>
    <t>Аделькинский  ФАП</t>
  </si>
  <si>
    <t>452022, Российская Федерация, Республика Башкортостан, Белебеевский муниципальный район, сельское поселение Ермолкинский сельсовет, с. Аделькино, ул. Школьная, здание 6</t>
  </si>
  <si>
    <t>Гордеева</t>
  </si>
  <si>
    <t xml:space="preserve"> 8(34786) 2-91-26;                               BEL.CRB@doctorrb.ru</t>
  </si>
  <si>
    <t>Алексеевский ФАП</t>
  </si>
  <si>
    <t>452030, Российская Федерация, Республика Башкортостан, Белебеевский муниципальный район, сельское поселение Рассветовский сельсовет,  д. Алексеевка, ул. Школьная, д. 14</t>
  </si>
  <si>
    <t>Сергеева</t>
  </si>
  <si>
    <t xml:space="preserve">Людмила </t>
  </si>
  <si>
    <t xml:space="preserve"> 8(34786) 2-93-12;                               BEL.CRB@doctorrb.ru</t>
  </si>
  <si>
    <t>Анновский ФАП</t>
  </si>
  <si>
    <t>452027, Российская Федерация, Республика Башкортостан, Белебеевский муниципальный район, сельское поселение Анновский сельсовет, с. Анновка, ул.  Советская, д. 15</t>
  </si>
  <si>
    <t>Викторова</t>
  </si>
  <si>
    <t xml:space="preserve">Ульфатовна </t>
  </si>
  <si>
    <t xml:space="preserve"> 8(34786) 2-42-40;                               BEL.CRB@doctorrb.ru</t>
  </si>
  <si>
    <t>Баженовский ФАП</t>
  </si>
  <si>
    <t>452031, Российская Федерация, Республика Башкортостан, Белебеевский муниципальный район, сельское поселение Баженовский сельсовет, с. Баженово,ул. Административная, д. 4</t>
  </si>
  <si>
    <t>Никитина</t>
  </si>
  <si>
    <t xml:space="preserve"> 8(34786) 2-65-25;                               BEL.CRB@doctorrb.ru</t>
  </si>
  <si>
    <t>Баймурзинский ФАП</t>
  </si>
  <si>
    <t>452022, Российская Федерация, Республика Башкортостан, Белебеевский муниципальный район, сельское поселение Ермолкинский сельсовет, д. Баймурзино, ул. Мира, здание 50а</t>
  </si>
  <si>
    <t>Зиязетдинов</t>
  </si>
  <si>
    <t>Талгатович</t>
  </si>
  <si>
    <t xml:space="preserve"> 8(34786) 2-90-32;                               BEL.CRB@doctorrb.ru</t>
  </si>
  <si>
    <t>Булановский ФАП</t>
  </si>
  <si>
    <t>452030, Российская Федерация, Республика Башкортостан, Белебеевский муниципальный район, сельское поселение Шаровский сельсовет, д. Булановка, ул.  Центральная, д. 25</t>
  </si>
  <si>
    <t>Емельянова</t>
  </si>
  <si>
    <t xml:space="preserve"> 8(34786) 2-06-65;                               BEL.CRB@doctorrb.ru</t>
  </si>
  <si>
    <t>Веровский ФАП</t>
  </si>
  <si>
    <t>452037, Российская Федерация, Республика Башкортостан, Белебеевский муниципальный район, сельское поселение Усень-Ивановский сельсовет,  с. Веровка, ул. Веровка, здание 19/1</t>
  </si>
  <si>
    <t>Подтеребкова</t>
  </si>
  <si>
    <t xml:space="preserve"> 8(34786) 2-74-01;                               BEL.CRB@doctorrb.ru</t>
  </si>
  <si>
    <t>Донской  ФАП</t>
  </si>
  <si>
    <t>452188, Российская Федерация, Республика Башкортостан, Белебеевский муниципальный район,  сельское поселение Донской сельсовет, д. Подлесное, ул.   Центральная, д. 82 б</t>
  </si>
  <si>
    <t xml:space="preserve">Тарасенко </t>
  </si>
  <si>
    <t>Наталия</t>
  </si>
  <si>
    <t>Анатолиевна</t>
  </si>
  <si>
    <t>89063706386;                               BEL.CRB@doctorrb.ru</t>
  </si>
  <si>
    <t xml:space="preserve">Ермолкинский ФАП </t>
  </si>
  <si>
    <t>452022, Российская Федерация, Республика Башкортостан,  Белебеевский муниципальный район, сельское поселение Ермолкинский сельсовет, с. Ермолкино, ул. Ленина, здание 29а</t>
  </si>
  <si>
    <t>Исаева</t>
  </si>
  <si>
    <t>Рудольфовна</t>
  </si>
  <si>
    <t xml:space="preserve"> 8(34786) 2-92-14;                               BEL.CRB@doctorrb.ru</t>
  </si>
  <si>
    <t xml:space="preserve">Илькинский ФАП </t>
  </si>
  <si>
    <t>452024, Российская Федерация, Республика Башкортостан, Белебеевский муниципальный район, сельское поселение Анновский сельсовет, д. Илькино, ул.  Центральная, д. 9</t>
  </si>
  <si>
    <t>Никифоров</t>
  </si>
  <si>
    <t>Витальевич</t>
  </si>
  <si>
    <t xml:space="preserve"> 8(34786) 2-45-45;                               BEL.CRB@doctorrb.ru</t>
  </si>
  <si>
    <t xml:space="preserve">Казанлинский ФАП </t>
  </si>
  <si>
    <t xml:space="preserve">452038, Российская Федерация, Республика Башкортостан, Белебеевский муниципальный район, сельское поселение Донской сельсовет, д. Казанлы-Тамак, ул.  Центральная, д. 18 </t>
  </si>
  <si>
    <t>Кирилловский ФАП</t>
  </si>
  <si>
    <t>452025, Российская Федерация, Республика Башкортостан, Белебеевский муниципальный район, сельское поселение Рассветовский сельсовет,  д. Кирилловка, ул. Центральная, д. 12</t>
  </si>
  <si>
    <t xml:space="preserve">Красноярский ФАП </t>
  </si>
  <si>
    <t>452016, Российская Федерация, Республика Башкортостан, Белебеевский муниципальный район, сельское поселение Слакбашевский сельсовет,  д. Краснояр, ул.  Центральная, здание 12</t>
  </si>
  <si>
    <t xml:space="preserve">Макарова </t>
  </si>
  <si>
    <t xml:space="preserve"> 8(34786) 2-58-07;                               BEL.CRB@doctorrb.ru</t>
  </si>
  <si>
    <t>Малиновский  ФАП</t>
  </si>
  <si>
    <t>452021, Российская Федерация, Республика Башкортостан, Белебеевский муниципальный район, сельское поселение Малиновский сельсовет,  д. Малиновка, ул. Школьная, д. 5</t>
  </si>
  <si>
    <t>Ахова</t>
  </si>
  <si>
    <t>Минихановна</t>
  </si>
  <si>
    <t xml:space="preserve"> 8(34786) 2-01-26;                               BEL.CRB@doctorrb.ru</t>
  </si>
  <si>
    <t>Малоалександровский ФАП</t>
  </si>
  <si>
    <t>452023, Российская Федерация, Республика Башкортостан, Белебеевский муниципальный район, сельское поселение Ермолкинский сельсовет,  с. Малоалександровка, ул. Молодежная, здание 1а</t>
  </si>
  <si>
    <t>Николаева</t>
  </si>
  <si>
    <t>Витальевна</t>
  </si>
  <si>
    <t xml:space="preserve"> 8(34786) 2-95-35;                               BEL.CRB@doctorrb.ru</t>
  </si>
  <si>
    <t>Мочилкинский  ФАП</t>
  </si>
  <si>
    <t>452032, Российская Федерация, Республика Башкортостан, Белебеевский муниципальный район, сельское поселение Знаменский сельсовет, д. Мочилки, ул.  Луговая, д. 9, помещение 1</t>
  </si>
  <si>
    <t>Зиннурова</t>
  </si>
  <si>
    <t>Ирековна</t>
  </si>
  <si>
    <t xml:space="preserve"> 8(34786) 2-20-03;                               BEL.CRB@doctorrb.ru</t>
  </si>
  <si>
    <t xml:space="preserve">Надеждинский ФАП </t>
  </si>
  <si>
    <t>452020, Российская Федерация, Республика Башкортостан, Белебеевский муниципальный район, сельское поселение Аксаковский сельсовет,  д. Надеждино, ул.  Молодежная,  д. 4</t>
  </si>
  <si>
    <t>Павлова</t>
  </si>
  <si>
    <t xml:space="preserve"> 8(34786) 2-37-24;                               BEL.CRB@doctorrb.ru</t>
  </si>
  <si>
    <t xml:space="preserve">Новосараевский ФАП </t>
  </si>
  <si>
    <t>452032, Российская Федерация, Республика Башкортостан, Белебеевский муниципальный район, сельское поселение Знаменский сельсовет,  д. Новосараево, ул. Овражная, д. 8</t>
  </si>
  <si>
    <t>Ялаева</t>
  </si>
  <si>
    <t>Кифая</t>
  </si>
  <si>
    <t>Инсафутдиновна</t>
  </si>
  <si>
    <t xml:space="preserve"> 8(34786) 2-23-42;                               BEL.CRB@doctorrb.ru</t>
  </si>
  <si>
    <t xml:space="preserve">Новосеменкинский ФАП </t>
  </si>
  <si>
    <t>452032, Российская Федерация, Республика Башкортостан, Белебеевский муниципальный район, сельское поселение Семенкинский сельсовет, с. Новосеменкино, ул. Пушкина, д. 18</t>
  </si>
  <si>
    <t xml:space="preserve"> 8(34786) 2-51-85;                               BEL.CRB@doctorrb.ru</t>
  </si>
  <si>
    <t>Пятилетский ФАП</t>
  </si>
  <si>
    <t>452038, Российская Федерация, Республика Башкортостан, Белебеевский муниципальный район, сельское поселение Донской сельсовет,  д. Пахарь, ул. Школьная, д. 1а</t>
  </si>
  <si>
    <t>Мышова</t>
  </si>
  <si>
    <t xml:space="preserve"> 8(34786) 2-56-93;                               BEL.CRB@doctorrb.ru</t>
  </si>
  <si>
    <t xml:space="preserve">Рассветовский ФАП </t>
  </si>
  <si>
    <t>452025, Российская Федерация, Республика Башкортостан, Белебеевский муниципальный район, сельское поселение Рассветовский сельсовет,  д. Рассвет, ул. Лесная, д. 19</t>
  </si>
  <si>
    <t>Кириллова</t>
  </si>
  <si>
    <t>Надежда</t>
  </si>
  <si>
    <t xml:space="preserve"> 89373547553                              BEL.CRB@doctorrb.ru</t>
  </si>
  <si>
    <t>Родниковский ФАП</t>
  </si>
  <si>
    <t>452021, Российская Федерация, Республика Башкортостан, Белебеевский муниципальный район, сельское поселение Малиновский сельсовет,  д. Родники, ул.  Набережная, д. 3</t>
  </si>
  <si>
    <t>Сибагатуллина</t>
  </si>
  <si>
    <t>Залия</t>
  </si>
  <si>
    <t>Минулловна</t>
  </si>
  <si>
    <t xml:space="preserve"> 8(34786) 2-47-16;                               BEL.CRB@doctorrb.ru</t>
  </si>
  <si>
    <t>ФАП с. Сан. Глуховская</t>
  </si>
  <si>
    <t>452013, Российская Федерация, Республика Башкортостан, Белебеевский муниципальный район, сельское поселение Максим-Горьковский сельсовет,  с. санатория Глуховского, ул. Школьная, д. 1</t>
  </si>
  <si>
    <t>Леонтьевна</t>
  </si>
  <si>
    <t xml:space="preserve"> 8(34786) 2-02-58;                               BEL.CRB@doctorrb.ru</t>
  </si>
  <si>
    <t xml:space="preserve">Слакбашевский ФАП </t>
  </si>
  <si>
    <t>452016, Российская Федерация, Республика Башкортостан, Белебеевский муниципальный район, сельское поселение Слакбашевский сельсовет, д. Слакбаш, ул. К.Иванова, д. 47</t>
  </si>
  <si>
    <t xml:space="preserve"> 8(34786) 2-57-07;                               BEL.CRB@doctorrb.ru</t>
  </si>
  <si>
    <t xml:space="preserve">Сосновоборский ФАП </t>
  </si>
  <si>
    <t>452033, Российская Федерация, Республика Башкортостан, Белебеевский муниципальный район, сельское поселение Усень-Ивановский сельсовет, д. Сосновый Бор, ул. Центральная, д. 5</t>
  </si>
  <si>
    <t>Бабушкина</t>
  </si>
  <si>
    <t>Салихъяновна</t>
  </si>
  <si>
    <t xml:space="preserve"> 8(34786) 2-73-02;                               BEL.CRB@doctorrb.ru</t>
  </si>
  <si>
    <t>Старосеменкинский ФАП</t>
  </si>
  <si>
    <t>452034, Российская Федерация, Республика Башкортостан, Белебеевский муниципальный район, сельское поселение Семенкинский сельсовет,  с. Старосеменкино, ул. Центральная,  д. 29</t>
  </si>
  <si>
    <t>Ермолаева</t>
  </si>
  <si>
    <t>Лидия</t>
  </si>
  <si>
    <t>Естафьевна</t>
  </si>
  <si>
    <t xml:space="preserve"> 8(34786) 2-50-23;                               BEL.CRB@doctorrb.ru</t>
  </si>
  <si>
    <t xml:space="preserve">Тузлукушевский ФАП </t>
  </si>
  <si>
    <t>452036, Российская Федерация, Республика Башкортостан, Белебеевский муниципальный район, сельское поселение Тузлукушевский сельсовет, д.Тузлукуш, ул. Чапаева, д. 1А</t>
  </si>
  <si>
    <t xml:space="preserve"> 8(34786) 2-67-12;                               BEL.CRB@doctorrb.ru</t>
  </si>
  <si>
    <t>Урнякский ФАП</t>
  </si>
  <si>
    <t>452036, Российская Федерация, Республика Башкортостан, Белебеевский муниципальный район, сельское поселение Тузлукушевский сельсовет,  д.Каин-Елга, ул. Центральная, здание 19А</t>
  </si>
  <si>
    <t xml:space="preserve">Чубукаранский ФАП </t>
  </si>
  <si>
    <t xml:space="preserve">452015, Российская Федерация, Республика Башкортостан, Белебеевский муниципальный район, сельское поселение Шаровский сельсовет,  д. Чубукаран, ул.  Подлесная, д. 1 </t>
  </si>
  <si>
    <t xml:space="preserve"> 8(34786) 2-41-44;                               BEL.CRB@doctorrb.ru</t>
  </si>
  <si>
    <t>Шаровский  ФАП</t>
  </si>
  <si>
    <t>452060, Российская Федерация, Республика Башкортостан, Белебеевский муниципальный район, сельское поселение Шаровский сельсовет,  д. Шаровка, ул.  Школьная, д. 3</t>
  </si>
  <si>
    <t>Ковалева</t>
  </si>
  <si>
    <t>Равиловна</t>
  </si>
  <si>
    <t xml:space="preserve"> 8(34786) 2-41-50;                               BEL.CRB@doctorrb.ru</t>
  </si>
  <si>
    <r>
      <t>Швейцарский  ФАП</t>
    </r>
    <r>
      <rPr>
        <sz val="10"/>
        <color rgb="FF92D050"/>
        <rFont val="Times New Roman"/>
        <family val="1"/>
        <charset val="204"/>
      </rPr>
      <t xml:space="preserve"> </t>
    </r>
  </si>
  <si>
    <t>452014, Российская Федерация, Республика Башкортостан, Белебеевский муниципальный район, сельское поселение Максим-Горьковский сельсовет,  д. Русская  Швейцария, ул.  Центральная, д. 18А</t>
  </si>
  <si>
    <t>Валитова</t>
  </si>
  <si>
    <t>Мансуровна</t>
  </si>
  <si>
    <t>8-937-48-75-431;                               BEL.CRB@doctorrb.ru</t>
  </si>
  <si>
    <t>Государственное бюджетное учреждение здравоохранения Республики Башкортостан Городская больница № 9 города Уфа</t>
  </si>
  <si>
    <t>ГБУЗ РБ ГБ № 9 г. Уфа</t>
  </si>
  <si>
    <t>450017, РБ, г. Уфа, Ленинский район, ул. Чкалова, д.125</t>
  </si>
  <si>
    <t>(347) 287-10-49, tvgor9@mail.ru</t>
  </si>
  <si>
    <t>Хвостенко</t>
  </si>
  <si>
    <t>Туктамышевна</t>
  </si>
  <si>
    <t>(347) 287-10-36, guzel_7k6@mail.ru</t>
  </si>
  <si>
    <t>Государственное автономное учреждение здравоохранения Республики Башкортостан Стоматологическая поликлиника №8 г.Уфа</t>
  </si>
  <si>
    <t>ГАУЗ РБ Стоматологическая поликлиника №8 г.Уфа</t>
  </si>
  <si>
    <t xml:space="preserve">450059, Республика Башкортостан, г.Уфа, Советский район, </t>
  </si>
  <si>
    <t xml:space="preserve">Шарыгин </t>
  </si>
  <si>
    <t xml:space="preserve">Валерий </t>
  </si>
  <si>
    <t>тел./факс 282-98-68, эл.почта ufa.sp8@doctorrb.ru</t>
  </si>
  <si>
    <t xml:space="preserve">Автономное учреждение здравоохранения Республиканская стоматологическая поликлиника </t>
  </si>
  <si>
    <t>АУЗ РСП</t>
  </si>
  <si>
    <t xml:space="preserve">Дюмеев </t>
  </si>
  <si>
    <t xml:space="preserve">Рустам </t>
  </si>
  <si>
    <t>Мухаметьянович</t>
  </si>
  <si>
    <t>тел/факс(347)253-50-00, e-mail: ufa.rsp@doctorrb.ru</t>
  </si>
  <si>
    <t xml:space="preserve">государственное бюджетное учреждение здравоохранения «Республиканский клинический перинатальный центр» Министерства здравоохранения Республики Башкортостан                                                               </t>
  </si>
  <si>
    <t>ГБУЗ РКПЦ МЗ РБ</t>
  </si>
  <si>
    <t>ufa.rpc@doctorrb.ru</t>
  </si>
  <si>
    <t>Поликлиника</t>
  </si>
  <si>
    <t>Женская консультация №1 по адресу: ул.Батырская, 41</t>
  </si>
  <si>
    <t>г. Уфа, ул. Батырская, 41</t>
  </si>
  <si>
    <t xml:space="preserve">Шайхутдинова </t>
  </si>
  <si>
    <t>Энверовна</t>
  </si>
  <si>
    <t>256-04-48, Krd4jk@mail.ru</t>
  </si>
  <si>
    <t>Женская консультация №2 по адресу: ул.З.Валиди, 9</t>
  </si>
  <si>
    <t xml:space="preserve">г. Уфа, ул. З. Валиди, 9 </t>
  </si>
  <si>
    <t>Юлбарисова</t>
  </si>
  <si>
    <t>Резеда</t>
  </si>
  <si>
    <t xml:space="preserve"> Рифовна</t>
  </si>
  <si>
    <t>250-54-80</t>
  </si>
  <si>
    <t>Отделение охраны репродуктивного здоровья</t>
  </si>
  <si>
    <t>г. Уфа, ул. Чернышевского, 41</t>
  </si>
  <si>
    <t>Ахметова</t>
  </si>
  <si>
    <t>rd4_orz@mail.ru</t>
  </si>
  <si>
    <t>Консультативно-диагностическое отделение (поликлиника)</t>
  </si>
  <si>
    <t>Лутфарахманова</t>
  </si>
  <si>
    <t>Раильевна</t>
  </si>
  <si>
    <t>-</t>
  </si>
  <si>
    <t>Дневной стационар (акушерско-гинекологический на 60 коек)</t>
  </si>
  <si>
    <t xml:space="preserve">Шведова </t>
  </si>
  <si>
    <t>Мария</t>
  </si>
  <si>
    <t>250-79-07</t>
  </si>
  <si>
    <t>Стационар</t>
  </si>
  <si>
    <t>Гинекологическое отделение № 1</t>
  </si>
  <si>
    <t>Габитов</t>
  </si>
  <si>
    <t>Климович</t>
  </si>
  <si>
    <t>256-03-88, Krd4_ginekologia@mail.ru</t>
  </si>
  <si>
    <t>Акушерское отделение патологии беременности № 1 (60 коек)+5 коек</t>
  </si>
  <si>
    <t>Кинзягулова</t>
  </si>
  <si>
    <t>Барыевна</t>
  </si>
  <si>
    <t xml:space="preserve">Родовое отделение № 1 </t>
  </si>
  <si>
    <t>Важдаева</t>
  </si>
  <si>
    <t xml:space="preserve">Виктория </t>
  </si>
  <si>
    <t>Акушерское обсервационное отделение №1 (60 коек)</t>
  </si>
  <si>
    <t>Мансурова</t>
  </si>
  <si>
    <t>Равильевна</t>
  </si>
  <si>
    <t>Акушерское обсервационное отделение №2 (65 коек)</t>
  </si>
  <si>
    <t>Голубятникова</t>
  </si>
  <si>
    <t>Отделение новорожденных № 1 (120 внесметных коек)</t>
  </si>
  <si>
    <t>Исхакова</t>
  </si>
  <si>
    <t>Диасовна</t>
  </si>
  <si>
    <t>Отделение реанимации и интенсивной терапии новорожденных № 1 (27 внесметных коек)</t>
  </si>
  <si>
    <t>Балашова</t>
  </si>
  <si>
    <t>Лия</t>
  </si>
  <si>
    <t>Масхутовна</t>
  </si>
  <si>
    <t>255-10-39</t>
  </si>
  <si>
    <t>Отделение патологии новорожденных и недоношенных детей № 1 (40 коек)</t>
  </si>
  <si>
    <t>Богданова</t>
  </si>
  <si>
    <t>Гинекологическое отделение № 2</t>
  </si>
  <si>
    <t>г. Уфа, ул. Авроры, 16</t>
  </si>
  <si>
    <t xml:space="preserve">Быкова </t>
  </si>
  <si>
    <t>293-97-41</t>
  </si>
  <si>
    <t>Акушерское отделение патологии беременности № 2 (60 коек) + 5 коек</t>
  </si>
  <si>
    <t>Рябова</t>
  </si>
  <si>
    <t>293-97-29</t>
  </si>
  <si>
    <t>Родовое отделение № 2</t>
  </si>
  <si>
    <t>293-97-31</t>
  </si>
  <si>
    <t>Акушерское обсервационное отделение №3 (50 коек)</t>
  </si>
  <si>
    <t>Иваха</t>
  </si>
  <si>
    <t xml:space="preserve">Станислав </t>
  </si>
  <si>
    <t>293-97-32</t>
  </si>
  <si>
    <t>Отделение новорожденных акушерского отделения №2 (50 внесметных коек)</t>
  </si>
  <si>
    <t>Кузнецова</t>
  </si>
  <si>
    <t>Жанна</t>
  </si>
  <si>
    <t>Руфимовна</t>
  </si>
  <si>
    <t>293-97-36</t>
  </si>
  <si>
    <t>Отделение реанимации и интенсивной терапии новорожденных № 2 (12 внесметных коек)</t>
  </si>
  <si>
    <t xml:space="preserve">Потехина </t>
  </si>
  <si>
    <t>293-97-37</t>
  </si>
  <si>
    <t>Отделение патологии новорожденных и недоношенных детей № 2 (40 коек)</t>
  </si>
  <si>
    <t xml:space="preserve">Газизова </t>
  </si>
  <si>
    <t>Зиевна</t>
  </si>
  <si>
    <t>293-97-40</t>
  </si>
  <si>
    <t>Скорая, в том числе скорая специализированная мед. помощь (включая медицинскую эвакуацию), не включенная в базовую программу ОМС</t>
  </si>
  <si>
    <t>Отделение санитарно-авиационной эвакуации (в составе Акушерского дистанционного консультативного отделения )</t>
  </si>
  <si>
    <t>Бикбулатова</t>
  </si>
  <si>
    <t>Государственное бюджетное учреждение здравоохранения "Республиканская детская клиническая больница"</t>
  </si>
  <si>
    <t>ГБУЗ РДКБ</t>
  </si>
  <si>
    <t>консультативная поликлиника</t>
  </si>
  <si>
    <t>450106, Республика Башкортостан, г.Уфа, ул. Степана Кувыкина, 98;</t>
  </si>
  <si>
    <t>Ахметшин</t>
  </si>
  <si>
    <t>Рустэм</t>
  </si>
  <si>
    <t>Закиевич</t>
  </si>
  <si>
    <t>(347)229-08-01
ufa.rdkb@doctorrb.ru</t>
  </si>
  <si>
    <t>Детский  центр психоневрологии и эпилептологии (ДЦПНиЭ)</t>
  </si>
  <si>
    <t>450009, Республика Башкортостан, г. Уфа, ул. Тихорецкая, 10</t>
  </si>
  <si>
    <t>02240001</t>
  </si>
  <si>
    <t>Государственное бюджетное учреждение здравоохранения Республики Башкортостан Больница скорой медицинской помощи города Уфа</t>
  </si>
  <si>
    <t>ГБУЗ РБ БСМП г. Уфа</t>
  </si>
  <si>
    <t>450106, г. Уфа, ул. Батырская, дом 39/2</t>
  </si>
  <si>
    <t>Марсиловна</t>
  </si>
  <si>
    <t>8(347) 255-44-30</t>
  </si>
  <si>
    <t>02240002</t>
  </si>
  <si>
    <t>02240003</t>
  </si>
  <si>
    <t xml:space="preserve">Общество с ограниченной ответственностью "ВИП" </t>
  </si>
  <si>
    <t>ООО "ВИП"</t>
  </si>
  <si>
    <t xml:space="preserve">Гильмияров </t>
  </si>
  <si>
    <t xml:space="preserve">Олег </t>
  </si>
  <si>
    <t xml:space="preserve">Николаевич </t>
  </si>
  <si>
    <t>тел.89874910012, 89871425566, e-mail: vip_kabinet2015@mail.ru</t>
  </si>
  <si>
    <t>Государственное бюджетное
 учреждение здравоохранения 
Республики Башкортостан 
Поликлиника № 43 города Уфа</t>
  </si>
  <si>
    <t>ГБУЗ РБ Поликлиника
№ 43 г. Уфа</t>
  </si>
  <si>
    <t>Маршала Жукова, 4/1</t>
  </si>
  <si>
    <t>Ахмадуллин</t>
  </si>
  <si>
    <t>Руслан</t>
  </si>
  <si>
    <t xml:space="preserve">Робертович </t>
  </si>
  <si>
    <t>8 (347)236-63-16
Ufa.P43@doctorrb.ru</t>
  </si>
  <si>
    <t>Максима Рыльского, 10</t>
  </si>
  <si>
    <t>9 (347)236-63-16
Ufa.P43@doctorrb.ru</t>
  </si>
  <si>
    <t>Набережная реки Уфы, 25</t>
  </si>
  <si>
    <t>10 (347)236-63-16
Ufa.P43@doctorrb.ru</t>
  </si>
  <si>
    <t>Маршала Жукова, 3/1</t>
  </si>
  <si>
    <t>11 (347)236-63-16
Ufa.P43@doctorrb.ru</t>
  </si>
  <si>
    <t>Академика Королева, 2/2</t>
  </si>
  <si>
    <t>12 (347)236-63-16
Ufa.P43@doctorrb.ru</t>
  </si>
  <si>
    <t>Юрия Гагарина, 17/1</t>
  </si>
  <si>
    <t>13 (347)236-63-16
Ufa.P43@doctorrb.ru</t>
  </si>
  <si>
    <t>Общество с ограниченной ответственностью "Многопрофильный медицинский центр "Клиника аллергологии и педиатрии"</t>
  </si>
  <si>
    <t>ООО "ММЦ "Клиника аллергологии и педиатрии"</t>
  </si>
  <si>
    <t>450005, г. Уфа, ул. Революционная, д. 111, корпус 2</t>
  </si>
  <si>
    <t>Ханова</t>
  </si>
  <si>
    <t>Айритта</t>
  </si>
  <si>
    <t>Каримовна</t>
  </si>
  <si>
    <t>8 (347) 216-40-83
khanova.a@profmedicina.ru
office@profmedicina.ru</t>
  </si>
  <si>
    <t>450022, г. Уфа, ул. Акназарова, д. 21</t>
  </si>
  <si>
    <t>9 (347) 216-40-83
khanova.a@profmedicina.ru
office@profmedicina.ru</t>
  </si>
  <si>
    <t>450077, г. Уфа, площадь Верхнеторговая, д. 4</t>
  </si>
  <si>
    <t>10 (347) 216-40-83
khanova.a@profmedicina.ru
office@profmedicina.ru</t>
  </si>
  <si>
    <t>450092, г. Уфа, ул. Авроры, д. 18</t>
  </si>
  <si>
    <t>11 (347) 216-40-83
khanova.a@profmedicina.ru
office@profmedicina.ru</t>
  </si>
  <si>
    <t>12 (347) 216-40-83
khanova.a@profmedicina.ru
office@profmedicina.ru</t>
  </si>
  <si>
    <t>13 (347) 216-40-83
khanova.a@profmedicina.ru
office@profmedicina.ru</t>
  </si>
  <si>
    <t>Государственное бюджетное учреждение здравоохранения Республики Башкортостан Давлекановская центральная районная больница</t>
  </si>
  <si>
    <t>ГБУЗ РБ Давлекановская ЦРБ</t>
  </si>
  <si>
    <t>г.Давлеканово, ул.Заводская, д9; ул.Комсомольская ,д52; ул.Красная Площадь, д.10</t>
  </si>
  <si>
    <t>Фаткуллин</t>
  </si>
  <si>
    <t>Ирекович</t>
  </si>
  <si>
    <t>тел(34768)31905, факс (34768)32569; email: davlekan.crb@doctorrb.ru</t>
  </si>
  <si>
    <t>г.Давлеканово, ул.Заводская, д9</t>
  </si>
  <si>
    <t>Боровков</t>
  </si>
  <si>
    <t>Вячеславович</t>
  </si>
  <si>
    <t>тел(34768)31123, факс (34768)32569; email: davlekan.crb@doctorrb.ru</t>
  </si>
  <si>
    <t>тел(34768)31020, факс (34768)32569; email: davlekan.crb@doctorrb.ru</t>
  </si>
  <si>
    <t>врачебная амбулатория</t>
  </si>
  <si>
    <t>Давлекановский район, с.Ивановка, ул.Луговая, д.4а</t>
  </si>
  <si>
    <t>Минигулов</t>
  </si>
  <si>
    <t>Зинур</t>
  </si>
  <si>
    <t>Шайхутдинович</t>
  </si>
  <si>
    <t>тел(34768)37599, факс (34768)32569; email: davlekan.crb@doctorrb.ru</t>
  </si>
  <si>
    <t>Раевский ФАП</t>
  </si>
  <si>
    <t>Давлекановский район, д.Раево, ул.Раевская, д.7</t>
  </si>
  <si>
    <t>Габдрахманова</t>
  </si>
  <si>
    <t>Милеуша</t>
  </si>
  <si>
    <t>Биктемеровна</t>
  </si>
  <si>
    <t>Сергиопольский ФАП</t>
  </si>
  <si>
    <t>Давлекановский район, д.Сергиополь, ул.Центральная, д.1</t>
  </si>
  <si>
    <t>Воробьева</t>
  </si>
  <si>
    <t>Имай - Кармалинский ФАП</t>
  </si>
  <si>
    <t>Давлекановский район, с.Имай - Кармалы, ул.Советская, д.15</t>
  </si>
  <si>
    <t>Хисматова</t>
  </si>
  <si>
    <t>Фагима</t>
  </si>
  <si>
    <t>Фагимовна</t>
  </si>
  <si>
    <t>Кадыргуловский ФАП</t>
  </si>
  <si>
    <t>Давлекановский район, д.Кадыргулово, ул.Верхняя, д.3</t>
  </si>
  <si>
    <t>Ольговский ФАП</t>
  </si>
  <si>
    <t>Давлекановский район, х.Рауш, ул.Лесная, д.13</t>
  </si>
  <si>
    <t>Алексеева</t>
  </si>
  <si>
    <t>Яковлевна</t>
  </si>
  <si>
    <t>Батракский фАП</t>
  </si>
  <si>
    <t>Давлекановский район, д.Батраки, ул.Школьная, д.1</t>
  </si>
  <si>
    <t>Сагинбаева</t>
  </si>
  <si>
    <t>Миляуша</t>
  </si>
  <si>
    <t>Новоаккулаевский ФАП</t>
  </si>
  <si>
    <t>Давлекановский район, с.Новоаккулаево, ул.Механизаторская, д.6</t>
  </si>
  <si>
    <t>Асфандиярова</t>
  </si>
  <si>
    <t>Флюза</t>
  </si>
  <si>
    <t>Япар-Янбековский ФАП</t>
  </si>
  <si>
    <t>Давлекановский район,д.Япар-Янбеково, ул.Центральная, д.10</t>
  </si>
  <si>
    <t>Кадырова</t>
  </si>
  <si>
    <t>Рамиловна</t>
  </si>
  <si>
    <t>Новоянбековский фАП</t>
  </si>
  <si>
    <t>Давлекановский район, д.Новоянбеково, ул.Мира, д.57/1</t>
  </si>
  <si>
    <t>Прокопьева</t>
  </si>
  <si>
    <t>Наташа</t>
  </si>
  <si>
    <t>Зиноновна</t>
  </si>
  <si>
    <t>Чуюнчи-Николаевский ФАП</t>
  </si>
  <si>
    <t>Давлекановский район, с.Чуюнчи-Николаевка, ул.Центральная, д.2а</t>
  </si>
  <si>
    <t>Данилова</t>
  </si>
  <si>
    <t>Рублевский ФАП</t>
  </si>
  <si>
    <t>Давлекановский район, д.Рублевка, ул.Полтавская, д.36</t>
  </si>
  <si>
    <t>Семененко</t>
  </si>
  <si>
    <t>Исмагиловский ФАП</t>
  </si>
  <si>
    <t>Давлекановский район, с.Исмагилово, ул.Железнодорожная, д.4А</t>
  </si>
  <si>
    <t>Андреева</t>
  </si>
  <si>
    <t>Клавдия</t>
  </si>
  <si>
    <t>Григорьевна</t>
  </si>
  <si>
    <t>Александровский ФАП</t>
  </si>
  <si>
    <t>Давлекановский район, д.Романовка, ул.Заводская, д.39</t>
  </si>
  <si>
    <t>Саломатина</t>
  </si>
  <si>
    <t>Закреевна</t>
  </si>
  <si>
    <t>Чапаевский ФАП</t>
  </si>
  <si>
    <t>Давлекановский район, с.Чапаево, ул.Школьная, д.1</t>
  </si>
  <si>
    <t>Шафикова</t>
  </si>
  <si>
    <t>Фатима</t>
  </si>
  <si>
    <t>Ивангородский ФАП</t>
  </si>
  <si>
    <t>Давлекановский район, д.Ивангород, ул.Крестьянская, д.74</t>
  </si>
  <si>
    <t>Алгинский ФАП</t>
  </si>
  <si>
    <t>Давлекановский район, д.Алга, ул.Центральная, д.33а</t>
  </si>
  <si>
    <t>Шестаевский ФАП</t>
  </si>
  <si>
    <t>Давлекановский район, с.Шестаево, ул.Степная, д.4</t>
  </si>
  <si>
    <t>Фаерчук</t>
  </si>
  <si>
    <t>Курьятмасовский ФАП</t>
  </si>
  <si>
    <t>Давлекановский район, с.Курятмасово, ул.С.Юлаева, д.45а</t>
  </si>
  <si>
    <t>Гайнутдинова</t>
  </si>
  <si>
    <t>Айслу</t>
  </si>
  <si>
    <t>Новояппаровский ФАП</t>
  </si>
  <si>
    <t>Давлекановский район,д.Новояппарово, ул.Школьная, д.18</t>
  </si>
  <si>
    <t>Сулейманова</t>
  </si>
  <si>
    <t>Гульназира</t>
  </si>
  <si>
    <t>Кидрячевский ФАП</t>
  </si>
  <si>
    <t>Давлекановский район, с.Кидрячево, ул.Школьная, д.1 корпус 1</t>
  </si>
  <si>
    <t>Касимова</t>
  </si>
  <si>
    <t>Анжировна</t>
  </si>
  <si>
    <t>Бурангуловский ФАП</t>
  </si>
  <si>
    <t>Давлекановский район, с.Бурангулово, ул.Школьная, д.41</t>
  </si>
  <si>
    <t>Мухаметгареева</t>
  </si>
  <si>
    <t>Фаниса</t>
  </si>
  <si>
    <t>Халифутдиновна</t>
  </si>
  <si>
    <t>Поляковский ФАП</t>
  </si>
  <si>
    <t>Давлекановский район, с.Поляковка, ул.Поляковская, д.2</t>
  </si>
  <si>
    <t>Рахматуллина</t>
  </si>
  <si>
    <t>Виктория</t>
  </si>
  <si>
    <t>Ташлы-Шариповский ФАП</t>
  </si>
  <si>
    <t>Давлекановский район, д.Ташлы-Шарип, ул.Верхняя, д.6</t>
  </si>
  <si>
    <t>Шайгарданова</t>
  </si>
  <si>
    <t>Рафиковна</t>
  </si>
  <si>
    <t>Чуюнчинский ФАП</t>
  </si>
  <si>
    <t>Давлекановский район, д.Чуюнчи, ул.Центральная, д.19/2</t>
  </si>
  <si>
    <t>Ефименко</t>
  </si>
  <si>
    <t>Комсомольский ФАП</t>
  </si>
  <si>
    <t>Давлекановский район, п.Комсомол</t>
  </si>
  <si>
    <t>Бакиева</t>
  </si>
  <si>
    <t>Абдулловна</t>
  </si>
  <si>
    <t>Ленинский ФАП</t>
  </si>
  <si>
    <t>Давлекановский район, с.Ленинский, ул.Полевая, д.2</t>
  </si>
  <si>
    <t>Камчалытамакский ФАП</t>
  </si>
  <si>
    <t>Давлекановский район, д.Камчалытамак, ул.Центральная, д.2/1</t>
  </si>
  <si>
    <t>ФАП Казангуловского ОПХ</t>
  </si>
  <si>
    <t>Давлекановский район, с.Вперед, ул.школьная, д.19</t>
  </si>
  <si>
    <t>Курманкеевский ФАП</t>
  </si>
  <si>
    <t>Давлекановский район, с.Дюртюли, ул.Демская, д.39/2</t>
  </si>
  <si>
    <t>Кучемханова</t>
  </si>
  <si>
    <t>Разида</t>
  </si>
  <si>
    <t>Минияровна</t>
  </si>
  <si>
    <t>Соколовский ФАП</t>
  </si>
  <si>
    <t>Давлекановский район, с.Соколовка, ул.Школьная, д.14</t>
  </si>
  <si>
    <t>Кузеева</t>
  </si>
  <si>
    <t>Октябревна</t>
  </si>
  <si>
    <t>Искандаровский ФАП</t>
  </si>
  <si>
    <t>Давлекановский район, с.искандарово, ул.Верхняя, д.27</t>
  </si>
  <si>
    <t>Федь</t>
  </si>
  <si>
    <t>Новомрясевский ФАП</t>
  </si>
  <si>
    <t>Давлекановский район, д.Новомрясево, ул.Центральная, д.3</t>
  </si>
  <si>
    <t>Заманова</t>
  </si>
  <si>
    <t>Гульсясяк</t>
  </si>
  <si>
    <t>Микяшевский ФАП</t>
  </si>
  <si>
    <t>Давлекановский район, с.Микяш, ул.Школьная, д.50</t>
  </si>
  <si>
    <t>Хамидуллина</t>
  </si>
  <si>
    <t>Римза</t>
  </si>
  <si>
    <t>Кутлубаевна</t>
  </si>
  <si>
    <t>Хусаиновский ФАП</t>
  </si>
  <si>
    <t>Давлекановский район, д.Хусаин, ул.Озерная, д.6</t>
  </si>
  <si>
    <t>Булатова</t>
  </si>
  <si>
    <t>Вакиловна</t>
  </si>
  <si>
    <t>Казангуловский ФАП</t>
  </si>
  <si>
    <t>Давлекановский район, д.Казангулово, ул.Демская, д.27</t>
  </si>
  <si>
    <t>ФАП с.Политотдел</t>
  </si>
  <si>
    <t>Давлекановский район, с.Политотдел, ул.Школьная, д.15</t>
  </si>
  <si>
    <t>Захарова</t>
  </si>
  <si>
    <t>Хатмулловна</t>
  </si>
  <si>
    <t>Кировский ФАП</t>
  </si>
  <si>
    <t>Давлекановский район, с.Кирово, улЦентральная, д.9</t>
  </si>
  <si>
    <t>Кудрявцева</t>
  </si>
  <si>
    <t>Олеся</t>
  </si>
  <si>
    <t>Бик-Кармалинский ФАП</t>
  </si>
  <si>
    <t>Давлекановский район, с.Бик-Кармалы, ул.Центральная, д.27</t>
  </si>
  <si>
    <t>Краснополянкий ФАП</t>
  </si>
  <si>
    <t>Давлекановский район,д.Горчаки, ул.Горчаковская, д.44</t>
  </si>
  <si>
    <t>Кулуева</t>
  </si>
  <si>
    <t>Наиля</t>
  </si>
  <si>
    <t>Габдулхаковна</t>
  </si>
  <si>
    <t>Рассветовский ФАП</t>
  </si>
  <si>
    <t>Давлекановский район, с.Рассвет, ул.Новая, д.7</t>
  </si>
  <si>
    <t>Кравченко</t>
  </si>
  <si>
    <t>Р22056</t>
  </si>
  <si>
    <t xml:space="preserve">Государственное бюджетное учреждение здравоохранения Республики Башкортостан Кушнаренковская центральная районная больница </t>
  </si>
  <si>
    <t xml:space="preserve">ГБУЗ РБ Кушнаренковская ЦРБ </t>
  </si>
  <si>
    <t>452231, Республика Башкортостан, Кушнаренковский район, с.Кушнаренково, ул.Горная, 2</t>
  </si>
  <si>
    <t>Шайхутдинова</t>
  </si>
  <si>
    <t xml:space="preserve">Валерьевна </t>
  </si>
  <si>
    <t>8(34780)57544 KUSHNAR.CRB@doctorrb.ru</t>
  </si>
  <si>
    <t>S22010</t>
  </si>
  <si>
    <t>Ахтинский фельдшерско-акушерский пункт</t>
  </si>
  <si>
    <t>Ахтинский ФАП</t>
  </si>
  <si>
    <t>452238, Республика Башкортостан, Кушнаренковский район, д. Ахта, ул. Лесная № 2/а</t>
  </si>
  <si>
    <t>Тартышевский фельдшерско-акушерский пункт</t>
  </si>
  <si>
    <t>Тартышевский ФАП</t>
  </si>
  <si>
    <t>452245, Республика Башкортостан, Кушнаренковский район , с. Чирша-Тартыш, ул. Строителей,2А</t>
  </si>
  <si>
    <t>Хакимова</t>
  </si>
  <si>
    <t>Фидалия</t>
  </si>
  <si>
    <t>Файзрахмановна</t>
  </si>
  <si>
    <t>Бардовский фельдшерско-акушерский пункт</t>
  </si>
  <si>
    <t>Бардовский ФАП</t>
  </si>
  <si>
    <t>452236,Республика Башкортостан, Кушнаренковский район с. Бардовка,  ул. Свободы № 29</t>
  </si>
  <si>
    <t xml:space="preserve">Тюрина </t>
  </si>
  <si>
    <t>Ильмурзинский фельдшерско-акушерский пункт</t>
  </si>
  <si>
    <t>Ильмурзинский ФАП</t>
  </si>
  <si>
    <t>452253, Республика Башкортостан, Кушнаренковский район с. Ильмурзино, пер. 4-й  Центральный № 1</t>
  </si>
  <si>
    <t>Гафурова</t>
  </si>
  <si>
    <t>Старогумеровский фельдшерско-акушерский пункт</t>
  </si>
  <si>
    <t>Старогумеровский ФАП</t>
  </si>
  <si>
    <t>452242, Республика Башкортостан, Кушнаренковский район с. Старогумерово, ул. Октябрьская №10/1</t>
  </si>
  <si>
    <t xml:space="preserve">Гилязева </t>
  </si>
  <si>
    <t>Альвина</t>
  </si>
  <si>
    <t>Наиловна</t>
  </si>
  <si>
    <t>8(34780)5-55-57</t>
  </si>
  <si>
    <t>Расмекеевский фельдшерско-акушерский пункт</t>
  </si>
  <si>
    <t>Расмекеевский ФАП</t>
  </si>
  <si>
    <t>452243, Республика Башкортостан, Кушнаренковский район с. Расмекеево, ул. Пролетарская № 49</t>
  </si>
  <si>
    <t>Зайнутдинова</t>
  </si>
  <si>
    <t>Фанусовна</t>
  </si>
  <si>
    <t>8(34780)51416</t>
  </si>
  <si>
    <t>Верхнесаитовский фельдшерско-акушерский пункт</t>
  </si>
  <si>
    <t>Верхнесаитовский ФАП</t>
  </si>
  <si>
    <t>452244, Республика Башкортостан, Кушнаренковский район д. Верхнесаитово, ул. Мира № 45</t>
  </si>
  <si>
    <t xml:space="preserve">Валиева </t>
  </si>
  <si>
    <t>Каратякинский фельдшерско-акушерский пункт</t>
  </si>
  <si>
    <t>Каратякинский ФАП</t>
  </si>
  <si>
    <t>452240, Республика Башкортостан, Кушнаренковский район с. Каратяки, ул. Школьная № 11/а</t>
  </si>
  <si>
    <t>Галия</t>
  </si>
  <si>
    <t>Маснавиевна</t>
  </si>
  <si>
    <t>Калтаевский фельдшерско-акушерский пункт</t>
  </si>
  <si>
    <t>Калтаевский ФАП</t>
  </si>
  <si>
    <t>452235, Республика Башкортостан, Кушнаренковский район с. Калтаево, ул. Дорожная № 1</t>
  </si>
  <si>
    <t>Хабибова</t>
  </si>
  <si>
    <t>Маскуровна</t>
  </si>
  <si>
    <t>Казарминский фельдшерско-акушерский пункт</t>
  </si>
  <si>
    <t>Казарминский ФАП</t>
  </si>
  <si>
    <t>452241, Республика Башкортостан, Кушнаренковский район с. Казарма, ул. Центральная № 40</t>
  </si>
  <si>
    <t>Ахлыстинский фельдшерско-акушерский пункт</t>
  </si>
  <si>
    <t>Ахлыстинский ФАП</t>
  </si>
  <si>
    <t>452247, Республика Башкортостан, Кушнаренковский район, с. Ахлыстино,  ул. Центральная № 5</t>
  </si>
  <si>
    <t>Старцева</t>
  </si>
  <si>
    <t>Ахметовский фельдшерско-акушерский пункт</t>
  </si>
  <si>
    <t>Ахметовский ФАП</t>
  </si>
  <si>
    <t>452247, Республика Башкортостан, Кушнаренковский район с. Ахметово, ул. Ахмалетдинова № 49</t>
  </si>
  <si>
    <t>Галиева</t>
  </si>
  <si>
    <t>Рида</t>
  </si>
  <si>
    <t>Канлинский фельдшерско-акушерский пункт</t>
  </si>
  <si>
    <t>Канлинский ФАП</t>
  </si>
  <si>
    <t>452247, Республика Башкортостан, Кушнаренковский район с. Канлы, ул. Центральная №32</t>
  </si>
  <si>
    <t>Ямалова</t>
  </si>
  <si>
    <t>Харисовна</t>
  </si>
  <si>
    <t>Новокурмашевский фельдшерско-акушерский пункт</t>
  </si>
  <si>
    <t>Новокурмашевский ФАП</t>
  </si>
  <si>
    <t>452248, Республика Башкортостан, Кушнаренковский район с. Новокурмашево, ул. Центральная № 37</t>
  </si>
  <si>
    <t>Радиковна</t>
  </si>
  <si>
    <t>Бейкеевский фельдшерско-акушерский пункт</t>
  </si>
  <si>
    <t>Бейкеевский ФАП</t>
  </si>
  <si>
    <t>452248, Республика Башкортостан, Кушнаренковский район с. Бейкеево, ул. Центральная № 4</t>
  </si>
  <si>
    <t>Тагирова</t>
  </si>
  <si>
    <t>Гельмигаяновна</t>
  </si>
  <si>
    <t>Якуповский фельдшерско-акушерский пункт</t>
  </si>
  <si>
    <t>Якуповский ФАП</t>
  </si>
  <si>
    <t>452236, Республика Башкортостан, Кушнаренковский район с. Якупово, ул. Молодёжная № 3</t>
  </si>
  <si>
    <t>Толбазинский фельдшерско-акушерский пункт</t>
  </si>
  <si>
    <t>Толбазинский ФАП</t>
  </si>
  <si>
    <t>452245, Республика Башкортостан, Кушнаренковский район д. Толбазы, ул. Победы № 40/а</t>
  </si>
  <si>
    <t xml:space="preserve">Хаматова </t>
  </si>
  <si>
    <t>Сабитовна</t>
  </si>
  <si>
    <t>Новобакаевский фельдшерско-акушерский пункт</t>
  </si>
  <si>
    <t>Новобакаевский ФАП</t>
  </si>
  <si>
    <t>452244, Республика Башкортостан, Кушнаренковский район д. Новобакаево, ул. Школьная № 20/а</t>
  </si>
  <si>
    <t>Бакаевский фельдшерско-акушерский пункт</t>
  </si>
  <si>
    <t>Бакаевский ФАП</t>
  </si>
  <si>
    <t>452244, Республика Башкортостан, Кушнаренковский район с. Бакаево, ул. Центральная № 26</t>
  </si>
  <si>
    <t>Хабирянова</t>
  </si>
  <si>
    <t>Разалия</t>
  </si>
  <si>
    <t>Анусовна</t>
  </si>
  <si>
    <t>Старобаскаковский фельдшерско-акушерский пункт</t>
  </si>
  <si>
    <t>Старобаскаковский ФАП</t>
  </si>
  <si>
    <t>452236, Республика Башкортостан, Кушнаренковский район с. Старобаскаково, ул. Школьная № 7</t>
  </si>
  <si>
    <t>Габидуллина</t>
  </si>
  <si>
    <t>Глуся</t>
  </si>
  <si>
    <t>Муллануровна</t>
  </si>
  <si>
    <t>Гумеровский фельдшерско-акушерский пункт</t>
  </si>
  <si>
    <t>Гумеровский ФАП</t>
  </si>
  <si>
    <t>452246, Республика Башкортостан, Кушнаренковский район с. Гумерово, ул. 13 лет Октября № 34</t>
  </si>
  <si>
    <t>Низамова</t>
  </si>
  <si>
    <t>Флюра</t>
  </si>
  <si>
    <t>Ансаровна</t>
  </si>
  <si>
    <t>Горьковский  фельдшерско-акушерский пункт</t>
  </si>
  <si>
    <t>Горьковский  ФАП</t>
  </si>
  <si>
    <t>452246, Республика Башкортостан, Кушнаренковский район с. Саитово, ул. Коммунаров № 38</t>
  </si>
  <si>
    <t>Мавлетова</t>
  </si>
  <si>
    <t>Анфаровна</t>
  </si>
  <si>
    <t>Кызылкуперовский фельдшерско-акушерский пункт</t>
  </si>
  <si>
    <t>Кызылкуперовский ФАП</t>
  </si>
  <si>
    <t>452246, Республика Башкортостан, Кушнаренковский район посёлок Кызылкупер, ул. Садовая № 20</t>
  </si>
  <si>
    <t>Юнусова</t>
  </si>
  <si>
    <t>Агзямовна</t>
  </si>
  <si>
    <t>Иликовский фельдшерско-акушерский пункт</t>
  </si>
  <si>
    <t>Иликовский ФАП</t>
  </si>
  <si>
    <t>452246, Республика Башкортостан, Кушнаренковский район с. Иликово, ул. Молодёжная № 3</t>
  </si>
  <si>
    <t>Юсупова</t>
  </si>
  <si>
    <t>Ханифовна</t>
  </si>
  <si>
    <t>Старокурмашевский фельдшерско-акушерский пункт</t>
  </si>
  <si>
    <t>Старокурмашевский ФАП</t>
  </si>
  <si>
    <t>452238, Республика Башкортостан, Кушнаренковский район с. Старокурмашево, ул. Парковая  1</t>
  </si>
  <si>
    <t>Сафарова</t>
  </si>
  <si>
    <t>Нурмухаметовна</t>
  </si>
  <si>
    <t>8(34780)-56526</t>
  </si>
  <si>
    <t>Угузевский фельдшерско-акушерский пункт</t>
  </si>
  <si>
    <t>Угузевский ФАП</t>
  </si>
  <si>
    <t>452241, Республика Башкортостан, Кушнаренковский район с. Угузево,  ул. Мира    № 56</t>
  </si>
  <si>
    <t>Старокамышлинский фельдшерско-акушерский пункт</t>
  </si>
  <si>
    <t>Старокамышлинский ФАП</t>
  </si>
  <si>
    <t>452253, Республика Башкортостан, Кушнаренковский район с. Старые Камышлы, ул. Центральная № 63</t>
  </si>
  <si>
    <t>Ахняфовна</t>
  </si>
  <si>
    <t>Байталлинский фельдшерско-акушерский пункт</t>
  </si>
  <si>
    <t>Байталлинский ФАП</t>
  </si>
  <si>
    <t>452243, Республика Башкортостан, Кушнаренковский район с. Байталлы, ул. Шоссейная, 11</t>
  </si>
  <si>
    <t>Новогумеровский фельдшерско-акушерский пункт</t>
  </si>
  <si>
    <t>Новогумеровский ФАП</t>
  </si>
  <si>
    <t>452242, Республика Башкортостан, Кушнаренковский район с. Новогумерово, ул. Новая № 32/2</t>
  </si>
  <si>
    <t>Тухватуллина</t>
  </si>
  <si>
    <t>Султанаевский фельдшерско-акушерский пункт</t>
  </si>
  <si>
    <t>452234, Республика Башкортостан, Кушнаренковский район с. Султанаево, ул. Школьная №1</t>
  </si>
  <si>
    <t>Вагизова</t>
  </si>
  <si>
    <t>Зинира</t>
  </si>
  <si>
    <t>Фаиловна</t>
  </si>
  <si>
    <t>Мамяковский фельдшерско-акушерский пункт</t>
  </si>
  <si>
    <t>Мамяковский ФАП</t>
  </si>
  <si>
    <t>452251, Республика Башкортостан, Кушнаренковский район с. Мамяково, ул. Центральная  № 85</t>
  </si>
  <si>
    <t xml:space="preserve">Муллагильдина  </t>
  </si>
  <si>
    <t>Минзаля</t>
  </si>
  <si>
    <t>Биктимировна</t>
  </si>
  <si>
    <t>Новотукмаклинский фельдшерско-акушерский пункт</t>
  </si>
  <si>
    <t>Новотукмаклинский ФАП</t>
  </si>
  <si>
    <t>452240, Республика Башкортостан, Кушнаренковский район с. Новые Тукмаклы, ул. Речная № 1/а</t>
  </si>
  <si>
    <t>Латыпова</t>
  </si>
  <si>
    <t>Первушинский фельдшерско-акушерский пункт</t>
  </si>
  <si>
    <t>Первушинский ФАП</t>
  </si>
  <si>
    <t>452252, Республика Башкортостан, Кушнаренковский район с. Первушино, ул. Школьная, №15</t>
  </si>
  <si>
    <t>Нуриахметова</t>
  </si>
  <si>
    <t>Алсу</t>
  </si>
  <si>
    <t>Данисовна</t>
  </si>
  <si>
    <t>Тарабердинский фельдшерско-акушерский пункт</t>
  </si>
  <si>
    <t>Тарабердинский ФАП</t>
  </si>
  <si>
    <t>452230, Республика Башкортостан, Кушнаренковский район с. Тарабердино, ул. Прогрессовская № 27</t>
  </si>
  <si>
    <t>Бондарь</t>
  </si>
  <si>
    <t>Кувыковский фельдшерско-акушерский пункт</t>
  </si>
  <si>
    <t>Кувыковский ФАП</t>
  </si>
  <si>
    <t>452255,Республика Башкортостан, Кушнаренковский район д. Кувыково, ул. Горная, 18</t>
  </si>
  <si>
    <t>Крашенинникова</t>
  </si>
  <si>
    <t>Нина</t>
  </si>
  <si>
    <t>Медведеровский фельдшерско-акушерский пункт</t>
  </si>
  <si>
    <t>Медведеровский ФАП</t>
  </si>
  <si>
    <t xml:space="preserve"> 452255, Республика Башкортостан, Кушнаренковский район д. Медведёрово, ул. Трактовая  № 34</t>
  </si>
  <si>
    <t>Сахапова</t>
  </si>
  <si>
    <t>Марсовский фельдшерско-акушерский пункт</t>
  </si>
  <si>
    <t>Марсовский ФАП</t>
  </si>
  <si>
    <t>452246, Республика Башкортостан, Кушнаренковский район д. Марс, ул. Лесная, 5</t>
  </si>
  <si>
    <t>P22056</t>
  </si>
  <si>
    <t>Карача-Елгинская сельская врачебная амбулатория</t>
  </si>
  <si>
    <t>Карача-Елгинская СВА</t>
  </si>
  <si>
    <t>СВА</t>
  </si>
  <si>
    <t>452245, Республика Башкортостан, Кушнаренковский район, с.Карача-Елга, ул.Свободы,23</t>
  </si>
  <si>
    <t>Ильясова</t>
  </si>
  <si>
    <t>8(34780)54460</t>
  </si>
  <si>
    <t>Старо-Тукмаклиснкая врачебная амбулатория</t>
  </si>
  <si>
    <t>Старо-Тукмаклинская СВА</t>
  </si>
  <si>
    <t>452240, Республика Башкортостан, Кушнаренковский район, с.Старые Тукмаклы</t>
  </si>
  <si>
    <t>Фагитовна</t>
  </si>
  <si>
    <t>8(34780)55710</t>
  </si>
  <si>
    <t>Шариповская сельская врачебная амбулатория</t>
  </si>
  <si>
    <t>Шариповская СВА</t>
  </si>
  <si>
    <t>452251, Рес публика Башкортостан, Кушнаренковский район, с.Шарипово, ул.Султанова, д.5/1</t>
  </si>
  <si>
    <t>Зимина</t>
  </si>
  <si>
    <t>Ильдаровна</t>
  </si>
  <si>
    <t>8(34780)56234</t>
  </si>
  <si>
    <t>ГОСУДАРСТВЕННОЕ БЮДЖЕТНОЕ УЧРЕЖДЕНИЕ ЗДРАВООХРАНЕНИЯ РЕСПУБЛИКИ БАШКОРТОСТАН ТОЛБАЗИНСКАЯ ЦЕНТРАЛЬНАЯ РАЙОННАЯ БОЛЬНИЦА</t>
  </si>
  <si>
    <t>ГБУЗ РБ ТОЛБАЗИНСКАЯ ЦРБ</t>
  </si>
  <si>
    <t>АУРГАЗИНСКИЙ РАЙОН, С. ТОЛБАЗЫ, УЛ. М. ГАФУРИ, Д.1</t>
  </si>
  <si>
    <t>Гайсина</t>
  </si>
  <si>
    <t>Вадутовна</t>
  </si>
  <si>
    <t>+73474522128</t>
  </si>
  <si>
    <t>02160701</t>
  </si>
  <si>
    <t>АУРГАЗИНСКИЙ РАЙОН, С. ТРЯПИНО, УЛ. ПЕРВОМАЙСКАЯ, Д.3А</t>
  </si>
  <si>
    <t xml:space="preserve">Алексеев </t>
  </si>
  <si>
    <t xml:space="preserve">Анатолий </t>
  </si>
  <si>
    <t>Андреевич</t>
  </si>
  <si>
    <t>+73474529431</t>
  </si>
  <si>
    <t>АУРГАЗИНСКИЙ РАЙОН, С.ИШЛЫ, УЛ. ЛЕНИНА, Д.1</t>
  </si>
  <si>
    <t xml:space="preserve">Исангулов </t>
  </si>
  <si>
    <t xml:space="preserve">Наиль </t>
  </si>
  <si>
    <t>Хамзиевич</t>
  </si>
  <si>
    <t>+73474524316</t>
  </si>
  <si>
    <t>АУРГАЗИНСКИЙ РАЙОН, С. ШЛАНЛЫ, УЛ. СОВЕТСКАЯ, Д.26</t>
  </si>
  <si>
    <t xml:space="preserve">Михайлов </t>
  </si>
  <si>
    <t xml:space="preserve">Алексей </t>
  </si>
  <si>
    <t>Степанович</t>
  </si>
  <si>
    <t>+73474526130</t>
  </si>
  <si>
    <t>АУРГАЗИНСКИЙ РАЙОН, С. МЕСЕЛИ, УЛ.ШКОЛЬНАЯ, Д.12А</t>
  </si>
  <si>
    <t xml:space="preserve">Федоров </t>
  </si>
  <si>
    <t>Петр</t>
  </si>
  <si>
    <t>Емельянович</t>
  </si>
  <si>
    <t>+73474523494</t>
  </si>
  <si>
    <t>АУРГАЗИНСКИЙ РАЙОН, С. БИШКАИН, УЛ.ВЫЕЗДНАЯ, Д.17</t>
  </si>
  <si>
    <t xml:space="preserve">Андреева </t>
  </si>
  <si>
    <t xml:space="preserve">Алевтина </t>
  </si>
  <si>
    <t>+73474529315</t>
  </si>
  <si>
    <t>АУРГАЗИНСКИЙ РАЙОН, Д. МУРАДЫМ, УЛ.ШКОЛЬНАЯ, Д.35</t>
  </si>
  <si>
    <t>Исанбаева</t>
  </si>
  <si>
    <t>Асфатовна</t>
  </si>
  <si>
    <t>+73474524662</t>
  </si>
  <si>
    <t>Гл врач Тарасов</t>
  </si>
  <si>
    <t>Григорьевич</t>
  </si>
  <si>
    <t>+73474521092,факс+73474521092,TOLBAZ.CRB@doctorrb.ru</t>
  </si>
  <si>
    <t>02160703</t>
  </si>
  <si>
    <t>Саитов</t>
  </si>
  <si>
    <t>Альберт</t>
  </si>
  <si>
    <t>+73474521882</t>
  </si>
  <si>
    <t>02160704</t>
  </si>
  <si>
    <t>АУРГАЗИНСКИЙ РАЙОН, Д. БАЛЫКЛЫКУЛЬ, УЛ.СОВЕТСКАЯ, 52</t>
  </si>
  <si>
    <t>Идрисова</t>
  </si>
  <si>
    <t xml:space="preserve">Залия </t>
  </si>
  <si>
    <t>Флюровна</t>
  </si>
  <si>
    <t>+73474527516</t>
  </si>
  <si>
    <t>АУРГАЗИНСКИЙ РАЙОН, Д. НИЖНИЙ БЕГЕНЯШ, УЛ.ЦЕНТРАЛЬНАЯ, Д.1А</t>
  </si>
  <si>
    <t xml:space="preserve">Сабитова </t>
  </si>
  <si>
    <t>Хамдия</t>
  </si>
  <si>
    <t>Габдулхаевна</t>
  </si>
  <si>
    <t>+79603995306</t>
  </si>
  <si>
    <t>АУРГАЗИНСКИЙ РАЙОН, Д. НОВОИТЕКЕЕВО, УЛ.ШКОЛЬНАЯ, Д.12</t>
  </si>
  <si>
    <t>Ягафарова</t>
  </si>
  <si>
    <t>+73474529193</t>
  </si>
  <si>
    <t>АУРГАЗИНСКИЙ РАЙОН, Д. НОВОФЕДОРОВКА, УЛ. ПЕРВОМАЙСКАЯ, Д.14А</t>
  </si>
  <si>
    <t xml:space="preserve">Ефимова </t>
  </si>
  <si>
    <t>Моисеевна</t>
  </si>
  <si>
    <t>+73474525440</t>
  </si>
  <si>
    <t>АУРГАЗИНСКИЙ РАЙОН, Д. ТУРСУГАЛИ, УЛ. М.ГАФУРИ, Д.14</t>
  </si>
  <si>
    <t>Дильмухаметова</t>
  </si>
  <si>
    <t>+73474527244</t>
  </si>
  <si>
    <t>АУРГАЗИНСКИЙ РАЙОН, Д. ШЕВЕРЛИ, УЛ.ЦЕНТРАЛЬНАЯ, Д.5А</t>
  </si>
  <si>
    <t xml:space="preserve">Александрова  </t>
  </si>
  <si>
    <t>Антонина</t>
  </si>
  <si>
    <t>Аркадьевна</t>
  </si>
  <si>
    <t>+73474526338</t>
  </si>
  <si>
    <t>АУРГАЗИНСКИЙ РАЙОН, С. АНДРЕЕВКА, УЛ.ШКОЛЬНАЯ, Д.10</t>
  </si>
  <si>
    <t>Шмакова</t>
  </si>
  <si>
    <t>+79608036983</t>
  </si>
  <si>
    <t>АУРГАЗИНСКИЙ РАЙОН, С. ИСМАГИЛОВО, УЛ.ЦЕНТРАЛЬНАЯ, Д.4</t>
  </si>
  <si>
    <t>Хамитова</t>
  </si>
  <si>
    <t xml:space="preserve">Дина </t>
  </si>
  <si>
    <t>Бахтиевна</t>
  </si>
  <si>
    <t>+73474525571</t>
  </si>
  <si>
    <t>АУРГАЗИНСКИЙ РАЙОН, С.БОЛОТИНО, УЛ.КЛЮЧЕВАЯ, Д.1</t>
  </si>
  <si>
    <t xml:space="preserve">Римма </t>
  </si>
  <si>
    <t>Ризвановна</t>
  </si>
  <si>
    <t>+79608017261</t>
  </si>
  <si>
    <t>АУРГАЗИНСКИЙ РАЙОН, Д. НОВЫЙ КАЛЬЧИР, УЛ.СОВЕТСКАЯ, Д.31</t>
  </si>
  <si>
    <t xml:space="preserve">Карюкова </t>
  </si>
  <si>
    <t>Фаниза</t>
  </si>
  <si>
    <t>Галиевна</t>
  </si>
  <si>
    <t>+79196170024</t>
  </si>
  <si>
    <t>АУРГАЗИНСКИЙ РАЙОН, С.МАНЕЕВО, УЛ.ЦЕНТРАЛЬНАЯ, Д.5А</t>
  </si>
  <si>
    <t>Афанасьева</t>
  </si>
  <si>
    <t>+73474523462</t>
  </si>
  <si>
    <t>АУРГАЗИНСКИЙ РАЙОН, Д.СТАРОМАКОРОВО, УЛ. ВЫЕЗДНАЯ, Д.2</t>
  </si>
  <si>
    <t xml:space="preserve">Евграфова </t>
  </si>
  <si>
    <t>+73474523363</t>
  </si>
  <si>
    <t>АУРГАЗИНСКИЙ РАЙОН, Д. МУСТАФИНО, УЛ.7 НОЯБРЯ ,Д.9</t>
  </si>
  <si>
    <t>Мухаметзянова</t>
  </si>
  <si>
    <t>Шайдулловна</t>
  </si>
  <si>
    <t>+79174195716</t>
  </si>
  <si>
    <t>АУРГАЗИНСКИЙ РАЙОН, Д. НАУМКИНО, УЛ.Г. ВАСИЛЬЕВА, Д.7</t>
  </si>
  <si>
    <t xml:space="preserve">Абдуллина </t>
  </si>
  <si>
    <t>Науфиловна</t>
  </si>
  <si>
    <t>+73474527634</t>
  </si>
  <si>
    <t>АУРГАЗИНСКИЙ РАЙОН, Д. ТАТАРСКИЙ НАГАДАК, УЛ.ЦЕНТРАЛЬНАЯ, Д.121</t>
  </si>
  <si>
    <t xml:space="preserve">Петрова </t>
  </si>
  <si>
    <t>Лена</t>
  </si>
  <si>
    <t>+73474529547</t>
  </si>
  <si>
    <t>АУРГАЗИНСКИЙ РАЙОН, Д. НОВЫЕ КАРАМАЛЫ, УЛ. МАТРОСОВА, Д.20</t>
  </si>
  <si>
    <t>Сафаргалиева</t>
  </si>
  <si>
    <t>Танзиля</t>
  </si>
  <si>
    <t>Габдулловна</t>
  </si>
  <si>
    <t>+73474525348</t>
  </si>
  <si>
    <t>АУРГАЗИНСКИЙ РАЙОН, С. СТЕПАНОВКА, УЛ. ШЕВЧЕНКО, Д.4</t>
  </si>
  <si>
    <t>Артемьева</t>
  </si>
  <si>
    <t>+73474528339</t>
  </si>
  <si>
    <t>АУРГАЗИНСКИЙ РАЙОН, С. СУЛТАНМУРАТОВО, УЛ.ЦЕНТРАЛЬНАЯ, Д.64А</t>
  </si>
  <si>
    <t>Саитгалеева</t>
  </si>
  <si>
    <t>Сабирьяновна</t>
  </si>
  <si>
    <t>+73474527744</t>
  </si>
  <si>
    <t>АУРГАЗИНСКИЙ РАЙОН, С. СЕМЕНКИНО, УЛ.СОВЕТСКАЯ, Д.2 з</t>
  </si>
  <si>
    <t>+73474525703</t>
  </si>
  <si>
    <t>АУРГАЗИНСКИЙ РАЙОН, С. ТУРУМБЕТ, УЛ.МИРА, Д.2</t>
  </si>
  <si>
    <t>Кутлуюлова</t>
  </si>
  <si>
    <t xml:space="preserve">Райля </t>
  </si>
  <si>
    <t>+73474525954</t>
  </si>
  <si>
    <t>АУРГАЗИНСКИЙ РАЙОН, Д.КЕБЯЧЕВО, УЛ.МИРА, Д.2Б</t>
  </si>
  <si>
    <t>Габитова</t>
  </si>
  <si>
    <t>Ринатовна</t>
  </si>
  <si>
    <t>+73474527928</t>
  </si>
  <si>
    <t>АУРГАЗИНСКИЙ РАЙОН, С.ТОЛБАЗЫ, УЛ. ЛЕНИНА, Д.213</t>
  </si>
  <si>
    <t>+79373643194</t>
  </si>
  <si>
    <t>АУРГАЗИНСКИЙ РАЙОН, Д.ТАШТАМАК, УЛ.ФРУНЗЕ, Д.4</t>
  </si>
  <si>
    <t xml:space="preserve">Тимофеева </t>
  </si>
  <si>
    <t>+73474527243</t>
  </si>
  <si>
    <t>АУРГАЗИНСКИЙ РАЙОН, Д. СУБХАНГУЛОВО, УЛ.МОЛОДЕЖНАЯ, Д.3А- по лицензии ,по факту - Переведено в арендуемое , приспособленное  здание в начальной школе в д.Надеждино,ул.Ленина,д.8.Планируется получение лицензии .</t>
  </si>
  <si>
    <t xml:space="preserve">юнусова </t>
  </si>
  <si>
    <t>Зубаржат</t>
  </si>
  <si>
    <t>+79625353224</t>
  </si>
  <si>
    <t>АУРГАЗИНСКИЙ РАЙОН, Д.УТЕЙМУЛЛИНО, УЛ. МОЛОДЕЖНАЯ, Д.33</t>
  </si>
  <si>
    <t>Рахимзяновна</t>
  </si>
  <si>
    <t>+79870454800</t>
  </si>
  <si>
    <t>АУРГАЗИНСКИЙ РАЙОН, С.ЧУВАШ-КАРАМАЛЫ, УЛ.ЦЕНТРАЛЬНАЯ, Д.7</t>
  </si>
  <si>
    <t xml:space="preserve">Семенова </t>
  </si>
  <si>
    <t>+79177726442</t>
  </si>
  <si>
    <t>АУРГАЗИНСКИЙ РАЙОН, Д.НОВОЧЕЛАТКАНОВО, УЛ.ЦЕНТРАЛЬНАЯ, Д.14А</t>
  </si>
  <si>
    <t>+73474529756</t>
  </si>
  <si>
    <t>АУРГАЗИНСКИЙ РАЙОН, С.КУЕЗБАШЕВО, УЛ.САДОВАЯ, Д.83</t>
  </si>
  <si>
    <t>Германова</t>
  </si>
  <si>
    <t>+73474529138</t>
  </si>
  <si>
    <t>АУРГАЗИНСКИЙ РАЙОН, Д.КШАННЫ, УЛ. ЛЕНИНА, Д.77А</t>
  </si>
  <si>
    <t xml:space="preserve">Буллякулова </t>
  </si>
  <si>
    <t>Клара</t>
  </si>
  <si>
    <t>Миниахметовна</t>
  </si>
  <si>
    <t>+73474527818</t>
  </si>
  <si>
    <t>АУРГАЗИНСКИЙ РАЙОН, Д.СТАРОКУЗЯКОВО, УЛ.ПЕРВОМАЙСКАЯ, Д.3</t>
  </si>
  <si>
    <t xml:space="preserve">Резяпова </t>
  </si>
  <si>
    <t>Назия</t>
  </si>
  <si>
    <t>+79297548684</t>
  </si>
  <si>
    <t>АУРГАЗИНСКИЙ РАЙОН, Д.КУРМАНАЕВО, УЛ.ПОЛЕВАЯ, Д.8</t>
  </si>
  <si>
    <t>Абуталипова</t>
  </si>
  <si>
    <t>Ильмира</t>
  </si>
  <si>
    <t>+73474527121</t>
  </si>
  <si>
    <t>АУРГАЗИНСКИЙ РАЙОН, Д.МИХАЙЛОВКА, УЛ.ЛЕНИНА,Д.63</t>
  </si>
  <si>
    <t>Мурзабаева</t>
  </si>
  <si>
    <t>Миргалиевна</t>
  </si>
  <si>
    <t>+73474527421</t>
  </si>
  <si>
    <t>АУРГАЗИНСКИЙ РАЙОН, Д. СТАРОЕ ИБРАЕВО, УЛ.ЛЕНИНА, Д.1</t>
  </si>
  <si>
    <t>Рахмангулова</t>
  </si>
  <si>
    <t>Ризаевна</t>
  </si>
  <si>
    <t>+79871424876</t>
  </si>
  <si>
    <t>АУРГАЗИНСКИЙ РАЙОН, Д.НИЖНИЕ ЛЕКАНДЫ, УЛ. Г.ТУКАЯ, Д.14</t>
  </si>
  <si>
    <t>Сатлыкова</t>
  </si>
  <si>
    <t>Джамиля</t>
  </si>
  <si>
    <t>Абдрахмановна</t>
  </si>
  <si>
    <t>+79870262621</t>
  </si>
  <si>
    <t>АУРГАЗИНСКИЙ РАЙОН, Д.НОВОТИМОШКИНО, УЛ.СОВЕТСКАЯ, Д.9</t>
  </si>
  <si>
    <t>Курбангалиева</t>
  </si>
  <si>
    <t>Нуретдиновна</t>
  </si>
  <si>
    <t>+79174377935</t>
  </si>
  <si>
    <t>АУРГАЗИНСКИЙ РАЙОН, С.ТУКАЕВО, УЛ. Я. ЧАНЫШЕВА, Д.30</t>
  </si>
  <si>
    <t xml:space="preserve">Дибаева </t>
  </si>
  <si>
    <t>+73474524720</t>
  </si>
  <si>
    <t>АУРГАЗИНСКИЙ РАЙОН, Д. УСМАНОВО, УЛ.ЦЕНТРАЛЬНАЯ, Д.4</t>
  </si>
  <si>
    <t>Таминдарова</t>
  </si>
  <si>
    <t>Ленара</t>
  </si>
  <si>
    <t>Касимовна</t>
  </si>
  <si>
    <t>+73474525955</t>
  </si>
  <si>
    <t>АУРГАЗИНСКИЙ РАЙОН, Д. ЮЛАМАНОВО, УЛ.ПУШКИНА, Д.29</t>
  </si>
  <si>
    <t>Кожевникова</t>
  </si>
  <si>
    <t>+73474524537</t>
  </si>
  <si>
    <t>АУРГАЗИНСКИЙ РАЙОН, Д.МАЛЫЙ НАГАДАК, УЛ.ВОСТОЧНАЯ, Д.2</t>
  </si>
  <si>
    <t>Ираида</t>
  </si>
  <si>
    <t>+73474529440</t>
  </si>
  <si>
    <t>АУРГАЗИНСКИЙ РАЙОН, Д.ЧИШМА, УЛ. МИРА, Д.29</t>
  </si>
  <si>
    <t>Ибрагимова</t>
  </si>
  <si>
    <t>Рузалия</t>
  </si>
  <si>
    <t>Рафгатовна</t>
  </si>
  <si>
    <t>+79273059076</t>
  </si>
  <si>
    <t>АУРГАЗИНСКИЙ РАЙОН, Д. ТЮБЯКОВО, УЛ. ЛЕСНАЯ, Д.6А</t>
  </si>
  <si>
    <t>Газиева</t>
  </si>
  <si>
    <t>+79373658214</t>
  </si>
  <si>
    <t>Государственное бюджетное учреждение здравоохранения Республики Башкортостнан Центральная городская больница города Сибай</t>
  </si>
  <si>
    <t xml:space="preserve">ГБУЗ РБ ЦГБ г.Сибай </t>
  </si>
  <si>
    <t>РБ, г.Сибай, ул.Белова, 19</t>
  </si>
  <si>
    <t>Бочарова</t>
  </si>
  <si>
    <t>Милена</t>
  </si>
  <si>
    <t>(34775) 5-03-71, факс (34775) 5-04-59, SIB.CGB@doctorrb.ru</t>
  </si>
  <si>
    <t xml:space="preserve">Дневной стационар при поликлинике (женск. консультация) </t>
  </si>
  <si>
    <t>РБ, г.Сибай, ул.Белова, 17</t>
  </si>
  <si>
    <t>Фирюза</t>
  </si>
  <si>
    <t>Халиловна</t>
  </si>
  <si>
    <t>(34775) 5-04-25, факс (34775) 5-04-59, SIB.CGB@doctorrb.ru</t>
  </si>
  <si>
    <t>Дневной стационар при поликлинике</t>
  </si>
  <si>
    <t>РБ, г.Сибай, ул. Чайковского,24</t>
  </si>
  <si>
    <t>Суюндукова</t>
  </si>
  <si>
    <t>(34775) 5-04-55, факс (34775) 5-04-59, SIB.CGB@doctorrb.ru</t>
  </si>
  <si>
    <t>Дневной стационар при поликлинике (педиатрия)</t>
  </si>
  <si>
    <t>РБ, г.Сибай, ул. Чайковского,15</t>
  </si>
  <si>
    <t>Дневной стационар на дому при поликлинике</t>
  </si>
  <si>
    <t>Дневной стационар при стационаре</t>
  </si>
  <si>
    <t>Скорая медицинская помощь (поликлиника)</t>
  </si>
  <si>
    <t>РБ, г.Сибай, ул.Горького, 74</t>
  </si>
  <si>
    <t>Поликлиника мобильный комплекс</t>
  </si>
  <si>
    <t>Дополнительные исследования (поликлиника)</t>
  </si>
  <si>
    <t>РБ, г.Сибай, ул.Ленина, 22/1</t>
  </si>
  <si>
    <t>(34775) 2-53-96, факс (34775) 5-04-59, SIB.CGB@doctorrb.ru</t>
  </si>
  <si>
    <t>.025000</t>
  </si>
  <si>
    <t>федеральное казанное учреждение здравоохранения "Медико-санитарная часть Министерства внутренних дел Российской федерации по Республике Башкортостан "</t>
  </si>
  <si>
    <t>ФКУЗ "МСЧ МВД России по Республике Башкортостан"</t>
  </si>
  <si>
    <t>г. Уфа 450015 К.Макса 59</t>
  </si>
  <si>
    <t xml:space="preserve">Науширванов </t>
  </si>
  <si>
    <t>8 (347) 279-39-36</t>
  </si>
  <si>
    <t>Г.Уфа Пушкина 62/1</t>
  </si>
  <si>
    <t>Фазлыев</t>
  </si>
  <si>
    <t>Мадарисович</t>
  </si>
  <si>
    <t>020010</t>
  </si>
  <si>
    <t>государственное бюджетное учреждение Республики Башкортостан Миякинская центральная районная больница</t>
  </si>
  <si>
    <t>ГБУЗ РБ Миякинская ЦРБ</t>
  </si>
  <si>
    <t>452080, РБ, Миякинский район, с. Киргиз-Мияки, ул. Совесткая д. 12</t>
  </si>
  <si>
    <t>Динисламов</t>
  </si>
  <si>
    <t>Инилевич</t>
  </si>
  <si>
    <t>8347882-13-44, miyakinsk.crb@doctorrb.ru</t>
  </si>
  <si>
    <t xml:space="preserve">Трофимова </t>
  </si>
  <si>
    <t>8347882-18-99, miyakinsk.crb@doctorrb.ru</t>
  </si>
  <si>
    <t>Сабиров</t>
  </si>
  <si>
    <t>Салават</t>
  </si>
  <si>
    <t>8347882-11-83, miyakinsk.crb@doctorrb.ru</t>
  </si>
  <si>
    <t>Совхозная сельская врачебная амбулатория</t>
  </si>
  <si>
    <t>452085,Республика Башкортостан Миякинский район, п. Садовый, ул.Лесная, д.2</t>
  </si>
  <si>
    <t>Сиразова</t>
  </si>
  <si>
    <t>Фанзиловна</t>
  </si>
  <si>
    <t>8347882-58-96, miyakinsk.crb@doctorrb.ru</t>
  </si>
  <si>
    <t>Зильдяровская сельская врачебная амбулатория</t>
  </si>
  <si>
    <t>452092,Республика Башкортостан Миякинский район, с. Зильдярово, ул.Дружбы, д.7</t>
  </si>
  <si>
    <t>Богдановская сельская врачебная амбулатория</t>
  </si>
  <si>
    <t>452081,Республика Башкортостан Миякинский район, д.Богданово, ул.Новая,д.26</t>
  </si>
  <si>
    <t>Кашапов</t>
  </si>
  <si>
    <t>Мунир</t>
  </si>
  <si>
    <t>Мубарякович</t>
  </si>
  <si>
    <t>Уршакбашкарамалинская сельская врачебная амбулатория</t>
  </si>
  <si>
    <t>452097, Республика Башкортостан Миякинский район, с. Уршакбаш-Карамалы, ул.Ленина, д.48</t>
  </si>
  <si>
    <t>Ахмадуллина</t>
  </si>
  <si>
    <t xml:space="preserve">Фарида </t>
  </si>
  <si>
    <t>Кабировна</t>
  </si>
  <si>
    <t>Аитовский ФАП</t>
  </si>
  <si>
    <t>452099 Республика Башкортостан Миякинский район д.Аитово ул. Мира д.9</t>
  </si>
  <si>
    <t>Фазылова</t>
  </si>
  <si>
    <t>Раиловна</t>
  </si>
  <si>
    <t>8347882-34-62, miyakinsk.crb@doctorrb.ru</t>
  </si>
  <si>
    <t>Анясевский ФАП</t>
  </si>
  <si>
    <t xml:space="preserve">452095 Республика Башкортостан Миякинский район д.Аняс ул. Центральная д.12 </t>
  </si>
  <si>
    <t>Накиева</t>
  </si>
  <si>
    <t>Ильвера</t>
  </si>
  <si>
    <t>Ахатовна</t>
  </si>
  <si>
    <t>8347882-54-22, miyakinsk.crb@doctorrb.ru</t>
  </si>
  <si>
    <t>Байтимировский ФАП</t>
  </si>
  <si>
    <t>452099 Республика Башкортостан Миякинский район д.Байтимирово ул. Мира д.26</t>
  </si>
  <si>
    <t>8347883-07-00, miyakinsk.crb@doctorrb.ru</t>
  </si>
  <si>
    <t xml:space="preserve">Баязитовский ФАП </t>
  </si>
  <si>
    <t>452088 Республика Башкортостан, Миякинский район, с. Баязитово, ул. Мира д. 26</t>
  </si>
  <si>
    <t xml:space="preserve">Альфия </t>
  </si>
  <si>
    <t>Большекаркалинский ФАП</t>
  </si>
  <si>
    <t>452094 Республика Башкортостан, Миякинский район, с. Большие Каркалы, ул.Школьная д. 3</t>
  </si>
  <si>
    <t xml:space="preserve">Искандарова </t>
  </si>
  <si>
    <t>Биккуловский ФАП</t>
  </si>
  <si>
    <t>452086 Республика Башкортостан, Миякинский район, с. Биккулово, ул Школьная д. 2</t>
  </si>
  <si>
    <t>Енебей-Урсаевский ФАП</t>
  </si>
  <si>
    <t>452098 Республика Башкортостан, Миякинский район, с. Енебей-Урсаево, ул. Центральная д. 4</t>
  </si>
  <si>
    <t>Ильчигуловский ФАП</t>
  </si>
  <si>
    <t>452089 Республика Башкортостан, Миякинский район, с. Ильчигулово, ул. Советская д. 5</t>
  </si>
  <si>
    <t>Исламгуловский ФАП</t>
  </si>
  <si>
    <t>452092 Республика Башкортостан, Миякинский район, д. Исламгулово, ул. Бабича, д. 9</t>
  </si>
  <si>
    <t>Канбековский ФАП</t>
  </si>
  <si>
    <t>452071 Республика Башкортостан, Миякинский район, д.Канбеково, ул.Советская д. 50/1</t>
  </si>
  <si>
    <t>Каран-Кункасовский ФАП</t>
  </si>
  <si>
    <t>452086 Республика Башкортостан, Миякинский район, с.Каран-Кункас, ул.Победы д.18</t>
  </si>
  <si>
    <t xml:space="preserve">Качегановский ФАП </t>
  </si>
  <si>
    <t>452091 Республика Башкортостан, Миякинский район, с.Качеганово, ул.Молодежная д.1</t>
  </si>
  <si>
    <t>Кекен-Васильевский ФАП</t>
  </si>
  <si>
    <t>452087 Республика Башкортостан, Миякинский район, с.Кекен-Васильевка, ул. Советская д.40</t>
  </si>
  <si>
    <t>Кожай-Семеновский ФАП</t>
  </si>
  <si>
    <t>452087 Республика Башкортостан, Миякинский район, с. Кожай-Семеновка, ул.Советская д.66</t>
  </si>
  <si>
    <t>452086 Республика Башкортостан, Миякинский район, д. Комсомольский, ул. Центральная д. 1</t>
  </si>
  <si>
    <t>Култай-Карановский ФАП</t>
  </si>
  <si>
    <t>452071 Республика Башкортостан, Миякинский район, д.Култай-Каран, ул. Матросова д. 41</t>
  </si>
  <si>
    <t>Куль-Кункасовский ФАП</t>
  </si>
  <si>
    <t>452086 Республика Башкортостан, Миякинский район, с. Куль-Кункас, ул. Демская д. 47</t>
  </si>
  <si>
    <t>Курманайбашевский ФАП</t>
  </si>
  <si>
    <t>452080 Республика Башкортостан, Миякинский район, с. Курманайбашево, ул.Королева д. 12/1</t>
  </si>
  <si>
    <t>Мало-Каркалинский ФАП</t>
  </si>
  <si>
    <t>452094 Республика Башкортостан, Миякинский район, с. Малые Каркалы, ул. Школьная д.22</t>
  </si>
  <si>
    <t>Менеузтамакский ФАП</t>
  </si>
  <si>
    <t xml:space="preserve">452082 Республика Башкортостан, Миякинский район, с. Менеузтамак, ул. Шоссейная д. 7/2       </t>
  </si>
  <si>
    <t>Миякитамакский ФАП</t>
  </si>
  <si>
    <t>452084 Республика Башкортостан, Миякинский район, с. Миякитамак, ул.Коммунистическая д. 68</t>
  </si>
  <si>
    <t>Нарыстауский ФАП</t>
  </si>
  <si>
    <t>452089 Республика Башкортостан, Миякинский район, с. Нарстау ул. Мира д. 48</t>
  </si>
  <si>
    <t>Ново-Ишлинский ФАП</t>
  </si>
  <si>
    <t>452073 Республика Башкортостан, Миякинский район, с.Новые Ишлы, ул. Центральная д.14</t>
  </si>
  <si>
    <t>Ново-Карамалинский ФАП</t>
  </si>
  <si>
    <t>452083 Республика Башкортостан, Миякинский район, с. Новые Карамалы, ул. Центральная д. 47а</t>
  </si>
  <si>
    <t>Ново-Мировский ФАП</t>
  </si>
  <si>
    <t>452096 Республика Башкортостан, Миякинский район, д. Новый Мир ул. Молдежная д.14</t>
  </si>
  <si>
    <t>Рассветский ФАП</t>
  </si>
  <si>
    <t>452086 Республика Башкортостан, Миякинский район, д.Рассвет, ул. Школьная д.4</t>
  </si>
  <si>
    <t>452090 Республика Башкортостан Миякинский район п.Родниковка ул. Молодежная д.1</t>
  </si>
  <si>
    <t>Сатыевский ФАП</t>
  </si>
  <si>
    <t>452093 Республика Башкортостан, Миякинский район, с. Сатыево, ул. Центальная д. 19</t>
  </si>
  <si>
    <t>Сафаровский ФАП</t>
  </si>
  <si>
    <t>452098 Республика Башкортостан, Миякинский район, д. Сафарово, ул. Дружбы д. 42</t>
  </si>
  <si>
    <t>Софиевский ФАП</t>
  </si>
  <si>
    <t>452086 Республика Башкортостан, Миякинский район, д. Софиевка, ул. Полевая д.9</t>
  </si>
  <si>
    <t>Суккуловский ФАП</t>
  </si>
  <si>
    <t>452083 Республика Башкортостан, Миякинский район, д.Суккул-Михайловка, ул.Садовая д. 11/1</t>
  </si>
  <si>
    <t>Тамьян-Таймасовский ФАП</t>
  </si>
  <si>
    <t>452077 Республика Башкортостан, Миякинский район, с. Тамьян-Таймас, ул. Коммунистическая д. 35</t>
  </si>
  <si>
    <t>Таукай-Гайнинский ФАП</t>
  </si>
  <si>
    <t>452073 Республика Башкортостан, Миякинский район, с. Таукай-Гайны, ул. Школьная д.11</t>
  </si>
  <si>
    <t>Тимяшевский ФАП</t>
  </si>
  <si>
    <t>452092 Республика Башкортостан, Миякинский район, д. Тимяшево, ул. Дружбы, д. 15</t>
  </si>
  <si>
    <t>Туксанбаевский ФАП</t>
  </si>
  <si>
    <t>452098 Республика Башкортостан, Миякинский район, д. Туксанбай, ул. Акмуллы д.8</t>
  </si>
  <si>
    <t>Уршаковский ФАП</t>
  </si>
  <si>
    <t>452099 Республика Башкортостан, Миякинский район, с. Уршак, ул. Ленина д.22</t>
  </si>
  <si>
    <t>Уязыбашевский ФАП</t>
  </si>
  <si>
    <t>452074 Республика Башкортостан, Миякинский район, с.Уязыбашево, ул.Центральная д. 1</t>
  </si>
  <si>
    <t>Четырбашевский ФАП</t>
  </si>
  <si>
    <t>452080 Республика Башкортостан, Миякинский район, д.Четырбаш, ул. Кирова д.21</t>
  </si>
  <si>
    <t xml:space="preserve">Чураевский ФАП </t>
  </si>
  <si>
    <t>452082 Республика Башкортостан, Миякинский район, д.Чураево ул. Демская д.29</t>
  </si>
  <si>
    <t>Чятай-Бурзяновский ФАП</t>
  </si>
  <si>
    <t>452085 Республика Башкортостан, Миякинский район, д.Чятай-Бурзян, ул.Центальная д.28</t>
  </si>
  <si>
    <t>Шатмантамакский ФАП</t>
  </si>
  <si>
    <t>452072 Республика Башкортостан, Миякинский район, д.Шатмантамак, ул. Шоссейная д. 12</t>
  </si>
  <si>
    <t>Общество с ограниченной ответственностью "СтомЭл"</t>
  </si>
  <si>
    <t>ООО "СтомЭл"</t>
  </si>
  <si>
    <t>452688, РБ, г. Нефтекамск, ш.Березовское, строен 5А</t>
  </si>
  <si>
    <t xml:space="preserve">Якупова </t>
  </si>
  <si>
    <t xml:space="preserve"> Айратовна</t>
  </si>
  <si>
    <t xml:space="preserve"> 8-906-373-9311,e-mail: plazma-nf@mail.ru</t>
  </si>
  <si>
    <t>Государственное бюджетное учреждение здравоохранения Республики Башкортостан Городская детская клиническая больница №17 города Уфа</t>
  </si>
  <si>
    <t>ГБУЗ РБ ГДКБ №17 г.Уфа</t>
  </si>
  <si>
    <t>г.Уфа, ул.Мира,3</t>
  </si>
  <si>
    <t>Абсалямова</t>
  </si>
  <si>
    <t>Нурсиля</t>
  </si>
  <si>
    <t>8(347)246-69-59, факс 8(347) 246-69-89 ufa.gdkb17@doctorrb.ru</t>
  </si>
  <si>
    <t>г.Уфа, ул.Короленко,7а</t>
  </si>
  <si>
    <t>г.Уфа, ул.Кольцевая,185/1</t>
  </si>
  <si>
    <t>г.Уфа, ул.Кольцевая,6/1</t>
  </si>
  <si>
    <t>г.Уфа, ул.Российская,8</t>
  </si>
  <si>
    <t>круглосуточный стационар</t>
  </si>
  <si>
    <t>г.Уфа, ул.Свободы,29</t>
  </si>
  <si>
    <t>г.Уфа, ул.Первомайская,13</t>
  </si>
  <si>
    <t>государственное бюджетное учреждение здравоохранения Республики Башкортостан Стерлибашевская центральная районная больница</t>
  </si>
  <si>
    <t>ГБУЗ РБ Стерлибашевская ЦРБ</t>
  </si>
  <si>
    <t>453180, Российская Федерация, Республика Башкортостан, Стерлибашевский район, с. Стерлибашево, ул. 50 лет Отября д.6</t>
  </si>
  <si>
    <t>Фарзановна</t>
  </si>
  <si>
    <t>(34739)2-14-99</t>
  </si>
  <si>
    <t xml:space="preserve">Хабибуллин </t>
  </si>
  <si>
    <t>Фидаиль</t>
  </si>
  <si>
    <t>Камильевич</t>
  </si>
  <si>
    <t>(34739)2-22-48</t>
  </si>
  <si>
    <t>Ибрагимовна</t>
  </si>
  <si>
    <t>022112</t>
  </si>
  <si>
    <t>Государственное бюджетное учреждение здравоохранения Республиканский кожно-венерологический диспансер №1</t>
  </si>
  <si>
    <t>ГБУЗ РКВД №1</t>
  </si>
  <si>
    <t>консультативно-диагностическое отделение №1</t>
  </si>
  <si>
    <t xml:space="preserve">Жукова </t>
  </si>
  <si>
    <t>(347) 278-23-26</t>
  </si>
  <si>
    <t>консультативно-диагностическое отделение №2</t>
  </si>
  <si>
    <t>450027, Республика Башкортостан, г. Уфа, ул. Индустриальное шоссе, 42</t>
  </si>
  <si>
    <t>Вильданова</t>
  </si>
  <si>
    <t>(347)243 01 39</t>
  </si>
  <si>
    <t>Отделение платных медицинских услуг</t>
  </si>
  <si>
    <t>450077, Республика Башкортостан, г. Уфа, ул. Революционная, 58</t>
  </si>
  <si>
    <t>Зилеева</t>
  </si>
  <si>
    <t xml:space="preserve"> Ахатовна</t>
  </si>
  <si>
    <t>(347) 272-56-06</t>
  </si>
  <si>
    <t>Гуменная</t>
  </si>
  <si>
    <t>(347) 287-12-63</t>
  </si>
  <si>
    <t>1 отделение</t>
  </si>
  <si>
    <t xml:space="preserve">Гафаров </t>
  </si>
  <si>
    <t xml:space="preserve">Тимур </t>
  </si>
  <si>
    <t>Маратович</t>
  </si>
  <si>
    <t>(347) 287-24-35</t>
  </si>
  <si>
    <t>2 отделение</t>
  </si>
  <si>
    <t>(347) 278-07-28</t>
  </si>
  <si>
    <t>3 отделение</t>
  </si>
  <si>
    <t xml:space="preserve">Шарипова </t>
  </si>
  <si>
    <t>Лейла</t>
  </si>
  <si>
    <t>4 отделение</t>
  </si>
  <si>
    <t xml:space="preserve">Юламанов </t>
  </si>
  <si>
    <t>Салаватович</t>
  </si>
  <si>
    <t>5 отделение</t>
  </si>
  <si>
    <t>Камалов</t>
  </si>
  <si>
    <t xml:space="preserve">Эдуард </t>
  </si>
  <si>
    <t>Салихьянович</t>
  </si>
  <si>
    <t>(347) 278-24-35</t>
  </si>
  <si>
    <t>6 отделение</t>
  </si>
  <si>
    <t>Надырченко</t>
  </si>
  <si>
    <t>(347) 242-97-55</t>
  </si>
  <si>
    <t>7 отделение</t>
  </si>
  <si>
    <t>Баймышева </t>
  </si>
  <si>
    <t>Ракитовна</t>
  </si>
  <si>
    <t>8 отделение</t>
  </si>
  <si>
    <t>Ремидовская</t>
  </si>
  <si>
    <t xml:space="preserve"> Милада </t>
  </si>
  <si>
    <t>Клинико-диагноститческая лаборатория</t>
  </si>
  <si>
    <t>Саттарова</t>
  </si>
  <si>
    <t>(347) 243-07-51</t>
  </si>
  <si>
    <t>Государственное бюджетное учреждение здравоохранения Республики Башкортостан городская клиническая больница № 10 г. Уфа</t>
  </si>
  <si>
    <t>ГБУЗ РБ ГКБ № 10 г. Уфа</t>
  </si>
  <si>
    <t>г.Уфа, Горького, 47</t>
  </si>
  <si>
    <t>Гиззатова</t>
  </si>
  <si>
    <t>Зубарзят</t>
  </si>
  <si>
    <t>242-74-35</t>
  </si>
  <si>
    <t>г. Уфа, Кольцевая, 47</t>
  </si>
  <si>
    <t>Денис</t>
  </si>
  <si>
    <t>243-38-18</t>
  </si>
  <si>
    <t>стационар № 2</t>
  </si>
  <si>
    <t>г. Уфа, Мира, 44</t>
  </si>
  <si>
    <t>Центр здоровья</t>
  </si>
  <si>
    <t>г. Уфа, Первомайская, 22</t>
  </si>
  <si>
    <t>Махмутов</t>
  </si>
  <si>
    <t>Радик</t>
  </si>
  <si>
    <t>Сабирович</t>
  </si>
  <si>
    <t>242-99-34</t>
  </si>
  <si>
    <t>Врачебно-физкультурное отделение</t>
  </si>
  <si>
    <t>г. Уфа, Первомайская, 26</t>
  </si>
  <si>
    <t>Государственное бюджетное учреждение здравоохранения Республики Башкортостан  Поликлиника № 50 города Уфа</t>
  </si>
  <si>
    <t>ГБУЗ РБ Пликлиника №50 г.Уфа</t>
  </si>
  <si>
    <t>450059, РБ, г.Уфа, пр.Октября, 26</t>
  </si>
  <si>
    <t>Амиров</t>
  </si>
  <si>
    <t>Равильевич</t>
  </si>
  <si>
    <t>8(347)246-53-04 UFA.P50@doctorrb.ru</t>
  </si>
  <si>
    <t>450001 г.Уфа, ул.Комсомольская,  д.19;</t>
  </si>
  <si>
    <t xml:space="preserve">Атанбаева </t>
  </si>
  <si>
    <t>Айгиза</t>
  </si>
  <si>
    <t>Азаматовна</t>
  </si>
  <si>
    <t>450097 г.Уфа, бульвар Хадии Давлетшиной, д.30;</t>
  </si>
  <si>
    <t xml:space="preserve">Юсупов </t>
  </si>
  <si>
    <t>Тагирович</t>
  </si>
  <si>
    <t>450001 г.Уфа, ул.Комсомольская,  д.31;</t>
  </si>
  <si>
    <t>Буляков</t>
  </si>
  <si>
    <t>Мухлисович</t>
  </si>
  <si>
    <t>8(347)246-53-15 UFA.P50@doctorrb.ru</t>
  </si>
  <si>
    <t xml:space="preserve">450009 г.Уфа, ул.Проспект Октября, д.44/1; </t>
  </si>
  <si>
    <t xml:space="preserve">Хакимова </t>
  </si>
  <si>
    <t>450054 г.Уфа,  ул.Рихарда Зорге, д.54;</t>
  </si>
  <si>
    <t>Усаева</t>
  </si>
  <si>
    <t>Тахавиевна</t>
  </si>
  <si>
    <t>8(347)246-53-18 UFA.P50@doctorrb.ru</t>
  </si>
  <si>
    <t>450059 г.Уфа, ул.Парковая, д.8;</t>
  </si>
  <si>
    <t>Надыршина</t>
  </si>
  <si>
    <t>Анастасия</t>
  </si>
  <si>
    <t>Государственное бюджетное учреждение здравоохранения Республики Башкортостан Городская клиническая больница №1 города Стерлитамак</t>
  </si>
  <si>
    <t>ГБУЗ РБ ГКБ №1 г.Стерлитамак</t>
  </si>
  <si>
    <t>453120, РБ, г.Стерлитамак, ул.Коммунистическая, 97</t>
  </si>
  <si>
    <t>Палтусов</t>
  </si>
  <si>
    <t>Андрей</t>
  </si>
  <si>
    <t>Игоревич</t>
  </si>
  <si>
    <t>(3473)302922, str.gkb1@doctorrb.ru</t>
  </si>
  <si>
    <t>453120, РБ, г.Стерлитамак, ул.Коммунистическая, 91</t>
  </si>
  <si>
    <t>Государственное бюджетное учреждение здравоохранения Республики Башкортостан Клиническая больница №1 города Стерлитамак</t>
  </si>
  <si>
    <t>Поликлиника Дополнительные исследования</t>
  </si>
  <si>
    <t>Дн.стац. При поликлинике</t>
  </si>
  <si>
    <t>453г. СТЕРЛИТАМАК, УЛ. РЕВОЛЮЦИОННАЯ, Д.4</t>
  </si>
  <si>
    <t>Г.СТЕРЛИТАМАК, УЛ.ВОИНОВ-ИНТЕРНАЦИОНАЛИСТОВ, Д.30</t>
  </si>
  <si>
    <t>453103, г. Стерлитамак, ул. Проспект Ленина, д. 30Г</t>
  </si>
  <si>
    <t>453103, г. Стерлитамак, ул. Голикова, д. 28А</t>
  </si>
  <si>
    <t>Общество с ограниченной ответственностью "Международный медицинский центр Медикал Он Груп-Уфа"</t>
  </si>
  <si>
    <t>ООО "ММЦ Медикал Он Груп-Уфа"</t>
  </si>
  <si>
    <t>Респ. Башкортостан, г. Уфа, ул. С. Перовской, д. 38, офис 18</t>
  </si>
  <si>
    <t xml:space="preserve">Хабибуллина </t>
  </si>
  <si>
    <t>Эльза</t>
  </si>
  <si>
    <t>255-88-00, e.habibullina@medongroup.ru</t>
  </si>
  <si>
    <t>Госудаоственное автономное учреждение здравоохранения Республики Башкортостан Кожно-венерологический диспансер города Стерлитамак</t>
  </si>
  <si>
    <t>ГБУЗ РБ КВД г.Стерлитамак</t>
  </si>
  <si>
    <t>453120  РБ г.Стерлитамак, ул.Коммунисти-ческая ,95</t>
  </si>
  <si>
    <t>Имаева</t>
  </si>
  <si>
    <t>Гульнар</t>
  </si>
  <si>
    <t>Фанзатовна</t>
  </si>
  <si>
    <t>8-(3473)31-22-30</t>
  </si>
  <si>
    <t>453120  РБ г.Стерлитамак,
ул.Коммунисти -ческая ,95</t>
  </si>
  <si>
    <t>Дневной стационар (при поликлинике)</t>
  </si>
  <si>
    <t>Государственное бюджетное учреждение здравоохранения Республики Башкортостан  Стоматологическая поликлиника №2 г.Уфа</t>
  </si>
  <si>
    <t>ГБУЗ РБ Стоматологическая поликлиника №2 г.Уфа</t>
  </si>
  <si>
    <t xml:space="preserve">Шарафутдинов </t>
  </si>
  <si>
    <t xml:space="preserve"> Назипович, </t>
  </si>
  <si>
    <t>тел/факс 8(347) 233-55-12, факс 8(347)235-45-52, e-mail: stomat02@yandex.ru</t>
  </si>
  <si>
    <t>450075, Республика Башкортостан, г.Уфа, Орджоникидзевский район, Проспект Октября, д.105/4</t>
  </si>
  <si>
    <t>450075, Республика Башкортостан, г.Уфа, Орджоникидзевский район,ул.Российская, 11</t>
  </si>
  <si>
    <t>Общество с ограниченной ответственностью Медицинский центр "Семейный доктор"</t>
  </si>
  <si>
    <t>ООО МЦ "Семейный доктор"</t>
  </si>
  <si>
    <t>452450, РБ, г.Бирск, ул. Коммунистическая 142А</t>
  </si>
  <si>
    <t xml:space="preserve"> Хамзинович</t>
  </si>
  <si>
    <t>89273452133 cemejnidoc@mail.ru</t>
  </si>
  <si>
    <t>Федеральное государственное бюджетное учреждение "Всероссийский центр глазной и пластической хирургии" Министерства здравоохранения Российской Федерации</t>
  </si>
  <si>
    <t>ФГБУ "ВЦГПХ" Минздрава России</t>
  </si>
  <si>
    <t>Республика Башкортостан, г. Уфа, ул. Рихарда Зорге, д . 67/1</t>
  </si>
  <si>
    <t>Галияхметов</t>
  </si>
  <si>
    <t xml:space="preserve">Радик </t>
  </si>
  <si>
    <t>Фаязович</t>
  </si>
  <si>
    <t>8 (347) 293 42 95</t>
  </si>
  <si>
    <t>Республика Башкортостан, г. Уфа, ул. Рихарда Зорге, д . 67/2</t>
  </si>
  <si>
    <t>Кульбаев</t>
  </si>
  <si>
    <t>Нафис</t>
  </si>
  <si>
    <t>Давлетбаевич</t>
  </si>
  <si>
    <t>8 (347) 286 00 29</t>
  </si>
  <si>
    <t>Государственное бюджетное учреждение здравоохранения Республики Башкортостан Детская поликлиника №5 г.Уфа</t>
  </si>
  <si>
    <t>ГБУЗ РБ Детская поликлиника №5 г.Уфа</t>
  </si>
  <si>
    <t>педиатрическое отделение №1</t>
  </si>
  <si>
    <t>450099, РБ, г.Уфа, ул.Маршала Жукова, 17</t>
  </si>
  <si>
    <t>Тарасова</t>
  </si>
  <si>
    <t>8(347)230-17-44, UFADP5@doktorrb.ru</t>
  </si>
  <si>
    <t xml:space="preserve"> педиатрическое отделение №2</t>
  </si>
  <si>
    <t>450099, РБ, г.Уфа, ул. Уфимское шоссе 29</t>
  </si>
  <si>
    <t>Давлетбаева</t>
  </si>
  <si>
    <t>Эндже</t>
  </si>
  <si>
    <t>Кавиевна</t>
  </si>
  <si>
    <t>8(347)244-16-73, UFADP5@doktorrb.ru</t>
  </si>
  <si>
    <t xml:space="preserve"> педиатрическое отделение №3</t>
  </si>
  <si>
    <t>450099, РБ, г.Уфа, ул.Ак.Королева 2/2</t>
  </si>
  <si>
    <t>Шемякина</t>
  </si>
  <si>
    <t>Борисовна</t>
  </si>
  <si>
    <t>8(347)230-30-41, UFADP5@doktorrb.ru</t>
  </si>
  <si>
    <t xml:space="preserve"> педиатрическое отделение №4</t>
  </si>
  <si>
    <t>450099, РБ, г.Уфа, пр.Октября 132</t>
  </si>
  <si>
    <t>8(347)235-28-00, UFADP5@doktorrb.ru</t>
  </si>
  <si>
    <t xml:space="preserve"> педиатрическое отделение №5</t>
  </si>
  <si>
    <t>450099, РБ, г.Уфа, ул.Шафиева,8</t>
  </si>
  <si>
    <t>Серена</t>
  </si>
  <si>
    <t>Мирсалиховна</t>
  </si>
  <si>
    <t>8(347)248-97-87, UFADP5@doktorrb.ru</t>
  </si>
  <si>
    <t xml:space="preserve"> педиатрическое отделение №6</t>
  </si>
  <si>
    <t>450099, РБ, г.Уфа, ул.50 лет СССР45а</t>
  </si>
  <si>
    <t>Калимуллина</t>
  </si>
  <si>
    <t>8(347)232-16-22, UFADP5@doktorrb.ru</t>
  </si>
  <si>
    <t xml:space="preserve"> педиатрическое отделение №7</t>
  </si>
  <si>
    <t>450099, РБ, г.Уфа, пр.Октября 60/1</t>
  </si>
  <si>
    <t>Билалова</t>
  </si>
  <si>
    <t>Галлямовна</t>
  </si>
  <si>
    <t>8(347)232-34-66, UFADP5@doktorrb.ru</t>
  </si>
  <si>
    <t>450099, РБ, г.Уфа, ул.Шафиева ,26</t>
  </si>
  <si>
    <t>Бадретдинова</t>
  </si>
  <si>
    <t>8(347)244-00-70, UFADP5@doktorrb.ru</t>
  </si>
  <si>
    <t>г.Уфа,Октябрьский район,с.Нагаево.ул.Ф.Кудашевой.42</t>
  </si>
  <si>
    <t>Травм.пункт,КДО</t>
  </si>
  <si>
    <t>450099, РБ, г.Уфа, ул.Жукова,18</t>
  </si>
  <si>
    <t>8(347)241-26-96, UFADP5@doktorrb.ru</t>
  </si>
  <si>
    <t>Государственное бюджетное учреждение здравоохранения Детская поликлиника № 3г.Уфа</t>
  </si>
  <si>
    <t>ГБУЗ РБ Детская поликлиника № 3г.Уфа</t>
  </si>
  <si>
    <t>Г.Уфа,ул.Карла Маркса,71</t>
  </si>
  <si>
    <t>Асадуллина</t>
  </si>
  <si>
    <t>Гюльнара</t>
  </si>
  <si>
    <t>Ниазовна</t>
  </si>
  <si>
    <t>676/476/475</t>
  </si>
  <si>
    <t>352/258</t>
  </si>
  <si>
    <t xml:space="preserve">Г.Уфа,ул.Губайдуллина 5                                                    Г.Уфа,ул.Карла Маркса,63                                                    Г.Уфа,ул.Казанская 10а                                                     Г.Уфа,ул.Проспект Октября 22/2                                                         Г.Уфа,ул.Пархоменко 96/98    </t>
  </si>
  <si>
    <t>Общество с ограниченной ответственностью "Клиника глазных болезней"</t>
  </si>
  <si>
    <t>ООО "Клиника глазных болезней"</t>
  </si>
  <si>
    <t>Государственное бюджетное учреждение здравоохранения Республики Башкортостан Городская больница г.Кумертау</t>
  </si>
  <si>
    <t>ГБУЗ РБ ГБ г.Кумертау</t>
  </si>
  <si>
    <t>городская поликлиника</t>
  </si>
  <si>
    <t>РБ, г.Кумертау, ул.М.Гафури, д. 33</t>
  </si>
  <si>
    <t xml:space="preserve">Нигматуллина </t>
  </si>
  <si>
    <t>Раилевна</t>
  </si>
  <si>
    <t>8(34761)4-38-28 kum.cgb@doctorrb.ru</t>
  </si>
  <si>
    <t>детская поликлиника</t>
  </si>
  <si>
    <t>Исянчурина</t>
  </si>
  <si>
    <t>Сибагатовна</t>
  </si>
  <si>
    <t>8(34761)4-18-79 kum.cgb@doctorrb.ru</t>
  </si>
  <si>
    <t>РБ, г.Кумертау, ул.Логовая, д. 11а</t>
  </si>
  <si>
    <t>центр амбулаторной онкологической помощи</t>
  </si>
  <si>
    <t>ГБ, г.Кумертау, ул.М.Гафури, д. 33</t>
  </si>
  <si>
    <t>8(34761)2-16-75 kum.cgb@doctorrb.ru</t>
  </si>
  <si>
    <t>РБ, г.Кумертау, ул. Советская, д.39</t>
  </si>
  <si>
    <t xml:space="preserve">Хакимов </t>
  </si>
  <si>
    <t xml:space="preserve">Фанис </t>
  </si>
  <si>
    <t>Мугарифович</t>
  </si>
  <si>
    <t>8(34761)4-18-46 kum.cgb@doctorrb.ru</t>
  </si>
  <si>
    <t>травматологичекий кабинет</t>
  </si>
  <si>
    <t xml:space="preserve">Барышникова </t>
  </si>
  <si>
    <t>Леонидовна</t>
  </si>
  <si>
    <t>8(34761)4-17-11 kum.cgb@doctorrb.ru</t>
  </si>
  <si>
    <t>стоматологическая поликлиника</t>
  </si>
  <si>
    <t>РБ, г.Кумертау, ул. Карла Маркса, д.32</t>
  </si>
  <si>
    <t>Корнилов</t>
  </si>
  <si>
    <t>Владимир</t>
  </si>
  <si>
    <t>Викторович</t>
  </si>
  <si>
    <t>8(34761)4-22-05 kum.cgb@doctorrb.ru</t>
  </si>
  <si>
    <t>дополнительные исследования</t>
  </si>
  <si>
    <t>ФАП д.Старая Уралка</t>
  </si>
  <si>
    <t>ФАП с.Ира</t>
  </si>
  <si>
    <t>ФАП д.Алексеевка</t>
  </si>
  <si>
    <t>Государственное бюджетное учреждение здравоохранения Республики Башкортостан Городская больница г.Кумертау отдельное структурное подраздеение Ермолаеввская районная больница</t>
  </si>
  <si>
    <t>ГБУЗ РБ ГБ г.Кумертау - ОСП ЕРБ</t>
  </si>
  <si>
    <t>РБ, Куюргазинский район, с.Ермолаевво, ул.Советская, д.145</t>
  </si>
  <si>
    <t>Петрунин</t>
  </si>
  <si>
    <t>Анатолий</t>
  </si>
  <si>
    <t>8(34761)6-27-81 kum.cgb@doctorrb.ru</t>
  </si>
  <si>
    <t>поликлиническое отделение</t>
  </si>
  <si>
    <t>Свободинкая уччастковая больниц</t>
  </si>
  <si>
    <t>РБ, Куюргазинский район, с.Свобода, ул.Гагарина, д.17</t>
  </si>
  <si>
    <t>Мураптаовская участковая больница</t>
  </si>
  <si>
    <t>РБ, Куюргазинский район, с.Ноомурапталово, ул. Больничная, д.20</t>
  </si>
  <si>
    <t>Бахмутская врачебная амбуатория</t>
  </si>
  <si>
    <t>РБ, Куюргазинский район, с.Бахмут, ул. Советская, д. 47</t>
  </si>
  <si>
    <t>Бугульчанская врачебная амбулатория</t>
  </si>
  <si>
    <t>РБ, Куюргазинский район, с.Бугульчан, ул.Светская, д. 154</t>
  </si>
  <si>
    <t>Якшимбетовсекая врачебная амбулатория</t>
  </si>
  <si>
    <t>РБ, Куюргазинский район, с.Якшимбетово, ул. Т.Азнабаева, д. 1А</t>
  </si>
  <si>
    <t>ФАП д.Старая Отрада</t>
  </si>
  <si>
    <t>КУЮРГАЗИНСКИЙ РАЙОН, д.СТАРАЯ ОТРАДА, УЛ.ДРУЖБЫ, Д.67</t>
  </si>
  <si>
    <t>ФАП д.Айсуак</t>
  </si>
  <si>
    <t>КУЮРГАЗИНСКИЙ РАЙОН, С.АЙСУАК, УЛ. НЕДОШИВИНА, Д.7а</t>
  </si>
  <si>
    <t>ФАП д.Молоканово</t>
  </si>
  <si>
    <t>КУЮРГАЗИНСКИЙ РАЙОН, С.МОЛОКАНОВО, УЛ.ЦЕНТРАЛЬНАЯ,Д.32</t>
  </si>
  <si>
    <t>ФАП д.Кунекбаево</t>
  </si>
  <si>
    <t>КУЮРГАЗИНСКИЙ РАЙОН, С.КУНАКБАЕВО, УЛ.ЦЕНТРАЛЬНАЯ, Д.17</t>
  </si>
  <si>
    <t>ФАП д.Сандин 2-ой</t>
  </si>
  <si>
    <t>КУЮРГАЗИНСКИЙ РАЙОН, Д.САНДИН 2-Й, УЛ.ЦЕНТРАЛЬНАЯ, Д.16-2</t>
  </si>
  <si>
    <t>ФАП д.Горный Ключ</t>
  </si>
  <si>
    <t>КУЮРГАЗИНСКИЙ РАЙОН, Д. ГОРНЫЙ КЛЮЧ, УЛ. БАЯНСКАЯ, Д.1-1</t>
  </si>
  <si>
    <t>ФАП д.Маломусино</t>
  </si>
  <si>
    <t>КУЮРГАЗИНСКИЙ РАЙОН, Д. МАЛОМУСИНО, УЛ.КОММУНИСТИЧЕСКАЯ, Д.5А</t>
  </si>
  <si>
    <t>8(34761)6-27-81</t>
  </si>
  <si>
    <t>ФАП д.Новомусино</t>
  </si>
  <si>
    <t>КУЮРГАЗИНСКИЙ РАЙОН, С.НОВОМУСИНО, УЛ.НАБЕРЕЖНАЯ, Д.7</t>
  </si>
  <si>
    <t>ФАП д.Илькинеево</t>
  </si>
  <si>
    <t>РБ, Куюргазинский район, ул. Школьная, д. 7</t>
  </si>
  <si>
    <t>ФАП д.Юмагузино</t>
  </si>
  <si>
    <t>КУЮРГАЗИНСКИЙ РАЙОН, Д.ЮМАГУЗИНО, УЛ.ДРУЖБЫ, Д.3</t>
  </si>
  <si>
    <t>ФАП д.Канчура</t>
  </si>
  <si>
    <t>КУЮРГАЗИНСКИЙ РАЙОН, Д.КАНЧУРА, УЛ.ЦЕНТРАЛЬНАЯ, Д.14-4</t>
  </si>
  <si>
    <t>ФАП д.Холодный Ключ</t>
  </si>
  <si>
    <t>КУЮРГАЗИНСКИЙ РАЙОН, Д. ХОЛОДНЫЙ КЛЮЧ, УЛ.ДРУЖБЫ, Д.11</t>
  </si>
  <si>
    <t>ФАП д.Холмогоры</t>
  </si>
  <si>
    <t>КУЮРГАЗИНСКИЙ РАЙОН, Д. ХОЛМОГОРЫ, ПЕР.ГОРНЫЙ, Д.3А</t>
  </si>
  <si>
    <t>ФАП д.Шабагиш</t>
  </si>
  <si>
    <t>КУЮРГАЗИНСКИЙ РАЙОН, Д.ШАБАГИШ, УЛ.МИРА, Д.10А</t>
  </si>
  <si>
    <t>ФАП д.Михайловка</t>
  </si>
  <si>
    <t>КУЮРГАЗИНСКИЙ РАЙОН, Д.МИХАЙЛОВКА, УЛ.ЦЕНТРАЛЬНАЯ, Д.25</t>
  </si>
  <si>
    <t>ФАП д.Марьевка</t>
  </si>
  <si>
    <t>КУЮРГАЗИНСКИЙ РАЙОН, Д. МАРЬЕВКА, УЛ.ШКОЛЬНАЯ, Д.5</t>
  </si>
  <si>
    <t>ФАП с.Зяк-Ишметово</t>
  </si>
  <si>
    <t>КУЮРГАЗИНСКИЙ РАЙОН,С. ЗЯК-ИШМЕТОВО, УЛ.КУЮРГАЗИНСКАЯ, Д,28</t>
  </si>
  <si>
    <t>ФАП д.Бальза</t>
  </si>
  <si>
    <t>КУЮРГАЗИНСКИЙ РАЙОН, Д.БАЛЬЗА, УЛ.РАБОЧАЯ,Д.7</t>
  </si>
  <si>
    <t>ФАП д.Мамбеткулово</t>
  </si>
  <si>
    <t>КУЮРГАЗИНСКИЙ РАЙОН, Д. МАМБЕТКУЛОВО, УЛ. ЗАКИ ВАЛИДИ, Д.1</t>
  </si>
  <si>
    <t>ФАП д.Ялчикаево</t>
  </si>
  <si>
    <t>КУЮРГАЗИНСКИЙ РАЙОН, Д.ЯЛЧИКЕЕВО, УЛ. МУХАМЕТА ИСКУЖИНА, Д.34</t>
  </si>
  <si>
    <t>ФАП с.Новотаймасово</t>
  </si>
  <si>
    <t>КУЮРГАЗИНСКИЙ РАЙОН, С.НОВОТАЙМАСОВО, УЛ.СОВЕТСКАЯ, Д.1</t>
  </si>
  <si>
    <t>ФАП .Таймасово</t>
  </si>
  <si>
    <t>КУЮРГАЗИНСКИЙ РАЙОН, СТАЙМАСВО, УЛ. РАШИТА СУЛТАНГАРЕЕВА, Д.37</t>
  </si>
  <si>
    <t>ФАП д.Аксарово</t>
  </si>
  <si>
    <t>КУЮРГАЗИНСКИЙ РАЙОН, Д.АКСАРОВО, УЛ.МИРА, Д.14</t>
  </si>
  <si>
    <t>ФАП д.Новоколтаево</t>
  </si>
  <si>
    <t>КУЮРГАЗИНСКИЙ РАЙОН, С.НОВОКАЛТАЕВО, УЛ. Б. БИКБАЯ, ДД.15А</t>
  </si>
  <si>
    <t>ФАП с.Якутово</t>
  </si>
  <si>
    <t>КУЮРГАЗИНСКИЙ РАЙОН, СЯКУТОВО, УЛ.БАЯНА, Д.4</t>
  </si>
  <si>
    <t>ФАП д.Красный Маяк</t>
  </si>
  <si>
    <t>КУЮРГАЗИНСКИЙ РАЙОН, Д. КРАСНЫЙ МАЯК, УЛ.ГОРНАЯ, Д.13-1</t>
  </si>
  <si>
    <t>ФАП д.Кутлуюлово</t>
  </si>
  <si>
    <t>КУЮРГАЗИНСКИЙ РАЙОН, С.КУТЛУЮЛОВО, УЛ.ШКОЛЬНАЯ, Д.12А</t>
  </si>
  <si>
    <t>ФАП д.Куюргаза</t>
  </si>
  <si>
    <t>КУЮРГАЗИНСКИЙ РАЙОН, Д.КУЮРГАЗЫ, УЛ.Салавата,Д.13</t>
  </si>
  <si>
    <t>Фап д.Нижнее Бабаларово</t>
  </si>
  <si>
    <t>КУЮРГАЗИНСКИЙ РАЙОН, С.НИЖНЕЕ БАБАЛАРОВО, УЛ. МОЛОДЕЖНАЯ, Д.9-1</t>
  </si>
  <si>
    <t>ФАП д.Язлав</t>
  </si>
  <si>
    <t>КУЮРГАЗИНСКИЙ РАЙОН, Д. ЯЗЛАВ, УЛ. БИКТЕЕВСКАЯ, Д.33</t>
  </si>
  <si>
    <t>ФАП с.Якупово</t>
  </si>
  <si>
    <t>КУЮРГАЗИНСКИЙ РАЙОН, С.ЯКУПОВО, УЛ.ЦЕНТРАЛЬНАЯ, Д.44</t>
  </si>
  <si>
    <t>ФАП д.Кинзябаево</t>
  </si>
  <si>
    <t>КУЮРГАЗИНСКИЙ РАЙОН, Д.КИНЗЯБАЕВО, УЛ.ЦЕНТРАЛЬНАЯ, Д.11</t>
  </si>
  <si>
    <t>ФАП д.Абдулово</t>
  </si>
  <si>
    <t>КУЮРГАЗИНСКИЙ РАЙОН, С.АБДУЛОВО, УЛ.Молодежная Д.1</t>
  </si>
  <si>
    <t>ФАП д.Знаменка</t>
  </si>
  <si>
    <t>КУЮРГАЗИНСКИЙ РАЙОН, Д.ЗНАМЕНКА, УЛ.ЗЕЛЕНАЯ, Д.16</t>
  </si>
  <si>
    <t>ФАП с.Кривля-Илюшкино</t>
  </si>
  <si>
    <t>КУЮРГАЗИНСКИЙ РАЙОН, С.КРИВЛЕ-ИЛЮШКИНО, УЛ.МОЛОДЕЖНАЯ, Д.2-2</t>
  </si>
  <si>
    <t>ФАП д.Тимербаево</t>
  </si>
  <si>
    <t>КУЮРГАЗИНСКИЙ РАЙОН, Д.ТИМЕРБАЕВО, УЛ.ЦЕНТРАЛЬНАЯ,.106</t>
  </si>
  <si>
    <t>ФАП д.Павловка</t>
  </si>
  <si>
    <t>КУЮРГАЗИНСКИЙ РАЙОН, Д.ПАВЛОВКА,УЛ.ЦЕНТРАЛЬНАЯ,Д.65</t>
  </si>
  <si>
    <t>ФАП д.Кинья-Абыз</t>
  </si>
  <si>
    <t>КУЮРГАЗИНСКИЙ РАЙОН, Д.КИНЬЯ-АБЫЗ, УЛ.40 ЛЕТ ПОБЕДЫ, Д.4</t>
  </si>
  <si>
    <t>ФАП д.Тюканово-2-ое</t>
  </si>
  <si>
    <t>КУЮРГАЗИНСКИЙ РАЙОН, Д.ТЮКАНОВО 2-Е, УЛ.ИНТЕРНАЦИОНАЛЬНАЯ, Д.33-1</t>
  </si>
  <si>
    <t>ФАП д.Ямансарово</t>
  </si>
  <si>
    <t>КУЮРГАЗИНСКИЙ РАЙОН, Д.ЯМАНСАРОВО, УЛ.ШКОЛЬНАЯ, Д.1</t>
  </si>
  <si>
    <t>ФАП д.Юшатырка</t>
  </si>
  <si>
    <t>КУЮРГАЗИНСКИЙ РАЙОН, Д.ЮШАТЫРКА, УЛ.ЦЕНТРАЛЬНАЯ, Д.13</t>
  </si>
  <si>
    <t>ФАП д.Ямангулово</t>
  </si>
  <si>
    <t>КУЮРГАЗИНСКИЙ РАЙОН, Д.ЯМАНГУЛОВО, УЛ.ШКОЛЬНАЯ, Д.3</t>
  </si>
  <si>
    <t>ФАП д.Новая Отрада</t>
  </si>
  <si>
    <t>Куюргазинский район, д.Новая Отрада, ул. Новоотрадинская, д. 56а</t>
  </si>
  <si>
    <t>стационар, дневной стационар</t>
  </si>
  <si>
    <t>450077, Республика Башкортостан, г. Уфа, пл. Верхнеторговая, д. 4, этаж 1, пом. 32</t>
  </si>
  <si>
    <t>Исламова</t>
  </si>
  <si>
    <t>Идрисовна</t>
  </si>
  <si>
    <t>8(347)216-55-56</t>
  </si>
  <si>
    <t xml:space="preserve">021100 </t>
  </si>
  <si>
    <t>г.Уфа, ул. Карла Маркса, д.71</t>
  </si>
  <si>
    <t>8(347)250-07-39</t>
  </si>
  <si>
    <t>Наименование МО</t>
  </si>
  <si>
    <t>итого посещений в смену</t>
  </si>
  <si>
    <t>Акушерство и гинекология</t>
  </si>
  <si>
    <t>Аллергология и иммунология</t>
  </si>
  <si>
    <t>Ангиохирургия</t>
  </si>
  <si>
    <t>Врач общей практики (семейная медицина)</t>
  </si>
  <si>
    <t>Гастроэнтерология</t>
  </si>
  <si>
    <t>Гематология</t>
  </si>
  <si>
    <t>Гериатрия</t>
  </si>
  <si>
    <t>Гистология</t>
  </si>
  <si>
    <t>Дерматология</t>
  </si>
  <si>
    <t>Детская кардиология</t>
  </si>
  <si>
    <t>детская гастроэнтерология</t>
  </si>
  <si>
    <t>Детская онкология</t>
  </si>
  <si>
    <t>детская офтальмология</t>
  </si>
  <si>
    <t>детская оториноларингология</t>
  </si>
  <si>
    <t>Детская урология-андрология</t>
  </si>
  <si>
    <t>Детская неврология</t>
  </si>
  <si>
    <t>Детская хирургия</t>
  </si>
  <si>
    <t>Детская эндокринология</t>
  </si>
  <si>
    <t>Инфекционные болезни</t>
  </si>
  <si>
    <t>Кардиология</t>
  </si>
  <si>
    <t>Клиническая лабораторная диагностика</t>
  </si>
  <si>
    <t>Клиническая микология</t>
  </si>
  <si>
    <t>Клиническая фармакология</t>
  </si>
  <si>
    <t>Колопроктология</t>
  </si>
  <si>
    <t>Лечебная физкультура и спортивная медицина</t>
  </si>
  <si>
    <t>Мануальная терапия</t>
  </si>
  <si>
    <t>Медицинская реабилитация</t>
  </si>
  <si>
    <t>медицинские осмотры</t>
  </si>
  <si>
    <t>Неврология</t>
  </si>
  <si>
    <t>Нейрохирургия</t>
  </si>
  <si>
    <t>неотложная помощь</t>
  </si>
  <si>
    <t>Нефрология</t>
  </si>
  <si>
    <t>Онкология</t>
  </si>
  <si>
    <t>Ортодонтия</t>
  </si>
  <si>
    <t>Оториноларингология</t>
  </si>
  <si>
    <t>офтальмология</t>
  </si>
  <si>
    <t>Паразитология</t>
  </si>
  <si>
    <t>Патологическая анатомия</t>
  </si>
  <si>
    <t>Педиатрия</t>
  </si>
  <si>
    <t>Профпатология</t>
  </si>
  <si>
    <t>Пульмонология</t>
  </si>
  <si>
    <t>проктология</t>
  </si>
  <si>
    <t>психиатрия</t>
  </si>
  <si>
    <t>писихиатрия-наркология</t>
  </si>
  <si>
    <t>Радиология</t>
  </si>
  <si>
    <t>Ревматология</t>
  </si>
  <si>
    <t>Рентгенология</t>
  </si>
  <si>
    <t>Рефлексотерапия</t>
  </si>
  <si>
    <t>Сердечно-сосудистая хирургия</t>
  </si>
  <si>
    <t>Спортивная медицина</t>
  </si>
  <si>
    <t xml:space="preserve">Стоматология детская </t>
  </si>
  <si>
    <t>Стоматология общей практики</t>
  </si>
  <si>
    <t>Стоматология терапевтическая</t>
  </si>
  <si>
    <t>Стоматология хирургическая</t>
  </si>
  <si>
    <t>Стоматолог-ортопед</t>
  </si>
  <si>
    <t>Сурдология-оториноларингология</t>
  </si>
  <si>
    <t>Терапия</t>
  </si>
  <si>
    <t>Токсикология</t>
  </si>
  <si>
    <t>Торакальная хирургия</t>
  </si>
  <si>
    <t>Травматология и ортопедия</t>
  </si>
  <si>
    <t>трансфузиология</t>
  </si>
  <si>
    <t>клинико-лабораторная диагностика</t>
  </si>
  <si>
    <t>Урология</t>
  </si>
  <si>
    <t>УЗИ</t>
  </si>
  <si>
    <t>Физиотерапия</t>
  </si>
  <si>
    <t>Фунциональная диагностика</t>
  </si>
  <si>
    <t>фтизиатр</t>
  </si>
  <si>
    <t>Хирургия</t>
  </si>
  <si>
    <t>хирургия (абдоминальная)</t>
  </si>
  <si>
    <t>Челюстно-лицевая хирургия</t>
  </si>
  <si>
    <t>Эндокринология</t>
  </si>
  <si>
    <t>эндоскопия</t>
  </si>
  <si>
    <t>Эпидемиология</t>
  </si>
  <si>
    <t>центр здоровья</t>
  </si>
  <si>
    <t>прием среднего персонала</t>
  </si>
  <si>
    <t>доп исследования</t>
  </si>
  <si>
    <t>МАГНИТНО-РЕЗОНАНСНАЯ ТЕРАПИЯ</t>
  </si>
  <si>
    <t>КОМПЬЮТЕРНАЯ ТОМОГРАФИЯ</t>
  </si>
  <si>
    <t>МАММОГРАФИЯ</t>
  </si>
  <si>
    <t>ООО "АШУРА"</t>
  </si>
  <si>
    <t>ООО "ПЛАТАН"</t>
  </si>
  <si>
    <t>ГБУЗ РБ Стоматологическая поликлиника №6 г.Уфа</t>
  </si>
  <si>
    <t>ГБУЗ РБ Месягутовская ЦРБ</t>
  </si>
  <si>
    <t>ГБУЗ РБ Стоматологическая поликлиника №5 г. Уфа</t>
  </si>
  <si>
    <t>ГБУЗ РБ Поликлиника 46 г.Уфа</t>
  </si>
  <si>
    <t>ГБУЗ РБ СП г.Стерлитамак</t>
  </si>
  <si>
    <t xml:space="preserve"> ООО "Медицина +"</t>
  </si>
  <si>
    <t>ГБУЗ РБ Детская поликлиника № 4 г. Уфа</t>
  </si>
  <si>
    <t xml:space="preserve">ГБУЗ РБ Кармаскалинская ЦРБ </t>
  </si>
  <si>
    <t>ООО "Клиника лазерной хирургии"</t>
  </si>
  <si>
    <t>ГБУЗ РБ ГКБ № 18 г. Уфы</t>
  </si>
  <si>
    <t>ГБУЗ РБ ГКБ№5 г.Уфа</t>
  </si>
  <si>
    <t>ООО "Центр медицинских технологий"</t>
  </si>
  <si>
    <t xml:space="preserve">ГБУЗ РБ Дюртюлинская ЦРБ </t>
  </si>
  <si>
    <t>ГБУЗ РБ Балтачевская ЦРБ</t>
  </si>
  <si>
    <t>ООО "ГСК"</t>
  </si>
  <si>
    <t>ООО "Белый жемчуг"</t>
  </si>
  <si>
    <t>ООО «ИНВИТРО-Самара»</t>
  </si>
  <si>
    <t>ГБУЗ РБ Поликлиника №2 г. Уфа</t>
  </si>
  <si>
    <t>ГБУЗ РБ ГКБ № 21 г.Уфа</t>
  </si>
  <si>
    <t>ГБУЗ Мелеузовская ЦРБ РБ</t>
  </si>
  <si>
    <t>ООО «МЦ МЕГИ»</t>
  </si>
  <si>
    <t>ООО "Сфера-Эстейт"</t>
  </si>
  <si>
    <t>ГБУЗ Зилаирская  ЦРБ</t>
  </si>
  <si>
    <t>ГБУЗ РБ Языковская ЦРБ Поликлиника при ЦРБ</t>
  </si>
  <si>
    <t>Первомайская СВА</t>
  </si>
  <si>
    <t>Кучербаевская СВА</t>
  </si>
  <si>
    <t>Пришибская СВА</t>
  </si>
  <si>
    <t>Тановская СВА</t>
  </si>
  <si>
    <t>ООО "Дантист+</t>
  </si>
  <si>
    <t>ГАУЗ РБ Детская стоматологическая поликлиника №3 г.Уфа</t>
  </si>
  <si>
    <t>ГБУЗ РБ ГБ № 9 г.Уфа</t>
  </si>
  <si>
    <t>ГБУЗ РБ Поликлиника №43 г.Уфа</t>
  </si>
  <si>
    <t>ГБУЗ РБ Иглинская ЦРБ</t>
  </si>
  <si>
    <t>Кушнаренковская ЦРБ</t>
  </si>
  <si>
    <t>ГБУЗ РБ Толбазинская ЦРБ</t>
  </si>
  <si>
    <t xml:space="preserve">ГБУЗ РБ Центральная городская больница г.Сибай </t>
  </si>
  <si>
    <t>ФКУЗ МСЧ МВД</t>
  </si>
  <si>
    <t>ГБУЗ РБ Исянгуловская ЦРБ</t>
  </si>
  <si>
    <t xml:space="preserve">ГБУЗ РБ ГДКБ № 17 </t>
  </si>
  <si>
    <t>ГБУЗ РБ ГКБ №10 г.Уфа</t>
  </si>
  <si>
    <t>ГБУЗ РБ Поликлиника №50 г.Уфа</t>
  </si>
  <si>
    <t>ГБУЗ РБ Стоматологическая поликлиника №4 г.Уфа</t>
  </si>
  <si>
    <t>ГБУЗ РБ ГКБ№1 г.Стерлитамак</t>
  </si>
  <si>
    <t>ГБУЗ РБ  Стоматологическая поликлиника №2 г.Уфа</t>
  </si>
  <si>
    <t>Детская поликлиника № 3 г.Уфа</t>
  </si>
  <si>
    <t>ГБ г.Кумертау</t>
  </si>
  <si>
    <t>ОСП Ермолаевская РБ</t>
  </si>
  <si>
    <t>ВА с.Новомурапталово</t>
  </si>
  <si>
    <t>ВА с.Свобода</t>
  </si>
  <si>
    <t>ВВА с.Бахмут</t>
  </si>
  <si>
    <t>ВА с.Бугульчан</t>
  </si>
  <si>
    <t>ВА с.Якшимбетово</t>
  </si>
  <si>
    <t>Виды посещений</t>
  </si>
  <si>
    <t>взрослые/ дети</t>
  </si>
  <si>
    <t>ИТОГО, в т.числе</t>
  </si>
  <si>
    <t>Гемодиализ</t>
  </si>
  <si>
    <t>лабораторная диагностика</t>
  </si>
  <si>
    <t>Медицинские осмотры</t>
  </si>
  <si>
    <t>Организация здравоохранения и общественного здоровья</t>
  </si>
  <si>
    <t>Ортопедия</t>
  </si>
  <si>
    <t>Паллиативная помощь</t>
  </si>
  <si>
    <t>Проктология</t>
  </si>
  <si>
    <t>Сестринский прием</t>
  </si>
  <si>
    <t>Стоматология ортопедическая</t>
  </si>
  <si>
    <t>Трансфузиология</t>
  </si>
  <si>
    <t>Ультразвуковая диагностика</t>
  </si>
  <si>
    <t>Фтизиатр</t>
  </si>
  <si>
    <t>ангиохирургический прием</t>
  </si>
  <si>
    <t>клиникл-диагностическая лаборатория</t>
  </si>
  <si>
    <t>узкие специалисты</t>
  </si>
  <si>
    <t>ДОП_ИССЛЕД</t>
  </si>
  <si>
    <t>взрослые</t>
  </si>
  <si>
    <t>Профилактические посещения</t>
  </si>
  <si>
    <t>дети</t>
  </si>
  <si>
    <t>Неотложная помощь</t>
  </si>
  <si>
    <t>Обращение по заболеванию</t>
  </si>
  <si>
    <t>Скорая помощь</t>
  </si>
  <si>
    <t>ГБУЗ РБ Стоматологическая поликлиника № 6 г.Уфа</t>
  </si>
  <si>
    <t>ГБУЗ РБ Стоматологиская поликлиника №5 г.Уфа</t>
  </si>
  <si>
    <t>ООО "Медицина +"</t>
  </si>
  <si>
    <t>Поликлиника УФИЦ РАН</t>
  </si>
  <si>
    <t>ГБУЗ РБ Детская поликлиника №4 г.Уфа</t>
  </si>
  <si>
    <t>ГБУЗ Поликлиника №38</t>
  </si>
  <si>
    <t>дети - 78639</t>
  </si>
  <si>
    <t>взрослые - 183601</t>
  </si>
  <si>
    <t>дети - 10602</t>
  </si>
  <si>
    <t>взрослые - 72561</t>
  </si>
  <si>
    <t>дети - 37814</t>
  </si>
  <si>
    <t>взрослые - 171470</t>
  </si>
  <si>
    <t>ГБУЗ РБ Мелеузовская ЦРБ</t>
  </si>
  <si>
    <t>ГБУЗ Зилаирская ЦРБ</t>
  </si>
  <si>
    <t>ГБУЗ РБ Языковская ЦРБ</t>
  </si>
  <si>
    <t>ГБУЗ РБ ГБ №9 г.Уфа</t>
  </si>
  <si>
    <t>дети                     17063</t>
  </si>
  <si>
    <t>ГБУЗ РБ Кушнаренковская ЦРБ</t>
  </si>
  <si>
    <t>взрослые             47952</t>
  </si>
  <si>
    <t>дети                     4473</t>
  </si>
  <si>
    <t>взрослые             8940</t>
  </si>
  <si>
    <t>дети                     8971</t>
  </si>
  <si>
    <t xml:space="preserve">              </t>
  </si>
  <si>
    <t>взрослые             33877</t>
  </si>
  <si>
    <t>взрослые             7134</t>
  </si>
  <si>
    <t>МСЧ МВД</t>
  </si>
  <si>
    <t>ГБУЗ РБ ГДКБ № 17 г.Уфа</t>
  </si>
  <si>
    <t>ГБУЗ РБ  Стерлибашевская ЦРБ</t>
  </si>
  <si>
    <t>ГБУЗ РБ Поликлиника № 50 г.Уфа</t>
  </si>
  <si>
    <t>ФГБУ "ВЦГПХ"</t>
  </si>
  <si>
    <t>Минздрава России</t>
  </si>
  <si>
    <t>52108 мед.осм.включен уже в нагрузку</t>
  </si>
  <si>
    <t>ГБУЗ РБ Детская поликлиника №3 г.Уфа</t>
  </si>
  <si>
    <t>Профиль коек</t>
  </si>
  <si>
    <t>ИТОГО число коек,  фактически развернутых , в т.ч.</t>
  </si>
  <si>
    <t>акушерское (родовое)</t>
  </si>
  <si>
    <t>аллергологическое</t>
  </si>
  <si>
    <t>анестезиология и реанимация</t>
  </si>
  <si>
    <t>венерологическое</t>
  </si>
  <si>
    <t>гастроэнтерологическое</t>
  </si>
  <si>
    <t>гематологическое</t>
  </si>
  <si>
    <t xml:space="preserve">гериатрическое </t>
  </si>
  <si>
    <t>гинекологическое</t>
  </si>
  <si>
    <t>детская кардиология</t>
  </si>
  <si>
    <t>дерматовенерологическое</t>
  </si>
  <si>
    <t>детская неврология</t>
  </si>
  <si>
    <t>детская хирургия</t>
  </si>
  <si>
    <t>детская травматология</t>
  </si>
  <si>
    <t>детская нейрохирургия</t>
  </si>
  <si>
    <t>детская урология-андрология</t>
  </si>
  <si>
    <t>детская ортопедия</t>
  </si>
  <si>
    <t>инфекционное</t>
  </si>
  <si>
    <t>кардиологическое</t>
  </si>
  <si>
    <t>кардиохирургическое</t>
  </si>
  <si>
    <t>койки ОНМК</t>
  </si>
  <si>
    <t>колопроктологическое</t>
  </si>
  <si>
    <t>неврологическое</t>
  </si>
  <si>
    <t>нейрососудистая реабилитация</t>
  </si>
  <si>
    <t>нейрохирургическое</t>
  </si>
  <si>
    <t>неонатология</t>
  </si>
  <si>
    <t>нефрологическое</t>
  </si>
  <si>
    <t>ожоговое</t>
  </si>
  <si>
    <t>ОКС</t>
  </si>
  <si>
    <t>онкологическое</t>
  </si>
  <si>
    <t>ортопедическое</t>
  </si>
  <si>
    <t>оториноларингологическое</t>
  </si>
  <si>
    <t>офтальмологическое</t>
  </si>
  <si>
    <t>патология беременных</t>
  </si>
  <si>
    <t>патология новорожденных</t>
  </si>
  <si>
    <t>педиатрическое</t>
  </si>
  <si>
    <t>проктологическое</t>
  </si>
  <si>
    <t>психоневрологическое</t>
  </si>
  <si>
    <t>пульмонологическое</t>
  </si>
  <si>
    <t>реабилитационное</t>
  </si>
  <si>
    <t>реанимация</t>
  </si>
  <si>
    <t>сердечно-сосудистая хирургия</t>
  </si>
  <si>
    <t>стоматология</t>
  </si>
  <si>
    <t>терапевтическое</t>
  </si>
  <si>
    <t>токсикологическое</t>
  </si>
  <si>
    <t>торакальная хирургия</t>
  </si>
  <si>
    <t>травматологическое</t>
  </si>
  <si>
    <t>урологическое</t>
  </si>
  <si>
    <t>хирургическое</t>
  </si>
  <si>
    <t>хирургия (комбустиология)</t>
  </si>
  <si>
    <t>челюстно-лицевая хирургия</t>
  </si>
  <si>
    <t>эндокринологическое</t>
  </si>
  <si>
    <t>акушерское ( сестринского ухода для беременных и рожениц)</t>
  </si>
  <si>
    <t>Буздякская ЦРБ</t>
  </si>
  <si>
    <t>ООО "МД Проект 2010"</t>
  </si>
  <si>
    <t>ФБУН Уфимский НИИ медицины труда и экологии человека</t>
  </si>
  <si>
    <t>ООО "Центр медицинских технологий</t>
  </si>
  <si>
    <t>ГБУЗ РБ Аскинская ЦрБ</t>
  </si>
  <si>
    <t>ООО "РКСР "Здоровье нации"</t>
  </si>
  <si>
    <t>ГБУЗ Мелеузовская ЦРБ</t>
  </si>
  <si>
    <t>ООО»МЦ МЕГИ»</t>
  </si>
  <si>
    <t>Верхне-Татышлинская ЦРБ</t>
  </si>
  <si>
    <t>Главный врач _______________ Яппаров И.И.</t>
  </si>
  <si>
    <t>ГБУЗ РБ ГКБ №10 г. Уфа</t>
  </si>
  <si>
    <t>ГБУЗ РБ КВД  г.Стерлитамак</t>
  </si>
  <si>
    <t xml:space="preserve"> ГБ г.Кумертау</t>
  </si>
  <si>
    <t>ОСП- Ермолаевская РБ</t>
  </si>
  <si>
    <t>ГБУЗ РБ ГБ г.Кумертау всего</t>
  </si>
  <si>
    <t>Наименование МО/ профили коек</t>
  </si>
  <si>
    <t>акушерство и гинекология</t>
  </si>
  <si>
    <t>гериатрическое отделение</t>
  </si>
  <si>
    <t>дерматологическое</t>
  </si>
  <si>
    <t>радиология</t>
  </si>
  <si>
    <t>сосудистая хирургия</t>
  </si>
  <si>
    <t>торакалная хирургия</t>
  </si>
  <si>
    <t>ООО "РКСР""Здоровье нации"</t>
  </si>
  <si>
    <t>ООО « МЦ МЕГИ»</t>
  </si>
  <si>
    <t>БУЗ Зилаирская ЦРБ</t>
  </si>
  <si>
    <t>ГБУЗ РБ ГДКБ  № 17 г. Уфа</t>
  </si>
  <si>
    <t>ГБУЗ РБ ГКБ № 10 г.Уфа</t>
  </si>
  <si>
    <t>ООО "ММЦ Медикал Он Груп -Уфа"</t>
  </si>
  <si>
    <t>ГБУЗ РБ Детская поликлиника № 5 г. Уфа</t>
  </si>
  <si>
    <t>ГБУЗ РБ Буздякская ЦРБ /количество законченных случаев -1333</t>
  </si>
  <si>
    <t>ГБУЗ РБ Поликлиника № 46 г.Уфа</t>
  </si>
  <si>
    <t xml:space="preserve">Поликлиника УФИЦ РАН </t>
  </si>
  <si>
    <t>ГБУЗ РБ Поликлиника № 38 г.Уфа</t>
  </si>
  <si>
    <t>ГБУЗ РБ Архангельская ЦРБ /количество законченных случаев</t>
  </si>
  <si>
    <t>ООО "Медсервис" /количество законченных случаев</t>
  </si>
  <si>
    <t>ГБУЗ РБ ГКБ №18 г.Уфы</t>
  </si>
  <si>
    <t>ГБУЗ РБ ГКБ № 5 г.Уфа</t>
  </si>
  <si>
    <t>ГБУЗ РБ ГКБ № 21 г.Уфа/количество законченных случаев</t>
  </si>
  <si>
    <t>ГБУЗ Мелеузовская ЦБР
/количество законченных
случаев
Детское/Взрослое</t>
  </si>
  <si>
    <t>ГБУЗ РБ Верхне-Таиышлинская ЦРБ/1262</t>
  </si>
  <si>
    <t>ГБУЗ РБ Белебеевская ЦРБ /  4699 случаев</t>
  </si>
  <si>
    <t>ГБУЗ РБ РДКБ</t>
  </si>
  <si>
    <t>ГБУЗ РБ ЦГБ г.Сибай</t>
  </si>
  <si>
    <t>ГБУЗ РБ ГКБ  №1 г.Стерлитамак</t>
  </si>
  <si>
    <t>ГБУЗ РБ Детская поликлиника№ 5 г. Уфа</t>
  </si>
  <si>
    <t>№ п/п</t>
  </si>
  <si>
    <t>Код</t>
  </si>
  <si>
    <t>Профиль (КПГ) и КСГ</t>
  </si>
  <si>
    <t>Коэффициент относительной затратоемкости КСГ/КПГ</t>
  </si>
  <si>
    <t xml:space="preserve">дети </t>
  </si>
  <si>
    <t>детское</t>
  </si>
  <si>
    <t>взрослое</t>
  </si>
  <si>
    <t>Взрослые</t>
  </si>
  <si>
    <t>Итого</t>
  </si>
  <si>
    <t>Детское</t>
  </si>
  <si>
    <t xml:space="preserve">Взрослые </t>
  </si>
  <si>
    <t>Дети</t>
  </si>
  <si>
    <t>всего</t>
  </si>
  <si>
    <t>ds01</t>
  </si>
  <si>
    <t>Акушерское дело</t>
  </si>
  <si>
    <t>ds02</t>
  </si>
  <si>
    <t>ds02.001</t>
  </si>
  <si>
    <t>Осложнения беременности, родов, послеродового периода</t>
  </si>
  <si>
    <t>ds02.002</t>
  </si>
  <si>
    <t>Болезни женских половых органов</t>
  </si>
  <si>
    <t>ds02.003</t>
  </si>
  <si>
    <t>Операции на женских половых органах (уровень 1)</t>
  </si>
  <si>
    <t>ds02.004</t>
  </si>
  <si>
    <t>Операции на женских половых органах (уровень 2)</t>
  </si>
  <si>
    <t>ds02.005</t>
  </si>
  <si>
    <t>Экстракорпоральное оплодотворение</t>
  </si>
  <si>
    <t>ds02.006</t>
  </si>
  <si>
    <t>Искусственное прерывание беременности (аборт)</t>
  </si>
  <si>
    <t>ds02.007</t>
  </si>
  <si>
    <t>Аборт медикаментозный*</t>
  </si>
  <si>
    <t>ds03</t>
  </si>
  <si>
    <t>ds03.001</t>
  </si>
  <si>
    <t>Нарушения с вовлечением иммунного механизма</t>
  </si>
  <si>
    <t>ds04</t>
  </si>
  <si>
    <t>ds04.001</t>
  </si>
  <si>
    <t>Болезни органов пищеварения, взрослые</t>
  </si>
  <si>
    <t>ds05</t>
  </si>
  <si>
    <t>ds05.001</t>
  </si>
  <si>
    <t>Болезни крови (уровень 1)</t>
  </si>
  <si>
    <t>ds05.002</t>
  </si>
  <si>
    <t>Болезни крови (уровень 2)</t>
  </si>
  <si>
    <t>ds05.005</t>
  </si>
  <si>
    <t>Лекарственная терапия при доброкачественных заболеваниях крови и пузырном заносе</t>
  </si>
  <si>
    <t>ds06</t>
  </si>
  <si>
    <t>ds06.001</t>
  </si>
  <si>
    <t>Дерматозы</t>
  </si>
  <si>
    <t>ds07</t>
  </si>
  <si>
    <t>ds07.001</t>
  </si>
  <si>
    <t>Болезни системы кровообращения, дети</t>
  </si>
  <si>
    <t>ds08</t>
  </si>
  <si>
    <t>ds08.001</t>
  </si>
  <si>
    <t>Лекарственная терапия при злокачественных новообразованиях других локализаций (кроме лимфоидной и кроветворной тканей), дети</t>
  </si>
  <si>
    <t>ds08.002</t>
  </si>
  <si>
    <t>Лекарственная терапия при остром лейкозе, дети</t>
  </si>
  <si>
    <t>ds08.003</t>
  </si>
  <si>
    <t>Лекарственная терапия при других злокачественных новообразованиях лимфоидной и кроветворной тканей, дети</t>
  </si>
  <si>
    <t>ds09</t>
  </si>
  <si>
    <t>ds09.001</t>
  </si>
  <si>
    <t>Операции на мужских половых органах, дети</t>
  </si>
  <si>
    <t>ds09.002</t>
  </si>
  <si>
    <t>Операции на почке и мочевыделительной системе, дети</t>
  </si>
  <si>
    <t>ds10</t>
  </si>
  <si>
    <t>ds10.001</t>
  </si>
  <si>
    <t>Операции по поводу грыж, дети</t>
  </si>
  <si>
    <t>ds11</t>
  </si>
  <si>
    <t>ds11.001</t>
  </si>
  <si>
    <t>Сахарный диабет, дети</t>
  </si>
  <si>
    <t>ds11.002</t>
  </si>
  <si>
    <t>Другие болезни эндокринной системы, дети</t>
  </si>
  <si>
    <t>ds12</t>
  </si>
  <si>
    <t>ds12.001</t>
  </si>
  <si>
    <t>Вирусный гепатит B хронический, лекарственная терапия</t>
  </si>
  <si>
    <t>ds12.010</t>
  </si>
  <si>
    <t>Лечение хронического вирусного гепатита C с применением пегилированных интерферонов</t>
  </si>
  <si>
    <t>ds12.011</t>
  </si>
  <si>
    <t>Лечение хронического вирусного гепатита C с применением лекарственных препаратов прямого противовирусного действия (прочие противовирусные средства)</t>
  </si>
  <si>
    <t>ds12.005</t>
  </si>
  <si>
    <t>Другие вирусные гепатиты</t>
  </si>
  <si>
    <t>ds12.006</t>
  </si>
  <si>
    <t>Инфекционные и паразитарные болезни, взрослые</t>
  </si>
  <si>
    <t>ds12.007</t>
  </si>
  <si>
    <t>Инфекционные и паразитарные болезни, дети</t>
  </si>
  <si>
    <t>29.1</t>
  </si>
  <si>
    <t>ds12.008.1</t>
  </si>
  <si>
    <t>Респираторные инфекции верхних дыхательных путей, взрослые (дневной стационар на дому для пациентов с COVID-19 легкое течение)</t>
  </si>
  <si>
    <t>29.2</t>
  </si>
  <si>
    <t>ds12.008.2</t>
  </si>
  <si>
    <t>Респираторные инфекции верхних дыхательных путей, взрослые</t>
  </si>
  <si>
    <t>30.1</t>
  </si>
  <si>
    <t>ds12.009.1</t>
  </si>
  <si>
    <t>Респираторные инфекции верхних дыхательных путей, дети (дневной стационар на дому для пациентов с COVID-19 легкое течение)</t>
  </si>
  <si>
    <t>30.2</t>
  </si>
  <si>
    <t>ds12.009.2</t>
  </si>
  <si>
    <t>Респираторные инфекции верхних дыхательных путей, дети</t>
  </si>
  <si>
    <t>ds13</t>
  </si>
  <si>
    <t>ds13.001</t>
  </si>
  <si>
    <t>Болезни системы кровообращения, взрослые</t>
  </si>
  <si>
    <t>ds13.002</t>
  </si>
  <si>
    <t>Болезни системы кровообращения с применением инвазивных методов</t>
  </si>
  <si>
    <t>ds13.003</t>
  </si>
  <si>
    <t>Лечение наследственных атерогенных нарушений липидного обмена с применением методов афереза (липидная фильтрация, афинная и иммуносорбция липопротеидов) в случае отсутствия эффективности базисной терапии</t>
  </si>
  <si>
    <t>ds14</t>
  </si>
  <si>
    <t>ds14.001</t>
  </si>
  <si>
    <t>Операции на кишечнике и анальной области (уровень 1)</t>
  </si>
  <si>
    <t>ds14.002</t>
  </si>
  <si>
    <t>Операции на кишечнике и анальной области (уровень 2)</t>
  </si>
  <si>
    <t>ds15</t>
  </si>
  <si>
    <t>ds15.001</t>
  </si>
  <si>
    <t>Болезни нервной системы, хромосомные аномалии</t>
  </si>
  <si>
    <t>ds15.002</t>
  </si>
  <si>
    <t>Неврологические заболевания, лечение с применением ботулотоксина (уровень 1)</t>
  </si>
  <si>
    <t>ds15.003</t>
  </si>
  <si>
    <t>Неврологические заболевания, лечение с применением ботулотоксина (уровень 2)</t>
  </si>
  <si>
    <t>ds16</t>
  </si>
  <si>
    <t>ds16.001</t>
  </si>
  <si>
    <t>Болезни и травмы позвоночника, спинного мозга, последствия внутричерепной травмы, сотрясение головного мозга</t>
  </si>
  <si>
    <t>ds16.002</t>
  </si>
  <si>
    <t>Операции на периферической нервной системе</t>
  </si>
  <si>
    <t>ds17</t>
  </si>
  <si>
    <t>Неонатология</t>
  </si>
  <si>
    <t>ds17.001</t>
  </si>
  <si>
    <t>Нарушения, возникшие в перинатальном периоде</t>
  </si>
  <si>
    <t>ds18</t>
  </si>
  <si>
    <t>Нефрология (без диализа)</t>
  </si>
  <si>
    <t>ds18.001</t>
  </si>
  <si>
    <t>Гломерулярные болезни, почечная недостаточность (без диализа)</t>
  </si>
  <si>
    <t>ds18.002</t>
  </si>
  <si>
    <t>Лекарственная терапия у пациентов, получающих диализ</t>
  </si>
  <si>
    <t>ds18.003</t>
  </si>
  <si>
    <t>Формирование, имплантация, удаление, смена доступа для диализа</t>
  </si>
  <si>
    <t>ds18.004</t>
  </si>
  <si>
    <t>Другие болезни почек</t>
  </si>
  <si>
    <t>ds19</t>
  </si>
  <si>
    <t>ds19.001</t>
  </si>
  <si>
    <t>Лучевая терапия (уровень 1)</t>
  </si>
  <si>
    <t>ds19.002</t>
  </si>
  <si>
    <t>Лучевая терапия (уровень 2)</t>
  </si>
  <si>
    <t>ds19.003</t>
  </si>
  <si>
    <t>Лучевая терапия (уровень 3)</t>
  </si>
  <si>
    <t>ds19.004</t>
  </si>
  <si>
    <t>Лучевая терапия (уровень 4)</t>
  </si>
  <si>
    <t>ds19.005</t>
  </si>
  <si>
    <t>Лучевая терапия (уровень 5)</t>
  </si>
  <si>
    <t>ds19.006</t>
  </si>
  <si>
    <t>Лучевая терапия (уровень 6)</t>
  </si>
  <si>
    <t>ds19.007</t>
  </si>
  <si>
    <t>Лучевая терапия (уровень 7)</t>
  </si>
  <si>
    <t>ds19.008</t>
  </si>
  <si>
    <t>Лучевая терапия (уровень 8)</t>
  </si>
  <si>
    <t>ds19.009</t>
  </si>
  <si>
    <t>Лучевая терапия (уровень 9)</t>
  </si>
  <si>
    <t>ds19.010</t>
  </si>
  <si>
    <t>Лучевая терапия (уровень 10)</t>
  </si>
  <si>
    <t>ds19.011</t>
  </si>
  <si>
    <t>Лучевая терапия в сочетании с лекарственной терапией (уровень 1)</t>
  </si>
  <si>
    <t>ds19.012</t>
  </si>
  <si>
    <t>Лучевая терапия в сочетании с лекарственной терапией (уровень 2)</t>
  </si>
  <si>
    <t>ds19.013</t>
  </si>
  <si>
    <t>Лучевая терапия в сочетании с лекарственной терапией (уровень 3)</t>
  </si>
  <si>
    <t>ds19.014</t>
  </si>
  <si>
    <t>Лучевая терапия в сочетании с лекарственной терапией (уровень 4)</t>
  </si>
  <si>
    <t>ds19.015</t>
  </si>
  <si>
    <t>Лучевая терапия в сочетании с лекарственной терапией (уровень 5)</t>
  </si>
  <si>
    <t>ds19.016</t>
  </si>
  <si>
    <t>Операции при злокачественных новообразованиях кожи (уровень 1)</t>
  </si>
  <si>
    <t>ds19.017</t>
  </si>
  <si>
    <t>Операции при злокачественных новообразованиях кожи (уровень 2)</t>
  </si>
  <si>
    <t>ds19.018</t>
  </si>
  <si>
    <t>Лекарственная терапия при злокачественных новообразованиях (кроме лимфоидной и кроветворной тканей), взрослые (уровень 1)</t>
  </si>
  <si>
    <t>ds19.019</t>
  </si>
  <si>
    <t>Лекарственная терапия при злокачественных новообразованиях (кроме лимфоидной и кроветворной тканей), взрослые (уровень 2)</t>
  </si>
  <si>
    <t>ds19.020</t>
  </si>
  <si>
    <t>Лекарственная терапия при злокачественных новообразованиях (кроме лимфоидной и кроветворной тканей), взрослые (уровень 3)</t>
  </si>
  <si>
    <t>ds19.021</t>
  </si>
  <si>
    <t>Лекарственная терапия при злокачественных новообразованиях (кроме лимфоидной и кроветворной тканей), взрослые (уровень 4)</t>
  </si>
  <si>
    <t>ds19.022</t>
  </si>
  <si>
    <t>Лекарственная терапия при злокачественных новообразованиях (кроме лимфоидной и кроветворной тканей), взрослые (уровень 5)</t>
  </si>
  <si>
    <t>ds19.023</t>
  </si>
  <si>
    <t>Лекарственная терапия при злокачественных новообразованиях (кроме лимфоидной и кроветворной тканей), взрослые (уровень 6)</t>
  </si>
  <si>
    <t>ds19.024</t>
  </si>
  <si>
    <t>Лекарственная терапия при злокачественных новообразованиях (кроме лимфоидной и кроветворной тканей), взрослые (уровень 7)</t>
  </si>
  <si>
    <t>ds19.025</t>
  </si>
  <si>
    <t>Лекарственная терапия при злокачественных новообразованиях (кроме лимфоидной и кроветворной тканей), взрослые (уровень 8)</t>
  </si>
  <si>
    <t>ds19.026</t>
  </si>
  <si>
    <t>Лекарственная терапия при злокачественных новообразованиях (кроме лимфоидной и кроветворной тканей), взрослые (уровень 9)</t>
  </si>
  <si>
    <t>ds19.027</t>
  </si>
  <si>
    <t>Лекарственная терапия при злокачественных новообразованиях (кроме лимфоидной и кроветворной тканей), взрослые (уровень 10)</t>
  </si>
  <si>
    <t>ds19.030</t>
  </si>
  <si>
    <t>Лекарственная терапия при злокачественных новообразованиях (кроме лимфоидной и кроветворной тканей), взрослые (уровень 11)</t>
  </si>
  <si>
    <t>ds19.031</t>
  </si>
  <si>
    <t>Лекарственная терапия при злокачественных новообразованиях (кроме лимфоидной и кроветворной тканей), взрослые (уровень 12)</t>
  </si>
  <si>
    <t>ds19.032</t>
  </si>
  <si>
    <t>Лекарственная терапия при злокачественных новообразованиях (кроме лимфоидной и кроветворной тканей), взрослые (уровень 13)</t>
  </si>
  <si>
    <t>ds19.028</t>
  </si>
  <si>
    <t>Установка, замена порт системы (катетера) для лекарственной терапии злокачественных новообразований (кроме лимфоидной и кроветворной тканей)</t>
  </si>
  <si>
    <t>ds19.029</t>
  </si>
  <si>
    <t>Госпитализация в диагностических целях с постановкой/ подтверждением диагноза злокачественного новообразования с использованием ПЭТ КТ</t>
  </si>
  <si>
    <t>ds19.033</t>
  </si>
  <si>
    <t>Госпитализация в диагностических целях с проведением биопсии и последующим проведением молекулярно-генетического и/или иммуногистохимического исследования</t>
  </si>
  <si>
    <t>ds19.034</t>
  </si>
  <si>
    <t>Лекарственная терапия при остром лейкозе, взрослые</t>
  </si>
  <si>
    <t>ds19.035</t>
  </si>
  <si>
    <t>Лекарственная терапия при других злокачественных новообразованиях лимфоидной и кроветворной тканей, взрослые</t>
  </si>
  <si>
    <t>ds19.036</t>
  </si>
  <si>
    <t>Лекарственная терапия злокачественных новообразований лимфоидной и кроветворной тканей с применением моноклональных антител, ингибиторов протеинкиназы</t>
  </si>
  <si>
    <t>ds20</t>
  </si>
  <si>
    <t>ds20.001</t>
  </si>
  <si>
    <t>Болезни уха, горла, носа</t>
  </si>
  <si>
    <t>ds20.002</t>
  </si>
  <si>
    <t>Операции на органе слуха, придаточных пазухах носа и верхних дыхательных путях (уровень 1)</t>
  </si>
  <si>
    <t>ds20.003</t>
  </si>
  <si>
    <t>Операции на органе слуха, придаточных пазухах носа и верхних дыхательных путях (уровень 2)</t>
  </si>
  <si>
    <t>ds20.004</t>
  </si>
  <si>
    <t>Операции на органе слуха, придаточных пазухах носа и верхних дыхательных путях (уровень 3)</t>
  </si>
  <si>
    <t>ds20.005</t>
  </si>
  <si>
    <t>Операции на органе слуха, придаточных пазухах носа и верхних дыхательных путях (уровень 4)</t>
  </si>
  <si>
    <t>ds20.006</t>
  </si>
  <si>
    <t>Замена речевого процессора</t>
  </si>
  <si>
    <t>ds21</t>
  </si>
  <si>
    <t>Офтальмология</t>
  </si>
  <si>
    <t>ds21.001</t>
  </si>
  <si>
    <t>Болезни и травмы глаза</t>
  </si>
  <si>
    <t>ds21.002</t>
  </si>
  <si>
    <t>Операции на органе зрения (уровень 1)</t>
  </si>
  <si>
    <t>ds21.003</t>
  </si>
  <si>
    <t>Операции на органе зрения (уровень 2)</t>
  </si>
  <si>
    <t>ds21.004</t>
  </si>
  <si>
    <t>Операции на органе зрения (уровень 3)</t>
  </si>
  <si>
    <t>ds21.005</t>
  </si>
  <si>
    <t>Операции на органе зрения (уровень 4)</t>
  </si>
  <si>
    <t>ds21.006</t>
  </si>
  <si>
    <t>Операции на органе зрения (уровень 5)</t>
  </si>
  <si>
    <t>ds22</t>
  </si>
  <si>
    <t>ds22.001</t>
  </si>
  <si>
    <t>Системные поражения соединительной ткани, артропатии, спондилопатии, дети</t>
  </si>
  <si>
    <t>ds22.002</t>
  </si>
  <si>
    <t>Болезни органов пищеварения, дети</t>
  </si>
  <si>
    <t>ds23</t>
  </si>
  <si>
    <t>ds23.001</t>
  </si>
  <si>
    <t>Болезни органов дыхания</t>
  </si>
  <si>
    <t>ds24</t>
  </si>
  <si>
    <t>ds24.001</t>
  </si>
  <si>
    <t>Системные поражения соединительной ткани, артропатии, спондилопатии, взрослые</t>
  </si>
  <si>
    <t>ds25</t>
  </si>
  <si>
    <t>ds25.001</t>
  </si>
  <si>
    <t>Диагностическое обследование сердечно-сосудистой системы</t>
  </si>
  <si>
    <t>ds25.002</t>
  </si>
  <si>
    <t>Операции на сосудах (уровень 1)</t>
  </si>
  <si>
    <t>ds25.003</t>
  </si>
  <si>
    <t>Операции на сосудах (уровень 2)</t>
  </si>
  <si>
    <t>ds26</t>
  </si>
  <si>
    <t>Стоматология детская</t>
  </si>
  <si>
    <t>ds26.001</t>
  </si>
  <si>
    <t>Болезни полости рта, слюнных желез и челюстей, врожденные аномалии лица и шеи, дети</t>
  </si>
  <si>
    <t>ds27</t>
  </si>
  <si>
    <t>ds27.001</t>
  </si>
  <si>
    <t>Отравления и другие воздействия внешних причин</t>
  </si>
  <si>
    <t>ds28</t>
  </si>
  <si>
    <t>ds28.001</t>
  </si>
  <si>
    <t>Операции на нижних дыхательных путях и легочной ткани, органах средостения</t>
  </si>
  <si>
    <t>ds29</t>
  </si>
  <si>
    <t>ds29.001</t>
  </si>
  <si>
    <t>Операции на костно-мышечной системе и суставах (уровень 1)</t>
  </si>
  <si>
    <t>ds29.002</t>
  </si>
  <si>
    <t>Операции на костно-мышечной системе и суставах (уровень 2)</t>
  </si>
  <si>
    <t>ds29.003</t>
  </si>
  <si>
    <t>Операции на костно-мышечной системе и суставах (уровень 3)</t>
  </si>
  <si>
    <t>ds29.004</t>
  </si>
  <si>
    <t>Заболевания опорно-двигательного аппарата, травмы, болезни мягких тканей</t>
  </si>
  <si>
    <t>ds30</t>
  </si>
  <si>
    <t>ds30.001</t>
  </si>
  <si>
    <t>Болезни, врожденные аномалии, повреждения мочевой системы и мужских половых органов</t>
  </si>
  <si>
    <t>ds30.002</t>
  </si>
  <si>
    <t>Операции на мужских половых органах, взрослые (уровень 1)</t>
  </si>
  <si>
    <t>ds30.003</t>
  </si>
  <si>
    <t>Операции на мужских половых органах, взрослые (уровень 2)</t>
  </si>
  <si>
    <t>ds30.004</t>
  </si>
  <si>
    <t>Операции на почке и мочевыделительной системе, взрослые (уровень 1)</t>
  </si>
  <si>
    <t>ds30.005</t>
  </si>
  <si>
    <t>Операции на почке и мочевыделительной системе, взрослые (уровень 2)</t>
  </si>
  <si>
    <t>ds30.006</t>
  </si>
  <si>
    <t>Операции на почке и мочевыделительной системе, взрослые (уровень 3)</t>
  </si>
  <si>
    <t>ds31</t>
  </si>
  <si>
    <t>ds31.001</t>
  </si>
  <si>
    <t>Болезни, новообразования молочной железы</t>
  </si>
  <si>
    <t>ds31.002</t>
  </si>
  <si>
    <t>Операции на коже, подкожной клетчатке, придатках кожи (уровень 1)</t>
  </si>
  <si>
    <t>ds31.003</t>
  </si>
  <si>
    <t>Операции на коже, подкожной клетчатке, придатках кожи (уровень 2)</t>
  </si>
  <si>
    <t>ds31.004</t>
  </si>
  <si>
    <t>Операции на коже, подкожной клетчатке, придатках кожи (уровень 3)</t>
  </si>
  <si>
    <t>ds31.005</t>
  </si>
  <si>
    <t>Операции на органах кроветворения и иммунной системы</t>
  </si>
  <si>
    <t>ds31.006</t>
  </si>
  <si>
    <t>Операции на молочной железе</t>
  </si>
  <si>
    <t>ds32</t>
  </si>
  <si>
    <t>Хирургия (абдоминальная)</t>
  </si>
  <si>
    <t>ds32.001</t>
  </si>
  <si>
    <t>Операции на пищеводе, желудке, двенадцатиперстной кишке (уровень 1)</t>
  </si>
  <si>
    <t>ds32.002</t>
  </si>
  <si>
    <t>Операции на пищеводе, желудке, двенадцатиперстной кишке (уровень 2)</t>
  </si>
  <si>
    <t>ds32.003</t>
  </si>
  <si>
    <t>Операции по поводу грыж, взрослые (уровень 1)</t>
  </si>
  <si>
    <t>ds32.004</t>
  </si>
  <si>
    <t>Операции по поводу грыж, взрослые (уровень 2)</t>
  </si>
  <si>
    <t>ds32.005</t>
  </si>
  <si>
    <t>Операции по поводу грыж, взрослые (уровень 3)</t>
  </si>
  <si>
    <t>ds32.006</t>
  </si>
  <si>
    <t>Операции на желчном пузыре и желчевыводящих путях</t>
  </si>
  <si>
    <t>ds32.007</t>
  </si>
  <si>
    <t>Другие операции на органах брюшной полости (уровень 1)</t>
  </si>
  <si>
    <t>ds32.008</t>
  </si>
  <si>
    <t>Другие операции на органах брюшной полости (уровень 2)</t>
  </si>
  <si>
    <t>ds33</t>
  </si>
  <si>
    <t>Хирургия (комбустиология)</t>
  </si>
  <si>
    <t>ds33.001</t>
  </si>
  <si>
    <t>Ожоги и отморожения</t>
  </si>
  <si>
    <t>ds34</t>
  </si>
  <si>
    <t>ds34.001</t>
  </si>
  <si>
    <t>Болезни полости рта, слюнных желез и челюстей, врожденные аномалии лица и шеи, взрослые</t>
  </si>
  <si>
    <t>ds34.002</t>
  </si>
  <si>
    <t>Операции на органах полости рта (уровень 1)</t>
  </si>
  <si>
    <t>ds34.003</t>
  </si>
  <si>
    <t>Операции на органах полости рта (уровень 2)</t>
  </si>
  <si>
    <t>ds35</t>
  </si>
  <si>
    <t>ds35.001</t>
  </si>
  <si>
    <t>Сахарный диабет, взрослые</t>
  </si>
  <si>
    <t>ds35.002</t>
  </si>
  <si>
    <t>Другие болезни эндокринной системы, новообразования эндокринных желез доброкачественные, in situ, неопределенного и неизвестного характера, расстройства питания, другие нарушения обмена веществ</t>
  </si>
  <si>
    <t>ds35.003</t>
  </si>
  <si>
    <t>Кистозный фиброз</t>
  </si>
  <si>
    <t>ds35.004</t>
  </si>
  <si>
    <t>Лечение кистозного фиброза с применением ингаляционной антибактериальной терапии</t>
  </si>
  <si>
    <t>ds36</t>
  </si>
  <si>
    <t>Прочее</t>
  </si>
  <si>
    <t>ds36.001</t>
  </si>
  <si>
    <t>Комплексное лечение с применением препаратов иммуноглобулина</t>
  </si>
  <si>
    <t>ds36.002</t>
  </si>
  <si>
    <t>Факторы, влияющие на состояние здоровья населения и обращения в учреждения здравоохранения</t>
  </si>
  <si>
    <t>ds36.003</t>
  </si>
  <si>
    <t>Госпитализация в дневной стационар в диагностических целях с постановкой диагноза туберкулеза, ВИЧ-инфекции, психического заболевания</t>
  </si>
  <si>
    <t>ds36.004</t>
  </si>
  <si>
    <t>Лечение с применением генно-инженерных биологических препаратов и селективных иммунодепрессантов</t>
  </si>
  <si>
    <t>ds36.005</t>
  </si>
  <si>
    <t>Отторжение, отмирание трансплантата органов и тканей</t>
  </si>
  <si>
    <t>ds36.006</t>
  </si>
  <si>
    <t>Злокачественное новообразование без специального противоопухолевого лечения</t>
  </si>
  <si>
    <t>ds37</t>
  </si>
  <si>
    <t>ds37.001</t>
  </si>
  <si>
    <t>Медицинская реабилитация пациентов с заболеваниями центральной нервной системы (2 балла по ШРМ)</t>
  </si>
  <si>
    <t>ds37.002</t>
  </si>
  <si>
    <t>Медицинская реабилитация пациентов с заболеваниями центральной нервной системы (3 балла по ШРМ)</t>
  </si>
  <si>
    <t>ds37.003</t>
  </si>
  <si>
    <t>Медицинская реабилитация пациентов с заболеваниями опорно-двигательного аппарата и периферической нервной системы (2 балла по ШРМ)</t>
  </si>
  <si>
    <t>ds37.004</t>
  </si>
  <si>
    <t>Медицинская реабилитация пациентов с заболеваниями опорно-двигательного аппарата и периферической нервной системы (3 балла по ШРМ)</t>
  </si>
  <si>
    <t>ds37.005</t>
  </si>
  <si>
    <t>Медицинская кардиореабилитация (2 балла по ШРМ)</t>
  </si>
  <si>
    <t>ds37.006</t>
  </si>
  <si>
    <t>Медицинская кардиореабилитация (3 балла по ШРМ)</t>
  </si>
  <si>
    <t>148.1</t>
  </si>
  <si>
    <t>ds37.007.1</t>
  </si>
  <si>
    <t>Медицинская реабилитация при других соматических заболеваниях после COVID-19  (2 балла по ШРМ)</t>
  </si>
  <si>
    <t>148.2</t>
  </si>
  <si>
    <t>ds37.007.2</t>
  </si>
  <si>
    <t>Медицинская реабилитация при других соматических заболеваниях (2 балла по ШРМ)</t>
  </si>
  <si>
    <t>149.1</t>
  </si>
  <si>
    <t>ds37.008.1</t>
  </si>
  <si>
    <t>Медицинская реабилитация при других соматических заболеваниях после COVID-19  (3 балла по ШРМ)</t>
  </si>
  <si>
    <t>149.2</t>
  </si>
  <si>
    <t>ds37.008.2</t>
  </si>
  <si>
    <t>Медицинская реабилитация при других соматических заболеваниях  (3 балла по ШРМ)</t>
  </si>
  <si>
    <t>ds37.009</t>
  </si>
  <si>
    <t>Медицинская реабилитация детей, перенесших заболевания перинатального периода</t>
  </si>
  <si>
    <t>ds37.010</t>
  </si>
  <si>
    <t>Медицинская реабилитация детей с нарушениями слуха без замены речевого процессора системы кохлеарной имплантации</t>
  </si>
  <si>
    <t>ds37.011</t>
  </si>
  <si>
    <t>Медицинская реабилитация детей с поражениями центральной нервной системы</t>
  </si>
  <si>
    <t>ds37.012</t>
  </si>
  <si>
    <t>Медицинская реабилитация детей после хирургической коррекции врожденных пороков развития органов и систем</t>
  </si>
  <si>
    <t>ГБУЗ РБ ГКБ № 21 г.Уфа / количество законченных случаев</t>
  </si>
  <si>
    <t>ГБУЗ РБ Верхне-Татышлинская ЦРБ/2581</t>
  </si>
  <si>
    <t>ГБУЗ РБ Белебеевская ЦРБ/ 14102 случаев</t>
  </si>
  <si>
    <t>ГБУЗ РБРКПЦ МЗ РБ</t>
  </si>
  <si>
    <t>ГБУЗ РБ БСМП</t>
  </si>
  <si>
    <t xml:space="preserve"> ГБУЗ РБ Давлекановская ЦРБ</t>
  </si>
  <si>
    <t>ФКУЗ "МСЧ МВД России по РБ"</t>
  </si>
  <si>
    <t>наименование медицинской организации/ количество законченных случаев</t>
  </si>
  <si>
    <t xml:space="preserve"> ГБУЗ РБ КВД г.Стерлитамак</t>
  </si>
  <si>
    <t>ГБУЗ РБ Архангельская ЦРБ / количество законченных случаев</t>
  </si>
  <si>
    <t>ООО "Медсервис" г. Салават</t>
  </si>
  <si>
    <t>Всего</t>
  </si>
  <si>
    <t>итого</t>
  </si>
  <si>
    <t>для взрослого населения</t>
  </si>
  <si>
    <t>для детского населения</t>
  </si>
  <si>
    <t>ВСЕГО</t>
  </si>
  <si>
    <t>st01</t>
  </si>
  <si>
    <t xml:space="preserve">взрослые </t>
  </si>
  <si>
    <t>st01.001</t>
  </si>
  <si>
    <t>Беременность без патологии, дородовая госпитализация в отделение сестринского ухода</t>
  </si>
  <si>
    <t>st02</t>
  </si>
  <si>
    <t>st02.001</t>
  </si>
  <si>
    <t>Осложнения, связанные с беременностью</t>
  </si>
  <si>
    <t>st02.002</t>
  </si>
  <si>
    <t>Беременность, закончившаяся абортивным исходом</t>
  </si>
  <si>
    <t>st02.003</t>
  </si>
  <si>
    <t>Родоразрешение</t>
  </si>
  <si>
    <t>st02.004</t>
  </si>
  <si>
    <t>Кесарево сечение</t>
  </si>
  <si>
    <t>st02.005</t>
  </si>
  <si>
    <t>Осложнения послеродового периода</t>
  </si>
  <si>
    <t>st02.006</t>
  </si>
  <si>
    <t>Послеродовой сепсис</t>
  </si>
  <si>
    <t>st02.007</t>
  </si>
  <si>
    <t>Воспалительные болезни женских половых органов</t>
  </si>
  <si>
    <t>st02.008</t>
  </si>
  <si>
    <t>Доброкачественные новообразования, новообразования in situ, неопределенного и неизвестного характера женских половых органов</t>
  </si>
  <si>
    <t>st02.009</t>
  </si>
  <si>
    <t>Другие болезни, врожденные аномалии, повреждения женских половых органов</t>
  </si>
  <si>
    <t>st02.010</t>
  </si>
  <si>
    <t>st02.011</t>
  </si>
  <si>
    <t>st02.012</t>
  </si>
  <si>
    <t>Операции на женских половых органах (уровень 3)</t>
  </si>
  <si>
    <t>st02.013</t>
  </si>
  <si>
    <t>Операции на женских половых органах (уровень 4)</t>
  </si>
  <si>
    <t>st03</t>
  </si>
  <si>
    <t>st03.001</t>
  </si>
  <si>
    <t>st03.002</t>
  </si>
  <si>
    <t>Ангионевротический отек, анафилактический шок</t>
  </si>
  <si>
    <t>st04</t>
  </si>
  <si>
    <t>st04.001</t>
  </si>
  <si>
    <t>Язва желудка и двенадцатиперстной кишки</t>
  </si>
  <si>
    <t>st04.002</t>
  </si>
  <si>
    <t>Воспалительные заболевания кишечника</t>
  </si>
  <si>
    <t>st04.003</t>
  </si>
  <si>
    <t>Болезни печени, невирусные (уровень 1)</t>
  </si>
  <si>
    <t>st04.004</t>
  </si>
  <si>
    <t>Болезни печени, невирусные (уровень 2)</t>
  </si>
  <si>
    <t>st04.005</t>
  </si>
  <si>
    <t>Болезни поджелудочной железы</t>
  </si>
  <si>
    <t>st04.006</t>
  </si>
  <si>
    <t>Панкреатит с синдромом органной дисфункции</t>
  </si>
  <si>
    <t>st05</t>
  </si>
  <si>
    <t>st05.001</t>
  </si>
  <si>
    <t>Анемии (уровень 1)</t>
  </si>
  <si>
    <t>st05.002</t>
  </si>
  <si>
    <t>Анемии (уровень 2)</t>
  </si>
  <si>
    <t>st05.003</t>
  </si>
  <si>
    <t>Нарушения свертываемости крови</t>
  </si>
  <si>
    <t>st05.004</t>
  </si>
  <si>
    <t>Другие болезни крови и кроветворных органов (уровень 1)</t>
  </si>
  <si>
    <t>st05.005</t>
  </si>
  <si>
    <t>Другие болезни крови и кроветворных органов (уровень 2)</t>
  </si>
  <si>
    <t>st05.008</t>
  </si>
  <si>
    <t>st06</t>
  </si>
  <si>
    <t>st06.001</t>
  </si>
  <si>
    <t>Редкие и тяжелые дерматозы</t>
  </si>
  <si>
    <t>итого:</t>
  </si>
  <si>
    <t>st06.002</t>
  </si>
  <si>
    <t>Среднетяжелые дерматозы</t>
  </si>
  <si>
    <t>st06.003</t>
  </si>
  <si>
    <t>Легкие дерматозы</t>
  </si>
  <si>
    <t>st07</t>
  </si>
  <si>
    <t>st07.001</t>
  </si>
  <si>
    <t>Врожденные аномалии сердечно-сосудистой системы, дети</t>
  </si>
  <si>
    <t>st08</t>
  </si>
  <si>
    <t>st08.001</t>
  </si>
  <si>
    <t>st08.002</t>
  </si>
  <si>
    <t>st08.003</t>
  </si>
  <si>
    <t>st09</t>
  </si>
  <si>
    <t>st09.001</t>
  </si>
  <si>
    <t>Операции на мужских половых органах, дети (уровень 1)</t>
  </si>
  <si>
    <t>st09.002</t>
  </si>
  <si>
    <t>Операции на мужских половых органах, дети (уровень 2)</t>
  </si>
  <si>
    <t>st09.003</t>
  </si>
  <si>
    <t>Операции на мужских половых органах, дети (уровень 3)</t>
  </si>
  <si>
    <t>st09.004</t>
  </si>
  <si>
    <t>Операции на мужских половых органах, дети (уровень 4)</t>
  </si>
  <si>
    <t>st09.005</t>
  </si>
  <si>
    <t>Операции на почке и мочевыделительной системе, дети (уровень 1)</t>
  </si>
  <si>
    <t>st09.006</t>
  </si>
  <si>
    <t>Операции на почке и мочевыделительной системе, дети (уровень 2)</t>
  </si>
  <si>
    <t>st09.007</t>
  </si>
  <si>
    <t>Операции на почке и мочевыделительной системе, дети (уровень 3)</t>
  </si>
  <si>
    <t>st09.008</t>
  </si>
  <si>
    <t>Операции на почке и мочевыделительной системе, дети (уровень 4)</t>
  </si>
  <si>
    <t>st09.009</t>
  </si>
  <si>
    <t>Операции на почке и мочевыделительной системе, дети (уровень 5)</t>
  </si>
  <si>
    <t>st09.010</t>
  </si>
  <si>
    <t>Операции на почке и мочевыделительной системе, дети (уровень 6)</t>
  </si>
  <si>
    <t>st10</t>
  </si>
  <si>
    <t>st10.001</t>
  </si>
  <si>
    <t>Детская хирургия (уровень 1)</t>
  </si>
  <si>
    <t>st10.002</t>
  </si>
  <si>
    <t>Детская хирургия (уровень 2)</t>
  </si>
  <si>
    <t>st10.003</t>
  </si>
  <si>
    <t>Аппендэктомия, дети (уровень 1)</t>
  </si>
  <si>
    <t>st10.004</t>
  </si>
  <si>
    <t>Аппендэктомия, дети (уровень 2)</t>
  </si>
  <si>
    <t>st10.005</t>
  </si>
  <si>
    <t>Операции по поводу грыж, дети (уровень 1)</t>
  </si>
  <si>
    <t>st10.006</t>
  </si>
  <si>
    <t>Операции по поводу грыж, дети (уровень 2)</t>
  </si>
  <si>
    <t>st10.007</t>
  </si>
  <si>
    <t>Операции по поводу грыж, дети (уровень 3)</t>
  </si>
  <si>
    <t>st11</t>
  </si>
  <si>
    <t>st11.001</t>
  </si>
  <si>
    <t>st11.002</t>
  </si>
  <si>
    <t>Заболевания гипофиза, дети</t>
  </si>
  <si>
    <t>st11.003</t>
  </si>
  <si>
    <t>Другие болезни эндокринной системы, дети (уровень 1)</t>
  </si>
  <si>
    <t>st11.004</t>
  </si>
  <si>
    <t>Другие болезни эндокринной системы, дети (уровень 2)</t>
  </si>
  <si>
    <t>st12</t>
  </si>
  <si>
    <t>st12.001</t>
  </si>
  <si>
    <t>Кишечные инфекции, взрослые</t>
  </si>
  <si>
    <t>st12.002</t>
  </si>
  <si>
    <t>Кишечные инфекции, дети</t>
  </si>
  <si>
    <t>st12.003</t>
  </si>
  <si>
    <t>Вирусный гепатит острый</t>
  </si>
  <si>
    <t>st12.004</t>
  </si>
  <si>
    <t>Вирусный гепатит хронический</t>
  </si>
  <si>
    <t>st12.005</t>
  </si>
  <si>
    <t>Сепсис, взрослые</t>
  </si>
  <si>
    <t>st12.006</t>
  </si>
  <si>
    <t>Сепсис, дети</t>
  </si>
  <si>
    <t>st12.007</t>
  </si>
  <si>
    <t>Сепсис с синдромом органной дисфункции</t>
  </si>
  <si>
    <t>st12.008</t>
  </si>
  <si>
    <t>Другие инфекционные и паразитарные болезни, взрослые</t>
  </si>
  <si>
    <t>st12.009</t>
  </si>
  <si>
    <t>Другие инфекционные и паразитарные болезни, дети</t>
  </si>
  <si>
    <t>66.1</t>
  </si>
  <si>
    <t>st12.010.1</t>
  </si>
  <si>
    <t>Респираторные инфекции верхних дыхательных путей с осложнениями, взрослые (COVID-19 легкое течение)</t>
  </si>
  <si>
    <t>66.2</t>
  </si>
  <si>
    <t>st12.010.2</t>
  </si>
  <si>
    <t>Респираторные инфекции верхних дыхательных путей с осложнениями, взрослые</t>
  </si>
  <si>
    <t>67.1</t>
  </si>
  <si>
    <t>st12.011.1</t>
  </si>
  <si>
    <t>Респираторные инфекции верхних дыхательных путей, дети             ( COVID-19 легкое течение)</t>
  </si>
  <si>
    <t>st12.011.2</t>
  </si>
  <si>
    <t>st12.012</t>
  </si>
  <si>
    <t>Грипп, вирус гриппа идентифицирован</t>
  </si>
  <si>
    <t>69.1</t>
  </si>
  <si>
    <t>st12.013.1</t>
  </si>
  <si>
    <t>Грипп и пневмония с синдромом органной дисфункции (тяжелое течение COVID-19)</t>
  </si>
  <si>
    <t>69.2</t>
  </si>
  <si>
    <t>st12.013.2</t>
  </si>
  <si>
    <t>Грипп и пневмония с синдромом органной дисфункции (среднетяжелое течение COVID-19)</t>
  </si>
  <si>
    <t>69.3</t>
  </si>
  <si>
    <t>st12.013.3</t>
  </si>
  <si>
    <t>Грипп и пневмония с синдромом органной дисфункции</t>
  </si>
  <si>
    <t>st12.014</t>
  </si>
  <si>
    <t>Клещевой энцефалит</t>
  </si>
  <si>
    <t>st13</t>
  </si>
  <si>
    <t>st13.001</t>
  </si>
  <si>
    <t>Нестабильная стенокардия, инфаркт миокарда, легочная эмболия (уровень 1)</t>
  </si>
  <si>
    <t>st13.002</t>
  </si>
  <si>
    <t>Нестабильная стенокардия, инфаркт миокарда, легочная эмболия (уровень 2)</t>
  </si>
  <si>
    <t>st13.003</t>
  </si>
  <si>
    <t xml:space="preserve">Инфаркт миокарда, легочная эмболия, лечение с применением тромболитической терапии </t>
  </si>
  <si>
    <t>st13.004</t>
  </si>
  <si>
    <t>Нарушения ритма и проводимости (уровень 1)</t>
  </si>
  <si>
    <t>st13.005</t>
  </si>
  <si>
    <t>Нарушения ритма и проводимости (уровень 2)</t>
  </si>
  <si>
    <t>st13.006</t>
  </si>
  <si>
    <t>Эндокардит, миокардит, перикардит, кардиомиопатии (уровень 1)</t>
  </si>
  <si>
    <t>st13.007</t>
  </si>
  <si>
    <t>Эндокардит, миокардит, перикардит, кардиомиопатии (уровень 2)</t>
  </si>
  <si>
    <t>st14</t>
  </si>
  <si>
    <t>st14.001</t>
  </si>
  <si>
    <t>st14.002</t>
  </si>
  <si>
    <t>st14.003</t>
  </si>
  <si>
    <t>Операции на кишечнике и анальной области (уровень 3)</t>
  </si>
  <si>
    <t>st15</t>
  </si>
  <si>
    <t>st15.001</t>
  </si>
  <si>
    <t>Воспалительные заболевания ЦНС, взрослые</t>
  </si>
  <si>
    <t>st15.002</t>
  </si>
  <si>
    <t>Воспалительные заболевания ЦНС, дети</t>
  </si>
  <si>
    <t>st15.003</t>
  </si>
  <si>
    <t>Дегенеративные болезни нервной системы</t>
  </si>
  <si>
    <t>st15.004</t>
  </si>
  <si>
    <t>Демиелинизирующие болезни нервной системы</t>
  </si>
  <si>
    <t>st15.005</t>
  </si>
  <si>
    <t>Эпилепсия, судороги (уровень 1)</t>
  </si>
  <si>
    <t>st15.018</t>
  </si>
  <si>
    <t>Эпилепсия, судороги (уровень 2)</t>
  </si>
  <si>
    <t>st15.019</t>
  </si>
  <si>
    <t>Эпилепсия (уровень 3)</t>
  </si>
  <si>
    <t>st15.020</t>
  </si>
  <si>
    <t>Эпилепсия (уровень 4)</t>
  </si>
  <si>
    <t>st15.007</t>
  </si>
  <si>
    <t>Расстройства периферической нервной системы</t>
  </si>
  <si>
    <t>st15.008</t>
  </si>
  <si>
    <t>Неврологические заболевания, лечение с применением ботулотоксина (уровень1)</t>
  </si>
  <si>
    <t>st15.009</t>
  </si>
  <si>
    <t>st15.010</t>
  </si>
  <si>
    <t>Другие нарушения нервной системы (уровень 1)</t>
  </si>
  <si>
    <t>st15.011</t>
  </si>
  <si>
    <t>Другие нарушения нервной системы (уровень 2)</t>
  </si>
  <si>
    <t>st15.012</t>
  </si>
  <si>
    <t>Транзиторные ишемические приступы, сосудистые мозговые синдромы</t>
  </si>
  <si>
    <t>st15.013</t>
  </si>
  <si>
    <t>Кровоизлияние в мозг</t>
  </si>
  <si>
    <t>st15.014</t>
  </si>
  <si>
    <t>Инфаркт мозга (уровень 1)</t>
  </si>
  <si>
    <t>st15.015</t>
  </si>
  <si>
    <t>Инфаркт мозга (уровень 2)</t>
  </si>
  <si>
    <t>st15.016</t>
  </si>
  <si>
    <t>Инфаркт мозга (уровень 3)</t>
  </si>
  <si>
    <t>st15.017</t>
  </si>
  <si>
    <t>Другие цереброваскулярные болезни</t>
  </si>
  <si>
    <t>st16</t>
  </si>
  <si>
    <t>st16.001</t>
  </si>
  <si>
    <t>Паралитические синдромы, травма спинного мозга (уровень 1)</t>
  </si>
  <si>
    <t>st16.002</t>
  </si>
  <si>
    <t>Паралитические синдромы, травма спинного мозга (уровень 2)</t>
  </si>
  <si>
    <t>st16.003</t>
  </si>
  <si>
    <t>Дорсопатии, спондилопатии, остеопатии</t>
  </si>
  <si>
    <t>st16.004</t>
  </si>
  <si>
    <t>Травмы позвоночника</t>
  </si>
  <si>
    <t>st16.005</t>
  </si>
  <si>
    <t>Сотрясение головного мозга</t>
  </si>
  <si>
    <t>st16.006</t>
  </si>
  <si>
    <t>Переломы черепа, внутричерепная травма</t>
  </si>
  <si>
    <t>st16.007</t>
  </si>
  <si>
    <t>Операции на центральной нервной системе и головном мозге (уровень 1)</t>
  </si>
  <si>
    <t>st16.008</t>
  </si>
  <si>
    <t>Операции на центральной нервной системе и головном мозге (уровень 2)</t>
  </si>
  <si>
    <t>st16.009</t>
  </si>
  <si>
    <t>Операции на периферической нервной системе (уровень 1)</t>
  </si>
  <si>
    <t>st16.010</t>
  </si>
  <si>
    <t>Операции на периферической нервной системе (уровень 2)</t>
  </si>
  <si>
    <t>st16.011</t>
  </si>
  <si>
    <t>Операции на периферической нервной системе (уровень 3)</t>
  </si>
  <si>
    <t>st16.012</t>
  </si>
  <si>
    <t>Доброкачественные новообразования нервной системы</t>
  </si>
  <si>
    <t>st17</t>
  </si>
  <si>
    <t>st17.001</t>
  </si>
  <si>
    <t>Малая масса тела при рождении, недоношенность</t>
  </si>
  <si>
    <t>st17.002</t>
  </si>
  <si>
    <t>Крайне малая масса тела при рождении, крайняя незрелость</t>
  </si>
  <si>
    <t>st17.003</t>
  </si>
  <si>
    <t>Лечение новорожденных с тяжелой патологией с применением аппаратных методов поддержки или замещения витальных функций</t>
  </si>
  <si>
    <t>115.1</t>
  </si>
  <si>
    <t>st17.004.1</t>
  </si>
  <si>
    <t>Геморрагические и гемолитические нарушения у новорожденных</t>
  </si>
  <si>
    <t>115.2</t>
  </si>
  <si>
    <t>st17.004.2</t>
  </si>
  <si>
    <t>st17.005</t>
  </si>
  <si>
    <t>Другие нарушения, возникшие в перинатальном периоде (уровень 1)</t>
  </si>
  <si>
    <t>st17.006</t>
  </si>
  <si>
    <t>Другие нарушения, возникшие в перинатальном периоде (уровень 2)</t>
  </si>
  <si>
    <t>st17.007</t>
  </si>
  <si>
    <t>Другие нарушения, возникшие в перинатальном периоде (уровень 3)</t>
  </si>
  <si>
    <t>st18</t>
  </si>
  <si>
    <t>st18.001</t>
  </si>
  <si>
    <t>Почечная недостаточность</t>
  </si>
  <si>
    <t>st18.002</t>
  </si>
  <si>
    <t>Формирование, имплантация, реконструкция, удаление, смена доступа для диализа</t>
  </si>
  <si>
    <t>st18.003</t>
  </si>
  <si>
    <t>Гломерулярные болезни</t>
  </si>
  <si>
    <t>st19</t>
  </si>
  <si>
    <t>st19.001</t>
  </si>
  <si>
    <t>Операции на женских половых органах при злокачественных новообразованиях (уровень 1)</t>
  </si>
  <si>
    <t>st19.002</t>
  </si>
  <si>
    <t>Операции на женских половых органах при злокачественных новообразованиях (уровень 2)</t>
  </si>
  <si>
    <t>st19.003</t>
  </si>
  <si>
    <t>Операции на женских половых органах при злокачественных новообразованиях (уровень 3)</t>
  </si>
  <si>
    <t>st19.004</t>
  </si>
  <si>
    <t>Операции на кишечнике и анальной области при злокачественных новообразованиях (уровень 1)</t>
  </si>
  <si>
    <t>st19.005</t>
  </si>
  <si>
    <t>Операции на кишечнике и анальной области при злокачественных новообразованиях (уровень 2)</t>
  </si>
  <si>
    <t>st19.006</t>
  </si>
  <si>
    <t>Операции при злокачественных новообразованиях почки и мочевыделительной системы (уровень 1)</t>
  </si>
  <si>
    <t>st19.007</t>
  </si>
  <si>
    <t>Операции при злокачественных новообразованиях почки и мочевыделительной системы (уровень 2)</t>
  </si>
  <si>
    <t>st19.008</t>
  </si>
  <si>
    <t>Операции при злокачественных новообразованиях почки и мочевыделительной системы (уровень 3)</t>
  </si>
  <si>
    <t>st19.009</t>
  </si>
  <si>
    <t>st19.010</t>
  </si>
  <si>
    <t>st19.011</t>
  </si>
  <si>
    <t>Операции при злокачественных новообразованиях кожи (уровень 3)</t>
  </si>
  <si>
    <t>st19.012</t>
  </si>
  <si>
    <t>Операции при злокачественном новообразовании щитовидной железы (уровень 1)</t>
  </si>
  <si>
    <t>st19.013</t>
  </si>
  <si>
    <t>Операции при злокачественном новообразовании щитовидной железы (уровень 2)</t>
  </si>
  <si>
    <t>st19.014</t>
  </si>
  <si>
    <t>Мастэктомия, другие операции при злокачественном новообразовании молочной железы (уровень 1)</t>
  </si>
  <si>
    <t>st19.015</t>
  </si>
  <si>
    <t>Мастэктомия, другие операции при злокачественном новообразовании молочной железы (уровень 2)</t>
  </si>
  <si>
    <t>st19.016</t>
  </si>
  <si>
    <t>Операции при злокачественном новообразовании желчного пузыря, желчных протоков (уровень 1)</t>
  </si>
  <si>
    <t>st19.017</t>
  </si>
  <si>
    <t>Операции при злокачественном новообразовании желчного пузыря, желчных протоков (уровень 2)</t>
  </si>
  <si>
    <t>st19.018</t>
  </si>
  <si>
    <t>Операции при злокачественном новообразовании пищевода, желудка (уровень 1)</t>
  </si>
  <si>
    <t>st19.019</t>
  </si>
  <si>
    <t>Операции при злокачественном новообразовании пищевода, желудка (уровень 2)</t>
  </si>
  <si>
    <t>st19.020</t>
  </si>
  <si>
    <t>Операции при злокачественном новообразовании пищевода, желудка (уровень 3)</t>
  </si>
  <si>
    <t>st19.021</t>
  </si>
  <si>
    <t>Другие операции при злокачественном новообразовании брюшной полости</t>
  </si>
  <si>
    <t>st19.022</t>
  </si>
  <si>
    <t>Операции на органе слуха, придаточных пазухах носа и верхних дыхательных путях при злокачественных новообразованиях</t>
  </si>
  <si>
    <t>st19.023</t>
  </si>
  <si>
    <t>Операции на нижних дыхательных путях и легочной ткани при злокачественных новообразованиях (уровень 1)</t>
  </si>
  <si>
    <t>st19.024</t>
  </si>
  <si>
    <t>Операции на нижних дыхательных путях и легочной ткани при злокачественных новообразованиях (уровень 2)</t>
  </si>
  <si>
    <t>st19.025</t>
  </si>
  <si>
    <t>Операции при злокачественных новообразованиях мужских половых органов (уровень 1)</t>
  </si>
  <si>
    <t>st19.026</t>
  </si>
  <si>
    <t>Операции при злокачественных новообразованиях мужских половых органов (уровень 2)</t>
  </si>
  <si>
    <t>st19.027</t>
  </si>
  <si>
    <t>st19.028</t>
  </si>
  <si>
    <t>st19.029</t>
  </si>
  <si>
    <t>st19.030</t>
  </si>
  <si>
    <t>st19.031</t>
  </si>
  <si>
    <t>st19.032</t>
  </si>
  <si>
    <t>st19.033</t>
  </si>
  <si>
    <t>st19.034</t>
  </si>
  <si>
    <t>st19.035</t>
  </si>
  <si>
    <t>st19.036</t>
  </si>
  <si>
    <t>st19.056</t>
  </si>
  <si>
    <t>st19.057</t>
  </si>
  <si>
    <t>st19.058</t>
  </si>
  <si>
    <t>st19.037</t>
  </si>
  <si>
    <t>Фебрильная нейтропения, агранулоцитоз вследствие проведения лекарственной терапии злокачественных новообразований (кроме лимфоидной и кроветворной тканей)</t>
  </si>
  <si>
    <t>st19.038</t>
  </si>
  <si>
    <t>st19.039</t>
  </si>
  <si>
    <t>st19.040</t>
  </si>
  <si>
    <t>st19.041</t>
  </si>
  <si>
    <t>st19.042</t>
  </si>
  <si>
    <t>st19.043</t>
  </si>
  <si>
    <t>st19.044</t>
  </si>
  <si>
    <t>st19.045</t>
  </si>
  <si>
    <t>st19.046</t>
  </si>
  <si>
    <t>st19.047</t>
  </si>
  <si>
    <t>st19.048</t>
  </si>
  <si>
    <t>st19.049</t>
  </si>
  <si>
    <t>st19.050</t>
  </si>
  <si>
    <t>st19.051</t>
  </si>
  <si>
    <t>st19.052</t>
  </si>
  <si>
    <t>st19.053</t>
  </si>
  <si>
    <t>st19.054</t>
  </si>
  <si>
    <t>Лучевая терапия в сочетании с лекарственной терапией (уровень 6)</t>
  </si>
  <si>
    <t>st19.055</t>
  </si>
  <si>
    <t>Лучевая терапия в сочетании с лекарственной терапией (уровень 7)</t>
  </si>
  <si>
    <t>st19.059</t>
  </si>
  <si>
    <t>st19.060</t>
  </si>
  <si>
    <t>st19.061</t>
  </si>
  <si>
    <t>st20</t>
  </si>
  <si>
    <t>st20.001</t>
  </si>
  <si>
    <t>Доброкачественные новообразования, новообразования in situ уха, горла, носа, полости рта</t>
  </si>
  <si>
    <t>st20.002</t>
  </si>
  <si>
    <t>Средний отит, мастоидит, нарушения вестибулярной функции</t>
  </si>
  <si>
    <t>st20.003</t>
  </si>
  <si>
    <t>Другие болезни уха</t>
  </si>
  <si>
    <t>st20.004</t>
  </si>
  <si>
    <t>Другие болезни и врожденные аномалии верхних дыхательных путей, симптомы и признаки, относящиеся к органам дыхания, нарушения речи</t>
  </si>
  <si>
    <t>st20.005</t>
  </si>
  <si>
    <t>st20.006</t>
  </si>
  <si>
    <t>st20.007</t>
  </si>
  <si>
    <t>st20.008</t>
  </si>
  <si>
    <t>st20.009</t>
  </si>
  <si>
    <t>Операции на органе слуха, придаточных пазухах носа и верхних дыхательных путях (уровень 5)</t>
  </si>
  <si>
    <t>st20.010</t>
  </si>
  <si>
    <t>st21</t>
  </si>
  <si>
    <t>st21.001</t>
  </si>
  <si>
    <t>st21.002</t>
  </si>
  <si>
    <t>st21.003</t>
  </si>
  <si>
    <t>st21.004</t>
  </si>
  <si>
    <t>st21.005</t>
  </si>
  <si>
    <t>st21.006</t>
  </si>
  <si>
    <t>Операции на органе зрения (уровень 6)</t>
  </si>
  <si>
    <t>st21.007</t>
  </si>
  <si>
    <t>Болезни глаза</t>
  </si>
  <si>
    <t>st21.008</t>
  </si>
  <si>
    <t>Травмы глаза</t>
  </si>
  <si>
    <t>st22</t>
  </si>
  <si>
    <t>st22.001</t>
  </si>
  <si>
    <t>Нарушения всасывания, дети</t>
  </si>
  <si>
    <t>st22.002</t>
  </si>
  <si>
    <t>Другие болезни органов пищеварения, дети</t>
  </si>
  <si>
    <t>st22.003</t>
  </si>
  <si>
    <t>Воспалительные артропатии, спондилопатии, дети</t>
  </si>
  <si>
    <t>st22.004</t>
  </si>
  <si>
    <t>Врожденные аномалии головного и спинного мозга, дети</t>
  </si>
  <si>
    <t>st23</t>
  </si>
  <si>
    <t>st23.001</t>
  </si>
  <si>
    <t>Другие болезни органов дыхания</t>
  </si>
  <si>
    <t>st23.002</t>
  </si>
  <si>
    <t>Интерстициальные болезни легких, врожденные аномалии развития легких, бронхо-легочная дисплазия, дети</t>
  </si>
  <si>
    <t>st23.003</t>
  </si>
  <si>
    <t>Доброкачественные новообразования, новообразования in situ органов дыхания, других и неуточненных органов грудной клетки</t>
  </si>
  <si>
    <t>208.1</t>
  </si>
  <si>
    <t>st23.004.1</t>
  </si>
  <si>
    <t>Пневмония, плеврит, другие болезни плевры (COVID-19)</t>
  </si>
  <si>
    <t>208.2</t>
  </si>
  <si>
    <t>st23.004.2</t>
  </si>
  <si>
    <t>Пневмония, плеврит, другие болезни плевры</t>
  </si>
  <si>
    <t>st23.005</t>
  </si>
  <si>
    <t>Астма, взрослые</t>
  </si>
  <si>
    <t>st23.006</t>
  </si>
  <si>
    <t>Астма, дети</t>
  </si>
  <si>
    <t>st24</t>
  </si>
  <si>
    <t>st24.001</t>
  </si>
  <si>
    <t>Системные поражения соединительной ткани</t>
  </si>
  <si>
    <t>st24.002</t>
  </si>
  <si>
    <t>Артропатии и спондилопатии</t>
  </si>
  <si>
    <t>st24.003</t>
  </si>
  <si>
    <t>Ревматические болезни сердца (уровень 1)</t>
  </si>
  <si>
    <t>st24.004</t>
  </si>
  <si>
    <t>Ревматические болезни сердца (уровень 2)</t>
  </si>
  <si>
    <t>st25</t>
  </si>
  <si>
    <t>st25.001</t>
  </si>
  <si>
    <t>Флебит и тромбофлебит, варикозное расширение вен нижних конечностей</t>
  </si>
  <si>
    <t>st25.002</t>
  </si>
  <si>
    <t>Другие болезни, врожденные аномалии вен</t>
  </si>
  <si>
    <t>st25.003</t>
  </si>
  <si>
    <t>Болезни артерий, артериол и капилляров</t>
  </si>
  <si>
    <t>st25.004</t>
  </si>
  <si>
    <t>st25.005</t>
  </si>
  <si>
    <t>Операции на сердце и коронарных сосудах (уровень 1)</t>
  </si>
  <si>
    <t>st25.006</t>
  </si>
  <si>
    <t>Операции на сердце и коронарных сосудах (уровень 2)</t>
  </si>
  <si>
    <t>st25.007</t>
  </si>
  <si>
    <t>Операции на сердце и коронарных сосудах (уровень 3)</t>
  </si>
  <si>
    <t>s25.008</t>
  </si>
  <si>
    <t>st25.009</t>
  </si>
  <si>
    <t>st25.010</t>
  </si>
  <si>
    <t>Операции на сосудах (уровень 3)</t>
  </si>
  <si>
    <t>st25.011</t>
  </si>
  <si>
    <t>Операции на сосудах (уровень 4)</t>
  </si>
  <si>
    <t>226.1</t>
  </si>
  <si>
    <t>st25.012.1</t>
  </si>
  <si>
    <t>Операции на сосудах (уровень 5) - эндоваскулярные вмешательства на сосудах</t>
  </si>
  <si>
    <t>226.2</t>
  </si>
  <si>
    <t>st25.012.2</t>
  </si>
  <si>
    <t xml:space="preserve">Операции на сосудах (уровень 5) - эндоваскулярная трансартериальная тромбоэкстракция </t>
  </si>
  <si>
    <t>st26</t>
  </si>
  <si>
    <t>st26.001</t>
  </si>
  <si>
    <t>st27</t>
  </si>
  <si>
    <t>st27.001</t>
  </si>
  <si>
    <t>Болезни пищевода, гастрит, дуоденит, другие болезни желудка и двенадцатиперстной кишки</t>
  </si>
  <si>
    <t>st27.002</t>
  </si>
  <si>
    <t>Новообразования доброкачественные, in situ, неопределенного и неуточненного характера органов пищеварения</t>
  </si>
  <si>
    <t>st27.003</t>
  </si>
  <si>
    <t>Болезни желчного пузыря</t>
  </si>
  <si>
    <t>st27.004</t>
  </si>
  <si>
    <t>Другие болезни органов пищеварения, взрослые</t>
  </si>
  <si>
    <t>st27.005</t>
  </si>
  <si>
    <t>Гипертоническая болезнь в стадии обострения</t>
  </si>
  <si>
    <t>st27.006</t>
  </si>
  <si>
    <t>Стенокардия (кроме нестабильной), хроническая ишемическая болезнь сердца (уровень 1)</t>
  </si>
  <si>
    <t>st27.007</t>
  </si>
  <si>
    <t>Стенокардия (кроме нестабильной), хроническая ишемическая болезнь сердца (уровень 2)</t>
  </si>
  <si>
    <t>st27.008</t>
  </si>
  <si>
    <t>Другие болезни сердца (уровень 1)</t>
  </si>
  <si>
    <t>st27.009</t>
  </si>
  <si>
    <t>Другие болезни сердца (уровень 2)</t>
  </si>
  <si>
    <t>st27.010</t>
  </si>
  <si>
    <t>Бронхит необструктивный, симптомы и признаки, относящиеся к органам дыхания</t>
  </si>
  <si>
    <t>st27.011</t>
  </si>
  <si>
    <t>ХОБЛ, эмфизема, бронхоэктатическая болезнь</t>
  </si>
  <si>
    <t>st27.012</t>
  </si>
  <si>
    <t>st27.013</t>
  </si>
  <si>
    <t>Отравления и другие воздействия внешних причин с синдромом органной дисфункции</t>
  </si>
  <si>
    <t>st27.014</t>
  </si>
  <si>
    <t>Госпитализация в диагностических целях с постановкой/ подтверждением диагноза злокачественного новообразования</t>
  </si>
  <si>
    <t>st28</t>
  </si>
  <si>
    <t>st28.001</t>
  </si>
  <si>
    <t>Гнойные состояния нижних дыхательных путей</t>
  </si>
  <si>
    <t>st28.002</t>
  </si>
  <si>
    <t>Операции на нижних дыхательных путях и легочной ткани, органах средостения (уровень 1)</t>
  </si>
  <si>
    <t>st28.003</t>
  </si>
  <si>
    <t>Операции на нижних дыхательных путях и легочной ткани, органах средостения (уровень 2)</t>
  </si>
  <si>
    <t>st28.004</t>
  </si>
  <si>
    <t>Операции на нижних дыхательных путях и легочной ткани, органах средостения (уровень 3)</t>
  </si>
  <si>
    <t>st28.005</t>
  </si>
  <si>
    <t>Операции на нижних дыхательных путях и легочной ткани, органах средостения (уровень 4)</t>
  </si>
  <si>
    <t>st29</t>
  </si>
  <si>
    <t>st29.001</t>
  </si>
  <si>
    <t>Приобретенные и врожденные костно-мышечные деформации</t>
  </si>
  <si>
    <t>st29.002</t>
  </si>
  <si>
    <t>Переломы шейки бедра и костей таза</t>
  </si>
  <si>
    <t>st29.003</t>
  </si>
  <si>
    <t>Переломы бедренной кости, другие травмы области бедра и тазобедренного сустава</t>
  </si>
  <si>
    <t>st29.004</t>
  </si>
  <si>
    <t>Переломы, вывихи, растяжения области грудной клетки, верхней конечности и стопы</t>
  </si>
  <si>
    <t>st29.005</t>
  </si>
  <si>
    <t>Переломы, вывихи, растяжения области колена и голени</t>
  </si>
  <si>
    <t>st29.006</t>
  </si>
  <si>
    <t>Множественные переломы, травматические ампутации, размозжения и последствия травм</t>
  </si>
  <si>
    <t>st29.007</t>
  </si>
  <si>
    <t>Тяжелая множественная и сочетанная травма (политравма)</t>
  </si>
  <si>
    <t>st29.008</t>
  </si>
  <si>
    <t>Эндопротезирование суставов</t>
  </si>
  <si>
    <t>st29.009</t>
  </si>
  <si>
    <t>st29.010</t>
  </si>
  <si>
    <t>st29.011</t>
  </si>
  <si>
    <t>st29.012</t>
  </si>
  <si>
    <t>Операции на костно-мышечной системе и суставах (уровень 4)</t>
  </si>
  <si>
    <t>st29.013</t>
  </si>
  <si>
    <t>Операции на костно-мышечной системе и суставах (уровень 5)</t>
  </si>
  <si>
    <t>st30</t>
  </si>
  <si>
    <t>st30.001</t>
  </si>
  <si>
    <t>Тубулоинтерстициальные болезни почек, другие болезни мочевой системы</t>
  </si>
  <si>
    <t>st30.002</t>
  </si>
  <si>
    <t>Камни мочевой системы; симптомы, относящиеся к мочевой системе</t>
  </si>
  <si>
    <t>st30.003</t>
  </si>
  <si>
    <t>Доброкачественные новообразования, новообразования in situ, неопределенного и неизвестного характера мочевых органов и мужских половых органов</t>
  </si>
  <si>
    <t>st30.004</t>
  </si>
  <si>
    <t>Болезни предстательной железы</t>
  </si>
  <si>
    <t>st30.005</t>
  </si>
  <si>
    <t>Другие болезни, врожденные аномалии, повреждения мочевой системы и мужских половых органов</t>
  </si>
  <si>
    <t>st30.006</t>
  </si>
  <si>
    <t>st30.007</t>
  </si>
  <si>
    <t>st30.008</t>
  </si>
  <si>
    <t>Операции на мужских половых органах, взрослые (уровень 3)</t>
  </si>
  <si>
    <t>st30.009</t>
  </si>
  <si>
    <t>Операции на мужских половых органах, взрослые (уровень 4)</t>
  </si>
  <si>
    <t>st30.010</t>
  </si>
  <si>
    <t>st30.011</t>
  </si>
  <si>
    <t>st30.012</t>
  </si>
  <si>
    <t>st30.013</t>
  </si>
  <si>
    <t>Операции на почке и мочевыделительной системе, взрослые (уровень 4)</t>
  </si>
  <si>
    <t>st30.014</t>
  </si>
  <si>
    <t>Операции на почке и мочевыделительной системе, взрослые (уровень 5)</t>
  </si>
  <si>
    <t>st30.015</t>
  </si>
  <si>
    <t>Операции на почке и мочевыделительной системе, взрослые (уровень 6)</t>
  </si>
  <si>
    <t>st31</t>
  </si>
  <si>
    <t>st31.001</t>
  </si>
  <si>
    <t>Болезни лимфатических сосудов и лимфатических узлов</t>
  </si>
  <si>
    <t>st31.002</t>
  </si>
  <si>
    <t>st31.003</t>
  </si>
  <si>
    <t>st31.004</t>
  </si>
  <si>
    <t>st31.005</t>
  </si>
  <si>
    <t>Операции на коже, подкожной клетчатке, придатках кожи (уровень 4)</t>
  </si>
  <si>
    <t>st31.006</t>
  </si>
  <si>
    <t>Операции на органах кроветворения и иммунной системы (уровень 1)</t>
  </si>
  <si>
    <t>st31.007</t>
  </si>
  <si>
    <t>Операции на органах кроветворения и иммунной системы (уровень 2)</t>
  </si>
  <si>
    <t>st31.008</t>
  </si>
  <si>
    <t>Операции на органах кроветворения и иммунной системы (уровень 3)</t>
  </si>
  <si>
    <t>st31.009</t>
  </si>
  <si>
    <t>Операции на эндокринных железах кроме гипофиза (уровень 1)</t>
  </si>
  <si>
    <t>st31.010</t>
  </si>
  <si>
    <t>Операции на эндокринных железах кроме гипофиза (уровень 2)</t>
  </si>
  <si>
    <t>st31.011</t>
  </si>
  <si>
    <t>Болезни молочной железы, новообразования молочной железы доброкачественные, in situ, неопределенного и неизвестного характера</t>
  </si>
  <si>
    <t>st31.012</t>
  </si>
  <si>
    <t>Артрозы, другие поражения суставов, болезни мягких тканей</t>
  </si>
  <si>
    <t>st31.013</t>
  </si>
  <si>
    <t>Остеомиелит (уровень 1)</t>
  </si>
  <si>
    <t>st31.014</t>
  </si>
  <si>
    <t>Остеомиелит (уровень 2)</t>
  </si>
  <si>
    <t>st31.015</t>
  </si>
  <si>
    <t>Остеомиелит (уровень 3)</t>
  </si>
  <si>
    <t>st31.016</t>
  </si>
  <si>
    <t>Доброкачественные новообразования костно-мышечной системы и соединительной ткани</t>
  </si>
  <si>
    <t>st31.017</t>
  </si>
  <si>
    <t>Доброкачественные новообразования, новообразования in situ кожи, жировой ткани и другие болезни кожи</t>
  </si>
  <si>
    <t>st31.018</t>
  </si>
  <si>
    <t>Открытые раны, поверхностные, другие и неуточненные травмы</t>
  </si>
  <si>
    <t>st31.019</t>
  </si>
  <si>
    <t>Операции на молочной железе (кроме злокачественных новообразований)</t>
  </si>
  <si>
    <t>st32</t>
  </si>
  <si>
    <t>st32.001</t>
  </si>
  <si>
    <t>Операции на желчном пузыре и желчевыводящих путях (уровень 1)</t>
  </si>
  <si>
    <t>st32.002</t>
  </si>
  <si>
    <t>Операции на желчном пузыре и желчевыводящих путях (уровень 2)</t>
  </si>
  <si>
    <t>st32.003</t>
  </si>
  <si>
    <t>Операции на желчном пузыре и желчевыводящих путях (уровень 3)</t>
  </si>
  <si>
    <t>st32.004</t>
  </si>
  <si>
    <t>Операции на желчном пузыре и желчевыводящих путях (уровень 4)</t>
  </si>
  <si>
    <t>st32.005</t>
  </si>
  <si>
    <t>Операции на печени и поджелудочной железе (уровень 1)</t>
  </si>
  <si>
    <t>st32.006</t>
  </si>
  <si>
    <t>Операции на печени и поджелудочной железе (уровень 2)</t>
  </si>
  <si>
    <t>st32.007</t>
  </si>
  <si>
    <t>Панкреатит, хирургическое лечение</t>
  </si>
  <si>
    <t>st32.008</t>
  </si>
  <si>
    <t>st32.009</t>
  </si>
  <si>
    <t>st32.010</t>
  </si>
  <si>
    <t>Операции на пищеводе, желудке, двенадцатиперстной кишке (уровень 3)</t>
  </si>
  <si>
    <t>st32.011</t>
  </si>
  <si>
    <t>Аппендэктомия, взрослые (уровень 1)</t>
  </si>
  <si>
    <t>st32.012</t>
  </si>
  <si>
    <t>Аппендэктомия, взрослые (уровень 2)</t>
  </si>
  <si>
    <t>st32.013</t>
  </si>
  <si>
    <t>st32.014</t>
  </si>
  <si>
    <t>st32.015</t>
  </si>
  <si>
    <t>st32.016</t>
  </si>
  <si>
    <t>st32.017</t>
  </si>
  <si>
    <t>st32.018</t>
  </si>
  <si>
    <t>Другие операции на органах брюшной полости (уровень 3)</t>
  </si>
  <si>
    <t>st33</t>
  </si>
  <si>
    <t>st33.001</t>
  </si>
  <si>
    <t>Отморожения (уровень 1)</t>
  </si>
  <si>
    <t>st33.002</t>
  </si>
  <si>
    <t>Отморожения (уровень 2)</t>
  </si>
  <si>
    <t>st33.003</t>
  </si>
  <si>
    <t>Ожоги (уровень 1)</t>
  </si>
  <si>
    <t>st33.004</t>
  </si>
  <si>
    <t>Ожоги (уровень 2)</t>
  </si>
  <si>
    <t>st33.005</t>
  </si>
  <si>
    <t>Ожоги (уровень 3)</t>
  </si>
  <si>
    <t>st33.006</t>
  </si>
  <si>
    <t>Ожоги (уровень 4)</t>
  </si>
  <si>
    <t>st33.007</t>
  </si>
  <si>
    <t>Ожоги (уровень 5)</t>
  </si>
  <si>
    <t>st33.008</t>
  </si>
  <si>
    <t>Ожоги (уровень 4,5) с синдромом органной дисфункции</t>
  </si>
  <si>
    <t>st34</t>
  </si>
  <si>
    <t>st34.001</t>
  </si>
  <si>
    <t>st34.002</t>
  </si>
  <si>
    <t>st34.003</t>
  </si>
  <si>
    <t>st34.004</t>
  </si>
  <si>
    <t>Операции на органах полости рта (уровень 3)</t>
  </si>
  <si>
    <t>st34.005</t>
  </si>
  <si>
    <t>Операции на органах полости рта (уровень 4)</t>
  </si>
  <si>
    <t>st35</t>
  </si>
  <si>
    <t>st35.001</t>
  </si>
  <si>
    <t>Сахарный диабет, взрослые (уровень 1)</t>
  </si>
  <si>
    <t>st35.002</t>
  </si>
  <si>
    <t>Сахарный диабет, взрослые (уровень 2)</t>
  </si>
  <si>
    <t>st35.003</t>
  </si>
  <si>
    <t>Заболевания гипофиза, взрослые</t>
  </si>
  <si>
    <t>st35.004</t>
  </si>
  <si>
    <t>Другие болезни эндокринной системы, взрослые (уровень 1)</t>
  </si>
  <si>
    <t>st35.005</t>
  </si>
  <si>
    <t>Другие болезни эндокринной системы, взрослые (уровень 2)</t>
  </si>
  <si>
    <t>st35.006</t>
  </si>
  <si>
    <t>Новообразования эндокринных желез доброкачественные, in situ, неопределенного и неизвестного характера</t>
  </si>
  <si>
    <t>st35.007</t>
  </si>
  <si>
    <t>Расстройства питания</t>
  </si>
  <si>
    <t>st35.008</t>
  </si>
  <si>
    <t>Другие нарушения обмена веществ</t>
  </si>
  <si>
    <t>st35.009</t>
  </si>
  <si>
    <t>st36</t>
  </si>
  <si>
    <t>st36.001</t>
  </si>
  <si>
    <t>st36.002</t>
  </si>
  <si>
    <t>Редкие генетические заболевания</t>
  </si>
  <si>
    <t>st36.003</t>
  </si>
  <si>
    <t>st36.004</t>
  </si>
  <si>
    <t>st36.005</t>
  </si>
  <si>
    <t>Госпитализация в диагностических целях с постановкой диагноза туберкулеза, ВИЧ-инфекции, психического заболевания</t>
  </si>
  <si>
    <t>st36.006</t>
  </si>
  <si>
    <t>st36.007</t>
  </si>
  <si>
    <t>Установка, замена, заправка помп для лекарственных препаратов</t>
  </si>
  <si>
    <t>st36.008</t>
  </si>
  <si>
    <t>Интенсивная терапия пациентов с нейрогенными нарушениями жизненно важных функций, нуждающихся в их длительном искусственном замещении</t>
  </si>
  <si>
    <t>st36.009</t>
  </si>
  <si>
    <t>Реинфузия аутокрови</t>
  </si>
  <si>
    <t>st36.010</t>
  </si>
  <si>
    <t>Баллонная внутриаортальная контрпульсация</t>
  </si>
  <si>
    <t>st36.011</t>
  </si>
  <si>
    <t>Экстракорпоральная мембранная оксигенация</t>
  </si>
  <si>
    <t>st36.012</t>
  </si>
  <si>
    <t>st37</t>
  </si>
  <si>
    <t>st37.001</t>
  </si>
  <si>
    <t>st37.002</t>
  </si>
  <si>
    <t>Медицинская реабилитация пациентов с заболеваниями центральной нервной системы (4 балла по ШРМ)</t>
  </si>
  <si>
    <t>st37.003</t>
  </si>
  <si>
    <t>Медицинская реабилитация пациентов с заболеваниями центральной нервной системы (5 баллов по ШРМ)</t>
  </si>
  <si>
    <t>st37.004</t>
  </si>
  <si>
    <t>Медицинская реабилитация пациентов с заболеваниями центральной нервной системы (6 баллов по ШРМ)</t>
  </si>
  <si>
    <t>st37.005</t>
  </si>
  <si>
    <t>st37.006</t>
  </si>
  <si>
    <t>Медицинская реабилитация пациентов с заболеваниями опорно-двигательного аппарата и периферической нервной системы (4 балла по ШРМ)</t>
  </si>
  <si>
    <t>st37.007</t>
  </si>
  <si>
    <t>Медицинская реабилитация пациентов с заболеваниями опорно-двигательного аппарата и периферической нервной системы (5 баллов по ШРМ)</t>
  </si>
  <si>
    <t>st37.008</t>
  </si>
  <si>
    <t>st37.009</t>
  </si>
  <si>
    <t>Медицинская кардиореабилитация (4 балла по ШРМ)</t>
  </si>
  <si>
    <t>st37.010</t>
  </si>
  <si>
    <t>Медицинская кардиореабилитация (5 баллов по ШРМ)</t>
  </si>
  <si>
    <t>356.1</t>
  </si>
  <si>
    <t>st37.011.1</t>
  </si>
  <si>
    <t>Медицинская реабилитация при других соматических заболеваниях после COVID-19 (3 балла по ШРМ)</t>
  </si>
  <si>
    <t>356.2</t>
  </si>
  <si>
    <t>st37.011.2</t>
  </si>
  <si>
    <t>Медицинская реабилитация при других соматических заболеваниях (3 балла по ШРМ)</t>
  </si>
  <si>
    <t>357.1</t>
  </si>
  <si>
    <t>st37.012.1</t>
  </si>
  <si>
    <t>Медицинская реабилитация при других соматических заболеваниях после COVID-19 (4 балла по ШРМ)</t>
  </si>
  <si>
    <t>357.2</t>
  </si>
  <si>
    <t>st37.012.2</t>
  </si>
  <si>
    <t>Медицинская реабилитация при других соматических заболеваниях (4 балла по ШРМ)</t>
  </si>
  <si>
    <t>st37.013</t>
  </si>
  <si>
    <t>Медицинская реабилитация при других соматических заболеваниях (5 баллов по ШРМ)</t>
  </si>
  <si>
    <t>st37.014</t>
  </si>
  <si>
    <t>st37.015</t>
  </si>
  <si>
    <t>st37.016</t>
  </si>
  <si>
    <t>Медицинская реабилитация детей с онкологическими, гематологическими и иммунологическими заболеваниями в тяжелых формах продолжительного течения</t>
  </si>
  <si>
    <t>st37.017</t>
  </si>
  <si>
    <t>st37.018</t>
  </si>
  <si>
    <t>Медицинская реабилитация детей, после хирургической коррекции врожденных пороков развития органов и систем</t>
  </si>
  <si>
    <t>st38</t>
  </si>
  <si>
    <t>st38.001</t>
  </si>
  <si>
    <t>Соматические заболевания, осложненные старческой астенией</t>
  </si>
  <si>
    <t>ГБУЗ РБ ГКБ №18 г.УФЫ</t>
  </si>
  <si>
    <t>ГБУЗ РБ ГКБ №5 г.УФЫ</t>
  </si>
  <si>
    <t>ГБУЗ РБ Поликлиника №2 г.Уфа</t>
  </si>
  <si>
    <t>ГБУЗ РБ ГКБ №21 г.Уфа</t>
  </si>
  <si>
    <t>кол-во страховых случаев</t>
  </si>
  <si>
    <t>кол-во УЕТ</t>
  </si>
  <si>
    <t>Заместительная почечная терапия</t>
  </si>
  <si>
    <t>Стационар ОПН</t>
  </si>
  <si>
    <t>АПП ОПН</t>
  </si>
  <si>
    <t>АПП ХПН</t>
  </si>
  <si>
    <t>ДНСТ ХПН</t>
  </si>
  <si>
    <t>Стационар ХПН</t>
  </si>
  <si>
    <t>Гемофильтрация</t>
  </si>
  <si>
    <t>Компьютерная томография</t>
  </si>
  <si>
    <t>Без контрастирования</t>
  </si>
  <si>
    <t>С контрастир. и исп. ангиографич. инжектора</t>
  </si>
  <si>
    <t>С контрастированием</t>
  </si>
  <si>
    <t>Магнитно-резонансная томография</t>
  </si>
  <si>
    <t>Радиоизотопная диагностика</t>
  </si>
  <si>
    <t>Ренография</t>
  </si>
  <si>
    <t>Сцинтриграфия</t>
  </si>
  <si>
    <t>Кибер-нож</t>
  </si>
  <si>
    <t>без имплантации</t>
  </si>
  <si>
    <t>с имплантацией</t>
  </si>
  <si>
    <t>Лучевая терапия</t>
  </si>
  <si>
    <t>Цитологическое исследование</t>
  </si>
  <si>
    <t>Колоректальный рак</t>
  </si>
  <si>
    <t>Скрининговое УЗИ при беременности</t>
  </si>
  <si>
    <t>эхокардиография</t>
  </si>
  <si>
    <t>УЗДС</t>
  </si>
  <si>
    <t>ООО "Платан"</t>
  </si>
  <si>
    <t>ГБУЗ РБ ГКБ №18 г.Уфа</t>
  </si>
  <si>
    <t>80401370000</t>
  </si>
  <si>
    <t>022300</t>
  </si>
  <si>
    <t>Государственное бюджетное учреждение здравоохранения Республики Башкортостан Городская клиническая больница №13  города Уфа (ГБУЗ РБ ГКБ №13 г.Уфа)</t>
  </si>
  <si>
    <t>0273019949</t>
  </si>
  <si>
    <t>1020202397434</t>
  </si>
  <si>
    <t>450112, Республика Башкортостан, г.Уфа, ул.Нежинская, дом 28</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</si>
  <si>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гастроэнтерология, гематология, кардиология, клиническая лабораторная диагностика, клиническая фармакология, лабораторная диагностика, лечебная физкультура, лечебная физкультура и спортивная медицина, медицинский массаж,  медицинская реабилитация, неврология, операционное дело,  оториноларингология (за исключением кохлеарной имплантации), пульмонология, ревматология, рентгенология, рефлексотерапия, сердечно-сосудистая хирургия, сестринское дело, терапия, ультразвуковая диагностика, физиотерапия, функциональная диагностика, хирургия, эндоскопия</t>
  </si>
  <si>
    <t>022109</t>
  </si>
  <si>
    <t>0274018070</t>
  </si>
  <si>
    <t>1030203894050</t>
  </si>
  <si>
    <t>450077, Республика Башкортостан, г.Уфа, ул.Пушкина,90</t>
  </si>
  <si>
    <t>лабораторная диагностика,  сестринское дело, сестринское дело в педиатрии, физиотерапия, функциональная диагностика</t>
  </si>
  <si>
    <t>клиническая лабораторная диагностика, офтальмология, физиотерапия, функциональная диагностика</t>
  </si>
  <si>
    <t>операционное дело, офтальмология, анестезиология и реаниматология, сестринское дело, физиотерапия, функциональная диагностика</t>
  </si>
  <si>
    <t>анестезиология и реаниматология, диетология,  изъятие и хранение органов и (или) тканей человека для трансплантации, клиническая лабораторная диагностика, операционное дело, офтальмология, сестринское дело, транспортировка органов и (или) тканей человека для трансплантации, физиотерапия, функциональная диагностика</t>
  </si>
  <si>
    <t>офтальмология, хирургия (трансплантации органов и (или)тканей)</t>
  </si>
  <si>
    <t>Государственное бюджетное учреждение "Уфимский научно-исследовательский институт глазных болезней Академии наук Республики Башкортостан"</t>
  </si>
  <si>
    <t>ГБУ "Уф НИИ ГБ АН РБ"</t>
  </si>
  <si>
    <t>г.Уфа, ул.Пушкина, 90; г.Уфа, ул.Авроры,14</t>
  </si>
  <si>
    <t>Бикбов</t>
  </si>
  <si>
    <t xml:space="preserve">Мухаррам </t>
  </si>
  <si>
    <t>Мухтарамович</t>
  </si>
  <si>
    <t>тел./факс  8(347)272-37-75, eye@anrb.ru</t>
  </si>
  <si>
    <t>022202</t>
  </si>
  <si>
    <t>025801001</t>
  </si>
  <si>
    <t>0258002080</t>
  </si>
  <si>
    <t>1020201699869</t>
  </si>
  <si>
    <t>453431, Республика Башкортостан, г.Благовещенск, ул.Комарова,д.2</t>
  </si>
  <si>
    <t>акушерское дело, бактериология, вакцинация (проведение профилактических прививок), гигиеническое воспитание, лабораторная диагностика, лечебное дело, лечебная физкультура, медицинский массаж, неотложная медицинская помощь,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</si>
  <si>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бактериология,  гериатрия,  дерматовенерология, детская хирургия, детская эндокринология, инфекционные болезни, кардиология, клиническая лабораторная диагностика,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стоматология детская, стоматология общей практики,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</si>
  <si>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педиатрия, терапия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</si>
  <si>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бактериология, детская хирургия, дерматовенерология, диетология, инфекционные болезни, кардиология, клиническая лабораторная диагностика, лабораторная диагностика, медицинский массаж, неврология, неонатология, онкология, операционное дело, патологическая анатомия, педиатрия, профпатология, рентгенология, сестринское дело, сестринское дело в педиатрии, терапия, травматология и ортопедия, трансфузиология, ультразвуковая диагностика, физиотерапия, функциональная диагностика, хирургия, эндокринология</t>
  </si>
  <si>
    <t>021272</t>
  </si>
  <si>
    <t>0253015350</t>
  </si>
  <si>
    <t>1030202387566</t>
  </si>
  <si>
    <t>стоматология терапевтическая</t>
  </si>
  <si>
    <t>452680, Республика Башкортостан, г.Нефтекамск, ул. Ленина, д.66 В</t>
  </si>
  <si>
    <t>021253</t>
  </si>
  <si>
    <t>0264058388</t>
  </si>
  <si>
    <t>1080264002059</t>
  </si>
  <si>
    <t>сестринское дело, рентгенология</t>
  </si>
  <si>
    <t>стоматология терапевтическая, стоматология хирургическая, стоматология ортопедическая</t>
  </si>
  <si>
    <t>452683, Республика Башкортостан, г.Нефтекамск, ул. Ленина, 66В</t>
  </si>
  <si>
    <t>029170</t>
  </si>
  <si>
    <t>025401001</t>
  </si>
  <si>
    <t>0254010612</t>
  </si>
  <si>
    <t>1060254006229</t>
  </si>
  <si>
    <t>453633, Республика  Башкортостан, г.Баймак, ул.Мира,дом2д</t>
  </si>
  <si>
    <t>стоматология терапевтическая, стоматология хирургическая</t>
  </si>
  <si>
    <t>медицинские осмотры профилактические</t>
  </si>
  <si>
    <t>021604</t>
  </si>
  <si>
    <t>0268035127</t>
  </si>
  <si>
    <t>1040203425932</t>
  </si>
  <si>
    <t>453115, Республика Башкортостан, Стерлитамакский район, г.Стерлитамак, ул.Нагуманова, дом 54</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</si>
  <si>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лечебная физкультура, лечебное дело, медицинский массаж, неотложная медицинская помощь, операционное дело, рентгенология, сестринское дело, сестринское дело в педиатрии, стоматология ортопедическая,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</si>
  <si>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бактериология, гастроэнтерология, дерматовенерология, инфекционные болезни, кардиология, клиническая лабораторная диагностика, клиническая фармакология, колопроктология, неврология, нейрохирургия, неотложная медицинская помощь, онкология, ортодонтия, оториноларингология (за исключением кохлеарной имплантации), офтальмология, профпатология,ревматология,  рентгенология, стоматология общей практики, стоматология ортопедическая, стоматология терапевтическая, стоматология хирургическая, сурдология-оториноларингология, травматология и ортопедия, ультразвуковая диагностика, урология, физиотерапия, функциональная диагностика, хирургия, эндокринология, эндоскопия, эпидемиология</t>
  </si>
  <si>
    <t>аллергология и иммунология, клиническая лабораторная диагностика, неврология, ультразвуковая диагностика, рентгенология, физиотерапия, функциональная диагностика, хирургия</t>
  </si>
  <si>
    <t>клиническая лабораторная диагностика, лабораторная диагностика, неврология, рентгенология, сестринское дело, терапия, ультразвуковая диагностика, физиотерапия, функциональная диагностика, эндоскопия</t>
  </si>
  <si>
    <t>аллергология и иммунология, бактериология, диетология, клиническая фармакология, клиническая лабораторная диагностика, лабораторная диагностика, лечебная физкультура, медицинский массаж, неврология, рентгенология, сестринское дело, терапия, ультразвуковая диагностика, физиотерапия, функциональная диагностика, эндоскопия</t>
  </si>
  <si>
    <t xml:space="preserve">ЧУЗ "РЖД-Медицина" г. Стерлитамак" </t>
  </si>
  <si>
    <t>НУЗ "Узловая больница на ст. Стерлитамак ОАО "РЖД"</t>
  </si>
  <si>
    <t xml:space="preserve">Государственное бюджетное учреждение здравоохранения Республики Башкортостан Благовещенская центральная районная больница </t>
  </si>
  <si>
    <t>ГБУЗ РБ Благовещенская ЦРБ</t>
  </si>
  <si>
    <t>поликлиника взрослая</t>
  </si>
  <si>
    <t>453431, г. Благовещенск, ул. Комарова,2</t>
  </si>
  <si>
    <t>Альмира</t>
  </si>
  <si>
    <t xml:space="preserve">Тел. (34766) 3 14 83
Факс (34766) 3 04 23 
 Blag.crb@doctorrb.ru
</t>
  </si>
  <si>
    <t xml:space="preserve">поликлиника детская </t>
  </si>
  <si>
    <t>Имамгаязова</t>
  </si>
  <si>
    <t>женская консультация</t>
  </si>
  <si>
    <t>Пирогова</t>
  </si>
  <si>
    <t>Шаймухаметова</t>
  </si>
  <si>
    <t>Алина</t>
  </si>
  <si>
    <t>Рафисовна</t>
  </si>
  <si>
    <t xml:space="preserve">терапевтическое отделение </t>
  </si>
  <si>
    <t>Байбурина</t>
  </si>
  <si>
    <t>Замира</t>
  </si>
  <si>
    <t>Зигануровна</t>
  </si>
  <si>
    <t>хирургическое отделение</t>
  </si>
  <si>
    <t>Шаймухаметов</t>
  </si>
  <si>
    <t>инфекционное отделение</t>
  </si>
  <si>
    <t>Бадертдинова</t>
  </si>
  <si>
    <t>Рахима</t>
  </si>
  <si>
    <t xml:space="preserve">Фахразиевна </t>
  </si>
  <si>
    <t>детское отделение</t>
  </si>
  <si>
    <t>Парахина</t>
  </si>
  <si>
    <t>Рустемовна</t>
  </si>
  <si>
    <t>отделение анестезиологии и реанимации</t>
  </si>
  <si>
    <t>Морозов</t>
  </si>
  <si>
    <t>Александр</t>
  </si>
  <si>
    <t>Леонидович</t>
  </si>
  <si>
    <t>ФАПы</t>
  </si>
  <si>
    <t>приемное отделение</t>
  </si>
  <si>
    <t>Кудашев</t>
  </si>
  <si>
    <t>Адик</t>
  </si>
  <si>
    <t>Фаридович</t>
  </si>
  <si>
    <t>отделение лучевой диагностики</t>
  </si>
  <si>
    <t>Зарипов</t>
  </si>
  <si>
    <t>Загир</t>
  </si>
  <si>
    <t>Габдулхакович</t>
  </si>
  <si>
    <t>гинекологическое отделение</t>
  </si>
  <si>
    <t>Мугалимов</t>
  </si>
  <si>
    <t>Айдар</t>
  </si>
  <si>
    <t>Альфирович</t>
  </si>
  <si>
    <t>ОСМП</t>
  </si>
  <si>
    <t>Магдануров</t>
  </si>
  <si>
    <t>Робертович</t>
  </si>
  <si>
    <t>СА с.Бедеева Поляна</t>
  </si>
  <si>
    <t>453446 с.Бедева Поляна ул.Советская д.7</t>
  </si>
  <si>
    <t>Закиров</t>
  </si>
  <si>
    <t>Риф</t>
  </si>
  <si>
    <t>Рахимович</t>
  </si>
  <si>
    <t>СА с.Ильино-Поляна</t>
  </si>
  <si>
    <t>453447 с.Ильино-Поляна ул.Юбилейная д.10</t>
  </si>
  <si>
    <t>Шатова</t>
  </si>
  <si>
    <t>Рассинская</t>
  </si>
  <si>
    <t>Евгения</t>
  </si>
  <si>
    <t>отделение паллиативной медицинской помощи</t>
  </si>
  <si>
    <t>Исламгулов</t>
  </si>
  <si>
    <t>021130</t>
  </si>
  <si>
    <t>0275034029</t>
  </si>
  <si>
    <t>1030204114423</t>
  </si>
  <si>
    <t>450076, Республика Башкортостан, г.Уфа, Ленинский район, ул.Аксакова,д.62</t>
  </si>
  <si>
    <t>вакцинация (проведение профилактических прививок), лабораторная диагностика, лечебная физкультура, медицинский массаж, сестринское дело, сестринское дело в педиатрии,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</si>
  <si>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дерматовенерология, детская кардиология, детская хирургия, детская эндокринология, инфекционные болезни, клиническая лабораторная диагностика, лечебная физкультура и спортивная медицина, медицинская реабилитация, неврология, нефрология, оториноларингология (за исключением кохлеарной имплантации), офтальмология, стоматология детская, стоматология хирургическая, травматология и ортопедия, ультразвуковая диагностика, урология, физиотерапия, функциональная диагностика, эндоскопия,эпидемиология</t>
  </si>
  <si>
    <t xml:space="preserve">ГБУЗ РБ Детская поликлиника №6 г. Уфа    </t>
  </si>
  <si>
    <t>ГБУЗ РБ Детская поликлиника №6 г.Уфа</t>
  </si>
  <si>
    <t>022124</t>
  </si>
  <si>
    <t>0277013240</t>
  </si>
  <si>
    <t>1020203087376</t>
  </si>
  <si>
    <t>450075, Республика Башкортостан, г.Уфа, ул.Блюхера,1</t>
  </si>
  <si>
    <t>акушерское дело, лабораторная диагностика, лечебная физкультура, медицинский массаж, сестринское дело,стоматология, физиотерапия, функциональная диагностика, эпидемиология</t>
  </si>
  <si>
    <t>медицинская реабилитация, неврология, травматология и ортопедия</t>
  </si>
  <si>
    <t>ГБУЗ РВФД</t>
  </si>
  <si>
    <t>ООО "Корона"</t>
  </si>
  <si>
    <t>452683, Республика Башкортостан, г.Нефтекамск, ул. Ленина, д.66В</t>
  </si>
  <si>
    <t>Общество с ограниченной ответственностью "Корона"</t>
  </si>
  <si>
    <t>Галиакберов</t>
  </si>
  <si>
    <t>Сагдиахметович</t>
  </si>
  <si>
    <t>тел. +79177563673, e-mail:koronaplusnf@gmail.com</t>
  </si>
  <si>
    <t>ООО "КОРОНА"</t>
  </si>
  <si>
    <t>взрослые 100</t>
  </si>
  <si>
    <t>взрослые 500</t>
  </si>
  <si>
    <t>ООО "Корона+"</t>
  </si>
  <si>
    <t>Дамировна</t>
  </si>
  <si>
    <t xml:space="preserve"> тел/факс: (34783)3-42-43,  e-mail: koronaplusnf@gmail.com</t>
  </si>
  <si>
    <t xml:space="preserve">Общество с ограниченной ответственностью "Корона+" </t>
  </si>
  <si>
    <t>ООО "Корона +"</t>
  </si>
  <si>
    <t>Государственное бюджетное учреждение здравоохранения Республики Башкортостан Детская поликлиника №6 города Уфа</t>
  </si>
  <si>
    <t>ГБУЗ РБ Детская поликлиника №6 г. Уфа</t>
  </si>
  <si>
    <t>Первое педиатрическое отделение</t>
  </si>
  <si>
    <t>450076, РБ, г.Уфа, ул. Аксакова, д.62</t>
  </si>
  <si>
    <t>(347)250-59-00, albert5@list.ru</t>
  </si>
  <si>
    <t>450076, РБ, г. Уфа, ул. Гафури, д.103</t>
  </si>
  <si>
    <t>Аллакуатова</t>
  </si>
  <si>
    <t>Гулбахар</t>
  </si>
  <si>
    <t>Еркинбаевна</t>
  </si>
  <si>
    <t>Третье педиатрическое отделение</t>
  </si>
  <si>
    <t>450017, РБ, г. Уфа, ул. Ахметова, д.318/1</t>
  </si>
  <si>
    <t>Царькова</t>
  </si>
  <si>
    <t>(347)278-14-28, albert5@list.ru</t>
  </si>
  <si>
    <t>450076, РБ, г. Уфа, ул. Гафури, д.7</t>
  </si>
  <si>
    <t>450015, РБ, г. Уфа, ул. Мустая Карима, д.53/55</t>
  </si>
  <si>
    <t>450017, РБ, г. Уфа, ул. Ахметова, д.304</t>
  </si>
  <si>
    <t>450076, РБ, г. Уфа, ул. Зенцова, д.51</t>
  </si>
  <si>
    <t>450019, РБ, г. Уфа, ул. Кирзаводская, д.1/3</t>
  </si>
  <si>
    <t>450003, РБ, г. Уфа, ул. Выгонная, д.10</t>
  </si>
  <si>
    <t>450077, РБ, г. Уфа, ул. Достоевского, д.67</t>
  </si>
  <si>
    <t>450017, РБ, г. Уфа, ул. Ахметова, д.320</t>
  </si>
  <si>
    <t>450010, РБ, г. Уфа, ул. Летчиков, д.8/2</t>
  </si>
  <si>
    <t>450076, РБ, г. Уфа, ул. Красина, д.33</t>
  </si>
  <si>
    <t>450007, РБ, г. Уфа, ул. Защитников Отечества, д.6</t>
  </si>
  <si>
    <t xml:space="preserve">Второе педиатрическое отделение                                                                                                                                                                  </t>
  </si>
  <si>
    <t>450003, РБ, г. Уфа, ул. Малая Лесопильная, д.13а</t>
  </si>
  <si>
    <t>Флорида</t>
  </si>
  <si>
    <t>Галинуровна</t>
  </si>
  <si>
    <t>(347)286-14-43, albert5@list.ru</t>
  </si>
  <si>
    <t>Дневно стационар</t>
  </si>
  <si>
    <t>Александрова</t>
  </si>
  <si>
    <t>020248</t>
  </si>
  <si>
    <t>0274911125</t>
  </si>
  <si>
    <t>1150280078431</t>
  </si>
  <si>
    <t>450103, Республика Башкортсатн, г.Уфа, ул.Академика Ураксина,3 офис2</t>
  </si>
  <si>
    <t>акушерское дело, анестезиология и реаниматология, лабораторная диагностика, медицинский массаж, операционное дело, сестринское дело, сестринское дело в косметологии</t>
  </si>
  <si>
    <t>акушерство гинекология(за исключением использованию вспомогательных репродуктивных технологий и искусственного прерывания беременности), акушерство гинекология( искусственное прерывание беременности), анестезиология и реаниматология,  дерматовенерология, детская хирургия, клиническая лабораторная диагностика, колопроктология, мануальная терапия, неврология,  онкология, оториноларингология (за исключением кохлеарной имплантации), травматология и ортопедия, урология, хирургия, челюстно-лицевая хирургия</t>
  </si>
  <si>
    <t>акушерство гинекология( искусственное прерывание беременности), анестезиология и реаниматология, детская хирургия, колопроктология, онкология, травматология и ортопедия, трансфузиология, урология, хирургия, челюстно-лицевая хирургия</t>
  </si>
  <si>
    <t>022117</t>
  </si>
  <si>
    <t>Частное учреждение здравоохранения "Клиническая больница "РЖД-Медицина" города Уфа" ( ЧУЗ "КБ "РЖД-Медицина"г.Уфа)</t>
  </si>
  <si>
    <t>027560101</t>
  </si>
  <si>
    <t>0275045380</t>
  </si>
  <si>
    <t>1040204118910</t>
  </si>
  <si>
    <t>450054, Республика Башкортостан, г. Уфа,Проспект Октября, 71/1</t>
  </si>
  <si>
    <t>акушерское дело, вакцинация (проведение профилактических прививок), дезинфектология, лабораторная диагностика, лечебная физкультура, лечебное дело, медицинский массаж, неотложная медицинская помощь, рентгенология, сестринское дело, стоматология, стоматология ортопедическая,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</si>
  <si>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анестезиология и реаниматология, гастроэнтерология, гериатрия, гематология,дезинфектология, дерматовенерология,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медицинская реабилитация, неврология, неотложная медицинская помощь, онкология, оториноларингология (за исключением кохлеарной имплантации), офтальмология, пульмонология, профпатология, ревматология, рентгенология, рефлексотерапия,стоматология детская,  стоматология терапевтическая, стоматология хирургическая, сурдология-оториноларингология, травматология и ортопедия, ультразвуковая диагностика, урология, физиотерапия, фтизиатрия,  функциональная диагностика, хирургия, челюстно-лицевая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</si>
  <si>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гериатрия, дезинфектология, кардиология, клиническая лабораторная диагностика, колопроктология, лечебная физкультура и спортивная медицина, медицинская реабилитация, неврология, онкология, оториноларингология (за исключением кохлеарной имплантации), офтальмология, пульмонология, рентгенология, рефлексотерапия, травматология и ортопедия, трансфузиология, ультразвуковая диагностика, урология, физиотерапия, функциональная диагностика, хирургия, хирургия(абдоминальная),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</si>
  <si>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гастроэнтерология, гериатрия, дезинфектология, диетология, кардиология, клиническая лабораторная диагностика, клиническая фармакология, колопроктология, лабораторная диагностика, лечебная физкультура, медицинский массаж, медицинская реабилитация, неврология, онкология,  операционное дело, пульмонология, рентгенология, рефлексотерапия, терапия, сестринское дело, трансфузиология, травматология и ортопедия, урология, ультразвуковая диагностика, хирургия, хирургия (абдоминальная), челюстно-лицевая хирургия, физиотерапия, функциональная диагностика,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</si>
  <si>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гастроэнтерология, гериатрия, дезинфектология, диетология, кардиология, клиническая лабораторная диагностика, клиническая фармакология, колопроктология, лабораторная диагностика, лечебная физкультура, медицинский массаж, медицинская реабилитация, онкология, операционное дело, оториноларингология (за исключением кохлеарной имплантации), неврология, пульмонология, рентгенология, рефлексотерапия, сестринское дело, терапия,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челюстно-лицевая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</si>
  <si>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хирургия (абдоминальная)</t>
  </si>
  <si>
    <t>дезинфектология, диетология, кардиология, клиническая лабораторная диагностика, лабораторная диагностика, лечебная физкультура, медицинский массаж, медицинская реабилитация, неврология, пульмонология, рентгенология, рефлексотерапия, сестринское дело, терапия, ультразвуковая диагностика, физиотерапия, функциональная диагностика, эпидемиология</t>
  </si>
  <si>
    <t>02211701</t>
  </si>
  <si>
    <t>Частное учреждение здравоохранения "Клиническая больница РЖД-Медицина" города Уфа"</t>
  </si>
  <si>
    <t>ЧУЗ "КБ РЖД-Медицина" г.Уфа"</t>
  </si>
  <si>
    <t>450054,  РЕСПУБЛИКА БАШКОРТОСТАН, Г.УФА,  ПРОСПЕКТ ОКТЯБРЯ, Д.71/1</t>
  </si>
  <si>
    <t>Егорова</t>
  </si>
  <si>
    <t>8-347-229-62-28, сот.тел.8-927-33-74-194   poldema@ufarzd.ru</t>
  </si>
  <si>
    <t>450024,  РЕСПУБЛИКА БАШКОРТОСТАН, Г.УФА, УЛ.ПРАВДЫ, Д.19</t>
  </si>
  <si>
    <t>450015,  РЕСПУБЛИКА БАШКОРТОСТАН, Г.УФА, УЛ. К. МАРКСА, Д.69</t>
  </si>
  <si>
    <t>02211702</t>
  </si>
  <si>
    <t>450017,  РЕСПУБЛИКА БАШКОРТОСТАН, Г. УФА, УЛ. СОЮЗНАЯ, Д.35</t>
  </si>
  <si>
    <t>Савинцева</t>
  </si>
  <si>
    <t>раб. 8-347-278-28-92; сот. 8917-021-02-35;  rzdmed-ufa@mail.ru</t>
  </si>
  <si>
    <t>450024,  РЕСПУБЛИКА БАШКОРТОСТАН, Г.УФА,  ПРОСПЕКТ ОКТЯБРЯ, Д.71/1</t>
  </si>
  <si>
    <t>Душанбаев</t>
  </si>
  <si>
    <t xml:space="preserve">Юнир </t>
  </si>
  <si>
    <t>Исмагилович</t>
  </si>
  <si>
    <t>сот.тел. 8-917-770-05-08,  DushanbaevYUI@ufarzd.ru</t>
  </si>
  <si>
    <t>02211704</t>
  </si>
  <si>
    <t>КАБИНЕТ ПРМО НА СТАНЦИИ ЧЕРНИКОВКА</t>
  </si>
  <si>
    <t>450061,  РЕСПУБЛИКА БАШКОРТОСТАН, Г.УФА , КАЛИНИНСКИЙ РАЙОН , СТАНЦИЯ ЧЕРНИКОВКА, УЛ. ИНТЕРНАЦИОНАЛЬНАЯ 129/3</t>
  </si>
  <si>
    <t xml:space="preserve">Шайхуллина </t>
  </si>
  <si>
    <t xml:space="preserve">Алия </t>
  </si>
  <si>
    <t>8-987-583-58-49;  Ж.Д. 4-22-36</t>
  </si>
  <si>
    <t>КАБИНЕТ ПРМО ЭКСПЛУАТАЦИОННОГО ЛОКОМОТИВНОГО ДЕПО УФА</t>
  </si>
  <si>
    <t>450024,  РЕСПУБЛИКА БАШКОРТОСТАН, Г.УФА, ДЕМСКИЙ РАЙОН,  УЛ. ДЕПОВСКАЯ ПЛОЩАДЬ, Д.12</t>
  </si>
  <si>
    <t xml:space="preserve">Нигматьянова </t>
  </si>
  <si>
    <t>8-961-372-13-67;  Ж.Д-2-50-95</t>
  </si>
  <si>
    <t>Г.УФА, (СООРУЖЕНИЕ КОМПЛЕКС ДЕМСКАЯ ДИСТАНЦИЯ СИГНАЛИЗАЦИИ И СВЯЗИ) (ЗАПАДНЫЙ ПАРК)</t>
  </si>
  <si>
    <t>450024,  РЕСПУБЛИКА БАШКОРТОСТАН, Г. УФА,  ДЕМА-2 (ЮЖНЫЙ ПАРК)</t>
  </si>
  <si>
    <t>КАБИНЕТ ПРМО НА СТАНЦИИ ДЕМА</t>
  </si>
  <si>
    <t>450024,  РЕСПУБЛИКА БАШКОРТОСТАН, Г. УФА, УЛ. ЦЕНТРАЛЬНАЯ, Д.29</t>
  </si>
  <si>
    <t xml:space="preserve">КАБИНЕТ ПРМО </t>
  </si>
  <si>
    <t>450024,  РЕСПУБЛИКА БАШКОРТОСТАН, Г. УФА, ДЕМСКИЙ РАЙОН, УЛ.ГЛАЗОВСКАЯ, Д.38а</t>
  </si>
  <si>
    <t>Временно закрыто</t>
  </si>
  <si>
    <t>КАБИНЕТ ПРМО НА СТАНЦИИ БЕНЗИН</t>
  </si>
  <si>
    <t>450029,  РЕСПУБЛИКА БАШКОРТОСТАН, Г. УФА, ОРДЖЕНИКИДЗЕВСКИЙ РАЙОН,  УЛ.УЛЬЯНОВЫХ, Д.68</t>
  </si>
  <si>
    <t>8-987-583-58-49;         Ж.Д. 4-22-36</t>
  </si>
  <si>
    <t>КАБИНЕТ ПРМО ЭКСПЛУАТАЦИОННОГО ЛОКОМОТИВНОГО ДЕПО СТЕРЛИТАМАК, ЦЕХ УФА</t>
  </si>
  <si>
    <t>450015,  РЕСПУБЛИКА БАШКОРТОСТАН, Г.УФА, СОВЕТСКИЙ РАЙОН, УЛ. ВОКЗАЛЬНАЯ, Д.20</t>
  </si>
  <si>
    <t xml:space="preserve">Царькова </t>
  </si>
  <si>
    <t>8-937-154-33-47; Ж.Д. 2-27-15</t>
  </si>
  <si>
    <t>КАБИНЕТ ПРМО НА СТАНЦИИ ЧЕРНИКОВКА-ВОСТОЧНАЯ</t>
  </si>
  <si>
    <t>450069,  РЕСПУБЛИКА БАШКОРТОСТАН, Г. УФА, СТАНЦИЯ ЧЕРНИКОВКА-ВОСТОЧНАЯ № б/н</t>
  </si>
  <si>
    <t>МЕДПУНКТ ВОКЗАЛА НА СТАНЦИИ УФА</t>
  </si>
  <si>
    <t>450015,  РЕСПУБЛИКА БАШКОРТОСТАН, Г.УФА, СОВЕТСКИЙ РАЙОН, ПЛОЩАДЬ ПРИВОКЗАЛЬНАЯ, Д.3</t>
  </si>
  <si>
    <t>Тимонина</t>
  </si>
  <si>
    <t>8-927-941-51-65;  Ж.Д. 2-32-49</t>
  </si>
  <si>
    <t>КАБИНЕТ ПРМО НА СТАНЦИИ ИНЗЕР</t>
  </si>
  <si>
    <t>453560, РЕСПУБЛИКА БАШКОРТОСТАН, БЕЛОРЕЦКИЙ РАЙОН, СТАНЦИЯ ИНЗЕР</t>
  </si>
  <si>
    <t xml:space="preserve">Салимгареева </t>
  </si>
  <si>
    <t xml:space="preserve">Нафия </t>
  </si>
  <si>
    <t>Сабировна</t>
  </si>
  <si>
    <t>8-906-373-11-58; Ж.Д. 4-43-27</t>
  </si>
  <si>
    <t>КАБИНЕТ ПРМО НА СТАНЦИИ АКСАКОВО</t>
  </si>
  <si>
    <t>452050,  РЕСПУБЛИКА БАШКОРТОСТАН, БЕЛЕБЕЕВСКИЙ РАЙОН, СЕЛО АКСАКОВО, УЛ. ЖЕЛЕЗНОДОРОЖНАЯ, Д.13</t>
  </si>
  <si>
    <t xml:space="preserve">Смирнова </t>
  </si>
  <si>
    <t xml:space="preserve">Нина </t>
  </si>
  <si>
    <t>Егоровна</t>
  </si>
  <si>
    <t>8-927-931-50-52; Ж.Д. 4-08-10</t>
  </si>
  <si>
    <t>КАБИНЕТ ПРМО НА СТАНЦИИ ЧИШМЫ</t>
  </si>
  <si>
    <t>452170,  РЕСПУБЛИКА БАШКОРТОСТАН, ЧИШМИНСКИЙ РАЙОН, Р.П. ЧИШМЫ, УЛ. ЖЕЛЕЗНОДОРОЖНАЯ, Д.31</t>
  </si>
  <si>
    <t xml:space="preserve">Зинфира </t>
  </si>
  <si>
    <t>Фанилевна</t>
  </si>
  <si>
    <t>8-917-774-31-12; Ж.Д. 4-12-54</t>
  </si>
  <si>
    <t>КАБИНЕТ ПРМО НА СТАНЦИИ КАНДРЫ</t>
  </si>
  <si>
    <t>452765,  РЕСПУБЛИКА БАШКОРТОСТАН, ТУЙМАЗИНСКИЙ РАЙОН, СТАНЦИЯ КАНДРЫ, УЛ. ВОСТРЕЦОВА, Д.7</t>
  </si>
  <si>
    <t xml:space="preserve">Бурангулова </t>
  </si>
  <si>
    <t>8-927-300-73-66; Ж.Д. 4-18-45</t>
  </si>
  <si>
    <t>КАБИНЕТ ПРМО НА СТАНЦИИ КАРЛАМАН</t>
  </si>
  <si>
    <t>453310,  РЕСПУБЛИКА БАШКОРТОСТАН, КАРМАСКАЛИНСКИЙ РАЙОН, Д.УЛУКУЛЕВО, УЛ.60 ЛЕТ ОКТЯБРЯ, Д.64/5</t>
  </si>
  <si>
    <t xml:space="preserve">Хасанова </t>
  </si>
  <si>
    <t xml:space="preserve">Рита </t>
  </si>
  <si>
    <t>Назировна</t>
  </si>
  <si>
    <t>8-917-369-14-62; Ж.Д. 4-60-41</t>
  </si>
  <si>
    <t>КАБИНЕТ ПРМО НА СТАНЦИИ РАЕВКА</t>
  </si>
  <si>
    <t>452121,  РЕСПУБЛИКА БАШКОРТОСТАН, АЛЬШЕЕВСКИЙ РАЙОН, С. РАЕВСКИЙ, УЛ. ВОКЗАЛЬНАЯ, Д.39</t>
  </si>
  <si>
    <t xml:space="preserve">Заболотная </t>
  </si>
  <si>
    <t xml:space="preserve"> Зангида </t>
  </si>
  <si>
    <t>Ягафаровна</t>
  </si>
  <si>
    <t>8-909-346-06-83  и 8-927-318-38-17; Ж.Д. 4-04-11</t>
  </si>
  <si>
    <t>КАБИНЕТ ПРМО НА СТАНЦИИ БЕЛОРЕЦК</t>
  </si>
  <si>
    <t>453506,  РЕСПУБЛИКА БАШКОРТОСТАН, БЕЛОРЕЦКИЙ РАЙОН, СЕЛО  ЖЕЛЕЗНОДОРОЖНЫЙ, УЛ.ВОКЗАЛЬНАЯ, Д.1, ТРЕТИЙ ЭТАЖ</t>
  </si>
  <si>
    <t>Лисицкая</t>
  </si>
  <si>
    <t>8-962-538-88-18; Ж.Д. 4-54-27</t>
  </si>
  <si>
    <t>КАБИНЕТ ПРМО НА СТАНЦИИ АША</t>
  </si>
  <si>
    <t>456010, ЧЕЛЯБИНСКАЯ ОБЛАСТЬ, АШИНСКИЙ РАЙОН, Г. АША, УЛ. МИРА, Д.6</t>
  </si>
  <si>
    <t xml:space="preserve">Юлмухаметова </t>
  </si>
  <si>
    <t xml:space="preserve">Ольга </t>
  </si>
  <si>
    <t>8-919-117-02-07; Ж.Д. 4-35-50</t>
  </si>
  <si>
    <t>ЧУЗ "КБ "РЖД-Медицина" г.Уфа"</t>
  </si>
  <si>
    <t>ЧУЗ "КБ РЖД-Медицина" г.Уфа</t>
  </si>
  <si>
    <t>ЧУЗ " КБ "РЖД -Медицина " г Уфа"</t>
  </si>
  <si>
    <t>020235</t>
  </si>
  <si>
    <t>Общество с ограниченной ответственностью "Евромед-Уфа" (ООО "Евромед-Уфа")</t>
  </si>
  <si>
    <t>0277112138</t>
  </si>
  <si>
    <t>1100280032467</t>
  </si>
  <si>
    <t>450075, Республика Башкортостан, г.Уфа,ул.Чудинова,7/1</t>
  </si>
  <si>
    <t>операционное дело, сестринское дело, физиотерапия</t>
  </si>
  <si>
    <t>акушерство и гинекология (за исключением использования вспомогательных репродуктивных технологий), гастроэнтерология, кардиология, колопроктология, неврология, ультразвуковая диагностика, урология, физиотерапия, хирургия</t>
  </si>
  <si>
    <t>акушерство и гинекология (за исключением использования вспомогательных репродуктивных технологий), акушерство и гинекология ( искусственное прерывание беременности), колопроктология, урология, физиотерапия, хирургия</t>
  </si>
  <si>
    <t>акушерство и гинекология (за исключением использования вспомогательных репродуктивных технологий), акушерство и гинекология ( искусственное прерывание беременности), колопроктология, операционное дело,сестринское дело, урология, физиотерапия, хирургия</t>
  </si>
  <si>
    <t xml:space="preserve">ООО "Евромед-Уфа" </t>
  </si>
  <si>
    <t>ООО "Евромед-Уфа"</t>
  </si>
  <si>
    <t>Общество с ограниченной ответственностью "Евромед-Уфа"</t>
  </si>
  <si>
    <t>ООО "Евромед-Уфа" (поликлиника)</t>
  </si>
  <si>
    <t>450075, РБ, г. Уфа, Орджоникидзевский район, ул. Чудинова, д. 7/1</t>
  </si>
  <si>
    <t xml:space="preserve">Булгаков </t>
  </si>
  <si>
    <t>Анварович</t>
  </si>
  <si>
    <t>+7 917 361 0000, euromed@bk.ru</t>
  </si>
  <si>
    <t>ООО "Евромед-Уфа" (дн.ст. при поликлинике)</t>
  </si>
  <si>
    <t>023006</t>
  </si>
  <si>
    <t>022101001</t>
  </si>
  <si>
    <t>0221000930</t>
  </si>
  <si>
    <t>1020201579617</t>
  </si>
  <si>
    <t>452190, Республика Башкортостан, Ермекеевский район, с.Ермекеево, ул.Школьная,29</t>
  </si>
  <si>
    <t>акушерское дело, анестезиология и реаниматология, вакцинация (проведение профилактических прививок), лабораторная диагностика, лечебное дело,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физиотерапия, функциональная диагностика, эпидемиология</t>
  </si>
  <si>
    <t>анестезиология и реаниматология, медицинский массаж, операционное дело, сестринское дело,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</si>
  <si>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 диетология, инфекционные болезни, кардиология, клиническая лабораторная диагностика, лабораторная диагностика, медицинский массаж, неврология, операционное дело, оториноларингология (за исключением кохлеарной имплантации), офтальмология, педиатрия, рентгенология, терапия, травматология и ортопедия, трансфузиология, сестринское дело, сестринское дело в педиатрии, хирургия, ультразвуковая диагностика, физиотерапия, функциональная диагностика, эндокринология, эндоскопия</t>
  </si>
  <si>
    <t>государственное бюджетное учреждение здравоохранения Республики Башкортостан Ермекеевская центральная районная больница</t>
  </si>
  <si>
    <t>ГБУЗ РБ Ермекеевская ЦРБ</t>
  </si>
  <si>
    <t>РБ, Ермекеевский район, с.Ермекеево, ул.Школьная,29</t>
  </si>
  <si>
    <t xml:space="preserve">Кадыргулов </t>
  </si>
  <si>
    <t>Разиф</t>
  </si>
  <si>
    <t>Насимович</t>
  </si>
  <si>
    <t>347/412-22-41, ermcrb@rambler.ru</t>
  </si>
  <si>
    <t>Файзуллина</t>
  </si>
  <si>
    <t>Гамировна</t>
  </si>
  <si>
    <t>347/412-24-47,  ermcrb@rambler.ru</t>
  </si>
  <si>
    <t>Агзамова</t>
  </si>
  <si>
    <t>Фаилевна</t>
  </si>
  <si>
    <t>347/412-21-03,  ermcrb@rambler.ru</t>
  </si>
  <si>
    <t>347/412-23-90,  ermcrb@rambler.ru</t>
  </si>
  <si>
    <t>Старотураевская СВА</t>
  </si>
  <si>
    <t>РБ, Ермекеевский район, с.Старотураево, ул.Ленина,16</t>
  </si>
  <si>
    <t xml:space="preserve">Валиуллин </t>
  </si>
  <si>
    <t xml:space="preserve">Ринат </t>
  </si>
  <si>
    <t>Зайнетдинович</t>
  </si>
  <si>
    <t>347/412-54-18, ermcrb@rambler.ru</t>
  </si>
  <si>
    <t>Суккуловская ВА</t>
  </si>
  <si>
    <t>РБ, Ермекеевский район, с.Суккулово, ул.Школьная, 5</t>
  </si>
  <si>
    <t>Ишмурзина</t>
  </si>
  <si>
    <t>Зулайха</t>
  </si>
  <si>
    <t>Восьмомартовская ВА</t>
  </si>
  <si>
    <t>РБ, Ермекеевский район, с.Восьмое Марта, ул.Школьная,9</t>
  </si>
  <si>
    <t xml:space="preserve">Ярмухаметов </t>
  </si>
  <si>
    <t xml:space="preserve">Айрат </t>
  </si>
  <si>
    <t>347/412-31-50,  ermcrb@rambler.ru</t>
  </si>
  <si>
    <t>Тарказинская ВА</t>
  </si>
  <si>
    <t>РБ, Ермекеевский район, с.Тарказы, ул.Молодежная, 28</t>
  </si>
  <si>
    <t>Нугуманова</t>
  </si>
  <si>
    <t>Расима</t>
  </si>
  <si>
    <t>Хазиахметовна</t>
  </si>
  <si>
    <t>347/412-57-30, ermcrb@rambler.ru</t>
  </si>
  <si>
    <t>Спартакская ВА</t>
  </si>
  <si>
    <t>РБ, Ермекеевский район, с.Спартак, ул.60 лет СССР, 2</t>
  </si>
  <si>
    <t xml:space="preserve">Шаяхметов </t>
  </si>
  <si>
    <t>Булат</t>
  </si>
  <si>
    <t>Ришатович</t>
  </si>
  <si>
    <t>347/412-12-03, ermcrb@rambler.ru</t>
  </si>
  <si>
    <t>Ермекеевская ЦРБ</t>
  </si>
  <si>
    <t>020241</t>
  </si>
  <si>
    <t>Общество с ограниченной ответственностью "Клиника современной флебологии" (ООО "Клиника современной флебологии")</t>
  </si>
  <si>
    <t>0278201782</t>
  </si>
  <si>
    <t>1130280043948</t>
  </si>
  <si>
    <t>450005, Республика Башкортостан, г. Уфа,  ул. Пархоменко, д.96/98</t>
  </si>
  <si>
    <t>ООО "Клиника современной флебологии"</t>
  </si>
  <si>
    <t>ООО "КСФ"</t>
  </si>
  <si>
    <t>450000, г. Уфа, ул. Пархоменко д.96/98</t>
  </si>
  <si>
    <t>Олейник</t>
  </si>
  <si>
    <t>89050062959, olegraufa@mail.ru</t>
  </si>
  <si>
    <t>450000, г. Уфа, ул. Менделеева, д. 128/1</t>
  </si>
  <si>
    <t xml:space="preserve">450000, г. Уфа, Проспект Октября, 107А. </t>
  </si>
  <si>
    <t>021501</t>
  </si>
  <si>
    <t>024801001</t>
  </si>
  <si>
    <t>0248001881</t>
  </si>
  <si>
    <t>1020202036623</t>
  </si>
  <si>
    <t>453800, Республика Башкортостан, Хайбуллинский район, с.Акъяр, ул.Батанова,д.9</t>
  </si>
  <si>
    <t>акушерское дело, анестезиология и реаниматология, вакцинация (проведение профилактических прививок), дезинфектология,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стоматология,стоматология ортопедическая,  физиотерапия, функциональная диагностика, эпидемиология</t>
  </si>
  <si>
    <t>неотложная медицинская помощь, общая врачебная практика (семейная медицина),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</si>
  <si>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дерматовенерология, детская хирургия, инфекционные болезни, кардиология, клиническая лабораторная диагностика,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стоматология детская, стоматология терапевтическая, стоматология хирургическая, стоматология общей практики, травматология и ортопедия, ультразвуковая диагностика, фтизиатрия,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</si>
  <si>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детская хирургия, инфекционные болезни, неврология, оториноларингология (за исключением кохлеарной имплантации), офтальмология, рентгенология, хирургия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</si>
  <si>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беременности),неврология, педиатрия, рентгенология, сестринское дело, сестринское дело в педиатрии, терапия,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</si>
  <si>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анестезиология и реаниматология, вакцинация (проведение профилактических прививок), диетология, детская хирургия, кардиология, клиническая лабораторная диагностика,  лабораторная диагностика, лечебная физкультура, медицинский массаж, неврология, неонатология, общая практика, оториноларингология (за исключением кохлеарной имплантации), операционное дело, офтальмология, педиатрия, рентгенология, сестринское дело, сестринское дело в педиатрии, стоматология детская, терапия, трансфузиология, травматология и ортопедия, ультразвуковая диагностика, физиотерапия, функциональная диагностика, хирургия, эндокринология, эндоскопия</t>
  </si>
  <si>
    <t>022060</t>
  </si>
  <si>
    <t>0258009008</t>
  </si>
  <si>
    <t>1020201699726</t>
  </si>
  <si>
    <t>453431, Республика Башкортостан, г.Благовещенск, ул.Комарова д.5 пом/сек.9</t>
  </si>
  <si>
    <t>рентгенология, сестринское дело, стоматология</t>
  </si>
  <si>
    <t>стоматология детская, стоматология ортопедическая, стоматология терапевтическая, стоматология хирургическая</t>
  </si>
  <si>
    <t>020161</t>
  </si>
  <si>
    <t>0274122201</t>
  </si>
  <si>
    <t>1070274007781</t>
  </si>
  <si>
    <t>450022, Республика Башкортостан, г.Уфа,ул.Радищева,117 кабинет 38Д</t>
  </si>
  <si>
    <t>нефрология, хирургия</t>
  </si>
  <si>
    <t>ООО "Экома" всего</t>
  </si>
  <si>
    <t xml:space="preserve">частное учреждение здравоохранения «Поликлиника «РЖД-Медицина» города Стерлитамак»  </t>
  </si>
  <si>
    <t>453115, Республика Башкортостан, г. Стерлитамак, ул. Нагуманова, д. 54</t>
  </si>
  <si>
    <t>Саидгалина</t>
  </si>
  <si>
    <t xml:space="preserve"> 8 (3473) 259149,  ubstr@mail.ru</t>
  </si>
  <si>
    <t>фельдшерский здравпункт эксплуатационного докомотивного депо Стерлитамак</t>
  </si>
  <si>
    <t>453115, Республика Башкортостан, г. Стерлитамак, ул. Деповская, д. 1</t>
  </si>
  <si>
    <t xml:space="preserve">фельдшерский здравпункт АО «Сырьевая компания» </t>
  </si>
  <si>
    <t xml:space="preserve">453236, Республика Башкортостан, Ишимбайский район, карьер «Шах-Тау 1» </t>
  </si>
  <si>
    <t>кабинет ПРМО на станции Стерлитамак</t>
  </si>
  <si>
    <t>453115, Республика Башкортостан, г. Стерлитамак, ул. Вокзальная, д. 7</t>
  </si>
  <si>
    <t>кабинет ПРМО на станции Косяковка</t>
  </si>
  <si>
    <t>453080, Республика Башкортостан, Стерлитамакский район, станция Косяковка</t>
  </si>
  <si>
    <t>кабинет ПРМО на станции Аллагуват</t>
  </si>
  <si>
    <t>453080, Республика Башкортостан, Стерлитамакский район, станция Аллагуват</t>
  </si>
  <si>
    <t>кабинет ПРМО на станции Кумертау</t>
  </si>
  <si>
    <t>453302, Республика Башкортостан, город Кумертау, ул. Вокзальная, д.28</t>
  </si>
  <si>
    <t>ОБЩЕСТВО С ОГРАНИЧЕННОЙ ОТВЕТСТВЕННОСТЬЮ "ЭКОМА"</t>
  </si>
  <si>
    <t>ООО "ЭКОМА"</t>
  </si>
  <si>
    <t>Г.БЕЛОРЕЦК, УЛ. ГАФУРИ, Д. 142А</t>
  </si>
  <si>
    <t xml:space="preserve">Галлямов </t>
  </si>
  <si>
    <t xml:space="preserve">Марат </t>
  </si>
  <si>
    <t>Рашитович</t>
  </si>
  <si>
    <t>89677478494, lir.ufa@nephroline.ru, pul.ufa@nephroline.ru</t>
  </si>
  <si>
    <t>Г. УЧАЛЫ, УЛ.ПИОНЕРСКАЯ, Д5</t>
  </si>
  <si>
    <t>Губайдуллина</t>
  </si>
  <si>
    <t>Тагировна</t>
  </si>
  <si>
    <t>89677478348, lir.ufa@nephroline.ru, pul.ufa@nephroline.ru</t>
  </si>
  <si>
    <t>Г. СИБАЙ, УЛ.БЕЛОВА, Д. 19</t>
  </si>
  <si>
    <t>Азаматов</t>
  </si>
  <si>
    <t>Зигангирович</t>
  </si>
  <si>
    <t>89677478478, lir.ufa@nephroline.ru, pul.ufa@nephroline.ru</t>
  </si>
  <si>
    <t>Г. ДАВЛЕКАНОВО, УЛ. КОМСОМОЛЬСКАЯ,  Д.52</t>
  </si>
  <si>
    <t>89677478518, lir.ufa@nephroline.ru, pul.ufa@nephroline.ru</t>
  </si>
  <si>
    <t>ЧИШМИНСКИЙ РАЙОН, Р.П. ЧИШМЫ, УЛ. РЕЧНАЯ, Д. 2А</t>
  </si>
  <si>
    <t>89677478359, lir.ufa@nephroline.ru, pul.ufa@nephroline.ru</t>
  </si>
  <si>
    <t>Г.САЛАВАТ, УЛ.ЧАПАЕВА, Д.12о (ЛИТЕР Ф)</t>
  </si>
  <si>
    <t>Бикзянов</t>
  </si>
  <si>
    <t>Алик</t>
  </si>
  <si>
    <t>Вахитович</t>
  </si>
  <si>
    <t>89631308489, lir.ufa@nephroline.ru, pul.ufa@nephroline.ru</t>
  </si>
  <si>
    <t>ИЛИШЕВСКИЙ РАЙОН, С. ВЕРХНЕЯРКЕЕВО, УЛ. ХУДАЙБЕРДИНА, Д.5</t>
  </si>
  <si>
    <t>Галиев</t>
  </si>
  <si>
    <t>Магданурович</t>
  </si>
  <si>
    <t>89677478549, lir.ufa@nephroline.ru, pul.ufa@nephroline.ru</t>
  </si>
  <si>
    <t>БЛАГОВАРСКИЙ РАЙОН, С. ЯЗЫКОВО, УЛ. ЛЕНИНА, Д.47, (ЛИТ. Н)</t>
  </si>
  <si>
    <t>Исламбратова</t>
  </si>
  <si>
    <t xml:space="preserve">Зухра </t>
  </si>
  <si>
    <t>89677367404, lir.ufa@nephroline.ru, pul.ufa@nephroline.ru</t>
  </si>
  <si>
    <t>государственное бюджетное учреждение здравоохранения Республики Башкортостан Городская больница г.Кумертау</t>
  </si>
  <si>
    <t>государственное бюджетное учреждение здравоохранения Республики Башкортостан Городская больница г.Кумертау отдельное структурное подраздеение Ермолаеввская районная больница</t>
  </si>
  <si>
    <t>ВА с.Бахмут</t>
  </si>
  <si>
    <t>ГБУЗ Б ГБ г.Кумертау всего</t>
  </si>
  <si>
    <t>Количество  законченных случаев</t>
  </si>
  <si>
    <t xml:space="preserve">Ермекеевская </t>
  </si>
  <si>
    <t>Общество с ограниченной ответственностью «Клиника эстетической медицины «Юхелф»</t>
  </si>
  <si>
    <t>ООО "Юхелф"</t>
  </si>
  <si>
    <t>г.Уфа, ул.Академика Ураксина д.3 офис 2</t>
  </si>
  <si>
    <t xml:space="preserve">Султанбаев </t>
  </si>
  <si>
    <t>Уралович</t>
  </si>
  <si>
    <t>89899561622,       uhelfufa@mail.ru</t>
  </si>
  <si>
    <t>ООО ЮХЕЛФ</t>
  </si>
  <si>
    <t>020242</t>
  </si>
  <si>
    <r>
      <t>Общество с ограниченной ответственностью "КДЛ УФА-ТЕСТ" (</t>
    </r>
    <r>
      <rPr>
        <b/>
        <sz val="10"/>
        <color theme="1"/>
        <rFont val="Times New Roman"/>
        <family val="1"/>
        <charset val="204"/>
      </rPr>
      <t>ООО   "КДЛ УФА-ТЕСТ" )</t>
    </r>
  </si>
  <si>
    <t>0278199678</t>
  </si>
  <si>
    <t>1130280029505</t>
  </si>
  <si>
    <t>450000, Республика Башкортостан, г.Уфа, Пр. Октября, д. 5, корп.2</t>
  </si>
  <si>
    <t>клиническая лабораторная диагностика</t>
  </si>
  <si>
    <t>80230884001</t>
  </si>
  <si>
    <t>028002</t>
  </si>
  <si>
    <t>022501001</t>
  </si>
  <si>
    <t>0225001878</t>
  </si>
  <si>
    <t>1020201756520</t>
  </si>
  <si>
    <t>452260, Республика Башкортостан, Илишевский район, с.Верхнеяркеево, ул.Худайбердина,1</t>
  </si>
  <si>
    <t>акушерское дело, анестезиология и реаниматология, бактериология, вакцинация (проведение профилактических прививок), гигиеническое воспитание,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</si>
  <si>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клиническая лабораторная диагностика, неотложная медицинская помощь,  общая врачебная практика (семейная медицина), педиатрия,терапия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</si>
  <si>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гериатрия,  детская эндокринология, дерматовенерология, детская хирургия, инфекционные болезни, кардиология, клиническая лабораторная диагностика, клиническая фармакология, неврология, неотложная медицинская помощь, онкология, профпатология, оториноларингология (за исключением кохлеарной имплантации), офтальмология, стоматология общей практики, стоматология детская, стоматология терапевтическая, стоматология хирургическая, стоматология ортопедическая, травматология и ортопедия, физиотерапия, фтизиатрия, функциональная диагностика, хирургия, ультразвуковая диагностика,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</si>
  <si>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бактериология, клиническая лабораторная диагностика, неврология,  рентгенология, ультразвуковая диагностика, физиотерапия, функциональная диагностика, хирургия, эндоскопия</t>
  </si>
  <si>
    <t>лабораторная диагностика, педиатрия, сестринское дело в педиатрии, ультразвуковая диагностика, физиотерапия, функциональная диагностика</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</si>
  <si>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неонатология, анестезиология и реаниматология, бактериология, вакцинация (проведение профилактических прививок), детская хирургия,  дерматовенерология,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 медицинский массаж, неврология, операционное дело, патологическая анатомия, педиатрия, рентгенология, сестринское дело, сестринское дело в педиатрии, терапия, трансфузиология, травматология и ортопедия, физиотерапия, функциональная диагностика, хирургия, ультразвуковая диагностика,  эндокринология, эндоскопия, эпидемиология</t>
  </si>
  <si>
    <t>021256</t>
  </si>
  <si>
    <t>0264052675</t>
  </si>
  <si>
    <t>1050203274197</t>
  </si>
  <si>
    <t>452683, Республика Башкортостан, г.Нефтекамск, проспект Комсомольский, 13</t>
  </si>
  <si>
    <t>акущерское дело, сестринское дело, сестринское дело в педиатрии</t>
  </si>
  <si>
    <t>акушерство и гигекология ( за исключением использовани вспомогательных  репродуктивных технологий и искусственного прерывания беременности),гастроэнтерология, кардиология, неврология, урология,  стоматология терапевтическая, стоматология ортопедическая, эндокринология</t>
  </si>
  <si>
    <t>026004</t>
  </si>
  <si>
    <t>023001001</t>
  </si>
  <si>
    <t>0230001217</t>
  </si>
  <si>
    <t>1020201201987</t>
  </si>
  <si>
    <t>452500, Республика Башкортостан, Кигинский район, с.Верхние Киги, ул.Ибрагимова,д.38</t>
  </si>
  <si>
    <t>акушерское дело, анестезиология и реаниматология, вакцинация (проведение профилактических прививок), дезинфектология, лабораторная диагностика, лечебное дело, медицинская статистика,медицинский массаж, неотложная медицинская помощь, операционное дело, организация сестринского дела,рентгенология,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</si>
  <si>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вакцинация (проведение профилактических прививок), неотложная медицинская помощь,организация здравоохранения и общественного здоровья,педиатрия,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</si>
  <si>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дерматовенерология, детская хирургия, инфекционные болезни, кардиология, клиническая лабораторная диагностика, неврология, онкология,организация здравоохранения и общественного здоровья, оториноларингология (за исключением кохлеарной имплантации), офтальмология, профпатология, рентгенология, стоматология общей практики,стоматология детская, травматология и ортопедия, фтизиатрия, функциональная диагностика, хирургия, эндоскопия, эндокринология, ультразвуковая диагностика, урология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</si>
  <si>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</si>
  <si>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прерывания беременности), анестезиология и реаниматология, бактериология, дерматовенерология, детская хирургия, диетология, инфекционные болезни, кардиология, клиническая лабораторная диагностика, лабораторная диагностика, медицинская статистика,медицинский массаж, неврология, неонатология, онкология, операционное дело, оториноларингология (за исключением кохлеарной имплантации), офтальмология, педиатрия, психиатрия,психиатрия-наркология,психотерапия,профпатология, рентгенология, сестринское дело, сестринское дело в педиатрии, терапия, травматология и ортопедия, трансфузиология, ультразвуковая диагностика, урология, фтизиатрия, физиотерапия, функциональная диагностика, хирургия,эндоскопия, эндокринология</t>
  </si>
  <si>
    <t>029200</t>
  </si>
  <si>
    <t>0275025592</t>
  </si>
  <si>
    <t>1020202771445</t>
  </si>
  <si>
    <t>450052, Республика Башкортостан, г.Уфа, Ленинский район, ул.Аксакова,д.72</t>
  </si>
  <si>
    <t>акушерское дело, вакцинация (проведение профилактических прививок), гигиеническое воспитание, лабораторная диагностика, лечебное дело,медицинская статистика,неотложная медицинская помощь, медицинский массаж,организация сестринского дела, сестринское дело, общая практика, рентгенология, физиотерапия, функциональная диагностика</t>
  </si>
  <si>
    <t>вакцинация (проведение профилактических прививок), неотложная медицинская помощь, общая врачебная практика (семейная медицина),организация здравоохранения и общественного здоровья,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</si>
  <si>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гастроэнтерология, гериатрия, гематология, дерматовенерология, инфекционные болезни, кардиология, клиническая лабораторная диагностика,косметология, колопроктология, неврология, нейрохирургия, онкология, организация здравоохранения и общественного здоровья, профпатология, пульмонология, ревматология, рентгенология, оториноларингология (за исключением кохлеарной имплантации), офтальмология, рефлексотерапия, травматология и ортопедия, ультразвуковая диагностика, урология,сердечно-сосудистая хирургия,  стоматология общей практики, физиотерапия,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</si>
  <si>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неврология, лечебная физкультура и спортивная медицина, медицинская реабилитация, онкология</t>
  </si>
  <si>
    <t>020199</t>
  </si>
  <si>
    <t>0278058204</t>
  </si>
  <si>
    <t>1030204593968</t>
  </si>
  <si>
    <t>450092, Республика Башкортостан, г.Уфа, ул.Авроры,д.18</t>
  </si>
  <si>
    <t>акушерское дело, анестезиология и реаниматология, вакцинация (проведение профилактических прививок),  лабораторная диагностика, медицинский массаж, рентгенология, сестринское дело, стоматология, физиотерапия, функциональная диагностика</t>
  </si>
  <si>
    <t>вакцинация (проведение профилактических прививок), терапия</t>
  </si>
  <si>
    <t>акушерство и гинекология(за исключением использованич вспомогательных репродуктивных технлогий и искусственного прерывания беременности), акушерство и гинекология (искусственное прерывание беременности), аллергология и иммунология, анестезиология и реаниматология, бактериология, гастроэнтерология, гематология, гериатрия, детская онкология,  дерматовенерология, кардиология, клиническая лабораторная диагностика,  клиническая фармакология, колопроктология, мануальная терапия, неврология,  нейрохирургия, нефрология, оториноларингология (за исключением кохлеарной имплантации), офтальмология, онкология,  ортодонтия, профпатология, пульмонология, ревматология, рентгенология,  рефлексотерапия, сердечно-сосудистая хирургия,  стоматология ортопедическая,  стоматология общей практики,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 хирургия, эндокринология, эндоскопия</t>
  </si>
  <si>
    <t>медицинские осмотры (предрейсовые, послерейсовые), медицинские осмотры (предварительные, периодические), медицинские осмотры профилактические</t>
  </si>
  <si>
    <t>029800</t>
  </si>
  <si>
    <t>0278027943</t>
  </si>
  <si>
    <t>1030204584596</t>
  </si>
  <si>
    <t>450001, Республика Башкортостан, г.Уфа, ул.Бабушкина,17</t>
  </si>
  <si>
    <t>акушерское дело, вакцинация (проведение профилактических прививок), гигиеническое воспитание, лабораторная диагностика, лечебное дело,  медицинская оптика, медицинская статистика,организация сестринского дела,медицинский массаж, неотложная медицинская помощь, рентгенология, физиотерапия, сестринское дело,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</si>
  <si>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аллергологии и иммунологии, гастроэнтерологии, гематологии, гериатрии, дерматовенерология, инфекционные болезни, кардиология, клиническая лабораторная диагностика, лечебная физкультура и спортивная медицина, неврология, нефрология, онкология,организация здравоохранения и общественного здоровья,  оториноларингология (за исключением кохлеарной имплантации), офтальмология, профпатология, психиатрия,психиатрия-наркология, пульмонология, ревматология, рентгенология, рефлексотерапия, травматология и ортопедии, ультразвуковая диагностика,  управление сестринской деятельностью,урология, физиотерапия, фтизиатрия, функциональная диагностика, хирургия,  эндоскопия, эпидемиология, эндокринология,инфекционные болезни</t>
  </si>
  <si>
    <t>020233</t>
  </si>
  <si>
    <t>Общество с ограниченной  ответственностью санаторий "Юматово" (ООО санаторий "Юматово")</t>
  </si>
  <si>
    <t>024501001</t>
  </si>
  <si>
    <t>0245956139</t>
  </si>
  <si>
    <t>1170280063800</t>
  </si>
  <si>
    <t>450571, Республика Башкортостан,Уфимский район, с.Санатория Юматово им.15-летия БАССР, ул.Кольцевая,27</t>
  </si>
  <si>
    <t>лабораторная диагностика, лечебная физкультура,  медицинский массаж, физиотерапия, сестринское дело, стоматология ортопедическая,  функциональная диагностика</t>
  </si>
  <si>
    <t>кардиология, колопроктология, онкология, офтальмология, хирургия, стоматология ортопедическая</t>
  </si>
  <si>
    <t>гастроэнтерология, диетология, кардиология, клиническая лабораторная диагностика, лечебная физкультура и спортивная медицина, лабораторная диагностика, лечебная физкультура, медицинская реабилитация,  медицинский массаж, неврология, педиатрия, профпатология, пульмонология, рефлексотерапия, сестринское дело, стоматология терапевтическая, стоматология хирургическая, терапия, травматология и ортопедия, ультразвуковая диагностика, урология, физиотерапия, функциональная диагностика, эндоскопия, эндокринология</t>
  </si>
  <si>
    <t>Общество с ограниченной ответственностью «ЭнжеДент»</t>
  </si>
  <si>
    <t>ООО «ЭнжеДент»</t>
  </si>
  <si>
    <t>452683, Республика Башкортостан, г.Нефтекамск, проспект Комсомольский,39</t>
  </si>
  <si>
    <t>Хафизов</t>
  </si>
  <si>
    <t>Фирдавис</t>
  </si>
  <si>
    <t>Флюрович</t>
  </si>
  <si>
    <t>89177689994, 8(34783)71551
lucija07@bk.ru</t>
  </si>
  <si>
    <t>государственное бюджетное учреждение здравоохранения Республики Башкортостан Верхнеяркеевская центральная районная больница</t>
  </si>
  <si>
    <t>ГБУЗ РБ Верхнеяркеевская ЦРБ</t>
  </si>
  <si>
    <t xml:space="preserve">452260, РБ, Илишевский район, с.Верхнеяркеево, ул.Худайбердина, 1 </t>
  </si>
  <si>
    <t>Гатауллина</t>
  </si>
  <si>
    <t>834762 5-22-32, факс 5-14-00, verhneyark.crb@doctorrb.ru</t>
  </si>
  <si>
    <t>Андреевская СВА</t>
  </si>
  <si>
    <t>452268,РБ, Илишевский район, с.Андреевка, ул.Базарная, 2</t>
  </si>
  <si>
    <t>Дюмеевская СВА</t>
  </si>
  <si>
    <t>452264, РБ, Илишевский район, с.Дюмеево, ул.Первомайская, д.2/а</t>
  </si>
  <si>
    <t>Ишкаровская СВА</t>
  </si>
  <si>
    <t>452261,РБ, Илишевский район, с.Ишкар, ул.Пионерская,38</t>
  </si>
  <si>
    <t>Верхнеманчаровская СВА</t>
  </si>
  <si>
    <t>452262, РБ, Илишевский район, с.Верхний Манчар, ул.Ленина, 6</t>
  </si>
  <si>
    <t>Аккузевский ФАП</t>
  </si>
  <si>
    <t>452279,РБ, Илишевский район, с.Аккузево, ул.Садовая , д.7/1</t>
  </si>
  <si>
    <t>Абдуллинский ФАП</t>
  </si>
  <si>
    <t>452262,РБ,Илишевский р-н, д.Абдуллино,ул.Дружбы, д. 32</t>
  </si>
  <si>
    <t>Аначевский ФАП</t>
  </si>
  <si>
    <t>452271,РБ,Илишевский р-н, д.Аначево,ул.Свердлова, д.29</t>
  </si>
  <si>
    <t>Атасевский ФАП</t>
  </si>
  <si>
    <t>452272,РБ,Илишевский р-н , д.Чуй Атасево, ул.Чапаева,д. 9</t>
  </si>
  <si>
    <t>Аташевский ФАП</t>
  </si>
  <si>
    <t>452269,РБ,Илишевский р-н , д.Новоаташево, ул.Первомайская , д.11</t>
  </si>
  <si>
    <t>Базитамаковский ФАП</t>
  </si>
  <si>
    <t>452272,РБ,Илишевский р-н , с.Базитамак,ул.Пушкина,д. 7 А</t>
  </si>
  <si>
    <t>Бишкураевский ФАП</t>
  </si>
  <si>
    <t>452268,РБ,Илишевский р-н , с.Бишкураево,ул Ленина,д. 36</t>
  </si>
  <si>
    <t>Буралинский ФАП</t>
  </si>
  <si>
    <t>452278,РБ,Илишевский р-н , д.Буралы,ул.Центральная,д. 33</t>
  </si>
  <si>
    <t>Верхнечерекулевский ФАП</t>
  </si>
  <si>
    <t>452270,РБ,Илишевский р-н , с.Верхнечерекулево, ул. Гафури д.24</t>
  </si>
  <si>
    <t>Грем- Ключевский ФАП</t>
  </si>
  <si>
    <t>452273,РБ,Илишевский р-н , д.Гремучий Ключ,ул. Родниковая,д. 4</t>
  </si>
  <si>
    <t>Груздевский ФАП</t>
  </si>
  <si>
    <t>452274,РБ,Илишевский р-н , д.Груздевка,ул.Новая,д. 1</t>
  </si>
  <si>
    <t>Зяйловский ФАП</t>
  </si>
  <si>
    <t>452277,РБ,Илишевский р-н , д.Зяйлово,ул. Береговая,д.31/2</t>
  </si>
  <si>
    <t>Ибрагимовский ФАП</t>
  </si>
  <si>
    <t>452285,РБ,Илишевский р-н , д.Ибрагимово, ул. Победы,д 5</t>
  </si>
  <si>
    <t>Игметовский ФАП</t>
  </si>
  <si>
    <t>452262,РБ,Илишевский р-н , д.Игметово,ул. Ленина,д. 7</t>
  </si>
  <si>
    <t>Илишевский ФАП</t>
  </si>
  <si>
    <t>452275,РБ,Илишевский р-н , д.Илишево,ул.Советская,д 18</t>
  </si>
  <si>
    <t>Илякшидинский ФАП</t>
  </si>
  <si>
    <t>452268,РБ,Илишевский р-н , д.Илякшиде, ул. Санниково,д.2</t>
  </si>
  <si>
    <t>Исаметовский ФАП</t>
  </si>
  <si>
    <t>452277,РБ,Илишевский р-н , с.Исаметово, ул.Шоссейная,д.10</t>
  </si>
  <si>
    <t>Исанбаевский ФАП</t>
  </si>
  <si>
    <t>452276,РБ,Илишевский р-н , с.Исанбаево,ул. Школьная,       д. 32а</t>
  </si>
  <si>
    <t>Итеевский ФАП</t>
  </si>
  <si>
    <t>452278,РБ,Илишевский р-н , с.Итеево,ул. Пушкина,д. 54</t>
  </si>
  <si>
    <t>Иштиряковский ФАП</t>
  </si>
  <si>
    <t>452266,РБ,Илишевский р-н , д.Иштиряково,ул.Башкирская,  д. 48</t>
  </si>
  <si>
    <t>Кадыровский ФАП</t>
  </si>
  <si>
    <t>452267,РБ,Илишевский р-н , с.Кадырово, ул. Центральная,   д. 34</t>
  </si>
  <si>
    <t>Карабашевский ФАП</t>
  </si>
  <si>
    <t>452266,РБ,Илишевский р-н , с.Карабашево ,ул. Мира ,д.54</t>
  </si>
  <si>
    <t>Киргизовский ФАП</t>
  </si>
  <si>
    <t>452274,РБ,Илишевский р-н , с.Старокиргизово, ул.Новая,д.13</t>
  </si>
  <si>
    <t>Кипчаковский ФАП</t>
  </si>
  <si>
    <t>452279,РБ,Илишевский р-н , д.Кипчак,ул Центральная,д. 10</t>
  </si>
  <si>
    <t>Князь-Елгинский ФАП</t>
  </si>
  <si>
    <t>452279,РБ,Илишевский р-н , д.Князь Елга,ул.Церковная,д. 5</t>
  </si>
  <si>
    <t>Краснояровский ФАП</t>
  </si>
  <si>
    <t>452274,РБ,Илишевский р-н , д.Красноярово,ул.Молодежная , д.28</t>
  </si>
  <si>
    <t>Кужбахтинский ФАП</t>
  </si>
  <si>
    <t>452273,РБ,Илишевский р-н , с.Кужбахты,ул.Шоссейная,д. 10</t>
  </si>
  <si>
    <t>Куктовский ФАП</t>
  </si>
  <si>
    <t>452285,РБ,Илишевский р-н , с.Старокуктово,ул.Советская,   д. 57а</t>
  </si>
  <si>
    <t>Куяновский ФАП</t>
  </si>
  <si>
    <t>452264,РБ,Илишевский р-н , д.База Куяново,ул.Чишминская, д. 38 а</t>
  </si>
  <si>
    <t>Лаяштинский ФАП</t>
  </si>
  <si>
    <t>452281,РБ,Илишевский р-н , с.Лаяшты,ул. Кооперативная, д.25</t>
  </si>
  <si>
    <t>Марименеузовский ФАП</t>
  </si>
  <si>
    <t>452272,РБ,Илишевский р-н , д.Мари Менеузово,ул.Ленина,   д. 18 а</t>
  </si>
  <si>
    <t>Маринский ФАП</t>
  </si>
  <si>
    <t>452271,РБ,Илишевский р-н , д.Марино,ул.Чапаево, д. 21</t>
  </si>
  <si>
    <t>Медведевский ФАП</t>
  </si>
  <si>
    <t>452274,РБ,Илишевский р-н ,д.Новомедведево,ул.Школьная 10</t>
  </si>
  <si>
    <t>Надыровский ФАП</t>
  </si>
  <si>
    <t>452272,РБ,Илишевский р-н , д.Новонадырово,ул.Титова, д.9 а</t>
  </si>
  <si>
    <t>Нижнечерекулевский ФАП</t>
  </si>
  <si>
    <t>452270,РБ,Илишевский р-н , с.Нижнечерекулево, ул.Советская, д. 118/2</t>
  </si>
  <si>
    <t>Новокуктовский ФАП</t>
  </si>
  <si>
    <t>452266,РБ,Илишевский р-н , д.Новокуктово,     ул.Куйбышева,  д. 42</t>
  </si>
  <si>
    <t>Октябрьский ФАП</t>
  </si>
  <si>
    <t>452285,РБ,Илишевский р-н , д.Красный Октябрь, ул. Дружбы, д. 37</t>
  </si>
  <si>
    <t>Рсаевский ФАП</t>
  </si>
  <si>
    <t>452285,РБ,Илишевский р-н , с.Рсаево,ул.Школьная,д. 2 а</t>
  </si>
  <si>
    <t>Саиткуловский ФАП</t>
  </si>
  <si>
    <t>452281,РБ,Илишевский р-н , д.Саиткулово,ул.Центральная,  д. 42</t>
  </si>
  <si>
    <t>Сынгряновский ФАП</t>
  </si>
  <si>
    <t>452267,РБ,Илишевский р-н , д.Сынгряново,ул. Мухамадиева, д. 4</t>
  </si>
  <si>
    <t>Сюльтинский ФАП</t>
  </si>
  <si>
    <t>452269,РБ,Илишевский р-н , с.Сюльтино,ул. Центральная,д. 5</t>
  </si>
  <si>
    <t>Татышевский ФАП</t>
  </si>
  <si>
    <t>452275,РБ,Илишевский р-н , с.Старотатышево, ул.Советская, д. 50</t>
  </si>
  <si>
    <t>Ташкичинский ФАП</t>
  </si>
  <si>
    <t>452272РБ,Илишевский р-н , д.Ташкичи,ул.Ленина, д. 31</t>
  </si>
  <si>
    <t>Телекеевский ФАП</t>
  </si>
  <si>
    <t>452276,РБ,Илишевский р-н , д.Телекеево,ул.Центральная,    д. 24</t>
  </si>
  <si>
    <t>Телепановский ФАП</t>
  </si>
  <si>
    <t>452278,РБ,Илишевский р-н , д.Телепаново,ул.Центральная,   д 27</t>
  </si>
  <si>
    <t>Тукай - Тамаковский ФАП</t>
  </si>
  <si>
    <t>452277,РБ,Илишевский р-н , д.Тукай-Тамак,ул.Сюнь,д. 9/1</t>
  </si>
  <si>
    <t>Тупеевский ФАП</t>
  </si>
  <si>
    <t>452265,РБ,Илишевский р-н , с.Тупеево,ул.Центральная,д. 1/1</t>
  </si>
  <si>
    <t>Турачинский ФАП</t>
  </si>
  <si>
    <t>452277,РБ,Илишевский р-н , д.Турачи,ул.Центральная,         д. 54/1</t>
  </si>
  <si>
    <t>Тюлигановский ФАП</t>
  </si>
  <si>
    <t>452268,РБ,Илишевский р-н , д.Мало-Бишкураево, ул.Гильданова,д. 28</t>
  </si>
  <si>
    <t>Улу Ялановский ФАП</t>
  </si>
  <si>
    <t>452276,РБ,Илишевский р-н , д.Улу- Яланово,ул.Лесная,д. 18</t>
  </si>
  <si>
    <t>Урметовский ФАП</t>
  </si>
  <si>
    <t>452265,РБ,Илишевский р-н , с.Урметово,ул. Советская,д 18</t>
  </si>
  <si>
    <t>Уяндыковский ФАП</t>
  </si>
  <si>
    <t>452274,РБ,Илишевский р-н , д.Уяндык,ул.Лесная,д. 44</t>
  </si>
  <si>
    <t>Шамметовский ФАП</t>
  </si>
  <si>
    <t>452279,РБ,Илишевский р-н , д.Шамметово,     ул.Центральная,д. 10</t>
  </si>
  <si>
    <t>Юлдашевский ФАП</t>
  </si>
  <si>
    <t>452275,РБ,Илишевский р-н , д.Верхнеюлдашево,    ул.Дружбы,д. 44</t>
  </si>
  <si>
    <t>Юлдузовский ФАП</t>
  </si>
  <si>
    <t>452272,РБ,Илишевский р-н , д.Кызыл Юлдуз,ул.Ленина,   д.21 а</t>
  </si>
  <si>
    <t>Юнновский ФАП</t>
  </si>
  <si>
    <t>452260,РБ,Илишевский р-н , с.Юнново,ул. Дорожная,д.8</t>
  </si>
  <si>
    <t>Ябалаковский ФАП</t>
  </si>
  <si>
    <t>452275,РБ,Илишевский р-н , с.Ябалаково,ул.Т.Назмиева,д 30</t>
  </si>
  <si>
    <t>Янтугановский ФАП</t>
  </si>
  <si>
    <t>452269,РБ,Илишевский р-н , д.Янтуганово,                           ул. Центральная,д.  23</t>
  </si>
  <si>
    <t xml:space="preserve">ГБУЗ РБ Верхнеяркеевская ЦРБ </t>
  </si>
  <si>
    <t>Общество с ограниченной ответственностью "Многопрофильный медицинский центр  "Профилактическая медицина"</t>
  </si>
  <si>
    <t>ООО "ММЦ "Профлактическая медицина"</t>
  </si>
  <si>
    <t>г. Уфа, ул. Аврора, д. 18</t>
  </si>
  <si>
    <t xml:space="preserve">Кривошеева </t>
  </si>
  <si>
    <t>83472164083, office@profmedicina.ru</t>
  </si>
  <si>
    <t xml:space="preserve">Александров </t>
  </si>
  <si>
    <t>Игорь</t>
  </si>
  <si>
    <t>Станиславович</t>
  </si>
  <si>
    <t>ООО ММЦ Профилактическая медицина</t>
  </si>
  <si>
    <t>ООО "ММЦ "Профилактическая медицина"</t>
  </si>
  <si>
    <t>Государственное бюджетное учреждение здравоохранения Республики Башкортостан Поликлиника № 44 города Уфа</t>
  </si>
  <si>
    <t>ГБУЗ РБ Поликлиника № 44 г.Уфа</t>
  </si>
  <si>
    <t>поликлиника (Терапевтическое отделение № 1)</t>
  </si>
  <si>
    <t>г.Уфа, ул.Аксакова,72</t>
  </si>
  <si>
    <t>Николайчук</t>
  </si>
  <si>
    <t>Екатерина</t>
  </si>
  <si>
    <t>Игоревна</t>
  </si>
  <si>
    <t>8(347) 292-78-68</t>
  </si>
  <si>
    <t>поликлиника (Дневной стационар)</t>
  </si>
  <si>
    <t>г.Уфа, ул.М.Карима,16</t>
  </si>
  <si>
    <t>Касаткина</t>
  </si>
  <si>
    <t>8(347) 246-16-85</t>
  </si>
  <si>
    <t>г.Уфа, ул.Ленина,21</t>
  </si>
  <si>
    <t>поликлиника(Терапевтическое отделение № 2)</t>
  </si>
  <si>
    <t>г.Уфа, ул.Нехаева,60</t>
  </si>
  <si>
    <t>Махмудова</t>
  </si>
  <si>
    <t>Лейля</t>
  </si>
  <si>
    <t>Фаридовна</t>
  </si>
  <si>
    <t>8(347) 292-77-04</t>
  </si>
  <si>
    <t>Альтафовна</t>
  </si>
  <si>
    <t>поликлиника (Женская консультация)</t>
  </si>
  <si>
    <t>г.Уфа, ул.Аксакова,60</t>
  </si>
  <si>
    <t>Акчурина</t>
  </si>
  <si>
    <t>Робертовна</t>
  </si>
  <si>
    <t>8(347) 292-77-21</t>
  </si>
  <si>
    <t>поликлиника (Клинико-биохимическая лаборатория)</t>
  </si>
  <si>
    <t>г.Уфа, ул.Кирзаводская,д.1 корп.2</t>
  </si>
  <si>
    <t>поликлиника (Отделение лучевой диагностики)</t>
  </si>
  <si>
    <t>г.Уфа, ул.Аксакова,д.62</t>
  </si>
  <si>
    <t>Шваб</t>
  </si>
  <si>
    <t>8(347) 292-78-82</t>
  </si>
  <si>
    <t>поликлиника (Амбулатория ВОП)</t>
  </si>
  <si>
    <t>г.Уфа, ул.Защитников Отечества,д.6</t>
  </si>
  <si>
    <t>ООО санаторий "Юматово"</t>
  </si>
  <si>
    <t xml:space="preserve">Общество с ограниченной  ответственностью санаторий "Юматово" </t>
  </si>
  <si>
    <t>Степков</t>
  </si>
  <si>
    <t>Андпей</t>
  </si>
  <si>
    <t>Иванович</t>
  </si>
  <si>
    <t>8(347) 270-70-50</t>
  </si>
  <si>
    <t>021257</t>
  </si>
  <si>
    <r>
      <t>Общество с ограниченной ответственностью "ЭнжеДент"(</t>
    </r>
    <r>
      <rPr>
        <b/>
        <sz val="9"/>
        <color indexed="8"/>
        <rFont val="Calibri"/>
        <family val="2"/>
        <charset val="204"/>
        <scheme val="minor"/>
      </rPr>
      <t>ООО "ЭнжеДент"</t>
    </r>
    <r>
      <rPr>
        <sz val="9"/>
        <color indexed="8"/>
        <rFont val="Calibri"/>
        <family val="2"/>
        <charset val="204"/>
        <scheme val="minor"/>
      </rPr>
      <t>)</t>
    </r>
  </si>
  <si>
    <t>0264065787</t>
  </si>
  <si>
    <t>1130280019506</t>
  </si>
  <si>
    <t>452683, Республика Башкортостан, г.Нефтекамск, проспект Комсомольский, 39</t>
  </si>
  <si>
    <t>125,31,246,40131, 142</t>
  </si>
  <si>
    <t xml:space="preserve">ГБУЗ РБ ГКБ №13 г.Уфа </t>
  </si>
  <si>
    <t>Администрация</t>
  </si>
  <si>
    <t>Науфаль</t>
  </si>
  <si>
    <t xml:space="preserve"> тел:8(347)240-13-13, факс:8(347)264-45-13,             e-mail: ufa.gkb13@doctorrb.ru</t>
  </si>
  <si>
    <t>Гарифуллин</t>
  </si>
  <si>
    <t>Назирович</t>
  </si>
  <si>
    <t xml:space="preserve"> тел:8(347)260-52-90, факс:8(347)264-45-13,             e-mail: ufa.gkb13@doctorrb.ru</t>
  </si>
  <si>
    <t>450039, Республика Башкортостан, г.Уфа, ул.С.Богородская, дом 47/1</t>
  </si>
  <si>
    <t xml:space="preserve"> тел:8(347)260-52-90, факс:8(347)264-45-13,     e-mail: ufa.gkb13@doctorrb.ru</t>
  </si>
  <si>
    <t>450033, Республика Башкортостан, г.Уфа, ул.Сосновская, дом 46/1</t>
  </si>
  <si>
    <t xml:space="preserve"> тел:8(347)260-52-90, факс:8(347)264-45-13,      e-mail: ufa.gkb13@doctorrb.ru</t>
  </si>
  <si>
    <t>450039, Республика Башкортостан, г.Уфа, ул.Ферина, дом 2</t>
  </si>
  <si>
    <t xml:space="preserve"> тел:8(347)260-52-90, факс:8(347)264-45-13,       e-mail: ufa.gkb13@doctorrb.ru</t>
  </si>
  <si>
    <t>450061, Республика Башкортостан, г.Уфа, ул.Первомайская, дом 95</t>
  </si>
  <si>
    <t xml:space="preserve"> тел:8(347)260-52-90, факс:8(347)264-45-13,        e-mail: ufa.gkb13@doctorrb.ru</t>
  </si>
  <si>
    <t xml:space="preserve"> женская консультация№1</t>
  </si>
  <si>
    <t>450030, Республика Башкортостан, г.Уфа, ул.Петрозаводская, дом 6а</t>
  </si>
  <si>
    <t>поликлиника, женская консультация№2</t>
  </si>
  <si>
    <t>450068, Республика Башкортостан, г.Уфа, ул.Черниковская, дом 75</t>
  </si>
  <si>
    <t xml:space="preserve"> женская консультация№3</t>
  </si>
  <si>
    <t>стоматологическое отделение</t>
  </si>
  <si>
    <t xml:space="preserve"> тел:8(347)260-52-90, факс:8(347)264-45-13,          e-mail: ufa.gkb13@doctorrb.ru</t>
  </si>
  <si>
    <t>450043, Республика Башкортостан, г.Уфа, ул.Транспортная, дом 44</t>
  </si>
  <si>
    <t xml:space="preserve">Даутов Жуманиязова </t>
  </si>
  <si>
    <t xml:space="preserve"> Рустам               Алтынай</t>
  </si>
  <si>
    <t xml:space="preserve"> Ринатович          Амангельдиевна</t>
  </si>
  <si>
    <t xml:space="preserve"> тел:8(347)240-13-13, факс:8(347)264-42-08,        e-mail: ufa.gkb13@doctorrb.ru</t>
  </si>
  <si>
    <t>обособленное структурное подразделение ГБУЗ РБ ГКБ №13 г.Уфа ( ГБ №12) стационарное (терапевтическое отделение)</t>
  </si>
  <si>
    <t>450069, Республика Башкортостан, г.Уфа, Калининский район ул.Зеленая, дом 2</t>
  </si>
  <si>
    <t>обособленное структурное подразделение               ГБУЗ РБ ГКБ №13 г.Уфа                     ( ГБ №12) - поликлиническое отделение</t>
  </si>
  <si>
    <t>450069, Республика Башкортостан, г.Уфа, Калининский район ул.Стадионная, дом 7/2</t>
  </si>
  <si>
    <t>обособленное структурное подразделение               ГБУЗ РБ ГКБ №13 г.Уфа                     ( ГБ №12) - стоматологическое  отделение</t>
  </si>
  <si>
    <t>450069, Республика Башкортостан, г.Уфа, Калининский район ул.Высоковольтная, дом 14</t>
  </si>
  <si>
    <t>обособленное структурное подразделение               ГБУЗ РБ ГКБ №13 г.Уфа                     ( ГБ №12) - женская консультация</t>
  </si>
  <si>
    <t>450069, Республика Башкортостан, г.Уфа, Калининский район ул.Гвардейская, дом 44/2</t>
  </si>
  <si>
    <t>обособленное структурное подразделение               ГБУЗ РБ ГКБ №13 г.Уфа                     ( ГБ №12) - ФАП</t>
  </si>
  <si>
    <t>450069, Республика Башкортостан, с.Федоровка, Калининский район ул.Специалистов, дом 1</t>
  </si>
  <si>
    <t>ГБУЗ РБ ГКБ №13 г.Уфа</t>
  </si>
  <si>
    <t>ГБУЗ РБ ГКБ№13 г.Уфа (+ ОСП ГБ № 12 г. Уфа)</t>
  </si>
  <si>
    <t>ГБУЗ РБ ГКБ №13 г.Уфа (+ОСП ГБ №12 г.Уфа</t>
  </si>
  <si>
    <t>ГБУЗ РБ ГКБ№13 г.Уфа</t>
  </si>
  <si>
    <t>ГБУЗ РБ Поликлиника №51 г. Уфа</t>
  </si>
  <si>
    <t>ГБУЗ РБ поликлиника №51 г. Уфа</t>
  </si>
  <si>
    <t xml:space="preserve">ГБУЗ РБ Поликлиника №51 </t>
  </si>
  <si>
    <t>Поликлиника 51</t>
  </si>
  <si>
    <t>ГБУЗ Верхнеяркеевская ЦРБ</t>
  </si>
  <si>
    <t>Государственное бюджетное учреждение здравоохранения Республики Башкортостан Поликлиника № 51 города Уфа</t>
  </si>
  <si>
    <t>ГБУЗ РБ Поликлиника № 51 г. Уфа</t>
  </si>
  <si>
    <t>поликлиника - терапевтическое отделение № 1</t>
  </si>
  <si>
    <t>450001, РБ, г. Уфа, ул. Бабушкина, 17</t>
  </si>
  <si>
    <t>Рахимова</t>
  </si>
  <si>
    <t>Ралифовна</t>
  </si>
  <si>
    <t>(347) 223-31-40</t>
  </si>
  <si>
    <t>Давлетшина</t>
  </si>
  <si>
    <t>Зилия</t>
  </si>
  <si>
    <t>Туляковна</t>
  </si>
  <si>
    <t>(347) 282-13-92</t>
  </si>
  <si>
    <t>поликлиника - терапев-тическое отделение № 2</t>
  </si>
  <si>
    <t>450005, РБ, г. Уфа, ул. Революционная, 167</t>
  </si>
  <si>
    <t>Ценева</t>
  </si>
  <si>
    <t>(347) 241-88-73</t>
  </si>
  <si>
    <t>поликлиника - диагнос-тическое отделение № 1</t>
  </si>
  <si>
    <t>450005, РБ, г. Уфа, ул. Революционная, 167а</t>
  </si>
  <si>
    <t>поликлиника - диагнос-тическое отделение № 2</t>
  </si>
  <si>
    <t>450005, РБ, г. Уфа, ул. Революционная, 82</t>
  </si>
  <si>
    <t>Здравпункт</t>
  </si>
  <si>
    <t>450001, РБ, г. Уфа, ул. Айская, 92</t>
  </si>
  <si>
    <t>450054, РБ, г. Уфа, проспект Октября, 74/2 а</t>
  </si>
  <si>
    <t>450005, РБ, г. Уфа, ул. Революционная, 169</t>
  </si>
  <si>
    <t>450005, РБ, г. Уфа, ул. Мингажева, 126</t>
  </si>
  <si>
    <t>450015, РБ, г. Уфа, ул. Мустая Карима, 69/1</t>
  </si>
  <si>
    <t>Государственное бюджетное учреждение здравоохранения Республики Башкортостан Поликлиника №32 г.Уфа</t>
  </si>
  <si>
    <t>ГБУЗ РБ Поликлиника №32 г.Уфа</t>
  </si>
  <si>
    <t>450065, Республика Башкортостан, г.Уфа, Орджоникидзевский район, ул.Богдана Хмельницкого, д.88</t>
  </si>
  <si>
    <t>Мамаева</t>
  </si>
  <si>
    <t>Алиса</t>
  </si>
  <si>
    <t>Вилориковна</t>
  </si>
  <si>
    <t>тел./факс                                                           8(347) 263-19-10</t>
  </si>
  <si>
    <t>ММОЦ</t>
  </si>
  <si>
    <t>450065, Республика Башкортостан, г.Уфа, Орджоникидзевский район, ул.Коммунаров, д.62</t>
  </si>
  <si>
    <t>тел./факс                                                           8(347) 263-19-11</t>
  </si>
  <si>
    <t>Дневной стационар терапевтического профиля</t>
  </si>
  <si>
    <t>450065, Республика Башкортостан, г.Уфа, Орджоникидзевский район, ул.Вологодская, д.68</t>
  </si>
  <si>
    <t>тел./факс                                                           8(347) 263-19-12</t>
  </si>
  <si>
    <t>Дневной стационар хирургического профиля профиля</t>
  </si>
  <si>
    <t>450065, Республика Башкортостан, г.Уфа, Орджоникидзевский район, ул.Борисоглебская, д.21, корпус 1</t>
  </si>
  <si>
    <t>тел./факс                                                           8(347) 263-19-13</t>
  </si>
  <si>
    <t xml:space="preserve">Стоматологическая поликлиника </t>
  </si>
  <si>
    <t>450065, Республика Башкортостан, г.Уфа, Орджоникидзевский район, ул.Борисоглебская, д.28/1</t>
  </si>
  <si>
    <t>тел./факс                                                           8(347) 263-19-14</t>
  </si>
  <si>
    <t>ГБУЗ РБ Поликлиника №32 г.УФА</t>
  </si>
  <si>
    <t>ГАУЗ РБ Поликлиника №32 г.Уфа</t>
  </si>
  <si>
    <t>023004</t>
  </si>
  <si>
    <t>021201001</t>
  </si>
  <si>
    <t>0212007505</t>
  </si>
  <si>
    <t>1140280034267</t>
  </si>
  <si>
    <t>452040, Республика Башкортостан, Бижбулякский район, с.Бижбуляк, ул.Пушкина,46</t>
  </si>
  <si>
    <t>рентгенология, сестринское дело, стоматология, стоматология ортопедическая</t>
  </si>
  <si>
    <t>ортодонтия, стоматология терапевтическая, стоматология хирургическая, стоматология ортопедическая</t>
  </si>
  <si>
    <t>Общество с ограниченной ответственностью "Дентал Стандарт"</t>
  </si>
  <si>
    <t>ООО "Дентал Стандарт"</t>
  </si>
  <si>
    <t>452040, РФ, Республика Башкортостан, Бижбулякский район,                     с. Бижбуляк, ул. Пушкина, д. 46</t>
  </si>
  <si>
    <t>Галимуллин</t>
  </si>
  <si>
    <t xml:space="preserve">Ирек </t>
  </si>
  <si>
    <t>Галлянурович</t>
  </si>
  <si>
    <t>8 (34743) 2-59-29;          8-927-930-4757;          8-917-796-6740; mail.dentalstandart.ru</t>
  </si>
  <si>
    <t>021303</t>
  </si>
  <si>
    <t>026501001</t>
  </si>
  <si>
    <t>0265007932</t>
  </si>
  <si>
    <t>1020201934917</t>
  </si>
  <si>
    <t>452616, Республика Башкортостан, г.Октябрьский, ул.Кувыкина,д.30</t>
  </si>
  <si>
    <t>акушерское дело, анестезиология и реаниматология, вакцинация (проведение профилактических прививок), гигиеническое воспитание, гистология, лечебное дело, лабораторная диагностика,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t>
  </si>
  <si>
    <t>терапия, педиатрия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</si>
  <si>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аллергология и иммунология, гастроэнтерология, гематология, гериатрия, дерматовенерология, детская хирургия, детская урология-андрология, детская эндокринология, инфекционные болезни, кардиология, клиническая лабораторная диагностика, колопроктология, неврология, нейрохирургия, нефрология, онкология, ортодонтия, оториноларингология (за исключением кохлеарной имплантации), офтальмология, профпатология,  рентгенология, рефлексотерапия,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 стоматология детская, стоматология общей практики,  стоматология ортопедическая, стоматология терапевтическая, сурдология-оториноларингология</t>
  </si>
  <si>
    <t>акушерство и гинекология (за исключением использования вспомогательных репродуктивных технологий и искусственнгого прерывания беременности), анестезиология и реаниматология, гастроэнтерология, гериатрия,  дерматовенерология, кардиология,  колопроктология, неврология, онкология, оториноларингология (за исключением кохлеарной имплантации), офтальмология, травматология и ортопедия, урология,  функциональная диагностика,  хирургия,  физиотерапия, медицинская реабилитация, эндокринология</t>
  </si>
  <si>
    <t>акушерство и гинекология (за исключением использования вспомогательных репродуктивных технологий и искусственнгого прерывания беременности),акушерство и гинекология ( искусственное прерывание беременности), нейрохирургия, онкология, физиотерапия, травматология и ортопедия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</si>
  <si>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вакцинация (проведение профилактических прививок), гастроэнтерология,  детская урология-андрология, детская хирургия, детская эндокринология, дерматовенерология,  гематология, гериатрия,  гистология, диетология, инфекционные болезни, изъятие и хранение органов и (или) тканей человека для трансплантации, кардиология, клиническая лабораторная диагностика, колопроктология,  лабораторная диагностика, медицинская реабилитация, лечебная физкультура и спортивная медицина, лечебная физкультура, медицинский массаж, нейрохирургия, неонатология, неврология, нефрология, онкология, операционное дело, оториноларингология (за исключением кохлеарной имплантации), офтальмология, патологическая анатомия, педиатрия, пульмонология, ревматология, рентгенология, рефлексотерапия, сестринское дело, сестринское дело в педиатрии, стоматология хирургическая, терапия,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эндоскопия, эпидемиология, эндокринология</t>
  </si>
  <si>
    <t>нейрохирургия, неонатология, онкология, травматология и ортопедия</t>
  </si>
  <si>
    <t xml:space="preserve"> анестезиология и реаниматология, инфекционные болезни, кардиология, педиатрия,  неврология, нейрохирургия, терапия, травматология и ортопедия, клиническая лабораторная диагностика, лабораторная диагностика, рентгенология, ультразвуковая диагностика, сестринское дело, скорая медицинская помощь, эндоскопия</t>
  </si>
  <si>
    <t>государственное бюджетное учреждение здравоохранения Республики Башкортостан Городская больница №1 города Октябрьский</t>
  </si>
  <si>
    <t>ГБУЗ РБ ГБ №1 г. Октябрьский</t>
  </si>
  <si>
    <t>Стационар №2</t>
  </si>
  <si>
    <t>452613, Российская Федерация. Республика Башкортостан, город Октябрьский, 36 микрорайон, дом 1.</t>
  </si>
  <si>
    <t>Тимашева</t>
  </si>
  <si>
    <t>Анисовна</t>
  </si>
  <si>
    <t>8(34767)71036</t>
  </si>
  <si>
    <t>Стационар №1</t>
  </si>
  <si>
    <t>452616, Российская Федерация, Республика Башкортостан, город Октябрьский, улица Кувыкина, дом 30</t>
  </si>
  <si>
    <t>Турышева</t>
  </si>
  <si>
    <t>8(34767)71031</t>
  </si>
  <si>
    <t>Поликлиника №1</t>
  </si>
  <si>
    <t>452607, Российская Федерация, Республика Башкортостан, город Октябрьский, улица Гоголя, дом 10</t>
  </si>
  <si>
    <t>Маргарита</t>
  </si>
  <si>
    <t>Кадыровна</t>
  </si>
  <si>
    <t>8(34767)71236</t>
  </si>
  <si>
    <t>Поликлиника №3</t>
  </si>
  <si>
    <t>452607, Российская Федерация, Республика Башкортостан, город Октябрьский, улица Садовое кольцо, дом 57</t>
  </si>
  <si>
    <t>Молчанова</t>
  </si>
  <si>
    <t>8(34767)70629</t>
  </si>
  <si>
    <t>Поликлиника №2</t>
  </si>
  <si>
    <t xml:space="preserve">452613, Российская Федерация, Республика Башкортостан, город Октябрьский, 34
микрорайон, дом 6/1
</t>
  </si>
  <si>
    <t>Аксенова</t>
  </si>
  <si>
    <t>Мирхафизановна</t>
  </si>
  <si>
    <t>8(34767)71363</t>
  </si>
  <si>
    <t>Родильное отделение</t>
  </si>
  <si>
    <t>452613, Российская Федерация, Республика Башкортостан, город Октябрьский, 36 микрорайон, дом 1</t>
  </si>
  <si>
    <t>Василевская</t>
  </si>
  <si>
    <t>8(34767)71123</t>
  </si>
  <si>
    <t>Наркологическое отделение</t>
  </si>
  <si>
    <t>улица Фрунзе, дом 7/1</t>
  </si>
  <si>
    <t>Наиль</t>
  </si>
  <si>
    <t>Султанович</t>
  </si>
  <si>
    <t>8(34767)70995</t>
  </si>
  <si>
    <t>Психоневрологический диспансер</t>
  </si>
  <si>
    <t xml:space="preserve">452602, Российская Федерация, Республика Башкортостан, город
Октябрьский, улица Садовое кольцо, дом 28
</t>
  </si>
  <si>
    <t>Шангареева</t>
  </si>
  <si>
    <t>8(34767)73490</t>
  </si>
  <si>
    <t xml:space="preserve">Административно-управленческое подразделение </t>
  </si>
  <si>
    <t xml:space="preserve">452607, Российская Федерация,
Республика Башкортостан, город Октябрьский, улица Советская, дом 4
</t>
  </si>
  <si>
    <t>Баймирзоева</t>
  </si>
  <si>
    <t>Сангиновна</t>
  </si>
  <si>
    <t>8(34767)72203</t>
  </si>
  <si>
    <t>Детский стационар</t>
  </si>
  <si>
    <t>452616, Российская Федерация, Республика Башкортостан, город Октябрьский, улица Королева, дом 2</t>
  </si>
  <si>
    <t>Камалова</t>
  </si>
  <si>
    <t>Айсылу</t>
  </si>
  <si>
    <t>Абударовна</t>
  </si>
  <si>
    <t>Чулпан</t>
  </si>
  <si>
    <t>8(34767)71149</t>
  </si>
  <si>
    <t>Автотранспортное хозяйство</t>
  </si>
  <si>
    <t xml:space="preserve">452613, Российская Федерация, Республика Башкортостан, город
Октябрьский, 35 микрорайон
</t>
  </si>
  <si>
    <t>Зайнуллин</t>
  </si>
  <si>
    <t>8(34767)71075</t>
  </si>
  <si>
    <t>Медицинский блок</t>
  </si>
  <si>
    <t xml:space="preserve">452607, Республика
Башкортостан, город Октябрьский, ул. Комсомольская, д. 3
</t>
  </si>
  <si>
    <t>452620,   Республика Башкортостан, г. Октябрьский, ул. Свердлова, 76</t>
  </si>
  <si>
    <t>452613, Республика Башкортостан, город Октябрьский, 35 микрорайон</t>
  </si>
  <si>
    <t>452613, Республика Башкортостан, город Октябрьский, улица Космонавтов, 41/1</t>
  </si>
  <si>
    <t>452613, Республика Башкортостан, город Октябрьский, ул. Кооперативная, 105</t>
  </si>
  <si>
    <t>452616, Республика Башкортостан, г.Октябрьский, 25 мкр., д.27</t>
  </si>
  <si>
    <t>452607, Республика Башкортостан, город Октябрьский, улица Комсомольская, дом 20 «А»</t>
  </si>
  <si>
    <t>452600, Республика Башкортостан, город Октябрьский, улица Островского, дом 59</t>
  </si>
  <si>
    <t>452607, Республика Башкортостан, город Октябрьский, улица Садовое кольцо, 174</t>
  </si>
  <si>
    <t>452613, Республика Башкортостан, город Октябрьский, 35 мкр.</t>
  </si>
  <si>
    <t>452612, Республика Башкортостан, город Октябрьский, ул. Садовое кольцо, дом 155</t>
  </si>
  <si>
    <t>452600, Республика Башкортостан, город Октябрьский, улица Ленина, дом 24</t>
  </si>
  <si>
    <t>452614, Республика Башкортостан, город Октябрьский, ул. Лермонтова, 3</t>
  </si>
  <si>
    <t>452607,  Республика Башкортостан, город Октябрьский, ул. Герцена 18</t>
  </si>
  <si>
    <t>452613,   Республика Башкортостан, город Октябрьский, 34 мкр</t>
  </si>
  <si>
    <t>452616,   Республика Башкортостан, город Октябрьский, 29 микрорайон</t>
  </si>
  <si>
    <t>452600, Республика Башкортостан, г. Октябрьский, ул. Садовое кольцо, д.55</t>
  </si>
  <si>
    <t>452616, Республика Башкортостан, г.Октябрьский, 25 мкр., д.26</t>
  </si>
  <si>
    <t>452600, РБ, г. Октябрьский, ул. Крупской, д.№1</t>
  </si>
  <si>
    <t>452600, Республика Башкортостан, г. Октябрьский, 25 микрорайон</t>
  </si>
  <si>
    <t>452616, Республика Башкортостан, г. Октябрьский, ул. Академика Королева, д.3</t>
  </si>
  <si>
    <t>452602, Республика Башкортостан, г. Октябрьский, ул. Кувыкина, дом 15</t>
  </si>
  <si>
    <t>452600, Республика Башкортостан, г. Октябрьский, пр.Ленина, 4</t>
  </si>
  <si>
    <t>452600, Республика Башкортостан, г. Октябрьский, ул.З.Космодемьянской, д.33</t>
  </si>
  <si>
    <t>452600, Республика Башкортостан, г. Октябрьский, ул.Школьная, д.1 корп.Б</t>
  </si>
  <si>
    <t>452600, Республика Башкортостан, г. Октябрьский, ул.Муллаяна, 32»</t>
  </si>
  <si>
    <t>ГБУЗ ГБ 1 Октябрьский</t>
  </si>
  <si>
    <t>БЛАГОВАРСКИЙ РАЙОН, Д. 6-Е АЛКИНО, УЛ.РЕЧНАЯ, Д.7,ПОМ.1</t>
  </si>
  <si>
    <t>БЛАГОВАРСКИЙ РАЙОН, Д. ДМИТРИЕВКА, УЛ.КОМИССАРОВА, Д.33,ПОМ.1</t>
  </si>
  <si>
    <t>БЛАГОВАРСКИЙ РАЙОН, С. СТАРОКУЧЕРБАЕВО, УЛ.КООПЕРАТИВНАЯ, Д.21</t>
  </si>
  <si>
    <t>Общество с ограниченной ответственностью "ВИТАЛ"</t>
  </si>
  <si>
    <t>Захаров</t>
  </si>
  <si>
    <t>ООО "ВИТАЛ"</t>
  </si>
  <si>
    <t>Республика Башкортостан, г.Нефтекамск, ул.Социалистическая 37Б</t>
  </si>
  <si>
    <t>89173570218 vital-st@mail.ru</t>
  </si>
  <si>
    <t>Республика Башкортостан, г.Уфа, ул.Карла Маркса,26</t>
  </si>
  <si>
    <t>государственное бюджетное учреждение здравоохранения Республики Башкортостан Акъярская центральная районная больница</t>
  </si>
  <si>
    <t>ГБУЗ РБ Акъярская ЦРБ</t>
  </si>
  <si>
    <t>с.Акъяр Батанова,9</t>
  </si>
  <si>
    <t>Шарипова</t>
  </si>
  <si>
    <t>Рахимьяновна</t>
  </si>
  <si>
    <t>Мухаметова</t>
  </si>
  <si>
    <t>Виля</t>
  </si>
  <si>
    <t>Шарифьяновна</t>
  </si>
  <si>
    <t>Бурибаевская  врачебная амбулатория</t>
  </si>
  <si>
    <t>453821, Республика Башкортостан, Хайбуллинский район, с.Бурибай, ул. Горького, д.50</t>
  </si>
  <si>
    <t>Рахметов</t>
  </si>
  <si>
    <t>Зарифович</t>
  </si>
  <si>
    <t>3-17-37</t>
  </si>
  <si>
    <t>Ивановская врачебная амбулатория</t>
  </si>
  <si>
    <t>453811, Республика Башкортостан, Хайбуллинский район, с.Ивановка, ул. Заречная, д.13</t>
  </si>
  <si>
    <t>Турумтаева</t>
  </si>
  <si>
    <t>Димаковна</t>
  </si>
  <si>
    <t>2-35-42</t>
  </si>
  <si>
    <t>Подольская  врачебная амбулатория</t>
  </si>
  <si>
    <t>453805, Республика Башкортостан, Хайбуллинский район, с.Подольск, ул. Гагарина, д. 1</t>
  </si>
  <si>
    <t>Асмандияровна</t>
  </si>
  <si>
    <t>2-63-39</t>
  </si>
  <si>
    <t>Матраевская  врачебная амбулатория</t>
  </si>
  <si>
    <t>453803, Республика Башкортостан, Хайбуллинский район, с.Уфимский, ул. Худайбердина, д. 28</t>
  </si>
  <si>
    <t>Кашкарова</t>
  </si>
  <si>
    <t>Райфа</t>
  </si>
  <si>
    <t>2-51-03</t>
  </si>
  <si>
    <t>Хайбуллинская врачебная амбулатория</t>
  </si>
  <si>
    <t>453806, Республика Башкортостан, Хайбуллинский район, с.Целинное, ул. Салавата Юлаева, д.17</t>
  </si>
  <si>
    <t>Хайбулловна</t>
  </si>
  <si>
    <t>2-81-90</t>
  </si>
  <si>
    <t>Фельдшерско-акушерский пункт</t>
  </si>
  <si>
    <t>453806, Республика Башкортостан, Хайбуллинский район, д. Исянгильдино, ул. Худайберды, д.18</t>
  </si>
  <si>
    <t>Исянгильдина</t>
  </si>
  <si>
    <t>Айратовна</t>
  </si>
  <si>
    <t>2-84-68  2-84-52</t>
  </si>
  <si>
    <t>453814, Республика Башкортостан, Хайбуллинский район, с.Большеабишево, ул. Ахметшина, д.19</t>
  </si>
  <si>
    <t>Кускильдина</t>
  </si>
  <si>
    <t>Райса</t>
  </si>
  <si>
    <t>2-34-19  2-49-45</t>
  </si>
  <si>
    <t>453814, Республика Башкортостан, Хайбуллинский район, д.Урняк, ул. Салавата Юлаева, д.19</t>
  </si>
  <si>
    <t>Кагарманова</t>
  </si>
  <si>
    <t>Амина</t>
  </si>
  <si>
    <t>Исканьяровна</t>
  </si>
  <si>
    <t>2-49-26  2-49-05</t>
  </si>
  <si>
    <t>453814, Республика Башкортостан, Хайбуллинский район, д. Малоарслангулово, ул. Молодежная, д.12</t>
  </si>
  <si>
    <t>Баныу</t>
  </si>
  <si>
    <t>Магафуровна</t>
  </si>
  <si>
    <t>2-49-96  2-49-43</t>
  </si>
  <si>
    <t>453800,Республика Башкортостан, Хайбуллинский район, с. Садовый, ул. Садовая, д.5</t>
  </si>
  <si>
    <t>Ишкильдина</t>
  </si>
  <si>
    <t>2-92-30</t>
  </si>
  <si>
    <t>453812, Республика Башкортостан, Хайбуллинский район, с. Антинган, ул. Матросова, 28</t>
  </si>
  <si>
    <t>Гузелия</t>
  </si>
  <si>
    <t>Халимовна</t>
  </si>
  <si>
    <t>2-31-21  2-31-96</t>
  </si>
  <si>
    <t>453815, Республика Башкортостан, Хайбуллинский район, д. Янтышево, ул. Школьная, д.12</t>
  </si>
  <si>
    <t>Искужина</t>
  </si>
  <si>
    <t>Тансулпан</t>
  </si>
  <si>
    <t>Ахмадиевна</t>
  </si>
  <si>
    <t>2-30-73  2-30-54</t>
  </si>
  <si>
    <t>453813, Республика Башкортостан, Хайбуллинский район, с.Галиахметово, ул. Салавата Юлаева 4А</t>
  </si>
  <si>
    <t>Елкибаева</t>
  </si>
  <si>
    <t>2-37-55  2-37-23</t>
  </si>
  <si>
    <t>453813, Республика Башкортостан, Хайбуллинский район, д. Акъюлово, ул. Горная, д. 20/1</t>
  </si>
  <si>
    <t>Акъюлова</t>
  </si>
  <si>
    <t>Мунира</t>
  </si>
  <si>
    <t>Мавлетдиновна</t>
  </si>
  <si>
    <t>2-37-49  2-38-05</t>
  </si>
  <si>
    <t>453813, Республика Башкортостан, Хайбуллинский район, д. Акназарово, ул. Акназар, д. 26</t>
  </si>
  <si>
    <t>Масликова</t>
  </si>
  <si>
    <t>Фарида</t>
  </si>
  <si>
    <t>2-39-13</t>
  </si>
  <si>
    <t>453813, Республика Башкортостан, Хайбуллинский район, д. Уразбаево, ул. Заки Валиди, д.8</t>
  </si>
  <si>
    <t>Урузбаева</t>
  </si>
  <si>
    <t>Зинуровна</t>
  </si>
  <si>
    <t>2-38-62 2-38-69</t>
  </si>
  <si>
    <t>453804, Республика Башкортостан, Хайбуллинский район, с.Макан, ул. Ахметшина, д.2</t>
  </si>
  <si>
    <t>Языкбаева</t>
  </si>
  <si>
    <t>Гайнизаровна</t>
  </si>
  <si>
    <t>2-72-03 2-72-36</t>
  </si>
  <si>
    <t>453804, Республика Башкортостан, Хайбуллинский район, д. Мамбетово, ул. С.Юлаева, д.10</t>
  </si>
  <si>
    <t>Каипова</t>
  </si>
  <si>
    <t>Фарзана</t>
  </si>
  <si>
    <t>Галияновна</t>
  </si>
  <si>
    <t>2-73-55  2-73-60</t>
  </si>
  <si>
    <t>453804, Республика Башкортостан, Хайбуллинский район, д. Сагитово. Ул. Школьная, д.19</t>
  </si>
  <si>
    <t>Каипов</t>
  </si>
  <si>
    <t>Альфир</t>
  </si>
  <si>
    <t>Земфирович</t>
  </si>
  <si>
    <t>2-73-50</t>
  </si>
  <si>
    <t>453808, Республика Башкортостан, Хайбуллинский район, с. Новый Зирган, ул. З.Баракатова, д. 51</t>
  </si>
  <si>
    <t>Баязитова</t>
  </si>
  <si>
    <t>2-96-15 2-96-44</t>
  </si>
  <si>
    <t>453808, Республика Башкортостан, Хайбуллинский район, д. Илячево, ул. Ю. Исянбаева, д.11</t>
  </si>
  <si>
    <t>Габбасова</t>
  </si>
  <si>
    <t>Шагида</t>
  </si>
  <si>
    <t>Садритдиновна</t>
  </si>
  <si>
    <t>2-94-27  2-94-01</t>
  </si>
  <si>
    <t>453805, Республика Башкортостан, Хайбуллинский район, д. Новоукраинка, ул. Худайбердина, д. 8</t>
  </si>
  <si>
    <t>Тулябаева</t>
  </si>
  <si>
    <t>2-61-70 2-61-51</t>
  </si>
  <si>
    <t>453805, Республика Башкортостан, Хайбуллинский район, с. Савельевка, ул. Муртазина, д. 17</t>
  </si>
  <si>
    <t>Вазира</t>
  </si>
  <si>
    <t>Галимьяновна</t>
  </si>
  <si>
    <t>2-61-10  2-61-11</t>
  </si>
  <si>
    <t>453805, Республика Башкортостан, Хайбуллинский район, д. Бакаловка, ул. Победы, д. 25</t>
  </si>
  <si>
    <t>Кусякова</t>
  </si>
  <si>
    <t>Динара</t>
  </si>
  <si>
    <t>Фатхулловна</t>
  </si>
  <si>
    <t>2-67-48 2-67-03</t>
  </si>
  <si>
    <t>453805, Республика Башкортостан, Хайбуллинский район, д. Таштугай, ул. Ш.Бабича, д. 55</t>
  </si>
  <si>
    <t>Ахметхужовна</t>
  </si>
  <si>
    <t>2-68-68 2-68-27</t>
  </si>
  <si>
    <t>453805, Республика Башкортостан, Хайбуллинский район, д. Адель, ул. Акмуллы, д. 7</t>
  </si>
  <si>
    <t>Гущина</t>
  </si>
  <si>
    <t>Гульдар</t>
  </si>
  <si>
    <t>2-67-87</t>
  </si>
  <si>
    <t>453822, Республика Башкортостан, Хайбуллинский район, с.Самарское, ул. Шагита Худайбердина, д. 3</t>
  </si>
  <si>
    <t>Атландерова</t>
  </si>
  <si>
    <t>2-43-40 2-43-81</t>
  </si>
  <si>
    <t>453822, Республика Башкортостан, Хайбуллинский район, д. Юлбарсово, ул. А.Вахитова, д.16</t>
  </si>
  <si>
    <t>Байгужина</t>
  </si>
  <si>
    <t>Самигулловна</t>
  </si>
  <si>
    <t>2-46-48  2-46-66</t>
  </si>
  <si>
    <t>453822, Республика Башкортостан, Хайбуллинский район, д. Хворостянское, ул. Александра Матросова, д.49</t>
  </si>
  <si>
    <t>Матреночкина</t>
  </si>
  <si>
    <t>Карамутдиновна</t>
  </si>
  <si>
    <t>2-41-20 2-41-14</t>
  </si>
  <si>
    <t>453822, Республика Башкортостан, Хайбуллинский район, д. Бузавлык, ул.  Юбилейная, д. 2</t>
  </si>
  <si>
    <t>Сайфулмулуковна</t>
  </si>
  <si>
    <t>2-41-78 2-41-02</t>
  </si>
  <si>
    <t>453810, Республика Башкортостан, Хайбуллинский район, с. Байгускарово, ул. Гагарина, д.4</t>
  </si>
  <si>
    <t>Казакбаева</t>
  </si>
  <si>
    <t>2-33-18 2-33-65</t>
  </si>
  <si>
    <t>453803, Республика Башкортостан, Хайбуллинский район, д. Петропавловский, ул. Кипчак, д.12</t>
  </si>
  <si>
    <t>Мусовна</t>
  </si>
  <si>
    <t>2-47-28 2-47-35</t>
  </si>
  <si>
    <t>453803, Республика Башкортостан, Хайбуллинский район, с. Новопетровское, ул. Лермонтова, д.12</t>
  </si>
  <si>
    <t>Байгулова</t>
  </si>
  <si>
    <t>Сулеймановна</t>
  </si>
  <si>
    <t>2-56-13</t>
  </si>
  <si>
    <t>453803, Республика Башкортостан, Хайбуллинский район, д. Рафиково, ул. Давлетшиной, д.7</t>
  </si>
  <si>
    <t>Хасанова</t>
  </si>
  <si>
    <t>2-53-12 2-53-30</t>
  </si>
  <si>
    <t>453809, Республика Башкортостан, Хайбуллинский район, с. Федоровка, ул. М.Гареева, д.16</t>
  </si>
  <si>
    <t>Миляева</t>
  </si>
  <si>
    <t>2-98-30</t>
  </si>
  <si>
    <t>453806, Республика Башкортостан, Хайбуллинский район, д. Комсомольск, ул. Зайнаб Биишевой, д.2</t>
  </si>
  <si>
    <t>Куватова</t>
  </si>
  <si>
    <t>Гиниятулловна</t>
  </si>
  <si>
    <t>2-85-95 2-85-30</t>
  </si>
  <si>
    <t>453800,Республика Башкортостан, Хайбуллинский район,  с. Степной, ул. Мира, д.11</t>
  </si>
  <si>
    <t>Супанова</t>
  </si>
  <si>
    <t>Алифа</t>
  </si>
  <si>
    <t>Гафуровна</t>
  </si>
  <si>
    <t>2-97-45</t>
  </si>
  <si>
    <t>453814, Республика Башкортостан, Хайбуллинский район, д. Сакмар –Назаргулово, ул. Мира, д.14</t>
  </si>
  <si>
    <t>Фануза</t>
  </si>
  <si>
    <t>Тимербулатовна</t>
  </si>
  <si>
    <t>2-48-31 2-34-14</t>
  </si>
  <si>
    <t>453809, Республика Башкортостан, Хайбуллинский район, д. Абубакирово, ул. З.Валиди, д.2</t>
  </si>
  <si>
    <t>Габдельмуритовна</t>
  </si>
  <si>
    <t>2-94-94  2-94-97</t>
  </si>
  <si>
    <t>453803, Республика Башкортостан, Хайбуллинский район, с. Первомайск, ул. Ахметшина, д.9/1</t>
  </si>
  <si>
    <t>Юмагулова</t>
  </si>
  <si>
    <t>Фания</t>
  </si>
  <si>
    <t>2-55-22</t>
  </si>
  <si>
    <t>453810, Республика Башкортостан, Хайбуллинский район, с. Перволочан, ул. Молодежная, д.28</t>
  </si>
  <si>
    <t>Файрушина</t>
  </si>
  <si>
    <t>2-46-24</t>
  </si>
  <si>
    <t>453806, Республика Башкортостан, Хайбуллинский район, д. Абдулнасырово, ул. Абдулнасырская, д. 14</t>
  </si>
  <si>
    <t>Ласынова</t>
  </si>
  <si>
    <t>Дима</t>
  </si>
  <si>
    <t>Рахматулловна</t>
  </si>
  <si>
    <t>2-84-67 2-84-17</t>
  </si>
  <si>
    <t>453814, Республика Башкортостан, Хайбуллинский район, с. Большеарслангулово, ул. Дружбы, д.13/2</t>
  </si>
  <si>
    <t>Акрамовна</t>
  </si>
  <si>
    <t>2-48-08</t>
  </si>
  <si>
    <t>453816, Республика Башкортостан, Хайбуллинский район, с.Татыр- Узяк, ул. Матросова, д.13</t>
  </si>
  <si>
    <t>Аллабердина</t>
  </si>
  <si>
    <t>Курбангалеевна</t>
  </si>
  <si>
    <t>453811, Республика Башкортостан, Хайбуллинский район, д. Пугачево, ул. И.Яковлева, д.8</t>
  </si>
  <si>
    <t>2-18-77</t>
  </si>
  <si>
    <t>453811, Республика Башкортостан, Хайбуллинский район, д. Михайловка, ул. Худайбердина, д.20</t>
  </si>
  <si>
    <t>453822, Республика Башкортостан, Хайбуллинский район, с. Яковлевка, ул. Яковлева, д.10</t>
  </si>
  <si>
    <t>453803, Республика Башкортостан, Хайбуллинский район, д. 1-е Мурзино, ул. С.Юлаева, д.13</t>
  </si>
  <si>
    <t>453811, Республика Башкортостан, Хайбуллинский район, д. Акташево, ул. М.Муртазина, д.17</t>
  </si>
  <si>
    <t>ГБУЗ Акъярская ЦРБ</t>
  </si>
  <si>
    <t>Бурибаевская СВА</t>
  </si>
  <si>
    <t>Матраевская СВА</t>
  </si>
  <si>
    <t>Подольская СВА</t>
  </si>
  <si>
    <t>Хайбуллинская СВА</t>
  </si>
  <si>
    <t>Ивановская СВА</t>
  </si>
  <si>
    <t>Итого:</t>
  </si>
  <si>
    <t>Профилактические посещения - 76189</t>
  </si>
  <si>
    <t>Неотложная помощь - 17397</t>
  </si>
  <si>
    <t>Обращение по заболеванию - 106426</t>
  </si>
  <si>
    <t>Скорая помощь - 9278</t>
  </si>
  <si>
    <t>ООО "Санаторий "Зеленая роща"</t>
  </si>
  <si>
    <t>Общество с ограниченной ответственностью "Санаторий "Зеленая роща"</t>
  </si>
  <si>
    <t xml:space="preserve">ООО "Санаторий "Зеленая роща" </t>
  </si>
  <si>
    <t>Байтеряков</t>
  </si>
  <si>
    <t>Фиял</t>
  </si>
  <si>
    <t>225-25-30 доб.888</t>
  </si>
  <si>
    <t>021701</t>
  </si>
  <si>
    <t>026901001</t>
  </si>
  <si>
    <t>0269007362</t>
  </si>
  <si>
    <t>1020202217463</t>
  </si>
  <si>
    <t>452750, Республика Башкортостан, г.Туймазы, ул.Ленина,д.16</t>
  </si>
  <si>
    <t>акушерское дело, анестезиология и реаниматология, бактериология, вакцинация (проведение профилактических прививок), гистология, лабораторная диагностика, лечебное дело, лечебная физкультура, общая практика, медицинский массаж, неотложная медицинская помощь, операционное дело, паразитология, стоматология, стоматология профилактическая, стоматология ортопедическая, рентгенология, сестринское дело, сестринское дело в педиатрии,  физиотерапия, функциональная диагностика, эпидемиология</t>
  </si>
  <si>
    <t>клиническая лабораторная диагностика, общая врачебная практика (семейная медицина), неотложная медицинская помощь, терапия, педиатрия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</si>
  <si>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бактериология, гастроэнтерология, гериатрия, дерматовенерология, детская кардиология, детская эндокринология, детская хирургия,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неотложная медицинская помощь, онкология, ортодонтия, профпатология, неврология, оториноларингология (за исключением кохлеарной имплантации), офтальмология, рентгенология, ревматология, травматология и ортопедия, урология, физиотерапия, фтизиатрия, функциональная диагностика, хирургия, ультразвуковая диагностика, эндокринология, эндоскопия, стоматология детская,стоматология ортопедическая, стоматология терапевтическая, стоматология хирургическая, стоматология общей практики, челюстно-лицевая хирургия</t>
  </si>
  <si>
    <t>акушерство и гинекология (за исключением использования вспомогательных репродуктивных технологий и искусственного прерывания беременности),  бактериология, дерматовенерология, клиническая лабораторная диагностика, клиническая фармакология, оториноларингология (за исключением кохлеарной имплантации), лечебная физкультура и спортивная медицина,медицинская реабилитация,  неврология, рентгенология, ультразвуковая диагностика, физиотерапия, функциональная диагностика, хирургия, эндоскопия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</si>
  <si>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сестринское дело, офтальмология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</si>
  <si>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вакцинация (проведение профилактических прививок), гастроэнтерология, гистология, дерматовенерология, детская хирургия, диетология, инфекционные болезни, кардиология, клиническая лабораторная диагностика, клиническая фармакология, колопроктология, лабораторная диагностика, лечебная физкультура, медицинский массаж, медицинская реабилитация, неврология, нейрохирургия, неонатология, онкология, операционное дело, оториноларингология (за исключением кохлеарной имплантации), офтальмология, патологическая анатомия, паразитология, педиатрия, рентгенология, рефлексотерапия, сестринское дело, сестринское дело в педиатрии, терапия, трансфузиология, травматология и ортопедия,  физиотерапия, функциональная диагностика, хирургия, хирургия (абдоминальная), челюстно-лицевая хирургия, ультразвуковая диагностика, урология, эндокринология, эндоскопия, эпидемиология</t>
  </si>
  <si>
    <t>государтсвенное бюджетное учреждение здравоохранения Туймазинская центральная районная больница</t>
  </si>
  <si>
    <t xml:space="preserve"> ГБУЗ РБ Туймазинская ЦРБ</t>
  </si>
  <si>
    <t>452750, Российская Федерация, Республика Башкортостан, г. Туймазы, ул. Ленина, д. 16</t>
  </si>
  <si>
    <t>Беляева</t>
  </si>
  <si>
    <t>8/34782/
2-10-10
crbp2@ufamts.ru</t>
  </si>
  <si>
    <t xml:space="preserve">ГБУЗ РБ
Туймазинская ЦРБ </t>
  </si>
  <si>
    <t xml:space="preserve">Муллагалеева </t>
  </si>
  <si>
    <t>8/34782/
2-10-23
TUYMAZY.CRB@doctorrb.ru</t>
  </si>
  <si>
    <t xml:space="preserve">поликлиника </t>
  </si>
  <si>
    <t>452750, 
Российская Федерация, Республика Башкортостан,  г. Туймазы, просп.  Ленина, д. 44 А</t>
  </si>
  <si>
    <t xml:space="preserve">Гиздатуллина </t>
  </si>
  <si>
    <t>Хакимьяновна</t>
  </si>
  <si>
    <t>8/34782/
7-12-47
crbdb@mail.ru</t>
  </si>
  <si>
    <t>452750,
 Российская Федерация, Республика Башкортостан,  г. Туймазы, просп.  Ленина, д. 44 Б</t>
  </si>
  <si>
    <t>452750,
 Российская Федерация, Республика Башкортостан,  г. Туймазы, пр.  Ленина, д. 2</t>
  </si>
  <si>
    <t xml:space="preserve">Мустакимова </t>
  </si>
  <si>
    <t xml:space="preserve">Ильмира </t>
  </si>
  <si>
    <t>8/34782/5-46-20
stomat-pl@yandex.ru</t>
  </si>
  <si>
    <t>452750,
 Российская Федерация, Республика Башкортостан,  г. Туймазы, ул.  Мичурина, д. 18</t>
  </si>
  <si>
    <t>Садриева</t>
  </si>
  <si>
    <t xml:space="preserve">Физалия </t>
  </si>
  <si>
    <t>Мадехатовна</t>
  </si>
  <si>
    <t>8/34782/
7-40-19
crbp1@mail.ru</t>
  </si>
  <si>
    <t>Женская 
консультация
стационар</t>
  </si>
  <si>
    <t>452750, 
Российская Федерация, Республика Башкортостан, г. Туймазы, ул.  Мичурина, д. 20</t>
  </si>
  <si>
    <t xml:space="preserve">Ильясова </t>
  </si>
  <si>
    <t xml:space="preserve">Алла </t>
  </si>
  <si>
    <t>Геннадьевна</t>
  </si>
  <si>
    <t>8/34782/
7-50-82
crbrd@mail.ru</t>
  </si>
  <si>
    <t>452750, 
Российская Федерация, Республика Башкортостан, г. Туймазы, ул.  Гафурова, д. 9</t>
  </si>
  <si>
    <t>Асылгареев</t>
  </si>
  <si>
    <t>Нурфаяз</t>
  </si>
  <si>
    <t>Махасинович</t>
  </si>
  <si>
    <t>8/34782/
5-03-60
skoraya.pom@yandex.ru</t>
  </si>
  <si>
    <t>452750, 
Российская Федерация, Республика Башкортостан, г. Туймазы, ул.  Аксакова, д. 13</t>
  </si>
  <si>
    <t xml:space="preserve">Евдокимова </t>
  </si>
  <si>
    <t xml:space="preserve">8/34782/
5-32-71
</t>
  </si>
  <si>
    <t>поликлиника
стационар</t>
  </si>
  <si>
    <t xml:space="preserve">452765, Российская Федерация, Республика Башкортостан,  Туймазинский район,
 с. Кандры, ул. Мира,  д. 12
</t>
  </si>
  <si>
    <t>Мингазов</t>
  </si>
  <si>
    <t xml:space="preserve">Руслан </t>
  </si>
  <si>
    <t>8/34782/
4-71-35
CRBKdR@inbox.ru</t>
  </si>
  <si>
    <t>452786,
 Российская Федерация, Республика Башкортостан, Туймазинский район,  с. Карамалы-Губеево, ул.  Ленина, д. 11</t>
  </si>
  <si>
    <t xml:space="preserve">Гимаева </t>
  </si>
  <si>
    <t>8/34782/ 
3-91-23
crbkga@mail.ru</t>
  </si>
  <si>
    <t xml:space="preserve">452784, 
Российская Федерация, Республика Башкортостан, Туймазинский район, с. Нижнетроицкий, ул. Гагарина, д. 16 </t>
  </si>
  <si>
    <t>Садыков</t>
  </si>
  <si>
    <t>Мударисович</t>
  </si>
  <si>
    <t>8/34782/4-57-59
rmsadykov@mail.ru</t>
  </si>
  <si>
    <t>452780, 
Российская Федерация, Республика Башкортостан, Туймазинский район, с. Серафимовский,  ул. Ленина, д. 2</t>
  </si>
  <si>
    <t xml:space="preserve">Хамитов </t>
  </si>
  <si>
    <t>Славикович</t>
  </si>
  <si>
    <t>8/34782/
2-67-94
crbserafim@mail.ru</t>
  </si>
  <si>
    <t>452780, 
Российская Федерация, Республика Башкортостан, Туймазинский район, с. Серафимовский,  ул. Ленина, д. 1</t>
  </si>
  <si>
    <t xml:space="preserve">452774, 
Российская Федерация, Республика Башкортостан,  Туймазинский район,  
с. Субханкулово, ул.  Южная, д.7
</t>
  </si>
  <si>
    <t xml:space="preserve">Мухаметзянова </t>
  </si>
  <si>
    <t>Алия</t>
  </si>
  <si>
    <t>8/34782/
4-40-22
crbsub@mail.ru</t>
  </si>
  <si>
    <t>452791, 
Российская Федерация, Республика Башкортостан, Туймазинский район, с. Урмекеево, ул.Социалистическая, д. 4</t>
  </si>
  <si>
    <t>Нагимова</t>
  </si>
  <si>
    <t>8/34782/
37-1-00</t>
  </si>
  <si>
    <t>452774, 
Российская Федерация, Республика Башкортостан, Туймазинский район, с. Никитинка,  ул.Центральная,  д. 47</t>
  </si>
  <si>
    <t xml:space="preserve"> Миляуша </t>
  </si>
  <si>
    <t>8/34782/
43-8-80</t>
  </si>
  <si>
    <t>453791, 
Российская Федерация, Республика Башкортостан, Туймазинский район, д. Нуркеево,  ул.Центральная,  д. 47</t>
  </si>
  <si>
    <t xml:space="preserve">Мирсаетова </t>
  </si>
  <si>
    <t xml:space="preserve"> Лилия </t>
  </si>
  <si>
    <t>Ильгизаровна</t>
  </si>
  <si>
    <t>8/34782/
3-55-15</t>
  </si>
  <si>
    <t>452774, 
Российская Федерация, Республика Башкортостан, Туймазинский район, с. Зигитяк,  ул.  Набережная, д. 37А</t>
  </si>
  <si>
    <t>Давлетовна</t>
  </si>
  <si>
    <t>8/34782/
3-52-03</t>
  </si>
  <si>
    <t xml:space="preserve">452769, 
Российская Федерация, Республика Башкортостан, Туймазинский район,
 с. Первомайское, ул. Школьная, д. 28
</t>
  </si>
  <si>
    <t>Туркашева</t>
  </si>
  <si>
    <t>Ахметгалиевна</t>
  </si>
  <si>
    <t>8/34782/
3-78-59</t>
  </si>
  <si>
    <t>452766,
 Российская Федерация, Республика Башкортостан, Туймазинский район, с. Старые Кандры, ул. Молодежная, д. 2</t>
  </si>
  <si>
    <t>Ситдикова</t>
  </si>
  <si>
    <t>Габсатаровна</t>
  </si>
  <si>
    <t>8/34782/
3-97-31</t>
  </si>
  <si>
    <t>452766, 
Российская Федерация, Республика Башкортостан, Туймазинский район,  с. Ермухаметово,  ул.  Матросова, д. 2а</t>
  </si>
  <si>
    <t>Фарвазовна</t>
  </si>
  <si>
    <t>8/34782/
3-08-23</t>
  </si>
  <si>
    <t>452786, 
Российская Федерация, Республика Башкортостан, Туймазинский район, с. Чукадытамак, ул. Речная, д. 4</t>
  </si>
  <si>
    <t xml:space="preserve">Фахертдинова </t>
  </si>
  <si>
    <t>8/34782/
3-90-03</t>
  </si>
  <si>
    <t>452789,
 Российская Федерация, Республика Башкортостан, Туймазинский район, с. Балтаево, ул.  Школьная, д. 59/3</t>
  </si>
  <si>
    <t>Саяхова</t>
  </si>
  <si>
    <t>Варисовна</t>
  </si>
  <si>
    <t>8/34782/
3-99-25</t>
  </si>
  <si>
    <t>452796, 
Российская Федерация, Республика Башкортостан, Туймазинский район, с. Кальшали,  ул.  Красная, д. 28</t>
  </si>
  <si>
    <t xml:space="preserve">Раянова </t>
  </si>
  <si>
    <t>Файруза</t>
  </si>
  <si>
    <t>8/34782/
3-22-56</t>
  </si>
  <si>
    <t>452789, 
Российская Федерация, Республика Башкортостан,  Туймазинский район, с. Тукаево,  ул. Школьная, д.  6</t>
  </si>
  <si>
    <t>Мухтарова</t>
  </si>
  <si>
    <t>Шахноза</t>
  </si>
  <si>
    <t>Фарходовна</t>
  </si>
  <si>
    <t>8/34782/
3-32-03</t>
  </si>
  <si>
    <t>452787,
 Российская Федерация, Республика Башкортостан, Туймазинский район,  с. Матевтамак,  ул. Чапаева, д. 57</t>
  </si>
  <si>
    <t>Салахова</t>
  </si>
  <si>
    <t>Ризида</t>
  </si>
  <si>
    <t>Тимеряновна</t>
  </si>
  <si>
    <t>8/34782/
3-76-36</t>
  </si>
  <si>
    <t>452754,
 Российская Федерация, Республика Башкортостан, Туймазинский район, с. Гафурово,  ул.  Мирная, д. 17/2</t>
  </si>
  <si>
    <t xml:space="preserve">Сальманова </t>
  </si>
  <si>
    <t>Гайнельзяновна</t>
  </si>
  <si>
    <t>8/34782/
3-05-03</t>
  </si>
  <si>
    <t>452778, 
Российская Федерация, Республика Башкортостан,  Туймазинский район, с. Дуслык, ул. Советская, д. 3 А</t>
  </si>
  <si>
    <t>Загитовна</t>
  </si>
  <si>
    <t>8/34782/
3-13-63</t>
  </si>
  <si>
    <t>452785, 
Российская Федерация, Республика Башкортостан,  Туймазинский район, с. Николаевка, ул. Школьная, д. 4</t>
  </si>
  <si>
    <t>Минибаева</t>
  </si>
  <si>
    <t>Раульевна</t>
  </si>
  <si>
    <t>8/34782/
3-20-47</t>
  </si>
  <si>
    <t>452785, 
Российская Федерация, Республика Башкортостан, Туймазинский район, с. Кендектамак,  ул. Клубная, д. 7</t>
  </si>
  <si>
    <t xml:space="preserve">Латыпова </t>
  </si>
  <si>
    <t>8/34782/
3-95-70</t>
  </si>
  <si>
    <t>452785, 
Российская Федерация, Республика Башкортостан, Туймазинский район, с. Константиновка,  ул.  Лысенкова, д. 44</t>
  </si>
  <si>
    <t>Хаматдинова</t>
  </si>
  <si>
    <t>8/34782/
29-8-99</t>
  </si>
  <si>
    <t>452788, 
Российская Федерация, Республика Башкортостан,  Туймазинский район, с. Кандрыкуль,  ул.  Озерная, д. 89</t>
  </si>
  <si>
    <t xml:space="preserve">Газдалтдинова </t>
  </si>
  <si>
    <t>8/34782/
37-4-04</t>
  </si>
  <si>
    <t>452772, 
Российская Федерация, Республика Башкортостан, Туймазинский район, с. Тюменяк, ул. Клубная, д.  6</t>
  </si>
  <si>
    <t>Габдулхакова</t>
  </si>
  <si>
    <t>Ахкямовна</t>
  </si>
  <si>
    <t>8/34782/
33-9-36</t>
  </si>
  <si>
    <t>452775, 
Российская Федерация, Республика Башкортостан, Туймазинский район, с. Старые Туймазы, ул. Школьная, д. 39а,  офис № 2</t>
  </si>
  <si>
    <t>Фануда</t>
  </si>
  <si>
    <t>Назиповна</t>
  </si>
  <si>
    <t>8/34782/
33-5-51</t>
  </si>
  <si>
    <t>452772, 
Российская Федерация, Республика Башкортостан, Туймазинский район, с. Агиртамак, ул.  Комарова, д. 47б</t>
  </si>
  <si>
    <t>Мунавировна</t>
  </si>
  <si>
    <t>8/34782/
5-96-00</t>
  </si>
  <si>
    <t>452772, 
Российская Федерация, Республика Башкортостан,  Туймазинский район, с. Райманово, ул. Гагарина, д. 49в</t>
  </si>
  <si>
    <t xml:space="preserve">Хабиров </t>
  </si>
  <si>
    <t>Рустам</t>
  </si>
  <si>
    <t>Нурисламович</t>
  </si>
  <si>
    <t>8/34782/
2-53-03</t>
  </si>
  <si>
    <t>452772, 
Российская Федерация, Республика Башкортостан, Туймазинский район, д. Покровка, ул. Центральная, д. 15</t>
  </si>
  <si>
    <t>Казакова</t>
  </si>
  <si>
    <t>8/34782/
3-00-34</t>
  </si>
  <si>
    <t>452790, 
Российская Федерация, Республика Башкортостан, Туймазинский район, с. Нижние Бишинды,  ул.  Зеленая, д. 63 А</t>
  </si>
  <si>
    <t>Гиниятова</t>
  </si>
  <si>
    <t>Гиндуллиновна</t>
  </si>
  <si>
    <t>8/34782/
3-10-29</t>
  </si>
  <si>
    <t>452797, 
Российская Федерация, Республика Башкортостан, Туймазинский район, с. Верхние Бишинды,  ул.  Победы, д. 48</t>
  </si>
  <si>
    <t xml:space="preserve">Хабипова </t>
  </si>
  <si>
    <t>Минишагитовна</t>
  </si>
  <si>
    <t>8/34782/
3-12-03</t>
  </si>
  <si>
    <t>452791, 
Российская Федерация, Республика Башкортостан,  Туймазинский район, с. Сайраново,  ул. Советская, д. 31</t>
  </si>
  <si>
    <t xml:space="preserve"> Ахтямовна</t>
  </si>
  <si>
    <t>8/34782/
3-72-52</t>
  </si>
  <si>
    <t xml:space="preserve">452783, 
Российская Федерация, Республика Башкортостан, Туймазинский район, с. Верхнетроицкое,  ул.  Базарная, 
д. 28
</t>
  </si>
  <si>
    <t>Маркелова</t>
  </si>
  <si>
    <t>452791, 
Российская Федерация, Республика Башкортостан,  Туймазинский район, д. Староарсланбеково, ул. Центральная, д. 2</t>
  </si>
  <si>
    <t>Чанышева</t>
  </si>
  <si>
    <t>8/34782/
3-19-83</t>
  </si>
  <si>
    <t>452791, 
Российская Федерация, Республика Башкортостан, Туймазинский район, с. Тюпкильды, ул. Садовая, д. 1</t>
  </si>
  <si>
    <t>Мавлютова</t>
  </si>
  <si>
    <t>8/34782/
3-19-21</t>
  </si>
  <si>
    <t>452793, 
Российская Федерация, Республика Башкортостан,  Туймазинский район, с. Бишкураево, ул. Гагарина, д. 3/1</t>
  </si>
  <si>
    <t>Рамазанова</t>
  </si>
  <si>
    <t>Илюся</t>
  </si>
  <si>
    <t>Даимовна</t>
  </si>
  <si>
    <t>452793, 
Российская Федерация, Республика Башкортостан, Туймазинский район, с. Ермунчино,  ул.  Нижняя, д. 2</t>
  </si>
  <si>
    <t>Яхина</t>
  </si>
  <si>
    <t>8/34782/
3-40-23</t>
  </si>
  <si>
    <t>452794, 
Российская Федерация, Республика Башкортостан,  Туймазинский район, с. Туктагулово, ул. Центральная, д. 58а</t>
  </si>
  <si>
    <t>452773, 
Российская Федерация, Республика Башкортостан, Туймазинский район, с. Татар - Улканово, ул. Карла Маркса, д. 37 А</t>
  </si>
  <si>
    <t>Закуановна</t>
  </si>
  <si>
    <t>452773, 
Российская Федерация, Республика Башкортостан, Туймазинский район, с. Аднагулово, ул.  Центральная, д. 31а</t>
  </si>
  <si>
    <t>Ильина</t>
  </si>
  <si>
    <t>Зиряковна</t>
  </si>
  <si>
    <t>8/34782/
3-56-17</t>
  </si>
  <si>
    <t>452767, 
Российская Федерация, Республика Башкортостан, Туймазинский район,  с. Верхний Сардык,  ул.  Клубная, д. 4а</t>
  </si>
  <si>
    <t>8/34782/
3-17-03</t>
  </si>
  <si>
    <t xml:space="preserve">452767, 
Российская Федерация, Республика Башкортостан, Туймазинский район, д. Нижний Сардык, 
ул. Центральная, д. 40/1
</t>
  </si>
  <si>
    <t>Гимазетдинова</t>
  </si>
  <si>
    <t>Асгатовна</t>
  </si>
  <si>
    <t>8/34782/
3-58-76</t>
  </si>
  <si>
    <t>452773, 
Российская Федерация, Республика Башкортостан, Туймазинский район,  с. Бикметово, ул.  Речная, д. 10а</t>
  </si>
  <si>
    <t>Ражапова</t>
  </si>
  <si>
    <t>Ляйсан</t>
  </si>
  <si>
    <t>8/34782/
3-56-11</t>
  </si>
  <si>
    <t xml:space="preserve">452776, 
Российская Федерация, Республика Башкортостан, Туймазинский район, д. Чуваш-Улканово, ул. Пушкина,
 д. 2
</t>
  </si>
  <si>
    <t xml:space="preserve">Швырков </t>
  </si>
  <si>
    <t>Сергеевич</t>
  </si>
  <si>
    <t>8/34782/
3-82-56</t>
  </si>
  <si>
    <t xml:space="preserve">452776, 
Российская Федерация, Республика Башкортостан,  Туймазинский район, с. Ильчимбетово,  ул.  Советская, 
д. 3
</t>
  </si>
  <si>
    <t>8/34782/
3-84-73</t>
  </si>
  <si>
    <t>452776, 
Российская Федерация, Республика Башкортостан, Туймазинский район, с. Япрыково,  ул. Уфимская, д. 27</t>
  </si>
  <si>
    <t>Илдаровна</t>
  </si>
  <si>
    <t>8/34782/
3-85-17</t>
  </si>
  <si>
    <t>452776, 
Российская Федерация, Республика Башкортостан, Туймазинский район,  д. Байракатуба, ул.  Центральная, д. 13А</t>
  </si>
  <si>
    <t>8/34782/
3-49-44</t>
  </si>
  <si>
    <t>452787, 
Российская Федерация, Республика Башкортостан,  Туймазинский район, с. Чукадыбашево, ул. Советская, д. 52/1</t>
  </si>
  <si>
    <t>Шушунова</t>
  </si>
  <si>
    <t>8/34782/
3-02-85</t>
  </si>
  <si>
    <t xml:space="preserve">452787, 
Российская Федерация, Республика Башкортостан, Туймазинский район, с. Имян-Купер, 
ул. Коммунистическая, д. 21/1
</t>
  </si>
  <si>
    <t>Решитовна</t>
  </si>
  <si>
    <t>8/34782/
3-01-03</t>
  </si>
  <si>
    <t>452779, 
Российская Федерация, Республика Башкортостан, Туймазинский район, с. Якшаево,  ул. Центральная, д. 48</t>
  </si>
  <si>
    <t>Трегубкина</t>
  </si>
  <si>
    <t>Розалия</t>
  </si>
  <si>
    <t>8/34782/
4-61-03</t>
  </si>
  <si>
    <t>452779, 
Российская Федерация, Республика Башкортостан, Туймазинский район, с. Каратово, ул. Школьная, д. 32</t>
  </si>
  <si>
    <t>8/34782/
3-61-11</t>
  </si>
  <si>
    <t>452779, 
Российская Федерация, Республика Башкортостан,  Туймазинский район, с. Уязытамак,  ул. Школьная, д. 69а</t>
  </si>
  <si>
    <t>Камалетдинова</t>
  </si>
  <si>
    <t>452771, 
Российская Федерация, Республика Башкортостан, Туймазинский район, с. Аблаево, ул. Центральная, д. 38, корп. 4</t>
  </si>
  <si>
    <t>Хазиева</t>
  </si>
  <si>
    <t>Раевовна</t>
  </si>
  <si>
    <t>8/34782/
3-46-36</t>
  </si>
  <si>
    <t xml:space="preserve">452771, 
Российская Федерация, Республика Башкортостан, Туймазинский район, с. Какрыбашево,  ул. Школьная,
 д. 11
</t>
  </si>
  <si>
    <t>Ямгутдиновна</t>
  </si>
  <si>
    <t>8/34782/
3-41-99</t>
  </si>
  <si>
    <t>452788, 
Российская Федерация, Республика Башкортостан, Туймазинский район, с. Кандры-Кутуй,  ул.  Молодежная, д. 36</t>
  </si>
  <si>
    <t>Фаррахова</t>
  </si>
  <si>
    <t>Абдулбариевна</t>
  </si>
  <si>
    <t>8/34782/
3-24-16</t>
  </si>
  <si>
    <t>452794, 
Российская Федерация, Республика Башкортостан, Туймазинский район, д. Булат, ул.  Речная, д. 36/3</t>
  </si>
  <si>
    <t xml:space="preserve">Камалова </t>
  </si>
  <si>
    <t>452767, 
Российская Федерация, Республика Башкортостан, Туймазинский район,  д. Тирян-Елга,  ул.  Лесная, д. 1б</t>
  </si>
  <si>
    <t xml:space="preserve">Акберова </t>
  </si>
  <si>
    <t>8/34782/
3-17-02</t>
  </si>
  <si>
    <t>452780, 
Российская Федерация, Республика Башкортостан, Туймазинский район,  д. Имангулово,  ул.  Фаррахова, 21А</t>
  </si>
  <si>
    <t>Нуриева</t>
  </si>
  <si>
    <t>Павловна</t>
  </si>
  <si>
    <t>8/34782/
3-37-94</t>
  </si>
  <si>
    <t>ГБУЗ РБ Туймазинская  ЦРБ</t>
  </si>
  <si>
    <t>ГБУЗ РБ  Туймазинская  ЦРБ</t>
  </si>
  <si>
    <t>021110</t>
  </si>
  <si>
    <t>0274069050</t>
  </si>
  <si>
    <t>1020202562170</t>
  </si>
  <si>
    <t>450106, Республика Башкортостан, г.Уфа, Дуванский бульвар,24/1</t>
  </si>
  <si>
    <t>вакцинация (проведение профилактических прививок), лабораторная диагностика, лечебная физкультура,медицинская статистика, медицинский массаж, рентгенология, неотложная медицинская помощь, организация сестринского дела,сестринское дело в педиатрии,  физиотерапия, функциональная диагностика</t>
  </si>
  <si>
    <t>вакцинация (проведение профилактических прививок), неотложная медицинская помощь, педиатрия,организация здравоохранения и общественного здоровья</t>
  </si>
  <si>
    <t>неотложная медицинская помощь, педиатрия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</si>
  <si>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гематология, дерматовенерология, детская кардиология, детская хирургия, детская урология-андрология, детская эндокринология, клиническая лабораторная диагностика, лечебная физкультура и спортивная медицина, неврология, организация здравоохранения и общественного здоровья,оториноларингология (за исключением кохлеарной имплантации), офтальмология, рентгенология, рефлексотерапия, травматология и ортопедия, ультразвуковая диагностика, управление сестринской деятельностью,урология, физиотерапия, функциональная диагностика, эндоскопия, эпидемиология,сурдология-оториноларингология</t>
  </si>
  <si>
    <t>ГБУЗ РБ Детская поликлиника №2 г.Уфа</t>
  </si>
  <si>
    <t>ГБУЗ РБ ДП№2 Уфа</t>
  </si>
  <si>
    <t>Педиатрическое отделение 1</t>
  </si>
  <si>
    <t>450076, Республика Башкортостан, г.Уфа ул З.Валиди, 9</t>
  </si>
  <si>
    <t>Раиль</t>
  </si>
  <si>
    <t>8(347)200-91-14</t>
  </si>
  <si>
    <t>Педиатрическое отделение 2</t>
  </si>
  <si>
    <t>450077, Республика Башкортостан, г.Уфа, ул. Достоевского, 112</t>
  </si>
  <si>
    <t>Симонова</t>
  </si>
  <si>
    <t>Дарья</t>
  </si>
  <si>
    <t>8(347)200-91-15</t>
  </si>
  <si>
    <t>Педиатрическое отделение 3</t>
  </si>
  <si>
    <t>450092, Республика Башкортостан, ул.Ст. Кувыкина, 14</t>
  </si>
  <si>
    <t>Шахмуратова</t>
  </si>
  <si>
    <t>8(347)200-91-17</t>
  </si>
  <si>
    <t>Педиатрическое отделение 4</t>
  </si>
  <si>
    <t>450106, Республика Башкортостан, Дуванский б/р, 24/1</t>
  </si>
  <si>
    <t>Лиана</t>
  </si>
  <si>
    <t>8(347)200-91-12</t>
  </si>
  <si>
    <t>Педиатрическое отделение 5</t>
  </si>
  <si>
    <t>450074, Республика Башкортостан, г.Уфа, ул.Амантая 7/1</t>
  </si>
  <si>
    <t>Гафифовна</t>
  </si>
  <si>
    <t>8(347)200-91-18</t>
  </si>
  <si>
    <t>8(347)200-91-07</t>
  </si>
  <si>
    <t>Отделение восстановительного лечения</t>
  </si>
  <si>
    <t>450077, Республика Башкортостан, г.Уфа, ул.Ленина, 39</t>
  </si>
  <si>
    <t>Общество с ограниченной ответственностью "Лунный свет" ( ООО "Лунный свет")</t>
  </si>
  <si>
    <t>458339,  Республика Башкортостан, г. Сибай, ул. Островского, д.23</t>
  </si>
  <si>
    <t xml:space="preserve">Общество с ограниченной ответственностью "Лунный свет" </t>
  </si>
  <si>
    <t>ООО "Лунный свет"</t>
  </si>
  <si>
    <t>Халил</t>
  </si>
  <si>
    <t>Тухватович</t>
  </si>
  <si>
    <t>8-937-34-13-671</t>
  </si>
  <si>
    <t>ООО "Лунный Свет"</t>
  </si>
  <si>
    <t>ООО"Лунный свет"</t>
  </si>
  <si>
    <t>029900</t>
  </si>
  <si>
    <t>0274065835</t>
  </si>
  <si>
    <t>1030203897954</t>
  </si>
  <si>
    <t>450092, Республика Башкортостан, г.Уфа, ул.Ст.Кувыкина,д.20</t>
  </si>
  <si>
    <t>акушерское дело, бактериология, вакцинация (проведение профилактических прививок),  лабораторная диагностика, лечебное дело, медицинский массаж, неотложная медицинская помощь, общая практика, операционное дело, рентгенология, сестринское дело,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</si>
  <si>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бактериология, гастроэнтерология, дерматовенерология, инфекционные болезни, кардиология, клиническая лабораторная диагностика, неврология, неотложная медицинская помощь, онкология, оториноларингология (за исключением кохлеарной имплантации), офтальмология, профпатология, пульмонология, ревматология, рентгенология, рефлексотерапия, травматология и ортопедия, ультразвуковая диагностика, урология, сурдология-оториноларингология,  физиотерапия, функциональная диагностика, хирургия, эндокринология, эндоскопия, эпидемиология</t>
  </si>
  <si>
    <t>021003</t>
  </si>
  <si>
    <t>020201001</t>
  </si>
  <si>
    <t>0202000613</t>
  </si>
  <si>
    <t>1020201729767</t>
  </si>
  <si>
    <t>452121, Республика Башкортостан, Альшеевский район, с.Раевский, ул.Космонавтов, д.1</t>
  </si>
  <si>
    <t>акушерское дело, анестезиология и реаниматология, бактериология, вакцинация (проведение профилактических прививок), дезинфектология, гигиеническое воспитание, лабораторная диагностика, лечебное дело, лечебная физкультура,медицинская статистика, медицинский массаж, неотложная медицинская помощь, общая практика, операционное дело, рентгенология, организация сестринского дела,сестринское дело, сестринское дело в педиатрии, физиотерапия, функциональная диагностика, стоматология, стоматология ортопедическая, эпидемиология</t>
  </si>
  <si>
    <t xml:space="preserve">вакцинация (проведение профилактических прививок), общая врачебная практика (семейная медицина), неотложная медицинская помощь, организация здравоохранения и общественного здоровья,педиатрия, терапия,управление сестринской деятельностью </t>
  </si>
  <si>
    <t>клиническая лабораторная диагностика, неотложная медицинская помощь, организация здравоохранения и общественного здоровья,терапия, общая врачебная практика (семейная медицина), педиатрия,управление сестринской деятельностью</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</si>
  <si>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гастроэнтерология, гериатрия, дерматовенерология, детская хирургия, инфекционные болезни, кардиология, клиническая лабораторная диагностика, клиническая фармакология, колопроктология, медицинская статистика,неврология, неотложная медицинская помощь,организация здравоохранения и общественного здоровья, онкология, ортодонтия, оториноларингология (за исключением кохлеарной имплантации), офтальмология,психиатрия,психиатрия-наркология, профпатология, рентгенология, рефлексотерапия, травматология и ортопедия, физиотерапия, фтизиатрия, функциональная диагностика, хирургия, ультразвуковая диагностика, урология, управление сестринской деятельностью,стоматология общей практики, стоматология детская, стоматология терапевтическая, стоматология хирургическая, эндокринология, эндоскопия, эпидемиология</t>
  </si>
  <si>
    <t>анестезиология и реаниматология, гастроэнтерология, кардиология, клиническая фармакология, неврология, онкология, урология, хирургия,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</si>
  <si>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детская хирургия, кардиология, клиническая лабораторная диагностика, неврология, онкология, оториноларингология (за исключением кохлеарной имплантации), педиатрия, рентгенология, терапия, ультразвуковая диагностика, урология, физиотерапия, функциональная диагностика, хирургия, эндокринология,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</si>
  <si>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бактериология, вакцинация (проведение профилактических прививок), гастроэнтерология, дезинфектология, дерматовенерология, детская хирургия,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физкультура,медицинская статистика, медицинский массаж, неврология, неонатология, операционное дело, организация здравоохранения и общественного здоровья,организация сестринского дела,оториноларингология (за исключением кохлеарной имплантации), педиатрия,психиатрия, психиатрия-наркология,рентгенология, рефлексотерапия, сестринское дело, сестринское дело в педиатрии, терапия, ультразвуковая диагностика, урология, физиотерапия, хирургия, функциональная диагностика, травматология и ортопедия, трансфузиология, стоматология хирургическая,управление сестринской деятельностью, эндокринология, эндоскопия, эпидемиология</t>
  </si>
  <si>
    <t>023005</t>
  </si>
  <si>
    <t>0212004600</t>
  </si>
  <si>
    <t>1040201496301</t>
  </si>
  <si>
    <t>452040, Республика Башкортостан, Бижбулякский район, с.Бижбуляк, ул.Пушкина, д.17а</t>
  </si>
  <si>
    <t>акушерское дело, анестезиология и реаниматология, бактериология, вакцинация (проведение профилактических прививок), гигиеническое воспитание, дезинфектология, лабораторная диагностика, лечебное дело, медицинский массаж, неотложная медицинская помощь, операционное дело, рентгенология, сестринское дело, сестринское дело в педиатрии, стоматология ортопедическая,   физиотерапия, функциональная диагностика, эпидемиология</t>
  </si>
  <si>
    <t>вакцинация (проведение профилактических прививок), неотложная медицинская помощь,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</si>
  <si>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бактериология, дерматовенерология, детская хирургия, инфекционные болезни, кардиология, клиническая лабораторная диагностика, клиническая фармакология,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рентгенология,стоматология детская,стоматология ортопедическая, стоматология терапевтическая, стоматология хирургическая, травматология и ортопедия, ультразвуковая диагностика, физиотерапия, функциональная диагностика, фтизиатрия, хирургия, эндокринология, эндоскопия, эпидемиология</t>
  </si>
  <si>
    <t>клиническая фармакология, офтальмология</t>
  </si>
  <si>
    <t>клиническая лабораторная диагностика, клиническая фармакология, педиатрия, терапия</t>
  </si>
  <si>
    <t>анестезиология и реаниматология,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бактериология, вакцинация (проведение профилактических прививок), детская хирургия,  диетология, инфекционные болезни, клиническая лабораторная диагностика, клиническая фармакология, лабораторная диагностика, неврология, неонатология, операционное дело, патологическая анатомия, педиатрия, рентгенология, сестринское дело, сестринское дело в педиатрии, терапия, трансфузиология, ультразвуковая диагностика, физиотерапия, функциональная диагностика, хирургия, эпидемиология</t>
  </si>
  <si>
    <t>021800</t>
  </si>
  <si>
    <t>0277023336</t>
  </si>
  <si>
    <t>1030204437966</t>
  </si>
  <si>
    <t>450112, Республика Башкортостан, г.Уфа, ул.40 лет Октября,1</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</si>
  <si>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лечебное дело, лечебная физкультура, медицинская статистика,медицинский массаж, неотложная медицинская помощь, общая практика, операционное дело, организация сестринского дела,рентгенология, сестринское дело, сестринское дело в педиатрии, стоматология, стоматология ортопедическая, физиотерапия, функциональная диагностика</t>
  </si>
  <si>
    <t>вакцинация (проведение профилактических прививок), неотложная медицинская помощь, общая врачебная практика (семейная медицина),организация здравоохранения и общественного здоровья, терапия,управление сестринской деятельностью</t>
  </si>
  <si>
    <t>неотложная медицинская помощь, общая врачебная практика (семейная медицина), терапия,организация здравоохранения и общественного здоровья,управление сестринской деятельностью</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</si>
  <si>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анестезиология и реаниматология, бактериология, гастроэнтерология, гериатрия, дерматовенерология,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мануальная терапия,медицинская статистика, медицинская реабилитация, неврология, неотложная медицинская помощь, онкология, организация здравоохранения и общественного здоровья, оториноларингология (за исключением кохлеарной имплантации), офтальмология, профпатология, рентгенология, рефлексотерапия,стоматология ортопедическая, стоматология терапевтическая, стоматология хирургическая, ультразвуковая диагностика, урология, физиотерапия, функциональная диагностика, хирургия, эндокринология, эндоскопия,управление сестринской деятельностью</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</si>
  <si>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гастроэнтерология, диетология, клиническая лабораторная диагностика, клиническая фармакология, лабораторная диагностика, лечебная физкультура,медицинская статистика, медицинский массаж, операционное дело,организация здравоохранения и общественного здоровья,организация сестринского дела, рентгенология, сестринское дело,  терапия, трансфузиология, ультразвуковая диагностика, управление сестринской деятельностью,урология, физиотерапия, функциональная диагностика,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</si>
  <si>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бактериология, диетология, вакцинация (проведение профилактических прививок), гастроэнтерология, клиническая лабораторная диагностика, клиническая фармакология, лабораторная диагностика, лечебная физкультура, лечебная физкультура и спортивная медицина,медицинская статистика, медицинский массаж, неонатология, операционное дело,организация здравоохранения и общественного здоровья,организация сестринского дела, рентгенология, рефлексотерапия, сестринское дело, сестринское дело в педиатрии, терапия, трансфузиология, ультразвуковая диагностика,управление сестринской деятельностью,урология, физиотерапия, функциональная диагностика, хирургия, хирургия (абдоминальная),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</si>
  <si>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урология</t>
  </si>
  <si>
    <t>029400</t>
  </si>
  <si>
    <t>027201001</t>
  </si>
  <si>
    <t>0272001152</t>
  </si>
  <si>
    <t>1020202362047</t>
  </si>
  <si>
    <t>450024, Республика Башкортостан, г.Уфа, ул.Дагестанская,13А</t>
  </si>
  <si>
    <t>акушерское дело, анестезиология и реаниматология, вакцинация (проведение профилактических прививок), гигиеническое воспитание, лечебная физкультура,медицинская статистика, рентгенология, лечебное дело, лабораторная диагностика, неотложная медицинская помощь, медицинский массаж, операционное дело, сестринское дело, сестринское дело в педиатрии, стоматология, стоматология профилактическая, стоматология ортопедическая,  физиотерапия, функциональная диагностика,организация сестринского дела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</si>
  <si>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гастроэнтерология, гериатрия,  гематология, дерматовенерология, детская хирургия, детская кардиология, детская урология-андрология, детская эндокринология, дезинфектология,инфекционные болезни, кардиология, клиническая лабораторная диагностика, клиническая фармакология,  колопроктология, неврология, неотложная медицинская помощь, нейрохирургия, лечебная физкультура и спортивная медицина,медицинская статистика, онкология, офтальмология, оториноларингология (за исключением кохлеарной имплантации), рентгенология, ревматология, профпатология, пульмонология, травматология и ортопедия, урология, ультразвуковая диагностика, хирургия, стоматология детская, стоматология общей практики, стоматология хирургическая, стоматология терапевтическая, физиотерапия, функциональная диагностика,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</si>
  <si>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медицинская реабилитация, неврология, онкология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</si>
  <si>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гастроэнтерология, гематология, гериатрия,   кардиология, клиническая лабораторная диагностика, колопроктология,  лабораторная диагностика, медицинский массаж, неврология, онкология,  операционное дело, пульмонология, ревматология,  рентгенология, сестринское дело, терапия, травматология и ортопедия, ультразвуковая диагностика, физиотерапия, функциональная диагностика, хирургия,эндокинология,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</si>
  <si>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вакцинация (проведение профилактических прививок), гастроэнтнрология, гематология,  гериатрия, дезинфектология, диетология,  кардиология,  клиническая лабораторная диагностика, колопроктология, лабораторная диагностика, медицинский массаж, неврология, нейрохирургия, неонатология,онкология,   операционное дело, пульмонология,  ревматология, рентгенология, сестринское дело, сестринское дело в педиатрии, терапия, травматология и ортопедия, трансфузиология, ультразвуковая диагностика, физиотерапия, функциональная диагностика, хирургия, хирургия (абдоминальная),  эндоскопия, эпидемиология, эндокринология</t>
  </si>
  <si>
    <t>029500</t>
  </si>
  <si>
    <t>0278060411</t>
  </si>
  <si>
    <t>1030204612680</t>
  </si>
  <si>
    <t>450022, Республика Башкортостан, г.Уфа, Советский район,ул.Минигали Губайдуллина,д.21/1</t>
  </si>
  <si>
    <t>акушерское дело,вакцинация (проведение профилактических прививок), дезинфектология, лабораторная диагностика, лечебная физкультура, рентгенология, медицинский массаж, неотложная медицинская помощь, общая практика, сестринское дело,  физиотерапия</t>
  </si>
  <si>
    <t>вакцинация (проведение профилактических прививок),  неотложная медицинская помощь, общая врачебная практика (семейная медицина),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</si>
  <si>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гериатрия,  дерматовенерология, диетология,  инфекционные болезни, клиническая лабораторная диагностика, кардиология, колопроктология, неврология,  онкология, оториноларингология (за исключением кохлеарной имплантации), офтальмология, профпатология, пульмонология, рефлексотерапия, рентгенология,  травматология и ортопедия, функциональная диагностика, физиотерапия, хирургия, эндокринология, эндоскопия, ультразвуковая диагностика, урология</t>
  </si>
  <si>
    <t>кардиология, неврология, онкология</t>
  </si>
  <si>
    <t xml:space="preserve">Государственное бюджетное учреждение здравоохранения Республики Башкортостан Городская клиническая больница №8 города Уфа </t>
  </si>
  <si>
    <t>ГБУЗ РБ ГКБ №8 г.Уфа</t>
  </si>
  <si>
    <t>450112, Республика Башкортостан, г. Уфа, ул. 40 лет Октября, 1</t>
  </si>
  <si>
    <t xml:space="preserve">Борисов </t>
  </si>
  <si>
    <t>Иван</t>
  </si>
  <si>
    <t>Валерьянович</t>
  </si>
  <si>
    <t>8(347)242-85-36</t>
  </si>
  <si>
    <t>поликлиника (филиал)</t>
  </si>
  <si>
    <t>450065, Республика Башкортостан, г. Уфа, ул. А. Невского, 31</t>
  </si>
  <si>
    <t>ОВОП</t>
  </si>
  <si>
    <t>450051, Республика Башкортостан, г. Уфа, поселок Тимашево, ул. Ташкентская, 99</t>
  </si>
  <si>
    <t>450070, Республика Башкортостан, г. Уфа, пос. Новые Черкассы, ул. Пионерская, 15, корпус 1</t>
  </si>
  <si>
    <t>Сендик</t>
  </si>
  <si>
    <t>8(347)242-83-19</t>
  </si>
  <si>
    <t>45070, Республика Башкортостан, г. Уфа, пос. Никольское</t>
  </si>
  <si>
    <t xml:space="preserve">450070, Республика Башкортостан, г. Уфа, село Вотикеево, ул. Луговая, 26 </t>
  </si>
  <si>
    <t>450517, Республика Башкортостан, Уфимский район, с. Черкассы, ул. Трактовая, д.1, кв. 2</t>
  </si>
  <si>
    <t>020271</t>
  </si>
  <si>
    <t>ГБУЗ РБ ГКБ № 8 г. Уфа</t>
  </si>
  <si>
    <t xml:space="preserve">взрослое </t>
  </si>
  <si>
    <t xml:space="preserve">детское </t>
  </si>
  <si>
    <t>Государственное бюджетное учреждение здравоохранениРРеспублики Башкортостан Городская клиническая больница Демского района города Уфы</t>
  </si>
  <si>
    <t>ГБУЗ РБ ГКБ Демского района г. Уфы</t>
  </si>
  <si>
    <t>г.Уфа, ул. Дагестанская, 10 корп.2</t>
  </si>
  <si>
    <t>Шамигулов</t>
  </si>
  <si>
    <t>Фанил</t>
  </si>
  <si>
    <t>Булатович</t>
  </si>
  <si>
    <t>г.Уфа, ул. Дагестанская, 13 А</t>
  </si>
  <si>
    <t>г.Уфа, ул. Дагестанская, 33</t>
  </si>
  <si>
    <t>г.Уфа, ул.Мусоргского, 21 корп 1</t>
  </si>
  <si>
    <t xml:space="preserve"> поликлиника (стоматологическое отделение)</t>
  </si>
  <si>
    <t>г.Уфа, ул.Правды,1</t>
  </si>
  <si>
    <t xml:space="preserve"> поликлиника (детское отделение)</t>
  </si>
  <si>
    <t>г.Уфа, ул.Правды,18</t>
  </si>
  <si>
    <t xml:space="preserve"> поликлиника (женская консультация)</t>
  </si>
  <si>
    <t>г.Уфа, ул.Ухтомского,30</t>
  </si>
  <si>
    <t>г. Уфа, ул. Правды, 19</t>
  </si>
  <si>
    <t>Государственное бюджетное учреждение здравоохранения Республики башкортостан Городская клиническая больница Демского района города Уфы</t>
  </si>
  <si>
    <t>Взрослые (план)</t>
  </si>
  <si>
    <t>Государственное бюджетное учреждение здравоохранения Республика Башкортостан Поликлиника №52 города Уфа</t>
  </si>
  <si>
    <t>ГБУЗ РБ Поликлиника №52 г.Уфа</t>
  </si>
  <si>
    <t>г.Уфа ул.Степана Кувыкина 20</t>
  </si>
  <si>
    <t xml:space="preserve">Игбаев </t>
  </si>
  <si>
    <t>тел. 281-01-38, факс 281-94-14</t>
  </si>
  <si>
    <t xml:space="preserve"> +7 (347) 222-83-10 </t>
  </si>
  <si>
    <t>Количество законченных случаев</t>
  </si>
  <si>
    <t>Государственное бюджетное учреждение здравоохранения Республики Башкортостан Раевская центральная районная больница</t>
  </si>
  <si>
    <t xml:space="preserve"> ГБУЗ РБ Раевская ЦРБ</t>
  </si>
  <si>
    <t>452121,Росийская Федерация, Республика Башкортостан, Альшеевский район, с.Раевский, ул. Космонавтов, д. 1</t>
  </si>
  <si>
    <t xml:space="preserve">Арсланова </t>
  </si>
  <si>
    <t>8(34754) 2-39-64 RAEVSK.CRB@doctorrb.ru</t>
  </si>
  <si>
    <t>Родовое отделение</t>
  </si>
  <si>
    <t>Халимова</t>
  </si>
  <si>
    <t>Сарбаев</t>
  </si>
  <si>
    <t>Салих</t>
  </si>
  <si>
    <t>Садыкович</t>
  </si>
  <si>
    <t xml:space="preserve">Абдрахманова </t>
  </si>
  <si>
    <t>Газиевна</t>
  </si>
  <si>
    <t xml:space="preserve">Аллакозова </t>
  </si>
  <si>
    <t>Палата анестезиологии -реанимации</t>
  </si>
  <si>
    <t xml:space="preserve">Гареева  </t>
  </si>
  <si>
    <t>Приемное отделение</t>
  </si>
  <si>
    <t xml:space="preserve">Набиуллина </t>
  </si>
  <si>
    <t>Зугаря</t>
  </si>
  <si>
    <t>Нурулловна</t>
  </si>
  <si>
    <t>ВСПОМОГАТЕЛЬНЫЕ ОТДЕЛЕНИЯ</t>
  </si>
  <si>
    <t>Клинико –диагностическая  лаборатория</t>
  </si>
  <si>
    <t>Шин</t>
  </si>
  <si>
    <t>Отделение лучевой диагностики</t>
  </si>
  <si>
    <t>Хафизова</t>
  </si>
  <si>
    <t>Люза</t>
  </si>
  <si>
    <t>Хасановна</t>
  </si>
  <si>
    <t>Гадельшина</t>
  </si>
  <si>
    <t xml:space="preserve">Зиля </t>
  </si>
  <si>
    <t>Ульфатовна</t>
  </si>
  <si>
    <t>Физиотерапевтическое отделение</t>
  </si>
  <si>
    <t>Гайнельзянова</t>
  </si>
  <si>
    <t>Рафиля</t>
  </si>
  <si>
    <t>Кабинет трансфузиологии</t>
  </si>
  <si>
    <t>Самирханов</t>
  </si>
  <si>
    <t>Урал</t>
  </si>
  <si>
    <t>Эдгарович</t>
  </si>
  <si>
    <t>452121,Росийская Федерация, Республика Башкортостан, Альшеевский район, с.Раевский, ул. Космонавтов, д. 1а</t>
  </si>
  <si>
    <t xml:space="preserve"> Регина</t>
  </si>
  <si>
    <t>Рафаэльевна</t>
  </si>
  <si>
    <t>8(34754) 2-21-02  polik_rcrb@mail.ru</t>
  </si>
  <si>
    <t>Детское поликлиническое отделение</t>
  </si>
  <si>
    <t>Первышина</t>
  </si>
  <si>
    <t xml:space="preserve"> Екатерина</t>
  </si>
  <si>
    <t>8(34754) 2-21-12   raevdk@ya.ru</t>
  </si>
  <si>
    <t>8(34754) 2-20-00 RAEVSK.CRB@doctorrb.ru</t>
  </si>
  <si>
    <t>Стоматологическое отделение</t>
  </si>
  <si>
    <t>Нигматуллин</t>
  </si>
  <si>
    <t>Радикович</t>
  </si>
  <si>
    <t xml:space="preserve">Дневной стационар </t>
  </si>
  <si>
    <t>Отделение медицинской профилактики</t>
  </si>
  <si>
    <t>Жуковская</t>
  </si>
  <si>
    <t>8(34754) 2-21-02  zhukovskaya_crb@mail.ru</t>
  </si>
  <si>
    <t>Врачебные амбулатории</t>
  </si>
  <si>
    <t xml:space="preserve">Никифаровская врачебная амбулатория  </t>
  </si>
  <si>
    <t>с.Никифарово, ул.Мостовая,д.29/А</t>
  </si>
  <si>
    <t>Нигматуллина</t>
  </si>
  <si>
    <t>8(34754) 3-64-21</t>
  </si>
  <si>
    <t xml:space="preserve">Аксеновская врачебная амбулатория  </t>
  </si>
  <si>
    <t>с.Аксеново, ул.Советская,д.2</t>
  </si>
  <si>
    <t xml:space="preserve">Понамарева </t>
  </si>
  <si>
    <t>Фанузовна</t>
  </si>
  <si>
    <t>8(34754) 3-60-03</t>
  </si>
  <si>
    <t xml:space="preserve">Шафрановская врачебная амбулатория  </t>
  </si>
  <si>
    <t>с.Шафраново,ул.Ленина,д.24А</t>
  </si>
  <si>
    <t xml:space="preserve">Григорьева </t>
  </si>
  <si>
    <t>8(34754) 2-51-81</t>
  </si>
  <si>
    <t xml:space="preserve">Кызыльская врачебная амбулатория  </t>
  </si>
  <si>
    <t>с.Тавричанка,ул.Интернациональная,д.9</t>
  </si>
  <si>
    <t>Сахибгареева</t>
  </si>
  <si>
    <t>Зульфира</t>
  </si>
  <si>
    <t>Галимовна</t>
  </si>
  <si>
    <t>8(34754) 3-81-16</t>
  </si>
  <si>
    <t xml:space="preserve">Слаковская врачебная амбулатория  </t>
  </si>
  <si>
    <t>с.Слак,ул.Маторосова, д.27</t>
  </si>
  <si>
    <t>Каррамов</t>
  </si>
  <si>
    <t>Ахтямович</t>
  </si>
  <si>
    <t>8(34754) 3-58-22</t>
  </si>
  <si>
    <t xml:space="preserve">Раевская врачебная амбулатория  </t>
  </si>
  <si>
    <t>с.Крымский,ул.Больничная,д.4а</t>
  </si>
  <si>
    <t>Сираев</t>
  </si>
  <si>
    <t>Хайретдинович</t>
  </si>
  <si>
    <t>8(34754) 3-75-15</t>
  </si>
  <si>
    <t xml:space="preserve">Демский  фельдшерско-акушерский пункт   </t>
  </si>
  <si>
    <t xml:space="preserve"> с.Дим, ул. Салавата  Юлаева, д. 10 </t>
  </si>
  <si>
    <t xml:space="preserve">Карманов  </t>
  </si>
  <si>
    <t>8-927-961-57-84</t>
  </si>
  <si>
    <t xml:space="preserve">Ибраевский  фельдшерско-акушерский пункт   </t>
  </si>
  <si>
    <t xml:space="preserve"> с. Новосепяшево, ул. Озерная, д. 1а/2</t>
  </si>
  <si>
    <t xml:space="preserve">Миниярова </t>
  </si>
  <si>
    <t xml:space="preserve"> Эльвера</t>
  </si>
  <si>
    <t>3- 74-44     8-937-302-44-96</t>
  </si>
  <si>
    <t xml:space="preserve">Идрисовский  фельдшерско-акушерский пункт  </t>
  </si>
  <si>
    <t>д. Идрисово, ул. Грача, д. 7А</t>
  </si>
  <si>
    <t>Ахметкиреева</t>
  </si>
  <si>
    <t xml:space="preserve">Гульзамия </t>
  </si>
  <si>
    <t xml:space="preserve"> Равиловна</t>
  </si>
  <si>
    <t>8-906-104-66-54      8-987-603-28-23 нов.89876032823</t>
  </si>
  <si>
    <t xml:space="preserve">Казанский  фельдшерско-акушерский пункт   </t>
  </si>
  <si>
    <t xml:space="preserve"> с. Казанка, ул. Центральная, д. 117</t>
  </si>
  <si>
    <t xml:space="preserve">Ермалаева </t>
  </si>
  <si>
    <t xml:space="preserve"> Любовь</t>
  </si>
  <si>
    <t>3-73-08                   8-927-237-22-07      8-987-251-20-30</t>
  </si>
  <si>
    <t xml:space="preserve">Кармышевский  фельдшерско-акушерский пункт    </t>
  </si>
  <si>
    <t xml:space="preserve"> с. Кармышево, пер. Нижний, д. 1/1 </t>
  </si>
  <si>
    <t xml:space="preserve">Шамсутдинова  </t>
  </si>
  <si>
    <t>Гаязовна</t>
  </si>
  <si>
    <t>3-71-19                   8-927-338-92-65</t>
  </si>
  <si>
    <t xml:space="preserve">Кипчак-Аскаровский фельдшерско-акушерский пункт    </t>
  </si>
  <si>
    <t xml:space="preserve"> с. Кипчак-Аскарово, ул.Салавата  Юлаева, д. 109</t>
  </si>
  <si>
    <t xml:space="preserve">Юсупова </t>
  </si>
  <si>
    <t xml:space="preserve"> Тимерхановна</t>
  </si>
  <si>
    <t>8-937-346-71-72</t>
  </si>
  <si>
    <t xml:space="preserve">Ново-Кипчаковский  фельдшерско-акушерский пункт   </t>
  </si>
  <si>
    <t>д. Новый Кипчак, ул.Школьная, д. 15</t>
  </si>
  <si>
    <t>Миннур</t>
  </si>
  <si>
    <t xml:space="preserve"> Давлетовна</t>
  </si>
  <si>
    <t>8-937-305-36-99</t>
  </si>
  <si>
    <t xml:space="preserve">Староаккулаевский  фельдшерско-акушерский пункт   </t>
  </si>
  <si>
    <t xml:space="preserve"> д. Староаккулаево, ул. Энгельса, д. 25А</t>
  </si>
  <si>
    <t>Зайнуллина</t>
  </si>
  <si>
    <t xml:space="preserve"> Элина </t>
  </si>
  <si>
    <t xml:space="preserve"> Айдаровна</t>
  </si>
  <si>
    <t xml:space="preserve">Ташкичинский  фельдшерско-акушерский пункт  </t>
  </si>
  <si>
    <t xml:space="preserve"> д.Ташкичу, ул. Центральная , д.18 Строение А</t>
  </si>
  <si>
    <t xml:space="preserve"> Насибуллина</t>
  </si>
  <si>
    <t xml:space="preserve"> Алия</t>
  </si>
  <si>
    <t>8-9871020364</t>
  </si>
  <si>
    <t xml:space="preserve">Таштюбинский   фельдшерско-акушерский пункт    </t>
  </si>
  <si>
    <t>Таштюбинский ФАП, д.Таштюбе, ул. Дружбы, д. 37</t>
  </si>
  <si>
    <t>3-20-03 ,    8-987-584-59-77</t>
  </si>
  <si>
    <t xml:space="preserve">Урняковский  фельдшерско-акушерский пункт   </t>
  </si>
  <si>
    <t xml:space="preserve"> с.Урняк, ул. Горная, д.19а</t>
  </si>
  <si>
    <t xml:space="preserve"> Рузиля </t>
  </si>
  <si>
    <t xml:space="preserve">Раисовна </t>
  </si>
  <si>
    <t>8-917-790-51-90</t>
  </si>
  <si>
    <t xml:space="preserve">Чебенлинский  фельдшерско-акушерский пункт  </t>
  </si>
  <si>
    <t xml:space="preserve"> д. Тюбетеево, ул. Центральная, д. 24/1</t>
  </si>
  <si>
    <t xml:space="preserve">Булатова </t>
  </si>
  <si>
    <t>Хакимяновна</t>
  </si>
  <si>
    <t>3-55-10    ф.8-927-317-05-27      ак.8 9378443879</t>
  </si>
  <si>
    <t xml:space="preserve">Чураевский  фельдшерско-акушерский пункт   </t>
  </si>
  <si>
    <t xml:space="preserve"> д. Чураево, ул. Школьная, д. 7б</t>
  </si>
  <si>
    <t>Миниярова</t>
  </si>
  <si>
    <t xml:space="preserve"> Роза</t>
  </si>
  <si>
    <t>3-84-41     8-927-308-81-83</t>
  </si>
  <si>
    <t xml:space="preserve">Нижнеаврюзовский  фельдшерско-акушерский пункт  </t>
  </si>
  <si>
    <t xml:space="preserve"> с. Нижнее Аврюзово, ул. Ленина, д.54</t>
  </si>
  <si>
    <t xml:space="preserve">Ихсанова  </t>
  </si>
  <si>
    <t>Гулия</t>
  </si>
  <si>
    <t>3-54-49   8-987-485-2358             8-937-167-42-70</t>
  </si>
  <si>
    <t xml:space="preserve">Ново-Раевский  фельдшерско-акушерский пункт   </t>
  </si>
  <si>
    <t xml:space="preserve"> д. Шишма, пер. Школьный, д. 1</t>
  </si>
  <si>
    <t xml:space="preserve">Хусаинова </t>
  </si>
  <si>
    <t xml:space="preserve"> Гульназ</t>
  </si>
  <si>
    <t>8-927-337-10-58</t>
  </si>
  <si>
    <t xml:space="preserve">Мечниковский  фельдшерско-акушерский пункт     </t>
  </si>
  <si>
    <t xml:space="preserve"> с. Мечниково, ул. Садовая, д. 6</t>
  </si>
  <si>
    <t xml:space="preserve">Хисамова  </t>
  </si>
  <si>
    <t>Абзаловна</t>
  </si>
  <si>
    <t>3-51-41                   8-961-360-56-96</t>
  </si>
  <si>
    <t xml:space="preserve">Ташлинский  фельдшерско-акушерский пункт  </t>
  </si>
  <si>
    <t xml:space="preserve"> с. Ташлы, ул. Центральная, д. 37</t>
  </si>
  <si>
    <t xml:space="preserve">Шафикова  </t>
  </si>
  <si>
    <t>Минулловнал</t>
  </si>
  <si>
    <t>8-987-485-41-07</t>
  </si>
  <si>
    <t xml:space="preserve">Сараевский   фельдшерско-акушерский пункт  </t>
  </si>
  <si>
    <t xml:space="preserve"> с. Сараево, ул. Школьная, д. 5</t>
  </si>
  <si>
    <t xml:space="preserve">Ахмадуллина  </t>
  </si>
  <si>
    <t xml:space="preserve">Вилена </t>
  </si>
  <si>
    <t>Тимергалиевна</t>
  </si>
  <si>
    <t>3-56-36               8937-300-52-93</t>
  </si>
  <si>
    <t xml:space="preserve">Трунтаишевскийфельдшерско-акушерский пункт </t>
  </si>
  <si>
    <t xml:space="preserve"> с.Трунтаишево, ул.  Центральная, д.  66</t>
  </si>
  <si>
    <t xml:space="preserve">Джапарова  </t>
  </si>
  <si>
    <t xml:space="preserve">3-77-318-987-478-04-65                                                                                                                                                                             89177682343   </t>
  </si>
  <si>
    <t xml:space="preserve">Гайниямакский  фельдшерско-акушерский пункт  </t>
  </si>
  <si>
    <t xml:space="preserve"> с. Гайниямак, ул. Центральная, д. 45</t>
  </si>
  <si>
    <t>Кашаева</t>
  </si>
  <si>
    <t xml:space="preserve"> Гульнара</t>
  </si>
  <si>
    <t>Аделгареевна</t>
  </si>
  <si>
    <t>8-937-844-35-80       8-937-318-20-1889374712319</t>
  </si>
  <si>
    <t xml:space="preserve">Балгазинский фельдшерско-акушерский пункт  </t>
  </si>
  <si>
    <t xml:space="preserve"> д. Балгазы, ул.Школьная д. 7а</t>
  </si>
  <si>
    <t xml:space="preserve">Хабирова </t>
  </si>
  <si>
    <t xml:space="preserve"> Разиля</t>
  </si>
  <si>
    <t>8-962-543-71-73     8-937-167-09-03</t>
  </si>
  <si>
    <t xml:space="preserve">Абдрашитовский  фельдшерско-акушерский пункт  </t>
  </si>
  <si>
    <t xml:space="preserve"> с.Абдрашитово, ул.  Лесная, д. 1а</t>
  </si>
  <si>
    <t xml:space="preserve">Шамаева </t>
  </si>
  <si>
    <t xml:space="preserve"> Шарифьяновна</t>
  </si>
  <si>
    <t>3-72-41                    8-927-328-39-57</t>
  </si>
  <si>
    <t xml:space="preserve">Байдаковский  фельдшерско-акушерский пункт  </t>
  </si>
  <si>
    <t xml:space="preserve"> с. Байдаковка, ул. Центральная, д. 25/в</t>
  </si>
  <si>
    <t xml:space="preserve"> Фахрисламова                          </t>
  </si>
  <si>
    <t>Ахтямовна</t>
  </si>
  <si>
    <t xml:space="preserve">   8-937-163-78-13         </t>
  </si>
  <si>
    <t xml:space="preserve">Нефорощанский  фельдшерско-акушерский пункт  </t>
  </si>
  <si>
    <t xml:space="preserve"> с. Нефорощанка, ул. Дружбы, д. 29</t>
  </si>
  <si>
    <t xml:space="preserve"> Арсланова   </t>
  </si>
  <si>
    <t>Лира</t>
  </si>
  <si>
    <t>Лироновна</t>
  </si>
  <si>
    <t>8-937-154-33-86</t>
  </si>
  <si>
    <t xml:space="preserve">Отрадовский  фельдшерско-акушерский пункт  </t>
  </si>
  <si>
    <t xml:space="preserve"> с. Отрада, ул. Центральная, д. 37/1</t>
  </si>
  <si>
    <t xml:space="preserve">Евдокимова  </t>
  </si>
  <si>
    <t xml:space="preserve">Райса </t>
  </si>
  <si>
    <t>8-927-926-26-19</t>
  </si>
  <si>
    <t xml:space="preserve">Нигматуллинский  фельдшерско-акушерский пункт   </t>
  </si>
  <si>
    <t xml:space="preserve"> с. Нигматуллино, ул. Центральная, д. 35в</t>
  </si>
  <si>
    <t xml:space="preserve">Мурзагуловский  фельдшерско-акушерский пункт  </t>
  </si>
  <si>
    <t xml:space="preserve"> д. Мурзагулово, ул. Речная, д. 3</t>
  </si>
  <si>
    <t xml:space="preserve">Басырова  </t>
  </si>
  <si>
    <t>8-927-230-49-12</t>
  </si>
  <si>
    <t xml:space="preserve">Уразметовский  фельдшерско-акушерский пункт   </t>
  </si>
  <si>
    <t xml:space="preserve"> с. Уразметово, ул. Молодежная, д. 14/1</t>
  </si>
  <si>
    <t>Садыкова  , 48л., зав ФАП фельдшер, работает с 01.11.2005г.</t>
  </si>
  <si>
    <t xml:space="preserve">3-82-15   8-927-339-30-16         </t>
  </si>
  <si>
    <t>Зеленоклиновский фельдшерско-акушерский пункт</t>
  </si>
  <si>
    <t xml:space="preserve"> д. Зеленый Клин, ул. Школьная, д. 1</t>
  </si>
  <si>
    <t>Яппарова</t>
  </si>
  <si>
    <t xml:space="preserve"> Фируза</t>
  </si>
  <si>
    <t xml:space="preserve"> Раисовна</t>
  </si>
  <si>
    <t>8-987-026-46-13</t>
  </si>
  <si>
    <t xml:space="preserve">Красноклиновский  фельдшерско-акушерский пункт   </t>
  </si>
  <si>
    <t xml:space="preserve"> д.Красный Клин, ул. Краснобашкирская, д. 2а</t>
  </si>
  <si>
    <t xml:space="preserve">Галиахметова </t>
  </si>
  <si>
    <t>Жавитовна</t>
  </si>
  <si>
    <t>8-919-150-08-79</t>
  </si>
  <si>
    <t xml:space="preserve">Ярташлинский  фельдшерско-акушерский пункт  </t>
  </si>
  <si>
    <t xml:space="preserve"> д.Ярташлы, ул. Школьная, д. 7</t>
  </si>
  <si>
    <t xml:space="preserve">Гималетдинова </t>
  </si>
  <si>
    <t>8-917-762-15-54</t>
  </si>
  <si>
    <t xml:space="preserve">Мендяновский  фельдшерско-акушерский пункт  </t>
  </si>
  <si>
    <t xml:space="preserve"> с. Мендяново, ул. Центральная, д. 68</t>
  </si>
  <si>
    <t>Григорьев</t>
  </si>
  <si>
    <t>8-917-762-15-55</t>
  </si>
  <si>
    <t xml:space="preserve">Старо-Васильевский  фельдшерско-акушерский пункт  </t>
  </si>
  <si>
    <t xml:space="preserve"> с. Старая Васильевка, ул. Центральная, д. 42</t>
  </si>
  <si>
    <t xml:space="preserve">Нуркаева  </t>
  </si>
  <si>
    <t xml:space="preserve"> Ляля</t>
  </si>
  <si>
    <t>3-589-58    8-927-084-02-51</t>
  </si>
  <si>
    <t xml:space="preserve">Ханжаровский  фельдшерско-акушерский пункт  </t>
  </si>
  <si>
    <t xml:space="preserve">  д. Ханжарово, ул. Школьная, д. 7</t>
  </si>
  <si>
    <t xml:space="preserve">                 Гильмутдинова  </t>
  </si>
  <si>
    <t xml:space="preserve">8-937-364-30-77  </t>
  </si>
  <si>
    <t xml:space="preserve">Кимовский  фельдшерско-акушерский пункт  </t>
  </si>
  <si>
    <t xml:space="preserve"> с. Ким, ул. Мира, д. 8А</t>
  </si>
  <si>
    <t xml:space="preserve">Ахметзянова   </t>
  </si>
  <si>
    <t>8-937-364-30-77</t>
  </si>
  <si>
    <t xml:space="preserve">Воздвиженский фельдшерско-акушерский пункт  </t>
  </si>
  <si>
    <t xml:space="preserve"> с. Воздвиженка, ул. Молодежная, д. 6</t>
  </si>
  <si>
    <t xml:space="preserve">Ганиева </t>
  </si>
  <si>
    <t>3-65-37    8-987-584-69-19</t>
  </si>
  <si>
    <t xml:space="preserve">Кайраклинский  фельдшерско-акушерский пункт  </t>
  </si>
  <si>
    <t xml:space="preserve"> с. Кайраклы, ул. Центральная, д. 8</t>
  </si>
  <si>
    <t xml:space="preserve">Мазитова </t>
  </si>
  <si>
    <t>Минигазимовна</t>
  </si>
  <si>
    <t>3-68-63                    8-937-835-94-31</t>
  </si>
  <si>
    <t xml:space="preserve">Чеховский  фельдшерско-акушерский пункт  </t>
  </si>
  <si>
    <t xml:space="preserve"> с. Санатория имени Чехова, ул. Санаторная, д.1</t>
  </si>
  <si>
    <t xml:space="preserve"> Надежда</t>
  </si>
  <si>
    <t>Клементьевна</t>
  </si>
  <si>
    <t>3-67-96          89177634652</t>
  </si>
  <si>
    <t xml:space="preserve">Чуракаевский  фельдшерско-акушерский пункт  </t>
  </si>
  <si>
    <t>, с. Чуракаево, ул. Молодежная, д. 6а</t>
  </si>
  <si>
    <t xml:space="preserve">Хамидуллина </t>
  </si>
  <si>
    <t xml:space="preserve"> Минсара</t>
  </si>
  <si>
    <t>3-95-93                   8-927-300-69-23</t>
  </si>
  <si>
    <t>ГБУЗ РБ Раевская ЦРБ</t>
  </si>
  <si>
    <t>детские</t>
  </si>
  <si>
    <t>ГБУЗ РБ Раевская ЦРБ/4465 случаев</t>
  </si>
  <si>
    <t>Общество с ограниченной ответственностью "Медицинский центр Семья"</t>
  </si>
  <si>
    <t>ООО "Медицинский центр Семья"</t>
  </si>
  <si>
    <t>РБ, 250054, пр.Октября, д.73, корпус 1, офис 2</t>
  </si>
  <si>
    <t>Громенко</t>
  </si>
  <si>
    <t xml:space="preserve">Дмитрий </t>
  </si>
  <si>
    <t xml:space="preserve"> Сергеевич</t>
  </si>
  <si>
    <t>8(34) 246 10 20, gromenko@mail.ru</t>
  </si>
  <si>
    <t>Государственное бюджетное учреждение здравоохранения Республики Башкортостан Кигинская центральная районная больница</t>
  </si>
  <si>
    <t>ГБУЗ РБ Кигинская ЦРБ</t>
  </si>
  <si>
    <t>452500, Республика Башкортостан, Кигинский район, с .Верхние Киги, ул.Ибрагимова, 38</t>
  </si>
  <si>
    <t>8(34748) 3-71-44</t>
  </si>
  <si>
    <t xml:space="preserve">Хажиев </t>
  </si>
  <si>
    <t xml:space="preserve">Линар </t>
  </si>
  <si>
    <t xml:space="preserve">Шарифуллин </t>
  </si>
  <si>
    <t>Валинурович</t>
  </si>
  <si>
    <t>Гиззатуллина</t>
  </si>
  <si>
    <t>Владиковна</t>
  </si>
  <si>
    <t>82401370000</t>
  </si>
  <si>
    <t>020260</t>
  </si>
  <si>
    <t>Общество с ограниченной ответственностью "ДиаЛайф" (ООО "ДиаЛайф")</t>
  </si>
  <si>
    <t>057201001</t>
  </si>
  <si>
    <t>0572022690</t>
  </si>
  <si>
    <t>1180571015525</t>
  </si>
  <si>
    <t>лабораторная диагностика, неотложная медицинская помощь, организация сестринского дела, сестренское дело</t>
  </si>
  <si>
    <t>диетология,  клиническая фармакология, нефрология, организации здравоохранения и общественному здоровью</t>
  </si>
  <si>
    <t>143432, Московская область, Красногорск, р.п. Нахабино, ул. Институтская, д.4, пом 4б</t>
  </si>
  <si>
    <t>Общество с ограниченной ответственностью  «ДиаЛайф»</t>
  </si>
  <si>
    <t>ООО «ДиаЛайф»</t>
  </si>
  <si>
    <t>РБ, 450092,г.Уфа, ул.Авроры, д.6</t>
  </si>
  <si>
    <t>Денисламов</t>
  </si>
  <si>
    <t>Асхатович</t>
  </si>
  <si>
    <t>8 917 340 40 03, ufa@dialife-mc.ru</t>
  </si>
  <si>
    <t>Уфимский филиал ООО "ДиаЛайф"</t>
  </si>
  <si>
    <t>024006</t>
  </si>
  <si>
    <t>027901001</t>
  </si>
  <si>
    <t>0279000310</t>
  </si>
  <si>
    <t>1020203549948</t>
  </si>
  <si>
    <t>453571, Республика Башкортостан, г. Межгорье, ул.Олимпийская, д.16</t>
  </si>
  <si>
    <t>акушерское дело, вакцинация (проведение профилактических прививок), гигиеническое воспитание, дезинфектология, лабораторная диагностика, лечебная физкультура, лечебное дело, медицинский массаж, рентгенология, сестринское дело, сестринское дело в педиатрии, стоматология ортопедическая, стоматология, физиотерапия, функциональная диагностика</t>
  </si>
  <si>
    <t xml:space="preserve"> вакцинация (проведение профилактических прививок), педиатрия, терапия</t>
  </si>
  <si>
    <t xml:space="preserve"> клиническая лабораторная диагностика,педиатрия,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</si>
  <si>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дерматовенерология, детская хирургия, инфекционные болезни, кардиология, лечебная физкультура и спортивная медицина, мануальная терапия, клиническая лабораторная диагностика, неврология, оториноларингология (за исключением кохлеарной имплантации), офтальмология, профпатология, рефлексотерапия, рентгенология, стоматология общей практики, стоматология детская,  стоматология терапевтическая, стоматология хирургическая, стоматология ортопедическая,  травматология и ортопедия, физиотерапия, фтизиатрия, функциональная диагностика, хирургия, ультразвуковая диагностика, урология,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</si>
  <si>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дезинфектология, дерматовенерология, кардиология, клиническая лабораторная диагностика, лечебная физкультура и спортивная медицина, неврология, рентгенология, травматология и ортопедия, трансфузиология, ультразвуковая диагностика, урология, физиотерапия, функциональная диагностика, хирургия, эндоскопия, эндокринология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</si>
  <si>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дезинфектология, диетология, кардиология, клиническая лабораторная диагностика, лабораторная диагностика, лечебная физкультура, лечебная физкультура и спортивная медицина, медицинская реабилитация, медицинский массаж, неврология, операционное дело, оториноларингология (за исключением кохлеарной имплантации), педиатрия, профпатология, рентгенология,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эндоскопия</t>
  </si>
  <si>
    <t>анестезтология и реаниматология, скорая медицинская помощь</t>
  </si>
  <si>
    <t>медицинские осмотры (предварительные, периодические), медицинские осмотры (предрейсовые, послерейсовые), медицинские осмотры профилактические, медицинские осмотры (предсменные,послесменные)</t>
  </si>
  <si>
    <t>021405</t>
  </si>
  <si>
    <t>024701001</t>
  </si>
  <si>
    <t>0247001159</t>
  </si>
  <si>
    <t>1020201335989</t>
  </si>
  <si>
    <t>453280, Республика Башкортостан, Федоровский район, с.Федоровка, ул.Коммунистическая, 37</t>
  </si>
  <si>
    <t>акушерское дело, анестезиология и реаниматология, вакцинация (проведение профилактических прививок), неотложная медицинская помощь, лабораторная диагностика, лечебное дело, медицинский массаж, операционное дело, рентгенология, сестринское дело, сестринское дело в педиатрии, стоматология,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</si>
  <si>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детская хирургия, дерматовенерология, инфекционные болезни, кардиология, клиническая лабораторная диагностика, неотложная медицинская помощь, неврология, оториноларингология (за исключением кохлеарной имплантации), офтальмология, профпатология, рентгенология, стоматология терапевтическая, стоматология хирургическая, травматология и ортопедия, ультразвуковая диагностика, функциональная диагностика, фтизиатрия,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</si>
  <si>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клиническая лабораторная диагностика, неврология, рентгенология, ультразвуковая диагностика, физиотерапия, функциональная диагностика, хирургия, эндоскопия</t>
  </si>
  <si>
    <t>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</si>
  <si>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 диетология, инфекционные болезни, клиническая лабораторная диагностика, медицинский массаж, неврология, неонатология, операционное дело, педиатрия, рентгенология, сестринское дело, сестринское дело в педиатрии,  терапия, трансфузиология, ультразвуковая диагностика, хирургия, функциональная диагностика,</t>
  </si>
  <si>
    <t>022130</t>
  </si>
  <si>
    <t>0274033103</t>
  </si>
  <si>
    <t>1030203900330</t>
  </si>
  <si>
    <t>450106, Республика Башкортостан, г.Уфа, ул.Ст.Кувыкина,96</t>
  </si>
  <si>
    <t>анестезиология и реаниматология, бактериология, дезинфектология, лабораторная диагностика, лечебная физкультура, медицинский массаж, операционное дело, рентгенология, сестринское дело, сестринское дело в педиатрии, физиотерапия, функциональная диагностика, эпидемиология</t>
  </si>
  <si>
    <t>анестезиология и реаниматология, бактериология, дезинфектология, детская кардиология, детская хирургия, кардиология, клиническая лабораторная диагностика, клиническая фармакология, лечебная физкультура и спортивная медицина, мануальная терапия, медицинская реабилитация, неврология, нефрология, оториноларингология (за исключением кохлеарной имплантации), офтальмология, профпатология, радиология, рентгенология, сердечно-сосудистая хирургия, стоматология терапевтическая, ультразвуковая диагностика, физиотерапия, функциональная диагностика, хирургия, эндоскопия, эпидемиология</t>
  </si>
  <si>
    <t>бактериология, дезинфектология, кардиология, клиническая лабораторная диагностика, клиническая фармакология, лечебная физкультура и спортивная медицина, медицинская реабилитация, неврология, офтальмология, рентгенология, сердечно-сосудистая хирургия, ультразвуковая диагностика, физиотерапия, функциональная диагностика, эндоскопия, эпидемиология</t>
  </si>
  <si>
    <t>анестезиология и реаниматология, бактериология, дезинфектология, детская кардиология, детская хирургия, кардиология, клиническая лабораторная диагностика, клиническая фармакология, лабораторная диагностика, лечебная физкультура и спортивная медицина, мануальная терапия, медицинская реабилитация, медицинский массаж, неврология, неонатология, нефрология, операционное дело, офтальмология, педиатрия, радиология, рентгенология, рентгенэндоваскулярная диагностика и лечение, сердечно-сосудистая хирургия, сестринское дело, сестринское дело в педиатрии, стоматология терапевтическая, терапия, трансфузиология, ультразвуковая диагностика, физиотерапия, функциональная диагностика, хирургия, эндоскопия, эпидемиология</t>
  </si>
  <si>
    <t>анестезиология и реаниматология, аллергология и иммунология, бактериология, дезинфектология, детская кардиология, детская хирургия, диетология, кардиология, клиническая лабораторная диагностика, клиническая фармакология, лабораторная диагностика, лечебная физкультура, лечебная физкультура и спортивная медицина, мануальная терапия, медицинский массаж, медицинская реабилитация, неврология, неонатология, нефрология, операционное дело, оториноларингология (за исключением кохлеарной имплантации), офтальмология, педиатрия, радиология, рентгенология, рентгенэндоваскулярная диагностика и лечение, рефлексотерапия, сердечно-сосудистая хирургия, сестринское дело, сестринское дело в педиатрии, стоматология терапевтическая, терапия, трансфузиология, ультразвуковая диагностика, физиотерапия, функциональная диагностика, хирургия, эндокринология, эндоскопия, эпидемиология</t>
  </si>
  <si>
    <t>детская кардиология, кардиология, неонатология, нефрология, сердечно-сосудистая хирургия, хирургия (трансплантации органов и (или) тканей)</t>
  </si>
  <si>
    <t>ГБУЗ Республиканский кардиологический центр</t>
  </si>
  <si>
    <t>ГБУЗ РКЦ</t>
  </si>
  <si>
    <t>450106, г.Уфа, ул.Ст.Кувыкина,96</t>
  </si>
  <si>
    <t xml:space="preserve">Ермолаев </t>
  </si>
  <si>
    <t xml:space="preserve">Евгений </t>
  </si>
  <si>
    <t>255-64-44</t>
  </si>
  <si>
    <t xml:space="preserve">Мухамедрахимова </t>
  </si>
  <si>
    <t>Рифхатовна</t>
  </si>
  <si>
    <t>255-64-93</t>
  </si>
  <si>
    <t>Дополнительные исследования(поликлиника)</t>
  </si>
  <si>
    <t>Муллагалиев</t>
  </si>
  <si>
    <t>Магарифович</t>
  </si>
  <si>
    <t>255-50-84</t>
  </si>
  <si>
    <t>255-64-80</t>
  </si>
  <si>
    <t>021627</t>
  </si>
  <si>
    <t>Общество с ограниченной ответственностью "Межрегиональный медицинский онкологический центр" (ООО "ММОЦ")</t>
  </si>
  <si>
    <t>0268067658</t>
  </si>
  <si>
    <t>1130280048887</t>
  </si>
  <si>
    <t>453100, Республика Башкортостан, г.Стерлитамак, ул.Нахимова,4</t>
  </si>
  <si>
    <t>акушерство и гинекология (за исключением использования вспомогательных репродуктивных технологий), онкология, ультразвуковая диагностика, урология</t>
  </si>
  <si>
    <t xml:space="preserve">Общество с ограниченной ответственностью "Межрегиональный медицинский онкологический центр" </t>
  </si>
  <si>
    <t>ООО "ММОЦ"</t>
  </si>
  <si>
    <t>Шустрова</t>
  </si>
  <si>
    <t>8-987-130-55-66</t>
  </si>
  <si>
    <t>021621</t>
  </si>
  <si>
    <t>0268020152</t>
  </si>
  <si>
    <t>1020202087399</t>
  </si>
  <si>
    <t>453128, Республика Башкортостан, г.Стерлитамак, ул.Артема,5а</t>
  </si>
  <si>
    <t>лечебная физкультура, медицинский массаж,физиотерапия</t>
  </si>
  <si>
    <t>лечебная физкультура и спортивная медицина, медицинская реабилитация, неврология, рефлексотерапия, травматология и ортопедия, физиотерапия</t>
  </si>
  <si>
    <t>диетология, лабораторная диагностика, лечебная физкультура и спортивная медицина, медицинский массаж, медицинская реабилитация, неврология, педиатрия, рефлексотерапия, терапия, травматология и ортопедия, физиотерапия</t>
  </si>
  <si>
    <t>государственное автономное учреждение здравоохранения Республики Башкортостан «Санаторий для детей Нур города Стерлитамак»</t>
  </si>
  <si>
    <t>ГАУЗ РБ «Санаторий для детей Нур г.Стерлитамак»</t>
  </si>
  <si>
    <t>453128, Республика Башкортостан, г.Стерлитамак, ул. Артема, дом 5 а</t>
  </si>
  <si>
    <t xml:space="preserve">Сафиканова </t>
  </si>
  <si>
    <t xml:space="preserve">(3473) 24-85-84, 24-70-56
STR.NUR@doctorrb.ru
</t>
  </si>
  <si>
    <t>ГАУЗ РБ "Санаторий для детей Нур г.Стерлитамак"</t>
  </si>
  <si>
    <t>021205</t>
  </si>
  <si>
    <t>023101001</t>
  </si>
  <si>
    <t>0231006994</t>
  </si>
  <si>
    <t>1060264012841</t>
  </si>
  <si>
    <t>452950, Республика Башкортостан, Краснокамский район, с.Николо-Березовка, ул.Зеленая,2</t>
  </si>
  <si>
    <t>акушерское дело, анестезиология и реаниматология, бактериология, вакцинация (проведение профилактических прививок), лабораторная диагностика, лечебное дело, медицинский массаж, неотложная медицинская помощь, рентгенология, сестринское дело, сестринское дело в педиатрии,  стоматология ортопедическая, общая практика,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</si>
  <si>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бактериология, детская кардиология, детская хирургия, детская эндокринология, дерматовенерология, инфекционные болезни, кардиология,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 рентгенология, стоматология общей практики, стоматология детская, стоматология ортопедическая, стоматология терапевтическая, стоматология хирургическая, травматология и ортопедия, урология, физиотерапия, фтизиатрия, функциональная диагностика, хирургия, ультразвуковая диагностика, эндокринология,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</si>
  <si>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диетология, детская хирургия, кардиология, клиническая лабораторная диагностика, колопроктология, лабораторная диагностика, медицинский массаж, операционное дело, неврология, неонатология,  педиатрия, рентгенология, сестринское дело, сестринское дело в педиатрии, терапия, трансфузиология, ультразвуковая диагностика, физиотерапия, функциональная диагностика, эпидемиология, травматология и ортопедия, урология, хирургия, эндоскопия,</t>
  </si>
  <si>
    <t xml:space="preserve">Государственное бюджетное учреждение здравоохранения Краснокамская центральная районная больница </t>
  </si>
  <si>
    <t>ГБУЗ РБ Краснокамская ЦРБ</t>
  </si>
  <si>
    <t>Поликлиническое отделение №1</t>
  </si>
  <si>
    <t>Краснокамский район с.Николо-Березовка, ул.Зеленая,д.2</t>
  </si>
  <si>
    <t xml:space="preserve">Бадертдинов </t>
  </si>
  <si>
    <t>Фагит</t>
  </si>
  <si>
    <t>Аксанович</t>
  </si>
  <si>
    <t>83475977533,krasnokamsk.crb@doctorrb.ru</t>
  </si>
  <si>
    <t>Круглосуточный стационар  поликлиники №1</t>
  </si>
  <si>
    <t>Дневной стационар поликлиники №1</t>
  </si>
  <si>
    <t>Краснокамский район с.Николо-Березовка, ул.Зеленая,д.3</t>
  </si>
  <si>
    <t>Поликлиническое отделение №2</t>
  </si>
  <si>
    <t>Краснокамский район с.Куяново,ул. Лесная, д.30</t>
  </si>
  <si>
    <t>krasnokamsk.crb@doctorrb.ru</t>
  </si>
  <si>
    <t>Круглосуточный стационар поликлиники №2</t>
  </si>
  <si>
    <t>Краснокамский район с.Куяново,ул. Лесная, д.31</t>
  </si>
  <si>
    <t>Кабинет врача общей практики</t>
  </si>
  <si>
    <t>Краснокамский район с.Новокабаново, ул.Школьная,д.33</t>
  </si>
  <si>
    <t>Краснокамский район с.Новонагаево, ул.Колхозная, д.47</t>
  </si>
  <si>
    <t>Общетерапевтическое  отделение №1</t>
  </si>
  <si>
    <t>Общетерапевтическое  отделение №2</t>
  </si>
  <si>
    <t>Краснокамский район с.Куяново,ул.Лесная, д.30</t>
  </si>
  <si>
    <t>Арланский ФАП</t>
  </si>
  <si>
    <t>с. Арлан, ул. Ленина, д.28</t>
  </si>
  <si>
    <t>Ашитовский ФАП</t>
  </si>
  <si>
    <t>д.Ашит, ул.Ленина, д.23А</t>
  </si>
  <si>
    <t>Бачкитауский ФАП</t>
  </si>
  <si>
    <t>д.Бачкитау,ул. Новая, д.1А</t>
  </si>
  <si>
    <t>Бурнюшский ФАП</t>
  </si>
  <si>
    <t>д Киргизово,ул. Школьная,д. 13</t>
  </si>
  <si>
    <t>Еноктаевский ФАП</t>
  </si>
  <si>
    <t>д.Еноктаево, ул.Можарская, д. 4А</t>
  </si>
  <si>
    <t>Кариевский ФАП</t>
  </si>
  <si>
    <t>д.Кариево, ул. Школьная,д. 6</t>
  </si>
  <si>
    <t>Карякинский ФАП</t>
  </si>
  <si>
    <t>д.Карякино, ул.Центральная, д.27</t>
  </si>
  <si>
    <t>Кузговский ФАП</t>
  </si>
  <si>
    <t>д. Кузгово, ул.Центральная, д. 25</t>
  </si>
  <si>
    <t>Купербашевский ФАП</t>
  </si>
  <si>
    <t>д. Купербаш, ул.Речная, д.65</t>
  </si>
  <si>
    <t>Кутлинский ФАП</t>
  </si>
  <si>
    <t>д.Кутлинка, ул.Солнечная, д.1 кв. 1</t>
  </si>
  <si>
    <t>Маняковский ФАП</t>
  </si>
  <si>
    <t>д.Маняк, ул.Чапаева, д.27А</t>
  </si>
  <si>
    <t>Музяковский ФАП</t>
  </si>
  <si>
    <t>с. Музяк, ул.Школьная,д. 4</t>
  </si>
  <si>
    <t>Нижне-Татьинский ФАП</t>
  </si>
  <si>
    <t>д.Нижняя Татья, ул.Ленина, д.24</t>
  </si>
  <si>
    <t>Никольский ФАП</t>
  </si>
  <si>
    <t>д. Никольск, ул, Дорожная, д.10</t>
  </si>
  <si>
    <t>Ново-Буринский ФАП</t>
  </si>
  <si>
    <t>д.Новая Бура, ул.Колхозная,д. 8/а</t>
  </si>
  <si>
    <t>Ново-Муштинский ФАП</t>
  </si>
  <si>
    <t>д.Новая Мушта, ул.Большая, д.5</t>
  </si>
  <si>
    <t>Новоуразаевский ФАП</t>
  </si>
  <si>
    <t>д.Новоуразаево, ул.Школьная,д. 2</t>
  </si>
  <si>
    <t>Новохазинский ФАП</t>
  </si>
  <si>
    <t>д.Новохазино, ул.Озерная, д.22</t>
  </si>
  <si>
    <t>Новый Актанышбаш ФАП</t>
  </si>
  <si>
    <t>с.Новый Актанышбаш, ул.Победы, д.18</t>
  </si>
  <si>
    <t>Ново-Буртюковский ФАП</t>
  </si>
  <si>
    <t>д.Новый Буртюк, ул.Кооперативная,д. 20</t>
  </si>
  <si>
    <t>Ново-Каинлыковский ФАП</t>
  </si>
  <si>
    <t>д.Новый Каинлык, ул. Школьная, д.28</t>
  </si>
  <si>
    <t>Ново-Татышевский ФАП</t>
  </si>
  <si>
    <t>д.Новый Татыш, ул. Революционная, д. 40Б</t>
  </si>
  <si>
    <t>Ново-Янзигитовский ФАП</t>
  </si>
  <si>
    <t>д.Новый Янзигит, ул.Дорожная, д.20</t>
  </si>
  <si>
    <t>Раздольевский ФАП</t>
  </si>
  <si>
    <t>д.Раздолье, ул.Новая, д.10</t>
  </si>
  <si>
    <t>Сакловский ФАП</t>
  </si>
  <si>
    <t>д.Саклово, ул.Дорожная, д.45</t>
  </si>
  <si>
    <t>Саузбашевский ФАП</t>
  </si>
  <si>
    <t>д.Саузбаш, ул.Дорожная, д.4</t>
  </si>
  <si>
    <t>Саузовский ФАП</t>
  </si>
  <si>
    <t>д.Саузово, ул. Новая, д.12</t>
  </si>
  <si>
    <t>Староянзигитовский ФАП</t>
  </si>
  <si>
    <t>с.Староянзигитово, ул. Победы, д.53</t>
  </si>
  <si>
    <t>Старо-Буртюковский ФАП</t>
  </si>
  <si>
    <t>д.Старый Буртюк, ул.Центральная, д.60</t>
  </si>
  <si>
    <t>Старо-Муштинский ФАП</t>
  </si>
  <si>
    <t>с. Старая Мушта, ул Мира, д.25/а</t>
  </si>
  <si>
    <t>Шушнурский ФАП</t>
  </si>
  <si>
    <t>д.Шушнур, ул.Советская, д.3</t>
  </si>
  <si>
    <t>Янгузнаратовский ФАП</t>
  </si>
  <si>
    <t>д.Янгузнарат, ул.Береговая, д 25А</t>
  </si>
  <si>
    <t>МБУОСОШ Николо Березовка</t>
  </si>
  <si>
    <t>с. Николо-Березовка, ул. Макаренко д. 2</t>
  </si>
  <si>
    <t>МБУОСОШ с Куяново</t>
  </si>
  <si>
    <t>с. Куяново, ул. Танып д. 44</t>
  </si>
  <si>
    <t>Краснокамская ЦРБ</t>
  </si>
  <si>
    <t>ГБУЗ РБ Крамнокамская ЦРБ</t>
  </si>
  <si>
    <t>022132</t>
  </si>
  <si>
    <t>0275913012</t>
  </si>
  <si>
    <t>1170280071466</t>
  </si>
  <si>
    <t>450076, Республика Башкортостан, г.Уфа, ул.Гафури, д.74</t>
  </si>
  <si>
    <t>Государственное бюджетное учреждение здравоохранения Республиканский медико-генетический центр</t>
  </si>
  <si>
    <t>ГБУ ЗРМГЦ</t>
  </si>
  <si>
    <t>450076,Республика Башкортостан, г. Уфа,ул. Гафури,74</t>
  </si>
  <si>
    <t xml:space="preserve">Каримов </t>
  </si>
  <si>
    <t>тел.83472937264 ufa.rmgc@doctorrb.ru</t>
  </si>
  <si>
    <t>Государственное бюджетное учреждение здравоохраненияРеспубликанский медико-генетический центр</t>
  </si>
  <si>
    <t>450076 ,Республика Башкортостан, г. Уфа,ул. Гафури,74</t>
  </si>
  <si>
    <t>Узенбаева</t>
  </si>
  <si>
    <t>Умурзаковна</t>
  </si>
  <si>
    <t>тел.83472937257 ufa.rmgc@doctorrb.ru</t>
  </si>
  <si>
    <t>Лабораторная служба</t>
  </si>
  <si>
    <t>тел.83472937275 ufa.rmgc@doctorrb.ru</t>
  </si>
  <si>
    <t>ГБУЗ РМГЦ</t>
  </si>
  <si>
    <t>021602</t>
  </si>
  <si>
    <t>0268024816</t>
  </si>
  <si>
    <t>1020202080106</t>
  </si>
  <si>
    <t>453130, Республика Башкортостан, г.Стерлитамак, ул.Патриотическая, д.59</t>
  </si>
  <si>
    <t>акушерское дело, анестезиология и реаниматология, бактериология, вакцинация (проведение профилактических прививок), гигиеническое воспитание, лабораторная диагностика, лечебное дело, лечебная физкультура, медицинский массаж, неотложная медицинская помощь,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</si>
  <si>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 xml:space="preserve"> неотложная медицинская помощь,педиатрия,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</si>
  <si>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бактериология, гастроэнтерология, гематология, гериатрия,  дерматовенерология, диетология, детская хирургия, детская эндокринология,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медицинская реабилитация,  неврология, нейрохирургия, неотложная медицинская помощь,   нефрология, онкология, оториноларингология (за исключением кохлеарной имплантации), офтальмология, профпатология, пульмонология,  ревматология, рентгенология, рефлексотерапия, сердечно-сосудистая хирургия,  стоматология детская,  стоматология ортопедическая, стоматология терапевтическая, стоматология хирургическая, травматология и ортопедия, урология, ультразвуковая диагностика,физиотерапия,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</si>
  <si>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инфекционные болезни, кардиология, клиническая лабораторная диагностика, медицинская реабилитация, неврология,  онкология, рентгенология, ультразвуковая диагностика, урология, хирургия, физиотерапия, функциональная диагностика, эндокринология,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</si>
  <si>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гематология, кардиология, пульмонология, травматология и ортопедия,  хирургия, офтальмология, сестринское дело, эндокринология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</si>
  <si>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неонатология, анестезиология и реаниматология, бактериология, вакцинация (проведение профилактических прививок), гастроэнтерология, гериатрия,  гематология, дезинфектология,  детская хирургия, детская эндокринология, диетология, кардиология, клиническая лабораторная диагностика, клиническая фармакология, колопроктология, лабораторная диагностика, лечебная физкультура, лечебная физкультура и спортивная медицина, медицинский массаж, операционное дело, офтальмология, пульмонология, рентгенология, сестринское дело, сестринское дело в педиатрии,  терапия, токсикология,  травматология и ортопедия, трансфузиология, ультразвуковая диагностика, физиотерапия, функциональная диагностика, хирургия, эндокринология, эндоскопия, эпидемиология</t>
  </si>
  <si>
    <t>изменение наименования МО с 30.03.2020 с ГБУЗ РБ ГБ №3 г.Стерлитамак на ГБУЗ РБ ГБ №2 г.Стерлитамак)</t>
  </si>
  <si>
    <t>029140</t>
  </si>
  <si>
    <t>0278171979</t>
  </si>
  <si>
    <t>1100280032533</t>
  </si>
  <si>
    <t>450001, Республика Башкортостан, г.Уфа, ул. Бабушкина, д.25 офис 8</t>
  </si>
  <si>
    <t>лабораторная диагностика, сестринское дело, операционное дело, функциональная диагностика</t>
  </si>
  <si>
    <t>терапия, организация здравоохранения и общественному здоровью;</t>
  </si>
  <si>
    <t>диетология, кардиология, неврология, нефрология, онкология,клиническая лабораторная диагностика, нефрология, хирургия, организация здравоохранения и общественному здоровью, ультразвуковая диагностика, функциональная диагностика, хирургия, эндокринология</t>
  </si>
  <si>
    <t>ультразвуковая  диагностика, нефрология, функциональная диагностика, онкология, хирургия</t>
  </si>
  <si>
    <t>нефрология, ультразвуковая диагностика, функциональная диагностика, хирургия</t>
  </si>
  <si>
    <t>029001</t>
  </si>
  <si>
    <t>026101001</t>
  </si>
  <si>
    <t>0261003775</t>
  </si>
  <si>
    <t>1020201776210</t>
  </si>
  <si>
    <t>453215, Республика Башкортостан, г.Ишимбай, ул.Стахановская, .д75</t>
  </si>
  <si>
    <t>акушерское дело, анестезиология и реаниматология, бактериология, вакцинация (проведение профилактических прививок), гигиеническое воспитание, гистология,  дезинфектология, лабораторная диагностика, лечебное дело, неотложная медицинская помощь, лечебная физкультура, медицинский массаж, операционное дело, рентгенология, сестринское дело, сестринское дело в педиатрии,  стоматология, стоматология профилактическая, стоматология ортопедическая, функциональная диагностика, физиотерапия,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</si>
  <si>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бактериология, гастроэнтерология, гериатрия, дерматовенерология, инфекционные болезни, кардиология, детская кардиология, детская хирургия,  детская урология-андрология, детская эндокринология, колопроктология, клиническая лабораторная диагностика,  лечебная физкультура и спортивная медицина, неврология, неотложная медицинская помощь, медицинская реабилитация, ортодонтия, онкология, оториноларингология (за исключением кохлеарной имплантации), офтальмология, профпатология,  пульмонология, рентгенология, рефлексотерапия, стоматология детская, стоматология общей практики, стоматология ортопедическая,  стоматология терапевтическая, стоматология хирургическая, травматология и ортопедия, урология, физиотерапия, функциональная диагностика, хирургия, ультразвуковая диагностика,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</si>
  <si>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дерматовенерология, клиническая лабораторная диагностика, рентгенология, ультразвуковая диагностика, физиотерапия, эпидемиология, медицинская реабилитация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</si>
  <si>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кардиология, клиническая лабораторная диагностика, лабораторная диагностика, медицинский массаж, медицинская реабилитация, неврология,  операционное дело, офтальмология, педиатрия, пульмонология, рефлексотерапия,  сестринское дело, сестринское дело в педиатрии, терапия, ультразвуковая диагностика, физиотерапия, функциональная диагностика, эндокринология,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</si>
  <si>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гистология, детская урология-андрология,  детская хирургия,  диетология, вакцинация (проведение профилактических прививок),  дезинфектология, инфекционные болезни, кардиология, клиническая лабораторная диагностика, лабораторная диагностика,  лечебная физкультура, лечебная физкультура и спортивная медицина, медицинский массаж, медицинская реабилитация,  нейрохирургия, неонатология, неврология, онкология, операционное дело, оториноларингология (за исключением кохлеарной имплантации), офтальмология, патологическая анатомия, пульмонология, педиатрия, рентгенология,рефлексотерапия,  сестринское дело, сестринское дело в педиатрии,   терапия, травматология и ортопедия, трансфузиология, урология, физиотерапия, функциональная диагностика, хирургия, ультразвуковая диагностика, эндокринология, эндоскопия</t>
  </si>
  <si>
    <t>ГБУЗ РБ Ишимбайская ЦРБ</t>
  </si>
  <si>
    <t>ул.Стахановская ,75</t>
  </si>
  <si>
    <t>Шапочкин</t>
  </si>
  <si>
    <t>Валерий</t>
  </si>
  <si>
    <t>8-937-331-83-98 ISHIMBAY.CRB@doctorrb.ru</t>
  </si>
  <si>
    <t>ул.Докучаева 10а</t>
  </si>
  <si>
    <t xml:space="preserve">Детская поликлиника </t>
  </si>
  <si>
    <t>ул.Гагарина, 65</t>
  </si>
  <si>
    <t>Кожно-венерологическое диспансерное отделение/ поликлиника</t>
  </si>
  <si>
    <t>ул.Губкина ,100</t>
  </si>
  <si>
    <t>Психоневрологическое диспансерное отделение/ поликлиника</t>
  </si>
  <si>
    <t>ул.Революционная,89</t>
  </si>
  <si>
    <t>Наркологическое диспансерное отделение</t>
  </si>
  <si>
    <t>Врачебно-физкультурное диспансерное отделение</t>
  </si>
  <si>
    <t xml:space="preserve">ул.Пролетарская,26 </t>
  </si>
  <si>
    <t xml:space="preserve">684830, 684831, 618830, 827830 </t>
  </si>
  <si>
    <t xml:space="preserve">Центр здоровья </t>
  </si>
  <si>
    <t>ул.Докучаева, 10а</t>
  </si>
  <si>
    <t xml:space="preserve">Терапевтическое отделение </t>
  </si>
  <si>
    <t>ул.Пролетарская, д.28</t>
  </si>
  <si>
    <t xml:space="preserve">Кардиологическое отделение </t>
  </si>
  <si>
    <t>ул.Пролетарская ,д.26</t>
  </si>
  <si>
    <t xml:space="preserve">Неврологическое отделение </t>
  </si>
  <si>
    <t>ул.Докучаева, д.10а</t>
  </si>
  <si>
    <t xml:space="preserve">Микрохирургическое отделение глаза </t>
  </si>
  <si>
    <t xml:space="preserve">Инфекционное отделение </t>
  </si>
  <si>
    <t>Отделение гнойной хирургии</t>
  </si>
  <si>
    <t>Травматолого-ортопедическое отделение</t>
  </si>
  <si>
    <t>Операционный блок</t>
  </si>
  <si>
    <t>Отделение анестезиологии-реанимации</t>
  </si>
  <si>
    <t xml:space="preserve">Родильное отделение </t>
  </si>
  <si>
    <t>ул.Промысловая д.2</t>
  </si>
  <si>
    <t xml:space="preserve">1-е педиатрическое отделение </t>
  </si>
  <si>
    <t>ул.Гагарина д.48</t>
  </si>
  <si>
    <t xml:space="preserve">2-е педиатрическое отделение </t>
  </si>
  <si>
    <t>пр.Седова д.1</t>
  </si>
  <si>
    <t>Педиатрическое отделение дневного пребывания про детской поликлинике</t>
  </si>
  <si>
    <t>Терапевтическое отделение дневного пребывания при стационаре</t>
  </si>
  <si>
    <t>Дневной стационар при гинекологическом отделении</t>
  </si>
  <si>
    <t xml:space="preserve">Дневной стационар при кардиологическом отделении  </t>
  </si>
  <si>
    <t>Дневной стационар при отделении микрохирургии глаза</t>
  </si>
  <si>
    <t>ул.Стахановская д.75</t>
  </si>
  <si>
    <t xml:space="preserve">Ортопедической отделение </t>
  </si>
  <si>
    <t>ул.Стахановская д.58</t>
  </si>
  <si>
    <t>Петровская участкова больница с.Петровское Поликлиника ПУБ
 Отделение паллиативного ухода ПУБ
Дневной стационар при поликлинике ПУБ
 Отделение скорой медицинской помощи ПУБ</t>
  </si>
  <si>
    <t>ул.Первомайская, 100</t>
  </si>
  <si>
    <t xml:space="preserve">Кулгунинская участковая больница с.Кулгунино </t>
  </si>
  <si>
    <t>ул.Молодежная, 14</t>
  </si>
  <si>
    <t xml:space="preserve">Макаровская врачебная амбулатория </t>
  </si>
  <si>
    <t>с.Макарово ул.Больничная, 15а</t>
  </si>
  <si>
    <t>Верхоторская врачебная амбулатория</t>
  </si>
  <si>
    <t>с.Верхотор ул.Советская 7</t>
  </si>
  <si>
    <t xml:space="preserve">Иткуловская врачебная амбулатория </t>
  </si>
  <si>
    <t>с.Верхнеиткулово ул. Мая 57</t>
  </si>
  <si>
    <t>Ишеевская врачебная амбулатьория с.Ишеево ул.Галлямова 16а</t>
  </si>
  <si>
    <t>с.Ишеево ул.Галлямова, 16а</t>
  </si>
  <si>
    <t>Ново-аптиковская врачебная амбулатория</t>
  </si>
  <si>
    <t>с.Ново-аптиково, ул.Учительская, 7</t>
  </si>
  <si>
    <t>Ахмеровская врачебная амбулатория</t>
  </si>
  <si>
    <t>с.Ахмерово, ул.Горная, 4</t>
  </si>
  <si>
    <t>Гумеровский ФАП.</t>
  </si>
  <si>
    <t>Д.Гумерово ул.Школьная,2</t>
  </si>
  <si>
    <t>Васильевский ФАП</t>
  </si>
  <si>
    <t>д.Васильевка, ул.Центральная, 25</t>
  </si>
  <si>
    <t>Тимашевский ФАП</t>
  </si>
  <si>
    <t>д.Тимашевка ул.Партизанская 41</t>
  </si>
  <si>
    <t>Арметрахимовский ФАП</t>
  </si>
  <si>
    <t>д.Арметрахимово ул.Центральная 42</t>
  </si>
  <si>
    <t xml:space="preserve">Бердышлинский ФАП </t>
  </si>
  <si>
    <t>д.Бердышлы ул.Центральная 9а</t>
  </si>
  <si>
    <t>Искисяковский ФАП</t>
  </si>
  <si>
    <t>д.Искисяково, ул.Центральная, 20</t>
  </si>
  <si>
    <t>Кузяновский ФАП</t>
  </si>
  <si>
    <t>д.Кузяново ул.Советская 41</t>
  </si>
  <si>
    <t>Кияуковский ФАП</t>
  </si>
  <si>
    <t>д.Кияуково ул.Ф.Рахимгуловой, 34</t>
  </si>
  <si>
    <t>Янурусовский ФАП</t>
  </si>
  <si>
    <t>д.Янурусово, ул.Колхозная, 19 а</t>
  </si>
  <si>
    <t>Нижнеарметовский ФАП</t>
  </si>
  <si>
    <t>д.Нижнеарметово. Ул.Гизатуллина, 84</t>
  </si>
  <si>
    <t>Верхнеарметовский ФАП</t>
  </si>
  <si>
    <t xml:space="preserve"> д.Верхнеарметово, ул.Советская, 87</t>
  </si>
  <si>
    <t xml:space="preserve">Ново-саитовский ФАП </t>
  </si>
  <si>
    <t>д.Новосаитово, ул.Центральная, 12</t>
  </si>
  <si>
    <t>Старо-саитовский ФАП</t>
  </si>
  <si>
    <t>д.Старосаитовово, ул.Левый берег, 10а</t>
  </si>
  <si>
    <t>Калу-Айринский ФАП д.Калу-Айры</t>
  </si>
  <si>
    <t>ул.Правый берег, 34</t>
  </si>
  <si>
    <t>Исякаевский ФАП</t>
  </si>
  <si>
    <t>д.Исякаево ул.Речная,41а</t>
  </si>
  <si>
    <t>Скворчихинский ФАП</t>
  </si>
  <si>
    <t xml:space="preserve"> д.Скворчиха, ул.Центральная, 26</t>
  </si>
  <si>
    <t>Алакаевский ФАП</t>
  </si>
  <si>
    <t>Д.Алакаево, ул.Озерная, 19-1</t>
  </si>
  <si>
    <t>Кинзекеевский ФАП</t>
  </si>
  <si>
    <t>д.Кинзекеево, ул.Первомайская, 18</t>
  </si>
  <si>
    <t>Кинзебулатовский ФАП</t>
  </si>
  <si>
    <t>д.Кинзебулатово, ул.Советская, 4</t>
  </si>
  <si>
    <t>Байгузинский ФАП</t>
  </si>
  <si>
    <t>д.Байгузино, ул.Школьная, 9</t>
  </si>
  <si>
    <t>Уразбаевский ФАП</t>
  </si>
  <si>
    <t>д.Уразбаево, ул.Р.Иблияминова, 12</t>
  </si>
  <si>
    <t>Азнаевский ФАП</t>
  </si>
  <si>
    <t>д.Азнаево, ул.И.Гиниятуллина, 28</t>
  </si>
  <si>
    <t>Мало-максютовский ФАП</t>
  </si>
  <si>
    <t>д.Мало-максютово ул.Каран-елга, 28</t>
  </si>
  <si>
    <t>Яр-Бишкадакский ФАП</t>
  </si>
  <si>
    <t>д.Яр-Бишкадак, ул.Береговая, 28а</t>
  </si>
  <si>
    <t xml:space="preserve">Карайгановский ФАП </t>
  </si>
  <si>
    <t>д.Карайганово, ул.Кутушева, 30</t>
  </si>
  <si>
    <t>Урман-Бишкадакский ФАП</t>
  </si>
  <si>
    <t>С.Урман-Бишкадак ул.Центральная, 31/1</t>
  </si>
  <si>
    <t>Аптиковский ФАП</t>
  </si>
  <si>
    <t>, Аптиково, ул. С. Юлаева, 47</t>
  </si>
  <si>
    <t>Салиховский ФАП</t>
  </si>
  <si>
    <t>с. Салихово, ул. Октября, 5</t>
  </si>
  <si>
    <t>Арларовский ФАП</t>
  </si>
  <si>
    <t>д. Арларово, ул. Пролетарская, 73</t>
  </si>
  <si>
    <t>Биксяновский ФАП</t>
  </si>
  <si>
    <t>д. Биксяново, ул. Механизатовров, 16</t>
  </si>
  <si>
    <t>Сайрановский ФАП</t>
  </si>
  <si>
    <t>с. Сайраново, ул. Советская, 20</t>
  </si>
  <si>
    <t>Канакаевский ФАП</t>
  </si>
  <si>
    <t>д. Канакаево, ул. Хасанова, 34-1</t>
  </si>
  <si>
    <t>Ишимовский ФАП</t>
  </si>
  <si>
    <t>д.Ишимово, ул. Уральская, 50</t>
  </si>
  <si>
    <t>Востокский ФАП</t>
  </si>
  <si>
    <t>д. Восток, 2а</t>
  </si>
  <si>
    <t>ГБУЗ РБ Ишимбайская ЦРБ / 14 614</t>
  </si>
  <si>
    <t>ГБУЗ РБ Ишимбайская ЦРБ / 5466</t>
  </si>
  <si>
    <t>914,          915</t>
  </si>
  <si>
    <t>общество с ограниченной ответственностью "Лаборатория гемодиализа"</t>
  </si>
  <si>
    <t>ООО "Лаборатория гемодиализа"</t>
  </si>
  <si>
    <t>поликлиника, дневной стационар</t>
  </si>
  <si>
    <t>Г.БИРСК, УЛ. КОММУНИСТИЧЕСКАЯ, Д.120</t>
  </si>
  <si>
    <t>Римович</t>
  </si>
  <si>
    <t>8 (34784) 3-14-03</t>
  </si>
  <si>
    <t>Г.НЕФТЕКАМСК, УЛ. ПАРКОВАЯ, Д.31</t>
  </si>
  <si>
    <t>Хилязов</t>
  </si>
  <si>
    <t>Ильнур</t>
  </si>
  <si>
    <t>Зифилевич</t>
  </si>
  <si>
    <t xml:space="preserve">Г.УФА, УЛ.СТЕПАНА КУВЫКИНА, Д.96 </t>
  </si>
  <si>
    <t>Нафиков</t>
  </si>
  <si>
    <t>Шамиль</t>
  </si>
  <si>
    <t>8-965-645-66-49</t>
  </si>
  <si>
    <t>Г.ОКТЯБРЬСКИЙ, 36 МИКРОРАЙОН, Д.1</t>
  </si>
  <si>
    <t>Садритдинов</t>
  </si>
  <si>
    <t>Амирзянович</t>
  </si>
  <si>
    <t>8(34767)4-31-03</t>
  </si>
  <si>
    <t>Г.СТЕРЛИТАМАК, УЛ. ПАТРИОТИЧЕСКАЯ, Д.59</t>
  </si>
  <si>
    <t>Адзитаров</t>
  </si>
  <si>
    <t>Миннигазизович</t>
  </si>
  <si>
    <t>8(3473)30-10-25</t>
  </si>
  <si>
    <t>Г.ТУЙМАЗЫ, УЛ. ФАБРИЧНАЯ, Д.1</t>
  </si>
  <si>
    <t xml:space="preserve">Махмудова </t>
  </si>
  <si>
    <t>8-965-645-66-75</t>
  </si>
  <si>
    <t>Г.МЕЛЕУЗ, УЛ. ОКТЯБРЬСКАЯ, Д.78</t>
  </si>
  <si>
    <t>Кудряшов</t>
  </si>
  <si>
    <t>8-965-645-64-82</t>
  </si>
  <si>
    <t>ДУВАНСКИЙ РАЙОН, С. МЕСЯГУТОВО, УЛ. ОКТЯБРЬСКАЯ, Д.36</t>
  </si>
  <si>
    <t>Усманов</t>
  </si>
  <si>
    <t>Даянович</t>
  </si>
  <si>
    <t>8-965-645-61-76</t>
  </si>
  <si>
    <t>Г.ИШИМБАЙ, УЛ. ПРОЛЕТАРСКАЯ, Д.28</t>
  </si>
  <si>
    <t>Рафаэлевна</t>
  </si>
  <si>
    <t>8-34794-3-00-62</t>
  </si>
  <si>
    <t>КУГАРЧИНСКИЙ РАЙОН, С. МРАКОВО, УЛ. ЛЕНИНА, Д.52</t>
  </si>
  <si>
    <t>Сукбаев</t>
  </si>
  <si>
    <t>Фанур</t>
  </si>
  <si>
    <t>Халилович</t>
  </si>
  <si>
    <t>8-34789-2-20-23</t>
  </si>
  <si>
    <t>Г.КУМЕРТАУ, УЛ. СОВЕТСКАЯ, Д.39</t>
  </si>
  <si>
    <t>Амерзяновна</t>
  </si>
  <si>
    <t>8-965-645-63-52</t>
  </si>
  <si>
    <t>Г.ДЮРТЮЛИ, УЛ.ЛЕНИНА, Д.27 ЛИТЕРА Ж</t>
  </si>
  <si>
    <t>Габидуллин</t>
  </si>
  <si>
    <t>Адибович</t>
  </si>
  <si>
    <t>8-34787-2-31-03</t>
  </si>
  <si>
    <t xml:space="preserve">Г.ЯНАУЛ, УЛ.И. ДАВЛЕТШИНА, Д.23 </t>
  </si>
  <si>
    <t>Давлетшин</t>
  </si>
  <si>
    <t>8-34760-2-10-53</t>
  </si>
  <si>
    <t>Г.БЕЛЕБЕЙ, УЛ.РЕВОЛЮЦИОНЕРОВ, Д.15</t>
  </si>
  <si>
    <t>Виноградов</t>
  </si>
  <si>
    <t>8-965-645-63-68</t>
  </si>
  <si>
    <t>Г.УФА, УЛ.ПРОЕЗД ЛЕСНОЙ, Д.3</t>
  </si>
  <si>
    <t>Гараев</t>
  </si>
  <si>
    <t>Галинурович</t>
  </si>
  <si>
    <t>8-965-645-66-97</t>
  </si>
  <si>
    <t>КУШНАРЕНКОВСКИЙ РАЙОН, С. КУШНАРЕНКОВО, УЛ. ГОРНАЯ, Д.2</t>
  </si>
  <si>
    <t>Якупов</t>
  </si>
  <si>
    <t>Роберт</t>
  </si>
  <si>
    <t>Загитович</t>
  </si>
  <si>
    <t>8-34780-5-21-44</t>
  </si>
  <si>
    <t>КАРМАСКАЛИНСКИЙ РАЙОН, С. КАРМАСКАЛЫ, УЛ. ЧЕХОВА, Д.9</t>
  </si>
  <si>
    <t>Радмиловна</t>
  </si>
  <si>
    <t>8-34765-2-30-95</t>
  </si>
  <si>
    <t>БУЗДЯКСКИЙ РАЙОН, С. БУЗДЯК, УЛ. В. АХМАДЕЕВА, Д.31</t>
  </si>
  <si>
    <t>Муллаянова</t>
  </si>
  <si>
    <t>Энгелевна</t>
  </si>
  <si>
    <t>8-34773-3-24-57</t>
  </si>
  <si>
    <t>ЧЕКМАГУШЕВСКИЙ РАЙОН, С. ЧЕКМАГУШ, УЛ. ТРАКТОРНАЯ, Д.16</t>
  </si>
  <si>
    <t>8-34796-3-51-20</t>
  </si>
  <si>
    <t>Г.СТЕРЛИТАМАК, УЛ.КОММУНИСТИЧЕСКАЯ, Д.93</t>
  </si>
  <si>
    <t>Гущин</t>
  </si>
  <si>
    <t>8-3473-31-10-33</t>
  </si>
  <si>
    <t>Г.УФА, УЛ.ШАФИЕВА, Д.5</t>
  </si>
  <si>
    <t>Фаухутдинов</t>
  </si>
  <si>
    <t>Расилевич</t>
  </si>
  <si>
    <t>8-347-246-11-87</t>
  </si>
  <si>
    <t>Г.УФА, УЛ.ПРАВДЫ, Д.19</t>
  </si>
  <si>
    <t>Фатихов</t>
  </si>
  <si>
    <t>Азгарович</t>
  </si>
  <si>
    <t>Лаборатория гемодиализа</t>
  </si>
  <si>
    <t>Лаборитория гемодиализа</t>
  </si>
  <si>
    <t>022001</t>
  </si>
  <si>
    <t>0254001960</t>
  </si>
  <si>
    <t>1020201543207</t>
  </si>
  <si>
    <t>453633, Республика  Башкортостан, г.Баймак, ул.Мира, дом1</t>
  </si>
  <si>
    <t>акушерское дело, анестезиология и реаниматология, вакцинация (проведение профилактических прививок), лабораторная диагностика, лечебная физкультура, лечебное дело, медицинский массаж, неотложная медицинская помощь,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t>
  </si>
  <si>
    <t>неотложная медицинская помощь, терапия, педиатрия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</si>
  <si>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гериатрия, дерматовенерология, детская кардиология, детская хирургия, инфекционные болезни, кардиология, клиническая лабораторная диагностика, неврология, онкология, оториноларингология (за исключением кохлеарной имплантации), офтальмология, рентгенология, стоматология детская,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</si>
  <si>
    <t xml:space="preserve">акушерство и гинекология (за исключением использования вспомогательных репродуктивных технологий), оториноларингология (за исключением кохлеарной имплантации), офтальмология, хирургия </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</si>
  <si>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бактериология, вакцинация (проведение профилактических прививок), диетология, инфекционные болезни, кардиология, лабораторная диагностика, лечебная физкультура, медицинский массаж, неврология, неонатология, операционное дело, патологическая анатомия, педиатрия, рентгенология, сестринское дело, сестринское дело в педиатрии, терапия, травматология и ортопедия, трансфузиология, ультразвуковая диагностика, физиотерапия, функциональная диагностика, хирургия, эндоскопия.</t>
  </si>
  <si>
    <t>государственное бюджетное учреждение Республики Башкортостан Баймакская центральная городская больница</t>
  </si>
  <si>
    <t>ГБУЗ РБ Баймакская ЦГБ</t>
  </si>
  <si>
    <t>453633,РБ, г.Баймак, ул. Мира 1</t>
  </si>
  <si>
    <t>Нигаматуллин</t>
  </si>
  <si>
    <t>Фаниль</t>
  </si>
  <si>
    <t>Азаматович</t>
  </si>
  <si>
    <t>8(34751) 3-22-54, baimak.cgb@doctorrb.ru</t>
  </si>
  <si>
    <t>453633,РБ, г.Баймак, ул. Мира 2</t>
  </si>
  <si>
    <t xml:space="preserve">Ильдар </t>
  </si>
  <si>
    <t>Гимадеевич</t>
  </si>
  <si>
    <t>8(34751) 3-20-07, baimak.cgb@doctorrb.ru</t>
  </si>
  <si>
    <t>Темясовская СУБ</t>
  </si>
  <si>
    <t>453633, РБ, с.Темясово, ул. Ф.Яхина 1</t>
  </si>
  <si>
    <t>Галлям</t>
  </si>
  <si>
    <t>8(34751) 4-88-94</t>
  </si>
  <si>
    <t>Зилаирская СУБ</t>
  </si>
  <si>
    <t>453633, РБ, с.Ургаза, ул. Больничная 7</t>
  </si>
  <si>
    <t>Фирдаус</t>
  </si>
  <si>
    <t>8(34751) 4-18-37</t>
  </si>
  <si>
    <t>Акмурунская СВА</t>
  </si>
  <si>
    <t>453676, РБ, с.Акмурун, ул. С.Юлаева 5</t>
  </si>
  <si>
    <t xml:space="preserve">Рашида </t>
  </si>
  <si>
    <t>Бареевна</t>
  </si>
  <si>
    <t>8(34751) 4-34-41</t>
  </si>
  <si>
    <t>Ст.Сибайская СВА</t>
  </si>
  <si>
    <t>453643, РБ, с.Ст.Сибай, ул. Шаймуратова 1</t>
  </si>
  <si>
    <t>Шакиров</t>
  </si>
  <si>
    <t>Варис</t>
  </si>
  <si>
    <t>Мулланурович</t>
  </si>
  <si>
    <t>8(34751) 4-43-71</t>
  </si>
  <si>
    <t>Ирандыкская СВА</t>
  </si>
  <si>
    <t>453643, РБ, с.I-Туркменево, ул. Школьная 17</t>
  </si>
  <si>
    <t>Шакирова</t>
  </si>
  <si>
    <t>Разина</t>
  </si>
  <si>
    <t>Зайтуновна</t>
  </si>
  <si>
    <t>8(34751) 4-41-18</t>
  </si>
  <si>
    <t>Тубинская СВА</t>
  </si>
  <si>
    <t>453661, РБ, с.Тубинск, ул. С.Юлаева 23</t>
  </si>
  <si>
    <t xml:space="preserve">Жиангильдин </t>
  </si>
  <si>
    <t>Рафкат</t>
  </si>
  <si>
    <t>8(34751) 4-93-52</t>
  </si>
  <si>
    <t>Бекешевская СВА</t>
  </si>
  <si>
    <t>453671,РБ, с.Бекешево, ул. Центральная 1</t>
  </si>
  <si>
    <t>Бикбаев</t>
  </si>
  <si>
    <t>Рауль</t>
  </si>
  <si>
    <t>Бахитович</t>
  </si>
  <si>
    <t>8(34751) 4-71-96</t>
  </si>
  <si>
    <t>1-Иткуловская СВА</t>
  </si>
  <si>
    <t>453673, РБ , с.1-Иткулово, ул. Ленина 107</t>
  </si>
  <si>
    <t>Мунасипова</t>
  </si>
  <si>
    <t>Зифа</t>
  </si>
  <si>
    <t>Илюсовна</t>
  </si>
  <si>
    <t>8(34721) 4-43-71</t>
  </si>
  <si>
    <t>Биляловский ФАП</t>
  </si>
  <si>
    <t>453666,РБ, Баймакский район, д. Билялово, ул. З.Биишевой, д.6</t>
  </si>
  <si>
    <t>Сагитова</t>
  </si>
  <si>
    <t>Уметбаевский</t>
  </si>
  <si>
    <t>453666, РБ, Баймакский район, д.Уметбаево, ул. Башкир, д.49</t>
  </si>
  <si>
    <t xml:space="preserve">Садыкова </t>
  </si>
  <si>
    <t>Аминевский</t>
  </si>
  <si>
    <t>453663, РБ, Баймакский район, д.Аминево, ул. Школьная, д.5</t>
  </si>
  <si>
    <t xml:space="preserve">Давлетбердина </t>
  </si>
  <si>
    <t xml:space="preserve">Миляуша </t>
  </si>
  <si>
    <t>Уельдановна</t>
  </si>
  <si>
    <t>Кугидельский</t>
  </si>
  <si>
    <t xml:space="preserve">  453666, РБ,  Баймакский район, д. Кугидель, ул.Центральная,д.13</t>
  </si>
  <si>
    <t>Абзелилова</t>
  </si>
  <si>
    <t>Рагида</t>
  </si>
  <si>
    <t>Сакмарский</t>
  </si>
  <si>
    <t xml:space="preserve"> 453661, РБ,  Баймакский район, д.Сакмара, ул.А.Кадыргулова, д.9а</t>
  </si>
  <si>
    <t xml:space="preserve">Урмантаева </t>
  </si>
  <si>
    <t>Ильсия</t>
  </si>
  <si>
    <t>Тагировский</t>
  </si>
  <si>
    <t xml:space="preserve"> 453663, РБ, Баймакский район, д. Нижнетагирово, ул. Школьная, д.53</t>
  </si>
  <si>
    <t>Бетеринский</t>
  </si>
  <si>
    <t xml:space="preserve"> 453664, РБ, Баймакский район, д. Бетеря, ул. И.Сафиуллина, д.25/1</t>
  </si>
  <si>
    <t>Беседина</t>
  </si>
  <si>
    <t>Ишеевский</t>
  </si>
  <si>
    <t xml:space="preserve"> 453664, РБ, Баймакский район, д. Ишей, ул.Куктакинская, д.5а</t>
  </si>
  <si>
    <t xml:space="preserve">Кулибаева </t>
  </si>
  <si>
    <t>Минниахатовна</t>
  </si>
  <si>
    <t>Верхне - Идрисовский</t>
  </si>
  <si>
    <t xml:space="preserve"> 453662, РБ,  Баймакский район, д. Верхнеидрисово, ул.Молодежная, 12/2</t>
  </si>
  <si>
    <t>Файзулина</t>
  </si>
  <si>
    <t xml:space="preserve">Тансылу </t>
  </si>
  <si>
    <t>Нижне - Идрисовский</t>
  </si>
  <si>
    <t xml:space="preserve"> 453662, РБ, Баймакский район, д. Нижнеидрисово, ул.С.Юлаева, д.1</t>
  </si>
  <si>
    <t>Файма</t>
  </si>
  <si>
    <t>Ишбулдовна</t>
  </si>
  <si>
    <t>Муллакаевский</t>
  </si>
  <si>
    <t xml:space="preserve">   453662, РБ,  Баймакский район, д. Муллакаево, ул. Тансыккужина, 28</t>
  </si>
  <si>
    <t>Усманова</t>
  </si>
  <si>
    <t>Кульчуровский</t>
  </si>
  <si>
    <t>453661, РБ,  Баймакский район, д.Кульчурово, ул.Гафарова, 61</t>
  </si>
  <si>
    <t xml:space="preserve">Мухаметшина </t>
  </si>
  <si>
    <t>Гульсибар</t>
  </si>
  <si>
    <t>Исяновский</t>
  </si>
  <si>
    <t>453661, РБ, Баймакский район, д. Исяново, ул.Аминева, д.46</t>
  </si>
  <si>
    <t>Хайдаровна</t>
  </si>
  <si>
    <t>Крепостно-Зилаирский</t>
  </si>
  <si>
    <t>453677, РБ,  Баймакский район, д. Крепостной Зилаир, ул.Почтовая, 13</t>
  </si>
  <si>
    <t>Тулыбаева</t>
  </si>
  <si>
    <t>Минсылыу</t>
  </si>
  <si>
    <t>Каратальский</t>
  </si>
  <si>
    <t>453676, РБ, Баймакский район, д. Каратал, ул.С.Юлаева,25</t>
  </si>
  <si>
    <t>Науширбанова</t>
  </si>
  <si>
    <t>Мусиновна</t>
  </si>
  <si>
    <t>Сайгафаровский</t>
  </si>
  <si>
    <t>453676, РБ,  Баймакский район, д. Сайгафар, ул.Мира,9б</t>
  </si>
  <si>
    <t>Ярмухаметова</t>
  </si>
  <si>
    <t xml:space="preserve">Юмашевский </t>
  </si>
  <si>
    <t>453675, РБ,  Баймакский район, с. Юмашево, ул. Набережная, 9</t>
  </si>
  <si>
    <t>Мурзабулатова</t>
  </si>
  <si>
    <t xml:space="preserve"> Фидалия </t>
  </si>
  <si>
    <t>Актауский</t>
  </si>
  <si>
    <t>453676, РБ,  Баймакский район,д. Актау, ул.Х.Давлетшиной, 7</t>
  </si>
  <si>
    <t>Бурзян- Зилгинский</t>
  </si>
  <si>
    <t>453677, РБ,  Баймакский район, д,Бурзян- Елга, ул. Баракал, 12а</t>
  </si>
  <si>
    <t>Киньягалеевна</t>
  </si>
  <si>
    <t>Юлукский</t>
  </si>
  <si>
    <t>453674, РБ,  Баймакский район, д. Юлук, ул.М.Файзи, 28</t>
  </si>
  <si>
    <t>Зилимовский</t>
  </si>
  <si>
    <t>453677, РБ, Баймакский район, д.Зилимово, ул.Школьная, 8</t>
  </si>
  <si>
    <t>Ишбердинский</t>
  </si>
  <si>
    <t>453677,  Баймакский район, с. Ишберда, ул.С.Юлаева, 4</t>
  </si>
  <si>
    <t>Файза</t>
  </si>
  <si>
    <t xml:space="preserve">Далховна  </t>
  </si>
  <si>
    <t>Ахмеровский</t>
  </si>
  <si>
    <t>453647, РБ,  Баймакский район, д. Ахмерово, ул.Школьная, 3</t>
  </si>
  <si>
    <t>Кусеевский</t>
  </si>
  <si>
    <t>453644, РБ,  Баймакский район, д. Кусеево, ул.Б.Валида,1</t>
  </si>
  <si>
    <t>Баймухаметова</t>
  </si>
  <si>
    <t>Шафагатулловна</t>
  </si>
  <si>
    <t>Басаевский</t>
  </si>
  <si>
    <t xml:space="preserve"> 453644, РБ, Баймакский район, д. Большебасаево, ул.К.Диярова, 51</t>
  </si>
  <si>
    <t xml:space="preserve">Каримова </t>
  </si>
  <si>
    <t xml:space="preserve">Маратовна </t>
  </si>
  <si>
    <t>Исянбетовский</t>
  </si>
  <si>
    <t>453644, РБ, Баймакский район, д.Исянбетово, ул. М.Заманова, 25</t>
  </si>
  <si>
    <t>Абзаковский</t>
  </si>
  <si>
    <t>453646, РБ, Баймакский район, д.Абзак, ул..Гадельша, 8</t>
  </si>
  <si>
    <t>Султангазина</t>
  </si>
  <si>
    <t>Янузаковна</t>
  </si>
  <si>
    <t>Мукасовский</t>
  </si>
  <si>
    <t>453643,РБ,Баймакский район, д.1 Мукасово,ул.Победы,5</t>
  </si>
  <si>
    <t>Казанский</t>
  </si>
  <si>
    <t>453642,РБ, Баймакский район, д.Казанка, ул. Центральная,1</t>
  </si>
  <si>
    <t xml:space="preserve">Фатхутдинова </t>
  </si>
  <si>
    <t>Татлыбаевский</t>
  </si>
  <si>
    <t>453656, РБ,Баймакский район,с. Татлыбаево, ул. Г.Татлыбаева,44</t>
  </si>
  <si>
    <t>Далетбердина</t>
  </si>
  <si>
    <t>Карышкинский</t>
  </si>
  <si>
    <t>453656, РБ, Баймакский район, д. Карышкино, ул.Ямаш, 7в</t>
  </si>
  <si>
    <t>Юлдашбаева</t>
  </si>
  <si>
    <t>Зугра</t>
  </si>
  <si>
    <t xml:space="preserve">Яхиевна </t>
  </si>
  <si>
    <t>Калининский</t>
  </si>
  <si>
    <t>453657, РБ,Баймакский район, д.Калинино, ул. Центральная, 1-а</t>
  </si>
  <si>
    <t>Исянбаева</t>
  </si>
  <si>
    <t>Мударисовна</t>
  </si>
  <si>
    <t>Янзигитовский</t>
  </si>
  <si>
    <t>453657, РБ,Баймакский район, д.Янзигит, ул. С.Юлаева, 1</t>
  </si>
  <si>
    <t>Кумушкулова</t>
  </si>
  <si>
    <t>Гульзия</t>
  </si>
  <si>
    <t>Абдрахмановский</t>
  </si>
  <si>
    <t>453656, РБ, Баймакский район, д. Абдрахманово, ул.С.Юлаева,д.17в</t>
  </si>
  <si>
    <t>Мухамедьянов</t>
  </si>
  <si>
    <t>Дим</t>
  </si>
  <si>
    <t>Гафарович</t>
  </si>
  <si>
    <t>Верхне-Яикбаевский</t>
  </si>
  <si>
    <t>453657, РБ, Баймакский район, д.Верхнеяикбаево, ул. Школьная, 2</t>
  </si>
  <si>
    <t>Нигаматовский</t>
  </si>
  <si>
    <t>453671,РБ, Баймакский район, д. Нигаматово, ул. К.Диярова, 7</t>
  </si>
  <si>
    <t xml:space="preserve">Кагармановна </t>
  </si>
  <si>
    <t>Баимовский</t>
  </si>
  <si>
    <t>453672, РБ, Баймакский район, д. Баимово, ул. Садовая 38/1</t>
  </si>
  <si>
    <t>Ахмедьяновна</t>
  </si>
  <si>
    <t>II-Иткуловский</t>
  </si>
  <si>
    <t>453671, РБ, Баймакский район, с. II-Иткулово, ул. Ленина, д.2а</t>
  </si>
  <si>
    <t>Тавлыкаевский</t>
  </si>
  <si>
    <t>453671, РБ,Баймакский район, д. Тавлыкаево, ул. З.Валиди,2</t>
  </si>
  <si>
    <t>Диля</t>
  </si>
  <si>
    <t>Ахмадулловна</t>
  </si>
  <si>
    <t>Комсомольский</t>
  </si>
  <si>
    <t>453653, РБ, Баймакский район, д. Комсомол, ул. Ветеранов, 10</t>
  </si>
  <si>
    <t>Сосновский</t>
  </si>
  <si>
    <t>453654, РБ, Баймакский район, д. Сосновка, ул. Школьная, 17а</t>
  </si>
  <si>
    <t>Халяфовна</t>
  </si>
  <si>
    <t>Уральский</t>
  </si>
  <si>
    <t>453653,РБ,Баймакский район, д. Урал, ул. Строителей, 7а</t>
  </si>
  <si>
    <t>Сулпан</t>
  </si>
  <si>
    <t>Карамалинский</t>
  </si>
  <si>
    <t>453677, РБ, Баймакский район, д. Ишмухаметово, ул. С. Юлаева, 22</t>
  </si>
  <si>
    <t>Юлаевна</t>
  </si>
  <si>
    <t>Баишевский</t>
  </si>
  <si>
    <t>453652, РБ, Баймакский район, д. Баишево, ул. Ибрагимова, 14а</t>
  </si>
  <si>
    <t>Тимербулатова</t>
  </si>
  <si>
    <t>Назифа</t>
  </si>
  <si>
    <t>Мутагаровна</t>
  </si>
  <si>
    <t>Покровский</t>
  </si>
  <si>
    <t>453653, РБ, Баймакский район, д. Покровка, ул. Молодежная, 23/2</t>
  </si>
  <si>
    <t xml:space="preserve">Мамбеткулова </t>
  </si>
  <si>
    <t xml:space="preserve">Диана </t>
  </si>
  <si>
    <t>Культабанский</t>
  </si>
  <si>
    <t>453654,РБ, Бамакский район, д. Культабан, ул.Школьная, 1</t>
  </si>
  <si>
    <t>Канайкина</t>
  </si>
  <si>
    <t>Октябрьский</t>
  </si>
  <si>
    <t>453653, РБ, Баймакский район, д. Октябрь, ул.Центральная, 10-1</t>
  </si>
  <si>
    <t>Мерясовский</t>
  </si>
  <si>
    <t>453660, РБ, Баймакский район, д. Мерясово, ул.Молодежная, 1</t>
  </si>
  <si>
    <t>Минниахметова</t>
  </si>
  <si>
    <t>Куянтаевский</t>
  </si>
  <si>
    <t>453670, РБ, Баймакский район, д. Куянтау, ул. Школьная, 2</t>
  </si>
  <si>
    <t>Аралбаева</t>
  </si>
  <si>
    <t>Адигамовна</t>
  </si>
  <si>
    <t>Семеновский</t>
  </si>
  <si>
    <t>453651, РБ, Баймакский район, с. Семеновск, ул. С.Юлаева, 25</t>
  </si>
  <si>
    <t>Гальфаурова</t>
  </si>
  <si>
    <t>Ишмурзинский</t>
  </si>
  <si>
    <t>453655, РБ, Баймакский район, с. Ишмурзино, ул. С.Игишева, 27</t>
  </si>
  <si>
    <t>Кутлугужина</t>
  </si>
  <si>
    <t>Ильясовна</t>
  </si>
  <si>
    <t>Абдулкаримовский</t>
  </si>
  <si>
    <t>453679, РБ, Баймакский район, д. Абдулкаримово, ул. Молодежная, д.18</t>
  </si>
  <si>
    <t>Алгазинский</t>
  </si>
  <si>
    <t>4C62:C6653679, РБ, Баймакский район, д.Алгазино, ул. Янтуры, 7</t>
  </si>
  <si>
    <t>Таштимерова</t>
  </si>
  <si>
    <t>Гульбика</t>
  </si>
  <si>
    <t>Кутлугужевна</t>
  </si>
  <si>
    <t>Богачевский</t>
  </si>
  <si>
    <t>453655, РБ, Баймакский район, д.Богачево, ул. Молодежная, 11</t>
  </si>
  <si>
    <t>Нуримановна</t>
  </si>
  <si>
    <t>Мамбетовский</t>
  </si>
  <si>
    <t>453676, РБ, Баймакский район, д. Верхнемамбетово, ул. Набережная,8</t>
  </si>
  <si>
    <t>Гадельбаевский</t>
  </si>
  <si>
    <t>453673, РБ, Баймакский район, д. Гадельбаево, ул. Центральная, 7</t>
  </si>
  <si>
    <t>Гумеровский</t>
  </si>
  <si>
    <t>453658, РБ, Баймакский район, д.Гумерово, ул. М.Гареева, 21</t>
  </si>
  <si>
    <t>Кунсбаева</t>
  </si>
  <si>
    <t>Чингизовский</t>
  </si>
  <si>
    <t>453678, РБ, Баймакский район, д.Чингизово, ул. Билян, 6</t>
  </si>
  <si>
    <t>Байрамгулова</t>
  </si>
  <si>
    <t>Шаура</t>
  </si>
  <si>
    <t>Яратовский</t>
  </si>
  <si>
    <t>453658, РБ, Баймакский район, с. Яратово, ул. А.Игибаева, 6</t>
  </si>
  <si>
    <t xml:space="preserve">Мрясова </t>
  </si>
  <si>
    <t>Назиля</t>
  </si>
  <si>
    <t xml:space="preserve">Галиевна </t>
  </si>
  <si>
    <t>Шулькинский</t>
  </si>
  <si>
    <t>453673, РБ, Баймакский район, х. Шулька, ул. З.Акназарова, 28а</t>
  </si>
  <si>
    <t xml:space="preserve">Мурзакаева </t>
  </si>
  <si>
    <t xml:space="preserve">Гульгина </t>
  </si>
  <si>
    <t>Сахиевна</t>
  </si>
  <si>
    <t>Ярмухаметовский</t>
  </si>
  <si>
    <t>453658, РБ, Баймакский район, д.Ярмухаметово, ул. З.Валиди, 18</t>
  </si>
  <si>
    <t>Ишкуватова</t>
  </si>
  <si>
    <t>Гульниса</t>
  </si>
  <si>
    <t>Хажиахметовна</t>
  </si>
  <si>
    <t>Буранбаевский</t>
  </si>
  <si>
    <t>453678, РБ, Баймакский район, д.Буранбаево, ул. Сакмар, 19</t>
  </si>
  <si>
    <t>Бахтигареевский</t>
  </si>
  <si>
    <t>453660, РБ, Баймакский район, д.Бахтигареево, ул.Шаймуратова, 4</t>
  </si>
  <si>
    <t>Баймакская ЦГБ</t>
  </si>
  <si>
    <t>021616</t>
  </si>
  <si>
    <t>0268068122</t>
  </si>
  <si>
    <t>1130280058248</t>
  </si>
  <si>
    <t>453115, Республика Башкортостан, г.Стерлитамак, ул.Нагуманова,56</t>
  </si>
  <si>
    <t>акушерское дело, бактериология, вакцинация (проведение профилактических прививок), гигиеническое воспитание, дезинфектология, лабораторная диагностика, лабораторное дело, лечебная физкультура, лечебное дело, медицинский массаж, неотложная медицинская помощь, общая практика, рентгенология,сестринское дело, сестринскре дело в педиатрии,  стоматология, физиотерапия, функциональная диагностика, эпидемиология</t>
  </si>
  <si>
    <t>клиническая лабораторная диагностика, неотложная медицинская помощь, педиатрия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</si>
  <si>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бактериология, гастроэнтерология, детская кардиология, детская хирургия, детская эндокринология, инфекционные болезни, клиническая лабораторная диагностика, лечебная физкультура и спортивная медицина, неврология, неотложная медицинская помощь, оториноларингология (за исключением кохлеарной имплантации), офтальмология, рентгенология, рефлексотерапия, сурдология-оториноларингология, травматология и ортопедия, ультразвуковая диагностика, урология, стоматология детская, стоматология терапевтическая, физиотерапия, функциональная диагностика, эндоскопия, эпидемиология</t>
  </si>
  <si>
    <t>анестезиология и реаниматология, гастроэнтерология, дезинфектология,  детская кардиология, диетология, клиническая лабораторная диагностика, лабораторная диагностика, лечебная физкультура, медицинский массаж, неврология, неонатология, педиатрия, пульмонология, рентгенология, рефлексотерапия, сестринское дело, сестринское дело в педиатрии, трансфузиология, ультразвуковая диагностика, физиотерапия, функциональная диагностика, эндоскопия, эпидемиология</t>
  </si>
  <si>
    <t>ПЕДИАТРИЯ</t>
  </si>
  <si>
    <t>022800</t>
  </si>
  <si>
    <t>0274023088</t>
  </si>
  <si>
    <t>1020202561136</t>
  </si>
  <si>
    <t>450008, Республика Башкортостан, г.Уфа, ул. Ленина,3</t>
  </si>
  <si>
    <t>акушерское дело, анестезиология и реаниматология, бактериология, вакцинация (проведение профилактических прививок), дезинфектология, лабораторная диагностика, лечебная физкультура, лечебное дело, медицинский массаж, неотложная медицинская помощь, операционное дело, общая практика, рентгенология, сестринское дело, сестринское дело в педиатрии, физиотерапия, функциональная диагностика, эпидемиология,  стоматология ортопедическая, стоматология профилактическая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</si>
  <si>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бактериология, гастроэнтерология, гематология, дерматовенерология, диетология, кардиология, клиническая лабораторная диагностика, клиническая фармакология, колопроктология, лечебная физкультура и спортивная медицина, мануальная терапия, медицинская реабилитация, неврология, нейрохирургия, неотложная медицинская помощь, онкология, оториноларингология (за исключением кохлеарной имплантации), офтальмология, профпатология, пульмонология, ревматология, рентгенология, рефлексотерапия, сердечно-сосудистая хирургия, торакальная хирургия, травматология и ортопедия, ультразвуковая диагностика, урология, физиотерапия, функциональная диагностика, хирургия, челюстно-лицевая хирургия, эндокринология, эндоскопия, эпидемиология, ортодонтия, стоматология детская, стоматология ортопедическая, стоматология терапевтическая, стоматология хирургическая</t>
  </si>
  <si>
    <t>лечебная физкультура и спортивная медицина, мануальная терапия, медицинская реабилитация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</si>
  <si>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гастроэнтерология, гематология,забор гемопоэтических стволовых клеток,  кардиология, колопроктология, неврология, нейрохирургия, онкология, оториноларингология (за исключением кохлеарной имплантации), педиатрия, ревматология, рентгенэндоваскулярная диагностика и лечение, сердечно-сосудистая хирургия, сестринское дело, сестринское дело в педиатрии, терапия, торакальная хирургия, травматология и ортопедия, трансфузиология, урология, хирургия, хирургия (абдоминальная), челюстно-лицевая хирургия, эндокринология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</si>
  <si>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бактериология, вакцинация (проведение профилактических прививок), гастроэнтерология, гематология, диетология, кардиология, клиническая лабораторная диагностика, клиническая фармакология, колопроктология, забор гемопоэтических стволовых клеток, лабораторная диагностика,лечебная физкультура, лечебная физкультура и спортивная медицина, мануальная терапия, медицинская реабилитация, медицинский массаж, неврология, нейрохирургия, неонатология, онкология, операционное дело, оториноларингология (за исключением кохлеарной имплантации), педиатрия, пульмонология, реаниматология, ревматология, рентгенология, рентгенэндоваскулярная диагностика и лечение, рефлексотерапия, сердечно-сосудистая хирургия, сестринское дело, сестринское дело в педиатрии, терапия, торакальная хирургия,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челюстно-лицевая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</si>
  <si>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онкология, ревматология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</si>
  <si>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гематология, нейрохирургия, неонатология, онкология, оториноларингология (за исключением кохлеарной имплантации), педиатрия, ревматология, сердечно-сосудистая хирургия, торакальная хирургия, травматология и ортопедия,урология, хирургия (абдоминальная), челюстно-лицевая хирургия, эндокринология, трансплантация костного мозга и гемопоэтических стволовых клеток</t>
  </si>
  <si>
    <t>федеральное государственное бюджетное образовательное учреждение высшего образования "Башкирский государственный медицинский университет" Министерства здравоохранения Российской Федерации</t>
  </si>
  <si>
    <t>ФГБОУ ВО БГМУ Минздрава России</t>
  </si>
  <si>
    <t xml:space="preserve">450083, г. Уфа, ул. Шафиева, 2;      450077, г. Уфа, ул. Заки Валиди, 45, к.1          </t>
  </si>
  <si>
    <t>(347) 223-11-80                      (347) 223-11-42           lilu1980bulochka@mail.ru</t>
  </si>
  <si>
    <t>450083, г. Уфа, ул. Шафиева, 2</t>
  </si>
  <si>
    <t>Ефремова</t>
  </si>
  <si>
    <t>(347) 223-11-92                   (347) 223-11-42     Kbgmu@bashgmu.ru</t>
  </si>
  <si>
    <t>450083, г. Уфа, ул. Шафиева, 3</t>
  </si>
  <si>
    <t>(347) 223-11-92                       (347) 223-11-42     Kbgmu@bashgmu.ru</t>
  </si>
  <si>
    <t xml:space="preserve">дополнительные исследования -Лаборатория рентгеновской компьютерной и магнитно-резонансной томографии </t>
  </si>
  <si>
    <t>450083, г. Уфа, ул. Шафиева, 4</t>
  </si>
  <si>
    <t>Ряховский</t>
  </si>
  <si>
    <t>(347) 223-11-89            (347) 223-11-42                 Kbgmu@bashgmu.ru</t>
  </si>
  <si>
    <t>ФГБОУ ВО БГМУ</t>
  </si>
  <si>
    <t>020181</t>
  </si>
  <si>
    <t>0277108325</t>
  </si>
  <si>
    <t>1090280044029</t>
  </si>
  <si>
    <t>450055, Республика Башкортостан, ул.Уфа, ул.Российская,68</t>
  </si>
  <si>
    <t>рентгенология, неврология, травматология и ортопедия</t>
  </si>
  <si>
    <t>022220</t>
  </si>
  <si>
    <t>0274052018</t>
  </si>
  <si>
    <t>1030203902673</t>
  </si>
  <si>
    <t>450057, Республика Башкортостан, г.Уфа, ул. Тукаева,д.48</t>
  </si>
  <si>
    <t>анестезиология и реаниматология, вакцинация (проведение профилактических прививок), дезинфектология, лабораторная диагностика, лечебная физкультура, медицинский массаж, операционное дело, рентгенология, сестринское дело, физиотерапия, функциональная диагностика, стоматология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</si>
  <si>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анестезиология и реаниматология, гериатрия, дезинфектология, диетология, дерматовенерология, кардиология, клиническая лабораторная диагностика, колопроктология, лечебная физкультура и спортивная медицина, мануальная терапия, медицинская реабилитация, неврология, онкология, оториноларингология (за исключением кохлеарной имплантации), офтальмология, профпатология, ревматология, стоматология терапевтическая, рентгенология, рефлексотерапия, травматология и ортопедия, ультразвуковая диагностика, урология, физиотерапия, функциональная диагностика, хирургия, эндокринология, эндоскопия</t>
  </si>
  <si>
    <t>гериатрия, клиническая лабораторная диагностика, медицинская реабилитация, неврология, ультразвуковая диагностика, физиотерапия, функциональная диагностика, эндоскопия</t>
  </si>
  <si>
    <t>анестезиология и реаниматология,аллергология и иммунология, дезинфектология, гериатрия, диетология, кардиология, клиническая лабораторная диагностика, лабораторная диагностика, лечебная физкультура, лечебная физкультура и спортивная медицина, мануальная терапия, медицинская реабилитация, медицинский массаж, неврология, операционное дело, рентгенология, рефлексотерапия, сестринское дело, терапия, травматология и ортопедия, ультразвуковая диагностика, физиотерапия, функциональная диагностика, эндоскопия</t>
  </si>
  <si>
    <t>аллергология и иммунология, анестезиология и реаниматология, вакцинация (проведение профилактических прививок), гериатрия, диетология, дезинфектология, кардиология, клиническая лабораторная диагностика, лабораторная диагностика, лечебная физкультура, лечебная физкультура и спортивная медицина, мануальная терапия, медицинская реабилитация, медицинский массаж, неврология, операционное дело, оториноларингология (за исключением кохлеарной имплантации), рентгенология, рефлексотерапия, сестринское дело, терапия, травматология и ортопедия, трансфузиология, ультразвуковая диагностика, урология, физиотерапия, функциональная диагностика, хирургия, эндокринология, эндоскопия</t>
  </si>
  <si>
    <t>Государственное бюджетное учреждение здравоохранения Республиканский клинический госпиталь ветеранов войн</t>
  </si>
  <si>
    <t>ГБУЗ РКГВВ</t>
  </si>
  <si>
    <t>Поликлиника ГБУЗ РКГВВ (поликлиника)</t>
  </si>
  <si>
    <t>450075, Россия, Республика Башкортостан, г. Уфа, Бульвар Славы, д. 1а</t>
  </si>
  <si>
    <t>Мустафин</t>
  </si>
  <si>
    <t>Мужавирович</t>
  </si>
  <si>
    <t>Тел.: +7 (347) 284-58-41 - зам. главного врача по поликлиническому разделу работы, +7 (347) 284-30-41 -  регистратура                                                UFA.RKGVV@doctorrb.ru</t>
  </si>
  <si>
    <t>Государственное бюджетное учреждение здравоохранения Республиканский клинический госпиталь ветеранов войн (стационар)</t>
  </si>
  <si>
    <t>450057, Россия, Республика Башкортостан, г. Уфа, ул. Тукаева, д. 48</t>
  </si>
  <si>
    <t>Тел./факс: +7 (347) 250-76-80 - Главный врач, +7 (347) 250-76-96 - зам. главного врача по медицинской части                                                UFA.RKGVV@doctorrb.ru</t>
  </si>
  <si>
    <t>Центр медицинской реабилитации и восстановительного лечения (стационар)</t>
  </si>
  <si>
    <t>450015, Россия, Республика Башкортостан, г. Уфа, ул. К. Маркса, д. 31</t>
  </si>
  <si>
    <t>Тел.: +7 (347) 216-01-34 -  регистратура, +7 (347) 216-01-34 – отделение медицинской реабилитации пациентов с нарушением функции центральной и периферической нервной системы, +7 (347) 216-01-34 - отделение медицинской реабилитации пациентов с нарушением функции опорно-двигательного аппарата                                                UFA.RKGVV@doctorrb.ru</t>
  </si>
  <si>
    <t>026005</t>
  </si>
  <si>
    <t>021001001</t>
  </si>
  <si>
    <t>0210001032</t>
  </si>
  <si>
    <t>1020200783382</t>
  </si>
  <si>
    <t>452580, Республика Башкортостан, Белокатайский район, с.Новобелокатай, ул.Якова Кустикова,д.1</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</si>
  <si>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</si>
  <si>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дерматовенерология, детская хирургия, инфекционные болезни, клиническая лабораторная диагностика,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стоматология детская,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фтизиатрия, функциональная диагностика,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</si>
  <si>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лабораторная диагностика, терапия, педиатрия, сестринское дело, сестринское дело в педиатрии</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</si>
  <si>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вакцинация (проведение профилактических прививок),  дезинфектология, детская хирургия, диетология, инфекционные болезни, лабораторная диагностика, лечебная физкультура, медицинский массаж, неврология, неонатология, операционное дело, оториноларингология (за исключением кохлеарной имплантации), педиатрия, рентгенология, сестринское дело, сестринское дело в педиатрии, терапия, травматология и ортопедия, трансфузиология, ультразвуковая диагностика, физиотерапия, функциональная диагностика, хирургия, эндоскопия, эпидемиология</t>
  </si>
  <si>
    <t xml:space="preserve">Государственное бюджетное учреждение здравоохранения Республики Башкортостан Белокатайская центральная районная больница </t>
  </si>
  <si>
    <t>ГБУЗ РБ Белокатайская ЦРБ</t>
  </si>
  <si>
    <t>Белокатайская ЦРБ поликлиника</t>
  </si>
  <si>
    <t>452580, РБ, Белокатайский район, с.Новобелокатай, ул. Якова Кустикова,1</t>
  </si>
  <si>
    <t xml:space="preserve">Мавлитов </t>
  </si>
  <si>
    <t>Габдульянович</t>
  </si>
  <si>
    <t>8(34750)21583, 89174280852, mavlitov.76@yandex.ru</t>
  </si>
  <si>
    <t xml:space="preserve">Терапевтическое отделение  </t>
  </si>
  <si>
    <t xml:space="preserve">Ахметшина </t>
  </si>
  <si>
    <t>8(34750)21814, 89632388289</t>
  </si>
  <si>
    <t>Ужегов</t>
  </si>
  <si>
    <t>8(34750)21503,89649608647</t>
  </si>
  <si>
    <t xml:space="preserve">Хирургическое отделение </t>
  </si>
  <si>
    <t>Сахаутдинов</t>
  </si>
  <si>
    <t>Мухарям</t>
  </si>
  <si>
    <t>Мавлитбаевич</t>
  </si>
  <si>
    <t xml:space="preserve">Педиатрическое отделение </t>
  </si>
  <si>
    <t>Шербинина</t>
  </si>
  <si>
    <t>Алена</t>
  </si>
  <si>
    <t>8(34750)21275,89273520460</t>
  </si>
  <si>
    <t>8(34750)21583,89174280852 mavlitov.76@yandex.ru</t>
  </si>
  <si>
    <t>8(34750)21275</t>
  </si>
  <si>
    <t>Отделение анестезиологии и реанимации с палатой интенсивной терапии</t>
  </si>
  <si>
    <t>Носков</t>
  </si>
  <si>
    <t>Митрофанович</t>
  </si>
  <si>
    <t>8(34750)21868</t>
  </si>
  <si>
    <t>Карлыхановская ВА</t>
  </si>
  <si>
    <t>452592, РБ, Белокатайский район, с.Карлыханово, ул. Цветочная, д.1</t>
  </si>
  <si>
    <t xml:space="preserve">Каюмов </t>
  </si>
  <si>
    <t>Нагим</t>
  </si>
  <si>
    <t>Хаисович</t>
  </si>
  <si>
    <t>Карлыхановская ВА                                                    Дневной стационар при поликлинике</t>
  </si>
  <si>
    <t>Харисович</t>
  </si>
  <si>
    <t>Белянковская ВА</t>
  </si>
  <si>
    <t>452586, РБ, Белокатайский район, с. Белянка, ул. Школьная,д.2</t>
  </si>
  <si>
    <t xml:space="preserve">Рахматуллин </t>
  </si>
  <si>
    <t>Белянковская ВА                   Дневной стационар при поликлинике</t>
  </si>
  <si>
    <t>452586, РБ, Белокатайский район, с. Белянка, ул. Гагарина,д.1</t>
  </si>
  <si>
    <t xml:space="preserve">Ургалинская ВА </t>
  </si>
  <si>
    <t>452570, РБ,  Белокатайский район, с. станции Ургала, ул. им.в.И. Ленина, д.97</t>
  </si>
  <si>
    <t xml:space="preserve">Ситдикова </t>
  </si>
  <si>
    <t>Ургалинская ВА Дневной стационар при поликлинике</t>
  </si>
  <si>
    <t>452570, РБ,  Белокатайский район, с. станции Ургала, ул. Газовиков, д.6</t>
  </si>
  <si>
    <t>Емашинская ВА</t>
  </si>
  <si>
    <t>452590, РБ, Белокатайский район, с. Емаши, ул.Мира, д. 5</t>
  </si>
  <si>
    <t xml:space="preserve">Захарова </t>
  </si>
  <si>
    <t>8(34750)23-800, 89191513653</t>
  </si>
  <si>
    <t>Атаршинский фельдшерско-акушерский пункт</t>
  </si>
  <si>
    <t>452572, РБ, Белокатайский район, с.Атарша, ул.Школьная, д.11 кв.1</t>
  </si>
  <si>
    <t xml:space="preserve">Суханова </t>
  </si>
  <si>
    <t xml:space="preserve"> Борисовна</t>
  </si>
  <si>
    <t>Ураковский фельдшерско-акушерский пункт</t>
  </si>
  <si>
    <t>452580, РБ, Белокатайский район, д.Ураково, ул.Мира, д.28 кв.1</t>
  </si>
  <si>
    <t xml:space="preserve">Федорова </t>
  </si>
  <si>
    <t>Казихановна</t>
  </si>
  <si>
    <t>Кадыровский фельдшерско-акушерский пункт</t>
  </si>
  <si>
    <t>452572, РБ, Белокатайский район, д.Кадырово, пер.Школьный, д. 2</t>
  </si>
  <si>
    <t xml:space="preserve">Амирова </t>
  </si>
  <si>
    <t>Карантравский фельдшерско-акушерский пункт</t>
  </si>
  <si>
    <t>452571, РБ, Белокатайский район, с.Карантрав, пер.школьный, д.4,кв.2</t>
  </si>
  <si>
    <t xml:space="preserve">Худякова </t>
  </si>
  <si>
    <t xml:space="preserve"> Ивановна</t>
  </si>
  <si>
    <t>8(34750)26-519, 89373537905</t>
  </si>
  <si>
    <t>Юлдашевский фельдшерско-акушерский пункт</t>
  </si>
  <si>
    <t>452571, РБ, Белокатайский район, д.Юлдашево, ул.Молодежная, д. 16</t>
  </si>
  <si>
    <t xml:space="preserve">Муфтахова </t>
  </si>
  <si>
    <t xml:space="preserve">Фания  </t>
  </si>
  <si>
    <t>Левальский фельдшерско-акушерский пункт</t>
  </si>
  <si>
    <t>452595, РБ, Белокатайский район, д.Левали, ул.Мира, д. 30</t>
  </si>
  <si>
    <t xml:space="preserve"> Екатерина </t>
  </si>
  <si>
    <t xml:space="preserve">Николаевна </t>
  </si>
  <si>
    <t xml:space="preserve">Тардавский фельдшерско-акушерский пункт     </t>
  </si>
  <si>
    <t>452595, РБ, Белокатайский район, с.Тардавка, ул. Центральная, д. 11</t>
  </si>
  <si>
    <t>Майгазинский фельдшерско-акушерский пункт</t>
  </si>
  <si>
    <t>452583, РБ, Белокатайский район, с.Майгаза, ул.Мира, д. 12</t>
  </si>
  <si>
    <t>Лазукова</t>
  </si>
  <si>
    <t xml:space="preserve">Ксения </t>
  </si>
  <si>
    <t xml:space="preserve">Олеговна </t>
  </si>
  <si>
    <t>Медятовский фельдшерско-акушерский пункт</t>
  </si>
  <si>
    <t>452594, РБ, Белокатайский район, д.Медятово, ул.Совхозная, д.11 кв.1</t>
  </si>
  <si>
    <t>Патракова</t>
  </si>
  <si>
    <t>8(34750)25-653, 89659395145</t>
  </si>
  <si>
    <t>Васелгинский фельдшерско-акушерский пункт</t>
  </si>
  <si>
    <t>452583, РБ, Белокатайский район, д.Васелга, ул.Животноводов, д.11 кв.1</t>
  </si>
  <si>
    <t>Сабирьянова</t>
  </si>
  <si>
    <t xml:space="preserve"> Алена </t>
  </si>
  <si>
    <t>8(34750)25-261, 89871488968</t>
  </si>
  <si>
    <t>Нижнеискушинский фельдшерско-акушерский пункт</t>
  </si>
  <si>
    <t>452593, РБ, Белокатайский район, с.Нижний Искуш, ул.Кирова, д. 8</t>
  </si>
  <si>
    <t>Сосновый Лог фельдшерско-акушерский пункт</t>
  </si>
  <si>
    <t>452593, РБ, Белокатайский район, д.Сосновый Лог, ул.Нагорная, д. 6</t>
  </si>
  <si>
    <t>Соколинский фельдшерско-акушерский пункт</t>
  </si>
  <si>
    <t>452580, РБ, Белокатайский район, д.Соколки, ул.Клубная, д. 12</t>
  </si>
  <si>
    <t xml:space="preserve">Казанцева </t>
  </si>
  <si>
    <t xml:space="preserve">Ксения  </t>
  </si>
  <si>
    <t>Старобелокатайский фельдшерско-акушерский пункт</t>
  </si>
  <si>
    <t>452584, РБ, Белокатайский район,с.Старобелокатай, ул.Советская , д. 73</t>
  </si>
  <si>
    <t xml:space="preserve">Полякова </t>
  </si>
  <si>
    <t xml:space="preserve">Юлия </t>
  </si>
  <si>
    <t xml:space="preserve">Александровна </t>
  </si>
  <si>
    <t>Шакарлинский фельдшерско-акушерский пункт</t>
  </si>
  <si>
    <t>452588, РБ, Белокатайский район, с.Шакарла, ул.Советская, д. 17</t>
  </si>
  <si>
    <t xml:space="preserve">Неволина </t>
  </si>
  <si>
    <t xml:space="preserve">Аркадьевна </t>
  </si>
  <si>
    <t>8(34750)27-337, 89191575925</t>
  </si>
  <si>
    <t>Верхнеутяшевский фельдшерско-акушерский пункт</t>
  </si>
  <si>
    <t>452587, РБ, Белокатайский район, д.Верхнеутяшего, ул.Ахтяма Газизова, д. 1</t>
  </si>
  <si>
    <t xml:space="preserve">Исмагилова </t>
  </si>
  <si>
    <t xml:space="preserve">Гульназира </t>
  </si>
  <si>
    <t>Фазылтдиновна</t>
  </si>
  <si>
    <t>Нижнеутяшевский фельдшерско-акушерский пункт</t>
  </si>
  <si>
    <t>452587, РБ, Белокатайский район, д.Нижнеутяшево, ул.Салавата Юлаева, д. 2</t>
  </si>
  <si>
    <t>Апутовский фельдшерско-акушерский пункт</t>
  </si>
  <si>
    <t>452587, РБ, Белокатайский район, д.Апутово, ул.Салавата Юлаева, д. 40</t>
  </si>
  <si>
    <t>Тавакалова</t>
  </si>
  <si>
    <t>Миндивалеевна</t>
  </si>
  <si>
    <t>Краснопахарьский фельдшерско-акушерский пункт</t>
  </si>
  <si>
    <t>452580, РБ, Белокатайский район, д.Красный Пахарь, ул.М.Рахимова, д. 31</t>
  </si>
  <si>
    <t>Яныбаевский фельдшерско-акушерский пункт</t>
  </si>
  <si>
    <t>452587, РБ, Белокатайский район, с. Яныбвево, ул.Цветочная д. 10А</t>
  </si>
  <si>
    <t xml:space="preserve">Мухаметгалина </t>
  </si>
  <si>
    <t xml:space="preserve">Эльза </t>
  </si>
  <si>
    <t>Миншаевна</t>
  </si>
  <si>
    <t>Мунасовский фельдшерско-акушерский пункт</t>
  </si>
  <si>
    <t>452594, РБ, Белокатайский район, д.Мунасово, ул.Березовая, д. 63</t>
  </si>
  <si>
    <t>Хакимовна</t>
  </si>
  <si>
    <t>Ногушинский фельдшерско-акушерский пункт</t>
  </si>
  <si>
    <t>452591, РБ, Белокатайский район, с.Ногуши, ул.Советская , д. 11</t>
  </si>
  <si>
    <t xml:space="preserve">Ушакова </t>
  </si>
  <si>
    <t>Хайбатовский фельдшерско-акушерский пункт</t>
  </si>
  <si>
    <t>452570, РБ, Белокатайский район,д.Хайбатово, ул.Октябрьская, д.3</t>
  </si>
  <si>
    <t xml:space="preserve">Сатыбалдина </t>
  </si>
  <si>
    <t xml:space="preserve"> Сергеевна </t>
  </si>
  <si>
    <t xml:space="preserve">  Старомаскаринский фельдшерско-акушерский пункт</t>
  </si>
  <si>
    <t>452586, РБ, Белокатайский район, д.Старая Маскара, ул.Арслана Мубарякова, д. 2</t>
  </si>
  <si>
    <t xml:space="preserve"> Гульсара</t>
  </si>
  <si>
    <t xml:space="preserve"> Ганиевна</t>
  </si>
  <si>
    <t>8(34750)24-017, 89631432148</t>
  </si>
  <si>
    <t xml:space="preserve">   Новомаскаринский фельдшерско-акушерский пункт</t>
  </si>
  <si>
    <t>452586, РБ, Белокатайский район, д.Новая Маскара, ул.Центральная, д. 26</t>
  </si>
  <si>
    <t xml:space="preserve">Даутова </t>
  </si>
  <si>
    <t xml:space="preserve">  Ашаевский фельдшерско-акушерский пункт</t>
  </si>
  <si>
    <t>452585, РБ, Белокатайский район,д.Ашаево, пер.Школьный, д.1</t>
  </si>
  <si>
    <t>Фаурия</t>
  </si>
  <si>
    <t>Факирьяновна</t>
  </si>
  <si>
    <t>8(34750)24-549 , 89625373762</t>
  </si>
  <si>
    <t xml:space="preserve">   Шайдалинский фельдшерско-акушерский пункт</t>
  </si>
  <si>
    <t>452586, РБ, Белокатайский район, д.Шайдала, ул.Центральная, д.9</t>
  </si>
  <si>
    <t>Атдрафикова</t>
  </si>
  <si>
    <t>Асмановна</t>
  </si>
  <si>
    <t>8(34750)24-479, 89656630764</t>
  </si>
  <si>
    <t>Айдакаевский фельдшерско-акушерский пункт</t>
  </si>
  <si>
    <t>452592, РБ, Белокатайский район, д.Айдакаево, ул. Салавата Юлаева, д.31</t>
  </si>
  <si>
    <t xml:space="preserve">Тагирова </t>
  </si>
  <si>
    <t xml:space="preserve">Фируза </t>
  </si>
  <si>
    <t>Мухаметяновна</t>
  </si>
  <si>
    <t>Айгирьяловский фельдшерско-акушерский пункт</t>
  </si>
  <si>
    <t>452594, РБ, Белокатайский район, д.Айгырьял, ул.Мечетлинская , д.13</t>
  </si>
  <si>
    <t>Передвижной мобильный ФАП</t>
  </si>
  <si>
    <t>Черепанова</t>
  </si>
  <si>
    <t>027002</t>
  </si>
  <si>
    <t>024901001</t>
  </si>
  <si>
    <t>0249002239</t>
  </si>
  <si>
    <t>1020201382739</t>
  </si>
  <si>
    <t>452200, Республика Башкортостан, Чекмагушевский район, с.Чекмагуш, ул.Тракторная, д.16</t>
  </si>
  <si>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медицинская статистика,медицинский массаж,  операционное дело, рентгенология, организация сестринского дела,сестринское дело, сестринское дело в педиатрии, стоматология, стоматология ортопедическая,  физиотерапия, функциональная диагностика, эпидемиология</t>
  </si>
  <si>
    <t xml:space="preserve">вакцинация (проведение профилактических прививок), неотложная медицинская помощь, педиатрия, терапия, </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</si>
  <si>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дерматовенерология, детская хирургия, инфекционные болезни, клиническая фармакология, неврология, онкология, оториноларингология (за исключением кохлеарной имплантации),психиатрия-наркология,психотерапия,психиатрия, офтальмология, профпатология, рентгенология, рефлексотерапия, стоматология детская, стоматология ортопедическая, стоматология терапевтическая,травматология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</si>
  <si>
    <t>неврология,клиническая лабораторная диагностика, психиатрия,психотерапия,рентгенология, травматология и ортопедия, урология, физиотерапия, хирургия, эндокринология,организация здравоохранения и общественного здоровья</t>
  </si>
  <si>
    <t>акушерское дело,акушерство и гинекология (за исключением использования вспомогательных репродуктивных технологий и искусственного прерывания беременности),педиатрия</t>
  </si>
  <si>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бактериология, детская хирургия,  диетология, инфекционные болезни, клиническая фармакология, лабораторная диагностика, лечебная физкультура,медицинская статистика, медицинский массаж, неврология, неонатологияоперационное дело,организация сестринского дела.оганизация здравоохранения и общественного здоровья, патологическая анатомия,  педиатрия,психиатрия-наркология, рентгенология, сестринское дело, сестринское дело в педиатрии,терапия, травматология и ортопедия, трансфузиология,урология, физиотерапия,  хирургия, эндокринология, </t>
  </si>
  <si>
    <t xml:space="preserve">Государственное бюджетное учреждение здравоохранения Республики Башкортостан Чекмагушевская центральная районная больница </t>
  </si>
  <si>
    <t xml:space="preserve">ГБУЗ РБ Чекмагушевская ЦРБ </t>
  </si>
  <si>
    <t>452200, Российская Федерация, Республика Башкортостан, Чекмагушевский район, ул.Тракторная, д.23</t>
  </si>
  <si>
    <t>Хакова</t>
  </si>
  <si>
    <t>Расимовна</t>
  </si>
  <si>
    <t>347-96-3-56-00; chekmcrb@mail.ru</t>
  </si>
  <si>
    <t>452200, Российская Федерация, Республика Башкортостан, Чекмагушевский район, ул.Тракторная, д.16</t>
  </si>
  <si>
    <t xml:space="preserve">Исламова </t>
  </si>
  <si>
    <t xml:space="preserve">Кадрия </t>
  </si>
  <si>
    <t>Аблаевский ФАП</t>
  </si>
  <si>
    <t>452208, РБ, Чекмагушевский р-н,с.Аблаево, ул.Советская 4</t>
  </si>
  <si>
    <t>Раузельанафович</t>
  </si>
  <si>
    <t>347-96-3-52-75; chekmcrb@mail.ru</t>
  </si>
  <si>
    <t> 452225, РБ, Чекмагушевский р-н,  с Ахметово, ул. Нур Гайсина д.33/а</t>
  </si>
  <si>
    <t>Земеевский ФАП</t>
  </si>
  <si>
    <t>452203 , РБ, Чекмагушевский р-н,д. Земеево, ул. Центральная, д.16</t>
  </si>
  <si>
    <t>Киндеркулевский ФАП</t>
  </si>
  <si>
    <t>452218, РБ, Чекмагушевский р-н,  дер. Киндеркулево, ул Буденного д 26</t>
  </si>
  <si>
    <t xml:space="preserve">452227 , РБ, Чекмагушевский р-н,с. Ленино, ул.Кашаевых, д.30/1 </t>
  </si>
  <si>
    <t>Наримановский ФАП</t>
  </si>
  <si>
    <t>452219,РБ, Чекмагушевский р-н,д.Нариманово, ул. Нариман</t>
  </si>
  <si>
    <t>Байбулатовский ФАП</t>
  </si>
  <si>
    <t>452222, РБ, Чекмагушевский р-н, с Байбулатово, ул Мира д 27</t>
  </si>
  <si>
    <t>Верхнеаташевский ФАП</t>
  </si>
  <si>
    <t>452208, , РБ, Чекмагушевский р-н,с.Верхний Аташ, ул.Школьная 8</t>
  </si>
  <si>
    <t>Имянлекулевский ФАП</t>
  </si>
  <si>
    <t>452203, РБ, Чекмагушевский р-н, с Имянликулево, ул Ф.Мусина д 43</t>
  </si>
  <si>
    <t>Калмашбашевский ФАП</t>
  </si>
  <si>
    <t>452209, РБ, Чекмагушевский р-н, с Калмашбашево, ул Центральная д 122</t>
  </si>
  <si>
    <t>Каразирековский ФАП</t>
  </si>
  <si>
    <t>452213, РБ, Чекмагушевский р-н, с.Каразиреково, ул.Победы 13</t>
  </si>
  <si>
    <t>Карановский ФАП</t>
  </si>
  <si>
    <t>452225, РБ, Чекмагушевский р-н, с Каран, ул Центральная д 36</t>
  </si>
  <si>
    <t>Караталовский ФАП</t>
  </si>
  <si>
    <t>452227, РБ, Чекмагушевский р-н,с.Каратал, ул.Родниковая 4</t>
  </si>
  <si>
    <t>Каргалинский ФАП</t>
  </si>
  <si>
    <t>452205, РБ, Чекмагушевский р-н, с Каргалы, ул Х Зарипова д 19</t>
  </si>
  <si>
    <t>Кашкаровский ФАП</t>
  </si>
  <si>
    <t>452209, РБ, Чекмагушевский р-н, с Кашкарово, ул Дружбы д 32</t>
  </si>
  <si>
    <t>Кусекеевский ФАП</t>
  </si>
  <si>
    <t>452208, РБ, Чекмагушевский р-н, с.Кусекеево, ул.Ахтямова 71</t>
  </si>
  <si>
    <t>Митроаюповский ФАП</t>
  </si>
  <si>
    <t>452215, , РБ, Чекмагушевский р-н,с.Митро-Аюпово, ул.Речная 88/1</t>
  </si>
  <si>
    <t>Нижнекаръявдинский ФАП</t>
  </si>
  <si>
    <t>452221, РБ, Чекмагушевский р-н, с Нижние Карьявды, ул Школьная д 5</t>
  </si>
  <si>
    <t>Новобалаковский ФАП</t>
  </si>
  <si>
    <t>452222, РБ, Чекмагушевский р-н, с.Новобалаково, ул. М.Дашкина, д.25</t>
  </si>
  <si>
    <t>Новобалтачевский ФАП</t>
  </si>
  <si>
    <t>452211, РБ, Чекмагушевский р-н, с.Новобалтачево, ул.Молодежная 5</t>
  </si>
  <si>
    <t>Новобиккинский ФАП</t>
  </si>
  <si>
    <t>452219, РБ, Чекмагушевский р-н, с Новобиккино, ул Дуслык д 25</t>
  </si>
  <si>
    <t>Новокалмашевский ФАП</t>
  </si>
  <si>
    <t> 452227, РБ, Чекмагушевский р-н, с Новокалмашево, ул С Муратова д 25</t>
  </si>
  <si>
    <t>Новокутовский ФАП</t>
  </si>
  <si>
    <t>452212, РБ, Чекмагушевский р-н,с.Новокутово, ул.Западная 31</t>
  </si>
  <si>
    <t>Новосеменкинский ФАП</t>
  </si>
  <si>
    <t>452227 , РБ, Чекмагушевский р-н,с.Новосеменкино, ул Свободы д 46</t>
  </si>
  <si>
    <t>Новокаръявдинский ФАП</t>
  </si>
  <si>
    <t>452215, РБ, Чекмагушевский р-н,с.Новые Каръявды, ул.Центральная 52</t>
  </si>
  <si>
    <t>Рапатовский ФАП</t>
  </si>
  <si>
    <t>452219, РБ, Чекмагушевский р-н,с.Рапатово, ул.Ленина 14</t>
  </si>
  <si>
    <t>Резяповский ФАП</t>
  </si>
  <si>
    <t>452222, РБ, Чекмагушевский р-н, с.Резяпово, ул.Садовая 9</t>
  </si>
  <si>
    <t>Старобалаковский ФАП</t>
  </si>
  <si>
    <t>452225, РБ, Чекмагушевский р-н, с.Старобалаково, ул. В.Галимова д.60</t>
  </si>
  <si>
    <t>Старобашировский ФАП</t>
  </si>
  <si>
    <t>452207, РБ, Чекмагушевский р-н, с.Старобаширово, ул.М.Хузина 36/1</t>
  </si>
  <si>
    <t>Старобиккинский ФАП</t>
  </si>
  <si>
    <t>452209 , РБ, Чекмагушевский р-н,с Старобиккино, ул Мира д 74</t>
  </si>
  <si>
    <t>Староихсановский ФАП</t>
  </si>
  <si>
    <t> 452207 , РБ, Чекмагушевский р-н,с Староихсаново, ул Днепр д 2</t>
  </si>
  <si>
    <t>Старопучкаковский ФАП</t>
  </si>
  <si>
    <t>452215, РБ, Чекмагушевский р-н,с.Старопучкаково, ул.Ш.Салихова 28/2</t>
  </si>
  <si>
    <t>Староузмяшевский ФАП</t>
  </si>
  <si>
    <t>452227, РБ, Чекмагушевский р-н,с Староузмяшево, ул Цветочная д 43</t>
  </si>
  <si>
    <t>Сыйрышбашевский ФАП</t>
  </si>
  <si>
    <t> 452205, РБ, Чекмагушевский р-н, с Сыйрышбашево, ул Хузиных д 75</t>
  </si>
  <si>
    <t>Тайняшевский ФАП</t>
  </si>
  <si>
    <t>452225, РБ, Чекмагушевский р-н,с.Тпйняшево, ул.Центральная 13</t>
  </si>
  <si>
    <t>Тамьяновский ФАП</t>
  </si>
  <si>
    <t>452212, РБ, Чекмагушевский р-н, с.Тамьяново, ул.Центральная д.3</t>
  </si>
  <si>
    <t>Таскаклинский ФАП</t>
  </si>
  <si>
    <t>452205, РБ, Чекмагушевский р-н, с Таскаклы, ул Ф Алтайского д 32</t>
  </si>
  <si>
    <t>Ташкалмашевский ФАП</t>
  </si>
  <si>
    <t>452207 , РБ, Чекмагушевский р-н,с.Ташкалмашево, ул.Молодежная, д.1/3</t>
  </si>
  <si>
    <t>Тузлукушевский ФАП</t>
  </si>
  <si>
    <t>452205 , РБ, Чекмагушевский р-н,с Тузлукушево, ул Центральная д 73</t>
  </si>
  <si>
    <t>Уйбулатовский ФАП</t>
  </si>
  <si>
    <t>452227, РБ, Чекмагушевский р-н, с.Уйбулатово, ул.Кутуева 7</t>
  </si>
  <si>
    <t>Урняковский ФАП</t>
  </si>
  <si>
    <t>452218 , РБ, Чекмагушевский р-н,с Урняк, ул Советская д 2</t>
  </si>
  <si>
    <t>ГБУЗ РБ Чекмагушевская ЦРБ</t>
  </si>
  <si>
    <t>ГБУЗ Чекмагушевская ЦРБ</t>
  </si>
  <si>
    <t>022710</t>
  </si>
  <si>
    <t>0278032414</t>
  </si>
  <si>
    <t>1030204584464</t>
  </si>
  <si>
    <t>450015, Республика Башкортостан, г.Уфа, ул.Запотоцкого,37</t>
  </si>
  <si>
    <t>акушерское дело, анестезиология и реаниматология, вакцинация (проведение профилактических прививок), дезинфектология, лабораторная диагностика, рентгенология, сестринское дело, сестринское дело в педиатрии, физиотерапия, эпидемиология</t>
  </si>
  <si>
    <t>вакцинация (проведение профилактичеких прививок), педиатия, терапия</t>
  </si>
  <si>
    <t>Федеральное государственное бюджетное учреждение здравоохранения "Медико-санитарная чпсть № 142 ФМБА России"</t>
  </si>
  <si>
    <t>ФГБУЗ МСЧ № 142 ФМБА России</t>
  </si>
  <si>
    <t>поликлиника № 1</t>
  </si>
  <si>
    <t>456571 РБ г.Межгорье, ул.Олимпийская, д.4</t>
  </si>
  <si>
    <t>Гальчанский</t>
  </si>
  <si>
    <t>Алексеевич</t>
  </si>
  <si>
    <t>8 347 81 2-33-01 msch142-p@mail.ru</t>
  </si>
  <si>
    <t>поликлиника № 2</t>
  </si>
  <si>
    <t>456571 РБ г.Межгорье, ул.Цветочная, д.8</t>
  </si>
  <si>
    <t>8 347 81 2-05-53 msch142ambul@mail.ru</t>
  </si>
  <si>
    <t>456571 РБ г.Межгорье, ул.Олимпийская, д.16</t>
  </si>
  <si>
    <t>Кудаяров</t>
  </si>
  <si>
    <t>8 347 81 2-20-03 msch142@mail.ru</t>
  </si>
  <si>
    <t>Абдуллина</t>
  </si>
  <si>
    <t>Амуровна</t>
  </si>
  <si>
    <t>8 347 81 2-09-03 msch142smp1@mail.ru</t>
  </si>
  <si>
    <t>ФГБУЗ МСЧ 142 ФМБА России</t>
  </si>
  <si>
    <t>ФГБУЗ МСЧ 142  ФМБА России</t>
  </si>
  <si>
    <t>ГБУЗ РКИБ (г.Уфа)</t>
  </si>
  <si>
    <t>ГБУЗ РКИБ (г.Стерлитамак)</t>
  </si>
  <si>
    <t>ГБУЗ РКИБ г.Уфа</t>
  </si>
  <si>
    <t>ГБУЗ РКИБ г.Стерлитамак</t>
  </si>
  <si>
    <t>ГБУЗ РКИБ Уфа</t>
  </si>
  <si>
    <t>ГБУЗ РКИБ Стерлитамак</t>
  </si>
  <si>
    <t>97 (ГБУЗ РКИБ)</t>
  </si>
  <si>
    <t>138 (ГБУЗ РКИБ)</t>
  </si>
  <si>
    <t>1 (ОСП г.Стерлитамак)</t>
  </si>
  <si>
    <t>83 (ОСП г.Стерлитамак)</t>
  </si>
  <si>
    <t>181 (ОСП г.Стерлитамак)</t>
  </si>
  <si>
    <t>ГБУЗ РКИБ</t>
  </si>
  <si>
    <t>021706</t>
  </si>
  <si>
    <t>025101001</t>
  </si>
  <si>
    <t>0251000687</t>
  </si>
  <si>
    <t>1020200610385</t>
  </si>
  <si>
    <t>452630, Республика Башкортостан, Шаранский район, с.Шаран, ул.Больничная,1</t>
  </si>
  <si>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медицинский массаж, наркология,  неотложная медицинская помощь, операционное дело, паразитология, рентгенология, сестринское дело, сестринское дело в педиатрии, стоматология, стоматология ортопедическая,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</si>
  <si>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  рентгенология, рефлексотерапия, травматология и ортопедия, урология, физиотерапия, функциональная диагностика, фтизиатрия,  хирургия, ультразвуковая диагностика, стоматология детская, стоматология терапевтическая, стоматология хирургическая,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</si>
  <si>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беременности),неврология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</si>
  <si>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бактериология, детская хирургия, диетология, неонатология, анестезиология и реаниматология, инфекционные болезни, кардиология, клиническая лабораторная диагностика, лечебная физкультура, медицинский массаж, неврология, онкология, операционное дело, оториноларингология (за исключением кохлеарной имплантации), офтальмология, педиатрия, рентгенология, рефлексотерапия, сестринское дело, сестринское дело в педиатрии,  терапия, трансфузиология, травматология и ортопедия, физиотерапия, функциональная диагностика, хирургия, ультразвуковая диагностика, урология, эндоскопия</t>
  </si>
  <si>
    <t>государственное бюджетное учреждение здравоохранения Республики Башкортостан Шаранская центральная районная больница</t>
  </si>
  <si>
    <t>ГБУЗ РБ Шаранская ЦРБ</t>
  </si>
  <si>
    <t>Российская Федерация, Республика Башкортостан, Шаранский район, с. Шаран, ул. Школьная, д. 11</t>
  </si>
  <si>
    <t xml:space="preserve">Хисматуллина </t>
  </si>
  <si>
    <t>Инна</t>
  </si>
  <si>
    <t>89371597073, sharanpoliklinika@mail.ru</t>
  </si>
  <si>
    <t>Российская Федерация, Республика Башкортостан, Шаранский район, с. Шаран, ул. Больничная, 1</t>
  </si>
  <si>
    <t xml:space="preserve">Соловьев </t>
  </si>
  <si>
    <t>Михаил</t>
  </si>
  <si>
    <t xml:space="preserve">83476922017, sharcrbn@mail.ru </t>
  </si>
  <si>
    <t xml:space="preserve"> 83476922076, sharcrbn@mail.ru </t>
  </si>
  <si>
    <t>кабинет ультразвуковой диагностики</t>
  </si>
  <si>
    <t>Ахтареев</t>
  </si>
  <si>
    <t>рентгенологический кабинет</t>
  </si>
  <si>
    <t xml:space="preserve">Ибатуллин </t>
  </si>
  <si>
    <t>Российская Федерация, Республика башкортостан, Шаранский район, с. Шаран, ул. Больничная, 1</t>
  </si>
  <si>
    <t>отделение скорой медицинской помощи</t>
  </si>
  <si>
    <t xml:space="preserve">83476922202, sharcrbn@mail.ru </t>
  </si>
  <si>
    <t>педиатрическое отделение</t>
  </si>
  <si>
    <t>акушерско-гинекологическое отделение</t>
  </si>
  <si>
    <t>Муллагалиева</t>
  </si>
  <si>
    <t>Даутовна</t>
  </si>
  <si>
    <t xml:space="preserve">83476922414, sharcrbn@mail.ru </t>
  </si>
  <si>
    <t>Минлибаевна</t>
  </si>
  <si>
    <t xml:space="preserve">83476922497, sharcrbn@mail.ru </t>
  </si>
  <si>
    <t>инфекционная больница</t>
  </si>
  <si>
    <t xml:space="preserve">Шангареева </t>
  </si>
  <si>
    <t>Инга</t>
  </si>
  <si>
    <t>провизорный госпиталь</t>
  </si>
  <si>
    <t>эндоскопический кабинет</t>
  </si>
  <si>
    <t>Азат</t>
  </si>
  <si>
    <t>Замирович</t>
  </si>
  <si>
    <t>кабинет функциональной диагностики</t>
  </si>
  <si>
    <t>кабинет врача-рефлексотерапевта</t>
  </si>
  <si>
    <t>Кучумова</t>
  </si>
  <si>
    <t>кабинет лечебной физической культуры</t>
  </si>
  <si>
    <t>бактериологическая лаборатория</t>
  </si>
  <si>
    <t>Минигареевна</t>
  </si>
  <si>
    <t>клинико-даигностическая лаборатория</t>
  </si>
  <si>
    <t>организационно-методический кабинет</t>
  </si>
  <si>
    <t xml:space="preserve">83476922389, sharcrbn@mail.ru </t>
  </si>
  <si>
    <t>аптека</t>
  </si>
  <si>
    <t>Муратшина</t>
  </si>
  <si>
    <t>Альфисовна</t>
  </si>
  <si>
    <t xml:space="preserve">83476922389, lyajsan.muratshina.83@mail.ru </t>
  </si>
  <si>
    <t>стоматологический кабинет</t>
  </si>
  <si>
    <t>Ширгатовна</t>
  </si>
  <si>
    <t>Акбарисовский фельдшерско-акушерский пункт</t>
  </si>
  <si>
    <t>452634, Российская Федерация, Республика Башкортостан, Шаранский район, с. Акбарисово, ул. Совхозная, д. 14/2</t>
  </si>
  <si>
    <t>Анисимово-Полянский  фельдшерско-акушерский пункт</t>
  </si>
  <si>
    <t xml:space="preserve"> 452644, Российская Федерация, Республика Башкортостан, Шаранский район, с. Анисимова Поляна, ул. Центральная, д. 7/1</t>
  </si>
  <si>
    <t>Мухтаруллина</t>
  </si>
  <si>
    <t xml:space="preserve">Любовь </t>
  </si>
  <si>
    <t>Асылгареевна</t>
  </si>
  <si>
    <t>Барсуковский  фельдшерско-акушерский пункт</t>
  </si>
  <si>
    <t>452630, Российская Федерация, Республика Башкортостан, Шаранский район, с. Барсуково, ул. Школьная, д. 11 А</t>
  </si>
  <si>
    <t>Галлямова</t>
  </si>
  <si>
    <t>Шарафутдиновна</t>
  </si>
  <si>
    <t>Базгиевский фельдшерско-акушерский пункт</t>
  </si>
  <si>
    <t xml:space="preserve"> 452632, Российская Федерация, Республика Башкортостан, Шаранский район, с. Базгиево, ул. Центральная, д. 50</t>
  </si>
  <si>
    <t>Миннимухаметова</t>
  </si>
  <si>
    <t>Фая</t>
  </si>
  <si>
    <t>Муфассировна</t>
  </si>
  <si>
    <t>Дюртюлинский   фельдшерско-акушерский пункт</t>
  </si>
  <si>
    <t xml:space="preserve"> 452642, Российская Федерация, Республика Башкортостан, Шаранский район, с. Дюртюли, ул. Школьная, д. 29</t>
  </si>
  <si>
    <t>Трофимова</t>
  </si>
  <si>
    <t>Дюрменевский фельдшерско-акушерский пункт</t>
  </si>
  <si>
    <t>452648, Российская Федерация, Республика Башкортостан, Шаранский район, с. Дюрменево, ул. Центральная, д. 55</t>
  </si>
  <si>
    <t>Биккина</t>
  </si>
  <si>
    <t>Альгизовна</t>
  </si>
  <si>
    <t>Дмитриево-Полянский   фельдшерско-акушерский пункт</t>
  </si>
  <si>
    <t xml:space="preserve">  452630, Российская Федерация, Республика Башкортостан, Шаранский район, д. Дмитриева Поляна, ул. Школьная, д. 1</t>
  </si>
  <si>
    <t>Кашапова</t>
  </si>
  <si>
    <t>Еремкинский  фельдшерско-акушерский пункт</t>
  </si>
  <si>
    <t>452642, Российская Федерация, Республика Башкортостан, Шаранский район, с. Еремкино, ул. Салиха Сабитова, д. 57</t>
  </si>
  <si>
    <t>Наумова</t>
  </si>
  <si>
    <t>Емметовский   фельдшерско-акушерский пункт</t>
  </si>
  <si>
    <t>452633, Российская Федерация, Республика Башкортостан, Шаранский район, с. Емметово, ул. Мухаметьянова, д. 2</t>
  </si>
  <si>
    <t>Гумаровна</t>
  </si>
  <si>
    <t>Енахметовский   фельдшерско-акушерский пункт,</t>
  </si>
  <si>
    <t xml:space="preserve"> 452633, Российская Федерация, Республика Башкортостан, Шаранский район, с. Енахметово, ул. Шадт Булата, д. 12</t>
  </si>
  <si>
    <t>Сыртланова</t>
  </si>
  <si>
    <t>Тимирбаевна</t>
  </si>
  <si>
    <t>Зириклинский    фельдшерско-акушерский пункт</t>
  </si>
  <si>
    <t>452641, Российская Федерация, Республика Башкортостан, Шаранский район, с. Зириклы, ул. Дружбы, д. 4</t>
  </si>
  <si>
    <t>Азифовна</t>
  </si>
  <si>
    <t>Загорно-Клетьинский   фельдшерско-акушерский пункт</t>
  </si>
  <si>
    <t>452630, Российская Федерация, Республика Башкортостан, Шаранский район, д. Источник, ул. Знаменская, д. 3</t>
  </si>
  <si>
    <t>Халиуллина</t>
  </si>
  <si>
    <t>Фазелевна</t>
  </si>
  <si>
    <t>Кир-Тлявлинский   фельдшерско-акушерский пункт</t>
  </si>
  <si>
    <t xml:space="preserve"> 452639, Российская Федерация, Республика Башкортостан, Шаранский район, с. Старые Тлявли, ул. Центральная, д. 39</t>
  </si>
  <si>
    <t>Зумара</t>
  </si>
  <si>
    <t>Фанзовна</t>
  </si>
  <si>
    <t>Куртутелевский  фельдшерско-акушерский пункт</t>
  </si>
  <si>
    <t>452641, Российская Федерация, Республика Башкортостан, Шаранский район, д. Куртутель, ул. Школьная, д. 12</t>
  </si>
  <si>
    <t xml:space="preserve">Кугарчин-Булякский  фельдшерско-акушерский пункт, </t>
  </si>
  <si>
    <t>452643, Российская Федерация, Республика Башкортостан, Шаранский район, с. Кугарчи- Буляк, ул. Центральная, д. 47 А</t>
  </si>
  <si>
    <t>Хайрулллина</t>
  </si>
  <si>
    <t>Мещеревский  фельдшерско-акушерский пункт</t>
  </si>
  <si>
    <t>452630, Российская Федерация, Республика Башкортостан, Шаранский район, д. Мещерево, ул. Школьная, д. 4</t>
  </si>
  <si>
    <t>Шуматбаева</t>
  </si>
  <si>
    <t>Гюзель</t>
  </si>
  <si>
    <t>Минлигареевна</t>
  </si>
  <si>
    <t>Михайловский  фельдшерско-акушерский пункт</t>
  </si>
  <si>
    <t>452635, Российская Федерация, Республика Башкортостан, Шаранский район, д. Михайловка, ул. Школьная, д. 2</t>
  </si>
  <si>
    <t>Муксинова</t>
  </si>
  <si>
    <t>Асыляновна</t>
  </si>
  <si>
    <t>Мичуринский фельдшерско-акушерский пункт</t>
  </si>
  <si>
    <t xml:space="preserve"> 452638, Российская Федерация, Республика Башкортостан, Шаранский район, с. Мичуринск, ул. Лесопарковая, д. 12</t>
  </si>
  <si>
    <t>Мазгатовна</t>
  </si>
  <si>
    <t>Новотавларовский  фельдшерско-акушерский пункт</t>
  </si>
  <si>
    <t>452634, Российская Федерация, Республика Башкортостан, Шаранский район, д. Новотавларово, ул. Центральная, д. 33</t>
  </si>
  <si>
    <t>Закирова</t>
  </si>
  <si>
    <t>Хамбаловна</t>
  </si>
  <si>
    <t>Нуреевский  фельдшерско-акушерский пункт</t>
  </si>
  <si>
    <t>452633, Российская Федерация, Республика Башкортостан, Шаранский район, с. Нуреево, ул. Центральная, д. 2</t>
  </si>
  <si>
    <t>Танакбаева</t>
  </si>
  <si>
    <t>Наратастинский  фельдшерско-акушерский пункт</t>
  </si>
  <si>
    <t>452630, Российская Федерация, Республика Башкортостан, Шаранский район, с. Наратасты, ул. Школьная, д. 1</t>
  </si>
  <si>
    <t>Басырова</t>
  </si>
  <si>
    <t>Ильвина</t>
  </si>
  <si>
    <t>Нижне-Ташлинский  фельдшерско-акушерский пункт</t>
  </si>
  <si>
    <t>452645, Российская Федерация, Республика Башкортостан, Шаранский район, с. Нижние Ташлы, ул. Победы, д. 23</t>
  </si>
  <si>
    <t>Ихсанова</t>
  </si>
  <si>
    <t>Шагитовна</t>
  </si>
  <si>
    <t>Новоюзеевский  фельдшерско-акушерский пункт</t>
  </si>
  <si>
    <t>452645, Российская Федерация, Республика Башкортостан, Шаранский район, с. Новоюзеево, ул. Центральная, д. 28б</t>
  </si>
  <si>
    <t>Харисова</t>
  </si>
  <si>
    <t>Миназетдиновна</t>
  </si>
  <si>
    <t>Нижнезаитовский фельдшерско-акушерский пункт</t>
  </si>
  <si>
    <t xml:space="preserve"> 452643, Российская Федерация, Республика Башкортостан, Шаранский район, с. Нижнезаитово, ул. Клубная, д. 21 а</t>
  </si>
  <si>
    <t>Новоюмашевский   фельдшерско-акушерский пункт</t>
  </si>
  <si>
    <t xml:space="preserve"> 452638, Российская Федерация, Республика Башкортостан, Шаранский район, с. Новоюмашево, ул. Молодежная, д. 6</t>
  </si>
  <si>
    <t>Максимова</t>
  </si>
  <si>
    <t>Писаревский   фельдшерско-акушерский пункт</t>
  </si>
  <si>
    <t xml:space="preserve"> 452644, Российская Федерация, Республика Башкортостан, Шаранский район, д. Писарево, ул. Речная, д. 23</t>
  </si>
  <si>
    <t xml:space="preserve">Воронова </t>
  </si>
  <si>
    <t>Папановский  фельдшерско-акушерский пункт</t>
  </si>
  <si>
    <t>452635, Российская Федерация, Республика Башкортостан, Шаранский район, д. Папановка, ул. Центральная, д. 33</t>
  </si>
  <si>
    <t>Салимьянова</t>
  </si>
  <si>
    <t>Мухамедовна</t>
  </si>
  <si>
    <t>Старотумбагушевский   фельдшерско-акушерский пункт</t>
  </si>
  <si>
    <t xml:space="preserve">  452636, Российская Федерация, Республика Башкортостан, Шаранский район, д. Старотумбагушево, ул. Центральная, д. 22</t>
  </si>
  <si>
    <t>Ильгузина</t>
  </si>
  <si>
    <t>Музамиловна</t>
  </si>
  <si>
    <t>Сактинский  фельдшерско-акушерский пункт</t>
  </si>
  <si>
    <t xml:space="preserve"> 452637, Российская Федерация, Республика Башкортостан, Шаранский район, с. Сакты, ул. Центральная, д. 8</t>
  </si>
  <si>
    <t>Исламгуловна</t>
  </si>
  <si>
    <t>Сарсазовский   фельдшерско-акушерский пункт</t>
  </si>
  <si>
    <t xml:space="preserve"> 452630, Российская Федерация, Республика Башкортостан, Шаранский район, с. Сарсаз, ул. Центральная, д. 12</t>
  </si>
  <si>
    <t>Адельгареева</t>
  </si>
  <si>
    <t>Старочикеевский   фельдшерско-акушерский пункт</t>
  </si>
  <si>
    <t xml:space="preserve"> 452635, Российская Федерация, Республика Башкортостан, Шаранский район, с. Старочикеево, ул. Центральная, д. 31</t>
  </si>
  <si>
    <t>Минлина</t>
  </si>
  <si>
    <t>Биктаировна</t>
  </si>
  <si>
    <t>Темняковский   фельдшерско-акушерский пункт</t>
  </si>
  <si>
    <t>452636, Российская Федерация, Республика Башкортостан, Шаранский район, д. Темяково, ул. Рабочая, д. 2а</t>
  </si>
  <si>
    <t>Саитова</t>
  </si>
  <si>
    <t>Селибаевна</t>
  </si>
  <si>
    <t>Три-Ключинский фельдшерско-акушерский пункт</t>
  </si>
  <si>
    <t xml:space="preserve"> 452635, Российская Федерация, Республика Башкортостан, Шаранский район, д. Три Ключа, ул. Возрождения, д. 51</t>
  </si>
  <si>
    <t>Федосия</t>
  </si>
  <si>
    <t>Сафроновна</t>
  </si>
  <si>
    <t>Тарханский фельдшерско-акушерский пункт</t>
  </si>
  <si>
    <t>452630, Российская Федерация, Республика Башкортостан, Шаранский район, д. Тархан, ул. Школьная, д. 1</t>
  </si>
  <si>
    <t>Галиуллина</t>
  </si>
  <si>
    <t>Урсаевский фельдшерско-акушерский пункт</t>
  </si>
  <si>
    <t>452630, Российская Федерация, Республика Башкортостан, Шаранский район, д. Урсаево, ул. Шосеейная, д. 1</t>
  </si>
  <si>
    <t>Агапитов</t>
  </si>
  <si>
    <t>Чупаевский   фельдшерско-акушерский пункт</t>
  </si>
  <si>
    <t>452630, Российская Федерация, Республика Башкортостан, Шаранский район, с. Чупаево, ул. Школьная, д. 11</t>
  </si>
  <si>
    <t>Мухатова</t>
  </si>
  <si>
    <t>Чалмалинский   фельдшерско-акушерский пункт</t>
  </si>
  <si>
    <t>452648, Российская Федерация, Республика Башкортостан, Шаранский район, с. Чалмалы, ул. Центральная, д. 78</t>
  </si>
  <si>
    <t>Магзинуровна</t>
  </si>
  <si>
    <t>Шаранбаш-Князевский  фельдшерско-акушерский пункт</t>
  </si>
  <si>
    <t xml:space="preserve"> 452638, Российская Федерация, Республика Башкортостан, Шаранский район, с. Шаранбаш-Князево, ул. Центральная, д. 34/1</t>
  </si>
  <si>
    <t>Зиякаева</t>
  </si>
  <si>
    <t>Лида</t>
  </si>
  <si>
    <t>Назибовна</t>
  </si>
  <si>
    <t>Юношевский   фельдшерско-акушерский пункт</t>
  </si>
  <si>
    <t xml:space="preserve"> 452635, Российская Федерация, Республика Башкортостан, Шаранский район, д. Юность, ул. Гагарина, д. 4а</t>
  </si>
  <si>
    <t>Риксовна</t>
  </si>
  <si>
    <t>Юмадыбашевский   фельдшерско-акушерский пункт</t>
  </si>
  <si>
    <t xml:space="preserve"> 452646, Российская Федерация, Республика Башкортостан, Шаранский район, с. Юмадыбашево, ул. Центральная, д. 92</t>
  </si>
  <si>
    <t>Имамиева</t>
  </si>
  <si>
    <t>Магдинуровна</t>
  </si>
  <si>
    <t>Янгауловский фельдшерско-акушерский пункт</t>
  </si>
  <si>
    <t>452634 Российская Федерация, Республика Башкортостан, Шаранский район, с. Янгаулово, ул. Центральная, д. 78 А</t>
  </si>
  <si>
    <t>Гамилевна</t>
  </si>
  <si>
    <t>дети / 4965</t>
  </si>
  <si>
    <t>взрослые / 31018</t>
  </si>
  <si>
    <t>дети / 3332</t>
  </si>
  <si>
    <t>взрослые / 8257</t>
  </si>
  <si>
    <t>дети / 11126</t>
  </si>
  <si>
    <t>взрослые / 25336</t>
  </si>
  <si>
    <t>дети / 0</t>
  </si>
  <si>
    <t>взрослые / 5977</t>
  </si>
  <si>
    <t>ГБУЗ Шаранская ЦРБ</t>
  </si>
  <si>
    <t>022100</t>
  </si>
  <si>
    <t>0276008991</t>
  </si>
  <si>
    <t>1020202867178</t>
  </si>
  <si>
    <t>450054, Республика Башкортостан, г.Уфа, Проспект Октября,д.73/1</t>
  </si>
  <si>
    <t>Государственное автономное учреждение здравоохранения Республиканский клинический онкологический диспансер Минздрава Республики Башкортостан</t>
  </si>
  <si>
    <t>ГАУЗ РКОД Минздрава РБ</t>
  </si>
  <si>
    <t>Руководитель</t>
  </si>
  <si>
    <t xml:space="preserve">450054, Республика Башкортостан  г. Уфа, Проспект Октября, 73/1
</t>
  </si>
  <si>
    <t>Измайлов</t>
  </si>
  <si>
    <t>Адель</t>
  </si>
  <si>
    <t>Альбертович</t>
  </si>
  <si>
    <t>Тел. (347) 216-23-09          Факс (347) 237-30-13     e-mail: UFA.RKOD@doctorrb.ru</t>
  </si>
  <si>
    <t>Фролова</t>
  </si>
  <si>
    <t>Тел. (347) 216-4971
доп. (319)</t>
  </si>
  <si>
    <t>Абдеев</t>
  </si>
  <si>
    <t>Тел. (347) 216-4971
доп. (442)</t>
  </si>
  <si>
    <t>Хирургическое торакальное отделение</t>
  </si>
  <si>
    <t xml:space="preserve">Бикметов </t>
  </si>
  <si>
    <t>Хирургическое отделение № 3</t>
  </si>
  <si>
    <t xml:space="preserve">Феоктистов </t>
  </si>
  <si>
    <t>Тел. (347) 216-4971
доп. (448)</t>
  </si>
  <si>
    <t>Хирургическое отделение № 5</t>
  </si>
  <si>
    <t xml:space="preserve">Галеев </t>
  </si>
  <si>
    <t>Галиакбарович</t>
  </si>
  <si>
    <t>Тел. (347) 216-4971
доп. (460)</t>
  </si>
  <si>
    <t>Хирургическое отделение № 6</t>
  </si>
  <si>
    <t>Мусин</t>
  </si>
  <si>
    <t>Тел. (347) 216-4971
доп. (466)</t>
  </si>
  <si>
    <t>Хирургическое отделение № 7</t>
  </si>
  <si>
    <t>Хризман</t>
  </si>
  <si>
    <t>Нусинович</t>
  </si>
  <si>
    <t>Тел. (347) 216-4971
доп. (473)</t>
  </si>
  <si>
    <t>Хирургическое отделение № 8</t>
  </si>
  <si>
    <t>Фаисханова</t>
  </si>
  <si>
    <t>Рания</t>
  </si>
  <si>
    <t>Разяповна</t>
  </si>
  <si>
    <t>Тел. (347) 216-4971
доп. (478)</t>
  </si>
  <si>
    <t xml:space="preserve">Онкологическое отделение противоопухолевой лекарственной терапии </t>
  </si>
  <si>
    <t>Валиахметова</t>
  </si>
  <si>
    <t>Хусаеновна</t>
  </si>
  <si>
    <t>Тел. (347) 216-4971
доп. (485)</t>
  </si>
  <si>
    <t>Онкологическое отделение противоопухолевой лекарственной терапии № 2</t>
  </si>
  <si>
    <t>Ручкин</t>
  </si>
  <si>
    <t>Тел. (347) 216-4971
доп. (457)</t>
  </si>
  <si>
    <t>Онкологическое отделение противоопухолевой лекарственной терапии (химиотерапии) г. Стерлитамак</t>
  </si>
  <si>
    <t>453120, Республика Башкортостан,  г.Стерлитамак, ул. Коммунистическая, 97</t>
  </si>
  <si>
    <t xml:space="preserve">Ермаков </t>
  </si>
  <si>
    <t>Тел. (347) 216-3671 (347) 216-4971
 (347) 237-2309</t>
  </si>
  <si>
    <t>Онкологическое отделение противоопухолевой лекарственной терапии (химиотерапии) г. Нефтекамск</t>
  </si>
  <si>
    <t xml:space="preserve">452687, Республика Башкортостан,  г. Нефтекамск, ул. Парковая, д. 31
</t>
  </si>
  <si>
    <t>Арсланов</t>
  </si>
  <si>
    <t>Адип</t>
  </si>
  <si>
    <t>Гаязович</t>
  </si>
  <si>
    <t>Тел. (347) 216-3671 (347) 216-4971
 (347) 237-2310</t>
  </si>
  <si>
    <t>Онкологическое отделение противоопухолевой лекарственной терапии (химиотерапии) г. Октябрьский</t>
  </si>
  <si>
    <t>452616, Республика Башкортостан г. Октябрьский, ул. Кувыкина, д. 30</t>
  </si>
  <si>
    <t>Мугинов</t>
  </si>
  <si>
    <t>Тел. (347) 216-3671 (347) 216-4971
 (347) 237-2311</t>
  </si>
  <si>
    <t>Отделение общей онкологии</t>
  </si>
  <si>
    <t xml:space="preserve">450054, Республика Башкортостан,  г. Уфа, Проспект Октября, 73/1
</t>
  </si>
  <si>
    <t>Кудряшова</t>
  </si>
  <si>
    <t>Тел. (347) 216-4971
доп. (395)</t>
  </si>
  <si>
    <t>Радиологическое оделение № 2</t>
  </si>
  <si>
    <t>Аббасова</t>
  </si>
  <si>
    <t>Ралия</t>
  </si>
  <si>
    <t>Тел. (347) 216-4971
доп. (406)</t>
  </si>
  <si>
    <t>Радиологическое оделение № 3</t>
  </si>
  <si>
    <t>Батталова</t>
  </si>
  <si>
    <t>Тел. (347) 216-4971
доп. (412)</t>
  </si>
  <si>
    <t>Амбулаторное отделение противоопухолевой лекарственной терапии (АОПЛТ)</t>
  </si>
  <si>
    <t xml:space="preserve">450071, Республика Башкортостан  г. Уфа, ул. Клавдии Абрамовой, д.2
</t>
  </si>
  <si>
    <t>Тел. (347) 216-4971
доп. (339)</t>
  </si>
  <si>
    <t>Радиологическое отделение № 1 - дневной стационар</t>
  </si>
  <si>
    <t xml:space="preserve">Гончарова </t>
  </si>
  <si>
    <t>Тел. (347) 216-4971
доп. (400)</t>
  </si>
  <si>
    <t>Онкологическое отделение противоопухолевой лекарственной терапии (химиотерапии) г. Кумертау - дневной стационар</t>
  </si>
  <si>
    <t xml:space="preserve">453300, Республика Башкортостан,  г. Кумертау, ул. Советская, д. 39
</t>
  </si>
  <si>
    <t xml:space="preserve">Сайфуллин </t>
  </si>
  <si>
    <t>Закареевич</t>
  </si>
  <si>
    <t>Онкологическое отделение противоопухолевой лекарственной терапии (химиотерапии) г. Белорецк - дневной стационар</t>
  </si>
  <si>
    <t xml:space="preserve">453512, Республика Башкортостан,  г. Белорецк, ул. М. Гафури, д. 142а
</t>
  </si>
  <si>
    <t>Ишбаев</t>
  </si>
  <si>
    <t>Иштуган</t>
  </si>
  <si>
    <t>Тел. (347) 216-3671 (347) 216-4971
 (347) 237-2312</t>
  </si>
  <si>
    <t>Онкологическое отделение противоопухолевой лекарственной терапии (химиотерапии) г. Бирск - дневной стационар</t>
  </si>
  <si>
    <t xml:space="preserve">452450, Республика Башкортостан,  г. Бирск, ул. Коммунистическая, д. 120
</t>
  </si>
  <si>
    <t>Валиахмедов</t>
  </si>
  <si>
    <t>Бекташевич</t>
  </si>
  <si>
    <t>Тел. (347) 216-3671 (347) 216-4971
 (347) 237-2313</t>
  </si>
  <si>
    <t>Онкологическое отделение противоопухолевой лекарственной терапии (химиотерапии) г. Белебей - дневной стационар</t>
  </si>
  <si>
    <t xml:space="preserve">452017, Республика Башкортостан, рп. Приютово, ул. Калинина д. 13а
</t>
  </si>
  <si>
    <t>Абрамян</t>
  </si>
  <si>
    <t>Ваграм</t>
  </si>
  <si>
    <t>Арташесович</t>
  </si>
  <si>
    <t>Тел. (347) 216-3671 (347) 216-4971
 (347) 237-2314</t>
  </si>
  <si>
    <t>Онкологическое отделение противоопухолевой лекарственной терапии (химиотерапии) г. Сибай - дневной стационар</t>
  </si>
  <si>
    <t xml:space="preserve">453839, Республика Башкортостан, г. Сибай, ул. Белова, д. 19
</t>
  </si>
  <si>
    <t>Вадим</t>
  </si>
  <si>
    <t>Гадилович</t>
  </si>
  <si>
    <t>Тел. (347) 216-3671 (347) 216-4971
 (347) 237-2315</t>
  </si>
  <si>
    <t>Онкологическое отделение противоопухолевой лекарственной терапии (химиотерапии) с. Месягутово - дневной стационар</t>
  </si>
  <si>
    <t xml:space="preserve">452530, Республика Башкортостан, с. Месягутово, ул. Октябрьская, д. 36
</t>
  </si>
  <si>
    <t xml:space="preserve">Гатауллина </t>
  </si>
  <si>
    <t>Тел. (347) 216-3671 (347) 216-4971
 (347) 237-2316</t>
  </si>
  <si>
    <t>ГАУЗ Республиканский клинический онкологический диспансер Минздрава РБ</t>
  </si>
  <si>
    <t>ГАУЗ РКОД</t>
  </si>
  <si>
    <t>ГАУЗ Республиканский клинический онкологический диспансер  Минздрава РБ</t>
  </si>
  <si>
    <t>ГАУЗ Республиканский онкологический клинический диспансер Минздрава РБ</t>
  </si>
  <si>
    <t>025003</t>
  </si>
  <si>
    <t>022801001</t>
  </si>
  <si>
    <t>0228001058</t>
  </si>
  <si>
    <t>1020200942112</t>
  </si>
  <si>
    <t>452360, Республика Башкортостан, Караидельский район, с.Караидель, ул.Коммунистическая,129</t>
  </si>
  <si>
    <t>акушерское дело, анестезиология и реаниматология, лабораторная диагностика, лечебное дело, лечебная физкультура, медицинский массаж, неотложная медицинская помощь, операционное дело, рентгенология, сестринское дело, сестринское дело в педиатрии, стоматология,стоматология ортопедическая,  физиотерапия, функциональная диагностика</t>
  </si>
  <si>
    <t>государственное бюджетное учреждение здравоохранения караидельская центральная районная больница</t>
  </si>
  <si>
    <t>ГБУЗ РБ караидельская ЦРБ</t>
  </si>
  <si>
    <t>452360, Республика Башкортостан, Караидельский р-н, с. Караидель, ул. Коммунистическая , д.  129</t>
  </si>
  <si>
    <t>Юнир</t>
  </si>
  <si>
    <t>Набиевич</t>
  </si>
  <si>
    <t>тел, 8(34744) 2-11-97,  факс 8(34744) 2-15-48, KARAIDEL.CRB@doctorrb.ru</t>
  </si>
  <si>
    <t>Байкибашевская врачебная амбулатория</t>
  </si>
  <si>
    <t>452382, Республика Башкортостан, Караидельский р-н, д. Байкибашево, ул. Больничная , д.  22/1</t>
  </si>
  <si>
    <t>Караярская врачебная амбулатория</t>
  </si>
  <si>
    <t>452374, Республика Башкортостан, Караидельский р-н, с. Караяр, ул. Косогорная , д.  1</t>
  </si>
  <si>
    <t>Красно-Урюшевская врачебная амбулатория</t>
  </si>
  <si>
    <t>452365, Республика Башкортостан, Караидельский р-н, д. Красный Урюш, ул. Больничная, д.  6</t>
  </si>
  <si>
    <t>Атняшская врачебная амбулатория</t>
  </si>
  <si>
    <t>452388, Республика Башкортостан, Караидельский р-н, д. Атняш, ул.Почтовая , д.  2</t>
  </si>
  <si>
    <t>Магинская врачебная амбулатория</t>
  </si>
  <si>
    <t>452373, Республика Башкортостан, Караидельский р-н, пос. Магинск, ул. Павших Героев , д.  23</t>
  </si>
  <si>
    <t>Стационарное лечебно-диагностическое структурное подразделение</t>
  </si>
  <si>
    <t>452360, Республика Башкортостан, Караидельский р-н, с. Караидель, ул. Коммунистическая , д.  130</t>
  </si>
  <si>
    <t>Отделение скорой помощи</t>
  </si>
  <si>
    <t>452360, Республика Башкортостан, Караидельский р-н, с. Караидель, ул. Коммунистическая , д.  131</t>
  </si>
  <si>
    <t>Отделение дневного стационара</t>
  </si>
  <si>
    <t>452360, Республика Башкортостан, Караидельский р-н, с. Караидель, ул. Коммунистическая , д.  132</t>
  </si>
  <si>
    <t>Клинико-диагностическая лаборатория</t>
  </si>
  <si>
    <t>Организационно-методический отдел</t>
  </si>
  <si>
    <t>452374, Республика Башкортостан, Караидельский р-н, д. Абдуллино, ул. Салавата Юлаева , д.  10</t>
  </si>
  <si>
    <t>Абуталиповский ФАП</t>
  </si>
  <si>
    <t>452368, Республика Башкортостан, Караидельский р-н, д. Абуталипово, ул. Мира , д.  8</t>
  </si>
  <si>
    <t>Аминевский ФАП</t>
  </si>
  <si>
    <t>452360, Республика Башкортостан, Караидельский р-н, д.Аминево, ул. Коммунистическая , д.  134</t>
  </si>
  <si>
    <t>452377, Республика Башкортостан, Караидельский р-н,д. Алесандровка, ул. МолодежнаяКоммунистическая , д.  19</t>
  </si>
  <si>
    <t>Артакульский ФАП</t>
  </si>
  <si>
    <t>452368, Республика Башкортостан, Караидельский р-н,с. Артакул, ул.Центральная , д.  13</t>
  </si>
  <si>
    <t>Атамановский ФАП</t>
  </si>
  <si>
    <t>452377, Республика Башкортостан, Караидельский р-н,с. Атамановка, ул. Щкольная  , д.  16</t>
  </si>
  <si>
    <t>Б.Юнусовский</t>
  </si>
  <si>
    <t>452382, Республика Башкортостан, Караидельский р-н,д. Байки-Юнусово, ул.Центральная , д.  21а</t>
  </si>
  <si>
    <t>Багазинский ФАП</t>
  </si>
  <si>
    <t>452372, Республика Башкортостан, Караидельский р-н,д.Старые Багазы, ул. Центральная , д.  20</t>
  </si>
  <si>
    <t>Байкинский ФАП</t>
  </si>
  <si>
    <t>452381, Республика Башкортостан, Караидельский р-н,с. Байки, ул. Ленина , д. 54б</t>
  </si>
  <si>
    <t>Бердяшевский ФАП</t>
  </si>
  <si>
    <t>452372, Республика Башкортостан, Караидельский р-н,д. Бердяш. Центральная  , д.  1</t>
  </si>
  <si>
    <t>Биязовский ФАП</t>
  </si>
  <si>
    <t>452371, Республика Башкортостан, Караидельский р-н,д. Бияз, ул. С.ЮлаеваКоммунистическая , д.  3</t>
  </si>
  <si>
    <t>Булмазинский ФАП</t>
  </si>
  <si>
    <t>452360, Республика Башкортостан, Караидельский р-н,д. Нижние БУлмазы, ул. Центральная , д.  4/1</t>
  </si>
  <si>
    <t>Бартымский ФАП</t>
  </si>
  <si>
    <t>452371, Республика Башкортостан, Караидельский р-н,д. Бартым, ул. Центральная , д.  39</t>
  </si>
  <si>
    <t>Деушевский ФАП</t>
  </si>
  <si>
    <t>452393, Республика Башкортостан, Караидельский р-н,д.Деушево, ул.Каргалы , д.  5</t>
  </si>
  <si>
    <t>Дубровский ФАП</t>
  </si>
  <si>
    <t>452367, Республика Башкортостан, Караидельский р-н,д. Дубровка, ул. Центральная , д.  4</t>
  </si>
  <si>
    <t>Зуевский ФАП</t>
  </si>
  <si>
    <t>452366, Республика Башкортостан, Караидельский р-н,д. Зуевка, ул. Центральная , д.  1</t>
  </si>
  <si>
    <t>Карыш-Елгинский ФАП</t>
  </si>
  <si>
    <t>452394 Республика Башкортостан, Караидельский р-н,д.Дюртюли, ул.Центральная , д.  1</t>
  </si>
  <si>
    <t>Кирзинский ФАП</t>
  </si>
  <si>
    <t>452377 Республика Башкортостан, Караидельский р-н,п. Кирзя, ул. Центральная , д.  25</t>
  </si>
  <si>
    <t>452378, Республика Башкортостан, Караидельский р-н,с. Комсомольское, ул. Резимская , д.  8</t>
  </si>
  <si>
    <t>Крушинский ФАП</t>
  </si>
  <si>
    <t>452371, Республика Башкортостан, Караидельский р-н,д. Круш, ул. Центральная , д.  28</t>
  </si>
  <si>
    <t>Куртлыкулевский ФАП</t>
  </si>
  <si>
    <t>452398, Республика Башкортостан, Караидельский р-н,д. Куртлы Куль, ул. Советская , д.  4/2</t>
  </si>
  <si>
    <t>Мрясимовский ФАП</t>
  </si>
  <si>
    <t>452364, Республика Башкортостан, Караидельский р-н,д. Мрясимово, ул. Садовая, д.  4/2</t>
  </si>
  <si>
    <t>ново-Бердяшевский ФАП</t>
  </si>
  <si>
    <t>452394, Республика Башкортостан, Караидельский р-н,д. Ново-Бердяш, ул. Нагорная, д.  25</t>
  </si>
  <si>
    <t>Ново-Муллакаевский ФАП</t>
  </si>
  <si>
    <t>452378, Республика Башкортостан, Караидельский р-н,д. Ново-Муллакаево, ул. Ленина , д.  12/2</t>
  </si>
  <si>
    <t>Нагретдиновский ФАП</t>
  </si>
  <si>
    <t>452387 Республика Башкортостан, Караидельский р-н,д. Нагретдиново, ул. Центральная , д.  21</t>
  </si>
  <si>
    <t>Озеркинский ФАП</t>
  </si>
  <si>
    <t>452371, Республика Башкортостан, Караидельский р-н,д. Озерки, ул. Нагорная , д.  52</t>
  </si>
  <si>
    <t>Подлубовский ФАП</t>
  </si>
  <si>
    <t>452364Республика Башкортостан, Караидельский р-н,д. Подлубово ул. Центральная , д.  4</t>
  </si>
  <si>
    <t>Раздольинский ФАП</t>
  </si>
  <si>
    <t>452366 Республика Башкортостан, Караидельский р-н,д.Раздолье, ул.Центральная, д.  20</t>
  </si>
  <si>
    <t>Сосново-Борский ФАП</t>
  </si>
  <si>
    <t>452370, Республика Башкортостан, Караидельский р-н,п. Сосновоборский, ул. Центральная , д.  22</t>
  </si>
  <si>
    <t>Седяш-Нагаевский ФАП</t>
  </si>
  <si>
    <t>452365 Республика Башкортостан, Караидельский р-н,д. Седяш-Нагаево, ул.Ф.Хайруллиной , д.  1</t>
  </si>
  <si>
    <t>Седяшевский ФАП</t>
  </si>
  <si>
    <t>452378еспублика Башкортостан, Караидельский р-н,д. Седяш, ул. Трактовая , д. 9</t>
  </si>
  <si>
    <t>Старо-Акбуляковский ФАП</t>
  </si>
  <si>
    <t>452369, Республика Башкортостан, Караидельский р-н,д. Старый -Акбуляк, ул.Советская , д.  25</t>
  </si>
  <si>
    <t>Старо-Муллакаевский ФАП</t>
  </si>
  <si>
    <t>452378, Республика Башкортостан, Караидельский р-н,д. Старо-Муллакаево, ул. Ленина, д.  6/2</t>
  </si>
  <si>
    <t>Старо-Откустинский ФАП</t>
  </si>
  <si>
    <t>452368, Республика Башкортостан, Караидельский р-н,д. Старо-Откустино, ул. Центральная , д.  42</t>
  </si>
  <si>
    <t>Сулеймановский ФАП</t>
  </si>
  <si>
    <t>452366, Республика Башкортостан, Караидельский р-н,д. Сулейманово, ул.Центральная , д.  13</t>
  </si>
  <si>
    <t>Суюндюковский ФАП</t>
  </si>
  <si>
    <t>452393 Республика Башкортостан, Караидельский р-н,д. Суюндюково, ул. Кызыл Тау , д.  15</t>
  </si>
  <si>
    <t>Тат-Урюшевский ФАП</t>
  </si>
  <si>
    <t>452364, Республика Башкортостан, Караидельский р-н,д.Тат-Урюш, ул.Центральная , д.  7</t>
  </si>
  <si>
    <t>Такашевский ФАП</t>
  </si>
  <si>
    <t>452363 Республика Башкортостан, Караидельский р-н,д. Тайкаш, ул.Х.Исламова , д.  31</t>
  </si>
  <si>
    <t>Тегерменевский ФАП</t>
  </si>
  <si>
    <t>452386, Республика Башкортостан, Караидельский р-н,д. Тегерменево, ул. Центральная , д.  16</t>
  </si>
  <si>
    <t>Урюш-Битуллинский ФАП</t>
  </si>
  <si>
    <t>452364 Республика Башкортостан, Караидельский р-н,д. Урющ-Битуллино, ул.Центральная, д.  2</t>
  </si>
  <si>
    <t>Уразаевский ФАП</t>
  </si>
  <si>
    <t>452387, Республика Башкортостан, Караидельский р-н,д. Уразаево, ул. Центральная, д.  2</t>
  </si>
  <si>
    <t>Ургушевский ФАП</t>
  </si>
  <si>
    <t>452366, Республика Башкортостан, Караидельский р-н,с. Ургушул.Центральная , д.  20</t>
  </si>
  <si>
    <t>Халиловский ФАП</t>
  </si>
  <si>
    <t>452369Республика Башкортостан, Караидельский р-н,д. Халилово, ул. Центральная, д.  19</t>
  </si>
  <si>
    <t>Чебыковский ФАП</t>
  </si>
  <si>
    <t>452366, Республика Башкортостан, Караидельский р-н,д.Чебыково, ул. Дачная , д.  4</t>
  </si>
  <si>
    <t>Чапашевский ФАП</t>
  </si>
  <si>
    <t>452378, Республика Башкортостан, Караидельский р-н,д. Чапаш, ул.Центральная , д.  25/1</t>
  </si>
  <si>
    <t>Шамртовский ФАП</t>
  </si>
  <si>
    <t>452394Республика Башкортостан, Караидельский р-н,д. Шамратово, ул. Звездная , д.  10</t>
  </si>
  <si>
    <t>Явгильдинский ФАП</t>
  </si>
  <si>
    <t>452363, Республика Башкортостан, Караидельский р-н,д. Явгильдино, ул. Х.Санира , д.  30</t>
  </si>
  <si>
    <t>452369, Республика Башкортостан, Караидельский р-н,д. Якупово, ул. Дружбы , д.  8</t>
  </si>
  <si>
    <t>Янаульский ФАП</t>
  </si>
  <si>
    <t>452374, Республика Башкортостан, Караидельский р-н,д. Янаул, ул. Янаульская , д.  20</t>
  </si>
  <si>
    <t>Янсаитовский ФАП</t>
  </si>
  <si>
    <t>452376Республика Башкортостан, Караидельский р-н,д.Новоянсаитово, ул. Центральная , д.  28</t>
  </si>
  <si>
    <t>ГБУЗ РБ Караидельская ЦРБ</t>
  </si>
  <si>
    <t>дети       28686</t>
  </si>
  <si>
    <t>взрослые 28038</t>
  </si>
  <si>
    <t>дети        4161</t>
  </si>
  <si>
    <t>взрослые  11567</t>
  </si>
  <si>
    <t>дети          14124</t>
  </si>
  <si>
    <t>взрослые 41515</t>
  </si>
  <si>
    <t>дети     1400</t>
  </si>
  <si>
    <t>взрослые   5835</t>
  </si>
  <si>
    <t>021260</t>
  </si>
  <si>
    <t>0264005763</t>
  </si>
  <si>
    <t>452683, Республика Башкортостан, г.Нефтекамск, ул.Социалистическая, 47</t>
  </si>
  <si>
    <t>рентгенология, сестринское дело, стоматология ортопедическая</t>
  </si>
  <si>
    <t>стоматология общей практики, стоматология терапевтическая, стоматология ортопедическая</t>
  </si>
  <si>
    <t>024001</t>
  </si>
  <si>
    <t>020101001</t>
  </si>
  <si>
    <t>0201000868</t>
  </si>
  <si>
    <t>1020202035171</t>
  </si>
  <si>
    <t>453620, Республика Башкортостан, Абзелиловский район, с.Аскарово, ул.Коммунистическая,22</t>
  </si>
  <si>
    <t>акушерское дело, анестезиология и реаниматология, вакцинация (проведение профилактических прививок), гигиеническое воспитание, лабораторная диагностика, лечебное дело, медицинский массаж, неотложная медицинская помощь,общая практика, операционное дело, рентгенология, сестринское дело, сестринское дело в педиатрии, стоматология ортопедическая, стоматология,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</si>
  <si>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колопроктология, неврология, нефрология, онкология, оториноларингология (за исключением кохлеарной имплантации), офтальмология, пульмонология, ревматология, рентгенология, стоматология детская, стоматология ортопедическая,  стоматология терапевтическая, стоматология хирургическая, травматология и ортопедия, ультразвуковая диагностика, физиотерапия,фтизиатрии,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</si>
  <si>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кардиология, клиническая лабораторная диагностика, неврология, онкология, рентгенология, хирургия,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</si>
  <si>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кардиология,  клиническая лабораторная диагностика, лабораторная диагностика, медицинский массаж, неврология, онкология, педиатрия, сестринское дело, сестринское дело в педиатрии, терапия, ультразвуковая диагностика, хирургия,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</si>
  <si>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вакцинация (проведение профилактических прививок), диетология, инфекционные болезни, клиническая лабораторная диагностика, лабораторная диагностика, медицинский массаж, неврология, неонатология, нефрология, операционное дело, патологическая анатомия, педиатрия, пульмонология, ревматология, рентгенология, сестринское дело, сестринское дело в педиатрии, ультразвуковая диагностика, терапия, травматология и ортопедия, трансфузиология, физиотерапия, функциональная диагностика, хирургия, эндоскопия, эпидемиология</t>
  </si>
  <si>
    <t>ГБУЗРБ Аскаровская ЦРБ</t>
  </si>
  <si>
    <t>ГБУЗРБ АЦРБ</t>
  </si>
  <si>
    <t xml:space="preserve">РБ.Абзелиловский район.с.Аскарово,ул.Коммунистическая,22 </t>
  </si>
  <si>
    <t>Кильдияров</t>
  </si>
  <si>
    <t xml:space="preserve">Ильгиз </t>
  </si>
  <si>
    <t>Расулович</t>
  </si>
  <si>
    <t>8347-7221011</t>
  </si>
  <si>
    <t>АскаровскаяЦРБ</t>
  </si>
  <si>
    <t>ГБУЗ РБ Аскаровская ЦРБ</t>
  </si>
  <si>
    <t>020273</t>
  </si>
  <si>
    <t>0264078183</t>
  </si>
  <si>
    <t>1200200018325</t>
  </si>
  <si>
    <t>452689, Республика Башкортостан, г. Нефтекамск, ул. Ленина, д. 47В, пом. 1</t>
  </si>
  <si>
    <t>ООО "ДАВИНЧИ"</t>
  </si>
  <si>
    <t>взрослые 1000</t>
  </si>
  <si>
    <t>Общество с ограниченной ответственностью "ДАВИНЧИ"</t>
  </si>
  <si>
    <t xml:space="preserve"> ООО "ДАВИНЧИ"</t>
  </si>
  <si>
    <t>8-917-75-63-673</t>
  </si>
  <si>
    <t>020272</t>
  </si>
  <si>
    <t>026409817719</t>
  </si>
  <si>
    <t>316028000198106</t>
  </si>
  <si>
    <t>ИП</t>
  </si>
  <si>
    <t>452683, Республика Башкортостан, г. Нефтекамск, ул. Ленина, д. 66В</t>
  </si>
  <si>
    <t xml:space="preserve"> стоматология ортопедическая, стоматология терапевтическая</t>
  </si>
  <si>
    <t>ИП Галиакберов З.С.</t>
  </si>
  <si>
    <t xml:space="preserve">Индивидуальный предприниматель Галиакберов Зинур Сагдиахметович </t>
  </si>
  <si>
    <t>Женская консультация №1</t>
  </si>
  <si>
    <t xml:space="preserve">ЖК №1 </t>
  </si>
  <si>
    <t>г.Уфа, ул.Кулибина, 40/1</t>
  </si>
  <si>
    <t>Акатьева</t>
  </si>
  <si>
    <t>240-15-22</t>
  </si>
  <si>
    <t>Женская консультация №2</t>
  </si>
  <si>
    <t>ЖК №2</t>
  </si>
  <si>
    <t>г.Уфа, ул.Российская, 31</t>
  </si>
  <si>
    <t xml:space="preserve">Ташбулатова </t>
  </si>
  <si>
    <t>Флера</t>
  </si>
  <si>
    <t>235-11-06</t>
  </si>
  <si>
    <t>Государственное бюджетное учреждение здравоохранения Республики башкортостан Родильный дом №3 г.Уфа</t>
  </si>
  <si>
    <t>ГБУЗ РБ РД №3 г.Уфа</t>
  </si>
  <si>
    <t>г.Уфа, ул.Кольцевая, 131</t>
  </si>
  <si>
    <t xml:space="preserve">Гурова </t>
  </si>
  <si>
    <t>Гельмешариповна</t>
  </si>
  <si>
    <t>264-69-61</t>
  </si>
  <si>
    <t>ГБУЗ РБ РД№3</t>
  </si>
  <si>
    <t>ГБУЗ РБ РД №3 г.Уфа/ Количество законченных случаев</t>
  </si>
  <si>
    <t>ГБУЗ РБ Родильный дом №3 г.Уфа</t>
  </si>
  <si>
    <t>Государственное бюджетное учреждение здравоохранения Республики Башкортостан Учалинская Центральная городская больница</t>
  </si>
  <si>
    <t>ГБУЗ РБ Учалинская ЦГБ</t>
  </si>
  <si>
    <t>453701, РБ, Учалинский район, г.Учалы, ул.Муртазина, 27</t>
  </si>
  <si>
    <t xml:space="preserve">Латыпов </t>
  </si>
  <si>
    <t>Валерианович</t>
  </si>
  <si>
    <t>8(34791) 3-65-07   UCH.CGB@DOCTORRB.RU</t>
  </si>
  <si>
    <t>453701, РБ, Учалинский район, г.Учалы, ул.Муртазина, 28</t>
  </si>
  <si>
    <t>453701, РБ, Учалинский район, г.Учалы, ул.Муртазина, 29</t>
  </si>
  <si>
    <t>453701, РБ, Учалинский район, г.Учалы, ул.Муртазина, 30</t>
  </si>
  <si>
    <t>02161601</t>
  </si>
  <si>
    <t>государственное бюджетное учреждение здравоохранения Республики Башкортостан Детская больница города Стерлитамак</t>
  </si>
  <si>
    <t>ГБУЗ РБ ДБ г. Стерлитамак</t>
  </si>
  <si>
    <t>г. Стерлитамак, ул. Советская, 96</t>
  </si>
  <si>
    <t>Канбекова</t>
  </si>
  <si>
    <t>8(3473)30-20-54, str.dgb@doctorrb.ru</t>
  </si>
  <si>
    <t>г. Стерлитамак, ул. Коммунистическая, 82</t>
  </si>
  <si>
    <t>Шамсинур</t>
  </si>
  <si>
    <t>Закировна</t>
  </si>
  <si>
    <t>8(3473)30-18-68, str.dgb@doctorrb.ru</t>
  </si>
  <si>
    <t>г. Стерлитамак, ул. Ленина, 77</t>
  </si>
  <si>
    <t>Вишнякова</t>
  </si>
  <si>
    <t>8(3473)30-31-26, str.dgb@doctorrb.ru</t>
  </si>
  <si>
    <t>02161602</t>
  </si>
  <si>
    <t>г. Стерлитамак, ул. Нагуманова, 56</t>
  </si>
  <si>
    <t>Шарипов</t>
  </si>
  <si>
    <t>Борис</t>
  </si>
  <si>
    <t>Мухтарович</t>
  </si>
  <si>
    <t>8(3473)30-91-00, str.dgb@doctorrb.ru</t>
  </si>
  <si>
    <t>ГБУЗ РБ Детская больница, г. Стерлитамак</t>
  </si>
  <si>
    <t>ГБУЗ РБ Детская больница г. Стерлитамак</t>
  </si>
  <si>
    <t>ГБУЗ РБ Детская больница,                   г. Стерлитамак</t>
  </si>
  <si>
    <t>ГБУЗ РБ ДБ г. Старлитамак</t>
  </si>
  <si>
    <t>государственное бюджетное учреждение здравоохранения Республики Башкортостан Городская больница № 2 города Стерлитамак</t>
  </si>
  <si>
    <t>ГБУЗ РБ ГБ № 2 г. Стерлитамак</t>
  </si>
  <si>
    <t>453130, РБ, г. Стерлитамак, ул. Патриотическая, д.59</t>
  </si>
  <si>
    <t xml:space="preserve">Гильванова </t>
  </si>
  <si>
    <t>8(3473)261712</t>
  </si>
  <si>
    <t>453130, РБ, г. Стерлитамак, ул. Халтурина, д.103</t>
  </si>
  <si>
    <t>Дополнительные исследования</t>
  </si>
  <si>
    <t xml:space="preserve">государственное бюджетное учреждение здравоохранения Республики Башкортостан Городская больница № 2 города Стерлитамак-Стерлитамакская ЦРП </t>
  </si>
  <si>
    <t>453130, РБ, г. Стерлитамак, ул. Артема, д.121</t>
  </si>
  <si>
    <t>Рощинская СУБ</t>
  </si>
  <si>
    <t>453137 Республика Башкортостан, Стерлитамакский район,с.Рощинский ул.Лесная 15</t>
  </si>
  <si>
    <t>Наумовская СУБ</t>
  </si>
  <si>
    <t>453167 Республика Башкортостан, Стерлитамакский район,с.Наумовка ул.Ленина 54</t>
  </si>
  <si>
    <t>Дневной стационар при поликлинике на дому</t>
  </si>
  <si>
    <t>453164 Республика Башкортостан,Стерлитамакский р-н,с.Первомайское ул.Школьная 6</t>
  </si>
  <si>
    <t>Услинская СВА</t>
  </si>
  <si>
    <t>453163 Республика Башкортостан, Стерлитамакский район,с.Верхние Услы ул.Салавата 2а</t>
  </si>
  <si>
    <t>Талачевская СВА</t>
  </si>
  <si>
    <t>453136 Республика Башкортостан, Стерлитамакский район,с.Талачево ул.Школьная 21</t>
  </si>
  <si>
    <t>Куганакская СУБ</t>
  </si>
  <si>
    <t>453149 Республика Башкортостан, Стерлитамакский район,п.Куганак ул.Павлова 2</t>
  </si>
  <si>
    <t>Стерлитамакская  СВА</t>
  </si>
  <si>
    <t>453147 Республика Башкортостан, Стерлитамакский район,с.Октябрьское ул. 7 Ноября 7</t>
  </si>
  <si>
    <t>Тюрюшлинская СУБ</t>
  </si>
  <si>
    <t>453144 Республика Башкортостан, Стерлитамакский район, д.Тюрюшля ул.Полевая, 2</t>
  </si>
  <si>
    <t>УРОВЕНЬ 2А</t>
  </si>
  <si>
    <t>Количество случаев</t>
  </si>
  <si>
    <t>Государственное бюджетное учреждение здравоохранения Республики Башкортостан Поликлиника №48 города Уфа</t>
  </si>
  <si>
    <t>ГБУЗ РБ Поликлиника №48 г.Уфа</t>
  </si>
  <si>
    <t>г.Уфа, ул. М.Губайдуллина, 21/1</t>
  </si>
  <si>
    <t>Насибуллин</t>
  </si>
  <si>
    <t>Хашимович</t>
  </si>
  <si>
    <t xml:space="preserve">тел.: 8 (347) 252-34-22,
факс.: 8 (347) 228-46-16, 
эл.почта: UFA.P48@doctorrb.ru </t>
  </si>
  <si>
    <t>дневной стационар при АПУ</t>
  </si>
  <si>
    <t>дневной стационар на дому</t>
  </si>
  <si>
    <t>02160503</t>
  </si>
  <si>
    <t>Государственное бюджетное учреждение здравоохранения Республики Башкортостан Красноусольская центральная районная больница</t>
  </si>
  <si>
    <t>ГБУЗ РБ Красноусольская ЦРБ</t>
  </si>
  <si>
    <t>РБ, Гафурийский р-н, с. Красноусольское, ул. Аэродромная, 15.</t>
  </si>
  <si>
    <t>Янышев</t>
  </si>
  <si>
    <t>Рамилевич</t>
  </si>
  <si>
    <t>тел./факс: (34740)27198, E-mail: krasnousolsk.crb@doctorrb.ru</t>
  </si>
  <si>
    <t>ГАФУРИЙСКИЙ РАЙОН, С.САИТБАБА, УЛ. А.ВАХИТОВА, Д.24</t>
  </si>
  <si>
    <t>Тел/факс: 8(34740)27198.  krasnousolsk.crb@doctorrb.ru</t>
  </si>
  <si>
    <t>ГАФУРИЙСКИЙ РАЙОН, С.ЗИЛИМ-КАРАНОВО, УЛ.САТТАРОВА, Д.2</t>
  </si>
  <si>
    <t>ГАФУРИЙСКИЙ РАЙОН, С.ЯНГИСКАИН, УЛ. ПИСЯЕВА, Д.1</t>
  </si>
  <si>
    <t>02160504</t>
  </si>
  <si>
    <t>ГАФУРИЙСКИЙ РАЙОН, Д. АКТАШЕВО, УЛ. АКСАРЛАК, Д.22</t>
  </si>
  <si>
    <t>ГАФУРИЙСКИЙ РАЙОН, Д. КАРАГАЕВО, УЛ.ЦЕНТРАЛЬНАЯ, Д.52</t>
  </si>
  <si>
    <t>ГАФУРИЙСКИЙ РАЙОН, С.КУРОРТА, УЛ.КЛЮЧЕВАЯ, Д.9</t>
  </si>
  <si>
    <t>ГАФУРИЙСКИЙ РАЙОН, С.КОВАРДЫ, УЛ.ШКОЛЬНАЯ, Д.9</t>
  </si>
  <si>
    <t>ГАФУРИЙСКИЙ РАЙОН, Д.КУРГАШЛА, УЛ.ЛЕСНАЯ, Д.4</t>
  </si>
  <si>
    <t>ГАФУРИЙСКИЙ РАЙОН, Д.ТАШЛА, УЛ.ЦЕНТРАЛЬНАЯ, Д.4</t>
  </si>
  <si>
    <t>ГАФУРИЙСКИЙ РАЙОН, С.ИНЗЕЛГА, УЛ.МОЛОДЕЖНАЯ, Д.12А</t>
  </si>
  <si>
    <t>ГАФУРИЙСКИЙ РАЙОН, Д. КУТЛУГУЗА, УЛ.КООПЕРАТИВНАЯ, Д.15А</t>
  </si>
  <si>
    <t>ГАФУРИЙСКИЙ РАЙОН, Д. ПЧЕЛОСОВХОЗА, УЛ.МИРА,Д.3</t>
  </si>
  <si>
    <t>ГАФУРИЙСКИЙ РАЙОН, Д.БАКРАК, УЛ.СОВЕТСКАЯ, Д.4</t>
  </si>
  <si>
    <t>ГАФУРИЙСКИЙ РАЙОН, С.НИЖНИЙ ТАШБУКАН, УЛ.М.ГАФУРИ, Д.48</t>
  </si>
  <si>
    <t>ГАФУРИЙСКИЙ РАЙОН, Д. ТОЛПАРОВО, УЛ.ЦЕНТРАЛЬНАЯ, Д.1</t>
  </si>
  <si>
    <t>ГАФУРИЙСКИЙ РАЙОН, Д. ЗИРИКОВО, УЛ.ПАРТИЗАНСКАЯ, Д.4</t>
  </si>
  <si>
    <t>ГАФУРИЙСКИЙ РАЙОН, Д. ИБРАГИМОВО, УЛ. БИКТАШЕВА, Д.6</t>
  </si>
  <si>
    <t>ГАФУРИЙСКИЙ РАЙОН, Д.БАИМБЕТОВО, УЛ.ЦЕНТРАЛЬНАЯ, Д.13</t>
  </si>
  <si>
    <t>ГАФУРИЙСКИЙ РАЙОН, Д. БОЛЬШОЙ УТЯШ, УЛ.ШКОЛЬНАЯ, Д.13</t>
  </si>
  <si>
    <t>ГАФУРИЙСКИЙ РАЙОН, Д. УЗБЯКОВО, УЛ. МОЛОДЕЖНАЯ, Д.12</t>
  </si>
  <si>
    <t>ГАФУРИЙСКИЙ РАЙОН, Д. ЯВГИЛЬДЫ, УЛ. ЦЕНТРАЛЬНАЯ, Д.27</t>
  </si>
  <si>
    <t>ГАФУРИЙСКИЙ РАЙОН, С.КУРМАНТАУ, УЛ.ШКОЛЬНАЯ, Д.27</t>
  </si>
  <si>
    <t>ГАФУРИЙСКИЙ РАЙОН, Д.НОВО-ЗИРИКОВО, УЛ. ИВАНОВА, Д.30</t>
  </si>
  <si>
    <t>ГАФУРИЙСКИЙ РАЙОН, Д. КУЛКАНОВО, УЛ. АЛЬДАШЛЯ, Д.27, КОРПУС1</t>
  </si>
  <si>
    <t>ГАФУРИЙСКИЙ РАЙОН, Д. КАРАН-ЕЛГА, УЛ.З. ВАЛИДИ, Д.10</t>
  </si>
  <si>
    <t>ГАФУРИЙСКИЙ РАЙОН, С.ЮЛУКОВО, УЛ.ЦЕНТРАЛЬНАЯ, Д.38</t>
  </si>
  <si>
    <t>ГАФУРИЙСКИЙ РАЙОН,Д. САБАЕВО, УЛ.ГАФАРОВА, Д.1</t>
  </si>
  <si>
    <t>ГАФУРИЙСКИЙ РАЙОН, Д. СТАРО-ТАИШЕВО, УЛ.ЦЕНТРАЛЬНАЯ, Д.19Б</t>
  </si>
  <si>
    <t>ГАФУРИЙСКИЙ РАЙОН, Д. ЮРМАШ, УЛ.КОЛЛЕКТИВНАЯ, Д.18</t>
  </si>
  <si>
    <t>ГАФУРИЙСКИЙ РАЙОН, Д. УСМАНОВО, УЛ.ЦЕНТРАЛЬНАЯ, Д.10</t>
  </si>
  <si>
    <t>ГАФУРИЙСКИЙ РАЙОН, С.ИМЕНДЯШЕВО, УЛ.КОЛХОЗНАЯ, Д.45</t>
  </si>
  <si>
    <t>ГАФУРИЙСКИЙ РАЙОН, С.МРАКОВО, УЛ.ПАРТИЗАНСКАЯ, Д.6</t>
  </si>
  <si>
    <t>ГАФУРИЙСКИЙ РАЙОН, Д.ТУГАЕВО, УЛ. ПАРТИЗАНСКАЯ, Д.1А</t>
  </si>
  <si>
    <t>ГАФУРИЙСКИЙ РАЙОН, Д.БУРУНОВКА, УЛ.ЦЕНТРАЛЬНАЯ, Д.37</t>
  </si>
  <si>
    <t>ГАФУРИЙСКИЙ РАЙОН, Д.ИГЕНЧЕЛЯР, УЛ.ЦЕНТРАЛЬНАЯ, Д.10</t>
  </si>
  <si>
    <t>ГАФУРИЙСКИЙ РАЙОН, С.АРХАНГЕЛЬСКОЕ, УЛ.ЦЕНТРАЛЬНАЯ, Д.29</t>
  </si>
  <si>
    <t>ГАФУРИЙСКИЙ РАЙОН, Д. БЕРЕЗОВКА, УЛ.ШКОЛЬНАЯ, Д.11</t>
  </si>
  <si>
    <t>ГАФУРИЙСКИЙ РАЙОН, Д.УТЯКОВО, УЛ.ЧАПАЕВА, Д.30</t>
  </si>
  <si>
    <t>ГАФУРИЙСКИЙ РАЙОН, Д. АНТОНОВКА, УЛ.ШКОЛЬНАЯ, Д.5/2</t>
  </si>
  <si>
    <t>ГАФУРИЙСКИЙ РАЙОН, Д. БЕЛОЕ ОЗЕРО, УЛ. ТЕХНИЧЕСКАЯ, Д.24</t>
  </si>
  <si>
    <t>ГАФУРИЙСКИЙ РАЙОН, С.БУРЛЫ, УЛ.ФРУНЗЕ, Д.1А</t>
  </si>
  <si>
    <t>ГАФУРИЙСКИЙ РАЙОН, Д.МЕНДИМ, УЛ.ЦЕНТРАЛЬНАЯ, Д.22</t>
  </si>
  <si>
    <t>ГАФУРИЙСКИЙ РАЙОН, С.ЮЗИМЯНОВО, УЛ.РЕВОЛЮЦИОННАЯ, Д.52</t>
  </si>
  <si>
    <t>ГАФУРИЙСКИЙ РАЙОН, С.РОДИНА, УЛ.ЦЕНТРАЛЬНАЯ, Д.17</t>
  </si>
  <si>
    <t>ГАФУРИЙСКИЙ РАЙОН, С.ТАТАРСКИЙ САСКУЛЬ, УЛ.ШКОЛЬНАЯ, Д.18</t>
  </si>
  <si>
    <t>02160501</t>
  </si>
  <si>
    <t>ГАФУРИЙСКИЙ РАЙОН, С. КРАСНОУСОЛЬСКИЙ, УЛ. АЭРОДРОМНАЯ, Д. 15</t>
  </si>
  <si>
    <t>ГАФУРИЙСКИЙ РАЙОН,Д. ДАРЬИНО, УЛ. ЛЕНИНА, Д.64/1</t>
  </si>
  <si>
    <t>ГАФУРИЙСКИЙ РАЙОН, С.ТАБЫНСКОЕ, УЛ.ЦЕНТРАЛЬНАЯ, Д.32</t>
  </si>
  <si>
    <t>025001</t>
  </si>
  <si>
    <t>0257002433</t>
  </si>
  <si>
    <t>1020201684690</t>
  </si>
  <si>
    <t>452450, Республика Башкортостан, г.Бирск, ул.Коммунистическая,120</t>
  </si>
  <si>
    <t>клиническкая лабораторная диагностика, медицинская реабилитация, неврология, онкология, оториноларингология (за исключением кохлеарной имплантации), рентгенология, травматология и ортопедия, ультразвуковая диагностика, урология, физиотерапия, функциональная диагностика, хирургия, эндоскопия, эпидемиология</t>
  </si>
  <si>
    <t>гистология, дерматовенерология, диетология, клиническая лабораторная диагностика, лабораторная диагностика, лечебная физкультура и спортивная медицина, медицинский массаж, неврология, операционное дело, оториноларингология (за исключением кохлеарной имплантации), педиатрия, рентгенология, сестринское дело, сестринское дело в педиатрии, терапия, травматология и ортопедия, ультразвуковая диагностика, урология, физиотерапия, функциональная диагностика, хирургия,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</si>
  <si>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вакцинация (проведение профилактических прививок), гастроэнтерология, гистология, детская хирургия, дерматовенерология, диетология, изъятие и хранение органов и (или) тканей человека для трансплантации, инфекционные болезни, кардиология, клиническая лабораторная диагностика, клиническая фармакология, лабораторная диагностика, лечебная физкультура, медицинский массаж, медицинская реабилитация, неврология, нейрохирургия, неонатология, онкология, операционное дело, оториноларингология (за исключением кохлеарной имплантации), офтальмология, патологическая анатомия, педиатрия, рентгенология,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челюстно-лицевая хирургия, эндоскопия, эпидемиология</t>
  </si>
  <si>
    <t>ГБУЗ РБ Бирская ЦРБ</t>
  </si>
  <si>
    <t>021201</t>
  </si>
  <si>
    <t>0264005932</t>
  </si>
  <si>
    <t>1020201879851</t>
  </si>
  <si>
    <t>452687, Республика Башкортостан, г.Нефтекамск, ул.Парковая,д.31</t>
  </si>
  <si>
    <t>акушерское дело, анестезиология и реаниматология, вакцинация (проведение профилактических прививок), гистология, дезинфектология, лабораторная диагностика, лечебное дело, лечебная физкультура, медицинский массаж, неотложная медицинская помощь, общая практика, операционное дело, рентгенология, сестринское дело, сестринское дело в педиатрии, стоматология,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</si>
  <si>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гастроэнтерология, гериатрия, дезинфектология, дерматовенерология, детская хирургия, детская эндокринология, инфекционные болезни, кардиология, клиническая лабораторная диагностика, лечебная физкультура и спортивная медицина, колопроктология, 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 ортодонтия, стоматология детская, стоматология общей практики, стоматология терапевтическая, стоматология хирургическая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</si>
  <si>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дезинфектология, дерматовенерология, кардиология, клиническая лабораторная диагностика, неврология, оториноларингология (за исключением кохлеарной имплантации), офтальмология, рентгенология, ультразвуковая диагностика, урология, физиотерапия, функциональная диагностика, хирургия, эндокринология,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</si>
  <si>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дерматовенерология, инфекционные болезни, клиническая лабораторная диагностика, лабораторная диагностика, медицинский массаж, неврология, онкология, оториноларингология (за исключением кохлеарной имплантации), офтальмология, педиатрия, рентгенология, сестринское дело,сестринское дело в педиатрии, терапия, травматология и ортопедия, урология, физиотерапия, функциональная диагностика, хирургия,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</si>
  <si>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гастроэнтерология, гистология, дерматовенерология, детская хирургия, диетология,  изъятие и хранение органов и (или) тканей человека для трансплантации, инфекционные болезни, кардиология, клиническая лабораторная диагностика, колопроктология, лабораторная диагностика, лечебная физкультура,  медицинский массаж, медицинская реабилитация, неврология, нейрохирургия, неонатология, онкология, операционное дело, оториноларингология (за исключением кохлеарной имплантации), офтальмология, патологическая анатомия, педиатрия, пульмонология, ревматология, рентгенология, сердечно-сосудистая хирургия,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эндокринология, эндоскопия, эпидемиология</t>
  </si>
  <si>
    <t>сердечно-срсудистая хирургия</t>
  </si>
  <si>
    <t>скорая медицинская помощь, анестезиология и реаниматология, лабораторная диагностика, рентгенология,  сестринское дело, ультразвуковая диагностика, эндоскопия</t>
  </si>
  <si>
    <t>Государственное бюджетное учреждение здравоохранения Республики Башкортостан Городская больница города Нефтекамск</t>
  </si>
  <si>
    <t>ГБУЗ РБ ГБ г.Нефтекамск</t>
  </si>
  <si>
    <t>452687, РФ, РБ , г. Нефтекамск, ул. Парковая, д.31, 452681, РФ. РБ, г.нефтекамск, ул. Трактовая, д.8 , 452684, РФ, РБ, г.Нефтекамск, ул. Социалистическая, д.85А, 452687, РФ,РБ, г.Нефтекамск, просп.Юбилейный, д.21, 452697, РФ, РБ, г.нефтекамск, с.Энергетик, ул. Высоковольтная, д.3, 452695, РФ,РБ, г.Нефтекамск, с.Амзя, ул.Лесохимичесая, д. 12, 452687, РФ, РБ, г.Нефтекамск, пер.Куыкина, д.4, 452920, РФ, РБ, г.Агидель, ул. Мира, д.7</t>
  </si>
  <si>
    <t xml:space="preserve">Авзалов </t>
  </si>
  <si>
    <t>Мурад</t>
  </si>
  <si>
    <t>Разилович</t>
  </si>
  <si>
    <t>Тел. 8 (34783) 7-44-01 e-mail - avz-murad@yandex.ru</t>
  </si>
  <si>
    <t>452687, РФ, РБ , г. Нефтекамск, ул. Парковая, д.31, 452920, РФ, Рб г.Агидель, ул. Мира, д.7,   452695, РФ, РБ , г.Нефтекамск, с.Амзя, ул. Лесохимическая, д.12</t>
  </si>
  <si>
    <t>452687, РФ, РБ , г. Нефтекамск, просп. Юбилейный, д.19</t>
  </si>
  <si>
    <t>452696, РФ, РБ , г.Нефтекамск, с. Ташкиново, ул. Центральная, д. 3</t>
  </si>
  <si>
    <t>диспансеры (ОМС)</t>
  </si>
  <si>
    <t>452687, РФ, РБ, г.Нефтекамск, просп.Юбилейный, д.27</t>
  </si>
  <si>
    <t xml:space="preserve">ГБУЗ РБ ГБ г.Нефтекамск </t>
  </si>
  <si>
    <t>Общество с ограниченной ответственностью «КДЛ УФА-ТЕСТ»</t>
  </si>
  <si>
    <t>ООО «КДЛ УФА-ТЕСТ»</t>
  </si>
  <si>
    <t>Лабораторная диагностика</t>
  </si>
  <si>
    <t>450047, Республика Башкортостан, г. Уфа, ул. Бакалинская, д. 25, помещение 63</t>
  </si>
  <si>
    <t xml:space="preserve">Артем </t>
  </si>
  <si>
    <t>8(347)2937888 доб. 7151128, avasilev@kdl.ru</t>
  </si>
  <si>
    <t>450005,  Республика Башкортостан, Уфа, ул.Пархоменко, д.104</t>
  </si>
  <si>
    <t>450112,  Республика Башкортостан, Уфа, ул.Первомайская, д.40</t>
  </si>
  <si>
    <t>450050, Республика Башкортостан, Уфа, ул Правды, д.12</t>
  </si>
  <si>
    <t>450092, Республика Башкортостан, Уфа, ул.Степана Кувыкина, д.18</t>
  </si>
  <si>
    <t>450076,  Республика Башкортостан, Уфа, ул.Гоголя, д.63</t>
  </si>
  <si>
    <t>450043, Республика Башкортостан, Уфа, ул. Транспортная, д.44</t>
  </si>
  <si>
    <t>450054,  Республика Башкортостан, Уфа, ул. Проспект Октября, д.65</t>
  </si>
  <si>
    <t>452000,  Республика Башкортостан, Уфа, Проспект Октября, д. 5/2</t>
  </si>
  <si>
    <t>450044,  Республика Башкортостан, Уфа, ул. Первомайская, д. 18</t>
  </si>
  <si>
    <t>452000,  Республика Башкортостан, Уфа, ул. Б. Бикбая, д. 29а</t>
  </si>
  <si>
    <t>450077,  Республика Башкортостан, Уфа, ул. Чернышевского, д. 101</t>
  </si>
  <si>
    <t>450075,  Республика Башкортостан, Уфа, Проспект Октября, д. 121</t>
  </si>
  <si>
    <t>450068, Республика Башкортостан, Уфа, ул. Черниковская, д. 51</t>
  </si>
  <si>
    <t>453265, Республика Башкортостан,  Салават, ул.Бульвар-ЮЛАЕВА, д.16 корпус в</t>
  </si>
  <si>
    <t>453124, Республика Башкортостан, Стерлитамак, ул Худайбердина, д 52</t>
  </si>
  <si>
    <t>453120, Республика Башкортостан, Стерлитамак, ул. Коммунистическая, д. 83</t>
  </si>
  <si>
    <t>ГБУЗ РБ ГБ №1 г.Октябрьский</t>
  </si>
  <si>
    <t>ГБУЗ РБ ГБ № 1 г. Октябрьский</t>
  </si>
  <si>
    <t>ГБУЗ РБ ГБ  1 г.Октябрьский</t>
  </si>
  <si>
    <t>Государственное бюджетное учреждение здравоохранения Республики Башкортостан Исянгуловская центральная районная больница</t>
  </si>
  <si>
    <t>Зианчуринский район, с.Исянгулово, ул.Больничная, 14</t>
  </si>
  <si>
    <t xml:space="preserve">Габаутдинов </t>
  </si>
  <si>
    <t>2 24 49  ISYANGUL.CRB@doctorrb.ru</t>
  </si>
  <si>
    <t xml:space="preserve">дневной стационар при поликлинике </t>
  </si>
  <si>
    <t xml:space="preserve">дневной стационар при стационаре </t>
  </si>
  <si>
    <t>дополнительные диагностические исследования</t>
  </si>
  <si>
    <t>011005</t>
  </si>
  <si>
    <t>ГБУЗ РБ Бурзянская ЦРБ</t>
  </si>
  <si>
    <t>02600201</t>
  </si>
  <si>
    <t>ГОСУДАРСТВЕННОЕ БЮДЖЕТНОЕ УЧРЕЖДЕНИЕ ЗДРАВООХРАНЕНИЯ РЕСПУБЛИКИ БАШКОРТОСТАН БОЛЬШЕУСТЬИКИНСКАЯ ЦЕНТРАЛЬНАЯ РАЙОННАЯ БОЛЬНИЦА</t>
  </si>
  <si>
    <t>ГБУЗ РБ БОЛЬШЕУСТЬИКИНСКАЯ ЦРБ</t>
  </si>
  <si>
    <t>МЕЧЕТЛИНСКИЙ РАЙОН, СЕЛО БОЛЬШЕУСТЬИКИНСКОЕ, УЛИЦА ШКОЛЬНАЯ, ДОМ 2</t>
  </si>
  <si>
    <t>Залифа</t>
  </si>
  <si>
    <t>8(347)702-13-55, 
факс: 2-03-32,   
bust_crb@mail.ru</t>
  </si>
  <si>
    <t>МЕЧЕТЛИНСКИЙ РАЙОН, С. АЛЕГАЗОВО, УЛ. БОЛЬНИЧНАЯ, Д. 16</t>
  </si>
  <si>
    <t xml:space="preserve">8(347)702-43-58, 
факс: 2-03-32,   
bust_crb@mail.ru
</t>
  </si>
  <si>
    <t>МЕЧЕТЛИНСКИЙ РАЙОН, С. БОЛЬШАЯ ОКА, УЛ. ГАГАРИНА, Д. 1</t>
  </si>
  <si>
    <t>Ратмирович</t>
  </si>
  <si>
    <t>8(347)702-55-51, 
факс: 2-03-32,   
bust_crb@mail.ru</t>
  </si>
  <si>
    <t>МЕЧЕТЛИНСКИЙ РАЙОН, С. ДУВАН-МЕЧЕТЛИНО, УЛ. СОВЕТСКАЯ, Д. 35</t>
  </si>
  <si>
    <t xml:space="preserve">Галимова </t>
  </si>
  <si>
    <t>Юнусовна</t>
  </si>
  <si>
    <t>8(347)702-37-33, 
факс: 2-03-32,   
bust_crb@mail.ru</t>
  </si>
  <si>
    <t>02600202</t>
  </si>
  <si>
    <t>хирургическое отделение - Худякова, терапевтическое, педиатрическое отделение - Абзанова, инфекционное отделение - Мальцева</t>
  </si>
  <si>
    <t xml:space="preserve">Вера,                            Рамзиля,                                Клара,                                      Нина </t>
  </si>
  <si>
    <t>Николаевна,                  Рамазановна,               Мухаметьяновна,        Ивановна</t>
  </si>
  <si>
    <t xml:space="preserve">8(347)702-03-45, 8(347)702-14-47, 8(347)702-03-66, 8(347)702-13-65, 
факс: 2-03-32,   
bust_crb@mail.ru   </t>
  </si>
  <si>
    <t>8(347)702-43-58, 
факс: 2-03-32,   
bust_crb@mail.ru</t>
  </si>
  <si>
    <t xml:space="preserve">Рамазанова </t>
  </si>
  <si>
    <t>Нурзия</t>
  </si>
  <si>
    <t>Габдульбаровна</t>
  </si>
  <si>
    <t xml:space="preserve">8(347)702-55-51, 
факс: 2-03-32,   
bust_crb@mail.ru   </t>
  </si>
  <si>
    <t>02600204</t>
  </si>
  <si>
    <r>
      <t xml:space="preserve">МЕЧЕТЛИНСКИЙ РАЙОН, </t>
    </r>
    <r>
      <rPr>
        <sz val="11"/>
        <color rgb="FFFF0000"/>
        <rFont val="Calibri"/>
        <family val="2"/>
        <charset val="204"/>
        <scheme val="minor"/>
      </rPr>
      <t xml:space="preserve">Д. </t>
    </r>
    <r>
      <rPr>
        <sz val="11"/>
        <color theme="1"/>
        <rFont val="Calibri"/>
        <family val="2"/>
        <charset val="204"/>
        <scheme val="minor"/>
      </rPr>
      <t>ТУКБАЙ, УЛ. ОКТЯБРЬСКАЯ, Д. 18</t>
    </r>
  </si>
  <si>
    <t>Альфина</t>
  </si>
  <si>
    <t>8(347)702-37-83, 
факс: 2-03-32,   
bust_crb@mail.ru</t>
  </si>
  <si>
    <r>
      <t xml:space="preserve">МЕЧЕТЛИНСКИЙ РАЙОН, </t>
    </r>
    <r>
      <rPr>
        <sz val="11"/>
        <color rgb="FFFF0000"/>
        <rFont val="Calibri"/>
        <family val="2"/>
        <charset val="204"/>
        <scheme val="minor"/>
      </rPr>
      <t>Д.</t>
    </r>
    <r>
      <rPr>
        <sz val="11"/>
        <color theme="1"/>
        <rFont val="Calibri"/>
        <family val="2"/>
        <charset val="204"/>
        <scheme val="minor"/>
      </rPr>
      <t xml:space="preserve"> БУРАНСЫ, УЛ. С.ЮЛАЕВА, Д. 6</t>
    </r>
  </si>
  <si>
    <t>8(347)702-37-46, 
факс: 2-03-32,   
bust_crb@mail.ru</t>
  </si>
  <si>
    <t>МЕЧЕТЛИНСКИЙ РАЙОН, С. НОВОМУСЛИМОВО, УЛ. ЛУГОВАЯ, Д. 5Б</t>
  </si>
  <si>
    <t>Байтуллина</t>
  </si>
  <si>
    <t>Гульмарен</t>
  </si>
  <si>
    <t>Мухаметхановна</t>
  </si>
  <si>
    <t>8(347)702-81-66, 
факс: 2-03-32,   
bust_crb@mail.ru</t>
  </si>
  <si>
    <r>
      <t>МЕЧЕТЛИНСКИЙ РАЙОН,</t>
    </r>
    <r>
      <rPr>
        <sz val="11"/>
        <color rgb="FFFF0000"/>
        <rFont val="Calibri"/>
        <family val="2"/>
        <charset val="204"/>
        <scheme val="minor"/>
      </rPr>
      <t xml:space="preserve"> Д</t>
    </r>
    <r>
      <rPr>
        <sz val="11"/>
        <color theme="1"/>
        <rFont val="Calibri"/>
        <family val="2"/>
        <charset val="204"/>
        <scheme val="minor"/>
      </rPr>
      <t xml:space="preserve">. ТЕЛЯШЕВО, УЛ. СОВЕТСКАЯ, </t>
    </r>
    <r>
      <rPr>
        <sz val="11"/>
        <color rgb="FFFF0000"/>
        <rFont val="Calibri"/>
        <family val="2"/>
        <charset val="204"/>
        <scheme val="minor"/>
      </rPr>
      <t>Д.</t>
    </r>
    <r>
      <rPr>
        <sz val="11"/>
        <color theme="1"/>
        <rFont val="Calibri"/>
        <family val="2"/>
        <charset val="204"/>
        <scheme val="minor"/>
      </rPr>
      <t xml:space="preserve"> 83</t>
    </r>
  </si>
  <si>
    <t>Миннибаева</t>
  </si>
  <si>
    <t xml:space="preserve">Нурания </t>
  </si>
  <si>
    <t>8(347)702-76-31, 
факс: 2-03-32,   
bust_crb@mail.ru</t>
  </si>
  <si>
    <r>
      <t xml:space="preserve">МЕЧЕТЛИНСКИЙ РАЙОН, </t>
    </r>
    <r>
      <rPr>
        <sz val="11"/>
        <color rgb="FFFF0000"/>
        <rFont val="Calibri"/>
        <family val="2"/>
        <charset val="204"/>
        <scheme val="minor"/>
      </rPr>
      <t>Д</t>
    </r>
    <r>
      <rPr>
        <sz val="11"/>
        <color theme="1"/>
        <rFont val="Calibri"/>
        <family val="2"/>
        <charset val="204"/>
        <scheme val="minor"/>
      </rPr>
      <t>. ИШАЛИНО, УЛ. ПРОЛЕТАРСКАЯ, Д. 36/1</t>
    </r>
  </si>
  <si>
    <t>8(347)702-01-94, 
факс: 2-03-32,   
bust_crb@mail.ru</t>
  </si>
  <si>
    <t>МЕЧЕТЛИНСКИЙ РАЙОН, Д. ТАКИНО, УЛ. МИРА, Д. 65</t>
  </si>
  <si>
    <t>8(347)702-72-47,
факс: 2-03-32,   
bust_crb@mail.ru</t>
  </si>
  <si>
    <t>МЕЧЕТЛИНСКИЙ РАЙОН, Д. КУРГАТ, УЛ. ЛЕНИНА, Д. 98</t>
  </si>
  <si>
    <t>Григоренко</t>
  </si>
  <si>
    <t>8(347)702-84-47, 
факс: 2-03-32,   
bust_crb@mail.ru</t>
  </si>
  <si>
    <r>
      <t>МЕЧЕТЛИНСКИЙ РАЙОН, НИЖНЕЕ БОБИНО, УЛ.ЛЕНИ</t>
    </r>
    <r>
      <rPr>
        <sz val="11"/>
        <color rgb="FFFF0000"/>
        <rFont val="Calibri"/>
        <family val="2"/>
        <charset val="204"/>
        <scheme val="minor"/>
      </rPr>
      <t>НА</t>
    </r>
    <r>
      <rPr>
        <sz val="11"/>
        <color theme="1"/>
        <rFont val="Calibri"/>
        <family val="2"/>
        <charset val="204"/>
        <scheme val="minor"/>
      </rPr>
      <t>, Д. 55</t>
    </r>
  </si>
  <si>
    <t>Сальмаев</t>
  </si>
  <si>
    <t>Зиганшинович</t>
  </si>
  <si>
    <t>8(347)702-61-96, 
факс: 2-03-32,   
bust_crb@mail.ru</t>
  </si>
  <si>
    <t>МЕЧЕТЛИНСКИЙ РАЙОН, Д. МАЛОУСТЬИКИНСКОЕ, УЛ. ТРАКТОВАЯ, Д. 1/А</t>
  </si>
  <si>
    <t>Сальмаева</t>
  </si>
  <si>
    <t>Эльмуровна</t>
  </si>
  <si>
    <t>МЕЧЕТЛИНСКИЙ РАЙОН, Д. АЗИКЕЕВО, УЛ. ОКТЯБРЬСКАЯ, Д. 9</t>
  </si>
  <si>
    <t xml:space="preserve">Вахитова </t>
  </si>
  <si>
    <t>Зиларисовна</t>
  </si>
  <si>
    <t>8(347)702-75-46, 
факс: 2-03-32,   
bust_crb@mail.ru</t>
  </si>
  <si>
    <t>МЕЧЕТЛИНСКИЙ РАЙОН, Д. САЛЬЗИГУТОВО, УЛ. АЙСКАЯ, Д. 26 А</t>
  </si>
  <si>
    <t>МЕЧЕТЛИНСКИЙ РАЙОН, Д. САБАНАК, УЛ. МОЛОДЕЖНАЯ, Д. 4</t>
  </si>
  <si>
    <t>8(347)702-33-57, 
факс: 2-03-32,   
bust_crb@mail.ru</t>
  </si>
  <si>
    <r>
      <t xml:space="preserve">МЕЧЕТЛИНСКИЙ РАЙОН, Д. ЛЕМЕЗ-ТАМАК, УЛ. </t>
    </r>
    <r>
      <rPr>
        <sz val="11"/>
        <color rgb="FFFF0000"/>
        <rFont val="Calibri"/>
        <family val="2"/>
        <charset val="204"/>
        <scheme val="minor"/>
      </rPr>
      <t>К.</t>
    </r>
    <r>
      <rPr>
        <sz val="11"/>
        <color theme="1"/>
        <rFont val="Calibri"/>
        <family val="2"/>
        <charset val="204"/>
        <scheme val="minor"/>
      </rPr>
      <t xml:space="preserve"> МАРКСА, Д. 3</t>
    </r>
  </si>
  <si>
    <t xml:space="preserve">Тавакалова </t>
  </si>
  <si>
    <t>Гульдария</t>
  </si>
  <si>
    <t>Баязитовна</t>
  </si>
  <si>
    <t>8(347)702-31-35, 
факс: 2-03-32,   
bust_crb@mail.ru</t>
  </si>
  <si>
    <t>МЕЧЕТЛИНСКИЙ РАЙОН, Д. СУЛЕЙМАН, УЛ. МЕХАНИЗАТОРОВ, Д. 2</t>
  </si>
  <si>
    <t>Сибагатова</t>
  </si>
  <si>
    <t>8(347)702-34-03, 
факс: 2-03-32,   
bust_crb@mail.ru</t>
  </si>
  <si>
    <t>МЕЧЕТЛИНСКИЙ РАЙОН, Д. АЮП, УЛ. ШКОЛЬНАЯ, Д. 1</t>
  </si>
  <si>
    <t xml:space="preserve">
</t>
  </si>
  <si>
    <t>МЕЧЕТЛИНСКИЙ РАЙОН, Д. АБДРАХИМ, УЛ. ОКТЯБРЬСКАЯ, Д. 26/А</t>
  </si>
  <si>
    <t>Муфазалова</t>
  </si>
  <si>
    <t>Димовна</t>
  </si>
  <si>
    <t>8(347)702-90-53, 
факс: 2-03-32,   
bust_crb@mail.ru</t>
  </si>
  <si>
    <t>МЕЧЕТЛИНСКИЙ РАЙОН, Д. ЮНУС, УЛ. ГАФУРИ, Д. 2</t>
  </si>
  <si>
    <t>Нафикова</t>
  </si>
  <si>
    <t>Миндикамал</t>
  </si>
  <si>
    <t>Галимхановна</t>
  </si>
  <si>
    <t>8(347)702-86-36, 
факс: 2-03-32,   
bust_crb@mail.ru</t>
  </si>
  <si>
    <t>МЕЧЕТЛИНСКИЙ РАЙОН, Д. ТАИШ, УЛ. ГОРНАЯ, Д. 4</t>
  </si>
  <si>
    <t>8(347)702-89-68, 
факс: 2-03-32,   
bust_crb@mail.ru</t>
  </si>
  <si>
    <t>МЕЧЕТЛИНСКИЙ РАЙОН, Д. БОЛЬШЕКЫЗЫЛБАЕВО, УЛ.РЕВОЛЮЦИОННАЯ, Д.18</t>
  </si>
  <si>
    <t>Шабанова</t>
  </si>
  <si>
    <t>8(347)702-46-13, 
факс: 2-03-32,   
bust_crb@mail.ru</t>
  </si>
  <si>
    <t>МЕЧЕТЛИНСКИЙ РАЙОН, Д. БУРГАДЖИНО, УЛ. СОВЕТСКАЯ, Д. 2/А</t>
  </si>
  <si>
    <t>Вилина</t>
  </si>
  <si>
    <t>Вильдановна</t>
  </si>
  <si>
    <t>8(347)702-47-03, 
факс: 2-03-32,   
bust_crb@mail.ru</t>
  </si>
  <si>
    <t>МЕЧЕТЛИНСКИЙ РАЙОН, Д. МЕЛЕКАС, УЛ. РЕВОЛЮЦИОННАЯ, Д. 6</t>
  </si>
  <si>
    <t>Абдрахманова</t>
  </si>
  <si>
    <t>8(347)702-45-33, 
факс: 2-03-32,   
bust_crb@mail.ru</t>
  </si>
  <si>
    <t>МЕЧЕТЛИНСКИЙ РАЙОН, Д. БУРТАКОВКА, УЛ. МОСТОВАЯ, Д. 1</t>
  </si>
  <si>
    <t>МЕЧЕТЛИНСКИЙ РАЙОН, Д. ОКТЯБРЬСК, УЛ. ЦЕНТРАЛЬНАЯ, Д. 1</t>
  </si>
  <si>
    <t>8(347)702-73-27, 
факс: 2-03-32,   
bust_crb@mail.ru</t>
  </si>
  <si>
    <t>МЕЧЕТЛИНСКИЙ РАЙОН, Д. ЕЛАНЫШ, УЛ. НАБЕРЕЖНАЯ, Д. 1</t>
  </si>
  <si>
    <t>МЕЧЕТЛИНСКИЙ РАЙОН, Д. ГУМЕРОВО, УЛ. САДОВАЯ, Д. 13</t>
  </si>
  <si>
    <t>МЕЧЕТЛИНСКИЙ РАЙОН, Д. СТАРЫЙ МИШАР, УЛ. НАГОРНАЯ, Д. 2</t>
  </si>
  <si>
    <t>Ахмедьянова</t>
  </si>
  <si>
    <t>Гиниатулловна</t>
  </si>
  <si>
    <t>8(347)702-48-30, 
факс: 2-03-32,   
bust_crb@mail.ru</t>
  </si>
  <si>
    <t>МЕЧЕТЛИНСКИЙ РАЙОН, Д. ЯУШ, УЛ. ЛЕНИНА, Д. 37 А</t>
  </si>
  <si>
    <t>Миндиярова</t>
  </si>
  <si>
    <t>Анфиса</t>
  </si>
  <si>
    <t>8(347)702-36-20, 
факс: 2-03-32,   
bust_crb@mail.ru</t>
  </si>
  <si>
    <t>МЕЧЕТЛИНСКИЙ РАЙОН, Д. НОВОМЕЩЕРОВО, УЛ. САДОВАЯ, Д. 20</t>
  </si>
  <si>
    <t>Радиловна</t>
  </si>
  <si>
    <t>8(347)702-83-33, 
факс: 2-03-32,   
bust_crb@mail.ru</t>
  </si>
  <si>
    <t>МЕЧЕТЛИНСКИЙ РАЙОН, Д. АЗНАГУЛ, УЛ. ТРАКТОВАЯ, Д. 9 А</t>
  </si>
  <si>
    <t>Сабигиярова</t>
  </si>
  <si>
    <t>Катифа</t>
  </si>
  <si>
    <t>8(347)702-83-35, 
факс: 2-03-32,   
bust_crb@mail.ru</t>
  </si>
  <si>
    <t>МЕЧЕТЛИНСКИЙ РАЙОН, Д. СРЕДНЯЯ ОКА, УЛ. САДОВАЯ, Д. 27</t>
  </si>
  <si>
    <r>
      <t>МЕЧЕТЛИНСКИЙ РАЙОН, Д</t>
    </r>
    <r>
      <rPr>
        <sz val="11"/>
        <color rgb="FFFF0000"/>
        <rFont val="Calibri"/>
        <family val="2"/>
        <charset val="204"/>
        <scheme val="minor"/>
      </rPr>
      <t>ЕРЕВНЯ</t>
    </r>
    <r>
      <rPr>
        <sz val="11"/>
        <color theme="1"/>
        <rFont val="Calibri"/>
        <family val="2"/>
        <charset val="204"/>
        <scheme val="minor"/>
      </rPr>
      <t xml:space="preserve"> АБДУЛЛИНО, УЛ</t>
    </r>
    <r>
      <rPr>
        <sz val="11"/>
        <color rgb="FFFF0000"/>
        <rFont val="Calibri"/>
        <family val="2"/>
        <charset val="204"/>
        <scheme val="minor"/>
      </rPr>
      <t>ИЦА</t>
    </r>
    <r>
      <rPr>
        <sz val="11"/>
        <color theme="1"/>
        <rFont val="Calibri"/>
        <family val="2"/>
        <charset val="204"/>
        <scheme val="minor"/>
      </rPr>
      <t xml:space="preserve"> ЛЕНИ</t>
    </r>
    <r>
      <rPr>
        <sz val="11"/>
        <color rgb="FFFF0000"/>
        <rFont val="Calibri"/>
        <family val="2"/>
        <charset val="204"/>
        <scheme val="minor"/>
      </rPr>
      <t>НА</t>
    </r>
    <r>
      <rPr>
        <sz val="11"/>
        <color theme="1"/>
        <rFont val="Calibri"/>
        <family val="2"/>
        <charset val="204"/>
        <scheme val="minor"/>
      </rPr>
      <t>, Д. 96</t>
    </r>
  </si>
  <si>
    <t>Фаризова</t>
  </si>
  <si>
    <t>Рафиловна</t>
  </si>
  <si>
    <t>8(347)702-53-47, 
факс: 2-03-32,   
bust_crb@mail.ru</t>
  </si>
  <si>
    <t>МЕЧЕТЛИНСКИЙ РАЙОН, Д. КЛЮЧЕВОЙ, УЛ. ПЕРВОМАЙСКАЯ, Д. 29/2</t>
  </si>
  <si>
    <t>Веселовская</t>
  </si>
  <si>
    <t>Раифовна</t>
  </si>
  <si>
    <t>8(347)702-58-23, 
факс: 2-03-32,   
bust_crb@mail.ru</t>
  </si>
  <si>
    <t>МЕЧЕТЛИНСКИЙ РАЙОН, Д. СТЕПНОЙ, УЛ. СОВЕТСКАЯ, Д. 3/1</t>
  </si>
  <si>
    <t>Муталова</t>
  </si>
  <si>
    <t>Разалифовна</t>
  </si>
  <si>
    <t>8(347)702-58-54, 
факс: 2-03-32,   
bust_crb@mail.ru</t>
  </si>
  <si>
    <t>ГБУЗ РБ Большуестьикинская ЦРБ</t>
  </si>
  <si>
    <t>ГБУЗ РБ Большеустьикинская ЦРБ</t>
  </si>
  <si>
    <t>ГБУЗ Учалинская ЦГБ</t>
  </si>
  <si>
    <t>ГБУЗ РБ Большеустьикинская ЦГБ</t>
  </si>
  <si>
    <t>025002</t>
  </si>
  <si>
    <t>023701001</t>
  </si>
  <si>
    <t>0237000710</t>
  </si>
  <si>
    <t>1020201684755</t>
  </si>
  <si>
    <t>452340, Республика Башкортостан, Мишкинский район, с.Мишкино, ул.Матросова,66</t>
  </si>
  <si>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медицинский массаж, неотложная медицинская помощь, рентгенология, операционное дело, сестринское дело, сестринское дело в педиатрии, физиотерапия, функциональная диагностика, стоматология</t>
  </si>
  <si>
    <t>государственное бюджетное учреждение здравоохранения Республики Башкортостан Мишкинская центральная районная больница</t>
  </si>
  <si>
    <t>ГБУЗ РБ Мишкинская ЦРБ</t>
  </si>
  <si>
    <t>Общебольничный медицинский персонал</t>
  </si>
  <si>
    <t>452340, Республика Башкортостан, Мишкинский район, с. Мишкино, ул. Матросова, д. 66</t>
  </si>
  <si>
    <t>Абзалтдинов</t>
  </si>
  <si>
    <t>Жанович</t>
  </si>
  <si>
    <t xml:space="preserve">(347-49) 2-12-72, mishkin.crb@doctorrb.ru </t>
  </si>
  <si>
    <t>Гареев</t>
  </si>
  <si>
    <t>(347-49) 2-14-74</t>
  </si>
  <si>
    <t>Малмыгина</t>
  </si>
  <si>
    <t>Гатична</t>
  </si>
  <si>
    <t>(347-49) 2-11-01</t>
  </si>
  <si>
    <t>3.1.</t>
  </si>
  <si>
    <t>Максимов</t>
  </si>
  <si>
    <t>(34749) 2-13-75</t>
  </si>
  <si>
    <t>3.2</t>
  </si>
  <si>
    <t>терапевтическое отделение</t>
  </si>
  <si>
    <t>Жановна</t>
  </si>
  <si>
    <t>(34749) 2-19-79</t>
  </si>
  <si>
    <t>3.3</t>
  </si>
  <si>
    <t>(34749) 2-11-34</t>
  </si>
  <si>
    <t>3.4</t>
  </si>
  <si>
    <t>инфекционное отделние</t>
  </si>
  <si>
    <t>Алексеев</t>
  </si>
  <si>
    <t>Мариан</t>
  </si>
  <si>
    <t>Феликсович</t>
  </si>
  <si>
    <t>(34749) 2-15-77</t>
  </si>
  <si>
    <t>3.5</t>
  </si>
  <si>
    <t>Киселева</t>
  </si>
  <si>
    <t>Изляевна</t>
  </si>
  <si>
    <t>(34749) 2-11-71</t>
  </si>
  <si>
    <t>Вспомогательное лечебно-диагностическое подразделение</t>
  </si>
  <si>
    <t>Чураевская врачебная амбулатория</t>
  </si>
  <si>
    <t>452340, Республика Башкортостан, Мишкинский район, с. Чураево ул. Садовая д. 25</t>
  </si>
  <si>
    <t>Семенов</t>
  </si>
  <si>
    <t>Ионович</t>
  </si>
  <si>
    <t>(34749) 2-51-85</t>
  </si>
  <si>
    <t>6.1</t>
  </si>
  <si>
    <t>Камеевская врачебная амбулатория</t>
  </si>
  <si>
    <t>452340, Республика Башкортостан, Мишкинский район, с. Камеево ул. Больничная д. 14</t>
  </si>
  <si>
    <t>Минилбаева</t>
  </si>
  <si>
    <t>(34749) 2-36-25</t>
  </si>
  <si>
    <t>6.2</t>
  </si>
  <si>
    <t>Малонакаряковская врачебная амбулатория</t>
  </si>
  <si>
    <t>452340, Республика Башкортостан, Мишкинский район, д. Малонакаряково, ул. Дружбы, д.4</t>
  </si>
  <si>
    <t>Даниловна</t>
  </si>
  <si>
    <t>7.1</t>
  </si>
  <si>
    <t>Акбулатовский фельдшерско-акушерский пункт</t>
  </si>
  <si>
    <t>452343 Республика Башкортостан, Мишкинский район, д. Новоакбулатово, ул. Дружбы, д.13</t>
  </si>
  <si>
    <t>Иксанова</t>
  </si>
  <si>
    <t>(347-49) 2-31-37</t>
  </si>
  <si>
    <t>7.2</t>
  </si>
  <si>
    <t>Яндыгановский фельдшерско-акушерский пункт</t>
  </si>
  <si>
    <t>452343, Республика Башкортостан, Мишкинский район, д. Яндыганово, ул. Ленина, 21</t>
  </si>
  <si>
    <t>Апсадикова</t>
  </si>
  <si>
    <t>7.3</t>
  </si>
  <si>
    <t>Арзаматовский фельдшерско-акушерский пункт</t>
  </si>
  <si>
    <t>452346 Республика Башкортостан, Мишкинский район, д. Староарзаматово, ул. Я. Ялкайна, д.60</t>
  </si>
  <si>
    <t>Алкиева</t>
  </si>
  <si>
    <t>(347-49) 2-42-19</t>
  </si>
  <si>
    <t>7.4</t>
  </si>
  <si>
    <t>Озеркинский фельдшерско-акушерский пункт</t>
  </si>
  <si>
    <t>452346 Республика Башкортостан, Мишкинский район, д. Озерки, ул. Лесная, 5/2</t>
  </si>
  <si>
    <t>Саляева</t>
  </si>
  <si>
    <t>7.5</t>
  </si>
  <si>
    <t>Баймурзинский фельдшерско-акушерский пункт</t>
  </si>
  <si>
    <t>452353 Республика Башкортостан, Мишкинский район, д. Баймурзино, ул. Ленина д.7-2</t>
  </si>
  <si>
    <t>Игнаева</t>
  </si>
  <si>
    <t>(347-49) 2-63-36</t>
  </si>
  <si>
    <t>7.6</t>
  </si>
  <si>
    <t>452353 Республика Башкортостан, Мишкинский район, д. Иликово, ул. Школьная, 25</t>
  </si>
  <si>
    <t>Ильинична</t>
  </si>
  <si>
    <t>(347-49) 2-56-15</t>
  </si>
  <si>
    <t>7.7</t>
  </si>
  <si>
    <t>Лепешкинский фельдшерско-акушерский пункт</t>
  </si>
  <si>
    <t>452353 Республика Башкортостан, Мишкинский район, д. Лепешкино, ул. Мира, 11</t>
  </si>
  <si>
    <t>Аптыкаева</t>
  </si>
  <si>
    <t>Келаевна</t>
  </si>
  <si>
    <t>(347-49) 2-62-38</t>
  </si>
  <si>
    <t>7.8</t>
  </si>
  <si>
    <t>Большесухоязовский фельдшерско-акушерский пункт</t>
  </si>
  <si>
    <t>452351 Республика Башкортостан, Мишкинский район, д. Большесухоязово, ул. Центральная, 25</t>
  </si>
  <si>
    <t>Зайниева</t>
  </si>
  <si>
    <t>Инесса</t>
  </si>
  <si>
    <t>(347-49) 2-65-44</t>
  </si>
  <si>
    <t>7.9</t>
  </si>
  <si>
    <t>Сосновский фельдшерско-акушерский пункт</t>
  </si>
  <si>
    <t>452351, Республика Башкортостан, Мишкинский район, д. Сосновка, ул. Транспортная, 1</t>
  </si>
  <si>
    <t>(347-49) 2-58-53</t>
  </si>
  <si>
    <t>7.10</t>
  </si>
  <si>
    <t>Большешадинский фельдшерско-акушерский пункт</t>
  </si>
  <si>
    <t>452345 Республика Башкортостан, Мишкинский район, д. Большие Шады ул. Али Карная, д.7</t>
  </si>
  <si>
    <t>Фаттахова</t>
  </si>
  <si>
    <t xml:space="preserve"> -</t>
  </si>
  <si>
    <t>7.11</t>
  </si>
  <si>
    <t>Ирсаевский фельдшерско-акушерский пункт</t>
  </si>
  <si>
    <t>452344 Республика Башкортостан, Мишкинский район, д. Ирсаево, ул. Школьная 2</t>
  </si>
  <si>
    <t>Калиева</t>
  </si>
  <si>
    <t>Вениаминовна</t>
  </si>
  <si>
    <t>7.12</t>
  </si>
  <si>
    <t>Сорокинский фельдшерско-акушерский пункт</t>
  </si>
  <si>
    <t>452344 Республика Башкортостан, Мишкинский район, д. Верхнесорокино, ул. Матросова, 1</t>
  </si>
  <si>
    <t>Яркаева</t>
  </si>
  <si>
    <t>Яшпаевна</t>
  </si>
  <si>
    <t>(347-49) 2-38-54</t>
  </si>
  <si>
    <t>7.13</t>
  </si>
  <si>
    <t>Елышевский фельдшерско-акушерский пункт</t>
  </si>
  <si>
    <t>452347 Республика Башкортостан, Мишкинский район, д. Елышево, ул. Трактовая 24</t>
  </si>
  <si>
    <t>Сайпушева</t>
  </si>
  <si>
    <t>7.14</t>
  </si>
  <si>
    <t>Иштыбаевский фельдшерско-акушерский пункт</t>
  </si>
  <si>
    <t>452359 Республика Башкортостан, Мишкинский район, д. Иштыбаево, ул. Кирова, 5</t>
  </si>
  <si>
    <t>Шайхинуровна</t>
  </si>
  <si>
    <t>(347-49) 2-30-11</t>
  </si>
  <si>
    <t>7.15</t>
  </si>
  <si>
    <t>Кайраковский фельдшерско-акушерский пункт</t>
  </si>
  <si>
    <t>452358 Республика Башкортостан, Мишкинский район, д. Кайраково, ул. Советская, 30</t>
  </si>
  <si>
    <t>Сайфутдинова</t>
  </si>
  <si>
    <t>(347-49) 2-61-21</t>
  </si>
  <si>
    <t>7.16</t>
  </si>
  <si>
    <t>Каргинский фельдшерско-акушерский пункт</t>
  </si>
  <si>
    <t>452358 Республика Башкортостан, Мишкинский район, д. Каргино, ул. Интернациональная, 28</t>
  </si>
  <si>
    <t>Байрамалова</t>
  </si>
  <si>
    <t>(347-49) 2-25-12</t>
  </si>
  <si>
    <t>7.17</t>
  </si>
  <si>
    <t>Бабаевский фельдшерско-акушерский пункт</t>
  </si>
  <si>
    <t>452331 Республика Башкортостан, Мишкинский район, д. Бабаево ул. Центральная д.37а</t>
  </si>
  <si>
    <t>Васиховна</t>
  </si>
  <si>
    <t>(347-49) 2-79-35</t>
  </si>
  <si>
    <t>7.18</t>
  </si>
  <si>
    <t>Байтуровский фельдшерско-акушерский пункт</t>
  </si>
  <si>
    <t>452356 Республика Башкортостан, Мишкинский район, д. Байтурово, ул. Центральная, д.31</t>
  </si>
  <si>
    <t>Тоймурзина</t>
  </si>
  <si>
    <t>Ирбулатовна</t>
  </si>
  <si>
    <t>(347-49) 2-66-54</t>
  </si>
  <si>
    <t>7.19</t>
  </si>
  <si>
    <t>Ленинский фельдшерско-акушерский пункт</t>
  </si>
  <si>
    <t>452355 Республика Башкортостан, Мишкинский район, с. Ленинское, ул. Новостройка, 5</t>
  </si>
  <si>
    <t>Халикова</t>
  </si>
  <si>
    <t>Ралиф</t>
  </si>
  <si>
    <t>7.20</t>
  </si>
  <si>
    <t>Новоключевский фельдшерско-акушерский пункт</t>
  </si>
  <si>
    <t>452355 Республика Башкортостан, Мишкинский район, д. Новоключево, ул. Центральная, 2</t>
  </si>
  <si>
    <t>Бикнязева</t>
  </si>
  <si>
    <t>Дмитриевна</t>
  </si>
  <si>
    <t>7.21</t>
  </si>
  <si>
    <t>Кигазытамаковский фельдшерско-акушерский пункт</t>
  </si>
  <si>
    <t>452355 Республика Башкортостан, Мишкинский район, д. Кигазытамаково, ул. Советская, 2а</t>
  </si>
  <si>
    <t>Илюса</t>
  </si>
  <si>
    <t>Фатхирахмановна</t>
  </si>
  <si>
    <t>7.22</t>
  </si>
  <si>
    <t>Атнагуловский фельдшерско-акушерский пункт</t>
  </si>
  <si>
    <t>452347 Республика Башкортостан, Мишкинский район, д. Староатнагулово ул. Школьная, д.7</t>
  </si>
  <si>
    <t>Зубайда</t>
  </si>
  <si>
    <t>(347-49) 2-35-20</t>
  </si>
  <si>
    <t>7.23</t>
  </si>
  <si>
    <t>Татарбаевский фельдшерско-акушерский пункт</t>
  </si>
  <si>
    <t>452347, Республика Башкортостан, Мишкинский район, д. Татарбаево, ул. Ленина, 21</t>
  </si>
  <si>
    <t>Зайнитдинова</t>
  </si>
  <si>
    <t>(347-49) 2-64-18</t>
  </si>
  <si>
    <t>7.24</t>
  </si>
  <si>
    <t>Рефандинский фельдшерско-акушерский пункт</t>
  </si>
  <si>
    <t>452348 Республика Башкортостан, Мишкинский район, д. Рефанды ул. Шоссейная, 1</t>
  </si>
  <si>
    <t>Зайнетдинова</t>
  </si>
  <si>
    <t>(347-49) 2-73-03</t>
  </si>
  <si>
    <t>7.25</t>
  </si>
  <si>
    <t>Новотроицкий фельдшерско-акушерский пункт</t>
  </si>
  <si>
    <t>452349 Республика Башкортостан, Мишкинский район, д. Новотроицкое, ул. Школьная, 3</t>
  </si>
  <si>
    <t>Труфанова</t>
  </si>
  <si>
    <t>(347-49) 2-72-03</t>
  </si>
  <si>
    <t>7.26</t>
  </si>
  <si>
    <t>Тынбаевский фельдшерско-акушерский пункт</t>
  </si>
  <si>
    <t>452352, Республика Башкортостан, Мишкинский район, д. Тынбаево, ул. Ленина, 25</t>
  </si>
  <si>
    <t>7.27</t>
  </si>
  <si>
    <t>Кульчубаевский фельдшерско-акушерский пункт</t>
  </si>
  <si>
    <t>452352, Республика Башкортостан, Мишкинский район, д. Старокульчубаево, ул. Гагарина, 34</t>
  </si>
  <si>
    <t>Ахмазиева</t>
  </si>
  <si>
    <t>Сайметовна</t>
  </si>
  <si>
    <t>(347-49) 2-44-20</t>
  </si>
  <si>
    <t>7.28</t>
  </si>
  <si>
    <t>Измаринский фельдшерско-акушерский пункт</t>
  </si>
  <si>
    <t>452352 Республика Башкортостан, Мишкинский район, д. Изимарино, ул. Мичурина, 2</t>
  </si>
  <si>
    <t>Александра</t>
  </si>
  <si>
    <t>7.29</t>
  </si>
  <si>
    <t>Буклендинский фельдшерско-акушерский пункт</t>
  </si>
  <si>
    <t>452350 Республика Башкортостан, Мишкинский район, д. Букленды, ул. Центральная, 17</t>
  </si>
  <si>
    <t xml:space="preserve">Исакаева </t>
  </si>
  <si>
    <t>(347-49) 2-54-31</t>
  </si>
  <si>
    <t>7.30</t>
  </si>
  <si>
    <t>Урьядинский фельдшерско-акушерский пункт</t>
  </si>
  <si>
    <t>452332, Республика Башкортостан, Мишкинский район, д. Урьяды, ул. Фатхинурова, 22</t>
  </si>
  <si>
    <t>Галинурова</t>
  </si>
  <si>
    <t>Табрисовна</t>
  </si>
  <si>
    <t>(347-49) 2-66-11</t>
  </si>
  <si>
    <t>7.31</t>
  </si>
  <si>
    <t>Янагушевский фельдшерско-акушерский пункт</t>
  </si>
  <si>
    <t>452357, Республика Башкортостан, Мишкинский район, д. Янагушево, ул. Клубная, 21</t>
  </si>
  <si>
    <t>Бикбаева</t>
  </si>
  <si>
    <t>(347-49) 2-77-15</t>
  </si>
  <si>
    <t>7.32</t>
  </si>
  <si>
    <t>Чебыковский фельдшерско-акушерский пункт</t>
  </si>
  <si>
    <t>452354, Республика Башкортостан, Мишкинский район, д. Чебыково, ул. Ленина, 23</t>
  </si>
  <si>
    <t>Геннадиевна</t>
  </si>
  <si>
    <t>(347-49) 2-67-46</t>
  </si>
  <si>
    <t>022203</t>
  </si>
  <si>
    <t>023901001</t>
  </si>
  <si>
    <t>0239001250</t>
  </si>
  <si>
    <t>1020200881700</t>
  </si>
  <si>
    <t>452440, Республика Башкортостан, Нуримановский район, с.Красная Горка, ул. Кирова, дом14</t>
  </si>
  <si>
    <t>акушерское дело, анестезиология и реаниматология, вакцинация (проведение профилактических прививок), лабораторная диагностика, лечебное дело, медицинская статистика,медицинский массаж, неотложная медицинская помощь, операционное дело, организация сестринского дела,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</si>
  <si>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неотложная медицинская помощь,  терапия,организация здравоохранения и общественного здоровья,педиатрия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</si>
  <si>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беременности),онкология, педиатрия;</t>
  </si>
  <si>
    <t>государственное бюджетное учреждение здравоохранения Республики Башкортостан Нуримановская центральная районная больница</t>
  </si>
  <si>
    <t>ГБУЗ РБ Нуримановская ЦРБ</t>
  </si>
  <si>
    <t>452440,            Нуримановский р-н, с.Красная Горка, ул.Кирова,д.14</t>
  </si>
  <si>
    <t>Гайсин</t>
  </si>
  <si>
    <t>Жаватович</t>
  </si>
  <si>
    <t>8(34776)2-25-23</t>
  </si>
  <si>
    <t>452431,            Нуримановский р-н, с.Красный Ключ, ул.Матросова,  д.36/1</t>
  </si>
  <si>
    <t>4524320,            Нуримановский р-н, с.Павловка, ул.Графтио,  д.48</t>
  </si>
  <si>
    <t>452436,            Нуримановский р-н, с.Новокулево, ул.Гоголя,  д.6</t>
  </si>
  <si>
    <t>Старосаевский ФАП</t>
  </si>
  <si>
    <t>452435,Нуримановский р-н, д.Староисаево, ул. Центральная,58</t>
  </si>
  <si>
    <t>Новобирючевский ФАП</t>
  </si>
  <si>
    <t>452440,Нуримановский р-н, д.Новобирючево, ул. Центральная,37</t>
  </si>
  <si>
    <t>Первомайский ФАП</t>
  </si>
  <si>
    <t>452433,Нуримановский р-н, д.Первомайск, ул. Центральная,17/2</t>
  </si>
  <si>
    <t>Чандарский ФАП</t>
  </si>
  <si>
    <t>452430,Нуримановский р-н, д.Чандар, ул.Симская,27/3</t>
  </si>
  <si>
    <t>Яманпортовский ФАП</t>
  </si>
  <si>
    <t>452431,Нуримановский р-н, д.Яман-Порт, ул.Садовая,20</t>
  </si>
  <si>
    <t>Башшидинский ФАП</t>
  </si>
  <si>
    <t>452440,Нуримановский р-н, д.Баш-Шиды, ул.Советская,1</t>
  </si>
  <si>
    <t>Большешидинский ФАП</t>
  </si>
  <si>
    <t>45240,Нуримановский р-н, д.Большие Шиды, ул.Школьная,1</t>
  </si>
  <si>
    <t>Истриковский ФАП</t>
  </si>
  <si>
    <t>452443,Нуримановский р-н, д.Истриково, ул.Мубарякова,15</t>
  </si>
  <si>
    <t>Ишмуратовский ФАП</t>
  </si>
  <si>
    <t>452435,Нуримановский р-н, д.Истриково, ул.Центральная,32</t>
  </si>
  <si>
    <t>Кушкулевский ФАП</t>
  </si>
  <si>
    <t>452443,Нуримановский р-н, д.Кушкуль, ул.Парковая,21</t>
  </si>
  <si>
    <t>Баржауский ФАП</t>
  </si>
  <si>
    <t>452448,Нуримановский р-н, д.Кызыл - Баржау, ул.Родниковая,5</t>
  </si>
  <si>
    <t>Байгильдинский ФАП</t>
  </si>
  <si>
    <t>452443,Нуримановский р-н, д.Байгильдино, ул.Центральная,17</t>
  </si>
  <si>
    <t>Укарлинский ФАП</t>
  </si>
  <si>
    <t>452443,Нуримановский р-н, д. Укарлино, ул.Центральная,26</t>
  </si>
  <si>
    <t>Нимисляровский ФАП</t>
  </si>
  <si>
    <t>452428,Нуримановский р-н, д. Нимислярово, ул. Насретдинова,55</t>
  </si>
  <si>
    <t>Большетенькашевский ФАП</t>
  </si>
  <si>
    <t>452443,Нуримановский р-н, д. Большетенькашево, ул. Свободы,3</t>
  </si>
  <si>
    <t>Старокулевский ФАП</t>
  </si>
  <si>
    <t>452435,Нуримановский р-н, с. Старокулево, ул. Советская,30</t>
  </si>
  <si>
    <t>452445,Нуримановский р-н, с. Никольское, ул. Центральная,2</t>
  </si>
  <si>
    <t>Новосубаевский ФАП</t>
  </si>
  <si>
    <t>452445,Нуримановский р-н, с. Новый Субай, ул. Лесная,3</t>
  </si>
  <si>
    <t>Сарвинский ФАП</t>
  </si>
  <si>
    <t>452446,Нуримановский р-н, с. Сарва, ул. Школьная,2а</t>
  </si>
  <si>
    <t>Старобедеевский ФАП</t>
  </si>
  <si>
    <t>452440,Нуримановский р-н, д.Старобедеево, ул. Центральная,70</t>
  </si>
  <si>
    <t>Старобичевский ФАП</t>
  </si>
  <si>
    <t>452435,Нуримановский р-н, д.Старобирючево, ул. Береговая,34</t>
  </si>
  <si>
    <t>Сатлыковский ФАП</t>
  </si>
  <si>
    <t>452436,Нуримановский р-н, д.Сатлык, ул.Центральная,24</t>
  </si>
  <si>
    <t>Бикмурзинский ФАП</t>
  </si>
  <si>
    <t>452433, Нуримановский р-н, д.Бикмурзино, ул. Школьная,20</t>
  </si>
  <si>
    <t>ГБУЗ РБ Нуримановскя ЦРБ</t>
  </si>
  <si>
    <t>022120</t>
  </si>
  <si>
    <t>0274019476</t>
  </si>
  <si>
    <t>1030203899329</t>
  </si>
  <si>
    <t>450005, Республика Башкортостан, г.Уфа, ул. Достоевскоого, дом 132</t>
  </si>
  <si>
    <t>акушерское дело, анестезиология и реаниматология, бактериология, вакцинация (проведение профилактических прививок), гигиеническое воспитание, гистология, дезинфектология, лабораторная диагностика, лечебная физкультура, лечебное дело, медицинский массаж, операционное дело, рентгенология, сестринское дело, сестринское дело в педиатрии, стоматология,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</si>
  <si>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акушерство и гинекология (использование вспомогательных репродуктивных технологий), гастроэнтерология, гематология, кардиология, колопроктология, неврология, нейрохирургия, неонатология, онкология, оториноларингология (за исключением кохлеарной имплантации), ревматология, сердечно-сосудистая хирургия, торакальная хирургия, травматология и ортопедия, урология, хирургия (абдоминальная), хирургия ( трансплантации органов и (или) тканей), эндокринология</t>
  </si>
  <si>
    <t>акушерство и гинекология (за исключением использования вспомогательных репродуктивных технологий и искусственнго прерывания беременности), анестезиология и реаниматология, гематология, кардиология, неврология, нейрохирургия, неонатология, педиатрия, сердечно-сосудистая хирургия, терапия, торакальная хирургия, травматология и ортопедия, урология, хирургия, хирургия (абдоминальная),эндокринология, эндоскопия</t>
  </si>
  <si>
    <t xml:space="preserve"> медицинские осмотры (предварительные, периодические), медицинские осмотры (предрейсовые, послерейсовые)</t>
  </si>
  <si>
    <t>Государственное бюджетное учреждение здравоохранения Республиканская клиническая больница им. Г.Г.Куватова</t>
  </si>
  <si>
    <t>ГБУЗ РКБ им. Г.Г.Куватова</t>
  </si>
  <si>
    <t>Республика Башкортостан г. Уфа 450005 Кировский р-н ул. Достоевского 132</t>
  </si>
  <si>
    <t>Булатов</t>
  </si>
  <si>
    <t>Энгельсович</t>
  </si>
  <si>
    <t>телефон         (347)273-46-24,       факс 228-77-77                E-mail: UFA.RKBKUV@doctorrb.ru</t>
  </si>
  <si>
    <t>Лечебно диагностическое подразделение</t>
  </si>
  <si>
    <t xml:space="preserve"> ГБУЗ РКБ им. Г.Г.Куватова</t>
  </si>
  <si>
    <t>в т.ч.15</t>
  </si>
  <si>
    <t>021206</t>
  </si>
  <si>
    <t>022701001</t>
  </si>
  <si>
    <t>0227001400</t>
  </si>
  <si>
    <t>1020201011126</t>
  </si>
  <si>
    <t>452860, Республика Башкортостан,  Калтасинский район, с.Калтасы, ул.Матросова,д.30</t>
  </si>
  <si>
    <t>акушерское дело, анестезиология и реаниматология, вакцинация (проведение профилактических прививок), гигиеническое воспитание, лабораторная диагностика, лечебное дело, лечебная физкультура, медицинский массаж, неотложная медицинская помощь, операционное дело, рентгенология, сестринское дело, сестринское дело в педиатрии, стоматология ортопедическая, стоматология, физиотерапия, функциональная диагностика</t>
  </si>
  <si>
    <t>вакцинация (проведение профилактических прививок), неотложная медицинская помощь, педиатрия, терапия, эпидемиология</t>
  </si>
  <si>
    <t>клиническая лабораторная диагностика, педиатрия,терапия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</si>
  <si>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детская хирургия, детская эндокринология, клиническая лабораторная диагностика, дерматовенерология, инфекционные болезни, кардиология, неврология, неотложная медицинская помощь, онкология, оториноларингология (за исключением кохлеарной имплантации), офтальмология, профпатология, ревматология, рентгенология, стоматология детская, стоматология общей практики,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</si>
  <si>
    <t>клиническая лабораторная диагностика, неврология, рентгенология, рефлексотерапия, ультразвуковая диагностика,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</si>
  <si>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клиническая лабораторная диагностика, лабораторная диагностика, медицинский массаж, неврология, рентгенология, сестринское дело, ультразвуковая диагностика, терапия, физиотерапия, функциональная диагностика, хирургия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</si>
  <si>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детская хирургия, диетология,   клиническая лабораторная диагностика, лабораторная диагностика, медицинский массаж,  неврология, операционное дело, сестринское дело, сестринское дело в педиатрии, рентгенология, педиатрия, терапия, травматология и ортопедия, трансфузиология, физиотерапия, функциональная диагностика, хирургия, эпидемиология</t>
  </si>
  <si>
    <t>Государственное бюджетное учреждение здравоохранения РБ Городская больница г. Салават</t>
  </si>
  <si>
    <t>ГБУЗ РБ ГБ г.Салават</t>
  </si>
  <si>
    <t>поликлиника №1</t>
  </si>
  <si>
    <t>Б.С.Юлаева 18 б</t>
  </si>
  <si>
    <t>Акимова</t>
  </si>
  <si>
    <t>Салимовна</t>
  </si>
  <si>
    <t>(83476)38-67-31</t>
  </si>
  <si>
    <t>ГБУЗ РБ ГБ Салават</t>
  </si>
  <si>
    <t>поликлиника №2</t>
  </si>
  <si>
    <t>ул.Чапаева 12</t>
  </si>
  <si>
    <t xml:space="preserve">Зайнуллин </t>
  </si>
  <si>
    <t>Финар</t>
  </si>
  <si>
    <t>Динарович</t>
  </si>
  <si>
    <t>(83476)38-72-66</t>
  </si>
  <si>
    <t>Б.С.Юлаева 18</t>
  </si>
  <si>
    <t>Шептулина</t>
  </si>
  <si>
    <t>(83476)38-68-20</t>
  </si>
  <si>
    <t>ул.Губкина 21 а</t>
  </si>
  <si>
    <t>Бакиев</t>
  </si>
  <si>
    <t>Минингалиевич</t>
  </si>
  <si>
    <t>(83476)38-82-88</t>
  </si>
  <si>
    <t>ул. Пархоменко 3</t>
  </si>
  <si>
    <t>Артомонов</t>
  </si>
  <si>
    <t>(83476)38-61-08</t>
  </si>
  <si>
    <t>ул.Ленина 27 б</t>
  </si>
  <si>
    <t>Гилязова</t>
  </si>
  <si>
    <t>Гульсум</t>
  </si>
  <si>
    <t>ул.Советская 2</t>
  </si>
  <si>
    <t>Михольская</t>
  </si>
  <si>
    <t>взрослое население</t>
  </si>
  <si>
    <t>детское население</t>
  </si>
  <si>
    <t>ГБУЗ РБ ГБ г. Салават</t>
  </si>
  <si>
    <t>ГБУЗ РБ ГБ . Салават</t>
  </si>
  <si>
    <t>022104</t>
  </si>
  <si>
    <t>027101001</t>
  </si>
  <si>
    <t>0271001569</t>
  </si>
  <si>
    <t>1020202339211</t>
  </si>
  <si>
    <t>452800, Республика Башкортостан, г.Янаул, ул.И.Давлетшина,д.23</t>
  </si>
  <si>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неотложная медицинская помощь, медицинский массаж, операционное дело,организация сестринского дела,медицинская статистика,организация сестринского дела,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</si>
  <si>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гастроэнтерология, гериатрия,  дерматовенерология, детская хирургия, инфекционные болезни, кардиология,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профпатология,психиатрия,психиатрия-наркология, рентгенология, рефлексотерапия, травматология и ортопедия, урология, физиотерапия, фтизиатрия, функциональная диагностика, хирургия, ультразвуковая диагностика, эндокринология, эндоскопия, эпидемиология, стоматология детская, стоматология общей практики, стоматология терапевтическая, стоматология хирургическая,стоматология ортопедическая</t>
  </si>
  <si>
    <t>неврология, физиотерапия, офтальмология</t>
  </si>
  <si>
    <t>Государственное бюджетное учреждение здравоохранения Республики Башкортостан Янаульская центральная районная больница</t>
  </si>
  <si>
    <t>ГБУЗ РБ Янаульская ЦРБ</t>
  </si>
  <si>
    <t>452800, Российская Федерация, Республика Башкортостан г. Янаул, ул. Худайбердина, 65</t>
  </si>
  <si>
    <t>Азалия</t>
  </si>
  <si>
    <t>Забиховна</t>
  </si>
  <si>
    <t>5-44-43</t>
  </si>
  <si>
    <t>452800, Российская Федерация, Республика Башкортостан г. Янаул, ул. И. Давлетшина, 23</t>
  </si>
  <si>
    <t>Мадьяров</t>
  </si>
  <si>
    <t>5-60-00</t>
  </si>
  <si>
    <t>Иткинеевский ФАП</t>
  </si>
  <si>
    <t>с. Иткинеево ул. Куйбышева,8</t>
  </si>
  <si>
    <t>Хусаевова</t>
  </si>
  <si>
    <t>Фаннасовна</t>
  </si>
  <si>
    <t>39-2-10</t>
  </si>
  <si>
    <t>Каймашабашский ФАП</t>
  </si>
  <si>
    <t>с. Каймашабаш, ул. Полевая, 6</t>
  </si>
  <si>
    <t xml:space="preserve">Рашитова </t>
  </si>
  <si>
    <t>Луиза</t>
  </si>
  <si>
    <t>45-3-54</t>
  </si>
  <si>
    <t>Янгуз-Наратский ФАП</t>
  </si>
  <si>
    <t>д. Янгуз-Нарат, ул. 55лет Победы, 38</t>
  </si>
  <si>
    <t xml:space="preserve">Байдуганова </t>
  </si>
  <si>
    <t xml:space="preserve">Оля </t>
  </si>
  <si>
    <t xml:space="preserve">Исламовна </t>
  </si>
  <si>
    <t>39-3-61</t>
  </si>
  <si>
    <t>Истякский ФАП</t>
  </si>
  <si>
    <t>с. Истяк, ул. Центральная, 33</t>
  </si>
  <si>
    <t>Минивалиева</t>
  </si>
  <si>
    <t xml:space="preserve">Радиковна </t>
  </si>
  <si>
    <t>32-3-21</t>
  </si>
  <si>
    <t>Ахтиялский ФАП</t>
  </si>
  <si>
    <t>д. Ахтиял, ул. Центральная, 40б</t>
  </si>
  <si>
    <t xml:space="preserve">Хасбутдинова </t>
  </si>
  <si>
    <t xml:space="preserve">Радистовна </t>
  </si>
  <si>
    <t>32-4-67</t>
  </si>
  <si>
    <t>с. Байгузино, ул. Школьная, д. 22</t>
  </si>
  <si>
    <t xml:space="preserve">Гузель </t>
  </si>
  <si>
    <t xml:space="preserve">Галиевна  </t>
  </si>
  <si>
    <t>44-3-18</t>
  </si>
  <si>
    <t>с. Орловка, ул. Центральная, 29</t>
  </si>
  <si>
    <t xml:space="preserve">Кутдусова </t>
  </si>
  <si>
    <t xml:space="preserve">Гузяль </t>
  </si>
  <si>
    <t xml:space="preserve">Анфировна </t>
  </si>
  <si>
    <t>33-1-48</t>
  </si>
  <si>
    <t>Игровский ФАП</t>
  </si>
  <si>
    <t>д. Игровка, ул. Зеленая, 12</t>
  </si>
  <si>
    <t xml:space="preserve">Абдрафикова </t>
  </si>
  <si>
    <t xml:space="preserve">Фаниса </t>
  </si>
  <si>
    <t xml:space="preserve">Финусовна </t>
  </si>
  <si>
    <t>33-1-34</t>
  </si>
  <si>
    <t>Петровский ФАП</t>
  </si>
  <si>
    <t>д. Петровка, ул. Первомайская, 39</t>
  </si>
  <si>
    <t xml:space="preserve">Тарасова </t>
  </si>
  <si>
    <t xml:space="preserve">Эльвера </t>
  </si>
  <si>
    <t xml:space="preserve">Рамзиевна </t>
  </si>
  <si>
    <t>45-4-64</t>
  </si>
  <si>
    <t>Ижболдинский ФАП</t>
  </si>
  <si>
    <t>с. Ижболдино, ул. Школьная, 27/1</t>
  </si>
  <si>
    <t>Сахабутдинова</t>
  </si>
  <si>
    <t>Закифовна</t>
  </si>
  <si>
    <t>37-1-36</t>
  </si>
  <si>
    <t>с. Исанбаево, ул. Центральная, 18</t>
  </si>
  <si>
    <t xml:space="preserve">Ира </t>
  </si>
  <si>
    <t xml:space="preserve">Тависовна </t>
  </si>
  <si>
    <t>37-1-45</t>
  </si>
  <si>
    <t>Сандугачский ФАП</t>
  </si>
  <si>
    <t>с. Сандугач, ул. Центральная, 33</t>
  </si>
  <si>
    <t>36-1-20</t>
  </si>
  <si>
    <t>Барабановский ФАП</t>
  </si>
  <si>
    <t>с. Барабановка, ул. Центральная, 32</t>
  </si>
  <si>
    <t xml:space="preserve">Рахимзянова </t>
  </si>
  <si>
    <t xml:space="preserve">Леонидовна </t>
  </si>
  <si>
    <t>36-2-47</t>
  </si>
  <si>
    <t>Максимовский ФАП</t>
  </si>
  <si>
    <t>с. Максимово, ул. Молодежная, д.2</t>
  </si>
  <si>
    <t xml:space="preserve">Новокрещенова </t>
  </si>
  <si>
    <t xml:space="preserve">Юли </t>
  </si>
  <si>
    <t xml:space="preserve">Андреевна </t>
  </si>
  <si>
    <t>41-2-51</t>
  </si>
  <si>
    <t xml:space="preserve">Верхнебарабановский </t>
  </si>
  <si>
    <t>д. верхняя барабановка ул. Школьная, 8</t>
  </si>
  <si>
    <t>41-2-78</t>
  </si>
  <si>
    <t>Рабакский ФАП</t>
  </si>
  <si>
    <t>с. Рабак, ул. Мира, 37</t>
  </si>
  <si>
    <t xml:space="preserve">Шакиртова </t>
  </si>
  <si>
    <t>36-2-69</t>
  </si>
  <si>
    <t>Шудекский ФАП</t>
  </si>
  <si>
    <t>с. Шудек, ул. Центральная, 42</t>
  </si>
  <si>
    <t>Шайдуллина</t>
  </si>
  <si>
    <t xml:space="preserve">Эмма </t>
  </si>
  <si>
    <t xml:space="preserve">Кабировна </t>
  </si>
  <si>
    <t>Атлегачский ФАП</t>
  </si>
  <si>
    <t>с. Атлегач, ул. Центральная, 16</t>
  </si>
  <si>
    <t xml:space="preserve">Тимербаева </t>
  </si>
  <si>
    <t xml:space="preserve">Сергеевна </t>
  </si>
  <si>
    <t>45-4-37</t>
  </si>
  <si>
    <t>Зайцевский ФАП</t>
  </si>
  <si>
    <t>с. Зайцево ул. Молодежная, 10</t>
  </si>
  <si>
    <t xml:space="preserve">Мельник </t>
  </si>
  <si>
    <t xml:space="preserve">Геннадьевна </t>
  </si>
  <si>
    <t>45-2-39</t>
  </si>
  <si>
    <t xml:space="preserve">Сусады-Эбалаковский </t>
  </si>
  <si>
    <t>с. Сусады-Эбалак, ул. Комсомольская, 2 номер на этаже 21</t>
  </si>
  <si>
    <t xml:space="preserve">Савкина </t>
  </si>
  <si>
    <t xml:space="preserve">Васильевна  </t>
  </si>
  <si>
    <t>Ст.Сусадыбашевский</t>
  </si>
  <si>
    <t>д. Старый Сусадыбаш ул. Центральная, 3</t>
  </si>
  <si>
    <t xml:space="preserve">Шангараева </t>
  </si>
  <si>
    <t xml:space="preserve">Валентина </t>
  </si>
  <si>
    <t xml:space="preserve">Шамаевна </t>
  </si>
  <si>
    <t>34760 3-01-46</t>
  </si>
  <si>
    <t xml:space="preserve">Ст.Орьинский ФАП </t>
  </si>
  <si>
    <t>д. Старая Орья, ул. Центральная, 13</t>
  </si>
  <si>
    <t xml:space="preserve">Ивановна </t>
  </si>
  <si>
    <t>35-6-53</t>
  </si>
  <si>
    <t>Айбулякский ФАП</t>
  </si>
  <si>
    <t>с. Айбуляк, ул. Центральная, 19</t>
  </si>
  <si>
    <t xml:space="preserve">Сабиряновна </t>
  </si>
  <si>
    <t>43-3-35</t>
  </si>
  <si>
    <t>Уракаевский ФАП</t>
  </si>
  <si>
    <t>д. Уракаево, ул. Заречная, 13</t>
  </si>
  <si>
    <t xml:space="preserve">Хузина  </t>
  </si>
  <si>
    <t xml:space="preserve">Ильсуяр </t>
  </si>
  <si>
    <t xml:space="preserve">Тимерхановна   </t>
  </si>
  <si>
    <t>Староартаульский ФАП</t>
  </si>
  <si>
    <t>с. Старый Артаул, ул. Чапаева, 26</t>
  </si>
  <si>
    <t xml:space="preserve">Ясира </t>
  </si>
  <si>
    <t xml:space="preserve">Рафгатовна  </t>
  </si>
  <si>
    <t>43-1-58</t>
  </si>
  <si>
    <t>Кисак-Каинский ФАП</t>
  </si>
  <si>
    <t>с. Кисак-Каин ул, Ленина, 41</t>
  </si>
  <si>
    <t xml:space="preserve">Кадырова </t>
  </si>
  <si>
    <t xml:space="preserve">Ирафовна </t>
  </si>
  <si>
    <t>34-4-42</t>
  </si>
  <si>
    <t>Кармановский ФАП</t>
  </si>
  <si>
    <t>с. Карманово, ул. Калинина, 19б</t>
  </si>
  <si>
    <t xml:space="preserve">Шайхлиева </t>
  </si>
  <si>
    <t xml:space="preserve">Гульзида </t>
  </si>
  <si>
    <t xml:space="preserve">Радифовна  </t>
  </si>
  <si>
    <t>38-2-36</t>
  </si>
  <si>
    <t>Кумовский ФАП</t>
  </si>
  <si>
    <t>с. Кумово, ул. Школьная, 22</t>
  </si>
  <si>
    <t xml:space="preserve">Галямова </t>
  </si>
  <si>
    <t>38-2-37</t>
  </si>
  <si>
    <t>Старокудашевский ФАП</t>
  </si>
  <si>
    <t>с. Старокудашево, ул. Центральная, 2</t>
  </si>
  <si>
    <t>Мурсалимова</t>
  </si>
  <si>
    <t xml:space="preserve">Маданиевна </t>
  </si>
  <si>
    <t>35-5-36</t>
  </si>
  <si>
    <t>Кумалакский ФАП</t>
  </si>
  <si>
    <t>д. Кумалак, ул. Мира, 21</t>
  </si>
  <si>
    <t>Салиманова</t>
  </si>
  <si>
    <t xml:space="preserve">Карамовна </t>
  </si>
  <si>
    <t>35-5-21</t>
  </si>
  <si>
    <t>Староваряшевский ФАП</t>
  </si>
  <si>
    <t>с. Старый Варяш, ул. Центральная, 13</t>
  </si>
  <si>
    <t>Нигиева</t>
  </si>
  <si>
    <t xml:space="preserve">Клара </t>
  </si>
  <si>
    <t xml:space="preserve">Васильевна </t>
  </si>
  <si>
    <t>42-5-47</t>
  </si>
  <si>
    <t>Нанядинский ФАП</t>
  </si>
  <si>
    <t>д. Наняды, ул. Труда, 11</t>
  </si>
  <si>
    <t xml:space="preserve">Нет фельдшера </t>
  </si>
  <si>
    <t>2-32-51</t>
  </si>
  <si>
    <t>Асавдыбашский ФАП</t>
  </si>
  <si>
    <t>с. Асавдыбаш ул. Центральная, 70/1</t>
  </si>
  <si>
    <t>Кадыров</t>
  </si>
  <si>
    <t>айнур</t>
  </si>
  <si>
    <t xml:space="preserve">Юрисович </t>
  </si>
  <si>
    <t>42-4-23</t>
  </si>
  <si>
    <t>Новоалдарский ФАП</t>
  </si>
  <si>
    <t>д. Новый Алдар ул. Центральная, д.51</t>
  </si>
  <si>
    <t xml:space="preserve">Ахатова </t>
  </si>
  <si>
    <t xml:space="preserve">Раушания </t>
  </si>
  <si>
    <t xml:space="preserve">Завиевна  </t>
  </si>
  <si>
    <t>42-8-11</t>
  </si>
  <si>
    <t>Юссуковский ФАП</t>
  </si>
  <si>
    <t>с. Юссуково, ул. Центральная, 29</t>
  </si>
  <si>
    <t xml:space="preserve">Гульшат </t>
  </si>
  <si>
    <t xml:space="preserve">Рашитовна </t>
  </si>
  <si>
    <t>42-4-22</t>
  </si>
  <si>
    <t>Месягутовский ФАП</t>
  </si>
  <si>
    <t>с. Месягутово, ул. Мира, 12</t>
  </si>
  <si>
    <t>Яруллина</t>
  </si>
  <si>
    <t xml:space="preserve">Анваровна </t>
  </si>
  <si>
    <t>42-3-03</t>
  </si>
  <si>
    <t>Нижнечатский ФАП</t>
  </si>
  <si>
    <t>д. Нижний Чат, ул. Ш. Худайбердина, 34</t>
  </si>
  <si>
    <t>Ахмадишина</t>
  </si>
  <si>
    <t xml:space="preserve">Равиловна </t>
  </si>
  <si>
    <t>47-3-61</t>
  </si>
  <si>
    <t>Тауский ФАП</t>
  </si>
  <si>
    <t>д. Тау, ул. Центральная, 21а</t>
  </si>
  <si>
    <t xml:space="preserve">Илюса </t>
  </si>
  <si>
    <t xml:space="preserve">Тахировна </t>
  </si>
  <si>
    <t>47-3-21</t>
  </si>
  <si>
    <t>Югамашский ФАП</t>
  </si>
  <si>
    <t>с. Югамаш ул. Ф.Халикова, д.2</t>
  </si>
  <si>
    <t xml:space="preserve">Кавиевна </t>
  </si>
  <si>
    <t>42-1-40</t>
  </si>
  <si>
    <t>Андреевский ФАП</t>
  </si>
  <si>
    <t>с. Андреевка, ул. Школьная, 23</t>
  </si>
  <si>
    <t xml:space="preserve">Гизетдинова </t>
  </si>
  <si>
    <t xml:space="preserve">Зифина </t>
  </si>
  <si>
    <t xml:space="preserve">Миншатовна </t>
  </si>
  <si>
    <t>2-31-28</t>
  </si>
  <si>
    <t>Салихововский ФАП</t>
  </si>
  <si>
    <t>с. Салихово, ул. Майская, 9</t>
  </si>
  <si>
    <t xml:space="preserve">Филиза </t>
  </si>
  <si>
    <t xml:space="preserve">Аглямовна </t>
  </si>
  <si>
    <t>42-1-03</t>
  </si>
  <si>
    <t>Воядинский ФАП</t>
  </si>
  <si>
    <t>с. Вояды, ул. Новая, д.11</t>
  </si>
  <si>
    <t xml:space="preserve">Имамова </t>
  </si>
  <si>
    <t xml:space="preserve">Сагитовна </t>
  </si>
  <si>
    <t>35-3-21</t>
  </si>
  <si>
    <t>Туртыкский ФАП</t>
  </si>
  <si>
    <t>с. Туртык, ул. Центральная, 29</t>
  </si>
  <si>
    <t>35-3-51</t>
  </si>
  <si>
    <t>Акылбайский ФАП</t>
  </si>
  <si>
    <t>д. Акылбай, ул. Центральная, 30</t>
  </si>
  <si>
    <t>35-1-33</t>
  </si>
  <si>
    <t xml:space="preserve">Варяшский ФАП    </t>
  </si>
  <si>
    <t>д. Варяш, ул. Механизаторов, 30</t>
  </si>
  <si>
    <t xml:space="preserve">Закирова </t>
  </si>
  <si>
    <t xml:space="preserve">Гульназ </t>
  </si>
  <si>
    <t>35-4-15</t>
  </si>
  <si>
    <t>Вотошьинский ФАП</t>
  </si>
  <si>
    <t>с. Вотская Ошья, ул. Центральная, 34а</t>
  </si>
  <si>
    <t xml:space="preserve">Фатхлисламова </t>
  </si>
  <si>
    <t>Лекандровна</t>
  </si>
  <si>
    <t>35-7-84</t>
  </si>
  <si>
    <t>государственное бюджетное учреждение здравоохранения Республики Башкортостан Калтасинская  центральная районная больница</t>
  </si>
  <si>
    <t>ГБУЗ РБ Калтасинская ЦРБ</t>
  </si>
  <si>
    <t>452860, Российская Федерация, Республика Башкортостан, Калтасинский район, с.Калтасы, ул.Матросова,д.30</t>
  </si>
  <si>
    <t xml:space="preserve">Равиль </t>
  </si>
  <si>
    <t>Винерович</t>
  </si>
  <si>
    <t>Тел. 8 (34779) 4-17-21,факс 4-24-03,  KALTAS.CRB@doctorrb.ru</t>
  </si>
  <si>
    <t xml:space="preserve">452860, Российская Федерация, Республика Башкортостан, Калтасинский район, с.Калтасы, ул.Матросова,д.30 452852,Российская Федерация, Республика Башкортостан, Калтасинский  район, с.Краснохолмский, ул.Тимиряя,д8; 452878, Российская Федерация, , Республика Башкортостан,     Калтасинский район, с.Кутерем, ул.Нефтяников,д33; </t>
  </si>
  <si>
    <t xml:space="preserve">452871, Республика Башкортостан, Калтасинский район, ,д.  Бабаево,                  ул. Центральная,1                                     </t>
  </si>
  <si>
    <t xml:space="preserve">452866, Республика Башкортостан, Калтасинский район, д. Василово, ул Советская,д.1                                      </t>
  </si>
  <si>
    <t xml:space="preserve">452876, Республика Башкортостан, Калтасинский район, д. Нижний Качмаш   ул. Школьная, д.1                         </t>
  </si>
  <si>
    <t xml:space="preserve">452868, Республика Башкортостан, Калтасинский район,   д. Тюльди,                    ул. Т. Кубакаева, д.1                                 </t>
  </si>
  <si>
    <t xml:space="preserve">452869, Республика Башкортостан, Калтасинский район, д.  Калмаш,  ул.Центральная, д.22,                               </t>
  </si>
  <si>
    <t xml:space="preserve">452876, Республика Башкотостан,, Калтасинский район, д. Верхний Качмаш, ул. Кирова, д.29                             </t>
  </si>
  <si>
    <t xml:space="preserve">452876, Республика Башкортостан,, Калтасинский район, д. Кокуш,   ул. Пушкина, д 16                                     </t>
  </si>
  <si>
    <t xml:space="preserve">452868, Республика Башкортостостан,  Калтасинский район, д. Старый Орьебаш, ул.Комсомольская, д.18                     </t>
  </si>
  <si>
    <t xml:space="preserve">452868, Республика Башкортосна, Калтасинский район, д  Новый Орьебаш,     ул. Полевая, д.24                           </t>
  </si>
  <si>
    <t xml:space="preserve">452866, Республика Башкортостан, Калтасинский район, д. Калмиябаш,    ул.Молодежная, д.16Б                         </t>
  </si>
  <si>
    <t xml:space="preserve">452868, Республика Башккортостан,  Калтасинский район, д. Большетуганеево,   ул. Советская, д.11                    </t>
  </si>
  <si>
    <t xml:space="preserve">452865, Республика Башкортостан, Калтасинский район, д. Кугарчино,           ул. Нагорная, д.7                                  </t>
  </si>
  <si>
    <t xml:space="preserve">452853, Республика Башкортостан,, Калтасинский район, д. Киебак, ул. Центральная, д. 15                                    </t>
  </si>
  <si>
    <t xml:space="preserve">452865, Република Башкортостан,  Калтасинский район, д. Качкинтурай,  ул. В.Абдуллина, д.14              </t>
  </si>
  <si>
    <t xml:space="preserve">452870, Республика Башкортостан, Калтасинский район, д. Старояшево, ул.Садовая, д.2                                   </t>
  </si>
  <si>
    <t xml:space="preserve">452852, Республика Башкортостан, , Калтасинский район, д. Большое Куразово, ул. Садовая, д.8                        </t>
  </si>
  <si>
    <t xml:space="preserve">  452855, Республика Башкортостан, Калтасинский район, д. Новокильбахтино,  ул. Ленина,д. 18                      </t>
  </si>
  <si>
    <t xml:space="preserve">452870, Республика Башкортостан, Калтасинский район, д. Актуганово, ул. Центральная , д.1         </t>
  </si>
  <si>
    <t xml:space="preserve"> 452865, Республика Башкортостан, Калтасинский район, д.  Большекачаково,   ул. Советская ,  д. 65 а                   </t>
  </si>
  <si>
    <t xml:space="preserve">   452865, Республика Башкортостан,, Калтасинский район, д  Малый Качак,     ул.Советская,  д. 22                  </t>
  </si>
  <si>
    <t xml:space="preserve">452864, Республика Башкортостан, Калтасинский район  с. Кучаш,  ул.Школьная, д.6                                         </t>
  </si>
  <si>
    <t xml:space="preserve">452857, Республика Башкортостан, Калтасинский район, д.  Графское, ул.Мира, д.47                                               </t>
  </si>
  <si>
    <t xml:space="preserve">452877, Республика Башкортостан, Калтасинский район, д. Новый Ашит, ул. Фрунзе, д. 27                               </t>
  </si>
  <si>
    <t xml:space="preserve">452872, Республика Башкортостан, Калтасинский район, д. Чилибеево, ул. Пеледыш, д.26А                                </t>
  </si>
  <si>
    <t xml:space="preserve">452871, Республика Башкортостан,  Калтасинский район, д. Амзибаш, ул Комсомольская, д.1                                      </t>
  </si>
  <si>
    <t xml:space="preserve">452872, Республика Башкортостан, Калтасинский район,  с. Калегино, ул. Советская , д.20                               </t>
  </si>
  <si>
    <t xml:space="preserve">452872, Республика Башкортостан, Калтасинский район, д. Козлоялово, ул. Труда, д.21                                        </t>
  </si>
  <si>
    <t xml:space="preserve">452877, Республика Башкортостан,  Калтасинский район,  д. Верхний Тыхтем, ул. Красноармейская,  д.9А          </t>
  </si>
  <si>
    <t xml:space="preserve">452857, Республика Башкортостан, Калтасинский район,  д. Б. Кельтей,  ул.Центральный,  д. 1а                        </t>
  </si>
  <si>
    <t xml:space="preserve">452857, Республика Башкортостан, Калтасинский район,  д. Чумара, ул. Центральная,  д.12                                   </t>
  </si>
  <si>
    <t>ГБУЗ РБ Калтасинскаяя ЦРБ</t>
  </si>
  <si>
    <t>ГБУЗ РБ Калтасинская  ЦРБ</t>
  </si>
  <si>
    <t>ГБУЗ РБ Калтасинская ЦРБ /количество законченных случаев -690</t>
  </si>
  <si>
    <t>ГБУЗ РБ Федоровская ЦРБ</t>
  </si>
  <si>
    <t>ГБУЗ РБ Бакалинская ЦРБ</t>
  </si>
  <si>
    <t>в т.ч. взрослые</t>
  </si>
  <si>
    <t xml:space="preserve">в т.ч. дети </t>
  </si>
  <si>
    <t xml:space="preserve">государственное бюджетное учреждение здравоохранения Республики Башкортостан Бакалинская центральная районная больница </t>
  </si>
  <si>
    <t>Общебольничная медицинская служба</t>
  </si>
  <si>
    <t xml:space="preserve">452650, РБ, с. Бакалы, 
ул. Шакирьянова, 2
452650, РБ, с. Бакалы, 
ул. Шакирьянова, 2
</t>
  </si>
  <si>
    <t>Самигуллина</t>
  </si>
  <si>
    <t>Хатыбовна</t>
  </si>
  <si>
    <t>Гараев Руслан Ралифович, тел/факс:8(34743)3-11-37,8(34743)3-22-60,e-mail: BAKAL.CRB@doctorrb.ru</t>
  </si>
  <si>
    <t>Хусаинова</t>
  </si>
  <si>
    <t>Аптека</t>
  </si>
  <si>
    <t>Ибраева</t>
  </si>
  <si>
    <t xml:space="preserve">Касимова </t>
  </si>
  <si>
    <t>Отдел лучевой диагностики</t>
  </si>
  <si>
    <t>8020,8012,8006</t>
  </si>
  <si>
    <t>Гиздатуллин</t>
  </si>
  <si>
    <t>Линар</t>
  </si>
  <si>
    <t>Инсафович</t>
  </si>
  <si>
    <t>Раят</t>
  </si>
  <si>
    <t>Фаварисович</t>
  </si>
  <si>
    <t>отделение скорой помощи</t>
  </si>
  <si>
    <t>Чубараева</t>
  </si>
  <si>
    <t>отделение анестезиологии реанимации с палатами интенсивной терапиии для всрослого населения</t>
  </si>
  <si>
    <t>Шаймарданова</t>
  </si>
  <si>
    <t>Аксановна</t>
  </si>
  <si>
    <t xml:space="preserve">Саитов </t>
  </si>
  <si>
    <t>родильное отделение</t>
  </si>
  <si>
    <t>Решетникова</t>
  </si>
  <si>
    <t>Татышева</t>
  </si>
  <si>
    <t>Старокуручевская врачебная амбулатория</t>
  </si>
  <si>
    <t xml:space="preserve">452654, Республика Башкортостан, Бакалинский район, с. Старокуручево,      ул. Центральная, д. 41      </t>
  </si>
  <si>
    <t>Сунаргулова</t>
  </si>
  <si>
    <t>Фаима</t>
  </si>
  <si>
    <t>Новоурсаевский фельдшерско-акушерский пункт</t>
  </si>
  <si>
    <t xml:space="preserve">452666, Республика Башкортостан, Бакалинский район, с. Новоурсаево,          ул. Молодежная, д. 11            </t>
  </si>
  <si>
    <t>Ганеева</t>
  </si>
  <si>
    <t>Староматинский фельдшерско-акушерский пункт</t>
  </si>
  <si>
    <t xml:space="preserve">452673, Республика Башкортостан, Бакалинский район, с. Старые Маты,              
ул. Мира, д. 83
</t>
  </si>
  <si>
    <t>Габсаттарова</t>
  </si>
  <si>
    <t>Фатыховна</t>
  </si>
  <si>
    <t>Ахмановский фельдшерско-акушерский пункт</t>
  </si>
  <si>
    <t xml:space="preserve">452658, Республика Башкортостан, Бакалинский район, с. Ахманово,                     
ул. Центральная, д. 82
</t>
  </si>
  <si>
    <t>Купцова</t>
  </si>
  <si>
    <t>Мисбахетдиновна</t>
  </si>
  <si>
    <t>Старобалыклинский фельдшерско-акушерский пункт</t>
  </si>
  <si>
    <t xml:space="preserve">452658, Республика Башкортостан, Бакалинский район, с. Старые Балыклы,       
ул. Школьная, д. 31
</t>
  </si>
  <si>
    <t>Гарифуллина</t>
  </si>
  <si>
    <t>Ильвира</t>
  </si>
  <si>
    <t>Новобалыклинский фельдшерско-акушерский пункт</t>
  </si>
  <si>
    <t xml:space="preserve">452650, Республика Башкортостан, Бакалинский район, с. Новые Балыклы,         
ул. Центральная, д. 73
</t>
  </si>
  <si>
    <t>Ульмасова</t>
  </si>
  <si>
    <t>Минлиахметовна</t>
  </si>
  <si>
    <t>Старокуяновский фельдшерско-акушерский пункт</t>
  </si>
  <si>
    <t xml:space="preserve">452651, Республика Башкортостан, Бакалинский район, с. Старокуяново,              
ул. Центральная, д. 84
</t>
  </si>
  <si>
    <t xml:space="preserve">Насипова </t>
  </si>
  <si>
    <t>Магнавиевна</t>
  </si>
  <si>
    <t>Токбердинский фельдшерско-акушерский пункт</t>
  </si>
  <si>
    <t xml:space="preserve">452651, Республика Башкортостан, Бакалинский район, с. Токбердино, 
ул. Школьная, д. 44
</t>
  </si>
  <si>
    <t>Актимировна</t>
  </si>
  <si>
    <t>Бузюровский фельдшерско-акушерский пункт</t>
  </si>
  <si>
    <t xml:space="preserve">452664, Республика Башкортостан, Бакалинский район, с. Бузюрово, 
ул. Школьная, д. 32
</t>
  </si>
  <si>
    <t>Алчинова</t>
  </si>
  <si>
    <t>Курчеевский фельдшерско-акушерский пункт</t>
  </si>
  <si>
    <t xml:space="preserve">452664, Республика Башкортостан, Бакалинский район, с. Курчеево, ул. Ленина, 
д. 36 а
</t>
  </si>
  <si>
    <t>Никифорова</t>
  </si>
  <si>
    <t>Дияшевский фельдшерско-акушерский пункт</t>
  </si>
  <si>
    <t xml:space="preserve">452660, Республика Башкортостан, Бакалинский район, с. Дияшево, 
ул. Школьная, д. 54
</t>
  </si>
  <si>
    <t>Малова</t>
  </si>
  <si>
    <t>Юльтимировский фельдшерско-акушерский пункт</t>
  </si>
  <si>
    <t xml:space="preserve">452660, Республика Башкортостан, Бакалинский район, д. Юльтимировка, 
ул. Центральная, д. 41
</t>
  </si>
  <si>
    <t>Хайдарова</t>
  </si>
  <si>
    <t>Сария</t>
  </si>
  <si>
    <t>Садриевна</t>
  </si>
  <si>
    <t>Староазмеевский фельдшерско-акушерский пункт</t>
  </si>
  <si>
    <t xml:space="preserve">452665, Республика Башкортостан, Бакалинский район, с. Старое Азмеево,
 ул. Школьная, д. 18
</t>
  </si>
  <si>
    <t>Камышлинский фельдшерско-акушерский пункт</t>
  </si>
  <si>
    <t xml:space="preserve">452661, Республика Башкортостан, Бакалинский район, с. Камышлытамак,
 ул. Клубная, д. 15
</t>
  </si>
  <si>
    <t>Гимаева</t>
  </si>
  <si>
    <t>Устюмовский фельдшерско-акушерский пункт</t>
  </si>
  <si>
    <t xml:space="preserve">452661, Республика Башкортостан, Бакалинский район, д. Устюмово, 
ул. Нуркаева, д. 48 а
</t>
  </si>
  <si>
    <t xml:space="preserve">Шамсутдинова </t>
  </si>
  <si>
    <t>Килеевский фельдшерско-акушерский пункт</t>
  </si>
  <si>
    <t xml:space="preserve">452672, Республика Башкортостан, Бакалинский район, с. Килеево, ул. Победы, 
д. 16 а, кв.1
</t>
  </si>
  <si>
    <t>Буравова</t>
  </si>
  <si>
    <t>Новоальметьевский фельдшерско-акушерский пункт</t>
  </si>
  <si>
    <t xml:space="preserve">452672, Республика Башкортостан, Бакалинский район, д. Новоальметьево, 
ул. Мира, д. 28
</t>
  </si>
  <si>
    <t>Миргалимова</t>
  </si>
  <si>
    <t>Галимяновна</t>
  </si>
  <si>
    <t>Умировский фельдшерско-акушерский пункт</t>
  </si>
  <si>
    <t xml:space="preserve">452672, Республика Башкортостан, Бакалинский район, с. Умирово, 
ул. Центральная, д. 46
</t>
  </si>
  <si>
    <t>Маркова</t>
  </si>
  <si>
    <t>Новоиликовский фельдшерско-акушерский пункт</t>
  </si>
  <si>
    <t xml:space="preserve">452672, Республика Башкортостан, Бакалинский район, с. Новоиликово, 
ул. Магистральная, д. 2
</t>
  </si>
  <si>
    <t>Игушина</t>
  </si>
  <si>
    <t>Нафиса</t>
  </si>
  <si>
    <t>Куштиряковский фельдшерско-акушерский пункт</t>
  </si>
  <si>
    <t>452663, Республика Башкортостан, Бакалинский район, с. Куштиряково, ул. Речная, д. 1а</t>
  </si>
  <si>
    <t>Файразовна</t>
  </si>
  <si>
    <t>Новосасыкульский фельдшерско-акушерский пункт</t>
  </si>
  <si>
    <t xml:space="preserve">452663, Республика Башкортостан, Бакалинский район, д. Новосасыкуль, 
ул. Нагорная, д. 1
</t>
  </si>
  <si>
    <t>Новотумутукский фельдшерско-акушерский пункт</t>
  </si>
  <si>
    <t xml:space="preserve">452663, Республика Башкортостан, Бакалинский район, с. Новый Тумутук, 
ул. Центральная, д. 60
</t>
  </si>
  <si>
    <t>Ялалова</t>
  </si>
  <si>
    <t>Мирхатимовна</t>
  </si>
  <si>
    <t>Карповский фельдшерско-акушерский пункт</t>
  </si>
  <si>
    <t xml:space="preserve">452663, Республика Башкортостан, Бакалинский район, с. Карповка, 
ул. Центральная, д. 16 а
</t>
  </si>
  <si>
    <t>Михайловский фельдшерско-акушерский пункт</t>
  </si>
  <si>
    <t xml:space="preserve">452657, Республика Башкортостан, Бакалинский район, с. Михайловка, 
ул. Центральная, д. 4
</t>
  </si>
  <si>
    <t>Корнилова</t>
  </si>
  <si>
    <t>Утаровский фельдшерско-акушерский пункт</t>
  </si>
  <si>
    <t>452657, Республика Башкортостан, Бакалинский район, с. Утарово, ул. Мира, д. 46 а</t>
  </si>
  <si>
    <t>Гимадеев</t>
  </si>
  <si>
    <t>Бугабашевский фельдшерско-акушерский пункт</t>
  </si>
  <si>
    <t>452657, Республика Башкортостан, Бакалинский район, с. Бугабашево,                  ул. Утина, д. 19 а</t>
  </si>
  <si>
    <t>Мустафинский фельдшерско-акушерский пункт</t>
  </si>
  <si>
    <t>452662, Республика Башкортостан, Бакалинский район, с. Мустафино,                     ул. Ленина, д. 99А</t>
  </si>
  <si>
    <t>Нарат-Елгинский фельдшерско-акушерский пункт</t>
  </si>
  <si>
    <t>452662, Республика Башкортостан, Бакалинский район, с. Нарат-Елга,                        ул. Ленина, д. 31</t>
  </si>
  <si>
    <t>Минигаряйовна</t>
  </si>
  <si>
    <t>Ново-катаевский фельдшерско-акушерский пункт</t>
  </si>
  <si>
    <t xml:space="preserve">452671, Республика Башкортостан, Бакалинский район, с. Старокатаево, 
ул. Школьная, д. 41
</t>
  </si>
  <si>
    <t>Саврасова</t>
  </si>
  <si>
    <t>Нагайбаковский фельдшерско-акушерский пункт</t>
  </si>
  <si>
    <t xml:space="preserve">452669, Республика Башкортостан, Бакалинский район, с. Нагайбаково, 
ул. Речная, д. 53
</t>
  </si>
  <si>
    <t>Мещерякова</t>
  </si>
  <si>
    <t>Старокостеевский фельдшерско-акушерский пункт</t>
  </si>
  <si>
    <t xml:space="preserve">452659, Республика Башкортостан, Бакалинский район, с. Старокостеево, 
ул. Молодёжная, д. 7/1
</t>
  </si>
  <si>
    <t>Казанчинский фельдшерско-акушерский пункт</t>
  </si>
  <si>
    <t>452667, Республика Башкортостан, Бакалинский район, с. Казанчи,                             ул. Колхозная, д. 13</t>
  </si>
  <si>
    <t>Камаевский фельдшерско-акушерский пункт</t>
  </si>
  <si>
    <t xml:space="preserve">452654, Республика Башкортостан, Бакалинский район, д. Камаево, 
ул. Молодёжная, д. 7
</t>
  </si>
  <si>
    <t>Маликова</t>
  </si>
  <si>
    <t>Флюновна</t>
  </si>
  <si>
    <t>Килькабызовский фельдшерско-акушерский пункт</t>
  </si>
  <si>
    <t xml:space="preserve">452654, Республика Башкортостан, Бакалинский район, с. Килькабызово, 
ул. Парковая, д. 25
</t>
  </si>
  <si>
    <t>Шамиловна</t>
  </si>
  <si>
    <t>Старогусевский фельдшерско-акушерский пункт</t>
  </si>
  <si>
    <t xml:space="preserve">452656, Республика Башкортостан, Бакалинский район, с. Старогусево, 
ул. Центральная, д. 51
</t>
  </si>
  <si>
    <t>Краснова</t>
  </si>
  <si>
    <t>Балчиклинский фельдшерско-акушерский пункт</t>
  </si>
  <si>
    <t xml:space="preserve">452656, Республика Башкортостан, Бакалинский район, д. Балчиклы, 
ул. Центральная, д. 29
</t>
  </si>
  <si>
    <t>Салима</t>
  </si>
  <si>
    <t>Авдаховна</t>
  </si>
  <si>
    <t>Новоматинский фельдшерско-акушерский пункт</t>
  </si>
  <si>
    <t xml:space="preserve">452673, Республика Башкортостан, Бакалинский район, с. Новые Маты, 
ул. Ленина, д. 14 а
</t>
  </si>
  <si>
    <t>Уршеева</t>
  </si>
  <si>
    <t>Фанильевна</t>
  </si>
  <si>
    <t xml:space="preserve">Старошарашлинский фельдшерско-акушерский пункт </t>
  </si>
  <si>
    <t xml:space="preserve">452675, Республика Башкортостан, Бакалинский район,  с. Старые Шарашли, 
ул. Молодёжная, д. 1
</t>
  </si>
  <si>
    <t>Бикбатырова</t>
  </si>
  <si>
    <t>Мудавировна</t>
  </si>
  <si>
    <t>Новоагбязовский фельдшерско-акушерский пункт</t>
  </si>
  <si>
    <t xml:space="preserve">452675, Республика Башкортостан, Бакалинский район, с. Новоагбязово, 
ул. Школьная, д. 13
</t>
  </si>
  <si>
    <t>Гумерова</t>
  </si>
  <si>
    <t>Факия</t>
  </si>
  <si>
    <t>Амерхановна</t>
  </si>
  <si>
    <t>Тактагуловский фельдшерско-акушерский пункт</t>
  </si>
  <si>
    <t xml:space="preserve">452655, Республика Башкортостан, Бакалинский район, с. Тактагулово, 
ул. Молодёжная, д. 11
</t>
  </si>
  <si>
    <t>Гарифьяновна</t>
  </si>
  <si>
    <t>Гурдебашевский фельдшерско-акушерский пункт</t>
  </si>
  <si>
    <t xml:space="preserve">452655, Республика Башкортостан, Бакалинский район, д. Гурдыбашево, 
ул. Лесная, д. 33
</t>
  </si>
  <si>
    <t>Урманаевский фельдшерско-акушерский пункт</t>
  </si>
  <si>
    <t xml:space="preserve">452668, Республика Башкортостан, Бакалинский район, с. Урманаево, 
ул. Родниковая, д. 3 а
</t>
  </si>
  <si>
    <t>Мухамадиева</t>
  </si>
  <si>
    <t>Насимовна</t>
  </si>
  <si>
    <t>Таллы Сызинский фельдшерско-акушерский пункт</t>
  </si>
  <si>
    <t xml:space="preserve">452668, Республика Башкортостан, Бакалинский район, с. Таллы-Сыза, 
ул. Родниковая, д. 1 а
</t>
  </si>
  <si>
    <t xml:space="preserve">452668, Республика Башкортостан, Бакалинский район, с. Камаево, 
ул. Центральная, д. 6 а
</t>
  </si>
  <si>
    <t>Мирзаитовский фельдшерско-акушерский пункт</t>
  </si>
  <si>
    <t xml:space="preserve">452668, Республика Башкортостан, Бакалинский район, д. Мирзаитово, 
ул. Центральная, д. 5
</t>
  </si>
  <si>
    <t>Обособленноеструктурное подразделениеГБУЗ Республиканская клиническая инфекционнаябольница</t>
  </si>
  <si>
    <t>ОСП ГБУЗ РКИБ</t>
  </si>
  <si>
    <t>453103, г.Стерлитамак, Дружбы, 1</t>
  </si>
  <si>
    <t xml:space="preserve">Галимов </t>
  </si>
  <si>
    <t>Рафкатович</t>
  </si>
  <si>
    <t xml:space="preserve">8-347-250-28-96 UFA.IKB4@doctorrb.ru </t>
  </si>
  <si>
    <t>ГБУЗ Республиканская клиническая инфекционная больница</t>
  </si>
  <si>
    <t>450015, г.Уфа, ул.Запотоцкого 37</t>
  </si>
  <si>
    <t>80401390000</t>
  </si>
  <si>
    <t>020195</t>
  </si>
  <si>
    <t>0278200002</t>
  </si>
  <si>
    <t>1130280032365</t>
  </si>
  <si>
    <t>450097, Республика Башкортостан, г. Уфа, ул. 8 Марта, д. 34</t>
  </si>
  <si>
    <t xml:space="preserve"> вакцинация (проведение профилактических прививок), лабораторная диагностика,медицинский массаж, операционное дело,организация сестринского дела, рентгенология, сестринское дело, сестринское дело в педиатрии,   физиотерапия, функциональная диагностика</t>
  </si>
  <si>
    <t xml:space="preserve"> вакцинация (проведение профилактических прививок), организации здравоохранения и общественному здоровью, педитрии, терапии;</t>
  </si>
  <si>
    <t>акушерство и гинекология (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(искусственному прерыванию беременности), гастроэнтерология, дерматовенерология, кардиология, колопроктологии, мануальной терапии, неврологии, онкологии, остеопатии, оториноларингологии (за исключением кохлеарной имплантации), офтальмологии, пластической хирургии, профпатологии, пульмонологии, травматологии и тртопедии, психиатрии, психиатрии-наркологии, рентгенологии, стоматологии терапевтической, стоматологии хирургической, ульстразвуковой диагностике, урологии, физиотерапии, функцтональной диагностике, хирургии, эндокринологии, эндоскопии.</t>
  </si>
  <si>
    <t>медицинские осмотры (предварительные, периодические), медицинские осмотры (предрейсовые, послерейсовые), медицинские осмотры (предсмертным, послесмертным); 2)</t>
  </si>
  <si>
    <t>022134</t>
  </si>
  <si>
    <t>Общество с ограниченной ответственностью "Центр ПЭТ-Технолоджи" (ООО "Центр ПЭТ-Технолоджи")</t>
  </si>
  <si>
    <t>6658520916</t>
  </si>
  <si>
    <t>1186658079035</t>
  </si>
  <si>
    <t>620036, Свердловская область, г.Екатеринбург, ул. Соболева, д.29</t>
  </si>
  <si>
    <t>рентгенология,сестринское дело, сестринское дело в педиатрии</t>
  </si>
  <si>
    <t>нейрохирургия, онкология, радиология, рентгенология</t>
  </si>
  <si>
    <t>нейрохирургия, онкология, радиология, радиотерапии,  рентгенология</t>
  </si>
  <si>
    <t>020274</t>
  </si>
  <si>
    <t>Общество с ограниченной ответственностью "МРТ-Прогресс" (ООО "МРТ-Прогресс")</t>
  </si>
  <si>
    <t>0240006983</t>
  </si>
  <si>
    <t>1160280091949</t>
  </si>
  <si>
    <t xml:space="preserve">Республика Башкортостан, Дуванский район, с. Месягутово, ул. Больничная, д.2 </t>
  </si>
  <si>
    <t>рентгенология</t>
  </si>
  <si>
    <t>020275</t>
  </si>
  <si>
    <t>0220025064</t>
  </si>
  <si>
    <t>1190280001647</t>
  </si>
  <si>
    <t>Республика Башкортостан, Дуванский район, с. Месягутово, ул. Коммунистическая, д.39</t>
  </si>
  <si>
    <t>021536</t>
  </si>
  <si>
    <t>0267018640</t>
  </si>
  <si>
    <t>1150280069444</t>
  </si>
  <si>
    <t>рентгенология, сесринское дело;</t>
  </si>
  <si>
    <t>рентгенология, ульразвуковая диагностика;</t>
  </si>
  <si>
    <t>453838, Республика Башкортостан, г.Сибай, ул.Белова, д.19</t>
  </si>
  <si>
    <t>029150</t>
  </si>
  <si>
    <r>
      <t>Общество с ограниченной ответственностью "Лечебно-диагностический центр Международного института биологических систем-Уфа" (</t>
    </r>
    <r>
      <rPr>
        <b/>
        <sz val="9"/>
        <color theme="1"/>
        <rFont val="Calibri"/>
        <family val="2"/>
        <charset val="204"/>
        <scheme val="minor"/>
      </rPr>
      <t xml:space="preserve"> ООО "ЛДЦ МИБС-Уфа"</t>
    </r>
    <r>
      <rPr>
        <sz val="9"/>
        <color theme="1"/>
        <rFont val="Calibri"/>
        <family val="2"/>
        <charset val="204"/>
        <scheme val="minor"/>
      </rPr>
      <t>)</t>
    </r>
  </si>
  <si>
    <t>0276115471</t>
  </si>
  <si>
    <t>1080276003202</t>
  </si>
  <si>
    <t>450054, Республика Башкортостан, г.Уфа, проспект Октября, д.71/1</t>
  </si>
  <si>
    <t>неврология, рентгенология, травматология и ортопедия</t>
  </si>
  <si>
    <t>020164</t>
  </si>
  <si>
    <r>
      <t>Государственное автономное учреждение здравоохранения Республиканский психоневрологический санаторий для детей, в том числе для детей с родителями "АКБУЗАТ" (</t>
    </r>
    <r>
      <rPr>
        <b/>
        <sz val="9"/>
        <rFont val="Calibri"/>
        <family val="2"/>
        <charset val="204"/>
        <scheme val="minor"/>
      </rPr>
      <t>ГАУЗ РПНС "Акбузат")</t>
    </r>
  </si>
  <si>
    <t>0245016914</t>
  </si>
  <si>
    <t>1060245100112</t>
  </si>
  <si>
    <t>450580, Республика Башкортостан, Уфимский район, деревня Уптино, ул. Медовая, д. 16</t>
  </si>
  <si>
    <t>медицинский массаж, неотложная медицинская помощь, сестринское дело, сестринское дело в педиатрии, физиотерапия, функциональная диагностика</t>
  </si>
  <si>
    <t>диетология, лечебная физкультура и спортивная медицина, медицинская реабилитация, неврология, офтальмология, рефлексотерапия, травматология и ортопедия, ультразвуковая диагностика, физиотерапия, функциональная диагностика</t>
  </si>
  <si>
    <t>акушерство и гинекология (за исключением использования вспомогательных репродуктивных технологий), гастроэнтерология, дерматовенерология, диетология, кардиология, лечебная физкультура, лечебная физкультура и спортивная медицина, медицинская реабилитация, медицинский массаж, неврология, общая практика, офтальмология, пульмонология, сестринское дело, сестринское дело в педиатрии,  педиатрия,пульмонология, рефлексотерапия, стоматология детская, терапия, травматология и ортопедия, урология, физиотерапия, функциональная диагностика, эндокринология</t>
  </si>
  <si>
    <t>Имаева Гульшат Даминовна, тел.8(347)271-48-76, e-mail.ru: akbuzat-uptino@mail.ru</t>
  </si>
  <si>
    <t>020174</t>
  </si>
  <si>
    <t>0255010421</t>
  </si>
  <si>
    <t>452000, Республика Башкортостан, р-н Белебеевский, г.Белебей, ул.Войкова, д. 103</t>
  </si>
  <si>
    <t>стоматология,стоматология ортопедическая,  рентгенология, сестринское дело</t>
  </si>
  <si>
    <t>ортодонтия, стоматология общей практики, стоматология терапевтическая, стоматология хирургическая, стоматология ортопедическая, рентгенология</t>
  </si>
  <si>
    <t>1020201578110</t>
  </si>
  <si>
    <t>государственное бюджетное учреждение здравоохранения Республики Башкортостан Федоровская центральная районная больница</t>
  </si>
  <si>
    <t>453280, Федоровский р-н, с.Федоровка, ул.Коммунистическая, 37</t>
  </si>
  <si>
    <t>Шакаров</t>
  </si>
  <si>
    <t>Миниярович</t>
  </si>
  <si>
    <t>Ишмухаметов</t>
  </si>
  <si>
    <t>Гильметдинович</t>
  </si>
  <si>
    <t xml:space="preserve">Хамитова </t>
  </si>
  <si>
    <t>834746 2-71-27</t>
  </si>
  <si>
    <t>Пугачевская СВА</t>
  </si>
  <si>
    <t>453280, Федоровский р-н, с.Бала-Четырман, ул.Советская,14</t>
  </si>
  <si>
    <t>834746 2-34-14</t>
  </si>
  <si>
    <t>Дедовская СВА</t>
  </si>
  <si>
    <t>453280, Федоровский р-н, д.Дедово, ул.Школьная, 7</t>
  </si>
  <si>
    <t>Юдин</t>
  </si>
  <si>
    <t>834746 2-67-24</t>
  </si>
  <si>
    <t>Храмова</t>
  </si>
  <si>
    <t>Атяшев.ФАП</t>
  </si>
  <si>
    <t>д.Атяшево ул.Школьная1/1</t>
  </si>
  <si>
    <t>Лайсан</t>
  </si>
  <si>
    <t>Акбулатовский ФАП</t>
  </si>
  <si>
    <t>с.Акбулатово ул.Ленина 37</t>
  </si>
  <si>
    <t>Мадина</t>
  </si>
  <si>
    <t>Батыровский ФАП</t>
  </si>
  <si>
    <t>д.Батырово улКирова 3</t>
  </si>
  <si>
    <t>Верхнеяушевский ФАП</t>
  </si>
  <si>
    <t>с.Верхнеяушево ул.Дорожная 23</t>
  </si>
  <si>
    <t>Дашкина</t>
  </si>
  <si>
    <t>Степановна</t>
  </si>
  <si>
    <t>Гавриловский ФАП</t>
  </si>
  <si>
    <t>с.Гавриловка ул.Центральная31</t>
  </si>
  <si>
    <t>Никоновна</t>
  </si>
  <si>
    <t>Каралачиковский с/с</t>
  </si>
  <si>
    <t>с.Балыклыбашево пер.Овражный 5</t>
  </si>
  <si>
    <t>Гончаровский ФАП</t>
  </si>
  <si>
    <t>д.Гончаровка ул.Школьная 7"А"</t>
  </si>
  <si>
    <t>Иркабаева</t>
  </si>
  <si>
    <t>Рамазановна</t>
  </si>
  <si>
    <t>Денискинский ФАП</t>
  </si>
  <si>
    <t>д.Денискино ул.Мостовая3</t>
  </si>
  <si>
    <t>Гаффарова</t>
  </si>
  <si>
    <t>Аскатовна</t>
  </si>
  <si>
    <t>Каралачикский ФАП</t>
  </si>
  <si>
    <t>д.Каралачик ул.Центральная 60</t>
  </si>
  <si>
    <t>Ишманова</t>
  </si>
  <si>
    <t>Фарзия</t>
  </si>
  <si>
    <t>Кирюшкинский ФАП</t>
  </si>
  <si>
    <t>с.Кирюшкино ул.Школьная 3/1</t>
  </si>
  <si>
    <t>Русакова</t>
  </si>
  <si>
    <t>Златоустовский ФАП</t>
  </si>
  <si>
    <t>д.Златоусовка ул.Школьная2</t>
  </si>
  <si>
    <t>Нестерова</t>
  </si>
  <si>
    <t>Раиса</t>
  </si>
  <si>
    <t>д.Ключевка ул.Школьная 22</t>
  </si>
  <si>
    <t>Сайфуллина</t>
  </si>
  <si>
    <t>Новояушевский ФАП</t>
  </si>
  <si>
    <t>д.Новояушево ул.Школьная 6</t>
  </si>
  <si>
    <t>Инвировна</t>
  </si>
  <si>
    <t>Новосельский ФАП</t>
  </si>
  <si>
    <t>с.Новоселка ул.Молодежная5/1</t>
  </si>
  <si>
    <t>Семенова</t>
  </si>
  <si>
    <t>Новиковский ФАП</t>
  </si>
  <si>
    <t>д.Новософиевка ул.Первая22</t>
  </si>
  <si>
    <t>Низаметдинова</t>
  </si>
  <si>
    <t>д.Орловка ул.Ильинка 4</t>
  </si>
  <si>
    <t>Караськина</t>
  </si>
  <si>
    <t>2-60-71</t>
  </si>
  <si>
    <t>с.Юлдашево ул.Школьная4</t>
  </si>
  <si>
    <t>Зайнагабдинова</t>
  </si>
  <si>
    <t>Чулпановна</t>
  </si>
  <si>
    <t>Юрматинская СВА</t>
  </si>
  <si>
    <t>с.Юрматы ул.Первомайская 4</t>
  </si>
  <si>
    <t>Хабибуллаева</t>
  </si>
  <si>
    <t>Зумрад</t>
  </si>
  <si>
    <t>Зухуровна</t>
  </si>
  <si>
    <t>Саитовский ФАП</t>
  </si>
  <si>
    <t>д.Саитово ул.Школьна 15</t>
  </si>
  <si>
    <t>Ягфаровна</t>
  </si>
  <si>
    <t>Ст.Четырмановский ФАП</t>
  </si>
  <si>
    <t>с.Старый Четырман ул.Школьная 23</t>
  </si>
  <si>
    <t>Султангулова</t>
  </si>
  <si>
    <t>Фаизовна</t>
  </si>
  <si>
    <t>Сухо-Изякский ФАП</t>
  </si>
  <si>
    <t>д.С/Изяк ул.Центральная  39</t>
  </si>
  <si>
    <t>Абзалилова</t>
  </si>
  <si>
    <t>Теняевский ФАП</t>
  </si>
  <si>
    <t>д.Теняево ул.Центральная 4</t>
  </si>
  <si>
    <t>Борисова</t>
  </si>
  <si>
    <t>2-45-51</t>
  </si>
  <si>
    <t>Балыклинский ФАП</t>
  </si>
  <si>
    <t>СМ.Балыклы ул.Ленина 12/1</t>
  </si>
  <si>
    <t xml:space="preserve">Муртазина </t>
  </si>
  <si>
    <t>Алешкинский ФАП</t>
  </si>
  <si>
    <t>Д.Алешкино ул.Школьная 6</t>
  </si>
  <si>
    <t>Осипова</t>
  </si>
  <si>
    <t>Покровский ФАП</t>
  </si>
  <si>
    <t>с.Покровка ул.Молодежная 7</t>
  </si>
  <si>
    <t>"89174954355</t>
  </si>
  <si>
    <t>Юрматиская СВА</t>
  </si>
  <si>
    <t xml:space="preserve">Хабибуллаева </t>
  </si>
  <si>
    <t>Кузьминовский ФАП</t>
  </si>
  <si>
    <t>д.Кузьминовка ул.Мир28</t>
  </si>
  <si>
    <t>Исянгулова</t>
  </si>
  <si>
    <t>Веселовский ФАП</t>
  </si>
  <si>
    <t xml:space="preserve">д.Веселовка ул.Центральная </t>
  </si>
  <si>
    <t xml:space="preserve">Бабаева </t>
  </si>
  <si>
    <t>"89196084019</t>
  </si>
  <si>
    <t>Ст.Михайловский ФАП</t>
  </si>
  <si>
    <t>д.Ст.Михайловка</t>
  </si>
  <si>
    <t>Ижбулякский ФАП</t>
  </si>
  <si>
    <t xml:space="preserve"> д.Ижбуляк ул.Молодежная 4</t>
  </si>
  <si>
    <t>Буляукаевский ФАП</t>
  </si>
  <si>
    <t>д.В/Алаштан ул.Дружбы 91</t>
  </si>
  <si>
    <t>Шилкина</t>
  </si>
  <si>
    <t>государственное бюджетное учреждение здравоохранения Республики Башкортостан Малоязовская центральная районная больница</t>
  </si>
  <si>
    <t>ГБУЗ РБ Малоязовская ЦРБ</t>
  </si>
  <si>
    <t>поликлиника Малоязовской ЦРБ</t>
  </si>
  <si>
    <t>452490, РБ, Салаватский район, с. Малояз, ул. 60 лет СССР, д.6</t>
  </si>
  <si>
    <t>Изместьева</t>
  </si>
  <si>
    <t>Вагизовна</t>
  </si>
  <si>
    <t>347 77 20531, 347 77 20854, maloyaz.crb@ doctorrb.ru</t>
  </si>
  <si>
    <t>стационар Малоязовской ЦРБ</t>
  </si>
  <si>
    <t>452490, РБ, Салаватский район, д. Тат. Малояз, ул. Солнечная, д.2</t>
  </si>
  <si>
    <t>Аркауловская врачебная амбулатория</t>
  </si>
  <si>
    <t>452493, РБ, Салаватский район, с. Аркаулово, ул. С. Юлаева, д.5</t>
  </si>
  <si>
    <t>Мурсалимкинская врачебная амбулатория</t>
  </si>
  <si>
    <t>452485, РБ, Салаватский район, с. Мурсалимкино, ул. Коммунистическая, д.5</t>
  </si>
  <si>
    <t>Лаклинская врачебная амбулатория</t>
  </si>
  <si>
    <t>452498, РБ, Салаватский район, с. Лаклы, ул Советская, д.3</t>
  </si>
  <si>
    <t>Турналинская врачебная амбулатория</t>
  </si>
  <si>
    <t>452486, РБ, Салаватский район, с. Турнали, ул. Центральная, д.29</t>
  </si>
  <si>
    <t>Алькинский ФАП</t>
  </si>
  <si>
    <t>452481, Республика Башкортостан, Салаватский район, село Алькино, ул. Кольцевая,д.22</t>
  </si>
  <si>
    <t>Ахуновский ФАП</t>
  </si>
  <si>
    <t>452482, Республика Башкортостан, Салаватский  район, деревня Ахуново,ул. Центральная,д.43 а</t>
  </si>
  <si>
    <t>Айский ФАП</t>
  </si>
  <si>
    <t>452485, Республика Башкортостан, Салаватский  район, деревня Айская,ул. Школьная,д.2</t>
  </si>
  <si>
    <t>Баш-Ильчикеевский ФАП</t>
  </si>
  <si>
    <t>452485, Республика Башкортостан, Салаватский  район, деревня Баш- Ильчикеево,ул.С.Юлаева,д.28</t>
  </si>
  <si>
    <t>Гусевский ФАП</t>
  </si>
  <si>
    <t>452490, Республика Башкортостан, Салаватский  район, село Гусевка,ул.Центральная,д.17</t>
  </si>
  <si>
    <t>Еланышевский ФАП</t>
  </si>
  <si>
    <t>452495, Республика Башкортостан, Салаватский  район, село Еланыш,ул.Набережная,д.1</t>
  </si>
  <si>
    <t>Идельбаевский ФАП</t>
  </si>
  <si>
    <t>452484, Республика Башкортостан, Салаватский район, деревня 2-е Идельбаево,ул.Школьная,д.7</t>
  </si>
  <si>
    <t>Ишимбаевский ФАП</t>
  </si>
  <si>
    <t>452499, Республика Башкортостан, Салаватский  район, село Ишимбаево, ул.Молодежная,д.8</t>
  </si>
  <si>
    <t>Идрисовский ФАП</t>
  </si>
  <si>
    <t>452481, Республика Башкортостан, Салаватский  район, деревня Идрисово,ул.Салавата, д.6</t>
  </si>
  <si>
    <t>Ильтаевский ФАП</t>
  </si>
  <si>
    <t>452492, Республика Башкортостан, Салаватский  район, деревня Ильтаево, ул.Школьная,д.37</t>
  </si>
  <si>
    <t>Кусепеевский ФАП</t>
  </si>
  <si>
    <t>452482, Республика Башкортостан, Салаватский  район, деревня Кусепеево, ул.Школьная,д.1</t>
  </si>
  <si>
    <t>Куселяровский ФАП</t>
  </si>
  <si>
    <t>452493, Республика Башкортостан, Салаватский  район, деревня Куселярово,ул. Центральная,д.16</t>
  </si>
  <si>
    <t>Карагуловский ФАП</t>
  </si>
  <si>
    <t>452485, Республика Башкортостан, Салаватский  район, деревня Карагулово,ул.Чишма,д.6</t>
  </si>
  <si>
    <t>Лагеревский ФАП</t>
  </si>
  <si>
    <t>452497, Республика Башкортостан, Салаватский  район, село Лагерево, ул. Молодежная,д.14</t>
  </si>
  <si>
    <t>Миндишевский ФАП</t>
  </si>
  <si>
    <t>452499, Республика Башкортостан, Салаватский  район, деревня Миндишево,ул.Школьная,д.4</t>
  </si>
  <si>
    <t>Мечетлинский ФАП</t>
  </si>
  <si>
    <t>452482, Республика Башкортостан, Салаватский  район, село Мечетлино,ул.Центральная,д.71</t>
  </si>
  <si>
    <t>Мещегаровский ФАП</t>
  </si>
  <si>
    <t>452495, Республика Башкортостан, Салаватский  район, село Мещегарово,ул.Ленина,д.12</t>
  </si>
  <si>
    <t>Насибашевский ФАП</t>
  </si>
  <si>
    <t>452496, Республика Башкортостан, Салаватский  район, село Насибаш,ул.Центральная,д.30</t>
  </si>
  <si>
    <t>Ново-Каратавлинский ФАП</t>
  </si>
  <si>
    <t>452481, Республика Башкортостан, Салаватский  район, деревня Новые Каратавлы,переулок Пришкольный,д.2</t>
  </si>
  <si>
    <t>Саргамышевский ФАП</t>
  </si>
  <si>
    <t>452495, Республика Башкортостан, Салаватский  район, деревня Саргамыш, ул.Центральная,д.28</t>
  </si>
  <si>
    <t>Терменевский ФАП</t>
  </si>
  <si>
    <t>452487, Республика Башкортостан, Салаватский  район, село Терменево, ул.Кирова,д.23</t>
  </si>
  <si>
    <t>Таймеевский ФАП</t>
  </si>
  <si>
    <t>452484, Республика Башкортостан, Салаватский  район, село Таймеево,ул.Центральная,д.31</t>
  </si>
  <si>
    <t>Ташауловский ФАП</t>
  </si>
  <si>
    <t>452484, Республика Башкортостан, Салаватский  район, деревня Ташаулово,ул.Луговая,д.4</t>
  </si>
  <si>
    <t>Урманчинский ФАП</t>
  </si>
  <si>
    <t>452498, Республика Башкортостан, Салаватский  район, деревня Урманчино,ул.Салавата, д.53 «а»</t>
  </si>
  <si>
    <t>Урмантавский ФАП</t>
  </si>
  <si>
    <t>452494, Республика Башкортостан, Салаватский  район, село Урмантау,ул.Школьная,д.9</t>
  </si>
  <si>
    <t>Чулпановский ФАП</t>
  </si>
  <si>
    <t>452492, Республика Башкортостан, Салаватский  район, деревня Чулпан,ул.Зеленая,д.13</t>
  </si>
  <si>
    <t>Чебаркульский ФАП</t>
  </si>
  <si>
    <t>452497, Республика Башкортостан, Салаватский  район, деревня Чебаркуль, ул.Центральная,д.38/1</t>
  </si>
  <si>
    <t>Шарякский ФАП</t>
  </si>
  <si>
    <t>452497, Республика Башкортостан,  Салаватский  район, деревня Шаряково,ул.Центральная,д15</t>
  </si>
  <si>
    <t>Юлаевский ФАП</t>
  </si>
  <si>
    <t>452481, Республика Башкортостан, Салаватский  район, деревня Юлаево,ул.Школьная,д.1</t>
  </si>
  <si>
    <t>Юнусовский ФАП</t>
  </si>
  <si>
    <t>452481, Республика Башкортостан, Салаватский  район, деревня Юнусово, переулок Болотный, д.4</t>
  </si>
  <si>
    <t>Яхинский ФАП</t>
  </si>
  <si>
    <t>452499, Республика Башкортостан, Салаватский  район, д. Яхъя, ул. Лесная, д.8</t>
  </si>
  <si>
    <t>452480, Республика Башкортостан, Салаватский  район, село Первомайский, ул. Советская,д.9</t>
  </si>
  <si>
    <t>Язги-Юртовский ФАП</t>
  </si>
  <si>
    <t>452497, Республика Башкортостан, Салаватский  район, деревня Язги-Юрт,ул.Школьная,д.1а</t>
  </si>
  <si>
    <t>Янгантауский ФАП</t>
  </si>
  <si>
    <t>452492, Республика Башкортостан, Салаватский  район, село Янгантау, ул. Центральная,д.17/4</t>
  </si>
  <si>
    <t>Шариповский ФАП</t>
  </si>
  <si>
    <t>452495, Республика Башкортостан, Салаватский  район, село Шарипово, ул. Школьная, д.1</t>
  </si>
  <si>
    <t>452490, РБ, Салаватский район, с. Малояз, ул.Коммунистическая, д.63</t>
  </si>
  <si>
    <t>Общество с ограниченной ответственностью "Дента"</t>
  </si>
  <si>
    <t>ООО "Дента"</t>
  </si>
  <si>
    <t>452683 г. Нефтекамск, ул. Социалистическая, д.47</t>
  </si>
  <si>
    <t>Садрисламова</t>
  </si>
  <si>
    <t>Ильфа</t>
  </si>
  <si>
    <t>Фатавиевна</t>
  </si>
  <si>
    <t>(34783)4-73-61, 8-960-380-26-67; denta01@mail.ru</t>
  </si>
  <si>
    <t>ООО "ЛДЦ МИБС - Уфа"</t>
  </si>
  <si>
    <t>г.Уфа, проспект Октября, д.71/1</t>
  </si>
  <si>
    <t>Кортунов</t>
  </si>
  <si>
    <t>Николай</t>
  </si>
  <si>
    <t>тел. 8(347) 246-03-35, 
тел/факс (347) 246-03-45, 
e-mail:  ufadirect@ldc.ru</t>
  </si>
  <si>
    <t>г.Уфа, проезд Лесной, д.3</t>
  </si>
  <si>
    <t>г.Стерлитамак, ул.Нагуманова, д.54</t>
  </si>
  <si>
    <t>тел. 8(3473) 20-10-10, 
тел/факс (3473) 20-40-40, 
e-mail:  ufadirect@ldc.ru</t>
  </si>
  <si>
    <t>ООО "ЛДЦ МИБС_Уфа"</t>
  </si>
  <si>
    <t xml:space="preserve">Общество с ограниченной ответственностью «Центр ПЭТ-Технолоджи»
</t>
  </si>
  <si>
    <t>ООО «Центр ПЭТ-Технолоджи»</t>
  </si>
  <si>
    <t>450054, г. Уфа, ул. Рихарда Зорге, 58/2</t>
  </si>
  <si>
    <t xml:space="preserve">Мухаметханова </t>
  </si>
  <si>
    <t xml:space="preserve">e.muhamethanova@pet-net.ru 
+7 (347) 224-44-44
</t>
  </si>
  <si>
    <t>Общество с ограниченной ответственностью «Центр ПЭТ-Технолоджи»</t>
  </si>
  <si>
    <t>дневной стационар
 при поликлинке</t>
  </si>
  <si>
    <t>e.muhamethanova@pet-net.ru 
+7 (347) 224-44-44</t>
  </si>
  <si>
    <t>ООО " Центр ПЭТ-Технолоджи"</t>
  </si>
  <si>
    <t>ООО "Центр Пэт-Технолоджи"</t>
  </si>
  <si>
    <t>ООО "Центр ПЭТ-Технолоджи"</t>
  </si>
  <si>
    <t>ГАУЗ РПНС "Акбузат"</t>
  </si>
  <si>
    <t xml:space="preserve">Государственное автономное учреждение здравоохранения Республиканский психоневрологический санаторий для детей, в том числе для детей с родителями "АКБУЗАТ" </t>
  </si>
  <si>
    <t>Даминовна</t>
  </si>
  <si>
    <t>021102</t>
  </si>
  <si>
    <t>023201001</t>
  </si>
  <si>
    <t>0232002897</t>
  </si>
  <si>
    <t>1020201043202</t>
  </si>
  <si>
    <t>453330, Республика Башкортостан, Кугарчинский район, с.Мраково, ул.Ленина, дом52</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</si>
  <si>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дерматовенерология, детская хирургия, кардиология, клиническая лабораторная диагностика, онкология, неврология, оториноларингология (за исключением кохлеарной имплантации), офтальмология, профпатология, рефлексотерапия, травматология и ортопедия, физиотерапия, фтизиатрия, функциональная диагностика, хирургия, эндокринология, эпидемиология, стоматология детская, стоматология ортопедическая, стоматология терапевтическая, ультразвуковая диагностика, урология</t>
  </si>
  <si>
    <t>ГОСУДАРСТВЕННОЕ БЮДЖЕТНОЕ УЧРЕЖДЕНИЕ ЗДРАВООХРАНЕНИЯ РЕСПУБЛИКИ БАШКОРТОСТАН МРАКОВСКАЯ ЦЕНТРАЛЬНАЯ РАЙОННАЯ БОЛЬНИЦА</t>
  </si>
  <si>
    <t>ГБУЗ РБ Мраковская ЦРБ</t>
  </si>
  <si>
    <t>Кугарчинский район с.Мраково ул.Ленина 52</t>
  </si>
  <si>
    <t xml:space="preserve">Нилова </t>
  </si>
  <si>
    <t>8(34789)2-06-87 8(34789)2-06-91 mrak.crb@doctorrb.ru</t>
  </si>
  <si>
    <t>8(34789)2-06-86 8(34789)2-06-91 mrak.crb@doctorrb.ru</t>
  </si>
  <si>
    <t>8(34789)2-06-27 8(34789)2-06-91 mrak.crb@doctorrb.ru</t>
  </si>
  <si>
    <t>Юмагузинская участковая больница</t>
  </si>
  <si>
    <t>Кугарчинский район с.Юмагузино ул.Аминевад.28</t>
  </si>
  <si>
    <t xml:space="preserve">Барсученко </t>
  </si>
  <si>
    <t>8(347)892-43-03</t>
  </si>
  <si>
    <t>Тавакановская врачебная амбулатория</t>
  </si>
  <si>
    <t>Кугарчинский район д.Таваканово ул.Молодежная д.10</t>
  </si>
  <si>
    <t>8(347)89237-81</t>
  </si>
  <si>
    <t>Исимовская врачебная амбулатория</t>
  </si>
  <si>
    <t>Кугарчинский район с.Исимово ул.Молодежная, д.14</t>
  </si>
  <si>
    <t>Байгазакова</t>
  </si>
  <si>
    <t>Давлетбаевна</t>
  </si>
  <si>
    <t>8(347)892-51-29</t>
  </si>
  <si>
    <t>Худайбердинская врачебная амбулатория</t>
  </si>
  <si>
    <t>Кугарчинский район д.Худайбердино ул.Псянчина,д.15</t>
  </si>
  <si>
    <t>Зулкарнаева</t>
  </si>
  <si>
    <t>8(347)89263-27</t>
  </si>
  <si>
    <t>Максютовская врачебная амбулатория</t>
  </si>
  <si>
    <t>Кугарчинский район д.Максютово ул.Озерная,1а</t>
  </si>
  <si>
    <t>8(347)89271-85</t>
  </si>
  <si>
    <t>Подгорнская врачебная амбулатория</t>
  </si>
  <si>
    <t>Кугарчинский район с.Подгорное ул.Лесная д.14</t>
  </si>
  <si>
    <t xml:space="preserve">Арбузов </t>
  </si>
  <si>
    <t>8(347)892-34-42</t>
  </si>
  <si>
    <t>Тукатовский ФАП</t>
  </si>
  <si>
    <t>Кугарчинский район д.Тукатово ул.Мира,24</t>
  </si>
  <si>
    <t xml:space="preserve">Ильмухаметова </t>
  </si>
  <si>
    <t>Гильметдиновна</t>
  </si>
  <si>
    <t>8(347)89258-40</t>
  </si>
  <si>
    <t>Нукаевский ФАП</t>
  </si>
  <si>
    <t>Кугарчинский район д.Нукаево ул.С.Юлаева,2а</t>
  </si>
  <si>
    <t>8(347)89260-31</t>
  </si>
  <si>
    <t>Тупчановский ФАП</t>
  </si>
  <si>
    <t>Кугарчинский район д.Тупчаново ул.З.Валиди,26</t>
  </si>
  <si>
    <t xml:space="preserve">Халитова </t>
  </si>
  <si>
    <t>8(347)89269-44</t>
  </si>
  <si>
    <t>Альмясовский ФАП</t>
  </si>
  <si>
    <t>Кугарчинский район д.Альмясово ул.Центральная,35</t>
  </si>
  <si>
    <t>Киленбаева</t>
  </si>
  <si>
    <t>Нагимьяновна</t>
  </si>
  <si>
    <t>8(347)89265-47</t>
  </si>
  <si>
    <t>Аралбаевский ФАП</t>
  </si>
  <si>
    <t>Кугарчинский район д.Аралбаево ул.Революционная,17</t>
  </si>
  <si>
    <t>Аккильдина</t>
  </si>
  <si>
    <t>8(347)89233-21</t>
  </si>
  <si>
    <t>Ардатовский ФАП</t>
  </si>
  <si>
    <t>Кугарчинский район д.Ардатово ул.ст.Хуторская,25</t>
  </si>
  <si>
    <t>светлана</t>
  </si>
  <si>
    <t>8(347)89284-20</t>
  </si>
  <si>
    <t>Мурадымовский ФАП</t>
  </si>
  <si>
    <t>Кугарчинский район д.Мурадымово ул.Молодежная.8</t>
  </si>
  <si>
    <t>Кутлугильдина</t>
  </si>
  <si>
    <t>8(347)89230-13</t>
  </si>
  <si>
    <t>Богдашкинский ФАП</t>
  </si>
  <si>
    <t>Кугарчинский район д.Богдашкино ул.Худайбердина,17а</t>
  </si>
  <si>
    <t>Бикечевский ФАП</t>
  </si>
  <si>
    <t>Кугарчинский район д.Бикечево ул.Буранбая,63а</t>
  </si>
  <si>
    <t>Ишемгулова</t>
  </si>
  <si>
    <t>Кантимировна</t>
  </si>
  <si>
    <t>8(347)89235-33</t>
  </si>
  <si>
    <t>Бикбулатовский ФАП</t>
  </si>
  <si>
    <t>Кугарчинский район д.Бикбулатово ул.Набережная,15</t>
  </si>
  <si>
    <t>Казаргулова</t>
  </si>
  <si>
    <t>8(347)89264-22</t>
  </si>
  <si>
    <t>Верхнебиккузинский ФАП</t>
  </si>
  <si>
    <t>Кугарчинский район д.Верхнее Биккузино ул.Набережная,17</t>
  </si>
  <si>
    <t>Мухтаровна</t>
  </si>
  <si>
    <t>8(347)89299-03</t>
  </si>
  <si>
    <t>Верхне-Сазовский ФАП</t>
  </si>
  <si>
    <t>Кугарчинский район д.Верхнее Сазово ул.Русская,1а</t>
  </si>
  <si>
    <t>Кошкина</t>
  </si>
  <si>
    <t>8(347)89276-78</t>
  </si>
  <si>
    <t>Сюрюбаевский ФАП</t>
  </si>
  <si>
    <t>Кугарчинский район дСюрюбаево ул.Центральная,28</t>
  </si>
  <si>
    <t>Эльвера</t>
  </si>
  <si>
    <t>8(347)89278-47</t>
  </si>
  <si>
    <t>Воскресенский ФАП</t>
  </si>
  <si>
    <t>Кугарчинский район д.Воскресенское ул.70 лет Октября,34</t>
  </si>
  <si>
    <t>Чепенко</t>
  </si>
  <si>
    <t>8(347)89233-68</t>
  </si>
  <si>
    <t>Кугарчинский район д.Тюлебаево ул.школьная,5</t>
  </si>
  <si>
    <t>Айткужина</t>
  </si>
  <si>
    <t>8(347)89246-18</t>
  </si>
  <si>
    <t>Давлеткуловский ФАП</t>
  </si>
  <si>
    <t>Кугарчинский район д.Ете Булак ул.Центральная,48</t>
  </si>
  <si>
    <t>Ануза</t>
  </si>
  <si>
    <t>Амирьяновна</t>
  </si>
  <si>
    <t>8(347)89277-54</t>
  </si>
  <si>
    <t>Даут Каюповский ФАП</t>
  </si>
  <si>
    <t>Кугарчинский район д.Даут Каюпово ул.Луговая,25</t>
  </si>
  <si>
    <t>89347)89238-11</t>
  </si>
  <si>
    <t>Зириклинский ФАП</t>
  </si>
  <si>
    <t>Кугарчинский район д.Зирикля ул.Сулеймана,36</t>
  </si>
  <si>
    <t>Рафикова</t>
  </si>
  <si>
    <t>8(347)89296-44</t>
  </si>
  <si>
    <t>Кугарчинский район д.Ибрагимово ул.Школьная,1</t>
  </si>
  <si>
    <t>Сабашева</t>
  </si>
  <si>
    <t>8(347)89220-73</t>
  </si>
  <si>
    <t>Ибраевский ФАП</t>
  </si>
  <si>
    <t>Кугарчинский район д.Ибраево ул.школьная,1</t>
  </si>
  <si>
    <t>Буканбаева</t>
  </si>
  <si>
    <t>8(347)89266-38</t>
  </si>
  <si>
    <t>Кугарчинский район д.Кузьминовка ул.Центральная,6</t>
  </si>
  <si>
    <t xml:space="preserve">Суракова </t>
  </si>
  <si>
    <t>8(347)89220-69</t>
  </si>
  <si>
    <t>Калдаровский ФАП</t>
  </si>
  <si>
    <t>Кугарчинский район д.Калдарово ул.Молодежная,27</t>
  </si>
  <si>
    <t>Махмутова</t>
  </si>
  <si>
    <t>8(347)89286-42</t>
  </si>
  <si>
    <t>Мукачевский ФАП</t>
  </si>
  <si>
    <t>Кугарчинский район д.Мукачево ул.С.Юлаева,43</t>
  </si>
  <si>
    <t>8(347)89252-68</t>
  </si>
  <si>
    <t>Нижнебиккузинский ФАП</t>
  </si>
  <si>
    <t>Кугарчинский район д.Нижнебиккузино ул.Победы,36</t>
  </si>
  <si>
    <t>Гильманова</t>
  </si>
  <si>
    <t>Мухарямовна</t>
  </si>
  <si>
    <t>8(347)89298-21</t>
  </si>
  <si>
    <t>Мряушлинский ФАП</t>
  </si>
  <si>
    <t>Кугарчинский район д.Мряушля ул.Юмагузина,8а</t>
  </si>
  <si>
    <t>Муратовна</t>
  </si>
  <si>
    <t>8(347)89298-06</t>
  </si>
  <si>
    <t>Сапашевский ФАП</t>
  </si>
  <si>
    <t>Кугарчинский район д.Сапашево ул.Центральная,50</t>
  </si>
  <si>
    <t>Инчигулова</t>
  </si>
  <si>
    <t>Хисматулловна</t>
  </si>
  <si>
    <t>8(347)89297-02</t>
  </si>
  <si>
    <t>Сапыковский ФАП</t>
  </si>
  <si>
    <t>Кугарчинский район д.Сапыково ул.Молодежная,12</t>
  </si>
  <si>
    <t>Валеевна</t>
  </si>
  <si>
    <t>8(347)89250-03</t>
  </si>
  <si>
    <t>Сатлыкский ФАП</t>
  </si>
  <si>
    <t>Кугарчинский район д.Сатлыки ул.М.Гареева,7а</t>
  </si>
  <si>
    <t>Хамзиевна</t>
  </si>
  <si>
    <t>8(347)89268-38</t>
  </si>
  <si>
    <t>Султангуловский ФАП</t>
  </si>
  <si>
    <t>Кугарчинский район д.Султангулово ул.Х.Давлетова,3</t>
  </si>
  <si>
    <t>Нафикович</t>
  </si>
  <si>
    <t>8(347)89210-82</t>
  </si>
  <si>
    <t>Тляумбетовский ФАП</t>
  </si>
  <si>
    <t>Кугарчинский райлн д.Тляумбетово ул.Молодежная,1к</t>
  </si>
  <si>
    <t>Ишмухаметова</t>
  </si>
  <si>
    <t>Сумбуль</t>
  </si>
  <si>
    <t>8(347)89235-15</t>
  </si>
  <si>
    <t>Туембетовский ФАП</t>
  </si>
  <si>
    <t>Кугарчинский район д.Туембетово ул.Школьная,1</t>
  </si>
  <si>
    <t xml:space="preserve">Ярмухаметова </t>
  </si>
  <si>
    <t>8(347)89274-06</t>
  </si>
  <si>
    <t>Тулебаевский ФАП</t>
  </si>
  <si>
    <t>Кугарчинский район д.Тулебаево ул.З.Биишевой,24</t>
  </si>
  <si>
    <t>8(347)89286-52</t>
  </si>
  <si>
    <t>Кугарчинский район д.Уракаево ул.Горная,14а</t>
  </si>
  <si>
    <t>8(347)89266-49</t>
  </si>
  <si>
    <t>Юлдыбаевский ФАП</t>
  </si>
  <si>
    <t>Кугарчинский район д.Юлдыбаево ул.З.Биишевой,19</t>
  </si>
  <si>
    <t>Алламуратова</t>
  </si>
  <si>
    <t>Яхиевна</t>
  </si>
  <si>
    <t>8(347)89239-26</t>
  </si>
  <si>
    <t>Якшимбетовский ФАП</t>
  </si>
  <si>
    <t>Кугарчинский район д.Новопокровское ул.Заозерная,1</t>
  </si>
  <si>
    <t>Аллагуватова</t>
  </si>
  <si>
    <t>Мингайфулловна</t>
  </si>
  <si>
    <t>8(347)89220-75</t>
  </si>
  <si>
    <t>Ялчинский ФАП(Иртюбякский с\с)</t>
  </si>
  <si>
    <t>Кугарчинский район д.Ялчино ул.Мира,21</t>
  </si>
  <si>
    <t>Килинбаева</t>
  </si>
  <si>
    <t>Ялчинский ФАП(Ялчинскийс\с)</t>
  </si>
  <si>
    <t>Кугарчинский район д.Ялчино ул.Центральная,16</t>
  </si>
  <si>
    <t>Сабанчина</t>
  </si>
  <si>
    <t>Курбановна</t>
  </si>
  <si>
    <t>8(347)89288-36</t>
  </si>
  <si>
    <t>Кугарчинский район д.Александровка ул.Молодежная,23</t>
  </si>
  <si>
    <t>Чепик</t>
  </si>
  <si>
    <t>8(347)89283-41</t>
  </si>
  <si>
    <t>Хлебодаровский ФАП</t>
  </si>
  <si>
    <t>Кугарчинский район д.Хлебодаровка ул.Речная,88/1</t>
  </si>
  <si>
    <t>Санзяповский ФАП</t>
  </si>
  <si>
    <t>Кугарчинский райлон д.Санзяпово ул.Центральная,39</t>
  </si>
  <si>
    <t>8(347)89255-15</t>
  </si>
  <si>
    <t>Каскиновский ФАП</t>
  </si>
  <si>
    <t>Кугарчинский район д.Каскиново ул.Школьная,6а</t>
  </si>
  <si>
    <t>Байгускарова</t>
  </si>
  <si>
    <t>Хадиевна</t>
  </si>
  <si>
    <t>8(347)89255-61</t>
  </si>
  <si>
    <t>Волостновский ФАП</t>
  </si>
  <si>
    <t>Кугарчинский районд.Волостновка ул.Центральная,4</t>
  </si>
  <si>
    <t>8(347)89285-15</t>
  </si>
  <si>
    <t>Ижбердинский ФАП</t>
  </si>
  <si>
    <t>Кугарчинский район д.Ижбердино ул.Первомайская,5</t>
  </si>
  <si>
    <t>Федянина</t>
  </si>
  <si>
    <t>8(347)89258-50</t>
  </si>
  <si>
    <t>Кугарчинский ФАП</t>
  </si>
  <si>
    <t>Кугарчинский район д.Кугарчи ул.Советская,38</t>
  </si>
  <si>
    <t>Курбанаева</t>
  </si>
  <si>
    <t>8(347)89276-03</t>
  </si>
  <si>
    <t>Назаркинский ФАП</t>
  </si>
  <si>
    <t>Кугарчинский район д.Назаркино ул.Центральная,3</t>
  </si>
  <si>
    <t>Ишшарина</t>
  </si>
  <si>
    <t>Гимрановна</t>
  </si>
  <si>
    <t>8(347)89274-13</t>
  </si>
  <si>
    <t>Новониколаевский ФАП</t>
  </si>
  <si>
    <t>Кугарчинский район д.Новониколаевка ул.Молодежная,39</t>
  </si>
  <si>
    <t>8(347)89289-08</t>
  </si>
  <si>
    <t>Новопетровский ФАП</t>
  </si>
  <si>
    <t>Кугарчинский район д.Новопетровск</t>
  </si>
  <si>
    <t>8(347)89254-34</t>
  </si>
  <si>
    <t>Побоищинский ФАП</t>
  </si>
  <si>
    <t>Кугарчинский район д.Побоище ул.Советская,54а</t>
  </si>
  <si>
    <t>Щербакова</t>
  </si>
  <si>
    <t>8(347)89259-51</t>
  </si>
  <si>
    <t>Кугарчинский район д.Саиткулово ул.Верхняя,20а</t>
  </si>
  <si>
    <t>Саитбатталова</t>
  </si>
  <si>
    <t>Шамгия</t>
  </si>
  <si>
    <t>Закариевна</t>
  </si>
  <si>
    <t>Семено Петровский ФАП</t>
  </si>
  <si>
    <t>Кугарчинский район д.Семено Петровск ул.Колхозная,27</t>
  </si>
  <si>
    <t>Давлетбердина</t>
  </si>
  <si>
    <t>Маулиха</t>
  </si>
  <si>
    <t>8(347)89282-07</t>
  </si>
  <si>
    <t>Кугарчинский район д.Янаул ул.М.Гафури,26</t>
  </si>
  <si>
    <t>Буранбаева</t>
  </si>
  <si>
    <t>Сафаровна</t>
  </si>
  <si>
    <t>8(347)89252-99</t>
  </si>
  <si>
    <t>Новохвалынский ФАП</t>
  </si>
  <si>
    <t>Кугарчинский район д.Новохвалынск ул.Центральная,2</t>
  </si>
  <si>
    <t>8(347)89261-12</t>
  </si>
  <si>
    <t>ООО "ПЭТ-Технолоджи"</t>
  </si>
  <si>
    <t>ГБУЗ Мраковская ЦРБ</t>
  </si>
  <si>
    <t>государственное бюджетное учреждение здравоохранения Мраковская центральная районная больница</t>
  </si>
  <si>
    <t>Республика Башкортостан,Кугарчинский район,с.Мраково,улица Ленина,дом 52</t>
  </si>
  <si>
    <t>Нилова</t>
  </si>
  <si>
    <t>Юмагузинская  участковая больница</t>
  </si>
  <si>
    <t>Республика Башкортостан,Кугарчинский район,с.Юмагузино,улица Аминева,дом 28</t>
  </si>
  <si>
    <t>Аюпова</t>
  </si>
  <si>
    <t>Подгорнская сельская врачебная амбулатория</t>
  </si>
  <si>
    <t>Республика Башкортостан,Кугарчинский район,с.Подгорное,улица Лесная,дом 16а</t>
  </si>
  <si>
    <t>Арбузов</t>
  </si>
  <si>
    <t>Тавакановская сельская врачебная амбулатория</t>
  </si>
  <si>
    <t>Республика Башкортостан,Кугарчинский район,д.Таваканово,улица Молодежная,дом 10</t>
  </si>
  <si>
    <t>Максютовская  сельская врачебная амбулатория</t>
  </si>
  <si>
    <t>Республика Башкортостан,Кугарчинский район,с.Максютово,улица Озерная,дом 1а</t>
  </si>
  <si>
    <t>Даминова</t>
  </si>
  <si>
    <t>Гиззатовна</t>
  </si>
  <si>
    <t>Исимовская  сельская врачебная амбулатория</t>
  </si>
  <si>
    <t>Республика Башкортостан,Кугарчинский район,с.Исимово,улица Молодежная,дом 14</t>
  </si>
  <si>
    <t>Худайбердинская  сельская врачебная амбулатория</t>
  </si>
  <si>
    <t>Республика Башкортостан,Кугарчинский район,с.Худайбердино,улица Псянчина,дом 15</t>
  </si>
  <si>
    <t>Зулькарнаева</t>
  </si>
  <si>
    <t>11.1</t>
  </si>
  <si>
    <t>село Александровка</t>
  </si>
  <si>
    <t>Молодежная 23</t>
  </si>
  <si>
    <t xml:space="preserve">Чепик </t>
  </si>
  <si>
    <t>11.2</t>
  </si>
  <si>
    <t>деревня Альмясово</t>
  </si>
  <si>
    <t>Центральная 35</t>
  </si>
  <si>
    <t xml:space="preserve">Киленбаева </t>
  </si>
  <si>
    <t>11.3</t>
  </si>
  <si>
    <t>деревня Аралбай</t>
  </si>
  <si>
    <t>Революционная 17</t>
  </si>
  <si>
    <t xml:space="preserve">Аккильдина </t>
  </si>
  <si>
    <t>11.4</t>
  </si>
  <si>
    <t>деревня Ардатово</t>
  </si>
  <si>
    <t>Ст.Хуторская 25</t>
  </si>
  <si>
    <t>11.5</t>
  </si>
  <si>
    <t>деревня Бикбулатово</t>
  </si>
  <si>
    <t>Набережная 15</t>
  </si>
  <si>
    <t xml:space="preserve">Казаргулова </t>
  </si>
  <si>
    <t>11.6</t>
  </si>
  <si>
    <t>деревня Бекечево</t>
  </si>
  <si>
    <t>Буранбая 63а</t>
  </si>
  <si>
    <t xml:space="preserve">Ишемгулова </t>
  </si>
  <si>
    <t>Хантимеровна</t>
  </si>
  <si>
    <t>11.7</t>
  </si>
  <si>
    <t>деревня Багдашкино</t>
  </si>
  <si>
    <t>Худайбердина 17а</t>
  </si>
  <si>
    <t>11.8</t>
  </si>
  <si>
    <t>деревня Верхнебиккузино</t>
  </si>
  <si>
    <t>Набережная 18</t>
  </si>
  <si>
    <t>Гульгуня</t>
  </si>
  <si>
    <t>11.9</t>
  </si>
  <si>
    <t>деревня Верхнее Сазово</t>
  </si>
  <si>
    <t>Русская 1а</t>
  </si>
  <si>
    <t>11.10</t>
  </si>
  <si>
    <t>село Волостновка</t>
  </si>
  <si>
    <t>Центральная 4</t>
  </si>
  <si>
    <t>11.11</t>
  </si>
  <si>
    <t>деревня Воскресенское</t>
  </si>
  <si>
    <t>70 лет октября 34</t>
  </si>
  <si>
    <t>11.12</t>
  </si>
  <si>
    <t>деревня Гавриловка</t>
  </si>
  <si>
    <t>Школьная 5</t>
  </si>
  <si>
    <t xml:space="preserve">Айткужина </t>
  </si>
  <si>
    <t>11.13</t>
  </si>
  <si>
    <t>деревня Давлеткулово 1-е</t>
  </si>
  <si>
    <t>Центральная 48</t>
  </si>
  <si>
    <t>11.14</t>
  </si>
  <si>
    <t>Даут-Каюповский ФАП</t>
  </si>
  <si>
    <t>деревня Даут-Каюпово</t>
  </si>
  <si>
    <t>Луговая 25</t>
  </si>
  <si>
    <t xml:space="preserve">Исламгалиеава </t>
  </si>
  <si>
    <t>Басыровна</t>
  </si>
  <si>
    <t>11.15</t>
  </si>
  <si>
    <t>деревня Зирекля</t>
  </si>
  <si>
    <t>Сулеймана 36</t>
  </si>
  <si>
    <t xml:space="preserve">Рафикова </t>
  </si>
  <si>
    <t>11.16</t>
  </si>
  <si>
    <t>деревня Ибрагимово</t>
  </si>
  <si>
    <t>Школьная 1</t>
  </si>
  <si>
    <t xml:space="preserve">Сабашева </t>
  </si>
  <si>
    <t>11.17</t>
  </si>
  <si>
    <t>деревня Ибраево</t>
  </si>
  <si>
    <t>Школьная 13</t>
  </si>
  <si>
    <t xml:space="preserve">Буканбаева </t>
  </si>
  <si>
    <t>11.18</t>
  </si>
  <si>
    <t>село Ижбердино</t>
  </si>
  <si>
    <t>Первомайская 5</t>
  </si>
  <si>
    <t xml:space="preserve">Федянина  </t>
  </si>
  <si>
    <t>11.19</t>
  </si>
  <si>
    <t>деревня Калдарово</t>
  </si>
  <si>
    <t>Дружбы 16</t>
  </si>
  <si>
    <t>11.20</t>
  </si>
  <si>
    <t>деревня Каскиново</t>
  </si>
  <si>
    <t>Школьная 6а</t>
  </si>
  <si>
    <t xml:space="preserve">Тухватуллина </t>
  </si>
  <si>
    <t>11.21</t>
  </si>
  <si>
    <t>село Кугарчи</t>
  </si>
  <si>
    <t>Советская 38а</t>
  </si>
  <si>
    <t xml:space="preserve">Курбанаева </t>
  </si>
  <si>
    <t>11.22</t>
  </si>
  <si>
    <t>деревня Кузьминовка</t>
  </si>
  <si>
    <t>Центральная 6</t>
  </si>
  <si>
    <t>Суракова</t>
  </si>
  <si>
    <t>Рустамовна</t>
  </si>
  <si>
    <t>11.23</t>
  </si>
  <si>
    <t>деревня Мряушлинский</t>
  </si>
  <si>
    <t>Юмагузина 8а</t>
  </si>
  <si>
    <t xml:space="preserve">Богданова </t>
  </si>
  <si>
    <t>11.24</t>
  </si>
  <si>
    <t>деревня Мукачево</t>
  </si>
  <si>
    <t>С.Юлаева 43</t>
  </si>
  <si>
    <t>11.25</t>
  </si>
  <si>
    <t>деревня Мурадым</t>
  </si>
  <si>
    <t>Молодежная 8</t>
  </si>
  <si>
    <t>11.26</t>
  </si>
  <si>
    <t>село Назаркино</t>
  </si>
  <si>
    <t>Центральная 3</t>
  </si>
  <si>
    <t>11.27</t>
  </si>
  <si>
    <t>деревня Нижнебиккузино</t>
  </si>
  <si>
    <t>Победы 36</t>
  </si>
  <si>
    <t xml:space="preserve">Гильманова </t>
  </si>
  <si>
    <t>11.28</t>
  </si>
  <si>
    <t>село Новониколаевское</t>
  </si>
  <si>
    <t>Молодежная 39</t>
  </si>
  <si>
    <t xml:space="preserve">Салихова </t>
  </si>
  <si>
    <t>11.29</t>
  </si>
  <si>
    <t>село Новопетровское</t>
  </si>
  <si>
    <t>Центральная 34а</t>
  </si>
  <si>
    <t xml:space="preserve">Аллабердина </t>
  </si>
  <si>
    <t>Тансылу</t>
  </si>
  <si>
    <t>11.30</t>
  </si>
  <si>
    <t>хутор Новохвалынский</t>
  </si>
  <si>
    <t>Центральная 2</t>
  </si>
  <si>
    <t>11.31</t>
  </si>
  <si>
    <t>село Нукаево</t>
  </si>
  <si>
    <t>С.Юлаева 2а</t>
  </si>
  <si>
    <t xml:space="preserve">Фаизова </t>
  </si>
  <si>
    <t>Янбика</t>
  </si>
  <si>
    <t>Галеевна</t>
  </si>
  <si>
    <t>11.32</t>
  </si>
  <si>
    <t>Побоищенский ФАП</t>
  </si>
  <si>
    <t>село Побоище</t>
  </si>
  <si>
    <t>Советская 54а</t>
  </si>
  <si>
    <t>Щербакова Оксана Александровна</t>
  </si>
  <si>
    <t>11.33</t>
  </si>
  <si>
    <t>село Саиткулово</t>
  </si>
  <si>
    <t>Верхняя 20а</t>
  </si>
  <si>
    <t xml:space="preserve">Саитбаталова </t>
  </si>
  <si>
    <t>11.34</t>
  </si>
  <si>
    <t>село Верхнесанзяпово</t>
  </si>
  <si>
    <t>Центральная 39</t>
  </si>
  <si>
    <t>11.35</t>
  </si>
  <si>
    <t>деревня Нижнесапашево</t>
  </si>
  <si>
    <t>Центральная 50</t>
  </si>
  <si>
    <t xml:space="preserve">Инчигулова </t>
  </si>
  <si>
    <t>11.36</t>
  </si>
  <si>
    <t>деревня Сапыково</t>
  </si>
  <si>
    <t>Молодежная 12</t>
  </si>
  <si>
    <t xml:space="preserve">Давлетбаева </t>
  </si>
  <si>
    <t>11.37</t>
  </si>
  <si>
    <t>деревня Сатлыки</t>
  </si>
  <si>
    <t>М.Гареева 7а</t>
  </si>
  <si>
    <t xml:space="preserve">Кагарманова </t>
  </si>
  <si>
    <t>11.38</t>
  </si>
  <si>
    <t>Семено-Петровский ФАП</t>
  </si>
  <si>
    <t>село Семено-Петровское</t>
  </si>
  <si>
    <t>Колхозная 27</t>
  </si>
  <si>
    <t>11.39</t>
  </si>
  <si>
    <t>деревня Султангулово</t>
  </si>
  <si>
    <t>Х.Давлетова 3</t>
  </si>
  <si>
    <t xml:space="preserve">Аккильдин </t>
  </si>
  <si>
    <t>11.40</t>
  </si>
  <si>
    <t>деревня Верхнесюрюбаево</t>
  </si>
  <si>
    <t>Центральная 28а</t>
  </si>
  <si>
    <t>11.41</t>
  </si>
  <si>
    <t>деревня Тляумбетово</t>
  </si>
  <si>
    <t>Молодежная 5</t>
  </si>
  <si>
    <t>11.42</t>
  </si>
  <si>
    <t>деревня Туембетово</t>
  </si>
  <si>
    <t>11.43</t>
  </si>
  <si>
    <t>деревня 1-е Тукатово</t>
  </si>
  <si>
    <t>Мира 24а</t>
  </si>
  <si>
    <t>11.44</t>
  </si>
  <si>
    <t>деревня Тюлебаево</t>
  </si>
  <si>
    <t>З.Биишева 24</t>
  </si>
  <si>
    <t xml:space="preserve">Ибрагимова </t>
  </si>
  <si>
    <t>Миннигуль</t>
  </si>
  <si>
    <t>11.45</t>
  </si>
  <si>
    <t>деревня 1-е Тупчаново</t>
  </si>
  <si>
    <t>З.Валиди 26</t>
  </si>
  <si>
    <t>11.46</t>
  </si>
  <si>
    <t>деревня Уракаево</t>
  </si>
  <si>
    <t>Горная 14а</t>
  </si>
  <si>
    <t>11.47</t>
  </si>
  <si>
    <t>хутор Хлебодаровка</t>
  </si>
  <si>
    <t>Речная 88/1</t>
  </si>
  <si>
    <t>11.48</t>
  </si>
  <si>
    <t>деревня Юлдыбай</t>
  </si>
  <si>
    <t>З.Биишева 19</t>
  </si>
  <si>
    <t xml:space="preserve">Алламуратова </t>
  </si>
  <si>
    <t>11.49</t>
  </si>
  <si>
    <t>деревня Якшимбетово</t>
  </si>
  <si>
    <t>Заозерная 1</t>
  </si>
  <si>
    <t xml:space="preserve">Аллагуватова </t>
  </si>
  <si>
    <t>11.50</t>
  </si>
  <si>
    <t>Ялчинский ФАП (Иртюбякский с/с)</t>
  </si>
  <si>
    <t>деревня Ялчино</t>
  </si>
  <si>
    <t>Мира 21</t>
  </si>
  <si>
    <t>11.51</t>
  </si>
  <si>
    <t>Ялчинский ФАП (Ялчинский с/с)</t>
  </si>
  <si>
    <t>Центральная 16</t>
  </si>
  <si>
    <t xml:space="preserve">Сабанчина </t>
  </si>
  <si>
    <t>11.52</t>
  </si>
  <si>
    <t>село Янаул</t>
  </si>
  <si>
    <t>М.Гафури 26</t>
  </si>
  <si>
    <t xml:space="preserve">Буранбаева </t>
  </si>
  <si>
    <t>11.53</t>
  </si>
  <si>
    <t>Передвижной ФАП</t>
  </si>
  <si>
    <t>село Мраково</t>
  </si>
  <si>
    <t>Ленина 52</t>
  </si>
  <si>
    <t>Магсумовна</t>
  </si>
  <si>
    <t>Общество с ограниченной ответственностью "МРТ-Прогресс"</t>
  </si>
  <si>
    <t>ООО "МРТ-Прогресс"</t>
  </si>
  <si>
    <t>Рб,Дувагнский район,с.Месягутово,ул.Больничная,д.2</t>
  </si>
  <si>
    <t>Шигапов</t>
  </si>
  <si>
    <t>Иршат</t>
  </si>
  <si>
    <t>89871308888,   8(347777)21415                     mrt-progres@yandex.ru</t>
  </si>
  <si>
    <t xml:space="preserve"> ООО "Клиника глазных болезней"</t>
  </si>
  <si>
    <t>поликлиника, стационар, дневной стационар</t>
  </si>
  <si>
    <t>Общество с ограниченной ответственностью "Клиника неврологии"</t>
  </si>
  <si>
    <t>ООО "Клиника неврологии"</t>
  </si>
  <si>
    <t>Рб,Дуванский район,с.Месягутово,ул.Коммунистическая,д.39</t>
  </si>
  <si>
    <t>89374896662,                                                        8(34798)3-33-11,                                                    klinika-2019@mail.ru</t>
  </si>
  <si>
    <t>ООО  Клиника Неврологии</t>
  </si>
  <si>
    <t>ООО Клиника Неврологии</t>
  </si>
  <si>
    <t xml:space="preserve">Общество с ограниченной ответственностью "АНЭКО" </t>
  </si>
  <si>
    <t xml:space="preserve"> ООО "АНЭКО"</t>
  </si>
  <si>
    <t xml:space="preserve">Громенко </t>
  </si>
  <si>
    <t xml:space="preserve"> тел./факс: (347)246-10-20, 246-03-67</t>
  </si>
  <si>
    <t>ООО "АНЭКО"</t>
  </si>
  <si>
    <t>024005</t>
  </si>
  <si>
    <t>025601001</t>
  </si>
  <si>
    <t>0256017557</t>
  </si>
  <si>
    <t>453500, Республика Башкортостан, г.Белорецк, ул.Ленина,д.65</t>
  </si>
  <si>
    <t>акушерское дело, анестезиология и реаниматология, вакцинация (проведение профилактических прививок), гигиеническое воспитание, дезинфектология, лабораторная диагностика, лечебное дело, лечебная физкультура, медицинский массаж, медико-социальная помощь, неотложная медицинская помощь, общая практика,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</si>
  <si>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беременности),гастроэнтерология, гематология, гериатрия, дерматовенерология, детская кардиология, детская урология-андрология, детская хирургия, детская эндокринология, инфекционные болезни, кардиология, клиническая лабораторная диагностика, колопроктология, лечебная физкультура и спортивная медицина, неврология, нейрохирургия, нефрология, онкология, оториноларингология (за исключением кохлеарной имплантации), офтальмология, ортодонтия, профпатология, пульмонология, рентгенология, рефлексотерапия, стоматология общей практики, стоматология детская, стоматология терапевтическая, стоматология хирургическая, сурдология- оториноларингология,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 медицинская реабилитация</t>
  </si>
  <si>
    <t>кардиология, неврология, пульмонология, травматология и ортопедия, урология, хирургия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</si>
  <si>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гастроэнтерология, дерматовенерология, диетология, дезинфектология, кардиология, клиническая лабораторная диагностика, неврология, лабораторная диагностика, онкология, оториноларингология (за исключением кохлеарной имплантации), офтальмология, ультразвуковая диагностика,пульмонология, сестринское дело, эпидемиология</t>
  </si>
  <si>
    <t>Государственное бюджетное учреждение здравоохранения Республики Башкортостан Белорецкая центральная районная клиническая больница</t>
  </si>
  <si>
    <t>ГБУЗ РБ БЦРКБ</t>
  </si>
  <si>
    <t>г.Белорецк, ул.Мажита Гафури,142а</t>
  </si>
  <si>
    <t>Иванов</t>
  </si>
  <si>
    <t>Александровия</t>
  </si>
  <si>
    <t>8(34792)2-67-34</t>
  </si>
  <si>
    <t>Роддом</t>
  </si>
  <si>
    <t>г.Белорецк, переулок Скальный,14</t>
  </si>
  <si>
    <t>Фаилович</t>
  </si>
  <si>
    <t>8(34792)2-67-67</t>
  </si>
  <si>
    <t>г.Белорецк, ул.5 Июля, 14</t>
  </si>
  <si>
    <t>8(34792)3-38-34</t>
  </si>
  <si>
    <t>Роддом  (дневной стационар)</t>
  </si>
  <si>
    <t>Поликлиника для взрослых</t>
  </si>
  <si>
    <t>г.Белорецк, ул.Ленина, 65</t>
  </si>
  <si>
    <t>г.Белорецк, ул.Ленина, 42</t>
  </si>
  <si>
    <t>8(34792)4-66-41</t>
  </si>
  <si>
    <t>г.Белорецк, ул.50 лет Октября, 70</t>
  </si>
  <si>
    <t>Сагинбаев</t>
  </si>
  <si>
    <t>Амир</t>
  </si>
  <si>
    <t>8(34792)3-33-95</t>
  </si>
  <si>
    <t>МПЦ Женская консультация</t>
  </si>
  <si>
    <t>Мавлитовна</t>
  </si>
  <si>
    <t>8(34792)3-00-90</t>
  </si>
  <si>
    <t>Инзерская УБ (поликлиника)</t>
  </si>
  <si>
    <t>с.Инзер, ул.Больничная, 22</t>
  </si>
  <si>
    <t>Суфянов</t>
  </si>
  <si>
    <t>Зариф</t>
  </si>
  <si>
    <t>Минибаевич</t>
  </si>
  <si>
    <t>8(34792)7-21-57</t>
  </si>
  <si>
    <t>Инзерская УБ ( стационар)</t>
  </si>
  <si>
    <t>Инзерская УБ (дневной стационар)</t>
  </si>
  <si>
    <t>Тирлянская УБ (поликлиника)</t>
  </si>
  <si>
    <t>с.Тирлянский, ул.Советская, 1/1</t>
  </si>
  <si>
    <t>Сытдыков</t>
  </si>
  <si>
    <t>Каюм</t>
  </si>
  <si>
    <t>Мавлетбаевич</t>
  </si>
  <si>
    <t>8(34792)7-61-72</t>
  </si>
  <si>
    <t>Тирлянская УБ (стационар)</t>
  </si>
  <si>
    <t>Тирлянская УБ (дневной стационар)</t>
  </si>
  <si>
    <t>Туканская УБ (поликлиника)</t>
  </si>
  <si>
    <t>с.Тукан, ул.Гагарина, 5</t>
  </si>
  <si>
    <t>Елизарьев</t>
  </si>
  <si>
    <t>Геннадьевич</t>
  </si>
  <si>
    <t>8(34792)7-91-92</t>
  </si>
  <si>
    <t>Туканская УБ (стационар)</t>
  </si>
  <si>
    <t>Туканская УБ (дневной стационар)</t>
  </si>
  <si>
    <t>Верхне-Авзянская УБ (поликлиника)</t>
  </si>
  <si>
    <t>с.Верхний Авзян, ул.Загорская, 2</t>
  </si>
  <si>
    <t>Хайбуллина</t>
  </si>
  <si>
    <t>8(34792)7-70-03</t>
  </si>
  <si>
    <t>Верхне-Авзянская УБ (стационар)</t>
  </si>
  <si>
    <t>Верхне-Авзянская УБ (дневной стационар)</t>
  </si>
  <si>
    <t>Серменевская ВА (поликлиника)</t>
  </si>
  <si>
    <t>с. Серменево, ул.  Калинина,39</t>
  </si>
  <si>
    <t xml:space="preserve">Гарипов </t>
  </si>
  <si>
    <t xml:space="preserve">Альберт </t>
  </si>
  <si>
    <t>Львович</t>
  </si>
  <si>
    <t>8(34792)7-14-07</t>
  </si>
  <si>
    <t>Серменевская ВА (дневной стационар)</t>
  </si>
  <si>
    <t>Узянская ВА</t>
  </si>
  <si>
    <t>с.Узян, ул.Больничная, 1</t>
  </si>
  <si>
    <t>8(34792)7-55-47</t>
  </si>
  <si>
    <t>Сосновская ВА</t>
  </si>
  <si>
    <t>с.Сосновка, ул.Больничная, 26</t>
  </si>
  <si>
    <t>8(34792)7-31-48</t>
  </si>
  <si>
    <t>Абзаковская ВА</t>
  </si>
  <si>
    <t>с.Абзаково, ул.Школьная, 35</t>
  </si>
  <si>
    <t>Ахметзянов</t>
  </si>
  <si>
    <t>Наильевич</t>
  </si>
  <si>
    <t>8(34792)7-38-10</t>
  </si>
  <si>
    <t>Ломовская ВА</t>
  </si>
  <si>
    <t>с.Ломовка, ул.Ленина, 5</t>
  </si>
  <si>
    <t>Плохова</t>
  </si>
  <si>
    <t>8(34792)7-44-17</t>
  </si>
  <si>
    <t>Зигазинская ВА</t>
  </si>
  <si>
    <t>с.Зигаза, ул.Больничная, 19</t>
  </si>
  <si>
    <t>Мауфиля</t>
  </si>
  <si>
    <t>Кашафовна</t>
  </si>
  <si>
    <t>8(34792)7-96-59</t>
  </si>
  <si>
    <t>Ассинская ВА</t>
  </si>
  <si>
    <t>с.Ассы, ул.Мубарякова, 25/3</t>
  </si>
  <si>
    <t>Салимьянов</t>
  </si>
  <si>
    <t>Сахавлетович</t>
  </si>
  <si>
    <t>8(34792)7-85-34</t>
  </si>
  <si>
    <t>Кагинская ВА</t>
  </si>
  <si>
    <t>с.Кага, ул.Ленина, 13</t>
  </si>
  <si>
    <t>Сухова</t>
  </si>
  <si>
    <t>8(34792)7-75-95</t>
  </si>
  <si>
    <t>Азикеевский ФАП</t>
  </si>
  <si>
    <t>с.Азикеево, ул.Советская, 3/1</t>
  </si>
  <si>
    <t>Уметкулова</t>
  </si>
  <si>
    <t>8(34792)7-69-79</t>
  </si>
  <si>
    <t>Азнагуловский ФАП</t>
  </si>
  <si>
    <t>с.Азнагулово, ул.Агидель, 25а</t>
  </si>
  <si>
    <t>Ахтарьянова</t>
  </si>
  <si>
    <t>8(34792)7-58-70</t>
  </si>
  <si>
    <t>Азналкинский ФАП</t>
  </si>
  <si>
    <t>с.Азналкино, ул.Юлаева, 3</t>
  </si>
  <si>
    <t>Загировна</t>
  </si>
  <si>
    <t>8(34792)7-15-43</t>
  </si>
  <si>
    <t>Бакеевский ФАП</t>
  </si>
  <si>
    <t>с.Бакеево, ул.Утягулова, 16</t>
  </si>
  <si>
    <t>8(34792)3-20-80</t>
  </si>
  <si>
    <t>Бердагуловский ФАП</t>
  </si>
  <si>
    <t>с.Бердагулово, ул.Школьная, 24</t>
  </si>
  <si>
    <t>Мурзагильдина</t>
  </si>
  <si>
    <t>Вафига</t>
  </si>
  <si>
    <t>Исрафиловна</t>
  </si>
  <si>
    <t>8(34792)7-34-00</t>
  </si>
  <si>
    <t>Бзяк-Ахмеровский ФАП</t>
  </si>
  <si>
    <t>с.Бзяк, ул.Гагарина, 4</t>
  </si>
  <si>
    <t>8(34792)7-92-87</t>
  </si>
  <si>
    <t>Бришевский ФАП</t>
  </si>
  <si>
    <t>с.Бриш, ул.Молодежная, 28/1</t>
  </si>
  <si>
    <t>Мустафина</t>
  </si>
  <si>
    <t>Бриштамакский ФАП</t>
  </si>
  <si>
    <t>с.Бриштамак, ул.Горная, 10</t>
  </si>
  <si>
    <t>8(34792)5-31-83</t>
  </si>
  <si>
    <t>Буганакский ФАП</t>
  </si>
  <si>
    <t>с.Буганак, ул.Строителей, 9</t>
  </si>
  <si>
    <t>Скобликова</t>
  </si>
  <si>
    <t>8(34792)3-95-19</t>
  </si>
  <si>
    <t>Верхнеаршинский ФАП</t>
  </si>
  <si>
    <t>с.Верхнеаршинский, ул.Октябрьская, 2</t>
  </si>
  <si>
    <t>Гиззатуллин</t>
  </si>
  <si>
    <t>Закеевич</t>
  </si>
  <si>
    <t>8(34792)7-68-38</t>
  </si>
  <si>
    <t>Верхнебельский ФАП</t>
  </si>
  <si>
    <t>с.Верхнебельский, ул.Школьная, 1</t>
  </si>
  <si>
    <t>Сания</t>
  </si>
  <si>
    <t>Рахимовна</t>
  </si>
  <si>
    <t>Верхне-Авзянский ФАП</t>
  </si>
  <si>
    <t>с.Верхний Авзян, ул.Пушкина, 12</t>
  </si>
  <si>
    <t>Волкова</t>
  </si>
  <si>
    <t>8(34792)7-73-20</t>
  </si>
  <si>
    <t>Габдюковский ФАП</t>
  </si>
  <si>
    <t>с.Габдюково, ул.Школьная, 2а</t>
  </si>
  <si>
    <t>8(34792)7-80-91</t>
  </si>
  <si>
    <t>Дубинский ФАП</t>
  </si>
  <si>
    <t>с.Дубинино, ул.Школьная, 16</t>
  </si>
  <si>
    <t>Мухаметгаллина</t>
  </si>
  <si>
    <t>Гумеровна</t>
  </si>
  <si>
    <t>Железнодорожный ФАП</t>
  </si>
  <si>
    <t>с.Железнодорожный, ул.Вокзальная, 4б</t>
  </si>
  <si>
    <t>Засова</t>
  </si>
  <si>
    <t>Хадисовна</t>
  </si>
  <si>
    <t>8(34792)7-48-68</t>
  </si>
  <si>
    <t>Зуяковский ФАП</t>
  </si>
  <si>
    <t>с.Зуяково, ул.Мубарякова, 37/1</t>
  </si>
  <si>
    <t>Лутфуллиновна</t>
  </si>
  <si>
    <t>Искуштинский ФАП</t>
  </si>
  <si>
    <t>с.Искушта, ул.Больничная, 55а</t>
  </si>
  <si>
    <t>Скоробогатова</t>
  </si>
  <si>
    <t xml:space="preserve">Элиза </t>
  </si>
  <si>
    <t>8(34792)7-86-19</t>
  </si>
  <si>
    <t>Исмакаевский ФАП</t>
  </si>
  <si>
    <t>с.Исмакаево, ул.Советская, 35</t>
  </si>
  <si>
    <t>Ишбулатова</t>
  </si>
  <si>
    <t>Вадитовна</t>
  </si>
  <si>
    <t>8(34792)7-59-03</t>
  </si>
  <si>
    <t>Ишлинский ФАП</t>
  </si>
  <si>
    <t>с.Ишля, ул.Советская, 44</t>
  </si>
  <si>
    <t>Миндахатович</t>
  </si>
  <si>
    <t>8(34792)7-36-16</t>
  </si>
  <si>
    <t>Кагармановский ФАП</t>
  </si>
  <si>
    <t>с.Кагарманово, ул.Гареева, 5</t>
  </si>
  <si>
    <t>Магадеевна</t>
  </si>
  <si>
    <t>8(34792)7-58-21</t>
  </si>
  <si>
    <t>Карталинский ФАП</t>
  </si>
  <si>
    <t>с.Карталы, ул.Центральная, 1</t>
  </si>
  <si>
    <t>Адельмурдина</t>
  </si>
  <si>
    <t>Ахмеровский ФАП</t>
  </si>
  <si>
    <t>с.Кузгун-Ахмерово, ул.Центральная, 16/1</t>
  </si>
  <si>
    <t>8(34792)7-79-63</t>
  </si>
  <si>
    <t>Маныштинский ФАП</t>
  </si>
  <si>
    <t>с.Манышта, ул.Новая, 3</t>
  </si>
  <si>
    <t>Ахмедова</t>
  </si>
  <si>
    <t>Махмутовский ФАП</t>
  </si>
  <si>
    <t>с.Махмутово, ул.Уральская, 11</t>
  </si>
  <si>
    <t>Сафиуллин</t>
  </si>
  <si>
    <t>Раяз</t>
  </si>
  <si>
    <t>8(34792)7-67-53</t>
  </si>
  <si>
    <t>Мулдакаевский ФАП</t>
  </si>
  <si>
    <t>с.Мулдакаево, ул.Центральная, 57</t>
  </si>
  <si>
    <t>Зинатовна</t>
  </si>
  <si>
    <t>Мухаметовский ФАП</t>
  </si>
  <si>
    <t>с.Мухаметово, ул.Центральная, 40</t>
  </si>
  <si>
    <t>отсутствует</t>
  </si>
  <si>
    <t>Нижне-Авзянский ФАП</t>
  </si>
  <si>
    <t>с.Нижний Авзян, ул.Белова, 9</t>
  </si>
  <si>
    <t>Светана</t>
  </si>
  <si>
    <t>8(34792)7-70-25</t>
  </si>
  <si>
    <t>Нижне-Тюльменский ФАП</t>
  </si>
  <si>
    <t>с.Нижняя Тюльма, ул.Юлаева, 13</t>
  </si>
  <si>
    <t>Янбаева</t>
  </si>
  <si>
    <t>Фуатовна</t>
  </si>
  <si>
    <t>Николаевский ФАП</t>
  </si>
  <si>
    <t>с.Николаевка, ул.Центральная, 45</t>
  </si>
  <si>
    <t>Аубакирова</t>
  </si>
  <si>
    <t>Жавида</t>
  </si>
  <si>
    <t>Аглеевна</t>
  </si>
  <si>
    <t>8(34792)7-19-04</t>
  </si>
  <si>
    <t>Новобельский ФАП</t>
  </si>
  <si>
    <t>с.Новобельское, ул.Бельская, 10</t>
  </si>
  <si>
    <t>Нукатовский ФАП</t>
  </si>
  <si>
    <t>с.Нукатово, ул.Центральная, 23</t>
  </si>
  <si>
    <t>Ахматовна</t>
  </si>
  <si>
    <t>Отнурокский ФАП</t>
  </si>
  <si>
    <t>с.Отнурок, ул.Школьная, 17</t>
  </si>
  <si>
    <t>Реветьский ФАП</t>
  </si>
  <si>
    <t>с.Реветь, ул.Заповедная, 1</t>
  </si>
  <si>
    <t>Мухаметгалина</t>
  </si>
  <si>
    <t>Рысакаевский ФАП</t>
  </si>
  <si>
    <t>с.Рысакаево, ул.Школьная, 7а</t>
  </si>
  <si>
    <t>8(34792)7-30-35</t>
  </si>
  <si>
    <t>Тарский ФАП</t>
  </si>
  <si>
    <t>с.Тара, ул.Мичурина, 6</t>
  </si>
  <si>
    <t>Узянбашевский ФАП</t>
  </si>
  <si>
    <t>с.Узянбаш, ул.Янгиреева, 38/2</t>
  </si>
  <si>
    <t>Халилова</t>
  </si>
  <si>
    <t>8(34792)7-83-85</t>
  </si>
  <si>
    <t>с.Улуелга, ул.Железнодорожная, 1а</t>
  </si>
  <si>
    <t>Муслима</t>
  </si>
  <si>
    <t>Шагимардановна</t>
  </si>
  <si>
    <t>8(34792)7-11-22</t>
  </si>
  <si>
    <t>Уметбаевский ФАП</t>
  </si>
  <si>
    <t>с.Уметбаево, ул.Центральная, 25</t>
  </si>
  <si>
    <t>Яныбаева</t>
  </si>
  <si>
    <t>8(34792)7-97-28</t>
  </si>
  <si>
    <t>Усмангалинский ФАП</t>
  </si>
  <si>
    <t>с.Усмангали, ул.Заречная, 3</t>
  </si>
  <si>
    <t>Хабитдиновна</t>
  </si>
  <si>
    <t>Уткалевский ФАП</t>
  </si>
  <si>
    <t>с.Уткалево, ул.Школьная, 4</t>
  </si>
  <si>
    <t>Юмагужина</t>
  </si>
  <si>
    <t>Мавлетбаевна</t>
  </si>
  <si>
    <t>с.Хусаиново, ул.Мира, 22</t>
  </si>
  <si>
    <t xml:space="preserve">Мухмедьярова </t>
  </si>
  <si>
    <t xml:space="preserve"> Гульназира </t>
  </si>
  <si>
    <t xml:space="preserve"> Гиниятовна</t>
  </si>
  <si>
    <t>8(34792)7-83-23</t>
  </si>
  <si>
    <t>Шигаевский ФАП</t>
  </si>
  <si>
    <t>с.Шигаево, ул.Школьная, 18</t>
  </si>
  <si>
    <t>Мигранова</t>
  </si>
  <si>
    <t>Филюза</t>
  </si>
  <si>
    <t>8(34792)7-33-13</t>
  </si>
  <si>
    <t xml:space="preserve">ГБУЗ РБ Белорецкая ЦРКБ </t>
  </si>
  <si>
    <t>ГБУЗ РБ Белорецкая ЦРКБ</t>
  </si>
  <si>
    <t>020276</t>
  </si>
  <si>
    <t>0274933506</t>
  </si>
  <si>
    <t>1170280085667</t>
  </si>
  <si>
    <t>450106, Республика Башкортостан, г.Уфа, ул. Радищева, д.117, каб. 31Б</t>
  </si>
  <si>
    <t xml:space="preserve">Общество с ограниченной ответственностью "Геном-РБ" </t>
  </si>
  <si>
    <t>ООО "Геном-РБ"</t>
  </si>
  <si>
    <t xml:space="preserve">Калмыков </t>
  </si>
  <si>
    <t xml:space="preserve">Кирилл </t>
  </si>
  <si>
    <t>Михайлович</t>
  </si>
  <si>
    <t xml:space="preserve"> 8-906-107-95-55</t>
  </si>
  <si>
    <t>020247</t>
  </si>
  <si>
    <t>0275078756</t>
  </si>
  <si>
    <t>1120280041100</t>
  </si>
  <si>
    <t>рентгенология, сестринское дело, сестринское дело в педиатрии, функциональная диагностика</t>
  </si>
  <si>
    <t>450076, Республика Башкортсатн, г.Уфа, ул.Гоголя,63, офис 1</t>
  </si>
  <si>
    <t>Общество с ограниченной ответственностью "Центр детской хирургии"</t>
  </si>
  <si>
    <t xml:space="preserve"> ООО "ЦДХ"</t>
  </si>
  <si>
    <t xml:space="preserve">Мухтаров </t>
  </si>
  <si>
    <t xml:space="preserve">Исламгазе </t>
  </si>
  <si>
    <t>ООО "Центр Детской Хирургии"</t>
  </si>
  <si>
    <t>020249</t>
  </si>
  <si>
    <t>0274131870</t>
  </si>
  <si>
    <t>1080274007076</t>
  </si>
  <si>
    <t>450022, Республика Башкортостан, г.Уфа, ул.Радищева,117, к.24</t>
  </si>
  <si>
    <t>акушерское дело, сестринское дело, сестринское дело в педиатрии,</t>
  </si>
  <si>
    <t>акушерство и гинекология (за исключением использования вспомогательных и репродуктивных технологий), дерматовенерология,  урология, ультразвуковая диагностика</t>
  </si>
  <si>
    <t xml:space="preserve">Общество с ограниченной ответственностью "Ситилаб-Башкортостан" </t>
  </si>
  <si>
    <t>ООО "Ситилаб-Башкортостан"</t>
  </si>
  <si>
    <t>8(347)200-84-55</t>
  </si>
  <si>
    <r>
      <t>Общество с ограниченной ответственностью "Геном-РБ" (</t>
    </r>
    <r>
      <rPr>
        <b/>
        <sz val="10"/>
        <color theme="1"/>
        <rFont val="Calibri"/>
        <family val="2"/>
        <charset val="204"/>
        <scheme val="minor"/>
      </rPr>
      <t>ООО "Геном-Р</t>
    </r>
    <r>
      <rPr>
        <sz val="10"/>
        <color theme="1"/>
        <rFont val="Calibri"/>
        <family val="2"/>
        <charset val="204"/>
        <scheme val="minor"/>
      </rPr>
      <t>Б")</t>
    </r>
  </si>
  <si>
    <r>
      <t>Общество с ограниченной ответственностью "Центр детской хирургии" (</t>
    </r>
    <r>
      <rPr>
        <b/>
        <sz val="10"/>
        <color theme="1"/>
        <rFont val="Calibri"/>
        <family val="2"/>
        <charset val="204"/>
        <scheme val="minor"/>
      </rPr>
      <t>ООО "ЦДХ</t>
    </r>
    <r>
      <rPr>
        <sz val="10"/>
        <color theme="1"/>
        <rFont val="Calibri"/>
        <family val="2"/>
        <charset val="204"/>
        <scheme val="minor"/>
      </rPr>
      <t>")</t>
    </r>
  </si>
  <si>
    <r>
      <t>Общество с ограниченной ответственностью "Экодент"</t>
    </r>
    <r>
      <rPr>
        <b/>
        <sz val="9"/>
        <color indexed="8"/>
        <rFont val="Calibri"/>
        <family val="2"/>
        <charset val="204"/>
        <scheme val="minor"/>
      </rPr>
      <t xml:space="preserve"> (ООО "Экодент</t>
    </r>
    <r>
      <rPr>
        <sz val="9"/>
        <color indexed="8"/>
        <rFont val="Calibri"/>
        <family val="2"/>
        <charset val="204"/>
        <scheme val="minor"/>
      </rPr>
      <t>"</t>
    </r>
    <r>
      <rPr>
        <b/>
        <sz val="9"/>
        <color indexed="8"/>
        <rFont val="Calibri"/>
        <family val="2"/>
        <charset val="204"/>
        <scheme val="minor"/>
      </rPr>
      <t>)</t>
    </r>
  </si>
  <si>
    <r>
      <t>Общество с ограниченной ответственностью медицинский центр "АШУРА" (</t>
    </r>
    <r>
      <rPr>
        <b/>
        <sz val="10"/>
        <color theme="1"/>
        <rFont val="Calibri"/>
        <family val="2"/>
        <charset val="204"/>
        <scheme val="minor"/>
      </rPr>
      <t xml:space="preserve"> ООО "АШУРА"</t>
    </r>
    <r>
      <rPr>
        <sz val="10"/>
        <color theme="1"/>
        <rFont val="Calibri"/>
        <family val="2"/>
        <charset val="204"/>
        <scheme val="minor"/>
      </rPr>
      <t>)</t>
    </r>
  </si>
  <si>
    <r>
      <t>Общество с ограниченной ответственностью "Медента" (</t>
    </r>
    <r>
      <rPr>
        <b/>
        <sz val="10"/>
        <color theme="1"/>
        <rFont val="Calibri"/>
        <family val="2"/>
        <charset val="204"/>
        <scheme val="minor"/>
      </rPr>
      <t>ООО "Медента</t>
    </r>
    <r>
      <rPr>
        <sz val="10"/>
        <color theme="1"/>
        <rFont val="Calibri"/>
        <family val="2"/>
        <charset val="204"/>
        <scheme val="minor"/>
      </rPr>
      <t>")</t>
    </r>
  </si>
  <si>
    <r>
      <t>Частное учреждение здравоохранения "Поликлиника РЖД-Медицина" города Стерлитамак" (</t>
    </r>
    <r>
      <rPr>
        <b/>
        <sz val="10"/>
        <color theme="1"/>
        <rFont val="Calibri"/>
        <family val="2"/>
        <charset val="204"/>
        <scheme val="minor"/>
      </rPr>
      <t>ЧУЗ "РЖД-Медицина" г.Стерлитамак"</t>
    </r>
    <r>
      <rPr>
        <sz val="10"/>
        <color theme="1"/>
        <rFont val="Calibri"/>
        <family val="2"/>
        <charset val="204"/>
        <scheme val="minor"/>
      </rPr>
      <t>)</t>
    </r>
  </si>
  <si>
    <r>
      <t>Общество с ограниченной ответственностью "Клиника эстетической медицины "Юхелф" (</t>
    </r>
    <r>
      <rPr>
        <b/>
        <sz val="10"/>
        <color theme="1"/>
        <rFont val="Calibri"/>
        <family val="2"/>
        <charset val="204"/>
        <scheme val="minor"/>
      </rPr>
      <t>ООО "Юхелф"</t>
    </r>
    <r>
      <rPr>
        <sz val="10"/>
        <color theme="1"/>
        <rFont val="Calibri"/>
        <family val="2"/>
        <charset val="204"/>
        <scheme val="minor"/>
      </rPr>
      <t>)</t>
    </r>
  </si>
  <si>
    <r>
      <t>Государственное бюджетное учреждение здравоохранения Республики Башкортостан Ермекеевская центральная районная больница (</t>
    </r>
    <r>
      <rPr>
        <b/>
        <sz val="10"/>
        <color theme="1"/>
        <rFont val="Calibri"/>
        <family val="2"/>
        <charset val="204"/>
        <scheme val="minor"/>
      </rPr>
      <t>ГБУЗ РБ Ермекеевская ЦРБ</t>
    </r>
    <r>
      <rPr>
        <sz val="10"/>
        <color theme="1"/>
        <rFont val="Calibri"/>
        <family val="2"/>
        <charset val="204"/>
        <scheme val="minor"/>
      </rPr>
      <t>)</t>
    </r>
  </si>
  <si>
    <r>
      <t>Общество с ограниченной ответственностью "Дантист" (</t>
    </r>
    <r>
      <rPr>
        <b/>
        <sz val="10"/>
        <color theme="1"/>
        <rFont val="Calibri"/>
        <family val="2"/>
        <charset val="204"/>
        <scheme val="minor"/>
      </rPr>
      <t>ООО "Дантист"</t>
    </r>
    <r>
      <rPr>
        <sz val="10"/>
        <color theme="1"/>
        <rFont val="Calibri"/>
        <family val="2"/>
        <charset val="204"/>
        <scheme val="minor"/>
      </rPr>
      <t>)</t>
    </r>
  </si>
  <si>
    <r>
      <t>Общество с ограниченной ответственностью "Экома"(</t>
    </r>
    <r>
      <rPr>
        <b/>
        <sz val="10"/>
        <color theme="1"/>
        <rFont val="Calibri"/>
        <family val="2"/>
        <charset val="204"/>
        <scheme val="minor"/>
      </rPr>
      <t>ООО "Экома"</t>
    </r>
    <r>
      <rPr>
        <sz val="10"/>
        <color theme="1"/>
        <rFont val="Calibri"/>
        <family val="2"/>
        <charset val="204"/>
        <scheme val="minor"/>
      </rPr>
      <t>)</t>
    </r>
  </si>
  <si>
    <r>
      <t>Общество с ограниченной ответственностью "ВИТАЛ" (</t>
    </r>
    <r>
      <rPr>
        <b/>
        <sz val="10"/>
        <color theme="1"/>
        <rFont val="Calibri"/>
        <family val="2"/>
        <charset val="204"/>
        <scheme val="minor"/>
      </rPr>
      <t>ООО "ВИТАЛ"</t>
    </r>
    <r>
      <rPr>
        <sz val="10"/>
        <color theme="1"/>
        <rFont val="Calibri"/>
        <family val="2"/>
        <charset val="204"/>
        <scheme val="minor"/>
      </rPr>
      <t>)</t>
    </r>
  </si>
  <si>
    <r>
      <t>Общество с ограниченной ответственностью "Многопрофильный медицинский центр "Профилактическая медицина" (</t>
    </r>
    <r>
      <rPr>
        <b/>
        <sz val="10"/>
        <color theme="1"/>
        <rFont val="Calibri"/>
        <family val="2"/>
        <charset val="204"/>
        <scheme val="minor"/>
      </rPr>
      <t>ООО "ММЦ "Профилактическая медицина"</t>
    </r>
    <r>
      <rPr>
        <sz val="10"/>
        <color theme="1"/>
        <rFont val="Calibri"/>
        <family val="2"/>
        <charset val="204"/>
        <scheme val="minor"/>
      </rPr>
      <t>)</t>
    </r>
  </si>
  <si>
    <r>
      <t>Общество с ограниченной ответственностью "Дентал Стандарт "(</t>
    </r>
    <r>
      <rPr>
        <b/>
        <sz val="10"/>
        <color theme="1"/>
        <rFont val="Calibri"/>
        <family val="2"/>
        <charset val="204"/>
        <scheme val="minor"/>
      </rPr>
      <t>ООО  "Дентал Стандарт"</t>
    </r>
    <r>
      <rPr>
        <sz val="10"/>
        <color theme="1"/>
        <rFont val="Calibri"/>
        <family val="2"/>
        <charset val="204"/>
        <scheme val="minor"/>
      </rPr>
      <t>)</t>
    </r>
  </si>
  <si>
    <r>
      <t>Государственное бюджетное учреждение здравоохранения Республики Башкортостан Детская поликлиника №2 города Уфа  (</t>
    </r>
    <r>
      <rPr>
        <b/>
        <sz val="10"/>
        <color theme="1"/>
        <rFont val="Calibri"/>
        <family val="2"/>
        <charset val="204"/>
        <scheme val="minor"/>
      </rPr>
      <t>ГБУЗ РБ  Детская поликлиника №2 г.Уфа</t>
    </r>
    <r>
      <rPr>
        <sz val="10"/>
        <color theme="1"/>
        <rFont val="Calibri"/>
        <family val="2"/>
        <charset val="204"/>
        <scheme val="minor"/>
      </rPr>
      <t>)</t>
    </r>
  </si>
  <si>
    <r>
      <t>Государственное бюджетное учреждение здравоохранения Республики Башкортостан Раевская центральная районная больница (</t>
    </r>
    <r>
      <rPr>
        <b/>
        <sz val="10"/>
        <color theme="1"/>
        <rFont val="Calibri"/>
        <family val="2"/>
        <charset val="204"/>
        <scheme val="minor"/>
      </rPr>
      <t>ГБУЗ РБ РаевскаяЦРБ</t>
    </r>
    <r>
      <rPr>
        <sz val="10"/>
        <color theme="1"/>
        <rFont val="Calibri"/>
        <family val="2"/>
        <charset val="204"/>
        <scheme val="minor"/>
      </rPr>
      <t>)</t>
    </r>
  </si>
  <si>
    <r>
      <t>Государственное бюджетное учреждение здравоохранения Республики Башкортостан Городская клиническая больница Демского района  города Уфы (</t>
    </r>
    <r>
      <rPr>
        <b/>
        <sz val="10"/>
        <color theme="1"/>
        <rFont val="Calibri"/>
        <family val="2"/>
        <charset val="204"/>
        <scheme val="minor"/>
      </rPr>
      <t>ГБУЗ РБ ГКБ Демского района г.Уфы</t>
    </r>
    <r>
      <rPr>
        <sz val="10"/>
        <color theme="1"/>
        <rFont val="Calibri"/>
        <family val="2"/>
        <charset val="204"/>
        <scheme val="minor"/>
      </rPr>
      <t>)</t>
    </r>
  </si>
  <si>
    <r>
      <t>Федеральное государственное бюджетное учреждение здравоохранения "Медико-санитарная часть №142 Федерального медико-биологического агентства"(</t>
    </r>
    <r>
      <rPr>
        <b/>
        <sz val="10"/>
        <color theme="1"/>
        <rFont val="Calibri"/>
        <family val="2"/>
        <charset val="204"/>
        <scheme val="minor"/>
      </rPr>
      <t>ФГБУЗ</t>
    </r>
    <r>
      <rPr>
        <sz val="10"/>
        <color theme="1"/>
        <rFont val="Calibri"/>
        <family val="2"/>
        <charset val="204"/>
        <scheme val="minor"/>
      </rPr>
      <t xml:space="preserve"> </t>
    </r>
    <r>
      <rPr>
        <b/>
        <sz val="10"/>
        <color theme="1"/>
        <rFont val="Calibri"/>
        <family val="2"/>
        <charset val="204"/>
        <scheme val="minor"/>
      </rPr>
      <t>МСЧ №142 ФМБА России</t>
    </r>
    <r>
      <rPr>
        <sz val="10"/>
        <color theme="1"/>
        <rFont val="Calibri"/>
        <family val="2"/>
        <charset val="204"/>
        <scheme val="minor"/>
      </rPr>
      <t>)</t>
    </r>
  </si>
  <si>
    <r>
      <t>Общество с ограниченной ответственностью "Лаборатория гемодиализа" (</t>
    </r>
    <r>
      <rPr>
        <b/>
        <sz val="10"/>
        <color theme="1"/>
        <rFont val="Calibri"/>
        <family val="2"/>
        <charset val="204"/>
        <scheme val="minor"/>
      </rPr>
      <t>ООО "Лаборатория гемодиализа</t>
    </r>
    <r>
      <rPr>
        <sz val="10"/>
        <color theme="1"/>
        <rFont val="Calibri"/>
        <family val="2"/>
        <charset val="204"/>
        <scheme val="minor"/>
      </rPr>
      <t xml:space="preserve">") </t>
    </r>
  </si>
  <si>
    <r>
      <t>Государственное бюджетное учреждение здравоохранения Республики Башкортостан Детская   больница города Стерлитамак (</t>
    </r>
    <r>
      <rPr>
        <b/>
        <sz val="10"/>
        <color theme="1"/>
        <rFont val="Calibri"/>
        <family val="2"/>
        <charset val="204"/>
        <scheme val="minor"/>
      </rPr>
      <t>ГБУЗ РБ ДБ г.Стерлитамак</t>
    </r>
    <r>
      <rPr>
        <sz val="10"/>
        <color theme="1"/>
        <rFont val="Calibri"/>
        <family val="2"/>
        <charset val="204"/>
        <scheme val="minor"/>
      </rPr>
      <t>)</t>
    </r>
  </si>
  <si>
    <r>
      <t>Государственное бюджетное учреждение здравоохранения Республиканский клинический госпиталь ветеранов войн (</t>
    </r>
    <r>
      <rPr>
        <b/>
        <sz val="10"/>
        <color theme="1"/>
        <rFont val="Calibri"/>
        <family val="2"/>
        <charset val="204"/>
        <scheme val="minor"/>
      </rPr>
      <t>ГБУЗ РКГВВ</t>
    </r>
    <r>
      <rPr>
        <sz val="10"/>
        <color theme="1"/>
        <rFont val="Calibri"/>
        <family val="2"/>
        <charset val="204"/>
        <scheme val="minor"/>
      </rPr>
      <t>)</t>
    </r>
  </si>
  <si>
    <r>
      <t>Государственное бюджетное учреждение здравоохранения Республиканская  клиническая инфекционная больница (</t>
    </r>
    <r>
      <rPr>
        <b/>
        <sz val="10"/>
        <color theme="1"/>
        <rFont val="Calibri"/>
        <family val="2"/>
        <charset val="204"/>
        <scheme val="minor"/>
      </rPr>
      <t>ГБУЗ РКИБ)</t>
    </r>
  </si>
  <si>
    <r>
      <t xml:space="preserve">Государственное бюджетное учреждение здравоохранения Республики Башкортостан Караидельская центральная районная больница </t>
    </r>
    <r>
      <rPr>
        <b/>
        <sz val="10"/>
        <color theme="1"/>
        <rFont val="Calibri"/>
        <family val="2"/>
        <charset val="204"/>
        <scheme val="minor"/>
      </rPr>
      <t>(ГБУЗ РБ Караидельская  ЦРБ)</t>
    </r>
  </si>
  <si>
    <r>
      <t xml:space="preserve">Общество с ограниченной ответственностью "ДАВИНЧИ" </t>
    </r>
    <r>
      <rPr>
        <b/>
        <sz val="10"/>
        <color theme="1"/>
        <rFont val="Calibri"/>
        <family val="2"/>
        <charset val="204"/>
        <scheme val="minor"/>
      </rPr>
      <t>(ООО "ДАВИНЧИ")</t>
    </r>
  </si>
  <si>
    <r>
      <t xml:space="preserve">Индивидуальный предприниматель Галиакберов Зинур Сагдиахметович </t>
    </r>
    <r>
      <rPr>
        <b/>
        <sz val="10"/>
        <color theme="1"/>
        <rFont val="Calibri"/>
        <family val="2"/>
        <charset val="204"/>
        <scheme val="minor"/>
      </rPr>
      <t>(ИП Галиакберов З.С.</t>
    </r>
    <r>
      <rPr>
        <sz val="10"/>
        <color theme="1"/>
        <rFont val="Calibri"/>
        <family val="2"/>
        <charset val="204"/>
        <scheme val="minor"/>
      </rPr>
      <t>)</t>
    </r>
  </si>
  <si>
    <r>
      <t xml:space="preserve">Государственное бюджетное учреждение здравоохранения Республики Башкортостан Городская больница города Нефтекамск </t>
    </r>
    <r>
      <rPr>
        <b/>
        <sz val="10"/>
        <color theme="1"/>
        <rFont val="Calibri"/>
        <family val="2"/>
        <charset val="204"/>
        <scheme val="minor"/>
      </rPr>
      <t>(ГБУЗ РБ ГБ г.Нефтекамск)</t>
    </r>
  </si>
  <si>
    <r>
      <t xml:space="preserve">Государственное бюджетное учреждение здравоохранения Республиканская клиническая больница имени Г.Г. Куватова </t>
    </r>
    <r>
      <rPr>
        <b/>
        <sz val="10"/>
        <color theme="1"/>
        <rFont val="Calibri"/>
        <family val="2"/>
        <charset val="204"/>
        <scheme val="minor"/>
      </rPr>
      <t>(ГБУЗ РКБ им.Г.Г.Куватова)</t>
    </r>
  </si>
  <si>
    <r>
      <t xml:space="preserve">Общество с ограниченной ответственностью "Профи-клиник" </t>
    </r>
    <r>
      <rPr>
        <b/>
        <sz val="10"/>
        <color theme="1"/>
        <rFont val="Calibri"/>
        <family val="2"/>
        <charset val="204"/>
        <scheme val="minor"/>
      </rPr>
      <t>(ООО "Профи-клиник")</t>
    </r>
  </si>
  <si>
    <r>
      <t>Общество с ограниченной ответственностью "Клиника неврологии"</t>
    </r>
    <r>
      <rPr>
        <b/>
        <sz val="10"/>
        <color theme="1"/>
        <rFont val="Calibri"/>
        <family val="2"/>
        <charset val="204"/>
        <scheme val="minor"/>
      </rPr>
      <t xml:space="preserve"> (ООО "Клиника неврологии")</t>
    </r>
  </si>
  <si>
    <r>
      <t xml:space="preserve">Общество с ограниченной ответственностью "МедТех" </t>
    </r>
    <r>
      <rPr>
        <b/>
        <sz val="10"/>
        <color theme="1"/>
        <rFont val="Calibri"/>
        <family val="2"/>
        <charset val="204"/>
        <scheme val="minor"/>
      </rPr>
      <t>(ООО "МедТех)</t>
    </r>
  </si>
  <si>
    <r>
      <t xml:space="preserve">Государственное бюджетное учреждение здравоохранения Республики Башкортостан Белорецкая центральная районная клиническая больница </t>
    </r>
    <r>
      <rPr>
        <b/>
        <sz val="10"/>
        <color theme="1"/>
        <rFont val="Calibri"/>
        <family val="2"/>
        <charset val="204"/>
        <scheme val="minor"/>
      </rPr>
      <t>(ГБУЗ РБ Белорецкая</t>
    </r>
    <r>
      <rPr>
        <sz val="10"/>
        <color theme="1"/>
        <rFont val="Calibri"/>
        <family val="2"/>
        <charset val="204"/>
        <scheme val="minor"/>
      </rPr>
      <t xml:space="preserve"> </t>
    </r>
    <r>
      <rPr>
        <b/>
        <sz val="10"/>
        <color theme="1"/>
        <rFont val="Calibri"/>
        <family val="2"/>
        <charset val="204"/>
        <scheme val="minor"/>
      </rPr>
      <t>ЦРКБ)</t>
    </r>
  </si>
  <si>
    <r>
      <t xml:space="preserve">Общество с ограниченной ответственностью "Ситилаб-Башкортостан" </t>
    </r>
    <r>
      <rPr>
        <b/>
        <sz val="10"/>
        <color theme="1"/>
        <rFont val="Calibri"/>
        <family val="2"/>
        <charset val="204"/>
        <scheme val="minor"/>
      </rPr>
      <t>(ООО "Ситилаб-Башкортостан")</t>
    </r>
  </si>
  <si>
    <r>
      <t xml:space="preserve">Государственное бюджетное учреждение здравоохранения Республики Башкортостан Краснокамская центральная районная больница </t>
    </r>
    <r>
      <rPr>
        <b/>
        <sz val="10"/>
        <color theme="1"/>
        <rFont val="Calibri"/>
        <family val="2"/>
        <charset val="204"/>
        <scheme val="minor"/>
      </rPr>
      <t>(ГБУЗ РБ Краснокамская ЦРБ)</t>
    </r>
  </si>
  <si>
    <r>
      <t xml:space="preserve">Государственное бюджетное учреждение здравоохранения Республики Башкортостан Кигинская центральная районная больница </t>
    </r>
    <r>
      <rPr>
        <b/>
        <sz val="10"/>
        <color theme="1"/>
        <rFont val="Calibri"/>
        <family val="2"/>
        <charset val="204"/>
        <scheme val="minor"/>
      </rPr>
      <t>(ГБУЗ РБ Кигинская ЦРБ)</t>
    </r>
  </si>
  <si>
    <r>
      <t xml:space="preserve">Государственное бюджетное учреждение здравоохранения Республики Башкортостан Верхнеяркеевская центральная районная больница </t>
    </r>
    <r>
      <rPr>
        <b/>
        <sz val="10"/>
        <color theme="1"/>
        <rFont val="Calibri"/>
        <family val="2"/>
        <charset val="204"/>
        <scheme val="minor"/>
      </rPr>
      <t>(ГБУЗ РБ Верхнеяркеевская  ЦРБ)</t>
    </r>
  </si>
  <si>
    <r>
      <t xml:space="preserve">Общество с ограниченной ответственностью "Корона+" </t>
    </r>
    <r>
      <rPr>
        <b/>
        <sz val="10"/>
        <color theme="1"/>
        <rFont val="Calibri"/>
        <family val="2"/>
        <charset val="204"/>
        <scheme val="minor"/>
      </rPr>
      <t>( ООО "Корона+")</t>
    </r>
  </si>
  <si>
    <r>
      <t xml:space="preserve">Общество с ограниченной ответственностью медицинский центр "Корона" </t>
    </r>
    <r>
      <rPr>
        <b/>
        <sz val="10"/>
        <color theme="1"/>
        <rFont val="Calibri"/>
        <family val="2"/>
        <charset val="204"/>
        <scheme val="minor"/>
      </rPr>
      <t>( ООО "Корона")</t>
    </r>
  </si>
  <si>
    <r>
      <t xml:space="preserve">Государственное бюджетное учреждение здравоохранения Республики Башкортостан Городская клиническая больница №13  города Уфа </t>
    </r>
    <r>
      <rPr>
        <b/>
        <sz val="10"/>
        <color theme="1"/>
        <rFont val="Times New Roman"/>
        <family val="1"/>
        <charset val="204"/>
      </rPr>
      <t>(ГБУЗ РБ ГКБ №13 г.Уфа)</t>
    </r>
  </si>
  <si>
    <t>021006</t>
  </si>
  <si>
    <t>Общество с ограниченной ответственностью "Академия здоровья" (ООО "Академия здоровья")с.Киргиз-Мияки</t>
  </si>
  <si>
    <t>0238006087</t>
  </si>
  <si>
    <t>1170280028302</t>
  </si>
  <si>
    <t>452080, Республика Башкортостан, Миякинский район, с.Киргиз-Мияки, ул.Максимчи, д.14</t>
  </si>
  <si>
    <t>сестринское дело, стоматология, стоматология ортопедическая</t>
  </si>
  <si>
    <t>акушерству и гинекологии (за исключением использования вспомогательных репродуктивных технологий), ортодонтия, стоматология ортопедическая, стоматология хирургическая, ультразвуковая диагностика</t>
  </si>
  <si>
    <t>Общество с ограниченной ответственностью "Академия здоровья" с.Киргиз-Мияки</t>
  </si>
  <si>
    <t>ООО "Академия здоровья"с.Киргиз-Мияки</t>
  </si>
  <si>
    <t xml:space="preserve">Мусин </t>
  </si>
  <si>
    <t xml:space="preserve">Рамиль </t>
  </si>
  <si>
    <t>8-927-31-777-96</t>
  </si>
  <si>
    <t>Хайдарович</t>
  </si>
  <si>
    <t>ООО "Академия здоровья"</t>
  </si>
  <si>
    <t>021004</t>
  </si>
  <si>
    <t>Общество с ограниченной ответственностью "Радуга" (ООО "Радуга")</t>
  </si>
  <si>
    <t>0238002438</t>
  </si>
  <si>
    <t>1140280064726</t>
  </si>
  <si>
    <t>452080, Республика Башкортостан, Миякинский район, с.Киргиз-Мияки, ул.Губайдуллина, д.139/1</t>
  </si>
  <si>
    <t>рентгенология, сестринское дело;</t>
  </si>
  <si>
    <t>ортодонтии, стоматологии ортопедической, стоматологии терапевтической, стоматологии хирургической;</t>
  </si>
  <si>
    <t>Общество с ограниченной ответственностью "Радуга"</t>
  </si>
  <si>
    <t xml:space="preserve"> ООО "Радуга"</t>
  </si>
  <si>
    <t xml:space="preserve">Сайфутдинова </t>
  </si>
  <si>
    <t xml:space="preserve">Элина </t>
  </si>
  <si>
    <t>8-937-338-53-47</t>
  </si>
  <si>
    <t>ООО "Радуга"</t>
  </si>
  <si>
    <t>020277</t>
  </si>
  <si>
    <t>0275044595</t>
  </si>
  <si>
    <t>1040204116193</t>
  </si>
  <si>
    <t>450078,  Республика Башкортостан, г. Уфа, ул. Айская, д. 54, оф.3</t>
  </si>
  <si>
    <t>сестринское дело, стоматология</t>
  </si>
  <si>
    <t>организации здравоохранения и общественного здоровья, ортодонтии, стоматологии ортопедической, стоматологии терапевтической, стоматологии хирургической</t>
  </si>
  <si>
    <t>0211934</t>
  </si>
  <si>
    <t>Государственное автономное учреждение Республики Башкортостан Детский многопрофильный санаторий "Урал" (ГАУЗ РБ ДМС "Урал")</t>
  </si>
  <si>
    <t>0270011356</t>
  </si>
  <si>
    <t>1020202281780</t>
  </si>
  <si>
    <t>453701,  Республика Башкортостан, г. Учалы, ул. Мира д. 9</t>
  </si>
  <si>
    <t>организация здравоохранения и общественного здоровья, педиатрии, терапии</t>
  </si>
  <si>
    <t>гастроэнтерология, детская кардиология, неврология,</t>
  </si>
  <si>
    <t>гастроэнтерология, диетология, лечебная физкультура и спортивная медицина, лабораторная диагностика, лечебная физкультура, медицинская реабилитация, медицинская статистика,  медицинский массаж, неврология, организация здравоохранения и общественного здоровья, педиатрия, рефлексотерапия,сестринское дело в педиатрии,терапия, физиотерапия</t>
  </si>
  <si>
    <t>медицинские осмотры (предрейсовые, послерейсовые), медицинские осмотры (предсмертные, послесмертные)</t>
  </si>
  <si>
    <r>
      <t>Общество с ограниченной ответственностью "Клиника Эксперт Уфа"</t>
    </r>
    <r>
      <rPr>
        <b/>
        <sz val="10"/>
        <color theme="1"/>
        <rFont val="Calibri"/>
        <family val="2"/>
        <charset val="204"/>
        <scheme val="minor"/>
      </rPr>
      <t>(ООО "Клиника Эксперт Уфа")</t>
    </r>
  </si>
  <si>
    <r>
      <t xml:space="preserve">Общество с ограниченной ответственностью "Дента-А" </t>
    </r>
    <r>
      <rPr>
        <b/>
        <sz val="10"/>
        <color theme="1"/>
        <rFont val="Calibri"/>
        <family val="2"/>
        <charset val="204"/>
        <scheme val="minor"/>
      </rPr>
      <t>(ООО "Дента-А")</t>
    </r>
  </si>
  <si>
    <r>
      <t>Общество с ограниченной ответственностью "Дента"</t>
    </r>
    <r>
      <rPr>
        <b/>
        <sz val="10"/>
        <color theme="1"/>
        <rFont val="Calibri"/>
        <family val="2"/>
        <charset val="204"/>
        <scheme val="minor"/>
      </rPr>
      <t xml:space="preserve"> (ООО "Дента")</t>
    </r>
  </si>
  <si>
    <t>020191</t>
  </si>
  <si>
    <t>027701001,    027645003</t>
  </si>
  <si>
    <t>Общество с ограниченной ответственностью «Клиника Эксперт Уфа»</t>
  </si>
  <si>
    <t>ООО «Клиника Эксперт Уфа»</t>
  </si>
  <si>
    <t>1.Респ.Башкортостан, г. Уфа, ул. Российская, 68; 2.Респ.Башкортостан, г. Уфа, ул.Менделеева, д.170</t>
  </si>
  <si>
    <t>Арманшина</t>
  </si>
  <si>
    <t>ООО №Клиника Эксперт Уфа"</t>
  </si>
  <si>
    <t xml:space="preserve"> ООО «Клиника Эксперт Уфа»</t>
  </si>
  <si>
    <t>ООО "Клиника Эксперт Уфа"- РБ, г. Уфа, ул. Российская, д.68</t>
  </si>
  <si>
    <t>ООО "Клиника Эксперт Уфа" - РБ, г. Уфа, ул. Менделеева, 170</t>
  </si>
  <si>
    <t>021630</t>
  </si>
  <si>
    <t>Общество с ограниченной ответственностью Санаторий профилакторий "Березка" (ООО СП "Березка")</t>
  </si>
  <si>
    <t>0268033578</t>
  </si>
  <si>
    <t>1030203438209</t>
  </si>
  <si>
    <t>453120, Республика Башкортостан, г.Стерлитамак, ул. Революционная, 4А</t>
  </si>
  <si>
    <t>акушерское дело, вакцинация (проведение профилактических прививок), лабораторная диагностика, лечебное дело, лечебная физкультура, неотложная медицинская помощь, медицинский массаж, сестринское дело, сестринское дело в педиатрии, стоматология, физиотерапия, функциональная диагностика</t>
  </si>
  <si>
    <t>акушерство и гинекология (за исключением использования вспомогательных репродуктивных технологий), гастроэнтерология, дерматовенерология, детская эндокринология, кардиология, клиническая лабораторная диагностика, лечебная физкультура и спортивная медицина, неврология, оториноларингология (за исключением кохлеарной имплантации), офтальмология, травматология и ортопедия, ультразвуковая диагностика, физиотерапия, функциональная диагностика, хирургия, эндокринология, профпатология, стоматология детская, стоматология детская, стоматология терапевтическая</t>
  </si>
  <si>
    <t>акушерство и гинекология (за исключением использования вспомогательных репродуктивных технологий), гастроэнтерология, кардиология, клиническая лабораторная диагностика, медицинская реабилитация, неврология, физиотерапия, функциональная диагностика, хирургия, эндокринология</t>
  </si>
  <si>
    <t>акушерское дело, акушерство и гинекология (за исключением использования вспомогательных репродуктивных технологий), гастроэнтерология, дерматовенерология, диетология, детская эндокринология, кардиология, клиническая лабораторная диагностика, лечебная физкультура, лечебная физкультура и спортивная медицина, медицинская реабилитация, медицинский массаж, неврология, оториноларингология (за исключением кохлеарной имплантации), офтальмология, педиатрия, терапия, профпатология, сестринское дело,  травматология и ортопедия, ультразвуковая диагностика, стоматология, стоматология терапевтическая, физиотерапия, функциональная диагностика, хирургия, эндоскопия, эндокринология</t>
  </si>
  <si>
    <t>020184</t>
  </si>
  <si>
    <t>Общество с ограниченной ответственностью "Поликлиника медосмотров "Инспектрум"(ООО "Поликлиника медосмотров "Инспектрум")</t>
  </si>
  <si>
    <t>0277124782</t>
  </si>
  <si>
    <t>1120280040011</t>
  </si>
  <si>
    <t>450112, Республика Башкортостан, г.Уфа, ул.Калинина, д. 17</t>
  </si>
  <si>
    <t>вакцинация(проведение профилактических прививок), лабораторная диагностика, лечебное дело,  неотложная медицинская помощь, сестринское дело</t>
  </si>
  <si>
    <t>вакцинация(проведение профилактических прививок),неотложная медицинская помощь,  терапия</t>
  </si>
  <si>
    <t>акушерство и гинекология (за исключением использования вспомогательных репродуктивных технологий), аллергология и иммунология, гастроэнтерология, дерматовенерология, кардиология, клиническая лабораторная диагностика, неврология, онкология, оториноларингология(за исключением кохлеарной имплантации), офтальмология, урология, хирургия, травматология и ортопедия, ультразвуковая диагностика, профпатология, стоматология терапевтическая, физиотерапия, функциональная диагностика,эндокринология, эпидемиология</t>
  </si>
  <si>
    <t>медицинские осмотры (предварительные, периодические), медицинские осмотры (предрейсовые, послерейсовые), медицинские осмотры (пресменные, послесменные)</t>
  </si>
  <si>
    <t>020279</t>
  </si>
  <si>
    <t>Общество с огнраниченной ответственностью "Белая Звезда" (ООО "Белая Звезда")</t>
  </si>
  <si>
    <t>0278922569</t>
  </si>
  <si>
    <t>1160280116182</t>
  </si>
  <si>
    <t>450001, Республика Башкортостан, г.Уфа, ул. 8 Марта, д. 19</t>
  </si>
  <si>
    <t>ортодонтия, стоматология детская, стоматология терапевтическая, стоматология общей практики, стоматология ортопедическая, стоматология терапевтическая, стоматология хирургическая</t>
  </si>
  <si>
    <t>80401380000</t>
  </si>
  <si>
    <t>020278</t>
  </si>
  <si>
    <t>Общество с ограниченной ответственностью "МИЛЛЕННИУМ КЛИНИК" (ООО "МИЛЛЕННИУМ КЛИНИК")</t>
  </si>
  <si>
    <t>0275918596</t>
  </si>
  <si>
    <t>1190280034670</t>
  </si>
  <si>
    <t>450015, Республика Башкортостан, г.Уфа, ул. Карла Маркса, д. 49, корп. 1, эт. 1</t>
  </si>
  <si>
    <t>организации здравоохранения и общественного здоровья, рентгенология, стоматология общей практики, стоматология ортопедическая, стоматология терапевтическая, стоматология хирургическая</t>
  </si>
  <si>
    <t>ООО " Белая Звезда"</t>
  </si>
  <si>
    <t>ООО "Белая Звезда"</t>
  </si>
  <si>
    <t>дети 2241</t>
  </si>
  <si>
    <t>взрослые 4482</t>
  </si>
  <si>
    <t>дети 1494</t>
  </si>
  <si>
    <t>дети 4482</t>
  </si>
  <si>
    <t>взрослые 8964</t>
  </si>
  <si>
    <t xml:space="preserve">Общество с огнраниченной ответственностью "Белая Звезда" </t>
  </si>
  <si>
    <t xml:space="preserve">Минсолу </t>
  </si>
  <si>
    <t>Билаловна</t>
  </si>
  <si>
    <t>8-917-43-45-091</t>
  </si>
  <si>
    <t>020194</t>
  </si>
  <si>
    <t>Общество с ограниченной ответственностью "Студия Стоматологии" (ООО "Студия Стоматологии")</t>
  </si>
  <si>
    <t>0278210272</t>
  </si>
  <si>
    <t>1140280018757</t>
  </si>
  <si>
    <t>450097, Республика Башкортостан, г.Уфа, ул. 8 Марта, д. 34</t>
  </si>
  <si>
    <t>организация сестринского дела, рентгенология, сестринское дело, стоматология</t>
  </si>
  <si>
    <t>организация здравоохранения и общественному здоровью</t>
  </si>
  <si>
    <t>организации здравоохранения и общественного здоровья, ортодонтия,  стоматология детская, стоматология общей практики, стоматология ортопедическая, стоматология терапевтическая, стоматология хирургическая</t>
  </si>
  <si>
    <t>021749</t>
  </si>
  <si>
    <t>Общество с ограниченной ответственностью "Медсервис" (ООО "Медсервис")с.Верхнеяркеево</t>
  </si>
  <si>
    <t>0225009154</t>
  </si>
  <si>
    <t>1070260001195</t>
  </si>
  <si>
    <t>452260, Республика Башкортостан, Илишевский район, с. Верхнеяркеево, ул.Свердлова, 57/1</t>
  </si>
  <si>
    <t>акушерское дело, анестезиология и реаниматология,  вакцинация(проведение профилактических прививок),  лабораторная диагностика, медицинский массаж, операционное дело, сестринское дело, стоматология, физиотерапия, функциональная диагностика</t>
  </si>
  <si>
    <t>вакцинация (проведение профилактических прививок), педиатрия, терапия,</t>
  </si>
  <si>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анестезиология и реаниматология, гематология, дерматовенерология, детская кардиология, детская урология-андрология, инфекционные болезни, кардиология, клиническая лабораторная диагностика, колопроктология, неврология, нейрохирургия, онкология, ортодонтия, оториноларингология (за исключением кохлеарной имплантации), офтальмология, профпатология, пульмонология, ревматология, рефлексотерапия, сердечно-сосудистая хирургия, стоматология детская, стоматология общей практики, стоматология ортопедическая, стоматология терапевтическая, стоматология хирургическая, ультразвуковая диагностика, урология, физиотерапия, функциональная диагностика, хирургия, эндокринология, эндоскопия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</si>
  <si>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t>
  </si>
  <si>
    <t xml:space="preserve">ООО « Медсервис» </t>
  </si>
  <si>
    <t>ООО "Медсервис</t>
  </si>
  <si>
    <t>ООО "Медсервис" с.Верхнеяркеево</t>
  </si>
  <si>
    <t>Общество с ограниченной ответственностью "Медсервис" с.Верхнеяркеево</t>
  </si>
  <si>
    <t xml:space="preserve"> Зинфира </t>
  </si>
  <si>
    <t>8(34762) 5-62-49</t>
  </si>
  <si>
    <t>452260, Республика Башкортостан, Илишевский район, с. Верхнеяркеево, ул.Свердлова, 57/2</t>
  </si>
  <si>
    <t>021665</t>
  </si>
  <si>
    <r>
      <t>Государственное автономное учреждение здравоохранения Республики Башкортостан "Санатории для детей Радуга города Стерлитамак (</t>
    </r>
    <r>
      <rPr>
        <b/>
        <sz val="9"/>
        <color theme="1"/>
        <rFont val="Calibri"/>
        <family val="2"/>
        <charset val="204"/>
        <scheme val="minor"/>
      </rPr>
      <t>ГАУЗ РБ "Санаторий для детей Радуга г.Стерлитамак</t>
    </r>
    <r>
      <rPr>
        <sz val="9"/>
        <color theme="1"/>
        <rFont val="Calibri"/>
        <family val="2"/>
        <charset val="204"/>
        <scheme val="minor"/>
      </rPr>
      <t>)</t>
    </r>
  </si>
  <si>
    <t>0268020160</t>
  </si>
  <si>
    <t>453126, Республика Башкортостан, г.Стерлитамак, ул.Сазонова,4</t>
  </si>
  <si>
    <t>1020202088532</t>
  </si>
  <si>
    <t>медицинский массаж,   физиотерапия</t>
  </si>
  <si>
    <t>аллергология и иммунрлогия, физиотерапия</t>
  </si>
  <si>
    <t>аллергология и иммунология, диетология, кардиология, лечебная физкультура,  медиицнский массаж, медицинская реабилитация, оториноларингология ( за исключением кохлеарной имплантации), неврология, педиатрия, сстринское дело в педиатрии, физиотерапия, функциональная диагностика</t>
  </si>
  <si>
    <t xml:space="preserve">ГАУЗ РБ "Санаторий для детей Радуга города Стерлитамак" </t>
  </si>
  <si>
    <t xml:space="preserve">Государственное автономное учреждение здравоохранения Республики Башкортостан "Санаторий для детей Радуга города Стерлитамак" </t>
  </si>
  <si>
    <t>ГАУЗ РБ "Санаторий для детей Радуга города Стерлитамак"</t>
  </si>
  <si>
    <t>санаторно-курортное учреждение</t>
  </si>
  <si>
    <t>453124, Республика Башкортостан, г. Стерлитамак, ул. Сазонова, дом 4</t>
  </si>
  <si>
    <t xml:space="preserve">Гульнара </t>
  </si>
  <si>
    <t>Хамзовна</t>
  </si>
  <si>
    <t>8(3473)210628 str.raduga@doctorrb.ru</t>
  </si>
  <si>
    <t>онкология, урология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</si>
  <si>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гериатрия, дерматовенерология, детская хирургия, инфекционные болезни, кардиология, клиническая лабораторная диагностика, неврология, неотложная медицинская помощь,организация здравоохранения и общественного здоровья,онкология, оториноларингология (за исключением кохлеарной имплантации), офтальмология, профпатология, психиатрия, психиатрия-наркология, рентгенология, стоматология общей практики, стоматология ортопедическая,стоматология терапевтическая, стоматология хирургическая, травматология и ортопедия, ультразвуковая диагностика, урология,  фтизиатрия, функциональная диагностика, хирургия, эндокринология,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</si>
  <si>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гериатрия, дерматовенерология, детская хирургия, диетология, инфекционные болезни, кардиология, клиническая лабораторная диагностика, лабораторная диагностика,медицинская статистика , медицинский массаж, неврология, неонатология, онкология, оториноларингология (за исключением кохлеарной имплантации), операционное дело,организация здравоохранения и общественного здоровья,организация сестринского дела, офтальмология, патологическая анатомия, педиатрия,психиатрия,психиатрия-наркология, рентгенология, сестринское дело, сестринское дело в педиатрии,стоматология ортопедическая, терапия, травматология и ортопедия, трансфузиология, физиотерапия, функциональная диагностика, хирургия, урология</t>
  </si>
  <si>
    <t>020196</t>
  </si>
  <si>
    <r>
      <t xml:space="preserve">Общество с ограниченной ответственностью "ДЭНТА" </t>
    </r>
    <r>
      <rPr>
        <b/>
        <sz val="10"/>
        <color theme="1"/>
        <rFont val="Times New Roman"/>
        <family val="1"/>
        <charset val="204"/>
      </rPr>
      <t>(ООО"ДЭНТА")</t>
    </r>
  </si>
  <si>
    <t>0277050474</t>
  </si>
  <si>
    <t>1020203084813</t>
  </si>
  <si>
    <t>450044, Республика Башкортостан, г.Уфа,ул.Мира,22</t>
  </si>
  <si>
    <t xml:space="preserve"> 1060256009241</t>
  </si>
  <si>
    <r>
      <t>Государственное бюджетное учреждение здравоохранения Республики Башкортостан Бирская центральная районная больница  (</t>
    </r>
    <r>
      <rPr>
        <b/>
        <sz val="9"/>
        <color indexed="8"/>
        <rFont val="Calibri"/>
        <family val="2"/>
        <charset val="204"/>
        <scheme val="minor"/>
      </rPr>
      <t>ГБУЗ РБ Бирская ЦРБ</t>
    </r>
    <r>
      <rPr>
        <sz val="9"/>
        <color indexed="8"/>
        <rFont val="Calibri"/>
        <family val="2"/>
        <charset val="204"/>
        <scheme val="minor"/>
      </rPr>
      <t>)</t>
    </r>
  </si>
  <si>
    <r>
      <t>Государственное бюджетное учреждение здравоохранения Республики Башкортостан Калтасинская центральная районная больница (</t>
    </r>
    <r>
      <rPr>
        <b/>
        <sz val="9"/>
        <color indexed="8"/>
        <rFont val="Calibri"/>
        <family val="2"/>
        <charset val="204"/>
        <scheme val="minor"/>
      </rPr>
      <t>ГБУЗ РБ Калтасинская ЦРБ</t>
    </r>
    <r>
      <rPr>
        <sz val="9"/>
        <color indexed="8"/>
        <rFont val="Calibri"/>
        <family val="2"/>
        <charset val="204"/>
        <scheme val="minor"/>
      </rPr>
      <t>)</t>
    </r>
  </si>
  <si>
    <r>
      <t>Государственное бюджетное учреждение здравоохранения Республики Башкортостан Караидельская центральная районная больница (</t>
    </r>
    <r>
      <rPr>
        <b/>
        <sz val="9"/>
        <rFont val="Calibri"/>
        <family val="2"/>
        <charset val="204"/>
        <scheme val="minor"/>
      </rPr>
      <t>ГБУЗ РБ Караидельская  ЦРБ)</t>
    </r>
  </si>
  <si>
    <r>
      <t>Государственное бюджетное учреждение здравоохранения Республики Башкортостан Мишкинская центральная районная больница (</t>
    </r>
    <r>
      <rPr>
        <b/>
        <sz val="9"/>
        <rFont val="Calibri"/>
        <family val="2"/>
        <charset val="204"/>
        <scheme val="minor"/>
      </rPr>
      <t>ГБУЗ РБ Мишкинская ЦРБ)</t>
    </r>
  </si>
  <si>
    <r>
      <t>Государственное бюджетное учреждение здравоохранения Республики Башкортостан Городская больница города Нефтекамск (</t>
    </r>
    <r>
      <rPr>
        <b/>
        <sz val="9"/>
        <color indexed="8"/>
        <rFont val="Calibri"/>
        <family val="2"/>
        <charset val="204"/>
        <scheme val="minor"/>
      </rPr>
      <t>ГБУЗ РБ ГБ г.Нефтекамск</t>
    </r>
    <r>
      <rPr>
        <sz val="9"/>
        <color indexed="8"/>
        <rFont val="Calibri"/>
        <family val="2"/>
        <charset val="204"/>
        <scheme val="minor"/>
      </rPr>
      <t>)</t>
    </r>
  </si>
  <si>
    <t>021254</t>
  </si>
  <si>
    <t>452688, Республика Башкортостан г.Нефтекамск, ул.Ленина,39Г</t>
  </si>
  <si>
    <r>
      <t xml:space="preserve">Общество с ограниченной ответственностью "Корона+" ( </t>
    </r>
    <r>
      <rPr>
        <b/>
        <sz val="9"/>
        <color indexed="8"/>
        <rFont val="Calibri"/>
        <family val="2"/>
        <charset val="204"/>
        <scheme val="minor"/>
      </rPr>
      <t>ООО "Корона+</t>
    </r>
    <r>
      <rPr>
        <sz val="9"/>
        <color indexed="8"/>
        <rFont val="Calibri"/>
        <family val="2"/>
        <charset val="204"/>
        <scheme val="minor"/>
      </rPr>
      <t>")</t>
    </r>
  </si>
  <si>
    <t>452683, Республика Башкортостан, г.Нефтекамск, ул.Строителей,93  (ул. Ленина, 66В)</t>
  </si>
  <si>
    <t>021258</t>
  </si>
  <si>
    <t>452683, Республика Башкортостан, г.Нефтекамск, ул. Техснабовская, 3А</t>
  </si>
  <si>
    <r>
      <t>Общество с ограниченной ответственностью "Дента"</t>
    </r>
    <r>
      <rPr>
        <b/>
        <sz val="9"/>
        <color indexed="8"/>
        <rFont val="Calibri"/>
        <family val="2"/>
        <charset val="204"/>
        <scheme val="minor"/>
      </rPr>
      <t xml:space="preserve"> (ООО "Дента")</t>
    </r>
  </si>
  <si>
    <r>
      <t>Общество с ограниченной ответственностью "ВИТАЛ" (</t>
    </r>
    <r>
      <rPr>
        <b/>
        <sz val="9"/>
        <color indexed="8"/>
        <rFont val="Calibri"/>
        <family val="2"/>
        <charset val="204"/>
        <scheme val="minor"/>
      </rPr>
      <t>ООО "ВИТАЛ"</t>
    </r>
    <r>
      <rPr>
        <sz val="9"/>
        <color indexed="8"/>
        <rFont val="Calibri"/>
        <family val="2"/>
        <charset val="204"/>
        <scheme val="minor"/>
      </rPr>
      <t>)</t>
    </r>
  </si>
  <si>
    <t>Общество с ограниченной ответственностью медицинский центр "Корона" ( ООО "Корона")</t>
  </si>
  <si>
    <t>452683, Республика Башкортостан, г.Нефтекамск, ул. Ленина, д.17/211</t>
  </si>
  <si>
    <t>021269</t>
  </si>
  <si>
    <t>452689,Республика Башкортостан, г.Нефтекамск, ул.Шоссе  Березовское,д,6 "А"</t>
  </si>
  <si>
    <r>
      <t>Государственное бюджетное учреждение здравоохранения Республики Башкортостан Акъярская  центральная районная больница  (</t>
    </r>
    <r>
      <rPr>
        <b/>
        <sz val="9"/>
        <color indexed="8"/>
        <rFont val="Calibri"/>
        <family val="2"/>
        <charset val="204"/>
        <scheme val="minor"/>
      </rPr>
      <t>ГБУЗ РБ Акъярская ЦРБ</t>
    </r>
    <r>
      <rPr>
        <sz val="9"/>
        <color indexed="8"/>
        <rFont val="Calibri"/>
        <family val="2"/>
        <charset val="204"/>
        <scheme val="minor"/>
      </rPr>
      <t>)</t>
    </r>
  </si>
  <si>
    <r>
      <t>Государственное бюджетное учреждение здравоохранения Республики Башкортостан Аскаровская центральная районная больница (</t>
    </r>
    <r>
      <rPr>
        <b/>
        <sz val="9"/>
        <color indexed="8"/>
        <rFont val="Calibri"/>
        <family val="2"/>
        <charset val="204"/>
        <scheme val="minor"/>
      </rPr>
      <t>ГБУЗ РБ Аскаровская ЦРБ</t>
    </r>
    <r>
      <rPr>
        <sz val="9"/>
        <color indexed="8"/>
        <rFont val="Calibri"/>
        <family val="2"/>
        <charset val="204"/>
        <scheme val="minor"/>
      </rPr>
      <t>)</t>
    </r>
  </si>
  <si>
    <r>
      <t>Государственное бюджетное учреждение здравоохранения Республики Башкортостан Баймакская центральная городская  больница  (</t>
    </r>
    <r>
      <rPr>
        <b/>
        <sz val="9"/>
        <rFont val="Calibri"/>
        <family val="2"/>
        <charset val="204"/>
        <scheme val="minor"/>
      </rPr>
      <t>ГБУЗ РБ  Баймакская  ЦГБ</t>
    </r>
    <r>
      <rPr>
        <sz val="9"/>
        <rFont val="Calibri"/>
        <family val="2"/>
        <charset val="204"/>
        <scheme val="minor"/>
      </rPr>
      <t>)</t>
    </r>
  </si>
  <si>
    <r>
      <t>Общество с ограниченной ответственностью "Медента" (</t>
    </r>
    <r>
      <rPr>
        <b/>
        <sz val="9"/>
        <color indexed="8"/>
        <rFont val="Calibri"/>
        <family val="2"/>
        <charset val="204"/>
        <scheme val="minor"/>
      </rPr>
      <t>ООО "Медента")</t>
    </r>
  </si>
  <si>
    <r>
      <t xml:space="preserve">Общество с ограниченной ответственностью "МедТех" </t>
    </r>
    <r>
      <rPr>
        <b/>
        <sz val="9"/>
        <color theme="1"/>
        <rFont val="Calibri"/>
        <family val="2"/>
        <charset val="204"/>
        <scheme val="minor"/>
      </rPr>
      <t>(ООО "МедТех)</t>
    </r>
  </si>
  <si>
    <t>453832, Республика Башкортостан, г.Сибай, ул.Салавата Юлаева, д.60</t>
  </si>
  <si>
    <r>
      <t>Общество с ограниченной ответственностью "Дентал Стандарт "(</t>
    </r>
    <r>
      <rPr>
        <b/>
        <sz val="9"/>
        <color indexed="8"/>
        <rFont val="Calibri"/>
        <family val="2"/>
        <charset val="204"/>
        <scheme val="minor"/>
      </rPr>
      <t>ООО  "Дентал Стандарт")</t>
    </r>
  </si>
  <si>
    <r>
      <t>Общество с ограниченной ответственностью "Экодент"</t>
    </r>
    <r>
      <rPr>
        <b/>
        <sz val="9"/>
        <color indexed="8"/>
        <rFont val="Calibri"/>
        <family val="2"/>
        <charset val="204"/>
        <scheme val="minor"/>
      </rPr>
      <t xml:space="preserve"> (ООО "Экодент")</t>
    </r>
  </si>
  <si>
    <r>
      <t>Государственное бюджетное учреждение здравоохранения Республики Башкортостан Ермекеевская центральная районная больница (</t>
    </r>
    <r>
      <rPr>
        <b/>
        <sz val="9"/>
        <color indexed="8"/>
        <rFont val="Calibri"/>
        <family val="2"/>
        <charset val="204"/>
        <scheme val="minor"/>
      </rPr>
      <t>ГБУЗ РБ Ермекеевская ЦРБ</t>
    </r>
    <r>
      <rPr>
        <sz val="9"/>
        <color indexed="8"/>
        <rFont val="Calibri"/>
        <family val="2"/>
        <charset val="204"/>
        <scheme val="minor"/>
      </rPr>
      <t>)</t>
    </r>
  </si>
  <si>
    <r>
      <t>Государственное бюджетное учреждение здравоохранения Республики Башкортостан Раевская центральная районная больница (</t>
    </r>
    <r>
      <rPr>
        <b/>
        <sz val="9"/>
        <color indexed="8"/>
        <rFont val="Calibri"/>
        <family val="2"/>
        <charset val="204"/>
        <scheme val="minor"/>
      </rPr>
      <t>ГБУЗ РБ РаевскаяЦРБ</t>
    </r>
    <r>
      <rPr>
        <sz val="9"/>
        <color indexed="8"/>
        <rFont val="Calibri"/>
        <family val="2"/>
        <charset val="204"/>
        <scheme val="minor"/>
      </rPr>
      <t>)</t>
    </r>
  </si>
  <si>
    <t>021005</t>
  </si>
  <si>
    <t>452080, Республика Башкортостан, Миякинский район, с.Киргиз-Мияки, ул.Калинина, д.34</t>
  </si>
  <si>
    <r>
      <t>Общество с ограниченной ответственностью "Радуга" (</t>
    </r>
    <r>
      <rPr>
        <b/>
        <sz val="9"/>
        <color theme="1"/>
        <rFont val="Calibri"/>
        <family val="2"/>
        <charset val="204"/>
        <scheme val="minor"/>
      </rPr>
      <t>ООО "Радуга")</t>
    </r>
  </si>
  <si>
    <r>
      <t xml:space="preserve">Общество с ограниченной ответственностью "Академия здоровья" </t>
    </r>
    <r>
      <rPr>
        <b/>
        <sz val="9"/>
        <color theme="1"/>
        <rFont val="Calibri"/>
        <family val="2"/>
        <charset val="204"/>
        <scheme val="minor"/>
      </rPr>
      <t>(ООО "Академия здоровья")с.Киргиз-Мияки</t>
    </r>
  </si>
  <si>
    <r>
      <t>Государственное бюджетное учреждение здравоохранения Республики Башкортостан Верхнеяркеевская центральная районная больница (</t>
    </r>
    <r>
      <rPr>
        <b/>
        <sz val="9"/>
        <color indexed="8"/>
        <rFont val="Calibri"/>
        <family val="2"/>
        <charset val="204"/>
        <scheme val="minor"/>
      </rPr>
      <t>ГБУЗ РБ Верхнеяркеевская  ЦРБ</t>
    </r>
    <r>
      <rPr>
        <sz val="9"/>
        <color indexed="8"/>
        <rFont val="Calibri"/>
        <family val="2"/>
        <charset val="204"/>
        <scheme val="minor"/>
      </rPr>
      <t>)</t>
    </r>
  </si>
  <si>
    <r>
      <t>Общество с ограниченной ответственностью "Медсервис" (</t>
    </r>
    <r>
      <rPr>
        <b/>
        <sz val="9"/>
        <color indexed="8"/>
        <rFont val="Calibri"/>
        <family val="2"/>
        <charset val="204"/>
        <scheme val="minor"/>
      </rPr>
      <t>ООО "Медсервис"</t>
    </r>
    <r>
      <rPr>
        <sz val="9"/>
        <color indexed="8"/>
        <rFont val="Calibri"/>
        <family val="2"/>
        <charset val="204"/>
        <scheme val="minor"/>
      </rPr>
      <t>)с.Верхнеяркеево</t>
    </r>
  </si>
  <si>
    <r>
      <t>Государственное бюджетное учреждение здравоохранения Республики Башкортостан Городская больница №1 города Октябрьский (</t>
    </r>
    <r>
      <rPr>
        <b/>
        <sz val="9"/>
        <rFont val="Calibri"/>
        <family val="2"/>
        <charset val="204"/>
        <scheme val="minor"/>
      </rPr>
      <t xml:space="preserve"> ГБУЗ РБ ГБ №1 г.Октябрьский</t>
    </r>
    <r>
      <rPr>
        <sz val="9"/>
        <rFont val="Calibri"/>
        <family val="2"/>
        <charset val="204"/>
        <scheme val="minor"/>
      </rPr>
      <t>)</t>
    </r>
  </si>
  <si>
    <t>021322</t>
  </si>
  <si>
    <t>452616, Республика Башкортостан, г.Октябрьский, ул.Кувыкина,28</t>
  </si>
  <si>
    <t>021308</t>
  </si>
  <si>
    <t>452616, Республика Башкортостан, г.Октябрьский, 28 микрорайон, д.5</t>
  </si>
  <si>
    <r>
      <t>Государственное бюджетное учреждение здравоохранения Республики Башкортостан Туймазинская центральная районная больница (</t>
    </r>
    <r>
      <rPr>
        <b/>
        <sz val="9"/>
        <color indexed="8"/>
        <rFont val="Calibri"/>
        <family val="2"/>
        <charset val="204"/>
        <scheme val="minor"/>
      </rPr>
      <t>ГБУЗ РБ Туймазинская ЦРБ</t>
    </r>
    <r>
      <rPr>
        <sz val="9"/>
        <color indexed="8"/>
        <rFont val="Calibri"/>
        <family val="2"/>
        <charset val="204"/>
        <scheme val="minor"/>
      </rPr>
      <t>)</t>
    </r>
  </si>
  <si>
    <r>
      <t>Государственное бюджетное учреждение здравоохранения Республики Башкортостан Шаранская  центральная районная больница  (</t>
    </r>
    <r>
      <rPr>
        <b/>
        <sz val="9"/>
        <color indexed="8"/>
        <rFont val="Calibri"/>
        <family val="2"/>
        <charset val="204"/>
        <scheme val="minor"/>
      </rPr>
      <t>ГБУЗ РБ Шаранская  ЦРБ</t>
    </r>
    <r>
      <rPr>
        <sz val="9"/>
        <color indexed="8"/>
        <rFont val="Calibri"/>
        <family val="2"/>
        <charset val="204"/>
        <scheme val="minor"/>
      </rPr>
      <t>)</t>
    </r>
  </si>
  <si>
    <r>
      <t>Государственное бюджетное учреждение здравоохранения Республики Башкортостан Городская больница №2 города Стерлитамак (</t>
    </r>
    <r>
      <rPr>
        <b/>
        <sz val="9"/>
        <color indexed="8"/>
        <rFont val="Calibri"/>
        <family val="2"/>
        <charset val="204"/>
        <scheme val="minor"/>
      </rPr>
      <t>ГБУЗ РБ ГБ №2 г.Стерлитамак</t>
    </r>
    <r>
      <rPr>
        <sz val="9"/>
        <color indexed="8"/>
        <rFont val="Calibri"/>
        <family val="2"/>
        <charset val="204"/>
        <scheme val="minor"/>
      </rPr>
      <t>)</t>
    </r>
  </si>
  <si>
    <r>
      <t>Общество с ограниченной ответственностью Санаторий профилакторий "Березка" (</t>
    </r>
    <r>
      <rPr>
        <b/>
        <sz val="9"/>
        <color indexed="8"/>
        <rFont val="Calibri"/>
        <family val="2"/>
        <charset val="204"/>
        <scheme val="minor"/>
      </rPr>
      <t>ООО СП "Березка"</t>
    </r>
    <r>
      <rPr>
        <sz val="9"/>
        <color indexed="8"/>
        <rFont val="Calibri"/>
        <family val="2"/>
        <charset val="204"/>
        <scheme val="minor"/>
      </rPr>
      <t>)</t>
    </r>
  </si>
  <si>
    <t>Частное учреждение здравоохранения "Поликлиника РЖД-Медицина" города Стерлитамак" (ЧУЗ "РЖД-Медицина" г.Стерлитамак")</t>
  </si>
  <si>
    <r>
      <t>Общество с ограниченной ответственностью "Межрегиональный медицинский онкологический центр" (</t>
    </r>
    <r>
      <rPr>
        <b/>
        <sz val="9"/>
        <color indexed="8"/>
        <rFont val="Calibri"/>
        <family val="2"/>
        <charset val="204"/>
        <scheme val="minor"/>
      </rPr>
      <t>ООО "ММОЦ")</t>
    </r>
  </si>
  <si>
    <r>
      <t>Государственное бюджетное учреждение здравоохранения Республики Башкортостан Ишимбайская центральная районная больница (</t>
    </r>
    <r>
      <rPr>
        <b/>
        <sz val="9"/>
        <color indexed="8"/>
        <rFont val="Calibri"/>
        <family val="2"/>
        <charset val="204"/>
        <scheme val="minor"/>
      </rPr>
      <t>ГБУЗ РБ Ишимбайская ЦРБ</t>
    </r>
    <r>
      <rPr>
        <sz val="9"/>
        <color indexed="8"/>
        <rFont val="Calibri"/>
        <family val="2"/>
        <charset val="204"/>
        <scheme val="minor"/>
      </rPr>
      <t>)</t>
    </r>
  </si>
  <si>
    <r>
      <t>Государственное бюджетное учреждение здравоохранения Республики Башкортостан Федоровская центральная районная больница  (</t>
    </r>
    <r>
      <rPr>
        <b/>
        <sz val="9"/>
        <rFont val="Calibri"/>
        <family val="2"/>
        <charset val="204"/>
        <scheme val="minor"/>
      </rPr>
      <t>ГБУЗ РБ Федоровская ЦРБ</t>
    </r>
    <r>
      <rPr>
        <sz val="9"/>
        <rFont val="Calibri"/>
        <family val="2"/>
        <charset val="204"/>
        <scheme val="minor"/>
      </rPr>
      <t>)</t>
    </r>
  </si>
  <si>
    <r>
      <t>Государственное бюджетное учреждение"Уфимский научно-исследовательский институт глазных болезней Академии наук Республики Башкортостан " (</t>
    </r>
    <r>
      <rPr>
        <b/>
        <sz val="9"/>
        <color indexed="8"/>
        <rFont val="Calibri"/>
        <family val="2"/>
        <charset val="204"/>
        <scheme val="minor"/>
      </rPr>
      <t>ГБУ "УфНИИ ГБ АН РБ"</t>
    </r>
    <r>
      <rPr>
        <sz val="9"/>
        <color indexed="8"/>
        <rFont val="Calibri"/>
        <family val="2"/>
        <charset val="204"/>
        <scheme val="minor"/>
      </rPr>
      <t>)</t>
    </r>
  </si>
  <si>
    <r>
      <t>Государственное бюджетное учреждение здравоохранения Республиканский кардиологический центр(</t>
    </r>
    <r>
      <rPr>
        <b/>
        <sz val="9"/>
        <rFont val="Calibri"/>
        <family val="2"/>
        <charset val="204"/>
        <scheme val="minor"/>
      </rPr>
      <t>ГБУЗ РКЦ</t>
    </r>
    <r>
      <rPr>
        <sz val="9"/>
        <rFont val="Calibri"/>
        <family val="2"/>
        <charset val="204"/>
        <scheme val="minor"/>
      </rPr>
      <t>)</t>
    </r>
  </si>
  <si>
    <r>
      <t>Государственное бюджетное учреждение здравоохранения Республиканская клиническая больница имени Г.Г. Куватова (</t>
    </r>
    <r>
      <rPr>
        <b/>
        <sz val="9"/>
        <color indexed="8"/>
        <rFont val="Calibri"/>
        <family val="2"/>
        <charset val="204"/>
        <scheme val="minor"/>
      </rPr>
      <t>ГБУЗ РКБ им.Г.Г.Куватова)</t>
    </r>
  </si>
  <si>
    <r>
      <t>Государственное бюджетное учреждение здравоохранения  Республиканский медико-генетический центр (</t>
    </r>
    <r>
      <rPr>
        <b/>
        <sz val="9"/>
        <color theme="1"/>
        <rFont val="Calibri"/>
        <family val="2"/>
        <charset val="204"/>
        <scheme val="minor"/>
      </rPr>
      <t>ГБУЗ РМГЦ</t>
    </r>
    <r>
      <rPr>
        <sz val="9"/>
        <color theme="1"/>
        <rFont val="Calibri"/>
        <family val="2"/>
        <charset val="204"/>
        <scheme val="minor"/>
      </rPr>
      <t>)</t>
    </r>
  </si>
  <si>
    <t>020176</t>
  </si>
  <si>
    <t xml:space="preserve">119021 г.Москва, ул.Тимура Фрунзе,24 </t>
  </si>
  <si>
    <r>
      <t>Общество с ограниченной ответственностью "Центр ПЭТ-Технолоджи" (</t>
    </r>
    <r>
      <rPr>
        <b/>
        <sz val="10"/>
        <color theme="1"/>
        <rFont val="Times New Roman"/>
        <family val="1"/>
        <charset val="204"/>
      </rPr>
      <t>ООО "Центр ПЭТ-Технолоджи"</t>
    </r>
    <r>
      <rPr>
        <sz val="10"/>
        <color theme="1"/>
        <rFont val="Times New Roman"/>
        <family val="1"/>
        <charset val="204"/>
      </rPr>
      <t>)</t>
    </r>
  </si>
  <si>
    <t>022145</t>
  </si>
  <si>
    <t>111024, г. Москва, шоссе Интузиастов, д. 6</t>
  </si>
  <si>
    <r>
      <t>Государственное бюджетное учреждение здравоохранения Республики Башкортостан Городская клиническая больница №8 города Уфа (Г</t>
    </r>
    <r>
      <rPr>
        <b/>
        <sz val="9"/>
        <color indexed="8"/>
        <rFont val="Calibri"/>
        <family val="2"/>
        <charset val="204"/>
        <scheme val="minor"/>
      </rPr>
      <t>БУЗ РБ ГКБ №8 г.Уфа</t>
    </r>
    <r>
      <rPr>
        <sz val="9"/>
        <color indexed="8"/>
        <rFont val="Calibri"/>
        <family val="2"/>
        <charset val="204"/>
        <scheme val="minor"/>
      </rPr>
      <t>)</t>
    </r>
  </si>
  <si>
    <r>
      <t>Государственное бюджетное учреждение здравоохранения Республики Башкортостан Городская клиническая больница №13  города Уфа (Г</t>
    </r>
    <r>
      <rPr>
        <b/>
        <sz val="9"/>
        <color indexed="8"/>
        <rFont val="Calibri"/>
        <family val="2"/>
        <charset val="204"/>
        <scheme val="minor"/>
      </rPr>
      <t>БУЗ РБ ГКБ №13 г.Уфа</t>
    </r>
    <r>
      <rPr>
        <sz val="9"/>
        <color indexed="8"/>
        <rFont val="Calibri"/>
        <family val="2"/>
        <charset val="204"/>
        <scheme val="minor"/>
      </rPr>
      <t>)</t>
    </r>
  </si>
  <si>
    <r>
      <t>Государственное бюджетное учреждение здравоохранения Республики Башкортостан Городская клиническая больница Демского района  города Уфы (</t>
    </r>
    <r>
      <rPr>
        <b/>
        <sz val="9"/>
        <color theme="1"/>
        <rFont val="Calibri"/>
        <family val="2"/>
        <charset val="204"/>
        <scheme val="minor"/>
      </rPr>
      <t>ГБУЗ РБ ГКБ Демского района г.Уфы</t>
    </r>
    <r>
      <rPr>
        <sz val="9"/>
        <color theme="1"/>
        <rFont val="Calibri"/>
        <family val="2"/>
        <charset val="204"/>
        <scheme val="minor"/>
      </rPr>
      <t>)</t>
    </r>
  </si>
  <si>
    <r>
      <t>Федеральное государственное бюджетное образовательное учреждение высшего  образования "Башкирский государственный медицинский университет" Министерства здравоохранения  Российской Федерации (Ф</t>
    </r>
    <r>
      <rPr>
        <b/>
        <sz val="9"/>
        <rFont val="Calibri"/>
        <family val="2"/>
        <charset val="204"/>
        <scheme val="minor"/>
      </rPr>
      <t>ГБОУ ВО БГМУ Минздрава России</t>
    </r>
    <r>
      <rPr>
        <sz val="9"/>
        <rFont val="Calibri"/>
        <family val="2"/>
        <charset val="204"/>
        <scheme val="minor"/>
      </rPr>
      <t>)</t>
    </r>
  </si>
  <si>
    <r>
      <t xml:space="preserve">Частное учреждение здравоохранения "Клиническая больница "РЖД-Медицина" города Уфа" ( </t>
    </r>
    <r>
      <rPr>
        <b/>
        <sz val="10"/>
        <color theme="1"/>
        <rFont val="Times New Roman"/>
        <family val="1"/>
        <charset val="204"/>
      </rPr>
      <t>ЧУЗ "КБ "РЖД-Медицина"г.Уфа</t>
    </r>
    <r>
      <rPr>
        <sz val="10"/>
        <color theme="1"/>
        <rFont val="Times New Roman"/>
        <family val="1"/>
        <charset val="204"/>
      </rPr>
      <t>)</t>
    </r>
  </si>
  <si>
    <r>
      <t>Общество с ограниченной  ответственностью санаторий "Юматово" (ООО</t>
    </r>
    <r>
      <rPr>
        <b/>
        <sz val="9"/>
        <rFont val="Calibri"/>
        <family val="2"/>
        <charset val="204"/>
        <scheme val="minor"/>
      </rPr>
      <t xml:space="preserve"> санаторий "Юматово"</t>
    </r>
    <r>
      <rPr>
        <sz val="9"/>
        <rFont val="Calibri"/>
        <family val="2"/>
        <charset val="204"/>
        <scheme val="minor"/>
      </rPr>
      <t>)</t>
    </r>
  </si>
  <si>
    <r>
      <t>Государственное бюджетное учреждение здравоохранения Республики Башкортостан Детская поликлиника №2 города Уфа  (Г</t>
    </r>
    <r>
      <rPr>
        <b/>
        <sz val="9"/>
        <color indexed="8"/>
        <rFont val="Calibri"/>
        <family val="2"/>
        <charset val="204"/>
        <scheme val="minor"/>
      </rPr>
      <t>БУЗ РБ  Детская поликлиника №2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</si>
  <si>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№48  города Уфа (Г</t>
    </r>
    <r>
      <rPr>
        <b/>
        <sz val="9"/>
        <color indexed="8"/>
        <rFont val="Calibri"/>
        <family val="2"/>
        <charset val="204"/>
        <scheme val="minor"/>
      </rPr>
      <t>БУЗ РБ  Поликлиника №48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</si>
  <si>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№51  города Уфа (Г</t>
    </r>
    <r>
      <rPr>
        <b/>
        <sz val="9"/>
        <color indexed="8"/>
        <rFont val="Calibri"/>
        <family val="2"/>
        <charset val="204"/>
        <scheme val="minor"/>
      </rPr>
      <t>БУЗ РБ  Поликлиника №51 г.Уфа</t>
    </r>
    <r>
      <rPr>
        <sz val="9"/>
        <color indexed="8"/>
        <rFont val="Calibri"/>
        <family val="2"/>
        <charset val="204"/>
        <scheme val="minor"/>
      </rPr>
      <t>)</t>
    </r>
  </si>
  <si>
    <r>
      <t>Государственное бюджетное учреждение здравоохранения Республики Башкортостан Благовещенская центральная районная больница (</t>
    </r>
    <r>
      <rPr>
        <b/>
        <sz val="9"/>
        <color indexed="8"/>
        <rFont val="Calibri"/>
        <family val="2"/>
        <charset val="204"/>
        <scheme val="minor"/>
      </rPr>
      <t>ГБУЗ РБ Благовещенская  ЦРБ</t>
    </r>
    <r>
      <rPr>
        <sz val="9"/>
        <color indexed="8"/>
        <rFont val="Calibri"/>
        <family val="2"/>
        <charset val="204"/>
        <scheme val="minor"/>
      </rPr>
      <t>)</t>
    </r>
  </si>
  <si>
    <r>
      <t>Общество с ограниченной ответственностью "Дантист" (</t>
    </r>
    <r>
      <rPr>
        <b/>
        <sz val="10"/>
        <color indexed="8"/>
        <rFont val="Times New Roman"/>
        <family val="1"/>
        <charset val="204"/>
      </rPr>
      <t>ООО "Дантист"</t>
    </r>
    <r>
      <rPr>
        <sz val="10"/>
        <color indexed="8"/>
        <rFont val="Times New Roman"/>
        <family val="1"/>
        <charset val="204"/>
      </rPr>
      <t>)</t>
    </r>
  </si>
  <si>
    <t>020266</t>
  </si>
  <si>
    <t>452710, Буздякский район, с.Буздяк, ул.Красноармейская, д.33</t>
  </si>
  <si>
    <r>
      <t>Государственное бюджетное учреждение здравоохранения Республики Башкортостан Нуримановская центральная районная больница (</t>
    </r>
    <r>
      <rPr>
        <b/>
        <sz val="9"/>
        <color indexed="8"/>
        <rFont val="Calibri"/>
        <family val="2"/>
        <charset val="204"/>
        <scheme val="minor"/>
      </rPr>
      <t>ГБУЗ РБ Нуримановская ЦРБ</t>
    </r>
    <r>
      <rPr>
        <sz val="9"/>
        <color indexed="8"/>
        <rFont val="Calibri"/>
        <family val="2"/>
        <charset val="204"/>
        <scheme val="minor"/>
      </rPr>
      <t>)</t>
    </r>
  </si>
  <si>
    <r>
      <t>Государственное бюджетное учреждение здравоохранения Республики Башкортостан Чекмагушевская центральная районная больница (</t>
    </r>
    <r>
      <rPr>
        <b/>
        <sz val="9"/>
        <color indexed="8"/>
        <rFont val="Calibri"/>
        <family val="2"/>
        <charset val="204"/>
        <scheme val="minor"/>
      </rPr>
      <t>ГБУЗ РБ Чекмагушевская ЦРБ</t>
    </r>
    <r>
      <rPr>
        <sz val="9"/>
        <color indexed="8"/>
        <rFont val="Calibri"/>
        <family val="2"/>
        <charset val="204"/>
        <scheme val="minor"/>
      </rPr>
      <t>)</t>
    </r>
  </si>
  <si>
    <r>
      <t>Государственное бюджетное учреждение здравоохранения Республики Башкортостан Белокатайская центральная районная больница (</t>
    </r>
    <r>
      <rPr>
        <b/>
        <sz val="9"/>
        <color indexed="8"/>
        <rFont val="Calibri"/>
        <family val="2"/>
        <charset val="204"/>
        <scheme val="minor"/>
      </rPr>
      <t>ГБУЗ РБ Белокатайская ЦРБ</t>
    </r>
    <r>
      <rPr>
        <sz val="9"/>
        <color indexed="8"/>
        <rFont val="Calibri"/>
        <family val="2"/>
        <charset val="204"/>
        <scheme val="minor"/>
      </rPr>
      <t>)</t>
    </r>
  </si>
  <si>
    <r>
      <t>Государственное бюджетное учреждение здравоохранения Республики Башкортостан Кигинская центральная районная больница (</t>
    </r>
    <r>
      <rPr>
        <b/>
        <sz val="9"/>
        <color indexed="8"/>
        <rFont val="Calibri"/>
        <family val="2"/>
        <charset val="204"/>
        <scheme val="minor"/>
      </rPr>
      <t>ГБУЗ РБ Кигинская ЦРБ</t>
    </r>
    <r>
      <rPr>
        <sz val="9"/>
        <color indexed="8"/>
        <rFont val="Calibri"/>
        <family val="2"/>
        <charset val="204"/>
        <scheme val="minor"/>
      </rPr>
      <t>)</t>
    </r>
  </si>
  <si>
    <t>020219</t>
  </si>
  <si>
    <t>450098, Республика Башкортостан, г.Уфа, ул.Комсомольская, д.165, корпус 1</t>
  </si>
  <si>
    <r>
      <t>Общество с ограниченной ответственностью "Экома"(</t>
    </r>
    <r>
      <rPr>
        <b/>
        <sz val="10"/>
        <color indexed="8"/>
        <rFont val="Times New Roman"/>
        <family val="1"/>
        <charset val="204"/>
      </rPr>
      <t>ООО "Экома"</t>
    </r>
    <r>
      <rPr>
        <sz val="10"/>
        <color indexed="8"/>
        <rFont val="Times New Roman"/>
        <family val="1"/>
        <charset val="204"/>
      </rPr>
      <t>)</t>
    </r>
  </si>
  <si>
    <r>
      <t xml:space="preserve">Общество с ограниченной ответственностью "Клиника эстетической медицины "Юхелф" </t>
    </r>
    <r>
      <rPr>
        <b/>
        <sz val="9"/>
        <rFont val="Calibri"/>
        <family val="2"/>
        <charset val="204"/>
        <scheme val="minor"/>
      </rPr>
      <t>(ООО "Юхелф")</t>
    </r>
  </si>
  <si>
    <r>
      <t>Общество с ограниченной ответственностью "Лаборатория гемодиализа" (</t>
    </r>
    <r>
      <rPr>
        <b/>
        <sz val="9"/>
        <color indexed="8"/>
        <rFont val="Calibri"/>
        <family val="2"/>
        <charset val="204"/>
        <scheme val="minor"/>
      </rPr>
      <t>ООО "Лаборатория гемодиализа"</t>
    </r>
    <r>
      <rPr>
        <sz val="9"/>
        <color indexed="8"/>
        <rFont val="Calibri"/>
        <family val="2"/>
        <charset val="204"/>
        <scheme val="minor"/>
      </rPr>
      <t xml:space="preserve">) </t>
    </r>
  </si>
  <si>
    <r>
      <t xml:space="preserve">Общество с ограниченной ответственностью "Многопрофильный медицинский центр "Профилактическая медицина" </t>
    </r>
    <r>
      <rPr>
        <b/>
        <sz val="9"/>
        <rFont val="Calibri"/>
        <family val="2"/>
        <charset val="204"/>
        <scheme val="minor"/>
      </rPr>
      <t>(ООО "ММЦ "Профилактическая медицина")</t>
    </r>
  </si>
  <si>
    <r>
      <t>Общество с ограниченной ответственностью "ДиаЛайф" (</t>
    </r>
    <r>
      <rPr>
        <b/>
        <sz val="10"/>
        <color theme="1"/>
        <rFont val="Calibri"/>
        <family val="2"/>
        <charset val="204"/>
        <scheme val="minor"/>
      </rPr>
      <t>ООО "ДиаЛайф"</t>
    </r>
    <r>
      <rPr>
        <sz val="10"/>
        <color theme="1"/>
        <rFont val="Calibri"/>
        <family val="2"/>
        <charset val="204"/>
        <scheme val="minor"/>
      </rPr>
      <t>)</t>
    </r>
  </si>
  <si>
    <t>367029, Республика Дагестан, г. Махачкала, ул. Абубакарова, д. 30</t>
  </si>
  <si>
    <r>
      <t>Общество с ограниченной ответственностью "Поликлиника медосмотров "Инспектрум"(</t>
    </r>
    <r>
      <rPr>
        <b/>
        <sz val="9"/>
        <color indexed="8"/>
        <rFont val="Calibri"/>
        <family val="2"/>
        <charset val="204"/>
        <scheme val="minor"/>
      </rPr>
      <t>ООО "Поликлиника медосмотров "Инспектрум")</t>
    </r>
  </si>
  <si>
    <r>
      <t>Общество с ограниченной ответственностью "Клиника Эксперт Уфа"(</t>
    </r>
    <r>
      <rPr>
        <b/>
        <sz val="9"/>
        <rFont val="Calibri"/>
        <family val="2"/>
        <charset val="204"/>
        <scheme val="minor"/>
      </rPr>
      <t>ООО "Клиника Эксперт Уфа")</t>
    </r>
  </si>
  <si>
    <r>
      <t xml:space="preserve">Общество с ограниченной ответственностью "Клиника современной флебологии" </t>
    </r>
    <r>
      <rPr>
        <b/>
        <sz val="9"/>
        <color theme="1"/>
        <rFont val="Calibri"/>
        <family val="2"/>
        <charset val="204"/>
        <scheme val="minor"/>
      </rPr>
      <t>(ООО "Клиника современной флебологии")</t>
    </r>
  </si>
  <si>
    <r>
      <t>Общество с ограниченной ответственностью "Евромед-Уфа" (</t>
    </r>
    <r>
      <rPr>
        <b/>
        <sz val="9"/>
        <color indexed="8"/>
        <rFont val="Calibri"/>
        <family val="2"/>
        <charset val="204"/>
        <scheme val="minor"/>
      </rPr>
      <t>ООО "Евромед-Уфа"</t>
    </r>
    <r>
      <rPr>
        <sz val="9"/>
        <color indexed="8"/>
        <rFont val="Calibri"/>
        <family val="2"/>
        <charset val="204"/>
        <scheme val="minor"/>
      </rPr>
      <t>)</t>
    </r>
  </si>
  <si>
    <t>020263</t>
  </si>
  <si>
    <t>450074, Республика Башкортостан, г. Уфа, Кировский район, ул.С.Перовской,д.4</t>
  </si>
  <si>
    <t>020245</t>
  </si>
  <si>
    <t>450022, Республика Башкортостан, г.Уфа, ул.Бакалинская,19,пом.Секция15,офис4</t>
  </si>
  <si>
    <t>020264</t>
  </si>
  <si>
    <t>450079, Республика Башкортостан, г.Уфа, Проспект Октября, д.23/1</t>
  </si>
  <si>
    <r>
      <t xml:space="preserve">Общество с ограниченной ответственностью "Ситилаб-Башкортостан" </t>
    </r>
    <r>
      <rPr>
        <b/>
        <sz val="9"/>
        <rFont val="Calibri"/>
        <family val="2"/>
        <charset val="204"/>
        <scheme val="minor"/>
      </rPr>
      <t>(ООО "Ситилаб-Башкортостан")</t>
    </r>
  </si>
  <si>
    <t>020207</t>
  </si>
  <si>
    <t>Автономная некоммерческая организация Центр ранней помощи  "Азатлык" (АНО Центр ранней помощи"Азатлык")</t>
  </si>
  <si>
    <t>450064,Республика Башкортостан, г.Уфа, ул.Интернациональная,15</t>
  </si>
  <si>
    <t>020239</t>
  </si>
  <si>
    <t>450047, Республика Башкортостан, г.Уфа, ул.Айская,16</t>
  </si>
  <si>
    <t>020244</t>
  </si>
  <si>
    <t>450005, Республика Башкртостан, г.Уфа, ул. Революционная,99, этаж 1</t>
  </si>
  <si>
    <t>450076, Республика Башкортостан, г.Уфа,  ул.Достоевского,29</t>
  </si>
  <si>
    <t>020167</t>
  </si>
  <si>
    <t>450005, Республика Башкртостан, г.Уфа, ул. Революционная,57</t>
  </si>
  <si>
    <t>020236</t>
  </si>
  <si>
    <t>1110280049868</t>
  </si>
  <si>
    <t>450080, Республика Башкортостан, г.Уфа, ул.Степана Злобина,дом 38, корпус2</t>
  </si>
  <si>
    <r>
      <t xml:space="preserve">Общество с ограниченной ответственностью "Центр детской хирургии" </t>
    </r>
    <r>
      <rPr>
        <b/>
        <sz val="9"/>
        <rFont val="Calibri"/>
        <family val="2"/>
        <charset val="204"/>
        <scheme val="minor"/>
      </rPr>
      <t>(ООО "ЦДХ")</t>
    </r>
  </si>
  <si>
    <t>450076, Республика Башкортсатн, г.Уфа, ул.Гоголя,63</t>
  </si>
  <si>
    <t>020253</t>
  </si>
  <si>
    <t>450078, Республика Башкортостан, г.Уфа, ул. Ветошникова, д. 21/А</t>
  </si>
  <si>
    <t>020254</t>
  </si>
  <si>
    <t>450096, Республика Башкортостан, г.Уфа, ул.Энтузиастов, д.6А</t>
  </si>
  <si>
    <t>020255</t>
  </si>
  <si>
    <t>450078, Республика Башкортостан, г. Уфа, ул.Ветошникова,д.95</t>
  </si>
  <si>
    <t>020256</t>
  </si>
  <si>
    <t>020258</t>
  </si>
  <si>
    <t>450059, Республика Башкортостан, г.Уфа, ул. Братьев Кадомцевых, д.8</t>
  </si>
  <si>
    <t>020259</t>
  </si>
  <si>
    <t>450015, Республика Башкортостан, г.Уфа, ул.Карла Маркса, д.51/2</t>
  </si>
  <si>
    <t>020261</t>
  </si>
  <si>
    <t>450078, Республика Башкортостан, г.Уфа, ул.Кирова,д.52, офис 2-42</t>
  </si>
  <si>
    <t>020267</t>
  </si>
  <si>
    <t>450532, Республика Башкортостан, Уфимский район, д.Николаевка, ул.Дорожная, д.16, помещение1</t>
  </si>
  <si>
    <t>450047, Республика Башкортостан, г.Уфа, ул.Бакалинская, д.19 офис 16</t>
  </si>
  <si>
    <r>
      <t>Общество с ограниченной ответственностью "Ваша стоматология" (О</t>
    </r>
    <r>
      <rPr>
        <b/>
        <sz val="9"/>
        <color rgb="FFFF0000"/>
        <rFont val="Calibri"/>
        <family val="2"/>
        <charset val="204"/>
        <scheme val="minor"/>
      </rPr>
      <t>ОО "Ваша стоматология</t>
    </r>
    <r>
      <rPr>
        <sz val="9"/>
        <color rgb="FFFF0000"/>
        <rFont val="Calibri"/>
        <family val="2"/>
        <charset val="204"/>
        <scheme val="minor"/>
      </rPr>
      <t>")</t>
    </r>
  </si>
  <si>
    <r>
      <t>Общество с ограниченной ответственностью "Лаборатория медицинских анализов" (</t>
    </r>
    <r>
      <rPr>
        <b/>
        <sz val="9"/>
        <color rgb="FFFF0000"/>
        <rFont val="Calibri"/>
        <family val="2"/>
        <charset val="204"/>
        <scheme val="minor"/>
      </rPr>
      <t>ООО "Лаборатория медицинских анализов"</t>
    </r>
    <r>
      <rPr>
        <sz val="9"/>
        <color rgb="FFFF0000"/>
        <rFont val="Calibri"/>
        <family val="2"/>
        <charset val="204"/>
        <scheme val="minor"/>
      </rPr>
      <t>)</t>
    </r>
  </si>
  <si>
    <r>
      <t xml:space="preserve">Общество с ограниченной ответственностью "Лечебно-диагностический центр естественного оздоровления "Доктор ОЗОН" </t>
    </r>
    <r>
      <rPr>
        <b/>
        <sz val="10"/>
        <color rgb="FFFF0000"/>
        <rFont val="Calibri"/>
        <family val="2"/>
        <charset val="204"/>
        <scheme val="minor"/>
      </rPr>
      <t>(ООО "ЛДЦЕО "Доктор ОЗОН")</t>
    </r>
  </si>
  <si>
    <r>
      <t>Муниципальное унитарное предприятие "Детский многопрофильный санаторий "Росток" городского округа город Октябрьский Республики Башкортостан (</t>
    </r>
    <r>
      <rPr>
        <b/>
        <sz val="9"/>
        <color rgb="FFFF0000"/>
        <rFont val="Calibri"/>
        <family val="2"/>
        <charset val="204"/>
        <scheme val="minor"/>
      </rPr>
      <t>МУП ДМС "Росток"</t>
    </r>
    <r>
      <rPr>
        <sz val="9"/>
        <color rgb="FFFF0000"/>
        <rFont val="Calibri"/>
        <family val="2"/>
        <charset val="204"/>
        <scheme val="minor"/>
      </rPr>
      <t>)</t>
    </r>
  </si>
  <si>
    <r>
      <t>Общество с ограниченной ответственностью "ПЭТ-Технолоджи" (</t>
    </r>
    <r>
      <rPr>
        <b/>
        <sz val="9"/>
        <color rgb="FFFF0000"/>
        <rFont val="Calibri"/>
        <family val="2"/>
        <charset val="204"/>
        <scheme val="minor"/>
      </rPr>
      <t>ООО "ПЭТ-Технолоджи</t>
    </r>
    <r>
      <rPr>
        <sz val="9"/>
        <color rgb="FFFF0000"/>
        <rFont val="Calibri"/>
        <family val="2"/>
        <charset val="204"/>
        <scheme val="minor"/>
      </rPr>
      <t>")</t>
    </r>
  </si>
  <si>
    <r>
      <t>Муниципальное унитарное предприятие Единый расчетно-кассовый центр городского округа город Уфа Республики Башкортостан (</t>
    </r>
    <r>
      <rPr>
        <b/>
        <sz val="9"/>
        <color rgb="FFFF0000"/>
        <rFont val="Calibri"/>
        <family val="2"/>
        <charset val="204"/>
        <scheme val="minor"/>
      </rPr>
      <t>МУП ЕРКЦ г.Уфы</t>
    </r>
    <r>
      <rPr>
        <sz val="9"/>
        <color rgb="FFFF0000"/>
        <rFont val="Calibri"/>
        <family val="2"/>
        <charset val="204"/>
        <scheme val="minor"/>
      </rPr>
      <t xml:space="preserve">) </t>
    </r>
  </si>
  <si>
    <r>
      <t>Общество с ограниченной ответственностью "Бомонд" (</t>
    </r>
    <r>
      <rPr>
        <b/>
        <sz val="10"/>
        <color rgb="FFFF0000"/>
        <rFont val="Times New Roman"/>
        <family val="1"/>
        <charset val="204"/>
      </rPr>
      <t>ООО "Бомонд"</t>
    </r>
    <r>
      <rPr>
        <sz val="10"/>
        <color rgb="FFFF0000"/>
        <rFont val="Times New Roman"/>
        <family val="1"/>
        <charset val="204"/>
      </rPr>
      <t>)</t>
    </r>
  </si>
  <si>
    <r>
      <t xml:space="preserve">Общество с ограниченной ответственностью "Эмидент плюс" </t>
    </r>
    <r>
      <rPr>
        <b/>
        <sz val="9"/>
        <color rgb="FFFF0000"/>
        <rFont val="Calibri"/>
        <family val="2"/>
        <charset val="204"/>
        <scheme val="minor"/>
      </rPr>
      <t>(ООО "Эмидент плюс")</t>
    </r>
  </si>
  <si>
    <r>
      <t>Общество с ограниченной ответственностью "Аспект здоровья" (</t>
    </r>
    <r>
      <rPr>
        <b/>
        <sz val="10"/>
        <color rgb="FFFF0000"/>
        <rFont val="Times New Roman"/>
        <family val="1"/>
        <charset val="204"/>
      </rPr>
      <t>ООО "Аспект здоровья"</t>
    </r>
    <r>
      <rPr>
        <sz val="10"/>
        <color rgb="FFFF0000"/>
        <rFont val="Times New Roman"/>
        <family val="1"/>
        <charset val="204"/>
      </rPr>
      <t>)</t>
    </r>
  </si>
  <si>
    <r>
      <t xml:space="preserve">Общество с ограниченной ответственностью "Эмидент Люкс" </t>
    </r>
    <r>
      <rPr>
        <b/>
        <sz val="9"/>
        <color rgb="FFFF0000"/>
        <rFont val="Calibri"/>
        <family val="2"/>
        <charset val="204"/>
        <scheme val="minor"/>
      </rPr>
      <t>(ООО "Эмидент Люкс")</t>
    </r>
  </si>
  <si>
    <r>
      <t xml:space="preserve">Общество с ограниченной ответственностью "Эмидент Люкс" </t>
    </r>
    <r>
      <rPr>
        <b/>
        <sz val="9"/>
        <color rgb="FFFF0000"/>
        <rFont val="Calibri"/>
        <family val="2"/>
        <charset val="204"/>
        <scheme val="minor"/>
      </rPr>
      <t>(ООО "Эмидент Люкс")(ул.Революционная,99)</t>
    </r>
  </si>
  <si>
    <r>
      <t>Общество с ограниченной ответственностью "Медхелп" ( ООО "</t>
    </r>
    <r>
      <rPr>
        <b/>
        <sz val="9"/>
        <color rgb="FFFF0000"/>
        <rFont val="Calibri"/>
        <family val="2"/>
        <charset val="204"/>
        <scheme val="minor"/>
      </rPr>
      <t>Медхелп</t>
    </r>
    <r>
      <rPr>
        <sz val="9"/>
        <color rgb="FFFF0000"/>
        <rFont val="Calibri"/>
        <family val="2"/>
        <charset val="204"/>
        <scheme val="minor"/>
      </rPr>
      <t>")</t>
    </r>
  </si>
  <si>
    <r>
      <t xml:space="preserve">Общество с ограниченной ответственностью "Эмидент Люкс" </t>
    </r>
    <r>
      <rPr>
        <b/>
        <sz val="9"/>
        <color rgb="FFFF0000"/>
        <rFont val="Calibri"/>
        <family val="2"/>
        <charset val="204"/>
        <scheme val="minor"/>
      </rPr>
      <t>(ООО "Эмидент Люкс")(ул.Революционная,57)</t>
    </r>
  </si>
  <si>
    <r>
      <t>Общество с ограниченной ответственностью "Витадент Космо" (</t>
    </r>
    <r>
      <rPr>
        <b/>
        <sz val="9"/>
        <color rgb="FFFF0000"/>
        <rFont val="Calibri"/>
        <family val="2"/>
        <charset val="204"/>
        <scheme val="minor"/>
      </rPr>
      <t>ООО "Витадент Космо</t>
    </r>
    <r>
      <rPr>
        <sz val="9"/>
        <color rgb="FFFF0000"/>
        <rFont val="Calibri"/>
        <family val="2"/>
        <charset val="204"/>
        <scheme val="minor"/>
      </rPr>
      <t>")</t>
    </r>
  </si>
  <si>
    <r>
      <t>Общество с ограниченной ответственностью "ЛАБМЕД 1" (</t>
    </r>
    <r>
      <rPr>
        <b/>
        <sz val="10"/>
        <color rgb="FFFF0000"/>
        <rFont val="Times New Roman"/>
        <family val="1"/>
        <charset val="204"/>
      </rPr>
      <t>ООО "ЛАБМЕД 1"</t>
    </r>
    <r>
      <rPr>
        <sz val="10"/>
        <color rgb="FFFF0000"/>
        <rFont val="Times New Roman"/>
        <family val="1"/>
        <charset val="204"/>
      </rPr>
      <t>)</t>
    </r>
  </si>
  <si>
    <r>
      <t>Общество с ограниченной ответственностью "АГ Фабер Дентаплант" (</t>
    </r>
    <r>
      <rPr>
        <b/>
        <sz val="10"/>
        <color rgb="FFFF0000"/>
        <rFont val="Times New Roman"/>
        <family val="1"/>
        <charset val="204"/>
      </rPr>
      <t>ООО "АГ Фабер Дентаплант"</t>
    </r>
    <r>
      <rPr>
        <sz val="10"/>
        <color rgb="FFFF0000"/>
        <rFont val="Times New Roman"/>
        <family val="1"/>
        <charset val="204"/>
      </rPr>
      <t>)</t>
    </r>
  </si>
  <si>
    <r>
      <t>Общество с ограниченной ответственностью "Белое золото" (</t>
    </r>
    <r>
      <rPr>
        <b/>
        <sz val="10"/>
        <color rgb="FFFF0000"/>
        <rFont val="Times New Roman"/>
        <family val="1"/>
        <charset val="204"/>
      </rPr>
      <t>ООО "Белое золото"</t>
    </r>
    <r>
      <rPr>
        <sz val="10"/>
        <color rgb="FFFF0000"/>
        <rFont val="Times New Roman"/>
        <family val="1"/>
        <charset val="204"/>
      </rPr>
      <t>)</t>
    </r>
  </si>
  <si>
    <r>
      <t>Общество с ограниченной ответственностью "Госсправка" (</t>
    </r>
    <r>
      <rPr>
        <b/>
        <sz val="10"/>
        <color rgb="FFFF0000"/>
        <rFont val="Times New Roman"/>
        <family val="1"/>
        <charset val="204"/>
      </rPr>
      <t>ООО "Госсправка"</t>
    </r>
    <r>
      <rPr>
        <sz val="10"/>
        <color rgb="FFFF0000"/>
        <rFont val="Times New Roman"/>
        <family val="1"/>
        <charset val="204"/>
      </rPr>
      <t>)</t>
    </r>
  </si>
  <si>
    <r>
      <t>Общество с ограниченной ответственностью "Партнер" (</t>
    </r>
    <r>
      <rPr>
        <b/>
        <sz val="10"/>
        <color rgb="FFFF0000"/>
        <rFont val="Times New Roman"/>
        <family val="1"/>
        <charset val="204"/>
      </rPr>
      <t>ООО "Партнер"</t>
    </r>
    <r>
      <rPr>
        <sz val="10"/>
        <color rgb="FFFF0000"/>
        <rFont val="Times New Roman"/>
        <family val="1"/>
        <charset val="204"/>
      </rPr>
      <t>)</t>
    </r>
  </si>
  <si>
    <r>
      <t>Общество с ограниченной ответственностью "Еврооптик" (</t>
    </r>
    <r>
      <rPr>
        <b/>
        <sz val="10"/>
        <color rgb="FFFF0000"/>
        <rFont val="Times New Roman"/>
        <family val="1"/>
        <charset val="204"/>
      </rPr>
      <t>ООО "Еврооптик"</t>
    </r>
    <r>
      <rPr>
        <sz val="10"/>
        <color rgb="FFFF0000"/>
        <rFont val="Times New Roman"/>
        <family val="1"/>
        <charset val="204"/>
      </rPr>
      <t>)</t>
    </r>
  </si>
  <si>
    <r>
      <t>Общество с ограниченной ответственностью "Уфа Доктор" (</t>
    </r>
    <r>
      <rPr>
        <b/>
        <sz val="10"/>
        <color rgb="FFFF0000"/>
        <rFont val="Times New Roman"/>
        <family val="1"/>
        <charset val="204"/>
      </rPr>
      <t>ООО "Уфа Доктор"</t>
    </r>
    <r>
      <rPr>
        <sz val="10"/>
        <color rgb="FFFF0000"/>
        <rFont val="Times New Roman"/>
        <family val="1"/>
        <charset val="204"/>
      </rPr>
      <t>)</t>
    </r>
  </si>
  <si>
    <r>
      <t>Общество с ограниченной ответственностью "Медлайф" (</t>
    </r>
    <r>
      <rPr>
        <b/>
        <sz val="10"/>
        <color rgb="FFFF0000"/>
        <rFont val="Times New Roman"/>
        <family val="1"/>
        <charset val="204"/>
      </rPr>
      <t>ООО "Медлайф"</t>
    </r>
    <r>
      <rPr>
        <sz val="10"/>
        <color rgb="FFFF0000"/>
        <rFont val="Times New Roman"/>
        <family val="1"/>
        <charset val="204"/>
      </rPr>
      <t>)</t>
    </r>
  </si>
  <si>
    <r>
      <t>Общество с ограниченной ответственностью "Отличный доктор.РФ" (</t>
    </r>
    <r>
      <rPr>
        <b/>
        <sz val="10"/>
        <color rgb="FFFF0000"/>
        <rFont val="Times New Roman"/>
        <family val="1"/>
        <charset val="204"/>
      </rPr>
      <t>ООО "Отличный доктор.РФ"</t>
    </r>
    <r>
      <rPr>
        <sz val="10"/>
        <color rgb="FFFF0000"/>
        <rFont val="Times New Roman"/>
        <family val="1"/>
        <charset val="204"/>
      </rPr>
      <t>)</t>
    </r>
  </si>
  <si>
    <t>ООО83</t>
  </si>
  <si>
    <t>11</t>
  </si>
  <si>
    <t>12</t>
  </si>
  <si>
    <t>13</t>
  </si>
  <si>
    <t>14</t>
  </si>
  <si>
    <t>43</t>
  </si>
  <si>
    <t>54</t>
  </si>
  <si>
    <t>71</t>
  </si>
  <si>
    <t>Наименование филиала</t>
  </si>
  <si>
    <t>Бирский филиал</t>
  </si>
  <si>
    <t>Сибайский филиал</t>
  </si>
  <si>
    <t>Туймазинский филиал</t>
  </si>
  <si>
    <t>Стерлитамакский филиал</t>
  </si>
  <si>
    <t>Республиканские</t>
  </si>
  <si>
    <t>Центральный филиал</t>
  </si>
  <si>
    <t>27</t>
  </si>
  <si>
    <t>23</t>
  </si>
  <si>
    <t>18</t>
  </si>
  <si>
    <t>ГБУЗ</t>
  </si>
  <si>
    <t>10</t>
  </si>
  <si>
    <t>4</t>
  </si>
  <si>
    <t>ООО</t>
  </si>
  <si>
    <t>19</t>
  </si>
  <si>
    <t>в т.ч федер.</t>
  </si>
  <si>
    <r>
      <t xml:space="preserve">Общество с ограниченной ответственностью "Центр здоровья и красоты" </t>
    </r>
    <r>
      <rPr>
        <b/>
        <sz val="9"/>
        <color rgb="FFFF0000"/>
        <rFont val="Calibri"/>
        <family val="2"/>
        <charset val="204"/>
        <scheme val="minor"/>
      </rPr>
      <t>(ООО "Центр здоровья и красоты")</t>
    </r>
  </si>
  <si>
    <r>
      <t>Общество с ограниченной ответственностью" Центр восстановительного лечения и реабилитации" (</t>
    </r>
    <r>
      <rPr>
        <b/>
        <sz val="9"/>
        <color rgb="FFFF0000"/>
        <rFont val="Calibri"/>
        <family val="2"/>
        <charset val="204"/>
        <scheme val="minor"/>
      </rPr>
      <t>ООО "ЦВЛиР"</t>
    </r>
    <r>
      <rPr>
        <sz val="9"/>
        <color rgb="FFFF0000"/>
        <rFont val="Calibri"/>
        <family val="2"/>
        <charset val="204"/>
        <scheme val="minor"/>
      </rPr>
      <t>)</t>
    </r>
  </si>
  <si>
    <r>
      <t xml:space="preserve">Общество с ограниченной ответственностью  "М-лайн" </t>
    </r>
    <r>
      <rPr>
        <b/>
        <sz val="9"/>
        <color rgb="FFFF0000"/>
        <rFont val="Calibri"/>
        <family val="2"/>
        <charset val="204"/>
        <scheme val="minor"/>
      </rPr>
      <t>(ООО  "М-лайн")</t>
    </r>
  </si>
  <si>
    <r>
      <t>Общество с ограниченной ответственностью "Центр здоровья и красоты" (</t>
    </r>
    <r>
      <rPr>
        <b/>
        <sz val="9"/>
        <color rgb="FFFF0000"/>
        <rFont val="Times New Roman"/>
        <family val="1"/>
        <charset val="204"/>
      </rPr>
      <t>ООО "Центр здоровья и красоты"</t>
    </r>
    <r>
      <rPr>
        <sz val="9"/>
        <color rgb="FFFF0000"/>
        <rFont val="Times New Roman"/>
        <family val="1"/>
        <charset val="204"/>
      </rPr>
      <t>)</t>
    </r>
  </si>
  <si>
    <t>реестровый номер</t>
  </si>
  <si>
    <t>ОКПО (Общероссийский классификатор предприятий и организаций)</t>
  </si>
  <si>
    <t>ОГРН (Основной государственный регистрационный номер)</t>
  </si>
  <si>
    <t>ОКАТО (Общероссийский классификатор объектов административно-территориального деления)</t>
  </si>
  <si>
    <t>ОКТМО  (Общероссийский классификатор территорий муниципальных образований)</t>
  </si>
  <si>
    <t>ОКОГУ (Общероссийский классификатор органов государственной власти и управления)</t>
  </si>
  <si>
    <t>ОКФС (Общероссийский классификатор форм собственности)</t>
  </si>
  <si>
    <t>ОКОПФ (Общероссийский классификатор организационно-правовых форм)</t>
  </si>
  <si>
    <t>7</t>
  </si>
  <si>
    <r>
      <t>Государственное бюджетное учреждение здравоохранения Республики Башкортостан Балтачевская  центральная районная больница (</t>
    </r>
    <r>
      <rPr>
        <b/>
        <sz val="9"/>
        <color indexed="8"/>
        <rFont val="Calibri"/>
        <family val="2"/>
        <charset val="204"/>
        <scheme val="minor"/>
      </rPr>
      <t>ГБУЗ РБ Балтачевская  ЦРБ)</t>
    </r>
  </si>
  <si>
    <t>00270018</t>
  </si>
  <si>
    <t>80415000000</t>
  </si>
  <si>
    <t>80613101001</t>
  </si>
  <si>
    <t>4210014</t>
  </si>
  <si>
    <r>
      <t>Государственное бюджетное учреждение здравоохранения Республики Башкортостан Краснокамская центральная районная больница (</t>
    </r>
    <r>
      <rPr>
        <b/>
        <sz val="9"/>
        <rFont val="Calibri"/>
        <family val="2"/>
        <charset val="204"/>
        <scheme val="minor"/>
      </rPr>
      <t>ГБУЗ РБ Краснокамская ЦРБ</t>
    </r>
    <r>
      <rPr>
        <sz val="9"/>
        <rFont val="Calibri"/>
        <family val="2"/>
        <charset val="204"/>
        <scheme val="minor"/>
      </rPr>
      <t>)</t>
    </r>
  </si>
  <si>
    <r>
      <t xml:space="preserve">Государственное бюджетное учреждение здравоохранения Республики Башкортостан Янаульская центральная районная больница </t>
    </r>
    <r>
      <rPr>
        <b/>
        <sz val="9"/>
        <color indexed="8"/>
        <rFont val="Calibri"/>
        <family val="2"/>
        <charset val="204"/>
        <scheme val="minor"/>
      </rPr>
      <t>(ГБУЗ РБ Янаульская ЦРБ)</t>
    </r>
  </si>
  <si>
    <t>71862030</t>
  </si>
  <si>
    <t>80727000001</t>
  </si>
  <si>
    <r>
      <t>Общество с ограниченной ответственностью "Городская стоматологическая клиника" (</t>
    </r>
    <r>
      <rPr>
        <b/>
        <sz val="9"/>
        <color theme="1"/>
        <rFont val="Calibri"/>
        <family val="2"/>
        <charset val="204"/>
        <scheme val="minor"/>
      </rPr>
      <t xml:space="preserve"> ООО "ГСК</t>
    </r>
    <r>
      <rPr>
        <sz val="9"/>
        <color theme="1"/>
        <rFont val="Calibri"/>
        <family val="2"/>
        <charset val="204"/>
        <scheme val="minor"/>
      </rPr>
      <t>")</t>
    </r>
  </si>
  <si>
    <t>33794920</t>
  </si>
  <si>
    <t>1100264001243</t>
  </si>
  <si>
    <t>1070264000949</t>
  </si>
  <si>
    <t>88108136</t>
  </si>
  <si>
    <t xml:space="preserve">80427000000 </t>
  </si>
  <si>
    <t>75203</t>
  </si>
  <si>
    <t>4210015</t>
  </si>
  <si>
    <r>
      <t>Государственное бюджетное учреждение здравоохранения Республики Башкортостан Белорецкая центральная районная клиническая больница (</t>
    </r>
    <r>
      <rPr>
        <b/>
        <sz val="9"/>
        <color indexed="8"/>
        <rFont val="Calibri"/>
        <family val="2"/>
        <charset val="204"/>
        <scheme val="minor"/>
      </rPr>
      <t>ГБУЗ РБ Белорецкая ЦРКБ</t>
    </r>
    <r>
      <rPr>
        <sz val="9"/>
        <color indexed="8"/>
        <rFont val="Calibri"/>
        <family val="2"/>
        <charset val="204"/>
        <scheme val="minor"/>
      </rPr>
      <t>)</t>
    </r>
  </si>
  <si>
    <t>1060256009241</t>
  </si>
  <si>
    <r>
      <t>Государственное бюджетное учреждение здравоохранения Республики Башкортостан Центральная городская больница города Сибай (</t>
    </r>
    <r>
      <rPr>
        <b/>
        <sz val="9"/>
        <color indexed="8"/>
        <rFont val="Calibri"/>
        <family val="2"/>
        <charset val="204"/>
        <scheme val="minor"/>
      </rPr>
      <t>ГБУЗ ЦГБ г.Сибай</t>
    </r>
    <r>
      <rPr>
        <sz val="9"/>
        <color indexed="8"/>
        <rFont val="Calibri"/>
        <family val="2"/>
        <charset val="204"/>
        <scheme val="minor"/>
      </rPr>
      <t>)</t>
    </r>
  </si>
  <si>
    <t>33793079</t>
  </si>
  <si>
    <r>
      <t>Федеральное государственное бюджетное учреждение здравоохранения "Медико-санитарная часть №142 Федерального медико-биологического агенства"(</t>
    </r>
    <r>
      <rPr>
        <b/>
        <sz val="9"/>
        <rFont val="Calibri"/>
        <family val="2"/>
        <charset val="204"/>
        <scheme val="minor"/>
      </rPr>
      <t>ФГБУЗ МСЧ №142 ФМБА России</t>
    </r>
    <r>
      <rPr>
        <sz val="9"/>
        <rFont val="Calibri"/>
        <family val="2"/>
        <charset val="204"/>
        <scheme val="minor"/>
      </rPr>
      <t>)</t>
    </r>
  </si>
  <si>
    <t>08626182</t>
  </si>
  <si>
    <t xml:space="preserve">12 </t>
  </si>
  <si>
    <r>
      <t>Государственное бюджетное учреждение здравоохранения Республики Башкортостан Бижбулякская центральная районная больница (</t>
    </r>
    <r>
      <rPr>
        <b/>
        <sz val="9"/>
        <color indexed="8"/>
        <rFont val="Calibri"/>
        <family val="2"/>
        <charset val="204"/>
        <scheme val="minor"/>
      </rPr>
      <t>ГБУЗ РБ Бижбулякская ЦРБ</t>
    </r>
    <r>
      <rPr>
        <sz val="9"/>
        <color indexed="8"/>
        <rFont val="Calibri"/>
        <family val="2"/>
        <charset val="204"/>
        <scheme val="minor"/>
      </rPr>
      <t>)</t>
    </r>
  </si>
  <si>
    <t>26805592</t>
  </si>
  <si>
    <t>80212810001</t>
  </si>
  <si>
    <t>80612410101</t>
  </si>
  <si>
    <r>
      <t>Государственное бюджетное учреждение здравоохранения Республики Башкортостан Давлекановская центральная районная больница (</t>
    </r>
    <r>
      <rPr>
        <b/>
        <sz val="9"/>
        <color indexed="8"/>
        <rFont val="Calibri"/>
        <family val="2"/>
        <charset val="204"/>
        <scheme val="minor"/>
      </rPr>
      <t>ГБУЗ РБ ДавлекановскаяЦРБ</t>
    </r>
    <r>
      <rPr>
        <sz val="9"/>
        <color indexed="8"/>
        <rFont val="Calibri"/>
        <family val="2"/>
        <charset val="204"/>
        <scheme val="minor"/>
      </rPr>
      <t>)</t>
    </r>
  </si>
  <si>
    <r>
      <t>Государственное бюджетное учреждение здравоохранения Республики Башкортостан Миякинская центральная районная больница (</t>
    </r>
    <r>
      <rPr>
        <b/>
        <sz val="9"/>
        <color indexed="8"/>
        <rFont val="Calibri"/>
        <family val="2"/>
        <charset val="204"/>
        <scheme val="minor"/>
      </rPr>
      <t>ГБУЗ РБ Миякинская ЦРБ</t>
    </r>
    <r>
      <rPr>
        <sz val="9"/>
        <color indexed="8"/>
        <rFont val="Calibri"/>
        <family val="2"/>
        <charset val="204"/>
        <scheme val="minor"/>
      </rPr>
      <t>)</t>
    </r>
  </si>
  <si>
    <t>80644450101</t>
  </si>
  <si>
    <t>45302253</t>
  </si>
  <si>
    <t>1020200680103</t>
  </si>
  <si>
    <r>
      <t xml:space="preserve">Общество с ограниченной ответственностью "Академия здоровья" </t>
    </r>
    <r>
      <rPr>
        <b/>
        <sz val="9"/>
        <color theme="1"/>
        <rFont val="Calibri"/>
        <family val="2"/>
        <charset val="204"/>
        <scheme val="minor"/>
      </rPr>
      <t>(ООО "Академия здоровья")</t>
    </r>
  </si>
  <si>
    <t>15387619</t>
  </si>
  <si>
    <r>
      <t>Общество с ограниченной ответственностью "Медсервис" (</t>
    </r>
    <r>
      <rPr>
        <b/>
        <sz val="9"/>
        <color indexed="8"/>
        <rFont val="Calibri"/>
        <family val="2"/>
        <charset val="204"/>
        <scheme val="minor"/>
      </rPr>
      <t>ООО "Медсервис"</t>
    </r>
    <r>
      <rPr>
        <sz val="9"/>
        <color indexed="8"/>
        <rFont val="Calibri"/>
        <family val="2"/>
        <charset val="204"/>
        <scheme val="minor"/>
      </rPr>
      <t>)</t>
    </r>
  </si>
  <si>
    <r>
      <t>Государственное бюджетное учреждение здравоохранения Республики Башкортостан Городская больница города Салават (</t>
    </r>
    <r>
      <rPr>
        <b/>
        <sz val="9"/>
        <color indexed="8"/>
        <rFont val="Calibri"/>
        <family val="2"/>
        <charset val="204"/>
        <scheme val="minor"/>
      </rPr>
      <t xml:space="preserve"> ГБУЗ РБ ГБ г.Салават)</t>
    </r>
  </si>
  <si>
    <r>
      <t>Государственное бюджетное учреждение здравоохранения Республики Башкортостан Кожно-венерологический диспансер города Салават (</t>
    </r>
    <r>
      <rPr>
        <b/>
        <sz val="9"/>
        <rFont val="Calibri"/>
        <family val="2"/>
        <charset val="204"/>
        <scheme val="minor"/>
      </rPr>
      <t>ГБУЗ РБ КВД г.Салават)</t>
    </r>
  </si>
  <si>
    <r>
      <t>Государственное бюджетное учреждение здравоохранения Республики Башкортостан Детская   больница город Стерлитамак (</t>
    </r>
    <r>
      <rPr>
        <b/>
        <sz val="9"/>
        <rFont val="Calibri"/>
        <family val="2"/>
        <charset val="204"/>
        <scheme val="minor"/>
      </rPr>
      <t>ГБУЗ РБ ДБ г.Стерлитамак</t>
    </r>
    <r>
      <rPr>
        <sz val="9"/>
        <rFont val="Calibri"/>
        <family val="2"/>
        <charset val="204"/>
        <scheme val="minor"/>
      </rPr>
      <t>)</t>
    </r>
  </si>
  <si>
    <r>
      <t>Государственноебюджетное учреждение здравоохранения Республики Башкортостан Кожно-венерологический диспансер города Стерлитамак (</t>
    </r>
    <r>
      <rPr>
        <b/>
        <sz val="9"/>
        <color indexed="8"/>
        <rFont val="Calibri"/>
        <family val="2"/>
        <charset val="204"/>
        <scheme val="minor"/>
      </rPr>
      <t>ГБУЗ РБ КВД г.Стерлитамак</t>
    </r>
    <r>
      <rPr>
        <sz val="9"/>
        <color indexed="8"/>
        <rFont val="Calibri"/>
        <family val="2"/>
        <charset val="204"/>
        <scheme val="minor"/>
      </rPr>
      <t>)</t>
    </r>
  </si>
  <si>
    <r>
      <t>Государственное бюджетное учреждение здравоохранения Республики Башкортостан Стоматологическая поликлиника города Стерлитамак (</t>
    </r>
    <r>
      <rPr>
        <b/>
        <sz val="9"/>
        <rFont val="Calibri"/>
        <family val="2"/>
        <charset val="204"/>
        <scheme val="minor"/>
      </rPr>
      <t>ГБУЗ РБ СП г.Стерлитамак</t>
    </r>
    <r>
      <rPr>
        <sz val="9"/>
        <rFont val="Calibri"/>
        <family val="2"/>
        <charset val="204"/>
        <scheme val="minor"/>
      </rPr>
      <t>)</t>
    </r>
  </si>
  <si>
    <r>
      <t>Государственное  автономное учреждение здравоохранения Республики Башкортостан "Санаторий для детей  Нур города Стерлитамак " (</t>
    </r>
    <r>
      <rPr>
        <b/>
        <sz val="9"/>
        <color indexed="8"/>
        <rFont val="Calibri"/>
        <family val="2"/>
        <charset val="204"/>
        <scheme val="minor"/>
      </rPr>
      <t>ГАУЗ РБ  "Санаторий для детей Нур г.Стерлитамак")</t>
    </r>
  </si>
  <si>
    <r>
      <t>Государственное бюджетное учреждение здравоохранения Республики Башкортостан  Городская больница города Кумертау (</t>
    </r>
    <r>
      <rPr>
        <b/>
        <sz val="9"/>
        <color indexed="8"/>
        <rFont val="Calibri"/>
        <family val="2"/>
        <charset val="204"/>
        <scheme val="minor"/>
      </rPr>
      <t>ГБУЗ РБ ГБ г.Кумертау</t>
    </r>
    <r>
      <rPr>
        <sz val="9"/>
        <color indexed="8"/>
        <rFont val="Calibri"/>
        <family val="2"/>
        <charset val="204"/>
        <scheme val="minor"/>
      </rPr>
      <t>)</t>
    </r>
  </si>
  <si>
    <r>
      <t xml:space="preserve">Государственное бюджетное учреждение здравоохранения Республики Башкортостан Исянгуловская центральная районная больница ( </t>
    </r>
    <r>
      <rPr>
        <b/>
        <sz val="9"/>
        <color indexed="8"/>
        <rFont val="Calibri"/>
        <family val="2"/>
        <charset val="204"/>
        <scheme val="minor"/>
      </rPr>
      <t>ГБУЗ РБ Исянгуловская ЦРБ</t>
    </r>
    <r>
      <rPr>
        <sz val="9"/>
        <color indexed="8"/>
        <rFont val="Calibri"/>
        <family val="2"/>
        <charset val="204"/>
        <scheme val="minor"/>
      </rPr>
      <t>)</t>
    </r>
  </si>
  <si>
    <r>
      <t>Государственное бюджетное учреждение здравоохранения Республики Башкортостан Красноусольская центральная районная больница (</t>
    </r>
    <r>
      <rPr>
        <b/>
        <sz val="9"/>
        <color indexed="8"/>
        <rFont val="Calibri"/>
        <family val="2"/>
        <charset val="204"/>
        <scheme val="minor"/>
      </rPr>
      <t>ГБУЗ РБ Красноусольская  ЦРБ</t>
    </r>
    <r>
      <rPr>
        <sz val="9"/>
        <color indexed="8"/>
        <rFont val="Calibri"/>
        <family val="2"/>
        <charset val="204"/>
        <scheme val="minor"/>
      </rPr>
      <t>)</t>
    </r>
  </si>
  <si>
    <r>
      <t>Государственное бюджетное учреждение здравоохранения Республики Башкортостан Мраковская центральная районная больница (</t>
    </r>
    <r>
      <rPr>
        <b/>
        <sz val="9"/>
        <color indexed="8"/>
        <rFont val="Calibri"/>
        <family val="2"/>
        <charset val="204"/>
        <scheme val="minor"/>
      </rPr>
      <t>ГБУЗ РБ Мраковская  ЦРБ</t>
    </r>
    <r>
      <rPr>
        <sz val="9"/>
        <color indexed="8"/>
        <rFont val="Calibri"/>
        <family val="2"/>
        <charset val="204"/>
        <scheme val="minor"/>
      </rPr>
      <t>)</t>
    </r>
  </si>
  <si>
    <t>75201</t>
  </si>
  <si>
    <r>
      <t>Государственное бюджетное учреждение здравоохранения Республиканский врачебно-физкультурный диспансер (</t>
    </r>
    <r>
      <rPr>
        <b/>
        <sz val="9"/>
        <color indexed="8"/>
        <rFont val="Calibri"/>
        <family val="2"/>
        <charset val="204"/>
        <scheme val="minor"/>
      </rPr>
      <t>ГБУЗ РВФД</t>
    </r>
    <r>
      <rPr>
        <sz val="9"/>
        <color indexed="8"/>
        <rFont val="Calibri"/>
        <family val="2"/>
        <charset val="204"/>
        <scheme val="minor"/>
      </rPr>
      <t>)</t>
    </r>
  </si>
  <si>
    <t>01952412</t>
  </si>
  <si>
    <r>
      <t>Государственное бюджетное учреждение здравоохранения Республиканский кожно-венерологический диспансер  №1 (</t>
    </r>
    <r>
      <rPr>
        <b/>
        <sz val="9"/>
        <color indexed="8"/>
        <rFont val="Calibri"/>
        <family val="2"/>
        <charset val="204"/>
        <scheme val="minor"/>
      </rPr>
      <t>ГБУЗ РКВД №1</t>
    </r>
    <r>
      <rPr>
        <sz val="9"/>
        <color indexed="8"/>
        <rFont val="Calibri"/>
        <family val="2"/>
        <charset val="204"/>
        <scheme val="minor"/>
      </rPr>
      <t>)</t>
    </r>
  </si>
  <si>
    <t>2300229</t>
  </si>
  <si>
    <r>
      <t>Государственное автономное учреждение здравоохранения Республиканский клинический онкологический диспансер Министерства  здравоохранения Республики Башкортостан (</t>
    </r>
    <r>
      <rPr>
        <b/>
        <sz val="9"/>
        <color indexed="8"/>
        <rFont val="Calibri"/>
        <family val="2"/>
        <charset val="204"/>
        <scheme val="minor"/>
      </rPr>
      <t>ГАУЗ РКОД МЗ РБ</t>
    </r>
    <r>
      <rPr>
        <sz val="9"/>
        <color indexed="8"/>
        <rFont val="Calibri"/>
        <family val="2"/>
        <charset val="204"/>
        <scheme val="minor"/>
      </rPr>
      <t>)</t>
    </r>
  </si>
  <si>
    <r>
      <t>Государственное бюджетное учреждение здравоохранения Республики Башкортостан Городская клиническая больница №21 города Уфа (</t>
    </r>
    <r>
      <rPr>
        <b/>
        <sz val="9"/>
        <rFont val="Calibri"/>
        <family val="2"/>
        <charset val="204"/>
        <scheme val="minor"/>
      </rPr>
      <t>ГБУЗ РБ ГКБ №21 г.Уфа)</t>
    </r>
  </si>
  <si>
    <t>Государственное бюджетное учреждение здравоохранения Республиканская  клиническая инфекционная больница (ГБУЗ РКИБ)</t>
  </si>
  <si>
    <r>
      <t>Государственное бюджетное учреждение здравоохранения Республиканский клинический госпиталь ветеранов войн (</t>
    </r>
    <r>
      <rPr>
        <b/>
        <sz val="9"/>
        <color indexed="8"/>
        <rFont val="Calibri"/>
        <family val="2"/>
        <charset val="204"/>
        <scheme val="minor"/>
      </rPr>
      <t>ГБУЗ РКГВВ)</t>
    </r>
  </si>
  <si>
    <t>01952501</t>
  </si>
  <si>
    <t>80701000001</t>
  </si>
  <si>
    <r>
      <t>Государственное бюджетное учреждение здравоохранения "Республиканский клинический перинатальный центр" Министерства здравоохранения Республики Башкортостан (</t>
    </r>
    <r>
      <rPr>
        <b/>
        <sz val="9"/>
        <color theme="1"/>
        <rFont val="Calibri"/>
        <family val="2"/>
        <charset val="204"/>
        <scheme val="minor"/>
      </rPr>
      <t>ГБУЗ РКПЦ МЗ РБ</t>
    </r>
    <r>
      <rPr>
        <sz val="9"/>
        <color theme="1"/>
        <rFont val="Calibri"/>
        <family val="2"/>
        <charset val="204"/>
        <scheme val="minor"/>
      </rPr>
      <t>)</t>
    </r>
  </si>
  <si>
    <t>20049103</t>
  </si>
  <si>
    <t>01966934</t>
  </si>
  <si>
    <t>1330415</t>
  </si>
  <si>
    <t>75103</t>
  </si>
  <si>
    <t>04537642</t>
  </si>
  <si>
    <t>80401384000</t>
  </si>
  <si>
    <t>1320700</t>
  </si>
  <si>
    <t>29799254</t>
  </si>
  <si>
    <t>80401365000</t>
  </si>
  <si>
    <t>01963597</t>
  </si>
  <si>
    <t>80507000000</t>
  </si>
  <si>
    <t>80707000001</t>
  </si>
  <si>
    <r>
      <t>Федеральное казенное учреждение здравоохранения "Медико-санитарная часть Министерства внутренних дел Российской Федерации по Республике Башкортостан("</t>
    </r>
    <r>
      <rPr>
        <b/>
        <sz val="9"/>
        <color indexed="8"/>
        <rFont val="Calibri"/>
        <family val="2"/>
        <charset val="204"/>
        <scheme val="minor"/>
      </rPr>
      <t>ФКУЗ "МСЧ МВД России по Республике Башкортостан"</t>
    </r>
    <r>
      <rPr>
        <sz val="9"/>
        <color indexed="8"/>
        <rFont val="Calibri"/>
        <family val="2"/>
        <charset val="204"/>
        <scheme val="minor"/>
      </rPr>
      <t>)</t>
    </r>
  </si>
  <si>
    <t>08585626</t>
  </si>
  <si>
    <t>1310500</t>
  </si>
  <si>
    <r>
      <t>Общество с ограниченной ответственностью "Санаторий "Зеленая роща" Республики Башкортостан (ООО "С</t>
    </r>
    <r>
      <rPr>
        <b/>
        <sz val="9"/>
        <rFont val="Calibri"/>
        <family val="2"/>
        <charset val="204"/>
        <scheme val="minor"/>
      </rPr>
      <t>анаторий "Зеленая роща" Республики Башкортостан)</t>
    </r>
  </si>
  <si>
    <t>04818111</t>
  </si>
  <si>
    <t>4210001</t>
  </si>
  <si>
    <t>19661388</t>
  </si>
  <si>
    <t>80252880001</t>
  </si>
  <si>
    <t>80652480101</t>
  </si>
  <si>
    <r>
      <t>Государственное бюджетное учреждение здравоохранения Республики Башкортостан Детская поликлиника №3  города Уфа (Г</t>
    </r>
    <r>
      <rPr>
        <b/>
        <sz val="9"/>
        <color indexed="8"/>
        <rFont val="Calibri"/>
        <family val="2"/>
        <charset val="204"/>
        <scheme val="minor"/>
      </rPr>
      <t>БУЗ РБ  Детская поликлиника №3 г.Уфа</t>
    </r>
    <r>
      <rPr>
        <sz val="9"/>
        <color indexed="8"/>
        <rFont val="Calibri"/>
        <family val="2"/>
        <charset val="204"/>
        <scheme val="minor"/>
      </rPr>
      <t>)</t>
    </r>
  </si>
  <si>
    <r>
      <t>Государственное бюджетное учреждение здравоохранения Республики Башкортостан Детская поликлиника №5 города Уфа  (Г</t>
    </r>
    <r>
      <rPr>
        <b/>
        <sz val="9"/>
        <color indexed="8"/>
        <rFont val="Calibri"/>
        <family val="2"/>
        <charset val="204"/>
        <scheme val="minor"/>
      </rPr>
      <t>БУЗ РБ  Детская поликлиника №5 г.Уфа</t>
    </r>
    <r>
      <rPr>
        <sz val="9"/>
        <color indexed="8"/>
        <rFont val="Calibri"/>
        <family val="2"/>
        <charset val="204"/>
        <scheme val="minor"/>
      </rPr>
      <t>)</t>
    </r>
  </si>
  <si>
    <r>
      <t>Государственное бюджетное учреждение здравоохранения Республики Башкортостан Детская поликлиника №6  города Уфа (Г</t>
    </r>
    <r>
      <rPr>
        <b/>
        <sz val="9"/>
        <color indexed="8"/>
        <rFont val="Calibri"/>
        <family val="2"/>
        <charset val="204"/>
        <scheme val="minor"/>
      </rPr>
      <t>БУЗ РБ Детская поликлиника №6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</si>
  <si>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№1  города Уфа (Г</t>
    </r>
    <r>
      <rPr>
        <b/>
        <sz val="9"/>
        <color indexed="8"/>
        <rFont val="Calibri"/>
        <family val="2"/>
        <charset val="204"/>
        <scheme val="minor"/>
      </rPr>
      <t>БУЗ РБ Поликлиника №1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</si>
  <si>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№32  города Уфа  (Г</t>
    </r>
    <r>
      <rPr>
        <b/>
        <sz val="9"/>
        <color indexed="8"/>
        <rFont val="Calibri"/>
        <family val="2"/>
        <charset val="204"/>
        <scheme val="minor"/>
      </rPr>
      <t>БУЗ РБ Поликлиника №32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</si>
  <si>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№38  города Уфа( Г</t>
    </r>
    <r>
      <rPr>
        <b/>
        <sz val="9"/>
        <rFont val="Calibri"/>
        <family val="2"/>
        <charset val="204"/>
        <scheme val="minor"/>
      </rPr>
      <t>БУЗ РБ  Поликлиника №38 г.Уфа</t>
    </r>
    <r>
      <rPr>
        <sz val="9"/>
        <rFont val="Calibri"/>
        <family val="2"/>
        <charset val="204"/>
        <scheme val="minor"/>
      </rPr>
      <t>)</t>
    </r>
  </si>
  <si>
    <r>
      <t>Государственное бюджетное учреждение здравоохранения Республики Башкортостан Поликлиника №43  города Уфа  (Г</t>
    </r>
    <r>
      <rPr>
        <b/>
        <sz val="9"/>
        <color indexed="8"/>
        <rFont val="Calibri"/>
        <family val="2"/>
        <charset val="204"/>
        <scheme val="minor"/>
      </rPr>
      <t>БУЗ РБ  Поликлиника №43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</si>
  <si>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№44  города Уфа(Г</t>
    </r>
    <r>
      <rPr>
        <b/>
        <sz val="9"/>
        <color indexed="8"/>
        <rFont val="Calibri"/>
        <family val="2"/>
        <charset val="204"/>
        <scheme val="minor"/>
      </rPr>
      <t>БУЗ РБ Поликлиника№44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</si>
  <si>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№46  города Уфа (</t>
    </r>
    <r>
      <rPr>
        <b/>
        <sz val="9"/>
        <color indexed="8"/>
        <rFont val="Calibri"/>
        <family val="2"/>
        <charset val="204"/>
        <scheme val="minor"/>
      </rPr>
      <t xml:space="preserve"> ГБУЗ РБ  Поликлиника №46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</si>
  <si>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№50 города Уфа (Г</t>
    </r>
    <r>
      <rPr>
        <b/>
        <sz val="9"/>
        <color indexed="8"/>
        <rFont val="Calibri"/>
        <family val="2"/>
        <charset val="204"/>
        <scheme val="minor"/>
      </rPr>
      <t>БУЗ РБ Поликлиника №50 г.Уфа</t>
    </r>
    <r>
      <rPr>
        <sz val="9"/>
        <color indexed="8"/>
        <rFont val="Calibri"/>
        <family val="2"/>
        <charset val="204"/>
        <scheme val="minor"/>
      </rPr>
      <t>)</t>
    </r>
  </si>
  <si>
    <r>
      <t>Государственное бюджетное учреждение здравоохранения Республики Башкортостан Поликлиника №52 города Уфа (Г</t>
    </r>
    <r>
      <rPr>
        <b/>
        <sz val="9"/>
        <color indexed="8"/>
        <rFont val="Calibri"/>
        <family val="2"/>
        <charset val="204"/>
        <scheme val="minor"/>
      </rPr>
      <t>БУЗ РБ  Поликлиника №52 г.Уфа</t>
    </r>
    <r>
      <rPr>
        <sz val="9"/>
        <color indexed="8"/>
        <rFont val="Calibri"/>
        <family val="2"/>
        <charset val="204"/>
        <scheme val="minor"/>
      </rPr>
      <t>)</t>
    </r>
  </si>
  <si>
    <r>
      <t>Федеральное государственное бюджетное научное учреждение Федеральный исследовательский центр Российской академии наук (</t>
    </r>
    <r>
      <rPr>
        <b/>
        <sz val="9"/>
        <rFont val="Calibri"/>
        <family val="2"/>
        <charset val="204"/>
        <scheme val="minor"/>
      </rPr>
      <t>УФИЦ РАН</t>
    </r>
    <r>
      <rPr>
        <sz val="9"/>
        <rFont val="Calibri"/>
        <family val="2"/>
        <charset val="204"/>
        <scheme val="minor"/>
      </rPr>
      <t>)</t>
    </r>
  </si>
  <si>
    <t>02699984</t>
  </si>
  <si>
    <r>
      <t>Государственное бюджетное учреждение здравоохранения Республиканская станция скорой медицинской помощи и центр  медицины катастроф (Г</t>
    </r>
    <r>
      <rPr>
        <b/>
        <sz val="9"/>
        <color indexed="8"/>
        <rFont val="Calibri"/>
        <family val="2"/>
        <charset val="204"/>
        <scheme val="minor"/>
      </rPr>
      <t>БУЗ  РССМП и ЦМК)</t>
    </r>
  </si>
  <si>
    <r>
      <t>Государственное бюджетное учреждение здравоохранения Республики Башкортостан Стоматологическая поликлиника №1 города Уфа (Г</t>
    </r>
    <r>
      <rPr>
        <b/>
        <sz val="9"/>
        <color indexed="8"/>
        <rFont val="Calibri"/>
        <family val="2"/>
        <charset val="204"/>
        <scheme val="minor"/>
      </rPr>
      <t>БУЗ  РБ Стоматологическая поликлиника №1 г.Уфа</t>
    </r>
    <r>
      <rPr>
        <sz val="9"/>
        <color indexed="8"/>
        <rFont val="Calibri"/>
        <family val="2"/>
        <charset val="204"/>
        <scheme val="minor"/>
      </rPr>
      <t>)</t>
    </r>
  </si>
  <si>
    <r>
      <t>Государственное бюджетное учреждение здравоохранения Республики Башкортостан Стоматологическая поликлиника №4 города Уфа (Г</t>
    </r>
    <r>
      <rPr>
        <b/>
        <sz val="9"/>
        <color indexed="8"/>
        <rFont val="Calibri"/>
        <family val="2"/>
        <charset val="204"/>
        <scheme val="minor"/>
      </rPr>
      <t>БУЗ  РБ Стоматологическая поликлиника №4 г.Уфа</t>
    </r>
    <r>
      <rPr>
        <sz val="9"/>
        <color indexed="8"/>
        <rFont val="Calibri"/>
        <family val="2"/>
        <charset val="204"/>
        <scheme val="minor"/>
      </rPr>
      <t>)</t>
    </r>
  </si>
  <si>
    <r>
      <t>Государственное бюджетное учреждение здравоохранения Республики Башкортостан Стоматологическая поликлиника №5  города Уфа (Г</t>
    </r>
    <r>
      <rPr>
        <b/>
        <sz val="9"/>
        <color indexed="8"/>
        <rFont val="Calibri"/>
        <family val="2"/>
        <charset val="204"/>
        <scheme val="minor"/>
      </rPr>
      <t>БУЗ РБ  Стоматологическая поликлиника №5 г.Уфа</t>
    </r>
    <r>
      <rPr>
        <sz val="9"/>
        <color indexed="8"/>
        <rFont val="Calibri"/>
        <family val="2"/>
        <charset val="204"/>
        <scheme val="minor"/>
      </rPr>
      <t>)</t>
    </r>
  </si>
  <si>
    <r>
      <t>Государственное бюджетное учреждение здравоохранения Республики Башкортостан Архангельская центральная районная больница (</t>
    </r>
    <r>
      <rPr>
        <b/>
        <sz val="9"/>
        <color indexed="8"/>
        <rFont val="Calibri"/>
        <family val="2"/>
        <charset val="204"/>
        <scheme val="minor"/>
      </rPr>
      <t>ГБУЗ РБ Архангельская ЦРБ</t>
    </r>
    <r>
      <rPr>
        <sz val="9"/>
        <color indexed="8"/>
        <rFont val="Calibri"/>
        <family val="2"/>
        <charset val="204"/>
        <scheme val="minor"/>
      </rPr>
      <t>)</t>
    </r>
  </si>
  <si>
    <r>
      <t>Общество с ограниченной ответственностью "Дантист" (</t>
    </r>
    <r>
      <rPr>
        <b/>
        <sz val="9"/>
        <color indexed="8"/>
        <rFont val="Calibri"/>
        <family val="2"/>
        <charset val="204"/>
        <scheme val="minor"/>
      </rPr>
      <t>ООО "Дантист"</t>
    </r>
    <r>
      <rPr>
        <sz val="9"/>
        <color indexed="8"/>
        <rFont val="Calibri"/>
        <family val="2"/>
        <charset val="204"/>
        <scheme val="minor"/>
      </rPr>
      <t>)</t>
    </r>
  </si>
  <si>
    <r>
      <t>Государственное бюджетное учреждение здравоохранения Республики Башкортостан Буздякская центральная районная больница (</t>
    </r>
    <r>
      <rPr>
        <b/>
        <sz val="9"/>
        <color indexed="8"/>
        <rFont val="Calibri"/>
        <family val="2"/>
        <charset val="204"/>
        <scheme val="minor"/>
      </rPr>
      <t>ГБУЗ РБ Буздякская ЦРБ</t>
    </r>
    <r>
      <rPr>
        <sz val="9"/>
        <color indexed="8"/>
        <rFont val="Calibri"/>
        <family val="2"/>
        <charset val="204"/>
        <scheme val="minor"/>
      </rPr>
      <t>)</t>
    </r>
  </si>
  <si>
    <r>
      <t>Государственное бюджетное учреждение здравоохранения Республики Башкортостан Языковская центральная районная больница (</t>
    </r>
    <r>
      <rPr>
        <b/>
        <sz val="9"/>
        <color indexed="8"/>
        <rFont val="Calibri"/>
        <family val="2"/>
        <charset val="204"/>
        <scheme val="minor"/>
      </rPr>
      <t>ГБУЗ РБ Языковская  ЦРБ</t>
    </r>
    <r>
      <rPr>
        <sz val="9"/>
        <color indexed="8"/>
        <rFont val="Calibri"/>
        <family val="2"/>
        <charset val="204"/>
        <scheme val="minor"/>
      </rPr>
      <t>)</t>
    </r>
  </si>
  <si>
    <r>
      <t>Государственное бюджетное учреждение здравоохранения Республики Башкортостан Большеустьикинская центральная районная больница (</t>
    </r>
    <r>
      <rPr>
        <b/>
        <sz val="9"/>
        <rFont val="Calibri"/>
        <family val="2"/>
        <charset val="204"/>
        <scheme val="minor"/>
      </rPr>
      <t>ГБУЗ РБ  Большеустьикинская ЦРБ</t>
    </r>
    <r>
      <rPr>
        <sz val="9"/>
        <rFont val="Calibri"/>
        <family val="2"/>
        <charset val="204"/>
        <scheme val="minor"/>
      </rPr>
      <t>)</t>
    </r>
  </si>
  <si>
    <r>
      <t>Государственное бюджетное учреждение здравоохранения Республики Башкортостан Месягутовская центральная районная больница (</t>
    </r>
    <r>
      <rPr>
        <b/>
        <sz val="9"/>
        <color indexed="8"/>
        <rFont val="Calibri"/>
        <family val="2"/>
        <charset val="204"/>
        <scheme val="minor"/>
      </rPr>
      <t>ГБУЗ РБ Месягутовская ЦРБ</t>
    </r>
    <r>
      <rPr>
        <sz val="9"/>
        <color indexed="8"/>
        <rFont val="Calibri"/>
        <family val="2"/>
        <charset val="204"/>
        <scheme val="minor"/>
      </rPr>
      <t>)</t>
    </r>
  </si>
  <si>
    <t xml:space="preserve">80401384000 </t>
  </si>
  <si>
    <r>
      <t>Общество с ограниченной ответственностью "Экома"(</t>
    </r>
    <r>
      <rPr>
        <b/>
        <sz val="9"/>
        <color indexed="8"/>
        <rFont val="Calibri"/>
        <family val="2"/>
        <charset val="204"/>
        <scheme val="minor"/>
      </rPr>
      <t>ООО "Экома"</t>
    </r>
    <r>
      <rPr>
        <sz val="9"/>
        <color indexed="8"/>
        <rFont val="Calibri"/>
        <family val="2"/>
        <charset val="204"/>
        <scheme val="minor"/>
      </rPr>
      <t>)</t>
    </r>
  </si>
  <si>
    <r>
      <t xml:space="preserve">Общество с ограниченной ответственностью "ДЭНТА" </t>
    </r>
    <r>
      <rPr>
        <b/>
        <sz val="9"/>
        <color theme="1"/>
        <rFont val="Calibri"/>
        <family val="2"/>
        <charset val="204"/>
        <scheme val="minor"/>
      </rPr>
      <t>(ООО"ДЭНТА")</t>
    </r>
  </si>
  <si>
    <t>55838150</t>
  </si>
  <si>
    <r>
      <t>Общество с ограниченной ответственностью "МЦ МЕГИ" (</t>
    </r>
    <r>
      <rPr>
        <b/>
        <sz val="9"/>
        <color indexed="8"/>
        <rFont val="Calibri"/>
        <family val="2"/>
        <charset val="204"/>
      </rPr>
      <t>ООО "МЦ МЕГИ</t>
    </r>
    <r>
      <rPr>
        <sz val="9"/>
        <color theme="1"/>
        <rFont val="Calibri"/>
        <family val="2"/>
        <charset val="204"/>
        <scheme val="minor"/>
      </rPr>
      <t>")</t>
    </r>
  </si>
  <si>
    <t>52962731</t>
  </si>
  <si>
    <r>
      <t>Общество с ограниченной ответственностью "КДЛ УФА-ТЕСТ" (</t>
    </r>
    <r>
      <rPr>
        <b/>
        <sz val="9"/>
        <color theme="1"/>
        <rFont val="Calibri"/>
        <family val="2"/>
        <charset val="204"/>
        <scheme val="minor"/>
      </rPr>
      <t>ООО   "КДЛ УФА-ТЕСТ" )</t>
    </r>
  </si>
  <si>
    <t>12692345</t>
  </si>
  <si>
    <t>28580737</t>
  </si>
  <si>
    <t>22637979</t>
  </si>
  <si>
    <t>86135956</t>
  </si>
  <si>
    <t>12688378</t>
  </si>
  <si>
    <t>4210011</t>
  </si>
  <si>
    <t>48877563</t>
  </si>
  <si>
    <t>84461002</t>
  </si>
  <si>
    <t>12690180</t>
  </si>
  <si>
    <t>86155189</t>
  </si>
  <si>
    <r>
      <t>Общество с ограниченной ответственностью "ДиаЛайф" (</t>
    </r>
    <r>
      <rPr>
        <b/>
        <sz val="9"/>
        <color theme="1"/>
        <rFont val="Calibri"/>
        <family val="2"/>
        <charset val="204"/>
        <scheme val="minor"/>
      </rPr>
      <t>ООО "ДиаЛайф"</t>
    </r>
    <r>
      <rPr>
        <sz val="9"/>
        <color theme="1"/>
        <rFont val="Calibri"/>
        <family val="2"/>
        <charset val="204"/>
        <scheme val="minor"/>
      </rPr>
      <t>)</t>
    </r>
  </si>
  <si>
    <t>38519041</t>
  </si>
  <si>
    <t>64129872</t>
  </si>
  <si>
    <t>20669585</t>
  </si>
  <si>
    <t>67182588</t>
  </si>
  <si>
    <t xml:space="preserve">80401375000 </t>
  </si>
  <si>
    <r>
      <t xml:space="preserve">Общество с ограниченной ответственностью "Мастер-Дент" ( </t>
    </r>
    <r>
      <rPr>
        <b/>
        <sz val="9"/>
        <color theme="1"/>
        <rFont val="Calibri"/>
        <family val="2"/>
        <charset val="204"/>
        <scheme val="minor"/>
      </rPr>
      <t>ООО "Мастер-Дент"</t>
    </r>
    <r>
      <rPr>
        <sz val="9"/>
        <color theme="1"/>
        <rFont val="Calibri"/>
        <family val="2"/>
        <charset val="204"/>
        <scheme val="minor"/>
      </rPr>
      <t>)</t>
    </r>
  </si>
  <si>
    <t>15292327</t>
  </si>
  <si>
    <t>88091795800001</t>
  </si>
  <si>
    <t>71400</t>
  </si>
  <si>
    <t>92824737</t>
  </si>
  <si>
    <t>12683493</t>
  </si>
  <si>
    <r>
      <t>Общество с ограниченной ответственностью "Республиканская клиника социальной реабилитации "Здоровье нации"№" (</t>
    </r>
    <r>
      <rPr>
        <b/>
        <sz val="10"/>
        <color theme="1"/>
        <rFont val="Times New Roman"/>
        <family val="1"/>
        <charset val="204"/>
      </rPr>
      <t>ООО РКСР "Здоровье нации"</t>
    </r>
    <r>
      <rPr>
        <sz val="10"/>
        <color theme="1"/>
        <rFont val="Times New Roman"/>
        <family val="1"/>
        <charset val="204"/>
      </rPr>
      <t>)</t>
    </r>
  </si>
  <si>
    <r>
      <t>Общество с ограниченной ответственностью "МД Проект 2010"(</t>
    </r>
    <r>
      <rPr>
        <b/>
        <sz val="9"/>
        <color indexed="8"/>
        <rFont val="Calibri"/>
        <family val="2"/>
        <charset val="204"/>
        <scheme val="minor"/>
      </rPr>
      <t xml:space="preserve"> ООО"МД Проект 2010")</t>
    </r>
  </si>
  <si>
    <r>
      <t>Общество с ограниченной ответственностью "Центр медицинских технологий" (</t>
    </r>
    <r>
      <rPr>
        <b/>
        <sz val="9"/>
        <color indexed="8"/>
        <rFont val="Calibri"/>
        <family val="2"/>
        <charset val="204"/>
        <scheme val="minor"/>
      </rPr>
      <t>ООО "ЦМТ"</t>
    </r>
    <r>
      <rPr>
        <sz val="9"/>
        <color indexed="8"/>
        <rFont val="Calibri"/>
        <family val="2"/>
        <charset val="204"/>
        <scheme val="minor"/>
      </rPr>
      <t>)</t>
    </r>
  </si>
  <si>
    <t>26790465</t>
  </si>
  <si>
    <t>40482055</t>
  </si>
  <si>
    <t>40284000000</t>
  </si>
  <si>
    <t>40375000000</t>
  </si>
  <si>
    <t>на 2020 год не заявились</t>
  </si>
  <si>
    <t>020177</t>
  </si>
  <si>
    <r>
      <t>Общество с ограниченной ответственностью "Арт-Лион" (</t>
    </r>
    <r>
      <rPr>
        <b/>
        <sz val="9"/>
        <color indexed="8"/>
        <rFont val="Calibri"/>
        <family val="2"/>
        <charset val="204"/>
        <scheme val="minor"/>
      </rPr>
      <t>ООО "Арт-Лион"</t>
    </r>
    <r>
      <rPr>
        <sz val="9"/>
        <color indexed="8"/>
        <rFont val="Calibri"/>
        <family val="2"/>
        <charset val="204"/>
        <scheme val="minor"/>
      </rPr>
      <t>)</t>
    </r>
  </si>
  <si>
    <t>1110280009597</t>
  </si>
  <si>
    <t>020180</t>
  </si>
  <si>
    <r>
      <t>Общество с ограниченной ответственностью "Центр здоровья" (</t>
    </r>
    <r>
      <rPr>
        <b/>
        <sz val="9"/>
        <color indexed="8"/>
        <rFont val="Calibri"/>
        <family val="2"/>
        <charset val="204"/>
        <scheme val="minor"/>
      </rPr>
      <t>ООО "Центр здоровья</t>
    </r>
    <r>
      <rPr>
        <sz val="9"/>
        <color indexed="8"/>
        <rFont val="Calibri"/>
        <family val="2"/>
        <charset val="204"/>
        <scheme val="minor"/>
      </rPr>
      <t>")</t>
    </r>
  </si>
  <si>
    <t>64153072</t>
  </si>
  <si>
    <t>1100264000132</t>
  </si>
  <si>
    <t>020203</t>
  </si>
  <si>
    <r>
      <t xml:space="preserve">Общество с ограниченной ответственностью "Эмидент" </t>
    </r>
    <r>
      <rPr>
        <b/>
        <sz val="9"/>
        <rFont val="Calibri"/>
        <family val="2"/>
        <charset val="204"/>
        <scheme val="minor"/>
      </rPr>
      <t>(ООО "Эмидент")</t>
    </r>
  </si>
  <si>
    <t>50806145</t>
  </si>
  <si>
    <t>1020203090731</t>
  </si>
  <si>
    <t>020202</t>
  </si>
  <si>
    <r>
      <t xml:space="preserve">Общество с ограниченной ответственностью "Эмидент" </t>
    </r>
    <r>
      <rPr>
        <b/>
        <sz val="9"/>
        <rFont val="Calibri"/>
        <family val="2"/>
        <charset val="204"/>
        <scheme val="minor"/>
      </rPr>
      <t>(ООО "Эмидент")ул.Амантая</t>
    </r>
  </si>
  <si>
    <t>20669337</t>
  </si>
  <si>
    <t>1130280043475</t>
  </si>
  <si>
    <t xml:space="preserve">80701000001 </t>
  </si>
  <si>
    <t>020230</t>
  </si>
  <si>
    <r>
      <t xml:space="preserve">Общество с ограниченной ответственностью "Лечебно-оздоровительного центра "Энергетик" </t>
    </r>
    <r>
      <rPr>
        <b/>
        <sz val="9"/>
        <color theme="1"/>
        <rFont val="Calibri"/>
        <family val="2"/>
        <charset val="204"/>
        <scheme val="minor"/>
      </rPr>
      <t>( ООО "ЛОЦ "Энергетик"</t>
    </r>
    <r>
      <rPr>
        <sz val="9"/>
        <color theme="1"/>
        <rFont val="Calibri"/>
        <family val="2"/>
        <charset val="204"/>
        <scheme val="minor"/>
      </rPr>
      <t>)</t>
    </r>
  </si>
  <si>
    <t>05446982</t>
  </si>
  <si>
    <t>1040203904267</t>
  </si>
  <si>
    <t>020231</t>
  </si>
  <si>
    <r>
      <t xml:space="preserve">Общество с ограниченной ответственностью "Клиника Авиценна" </t>
    </r>
    <r>
      <rPr>
        <b/>
        <sz val="9"/>
        <color theme="1"/>
        <rFont val="Calibri"/>
        <family val="2"/>
        <charset val="204"/>
        <scheme val="minor"/>
      </rPr>
      <t>(ООО "Клиника Авиценна")</t>
    </r>
  </si>
  <si>
    <t>88099147</t>
  </si>
  <si>
    <t>1080255000858</t>
  </si>
  <si>
    <t>80401944001</t>
  </si>
  <si>
    <t>80701000151</t>
  </si>
  <si>
    <t>020222</t>
  </si>
  <si>
    <r>
      <t>Общество с ограниченной ответственностью "ЮНИСТ" (</t>
    </r>
    <r>
      <rPr>
        <b/>
        <sz val="9"/>
        <color indexed="8"/>
        <rFont val="Calibri"/>
        <family val="2"/>
        <charset val="204"/>
        <scheme val="minor"/>
      </rPr>
      <t>ООО "ЮНИСТ"</t>
    </r>
    <r>
      <rPr>
        <sz val="9"/>
        <color indexed="8"/>
        <rFont val="Calibri"/>
        <family val="2"/>
        <charset val="204"/>
        <scheme val="minor"/>
      </rPr>
      <t>)</t>
    </r>
  </si>
  <si>
    <t>71859111</t>
  </si>
  <si>
    <t>1040203723230</t>
  </si>
  <si>
    <t>020238</t>
  </si>
  <si>
    <r>
      <t xml:space="preserve">Общество с ограниченной ответственностью "АЙМЕД" ( </t>
    </r>
    <r>
      <rPr>
        <b/>
        <sz val="9"/>
        <color indexed="8"/>
        <rFont val="Calibri"/>
        <family val="2"/>
        <charset val="204"/>
        <scheme val="minor"/>
      </rPr>
      <t>ООО "АЙМЕД</t>
    </r>
    <r>
      <rPr>
        <sz val="9"/>
        <color indexed="8"/>
        <rFont val="Calibri"/>
        <family val="2"/>
        <charset val="204"/>
        <scheme val="minor"/>
      </rPr>
      <t>")</t>
    </r>
  </si>
  <si>
    <t>15939645</t>
  </si>
  <si>
    <t>1170280038829</t>
  </si>
  <si>
    <r>
      <t>Общество с ограниченной ответственностью "Студия Стоматологии" (</t>
    </r>
    <r>
      <rPr>
        <b/>
        <sz val="9"/>
        <color theme="1"/>
        <rFont val="Calibri"/>
        <family val="2"/>
        <charset val="204"/>
        <scheme val="minor"/>
      </rPr>
      <t>ООО "Студия Стоматологии"</t>
    </r>
    <r>
      <rPr>
        <sz val="9"/>
        <color theme="1"/>
        <rFont val="Calibri"/>
        <family val="2"/>
        <charset val="204"/>
        <scheme val="minor"/>
      </rPr>
      <t>)</t>
    </r>
  </si>
  <si>
    <t>22687457</t>
  </si>
  <si>
    <r>
      <t>Общество с ограниченной ответственностью "Профи-клиник" (</t>
    </r>
    <r>
      <rPr>
        <b/>
        <sz val="9"/>
        <color theme="1"/>
        <rFont val="Calibri"/>
        <family val="2"/>
        <charset val="204"/>
        <scheme val="minor"/>
      </rPr>
      <t>ООО  "Профи-клиник")</t>
    </r>
  </si>
  <si>
    <t>020237</t>
  </si>
  <si>
    <r>
      <t>Общество с ограниченной ответственностью "Евромед+" (</t>
    </r>
    <r>
      <rPr>
        <b/>
        <sz val="9"/>
        <color indexed="8"/>
        <rFont val="Calibri"/>
        <family val="2"/>
        <charset val="204"/>
        <scheme val="minor"/>
      </rPr>
      <t>ООО "Евромед+"</t>
    </r>
    <r>
      <rPr>
        <sz val="9"/>
        <color indexed="8"/>
        <rFont val="Calibri"/>
        <family val="2"/>
        <charset val="204"/>
        <scheme val="minor"/>
      </rPr>
      <t xml:space="preserve">) </t>
    </r>
  </si>
  <si>
    <t>67179014</t>
  </si>
  <si>
    <t>1100280029937</t>
  </si>
  <si>
    <t>020234</t>
  </si>
  <si>
    <r>
      <t>Общество с ограниченной ответственностью "МЕДЕС ГРУПП УФА "(</t>
    </r>
    <r>
      <rPr>
        <b/>
        <sz val="9"/>
        <color indexed="8"/>
        <rFont val="Calibri"/>
        <family val="2"/>
        <charset val="204"/>
        <scheme val="minor"/>
      </rPr>
      <t>ООО  "МЕДЕС ГРУПП УФА")</t>
    </r>
  </si>
  <si>
    <t>22665591</t>
  </si>
  <si>
    <t>1140280005250</t>
  </si>
  <si>
    <t>020211</t>
  </si>
  <si>
    <r>
      <t>Общество с ограниченной ответственностью Стоматологическая клиника "Денталюкс" (</t>
    </r>
    <r>
      <rPr>
        <b/>
        <sz val="9"/>
        <color theme="1"/>
        <rFont val="Calibri"/>
        <family val="2"/>
        <charset val="204"/>
        <scheme val="minor"/>
      </rPr>
      <t>ООО СК "Денталюкс")</t>
    </r>
  </si>
  <si>
    <t>12716169</t>
  </si>
  <si>
    <t>1030204207626</t>
  </si>
  <si>
    <t>020240</t>
  </si>
  <si>
    <r>
      <t xml:space="preserve">Общество с ограниченной ответственностью "Медик" </t>
    </r>
    <r>
      <rPr>
        <b/>
        <sz val="9"/>
        <color theme="1"/>
        <rFont val="Calibri"/>
        <family val="2"/>
        <charset val="204"/>
        <scheme val="minor"/>
      </rPr>
      <t>(ООО "Медик")</t>
    </r>
  </si>
  <si>
    <t>2057955</t>
  </si>
  <si>
    <t>1160280078419</t>
  </si>
  <si>
    <t>021268</t>
  </si>
  <si>
    <r>
      <t xml:space="preserve">Общество с ограниченной ответственностью "Авиценна" </t>
    </r>
    <r>
      <rPr>
        <b/>
        <sz val="9"/>
        <rFont val="Calibri"/>
        <family val="2"/>
        <charset val="204"/>
        <scheme val="minor"/>
      </rPr>
      <t>(ООО "Авиценна")</t>
    </r>
  </si>
  <si>
    <t>50809646</t>
  </si>
  <si>
    <t>1020201884306</t>
  </si>
  <si>
    <t>020250</t>
  </si>
  <si>
    <r>
      <t xml:space="preserve">Общество с ограниченной ответственностью "Клиника эстетической медицины "ЭкоДентс" </t>
    </r>
    <r>
      <rPr>
        <b/>
        <sz val="9"/>
        <rFont val="Calibri"/>
        <family val="2"/>
        <charset val="204"/>
        <scheme val="minor"/>
      </rPr>
      <t>(ООО "ЭкоДентс")</t>
    </r>
  </si>
  <si>
    <t>22678518</t>
  </si>
  <si>
    <t>1140280012267</t>
  </si>
  <si>
    <t>020246</t>
  </si>
  <si>
    <r>
      <t xml:space="preserve">Общество с ограниченной ответственностью "Академия здоровья" </t>
    </r>
    <r>
      <rPr>
        <b/>
        <sz val="9"/>
        <rFont val="Calibri"/>
        <family val="2"/>
        <charset val="204"/>
        <scheme val="minor"/>
      </rPr>
      <t>(ООО "Академия здоровья")г.Уфа</t>
    </r>
  </si>
  <si>
    <t>61164891</t>
  </si>
  <si>
    <t>1090264001552</t>
  </si>
  <si>
    <t>022133</t>
  </si>
  <si>
    <r>
      <t xml:space="preserve">Общество с ограниченной ответственностью "Дистанционная медицина" ( </t>
    </r>
    <r>
      <rPr>
        <b/>
        <sz val="9"/>
        <color theme="1"/>
        <rFont val="Calibri"/>
        <family val="2"/>
        <charset val="204"/>
        <scheme val="minor"/>
      </rPr>
      <t>ООО "Дистанционная медицина"</t>
    </r>
    <r>
      <rPr>
        <sz val="9"/>
        <color theme="1"/>
        <rFont val="Calibri"/>
        <family val="2"/>
        <charset val="204"/>
        <scheme val="minor"/>
      </rPr>
      <t>)</t>
    </r>
  </si>
  <si>
    <t>38299378</t>
  </si>
  <si>
    <t>1127746055007</t>
  </si>
  <si>
    <t>45286565000</t>
  </si>
  <si>
    <t>45378000000</t>
  </si>
  <si>
    <t>020252</t>
  </si>
  <si>
    <r>
      <t xml:space="preserve">Общество с ограниченной ответственностью "ВИТАМ" </t>
    </r>
    <r>
      <rPr>
        <b/>
        <sz val="9"/>
        <color theme="1"/>
        <rFont val="Calibri"/>
        <family val="2"/>
        <charset val="204"/>
        <scheme val="minor"/>
      </rPr>
      <t>(ООО  "ВИТАМ")</t>
    </r>
  </si>
  <si>
    <t>31413641</t>
  </si>
  <si>
    <t>1180280039060</t>
  </si>
  <si>
    <r>
      <t>Общество с ограниченной ответственностью "Лечебно-диагностический центр естественного оздоровления "ПЛАТАН" (</t>
    </r>
    <r>
      <rPr>
        <b/>
        <sz val="9"/>
        <rFont val="Calibri"/>
        <family val="2"/>
        <charset val="204"/>
        <scheme val="minor"/>
      </rPr>
      <t>ООО "ПЛАТАН")</t>
    </r>
  </si>
  <si>
    <t>23796556</t>
  </si>
  <si>
    <t>80403000000</t>
  </si>
  <si>
    <t>80703000001</t>
  </si>
  <si>
    <t>024085</t>
  </si>
  <si>
    <r>
      <t xml:space="preserve">Общество с ограниченной ответственностью "Мой доктор" </t>
    </r>
    <r>
      <rPr>
        <b/>
        <sz val="9"/>
        <color theme="1"/>
        <rFont val="Calibri"/>
        <family val="2"/>
        <charset val="204"/>
        <scheme val="minor"/>
      </rPr>
      <t>(ООО"Мой доктор")</t>
    </r>
  </si>
  <si>
    <t>32057024</t>
  </si>
  <si>
    <t>1150280054660</t>
  </si>
  <si>
    <t xml:space="preserve">80201810001 </t>
  </si>
  <si>
    <t xml:space="preserve">80601410101 </t>
  </si>
  <si>
    <t>021267</t>
  </si>
  <si>
    <r>
      <t xml:space="preserve">Общество с ограниченной ответственностью "МедСервис" </t>
    </r>
    <r>
      <rPr>
        <b/>
        <sz val="9"/>
        <color theme="1"/>
        <rFont val="Calibri"/>
        <family val="2"/>
        <charset val="204"/>
        <scheme val="minor"/>
      </rPr>
      <t>(ООО "МедСервис")г.Нефтекамск</t>
    </r>
  </si>
  <si>
    <t>38485572</t>
  </si>
  <si>
    <t>1120264000680</t>
  </si>
  <si>
    <t>026006</t>
  </si>
  <si>
    <r>
      <t>Общество с ограниченной ответственностью Стоматологическая клиника "ПАЛИТРАДЕНТ" (</t>
    </r>
    <r>
      <rPr>
        <b/>
        <sz val="9"/>
        <color theme="1"/>
        <rFont val="Calibri"/>
        <family val="2"/>
        <charset val="204"/>
        <scheme val="minor"/>
      </rPr>
      <t>ООО "ПАЛИТРАДЕНТ"</t>
    </r>
    <r>
      <rPr>
        <sz val="9"/>
        <color theme="1"/>
        <rFont val="Calibri"/>
        <family val="2"/>
        <charset val="204"/>
        <scheme val="minor"/>
      </rPr>
      <t>)</t>
    </r>
  </si>
  <si>
    <t>04456688</t>
  </si>
  <si>
    <t>1160280110407</t>
  </si>
  <si>
    <t>021664</t>
  </si>
  <si>
    <r>
      <t>Автономная некоммерческая организация по осуществлению деятельности в сфере здравоохранения "Перинатальный центр" (</t>
    </r>
    <r>
      <rPr>
        <b/>
        <sz val="9"/>
        <color rgb="FFFF0000"/>
        <rFont val="Calibri"/>
        <family val="2"/>
        <charset val="204"/>
        <scheme val="minor"/>
      </rPr>
      <t>АНО "Перинатальный центр"</t>
    </r>
    <r>
      <rPr>
        <sz val="9"/>
        <color rgb="FFFF0000"/>
        <rFont val="Calibri"/>
        <family val="2"/>
        <charset val="204"/>
        <scheme val="minor"/>
      </rPr>
      <t>)</t>
    </r>
  </si>
  <si>
    <t>23265847</t>
  </si>
  <si>
    <t>1180280001220</t>
  </si>
  <si>
    <t>421014</t>
  </si>
  <si>
    <t>021671</t>
  </si>
  <si>
    <r>
      <t>Общество с ограниченной ответственностью "Клиника доктора Симаковой" ( ООО "</t>
    </r>
    <r>
      <rPr>
        <b/>
        <sz val="9"/>
        <color theme="1"/>
        <rFont val="Times New Roman"/>
        <family val="1"/>
        <charset val="204"/>
      </rPr>
      <t>Клиника доктора Симаковой</t>
    </r>
    <r>
      <rPr>
        <sz val="9"/>
        <color theme="1"/>
        <rFont val="Times New Roman"/>
        <family val="1"/>
        <charset val="204"/>
      </rPr>
      <t>")</t>
    </r>
  </si>
  <si>
    <t>29803636</t>
  </si>
  <si>
    <t>1140280072217</t>
  </si>
  <si>
    <t>80445000000</t>
  </si>
  <si>
    <t>80745000001</t>
  </si>
  <si>
    <t>021672</t>
  </si>
  <si>
    <r>
      <t xml:space="preserve">Общество с ограниченной ответственностью медицинская клиника "Мама" </t>
    </r>
    <r>
      <rPr>
        <b/>
        <sz val="9"/>
        <color theme="1"/>
        <rFont val="Calibri"/>
        <family val="2"/>
        <charset val="204"/>
        <scheme val="minor"/>
      </rPr>
      <t>(ООО МК "Мама")</t>
    </r>
  </si>
  <si>
    <t>64130421</t>
  </si>
  <si>
    <t>1100268000062</t>
  </si>
  <si>
    <t>021016</t>
  </si>
  <si>
    <r>
      <t xml:space="preserve">Общество с ограниченной ответственностью "МедСервис" </t>
    </r>
    <r>
      <rPr>
        <b/>
        <sz val="9"/>
        <rFont val="Calibri"/>
        <family val="2"/>
        <charset val="204"/>
        <scheme val="minor"/>
      </rPr>
      <t>(ООО "МедСервис")с.Ермолаево</t>
    </r>
  </si>
  <si>
    <t>4796740</t>
  </si>
  <si>
    <t>1160280116028</t>
  </si>
  <si>
    <t>80239812001</t>
  </si>
  <si>
    <t>80639412101</t>
  </si>
  <si>
    <t>32061948</t>
  </si>
  <si>
    <t>1150280058400</t>
  </si>
  <si>
    <t>80417000000</t>
  </si>
  <si>
    <t>80615101001</t>
  </si>
  <si>
    <t>ОКФС</t>
  </si>
  <si>
    <t>12 - Федеральная собственность -6</t>
  </si>
  <si>
    <t>34 - Совместная частная и иностранная собственность -1</t>
  </si>
  <si>
    <t>ОКОПФ</t>
  </si>
  <si>
    <t>75103 - Федеральные государственные бюджетные учреждения-5</t>
  </si>
  <si>
    <t>75104 - Федеральные государственные казенные учреждения-1</t>
  </si>
  <si>
    <t>75500 - Частные учреждения- 2</t>
  </si>
  <si>
    <t>1190280007345</t>
  </si>
  <si>
    <r>
      <t>Государственное бюджетное учреждение здравоохранения Республики Башкортостан Калтасинская центральная районная больница (</t>
    </r>
    <r>
      <rPr>
        <b/>
        <sz val="10"/>
        <color theme="1"/>
        <rFont val="Calibri"/>
        <family val="2"/>
        <charset val="204"/>
        <scheme val="minor"/>
      </rPr>
      <t>ГБУЗ РБ Калтасинская ЦРБ</t>
    </r>
    <r>
      <rPr>
        <sz val="10"/>
        <color theme="1"/>
        <rFont val="Calibri"/>
        <family val="2"/>
        <charset val="204"/>
        <scheme val="minor"/>
      </rPr>
      <t>)</t>
    </r>
  </si>
  <si>
    <r>
      <t>Государственное бюджетное учреждение здравоохранения Республики Башкортостан Мишкинская центральная районная больница (</t>
    </r>
    <r>
      <rPr>
        <b/>
        <sz val="10"/>
        <color theme="1"/>
        <rFont val="Calibri"/>
        <family val="2"/>
        <charset val="204"/>
        <scheme val="minor"/>
      </rPr>
      <t>ГБУЗ РБ Мишкинская ЦРБ</t>
    </r>
    <r>
      <rPr>
        <sz val="10"/>
        <color theme="1"/>
        <rFont val="Calibri"/>
        <family val="2"/>
        <charset val="204"/>
        <scheme val="minor"/>
      </rPr>
      <t>)</t>
    </r>
  </si>
  <si>
    <r>
      <t>Государственное бюджетное учреждение здравоохранения Республики Башкортостан Янаульская центральная районная больница (</t>
    </r>
    <r>
      <rPr>
        <b/>
        <sz val="10"/>
        <color theme="1"/>
        <rFont val="Calibri"/>
        <family val="2"/>
        <charset val="204"/>
        <scheme val="minor"/>
      </rPr>
      <t>ГБУЗ РБ Янаульская ЦРБ</t>
    </r>
    <r>
      <rPr>
        <sz val="10"/>
        <color theme="1"/>
        <rFont val="Calibri"/>
        <family val="2"/>
        <charset val="204"/>
        <scheme val="minor"/>
      </rPr>
      <t>)</t>
    </r>
  </si>
  <si>
    <r>
      <t>Государственное бюджетное учреждение здравоохранения Республики Башкортостан Аскинская центральная районная больница (</t>
    </r>
    <r>
      <rPr>
        <b/>
        <sz val="10"/>
        <color indexed="8"/>
        <rFont val="Calibri"/>
        <family val="2"/>
        <charset val="204"/>
        <scheme val="minor"/>
      </rPr>
      <t>ГБУЗ РБ Аскинская ЦРБ)</t>
    </r>
  </si>
  <si>
    <r>
      <t>Общество с ограниченной ответственностью Медицинский центр "СЕМЕЙНЫЙ ДОКТОР" (</t>
    </r>
    <r>
      <rPr>
        <b/>
        <sz val="10"/>
        <color theme="1"/>
        <rFont val="Calibri"/>
        <family val="2"/>
        <charset val="204"/>
        <scheme val="minor"/>
      </rPr>
      <t>ООО МЦ "СЕМЕЙНЫЙ ДОКТОР")</t>
    </r>
  </si>
  <si>
    <r>
      <t>Государственное бюджетное учреждение здравоохранения Республики Башкортостан Бураевская центральная районная больница (</t>
    </r>
    <r>
      <rPr>
        <b/>
        <sz val="10"/>
        <color indexed="8"/>
        <rFont val="Calibri"/>
        <family val="2"/>
        <charset val="204"/>
        <scheme val="minor"/>
      </rPr>
      <t>ГБУЗ РБ Бураевская  ЦРБ)</t>
    </r>
  </si>
  <si>
    <r>
      <t>Государственное бюджетное учреждение здравоохранения Республики Башкортостан Верхне-Татышлинская центральная районная больница (</t>
    </r>
    <r>
      <rPr>
        <b/>
        <sz val="10"/>
        <color indexed="8"/>
        <rFont val="Calibri"/>
        <family val="2"/>
        <charset val="204"/>
        <scheme val="minor"/>
      </rPr>
      <t>ГБУЗ РБ Верхне-Татышлинская ЦРБ)</t>
    </r>
  </si>
  <si>
    <r>
      <t>Государственное бюджетное учреждение здравоохранения Республики Башкортостан Дюртюлинская  центральная районная больница (</t>
    </r>
    <r>
      <rPr>
        <b/>
        <sz val="10"/>
        <rFont val="Calibri"/>
        <family val="2"/>
        <charset val="204"/>
        <scheme val="minor"/>
      </rPr>
      <t>ГБУЗ РБ Дюртюлинская  ЦРБ</t>
    </r>
    <r>
      <rPr>
        <sz val="10"/>
        <rFont val="Calibri"/>
        <family val="2"/>
        <charset val="204"/>
        <scheme val="minor"/>
      </rPr>
      <t>)</t>
    </r>
  </si>
  <si>
    <r>
      <t>Общество с ограниченной ответственностью "Дантист+" (</t>
    </r>
    <r>
      <rPr>
        <b/>
        <sz val="10"/>
        <color indexed="8"/>
        <rFont val="Calibri"/>
        <family val="2"/>
        <charset val="204"/>
      </rPr>
      <t>ООО "Дантист+"</t>
    </r>
    <r>
      <rPr>
        <sz val="10"/>
        <color indexed="8"/>
        <rFont val="Calibri"/>
        <family val="2"/>
        <charset val="204"/>
      </rPr>
      <t>)</t>
    </r>
  </si>
  <si>
    <r>
      <t>Общество с ограниченной ответственностью "Городская стоматологическая клиника" (</t>
    </r>
    <r>
      <rPr>
        <b/>
        <sz val="10"/>
        <color indexed="8"/>
        <rFont val="Calibri"/>
        <family val="2"/>
        <charset val="204"/>
        <scheme val="minor"/>
      </rPr>
      <t xml:space="preserve">ООО "ГСК" </t>
    </r>
    <r>
      <rPr>
        <sz val="10"/>
        <color indexed="8"/>
        <rFont val="Calibri"/>
        <family val="2"/>
        <charset val="204"/>
        <scheme val="minor"/>
      </rPr>
      <t>)</t>
    </r>
  </si>
  <si>
    <r>
      <t>Общество с ограниченной ответственностью "ВИП" (</t>
    </r>
    <r>
      <rPr>
        <b/>
        <sz val="10"/>
        <color indexed="8"/>
        <rFont val="Calibri"/>
        <family val="2"/>
        <charset val="204"/>
        <scheme val="minor"/>
      </rPr>
      <t>ООО "ВИП"</t>
    </r>
    <r>
      <rPr>
        <sz val="10"/>
        <color indexed="8"/>
        <rFont val="Calibri"/>
        <family val="2"/>
        <charset val="204"/>
        <scheme val="minor"/>
      </rPr>
      <t>)</t>
    </r>
  </si>
  <si>
    <r>
      <t>Общество с ограниченной ответственностью "ЭнжеДент"(</t>
    </r>
    <r>
      <rPr>
        <b/>
        <sz val="10"/>
        <color indexed="8"/>
        <rFont val="Calibri"/>
        <family val="2"/>
        <charset val="204"/>
        <scheme val="minor"/>
      </rPr>
      <t>ООО "ЭнжеДент"</t>
    </r>
    <r>
      <rPr>
        <sz val="10"/>
        <color indexed="8"/>
        <rFont val="Calibri"/>
        <family val="2"/>
        <charset val="204"/>
        <scheme val="minor"/>
      </rPr>
      <t>)</t>
    </r>
  </si>
  <si>
    <r>
      <t>Общество с ограниченной ответственностью "Белый жемчуг" (</t>
    </r>
    <r>
      <rPr>
        <b/>
        <sz val="10"/>
        <color indexed="8"/>
        <rFont val="Calibri"/>
        <family val="2"/>
        <charset val="204"/>
        <scheme val="minor"/>
      </rPr>
      <t>ООО "Белый жемчуг"</t>
    </r>
    <r>
      <rPr>
        <sz val="10"/>
        <color indexed="8"/>
        <rFont val="Calibri"/>
        <family val="2"/>
        <charset val="204"/>
        <scheme val="minor"/>
      </rPr>
      <t>)</t>
    </r>
  </si>
  <si>
    <r>
      <t>Общество с ограниченной ответственностью "СтомЭл" (</t>
    </r>
    <r>
      <rPr>
        <b/>
        <sz val="10"/>
        <color indexed="8"/>
        <rFont val="Calibri"/>
        <family val="2"/>
        <charset val="204"/>
        <scheme val="minor"/>
      </rPr>
      <t>ООО "СтомЭл"</t>
    </r>
    <r>
      <rPr>
        <sz val="10"/>
        <color indexed="8"/>
        <rFont val="Calibri"/>
        <family val="2"/>
        <charset val="204"/>
        <scheme val="minor"/>
      </rPr>
      <t>)</t>
    </r>
  </si>
  <si>
    <r>
      <t>Государственное бюджетное учреждение здравоохранения Республики Башкортостан Учалинская центральная городская больница (</t>
    </r>
    <r>
      <rPr>
        <b/>
        <sz val="10"/>
        <color indexed="8"/>
        <rFont val="Calibri"/>
        <family val="2"/>
        <charset val="204"/>
        <scheme val="minor"/>
      </rPr>
      <t>ГБУЗ РБ Учалинская ЦГБ</t>
    </r>
    <r>
      <rPr>
        <sz val="10"/>
        <color indexed="8"/>
        <rFont val="Calibri"/>
        <family val="2"/>
        <charset val="204"/>
        <scheme val="minor"/>
      </rPr>
      <t>)</t>
    </r>
  </si>
  <si>
    <r>
      <t>Индивидуальный предприниматель Искужин Раис Габдрауфович (</t>
    </r>
    <r>
      <rPr>
        <b/>
        <sz val="10"/>
        <color theme="1"/>
        <rFont val="Calibri"/>
        <family val="2"/>
        <charset val="204"/>
        <scheme val="minor"/>
      </rPr>
      <t>ИП Искужин Р.Г)</t>
    </r>
  </si>
  <si>
    <r>
      <t>Государственное бюджетное учреждение здравоохранения Республики Башкортостан Бурзянская центральная районная больница (</t>
    </r>
    <r>
      <rPr>
        <b/>
        <sz val="10"/>
        <color indexed="8"/>
        <rFont val="Calibri"/>
        <family val="2"/>
        <charset val="204"/>
        <scheme val="minor"/>
      </rPr>
      <t>ГБУЗ РБ Бурзянская ЦРБ)</t>
    </r>
  </si>
  <si>
    <r>
      <t>Государственное бюджетное учреждение здравоохранения Республики Башкортостан Зилаирская  центральная районная больница  (</t>
    </r>
    <r>
      <rPr>
        <b/>
        <sz val="10"/>
        <color indexed="8"/>
        <rFont val="Calibri"/>
        <family val="2"/>
        <charset val="204"/>
        <scheme val="minor"/>
      </rPr>
      <t>ГБУЗ РБ  Зилаирская  ЦРБ</t>
    </r>
    <r>
      <rPr>
        <sz val="10"/>
        <color indexed="8"/>
        <rFont val="Calibri"/>
        <family val="2"/>
        <charset val="204"/>
        <scheme val="minor"/>
      </rPr>
      <t>)</t>
    </r>
  </si>
  <si>
    <r>
      <t>Государственное бюджетное учреждение здравоохранения Республики Башкортостан Центральная городская больница города Сибай (</t>
    </r>
    <r>
      <rPr>
        <b/>
        <sz val="10"/>
        <color indexed="8"/>
        <rFont val="Calibri"/>
        <family val="2"/>
        <charset val="204"/>
        <scheme val="minor"/>
      </rPr>
      <t>ГБУЗ РБ ЦГБ г.Сибай</t>
    </r>
    <r>
      <rPr>
        <sz val="10"/>
        <color indexed="8"/>
        <rFont val="Calibri"/>
        <family val="2"/>
        <charset val="204"/>
        <scheme val="minor"/>
      </rPr>
      <t>)</t>
    </r>
  </si>
  <si>
    <r>
      <t>Государственное бюджетное учреждение здравоохранения Республики Башкортостан Белебеевская центральная районная больница (</t>
    </r>
    <r>
      <rPr>
        <b/>
        <sz val="10"/>
        <color indexed="8"/>
        <rFont val="Calibri"/>
        <family val="2"/>
        <charset val="204"/>
        <scheme val="minor"/>
      </rPr>
      <t>ГБУЗ РБ Белебеевская ЦРБ</t>
    </r>
    <r>
      <rPr>
        <sz val="10"/>
        <color indexed="8"/>
        <rFont val="Calibri"/>
        <family val="2"/>
        <charset val="204"/>
        <scheme val="minor"/>
      </rPr>
      <t>)</t>
    </r>
  </si>
  <si>
    <r>
      <t>Общество с ограниченной ответственностью "Экодент"</t>
    </r>
    <r>
      <rPr>
        <b/>
        <sz val="10"/>
        <color indexed="8"/>
        <rFont val="Calibri"/>
        <family val="2"/>
        <charset val="204"/>
        <scheme val="minor"/>
      </rPr>
      <t xml:space="preserve"> (ООО "Экодент</t>
    </r>
    <r>
      <rPr>
        <sz val="10"/>
        <color indexed="8"/>
        <rFont val="Calibri"/>
        <family val="2"/>
        <charset val="204"/>
        <scheme val="minor"/>
      </rPr>
      <t>"</t>
    </r>
    <r>
      <rPr>
        <b/>
        <sz val="10"/>
        <color indexed="8"/>
        <rFont val="Calibri"/>
        <family val="2"/>
        <charset val="204"/>
        <scheme val="minor"/>
      </rPr>
      <t>)</t>
    </r>
  </si>
  <si>
    <r>
      <t>Государственное бюджетное учреждение здравоохранения Республики Башкортостан Бакалинская центральная районная больница (</t>
    </r>
    <r>
      <rPr>
        <b/>
        <sz val="10"/>
        <color indexed="8"/>
        <rFont val="Calibri"/>
        <family val="2"/>
        <charset val="204"/>
        <scheme val="minor"/>
      </rPr>
      <t>ГБУЗ РБ Бакалинская  ЦРБ</t>
    </r>
    <r>
      <rPr>
        <sz val="10"/>
        <color indexed="8"/>
        <rFont val="Calibri"/>
        <family val="2"/>
        <charset val="204"/>
        <scheme val="minor"/>
      </rPr>
      <t>)</t>
    </r>
  </si>
  <si>
    <r>
      <t>Государственное бюджетное учреждение здравоохранения Республики Башкортостан Городская больница города Салават (</t>
    </r>
    <r>
      <rPr>
        <b/>
        <sz val="10"/>
        <rFont val="Calibri"/>
        <family val="2"/>
        <charset val="204"/>
        <scheme val="minor"/>
      </rPr>
      <t xml:space="preserve"> ГБУЗ РБ ГБ г.Салават)</t>
    </r>
  </si>
  <si>
    <r>
      <t xml:space="preserve">Государственное бюджетное учреждение здравоохранения Республики Башкортостан Городская  клиническая больница №1  города Стерлитамак </t>
    </r>
    <r>
      <rPr>
        <b/>
        <sz val="10"/>
        <rFont val="Calibri"/>
        <family val="2"/>
        <charset val="204"/>
        <scheme val="minor"/>
      </rPr>
      <t>(ГБУЗ РБ ГКБ №1 г.Стерлитамак)</t>
    </r>
  </si>
  <si>
    <r>
      <t>Государственное бюджетное учреждение здравоохранения Республики Башкортостан Станция скорой медицинской помощи города Стерлитамак  (</t>
    </r>
    <r>
      <rPr>
        <b/>
        <sz val="10"/>
        <color indexed="8"/>
        <rFont val="Calibri"/>
        <family val="2"/>
        <charset val="204"/>
        <scheme val="minor"/>
      </rPr>
      <t>ГБУЗ РБ Станция скорой медицинской помощи г.Стерлитамак)</t>
    </r>
  </si>
  <si>
    <r>
      <t>Государственное автономное учреждение здравоохранения Республики Башкортостан "Санатории для детей Радуга города Стерлитамак (</t>
    </r>
    <r>
      <rPr>
        <b/>
        <sz val="10"/>
        <color theme="1"/>
        <rFont val="Calibri"/>
        <family val="2"/>
        <charset val="204"/>
        <scheme val="minor"/>
      </rPr>
      <t>ГАУЗ РБ "Санаторий для детей Радуга г.Стерлитамак</t>
    </r>
    <r>
      <rPr>
        <sz val="10"/>
        <color theme="1"/>
        <rFont val="Calibri"/>
        <family val="2"/>
        <charset val="204"/>
        <scheme val="minor"/>
      </rPr>
      <t>)</t>
    </r>
  </si>
  <si>
    <r>
      <t xml:space="preserve">Государственное бюджетное учреждение здравоохранения Республики Башкортостан Мелеузовская  центральная районная больница ( </t>
    </r>
    <r>
      <rPr>
        <b/>
        <sz val="10"/>
        <color indexed="8"/>
        <rFont val="Calibri"/>
        <family val="2"/>
        <charset val="204"/>
        <scheme val="minor"/>
      </rPr>
      <t>ГБУЗ РБ Мелеузовская  ЦРБ</t>
    </r>
    <r>
      <rPr>
        <sz val="10"/>
        <color indexed="8"/>
        <rFont val="Calibri"/>
        <family val="2"/>
        <charset val="204"/>
        <scheme val="minor"/>
      </rPr>
      <t>)</t>
    </r>
  </si>
  <si>
    <r>
      <t>Государственное бюджетное учреждение здравоохранения Республики Башкортостан Мраковская центральная районная больница (</t>
    </r>
    <r>
      <rPr>
        <b/>
        <sz val="10"/>
        <color indexed="8"/>
        <rFont val="Times New Roman"/>
        <family val="1"/>
        <charset val="204"/>
      </rPr>
      <t>ГБУЗ РБ Мраковская  ЦРБ</t>
    </r>
    <r>
      <rPr>
        <sz val="10"/>
        <color indexed="8"/>
        <rFont val="Times New Roman"/>
        <family val="1"/>
        <charset val="204"/>
      </rPr>
      <t>)</t>
    </r>
  </si>
  <si>
    <r>
      <t>Государственное бюджетное учреждение здравоохранения Республики Башкортостан Толбазинская  центральная районная больница  (</t>
    </r>
    <r>
      <rPr>
        <b/>
        <sz val="10"/>
        <rFont val="Calibri"/>
        <family val="2"/>
        <charset val="204"/>
        <scheme val="minor"/>
      </rPr>
      <t>ГБУЗ РБ Толбазинская ЦРБ</t>
    </r>
    <r>
      <rPr>
        <sz val="10"/>
        <rFont val="Calibri"/>
        <family val="2"/>
        <charset val="204"/>
        <scheme val="minor"/>
      </rPr>
      <t>)</t>
    </r>
  </si>
  <si>
    <r>
      <t>Государственное бюджетное учреждение здравоохранения Республики Башкортостан Стерлибашевская  центральная районная больница  (</t>
    </r>
    <r>
      <rPr>
        <b/>
        <sz val="10"/>
        <color indexed="8"/>
        <rFont val="Calibri"/>
        <family val="2"/>
        <charset val="204"/>
        <scheme val="minor"/>
      </rPr>
      <t>ГБУЗ РБ Стерлибашевская  ЦРБ</t>
    </r>
    <r>
      <rPr>
        <sz val="10"/>
        <color indexed="8"/>
        <rFont val="Calibri"/>
        <family val="2"/>
        <charset val="204"/>
        <scheme val="minor"/>
      </rPr>
      <t>)</t>
    </r>
  </si>
  <si>
    <r>
      <t>Автономное учреждение здравоохранения Республиканская стоматологическая поликлиника (</t>
    </r>
    <r>
      <rPr>
        <b/>
        <sz val="10"/>
        <color indexed="8"/>
        <rFont val="Calibri"/>
        <family val="2"/>
        <charset val="204"/>
        <scheme val="minor"/>
      </rPr>
      <t>АУЗ РСП</t>
    </r>
    <r>
      <rPr>
        <sz val="10"/>
        <color indexed="8"/>
        <rFont val="Calibri"/>
        <family val="2"/>
        <charset val="204"/>
        <scheme val="minor"/>
      </rPr>
      <t>)</t>
    </r>
  </si>
  <si>
    <r>
      <t>Государственное бюджетное учреждение здравоохранения Республиканский кожно-венерологический диспансер  №1 (</t>
    </r>
    <r>
      <rPr>
        <b/>
        <sz val="10"/>
        <color theme="1"/>
        <rFont val="Calibri"/>
        <family val="2"/>
        <charset val="204"/>
        <scheme val="minor"/>
      </rPr>
      <t>ГБУЗ РКВД №1</t>
    </r>
    <r>
      <rPr>
        <sz val="10"/>
        <color theme="1"/>
        <rFont val="Calibri"/>
        <family val="2"/>
        <charset val="204"/>
        <scheme val="minor"/>
      </rPr>
      <t>)</t>
    </r>
  </si>
  <si>
    <r>
      <t>Государственное бюджетное учреждение здравоохранения Республики Башкортостан Больница скорой медицинской помощи города Уфа (</t>
    </r>
    <r>
      <rPr>
        <b/>
        <sz val="10"/>
        <rFont val="Calibri"/>
        <family val="2"/>
        <charset val="204"/>
        <scheme val="minor"/>
      </rPr>
      <t>ГБУЗ РБ БСМП г.Уфа</t>
    </r>
    <r>
      <rPr>
        <sz val="10"/>
        <rFont val="Calibri"/>
        <family val="2"/>
        <charset val="204"/>
        <scheme val="minor"/>
      </rPr>
      <t>)</t>
    </r>
  </si>
  <si>
    <r>
      <t>Государственное бюджетное учреждение здравоохранения "Республиканская детская клиническая больница" (</t>
    </r>
    <r>
      <rPr>
        <b/>
        <sz val="10"/>
        <color indexed="8"/>
        <rFont val="Calibri"/>
        <family val="2"/>
        <charset val="204"/>
        <scheme val="minor"/>
      </rPr>
      <t>ГБУЗ РДКБ</t>
    </r>
    <r>
      <rPr>
        <sz val="10"/>
        <color indexed="8"/>
        <rFont val="Calibri"/>
        <family val="2"/>
        <charset val="204"/>
        <scheme val="minor"/>
      </rPr>
      <t>)</t>
    </r>
  </si>
  <si>
    <r>
      <t>Государственное бюджетное учреждение здравоохранения "Республиканский клинический перинатальный центр" Министерства здравоохранения Республики Башкортостан (</t>
    </r>
    <r>
      <rPr>
        <b/>
        <sz val="10"/>
        <rFont val="Calibri"/>
        <family val="2"/>
        <charset val="204"/>
        <scheme val="minor"/>
      </rPr>
      <t>ГБУЗ РКПЦ МЗ РБ</t>
    </r>
    <r>
      <rPr>
        <sz val="10"/>
        <rFont val="Calibri"/>
        <family val="2"/>
        <charset val="204"/>
        <scheme val="minor"/>
      </rPr>
      <t>)</t>
    </r>
  </si>
  <si>
    <r>
      <t xml:space="preserve"> Федеральное бюджетное учреждение науки "Уфимский научно-исследовательский институт медицины труда и экологии человека" (</t>
    </r>
    <r>
      <rPr>
        <b/>
        <sz val="10"/>
        <color indexed="8"/>
        <rFont val="Calibri"/>
        <family val="2"/>
        <charset val="204"/>
        <scheme val="minor"/>
      </rPr>
      <t>ФБУН "Уфимский НИИ медицины труда и экологии человека")</t>
    </r>
  </si>
  <si>
    <r>
      <t>Общество с ограниченной ответственностью "ИНВИТРО-Самара" (</t>
    </r>
    <r>
      <rPr>
        <b/>
        <sz val="10"/>
        <color indexed="8"/>
        <rFont val="Calibri"/>
        <family val="2"/>
        <charset val="204"/>
        <scheme val="minor"/>
      </rPr>
      <t>ООО "ИНВИТРО-Самара"</t>
    </r>
    <r>
      <rPr>
        <sz val="10"/>
        <color indexed="8"/>
        <rFont val="Calibri"/>
        <family val="2"/>
        <charset val="204"/>
        <scheme val="minor"/>
      </rPr>
      <t>)</t>
    </r>
  </si>
  <si>
    <r>
      <t>Государственное бюджетное учреждение здравоохранения Республики Башкортостан Городская клиническая больница №5 городаУфа (Г</t>
    </r>
    <r>
      <rPr>
        <b/>
        <sz val="10"/>
        <color indexed="8"/>
        <rFont val="Calibri"/>
        <family val="2"/>
        <charset val="204"/>
        <scheme val="minor"/>
      </rPr>
      <t>БУЗ  РБ ГКБ №5 г.Уфа</t>
    </r>
    <r>
      <rPr>
        <sz val="10"/>
        <color indexed="8"/>
        <rFont val="Calibri"/>
        <family val="2"/>
        <charset val="204"/>
        <scheme val="minor"/>
      </rPr>
      <t>)</t>
    </r>
  </si>
  <si>
    <r>
      <t>Государственное бюджетное учреждение здравоохранения Республики Башкортостан Городская больница №9 города Уфа (Г</t>
    </r>
    <r>
      <rPr>
        <b/>
        <sz val="10"/>
        <rFont val="Calibri"/>
        <family val="2"/>
        <charset val="204"/>
        <scheme val="minor"/>
      </rPr>
      <t>БУЗ РБ ГБ №9 г.Уфа</t>
    </r>
    <r>
      <rPr>
        <sz val="10"/>
        <rFont val="Calibri"/>
        <family val="2"/>
        <charset val="204"/>
        <scheme val="minor"/>
      </rPr>
      <t>)</t>
    </r>
  </si>
  <si>
    <r>
      <t>Государственное бюджетное учреждение здравоохранения Республики Башкортостан Городская детская клиническая больница №17 города Уфа  (Г</t>
    </r>
    <r>
      <rPr>
        <b/>
        <sz val="10"/>
        <rFont val="Calibri"/>
        <family val="2"/>
        <charset val="204"/>
        <scheme val="minor"/>
      </rPr>
      <t>БУЗ РБ ГДКБ №17 г.Уфа</t>
    </r>
    <r>
      <rPr>
        <sz val="10"/>
        <rFont val="Calibri"/>
        <family val="2"/>
        <charset val="204"/>
        <scheme val="minor"/>
      </rPr>
      <t>)</t>
    </r>
  </si>
  <si>
    <r>
      <t>Государственное бюджетное учреждение здравоохранения Республики Башкортостан Городская клиническая больница №18 города Уфы (ГБ</t>
    </r>
    <r>
      <rPr>
        <b/>
        <sz val="10"/>
        <color indexed="8"/>
        <rFont val="Calibri"/>
        <family val="2"/>
        <charset val="204"/>
        <scheme val="minor"/>
      </rPr>
      <t>УЗ РБ ГКБ №18 г.Уфы</t>
    </r>
    <r>
      <rPr>
        <sz val="10"/>
        <color indexed="8"/>
        <rFont val="Calibri"/>
        <family val="2"/>
        <charset val="204"/>
        <scheme val="minor"/>
      </rPr>
      <t>)</t>
    </r>
  </si>
  <si>
    <r>
      <t>Государственное бюджетное учреждение здравоохранения Республики Башкортостан Родильный дом №3 города Уфа (Г</t>
    </r>
    <r>
      <rPr>
        <b/>
        <sz val="10"/>
        <rFont val="Calibri"/>
        <family val="2"/>
        <charset val="204"/>
        <scheme val="minor"/>
      </rPr>
      <t>БУЗ РБ РД №3 г.Уфа</t>
    </r>
    <r>
      <rPr>
        <sz val="10"/>
        <rFont val="Calibri"/>
        <family val="2"/>
        <charset val="204"/>
        <scheme val="minor"/>
      </rPr>
      <t>)</t>
    </r>
  </si>
  <si>
    <r>
      <t>Общество с ограниченной ответственностью "Санаторий "Зеленая роща"(ООО "С</t>
    </r>
    <r>
      <rPr>
        <b/>
        <sz val="10"/>
        <rFont val="Calibri"/>
        <family val="2"/>
        <charset val="204"/>
        <scheme val="minor"/>
      </rPr>
      <t>анаторий "Зеленая роща" )</t>
    </r>
  </si>
  <si>
    <r>
      <t>Государственное автономное учреждение здравоохранения Республиканский психоневрологический санаторий для детей, в том числе для детей с родителями "АКБУЗАТ" (</t>
    </r>
    <r>
      <rPr>
        <b/>
        <sz val="10"/>
        <rFont val="Calibri"/>
        <family val="2"/>
        <charset val="204"/>
        <scheme val="minor"/>
      </rPr>
      <t>ГАУЗ РПНС "Акбузат")</t>
    </r>
  </si>
  <si>
    <r>
      <t>Государственное бюджетное учреждение здравоохранения Республики Башкортостан Детская поликлиника №4  города Уфа (Г</t>
    </r>
    <r>
      <rPr>
        <b/>
        <sz val="10"/>
        <rFont val="Calibri"/>
        <family val="2"/>
        <charset val="204"/>
        <scheme val="minor"/>
      </rPr>
      <t>БУЗ РБ  Детская поликлиника  №4 г.Уфа</t>
    </r>
    <r>
      <rPr>
        <sz val="10"/>
        <rFont val="Calibri"/>
        <family val="2"/>
        <charset val="204"/>
        <scheme val="minor"/>
      </rPr>
      <t>)</t>
    </r>
  </si>
  <si>
    <r>
      <t>Государственное автономное учреждение здравоохранения Республики Башкортостан Детская стоматологическая поликлиника №3 города Уфа (Г</t>
    </r>
    <r>
      <rPr>
        <b/>
        <sz val="10"/>
        <color indexed="8"/>
        <rFont val="Calibri"/>
        <family val="2"/>
        <charset val="204"/>
        <scheme val="minor"/>
      </rPr>
      <t>АУЗ РБ Детская стоматологическая поликлиника №3 г.Уфа</t>
    </r>
    <r>
      <rPr>
        <sz val="10"/>
        <color indexed="8"/>
        <rFont val="Calibri"/>
        <family val="2"/>
        <charset val="204"/>
        <scheme val="minor"/>
      </rPr>
      <t>)</t>
    </r>
  </si>
  <si>
    <r>
      <t>Государственное бюджетное учреждение здравоохранения Республики Башкортостан Детская стоматологическая поликлиника №7 города Уфа (Г</t>
    </r>
    <r>
      <rPr>
        <b/>
        <sz val="10"/>
        <color indexed="8"/>
        <rFont val="Calibri"/>
        <family val="2"/>
        <charset val="204"/>
        <scheme val="minor"/>
      </rPr>
      <t>БУЗ  РБ Детская стоматологическая поликлиника  №7 г.Уфа</t>
    </r>
    <r>
      <rPr>
        <sz val="10"/>
        <color indexed="8"/>
        <rFont val="Calibri"/>
        <family val="2"/>
        <charset val="204"/>
        <scheme val="minor"/>
      </rPr>
      <t>)</t>
    </r>
  </si>
  <si>
    <r>
      <t>Государственное бюджетное учреждение здравоохранения Республики Башкортостан Стоматологическая поликлиника №2 города Уфа (Г</t>
    </r>
    <r>
      <rPr>
        <b/>
        <sz val="10"/>
        <color indexed="8"/>
        <rFont val="Calibri"/>
        <family val="2"/>
        <charset val="204"/>
        <scheme val="minor"/>
      </rPr>
      <t>БУЗ РБ  Стоматологическая поликлиника №2 г.Уфа</t>
    </r>
    <r>
      <rPr>
        <sz val="10"/>
        <color indexed="8"/>
        <rFont val="Calibri"/>
        <family val="2"/>
        <charset val="204"/>
        <scheme val="minor"/>
      </rPr>
      <t>)</t>
    </r>
  </si>
  <si>
    <r>
      <t>Государственное бюджетное учреждение здравоохранения Республики Башкортостан Стоматологическая поликлиника №6  города Уфа (Г</t>
    </r>
    <r>
      <rPr>
        <b/>
        <sz val="10"/>
        <color indexed="8"/>
        <rFont val="Calibri"/>
        <family val="2"/>
        <charset val="204"/>
        <scheme val="minor"/>
      </rPr>
      <t>БУЗ РБ Стоматологическая поликлиника №6 г.Уфа</t>
    </r>
    <r>
      <rPr>
        <sz val="10"/>
        <color indexed="8"/>
        <rFont val="Calibri"/>
        <family val="2"/>
        <charset val="204"/>
        <scheme val="minor"/>
      </rPr>
      <t>)</t>
    </r>
  </si>
  <si>
    <r>
      <t>Государственное автономное учреждение здравоохранения Республики Башкортостан Стоматологическая поликлиника №8  города Уфа (Г</t>
    </r>
    <r>
      <rPr>
        <b/>
        <sz val="10"/>
        <color indexed="8"/>
        <rFont val="Calibri"/>
        <family val="2"/>
        <charset val="204"/>
        <scheme val="minor"/>
      </rPr>
      <t>АУЗ РБ Стоматологическая поликлиника №8 г.Уфа</t>
    </r>
    <r>
      <rPr>
        <sz val="10"/>
        <color indexed="8"/>
        <rFont val="Calibri"/>
        <family val="2"/>
        <charset val="204"/>
        <scheme val="minor"/>
      </rPr>
      <t>)</t>
    </r>
  </si>
  <si>
    <r>
      <t>Государственное автономное учреждение здравоохранения Республики Башкортостан Стоматологическая поликлиника №9 города Уфа  (Г</t>
    </r>
    <r>
      <rPr>
        <b/>
        <sz val="10"/>
        <color indexed="8"/>
        <rFont val="Calibri"/>
        <family val="2"/>
        <charset val="204"/>
        <scheme val="minor"/>
      </rPr>
      <t>АУЗ РБ Стоматологическая поликлиника №9 г.Уфа</t>
    </r>
    <r>
      <rPr>
        <sz val="10"/>
        <color indexed="8"/>
        <rFont val="Calibri"/>
        <family val="2"/>
        <charset val="204"/>
        <scheme val="minor"/>
      </rPr>
      <t>)</t>
    </r>
  </si>
  <si>
    <r>
      <t>Государственное бюджетное учреждение здравоохранения Республики Башкортостан Иглинская центральная районная больница (</t>
    </r>
    <r>
      <rPr>
        <b/>
        <sz val="10"/>
        <color indexed="8"/>
        <rFont val="Calibri"/>
        <family val="2"/>
        <charset val="204"/>
        <scheme val="minor"/>
      </rPr>
      <t>ГБУЗ РБ Иглинская  ЦРБ</t>
    </r>
    <r>
      <rPr>
        <sz val="10"/>
        <color indexed="8"/>
        <rFont val="Calibri"/>
        <family val="2"/>
        <charset val="204"/>
        <scheme val="minor"/>
      </rPr>
      <t>)</t>
    </r>
  </si>
  <si>
    <r>
      <t>Государственное бюджетное учреждение здравоохранения Республики Башкортостан Кармаскалинская центральная районная больница (</t>
    </r>
    <r>
      <rPr>
        <b/>
        <sz val="10"/>
        <color indexed="8"/>
        <rFont val="Calibri"/>
        <family val="2"/>
        <charset val="204"/>
        <scheme val="minor"/>
      </rPr>
      <t>ГБУЗ РБ Кармаскалинская ЦРБ</t>
    </r>
    <r>
      <rPr>
        <sz val="10"/>
        <color indexed="8"/>
        <rFont val="Calibri"/>
        <family val="2"/>
        <charset val="204"/>
        <scheme val="minor"/>
      </rPr>
      <t>)</t>
    </r>
  </si>
  <si>
    <r>
      <t>Государственное бюджетное учреждение здравоохранения Республики Башкортостан Кушнаренковская центральная районная больница (</t>
    </r>
    <r>
      <rPr>
        <b/>
        <sz val="10"/>
        <rFont val="Calibri"/>
        <family val="2"/>
        <charset val="204"/>
        <scheme val="minor"/>
      </rPr>
      <t>ГБУЗ РБ Кушнаренковская ЦРБ</t>
    </r>
    <r>
      <rPr>
        <sz val="10"/>
        <rFont val="Calibri"/>
        <family val="2"/>
        <charset val="204"/>
        <scheme val="minor"/>
      </rPr>
      <t>)</t>
    </r>
  </si>
  <si>
    <r>
      <t>Государственное бюджетное учреждение здравоохранения Республики Башкортостан Чишминская центральная районная больница (</t>
    </r>
    <r>
      <rPr>
        <b/>
        <sz val="10"/>
        <color indexed="8"/>
        <rFont val="Calibri"/>
        <family val="2"/>
        <charset val="204"/>
        <scheme val="minor"/>
      </rPr>
      <t>ГБУЗ РБ Чишминская ЦРБ</t>
    </r>
    <r>
      <rPr>
        <sz val="10"/>
        <color indexed="8"/>
        <rFont val="Calibri"/>
        <family val="2"/>
        <charset val="204"/>
        <scheme val="minor"/>
      </rPr>
      <t>)</t>
    </r>
  </si>
  <si>
    <r>
      <t>Государственное бюджетное учреждение здравоохранения Республики Башкортостан Малоязовская центральная районная больница (</t>
    </r>
    <r>
      <rPr>
        <b/>
        <sz val="10"/>
        <color indexed="8"/>
        <rFont val="Calibri"/>
        <family val="2"/>
        <charset val="204"/>
        <scheme val="minor"/>
      </rPr>
      <t>ГБУЗ РБ Малоязовская ЦРБ</t>
    </r>
    <r>
      <rPr>
        <sz val="10"/>
        <color indexed="8"/>
        <rFont val="Calibri"/>
        <family val="2"/>
        <charset val="204"/>
        <scheme val="minor"/>
      </rPr>
      <t>)</t>
    </r>
  </si>
  <si>
    <r>
      <t xml:space="preserve">Общество с ограниченной ответственностью "Медицинский Центр  "Агидель" </t>
    </r>
    <r>
      <rPr>
        <b/>
        <sz val="10"/>
        <color theme="1"/>
        <rFont val="Calibri"/>
        <family val="2"/>
        <charset val="204"/>
        <scheme val="minor"/>
      </rPr>
      <t>(ООО  "МЦ "Агидель")</t>
    </r>
  </si>
  <si>
    <r>
      <t xml:space="preserve">Общество с ограниченной ответственностью "Клиника лазерной хирургии" </t>
    </r>
    <r>
      <rPr>
        <b/>
        <sz val="10"/>
        <rFont val="Calibri"/>
        <family val="2"/>
        <charset val="204"/>
        <scheme val="minor"/>
      </rPr>
      <t>(ООО "Клиника лазерной хирургии")</t>
    </r>
  </si>
  <si>
    <r>
      <t xml:space="preserve">Общество с ограниченной ответственностью "Клиника глазных болезней" </t>
    </r>
    <r>
      <rPr>
        <b/>
        <sz val="10"/>
        <color theme="1"/>
        <rFont val="Calibri"/>
        <family val="2"/>
        <charset val="204"/>
        <scheme val="minor"/>
      </rPr>
      <t>(ООО "Клиника глазных болезней")</t>
    </r>
  </si>
  <si>
    <r>
      <t xml:space="preserve">Общество с ограниченной ответственностью "Многопрофильный медицинский центр "Клиника аллергологии и педиатрии" ( </t>
    </r>
    <r>
      <rPr>
        <b/>
        <sz val="10"/>
        <color theme="1"/>
        <rFont val="Calibri"/>
        <family val="2"/>
        <charset val="204"/>
        <scheme val="minor"/>
      </rPr>
      <t>ООО "ММЦ "Клиника аллергологии и педиатрии")</t>
    </r>
  </si>
  <si>
    <r>
      <t xml:space="preserve">Общество с ограниченной ответственностью </t>
    </r>
    <r>
      <rPr>
        <b/>
        <sz val="10"/>
        <color indexed="8"/>
        <rFont val="Calibri"/>
        <family val="2"/>
        <charset val="204"/>
        <scheme val="minor"/>
      </rPr>
      <t>"Сфера-Эстейт" ( ООО "Сфера-Эстейт")</t>
    </r>
  </si>
  <si>
    <r>
      <t xml:space="preserve">Общество с ограниченной ответственностью "АНЭКО" ( </t>
    </r>
    <r>
      <rPr>
        <b/>
        <sz val="10"/>
        <color indexed="8"/>
        <rFont val="Calibri"/>
        <family val="2"/>
        <charset val="204"/>
        <scheme val="minor"/>
      </rPr>
      <t>ООО "АНЭКО</t>
    </r>
    <r>
      <rPr>
        <sz val="10"/>
        <color indexed="8"/>
        <rFont val="Calibri"/>
        <family val="2"/>
        <charset val="204"/>
        <scheme val="minor"/>
      </rPr>
      <t>")</t>
    </r>
  </si>
  <si>
    <r>
      <t>Общество с ограниченной ответственностью  "Медицинский центр Семья" (</t>
    </r>
    <r>
      <rPr>
        <b/>
        <sz val="10"/>
        <color theme="1"/>
        <rFont val="Calibri"/>
        <family val="2"/>
        <charset val="204"/>
        <scheme val="minor"/>
      </rPr>
      <t>ООО "Медицинский центр Семья"</t>
    </r>
    <r>
      <rPr>
        <sz val="10"/>
        <color theme="1"/>
        <rFont val="Calibri"/>
        <family val="2"/>
        <charset val="204"/>
        <scheme val="minor"/>
      </rPr>
      <t>)</t>
    </r>
  </si>
  <si>
    <r>
      <t>Общество с ограниченной ответственностью "Лечебно-диагностический центр Международного института биологических систем-Уфа" (</t>
    </r>
    <r>
      <rPr>
        <b/>
        <sz val="10"/>
        <color theme="1"/>
        <rFont val="Calibri"/>
        <family val="2"/>
        <charset val="204"/>
        <scheme val="minor"/>
      </rPr>
      <t xml:space="preserve"> ООО "ЛДЦ МИБС-Уфа"</t>
    </r>
    <r>
      <rPr>
        <sz val="10"/>
        <color theme="1"/>
        <rFont val="Calibri"/>
        <family val="2"/>
        <charset val="204"/>
        <scheme val="minor"/>
      </rPr>
      <t>)</t>
    </r>
  </si>
  <si>
    <r>
      <t xml:space="preserve">Общество с ограниченной ответственностью "Мастер-Дент" ( </t>
    </r>
    <r>
      <rPr>
        <b/>
        <sz val="10"/>
        <color theme="1"/>
        <rFont val="Calibri"/>
        <family val="2"/>
        <charset val="204"/>
        <scheme val="minor"/>
      </rPr>
      <t>ООО "МАСТЕР-ДЕНТ"</t>
    </r>
    <r>
      <rPr>
        <sz val="10"/>
        <color theme="1"/>
        <rFont val="Calibri"/>
        <family val="2"/>
        <charset val="204"/>
        <scheme val="minor"/>
      </rPr>
      <t>)</t>
    </r>
  </si>
  <si>
    <r>
      <t>Государственное бюджетное учреждение здравоохранения Республики Башкортостан Акъярская  центральная районная больница  (</t>
    </r>
    <r>
      <rPr>
        <b/>
        <sz val="10"/>
        <color theme="1"/>
        <rFont val="Calibri"/>
        <family val="2"/>
        <charset val="204"/>
        <scheme val="minor"/>
      </rPr>
      <t>ГБУЗ РБ Акъярская ЦРБ</t>
    </r>
    <r>
      <rPr>
        <sz val="10"/>
        <color theme="1"/>
        <rFont val="Calibri"/>
        <family val="2"/>
        <charset val="204"/>
        <scheme val="minor"/>
      </rPr>
      <t>)</t>
    </r>
  </si>
  <si>
    <r>
      <t>Государственное бюджетное учреждение здравоохранения Республики Башкортостан Аскаровская центральная районная больница (</t>
    </r>
    <r>
      <rPr>
        <b/>
        <sz val="10"/>
        <color theme="1"/>
        <rFont val="Calibri"/>
        <family val="2"/>
        <charset val="204"/>
        <scheme val="minor"/>
      </rPr>
      <t>ГБУЗ РБ Аскаровская ЦРБ</t>
    </r>
    <r>
      <rPr>
        <sz val="10"/>
        <color theme="1"/>
        <rFont val="Calibri"/>
        <family val="2"/>
        <charset val="204"/>
        <scheme val="minor"/>
      </rPr>
      <t>)</t>
    </r>
  </si>
  <si>
    <r>
      <t>Государственное бюджетное учреждение здравоохранения Республики Башкортостан Баймакская центральная городская  больница  (</t>
    </r>
    <r>
      <rPr>
        <b/>
        <sz val="10"/>
        <color theme="1"/>
        <rFont val="Calibri"/>
        <family val="2"/>
        <charset val="204"/>
        <scheme val="minor"/>
      </rPr>
      <t>ГБУЗ РБ  Баймакская  ЦГБ</t>
    </r>
    <r>
      <rPr>
        <sz val="10"/>
        <color theme="1"/>
        <rFont val="Calibri"/>
        <family val="2"/>
        <charset val="204"/>
        <scheme val="minor"/>
      </rPr>
      <t>)</t>
    </r>
  </si>
  <si>
    <r>
      <t>Государственное бюджетное учреждение здравоохранения Республики Башкортостан Бирская центральная районная больница  (</t>
    </r>
    <r>
      <rPr>
        <b/>
        <sz val="10"/>
        <color theme="1"/>
        <rFont val="Calibri"/>
        <family val="2"/>
        <charset val="204"/>
        <scheme val="minor"/>
      </rPr>
      <t>ГБУЗ РБ Бирская ЦРБ</t>
    </r>
    <r>
      <rPr>
        <sz val="10"/>
        <color theme="1"/>
        <rFont val="Calibri"/>
        <family val="2"/>
        <charset val="204"/>
        <scheme val="minor"/>
      </rPr>
      <t>)</t>
    </r>
  </si>
  <si>
    <r>
      <t>Государственное автономное учреждение Республики Башкортостан Детский многопрофильный санаторий "Урал" (</t>
    </r>
    <r>
      <rPr>
        <b/>
        <sz val="10"/>
        <color theme="1"/>
        <rFont val="Calibri"/>
        <family val="2"/>
        <charset val="204"/>
        <scheme val="minor"/>
      </rPr>
      <t>ГАУЗ РБ ДМС "Урал"</t>
    </r>
    <r>
      <rPr>
        <sz val="10"/>
        <color theme="1"/>
        <rFont val="Calibri"/>
        <family val="2"/>
        <charset val="204"/>
        <scheme val="minor"/>
      </rPr>
      <t>)</t>
    </r>
  </si>
  <si>
    <r>
      <t xml:space="preserve">Общество с ограниченной ответственностью "Лунный свет" ( </t>
    </r>
    <r>
      <rPr>
        <b/>
        <sz val="10"/>
        <color theme="1"/>
        <rFont val="Calibri"/>
        <family val="2"/>
        <charset val="204"/>
        <scheme val="minor"/>
      </rPr>
      <t>ООО "Лунный свет"</t>
    </r>
    <r>
      <rPr>
        <sz val="10"/>
        <color theme="1"/>
        <rFont val="Calibri"/>
        <family val="2"/>
        <charset val="204"/>
        <scheme val="minor"/>
      </rPr>
      <t>)</t>
    </r>
  </si>
  <si>
    <r>
      <t>Государственное бюджетное учреждение здравоохранения Республики Башкортостан Бижбулякская центральная районная больница (</t>
    </r>
    <r>
      <rPr>
        <b/>
        <sz val="10"/>
        <color theme="1"/>
        <rFont val="Calibri"/>
        <family val="2"/>
        <charset val="204"/>
        <scheme val="minor"/>
      </rPr>
      <t>ГБУЗ РБ Бижбулякская ЦРБ</t>
    </r>
    <r>
      <rPr>
        <sz val="10"/>
        <color theme="1"/>
        <rFont val="Calibri"/>
        <family val="2"/>
        <charset val="204"/>
        <scheme val="minor"/>
      </rPr>
      <t>)</t>
    </r>
  </si>
  <si>
    <r>
      <t>Общество с ограниченной ответственностью "Академия здоровья" (</t>
    </r>
    <r>
      <rPr>
        <b/>
        <sz val="10"/>
        <color theme="1"/>
        <rFont val="Calibri"/>
        <family val="2"/>
        <charset val="204"/>
        <scheme val="minor"/>
      </rPr>
      <t>ООО "Академия здоровья"</t>
    </r>
    <r>
      <rPr>
        <sz val="10"/>
        <color theme="1"/>
        <rFont val="Calibri"/>
        <family val="2"/>
        <charset val="204"/>
        <scheme val="minor"/>
      </rPr>
      <t>)</t>
    </r>
  </si>
  <si>
    <r>
      <t>Общество с ограниченной ответственностью "Радуга" (</t>
    </r>
    <r>
      <rPr>
        <b/>
        <sz val="10"/>
        <color theme="1"/>
        <rFont val="Calibri"/>
        <family val="2"/>
        <charset val="204"/>
        <scheme val="minor"/>
      </rPr>
      <t>ООО "Радуга"</t>
    </r>
    <r>
      <rPr>
        <sz val="10"/>
        <color theme="1"/>
        <rFont val="Calibri"/>
        <family val="2"/>
        <charset val="204"/>
        <scheme val="minor"/>
      </rPr>
      <t>)</t>
    </r>
  </si>
  <si>
    <r>
      <t>Общество с ограниченной ответственностью "Медсервис" (</t>
    </r>
    <r>
      <rPr>
        <b/>
        <sz val="10"/>
        <color theme="1"/>
        <rFont val="Calibri"/>
        <family val="2"/>
        <charset val="204"/>
        <scheme val="minor"/>
      </rPr>
      <t>ООО "Медсервис"</t>
    </r>
    <r>
      <rPr>
        <sz val="10"/>
        <color theme="1"/>
        <rFont val="Calibri"/>
        <family val="2"/>
        <charset val="204"/>
        <scheme val="minor"/>
      </rPr>
      <t>)с.Верхнеяркеево</t>
    </r>
  </si>
  <si>
    <r>
      <t xml:space="preserve">Государственное бюджетное учреждение здравоохранения Республики Башкортостан Городская больница №1 города Октябрьский ( </t>
    </r>
    <r>
      <rPr>
        <b/>
        <sz val="10"/>
        <color theme="1"/>
        <rFont val="Calibri"/>
        <family val="2"/>
        <charset val="204"/>
        <scheme val="minor"/>
      </rPr>
      <t>ГБУЗ РБ ГБ №1 г.Октябрьский</t>
    </r>
    <r>
      <rPr>
        <sz val="10"/>
        <color theme="1"/>
        <rFont val="Calibri"/>
        <family val="2"/>
        <charset val="204"/>
        <scheme val="minor"/>
      </rPr>
      <t>)</t>
    </r>
  </si>
  <si>
    <r>
      <t>Государственное бюджетное учреждение здравоохранения Республики Башкортостан Туймазинская центральная районная больница (</t>
    </r>
    <r>
      <rPr>
        <b/>
        <sz val="10"/>
        <color theme="1"/>
        <rFont val="Calibri"/>
        <family val="2"/>
        <charset val="204"/>
        <scheme val="minor"/>
      </rPr>
      <t>ГБУЗ РБ Туймазинская ЦРБ</t>
    </r>
    <r>
      <rPr>
        <sz val="10"/>
        <color theme="1"/>
        <rFont val="Calibri"/>
        <family val="2"/>
        <charset val="204"/>
        <scheme val="minor"/>
      </rPr>
      <t>)</t>
    </r>
  </si>
  <si>
    <r>
      <t>Государственное бюджетное учреждение здравоохранения Республики Башкортостан Шаранская  центральная районная больница  (</t>
    </r>
    <r>
      <rPr>
        <b/>
        <sz val="10"/>
        <color theme="1"/>
        <rFont val="Calibri"/>
        <family val="2"/>
        <charset val="204"/>
        <scheme val="minor"/>
      </rPr>
      <t>ГБУЗ РБ Шаранская  ЦРБ</t>
    </r>
    <r>
      <rPr>
        <sz val="10"/>
        <color theme="1"/>
        <rFont val="Calibri"/>
        <family val="2"/>
        <charset val="204"/>
        <scheme val="minor"/>
      </rPr>
      <t>)</t>
    </r>
  </si>
  <si>
    <r>
      <t>Государственное бюджетное учреждение здравоохранения Республики Башкортостан Городская больница №2 города Стерлитамак (</t>
    </r>
    <r>
      <rPr>
        <b/>
        <sz val="10"/>
        <color theme="1"/>
        <rFont val="Calibri"/>
        <family val="2"/>
        <charset val="204"/>
        <scheme val="minor"/>
      </rPr>
      <t>ГБУЗ РБ ГБ №2 г.Стерлитамак</t>
    </r>
    <r>
      <rPr>
        <sz val="10"/>
        <color theme="1"/>
        <rFont val="Calibri"/>
        <family val="2"/>
        <charset val="204"/>
        <scheme val="minor"/>
      </rPr>
      <t>)</t>
    </r>
  </si>
  <si>
    <r>
      <t>Государственное  автономное учреждение здравоохранения Республики Башкортостан "Санаторий для детей  Нур города Стерлитамак " (</t>
    </r>
    <r>
      <rPr>
        <b/>
        <sz val="10"/>
        <color theme="1"/>
        <rFont val="Calibri"/>
        <family val="2"/>
        <charset val="204"/>
        <scheme val="minor"/>
      </rPr>
      <t>ГАУЗ РБ  "Санаторий для детей Нур г.Стерлитамак"</t>
    </r>
    <r>
      <rPr>
        <sz val="10"/>
        <color theme="1"/>
        <rFont val="Calibri"/>
        <family val="2"/>
        <charset val="204"/>
        <scheme val="minor"/>
      </rPr>
      <t>)</t>
    </r>
  </si>
  <si>
    <r>
      <t>Общество с ограниченной ответственностью Санаторий профилакторий "Березка" (</t>
    </r>
    <r>
      <rPr>
        <b/>
        <sz val="10"/>
        <color theme="1"/>
        <rFont val="Calibri"/>
        <family val="2"/>
        <charset val="204"/>
        <scheme val="minor"/>
      </rPr>
      <t>ООО СП "Березка"</t>
    </r>
    <r>
      <rPr>
        <sz val="10"/>
        <color theme="1"/>
        <rFont val="Calibri"/>
        <family val="2"/>
        <charset val="204"/>
        <scheme val="minor"/>
      </rPr>
      <t>)</t>
    </r>
  </si>
  <si>
    <r>
      <t>Общество с ограниченной ответственностью "Межрегиональный медицинский онкологический центр" (</t>
    </r>
    <r>
      <rPr>
        <b/>
        <sz val="10"/>
        <color theme="1"/>
        <rFont val="Calibri"/>
        <family val="2"/>
        <charset val="204"/>
        <scheme val="minor"/>
      </rPr>
      <t>ООО "ММОЦ"</t>
    </r>
    <r>
      <rPr>
        <sz val="10"/>
        <color theme="1"/>
        <rFont val="Calibri"/>
        <family val="2"/>
        <charset val="204"/>
        <scheme val="minor"/>
      </rPr>
      <t>)</t>
    </r>
  </si>
  <si>
    <r>
      <t>Государственное бюджетное учреждение здравоохранения Республики Башкортостан Ишимбайская центральная районная больница (</t>
    </r>
    <r>
      <rPr>
        <b/>
        <sz val="10"/>
        <color theme="1"/>
        <rFont val="Calibri"/>
        <family val="2"/>
        <charset val="204"/>
        <scheme val="minor"/>
      </rPr>
      <t>ГБУЗ РБ Ишимбайская ЦРБ</t>
    </r>
    <r>
      <rPr>
        <sz val="10"/>
        <color theme="1"/>
        <rFont val="Calibri"/>
        <family val="2"/>
        <charset val="204"/>
        <scheme val="minor"/>
      </rPr>
      <t>)</t>
    </r>
  </si>
  <si>
    <r>
      <t>Государственное бюджетное учреждение здравоохранения Республики Башкортостан Федоровская центральная районная больница  (</t>
    </r>
    <r>
      <rPr>
        <b/>
        <sz val="10"/>
        <color theme="1"/>
        <rFont val="Calibri"/>
        <family val="2"/>
        <charset val="204"/>
        <scheme val="minor"/>
      </rPr>
      <t>ГБУЗ РБ Федоровская ЦРБ</t>
    </r>
    <r>
      <rPr>
        <sz val="10"/>
        <color theme="1"/>
        <rFont val="Calibri"/>
        <family val="2"/>
        <charset val="204"/>
        <scheme val="minor"/>
      </rPr>
      <t>)</t>
    </r>
  </si>
  <si>
    <r>
      <t>Государственное бюджетное  учреждение здравоохранения Республиканский врачебно-физкультурный диспансер (</t>
    </r>
    <r>
      <rPr>
        <b/>
        <sz val="10"/>
        <color theme="1"/>
        <rFont val="Calibri"/>
        <family val="2"/>
        <charset val="204"/>
        <scheme val="minor"/>
      </rPr>
      <t>ГБУЗ РВФД</t>
    </r>
    <r>
      <rPr>
        <sz val="10"/>
        <color theme="1"/>
        <rFont val="Calibri"/>
        <family val="2"/>
        <charset val="204"/>
        <scheme val="minor"/>
      </rPr>
      <t>)</t>
    </r>
  </si>
  <si>
    <r>
      <t>Государственное автономное учреждение здравоохранения Республиканский клинический онкологический диспансер Министерства  здравоохранения Республики Башкортостан (</t>
    </r>
    <r>
      <rPr>
        <b/>
        <sz val="10"/>
        <color theme="1"/>
        <rFont val="Calibri"/>
        <family val="2"/>
        <charset val="204"/>
        <scheme val="minor"/>
      </rPr>
      <t>ГАУЗ РКОД Минздрава РБ</t>
    </r>
    <r>
      <rPr>
        <sz val="10"/>
        <color theme="1"/>
        <rFont val="Calibri"/>
        <family val="2"/>
        <charset val="204"/>
        <scheme val="minor"/>
      </rPr>
      <t>)</t>
    </r>
  </si>
  <si>
    <r>
      <t>Государственное бюджетное учреждение"Уфимский научно-исследовательский институт глазных болезней Академии наук Республики Башкортостан " (</t>
    </r>
    <r>
      <rPr>
        <b/>
        <sz val="10"/>
        <color theme="1"/>
        <rFont val="Calibri"/>
        <family val="2"/>
        <charset val="204"/>
        <scheme val="minor"/>
      </rPr>
      <t>ГБУ "УфНИИ ГБ АН РБ"</t>
    </r>
    <r>
      <rPr>
        <sz val="10"/>
        <color theme="1"/>
        <rFont val="Calibri"/>
        <family val="2"/>
        <charset val="204"/>
        <scheme val="minor"/>
      </rPr>
      <t>)</t>
    </r>
  </si>
  <si>
    <r>
      <t>Государственное бюджетное учреждение здравоохранения Республиканский кардиологический центр(</t>
    </r>
    <r>
      <rPr>
        <b/>
        <sz val="10"/>
        <color theme="1"/>
        <rFont val="Calibri"/>
        <family val="2"/>
        <charset val="204"/>
        <scheme val="minor"/>
      </rPr>
      <t>ГБУЗ РКЦ</t>
    </r>
    <r>
      <rPr>
        <sz val="10"/>
        <color theme="1"/>
        <rFont val="Calibri"/>
        <family val="2"/>
        <charset val="204"/>
        <scheme val="minor"/>
      </rPr>
      <t>)</t>
    </r>
  </si>
  <si>
    <r>
      <t>Государственное бюджетное учреждение здравоохранения  Республиканский медико-генетический центр (</t>
    </r>
    <r>
      <rPr>
        <b/>
        <sz val="10"/>
        <color theme="1"/>
        <rFont val="Calibri"/>
        <family val="2"/>
        <charset val="204"/>
        <scheme val="minor"/>
      </rPr>
      <t>ГБУЗ РМГЦ</t>
    </r>
    <r>
      <rPr>
        <sz val="10"/>
        <color theme="1"/>
        <rFont val="Calibri"/>
        <family val="2"/>
        <charset val="204"/>
        <scheme val="minor"/>
      </rPr>
      <t>)</t>
    </r>
  </si>
  <si>
    <r>
      <t>Общество с ограниченной ответственностью "Центр ПЭТ-Технолоджи" (</t>
    </r>
    <r>
      <rPr>
        <b/>
        <sz val="10"/>
        <color theme="1"/>
        <rFont val="Calibri"/>
        <family val="2"/>
        <charset val="204"/>
        <scheme val="minor"/>
      </rPr>
      <t>ООО "Центр ПЭТ-Технолоджи"</t>
    </r>
    <r>
      <rPr>
        <sz val="10"/>
        <color theme="1"/>
        <rFont val="Calibri"/>
        <family val="2"/>
        <charset val="204"/>
        <scheme val="minor"/>
      </rPr>
      <t>)</t>
    </r>
  </si>
  <si>
    <r>
      <t>Государственное бюджетное учреждение здравоохранения Республики Башкортостан Городская клиническая больница №8 города Уфа (</t>
    </r>
    <r>
      <rPr>
        <b/>
        <sz val="10"/>
        <color theme="1"/>
        <rFont val="Calibri"/>
        <family val="2"/>
        <charset val="204"/>
        <scheme val="minor"/>
      </rPr>
      <t>ГБУЗ РБ ГКБ №8 г.Уфа</t>
    </r>
    <r>
      <rPr>
        <sz val="10"/>
        <color theme="1"/>
        <rFont val="Calibri"/>
        <family val="2"/>
        <charset val="204"/>
        <scheme val="minor"/>
      </rPr>
      <t>)</t>
    </r>
  </si>
  <si>
    <r>
      <t>Федеральное государственное бюджетное образовательное учреждение высшего  образования "Башкирский государственный медицинский университет" Министерства здравоохранения  Российской Федерации (</t>
    </r>
    <r>
      <rPr>
        <b/>
        <sz val="10"/>
        <color theme="1"/>
        <rFont val="Calibri"/>
        <family val="2"/>
        <charset val="204"/>
        <scheme val="minor"/>
      </rPr>
      <t>ФГБОУ ВО БГМУ Минздрава России</t>
    </r>
    <r>
      <rPr>
        <sz val="10"/>
        <color theme="1"/>
        <rFont val="Calibri"/>
        <family val="2"/>
        <charset val="204"/>
        <scheme val="minor"/>
      </rPr>
      <t>)</t>
    </r>
  </si>
  <si>
    <r>
      <t xml:space="preserve">Частное учреждение здравоохранения "Клиническая больница "РЖД-Медицина" города Уфа" ( </t>
    </r>
    <r>
      <rPr>
        <b/>
        <sz val="10"/>
        <color theme="1"/>
        <rFont val="Calibri"/>
        <family val="2"/>
        <charset val="204"/>
        <scheme val="minor"/>
      </rPr>
      <t>ЧУЗ "КБ "РЖД-Медицина"г.Уфа</t>
    </r>
    <r>
      <rPr>
        <sz val="10"/>
        <color theme="1"/>
        <rFont val="Calibri"/>
        <family val="2"/>
        <charset val="204"/>
        <scheme val="minor"/>
      </rPr>
      <t>)</t>
    </r>
  </si>
  <si>
    <r>
      <t>Общество с ограниченной  ответственностью санаторий "Юматово" (</t>
    </r>
    <r>
      <rPr>
        <b/>
        <sz val="10"/>
        <color theme="1"/>
        <rFont val="Calibri"/>
        <family val="2"/>
        <charset val="204"/>
        <scheme val="minor"/>
      </rPr>
      <t>ООО санаторий "Юматово"</t>
    </r>
    <r>
      <rPr>
        <sz val="10"/>
        <color theme="1"/>
        <rFont val="Calibri"/>
        <family val="2"/>
        <charset val="204"/>
        <scheme val="minor"/>
      </rPr>
      <t>)</t>
    </r>
  </si>
  <si>
    <r>
      <t>Государственное бюджетное учреждение здравоохранения Республики Башкортостан Детская поликлиника №6  города Уфа (</t>
    </r>
    <r>
      <rPr>
        <b/>
        <sz val="10"/>
        <color theme="1"/>
        <rFont val="Calibri"/>
        <family val="2"/>
        <charset val="204"/>
        <scheme val="minor"/>
      </rPr>
      <t>ГБУЗ РБ Детская поликлиника №6 г.Уфа</t>
    </r>
    <r>
      <rPr>
        <sz val="10"/>
        <color theme="1"/>
        <rFont val="Calibri"/>
        <family val="2"/>
        <charset val="204"/>
        <scheme val="minor"/>
      </rPr>
      <t>)</t>
    </r>
  </si>
  <si>
    <r>
      <t>Государственное бюджетное учреждение здравоохранения Республики Башкортостан Благовещенская центральная районная больница (</t>
    </r>
    <r>
      <rPr>
        <b/>
        <sz val="10"/>
        <color theme="1"/>
        <rFont val="Calibri"/>
        <family val="2"/>
        <charset val="204"/>
        <scheme val="minor"/>
      </rPr>
      <t>ГБУЗ РБ Благовещенская  ЦРБ</t>
    </r>
    <r>
      <rPr>
        <sz val="10"/>
        <color theme="1"/>
        <rFont val="Calibri"/>
        <family val="2"/>
        <charset val="204"/>
        <scheme val="minor"/>
      </rPr>
      <t>)</t>
    </r>
  </si>
  <si>
    <r>
      <t>Государственное бюджетное учреждение здравоохранения Республики Башкортостан Нуримановская центральная районная больница (</t>
    </r>
    <r>
      <rPr>
        <b/>
        <sz val="10"/>
        <color theme="1"/>
        <rFont val="Calibri"/>
        <family val="2"/>
        <charset val="204"/>
        <scheme val="minor"/>
      </rPr>
      <t>ГБУЗ РБ Нуримановская ЦРБ</t>
    </r>
    <r>
      <rPr>
        <sz val="10"/>
        <color theme="1"/>
        <rFont val="Calibri"/>
        <family val="2"/>
        <charset val="204"/>
        <scheme val="minor"/>
      </rPr>
      <t>)</t>
    </r>
  </si>
  <si>
    <r>
      <t>Государственное бюджетное учреждение здравоохранения Республики Башкортостан Чекмагушевская центральная районная больница (</t>
    </r>
    <r>
      <rPr>
        <b/>
        <sz val="10"/>
        <color theme="1"/>
        <rFont val="Calibri"/>
        <family val="2"/>
        <charset val="204"/>
        <scheme val="minor"/>
      </rPr>
      <t>ГБУЗ РБ Чекмагушевская ЦРБ</t>
    </r>
    <r>
      <rPr>
        <sz val="10"/>
        <color theme="1"/>
        <rFont val="Calibri"/>
        <family val="2"/>
        <charset val="204"/>
        <scheme val="minor"/>
      </rPr>
      <t>)</t>
    </r>
  </si>
  <si>
    <r>
      <t>Государственное бюджетное учреждение здравоохранения Республики Башкортостан Белокатайская центральная районная больница (</t>
    </r>
    <r>
      <rPr>
        <b/>
        <sz val="10"/>
        <color theme="1"/>
        <rFont val="Calibri"/>
        <family val="2"/>
        <charset val="204"/>
        <scheme val="minor"/>
      </rPr>
      <t>ГБУЗ РБ Белокатайская ЦРБ</t>
    </r>
    <r>
      <rPr>
        <sz val="10"/>
        <color theme="1"/>
        <rFont val="Calibri"/>
        <family val="2"/>
        <charset val="204"/>
        <scheme val="minor"/>
      </rPr>
      <t>)</t>
    </r>
  </si>
  <si>
    <r>
      <t>Общество с ограниченной ответственностью "МРТ-Прогресс" (</t>
    </r>
    <r>
      <rPr>
        <b/>
        <sz val="10"/>
        <color theme="1"/>
        <rFont val="Calibri"/>
        <family val="2"/>
        <charset val="204"/>
        <scheme val="minor"/>
      </rPr>
      <t>ООО "МРТ-Прогресс"</t>
    </r>
    <r>
      <rPr>
        <sz val="10"/>
        <color theme="1"/>
        <rFont val="Calibri"/>
        <family val="2"/>
        <charset val="204"/>
        <scheme val="minor"/>
      </rPr>
      <t>)</t>
    </r>
  </si>
  <si>
    <r>
      <t>Общество с ограниченной ответственностью "Поликлиника медосмотров "Инспектрум"(</t>
    </r>
    <r>
      <rPr>
        <b/>
        <sz val="10"/>
        <color theme="1"/>
        <rFont val="Calibri"/>
        <family val="2"/>
        <charset val="204"/>
        <scheme val="minor"/>
      </rPr>
      <t>ООО "Поликлиника медосмотров "Инспектрум"</t>
    </r>
    <r>
      <rPr>
        <sz val="10"/>
        <color theme="1"/>
        <rFont val="Calibri"/>
        <family val="2"/>
        <charset val="204"/>
        <scheme val="minor"/>
      </rPr>
      <t>)</t>
    </r>
  </si>
  <si>
    <r>
      <t>Общество с ограниченной ответственностью "Клиника современной флебологии" (</t>
    </r>
    <r>
      <rPr>
        <b/>
        <sz val="10"/>
        <color theme="1"/>
        <rFont val="Calibri"/>
        <family val="2"/>
        <charset val="204"/>
        <scheme val="minor"/>
      </rPr>
      <t>ООО "Клиника современной флебологии"</t>
    </r>
    <r>
      <rPr>
        <sz val="10"/>
        <color theme="1"/>
        <rFont val="Calibri"/>
        <family val="2"/>
        <charset val="204"/>
        <scheme val="minor"/>
      </rPr>
      <t>)</t>
    </r>
  </si>
  <si>
    <r>
      <t>Общество с ограниченной ответственностью "Евромед-Уфа" (</t>
    </r>
    <r>
      <rPr>
        <b/>
        <sz val="10"/>
        <color theme="1"/>
        <rFont val="Calibri"/>
        <family val="2"/>
        <charset val="204"/>
        <scheme val="minor"/>
      </rPr>
      <t>ООО "Евромед-Уфа"</t>
    </r>
    <r>
      <rPr>
        <sz val="10"/>
        <color theme="1"/>
        <rFont val="Calibri"/>
        <family val="2"/>
        <charset val="204"/>
        <scheme val="minor"/>
      </rPr>
      <t>)</t>
    </r>
  </si>
  <si>
    <r>
      <t>Общество с огнраниченной ответственностью "Белая Звезда" (</t>
    </r>
    <r>
      <rPr>
        <b/>
        <sz val="10"/>
        <color theme="1"/>
        <rFont val="Calibri"/>
        <family val="2"/>
        <charset val="204"/>
        <scheme val="minor"/>
      </rPr>
      <t>ООО "Белая Звезда"</t>
    </r>
    <r>
      <rPr>
        <sz val="10"/>
        <color theme="1"/>
        <rFont val="Calibri"/>
        <family val="2"/>
        <charset val="204"/>
        <scheme val="minor"/>
      </rPr>
      <t>)</t>
    </r>
  </si>
  <si>
    <r>
      <t>Общество с ограниченной ответственностью "МИЛЛЕННИУМ КЛИНИК" (</t>
    </r>
    <r>
      <rPr>
        <b/>
        <sz val="10"/>
        <color theme="1"/>
        <rFont val="Calibri"/>
        <family val="2"/>
        <charset val="204"/>
        <scheme val="minor"/>
      </rPr>
      <t>ООО "МИЛЛЕННИУМ КЛИНИК"</t>
    </r>
    <r>
      <rPr>
        <sz val="10"/>
        <color theme="1"/>
        <rFont val="Calibri"/>
        <family val="2"/>
        <charset val="204"/>
        <scheme val="minor"/>
      </rPr>
      <t>)</t>
    </r>
  </si>
  <si>
    <r>
      <t>Общество с ограниченной ответственностью "Студия Стоматологии" (</t>
    </r>
    <r>
      <rPr>
        <b/>
        <sz val="10"/>
        <color theme="1"/>
        <rFont val="Calibri"/>
        <family val="2"/>
        <charset val="204"/>
        <scheme val="minor"/>
      </rPr>
      <t>ООО "Студия Стоматологии"</t>
    </r>
    <r>
      <rPr>
        <sz val="10"/>
        <color theme="1"/>
        <rFont val="Calibri"/>
        <family val="2"/>
        <charset val="204"/>
        <scheme val="minor"/>
      </rPr>
      <t>)</t>
    </r>
  </si>
  <si>
    <t>50102</t>
  </si>
  <si>
    <r>
      <t>Общество с ограниченной ответственностью "Лунный свет" (</t>
    </r>
    <r>
      <rPr>
        <b/>
        <sz val="10"/>
        <color theme="1"/>
        <rFont val="Calibri"/>
        <family val="2"/>
        <charset val="204"/>
        <scheme val="minor"/>
      </rPr>
      <t xml:space="preserve"> ООО "Лунный свет"</t>
    </r>
    <r>
      <rPr>
        <sz val="10"/>
        <color theme="1"/>
        <rFont val="Calibri"/>
        <family val="2"/>
        <charset val="204"/>
        <scheme val="minor"/>
      </rPr>
      <t>)</t>
    </r>
  </si>
  <si>
    <t>не дали 28 из них ООО 26</t>
  </si>
  <si>
    <t>1952866</t>
  </si>
  <si>
    <t>80238850001</t>
  </si>
  <si>
    <t>80638450101</t>
  </si>
  <si>
    <t>1952553</t>
  </si>
  <si>
    <t>80205846001</t>
  </si>
  <si>
    <t>80605446101</t>
  </si>
  <si>
    <t>1952978</t>
  </si>
  <si>
    <t>80248845001</t>
  </si>
  <si>
    <t>80648445101</t>
  </si>
  <si>
    <t>1953038</t>
  </si>
  <si>
    <t>80254860001</t>
  </si>
  <si>
    <t>80654460101</t>
  </si>
  <si>
    <t>61171804</t>
  </si>
  <si>
    <t>39979336</t>
  </si>
  <si>
    <t>1952470</t>
  </si>
  <si>
    <t>1952777</t>
  </si>
  <si>
    <t>80227816001</t>
  </si>
  <si>
    <t>80627416101</t>
  </si>
  <si>
    <t>79639053</t>
  </si>
  <si>
    <t>80443000000</t>
  </si>
  <si>
    <t>80743000001</t>
  </si>
  <si>
    <t>1320760</t>
  </si>
  <si>
    <t>1952625</t>
  </si>
  <si>
    <t>1952599</t>
  </si>
  <si>
    <t>80405000000</t>
  </si>
  <si>
    <t>80609101001</t>
  </si>
  <si>
    <t>1952576</t>
  </si>
  <si>
    <t>80607407101</t>
  </si>
  <si>
    <t>1952808</t>
  </si>
  <si>
    <t>80630484101</t>
  </si>
  <si>
    <t>82046109</t>
  </si>
  <si>
    <t>32038330</t>
  </si>
  <si>
    <t>80735000001</t>
  </si>
  <si>
    <t>1953009</t>
  </si>
  <si>
    <t>80450000000</t>
  </si>
  <si>
    <t>80651101001</t>
  </si>
  <si>
    <t>1953073</t>
  </si>
  <si>
    <t>80258885001</t>
  </si>
  <si>
    <t>80658485101</t>
  </si>
  <si>
    <t>52965971</t>
  </si>
  <si>
    <t>80439000000</t>
  </si>
  <si>
    <t>80739000001</t>
  </si>
  <si>
    <t>73762060</t>
  </si>
  <si>
    <t>26797527</t>
  </si>
  <si>
    <t>67182482</t>
  </si>
  <si>
    <t>37948886</t>
  </si>
  <si>
    <r>
      <t>Частное учреждение здравоохранения "Поликлиника РЖД-Медицина" города Стерлитамак (</t>
    </r>
    <r>
      <rPr>
        <b/>
        <sz val="9"/>
        <color theme="1"/>
        <rFont val="Calibri"/>
        <family val="2"/>
        <charset val="204"/>
        <scheme val="minor"/>
      </rPr>
      <t>ЧУЗ "РЖД-Медицина" г.Стерлитамак)</t>
    </r>
  </si>
  <si>
    <r>
      <t>Общество с ограниченной ответственностью "Межрегиональный медицинский онкологический центр"</t>
    </r>
    <r>
      <rPr>
        <b/>
        <sz val="9"/>
        <color theme="1"/>
        <rFont val="Calibri"/>
        <family val="2"/>
        <charset val="204"/>
        <scheme val="minor"/>
      </rPr>
      <t xml:space="preserve"> (</t>
    </r>
    <r>
      <rPr>
        <b/>
        <sz val="9"/>
        <color indexed="8"/>
        <rFont val="Calibri"/>
        <family val="2"/>
        <charset val="204"/>
        <scheme val="minor"/>
      </rPr>
      <t>ООО "ММОЦ")</t>
    </r>
  </si>
  <si>
    <r>
      <t>Общество с ограниченной санаторий ответственностью "Юматово" (</t>
    </r>
    <r>
      <rPr>
        <b/>
        <sz val="9"/>
        <color theme="1"/>
        <rFont val="Calibri"/>
        <family val="2"/>
        <charset val="204"/>
        <scheme val="minor"/>
      </rPr>
      <t>ООО санаторий "Юматово"</t>
    </r>
    <r>
      <rPr>
        <sz val="9"/>
        <color theme="1"/>
        <rFont val="Calibri"/>
        <family val="2"/>
        <charset val="204"/>
        <scheme val="minor"/>
      </rPr>
      <t>)</t>
    </r>
  </si>
  <si>
    <t>23 - Собственность иностранных юридических лиц -3</t>
  </si>
  <si>
    <t>50102 - Индивидуальные предприниматели- 2</t>
  </si>
  <si>
    <t>75201 - Государственные автономные учреждения субъектов Российской Федерации-9</t>
  </si>
  <si>
    <r>
      <t>Государственное автономное учреждение Республики Башкортостан Детский многопрофильный санаторий "Урал" (</t>
    </r>
    <r>
      <rPr>
        <b/>
        <sz val="10"/>
        <color theme="1"/>
        <rFont val="Calibri"/>
        <family val="2"/>
        <charset val="204"/>
        <scheme val="minor"/>
      </rPr>
      <t>ГАУЗ РБ ДМС "Урал</t>
    </r>
    <r>
      <rPr>
        <sz val="10"/>
        <color theme="1"/>
        <rFont val="Calibri"/>
        <family val="2"/>
        <charset val="204"/>
        <scheme val="minor"/>
      </rPr>
      <t>")</t>
    </r>
  </si>
  <si>
    <r>
      <t>Общество с ограниченной ответственностью "Дента-А" (</t>
    </r>
    <r>
      <rPr>
        <b/>
        <sz val="10"/>
        <color theme="1"/>
        <rFont val="Calibri"/>
        <family val="2"/>
        <charset val="204"/>
        <scheme val="minor"/>
      </rPr>
      <t>ООО "Дента-А"</t>
    </r>
    <r>
      <rPr>
        <sz val="10"/>
        <color theme="1"/>
        <rFont val="Calibri"/>
        <family val="2"/>
        <charset val="204"/>
        <scheme val="minor"/>
      </rPr>
      <t>)</t>
    </r>
  </si>
  <si>
    <r>
      <t>Общество с ограниченной ответственностью "Геном-РБ" (</t>
    </r>
    <r>
      <rPr>
        <b/>
        <sz val="10"/>
        <color theme="1"/>
        <rFont val="Calibri"/>
        <family val="2"/>
        <charset val="204"/>
        <scheme val="minor"/>
      </rPr>
      <t>ООО "Геном-РБ"</t>
    </r>
    <r>
      <rPr>
        <sz val="10"/>
        <color theme="1"/>
        <rFont val="Calibri"/>
        <family val="2"/>
        <charset val="204"/>
        <scheme val="minor"/>
      </rPr>
      <t>)</t>
    </r>
  </si>
  <si>
    <r>
      <t>Общество с ограниченной ответственностью "Клиника неврологии" (</t>
    </r>
    <r>
      <rPr>
        <b/>
        <sz val="10"/>
        <color theme="1"/>
        <rFont val="Calibri"/>
        <family val="2"/>
        <charset val="204"/>
        <scheme val="minor"/>
      </rPr>
      <t>ООО "Клиника неврологии"</t>
    </r>
    <r>
      <rPr>
        <sz val="10"/>
        <color theme="1"/>
        <rFont val="Calibri"/>
        <family val="2"/>
        <charset val="204"/>
        <scheme val="minor"/>
      </rPr>
      <t>)</t>
    </r>
  </si>
  <si>
    <r>
      <t>Общество с ограниченной ответственностью  "Лунный свет" (</t>
    </r>
    <r>
      <rPr>
        <b/>
        <sz val="10"/>
        <color theme="1"/>
        <rFont val="Calibri"/>
        <family val="2"/>
        <charset val="204"/>
        <scheme val="minor"/>
      </rPr>
      <t>ООО "Лунный свет"</t>
    </r>
    <r>
      <rPr>
        <sz val="10"/>
        <color theme="1"/>
        <rFont val="Calibri"/>
        <family val="2"/>
        <charset val="204"/>
        <scheme val="minor"/>
      </rPr>
      <t>)</t>
    </r>
  </si>
  <si>
    <r>
      <t>Общество с ограниченной ответственностью "ДАВИНЧИ" (</t>
    </r>
    <r>
      <rPr>
        <b/>
        <sz val="10"/>
        <color theme="1"/>
        <rFont val="Calibri"/>
        <family val="2"/>
        <charset val="204"/>
        <scheme val="minor"/>
      </rPr>
      <t>ООО "ДАВИНЧИ"</t>
    </r>
    <r>
      <rPr>
        <sz val="10"/>
        <color theme="1"/>
        <rFont val="Calibri"/>
        <family val="2"/>
        <charset val="204"/>
        <scheme val="minor"/>
      </rPr>
      <t>)</t>
    </r>
  </si>
  <si>
    <r>
      <t>Индивидуальный предприниматель Галиакберов Зинур Сагдиахметович (</t>
    </r>
    <r>
      <rPr>
        <b/>
        <sz val="10"/>
        <color theme="1"/>
        <rFont val="Calibri"/>
        <family val="2"/>
        <charset val="204"/>
        <scheme val="minor"/>
      </rPr>
      <t>ИП Галиакберов З.С</t>
    </r>
    <r>
      <rPr>
        <sz val="10"/>
        <color theme="1"/>
        <rFont val="Calibri"/>
        <family val="2"/>
        <charset val="204"/>
        <scheme val="minor"/>
      </rPr>
      <t>.)</t>
    </r>
  </si>
  <si>
    <r>
      <t>Общество с ограниченной ответственностью "Профи-клиник" (</t>
    </r>
    <r>
      <rPr>
        <b/>
        <sz val="10"/>
        <color theme="1"/>
        <rFont val="Calibri"/>
        <family val="2"/>
        <charset val="204"/>
        <scheme val="minor"/>
      </rPr>
      <t>ООО "Профи-клиник"</t>
    </r>
    <r>
      <rPr>
        <sz val="10"/>
        <color theme="1"/>
        <rFont val="Calibri"/>
        <family val="2"/>
        <charset val="204"/>
        <scheme val="minor"/>
      </rPr>
      <t>)</t>
    </r>
  </si>
  <si>
    <t>Медицинская организация</t>
  </si>
  <si>
    <t>Категория</t>
  </si>
  <si>
    <t>Подкатегория</t>
  </si>
  <si>
    <t>Доступно для снятия, случаи</t>
  </si>
  <si>
    <t>Доступно для снятия, сумма</t>
  </si>
  <si>
    <t>Снятые случаи</t>
  </si>
  <si>
    <t>Снятая сумма</t>
  </si>
  <si>
    <t>Плановые объемы (год)</t>
  </si>
  <si>
    <t>Плановые объемы (месяц)</t>
  </si>
  <si>
    <t>Фактические объемы</t>
  </si>
  <si>
    <t>апп</t>
  </si>
  <si>
    <t>АНО "Перинатальный центр"</t>
  </si>
  <si>
    <t>Базовая программа ОМС</t>
  </si>
  <si>
    <t>Обращения по заболеванию</t>
  </si>
  <si>
    <t>Неприкреплённое население</t>
  </si>
  <si>
    <t>АУЗ Республиканская стоматологическая поликлиника</t>
  </si>
  <si>
    <t>Консультативные посещения</t>
  </si>
  <si>
    <t>ГАУЗ РБ ГКБ №18 г.Уфы</t>
  </si>
  <si>
    <t>Базовая часть ОМС - узкие специалисты</t>
  </si>
  <si>
    <t>Случаи подушевого финансирования</t>
  </si>
  <si>
    <t>Базовая программа ОМС - узкие специалисты</t>
  </si>
  <si>
    <t>Диспансеризация взрослого населения 1 этап</t>
  </si>
  <si>
    <t>Диспансеризация взрослого населения 1 этап (раз в 2 года)</t>
  </si>
  <si>
    <t>Диспансеризация взрослого населения 2 этап</t>
  </si>
  <si>
    <t>Диспансеризация взрослого населения 2 этап (раз в 2 года)</t>
  </si>
  <si>
    <t>Медосмотр взрослых</t>
  </si>
  <si>
    <t>Центры здоровья (динамическое наблюдение) взрослые</t>
  </si>
  <si>
    <t>Центры здоровья (первичное посещение комплексное) взрослые</t>
  </si>
  <si>
    <t>Центры здоровья (первичное посещение офтальмолога) взрослые</t>
  </si>
  <si>
    <t>Центры здоровья (первичное посещение стоматолога) взрослые</t>
  </si>
  <si>
    <t>ГАУЗ РБ Детская стомат.поликлиника №3 г.Уфа</t>
  </si>
  <si>
    <t>ГАУЗ РБ КВД г.СТЕРЛИТАМАК</t>
  </si>
  <si>
    <t>ГАУЗ РБ Кожно-венерологический диспансер г.Салават</t>
  </si>
  <si>
    <t>ГАУЗ РБ СП Дюртюлинского района</t>
  </si>
  <si>
    <t>ГАУЗ РБ Стомат.поликлиника №8 г.Уфа</t>
  </si>
  <si>
    <t>ГАУЗ РБ Стомат.поликлиника №9 г.Уфа</t>
  </si>
  <si>
    <t>ГАУЗ РБ Стомат.поликлиника г.Сибай</t>
  </si>
  <si>
    <t xml:space="preserve">ГАУЗ РБ Учалинская ЦГБ </t>
  </si>
  <si>
    <t>Гериатрия первичный прием</t>
  </si>
  <si>
    <t>Гериатрия повторный прием</t>
  </si>
  <si>
    <t>Диспансеризация сирот</t>
  </si>
  <si>
    <t>Медосмотр несовершеннолетних</t>
  </si>
  <si>
    <t>ГАУЗ РКОД  МЗ РБ</t>
  </si>
  <si>
    <t>ГАУЗ Республиканский врачебно-физкультурный диспансер</t>
  </si>
  <si>
    <t>Центры здоровья (динамическое наблюдение) дети</t>
  </si>
  <si>
    <t>Центры здоровья (первичное посещение комплексное) дети</t>
  </si>
  <si>
    <t>Центры здоровья (первичное посещение стоматолога) дети</t>
  </si>
  <si>
    <t>ГАУЗ Республиканский кожно-венерологический диспансер №1</t>
  </si>
  <si>
    <t>ГБУ УфНИИ глазных болезней АН РБ</t>
  </si>
  <si>
    <t>Базовая программа ОМС (травмпункт)</t>
  </si>
  <si>
    <t>ГБУЗ РБ БСМП г.Уфа</t>
  </si>
  <si>
    <t xml:space="preserve">ГБУЗ РБ Бакалинская  ЦРБ </t>
  </si>
  <si>
    <t>Обращения в онкоцентрах (ММОЦ)</t>
  </si>
  <si>
    <t xml:space="preserve">ГБУЗ РБ Белокатайская ЦРБ </t>
  </si>
  <si>
    <t>ГБУЗ РБ Бижбулякская ЦРБ</t>
  </si>
  <si>
    <t xml:space="preserve">ГБУЗ РБ Бирская ЦРБ </t>
  </si>
  <si>
    <t>ГБУЗ РБ Бирская стоматологическая поликлиника</t>
  </si>
  <si>
    <t xml:space="preserve">ГБУЗ РБ Бурзянская ЦРБ </t>
  </si>
  <si>
    <t>Обращения в онкоцентрах (ЦАОП)</t>
  </si>
  <si>
    <t xml:space="preserve">ГБУЗ РБ ГБ №2 г.Стерлитамак </t>
  </si>
  <si>
    <t>ГБУЗ РБ ГБ №3 г.Стерлитамак</t>
  </si>
  <si>
    <t xml:space="preserve">ГБУЗ РБ ГБ №4 г.Стерлитамак </t>
  </si>
  <si>
    <t>ГБУЗ РБ ГБ №4 г.Стерлитамак - Стерлитамакская ЦРП</t>
  </si>
  <si>
    <t>ГБУЗ РБ ГБ г.Кумертау - Ермолаевская ЦРБ</t>
  </si>
  <si>
    <t>ГБУЗ РБ ГБ г.Нефтекамск - ГБ г. Агидель</t>
  </si>
  <si>
    <t>ГБУЗ РБ ГБ г.Салават - Детская городская больница</t>
  </si>
  <si>
    <t>ГБУЗ РБ ГБ г.Салават - Родильный дом</t>
  </si>
  <si>
    <t>Обращения по долечиванию в травмпункты</t>
  </si>
  <si>
    <t>ГБУЗ РБ ГКБ №21 г.Уфа - Уфимская ЦРП</t>
  </si>
  <si>
    <t>ГБУЗ РБ ГКБ Демского района г.Уфы</t>
  </si>
  <si>
    <t xml:space="preserve">ГБУЗ РБ Горбольница №12 г.Уфа </t>
  </si>
  <si>
    <t xml:space="preserve">ГБУЗ РБ Городская инфекционная б-ца г.Стерлитамак </t>
  </si>
  <si>
    <t xml:space="preserve">ГБУЗ РБ Детская поликлиника №3 г.Уфа </t>
  </si>
  <si>
    <t xml:space="preserve">ГБУЗ РБ Детская поликлиника №5 г.Уфа </t>
  </si>
  <si>
    <t xml:space="preserve">ГБУЗ РБ Детская поликлиника №6 г.Уфа  </t>
  </si>
  <si>
    <t>ГБУЗ РБ Детская стомат.поликлиника №7 г.Уфа</t>
  </si>
  <si>
    <t xml:space="preserve">ГБУЗ РБ Дюртюлинская  ЦРБ </t>
  </si>
  <si>
    <t>ГБУЗ РБ Зилаирская ЦРБ</t>
  </si>
  <si>
    <t>ГБУЗ РБ ИКБ №4 г.Уфа</t>
  </si>
  <si>
    <t>ГБУЗ РБ Ишимбайская ЦРБ(1)</t>
  </si>
  <si>
    <t xml:space="preserve">ГБУЗ РБ КБ №1 г.Стерлитамак </t>
  </si>
  <si>
    <t xml:space="preserve">ГБУЗ РБ Калтасинская ЦРБ </t>
  </si>
  <si>
    <t xml:space="preserve">ГБУЗ РБ Кигинская ЦРБ </t>
  </si>
  <si>
    <t xml:space="preserve">ГБУЗ РБ Малоязовская ЦРБ </t>
  </si>
  <si>
    <t xml:space="preserve">ГБУЗ РБ Мишкинская ЦРБ </t>
  </si>
  <si>
    <t xml:space="preserve">ГБУЗ РБ Миякинская ЦРБ </t>
  </si>
  <si>
    <t xml:space="preserve">ГБУЗ РБ Мраковская ЦРБ </t>
  </si>
  <si>
    <t xml:space="preserve">ГБУЗ РБ Поликлиника №1 г.Уфа </t>
  </si>
  <si>
    <t xml:space="preserve">ГБУЗ РБ Поликлиника №2 г.Уфа </t>
  </si>
  <si>
    <t xml:space="preserve">ГБУЗ РБ Поликлиника №38 г.Уфа </t>
  </si>
  <si>
    <t xml:space="preserve">ГБУЗ РБ Поликлиника №43 г.Уфа </t>
  </si>
  <si>
    <t xml:space="preserve">ГБУЗ РБ Поликлиника №44 г.Уфа </t>
  </si>
  <si>
    <t xml:space="preserve">ГБУЗ РБ Поликлиника №46 г.Уфа </t>
  </si>
  <si>
    <t xml:space="preserve">ГБУЗ РБ Поликлиника №50 г.Уфа </t>
  </si>
  <si>
    <t xml:space="preserve">ГБУЗ РБ Поликлиника №51 г.Уфа </t>
  </si>
  <si>
    <t xml:space="preserve">ГБУЗ РБ Родильный дом №3 г.Уфа </t>
  </si>
  <si>
    <t>ГБУЗ РБ Стомат.поликлиника №1 г.Уфа</t>
  </si>
  <si>
    <t xml:space="preserve">ГБУЗ РБ Стомат.поликлиника №2 г.Уфа </t>
  </si>
  <si>
    <t xml:space="preserve">ГБУЗ РБ Стомат.поликлиника №4 г.Уфа </t>
  </si>
  <si>
    <t>ГБУЗ РБ Стомат.поликлиника №5 г.Уфа</t>
  </si>
  <si>
    <t xml:space="preserve">ГБУЗ РБ Стомат.поликлиника №6 г.Уфа </t>
  </si>
  <si>
    <t>ГБУЗ РБ Стомат.поликлиника г.Октябрьский</t>
  </si>
  <si>
    <t>ГБУЗ РБ Стомат.поликлиника г.Салават</t>
  </si>
  <si>
    <t>ГБУЗ РБ Стоматологическая поликлиника г.Стерлитамак</t>
  </si>
  <si>
    <t>ГБУЗ РБ Туймазинская ЦРБ</t>
  </si>
  <si>
    <t>ГБУЗ РБ Чишминская ЦРБ</t>
  </si>
  <si>
    <t xml:space="preserve">ГБУЗ РБ Янаульская ЦРБ </t>
  </si>
  <si>
    <t>ГБУЗ РКБ им.Г.Г.Куватова</t>
  </si>
  <si>
    <t>Обращение для ЛО пациентов с ХПН в АПП (СБП)</t>
  </si>
  <si>
    <t xml:space="preserve">ГБУЗ РКПЦ МЗ РБ </t>
  </si>
  <si>
    <t>ГБУЗ Республиканская детская клиническая больница</t>
  </si>
  <si>
    <t>ГБУЗ Республиканский клинический госпиталь ветеранов войн</t>
  </si>
  <si>
    <t>ИП Искужин Р.Г.</t>
  </si>
  <si>
    <t>ООО "АКАДЕМИЯ ЗДОРОВЬЯ" г. Уфа</t>
  </si>
  <si>
    <t>ООО "Академия здоровья" с. Киргиз-Мияки</t>
  </si>
  <si>
    <t>ООО "Арт-Лион"</t>
  </si>
  <si>
    <t>ООО "Ваша стоматология"</t>
  </si>
  <si>
    <t>ООО "ДЭНТА"</t>
  </si>
  <si>
    <t>ООО "Дантист"</t>
  </si>
  <si>
    <t>ООО "ДиаЛайф" в г. Уфа</t>
  </si>
  <si>
    <t>ООО "КЛИНИКА СОВРЕМЕННОЙ ФЛЕБОЛОГИИ"</t>
  </si>
  <si>
    <t>ООО "Клиника Авиценна"</t>
  </si>
  <si>
    <t>ООО "МЕДХЕЛП"</t>
  </si>
  <si>
    <t>ООО "МЕЖРЕГИОНАЛЬНЫЙ МЕДИЦИНСКИЙ ОНКОЛОГИЧЕСКИЙ ЦЕНТР"</t>
  </si>
  <si>
    <t>ООО "МЦ "Агидель"</t>
  </si>
  <si>
    <t>ООО "Мастер-Дент"</t>
  </si>
  <si>
    <t>ООО "Медента"</t>
  </si>
  <si>
    <t>ООО "Мой Доктор"</t>
  </si>
  <si>
    <t>ООО "ПАЛИТРАДЕНТ"</t>
  </si>
  <si>
    <t>ООО "Профи-Клиник"</t>
  </si>
  <si>
    <t>ООО "Студия Стоматологии</t>
  </si>
  <si>
    <t>ООО "Центр здоровья и красоты"</t>
  </si>
  <si>
    <t>ООО "Экодент"</t>
  </si>
  <si>
    <t>ООО "Экома"</t>
  </si>
  <si>
    <t>ООО "Эмидент плюс"</t>
  </si>
  <si>
    <t>ООО "ЭнжеДент"</t>
  </si>
  <si>
    <t>ООО ГСК</t>
  </si>
  <si>
    <t>ООО МЦ "Семейный доктор" (г.Бирск)</t>
  </si>
  <si>
    <t>ООО Санаторий профилакторий"Березка"</t>
  </si>
  <si>
    <t>ФГБОУ ВО БГМУ Минздрава России - СТОМАТОЛОГИЯ</t>
  </si>
  <si>
    <t>ФГБУ "Всероссийский центр глазной и пластической хирургии" МЗРФ</t>
  </si>
  <si>
    <t>ФКУЗ "МСЧ МВД России  по РБ"</t>
  </si>
  <si>
    <t>ЧУЗ "КБ "РЖД-Медицина" г. Уфа</t>
  </si>
  <si>
    <t>ЧУЗ Поликлиника "РЖД-Медицина" города Стерлитамак"</t>
  </si>
  <si>
    <t>Законченные случаи лечения</t>
  </si>
  <si>
    <t>Базовая программа ОМС, кроме мед реабилитации</t>
  </si>
  <si>
    <t>Медицинская реабилитация в МО</t>
  </si>
  <si>
    <t>Онкология в стационаре</t>
  </si>
  <si>
    <t>Медицинская реабилитация в санаториях</t>
  </si>
  <si>
    <t>ФБУН "Уфимский НИИ медицины труда и экологии человека"</t>
  </si>
  <si>
    <t>вмп</t>
  </si>
  <si>
    <t>Региональный бюджет</t>
  </si>
  <si>
    <t>Группа 10</t>
  </si>
  <si>
    <t>Группа 11</t>
  </si>
  <si>
    <t>Группа 3</t>
  </si>
  <si>
    <t>Группа 31</t>
  </si>
  <si>
    <t>Группа 32</t>
  </si>
  <si>
    <t>Группа 33</t>
  </si>
  <si>
    <t>Группа 34</t>
  </si>
  <si>
    <t>Группа 35</t>
  </si>
  <si>
    <t>Группа 36</t>
  </si>
  <si>
    <t>Группа 38</t>
  </si>
  <si>
    <t>Группа 4</t>
  </si>
  <si>
    <t>Группа 40</t>
  </si>
  <si>
    <t>Группа 44</t>
  </si>
  <si>
    <t>Группа 47</t>
  </si>
  <si>
    <t>Группа 48</t>
  </si>
  <si>
    <t>Группа 20</t>
  </si>
  <si>
    <t>Группа 22</t>
  </si>
  <si>
    <t>Группа 9</t>
  </si>
  <si>
    <t>Группа 25</t>
  </si>
  <si>
    <t>Группа 26</t>
  </si>
  <si>
    <t>Группа 12</t>
  </si>
  <si>
    <t>Группа 14</t>
  </si>
  <si>
    <t>Группа 17</t>
  </si>
  <si>
    <t>Группа 24</t>
  </si>
  <si>
    <t>Группа 37</t>
  </si>
  <si>
    <t>Группа 45</t>
  </si>
  <si>
    <t>Группа 50</t>
  </si>
  <si>
    <t>Группа 16</t>
  </si>
  <si>
    <t>Группа 46</t>
  </si>
  <si>
    <t>Группа 15</t>
  </si>
  <si>
    <t>Группа 18</t>
  </si>
  <si>
    <t>Группа 19</t>
  </si>
  <si>
    <t>Группа 49</t>
  </si>
  <si>
    <t>Группа 23</t>
  </si>
  <si>
    <t>Группа 30</t>
  </si>
  <si>
    <t>Группа 6</t>
  </si>
  <si>
    <t>Группа 1</t>
  </si>
  <si>
    <t>Группа 5</t>
  </si>
  <si>
    <t>Группа 52</t>
  </si>
  <si>
    <t>Группа 53</t>
  </si>
  <si>
    <t>Группа 51</t>
  </si>
  <si>
    <t>Группа 13</t>
  </si>
  <si>
    <t>Группа 2</t>
  </si>
  <si>
    <t>Группа 42</t>
  </si>
  <si>
    <t>Группа 43</t>
  </si>
  <si>
    <t>Группа 27</t>
  </si>
  <si>
    <t>Группа 28</t>
  </si>
  <si>
    <t>Группа 8</t>
  </si>
  <si>
    <t>Группа 39</t>
  </si>
  <si>
    <t>Группа 41</t>
  </si>
  <si>
    <t>дсп</t>
  </si>
  <si>
    <t>Базовая часть программы ОМС</t>
  </si>
  <si>
    <t>Базовая программа, кроме мед. реабилитации</t>
  </si>
  <si>
    <t>Онкология в дневном стационаре</t>
  </si>
  <si>
    <t>ЭКО дн.ст. КСГ</t>
  </si>
  <si>
    <t>гемодиализ</t>
  </si>
  <si>
    <t>Гемофильтрация A18.05.003.001</t>
  </si>
  <si>
    <t>Гемофильтрация A18.05.006.001</t>
  </si>
  <si>
    <t>Гемодиализ (Базовая ТП ОМС)</t>
  </si>
  <si>
    <t>Перитонеальный диализ (Базовая ТП ОМС)</t>
  </si>
  <si>
    <t>доп_исслед</t>
  </si>
  <si>
    <t>11-14 недель</t>
  </si>
  <si>
    <t>18-21 неделя</t>
  </si>
  <si>
    <t>ДВН Колоректальный рак</t>
  </si>
  <si>
    <t>Диспансеризация взросл. 2 этап (колоноскопия с полипэктомией</t>
  </si>
  <si>
    <t>Диспансеризация взрослых 1 этап (исследование кала)</t>
  </si>
  <si>
    <t>Диспансеризация взрослых 2 этап  (колоноскопия с наркозом)</t>
  </si>
  <si>
    <t>Диспансеризация взрослых 2 этап (колоноскопия)</t>
  </si>
  <si>
    <t>ДВН 1 этап Цитологическое исследование</t>
  </si>
  <si>
    <t>ВПЧ-тест мазка шейки матки (женщины 30-39 лет)</t>
  </si>
  <si>
    <t>ООО "Клиника Эксперт Уфа"</t>
  </si>
  <si>
    <t>ООО "МедТех"</t>
  </si>
  <si>
    <t>Компьютерная томография в центре ПЭТ</t>
  </si>
  <si>
    <t>смп</t>
  </si>
  <si>
    <t>Тромболизис</t>
  </si>
  <si>
    <t>Фельдшерский</t>
  </si>
  <si>
    <t>Врачебный</t>
  </si>
  <si>
    <t>Сверхбазовая часть программы ОМС</t>
  </si>
  <si>
    <t>Психиатрические бригады СМП</t>
  </si>
  <si>
    <t>ГБУЗ Республиканская Станция скорой медицинской помощи и центр медицины катастроф</t>
  </si>
  <si>
    <t>Специализированные бригады СМП</t>
  </si>
  <si>
    <t>по состоянию на</t>
  </si>
  <si>
    <t>Группы
территорий</t>
  </si>
  <si>
    <t>№
п/п</t>
  </si>
  <si>
    <t>Муниципальные
образования</t>
  </si>
  <si>
    <t>МКОД</t>
  </si>
  <si>
    <t>СМО</t>
  </si>
  <si>
    <t>Численность
застрахованных
лиц</t>
  </si>
  <si>
    <t>В том числе по группам застрахованных лиц</t>
  </si>
  <si>
    <t>моложе трудоспособного
возраста</t>
  </si>
  <si>
    <t>трудоспособный
возраст</t>
  </si>
  <si>
    <t>старше
трудоспособного
возраста</t>
  </si>
  <si>
    <t>до 1 года</t>
  </si>
  <si>
    <t>1-4 года</t>
  </si>
  <si>
    <t>5-17 лет</t>
  </si>
  <si>
    <t>18-59 лет</t>
  </si>
  <si>
    <t>18-54 года</t>
  </si>
  <si>
    <t>60-64 лет</t>
  </si>
  <si>
    <t>55-64 лет</t>
  </si>
  <si>
    <t>65 лет</t>
  </si>
  <si>
    <t xml:space="preserve"> старше 65 лет</t>
  </si>
  <si>
    <t>муж.</t>
  </si>
  <si>
    <t>жен.</t>
  </si>
  <si>
    <t>I группа</t>
  </si>
  <si>
    <t>Уфа г</t>
  </si>
  <si>
    <t>ГБУЗ ДЕТСКАЯ ПОЛИКЛИНИКА №4 Г.УФЫ</t>
  </si>
  <si>
    <t>МАКС-М</t>
  </si>
  <si>
    <t>КАПИТАЛ МС</t>
  </si>
  <si>
    <t>СОГАЗ-МЕД</t>
  </si>
  <si>
    <t>АСТРА-МЕТАЛЛ</t>
  </si>
  <si>
    <t>СПАСЕНИЕ-БМСК</t>
  </si>
  <si>
    <t>БАШКОРТОСТАН</t>
  </si>
  <si>
    <t>СМК РЕСО-МЕД</t>
  </si>
  <si>
    <t>ГБУЗ РБ ГБ №9 Г.УФЫ</t>
  </si>
  <si>
    <t>ГБУЗ РБ ГДКБ №17 Г.УФА</t>
  </si>
  <si>
    <t>ГБУЗ РБ ГКБ №10 Г.УФЫ</t>
  </si>
  <si>
    <t>ГБУЗ РБ ГКБ №13 Г.УФА</t>
  </si>
  <si>
    <t>ГБУЗ РБ ГКБ №18 Г.УФА</t>
  </si>
  <si>
    <t>8</t>
  </si>
  <si>
    <t>ГБУЗ РБ ГКБ №5 Г.УФЫ</t>
  </si>
  <si>
    <t>9</t>
  </si>
  <si>
    <t>ГБУЗ РБ ГКБ №8 Г.УФА</t>
  </si>
  <si>
    <t>ГБУЗ РБ ГКБ ДЕМСКОГО РАЙОНА Г.УФА</t>
  </si>
  <si>
    <t>ГБУЗ РБ ДЕТСКАЯ ПОЛИКЛИНИКА №2 Г.УФА</t>
  </si>
  <si>
    <t>ГБУЗ РБ ДЕТСКАЯ ПОЛИКЛИНИКА №3 Г.УФА</t>
  </si>
  <si>
    <t>ГБУЗ РБ ДЕТСКАЯ ПОЛИКЛИНИКА №5 Г.УФА</t>
  </si>
  <si>
    <t>ГБУЗ РБ ДЕТСКАЯ ПОЛИКЛИНИКА №6 Г.УФА</t>
  </si>
  <si>
    <t>15</t>
  </si>
  <si>
    <t>ГБУЗ РБ ПОЛИКЛИНИКА №1 Г.УФА</t>
  </si>
  <si>
    <t>ГБУЗ РБ ПОЛИКЛИНИКА №2 Г.УФА</t>
  </si>
  <si>
    <t>17</t>
  </si>
  <si>
    <t>ГБУЗ РБ ПОЛИКЛИНИКА №32 Г.УФА</t>
  </si>
  <si>
    <t>ГБУЗ РБ ПОЛИКЛИНИКА №38 Г.УФА</t>
  </si>
  <si>
    <t>ГБУЗ РБ ПОЛИКЛИНИКА №43 Г. УФА</t>
  </si>
  <si>
    <t>20</t>
  </si>
  <si>
    <t>ГБУЗ РБ ПОЛИКЛИНИКА №44 Г.УФА</t>
  </si>
  <si>
    <t>21</t>
  </si>
  <si>
    <t>ГБУЗ РБ ПОЛИКЛИНИКА №46 Г.УФА</t>
  </si>
  <si>
    <t>22</t>
  </si>
  <si>
    <t>ГБУЗ РБ ПОЛИКЛИНИКА №48 Г.УФА</t>
  </si>
  <si>
    <t>ГБУЗ РБ ПОЛИКЛИНИКА №50 Г.УФА</t>
  </si>
  <si>
    <t>24</t>
  </si>
  <si>
    <t>ГБУЗ РБ ПОЛИКЛИНИКА №51 Г.УФА</t>
  </si>
  <si>
    <t>25</t>
  </si>
  <si>
    <t>ГБУЗ РБ ПОЛИКЛИНИКА №52 Г.УФА</t>
  </si>
  <si>
    <t>26</t>
  </si>
  <si>
    <t>ФГБОУ ВО БГМУ МИНЗДРАВА РОССИИ</t>
  </si>
  <si>
    <t>II группа</t>
  </si>
  <si>
    <t>29</t>
  </si>
  <si>
    <t>Кумертау г</t>
  </si>
  <si>
    <t>ГБУЗ РБ ГБ Г.КУМЕРТАУ</t>
  </si>
  <si>
    <t>30</t>
  </si>
  <si>
    <t>Межгорье г</t>
  </si>
  <si>
    <t>ФГБУЗ МСЧ №142 ФМБА РОССИИ</t>
  </si>
  <si>
    <t>31</t>
  </si>
  <si>
    <t>Нефтекамск г</t>
  </si>
  <si>
    <t>ГБУЗ РБ ГБ Г.НЕФТЕКАМСК</t>
  </si>
  <si>
    <t>32</t>
  </si>
  <si>
    <t>Октябрьский г</t>
  </si>
  <si>
    <t>ГБУЗ РБ ГБ №1 Г. ОКТЯБРЬСКИЙ</t>
  </si>
  <si>
    <t>33</t>
  </si>
  <si>
    <t>Салават г</t>
  </si>
  <si>
    <t>ГБУЗ РБ ГБ Г.САЛАВАТ</t>
  </si>
  <si>
    <t>34</t>
  </si>
  <si>
    <t>ООО "МЕДСЕРВИС"</t>
  </si>
  <si>
    <t>35</t>
  </si>
  <si>
    <t>Сибай г</t>
  </si>
  <si>
    <t>ГБУЗ РБ ЦГБ Г.СИБАЙ</t>
  </si>
  <si>
    <t>36</t>
  </si>
  <si>
    <t>Стерлитамак г</t>
  </si>
  <si>
    <t>ГБУЗ РБ ГБ №2 Г. СТЕРЛИТАМАК</t>
  </si>
  <si>
    <t>37</t>
  </si>
  <si>
    <t>ГБУЗ РБ ГКБ №1 Г.СТЕРЛИТАМАК</t>
  </si>
  <si>
    <t>38</t>
  </si>
  <si>
    <t>ГБУЗ РБ ДЕТСКАЯ БОЛЬНИЦА г. СТЕРЛИТАМАК</t>
  </si>
  <si>
    <t>39</t>
  </si>
  <si>
    <t>ЧУЗ «РЖД- МЕДИЦИНА» Г.СТЕРЛИТАМАК</t>
  </si>
  <si>
    <t>III группа</t>
  </si>
  <si>
    <t>40</t>
  </si>
  <si>
    <t>Баймакский р-н, Баймак г</t>
  </si>
  <si>
    <t>ГБУЗ РБ БАЙМАКСКАЯ ЦГБ</t>
  </si>
  <si>
    <t>41</t>
  </si>
  <si>
    <t>Белебеевский р-н, Белебей г</t>
  </si>
  <si>
    <t>ГБУЗ РБ БЕЛЕБЕЕВСКАЯ ЦРБ</t>
  </si>
  <si>
    <t>42</t>
  </si>
  <si>
    <t>Белорецкий р-н, Белорецк г</t>
  </si>
  <si>
    <t>ГБУЗ РБ БЕЛОРЕЦКАЯ ЦРКБ</t>
  </si>
  <si>
    <t>Бирский р-н, Бирск г</t>
  </si>
  <si>
    <t>ГБУЗ РБ БИРСКАЯ ЦРБ</t>
  </si>
  <si>
    <t>44</t>
  </si>
  <si>
    <t>Благовещенский р-н, Благовещенск г</t>
  </si>
  <si>
    <t>ГБУЗ РБ БЛАГОВЕЩЕНСКАЯ ЦРБ</t>
  </si>
  <si>
    <t>45</t>
  </si>
  <si>
    <t>Давлекановский р-н, Давлеканово г</t>
  </si>
  <si>
    <t>ГБУЗ РБ ДАВЛЕКАНОВСКАЯ ЦРБ</t>
  </si>
  <si>
    <t>46</t>
  </si>
  <si>
    <t>Дюртюлинский р-н, Дюртюли г</t>
  </si>
  <si>
    <t>ГБУЗ РБ ДЮРТЮЛИНСКАЯ ЦРБ</t>
  </si>
  <si>
    <t>47</t>
  </si>
  <si>
    <t>Ишимбайский р-н, Ишимбай г</t>
  </si>
  <si>
    <t>ГБУЗ РБ ИШИМБАЙСКАЯ ЦРБ</t>
  </si>
  <si>
    <t>48</t>
  </si>
  <si>
    <t>Мелеузовский р-н, Мелеуз г</t>
  </si>
  <si>
    <t>49</t>
  </si>
  <si>
    <t>Туймазинский р-н, Туймазы г</t>
  </si>
  <si>
    <t>ГБУЗ РБ ТУЙМАЗИНСКАЯ ЦРБ</t>
  </si>
  <si>
    <t>50</t>
  </si>
  <si>
    <t>Учалинский р-н, Учалы г</t>
  </si>
  <si>
    <t>ГАУЗ РБ УЧАЛИНСКАЯ ЦГБ</t>
  </si>
  <si>
    <t>51</t>
  </si>
  <si>
    <t>Янаульский р-н, Янаул г</t>
  </si>
  <si>
    <t>ГБУЗ РБ ЯНАУЛЬСКАЯ ЦРБ</t>
  </si>
  <si>
    <t>IV группа</t>
  </si>
  <si>
    <t>52</t>
  </si>
  <si>
    <t>Абзелиловский р-н</t>
  </si>
  <si>
    <t>ГБУЗ РБ АСКАРОВСКАЯ ЦРБ</t>
  </si>
  <si>
    <t>53</t>
  </si>
  <si>
    <t>Альшеевский р-н</t>
  </si>
  <si>
    <t>ГБУЗ РБ РАЕВСКАЯ ЦРБ</t>
  </si>
  <si>
    <t>Архангельский р-н</t>
  </si>
  <si>
    <t>ГБУЗ РБ АРХАНГЕЛЬСКАЯ ЦРБ</t>
  </si>
  <si>
    <t>55</t>
  </si>
  <si>
    <t>Аскинский р-н</t>
  </si>
  <si>
    <t>ГБУЗ РБ АСКИНСКАЯ ЦРБ</t>
  </si>
  <si>
    <t>56</t>
  </si>
  <si>
    <t>Аургазинский р-н</t>
  </si>
  <si>
    <t>57</t>
  </si>
  <si>
    <t>Бакалинский р-н</t>
  </si>
  <si>
    <t>ГБУЗ РБ БАКАЛИНСКАЯ ЦРБ</t>
  </si>
  <si>
    <t>58</t>
  </si>
  <si>
    <t>Балтачевский р-н</t>
  </si>
  <si>
    <t>ГБУЗ РБ БАЛТАЧЕВСКАЯ ЦРБ</t>
  </si>
  <si>
    <t>59</t>
  </si>
  <si>
    <t>Белокатайский р-н</t>
  </si>
  <si>
    <t>ГБУЗ РБ БЕЛОКАТАЙСКАЯ ЦРБ</t>
  </si>
  <si>
    <t>60</t>
  </si>
  <si>
    <t>Бижбулякский р-н</t>
  </si>
  <si>
    <t>ГБУЗ РБ БИЖБУЛЯКСКАЯ ЦРБ</t>
  </si>
  <si>
    <t>61</t>
  </si>
  <si>
    <t>Благоварский р-н</t>
  </si>
  <si>
    <t>62</t>
  </si>
  <si>
    <t>Буздякский р-н</t>
  </si>
  <si>
    <t>ГБУЗ РБ БУЗДЯКСКАЯ ЦРБ</t>
  </si>
  <si>
    <t>63</t>
  </si>
  <si>
    <t>Бураевский р-н</t>
  </si>
  <si>
    <t>ГБУЗ РБ БУРАЕВСКАЯ ЦРБ</t>
  </si>
  <si>
    <t>64</t>
  </si>
  <si>
    <t>Бурзянский р-н</t>
  </si>
  <si>
    <t>ГБУЗ РБ БУРЗЯНСКАЯ ЦРБ</t>
  </si>
  <si>
    <t>65</t>
  </si>
  <si>
    <t>Гафурийский р-н</t>
  </si>
  <si>
    <t>ГБУЗ РБ КРАСНОУСОЛЬСКАЯ ЦРБ</t>
  </si>
  <si>
    <t>66</t>
  </si>
  <si>
    <t>Дуванский р-н</t>
  </si>
  <si>
    <t>ГБУЗ РБ МЕСЯГУТОВСКАЯ ЦРБ</t>
  </si>
  <si>
    <t>67</t>
  </si>
  <si>
    <t>Ермекеевский р-н</t>
  </si>
  <si>
    <t>ГБУЗ РБ ЕРМЕКЕЕВСКАЯ ЦРБ</t>
  </si>
  <si>
    <t>68</t>
  </si>
  <si>
    <t>Зианчуринский р-н</t>
  </si>
  <si>
    <t>ГБУЗ РБ ИСЯНГУЛОВСКАЯ ЦРБ</t>
  </si>
  <si>
    <t>69</t>
  </si>
  <si>
    <t>Зилаирский р-н</t>
  </si>
  <si>
    <t>70</t>
  </si>
  <si>
    <t>Иглинский р-н</t>
  </si>
  <si>
    <t>ГБУЗ РБ ИГЛИНСКАЯ ЦРБ</t>
  </si>
  <si>
    <t>Илишевский р-н</t>
  </si>
  <si>
    <t>ГБУЗ РБ ВЕРХНЕЯРКЕЕВСКАЯ ЦРБ</t>
  </si>
  <si>
    <t>72</t>
  </si>
  <si>
    <t>Калтасинский р-н</t>
  </si>
  <si>
    <t>ГБУЗ РБ КАЛТАСИНСКАЯ ЦРБ</t>
  </si>
  <si>
    <t>73</t>
  </si>
  <si>
    <t>Караидельский р-н</t>
  </si>
  <si>
    <t>ГБУЗ РБ КАРАИДЕЛЬСКАЯ ЦРБ</t>
  </si>
  <si>
    <t>74</t>
  </si>
  <si>
    <t>Кармаскалинский р-н</t>
  </si>
  <si>
    <t>ГБУЗ РБ КАРМАСКАЛИНСКАЯ ЦРБ</t>
  </si>
  <si>
    <t>75</t>
  </si>
  <si>
    <t>Кигинский р-н</t>
  </si>
  <si>
    <t>ГБУЗ РБ КИГИНСКАЯ ЦРБ</t>
  </si>
  <si>
    <t>76</t>
  </si>
  <si>
    <t>Краснокамский р-н</t>
  </si>
  <si>
    <t>ГБУЗ РБ КРАСНОКАМСКАЯ ЦРБ</t>
  </si>
  <si>
    <t>77</t>
  </si>
  <si>
    <t>Кугарчинский р-н</t>
  </si>
  <si>
    <t>ГБУЗ РБ МРАКОВСКАЯ ЦРБ</t>
  </si>
  <si>
    <t>78</t>
  </si>
  <si>
    <t>Кушнаренковский р-н</t>
  </si>
  <si>
    <t>ГБУЗ РБ КУШНАРЕНКОВСКАЯ ЦРБ</t>
  </si>
  <si>
    <t>79</t>
  </si>
  <si>
    <t>Мечетлинский р-н</t>
  </si>
  <si>
    <t>80</t>
  </si>
  <si>
    <t>Мишкинский р-н</t>
  </si>
  <si>
    <t>ГБУЗ РБ МИШКИНСКАЯ ЦРБ</t>
  </si>
  <si>
    <t>81</t>
  </si>
  <si>
    <t>Миякинский р-н</t>
  </si>
  <si>
    <t>ГБУЗ РБ МИЯКИНСКАЯ ЦРБ</t>
  </si>
  <si>
    <t>82</t>
  </si>
  <si>
    <t>Нуримановский р-н</t>
  </si>
  <si>
    <t>ГБУЗ РБ НУРИМАНОВСКАЯ ЦРБ</t>
  </si>
  <si>
    <t>83</t>
  </si>
  <si>
    <t>Салаватский р-н</t>
  </si>
  <si>
    <t>ГБУЗ РБ МАЛОЯЗОВСКАЯ ЦРБ</t>
  </si>
  <si>
    <t>84</t>
  </si>
  <si>
    <t>Стерлибашевский р-н</t>
  </si>
  <si>
    <t>ГБУЗ РБ СТЕРЛИБАШЕВСКАЯ ЦРБ</t>
  </si>
  <si>
    <t>85</t>
  </si>
  <si>
    <t>Татышлинский р-н</t>
  </si>
  <si>
    <t>ГБУЗ РБ ВЕРХНЕ-ТАТЫШЛИНСКАЯ ЦРБ</t>
  </si>
  <si>
    <t>86</t>
  </si>
  <si>
    <t>Федоровский р-н</t>
  </si>
  <si>
    <t>ГБУЗ РБ ФЕДОРОВСКАЯ ЦРБ</t>
  </si>
  <si>
    <t>87</t>
  </si>
  <si>
    <t>Хайбуллинский р-н</t>
  </si>
  <si>
    <t>ГБУЗ РБ АКЪЯРСКАЯ ЦРБ</t>
  </si>
  <si>
    <t>88</t>
  </si>
  <si>
    <t>Чекмагушевский р-н</t>
  </si>
  <si>
    <t>ГБУЗ РБ ЧЕКМАГУШЕВСКАЯ ЦРБ</t>
  </si>
  <si>
    <t>89</t>
  </si>
  <si>
    <t>Чишминский р-н</t>
  </si>
  <si>
    <t>ГБУЗ РБ ЧИШМИНСКАЯ ЦРБ</t>
  </si>
  <si>
    <t>90</t>
  </si>
  <si>
    <t>Шаранский р-н</t>
  </si>
  <si>
    <t>ГБУЗ РБ ШАРАНСКАЯ ЦРБ</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</si>
  <si>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гематология, клиническая лабораторная диагностика, кардиология, лечебная физкультура и спортивная медицина, онкология, офтальмология, рентгенология, стоматология терапевтическая, ультразвуковая диагностика, функциональная диагностика, эндокринология,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</si>
  <si>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дерматовенерология, детская хирургия, инфекционные болезни, кардиология, клиническая лабораторная диагностика, колопроктология,  неврология, онкология, оториноларингология (за исключением кохлеарной имплантации), офтальмология, профпатология, рентгенология, травматология и ортопедия, фтизиатрия, функциональная диагностика, хирургия, ультразвуковая диагностика, урология, эндокринология, эндоскопия, эпидемиология, челюстно-лицевая хирургия, стоматология общей практики, стоматология терапевтическая, стоматология хирургическая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</si>
  <si>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 диетология, инфекционные болезни, клиническая лабораторная диагностика, колопроктология,  лабораторная диагностика, лечебная физкультура, медицинский массаж, неврология, неонатология, онкология, операционное дело, оториноларингология (за исключением кохлеарной имплантации), педиатрия, рентгенология, сестринское дело, сестринское дело в педиатрии, терапия, хирургия, ультразвуковая диагностика, травматология и ортопедия, трансфузиология, урология, физиотерапия, функциональная диагностика,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</si>
  <si>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сестринское дело, хирургия, операционное дело</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</si>
  <si>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вакцинация (проведение профилактических прививок), дерматовенерология, детская хирургия,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физкультура,медицинская статистика, медицинский массаж, неврология, неонатология,  онкология, организация здравоохранения и общественного здоровья, операционное дело, оториноларингология (за исключением кохлеарной имплантации), офтальмология, патологическая анатомия, педиатрия,психиатрия,психиатрия-наркология, рентгенология, сестринское дело, сестринское дело в педиатрии, стоматология терапевтическая, терапия, травматология и ортопедия, трансфузиология, урология, физиотерапия, функциональная диагностика, хирургия, ультразвуковая диагностика, эндокринология, эндоскопия, эпидемиология</t>
  </si>
  <si>
    <t>акушерское дело, вакцинация (проведение профилактических прививок), гигиеническое воспитание, гистология, лабораторная диагностика, лечебная физкультура, лечебное дело, медицинский массаж, неотложная медицинская помощь, операционное дело, общая практика,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</si>
  <si>
    <t>анестезиология и реаниматология, бактериология, гастроэнтерология, гериатрия, дерматовенерология, детская хирургия, инфекционные болезни, кардиология, клиническая лабораторная диагностика, клиническая фармакология, колопроктология, лечебная физкультура и спортивная медицина, медицинская реабилитация, неврология, нейрохирургия, неотложная медицинская помощь, онкология,  ортодонтия, оториноларингология (за исключением кохлеарной имплантации), офтальмология, патологическая анатомия, профпатология, рентгенология,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 хирургия, эндокринология, эндоскопия, эпидемиология, стоматология детская,  стоматология общей практики, стоматология ортопедическая, стоматология терапевтическая, ст оматология хирургическая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</si>
  <si>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дерматовенерология, детская кардиология,  инфекционные болезни, кардиология, клиническая лабораторная диагностика, неврология, неотложная медицинская помощь, оториноларингология (за исключением кохлеарной имплантации), офтальмология, профпатология, рентгенология, стоматология детская, стоматология терапевтическая, стоматология хирургическая, травматология и ортопедия, хирургия, ультразвуковая диагностика, фтизиатрия, функциональная диагностика, эндокринология, эндоскопия</t>
  </si>
  <si>
    <t>аллергология и иммунология, неврология, онкология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</si>
  <si>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гастроэнтерология,  гематология, гистология, дезинфектология, кардиология, клиническая лабораторная диагностика, клиническая фармакология, колопроктология, лабораторная диагностика, медицинский массаж, неврология, нейрохирургия, нефрология, онкология, операционное дело, оториноларингология (за исключением кохлеарной имплантации), пульмонология, радиология, рентгенология, ревматология, рентгенэндоваскулярная диагностика и лечение, сердечно-сосудистая хирургия, сестринское дело, торакальная хирургия, травматология и ортопедия, терапия, ультразвуковая диагностика, урология, физиотерапия, функциональная диагностика, хирургия, хирургия (абдоминальная), эндоскопия, эпидемиология, эндокринология</t>
  </si>
  <si>
    <t>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 использование вспомогательных репродуктивных технологий), акушерству и гинекологии (искусственное прерывание беременности), анестезиология и реаниматология, забор, клинической фармакологии, криоконсервация и хранение половых клеток и тканей репродуктивных органов, транспортировке органов, транспортировке половых клеток и (или) тканей репродуктивных органов, ультразвуковая диагностика,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</si>
  <si>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гериатрия, дерматовенерология, детская хирургия, инфекционные болезни, кардиология, клиническая лабораторная диагностика, клиническая фармакология, неврология, онкология, ортодонтия, оториноларингология (за исключением кохлеарной имплантации), офтальмология, профпатология, рентгенология, стоматология детская,  стоматология общей практики, стоматология ортопедическая, стоматология терапевтическая, стоматология хирургическая, травматология и ортопедия, урология, физиотерапия, фтизиатрия, функциональная диагностика,  ультразвуковая диагностика, эндокринология, эндоскопия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</si>
  <si>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бактериология, детская хирургия, диетология, инфекционные болезни, кардиология, клиническая лабораторная диагностика,  клиническая фармакология, медицинский массаж,  онкология, операционное дело, оториноларингология (за исключением кохлеарной имплантации), патологическая анатомия, неврология, неонатология, педиатрия, рентгенология, сестринское дело, сестринское дело в педиатрии, терапия, травматология и ортопедия, трансфузиология, физиотерапия, функциональная диагностика, хирургия, ультразвуковая диагностика, урология, эндокринология, эндоскопия</t>
  </si>
  <si>
    <t xml:space="preserve"> общая врачебная практика (семейная медицина), педиатрия, терапия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</si>
  <si>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вакцинация(проведение профилактических прививок), гастроэнтерология, гематология, дезинфектология, детская хирургия, детская кардиология, диетология, кардиология, клиническая лабораторная диагностика, клиническая фармакология, колопроктология, инфекционные болезни, лабораторная диагностика, лечебная физкультура, медицинский массаж, медицинская реабилитация, неврология, нейрохирургия, неонатология, нефрология, общая практика, онкология, операционное дело, оториноларингология (за исключением кохлеарной имплантации), офтальмология, патологическая анатомия, педиатрия, пульмонология, рентгенология, рентгенэндоваскулярная диагностика и лечение, рефлексотерапия, сердечно-сосудистая хирургия, сестринское дело, сестринское дело в педиатрии, терапия, токсикология, травматология и ортопедия, трансфузиология, ультразвуковая диагностика, урология, физиотерапия, функциональная диагностика, хирургия, челюстно-лицевая хирургия, эндокринология, эндоскопия, эпидемиология</t>
  </si>
  <si>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сердечно-сосудистая хирургия, травматология и ортопедия</t>
  </si>
  <si>
    <t>акушерство и гинекология (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гематология, дерматовенерология,  детская кардиология,  детская онкология,  детская урология-андрология, детская хирургия,  детская эндокринология,  диетология, инфекционные болезни, мануальная терапия, неврология, нефрология, оториноларингология (за исключением кохлеарной имплантации),  остеопатия, офтальмология,  пульмонология, ревматология, рефлексотерапия, травматология и ортопедия, ультразвуковая диагностика, физиотерапия, функциональная диагностика, эндоскопия, челюстно-лицевая хирургия</t>
  </si>
  <si>
    <t>аллергология и иммунология, анестезиология и реаниматология, детская урология-андрология,  детская хирургия,  операционное дело, оториноларингология (за исключением кохлеарной имплантации), педиатрия, сестринское дело, сестринское дело в педиатрии, челюстно-лицевая хирургия</t>
  </si>
  <si>
    <t>инфекционные болезни, сестринское дело, сестринское дело в педиатрии, терапия, функциональная диагностика</t>
  </si>
  <si>
    <t>акушерскому делу, анестезиологии и реаниматологии, вакцинации (проведению профилактических прививок), лабораторной диагностике, медицинский массаж, операционному делу, сестринскому делу, сестринскому делу в педиатрии, стоматологии, стоматология ортопедическая, функциональной диагностике</t>
  </si>
  <si>
    <t>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 искусственное прерывание беременности), аллергологии и иммунологии, анестезиологии и реаниматологии,  гастроэнтерологии,  дерматовенерологии, кардиология, клинической лабораторной диагностике, колопроктология, мануальная терапия, неврологии, нефрологии, онкологии,  ортодонтия, оториноларингологии (за исключением кохлеарной имплантации), офтальмологии, профпатологии, рефлексотерапии, стоматологии детской, стоматологии общей практики, стоматологии ортопедической, стоматологии терапевтической, стоматологии хирургической, травматологии и ортопедии, ультразвуковой диагностике, урология, хирургии, эндокринологии, функциональной диагностике;</t>
  </si>
  <si>
    <r>
      <t>Общество с ограниченной ответственностью "Октябрьский  сосудистый центр" (</t>
    </r>
    <r>
      <rPr>
        <b/>
        <sz val="10"/>
        <color indexed="8"/>
        <rFont val="Times New Roman"/>
        <family val="1"/>
        <charset val="204"/>
      </rPr>
      <t>ООО "ОСЦ")</t>
    </r>
  </si>
  <si>
    <t>0265050254</t>
  </si>
  <si>
    <t>1200200034660</t>
  </si>
  <si>
    <t>452616, Республика Башкортостан, г. Октябрьский, ул.Космонавтов, зд 61/1, пом 4</t>
  </si>
  <si>
    <t>Топалян Карапет Вазгенович, тел 89268487699, e-mail: ooo.osc@yandex.ru</t>
  </si>
  <si>
    <t>анестезиология и реаниматология, кардиология, неврология, операционное дело, рентгенология, рентгенэндоваскулярная диагностика и лечение, сердечно-сосудистая хирургия, сестринское дело, терапия, ультразвуковая диагностика, функциональная диагностика</t>
  </si>
  <si>
    <t>44554484</t>
  </si>
  <si>
    <t>80435000000</t>
  </si>
  <si>
    <t>ООО "Октябрьский сосудистый центр"</t>
  </si>
  <si>
    <t>ООО" Октябрьский сосудистый центр"</t>
  </si>
  <si>
    <t>акушерское дело, анестезиология и реаниматология, бактериология,  вакцинация (проведение профилактических прививок), гигиеническое воспитание, дезинфектология, гистология,  лабораторная диагностика, лечебное дело, лечебная физкультура, медицинский массаж, неотложная медицинская помощь, операционное дело, рентгенология, сестринское дело, стоматология, стоматология ортопедическая, физиотерапия, функциональная диагностика,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</si>
  <si>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гематология, оториноларингология (за исключением кохлеарной имплантации), ревматология, травматология и ортопедия, хирургия абдоминальная</t>
  </si>
  <si>
    <r>
      <t>Общество с ограниченной ответственностью "Клиника НЖС Уфа" (</t>
    </r>
    <r>
      <rPr>
        <b/>
        <sz val="10"/>
        <color theme="1"/>
        <rFont val="Calibri"/>
        <family val="2"/>
        <charset val="204"/>
        <scheme val="minor"/>
      </rPr>
      <t>ООО "Клиника НЖС Уфа"</t>
    </r>
    <r>
      <rPr>
        <sz val="10"/>
        <color theme="1"/>
        <rFont val="Calibri"/>
        <family val="2"/>
        <charset val="204"/>
        <scheme val="minor"/>
      </rPr>
      <t>)</t>
    </r>
  </si>
  <si>
    <t>020280</t>
  </si>
  <si>
    <t>0274951103</t>
  </si>
  <si>
    <t>1190280069979</t>
  </si>
  <si>
    <t>450006, Республика Башкортостан, г.Уфа, ул.Краснодонская, д.3, этаж 2</t>
  </si>
  <si>
    <t>Бикбулатов Ильдар Ридович, тел +7917 416-56-54,e-mail:ngcufa@gmail.ru</t>
  </si>
  <si>
    <t>акушерское дело,  анестезиология и реаниматология,  лабораторная диагностика,  операционное дело,  сестринское дело, функциональная диагностика</t>
  </si>
  <si>
    <t>акушерство и гинекология ( за исключением вспомогательных репродуктивных технологий и искусственного прерывания беременности), акушерство и гинекология ( искусственное прерывания беременности), акушерство и гинекология(использование вспомогательных репродуктивных технологий), анестезиология и реаниматология,генетика, забор,  криоконсервация и хранение половых клеток и тканей репродуктивных органов, кардиология, клиническая лабораторная диагностика, медицинская генетика, транспортировка половых клеток и (или) тканей репродуктивных органов, ультразвуковая диагностика, урология, функциональная диагностика, эндокринология</t>
  </si>
  <si>
    <t>акушерство и гинекология(использование вспомогательных репродуктивных технологий),  анестезиология и реаниматология, забор,  криоконсервация и хранение половых клеток и тканей репродуктивных органов, кардиология, клиническая лабораторная диагностика, медицинская генетика,  транспортировка половых клеток и (или) тканей репродуктивных органов, ультразвуковая диагностика, урология, функциональная диагностика, эндокринология</t>
  </si>
  <si>
    <t>42132744</t>
  </si>
  <si>
    <t>16 - Частная собственность -68</t>
  </si>
  <si>
    <t>12300 - Общества с ограниченной ответственностью -70</t>
  </si>
  <si>
    <t>ОО Клиника НЖС УФА</t>
  </si>
  <si>
    <t>анестезиология и реаниматология, диетология, изъятие и хранение органов и (или) тканей человека для трансплантации,клиническая лабораторная диагностика, лабораторная диагностика, онкология, операционное дело, оториноларингология (за исключением кохлеарной имплантации),  офтальмология, патологическая анатомия,  сестринское дело, терапия, транспортировка оранов и (или) тканей человека для трансплантации, ультразвуковая диагностика, физиотерапия, функциональная диагностика,  челюстно-лицевая хирургия, изъятие и хранение органов и (или) тканей человека для трансплантации</t>
  </si>
  <si>
    <t>оториноларингология (за исключением кохлеарной имплантации), офтальмология, хирургии (трансплантация органов и (или) тканей, челюстно-лицевая хирургия</t>
  </si>
  <si>
    <t>анестезиология и реаниматология,операционное дело, сестринское дело</t>
  </si>
  <si>
    <t>кардиология, сердечно-сосудистая хирургия, хирургия</t>
  </si>
  <si>
    <t>кардиология,операционное дело,сердечно-сосудистая хирургия.,сестринское дело,хирургия</t>
  </si>
  <si>
    <r>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 гематология, генетика, детская урология-андрология, детская хирургия, забор, криоконсервация и хранение половых клеток и тканей репродуктивных органов, инфекционные болезни, кардиология, клиническая лабораторная диагностика, клиническая фармакология, нейрохирургия, неонатология,</t>
    </r>
    <r>
      <rPr>
        <b/>
        <sz val="10"/>
        <rFont val="Times New Roman"/>
        <family val="1"/>
        <charset val="204"/>
      </rPr>
      <t xml:space="preserve"> онкология, </t>
    </r>
    <r>
      <rPr>
        <sz val="10"/>
        <rFont val="Times New Roman"/>
        <family val="1"/>
        <charset val="204"/>
      </rPr>
      <t>оториноларингология (за исключением кохлеарной имплантации), сердечно-сосудистая хирургия, транспортировка половых клеток и (или)  тканей репродуктивных органов, травматология и ортопедия,  трансфузиология, челюстно-лицевая хирургия, хирургия</t>
    </r>
  </si>
  <si>
    <t>022147</t>
  </si>
  <si>
    <r>
      <t>Государственное бюджетное учреждение здравоохранения Республиканский клинический противотуберкулезный диспансер (</t>
    </r>
    <r>
      <rPr>
        <b/>
        <sz val="10"/>
        <color theme="1"/>
        <rFont val="Times New Roman"/>
        <family val="1"/>
        <charset val="204"/>
      </rPr>
      <t>ГБУЗ РКПТД</t>
    </r>
    <r>
      <rPr>
        <sz val="10"/>
        <color theme="1"/>
        <rFont val="Times New Roman"/>
        <family val="1"/>
        <charset val="204"/>
      </rPr>
      <t>)</t>
    </r>
  </si>
  <si>
    <t>0274036104</t>
  </si>
  <si>
    <t>1030204613999</t>
  </si>
  <si>
    <t>450080, Республика Башкортостан, г.Уфа, ул.Сагита Агиша, дю4</t>
  </si>
  <si>
    <t>акушерское дело, анестезиология и реаниматология, гистология,  дезинфектология,  медицинский массаж, лабораторная диагностика,  лечебная физкультура,  медико-социальная помощь, операционное дело, рентгенология, сестринское дело, сестринское дело в педиатрии, физиотерапия, функциональная диагностика, стоматология, эпидемиология</t>
  </si>
  <si>
    <t>акушерство и гинекология (за исключением  использования вспомогательных и репродуктивных технологий и искусственного прерывания беременности), дерматовенерология, инфекционные болезни, клиническая лабораторная диагностика, клиническая фармакология, неврология, онкология, оториноларингология (за исключением кохлеарной имплантации), офтальмология, профпатология, пульмонология, рентгенология, физиотерапия, фтизиатрия, функциональная диагностика, хирургия, стоматология терапевтическая, торакальная хирургия,  травматология и ортопедия, ультразвуковая диагностика, урология,эндокринология,  эпидемиология</t>
  </si>
  <si>
    <t>фтизиатрия</t>
  </si>
  <si>
    <t>акушерское дело, акушерство и гинекология (за исключением  использования вспомогательных и репродуктивных технологий и искусственного прерывания беременности), анестезиология и реаниматология, бактериология, гистология,диетология,инфекционные болезни,  клиническая лабораторная диагностика,  клиническая фармакология, лабораторная диагностика, медицинский массаж, операционное дело, патологическая  анатомия, рентгенология,  сестринское дело, сестринское дело в педиатрии, терапия, торакальная хирургия,  травматология и ортопедия, трансфузиология, физиотерапия, фтизиатрия, функциональная диагностика,  ультразвуковая диагностика, урология, хирургия, трансфузиология, эндоскопия, эпидемиология</t>
  </si>
  <si>
    <t>торакальная хирургия, травматология и ортопедия</t>
  </si>
  <si>
    <t>медицинские осмотры (предрейсовые, послерейсовые), медицинские осмотры (предварительные, периодические)</t>
  </si>
  <si>
    <t>123</t>
  </si>
  <si>
    <t>01952458</t>
  </si>
  <si>
    <t>13 - Собственность субъектов Российской Федерации -119</t>
  </si>
  <si>
    <t>75203 - Государственные бюджетные учреждения субъектов Российской Федерации-108</t>
  </si>
  <si>
    <r>
      <t>Общество с ограниченной ответственностью "Клиника Интеллектуальной Нейрохирургии" (</t>
    </r>
    <r>
      <rPr>
        <b/>
        <sz val="10"/>
        <color theme="1"/>
        <rFont val="Calibri"/>
        <family val="2"/>
        <charset val="204"/>
        <scheme val="minor"/>
      </rPr>
      <t>ООО "КИН"</t>
    </r>
    <r>
      <rPr>
        <sz val="10"/>
        <color theme="1"/>
        <rFont val="Calibri"/>
        <family val="2"/>
        <charset val="204"/>
        <scheme val="minor"/>
      </rPr>
      <t>)</t>
    </r>
  </si>
  <si>
    <t>0276939084</t>
  </si>
  <si>
    <t>020281</t>
  </si>
  <si>
    <t>Галимова Резида Маратовна, тел: 89677406099, e-mail: rezida@galimova.com</t>
  </si>
  <si>
    <t>1190280006883</t>
  </si>
  <si>
    <t>450059, Республика Башкортостан, г.Уфа, ул.Рихарда Зорге, д.17/4, офис 13</t>
  </si>
  <si>
    <t>98</t>
  </si>
  <si>
    <t>198</t>
  </si>
  <si>
    <t>35787232</t>
  </si>
  <si>
    <t>ООО 73+2 ИП+2 ГБУЗ, из них 19 вновь, в т.ч 17 ООО+ 2 Гос</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</si>
  <si>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беременности),аллергология и иммунология,  гериатрия, дерматовенерология, детская хирургия, инфекционные болезни, кардиология, клиническая лабораторная диагностика, клиническая фармакология, неврология, нейрохирургия,  неотложная медицинская помощь, онкология, оториноларингология (за исключением кохлеарной имплантации), офтальмология, профпатология, рентгенология, рефлексотерапия, стоматология детская, стоматология общей практики,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 эпидемиология</t>
  </si>
  <si>
    <t>акушерство и гинекология (за исключением использования вспомогательных репродуктивных технологий и искусственного прерывания беременности), дерматовенерология, кардиология, клиническая лабораторная диагностика, лечебная физкультура и спортивная медицина, мануальная терапия,медицинская реабилитация,  неврология, оториноларингология (за исключением кохлеарной имплантации), офтальмология, профпатология, рефлексотерапия, стоматология терапевтическая, травматология и ортопедия, ультразвуковая диагностика, физиотерапия, функциональная диагностика, хирургия</t>
  </si>
  <si>
    <t>медицинские осмотры (предрейсовые, послерейсовые), медосмотры (предварительные, периодические)</t>
  </si>
  <si>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аллергология и иммунология, бактериология, гастроэнтерология, гериатрия,  гистология, дерматовенерология, детская кардиология, детская урология-андрология, детская хирургия, инфекционные болезни, кардиология, клиническая лабораторная диагностика, колопроктология, лечебная физкультура и спортивная медицина,  мануальная терапия, ревматология, профпатология, пульмонология, стоматология терапевтическая, стоматология хирургическая, неврология, неотложная медицинская помощь,нейрохирургия, онкология, ортодонтия, оториноларингология (за исключением кохлеарной имплантации), офтальмология, рентгенология, стоматология общей практики, стоматология детская, стоматология ортопедическая,  травматология и ортопедия, урология, физиотерапия, фтизиатрия, функциональная диагностика, хирургия,ультразвуковая диагностика, эндокринология, эндоскопия</t>
  </si>
  <si>
    <t>выделены объемы на 01.01.2021</t>
  </si>
  <si>
    <t>акушерское дело, лабораторная диагностика, анестезиология и реаниматология, операционное дело, медицинский массаж, рентгенология, сестринское дело, сестринское дело в педиатрии, физиотерапия, функциональная диагностика, вакцинация (проведение профилактических прививок), гистология</t>
  </si>
  <si>
    <r>
      <t>а</t>
    </r>
    <r>
      <rPr>
        <sz val="10"/>
        <rFont val="Times New Roman"/>
        <family val="1"/>
        <charset val="204"/>
      </rPr>
      <t>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акушерство и гинекология (использование вспомогательных репродуктивных технологий), анестезиология и реаниматология, вакцинация (проведение профилактических прививок), гастроэнтерология, гематология, дезинфектология, детская урология-андрология, детская хирургия, диетология, забор гемопоэтических стволовых клеток, забор, криоконсервация и хранение половых клеток и тканей репродуктивных органов, инфекционные болезни, кардиология, клиническая лабораторная диагностика, клиническая фармакология, колопроктология, лабораторная генетика, лабораторная диагностика, неонатология, нейрохирургия, онкология, операционное дело, оториноларингология (за исключением кохлеарной имплантации), педиатрия, рентгенология, рентгенэндоваскулярная диагностика и лечение, сердечно-сосудистая хирургия, сестринское дело, сестринское дело в педиатрии, терапия, травматология и ортопедия,  транспортировка немопоэтических стволовых клеток и костного мозга, транспортировка половых клеток и (или) тканей репродуктивных органов, трансфузиология, ультразвуковая диагностика, урология, физиотерапия, функциональная диагностика, хирургия, хирургия (абдоминальная), хранение гемопоэтических стволовых клеток и костного мозга, челюстно-лицевая хирургия, эндокринология, эндоскопия, эпидемиология</t>
    </r>
  </si>
  <si>
    <r>
      <rPr>
        <sz val="10"/>
        <rFont val="Times New Roman"/>
        <family val="1"/>
        <charset val="204"/>
      </rPr>
      <t>акушерство и гинекология (за исключением использования вспомогательных репродуктивных технологий), акушерство и гинекология (использование вспомогательных репродуктивных технологий), нейрохирургия, неонатология,онкология,</t>
    </r>
    <r>
      <rPr>
        <sz val="10"/>
        <color rgb="FFFF0000"/>
        <rFont val="Times New Roman"/>
        <family val="1"/>
        <charset val="204"/>
      </rPr>
      <t xml:space="preserve"> </t>
    </r>
    <r>
      <rPr>
        <sz val="10"/>
        <rFont val="Times New Roman"/>
        <family val="1"/>
        <charset val="204"/>
      </rPr>
      <t>оториноларингология (кохлеарная имплантация), педиатрия, сердечно-сосудистая хирургия, хирургия (абдоминальная), травматология и ортопедия, урология</t>
    </r>
  </si>
  <si>
    <t>452172, Республика Башкортостан, рабочий поселок Чишмы, ул.Речная, 2 А</t>
  </si>
  <si>
    <t>Реестр медицинских организаций, осуществляющих деятельность в сфере обязательного медицинского страхования на 2021 год</t>
  </si>
  <si>
    <t>акушерству и гинекологии (за исключением использования вспомогательных репродуктивных технологий и искусственного прерывания беременности), анестезиология и реаниматология, кардиология, клиническая лабораторная диагностика, медицинская реабилитация, неврология,нейрохирургия, онкология, радиология, рентгенология, стоматология терапевтическая, ультразвуковая диагностика,урология,  функциональная диагностика, хирургия, эндоскопия, эндокринология, эпидемиология</t>
  </si>
  <si>
    <t>акушерству и гинекологии (за исключением использования вспомогательных репродуктивных технологий и искусственного прерывания беременности), гематологии, медицинская реабилитация,нейрохирургия,  онкология, радиология, радиотерапия, сестринское дело, терапия, хирургия, урология, хирургия (абдоминальная)</t>
  </si>
  <si>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медицинский массаж, операционное дело, рентгенология, сестринское дело, сестринское дело в педиатрии, стоматология, стоматология ортопедическая, физиотерапия, функциональная диагностика</t>
  </si>
  <si>
    <t>неотложная медицинская помощь, стоматология общей практики, стоматология терапевтическая, стоматология хирургическая, эпидемиология</t>
  </si>
  <si>
    <t>акушерское дело, анестезиология и реаниматология, гистология,  дезинфектология,лабораторная диагностика, операционное дело, сестринское дело, функциональная диагностика</t>
  </si>
  <si>
    <t>акушерству и гинекологии (за исключением использования вспомогательных репродуктивных технологий и искусственного прерывания беременности), акушерству и гинекологии ( использование вспомогательных репродуктивных технологий), акушерству и гинекологии (искусственное прерывание беременности), анестезиология и реаниматология,гематология,  генетика,клинической лабораторной диагностике, клинической фармакологии, лабораторной генетике, забор, криоконсервация и хранение половых клеток и тканей репродуктивных органов, кардиология, медицинская генетика,  неврология, онкология, офтальмология,  транспортировка половых клеток и (или) тканей репродуктивных органов, ультразвуковая диагностика, урология, функциональная диагностика, эндокринология</t>
  </si>
  <si>
    <t>акушерское дело, лабораторная диагностика, сестринское дело, акушерское дело, сестринское дело,  сестринское дело в педиатрии</t>
  </si>
  <si>
    <t>акушерское дело, анесатезиология и реаниматология, вакцинация (проведение профилактических прививок), рентгенология, сестринское дело, физиотерапия</t>
  </si>
  <si>
    <t xml:space="preserve">акушерство и гинекология(за исключением использованич вспомогательных репродуктивных технлогий и искусственного прерывания беременности), а анестезиология и реаниматология, гастроэнтерология, гематология,  кардиология, диетология, колопроктология,медицинская реабилитация,  неврология, нейрохирургия, онкология, рентгенология,  сердечно-сосудистая хирургия,  ультразвуковая диагностика, урология, физиотерапия, функциональная диагностика, эндоскопия, травматология и ортопедия, хирургия, эндокринология, </t>
  </si>
  <si>
    <t>анестезиология и реаниматология,  гематология, онкология, рентгенология, эндоскопия, медицинская реабилитация, эндокринология,</t>
  </si>
  <si>
    <t>рентгенология,стоматология,сестринское дело, стоматология, стоматология ортопедическая</t>
  </si>
  <si>
    <t>ортодонтия,  стоматология детская, стоматология общей практики, стоматология терапевтическая, стоматология хирургическая, стоматология ортопедическая</t>
  </si>
  <si>
    <t>акушерство и гинекология(за исключением использованич вспомогательных репродуктивных технлогий и искусственного прерывания беременности), акушерство и гинекология (искусственное прерывание беременности), анестезиология и реаниматология, клиническая лабораторная диагностика,  колопроктология, оториноларингология (за исключением кохлеарной имплантации),  травматология и ортопедия, хирургия, трансфузиология, урология,  физиотерапия, рентгенология</t>
  </si>
  <si>
    <t>акушерство и гинекология(за исключением использованич вспомогательных репродуктивных технлогий и искусственного прерывания беременности), акушерство и гинекология (искусственное прерывание беременности),  анестезиология и реаниматология, клиническая лабораторная диагностика, колопроктология, онкология, операционное дело, отриноларингология (за исключением колеарной имплантации),  профпатология,  ссестринское дело, терапия, травматология и ортопедия, трансфузиология, ультразвуковая диагностика,  урология, физиотерапия, функциональная диагностика, хирургия, эндоскопия, рентгенология</t>
  </si>
  <si>
    <t>гастроэнтерология, детская кардиология, детская хирургия, неврология, кардиология, ортодонтия, оториноларингология (за исключением кохлеарной имплантации), офтальмология, стоматология детская,  стоматология терапевтическая, стоматология хирургическая, травматология и ортопедия, ультразвуковая диагностика, функциональная диагностика</t>
  </si>
  <si>
    <t>Сведения о договоре на оказание  и оплату медицинской помощи по ОМС</t>
  </si>
  <si>
    <t>№ 1 от 19.01.2021</t>
  </si>
  <si>
    <t>№ 2 от 19.01.2021</t>
  </si>
  <si>
    <t>№ 3 от 19.01.2021</t>
  </si>
  <si>
    <t>№ 4 от 19.01.2021</t>
  </si>
  <si>
    <t>№ 5 от 19.01.2021</t>
  </si>
  <si>
    <t>№ 6 от 19.01.2021</t>
  </si>
  <si>
    <t>№ 7 от 19.01.2021</t>
  </si>
  <si>
    <t>№8 от 19.01.2021</t>
  </si>
  <si>
    <t>№9 от 19.01.2021</t>
  </si>
  <si>
    <t>№10 от 19.01.2021</t>
  </si>
  <si>
    <t>№11 от 19.01.2021</t>
  </si>
  <si>
    <t>№12 от 19.01.2021</t>
  </si>
  <si>
    <t>№13 от 19.01.2021</t>
  </si>
  <si>
    <t>№14 от 19.01.2021</t>
  </si>
  <si>
    <t>№15 от 19.01.2021</t>
  </si>
  <si>
    <t>№16 от 19.01.2021</t>
  </si>
  <si>
    <t>№17 от 19.01.2021</t>
  </si>
  <si>
    <t>№18 от 19.01.2021</t>
  </si>
  <si>
    <t>№19 от 19.01.2021</t>
  </si>
  <si>
    <t>№20 от 19.01.2021</t>
  </si>
  <si>
    <t>№21 от 19.01.2021</t>
  </si>
  <si>
    <t>№22 от 19.01.2021</t>
  </si>
  <si>
    <t>№23 от 19.01.2021</t>
  </si>
  <si>
    <t>№24 от 19.01.2021</t>
  </si>
  <si>
    <t>№25 от 19.01.2021</t>
  </si>
  <si>
    <t>№26 от 19.01.2021</t>
  </si>
  <si>
    <t>№27 от 19.01.2021</t>
  </si>
  <si>
    <t>№28 от 19.01.2021</t>
  </si>
  <si>
    <t>№29 от 19.01.2021</t>
  </si>
  <si>
    <t>№30 от 19.01.2021</t>
  </si>
  <si>
    <t>№31 от 19.01.2021</t>
  </si>
  <si>
    <t>№32 от 19.01.2021</t>
  </si>
  <si>
    <t>№33 от 19.01.2021</t>
  </si>
  <si>
    <t>№34 от 19.01.2021</t>
  </si>
  <si>
    <t>№43 от 19.01.2021</t>
  </si>
  <si>
    <t>№35 от 19.01.2021</t>
  </si>
  <si>
    <t>№36 от 19.01.2021</t>
  </si>
  <si>
    <t>№37 от 19.01.2021</t>
  </si>
  <si>
    <t>№38 от 19.01.2021</t>
  </si>
  <si>
    <t>№39 от 19.01.2021</t>
  </si>
  <si>
    <t>№40 от 19.01.2021</t>
  </si>
  <si>
    <t>№41 от 19.01.2021</t>
  </si>
  <si>
    <t>№42 от 19.01.2021</t>
  </si>
  <si>
    <t>№44 от 19.01.2021</t>
  </si>
  <si>
    <t>№45 от 19.01.2021</t>
  </si>
  <si>
    <t>№46 от 19.01.2021</t>
  </si>
  <si>
    <t>№47 от 19.01.2021</t>
  </si>
  <si>
    <t>№48 от 19.01.2021</t>
  </si>
  <si>
    <t>№49 от 19.01.2021</t>
  </si>
  <si>
    <t>№50 от 19.01.2021</t>
  </si>
  <si>
    <t>№51 от 19.01.2021</t>
  </si>
  <si>
    <t>№52 от 19.01.2021</t>
  </si>
  <si>
    <t>№53 от 19.01.2021</t>
  </si>
  <si>
    <t>№54 от 19.01.2021</t>
  </si>
  <si>
    <t>№55 от 19.01.2021</t>
  </si>
  <si>
    <t>№56 от 19.01.2021</t>
  </si>
  <si>
    <t>№57 от 19.01.2021</t>
  </si>
  <si>
    <t>№58 от 19.01.2021</t>
  </si>
  <si>
    <t>№59 от 19.01.2021</t>
  </si>
  <si>
    <t>№60 от 19.01.2021</t>
  </si>
  <si>
    <t>№61 от 19.01.2021</t>
  </si>
  <si>
    <t>№62 от 19.01.2021</t>
  </si>
  <si>
    <t>№63 от 19.01.2021</t>
  </si>
  <si>
    <t>№64 от 19.01.2021</t>
  </si>
  <si>
    <t>№65 от 19.01.2021</t>
  </si>
  <si>
    <t>№66 от 19.01.2021</t>
  </si>
  <si>
    <t>№67 от 19.01.2021</t>
  </si>
  <si>
    <t>№68 от 19.01.2021</t>
  </si>
  <si>
    <t>№69 от 19.01.2021</t>
  </si>
  <si>
    <t>№70 от 19.01.2021</t>
  </si>
  <si>
    <t>№71 от 19.01.2021</t>
  </si>
  <si>
    <t>№72 от 19.01.2021</t>
  </si>
  <si>
    <t>№73 от 19.01.2021</t>
  </si>
  <si>
    <t>№74 от 19.01.2021</t>
  </si>
  <si>
    <t>№75 от 19.01.2021</t>
  </si>
  <si>
    <t>№76 от 19.01.2021</t>
  </si>
  <si>
    <t>№77 от 19.01.2021</t>
  </si>
  <si>
    <t>№78 от 19.01.2021</t>
  </si>
  <si>
    <t>№79 от 19.01.2021</t>
  </si>
  <si>
    <t>№80 от 19.01.2021</t>
  </si>
  <si>
    <t>№81 от 19.01.2021</t>
  </si>
  <si>
    <t>№82 от 19.01.2021</t>
  </si>
  <si>
    <t>№83 от 19.01.2021</t>
  </si>
  <si>
    <t>№84 от 19.01.2021</t>
  </si>
  <si>
    <t>№85 от 19.01.2021</t>
  </si>
  <si>
    <t>№86 от 19.01.2021</t>
  </si>
  <si>
    <t>№87 от 19.01.2021</t>
  </si>
  <si>
    <t>№88 от 19.01.2021</t>
  </si>
  <si>
    <t>№89 от 19.01.2021</t>
  </si>
  <si>
    <t>№90 от 19.01.2021</t>
  </si>
  <si>
    <t>№91 от 19.01.2021</t>
  </si>
  <si>
    <t>№92 от 19.01.2021</t>
  </si>
  <si>
    <t>№93 от 19.01.2021</t>
  </si>
  <si>
    <t>№94 от 19.01.2021</t>
  </si>
  <si>
    <t>№95 от 19.01.2021</t>
  </si>
  <si>
    <t>№96 от 19.01.2021</t>
  </si>
  <si>
    <t>№97 от 19.01.2021</t>
  </si>
  <si>
    <t>№98 от 19.01.2021</t>
  </si>
  <si>
    <t>№99 от 19.01.2021</t>
  </si>
  <si>
    <t>№100 от 19.01.2021</t>
  </si>
  <si>
    <t>№101 от 19.01.2021</t>
  </si>
  <si>
    <t>№103 от 19.01.2021</t>
  </si>
  <si>
    <t>№102 от 19.01.2021</t>
  </si>
  <si>
    <t>№104 от 19.01.2021</t>
  </si>
  <si>
    <t>№105 от 19.01.2021</t>
  </si>
  <si>
    <t>№106 от 19.01.2021</t>
  </si>
  <si>
    <t>№107 от 19.01.2021</t>
  </si>
  <si>
    <t>№108 от 19.01.2021</t>
  </si>
  <si>
    <t>№109 от 19.01.2021</t>
  </si>
  <si>
    <t>№110 от 19.01.2021</t>
  </si>
  <si>
    <t>№111 от 19.01.2021</t>
  </si>
  <si>
    <t>№112 от 19.01.2021</t>
  </si>
  <si>
    <t>№113 от 19.01.2021</t>
  </si>
  <si>
    <t>№114 от 19.01.2021</t>
  </si>
  <si>
    <t>№115 от 19.01.2021</t>
  </si>
  <si>
    <t>№116 от 19.01.2021</t>
  </si>
  <si>
    <t>№117 от 19.01.2021</t>
  </si>
  <si>
    <t>№118 от 19.01.2021</t>
  </si>
  <si>
    <t>№119 от 19.01.2021</t>
  </si>
  <si>
    <t>№120 от 19.01.2021</t>
  </si>
  <si>
    <t>№121 от 19.01.2021</t>
  </si>
  <si>
    <t>№122 от 19.01.2021</t>
  </si>
  <si>
    <t>№123 от 19.01.2021</t>
  </si>
  <si>
    <t>№124 от 19.01.2021</t>
  </si>
  <si>
    <t>№125 от 19.01.2021</t>
  </si>
  <si>
    <t>№126 от 19.01.2021</t>
  </si>
  <si>
    <t>№127 от 19.01.2021</t>
  </si>
  <si>
    <t>№128 от 19.01.2021</t>
  </si>
  <si>
    <t>№129 от 19.01.2021</t>
  </si>
  <si>
    <t>№130 от 19.01.2021</t>
  </si>
  <si>
    <t>№131 от 19.01.2021</t>
  </si>
  <si>
    <t>№132 от 19.01.2021</t>
  </si>
  <si>
    <t>№133 от 19.01.2021</t>
  </si>
  <si>
    <t>№134 от 19.01.2021</t>
  </si>
  <si>
    <t>№135 от 19.01.2021</t>
  </si>
  <si>
    <t>№136 от 19.01.2021</t>
  </si>
  <si>
    <t>№137 от 19.01.2021</t>
  </si>
  <si>
    <t>№138 от 19.01.2021</t>
  </si>
  <si>
    <t>№139 от 19.01.2021</t>
  </si>
  <si>
    <t>№140 от 19.01.2021</t>
  </si>
  <si>
    <t>№141 от 19.01.2021</t>
  </si>
  <si>
    <t>№142 от 19.01.2021</t>
  </si>
  <si>
    <t>№143 от 19.01.2021</t>
  </si>
  <si>
    <t>№145 от 19.01.2021</t>
  </si>
  <si>
    <t>№146 от 19.01.2021</t>
  </si>
  <si>
    <t>№147 от 19.01.2021</t>
  </si>
  <si>
    <t>№144 от 19.01.2021</t>
  </si>
  <si>
    <t>нет</t>
  </si>
  <si>
    <t>Вид медицинской организации в соответствии с Приказом МЗ РФ от 06.08.2013г №529н</t>
  </si>
  <si>
    <t>1.1 Больница</t>
  </si>
  <si>
    <t>1.4 Инфекционная больница</t>
  </si>
  <si>
    <t>1.5 Родильный дом</t>
  </si>
  <si>
    <t>1.7 Медико-санитарная часть</t>
  </si>
  <si>
    <t>1.11 Врачебно-физкультурный диспансер</t>
  </si>
  <si>
    <t>1.11 Кожно-венерологический диспансер</t>
  </si>
  <si>
    <t>1.11 Онкологический диспансер</t>
  </si>
  <si>
    <t>1.11 Противотуберкулезный диспансер</t>
  </si>
  <si>
    <t>1.13 Поликлиники</t>
  </si>
  <si>
    <t>1.18 Скорая медицинская помощь</t>
  </si>
  <si>
    <t xml:space="preserve">1.2  Больница скорой медицинской помощи </t>
  </si>
  <si>
    <t>1.19 Санаторно-курортные организации</t>
  </si>
  <si>
    <t>1.11 Кардиологический диспансер</t>
  </si>
  <si>
    <t>1.6 Госпиталь</t>
  </si>
  <si>
    <t>1.17 Вспомогательных репродуктивных технологий</t>
  </si>
  <si>
    <t>1.13 поликлиники</t>
  </si>
  <si>
    <t>Министерство здравоохранения Республики Башкортостан  ЛО-02-01-007843 от 14.07.2020г бессрочно;</t>
  </si>
  <si>
    <t xml:space="preserve">Министерство здравоохранения Республики Башкортостан ЛО-02-01-007633 от28.02.2020г бессрочно; </t>
  </si>
  <si>
    <t>Министерство здравоохранения Республики Башкортостан ЛО-02-01-007765 от 15.05.2020г бессрочно;</t>
  </si>
  <si>
    <t>Министерство здравоохранения Республики Башкортостан ЛО-02-01-007938 от 28.09.2020г бессрочно;</t>
  </si>
  <si>
    <t>Министерство здравоохранения Республики Башкортостан  ЛО-02-01-007641 от 02.03.2020г бессрочно;</t>
  </si>
  <si>
    <t xml:space="preserve"> Министерство здравоохранения Республики Башкортостан ЛО-02-01-007597  от 17.02.2020г бессрочно;</t>
  </si>
  <si>
    <t>Министерство здравоохранения Республики Башкортостан  ЛО-02-01-008129 от 28.12.2020г бессрочно;</t>
  </si>
  <si>
    <t>Министерство здравоохранения Республики Башкортостан ЛО-02-01-007903 от 11.09.2020г бессрочно;</t>
  </si>
  <si>
    <t>Министерство здравоохранения Республики Башкортостан  ЛО-02-01-008051 от 01.12.2020г бессрочно;</t>
  </si>
  <si>
    <t xml:space="preserve"> Министерство здравоохранения Республики Башкортостан  ЛО-02-01-008063 от09.12.2020г бессрочно;</t>
  </si>
  <si>
    <t>Министерство здравоохранения Республики Башкортостан ЛО-02-01-007684 от 11.03.2020г бессрочно;</t>
  </si>
  <si>
    <t xml:space="preserve"> Министерство здравоохранения Республики Башкортостан  ЛО-02-01-008092от 18.12.2020г бессрочно;</t>
  </si>
  <si>
    <t>Министерство здравоохранения Республики Башкортостан ЛО-02-01-008041 от 21.11.2020г бессрочно;</t>
  </si>
  <si>
    <t>Министерство здравоохранения Республики Башкортостан ЛО-02-01-006895 от 19.02.2019г бессрочно;</t>
  </si>
  <si>
    <t>Министерство здравоохранения Республики Башкортостан ЛО-02-01-005194 от 04.10.2016 г бессрочно;</t>
  </si>
  <si>
    <t>Министерство здравоохранения Республики Башкортостан ЛО-02-01-004727 от 11.04.2016г бессрочно;</t>
  </si>
  <si>
    <t>Министерство здравоохранения Республики Башкортостан  ЛО-02-01-007503 от17.12.2019г бессрочно</t>
  </si>
  <si>
    <t>Министерство здравоохранения Республики Башкортостан ЛО-02-01-005266 от 10.11.2016г. бессрочно;</t>
  </si>
  <si>
    <t>Министерство здравоохранения Республики Башкортостан  ЛО-02-01-007534 от 27.12.2019г. Бессрочно</t>
  </si>
  <si>
    <t xml:space="preserve">Министерство здравоохранения Республики Башкортостан ЛО-02-01-007251 от 07.08.2019г бессрочно; </t>
  </si>
  <si>
    <t>Министерство здравоохранения Республики Башкортостан ЛО-02-01-002890 от 17.01.2014г бессрочно;</t>
  </si>
  <si>
    <t xml:space="preserve">Министерство здравоохранения Республики Башкортостан ЛО-02-01-005686 от19.06.2017г бессрочно; </t>
  </si>
  <si>
    <t xml:space="preserve"> Министерство здравоохранения Республики Башкортостан ЛО-02-01-007874 от 04.08.2020г бессрочно;</t>
  </si>
  <si>
    <t>Министерство здравоохранения Республики Башкортостан ЛО-02-01-007881 от 10.08.2020г. Бессрочно;</t>
  </si>
  <si>
    <t>Министерство здравоохранения Республики Башкортостан ЛО-02-01-005789 от 08.08.2017г. Бессрочно;</t>
  </si>
  <si>
    <t>Министерство здравоохранения Республики БашкортостанЛО-02-01-007627 от 27.02.2020г бессрочно;</t>
  </si>
  <si>
    <t>Министерство здравоохранения Республики Башкортостан ЛО-02-01-003262 от 21.07.2014г бессрочно;</t>
  </si>
  <si>
    <t>Министерство здравоохранения Республики Башкортостан   ЛО-02-01-007751 от 28.04.2020г бессрочно;</t>
  </si>
  <si>
    <t>Министерство здравоохранения Республики Башкортостан ЛО-02-01-007366 от 02.10.2019г бессрочно;</t>
  </si>
  <si>
    <t xml:space="preserve"> Министерство здравоохранения Республики Башкортостан ЛО-02-01-007680 от 11.03.2020г бессрочно;</t>
  </si>
  <si>
    <t>Министерство здравоохранения Республики Башкортостан ЛО-02-01-007681 от 11.03.2020г бессрочно;</t>
  </si>
  <si>
    <t xml:space="preserve"> Министерство здравоохранения Республики Башкортостан ЛО-02-01-008027 от 13.11.2020г бессрочно;</t>
  </si>
  <si>
    <t>Министерство здравоохранения Республики Башкортостан ЛО-02-01-007845 от 14.07.2020г бессрочно;</t>
  </si>
  <si>
    <t>Министерство здравоохранения Республики Башкортостан ЛО-02-01-001958 от 06.03.2012г бессрочно;</t>
  </si>
  <si>
    <t>Федеральная служба по надзору в сфере здравоохранения  ФС-02-01-002559 от17.08.2020г. бессрочно;</t>
  </si>
  <si>
    <t xml:space="preserve"> Министерство здравоохранения Республики Башкортостан ЛО-02-01-007720 от 27.03.2020г бессрочно;</t>
  </si>
  <si>
    <t>Министерство здравоохранения Республики Башкортостан  ЛО-02-01-007556 от 21.01.2020г бессрочно;</t>
  </si>
  <si>
    <t xml:space="preserve">Министерство здравоохранения Республики Башкортостан  ЛО-02-01-008060  от 07.12.2020г бессрочно;  </t>
  </si>
  <si>
    <t>Министерство здравоохранения Республики Башкортостан ЛО-02-01-005817 от 24.08.2017г бессрочно;</t>
  </si>
  <si>
    <t>Министерство здравоохранения Республики Башкортостан ЛО-02-01-007252 от 07.08.2019г., беесрочно</t>
  </si>
  <si>
    <t>Министерство здравоохранения Республики Башкортостан ЛО-02-01-007664 от 02.03.2020г бессрочно;</t>
  </si>
  <si>
    <t>Министерство здравоохранения Республики Башкортостан ЛО-02-01-003911 от 26.06.2015г бессрочно;</t>
  </si>
  <si>
    <t>Министерство здравоохранения Республики Башкортостан  ЛО-02-01-008099 от 12.12.2020г бессрочно;</t>
  </si>
  <si>
    <t xml:space="preserve">Министерство здравоохранения Республики Башкортостан  ЛО-02-01-007959 от 08.10.2020г бессрочно; </t>
  </si>
  <si>
    <t>Министерство здравоохранения Республики Башкортостан  ЛО-02-01-008050 от 01.12.2020г бессрочно;</t>
  </si>
  <si>
    <t xml:space="preserve">  Министерство здравоохранения Республики Башкортостан  ЛО-02-01-007685 от 11.03.2020г бессрочно;  </t>
  </si>
  <si>
    <t xml:space="preserve">Министерство здравоохранения Республики Башкортостан  ЛО-02-01-007750 от 21.04.2020г бессрочно; </t>
  </si>
  <si>
    <t>Министерство здравоохранения Республики Башкортостан ЛО-02-01-007671 от 10.03.2020г бессрочно;</t>
  </si>
  <si>
    <t>Министерство здравоохранения Республики Башкортостан ЛО-02-01-005869 от 29.09.2017г бессрочно;</t>
  </si>
  <si>
    <t>Министерство здравоохранения Республики Башкортостан ЛО-02-01-002205 от01.10.2012г бессрочно;</t>
  </si>
  <si>
    <t xml:space="preserve">Министерство здравоохранения Республики Башкортостан  ЛО-02-01-008005 от 09.11.2020г бессрочно;  </t>
  </si>
  <si>
    <t xml:space="preserve">Министерство здравоохранения Республики Башкортостан  ЛО-02-01-007586 от 10.02.2020г бессрочно; </t>
  </si>
  <si>
    <t>Министерство здравоохранения Республики Башкортостан ЛО-02-01-007276 от 20.08.2019г бессрочно;</t>
  </si>
  <si>
    <t>Министерство здравоохранения Республики Башкортостан  ЛО-02-01-007779 от 29.05.2020г бессрочно;</t>
  </si>
  <si>
    <t>Министерство здравоохранения Республики Башкортостан ЛО-02-01-007995 от 29.10.2020г бессрочно;</t>
  </si>
  <si>
    <t xml:space="preserve">Министерство здравоохранения Республики Башкортостан  ЛО-02-01-007574 от 31.01.2020г бессрочно; </t>
  </si>
  <si>
    <t>Министерство здравоохранения Республики Башкортостан ЛО-02-01-007653 от 04.03.2020г бессрочно;</t>
  </si>
  <si>
    <t>Министерство здравоохранения Республики Башкортостан  ЛО-02-01-007950 от 02.10.2020г бессрочно;</t>
  </si>
  <si>
    <t xml:space="preserve">Министерство здравоохранения Республики Башкортостан  ЛО-02-01-008065 от 09.12.2020г бессрочно;  </t>
  </si>
  <si>
    <t>Министерство здравоохранения Республики Башкортостан  ЛО-02-01-007794 от 02.06.2020г бессрочно;</t>
  </si>
  <si>
    <t>Министерство здравоохранения Республики Башкортостан ЛО-02-01-007739 от 16.04.2020г бессрочно;</t>
  </si>
  <si>
    <t xml:space="preserve">Министерство здравоохранения Республики Башкортостан  ЛО-02-01-007980 от 22.10.2020г бессрочно; </t>
  </si>
  <si>
    <t>Министерство здравоохранения Республики Башкортостан ЛО-02-01-006649 от21.11.2018г бессрочно;</t>
  </si>
  <si>
    <t>Министерство здравоохранения Республики Башкортостан ЛО-02-01-007740 от 10.04.2020г бессрочно;</t>
  </si>
  <si>
    <t>Министерство здравоохранения Республики Башкортостан ЛО-02-01-006841 от 21.01.2019г бессрочно;</t>
  </si>
  <si>
    <t>Министерство здравоохранения Республики Башкортостан ЛО-02-01-005529 от23.03.2017г бессрочно;</t>
  </si>
  <si>
    <t>Министерство здравоохранения Республики Башкортостан ЛО-02-01-004876 от 20.05.2016г бессрочно;</t>
  </si>
  <si>
    <t>Министерство здравоохранения Республики Башкортостан ЛО-02-01-005306 от 28.11.2016г бессрочно;</t>
  </si>
  <si>
    <t>Министерство здравоохранения Республики Башкортостан ЛО-02-01-007414 от 29.10.2019г бессрочно;</t>
  </si>
  <si>
    <t>Министерство здравоохранения Республики Башкортостан ЛО-02-01-005295 от 23.11.2016г бессрочно;</t>
  </si>
  <si>
    <t>Министерство здравоохранения Республики Башкортостан ЛО-02-01-007152 от 10.06.2019г бессрочно:</t>
  </si>
  <si>
    <t>Министерство здравоохранения Республики Башкортостан ЛО-02-01-007896 от31.08.2020г бессрочно;</t>
  </si>
  <si>
    <t xml:space="preserve">  Министерство здравоохранения Республики Башкортостан ЛО-02-01-008062 от 08.12.2020г бессрочно; </t>
  </si>
  <si>
    <t>Министерство здравоохранения Республики Башкортостан ЛО-02-01-007793 от 02.06.2020г бессрочно;</t>
  </si>
  <si>
    <t xml:space="preserve">Министерство здравоохранения Республики Башкортостан ЛО-02-01-007678 от 10.03.2020г бессрочно;  </t>
  </si>
  <si>
    <t xml:space="preserve"> Министерство здравоохранения Республики Башкортостан  ЛО-02-01-007770 от 19.05.2020г бессрочно;</t>
  </si>
  <si>
    <t xml:space="preserve"> Министерство здравоохранения Республики Башкортостан ЛО-02-01-007677 от 10.03.2020г бессрочно;</t>
  </si>
  <si>
    <t xml:space="preserve"> Министерство здравоохранения Республики Башкортостан ЛО-02-01-007616 от 26.02.2020г бессрочно;</t>
  </si>
  <si>
    <t xml:space="preserve">Министерство здравоохранения Республики Башкортостан   ЛО-02-01-007672 от10.03.2020г бессрочно; </t>
  </si>
  <si>
    <t xml:space="preserve">Министерство здравоохранения Республики Башкортостан ЛО-02-01-007674 от 10.03.2020г бессрочно;  </t>
  </si>
  <si>
    <t>Министерство здравоохранения Республики Башкортостан ЛО-02-01-005973 от 29.11.2017г  бессрочно;</t>
  </si>
  <si>
    <t>Министерство здравоохранения Республики Башкортостан  ЛО-02-01-008125 от 26.12.2020г бессрочно;</t>
  </si>
  <si>
    <t>Министерство здравоохранения Республики Башкортостан ЛО-02-01-007734 от 06.04.2020г бессрочно;</t>
  </si>
  <si>
    <t xml:space="preserve">Министерство здравоохранения Республики Башкортостан ЛО-02-01-007897 от 31.08.2020г бессрочно;  </t>
  </si>
  <si>
    <t xml:space="preserve">Министерство здравоохранения Республики Башкортостан  ЛО-02-01-006545 от 02.10.2018г бессрочно; </t>
  </si>
  <si>
    <t xml:space="preserve">Министерство здравоохранения Республики Башкортостан  ЛО-02-01-008131 от 28.12.2020г бессрочно; </t>
  </si>
  <si>
    <t>Министерство здравоохранения Республики Башкортостан  ЛО-02-01-008087 от 16.12.2020г бессрочно;</t>
  </si>
  <si>
    <t xml:space="preserve"> Министерство здравоохранения Республики Башкортостан ЛО-02-01-006616 от 06.11.2018г бессрочно;</t>
  </si>
  <si>
    <t>Министерство здравоохранения Республики Башкортостан ЛО-02-01-005022 от 18.07.2016г бессрочно;</t>
  </si>
  <si>
    <t>Министерство здравоохранения Республики Башкортостан  ЛО-02-01-006697 от 07.12.2018г бессрочно;</t>
  </si>
  <si>
    <t>Министерство здравоохранения Республики Башкортостан ЛО-02-01-007624 от 27.02.2020г бессрочно;</t>
  </si>
  <si>
    <t>Министерство здравоохранения Республики Башкортостан ЛО-02-01-006432 от 23.07.2018г бессрочно;</t>
  </si>
  <si>
    <t>Министерство здравоохранения Республики Башкортостан ЛО-02-01-007754 от 06.05.2020г бессрочно;</t>
  </si>
  <si>
    <t>Министерство здравоохранения Республики Башкортостан ЛО-02-01-007891 от 17.08.2020г бессрочно;</t>
  </si>
  <si>
    <t>Министерство здравоохранения Республики БашкортостанЛО-02-01-007783 от 29.05.2020г бессрочно;</t>
  </si>
  <si>
    <t>Министерство здравоохранения Республики Башкортостан ЛО-02-01-007126 от 24.05.2019г бессрочно;</t>
  </si>
  <si>
    <t>Министерство здравоохранения Республики Башкортостан ЛО-02-01-007207 от 12.07.2019г бессрочно;</t>
  </si>
  <si>
    <t>Министерство здравоохранения Республики Башкортостан ЛО-02-01-006828 от 16.01.2019г бессрочно;</t>
  </si>
  <si>
    <t>Министерство здравоохранения Республики Башкортостан  ЛО-02-01-006601 от 26.10.2018г бессрочно;</t>
  </si>
  <si>
    <t xml:space="preserve"> Министерство здравоохранения Республики Башкортостан ЛО-02-01-008042 от 24.11.2020г бессрочно;</t>
  </si>
  <si>
    <t xml:space="preserve"> Министерство здравоохранения Республики Башкортостан ЛО-02-01-007700 от 19.03.2020г бессрочно;</t>
  </si>
  <si>
    <t>Министерство здравоохранения Республики Башкортостан ЛО-02-01-007724 от30.03.2020г бессрочно;</t>
  </si>
  <si>
    <t>Министерство здравоохранения Республики Башкортостан  ЛО-02-01-007255 от08.08.2019г бессрочно;</t>
  </si>
  <si>
    <t>Министерство здравоохранения Республики Башкортостан ЛО-02-01-007875  от 04.08.2020г бессрочно;</t>
  </si>
  <si>
    <t xml:space="preserve"> Министерство здравоохранения Республики Башкортостан  ЛО-02-01-008108 от 23.12.2020г бессрочно; </t>
  </si>
  <si>
    <t>Министерство здравоохранения Республики Башкортостан ЛО-02-01-006431 от 20.07.2018г бессрочно;</t>
  </si>
  <si>
    <t>Министерство здравоохранения Республики Башкортостан  ЛО-02-01-007522от 24.12.2019г бессрочно;</t>
  </si>
  <si>
    <t xml:space="preserve">Министерство здравоохранения Республики Башкортостан ЛО-02-01-007350 от 25.09.2019г бессрочно;  </t>
  </si>
  <si>
    <t xml:space="preserve">Министерство здравоохранения Республики Башкортостан ЛО-02-01-006995 от 22.03.2019г бессрочно; </t>
  </si>
  <si>
    <t>Министерство здравоохранения Республики Башкортостан  ЛО-02-01-007648 от 03.03.2020г бессрочно;</t>
  </si>
  <si>
    <t>Министерство здравоохранения Республики Башкортостан ЛО-02-01-006845 от 23.01.2019г бессрочно;</t>
  </si>
  <si>
    <t>Министерство здравоохранения Республики Башкортостан  ЛО-02-01-006875 от 05.02.2019г бессрочно;</t>
  </si>
  <si>
    <t>Министерство здравоохранения Республики Башкортостан ЛО-02-01-007722 от 27.03.2020г бессрочно;</t>
  </si>
  <si>
    <t>Министерство здравоохранения Республики Башкортостан  ЛО-02-01-007564 от 24.01.2020г бессрочно;</t>
  </si>
  <si>
    <t>Министерство здравоохранения Республики Башкортостан ЛО-02-01-006647 от 21.11.2018г бессрочно;</t>
  </si>
  <si>
    <t>Министерство здравоохранения Республики Башкортостан ЛО-02-01-006550 от 03.10.2018г бессрочно;</t>
  </si>
  <si>
    <t xml:space="preserve">Министерство здравоохранения Республики Башкортостан ЛО-02-01-006108 от 12.02.2018г бессрочно; </t>
  </si>
  <si>
    <t>Министерство здравоохранения Республики Башкортостан ЛО-02-01-007464 от 28.11.2019г бессрочно;</t>
  </si>
  <si>
    <t>Министерство здравоохранения Республики Башкортостан  ЛО-02-01-007893 от 21.08.2020г бессрочно;</t>
  </si>
  <si>
    <t>Министерство здравоохранения Республики Башкортостан ЛО-02-01-006612 от 02.11.2018г бессрочно;</t>
  </si>
  <si>
    <t xml:space="preserve">Министерство здравоохранения Республики Башкортостан  ЛО-02-01-007742 от 13.04.2020г бессрочно; </t>
  </si>
  <si>
    <t>Министерство здравоохранения Республики Башкортостан ЛО-02-01-006217 от 06.04.2018г бессрочно;</t>
  </si>
  <si>
    <t>Министерство здравоохранения Республики Башкортостан ЛО-02-01-007241 от 02.08.2019г бессрочно;</t>
  </si>
  <si>
    <t>Министерство здравоохранения Республики Башкортостан ЛО-02-01-006922 от 28.02.2019г бессрочно;</t>
  </si>
  <si>
    <t>Министерство здравоохранения Республики Башкортостан ЛО-02-01-007198 от 04.07.2019г бессрочно;</t>
  </si>
  <si>
    <t>Министерство здравоохранения Республики Башкортостан ЛО-02-01-007851 от 20.07.2020г бессрочно;</t>
  </si>
  <si>
    <t>Министерство здравоохранения Республики Башкортостан   ЛО-02-01-007803 от 11.06.2020г бессрочно;</t>
  </si>
  <si>
    <t>Министерство здравоохранения Республики Башкортостан ЛО-02-01-005658 от 06.06.2017г бессрочно;</t>
  </si>
  <si>
    <t>Министерство здравоохранения Республики Башкортостан ЛО-02-01-003662 от 20.02.2015г бессрочно;</t>
  </si>
  <si>
    <t>Министерство здравоохранения Республики Башкортостан ЛО-02-01-005912 от25.10.2017г бессрочно;</t>
  </si>
  <si>
    <t>Министерство здравоохранения Республики Башкортостан ЛО-02-01-003663 от 20.02.2015г бессрочно;</t>
  </si>
  <si>
    <t xml:space="preserve">Министерство здравоохранения Республики Башкортостан  ЛО-02-01-007673 от 10.03.2020г бессрочно; </t>
  </si>
  <si>
    <t>Министерство здравоохранения Республики Башкортостан ЛО-02-01-003701  от13.03.2015г бессрочно;</t>
  </si>
  <si>
    <t>Министерство здравоохранения Республики Башкортостан ЛО-02-01-006746 от 20.12.2018г бессрочно;</t>
  </si>
  <si>
    <t>Министерство здравоохранения Республики Башкортостан  ЛО-02-01-007644 от 02.03.2020г бессрочно;</t>
  </si>
  <si>
    <t>Министерство здравоохранения Республики Башкортостан ЛО-02-01-007656 от 04.03.2020г бессрочно;</t>
  </si>
  <si>
    <t>Министерство здравоохранения Республики Башкортостан ЛО-02-01-005750 от 27.07.2017г бессрочно;</t>
  </si>
  <si>
    <t xml:space="preserve"> Министерство здравоохранения Республики Башкортостан  ЛО-02-01-008006 от 09.11.2020г бессрочно; </t>
  </si>
  <si>
    <t xml:space="preserve">Министерство здравоохранения Республики Башкортостан ЛО-02-01-007662 от 05.03.2020г бессрочно; </t>
  </si>
  <si>
    <t xml:space="preserve">Министерство здравоохранения Республики Башкортостан  ЛО-02-01-008130 от 28.12.2020г бессрочно; </t>
  </si>
  <si>
    <t>Министерство здравоохранения Республики Башкортостан ЛО-02-01-007663 от 05.03.2020г бессрочно;</t>
  </si>
  <si>
    <t>Министерство здравоохранения Республики Башкортостан  ЛО-02-01-008122 от 25.12.2020г бессрочно;</t>
  </si>
  <si>
    <t>Министерство здравоохранения Республики Башкортостан ЛО-02-01-007652 от 03.03.2020г бессрочно;</t>
  </si>
  <si>
    <t xml:space="preserve">  Министерство здравоохранения Республики Башкортостан  ЛО-02-01-008123 от 25.12.2020г бессрочно; </t>
  </si>
  <si>
    <t>Министерство здравоохранения Республики Башкортостан  ЛО-02-01-008040 от 24.11.2020г бессрочно;</t>
  </si>
  <si>
    <t xml:space="preserve">Министерство здравоохранения Республики Башкортостан ЛО-02-01-007136 от 31.05.2019г бессрочно; </t>
  </si>
  <si>
    <t>Министерство здравоохранения Республики Башкортостан  ЛО-02-01-008074 от 11.12.2020г бессрочно;</t>
  </si>
  <si>
    <t xml:space="preserve"> Министерство здравоохранения Республики Башкортостан  ЛО-02-01-008064 от 08.12.2020г бессрочно;  </t>
  </si>
  <si>
    <t>Министерство здравоохранения Республики Башкортостан ЛО-02-01-007657 от 04.03.2020г бессрочно;</t>
  </si>
  <si>
    <t>Министерство здравоохранения Республики Башкортостан   ЛО-02-01-007999 от 05.11.2020г бессрочно;</t>
  </si>
  <si>
    <t>Министерство здравоохранения Республики Башкортостан ЛО-02-01-005502 от 01.03.2017г бессрочно;</t>
  </si>
  <si>
    <t>Министерство здравоохранения Республики Башкортостан ЛО-02-01-007378 от 17.10.2019г бессрочно;</t>
  </si>
  <si>
    <t xml:space="preserve">Министерство здравоохранения Республики Башкортостан ЛО-02-01-006357 от 19.06.2018г бессрочно;  </t>
  </si>
  <si>
    <t>Министерство здравоохранения Республики БашкортостанЛО-02-01-003683 от 06.03.2015г бессрочно;</t>
  </si>
  <si>
    <t xml:space="preserve">Министерство здравоохранения Республики Башкортостан  ЛО-02-01-008004 от 05.11.2020г бессрочно; </t>
  </si>
  <si>
    <t>Министерство здравоохранения Республики Башкортостан ЛО-02-01-007731 от 06.04.2020 бессрочно; (ЛО-02-01-008124 от 25.12.2020 бессрочно;)</t>
  </si>
  <si>
    <t>Министерство здравоохранения Республики Башкортостан ЛО-02-01-007358 от 26.09.2019г бессрочно;</t>
  </si>
  <si>
    <t>Министерство здравоохранения Республики Башкортостан ЛО-02-01-006668 от 27.11.2018г бессрочно;</t>
  </si>
  <si>
    <t>Министерство здравоохранения Республики Башкортостан ЛО-02-01-007741 от 10.04.2020г бессрочно;</t>
  </si>
  <si>
    <t xml:space="preserve"> Министерство здравоохранения Республики Башкортостан   ЛО-02-01-007914 от 14.09.2020г бессрочно;  </t>
  </si>
  <si>
    <t>Министерство здравоохранения Республики Башкортостан ЛО-02-01-007107 от 17.05.2019г бессрочно;</t>
  </si>
  <si>
    <t xml:space="preserve"> Министерство здравоохранения Республики Башкортостан ЛО-02-01-007847 от 15.07.2020г бессрочно;</t>
  </si>
  <si>
    <t xml:space="preserve">Министерство здравоохранения Республики Башкортостан  ЛО-02-01-007315 от 30.08.2019г бессрочно;  </t>
  </si>
  <si>
    <t>Министерство здравоохранения Республики Башкортостан ЛО-02-01-006377 от 28.06.2018г бессрочно;</t>
  </si>
  <si>
    <t xml:space="preserve">Министерство здравоохранения Республики Башкортостан  ЛО-02-01-007607 от18.02.2020г бессрочно; </t>
  </si>
  <si>
    <t>Министерство здравоохранения Республики Башкортостан ЛО-02-01-008083 от15.12.2020г бессрочно;</t>
  </si>
  <si>
    <t xml:space="preserve">   Министерство здравоохранения Республики Башкортостан ЛО-02-01-007753 от 28.04.2020г бессрочно;</t>
  </si>
  <si>
    <t>Министерство здравоохранения Республики Башкортостан ЛО-02-01-006679 от 28.11.2018г бессрочно;</t>
  </si>
  <si>
    <t>Министерство здравоохранения Республики Башкортостан ЛО-02-01-007301 от 29.08.2019г бессрочно;</t>
  </si>
  <si>
    <t xml:space="preserve">Министерство здравоохранения Республики Башкортостан ЛО-02-01-006715 от 10.12.2018г бессрочно;  </t>
  </si>
  <si>
    <t>Министерство здравоохранения Республики Башкортостан ЛО-02-01-004382 от 25.12.2015г бессрочно;</t>
  </si>
  <si>
    <t>Министерство здравоохранения Республики Башкортостан ЛО-02-01-005921 от 31.10.2017г бессрочно;</t>
  </si>
  <si>
    <t>Министерство здравоохранения Республики Башкортостан ЛО-02-01-007227 от 26.07.2019г бессрочно;</t>
  </si>
  <si>
    <t>Министерство здравоохранения Республики Башкортостан ЛО-02-01-007406 от 24.10.2019г бессрочно;</t>
  </si>
  <si>
    <t>Министерство здравоохранения Республики Башкортостан ЛО-02-01-007244 от 02.08.2019г бессрочно;</t>
  </si>
  <si>
    <t>Министерство здравоохранения Республики Башкортостан ЛО-02-01-007156 от 11.06.2019г бессрочно;</t>
  </si>
  <si>
    <t>Министерство здравоохранения Республики Башкортостан ЛО-02-01-006745 от 20.12.2018г бессрочно;</t>
  </si>
  <si>
    <t xml:space="preserve">Министерство здравоохранения Республики Башкортостан ЛО-02-01-007417 от 01.11.2019г бессрочно; </t>
  </si>
  <si>
    <t>Министерство здравоохранения Республики Башкортостан ЛО-02-01-007852 от 20.07.2020г бессрочно;</t>
  </si>
  <si>
    <t>Министерство здравоохранения Республики Башкортостан ЛО-02-01-005679 от 16.06.2017г бессрочно;</t>
  </si>
  <si>
    <t>Министерство здравоохранения Республики Башкортостан ЛО-02-01-007807 от 22.06.2020г бессрочно;</t>
  </si>
  <si>
    <t>Министерство здравоохранения Республики Башкортостан ЛО-02-01-005366 от 23.12.2017г бессрочно;</t>
  </si>
  <si>
    <t>Министерство здравоохранения Республики Башкортостан ЛО-02-01-007925 от 21.09.2020г бессрочно;</t>
  </si>
  <si>
    <t>Министерство здравоохранения Республики БашкортостанЛО-02-01-008001 от 05.11.2020г бессрочно;</t>
  </si>
  <si>
    <t>Наименование лицензирующего органа, лицензия, номер, дата выдачи, дата окончания действия разрешения на осуществление медицинской деятельности</t>
  </si>
  <si>
    <t>Министерство здравоохранения Республики Башкортостан  ЛО-02-01-008010 от 09.011.2020г бессрочно;</t>
  </si>
  <si>
    <t>Министерство здравоохранения Республики Башкортостан ЛО-02-01-007323 от 05.09.2019г бессрочно;</t>
  </si>
  <si>
    <t>Министерство здравоохранения Республики Башкортостан ЛО-02-01-005033 от 25.07.2016г бессрочно;( ЛО-02-01-008070 от09.12.2020г бессрочно;)</t>
  </si>
  <si>
    <t>Федеральная служба по надзору в сфере здравоохранения ФС-02-01-002557 от 24.12.2019г бессрочно;</t>
  </si>
  <si>
    <t>Федеральная служба по надзору в сфере здравоохранения  ФС-02-01-002533 от 26.12.2018г бессрочно;</t>
  </si>
  <si>
    <t>Федеральная служба по надзору в сфере здравоохранения  ФС -02-01-002542 от 25.02.2019г бессрочно;</t>
  </si>
  <si>
    <t>Федеральная служба по надзору в сфере здравоохранения  ФС-02-01-002564 от 26.11.2020г бессрочно;</t>
  </si>
  <si>
    <t>Федеральная служба по надзору в сфере здравоохранения  ФС-02-01-002555 от 12.12.2019г бессрочно;</t>
  </si>
  <si>
    <t>Федеральная служба по надзору в сфере здравоохранения ФС-02-01-002524 от11.07.2018г бессрочно;</t>
  </si>
  <si>
    <t>Федеральная служба по надзору в сфере здравоохранения  ФС-02-01-002554 от 02.12.2019г бессрочно;</t>
  </si>
  <si>
    <t>Федеральная служба по надзору в сфере здравоохранения ФС-02-01-002530 от 01.11.2018г бессрочно;</t>
  </si>
  <si>
    <t>Федеральная служба по надзору в сфере здравоохранения ФС-02-01-002566 от 31.12.2020г бессрочно;</t>
  </si>
  <si>
    <t>Комитет по здравоохранению Ленинградской области  ЛО-47-01-002037 от 21.01.2019г бессрочно;</t>
  </si>
  <si>
    <t>Министерство здравоохранения Республики Татарстан  ЛО-16-01-008401 от 12.11.2020г бессрочно;</t>
  </si>
  <si>
    <t>ОКТМО</t>
  </si>
  <si>
    <t>80604404101</t>
  </si>
  <si>
    <t>80608431101</t>
  </si>
  <si>
    <t>адрес электронной почты, номер телефона медицинской организации (индивидуального предпринимателя</t>
  </si>
  <si>
    <t xml:space="preserve"> тел8(34771)2-07-90, факс8(34771)2-07-97, e-mail: ASKIN.CRB@doctorrb.ru</t>
  </si>
  <si>
    <t>Хаматов Айдар Ралифович</t>
  </si>
  <si>
    <t xml:space="preserve"> тел/факс:8(34753)2-13-33, 2-12-00,e-mail: baltach.crb@doctorrb.ru</t>
  </si>
  <si>
    <t xml:space="preserve">Рахматуллин Салават Ибрагимович </t>
  </si>
  <si>
    <t>тел:8(34784)2-25-31, факс:8(34784)4-42-81, e-mail: birsk.crb@doctorrb.ru</t>
  </si>
  <si>
    <t>Хафизов Артур Хамзинович</t>
  </si>
  <si>
    <t xml:space="preserve"> тел 8-927-345-2133,e-mail:  cemejnidoc@mail.ru</t>
  </si>
  <si>
    <t>Хасанов Радик Анварович</t>
  </si>
  <si>
    <t xml:space="preserve"> тел/факс:8(34756)2-10-53, 2-12-54, e-mail: buraev.crb@doctorrb.ru</t>
  </si>
  <si>
    <t xml:space="preserve">Зиятдинов Нияз Фаритович </t>
  </si>
  <si>
    <t>тел:8(34778)2-14-42, факс:8(34778)2-14-28, e-mail: V-TATYSHLY.CRB@doctorrb.ru</t>
  </si>
  <si>
    <t xml:space="preserve"> тел:8(34787)2-10-57, 2-10-54, факс:8 (34787)2-24-70, e-mail: dyurt.crb@doctorrb.ru</t>
  </si>
  <si>
    <t xml:space="preserve">Зарипов Равиль Винерович </t>
  </si>
  <si>
    <t>тел/факс8(34779) 4-17-21, 4-24-03, e-mail: KALTAS.CRB@doctorrb.ru</t>
  </si>
  <si>
    <t xml:space="preserve">Галин Юнир Набиевич </t>
  </si>
  <si>
    <t xml:space="preserve"> тел:8(34744)2-11-97 , факс:8(34744)2-15-48, e-mail: KARAIDEL.CRB@doctorrb.ru</t>
  </si>
  <si>
    <t xml:space="preserve"> Бадертдинов Фагит Аксанович </t>
  </si>
  <si>
    <t xml:space="preserve"> тел/факс8(34759)7-75-33, e-mail: Krasnokamsk.CRB@doctorrb.ru</t>
  </si>
  <si>
    <t xml:space="preserve"> тел/факс(34749)2-12-72,  e-mail: mishkin.crb@doctorrb.ru</t>
  </si>
  <si>
    <t>Мадъяров Тимур Салаватович</t>
  </si>
  <si>
    <t xml:space="preserve"> тел. 8(34760)5-60-74, факс 8(34760)5-60-77, e-mail: yancrb@mail.ru</t>
  </si>
  <si>
    <t>Авзалов Мурад Разилович</t>
  </si>
  <si>
    <t xml:space="preserve"> тел:8(34783)7-44-01, факс 8(34783) 7-44-84, e-mail: NFT.CGB@doctorrb.ru</t>
  </si>
  <si>
    <t>Раджабова Надира Баракаевна</t>
  </si>
  <si>
    <t xml:space="preserve">  8(34783)7-00-28, e-mail:dantist.nf@yandex.ru</t>
  </si>
  <si>
    <t xml:space="preserve">Шаймарданов Денис Валерьевич  </t>
  </si>
  <si>
    <t>8 964-957-37-64, 8 -919-609-17-60e-mail: gsk-nf@mail.ru</t>
  </si>
  <si>
    <t xml:space="preserve">Гильмияров Олег Николаевич </t>
  </si>
  <si>
    <t xml:space="preserve"> тел.89874910012, 89871425566, e-mail: vip_kabinet2015@mail.ru</t>
  </si>
  <si>
    <t xml:space="preserve">Шафикова Венера Дамировна </t>
  </si>
  <si>
    <t>89174587170, тел/факс: (34783)3-42-43,  e-mail: koronaplusnf@gmail.com</t>
  </si>
  <si>
    <t xml:space="preserve">Садрисламова Ильфа Фатавиевна </t>
  </si>
  <si>
    <t xml:space="preserve"> 8(34783)4-73-61, 8-960-380-26-67 e-mail: denta01@mail.ru</t>
  </si>
  <si>
    <t xml:space="preserve">Захаров Игорь Владимирович </t>
  </si>
  <si>
    <t>тел/факс 8 (34783)72-700, 2-66-27, +79173570218, e-mail: vital-st@mail.ru, vital.jurist@mail.ru</t>
  </si>
  <si>
    <t>Галиакберов Зинур Сагдиахметович</t>
  </si>
  <si>
    <t xml:space="preserve"> 89177563673, e-mail:koronaplusnf@gmail.com</t>
  </si>
  <si>
    <t xml:space="preserve">Хафизов Фирдавис Флюрович </t>
  </si>
  <si>
    <t xml:space="preserve"> 89177689994, 8(34783) 7 15 51, e-mail: lucija07@bk.ru, enzhedent@mail.ru</t>
  </si>
  <si>
    <t xml:space="preserve">Шаймарданов Денис Валерьевич </t>
  </si>
  <si>
    <t xml:space="preserve"> 8-964-957-37-64, 8-919-609-17-60 , e-mail: b.zhemchug@mail.ru</t>
  </si>
  <si>
    <t xml:space="preserve">Якупова Эльмира Айратовна </t>
  </si>
  <si>
    <t xml:space="preserve">   89177563673, e-mail:davinchi-stom@mail.ru</t>
  </si>
  <si>
    <t xml:space="preserve">Галиакберов Зинур Сагдиахметович </t>
  </si>
  <si>
    <t>89177563673, e-mail:davinchi-stom@mail.ru</t>
  </si>
  <si>
    <t xml:space="preserve">Мухаммадиева Юлия Файзуллаевна </t>
  </si>
  <si>
    <t xml:space="preserve"> 8-987-2754138, e-mail: udcsofimed@mail.ru</t>
  </si>
  <si>
    <t xml:space="preserve">Ахияров Алмаз Фаимович  </t>
  </si>
  <si>
    <t>тел 8-34783-4-83-49, +79174137092, e-mail: almaz84rus@yandex.ru</t>
  </si>
  <si>
    <t xml:space="preserve"> 8(34792)3-65-07, 8(34792)6-06-47, e-mail: ucgb@inbox.ru, uch.cgb@doctorrb.ru</t>
  </si>
  <si>
    <t xml:space="preserve">Гибадатов Рамиль Узбекович </t>
  </si>
  <si>
    <t xml:space="preserve"> тел. (34791)6-05-99, e-mail: uch.ural@doctorrb.ru</t>
  </si>
  <si>
    <t xml:space="preserve">Рыскужин Ильшат Тимерьянович </t>
  </si>
  <si>
    <t xml:space="preserve"> тел:8(34758)2-11-48, факс8(34758)2-11-40, e-mail: AKYAR.CRB@doctorrb.ru</t>
  </si>
  <si>
    <t>Кильдияров Ильгиз Расулович</t>
  </si>
  <si>
    <t xml:space="preserve">  тел: 8 (34772) 2-10-11, факс: 8 (34772) 02-10-11, e-mail: askar.crb@doctorrb.ru</t>
  </si>
  <si>
    <t xml:space="preserve"> тел/ факс: 8(34751)3-21-61, тел.гл.врача 8(34751)3-23-20 e-mail: baimed@mail.ru, BAIMAK.CGB@doctorrb.ru</t>
  </si>
  <si>
    <t xml:space="preserve">Саптаров Наиль Сафаргалиевич </t>
  </si>
  <si>
    <t xml:space="preserve"> тел:8(34751)3-21-72, 3-20-43, e-mail: n.Saptarov@mail.ru</t>
  </si>
  <si>
    <t xml:space="preserve">Искужин Раис Габрауфович </t>
  </si>
  <si>
    <t xml:space="preserve"> 8-347-51-4-84-84, 8-962-529-16-94 e-mail: rais210366@mail.ru</t>
  </si>
  <si>
    <t xml:space="preserve">Чубик Виктор Иванович </t>
  </si>
  <si>
    <t xml:space="preserve"> тел:8(34792)3-17-57, факс 8(34792)3-08-57, e-mail: BELORECK.CRKB@doctorrb.ru</t>
  </si>
  <si>
    <t xml:space="preserve">Фаткуллин Ильмир Фанилович </t>
  </si>
  <si>
    <t xml:space="preserve"> тел8(34755)3-53-48, 3-53-66, e-mail: burzyann.crb@doctorrb.ru</t>
  </si>
  <si>
    <t xml:space="preserve">Хамитов Ильдар Арсланович  </t>
  </si>
  <si>
    <t>тел:8(34752)2-33-37 ,факс8(34752)2-33-37, e-mail: ZILAIR.CRB@doctorrb.ru</t>
  </si>
  <si>
    <t xml:space="preserve">Надыргулов Радик Буранбаевич </t>
  </si>
  <si>
    <t xml:space="preserve"> тел.8(34775)5-04-62, факс 8(34775)5-04-59,e-mail: SIB.CGB@doctorrb.ru</t>
  </si>
  <si>
    <t>Газизов Алмас Гумарович</t>
  </si>
  <si>
    <t xml:space="preserve">  тел. 8-927-31-57-888, эл.почта: mrt.sibai@mail.ru</t>
  </si>
  <si>
    <t xml:space="preserve">Суюндуков Халил Тухватович </t>
  </si>
  <si>
    <t xml:space="preserve"> тел. 8-937-34-13-671, e-mail: OOOLunniySvet@mail.ru</t>
  </si>
  <si>
    <t xml:space="preserve">Ильченко Фиалка Рахимовна </t>
  </si>
  <si>
    <t xml:space="preserve"> тел/факс: 8(34781)2-20-03,  8(34781)2-16-06, email : msch142@mail.ru</t>
  </si>
  <si>
    <t>Павлов Андриян Михайлович</t>
  </si>
  <si>
    <t xml:space="preserve"> тел (34743)2-12-62,  e-mail: medikcrb1@mail.ru</t>
  </si>
  <si>
    <t xml:space="preserve">Галимуллин Ирек Галлянурович </t>
  </si>
  <si>
    <t xml:space="preserve"> тел. 8 (34743) 2-59-29; 8-927-930-4757+79872490540,e-mail: mail@dentalstandart.ru</t>
  </si>
  <si>
    <t>Ишмурзин Рустем Римович</t>
  </si>
  <si>
    <t xml:space="preserve"> тел 8(34786) 3-04-67 факс:8(34786)4-26-73, e-mail: BEL.CRB@doctorrb.ru</t>
  </si>
  <si>
    <t>Гафурова Зульфия Заитовна</t>
  </si>
  <si>
    <t xml:space="preserve">  тел.(34786)3-24-77, е-mail: ekodent@mail.ru</t>
  </si>
  <si>
    <t xml:space="preserve">Салаватов Айдар Аслямович  </t>
  </si>
  <si>
    <t>тел:8(34768)3-03-00, факс 8(34768)3-25-69, e-mail: DAVLEKAN.CRB@doctorrb.ru</t>
  </si>
  <si>
    <t xml:space="preserve">Гизтдинов Рамиль Римович </t>
  </si>
  <si>
    <t>тел:8(34741)2-22-03, факс: 8(34741) 2-23-90, e-mail: ermcrb@rambler.ru</t>
  </si>
  <si>
    <t>Саяпов Рафаэль Саматович</t>
  </si>
  <si>
    <t xml:space="preserve"> тел. 8(34754)2-39-64, e-mail: RAEVSK.CRB@doctorrb.ru</t>
  </si>
  <si>
    <t xml:space="preserve">Гилемзянов Ильшат Мавлявиевич </t>
  </si>
  <si>
    <t>Тел:8(34788)2-13-76, факс: 8(34788)2-14-18, e-mail: MIYAKINSK.CRB@doctorrb.ru</t>
  </si>
  <si>
    <t>Мусин Рамиль Хайдарович</t>
  </si>
  <si>
    <t xml:space="preserve"> тел.:8-927-31-777-96,эл. почта: emident2017@yandex.ru, roma-inshurans@mail.ru</t>
  </si>
  <si>
    <t>Сайфутдинова Элина Хамитовна</t>
  </si>
  <si>
    <t xml:space="preserve"> тел.:8-937-338-53-47, эл. почта: emident2017@yandex.ru</t>
  </si>
  <si>
    <t xml:space="preserve"> тел/факс:8(34743)3-11-37,8(34743)3-22-60,e-mail: bakal.crb@doctorrb.ru</t>
  </si>
  <si>
    <t>Гареев Ильдар Раятович</t>
  </si>
  <si>
    <t xml:space="preserve">Гатауллина Разида Халиловна  </t>
  </si>
  <si>
    <t>тел/факс8(34762)5-14-00, e-mail: verhneyark.crb@doctorrb.ru</t>
  </si>
  <si>
    <t>Муртазина Зинфира Альбертовна</t>
  </si>
  <si>
    <t xml:space="preserve">  тел. 8(34762) 5-62-49, e-mail:medclin@rambler.ru</t>
  </si>
  <si>
    <t xml:space="preserve">Иванов Сергей Петрович </t>
  </si>
  <si>
    <t xml:space="preserve"> тел:8(34767)71029, факс 8(34767)71037, e-mail: OKT.GB1@doctorrb.ru</t>
  </si>
  <si>
    <t xml:space="preserve">Топалян Карапет Вазгенович </t>
  </si>
  <si>
    <t>Гиздатуллин Забир Саримович</t>
  </si>
  <si>
    <t xml:space="preserve">  тел.8(34782)2-10-21, факс.8(34782)2-10-21,e-mail: TUYMAZY.CRB@doctorrb.ru</t>
  </si>
  <si>
    <t xml:space="preserve">Янгиров Радик Канзельевич </t>
  </si>
  <si>
    <t>тел:8(34769)2-22-02, факс8(34769)2-12-84, e-mail: SHARAN.CRB@doctorrb.ru</t>
  </si>
  <si>
    <t xml:space="preserve">Яппаров Ильшат Иншарович </t>
  </si>
  <si>
    <t xml:space="preserve"> тел/факс:8(3476)38-82-88, e-mail: SLVGB@doctorrb.ru</t>
  </si>
  <si>
    <t xml:space="preserve">Мовергоз Сергей Викторович </t>
  </si>
  <si>
    <t xml:space="preserve"> тел:8(3476)39-51-00, факс8(3476)39-52-82, е-mail: secretary@salavatmed.ru</t>
  </si>
  <si>
    <t xml:space="preserve">Сайфутдинова Лариса Талгатовна  </t>
  </si>
  <si>
    <t>тел/факс 8(3476)35-52-40, e-mail: SLV.KVD@doctorrb.ru</t>
  </si>
  <si>
    <t xml:space="preserve">Палтусов Андрей Игоревич </t>
  </si>
  <si>
    <t xml:space="preserve"> тел:8(3473)30-29-22, 8-3473-30-19-45, e-mail: str.kb1@doctorrb.ru, guzkb1@mail.ru</t>
  </si>
  <si>
    <t>тел.(3473)26-17-12; e-mail.ru:Str.GB2@doctorrb.ru</t>
  </si>
  <si>
    <t xml:space="preserve">Гильванова Эльвира Рашитовна  </t>
  </si>
  <si>
    <t xml:space="preserve">Шарипов Борис Мухтарович </t>
  </si>
  <si>
    <t xml:space="preserve"> тел/факс 8(3473)30-91-00,, e-mail: str.dgb@doctorrb.ru</t>
  </si>
  <si>
    <t xml:space="preserve">Имаева Гульнар Фанзатовна </t>
  </si>
  <si>
    <t xml:space="preserve"> тел/факс 8-3473-31-22-30, e-mail: kvdstr@mail.ru, str.gb5@doctorrb.ru</t>
  </si>
  <si>
    <t>Шакиров Разяп Рашитович</t>
  </si>
  <si>
    <t xml:space="preserve">  тел/факс(3473)21-95-66,  e-mail: STR.SP1@doctorrb.ru</t>
  </si>
  <si>
    <t xml:space="preserve">Альхамов Ильдар Фаритович </t>
  </si>
  <si>
    <t xml:space="preserve"> тел:8(3473)25-62-44, факс:8(3473)25-00-79, e-mail: str.ssmp@doctorrb.ru</t>
  </si>
  <si>
    <t xml:space="preserve">Саляхова Регина Ринатовна </t>
  </si>
  <si>
    <t xml:space="preserve"> 8(3473)24-85-84, 24-70-56, mail.ru:sannurstr@mail.ru</t>
  </si>
  <si>
    <t>Шафиков Равиль Габдулхаевич</t>
  </si>
  <si>
    <t xml:space="preserve"> тел8(3473)20-05-21, факс8(3473)43-09-47, e-mail: cpberezka@mail.ru</t>
  </si>
  <si>
    <t>Саидгалина Юлия Вячеславовна</t>
  </si>
  <si>
    <t xml:space="preserve"> тел/факс: 8(3473)259149,e-mail.ru: ubstr@mail.ru</t>
  </si>
  <si>
    <t>Шустрова Наталия Юрьевна</t>
  </si>
  <si>
    <t xml:space="preserve">  тел:8987-130-55-66, e-mail: ooommoc@mail.ru</t>
  </si>
  <si>
    <t xml:space="preserve">Фатхутдинова Гульнара Хамзовна </t>
  </si>
  <si>
    <t xml:space="preserve"> тел/факс8(3473)21-06-28, e-mail:STR.RADUGA@doctorrb.ru</t>
  </si>
  <si>
    <t>Астахов Олег Анатольевич</t>
  </si>
  <si>
    <t xml:space="preserve">  тел/факс 8(34761)4-17-00,4-34-33,(43433) 4-43-64, e-mail: Kum.cgb@doctorRB.ru </t>
  </si>
  <si>
    <t>Хабибуллин Урал Мазитович</t>
  </si>
  <si>
    <t xml:space="preserve"> тел:8(34764)5-05-15, факс:8(34764)5-01-52, e-mail: meleuz.crb@doctorrb.ru</t>
  </si>
  <si>
    <t>Шапочкин Валерий Сергеевич</t>
  </si>
  <si>
    <t xml:space="preserve">  тел:8-937-331-83-98, e-mail: ishimbay.crb@doctorrb.ru</t>
  </si>
  <si>
    <t xml:space="preserve">Габаутдинов Денис Александрович </t>
  </si>
  <si>
    <t xml:space="preserve"> тел/факс 8(34785)2-11-65, 2-24-49, e-mail: ISYANGUL.CRB@doctorrb.ru</t>
  </si>
  <si>
    <t xml:space="preserve">Янышев Алик Рамилевич </t>
  </si>
  <si>
    <t xml:space="preserve"> тел/факс: 8(34740)2-71-98, e-mail: krasnousolsk.crb@doctorrb.ru</t>
  </si>
  <si>
    <t xml:space="preserve">Абдуллин Наиль Рафаилович 
</t>
  </si>
  <si>
    <t xml:space="preserve"> тел/факс:8(34789)2-06-83, 2-09-26, e-mail: MRAK.CRB@doctorrb.ru</t>
  </si>
  <si>
    <t xml:space="preserve">  тел:8(34745)5-15-57, факс:8(34745)2-10-92, факс:8(34745)2-17-91, e-mail: tolbaz.crb@doctorrb.ru</t>
  </si>
  <si>
    <t>Хабибуллин Фидаил Камильевич</t>
  </si>
  <si>
    <t xml:space="preserve"> тел/факс:8(34739)2-23-05,e-mail: STERLIBASH.CRB@doctorrb.ru</t>
  </si>
  <si>
    <t xml:space="preserve">Белоусов Олег Вячеславович </t>
  </si>
  <si>
    <t xml:space="preserve"> тел:8(34746)2-28-28, 2-72-25, факс: 8(34746)2-71-22, e-mail: fedor.crb@doctorrb.ru</t>
  </si>
  <si>
    <t>Дюмеев Рустам Мухаметьянович</t>
  </si>
  <si>
    <t xml:space="preserve"> тел/факс(347)253-50-00, e-mail: ufa.rsp@doctorrb.ru</t>
  </si>
  <si>
    <t>Гараев Руслан Ралифович</t>
  </si>
  <si>
    <t xml:space="preserve">  тел 8(347)287-72-03,e-mail.ru: UFA.RVFD@doctorrb.ru</t>
  </si>
  <si>
    <t xml:space="preserve">Уразлин Наиль Узбекович  </t>
  </si>
  <si>
    <t>тел/факс(347)278-09-10, mail: UFA.RKVD1@doctorrb.ru</t>
  </si>
  <si>
    <t xml:space="preserve">Измайлов Адель Альбертович </t>
  </si>
  <si>
    <t xml:space="preserve"> тел:8(347)237-23-09, факс:8(347)237-30-13, e-mail: UFA.RKOD@doctorrb.ru(112-юрид/отдел)216-49-71 (доп132)экон. Лилия Анваровна</t>
  </si>
  <si>
    <t xml:space="preserve">Бикбов Мухаррам Мухтарамович </t>
  </si>
  <si>
    <t xml:space="preserve"> тел/факс: 8(347)272-37-75,e-mail.ru: eye@anrb.ru</t>
  </si>
  <si>
    <t xml:space="preserve">Карамова Ирина Марсиловна </t>
  </si>
  <si>
    <t xml:space="preserve"> тел: 8(347)255-44-30, факс:8(347)255-44-30, 255-51-24, e-mail: ufa.bsmp@doctorrb.ru</t>
  </si>
  <si>
    <t>Нагаев Ринат Явдатович</t>
  </si>
  <si>
    <t xml:space="preserve">  тел/факс (347)232-32-88, 232-19-22, e- mail: UFA.GKB21@doctorrb.ru</t>
  </si>
  <si>
    <t>Мухаметзянов Азат Мунирович</t>
  </si>
  <si>
    <t xml:space="preserve">  тел/факс8(347)250-28-96, 250-28-96, e-mail: UFA.IKB4@doctorrb.ru</t>
  </si>
  <si>
    <t xml:space="preserve">Ахметшин Рустэм Закиевич </t>
  </si>
  <si>
    <t xml:space="preserve"> тел.: (347)229-08-01,  факс: (347)254-88-84, e-mail: ufa.rdkb@doctorrb.ru</t>
  </si>
  <si>
    <t>Николаева Ирина Евгеньевна</t>
  </si>
  <si>
    <t xml:space="preserve">  тел/факс(347)255-64-44, 255-64-71, e-mail: ufa.rkc@doctorrb.ru</t>
  </si>
  <si>
    <t xml:space="preserve">Мустафин Халил Мужавирович  </t>
  </si>
  <si>
    <t xml:space="preserve">Булатов Шамиль Энгельсович </t>
  </si>
  <si>
    <t xml:space="preserve"> тел/факс8(347)279-03-97, 228-77-77,e-mail: ufa.rkbkuv@doctorrb.ru</t>
  </si>
  <si>
    <t>Каримова Светлана Сиреневна</t>
  </si>
  <si>
    <t xml:space="preserve"> тел/факс 8(347)293-97-07 e-mail: ufa.rpc@doctorrb.ru</t>
  </si>
  <si>
    <t xml:space="preserve">Минниахметов Илдар Рамилевич </t>
  </si>
  <si>
    <t xml:space="preserve"> тел.293-72-64, 293-72-55 e-mail: rmgcufa@yandex.ru</t>
  </si>
  <si>
    <t>Бакиров Ахат Бариевич</t>
  </si>
  <si>
    <t xml:space="preserve">  тел:8(347)255-19-57, факс8(347)255-56-84,e-mail: Fbun@uniimtech.ru</t>
  </si>
  <si>
    <t xml:space="preserve">Кадыров Радик Завилович  </t>
  </si>
  <si>
    <t>тел: 8(347)224-68-12, факс8(347)2489938,e-mail: alloplant-byh@yandex.ru</t>
  </si>
  <si>
    <t>Шарипов Рауль Ахнафович</t>
  </si>
  <si>
    <t xml:space="preserve">  тел:228-45-14, факс 228-38-11, e-mail:UFA.RKPD@doctorrb.ru</t>
  </si>
  <si>
    <t xml:space="preserve"> +7(343)231-18-22,e-mail: a.sitnikov@pet-net.ru, Мухаметханова Эмма Рашидовна, +7(347)224-44-44, e-mail:e.muhamethanova@pet-net.ru</t>
  </si>
  <si>
    <t>620036, Свердловская область, г.Екатеринбург, ул. Соболева, д.29 450054, Республика Башкортостан, г.Уфа, ул.Рихарда Зорге, д.58/2</t>
  </si>
  <si>
    <t>Ситников Алексей Федорович</t>
  </si>
  <si>
    <t xml:space="preserve">Логин Андрей Андреевич </t>
  </si>
  <si>
    <t xml:space="preserve"> (846)205-66-40, e-mail: alogvin@invitro.ru</t>
  </si>
  <si>
    <t>Азаматова Азалия Робертовна</t>
  </si>
  <si>
    <t xml:space="preserve"> 8(347)272-61-20, факс 8(347)272-61-20, e-mail: UFA.GKB5@doctorrb.ru</t>
  </si>
  <si>
    <t>Меньшиков Алексей Михайлович</t>
  </si>
  <si>
    <t xml:space="preserve"> тел/факс:8(347)242-85-36, e-mail.ru : ufa.gkb8@doctorrb.ru</t>
  </si>
  <si>
    <t>Зарипов Марсель Кинзинович</t>
  </si>
  <si>
    <t xml:space="preserve"> тел/факс(347)278-28-25, e-mail: ufa.gb9@doctorrb.ru</t>
  </si>
  <si>
    <t xml:space="preserve">Мингазов Назир Насилевич </t>
  </si>
  <si>
    <t>тел8(347)242-68-36, факс 8(347)260-55-25, e-mail: ufa.gkb10@doctorrb.ru</t>
  </si>
  <si>
    <t>Гарифуллин Булат Назирович</t>
  </si>
  <si>
    <t xml:space="preserve"> тел:8(347)240-13-13, факс:8(347)264-45-13, e-mail: ufa.gkb13@doctorrb.ru</t>
  </si>
  <si>
    <t>Абсалямова Нурсиля Талгатовна</t>
  </si>
  <si>
    <t xml:space="preserve">  тел:8(347)263-38-51, 263-56-37, факс:8(347)283-82-20, 223-11-92, 223-11-42, e-mail: UFA.GDKB17@doctorrb.ru</t>
  </si>
  <si>
    <t>Рахматуллин Айрат Разифович</t>
  </si>
  <si>
    <t xml:space="preserve">  тел:8(347)235-30-31, факс:8(347)235-32-31, e-mail: UFA.GKB18@doctorrb.ru</t>
  </si>
  <si>
    <t>Шамигулов Фанил Булатович</t>
  </si>
  <si>
    <t xml:space="preserve">  тел/факс8(347)281-01-38,281-94-14, e-mail: ufa.gkbdema@doctorrb.ru</t>
  </si>
  <si>
    <t>Гурова Зухра Гельмешариповна</t>
  </si>
  <si>
    <t xml:space="preserve">  тел/факс: 8(347)264-69-61, 264-37-70, e-mail: ufa.rd3@doctorrb.ru</t>
  </si>
  <si>
    <t>тел8(347)272-41-73, факс 8(347)272-37-51, e-mail:  rectorat@bashgmu.ru, kbgmu@bashgmu.ru (223-11-92, 223-11-42),(стоматология) 273-87-54, 273-87-54</t>
  </si>
  <si>
    <t>Павлов Валентин Николаевич,  (гл.врач Бакиров Анвар Акрамович),  Лазарев Сергей Анатольевич- стоматология</t>
  </si>
  <si>
    <t>Сахаутдинова Индира Венеровна</t>
  </si>
  <si>
    <t xml:space="preserve">  тел/факс (347)278-28-92, 237-44-23, 292-78-85, e-mail:dcvmr@yandex.ru</t>
  </si>
  <si>
    <t xml:space="preserve">Науширванов Олег Рифович </t>
  </si>
  <si>
    <t xml:space="preserve"> тел:8(347)279-39-36, 279-39-80, факс: 279-42-52, e-mail: medsanchast.mvd@mail.ru</t>
  </si>
  <si>
    <t xml:space="preserve">Байтеряков Фиял Рифович  </t>
  </si>
  <si>
    <t>тел/факс8(347)225--25-30, e-mail: ufa.green@doctorrb.ru, green-kurort@mail.ru, green-kurort@green-kurort.ru</t>
  </si>
  <si>
    <t xml:space="preserve">Степков Андрей Иванович </t>
  </si>
  <si>
    <t xml:space="preserve"> тел8(347)270-70-50, факс8(347)270-73-00, e-mail: info@yumatovo.ru</t>
  </si>
  <si>
    <t>Имаева Гульшат Даминовна</t>
  </si>
  <si>
    <t xml:space="preserve">  тел.8(347)271-48-76, e-mail.ru: akbuzat-uptino@mail.ru</t>
  </si>
  <si>
    <t xml:space="preserve">Бикметова Эльвира Забировна </t>
  </si>
  <si>
    <t xml:space="preserve"> тел8(347)200-91-02, , e-mail: UFA.DP2@doctorrb.ru</t>
  </si>
  <si>
    <t xml:space="preserve">Асадуллина Гюльнара Ниазовна </t>
  </si>
  <si>
    <t xml:space="preserve"> тел/факс 8(347)250-07-39, e-mail: UFA.DP3@doctorrb.ru,dpl3@mail.ru</t>
  </si>
  <si>
    <t xml:space="preserve"> тел/факс:8(347)265-04-50, e-mail: detpol_4@mail.ru</t>
  </si>
  <si>
    <t xml:space="preserve">Алексеева Ирина Александровна </t>
  </si>
  <si>
    <t xml:space="preserve"> тел8(347)241-29-55, 241-25-99, факс8(347)230-16-00, e-mail: UFA.DP5@doctorrb.ru</t>
  </si>
  <si>
    <t xml:space="preserve">Бакирова Раиса Явитовна </t>
  </si>
  <si>
    <t xml:space="preserve"> тел./факс: 8(347)250-59-00, e-mail.ru: albert5@list.ru</t>
  </si>
  <si>
    <t xml:space="preserve">Хайдаров Илдар Хаккиевич </t>
  </si>
  <si>
    <t xml:space="preserve">тел. 273-96-77, mail.ru: UFA.P1@doctorrb.ru </t>
  </si>
  <si>
    <t>Шумков Игорь Львович</t>
  </si>
  <si>
    <t xml:space="preserve"> тел:8(347)284-63-90, факс8(347)284-36-25, e-mail: UFA.P2@doctorrb.ru</t>
  </si>
  <si>
    <t xml:space="preserve"> тел/факс: 8(347)263-19-10, e-mail: UFA.P32@doctorrb.ru</t>
  </si>
  <si>
    <t xml:space="preserve">  тел/факс8(347)235-94-32;8(347)284-01-96;e-mail:  PK38@yandex.ru, UFA.P38@doctorrb.ru</t>
  </si>
  <si>
    <t xml:space="preserve">Ахмадуллин Руслан Робертович </t>
  </si>
  <si>
    <t xml:space="preserve"> тел (347)234-98-00, факс (347)236-63-16 Ufa.p43@doctorrb.ru</t>
  </si>
  <si>
    <t>Селезнев Илья Александрович</t>
  </si>
  <si>
    <t xml:space="preserve"> тел/факс (347)292-78-33,  e-mail: UFA.P44@doctorrb.ru</t>
  </si>
  <si>
    <t xml:space="preserve">Гилязитдинов Наиль Мархамович </t>
  </si>
  <si>
    <t xml:space="preserve"> тел.8(347)289-56-63, факс8(347)289-57-13,e-mail: pol46@mail.ru</t>
  </si>
  <si>
    <t>Кокина Наталья Валерьевна</t>
  </si>
  <si>
    <t xml:space="preserve">  тел.8(347)252-34-22, факс8(347)228-46-16, e-mail: ufa.p48@doctorrb.ru</t>
  </si>
  <si>
    <t>Мустафина Гульнара Талгатовна</t>
  </si>
  <si>
    <t xml:space="preserve"> тел.8(347)246-53-01,  e-mail: UFA.P50@doctorrb.ru</t>
  </si>
  <si>
    <t>Шайхутдинова Ольга Валерьевна</t>
  </si>
  <si>
    <t xml:space="preserve"> тел8(347)282-08-15, факс8(347)282-08-59, e-mail:UFA.P51@doctorrb.ru</t>
  </si>
  <si>
    <t>Иржанов Жулдыбай Аккеренович</t>
  </si>
  <si>
    <t xml:space="preserve">  тел8(347)222-83-10, факс8(347)254-18-81, e-mail: mail@poliklinika52.ru,UFA.P52@doctorrb.ru</t>
  </si>
  <si>
    <t>ВРИО председателя Захаров Вадим Петрович,тел 235-60-22 (обособ.Попова Елена Петровна)</t>
  </si>
  <si>
    <t xml:space="preserve">  тел/факс: 8(347)235-44-44, 284-51-50, e-mail: prezid@anrb.ru, popov_pv@anrb.ru</t>
  </si>
  <si>
    <t>Камалов Аяз Ринатович</t>
  </si>
  <si>
    <t xml:space="preserve">  тел.(347)222-87-03, факс (347) 255-99-88, e-mail: UFA.SSMP@doctorrb.ru, ufa.rssmpmk@doctorrb.ru</t>
  </si>
  <si>
    <t xml:space="preserve">Ганиева Римма Асхатовна  </t>
  </si>
  <si>
    <t>тел/факс8(347)246-30-82, e-mail: UFA.DSP3@doctorrb.ru</t>
  </si>
  <si>
    <t xml:space="preserve">Галеев Руслан Валерьвич </t>
  </si>
  <si>
    <t xml:space="preserve"> тел:8(347)235-79-12, факс:8(347)235-79-12, e-mail: ufa.dsp7@doctorrb.ru</t>
  </si>
  <si>
    <t xml:space="preserve">Казакова Елена Авинировна  </t>
  </si>
  <si>
    <t>тел/факс8(347)263-51-29, 263-54-57, 263-79-58, e-mail: UFA.SP1@doctorrb.ru</t>
  </si>
  <si>
    <t>Азнагулов Альфред Айсович</t>
  </si>
  <si>
    <t xml:space="preserve"> тел/факс 8(347) 233-55-12, факс 8(347)235-45-52, e-mail: stomat02@yandex.ru</t>
  </si>
  <si>
    <t xml:space="preserve">Зубаирова Гульнара Шамилевна </t>
  </si>
  <si>
    <t>тел/факс 8(347)232-15-88, e-mail: ufa.sp4@doctorrb.ru</t>
  </si>
  <si>
    <t>Баширова Татьяна Владимировна</t>
  </si>
  <si>
    <t xml:space="preserve">  тел/факс8(347)236-34-29, e-mail: UFA.SP5@doctorrb.ru</t>
  </si>
  <si>
    <t>Викторов Сергей Витальевич</t>
  </si>
  <si>
    <t xml:space="preserve">  тел.8(347)272-17-35, факс 8(347)272-13-66, e-mail.ru: ufa.sp6@doctorrb.ru</t>
  </si>
  <si>
    <t xml:space="preserve">Габбасов  Рамиль Шамилевич </t>
  </si>
  <si>
    <t xml:space="preserve"> тел8(347)282-98-68, e-mail: ufa.sp8@doctorrb.ru</t>
  </si>
  <si>
    <t xml:space="preserve">Байкова Алла Юрьевна </t>
  </si>
  <si>
    <t xml:space="preserve"> тел:8(347)251-09-55, 250-46-03, e-mail: ufa.sp9@doctorrb.ru</t>
  </si>
  <si>
    <t xml:space="preserve"> тел:8(34774)2-82-95, факс: 8(34774)2-82-00, e-mail: arhangcrb@mail.ru, ARHANG.CRB@doctorrb.ru</t>
  </si>
  <si>
    <t>Гарипов Арсен Инилевич</t>
  </si>
  <si>
    <t xml:space="preserve">  тел:8(34766)3-14-83, факс(34766)3-04-23,  e-mail:Blag.crb@doctorrb.ru</t>
  </si>
  <si>
    <t xml:space="preserve">Некрасов Алексей Владимирович </t>
  </si>
  <si>
    <t>89174118090, тел/факс(34766)2-49-30, e-mail: dantict2002@mail.ru</t>
  </si>
  <si>
    <t xml:space="preserve">Хазиев Айрат Шаймуллич </t>
  </si>
  <si>
    <t xml:space="preserve"> тел(34773)3-16-15, 8 (34773) 3-16-20.  e-mail: buzdyak.crb@doctorrb.ru</t>
  </si>
  <si>
    <t>Карунас Жанна Леонидовна</t>
  </si>
  <si>
    <t xml:space="preserve"> тел:8(34795) 2-24-20, факс 2-26-78, e-mail: IGLINO.CRB@doctorrb.ru</t>
  </si>
  <si>
    <t xml:space="preserve">Камалетдинов Салават Ханифович </t>
  </si>
  <si>
    <t xml:space="preserve"> тел/факс 8(34765)2-14-02,2-13-81, e-mail: KARMASKALY.CRB@doctorrb.ru</t>
  </si>
  <si>
    <t>Бакаев Ильдар Инвирович</t>
  </si>
  <si>
    <t xml:space="preserve">  тел: 8(34780)5-96-43, факс: 8(34780) 5-75-44,e-mail: KUSHNAR.CRB@doctorrb.ru</t>
  </si>
  <si>
    <t xml:space="preserve">Гайсин Салават Жаватович  </t>
  </si>
  <si>
    <t>тел:8(34776)2-25-93, факс: 8(34776)2-25-23, e-mail: nuriman.crb@doctorrb.ru</t>
  </si>
  <si>
    <t xml:space="preserve">Латыпова Алина Фаиловна </t>
  </si>
  <si>
    <t xml:space="preserve"> тел/факс 8(34796)3-51-49, e-mail.ru: chekmcrb@mail.ru, chekmagush.crb@doctorrb.ru</t>
  </si>
  <si>
    <t>Яппаров Камиль Саматович</t>
  </si>
  <si>
    <t xml:space="preserve"> тел/факс (34797)2-11-45, 2-07-60, e-mail: chcrb@mail.ru,CHISHMY.CRB@doctorrb.ru</t>
  </si>
  <si>
    <t>Загидуллин Алмаз Азатович</t>
  </si>
  <si>
    <t xml:space="preserve">  тел:8(34747)2-29-98, факс: 8(34747)2-29-98, e-mail: yazykovo.crb@doctorrb.ru, blagovarcrb@ufamts.ru</t>
  </si>
  <si>
    <t xml:space="preserve"> тел/факс8(34750)2-11-03, e-mail: belokatay.crb@doctorrb.ru</t>
  </si>
  <si>
    <t>Саетов Булат Аснафович</t>
  </si>
  <si>
    <t xml:space="preserve"> тел:8(34770)2-03-74, факс:8(34770)2-03-32,e-mail: bust_crb@mail.ru</t>
  </si>
  <si>
    <t xml:space="preserve">Аминова Ирина Ильясовна </t>
  </si>
  <si>
    <t xml:space="preserve"> тел/факс:8(34748)3-71-44, e-mail: kigi-crb@mail.ru</t>
  </si>
  <si>
    <t>Дмитренко Надежда Валерьевна</t>
  </si>
  <si>
    <t xml:space="preserve">  тел/факс 8(34777)2-05-31, 2-08-54, e-mail: maloyaz.crb@doctorrb.ru</t>
  </si>
  <si>
    <t xml:space="preserve">Трофимов Валерий Александрович  </t>
  </si>
  <si>
    <t xml:space="preserve">Шигапов Иршат Ришатович </t>
  </si>
  <si>
    <t xml:space="preserve"> 8-987-13-08-888, e-mail: mrt-progres@yandex.ru</t>
  </si>
  <si>
    <t xml:space="preserve"> 8-987-13-08-888, e-mail: klinika-2019@mail.ru</t>
  </si>
  <si>
    <t xml:space="preserve">Гарифуллина Наркас Рахимовна  </t>
  </si>
  <si>
    <t>тел/факс : 8(347) 228-38-00, e-mail: narkas@nephroline.ru</t>
  </si>
  <si>
    <t>Габдрахманова Лиана Нильевна</t>
  </si>
  <si>
    <t xml:space="preserve"> тел.89872523333, факс 8(347)243-00-01, факс (347)243-00-01, e-mail: ooo-denta@mail.ru</t>
  </si>
  <si>
    <t>Тимофеев Андрей Геннадьевич</t>
  </si>
  <si>
    <t xml:space="preserve">  тел (347)246-08-90, e-mail: tag@megi.ru</t>
  </si>
  <si>
    <t xml:space="preserve">Васильев Артем Сергеевич </t>
  </si>
  <si>
    <t xml:space="preserve"> тел.:8934702937888(доб 7151128), эл. почта: avasilev@kdl.ru</t>
  </si>
  <si>
    <t>Хафизов Назир Хасанович</t>
  </si>
  <si>
    <t xml:space="preserve"> тел: 8(917)7851051, e-mail: hn@agidel-dial.ru</t>
  </si>
  <si>
    <t xml:space="preserve">Султанбаев Артур Уралович </t>
  </si>
  <si>
    <t xml:space="preserve"> 89899561622, e-mail:uhelfufa@mail.ru</t>
  </si>
  <si>
    <t xml:space="preserve">Казакбаев Амир Гайсеевич </t>
  </si>
  <si>
    <t xml:space="preserve"> 8(347)273-63-72, 8(347)273-73-42, e-mail: kazakbaev-ufa@mail.ru</t>
  </si>
  <si>
    <t xml:space="preserve">Исламова Лилия Идрисовна </t>
  </si>
  <si>
    <t xml:space="preserve"> 8(347)216-55-56, e-mail: shamail500@rambler.ru</t>
  </si>
  <si>
    <t xml:space="preserve">Ханова Айритта Каримовна </t>
  </si>
  <si>
    <t xml:space="preserve"> тел 8(347)216-40-83, e-mail: khanova.a@profmedicina.ru</t>
  </si>
  <si>
    <t xml:space="preserve">Шаехмухаметов Денис Фаатович </t>
  </si>
  <si>
    <t xml:space="preserve"> тел/факс(347) 246-57-39, e-mail: labgd@mail.ru</t>
  </si>
  <si>
    <t>Захаров Сергей Владимирович</t>
  </si>
  <si>
    <t xml:space="preserve"> тел.  Тел: 89053594921, 8(347)239-51-03, e-mail: sfera2395103@mail.ru</t>
  </si>
  <si>
    <t>Погорецкая Светлана Ауфатовна</t>
  </si>
  <si>
    <t xml:space="preserve">  8(347)216-40-83, e-mail: office@profmedicina.ru</t>
  </si>
  <si>
    <t>Громенко Дмитрий Сергеевич</t>
  </si>
  <si>
    <t xml:space="preserve">  тел./факс: (347)246-10-20, 246-03-67, e- mai: gromenko@mail.ru,  info@medufa.ru</t>
  </si>
  <si>
    <t xml:space="preserve">Громенко Дмитрий Сергеевич  </t>
  </si>
  <si>
    <t>тел./факс: (347)246-10-20, e- mail: gromenko@mail.ru, info@medufa.ru</t>
  </si>
  <si>
    <t>Кортунов Николай Иванович  тел / факс(347)246-03-35, e-mail: ufadirect@ldc.ru</t>
  </si>
  <si>
    <t xml:space="preserve"> тел / факс(347)246-03-35, e-mail: ufadirect@ldc.ru</t>
  </si>
  <si>
    <t>143432, Московская область, Красногорск, р.п. Нахабино, ул. Институтская, д.4, пом 4б 450076, Республика Башкортостан, г. Уфа, Кировский район, ул. Авроры, д.6</t>
  </si>
  <si>
    <t xml:space="preserve">Денисламов Ильшат Асхатович  </t>
  </si>
  <si>
    <t>тел. 8(917)340-40-03, e-mail: e-mail:ufa@dialife-mc.ru; Комиссаров Алексей Александрович , тел 8(903)160-52-99,  e-mail:ooodialife@gmail.com</t>
  </si>
  <si>
    <t xml:space="preserve">Рафиков Рустам Галиевич  </t>
  </si>
  <si>
    <t>тел:8(347)200-82-06, e-mail: inspectrum_buh@mail.ru</t>
  </si>
  <si>
    <t>Арманшина Гульнара Закиевна</t>
  </si>
  <si>
    <t xml:space="preserve"> тел:8-347-293-90-15, e-mail: Garmanshina@mrtexpert.ru</t>
  </si>
  <si>
    <t xml:space="preserve">Олейник Гузель Рафаиловна </t>
  </si>
  <si>
    <t xml:space="preserve"> тел.:8-905-006-29-59,  эл. почта: olegraufa@mail.ru</t>
  </si>
  <si>
    <t xml:space="preserve">Булгаков Руслан Анварович </t>
  </si>
  <si>
    <t xml:space="preserve"> 8(347)277-08-11, e-mail: euromed@bk.ru</t>
  </si>
  <si>
    <t xml:space="preserve">Юмагузина Гульчачак Маратовна </t>
  </si>
  <si>
    <t xml:space="preserve"> (347)265-11-33, сот.8-917-432-69-89,e-mail: master-dent@list.ru</t>
  </si>
  <si>
    <t xml:space="preserve">Хабибуллина Эльза Данисовна </t>
  </si>
  <si>
    <t xml:space="preserve"> 8(347)255-88-00, e-mail: e.habibullina@medongroup.ru</t>
  </si>
  <si>
    <t xml:space="preserve">Калмыков Кирилл Михайлович  </t>
  </si>
  <si>
    <t>8(347)200-84-55,e-mail:kirill.kalmikov@citilab.ru</t>
  </si>
  <si>
    <t>Мухтаров Исламгазе Ринатович</t>
  </si>
  <si>
    <t xml:space="preserve"> +79273272131, e-mail: islam107@mail.ru, info@dmc-azbuka.ru</t>
  </si>
  <si>
    <t xml:space="preserve">Васильев Павел Анатольевич   </t>
  </si>
  <si>
    <t>тел/факс 8-917-45-99-905,e-mail: zdorovenatsii@bk.ru</t>
  </si>
  <si>
    <t xml:space="preserve">Коршикова Полина Николаевна, Курамшин Альмир Фоатович(гл. врач)  </t>
  </si>
  <si>
    <t>тел./факс(347)216-03-23, e-mail: p.korshikova@mcclinics.ru, o.hismatullina@mcclinics.ru</t>
  </si>
  <si>
    <t>Фазлыева Эльза Ахметовна</t>
  </si>
  <si>
    <t xml:space="preserve"> тел.(347)248-13-56, e-mail: ufadoctor.adm@mail.ru </t>
  </si>
  <si>
    <t xml:space="preserve">Новицкий Максим Викторович  </t>
  </si>
  <si>
    <t xml:space="preserve"> тел. 89053074606, e-mail: ufamedi@yandex.ru </t>
  </si>
  <si>
    <t>Хаматханова Зарема Магометовна</t>
  </si>
  <si>
    <t xml:space="preserve">   тел 8927-949-9333, эл.почта 9279499333@mail.ru</t>
  </si>
  <si>
    <t xml:space="preserve">Галеева Дина Мухаметовна  </t>
  </si>
  <si>
    <t>+79177590533, эл.почта: md-stom@list,ru alkim694@yandex.ru</t>
  </si>
  <si>
    <t xml:space="preserve">Гизетдинов Фарит Фатхинурович  </t>
  </si>
  <si>
    <t>тел. 8-917-34-13-810,  e-mail: 3831655@mail.ru</t>
  </si>
  <si>
    <t xml:space="preserve">Магадеева Гульфира Рифкатовна </t>
  </si>
  <si>
    <t xml:space="preserve"> тел. 8-906-107-95-55, e-mail: KMKalmikov@medma.su</t>
  </si>
  <si>
    <t xml:space="preserve">Ибрагимова Айгуль Вакильевна </t>
  </si>
  <si>
    <t xml:space="preserve"> тел. 8-937-35-041-71, эл. почта: ibragimova_aygul83@mail.ru</t>
  </si>
  <si>
    <t xml:space="preserve">Солдатова Евгения Сергеевна </t>
  </si>
  <si>
    <t xml:space="preserve"> тел 8-937-33-777-71,  e-mail: white_star16@mail.ru</t>
  </si>
  <si>
    <t xml:space="preserve">Исламова Минсолу Билаловна </t>
  </si>
  <si>
    <t xml:space="preserve"> 8-917-43-45-091,  e-mail:infoo@millenium-clinique.ru</t>
  </si>
  <si>
    <t>Шухтуева Марина Сергеевна</t>
  </si>
  <si>
    <t xml:space="preserve">  тел. 8-917-34-13-810,   e-mail:3831655@mail.ru</t>
  </si>
  <si>
    <t>Бикбулатов Ильдар Ридович</t>
  </si>
  <si>
    <t xml:space="preserve">  тел +7917 416-56-54,e-mail:ngcufa@gmail.ru</t>
  </si>
  <si>
    <t xml:space="preserve">Галимова Резида Маратовна  </t>
  </si>
  <si>
    <t>тел: 89677406099, e-mail: rezida@galimova.com</t>
  </si>
  <si>
    <t>Банковские реквизиты медицинской организации</t>
  </si>
  <si>
    <t>Отделение - Национальный Банк Республики Башкортостан Банка России Единый Расчетный счет (ЕРС)03224643800000000100,  КОР/счет 40102810045370000067 БИК 01873401</t>
  </si>
  <si>
    <t>Зулькарнаева Алия Гиззатовна</t>
  </si>
  <si>
    <t>Мавлютов Тагир Вилюрович</t>
  </si>
  <si>
    <t>Министерство здравоохранения Республики Башкортостан Минздрав РБ</t>
  </si>
  <si>
    <t>0274029019</t>
  </si>
  <si>
    <t>1030203920856</t>
  </si>
  <si>
    <t>020402378998</t>
  </si>
  <si>
    <t>026413151894</t>
  </si>
  <si>
    <t>Шаймарданов Денис Валерьевич Шаймарданов Валерий Гаврилович</t>
  </si>
  <si>
    <t>026412813633 026412813707</t>
  </si>
  <si>
    <t>025300788634</t>
  </si>
  <si>
    <t>026490702909 026409817719</t>
  </si>
  <si>
    <t>Садрисламова  Ильфа Фатавиевна</t>
  </si>
  <si>
    <t>026412113590</t>
  </si>
  <si>
    <t>026412628824  026412627098</t>
  </si>
  <si>
    <t>027817911246</t>
  </si>
  <si>
    <t>027813784212</t>
  </si>
  <si>
    <t>025300574223</t>
  </si>
  <si>
    <t>026413898710 666900085958</t>
  </si>
  <si>
    <t>САПТАРОВ НАИЛЬ САФАРГАЛИЕВИЧ</t>
  </si>
  <si>
    <t>025400129811</t>
  </si>
  <si>
    <t>ЗУБАИРОВ ДИНИС ИЛЬДАРОВИЧ</t>
  </si>
  <si>
    <t>026703724498</t>
  </si>
  <si>
    <t>СУЮНДУКОВ ХАЛИЛ ТУХВАТОВИЧ</t>
  </si>
  <si>
    <t>740800269277</t>
  </si>
  <si>
    <t>ФЕДЕРАЛЬНОЕ МЕДИКО-БИОЛОГИЧЕСКОЕ АГЕНТСТВО   ФМБА России</t>
  </si>
  <si>
    <t>7734521419</t>
  </si>
  <si>
    <t>ГАЛИМУЛЛИН ИРЕК ГАЛЛЯНУРОВИЧ</t>
  </si>
  <si>
    <t>021200375428</t>
  </si>
  <si>
    <t>Гафуров Рустам Варисович</t>
  </si>
  <si>
    <t>025506213260</t>
  </si>
  <si>
    <t>МУСИНА РАУЗА МИННИМУХАМЕТОВНА ИХСАНОВ РИНАТ ФИНАТОВИЧ</t>
  </si>
  <si>
    <t>023803194680 021601415646</t>
  </si>
  <si>
    <t>МУСИН РАМИЛЬ ХАЙДАРОВИЧ ИХСАНОВ РИНАТ ФИНАТОВИЧ</t>
  </si>
  <si>
    <t>023800603817 021601415646</t>
  </si>
  <si>
    <t>МУРТАЗИНА ЗИНФИРА АЛЬБЕРТОВНА</t>
  </si>
  <si>
    <t>027413155202</t>
  </si>
  <si>
    <t>БЕСКРОВНЫЙ АЛЕКСАНДР НИКОЛАЕВИЧ ТОПАЛЯН КАРАПЕТ ВАЗГЕНОВИЧ  ПЛОТНИКОВ СЕРГЕЙ ВЛАДИМИРОВИЧ</t>
  </si>
  <si>
    <t>772478686309 502009164667 280107486742</t>
  </si>
  <si>
    <t>ОБЩЕСТВО С ОГРАНИЧЕННОЙОТВЕТСТВЕННОСТЬЮ "ГАЗПРОМНЕФТЕХИМ САЛАВАТ" ООО "ГАЗПРОМ НЕФТЕХИМСАЛАВАТ"</t>
  </si>
  <si>
    <t>0266048970</t>
  </si>
  <si>
    <t>ШАФИКОВ РАВИЛЬ ГАБДУЛХАЕВИЧ ГАРЕЕВ ОЛЕГ МИНИЕФАНОВИЧ</t>
  </si>
  <si>
    <t>026615619222 026819947704</t>
  </si>
  <si>
    <t>ОТКРЫТОЕ АКЦИОНЕРНОЕ ОБЩЕСТВО «РОССИЙСКИЕ ЖЕЛЕЗНЫЕ ДОРОГИ» ОАО "РЖД"</t>
  </si>
  <si>
    <t>7708503727</t>
  </si>
  <si>
    <t>ШУСТРОВА НАТАЛИЯ ЮРЬЕВНА</t>
  </si>
  <si>
    <t>026811918853</t>
  </si>
  <si>
    <t>АКАДЕМИЯ НАУК РЕСПУБЛИКИ  БАШКОРТОСТАН АКАДЕМИЯ НАУК РЕСПУБЛИКИБАШКОРТОСТАН ИЛИ ГБНУ АН РБ</t>
  </si>
  <si>
    <t>0274046455</t>
  </si>
  <si>
    <t>ФЕДЕРАЛЬНАЯ СЛУЖБА ПО НАДЗОРУ В СФЕРЕ ЗАЩИТЫ ПРАВПОТРЕБИТЕЛЕЙ И БЛАГОПОЛУЧИЯ ЧЕЛОВЕКА РОСПОТРЕБНАДЗОР</t>
  </si>
  <si>
    <t>МИНИСТЕРСТВО ЗДРАВООХРАНЕНИЯ РОССИЙСКОЙ ФЕДЕРАЦИИ МИНЗДРАВ РОССИИ</t>
  </si>
  <si>
    <t>ОБЩЕСТВО С ОГРАНИЧЕННОЙОТВЕТСТВЕННОСТЬЮ"МЕДИНВЕСТГРУПП"     ООО "МИГ"</t>
  </si>
  <si>
    <t>ИНВИТРО ХОЛДИНГ ЛИМИТЕД</t>
  </si>
  <si>
    <t>НЕ 270230 Кипр</t>
  </si>
  <si>
    <t>МИНИСТЕРСТВО ВНУТРЕННИХ ДЕЛ ПО РЕСПУБЛИКЕ БАШКОРТОСТАН МВД ПО РЕСПУБЛИКЕ БАШКОРТОСТАН</t>
  </si>
  <si>
    <t>0275006462</t>
  </si>
  <si>
    <t>МИНИСТЕРСТВО ЗЕМЕЛЬНЫХ И ИМУЩЕСТВЕННЫХ ОТНОШЕНИЙ РЕСПУБЛИКИ БАШКОРТОСТАН МИНЗЕМИМУЩЕСТВО РБ</t>
  </si>
  <si>
    <t>0274045532</t>
  </si>
  <si>
    <t>МИНИСТЕРСТВО НАУКИ И ВЫСШЕГООБРАЗОВАНИЯ РОССИЙСКОЙФЕДЕРАЦИИ МИНОБРНАУКИ РОССИИ</t>
  </si>
  <si>
    <t>9710062939</t>
  </si>
  <si>
    <t>771001001</t>
  </si>
  <si>
    <t>ЯСАН ВИКТОР МИХАЙЛОВИЧ НЕКРАСОВ АЛЕКСЕЙ ВЛАДИМИРОВИЧ</t>
  </si>
  <si>
    <t>025803033380 025800193593</t>
  </si>
  <si>
    <t>Шигапов Иршат Ришатович</t>
  </si>
  <si>
    <t>024002020370</t>
  </si>
  <si>
    <t>МАГАДЕЕВ РАХИМ ДАВЛЕТОВИЧ ГАРИФУЛЛИНА НАРКАС РАХИМОВНА ОБЩЕСТВО С ОГРАНИЧЕННОЙ ОТВЕТСТВЕННОСТЬЮ "ЦО НЕФРОЛАЙН"</t>
  </si>
  <si>
    <t>027406036927 027406036780 6658521765</t>
  </si>
  <si>
    <t>665801001</t>
  </si>
  <si>
    <t>ХАМИТОВА ЭЛЬМИРА САБИРОВНА</t>
  </si>
  <si>
    <t>027719338771</t>
  </si>
  <si>
    <t>Тимофеев Андрей Геннадьевич ТИМОФЕЕВ МИХАИЛ ГЕННАДЬЕВИЧ КИСЛИЦИН АЛЕКСАНДР ВАЛЕРЬЕВИЧ ОБЩЕСТВО С ОГРАНИЧЕННОЙ ОТВЕТСТВЕННОСТЬЮ "ТЕЛЕГРАФ" ООО "ТЕЛЕГРАФ"</t>
  </si>
  <si>
    <t>027814925339 027801623179 027808734551 0205009131</t>
  </si>
  <si>
    <t>ОБЩЕСТВО С ОГРАНИЧЕННОЙ ОТВЕТСТВЕННОСТЬЮ "КДЛ ДОМОДЕДОВО-ТЕСТ"  ООО "КДЛ ДОМОДЕДОВО-ТЕСТ"  ОБЩЕСТВО С ОГРАНИЧЕННОЙОТВЕТСТВЕННОСТЬЮ "КДЛ ТЕСТ" ООО "КДЛ ТЕСТ"</t>
  </si>
  <si>
    <t>5009046778 7842009783</t>
  </si>
  <si>
    <t xml:space="preserve"> 500901001 500901001</t>
  </si>
  <si>
    <t>ХАФИЗОВ  НАЗИР ХАСАНОВИЧ КОМПАНИЯ С ОГРАНИЧЕННОЙОТВЕТСТВЕННОСТЬЮ "РИНАЛ ХЕЛСОРГАНИЗЕЙШН Ю КЕЙ ЛИМИТЕД"</t>
  </si>
  <si>
    <t>027405277623</t>
  </si>
  <si>
    <t>ВЕЛИКОБРИТАНИЯ рег.номер 11693738</t>
  </si>
  <si>
    <t>СУЛТАНБАЕВ   АРТУР  УРАЛОВИЧ   ХАМАТОВА АЙГУЛЬ МУДАРИСОВНА</t>
  </si>
  <si>
    <t>027000655820  027316326727</t>
  </si>
  <si>
    <t>КАЗАКБАЕВ АРТУР АМИРОВИЧ КАЗАКБАЕВ АМИР ГАЙСЕЕВИЧ КАЗАКБАЕВА РАСИМА КАМИЛОВНА   Казакбаев Ренат Амирович</t>
  </si>
  <si>
    <t>027406903746 027406904098 027406903288 027406904309</t>
  </si>
  <si>
    <t>МАКАРЕНКО ОЛЕГ АНАТОЛЬЕВИЧ ИСЛАМОВА ЛИЛИЯ ИДРИСОВНА</t>
  </si>
  <si>
    <t>027707526604 025903184463</t>
  </si>
  <si>
    <t>ХАНОВА АЙРИТТА КАРИМОВНА        "ЭРВИН ИНВЕСТМЕНТС ЛИМИТЕД"</t>
  </si>
  <si>
    <t>027803468828 Кипр               НЕ 308805</t>
  </si>
  <si>
    <t>СЕТОЯН МАРИНА АНАТОЛЬЕВНА  ЧЕРНЕНКО ОЛЕГ  ВАЛЕРИАНОВИЧ</t>
  </si>
  <si>
    <t>027410049661 027409318302</t>
  </si>
  <si>
    <t>КОМПАНИЯ С ОГРАНИЧЕННОЙ ОТВЕТСТВЕННОСТЬЮ "ДИАВЕРУМУФА АБ"</t>
  </si>
  <si>
    <t>Швеция Рег .номер 556866-5961</t>
  </si>
  <si>
    <t>"ЭРВИН ИНВЕСТМЕНТС ЛИМИТЕД"</t>
  </si>
  <si>
    <t>Кипр  НЕ 308805</t>
  </si>
  <si>
    <t>НЕДОСПАСОВ ИГОРЬ АНАТОЛЬЕВИЧ    Куценков Андрей Алексеевич             ГРОМЕНКО  ДМИТРИЙ СЕРГЕЕВИЧ</t>
  </si>
  <si>
    <t>026612433276  026601757166 615019764107</t>
  </si>
  <si>
    <t>НЕДОСПАСОВ ИГОРЬ  АНАТОЛЬЕВИЧ  КУЦЕНКОВА ЕЛЕНА ЮРЬЕВНА               ГРОМЕНКО ДМИТРИЙ СЕРГЕЕВИЧ</t>
  </si>
  <si>
    <t>026612433276 026601760828 615019764107</t>
  </si>
  <si>
    <t>ЕКИМОВ ВИКТОР ИВАНОВИЧ        СТОЛПНЕР АРКАДИЙ ЗИНОВЬЕВИЧ  КОРТУНОВ НИКОЛАЙ ИВАНОВИЧ</t>
  </si>
  <si>
    <t>781012622103 782540123201 027411849734</t>
  </si>
  <si>
    <t>СОРОКИН КИРИЛЛ АНДРЕЕВИЧ</t>
  </si>
  <si>
    <t>773104440100</t>
  </si>
  <si>
    <t>ХОМУТОВА МИНЗАЛЯ УРАЛОВНА</t>
  </si>
  <si>
    <t>027603485079</t>
  </si>
  <si>
    <t>ОБЩЕСТВО С ОГРАНИЧЕННОЙОТВЕТСТВЕННОСТЬЮ "БАРЕЛЬ" ООО "БАРЕЛЬ"</t>
  </si>
  <si>
    <t>4821014882</t>
  </si>
  <si>
    <t>ОЛЕЙНИК ГУЗЕЛЬ РАФАИЛОВНА       Хафизов Азат Рафитович</t>
  </si>
  <si>
    <t>027809818846 027806514134</t>
  </si>
  <si>
    <t>Булгаков Руслан Анварович</t>
  </si>
  <si>
    <t>027616783925</t>
  </si>
  <si>
    <t>ЮМАГУЗИНА ГУЛЬЧАЧАК МАРАТОВНА</t>
  </si>
  <si>
    <t>027703045160</t>
  </si>
  <si>
    <t>ШУХМАН МАРК ГЕРШОВИЧ            ШИШКИН ВЛАДИМИР ИВАНОВИЧ  ОБЩЕСТВО С ОГРАНИЧЕННОЙ ОТВЕТСТВЕННОСТЬЮ "МЕДИКАЛ ОНГРУП ИНВЕСТИЦИИ" ООО "МЕДИКАЛ ОН ГРУПИНВЕСТИЦИИ"</t>
  </si>
  <si>
    <t>560901454026 560903180388 7704806826</t>
  </si>
  <si>
    <t>ОБЩЕСТВО С ОГРАНИЧЕННОЙ ОТВЕТСТВЕННОСТЬЮ "СИТИЛАБ ЦО"</t>
  </si>
  <si>
    <t>АБДРАХИМОВ РУСТАМ  ГАЛИМЬЯНОВИЧ МУХТАРОВ  ИСЛАМГАЗЕ  РИНАТОВИЧ  БЫКОВСКИЙ ИГОРЬ СТАНИСЛАВОВИЧ</t>
  </si>
  <si>
    <t>027409551193 026504754850  027611345300</t>
  </si>
  <si>
    <t>АКБАШЕВА ГУЛЬНАРА ФАУЗИЕВНА</t>
  </si>
  <si>
    <t>027603688248</t>
  </si>
  <si>
    <t>ОБЩЕСТВО С ОГРАНИЧЕННОЙ ОТВЕТСТВЕННОСТЬЮ "ХАВЕН" МД МЕДИКАЛ ГРУП ИНВЕСТМЕНТСПЛС</t>
  </si>
  <si>
    <t>7706219750 9909419596</t>
  </si>
  <si>
    <t>773101001                    Кипр Рег.номер    HE 271602</t>
  </si>
  <si>
    <t>ХИСМАТУЛЛИН ДАНУР КАБИРОВИЧ</t>
  </si>
  <si>
    <t>027007656654</t>
  </si>
  <si>
    <t>ЕДИН АНТОН СЕРГЕЕВИЧ</t>
  </si>
  <si>
    <t>782040020127</t>
  </si>
  <si>
    <t>ХАМАТХАНОВ МУРАД МАГОМЕТОВИЧ</t>
  </si>
  <si>
    <t>ГАЛЕЕВА ДИНА МУХАМЕТОВНА</t>
  </si>
  <si>
    <t>027720263288</t>
  </si>
  <si>
    <t>ГИЗЕТДИНОВ ФАРИТ ФАТХИНУРОВИЧ</t>
  </si>
  <si>
    <t>027614917965</t>
  </si>
  <si>
    <t>МАГАДЕЕВА ГУЛЬФИРА РИФКАТОВНА ОБЩЕСТВО С ОГРАНИЧЕННОЙОТВЕТСТВЕННОСТЬЮ "УК МЕДМА" ООО "УК МЕДМА"</t>
  </si>
  <si>
    <t>027409903536 6658470944</t>
  </si>
  <si>
    <t>ИБРАГИМОВ РАМИЗ  АШРАФ ОГЛЫ</t>
  </si>
  <si>
    <t>861900960421</t>
  </si>
  <si>
    <t>СОЛДАТОВА ЕВГЕНИЯ СЕРГЕЕВНА</t>
  </si>
  <si>
    <t>025500583360</t>
  </si>
  <si>
    <t>ИСЛАМОВА МИНСОЛУ БИЛАЛОВНА</t>
  </si>
  <si>
    <t>027204571304</t>
  </si>
  <si>
    <t>ГИЗЕТДИНОВА РИМА ФАРИТОВНА</t>
  </si>
  <si>
    <t>027508219648</t>
  </si>
  <si>
    <t>ПАТОКИН ИГОРЬ АРНОЛЬДОВИЧ  НИЗАЕВА АЙГУЛЬ РАМИЛЕВНА БИКБУЛАТОВ ИЛЬДАР РИДОВИЧ</t>
  </si>
  <si>
    <t>720311510790 027612043920 027407576851</t>
  </si>
  <si>
    <t>БУЗАЕВ ИГОРЬ ВЯЧЕСЛАВОВИЧ ХАЛФИН ИЛЬДАР ДИНАРОВИЧ</t>
  </si>
  <si>
    <t>027407373298 026508294308</t>
  </si>
  <si>
    <t>Учредитель медицинской организации</t>
  </si>
  <si>
    <t>ИНН учредителя медицинской организации</t>
  </si>
  <si>
    <t>КПП учредителя медицинской организации</t>
  </si>
  <si>
    <t>ОГРН учредителя медицинской организации</t>
  </si>
  <si>
    <r>
      <rPr>
        <sz val="10"/>
        <rFont val="Calibri"/>
        <family val="2"/>
        <charset val="204"/>
        <scheme val="minor"/>
      </rPr>
      <t>акушерское дело, анестезиология и реаниматология, вакцинация (проведение профилактических прививок), лабораторная диагностика, лечебная физкультура,</t>
    </r>
    <r>
      <rPr>
        <sz val="10"/>
        <color rgb="FFFF0000"/>
        <rFont val="Calibri"/>
        <family val="2"/>
        <charset val="204"/>
        <scheme val="minor"/>
      </rPr>
      <t xml:space="preserve"> </t>
    </r>
    <r>
      <rPr>
        <sz val="10"/>
        <rFont val="Calibri"/>
        <family val="2"/>
        <charset val="204"/>
        <scheme val="minor"/>
      </rPr>
      <t>лечебное дело, неотложная медицинская помощь, медицинский массаж, операционное дело,</t>
    </r>
    <r>
      <rPr>
        <sz val="10"/>
        <color rgb="FFFF0000"/>
        <rFont val="Calibri"/>
        <family val="2"/>
        <charset val="204"/>
        <scheme val="minor"/>
      </rPr>
      <t xml:space="preserve"> </t>
    </r>
    <r>
      <rPr>
        <sz val="10"/>
        <rFont val="Calibri"/>
        <family val="2"/>
        <charset val="204"/>
        <scheme val="minor"/>
      </rPr>
      <t>рентгенология, сестринское дело, сестринское дело в педиатрии,  стоматология, стоматология ортопедическая, физиотерапия, функциональная диагностика</t>
    </r>
  </si>
  <si>
    <r>
      <rPr>
        <sz val="10"/>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t>
    </r>
    <r>
      <rPr>
        <sz val="10"/>
        <color rgb="FFFF0000"/>
        <rFont val="Calibri"/>
        <family val="2"/>
        <charset val="204"/>
        <scheme val="minor"/>
      </rPr>
      <t xml:space="preserve"> </t>
    </r>
    <r>
      <rPr>
        <sz val="10"/>
        <rFont val="Calibri"/>
        <family val="2"/>
        <charset val="204"/>
        <scheme val="minor"/>
      </rPr>
      <t>анестезиология и реаниматология, гастроэнтерология, гериатрия, дерматовенерология, детская хирургия, инфекционные болезни, кардиология, клиническая лабораторная диагностика, клиническая фармакология, неврология, онкология, оториноларингология (за исключением кохлеарной имплантации), офтальмология, профпатология, рентгенология, рефлексотерапия, стоматология детская,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физиотерапия, фтизиатрия,  функциональная диагностика, хирургия, эндокринология, эндоскопия</t>
    </r>
  </si>
  <si>
    <r>
      <t>акушерское дело,акушерство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детская хирургия,  диетология, кардиология, клиническая лабораторная диагностика, лабораторная диагностика, лечебная физкультура, медицинский массаж, неврология, неонатология</t>
    </r>
    <r>
      <rPr>
        <b/>
        <sz val="10"/>
        <rFont val="Calibri"/>
        <family val="2"/>
        <charset val="204"/>
        <scheme val="minor"/>
      </rPr>
      <t xml:space="preserve">, онкология, </t>
    </r>
    <r>
      <rPr>
        <sz val="10"/>
        <rFont val="Calibri"/>
        <family val="2"/>
        <charset val="204"/>
        <scheme val="minor"/>
      </rPr>
      <t>операционное дело, оториноларингология (за исключением кохлеарной имплантации), офтальмология, педиатрия, ревматология, рентгенология, сестринское дело, сестринское дело в педиатрии, терапия, травматология и ортопедия, трансфузиология, урология, физиотерапия, функциональная диагностика, хирургия, ультразвуковая диагностика, эндокринология,организация здравоохранения и общественного здоровья,организация сестринского дела</t>
    </r>
  </si>
  <si>
    <r>
      <t>акушерство и гинекология (за исключением использования вспомогательных репродуктивных технологий), анестезиология и реаниматология, бактериология, вакцинация (проведение профилактических прививок), диетология, инфекционные болезни, кардиология, клиническая лабораторная диагностика, лабораторная диагностика, неврология, неонатология, медицинский массаж, операционное дело,</t>
    </r>
    <r>
      <rPr>
        <b/>
        <sz val="10"/>
        <rFont val="Calibri"/>
        <family val="2"/>
        <charset val="204"/>
        <scheme val="minor"/>
      </rPr>
      <t xml:space="preserve"> онкология, </t>
    </r>
    <r>
      <rPr>
        <sz val="10"/>
        <rFont val="Calibri"/>
        <family val="2"/>
        <charset val="204"/>
        <scheme val="minor"/>
      </rPr>
      <t>оториноларингология (за исключением кохлеарной имплантации), офтальмология, педиатрия, рентгенология, сестринское дело, сестринское дело в педиатрии, стоматология хирургическая, терапия, травматология и ортопедия, трансфузиология, ультразвуковая диагностика, физиотерапия, функциональная диагностика, хирургия, эндокринология, эндоскопия, эпидемиология</t>
    </r>
  </si>
  <si>
    <r>
      <rPr>
        <sz val="10"/>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диетология, детская хирургия, инфекционные болезни, кардиология, клиническая фармакология, лабораторная диагностика, лечебная физкультура, медицинский массаж, неврология,неонатология,  общая практика, операционное дело,</t>
    </r>
    <r>
      <rPr>
        <sz val="10"/>
        <color rgb="FFFF0000"/>
        <rFont val="Calibri"/>
        <family val="2"/>
        <charset val="204"/>
        <scheme val="minor"/>
      </rPr>
      <t xml:space="preserve"> </t>
    </r>
    <r>
      <rPr>
        <sz val="10"/>
        <rFont val="Calibri"/>
        <family val="2"/>
        <charset val="204"/>
        <scheme val="minor"/>
      </rPr>
      <t>оториноларингология (за исключением кохлеарной имплантации), патологическая анатомия, педиатрия, рентгенология, сестринское дело, сестринское дело в педиатрии,  терапия, травматология и ортопедия, трансфузиология, физиотерапия,  функциональная диагностика, хирургия</t>
    </r>
  </si>
  <si>
    <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неонатология, анестезиология и реаниматология, бактериология , гастроэнтерология, гистология, вакцинация (проведение профилактических прививок), дерматовенерология, детская кардиология, детская хирургия,  диетология,  инфекционные болезни,   изъятие и хранение органов и (или)тканей человека для трансплантации, кардиология, клиническая лабораторная диагностика, клиническая фармакология, колопроктология, лабораторная диагностика, лечебная физкультура, медицинский массаж, неврология, нейрохирургия, нефрология,</t>
    </r>
    <r>
      <rPr>
        <b/>
        <sz val="10"/>
        <rFont val="Calibri"/>
        <family val="2"/>
        <charset val="204"/>
        <scheme val="minor"/>
      </rPr>
      <t xml:space="preserve"> онкология,</t>
    </r>
    <r>
      <rPr>
        <sz val="10"/>
        <rFont val="Calibri"/>
        <family val="2"/>
        <charset val="204"/>
        <scheme val="minor"/>
      </rPr>
      <t xml:space="preserve"> операционное дело, оториноларингология (за исключением кохлеарной имплантации), офтальмология, патологическая анатомия, педиатрия, профпатология, рентгенология, сестринское дело, сестринское дело в педиатрии, терапия, травматология и ортопедия, трансфузиология, урология, физиотерапия, фтизиатрия, функциональная диагностика, хирургия, хирургия (абдоминальная), ультразвуковая диагностика, эндокринология, эндоскопия, эпидемиология</t>
    </r>
  </si>
  <si>
    <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неонатология, гастроэнтерология, гистология, дерматовенерология, диетология, детская хирургия, инфекционные болезни, кардиология, клиническая лабораторная диагностика, колопроктология, лабораторная диагностика, лечебная физкультура, медицинский массаж,</t>
    </r>
    <r>
      <rPr>
        <b/>
        <sz val="10"/>
        <rFont val="Calibri"/>
        <family val="2"/>
        <charset val="204"/>
        <scheme val="minor"/>
      </rPr>
      <t xml:space="preserve"> медицинская реабилитация,</t>
    </r>
    <r>
      <rPr>
        <sz val="10"/>
        <rFont val="Calibri"/>
        <family val="2"/>
        <charset val="204"/>
        <scheme val="minor"/>
      </rPr>
      <t xml:space="preserve"> неврология, нейрохирургия, общая практика, </t>
    </r>
    <r>
      <rPr>
        <b/>
        <sz val="10"/>
        <rFont val="Calibri"/>
        <family val="2"/>
        <charset val="204"/>
        <scheme val="minor"/>
      </rPr>
      <t>онкология,</t>
    </r>
    <r>
      <rPr>
        <sz val="10"/>
        <rFont val="Calibri"/>
        <family val="2"/>
        <charset val="204"/>
        <scheme val="minor"/>
      </rPr>
      <t xml:space="preserve"> операционное дело, оториноларингология (за исключением кохлеарной имплантации), офтальмология, патологическая анатомия, педиатрия, пульмонология, рентгенология, сестринское дело, сестринское дело в педиатрии, стоматология, стоматология хирургическая, травматология и ортопедия, терапия, трансфузиология, ультразвуковая диагностика, урология, физиотерапия, функциональная диагностика, хирургия, челюстно-лицевая хирургия, эндокринология, эндоскопия, эпидемиология</t>
    </r>
  </si>
  <si>
    <r>
      <rPr>
        <sz val="10"/>
        <rFont val="Calibri"/>
        <family val="2"/>
        <charset val="204"/>
        <scheme val="minor"/>
      </rPr>
      <t>акушерское дело, анестезиология и реаниматология, вакцинация (проведение профилактических прививок), лабораторная диагностика, лечебное дело, медицинский массаж, неотложная медицинская помощь, операционное дело, рентгенология, сестринское дело, сестринское дело в педиатрии</t>
    </r>
    <r>
      <rPr>
        <sz val="10"/>
        <color rgb="FFFF0000"/>
        <rFont val="Calibri"/>
        <family val="2"/>
        <charset val="204"/>
        <scheme val="minor"/>
      </rPr>
      <t xml:space="preserve">,  </t>
    </r>
    <r>
      <rPr>
        <sz val="10"/>
        <rFont val="Calibri"/>
        <family val="2"/>
        <charset val="204"/>
        <scheme val="minor"/>
      </rPr>
      <t>стоматология, физиотерапия, функциональная диагностика</t>
    </r>
  </si>
  <si>
    <r>
      <rPr>
        <sz val="10"/>
        <color theme="1"/>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(искусственное прерывание беременности), аллергология и иммунология, бактериология, гастроэнтерология, гериатрия,  дерматовенерология, детская кардиология, детская хирургия, инфекционные болезни, кардиология, клиническая лабораторная диагностика, колопроктология, неврология, лечебная физкультура и спортивная медицина, неврология, оториноларингология (за исключением кохлеарной имплантации), онкология, офтальмология, профпатология, ревматология, рентгенология, стоматология терапевтическая, травматология и ортопедия,</t>
    </r>
    <r>
      <rPr>
        <sz val="10"/>
        <color rgb="FFFF0000"/>
        <rFont val="Calibri"/>
        <family val="2"/>
        <charset val="204"/>
        <scheme val="minor"/>
      </rPr>
      <t xml:space="preserve"> </t>
    </r>
    <r>
      <rPr>
        <sz val="10"/>
        <color theme="1"/>
        <rFont val="Calibri"/>
        <family val="2"/>
        <charset val="204"/>
        <scheme val="minor"/>
      </rPr>
      <t>стоматология хирургическая, ультразвуковая диагностика, урология,</t>
    </r>
    <r>
      <rPr>
        <sz val="10"/>
        <color rgb="FFFF0000"/>
        <rFont val="Calibri"/>
        <family val="2"/>
        <charset val="204"/>
        <scheme val="minor"/>
      </rPr>
      <t xml:space="preserve"> </t>
    </r>
    <r>
      <rPr>
        <sz val="10"/>
        <color theme="1"/>
        <rFont val="Calibri"/>
        <family val="2"/>
        <charset val="204"/>
        <scheme val="minor"/>
      </rPr>
      <t>физиотерапия, функциональная диагностика, хирургия, эндокринология, эпидемиология, эндоскопия, ортодонтии, стоматологии детской, стоматологии общей практики, стоматологии ортопедической, стоматологии терапевтической, стоматологии хирургической</t>
    </r>
  </si>
  <si>
    <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вакцинация (проведение профилактических прививок), гистология, дерматовенерология, инфекционные болезни, диетология, детская хирургия, кардиология, клиническая лабораторная диагностика, лабораторная диагностика, клиническая фармакология, лечебная физкультура, медицинский массаж, </t>
    </r>
    <r>
      <rPr>
        <b/>
        <sz val="10"/>
        <color theme="1"/>
        <rFont val="Calibri"/>
        <family val="2"/>
        <charset val="204"/>
        <scheme val="minor"/>
      </rPr>
      <t>медицинская реабилитация,</t>
    </r>
    <r>
      <rPr>
        <sz val="10"/>
        <color theme="1"/>
        <rFont val="Calibri"/>
        <family val="2"/>
        <charset val="204"/>
        <scheme val="minor"/>
      </rPr>
      <t xml:space="preserve"> патологическая анатомия, педиатрия, неврология,нейрохирургия,  неонатология, нефрология,</t>
    </r>
    <r>
      <rPr>
        <b/>
        <sz val="10"/>
        <color theme="1"/>
        <rFont val="Calibri"/>
        <family val="2"/>
        <charset val="204"/>
        <scheme val="minor"/>
      </rPr>
      <t xml:space="preserve"> онкология,</t>
    </r>
    <r>
      <rPr>
        <sz val="10"/>
        <color theme="1"/>
        <rFont val="Calibri"/>
        <family val="2"/>
        <charset val="204"/>
        <scheme val="minor"/>
      </rPr>
      <t xml:space="preserve"> операционное дело, оториноларингология (за исключением кохлеарной имплантации), офтальмология, рентгенология, рентгенэндоваскулярная диагностика и лечение,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эндоскопия</t>
    </r>
  </si>
  <si>
    <r>
      <rPr>
        <sz val="10"/>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дерматовенерология, офтальмология</t>
    </r>
    <r>
      <rPr>
        <sz val="10"/>
        <color rgb="FFFF0000"/>
        <rFont val="Calibri"/>
        <family val="2"/>
        <charset val="204"/>
        <scheme val="minor"/>
      </rPr>
      <t>,</t>
    </r>
    <r>
      <rPr>
        <sz val="10"/>
        <rFont val="Calibri"/>
        <family val="2"/>
        <charset val="204"/>
        <scheme val="minor"/>
      </rPr>
      <t xml:space="preserve"> нефрология, неврология,</t>
    </r>
    <r>
      <rPr>
        <b/>
        <sz val="10"/>
        <rFont val="Calibri"/>
        <family val="2"/>
        <charset val="204"/>
        <scheme val="minor"/>
      </rPr>
      <t xml:space="preserve"> онкология,</t>
    </r>
    <r>
      <rPr>
        <sz val="10"/>
        <rFont val="Calibri"/>
        <family val="2"/>
        <charset val="204"/>
        <scheme val="minor"/>
      </rPr>
      <t xml:space="preserve"> рефлексотерапия, хирургия</t>
    </r>
  </si>
  <si>
    <r>
      <rPr>
        <sz val="10"/>
        <rFont val="Calibri"/>
        <family val="2"/>
        <charset val="204"/>
        <scheme val="minor"/>
      </rPr>
      <t>акушерское дело</t>
    </r>
    <r>
      <rPr>
        <sz val="10"/>
        <color rgb="FFFF0000"/>
        <rFont val="Calibri"/>
        <family val="2"/>
        <charset val="204"/>
        <scheme val="minor"/>
      </rPr>
      <t xml:space="preserve">, </t>
    </r>
    <r>
      <rPr>
        <sz val="10"/>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t>
    </r>
    <r>
      <rPr>
        <sz val="10"/>
        <color rgb="FFFF0000"/>
        <rFont val="Calibri"/>
        <family val="2"/>
        <charset val="204"/>
        <scheme val="minor"/>
      </rPr>
      <t xml:space="preserve"> </t>
    </r>
    <r>
      <rPr>
        <sz val="10"/>
        <rFont val="Calibri"/>
        <family val="2"/>
        <charset val="204"/>
        <scheme val="minor"/>
      </rPr>
      <t>вакцинация (проведение профилактических прививок), диетология, дерматовенерология, изъятие и хранение органов и (или) тканей человека для трансплантации, инфекционные болезни, кардиология, клиническая лабораторная диагностика, лабораторная диагностика, лечебная физкультура, медицинский массаж,</t>
    </r>
    <r>
      <rPr>
        <sz val="10"/>
        <color rgb="FFFF0000"/>
        <rFont val="Calibri"/>
        <family val="2"/>
        <charset val="204"/>
        <scheme val="minor"/>
      </rPr>
      <t xml:space="preserve"> </t>
    </r>
    <r>
      <rPr>
        <sz val="10"/>
        <rFont val="Calibri"/>
        <family val="2"/>
        <charset val="204"/>
        <scheme val="minor"/>
      </rPr>
      <t>неонатология,</t>
    </r>
    <r>
      <rPr>
        <sz val="10"/>
        <color rgb="FFFF0000"/>
        <rFont val="Calibri"/>
        <family val="2"/>
        <charset val="204"/>
        <scheme val="minor"/>
      </rPr>
      <t xml:space="preserve"> </t>
    </r>
    <r>
      <rPr>
        <sz val="10"/>
        <rFont val="Calibri"/>
        <family val="2"/>
        <charset val="204"/>
        <scheme val="minor"/>
      </rPr>
      <t>неврология, нефрология, нейрохирургия,</t>
    </r>
    <r>
      <rPr>
        <b/>
        <sz val="10"/>
        <rFont val="Calibri"/>
        <family val="2"/>
        <charset val="204"/>
        <scheme val="minor"/>
      </rPr>
      <t xml:space="preserve"> онкология, </t>
    </r>
    <r>
      <rPr>
        <sz val="10"/>
        <rFont val="Calibri"/>
        <family val="2"/>
        <charset val="204"/>
        <scheme val="minor"/>
      </rPr>
      <t>операционное дело, оториноларингология (за исключением кохлеарной имплантации), офтальмология, патологическая анатомия, педиатрия, пульмонология, рентгенология, сестринское дело, сестринское дело в педиатрии, терапия, трансфузиология, урология, ультразвуковая диагностика, травматология и ортопедия, физиотерапия, функциональная диагностика, хирургия, челюстно-лицевая хирургия, эндокринология, эндоскопия</t>
    </r>
  </si>
  <si>
    <r>
      <rPr>
        <sz val="10"/>
        <rFont val="Times New Roman"/>
        <family val="1"/>
        <charset val="204"/>
      </rPr>
      <t xml:space="preserve">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гериатрия,  дерматовенерология, детская хирургия, детская эндокринология, детская кардиология, лечебная физкультура и спортивная медицина, инфекционные болезни, кардиология, клиническая лабораторная диагностика, клиническая фармакология, неврология,  онкология, оториноларингология (за исключением кохлеарной имплантации), офтальмология, рефлексотерапия, профпатология, пульмонология, рентгенология, травматология и ортопедия, функциональная диагностика, физиотерапия, фтизиатрия, хирургия, эндокринология, эндоскопия, ультразвуковая диагностика, урология, </t>
    </r>
    <r>
      <rPr>
        <sz val="10"/>
        <color rgb="FFFF0000"/>
        <rFont val="Times New Roman"/>
        <family val="1"/>
        <charset val="204"/>
      </rPr>
      <t xml:space="preserve"> </t>
    </r>
    <r>
      <rPr>
        <sz val="10"/>
        <rFont val="Times New Roman"/>
        <family val="1"/>
        <charset val="204"/>
      </rPr>
      <t xml:space="preserve"> стоматология ортопедическая, стоматология детская, стоматология терапевтическая, стоматология хирургическая</t>
    </r>
  </si>
  <si>
    <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гериатрия, детская хирургия,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 медицинский массаж, неврология, неонатология, травматология и ортопедия, трансфузиология, хирургия,  </t>
    </r>
    <r>
      <rPr>
        <b/>
        <sz val="10"/>
        <color theme="1"/>
        <rFont val="Times New Roman"/>
        <family val="1"/>
        <charset val="204"/>
      </rPr>
      <t xml:space="preserve">онкология, </t>
    </r>
    <r>
      <rPr>
        <sz val="10"/>
        <color theme="1"/>
        <rFont val="Times New Roman"/>
        <family val="1"/>
        <charset val="204"/>
      </rPr>
      <t>операционное дело, патологическая анатомия, педиатрия, рентгенология, сестринское дело, сестринское дело в педиатрии, терапия, физиотерапия, эпидемиология</t>
    </r>
  </si>
  <si>
    <r>
      <t>анестезиология и реаниматология, кардиология, колопроктология, лечебная физкультура, медицинский массаж, неврология, нейрохирургия</t>
    </r>
    <r>
      <rPr>
        <b/>
        <sz val="10"/>
        <rFont val="Calibri"/>
        <family val="2"/>
        <charset val="204"/>
        <scheme val="minor"/>
      </rPr>
      <t xml:space="preserve">, онкология, </t>
    </r>
    <r>
      <rPr>
        <sz val="10"/>
        <rFont val="Calibri"/>
        <family val="2"/>
        <charset val="204"/>
        <scheme val="minor"/>
      </rPr>
      <t>операционное дело, офтальмология, рефлексотерапия, рентгенэндоваскулярная диагностика и лечение, сестринское дело, терапия, травматология и ортопедия, урология, хирургия, хирургия (абдоминальная), хирургия (комбустиология), эндокринология, эпидемиология</t>
    </r>
  </si>
  <si>
    <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акушество и гинекология (искусственное прерывание беременности),  аллергология и иммунология, анестезиология и реаниматология, бактериология,  гистология, диетология, кардиология, гастроэнтерология, детская кардиология, детская хирургия, клиническая лабораторная диагностика, клиническая фармакология, колопроктология, инфекционные болезни, лабораторная диагностика, лечебная физкультура, медицинская реабилитация, медицинский массаж, неврология, неонатология, нейрохирургия, нефрология, </t>
    </r>
    <r>
      <rPr>
        <b/>
        <sz val="10"/>
        <rFont val="Calibri"/>
        <family val="2"/>
        <charset val="204"/>
        <scheme val="minor"/>
      </rPr>
      <t>онкология,</t>
    </r>
    <r>
      <rPr>
        <sz val="10"/>
        <rFont val="Calibri"/>
        <family val="2"/>
        <charset val="204"/>
        <scheme val="minor"/>
      </rPr>
      <t xml:space="preserve"> операционное дело, оториноларингология (за исключением кохлеарной имплантации), офтальмология, патологическая анатомия, педиатрия, пульмонология, рентгенология, сестринское дело, рефлексотерапия, рентгенэндоваскулярная диагностика и лечение,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хирургия (комбустиология), эндокринология, эндоскопия, эпидемиология</t>
    </r>
  </si>
  <si>
    <r>
      <rPr>
        <sz val="10"/>
        <rFont val="Times New Roman"/>
        <family val="1"/>
        <charset val="204"/>
      </rPr>
      <t>акушерское дело, лабораторная диагностика, лечебная физкультура, лечебное дело,</t>
    </r>
    <r>
      <rPr>
        <sz val="10"/>
        <color rgb="FFFF0000"/>
        <rFont val="Times New Roman"/>
        <family val="1"/>
        <charset val="204"/>
      </rPr>
      <t xml:space="preserve"> </t>
    </r>
    <r>
      <rPr>
        <sz val="10"/>
        <rFont val="Times New Roman"/>
        <family val="1"/>
        <charset val="204"/>
      </rPr>
      <t>медицинский массаж, неотложная медицинская помощь, операционное дело</t>
    </r>
    <r>
      <rPr>
        <sz val="10"/>
        <color rgb="FFFF0000"/>
        <rFont val="Times New Roman"/>
        <family val="1"/>
        <charset val="204"/>
      </rPr>
      <t xml:space="preserve">, </t>
    </r>
    <r>
      <rPr>
        <sz val="10"/>
        <rFont val="Times New Roman"/>
        <family val="1"/>
        <charset val="204"/>
      </rPr>
      <t>анестезиология и реаниматология,</t>
    </r>
    <r>
      <rPr>
        <sz val="10"/>
        <color rgb="FFFF0000"/>
        <rFont val="Times New Roman"/>
        <family val="1"/>
        <charset val="204"/>
      </rPr>
      <t xml:space="preserve"> </t>
    </r>
    <r>
      <rPr>
        <sz val="10"/>
        <rFont val="Times New Roman"/>
        <family val="1"/>
        <charset val="204"/>
      </rPr>
      <t>рентгенология, сестринское дело, сестринское дело в педиатрии, стоматология, стоматология ортопедическая,  физиотерапия, функциональная диагностика, вакцинация (проведение профилактических прививок), гигиеническое воспитание, гистология</t>
    </r>
  </si>
  <si>
    <r>
      <t xml:space="preserve"> </t>
    </r>
    <r>
      <rPr>
        <sz val="10"/>
        <rFont val="Times New Roman"/>
        <family val="1"/>
        <charset val="204"/>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гастроэнтерология, дерматовенерология, детская кардиология, детская хирургия, детская эндокринология, диетология, инфекционные болезни, кардиология, клиническая лабораторная диагностика, клиническая фармакология, колопроктология, мануальная терапия, медицинская реабилитация, неврология, нейрохирургия, неотложная медицинская помощь, онкология,ортодонтия,  остеопатия, оториноларингология (за исключением кохлеарной имплантации), офтальмология, патологическая анатомия, профпатология, пульмонология, рентгенология, рефлексотерапия, сердечно-сосудистая хирургия, стоматология детская, стоматология общей практики, стоматология терапевтическая, стоматология хирургическая, сурдология-оториноларингология, торакальная хирургия, травматология и ортопедия, ультразвуковая диагностика, урология, физиотерапия, функциональная диагностика, хирургия, эндокринология, эндоскопия, эпидемиология</t>
    </r>
  </si>
  <si>
    <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беременности),анестезиология и реаниматология,  бактериология, гастроэнтерология, гистология, диетология, кардиология,  клиническая лабораторная диагностика, клиническая фармакология, колопроктология, лабораторная диагностика, лечебная физкультура, мануальная терапия, медицинская реабилитация, медицинский массаж, неврология, нейрохирургия, </t>
    </r>
    <r>
      <rPr>
        <b/>
        <sz val="10"/>
        <color theme="1"/>
        <rFont val="Times New Roman"/>
        <family val="1"/>
        <charset val="204"/>
      </rPr>
      <t>онкология,</t>
    </r>
    <r>
      <rPr>
        <sz val="10"/>
        <color theme="1"/>
        <rFont val="Times New Roman"/>
        <family val="1"/>
        <charset val="204"/>
      </rPr>
      <t xml:space="preserve"> операционное дело, оториноларингология (за исключением кохлеарной имплантации), патологическая анатомия, рентгенология, рентгенэндоваскулярная диагностика и лечение, рефлексотерапия, сердечно-сосудистая хирургия, сестринское дело, терапия, торакальная хирургия, травматология и ортопедия, трансфузиология, ультразвуковая диагностика, урология, физиотерапия, функциональная диагностика, хирургия, челюстно-лицевая хирургия, эндокринология, эндоскопия, эпидемиология</t>
    </r>
  </si>
  <si>
    <r>
      <t>акушерство и гинекология (за исключением использования вспомогательных репродуктивных технологий), детская хирургия, кардиология, неврология, нейрохирургия, нефрология</t>
    </r>
    <r>
      <rPr>
        <b/>
        <sz val="10"/>
        <rFont val="Calibri"/>
        <family val="2"/>
        <charset val="204"/>
        <scheme val="minor"/>
      </rPr>
      <t xml:space="preserve">, онкология, </t>
    </r>
    <r>
      <rPr>
        <sz val="10"/>
        <rFont val="Calibri"/>
        <family val="2"/>
        <charset val="204"/>
        <scheme val="minor"/>
      </rPr>
      <t>оториноларингология (за исключением кохлеарной имплантации), рентгенология, сердечно-сосудистая хирургия, травматология и ортопедия, урология,  хирургия, хирургия (абдоминальная), челюстно-лицевая хирургия,  эндоскопия, эпидемиология</t>
    </r>
  </si>
  <si>
    <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вакцинация (проведение профилактических прививок), гериатрия, гистология, дезинфектология, диетология,  детская хирургия, изъятие и хранение органов и  (или) тканей человека для трансплантации, кардиология, клиническая лабораторная диагностика, клиническая фармакология, колопроктология, лабораторная диагностика, лечебная физкультура, лечебная физкультура и спортивная медицина, медицинский массаж, медицинская реабилитация, неврология, нейрохирургия, неонатология, нефрология, операционное дело,</t>
    </r>
    <r>
      <rPr>
        <b/>
        <sz val="10"/>
        <rFont val="Calibri"/>
        <family val="2"/>
        <charset val="204"/>
        <scheme val="minor"/>
      </rPr>
      <t xml:space="preserve"> онкология, </t>
    </r>
    <r>
      <rPr>
        <sz val="10"/>
        <rFont val="Calibri"/>
        <family val="2"/>
        <charset val="204"/>
        <scheme val="minor"/>
      </rPr>
      <t>оториноларингология (за исключением кохлеарной имплантации), офтальмология, патологическая анатомия,рентгенэндоваскулярная диагностика и лечение, радиология, ревматология, рентгенология, рефлексотерапия, сердечно-сосудистая хирургия,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хирургия (комбустиология), челюстно-лицевая хирургия, эндокринология, эндоскопия, эпидемиология</t>
    </r>
  </si>
  <si>
    <r>
      <t xml:space="preserve">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кардиология, клиническая лабораторная диагностика, медицинская реабилитация, нефрология, </t>
    </r>
    <r>
      <rPr>
        <b/>
        <sz val="10"/>
        <color theme="1"/>
        <rFont val="Times New Roman"/>
        <family val="1"/>
        <charset val="204"/>
      </rPr>
      <t>онкология,</t>
    </r>
    <r>
      <rPr>
        <sz val="10"/>
        <color theme="1"/>
        <rFont val="Times New Roman"/>
        <family val="1"/>
        <charset val="204"/>
      </rPr>
      <t xml:space="preserve"> оториноларингология (за исключением кохлеарной имплантации), педиатрия, терапия, травматология и ортопедия, физиотерапия, хирургия</t>
    </r>
  </si>
  <si>
    <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бактериология, вакцинация (проведение профилактических прививок), гистология, дерматовенерология, детская хирургия, диетология, инфекционные болезни, кардиология, клиническая лабораторная диагностика, лабораторная диагностика, лечебная физкультура и спортивная медицина, лечебная физкультура, медицинский массаж,</t>
    </r>
    <r>
      <rPr>
        <b/>
        <sz val="10"/>
        <color theme="1"/>
        <rFont val="Times New Roman"/>
        <family val="1"/>
        <charset val="204"/>
      </rPr>
      <t xml:space="preserve"> медицинская реабилитация,</t>
    </r>
    <r>
      <rPr>
        <sz val="10"/>
        <color theme="1"/>
        <rFont val="Times New Roman"/>
        <family val="1"/>
        <charset val="204"/>
      </rPr>
      <t xml:space="preserve"> неонатология, неврология, нейрохирургия, нефрология,</t>
    </r>
    <r>
      <rPr>
        <b/>
        <sz val="10"/>
        <color theme="1"/>
        <rFont val="Times New Roman"/>
        <family val="1"/>
        <charset val="204"/>
      </rPr>
      <t xml:space="preserve"> онкология, </t>
    </r>
    <r>
      <rPr>
        <sz val="10"/>
        <color theme="1"/>
        <rFont val="Times New Roman"/>
        <family val="1"/>
        <charset val="204"/>
      </rPr>
      <t>операционное дело, оториноларингология (за исключением кохлеарной имплантации), офтальмология, патологическая анатомия, педиатрия, рентгенология, рефлексотерапия, сестринское дело, сестринское дело в педиатрии, терапия, травматология и ортопедия, трансфузиология, ультразвуковая диагностика, урология, физиотерапия, функциональная диагностика, хирургия, эндоскопия, эпидемиология</t>
    </r>
  </si>
  <si>
    <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кардиология,  клиническая лабораторная диагностика, лабораторная диагностика, лечебная физкультура, медицинский массаж, неврология, оториноларингология (за исключением кохлеарной имплантации), офтальмология, педиатрия, сестринское дело, сестринское дело в педиатрии, терапия, ультразвуковая диагностика, функциональная диагностика, хирургия, </t>
    </r>
    <r>
      <rPr>
        <b/>
        <sz val="10"/>
        <rFont val="Calibri"/>
        <family val="2"/>
        <charset val="204"/>
        <scheme val="minor"/>
      </rPr>
      <t xml:space="preserve">онкология, </t>
    </r>
    <r>
      <rPr>
        <sz val="10"/>
        <rFont val="Calibri"/>
        <family val="2"/>
        <charset val="204"/>
        <scheme val="minor"/>
      </rPr>
      <t>травматология и ортопедия</t>
    </r>
  </si>
  <si>
    <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анестезиология и реаниматология, бактериология, вакцинация (проведение профилактических прививок), гистология, дерматовенерология, детская кардиология, детская урология-андрология, детская хирургия, диетология,  инфекционные болезни, колопроктология,   кардиология, клиническая лабораторная диагностика, лабораторная диагностика, лечебная физкультура, медицинский массаж, неврология, неонатология, нейрохирургия, </t>
    </r>
    <r>
      <rPr>
        <b/>
        <sz val="10"/>
        <rFont val="Calibri"/>
        <family val="2"/>
        <charset val="204"/>
        <scheme val="minor"/>
      </rPr>
      <t xml:space="preserve"> онкология, </t>
    </r>
    <r>
      <rPr>
        <sz val="10"/>
        <rFont val="Calibri"/>
        <family val="2"/>
        <charset val="204"/>
        <scheme val="minor"/>
      </rPr>
      <t>операционное дело, оториноларингология (за исключением кохлеарной имплантации), офтальмология, патологическая анатомия, педиатрия, профпатология, рентгенология, сестринское дело, сестринское дело в педиатрии, стоматология детская,  стоматология ортопедическая, стоматология терапевтическая, стоматология хирургическая, терапия, травматология и ортопедия, трансфузиология, урология, физиотерапия, функциональная диагностика, хирургия, ультразвуковая диагностика, эндокринология, эндоскопия</t>
    </r>
  </si>
  <si>
    <r>
      <rPr>
        <sz val="10"/>
        <rFont val="Times New Roman"/>
        <family val="1"/>
        <charset val="204"/>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дерматовенерология, детская хирургия, инфекционные болезни, кардиология, клиническая лабораторная диагностика, неотложная медицинская помощь, неврология,</t>
    </r>
    <r>
      <rPr>
        <sz val="10"/>
        <color rgb="FFFF0000"/>
        <rFont val="Times New Roman"/>
        <family val="1"/>
        <charset val="204"/>
      </rPr>
      <t xml:space="preserve"> </t>
    </r>
    <r>
      <rPr>
        <sz val="10"/>
        <rFont val="Times New Roman"/>
        <family val="1"/>
        <charset val="204"/>
      </rPr>
      <t>онкология, оториноларингология (за исключением кохлеарной имплантации), офтальмология, профпатология, рентгенология, рефлексотерапия, стоматология общей практики, стоматология детская, стоматология терапевтическая, стоматология хирургическая, травматология и ортопедия, физиотерапия, фтизиатрия,  функциональная диагностика, хирургия, ультразвуковая диагностика, урология,</t>
    </r>
    <r>
      <rPr>
        <sz val="10"/>
        <color rgb="FFFF0000"/>
        <rFont val="Times New Roman"/>
        <family val="1"/>
        <charset val="204"/>
      </rPr>
      <t xml:space="preserve"> </t>
    </r>
    <r>
      <rPr>
        <sz val="10"/>
        <rFont val="Times New Roman"/>
        <family val="1"/>
        <charset val="204"/>
      </rPr>
      <t>эндоскопия, эндокринология</t>
    </r>
  </si>
  <si>
    <r>
      <rPr>
        <sz val="10"/>
        <rFont val="Times New Roman"/>
        <family val="1"/>
        <charset val="204"/>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неонатология, анестезиология и реаниматология, бактериология, вакцинация (проведение профилактических прививок), дезинфектология, детская хирургия, диетология, инфекционные болезни, клиническая лабораторная диагностика, лабораторная диагностика, медицинский массаж, неврология, операционное дело, общая практика, онкология,</t>
    </r>
    <r>
      <rPr>
        <sz val="10"/>
        <color rgb="FFFF0000"/>
        <rFont val="Times New Roman"/>
        <family val="1"/>
        <charset val="204"/>
      </rPr>
      <t xml:space="preserve"> </t>
    </r>
    <r>
      <rPr>
        <sz val="10"/>
        <rFont val="Times New Roman"/>
        <family val="1"/>
        <charset val="204"/>
      </rPr>
      <t>оториноларингология (за исключением кохлеарной имплантации), офтальмология, педиатрия, профпатология, рентгенология, сестринское дело, сестринское дело в педиатри, терапия, травматология и ортопедия, трансфузиология, физиотерапия, функциональная диагностика, хирургия, ультразвуковая диагностика, урология, эндокринология, эндоскопия</t>
    </r>
  </si>
  <si>
    <r>
      <rPr>
        <sz val="10"/>
        <color theme="1"/>
        <rFont val="Times New Roman"/>
        <family val="1"/>
        <charset val="204"/>
      </rPr>
      <t>акушерское дело, анестезиология и реаниматология, вакцинация (проведение профилактических прививок), лабораторная диагностика, лечебное дело, лечебная физкультура, медицинский массаж, неотложная медицинская помощь,</t>
    </r>
    <r>
      <rPr>
        <sz val="10"/>
        <color rgb="FFFF0000"/>
        <rFont val="Times New Roman"/>
        <family val="1"/>
        <charset val="204"/>
      </rPr>
      <t xml:space="preserve"> общая практика,</t>
    </r>
    <r>
      <rPr>
        <sz val="10"/>
        <color theme="1"/>
        <rFont val="Times New Roman"/>
        <family val="1"/>
        <charset val="204"/>
      </rPr>
      <t xml:space="preserve"> операционное дело,</t>
    </r>
    <r>
      <rPr>
        <sz val="10"/>
        <color rgb="FFFF0000"/>
        <rFont val="Times New Roman"/>
        <family val="1"/>
        <charset val="204"/>
      </rPr>
      <t xml:space="preserve"> паразитология, </t>
    </r>
    <r>
      <rPr>
        <sz val="10"/>
        <color theme="1"/>
        <rFont val="Times New Roman"/>
        <family val="1"/>
        <charset val="204"/>
      </rPr>
      <t xml:space="preserve">рентгенология, сестринское дело, сестринское дело в педиатрии, физиотерапия, функциональная диагностика, эпидемиология , </t>
    </r>
    <r>
      <rPr>
        <sz val="10"/>
        <color rgb="FFFF0000"/>
        <rFont val="Times New Roman"/>
        <family val="1"/>
        <charset val="204"/>
      </rPr>
      <t>стоматология</t>
    </r>
  </si>
  <si>
    <r>
      <rPr>
        <sz val="10"/>
        <color theme="1"/>
        <rFont val="Times New Roman"/>
        <family val="1"/>
        <charset val="204"/>
      </rPr>
      <t>вакцинация (проведение профилактических прививок)</t>
    </r>
    <r>
      <rPr>
        <sz val="10"/>
        <color rgb="FFFF0000"/>
        <rFont val="Times New Roman"/>
        <family val="1"/>
        <charset val="204"/>
      </rPr>
      <t xml:space="preserve">, общая врачебная практика (семейная медицина), </t>
    </r>
    <r>
      <rPr>
        <sz val="10"/>
        <color theme="1"/>
        <rFont val="Times New Roman"/>
        <family val="1"/>
        <charset val="204"/>
      </rPr>
      <t>педиатрия, терапия</t>
    </r>
  </si>
  <si>
    <r>
      <rPr>
        <sz val="10"/>
        <color theme="1"/>
        <rFont val="Times New Roman"/>
        <family val="1"/>
        <charset val="204"/>
      </rPr>
      <t xml:space="preserve">педиатрия, терапия, </t>
    </r>
    <r>
      <rPr>
        <sz val="10"/>
        <color rgb="FFFF0000"/>
        <rFont val="Times New Roman"/>
        <family val="1"/>
        <charset val="204"/>
      </rPr>
      <t>общая врачебная практика (семейная медицина)</t>
    </r>
  </si>
  <si>
    <r>
      <rPr>
        <sz val="10"/>
        <color theme="1"/>
        <rFont val="Times New Roman"/>
        <family val="1"/>
        <charset val="204"/>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беременности),неонатология,</t>
    </r>
    <r>
      <rPr>
        <sz val="10"/>
        <color rgb="FFFF0000"/>
        <rFont val="Times New Roman"/>
        <family val="1"/>
        <charset val="204"/>
      </rPr>
      <t xml:space="preserve"> </t>
    </r>
    <r>
      <rPr>
        <sz val="10"/>
        <color theme="1"/>
        <rFont val="Times New Roman"/>
        <family val="1"/>
        <charset val="204"/>
      </rPr>
      <t>анестезиология и реаниматология, дерматовенерология, детская хирургия, инфекционные болезни, кардиология, лабораторная диагностика, лечебная физкультура, медицинский массаж, неврология, операционное дело, оториноларингология (за исключением кохлеарной имплантации), офтальмология,</t>
    </r>
    <r>
      <rPr>
        <sz val="10"/>
        <color rgb="FFFF0000"/>
        <rFont val="Times New Roman"/>
        <family val="1"/>
        <charset val="204"/>
      </rPr>
      <t xml:space="preserve"> </t>
    </r>
    <r>
      <rPr>
        <sz val="10"/>
        <color theme="1"/>
        <rFont val="Times New Roman"/>
        <family val="1"/>
        <charset val="204"/>
      </rPr>
      <t>терапия, травматология и ортопедия, трансфузиология, хирургия, педиатрия, рентгенология, сестринское дело, сестринское дело в педиатрии, физиотерапия, функциональная диагностика</t>
    </r>
  </si>
  <si>
    <r>
      <rPr>
        <sz val="10"/>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искуссвенного прерывания беременности), акушерство и гинекология ( искуссвенное прерывание беременности),</t>
    </r>
    <r>
      <rPr>
        <sz val="10"/>
        <color rgb="FFFF0000"/>
        <rFont val="Calibri"/>
        <family val="2"/>
        <charset val="204"/>
        <scheme val="minor"/>
      </rPr>
      <t xml:space="preserve"> </t>
    </r>
    <r>
      <rPr>
        <sz val="10"/>
        <rFont val="Calibri"/>
        <family val="2"/>
        <charset val="204"/>
        <scheme val="minor"/>
      </rPr>
      <t xml:space="preserve"> неонатология, анестезиология и реаниматология,</t>
    </r>
    <r>
      <rPr>
        <sz val="10"/>
        <color rgb="FFFF0000"/>
        <rFont val="Calibri"/>
        <family val="2"/>
        <charset val="204"/>
        <scheme val="minor"/>
      </rPr>
      <t xml:space="preserve"> </t>
    </r>
    <r>
      <rPr>
        <sz val="10"/>
        <rFont val="Calibri"/>
        <family val="2"/>
        <charset val="204"/>
        <scheme val="minor"/>
      </rPr>
      <t xml:space="preserve">вакцинация (проведение профилактических прививок), детская хирургия,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 медицинский массаж, неврология, операционное дело, патологическая анатомия, педиатрия, рентгенология, рефлексотерапия, сестринское дело, сестринское дело в педиатрии, терапия, трансфузиология, травматология и ортопедия, физиотерапия, функциональная диагностика, хирургия, </t>
    </r>
    <r>
      <rPr>
        <sz val="10"/>
        <color rgb="FFFF0000"/>
        <rFont val="Calibri"/>
        <family val="2"/>
        <charset val="204"/>
        <scheme val="minor"/>
      </rPr>
      <t xml:space="preserve"> </t>
    </r>
    <r>
      <rPr>
        <sz val="10"/>
        <rFont val="Calibri"/>
        <family val="2"/>
        <charset val="204"/>
        <scheme val="minor"/>
      </rPr>
      <t>ультразвуковая диагностика, эндоскопия</t>
    </r>
  </si>
  <si>
    <r>
      <rPr>
        <sz val="10"/>
        <rFont val="Calibri"/>
        <family val="2"/>
        <charset val="204"/>
        <scheme val="minor"/>
      </rPr>
      <t>гигиеническое воспитание, дезинфектология,</t>
    </r>
    <r>
      <rPr>
        <sz val="10"/>
        <color rgb="FFFF0000"/>
        <rFont val="Calibri"/>
        <family val="2"/>
        <charset val="204"/>
        <scheme val="minor"/>
      </rPr>
      <t xml:space="preserve"> </t>
    </r>
    <r>
      <rPr>
        <sz val="10"/>
        <rFont val="Calibri"/>
        <family val="2"/>
        <charset val="204"/>
        <scheme val="minor"/>
      </rPr>
      <t>лабораторная диагностика, сестринское дело, сестринское дело в педиатрии, физиотерапия, функциональная диагностика, эпидемиология</t>
    </r>
  </si>
  <si>
    <r>
      <rPr>
        <sz val="10"/>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бактериология, дерматовенерология, клиническая лабораторная диагностика, клиническая микология, клиническая фармакология, лабораторная микология, неврология, рефлексотерапия, ультразвуковая диагностика, урология,</t>
    </r>
    <r>
      <rPr>
        <sz val="10"/>
        <color rgb="FFFF0000"/>
        <rFont val="Calibri"/>
        <family val="2"/>
        <charset val="204"/>
        <scheme val="minor"/>
      </rPr>
      <t xml:space="preserve"> </t>
    </r>
    <r>
      <rPr>
        <sz val="10"/>
        <rFont val="Calibri"/>
        <family val="2"/>
        <charset val="204"/>
        <scheme val="minor"/>
      </rPr>
      <t>физиотерапия, эпидемиология</t>
    </r>
  </si>
  <si>
    <r>
      <rPr>
        <sz val="10"/>
        <rFont val="Calibri"/>
        <family val="2"/>
        <charset val="204"/>
        <scheme val="minor"/>
      </rPr>
      <t>бактериология,</t>
    </r>
    <r>
      <rPr>
        <sz val="10"/>
        <color rgb="FFFF0000"/>
        <rFont val="Calibri"/>
        <family val="2"/>
        <charset val="204"/>
        <scheme val="minor"/>
      </rPr>
      <t xml:space="preserve"> </t>
    </r>
    <r>
      <rPr>
        <sz val="10"/>
        <rFont val="Calibri"/>
        <family val="2"/>
        <charset val="204"/>
        <scheme val="minor"/>
      </rPr>
      <t>дезинфектология, дерматовенерология, клиническая лабораторная диагностика, клиническая микология, клиническая фармакология, лабораторная диагностика, лабораторная микология, неврология,</t>
    </r>
    <r>
      <rPr>
        <sz val="10"/>
        <color rgb="FFFF0000"/>
        <rFont val="Calibri"/>
        <family val="2"/>
        <charset val="204"/>
        <scheme val="minor"/>
      </rPr>
      <t xml:space="preserve">  </t>
    </r>
    <r>
      <rPr>
        <sz val="10"/>
        <rFont val="Calibri"/>
        <family val="2"/>
        <charset val="204"/>
        <scheme val="minor"/>
      </rPr>
      <t>рефлексотерапия, сестринское дело,  терапия, трансфузиология, ультразвуковая диагностика, физиотерапия,</t>
    </r>
    <r>
      <rPr>
        <sz val="10"/>
        <color rgb="FFFF0000"/>
        <rFont val="Calibri"/>
        <family val="2"/>
        <charset val="204"/>
        <scheme val="minor"/>
      </rPr>
      <t xml:space="preserve"> </t>
    </r>
    <r>
      <rPr>
        <sz val="10"/>
        <rFont val="Calibri"/>
        <family val="2"/>
        <charset val="204"/>
        <scheme val="minor"/>
      </rPr>
      <t>функциональная диагностика, эпидемиология</t>
    </r>
  </si>
  <si>
    <r>
      <rPr>
        <sz val="10"/>
        <rFont val="Calibri"/>
        <family val="2"/>
        <charset val="204"/>
        <scheme val="minor"/>
      </rPr>
      <t>анестезиология и реаниматология, гигиеническое воспитание, гистология, лабораторная диагностика,медицинская статистика, операционное дело,организация сестринского дела,</t>
    </r>
    <r>
      <rPr>
        <sz val="10"/>
        <color rgb="FFFF0000"/>
        <rFont val="Calibri"/>
        <family val="2"/>
        <charset val="204"/>
        <scheme val="minor"/>
      </rPr>
      <t xml:space="preserve"> </t>
    </r>
    <r>
      <rPr>
        <sz val="10"/>
        <rFont val="Calibri"/>
        <family val="2"/>
        <charset val="204"/>
        <scheme val="minor"/>
      </rPr>
      <t>сестринское дело, рентгенология, функциональная диагностика, эпидемиология</t>
    </r>
  </si>
  <si>
    <r>
      <t xml:space="preserve">акушерству и гинекологии (за исключением использования вспомогательных репродуктивных технологий и искусственного прерывания беременности), гематологии, урологии, клиническая лабораторная диагностика, </t>
    </r>
    <r>
      <rPr>
        <b/>
        <sz val="10"/>
        <rFont val="Calibri"/>
        <family val="2"/>
        <charset val="204"/>
        <scheme val="minor"/>
      </rPr>
      <t xml:space="preserve">онкология, </t>
    </r>
    <r>
      <rPr>
        <sz val="10"/>
        <rFont val="Calibri"/>
        <family val="2"/>
        <charset val="204"/>
        <scheme val="minor"/>
      </rPr>
      <t>функциональная диагностика</t>
    </r>
  </si>
  <si>
    <r>
      <t>анестезиология и реаниматология, бактериология, диетология, гистология, клиническая лабораторная диагностика, клиническая фармакология, лабораторная диагностика, медицинская статистика,медицинская реабилитация,нейрохирургия ,</t>
    </r>
    <r>
      <rPr>
        <b/>
        <sz val="10"/>
        <rFont val="Calibri"/>
        <family val="2"/>
        <charset val="204"/>
        <scheme val="minor"/>
      </rPr>
      <t>онкология,</t>
    </r>
    <r>
      <rPr>
        <sz val="10"/>
        <rFont val="Calibri"/>
        <family val="2"/>
        <charset val="204"/>
        <scheme val="minor"/>
      </rPr>
      <t xml:space="preserve"> операционное дело, патологическая анатомия,пластическая хирургия, радиология,радиотерапия, рентгенология, сестринское дело, терапия, трансфузиология, ультразвуковая диагностика, управление сестринской деятельностью,функциональная диагностика, эндоскопия, эпидемиология</t>
    </r>
  </si>
  <si>
    <r>
      <rPr>
        <sz val="10"/>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t>
    </r>
    <r>
      <rPr>
        <sz val="10"/>
        <color rgb="FFFF0000"/>
        <rFont val="Calibri"/>
        <family val="2"/>
        <charset val="204"/>
        <scheme val="minor"/>
      </rPr>
      <t>,</t>
    </r>
    <r>
      <rPr>
        <sz val="10"/>
        <rFont val="Calibri"/>
        <family val="2"/>
        <charset val="204"/>
        <scheme val="minor"/>
      </rPr>
      <t xml:space="preserve"> бактериология, вакцинация (проведение профилактических прививок), гастроэнтерология, дезинфектология,  детская хирургия, диетология, изъятие и хранение органов и (или) тканей человека для трансплантации, кардиология, клиническая лабораторная диагностика, клиническая фармакология, колопроктология, лабораторная диагностика, лечебная физкультура и спортивная медицина, медицинский массаж, </t>
    </r>
    <r>
      <rPr>
        <b/>
        <sz val="10"/>
        <rFont val="Calibri"/>
        <family val="2"/>
        <charset val="204"/>
        <scheme val="minor"/>
      </rPr>
      <t>медицинская реабилитация,</t>
    </r>
    <r>
      <rPr>
        <sz val="10"/>
        <rFont val="Calibri"/>
        <family val="2"/>
        <charset val="204"/>
        <scheme val="minor"/>
      </rPr>
      <t xml:space="preserve"> неврология, нейрохирургия, нефрология, </t>
    </r>
    <r>
      <rPr>
        <b/>
        <sz val="10"/>
        <rFont val="Calibri"/>
        <family val="2"/>
        <charset val="204"/>
        <scheme val="minor"/>
      </rPr>
      <t xml:space="preserve">онкология, </t>
    </r>
    <r>
      <rPr>
        <sz val="10"/>
        <rFont val="Calibri"/>
        <family val="2"/>
        <charset val="204"/>
        <scheme val="minor"/>
      </rPr>
      <t>операционное дело, оториноларингология (за исключением кохлеарной имплантации), паразитология, педиатрия, рентгенология, рефлексотерапия, рентгенэндоваскулярная диагностика и лечение, сердечно-сосудистая хирургия, сестринское дело, сестринское дело в педиатрии, сурдология-оториноларингология, терапия,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челюстно-лицевая хирургия, эндокринология, эндоскопия, эпидемиология</t>
    </r>
  </si>
  <si>
    <r>
      <rPr>
        <sz val="10"/>
        <rFont val="Times New Roman"/>
        <family val="1"/>
        <charset val="204"/>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аллергология и иммунология, бактериология, гастроэнтерология, кардиология, клиническая лабораторная диагностика, клиническая фармакология, колопроктология,</t>
    </r>
    <r>
      <rPr>
        <sz val="10"/>
        <color rgb="FFFF0000"/>
        <rFont val="Times New Roman"/>
        <family val="1"/>
        <charset val="204"/>
      </rPr>
      <t xml:space="preserve"> </t>
    </r>
    <r>
      <rPr>
        <sz val="10"/>
        <rFont val="Times New Roman"/>
        <family val="1"/>
        <charset val="204"/>
      </rPr>
      <t>лечебная физкультура и спортивная медицина, медицинская реабилитация, неврология, нейрохирургия, нефрология,</t>
    </r>
    <r>
      <rPr>
        <b/>
        <sz val="10"/>
        <rFont val="Times New Roman"/>
        <family val="1"/>
        <charset val="204"/>
      </rPr>
      <t xml:space="preserve"> онкология,</t>
    </r>
    <r>
      <rPr>
        <sz val="10"/>
        <rFont val="Times New Roman"/>
        <family val="1"/>
        <charset val="204"/>
      </rPr>
      <t xml:space="preserve"> оториноларингология (за исключением кохлеарной имплантации), пульмонология, рентгенология, рефлексотерапия, сердечно-сосудистая хирургия, травматология и ортопедия, ультразвуковая диагностика, урология, физиотерапия, функциональная диагностика, </t>
    </r>
    <r>
      <rPr>
        <sz val="10"/>
        <color rgb="FFFF0000"/>
        <rFont val="Times New Roman"/>
        <family val="1"/>
        <charset val="204"/>
      </rPr>
      <t xml:space="preserve"> </t>
    </r>
    <r>
      <rPr>
        <sz val="10"/>
        <rFont val="Times New Roman"/>
        <family val="1"/>
        <charset val="204"/>
      </rPr>
      <t>челюстно-лицевая хирургия, хирургия, хирургия(абдоминальная),</t>
    </r>
    <r>
      <rPr>
        <sz val="10"/>
        <color rgb="FFFF0000"/>
        <rFont val="Times New Roman"/>
        <family val="1"/>
        <charset val="204"/>
      </rPr>
      <t xml:space="preserve"> </t>
    </r>
    <r>
      <rPr>
        <sz val="10"/>
        <rFont val="Times New Roman"/>
        <family val="1"/>
        <charset val="204"/>
      </rPr>
      <t>эндокринология, эндоскопия, эпидемиология</t>
    </r>
  </si>
  <si>
    <r>
      <rPr>
        <sz val="10"/>
        <rFont val="Times New Roman"/>
        <family val="1"/>
        <charset val="204"/>
      </rPr>
      <t>акушерское дело, акушерство и гинекология (за исключением использования вспомогательных репродуктивных технологий и искусственного прерыывания беременности),  акушерство и гинекология (искусственное прерывание беременности), анестезиология и реаниматология, аллергология и иммунология, бактериология, вакцинация (проведение профилактических прививок), гастроэнтерология,  генетика, диетология, дезинфектология, изъятие и хранение органов и (или) тканей человека для трансплантации, кардиология, клиническая лабораторная диагностика, клиническая фармакология, колопроктология, лабораторная диагностика, лечебная физкультура, лечебная физкультура и спортивная медицина, мануальная терапия, медицинский массаж,</t>
    </r>
    <r>
      <rPr>
        <b/>
        <sz val="10"/>
        <rFont val="Times New Roman"/>
        <family val="1"/>
        <charset val="204"/>
      </rPr>
      <t xml:space="preserve"> медицинская реабилитация,</t>
    </r>
    <r>
      <rPr>
        <sz val="10"/>
        <rFont val="Times New Roman"/>
        <family val="1"/>
        <charset val="204"/>
      </rPr>
      <t xml:space="preserve"> неврология, нейрохирургия, нефрология, </t>
    </r>
    <r>
      <rPr>
        <b/>
        <sz val="10"/>
        <rFont val="Times New Roman"/>
        <family val="1"/>
        <charset val="204"/>
      </rPr>
      <t>онкология,</t>
    </r>
    <r>
      <rPr>
        <sz val="10"/>
        <rFont val="Times New Roman"/>
        <family val="1"/>
        <charset val="204"/>
      </rPr>
      <t xml:space="preserve"> операционное дело, оториноларингология (за исключением кохлеарной имплантации), офтальмология, патологическая анатомия, пульмонология, педиатрия,  радиология</t>
    </r>
    <r>
      <rPr>
        <sz val="10"/>
        <color rgb="FFFF0000"/>
        <rFont val="Times New Roman"/>
        <family val="1"/>
        <charset val="204"/>
      </rPr>
      <t>,</t>
    </r>
    <r>
      <rPr>
        <sz val="10"/>
        <rFont val="Times New Roman"/>
        <family val="1"/>
        <charset val="204"/>
      </rPr>
      <t xml:space="preserve"> рентгенология, рентгенэндоваскулярная диагностика и лечение, рефлексотерапия, сердечно-сосудистая хирургия, сестринское дело,  сестринское дело в педиатрии, стоматология терапевтическая, стоматология хирургическая, сурдология-оториноларингология, терапия, токсикология, травматология и ортопедия, трансфузиология, ультразвуковая диагностика, урология, физиотерапия, функциональная диагностика, хирургия, хирургия (абдоминальная), челюстно-лицевая хирургия, эндокринология, эндоскопия, эпидемиология</t>
    </r>
  </si>
  <si>
    <r>
      <rPr>
        <sz val="10"/>
        <rFont val="Calibri"/>
        <family val="2"/>
        <charset val="204"/>
        <scheme val="minor"/>
      </rPr>
      <t xml:space="preserve">акушерство и гинекология (за исключением использования вспомогательных репродуктивных технологий и искусственного прерывания беременности), дезинфектология, инфекционные болезни, кардиология, клиническая лабораторная диагностика, </t>
    </r>
    <r>
      <rPr>
        <sz val="10"/>
        <color rgb="FFFF0000"/>
        <rFont val="Calibri"/>
        <family val="2"/>
        <charset val="204"/>
        <scheme val="minor"/>
      </rPr>
      <t xml:space="preserve"> </t>
    </r>
    <r>
      <rPr>
        <sz val="10"/>
        <rFont val="Calibri"/>
        <family val="2"/>
        <charset val="204"/>
        <scheme val="minor"/>
      </rPr>
      <t>ультразвуковая диагностика, физиотерапия, функциональная диагностика, эндоскопия, эпидемиология</t>
    </r>
  </si>
  <si>
    <r>
      <rPr>
        <sz val="10"/>
        <rFont val="Calibri"/>
        <family val="2"/>
        <charset val="204"/>
        <scheme val="minor"/>
      </rPr>
      <t>акушерское дело, анестезиология и реаниматология, бактериология, дезинфектология, диетология, инфекционные болезни, клиническая лабораторная диагностика, клиническая фармакология, лабораторная диагностика, неврология, неонатология,</t>
    </r>
    <r>
      <rPr>
        <sz val="10"/>
        <color rgb="FFFF0000"/>
        <rFont val="Calibri"/>
        <family val="2"/>
        <charset val="204"/>
        <scheme val="minor"/>
      </rPr>
      <t xml:space="preserve"> </t>
    </r>
    <r>
      <rPr>
        <sz val="10"/>
        <rFont val="Calibri"/>
        <family val="2"/>
        <charset val="204"/>
        <scheme val="minor"/>
      </rPr>
      <t>оториноларингология (за исключением кохлеарной имплантации), операционное дело,  паразитология,педиатрия, пульмонология, рентгенология, сестринское дело, сестринское дело в педиатрии, трансфузиология, терапия, ультразвуковая диагностика, физиотерапия, функциональная диагностика,  хирургия,</t>
    </r>
    <r>
      <rPr>
        <sz val="10"/>
        <color rgb="FFFF0000"/>
        <rFont val="Calibri"/>
        <family val="2"/>
        <charset val="204"/>
        <scheme val="minor"/>
      </rPr>
      <t xml:space="preserve"> </t>
    </r>
    <r>
      <rPr>
        <sz val="10"/>
        <rFont val="Calibri"/>
        <family val="2"/>
        <charset val="204"/>
        <scheme val="minor"/>
      </rPr>
      <t>эндокринология, эндоскопия, эпидемиология</t>
    </r>
  </si>
  <si>
    <r>
      <rPr>
        <sz val="10"/>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анестезиология и реаниматология, бактериология, гастроэнтерология, гематология, дезинфектология, дерматовенерология, детская кардиология, детская онкология, детская урология-андрология, детская хирургия, детская эндокринология, инфекционные болезни, клиническая лабораторная диагностика, клиническая фармакология, лечебная физкультура и спортивная медицина, медицинская реабилитация, неврология, нейрохирургия, нефрология, ортодонтия, оториноларингология (за исключением кохлеарной имплантации), офтальмология, пульмонология, ревматология, рентгенология, рефлексотерапия, стоматология терапевтическая, стоматология хирургическая,</t>
    </r>
    <r>
      <rPr>
        <sz val="10"/>
        <color rgb="FFFF0000"/>
        <rFont val="Calibri"/>
        <family val="2"/>
        <charset val="204"/>
        <scheme val="minor"/>
      </rPr>
      <t xml:space="preserve"> </t>
    </r>
    <r>
      <rPr>
        <sz val="10"/>
        <rFont val="Calibri"/>
        <family val="2"/>
        <charset val="204"/>
        <scheme val="minor"/>
      </rPr>
      <t>сурдология-оториноларингология, травматология и ортопедия, токсикология, торакальная хирургия, ультразвуковая диагностика, урология, физиотерапия, функциональная диагностика, эндоскопия, эпидемиология</t>
    </r>
  </si>
  <si>
    <r>
      <rPr>
        <sz val="10"/>
        <rFont val="Calibri"/>
        <family val="2"/>
        <charset val="204"/>
        <scheme val="minor"/>
      </rPr>
      <t>анестезиология и реаниматология, аллергология и иммунология, бактериология, гастроэнтерология, гематология, дезинфектология, дерматовенерология, детская кардиология,</t>
    </r>
    <r>
      <rPr>
        <b/>
        <sz val="10"/>
        <rFont val="Calibri"/>
        <family val="2"/>
        <charset val="204"/>
        <scheme val="minor"/>
      </rPr>
      <t xml:space="preserve"> детская онкология,</t>
    </r>
    <r>
      <rPr>
        <sz val="10"/>
        <rFont val="Calibri"/>
        <family val="2"/>
        <charset val="204"/>
        <scheme val="minor"/>
      </rPr>
      <t xml:space="preserve"> детская урология-андрология, детская хирургия, детская эндокринология, диетология, инфекционные болезни, клиническая лабораторная диагностика, клиническая фармакология, лечебная физкультура и спортивная медицина, медицинская реабилитация, неврология, нейрохирургия, нефрология, ортодонтия, </t>
    </r>
    <r>
      <rPr>
        <sz val="10"/>
        <color rgb="FFFF0000"/>
        <rFont val="Calibri"/>
        <family val="2"/>
        <charset val="204"/>
        <scheme val="minor"/>
      </rPr>
      <t xml:space="preserve"> </t>
    </r>
    <r>
      <rPr>
        <sz val="10"/>
        <rFont val="Calibri"/>
        <family val="2"/>
        <charset val="204"/>
        <scheme val="minor"/>
      </rPr>
      <t>оториноларингология (за исключением кохлеарной имплантации), офтальмология, пульмонология, рентгенология, рефлексотерапия, стоматология терапевтическая, стоматология хирургическая, сурдология-оториноларингология, травматология и ортопедия, ультразвуковая диагностика, урология, физиотерапия, функциональная диагностика, челюстно-лицевая хирургия, эндоскопия, эпидемиология</t>
    </r>
  </si>
  <si>
    <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прерывание беременности), аллергология и иммунология, анестезиология и реаниматология, бактериология, вакцинация (проведение профилактических прививок), гастроэнтерология, гематология, гистология, дезинфектология, дерматовенерология, детская кардиология, </t>
    </r>
    <r>
      <rPr>
        <b/>
        <sz val="10"/>
        <rFont val="Calibri"/>
        <family val="2"/>
        <charset val="204"/>
        <scheme val="minor"/>
      </rPr>
      <t>детская онкология,</t>
    </r>
    <r>
      <rPr>
        <sz val="10"/>
        <rFont val="Calibri"/>
        <family val="2"/>
        <charset val="204"/>
        <scheme val="minor"/>
      </rPr>
      <t xml:space="preserve"> детская урология-андрология, детская хирургия, детская эндокринология, диетология, забор гемопоэтических стволовых клеток, изъятие и хранение органов и (или) тканей человека для трансплантации, инфекционные болезни, клиническая лабораторная диагностика, клиническая фармакология, лабораторная диагностика, лечебная физкультура, лечебная физкультура и спортивная медицина, </t>
    </r>
    <r>
      <rPr>
        <b/>
        <sz val="10"/>
        <rFont val="Calibri"/>
        <family val="2"/>
        <charset val="204"/>
        <scheme val="minor"/>
      </rPr>
      <t xml:space="preserve">медицинская реабилитация, </t>
    </r>
    <r>
      <rPr>
        <sz val="10"/>
        <rFont val="Calibri"/>
        <family val="2"/>
        <charset val="204"/>
        <scheme val="minor"/>
      </rPr>
      <t>медицинский массаж, неврология, нейрохирургия, неонатология, нефрология, операционное дело, ортодонтия, оториноларингология (за исключением кохлеарной имплантации), офтальмология, патологическая анатомия, паразитология, педиатрия, пульмонология, ревматология, рентгенология, рефлексотерапия, сестринское дело, сестринское дело в педиатрии, сурдология-оториноларингология, токсикология, торакальная хирургия, травматология и ортопедия, трансфузиология , ультразвуковая диагностика, урология, физиотерапия, функциональная диагностика, челюстно-лицевая хирургия, эндоскопия, хирургия (трансплантации органов и (или) тканей), стоматология детская, эпидемиология</t>
    </r>
  </si>
  <si>
    <r>
      <rPr>
        <sz val="10"/>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неврология, нейрохирургия, неонатология, офтальмология, педиатрия, токсикология, торакальная хирургия, травматология и ортопедия, урология, гематология, челюстно-лицевая хирургия, эндоскопия,</t>
    </r>
    <r>
      <rPr>
        <sz val="10"/>
        <color rgb="FFFF0000"/>
        <rFont val="Calibri"/>
        <family val="2"/>
        <charset val="204"/>
        <scheme val="minor"/>
      </rPr>
      <t xml:space="preserve"> </t>
    </r>
    <r>
      <rPr>
        <sz val="10"/>
        <rFont val="Calibri"/>
        <family val="2"/>
        <charset val="204"/>
        <scheme val="minor"/>
      </rPr>
      <t>детская кардиология, детская онкология, детская урология-андрология, детская хирургия, детская эндокринология, инфекционные болезни</t>
    </r>
  </si>
  <si>
    <r>
      <rPr>
        <sz val="10"/>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анестезиология и реаниматология, бактериология, гастроэнтерология, гематология, гистология, дезинфектология, дерматовенерология, кардиология, клиническая лабораторная диагностика, клиническая фармакология, колопроктология, мануальная терапия, неврология, нейрохирургия,нефрология, онкология, оториноларингология (за исключением кохлеарной имплантации), офтальмология, патологическая анатомия, профпатология, пульмонология, радиология, ревматология, рентгенология, рефлексотерапия, сердечно-сосудистая хирургия</t>
    </r>
    <r>
      <rPr>
        <sz val="10"/>
        <color rgb="FFFF0000"/>
        <rFont val="Calibri"/>
        <family val="2"/>
        <charset val="204"/>
        <scheme val="minor"/>
      </rPr>
      <t xml:space="preserve">, </t>
    </r>
    <r>
      <rPr>
        <sz val="10"/>
        <rFont val="Calibri"/>
        <family val="2"/>
        <charset val="204"/>
        <scheme val="minor"/>
      </rPr>
      <t>стоматология терапевтическая, стоматология общей практики, сурдология-оториноларингология, торакальная хирургия, травматология и ортопедия, ультразвуковая диагностика, урология, функциональная диагностика, физиотерапия, хирургия, эндокринология, эндоскопия, эпидемиология</t>
    </r>
  </si>
  <si>
    <r>
      <rPr>
        <sz val="10"/>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акушерство и гинекология (использование вспомогательных репродуктивных технологий), аллергология и иммунология, анестезиология и реаниматология, бактериология, вакцинация (проведение профилактических прививок), гастроэнтерология, гематология, гистология, дезинфектология, диетология, забор гемопоэтических стволовых клеток,изъятие и хранение органов и (или) тканей человека для трансплантации, кардиология, клиническая лабораторная диагностика, клиническая фармакология, колопроктология, лабораторная диагностика, лечебная физкультура и спортивная медицина, мануальная терапия,</t>
    </r>
    <r>
      <rPr>
        <b/>
        <sz val="10"/>
        <rFont val="Calibri"/>
        <family val="2"/>
        <charset val="204"/>
        <scheme val="minor"/>
      </rPr>
      <t xml:space="preserve"> медицинская реабилитация, </t>
    </r>
    <r>
      <rPr>
        <sz val="10"/>
        <rFont val="Calibri"/>
        <family val="2"/>
        <charset val="204"/>
        <scheme val="minor"/>
      </rPr>
      <t xml:space="preserve">медицинский массаж, неврология, нейрохирургия, неонатология, нефрология, </t>
    </r>
    <r>
      <rPr>
        <b/>
        <sz val="10"/>
        <rFont val="Calibri"/>
        <family val="2"/>
        <charset val="204"/>
        <scheme val="minor"/>
      </rPr>
      <t xml:space="preserve">онкология, </t>
    </r>
    <r>
      <rPr>
        <sz val="10"/>
        <rFont val="Calibri"/>
        <family val="2"/>
        <charset val="204"/>
        <scheme val="minor"/>
      </rPr>
      <t>операционное дело, оториноларингология (за исключением кохлеарной имплантации), патологическая анатомия, педиатрия, пульмонология, радиология, ревматология, рентгенология, рентгенэндоваскулярная диагностика и лечение,</t>
    </r>
    <r>
      <rPr>
        <sz val="10"/>
        <color rgb="FFFF0000"/>
        <rFont val="Calibri"/>
        <family val="2"/>
        <charset val="204"/>
        <scheme val="minor"/>
      </rPr>
      <t xml:space="preserve"> </t>
    </r>
    <r>
      <rPr>
        <sz val="10"/>
        <rFont val="Calibri"/>
        <family val="2"/>
        <charset val="204"/>
        <scheme val="minor"/>
      </rPr>
      <t>рефлексотерапия, сердечно-сосудистая хирургия, сестринское дело, сестринское дело в педиатрии, сурдология-оториноларингология, терапия, торакальная хирургия, травматология и ортопедия, транспортировка органов и (или) тканей человека для трансплантации, трансфузиология, ультразвуковая диагностика, урология, физиотерапия, функциональная диагностика, хирургия, хирургия (абдоминальная), эндокринология, эндоскопия, эпидемиология</t>
    </r>
  </si>
  <si>
    <r>
      <rPr>
        <sz val="10"/>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гастроэнтерология, гематология, гериатрия</t>
    </r>
    <r>
      <rPr>
        <sz val="10"/>
        <color rgb="FFFF0000"/>
        <rFont val="Calibri"/>
        <family val="2"/>
        <charset val="204"/>
        <scheme val="minor"/>
      </rPr>
      <t xml:space="preserve">, </t>
    </r>
    <r>
      <rPr>
        <sz val="10"/>
        <rFont val="Calibri"/>
        <family val="2"/>
        <charset val="204"/>
        <scheme val="minor"/>
      </rPr>
      <t>дерматовенерология, инфекционные болезни, кардиология, клиническая лабораторная диагностика, колопроктология, лечебная физкультура и спортивная медицина, медицинская реабилитация, неврология, нефрология, неотложная медицинская помощь, онкология, оториноларингология (за исключением кохлеарной имплантации), офтальмология, профпатология, пульмонология, сурдология-оториноларингология, ревматология, рентгенология, рефлексотерапия, травматология и ортопедия, стоматология терапевтическая, ультразвуковая диагностика, урология, физиотерапия, фтизиатрия, функциональная диагностика, хирургия,</t>
    </r>
    <r>
      <rPr>
        <sz val="10"/>
        <color rgb="FFFF0000"/>
        <rFont val="Calibri"/>
        <family val="2"/>
        <charset val="204"/>
        <scheme val="minor"/>
      </rPr>
      <t xml:space="preserve"> </t>
    </r>
    <r>
      <rPr>
        <sz val="10"/>
        <rFont val="Calibri"/>
        <family val="2"/>
        <charset val="204"/>
        <scheme val="minor"/>
      </rPr>
      <t>эндоскопия, эндокринология, эпидемиология</t>
    </r>
  </si>
  <si>
    <r>
      <rPr>
        <sz val="10"/>
        <rFont val="Calibri"/>
        <family val="2"/>
        <charset val="204"/>
        <scheme val="minor"/>
      </rPr>
      <t>анестезиология и реаниматология,  гастроэнтерология, гематология, дезинфектология, диетология,</t>
    </r>
    <r>
      <rPr>
        <sz val="10"/>
        <color rgb="FFFF0000"/>
        <rFont val="Calibri"/>
        <family val="2"/>
        <charset val="204"/>
        <scheme val="minor"/>
      </rPr>
      <t xml:space="preserve"> </t>
    </r>
    <r>
      <rPr>
        <sz val="10"/>
        <rFont val="Calibri"/>
        <family val="2"/>
        <charset val="204"/>
        <scheme val="minor"/>
      </rPr>
      <t>кардиология,  клиническая лабораторная диагностика, лечебная физкультура, лечебная физкультура и спортивная медицина,</t>
    </r>
    <r>
      <rPr>
        <sz val="10"/>
        <color rgb="FFFF0000"/>
        <rFont val="Calibri"/>
        <family val="2"/>
        <charset val="204"/>
        <scheme val="minor"/>
      </rPr>
      <t xml:space="preserve"> </t>
    </r>
    <r>
      <rPr>
        <sz val="10"/>
        <rFont val="Calibri"/>
        <family val="2"/>
        <charset val="204"/>
        <scheme val="minor"/>
      </rPr>
      <t>медицинский массаж,</t>
    </r>
    <r>
      <rPr>
        <b/>
        <sz val="10"/>
        <rFont val="Calibri"/>
        <family val="2"/>
        <charset val="204"/>
        <scheme val="minor"/>
      </rPr>
      <t xml:space="preserve"> медицинская реабилитация,</t>
    </r>
    <r>
      <rPr>
        <sz val="10"/>
        <rFont val="Calibri"/>
        <family val="2"/>
        <charset val="204"/>
        <scheme val="minor"/>
      </rPr>
      <t xml:space="preserve"> неврология, нефрология, пульмонология, ревматология, рентгенология, рефлексотерапия, сестринское дело, терапия, трансфузиология, ультразвуковая диагностика, физиотерапия, функциональная диагностика, эндокринология, эндоскопия, эпидемиология</t>
    </r>
  </si>
  <si>
    <r>
      <rPr>
        <sz val="10"/>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гастроэнтерология, гериатрия, дезинфектология, дерматовенерология, инфекционные болезни, кардиология, клиническая лабораторная диагностика, лечебная физкультура и спортивная медицина, медицинская реабилитация, мануальная терапия,</t>
    </r>
    <r>
      <rPr>
        <sz val="10"/>
        <color rgb="FFFF0000"/>
        <rFont val="Calibri"/>
        <family val="2"/>
        <charset val="204"/>
        <scheme val="minor"/>
      </rPr>
      <t xml:space="preserve"> </t>
    </r>
    <r>
      <rPr>
        <sz val="10"/>
        <rFont val="Calibri"/>
        <family val="2"/>
        <charset val="204"/>
        <scheme val="minor"/>
      </rPr>
      <t>неврология, неотложная медицинская помощь, онкология, оториноларингология (за исключением кохлеарной имплантации), офтальмология, профпатология, рентгенология, рефлексотерапия,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 хирургия, эндокринология, эндоскопия, эпидемиология</t>
    </r>
  </si>
  <si>
    <r>
      <rPr>
        <sz val="10"/>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аллергология и иммунология, бактериология, гастроэнтерология, гематология, гериатрия, дерматовенерология, инфекционные болезни, кардиология, колопроктология, клиническая лабораторная диагностика,</t>
    </r>
    <r>
      <rPr>
        <sz val="10"/>
        <color rgb="FFFF0000"/>
        <rFont val="Calibri"/>
        <family val="2"/>
        <charset val="204"/>
        <scheme val="minor"/>
      </rPr>
      <t xml:space="preserve"> </t>
    </r>
    <r>
      <rPr>
        <sz val="10"/>
        <rFont val="Calibri"/>
        <family val="2"/>
        <charset val="204"/>
        <scheme val="minor"/>
      </rPr>
      <t>медицинская реабилитация, неврология, неотложная медицинская помощь, ортодонтия, онкология, оториноларингология (за исключением кохлеарной имплантации), офтальмология, профпатология, пульмонология, ревматология, рентгенология,</t>
    </r>
    <r>
      <rPr>
        <sz val="10"/>
        <color rgb="FFFF0000"/>
        <rFont val="Calibri"/>
        <family val="2"/>
        <charset val="204"/>
        <scheme val="minor"/>
      </rPr>
      <t xml:space="preserve"> </t>
    </r>
    <r>
      <rPr>
        <sz val="10"/>
        <rFont val="Calibri"/>
        <family val="2"/>
        <charset val="204"/>
        <scheme val="minor"/>
      </rPr>
      <t>рефлексотерапия,</t>
    </r>
    <r>
      <rPr>
        <sz val="10"/>
        <color rgb="FFFF0000"/>
        <rFont val="Calibri"/>
        <family val="2"/>
        <charset val="204"/>
        <scheme val="minor"/>
      </rPr>
      <t xml:space="preserve"> </t>
    </r>
    <r>
      <rPr>
        <sz val="10"/>
        <rFont val="Calibri"/>
        <family val="2"/>
        <charset val="204"/>
        <scheme val="minor"/>
      </rPr>
      <t>сердечно-сосудистая хирургия, сурдология- оториноларингология, стоматология общей практики, стоматология ортопедическая, стоматология терапевтическая, стоматология хирургическая, травматология и ортопедия, ультразвуковая диагностика, урология, физиотерапия, функциональная диагностика, хирургия, эндокринология, эндоскопия</t>
    </r>
  </si>
  <si>
    <r>
      <t xml:space="preserve">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гастроэнтерология,  неврология, рефлексотерапия, </t>
    </r>
    <r>
      <rPr>
        <b/>
        <sz val="10"/>
        <rFont val="Calibri"/>
        <family val="2"/>
        <charset val="204"/>
        <scheme val="minor"/>
      </rPr>
      <t xml:space="preserve">онкология, </t>
    </r>
    <r>
      <rPr>
        <sz val="10"/>
        <rFont val="Calibri"/>
        <family val="2"/>
        <charset val="204"/>
        <scheme val="minor"/>
      </rPr>
      <t>эндокринология, медицинская реабилитация, физиотерапия</t>
    </r>
  </si>
  <si>
    <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гастроэнтерология, гематология, гериатрия, диетология, изъятие и хранение органов и (или) тканей человека для трансплантации, кардиология, клиническая лабораторная диагностика, клиническая фармакология, лабораторная диагностика, лечебная физкультура, лечебная физкультура и спортивная медицина, </t>
    </r>
    <r>
      <rPr>
        <b/>
        <sz val="10"/>
        <rFont val="Calibri"/>
        <family val="2"/>
        <charset val="204"/>
        <scheme val="minor"/>
      </rPr>
      <t xml:space="preserve">медицинская реабилитация, </t>
    </r>
    <r>
      <rPr>
        <sz val="10"/>
        <rFont val="Calibri"/>
        <family val="2"/>
        <charset val="204"/>
        <scheme val="minor"/>
      </rPr>
      <t>медицинский массаж, неврология, нейрохирургия,</t>
    </r>
    <r>
      <rPr>
        <b/>
        <sz val="10"/>
        <rFont val="Calibri"/>
        <family val="2"/>
        <charset val="204"/>
        <scheme val="minor"/>
      </rPr>
      <t xml:space="preserve"> онкология,</t>
    </r>
    <r>
      <rPr>
        <sz val="10"/>
        <rFont val="Calibri"/>
        <family val="2"/>
        <charset val="204"/>
        <scheme val="minor"/>
      </rPr>
      <t xml:space="preserve"> операционное дело, оториноларингология (за исключением кохлеарной имплантации), патологическая анатомия, пульмонология, ревматология, рентгенология, рефлексотерапия, сердечно-сосудистая хирургия,  сестринское дело, терапия, травматология и ортопедия, трансфузиология, ультразвуковая диагностика, физиотерапия, функциональная диагностика, хирургия, эндокринология, эндоскопия</t>
    </r>
  </si>
  <si>
    <r>
      <rPr>
        <sz val="10"/>
        <rFont val="Calibri"/>
        <family val="2"/>
        <charset val="204"/>
        <scheme val="minor"/>
      </rPr>
      <t>анестезиология и реаниматология, вакцинация (проведение профилактических прививок), лабораторная диагностика, лечебная физкультура, медицинский массаж, неотложная медицинская помощь,</t>
    </r>
    <r>
      <rPr>
        <sz val="10"/>
        <color rgb="FFFF0000"/>
        <rFont val="Calibri"/>
        <family val="2"/>
        <charset val="204"/>
        <scheme val="minor"/>
      </rPr>
      <t xml:space="preserve"> </t>
    </r>
    <r>
      <rPr>
        <sz val="10"/>
        <rFont val="Calibri"/>
        <family val="2"/>
        <charset val="204"/>
        <scheme val="minor"/>
      </rPr>
      <t>операционное дело, рентгенология, сестринское дело, сестринское дело в педиатрии, стоматология, физиотерапия, функциональная диагностика</t>
    </r>
  </si>
  <si>
    <r>
      <rPr>
        <sz val="10"/>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t>
    </r>
    <r>
      <rPr>
        <sz val="10"/>
        <color rgb="FFFF0000"/>
        <rFont val="Calibri"/>
        <family val="2"/>
        <charset val="204"/>
        <scheme val="minor"/>
      </rPr>
      <t xml:space="preserve">, </t>
    </r>
    <r>
      <rPr>
        <sz val="10"/>
        <rFont val="Calibri"/>
        <family val="2"/>
        <charset val="204"/>
        <scheme val="minor"/>
      </rPr>
      <t>гастроэнтерология, дерматовенерология, детская кардиология, детская урология-андрология, детская хирургия, детская эндокринология,</t>
    </r>
    <r>
      <rPr>
        <sz val="10"/>
        <color rgb="FFFF0000"/>
        <rFont val="Calibri"/>
        <family val="2"/>
        <charset val="204"/>
        <scheme val="minor"/>
      </rPr>
      <t xml:space="preserve"> </t>
    </r>
    <r>
      <rPr>
        <sz val="10"/>
        <rFont val="Calibri"/>
        <family val="2"/>
        <charset val="204"/>
        <scheme val="minor"/>
      </rPr>
      <t>инфекционные болезни, клиническая лабораторная диагностика, неврология, неотложная медицинская помощь, нефрология, оториноларингология (за исключением кохлеарной имплантации), сурдология-оториноларингология, офтальмология, рентгенология, рефлексотерапия, травматология и ортопедия, пульмонология, ультразвуковая диагностика, урология, физиотерапия, функциональная диагностика, стоматология детская, эндоскопия</t>
    </r>
  </si>
  <si>
    <r>
      <t xml:space="preserve">акушерство и гинекология (за исключением использования вспомогательных репродуктивных технологий и искусственного прерывания беременности), анестезиология и реаниматология, бактериология, гастроэнтерология, детская урология-андрология, детская хирургия, диетология, клиническая лабораторная диагностика, лабораторная диагностика, лечебная физкультура и спортивная медицина, медицинский массаж, </t>
    </r>
    <r>
      <rPr>
        <b/>
        <sz val="10"/>
        <rFont val="Calibri"/>
        <family val="2"/>
        <charset val="204"/>
        <scheme val="minor"/>
      </rPr>
      <t xml:space="preserve">медицинская реабилитация, </t>
    </r>
    <r>
      <rPr>
        <sz val="10"/>
        <rFont val="Calibri"/>
        <family val="2"/>
        <charset val="204"/>
        <scheme val="minor"/>
      </rPr>
      <t>неврология, нейрохирургия, неонатология, нефрология, операционное дело, офтальмология, педиатрия, рентгенология, сестринское дело, сестринское дело в педиатрии, травматология и ортопедия, трансфузиология, ультразвуковая диагностика, урология, физиотерапия, функциональная диагностика, эндоскопия</t>
    </r>
  </si>
  <si>
    <r>
      <rPr>
        <sz val="10"/>
        <rFont val="Calibri"/>
        <family val="2"/>
        <charset val="204"/>
        <scheme val="minor"/>
      </rPr>
      <t>вакцинация (проведение профилактических прививок), неотложная медицинская помощь,</t>
    </r>
    <r>
      <rPr>
        <sz val="10"/>
        <color rgb="FFFF0000"/>
        <rFont val="Calibri"/>
        <family val="2"/>
        <charset val="204"/>
        <scheme val="minor"/>
      </rPr>
      <t xml:space="preserve"> </t>
    </r>
    <r>
      <rPr>
        <sz val="10"/>
        <rFont val="Calibri"/>
        <family val="2"/>
        <charset val="204"/>
        <scheme val="minor"/>
      </rPr>
      <t>педиатрия,терапия</t>
    </r>
  </si>
  <si>
    <r>
      <rPr>
        <sz val="10"/>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беременности),акушерство и гинекология ( искусственное прерывание беременности), медицинская реабилитация,</t>
    </r>
    <r>
      <rPr>
        <sz val="10"/>
        <color rgb="FFFF0000"/>
        <rFont val="Calibri"/>
        <family val="2"/>
        <charset val="204"/>
        <scheme val="minor"/>
      </rPr>
      <t xml:space="preserve"> </t>
    </r>
    <r>
      <rPr>
        <b/>
        <sz val="10"/>
        <rFont val="Calibri"/>
        <family val="2"/>
        <charset val="204"/>
        <scheme val="minor"/>
      </rPr>
      <t>онкология</t>
    </r>
  </si>
  <si>
    <r>
      <rPr>
        <sz val="10"/>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бактериология, гастроэнтерология, гематология,  детская хирургия, диетология, дезинфектология, инфекционные болезни, изъятие и хранение органов и (или) тканей человека для трансплантации, кардиология, клиническая лабораторная диагностика, клиническая фармакология, лабораторная диагностика, лечебная физкультура,</t>
    </r>
    <r>
      <rPr>
        <b/>
        <sz val="10"/>
        <rFont val="Calibri"/>
        <family val="2"/>
        <charset val="204"/>
        <scheme val="minor"/>
      </rPr>
      <t xml:space="preserve"> медицинская реабилитация,</t>
    </r>
    <r>
      <rPr>
        <sz val="10"/>
        <rFont val="Calibri"/>
        <family val="2"/>
        <charset val="204"/>
        <scheme val="minor"/>
      </rPr>
      <t xml:space="preserve"> медицинский массаж, неврология, нейрохирургия,</t>
    </r>
    <r>
      <rPr>
        <b/>
        <sz val="10"/>
        <rFont val="Calibri"/>
        <family val="2"/>
        <charset val="204"/>
        <scheme val="minor"/>
      </rPr>
      <t xml:space="preserve"> онкология,</t>
    </r>
    <r>
      <rPr>
        <sz val="10"/>
        <rFont val="Calibri"/>
        <family val="2"/>
        <charset val="204"/>
        <scheme val="minor"/>
      </rPr>
      <t xml:space="preserve"> операционное дело, педиатрия,ревматология,</t>
    </r>
    <r>
      <rPr>
        <sz val="10"/>
        <color rgb="FFFF0000"/>
        <rFont val="Calibri"/>
        <family val="2"/>
        <charset val="204"/>
        <scheme val="minor"/>
      </rPr>
      <t xml:space="preserve">  </t>
    </r>
    <r>
      <rPr>
        <sz val="10"/>
        <rFont val="Calibri"/>
        <family val="2"/>
        <charset val="204"/>
        <scheme val="minor"/>
      </rPr>
      <t xml:space="preserve">рентгенология, рентгенэндоваскулярная диагностика и лечение, рефлексотерапия,сердечно-сосудистая хирургия, </t>
    </r>
    <r>
      <rPr>
        <sz val="10"/>
        <color rgb="FFFF0000"/>
        <rFont val="Calibri"/>
        <family val="2"/>
        <charset val="204"/>
        <scheme val="minor"/>
      </rPr>
      <t xml:space="preserve"> </t>
    </r>
    <r>
      <rPr>
        <sz val="10"/>
        <rFont val="Calibri"/>
        <family val="2"/>
        <charset val="204"/>
        <scheme val="minor"/>
      </rPr>
      <t>сестринское дело, сестринское дело в педиатрии, терапия, травматология и ортопедия, трансфузиология, ультразвуковая диагностика, физиотерапия, функциональная диагностика, хирургия, хирургия (комбустиология), эндоскопия, эпидемиология</t>
    </r>
  </si>
  <si>
    <r>
      <rPr>
        <sz val="10"/>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вакцинация (проведение профилактических прививок), дезинфектология, дерматовенерология, диетология, клиническая лабораторная диагностика,</t>
    </r>
    <r>
      <rPr>
        <sz val="10"/>
        <color rgb="FFFF0000"/>
        <rFont val="Calibri"/>
        <family val="2"/>
        <charset val="204"/>
        <scheme val="minor"/>
      </rPr>
      <t xml:space="preserve"> </t>
    </r>
    <r>
      <rPr>
        <sz val="10"/>
        <rFont val="Calibri"/>
        <family val="2"/>
        <charset val="204"/>
        <scheme val="minor"/>
      </rPr>
      <t>лечебная физкультура и спортивная медицина, лабораторная диагностика, неонатология, неврология, операционное дело, офтальмология, рентгенология, сестринское дело, сестринское дело в педиатрии, терапия, трансфузиология, ультразвуковая диагностика, урология, функциональная диагностика, эпидемиология</t>
    </r>
  </si>
  <si>
    <r>
      <rPr>
        <sz val="10"/>
        <rFont val="Calibri"/>
        <family val="2"/>
        <charset val="204"/>
        <scheme val="minor"/>
      </rP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гастроэнтерология, дерматовенерология, диетология, кардиология, клиническая лабораторная диагностика, лабораторная диагностика, лечебная физкультура, лечебная физкультура и спортивная медицина, мануальная терапия, медицинский массаж, медицинская реабилитация, неврология,</t>
    </r>
    <r>
      <rPr>
        <sz val="10"/>
        <color rgb="FFFF0000"/>
        <rFont val="Calibri"/>
        <family val="2"/>
        <charset val="204"/>
        <scheme val="minor"/>
      </rPr>
      <t xml:space="preserve"> </t>
    </r>
    <r>
      <rPr>
        <sz val="10"/>
        <rFont val="Calibri"/>
        <family val="2"/>
        <charset val="204"/>
        <scheme val="minor"/>
      </rPr>
      <t xml:space="preserve"> педиатрия, профпатология, пульмонология,рефлексотерапия, сестринское дело,</t>
    </r>
    <r>
      <rPr>
        <sz val="10"/>
        <color rgb="FFFF0000"/>
        <rFont val="Calibri"/>
        <family val="2"/>
        <charset val="204"/>
        <scheme val="minor"/>
      </rPr>
      <t>,</t>
    </r>
    <r>
      <rPr>
        <sz val="10"/>
        <rFont val="Calibri"/>
        <family val="2"/>
        <charset val="204"/>
        <scheme val="minor"/>
      </rPr>
      <t xml:space="preserve"> терапия, травматология и ортопедия, ультразвуковая диагностика, урология, физиотерапия, функциональная диагностика, </t>
    </r>
    <r>
      <rPr>
        <sz val="10"/>
        <color rgb="FFFF0000"/>
        <rFont val="Calibri"/>
        <family val="2"/>
        <charset val="204"/>
        <scheme val="minor"/>
      </rPr>
      <t xml:space="preserve"> </t>
    </r>
    <r>
      <rPr>
        <sz val="10"/>
        <rFont val="Calibri"/>
        <family val="2"/>
        <charset val="204"/>
        <scheme val="minor"/>
      </rPr>
      <t>эндокринология</t>
    </r>
  </si>
  <si>
    <r>
      <rPr>
        <sz val="10"/>
        <rFont val="Times New Roman"/>
        <family val="1"/>
        <charset val="204"/>
      </rPr>
      <t>акушерство и гинекология (за исключением использования вспомогательных репродуктивных технологий и искусственного прерывания беременности), аллергология и иммунология, гастроэнтерология, детская кардиология, детская эндокринология, детская урология-андрология,</t>
    </r>
    <r>
      <rPr>
        <sz val="10"/>
        <color rgb="FFFF0000"/>
        <rFont val="Times New Roman"/>
        <family val="1"/>
        <charset val="204"/>
      </rPr>
      <t xml:space="preserve"> </t>
    </r>
    <r>
      <rPr>
        <sz val="10"/>
        <rFont val="Times New Roman"/>
        <family val="1"/>
        <charset val="204"/>
      </rPr>
      <t>дерматовенерология,</t>
    </r>
    <r>
      <rPr>
        <sz val="10"/>
        <color rgb="FFFF0000"/>
        <rFont val="Times New Roman"/>
        <family val="1"/>
        <charset val="204"/>
      </rPr>
      <t xml:space="preserve"> </t>
    </r>
    <r>
      <rPr>
        <sz val="10"/>
        <rFont val="Times New Roman"/>
        <family val="1"/>
        <charset val="204"/>
      </rPr>
      <t>детская хирургия, инфекционные болезни,</t>
    </r>
    <r>
      <rPr>
        <sz val="10"/>
        <color rgb="FFFF0000"/>
        <rFont val="Times New Roman"/>
        <family val="1"/>
        <charset val="204"/>
      </rPr>
      <t xml:space="preserve"> </t>
    </r>
    <r>
      <rPr>
        <sz val="10"/>
        <rFont val="Times New Roman"/>
        <family val="1"/>
        <charset val="204"/>
      </rPr>
      <t>лечебная физкультура и спортивная медицина, клиническая лабораторная диагностика, медицинская реабилитация, неврология, нефрология, оториноларингология (за исключением кохлеарной имплантации), офтальмология, рентгенология, рефлексотерапия, стоматология детская, травматология и ортопедия, ультразвуковая диагностика, урология, физиотерапия, функциональная диагностика, эндоскопия, эпидемиология</t>
    </r>
  </si>
  <si>
    <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кардиология, медицинская реабилитация, неврология,</t>
    </r>
    <r>
      <rPr>
        <b/>
        <sz val="10"/>
        <rFont val="Calibri"/>
        <family val="2"/>
        <charset val="204"/>
        <scheme val="minor"/>
      </rPr>
      <t xml:space="preserve"> онкология,</t>
    </r>
    <r>
      <rPr>
        <sz val="10"/>
        <rFont val="Calibri"/>
        <family val="2"/>
        <charset val="204"/>
        <scheme val="minor"/>
      </rPr>
      <t xml:space="preserve"> хирургия, эндокринология</t>
    </r>
  </si>
  <si>
    <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гастроэнтерология, гериатрия, кардиология, клиническая лабораторная диагностика, колопроктология, клиническая фармакология, лечебная физкультура и спортивная медицина, онкология, неврология, мануальная терапия, медицинская реабилитация, пульмонология, нефрология,</t>
    </r>
    <r>
      <rPr>
        <b/>
        <sz val="10"/>
        <color theme="1"/>
        <rFont val="Times New Roman"/>
        <family val="1"/>
        <charset val="204"/>
      </rPr>
      <t xml:space="preserve"> онкология,</t>
    </r>
    <r>
      <rPr>
        <sz val="10"/>
        <color theme="1"/>
        <rFont val="Times New Roman"/>
        <family val="1"/>
        <charset val="204"/>
      </rPr>
      <t xml:space="preserve"> рефлексотерапия, сердечно-сосудистая хирургия, стоматология терапевтическая, ультразвуковая диагностика, травматология и ортопедия, урология, физиотерапия, функциональная диагностика, хирургия, эндокринология, эндоскопия</t>
    </r>
  </si>
  <si>
    <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гериатрия, дерматовенерология, детская хирургия, диетология, инфекционные болезни, кардиология, клиническая лабораторная диагностика, клиническая фармакология, лабораторная диагностика, лечебная физкультура, медицинский массаж, неврология, неонатология, нефрология, </t>
    </r>
    <r>
      <rPr>
        <b/>
        <sz val="10"/>
        <color theme="1"/>
        <rFont val="Times New Roman"/>
        <family val="1"/>
        <charset val="204"/>
      </rPr>
      <t xml:space="preserve">онкология, </t>
    </r>
    <r>
      <rPr>
        <sz val="10"/>
        <color theme="1"/>
        <rFont val="Times New Roman"/>
        <family val="1"/>
        <charset val="204"/>
      </rPr>
      <t>операционное дело,   оториноларингология (за исключением кохлеарной имплантации), офтальмология, патологическая анатомия, педиатрия, рентгенология, рефлексотерапия, сестринское дело, сестринское дело в педиатрии, терапия, трансфузиология, травматология и ортопедия, ультразвуковая диагностика, урология, физиотерапия, функциональная диагностика, хирургия, эндоскопия, эндокринология, эпидемиология</t>
    </r>
  </si>
  <si>
    <r>
      <rPr>
        <sz val="10"/>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бактериология, гериатрия, дезинфектология, дерматовенерология, детская хирургия, инфекционные болезни, кардиология, клиническая лабораторная диагностика, лечебная физкультура и спортивная медицина, неврология, онкология, ортодонтия, профпатология, оториноларингология (за исключением кохлеарной имплантации), офтальмология, патологическая анатомия,</t>
    </r>
    <r>
      <rPr>
        <sz val="10"/>
        <color rgb="FFFF0000"/>
        <rFont val="Calibri"/>
        <family val="2"/>
        <charset val="204"/>
        <scheme val="minor"/>
      </rPr>
      <t xml:space="preserve"> </t>
    </r>
    <r>
      <rPr>
        <sz val="10"/>
        <rFont val="Calibri"/>
        <family val="2"/>
        <charset val="204"/>
        <scheme val="minor"/>
      </rPr>
      <t>рентгенология, стоматология детская, стоматология общей практики,  стоматология ортопедическая, стоматология терапевтическая, стоматология хирургическая,травматология и ортопедия, урология, физиотерапия,  фтизиатрия, функциональная диагностика, хирургия, ультразвуковая диагностика,</t>
    </r>
    <r>
      <rPr>
        <sz val="10"/>
        <color rgb="FFFF0000"/>
        <rFont val="Calibri"/>
        <family val="2"/>
        <charset val="204"/>
        <scheme val="minor"/>
      </rPr>
      <t xml:space="preserve"> </t>
    </r>
    <r>
      <rPr>
        <sz val="10"/>
        <rFont val="Calibri"/>
        <family val="2"/>
        <charset val="204"/>
        <scheme val="minor"/>
      </rPr>
      <t>эндоскопия, эндокринология, эпидемиология</t>
    </r>
  </si>
  <si>
    <r>
      <rPr>
        <sz val="10"/>
        <rFont val="Calibri"/>
        <family val="2"/>
        <charset val="204"/>
        <scheme val="minor"/>
      </rPr>
      <t>акушерское дело,</t>
    </r>
    <r>
      <rPr>
        <sz val="10"/>
        <color rgb="FFFF0000"/>
        <rFont val="Calibri"/>
        <family val="2"/>
        <charset val="204"/>
        <scheme val="minor"/>
      </rPr>
      <t xml:space="preserve"> </t>
    </r>
    <r>
      <rPr>
        <sz val="10"/>
        <rFont val="Calibri"/>
        <family val="2"/>
        <charset val="204"/>
        <scheme val="minor"/>
      </rPr>
      <t>вакцинация (проведение профилактических прививок), дезинфектология, лабораторная диагностика, лечебное дело, лечебная физкультура, медицинский массаж, неотложная медицинская помощь, медико-социальная помощь, операционное дело, общая практика, рентгенология, сестринское дело, сестринское дело в педиатрии, стоматология, стоматология ортопедическая,  физиотерапия, функциональная диагностика, эпидемиология</t>
    </r>
  </si>
  <si>
    <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детская хирургия,  диетология, инфекционные болезни, кардиология, клиническая лабораторная диагностика, клиническая фармакология, колопроктология, лабораторная диагностика, лечебная физкультура, медицинская реабилитация, медицинский массаж, неврология, неонатология, </t>
    </r>
    <r>
      <rPr>
        <b/>
        <sz val="10"/>
        <rFont val="Calibri"/>
        <family val="2"/>
        <charset val="204"/>
        <scheme val="minor"/>
      </rPr>
      <t>онкология,</t>
    </r>
    <r>
      <rPr>
        <sz val="10"/>
        <rFont val="Calibri"/>
        <family val="2"/>
        <charset val="204"/>
        <scheme val="minor"/>
      </rPr>
      <t xml:space="preserve"> операционное дело, оториноларингология (за исключением кохлеарной имплантации), педиатрия, рентгенология, сестринское дело, сестринское дело в педиатрии, стоматология хирургическая, терапия, травматология и ортопедия, трансфузиология, ультразвуковая диагностика, урология, физиотерапия, фтизиатрия,  функциональная диагностика, хирургия, хирургия (абдоминальная), эндокринология, эндоскопия</t>
    </r>
  </si>
  <si>
    <r>
      <rPr>
        <sz val="10"/>
        <rFont val="Calibri"/>
        <family val="2"/>
        <charset val="204"/>
        <scheme val="minor"/>
      </rPr>
      <t>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гериатрия,  дерматовенерология, детская хирургия, инфекционные болезни, кардиология, колопроктология, клиническая лабораторная диагностика, неврология, онкология, оториноларингология (за исключением кохлеарной имплантации), офтальмология, профпатология, рентгенология, рефлексотерапия, стоматология детская, стоматология ортопедическая, стоматология терапевтическая, стоматология хирургическая, травматология и ортопедия, урология, фтизиатрия, функциональная диагностика, хирургия, ультразвуковая диагностика,</t>
    </r>
    <r>
      <rPr>
        <sz val="10"/>
        <color rgb="FFFF0000"/>
        <rFont val="Calibri"/>
        <family val="2"/>
        <charset val="204"/>
        <scheme val="minor"/>
      </rPr>
      <t xml:space="preserve"> </t>
    </r>
    <r>
      <rPr>
        <sz val="10"/>
        <rFont val="Calibri"/>
        <family val="2"/>
        <charset val="204"/>
        <scheme val="minor"/>
      </rPr>
      <t>эндокринология, эндоскопия</t>
    </r>
  </si>
  <si>
    <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 искусственное прерывание беременности),  анестезиология и реаниматология, детская хирургия, диетология, кардиология, инфекционные болезни, колопроктология, нейрохирургия, неврология, неонатология, </t>
    </r>
    <r>
      <rPr>
        <b/>
        <sz val="10"/>
        <rFont val="Calibri"/>
        <family val="2"/>
        <charset val="204"/>
        <scheme val="minor"/>
      </rPr>
      <t xml:space="preserve">онкология, </t>
    </r>
    <r>
      <rPr>
        <sz val="10"/>
        <rFont val="Calibri"/>
        <family val="2"/>
        <charset val="204"/>
        <scheme val="minor"/>
      </rPr>
      <t>операционное дело, оториноларингология (за исключением кохлеарной имплантации), офтальмология, педиатрия, рентгенология, сестринское дело, сестринское дело в педиатрии, терапия, травматология и ортопедия, трансфузиология, урология, физиотерапия, функциональная диагностика, хирургия, эндоскопия</t>
    </r>
  </si>
  <si>
    <r>
      <rPr>
        <sz val="10"/>
        <rFont val="Times New Roman"/>
        <family val="1"/>
        <charset val="204"/>
      </rPr>
      <t>акушерское дело, анестезиология и реаниматология, вакцинация (проведение профилактических прививок), лабораторная диагностика, лечебная физкультура, медицинский массаж, неотложная медицинская помощь, рентгенология, сестринское дело, сестринское дело в педиатрии, стоматология,</t>
    </r>
    <r>
      <rPr>
        <sz val="10"/>
        <color rgb="FFFF0000"/>
        <rFont val="Times New Roman"/>
        <family val="1"/>
        <charset val="204"/>
      </rPr>
      <t xml:space="preserve"> </t>
    </r>
    <r>
      <rPr>
        <sz val="10"/>
        <rFont val="Times New Roman"/>
        <family val="1"/>
        <charset val="204"/>
      </rPr>
      <t xml:space="preserve"> стоматология ортопедическая, физиотерапия, функциональная диагностика, эпидемиология</t>
    </r>
  </si>
  <si>
    <r>
      <t>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кардиология, медицинская реабилитация, медицинский массаж, неврология, нефрология,</t>
    </r>
    <r>
      <rPr>
        <b/>
        <sz val="10"/>
        <color theme="1"/>
        <rFont val="Times New Roman"/>
        <family val="1"/>
        <charset val="204"/>
      </rPr>
      <t xml:space="preserve"> онкология,</t>
    </r>
    <r>
      <rPr>
        <sz val="10"/>
        <color theme="1"/>
        <rFont val="Times New Roman"/>
        <family val="1"/>
        <charset val="204"/>
      </rPr>
      <t xml:space="preserve"> педиатрия, рентгенология, сестринское дело, травматология и ортопедия, ультразвуковая диагностика, урология, функциональная диагностика, хирургия, эндоскопия</t>
    </r>
  </si>
  <si>
    <r>
      <rPr>
        <sz val="10"/>
        <rFont val="Times New Roman"/>
        <family val="1"/>
        <charset val="204"/>
      </rPr>
      <t xml:space="preserve">акушерское дело, акушерство и гинекология (за исключением использования вспомогательных репродуктивных технологий и искусственного прерывания беременности), акушерство и гинекология (искусственное прерывание беременности), анестезиология и реаниматология, вакцинация (проведение профилактических прививок), гериатрия, дезинфектология, </t>
    </r>
    <r>
      <rPr>
        <sz val="10"/>
        <color rgb="FFFF0000"/>
        <rFont val="Times New Roman"/>
        <family val="1"/>
        <charset val="204"/>
      </rPr>
      <t xml:space="preserve"> </t>
    </r>
    <r>
      <rPr>
        <sz val="10"/>
        <rFont val="Times New Roman"/>
        <family val="1"/>
        <charset val="204"/>
      </rPr>
      <t>детская хирургия, диетология, инфекционные болезни</t>
    </r>
    <r>
      <rPr>
        <sz val="10"/>
        <color rgb="FFFF0000"/>
        <rFont val="Times New Roman"/>
        <family val="1"/>
        <charset val="204"/>
      </rPr>
      <t xml:space="preserve">, </t>
    </r>
    <r>
      <rPr>
        <sz val="10"/>
        <rFont val="Times New Roman"/>
        <family val="1"/>
        <charset val="204"/>
      </rPr>
      <t xml:space="preserve">колопроктология, кардиология, клиническая лабораторная диагностика, лабораторная диагностика, лечебная физкультура, лечебная физкультура и спортивная медицина, </t>
    </r>
    <r>
      <rPr>
        <b/>
        <sz val="10"/>
        <rFont val="Times New Roman"/>
        <family val="1"/>
        <charset val="204"/>
      </rPr>
      <t xml:space="preserve">медицинская реабилитация, </t>
    </r>
    <r>
      <rPr>
        <sz val="10"/>
        <rFont val="Times New Roman"/>
        <family val="1"/>
        <charset val="204"/>
      </rPr>
      <t>медицинский массаж, неврология, нейрохирургия, нефрология, неонатология,</t>
    </r>
    <r>
      <rPr>
        <b/>
        <sz val="10"/>
        <rFont val="Times New Roman"/>
        <family val="1"/>
        <charset val="204"/>
      </rPr>
      <t xml:space="preserve"> онкология, </t>
    </r>
    <r>
      <rPr>
        <sz val="10"/>
        <rFont val="Times New Roman"/>
        <family val="1"/>
        <charset val="204"/>
      </rPr>
      <t>операционное дело, оториноларингология (за исключением кохлеарной имплантации), патологическая анатомия, педиатрия, рентгенология,</t>
    </r>
    <r>
      <rPr>
        <sz val="10"/>
        <color rgb="FFFF0000"/>
        <rFont val="Times New Roman"/>
        <family val="1"/>
        <charset val="204"/>
      </rPr>
      <t xml:space="preserve"> </t>
    </r>
    <r>
      <rPr>
        <sz val="10"/>
        <rFont val="Times New Roman"/>
        <family val="1"/>
        <charset val="204"/>
      </rPr>
      <t>рентгенэндоваскулярная диагностика и лечение, сердечно-сосудистая хирургия, сестринское дело, сестринское дело в педиатрии, терапия, травматология и ортопедия, трансфузиология, ультразвуковая диагностика, урология,</t>
    </r>
    <r>
      <rPr>
        <sz val="10"/>
        <color rgb="FFFF0000"/>
        <rFont val="Times New Roman"/>
        <family val="1"/>
        <charset val="204"/>
      </rPr>
      <t xml:space="preserve"> </t>
    </r>
    <r>
      <rPr>
        <sz val="10"/>
        <rFont val="Times New Roman"/>
        <family val="1"/>
        <charset val="204"/>
      </rPr>
      <t>хирургия, физиотерапия, функциональная диагностика, эндокринология, эндоскопия, эпидемиология</t>
    </r>
  </si>
  <si>
    <r>
      <rPr>
        <sz val="10"/>
        <rFont val="Calibri"/>
        <family val="2"/>
        <charset val="204"/>
        <scheme val="minor"/>
      </rPr>
      <t>анестезиология и реаниматология, кардиология, колопроктология, сердечно-сосудистая хирургия, ультразвуковая диагностика,</t>
    </r>
    <r>
      <rPr>
        <sz val="10"/>
        <color rgb="FFFF0000"/>
        <rFont val="Calibri"/>
        <family val="2"/>
        <charset val="204"/>
        <scheme val="minor"/>
      </rPr>
      <t xml:space="preserve"> </t>
    </r>
    <r>
      <rPr>
        <sz val="10"/>
        <rFont val="Calibri"/>
        <family val="2"/>
        <charset val="204"/>
        <scheme val="minor"/>
      </rPr>
      <t>урология, функциональная диагностика, хирургия</t>
    </r>
  </si>
  <si>
    <t xml:space="preserve"> Хафизов Артур Хамзинович</t>
  </si>
  <si>
    <t xml:space="preserve"> Раджабова Надира Баракаевна</t>
  </si>
  <si>
    <t>Гильмияров Олег Николаевич</t>
  </si>
  <si>
    <t>Киракосян Александр Альбертович  Галиакберов Зинур Сагдиахметович</t>
  </si>
  <si>
    <t xml:space="preserve"> Захаров Игорь Владимирович Захарова Светлана Тимергазиевна</t>
  </si>
  <si>
    <t xml:space="preserve"> Галиакберов Зинур Сагдиахметович</t>
  </si>
  <si>
    <t xml:space="preserve"> Хафизов Фирдавис Флюрович</t>
  </si>
  <si>
    <t xml:space="preserve"> Якупова Эльмира Айратовна</t>
  </si>
  <si>
    <t xml:space="preserve">  тел 89268487699, (834782) 3-72-72  e-mail: ooo.osc@yandex.ru</t>
  </si>
  <si>
    <t>тел:8(34798)3-19-34,3-18-64, 3-45-31,  e-mail: mescrb@mail.ru</t>
  </si>
  <si>
    <t xml:space="preserve"> Крюкова Елена Петровна</t>
  </si>
  <si>
    <t>Ахиярова Светлана Юрьевна Ахияров Алмаз Фаимович</t>
  </si>
  <si>
    <t>Домбровская Алена Дмитриевна</t>
  </si>
  <si>
    <t>Фахретдинов Рудольф  Радикович</t>
  </si>
  <si>
    <t xml:space="preserve">Гареев Валерий Юрьевич </t>
  </si>
  <si>
    <t>1090280009786</t>
  </si>
  <si>
    <t>Галимов Радик Рафкатович</t>
  </si>
  <si>
    <t>Гельметдинов Салават Фаатович</t>
  </si>
  <si>
    <t>Аминова Зульфия Камильевна</t>
  </si>
  <si>
    <t>Давлетова Елена Альбертовна</t>
  </si>
  <si>
    <t>Иштуков  Роберт Ризович</t>
  </si>
  <si>
    <t>Дунаева Алина Раильевна</t>
  </si>
  <si>
    <r>
      <t>Федеральное государственное бюджетное учреждение "Всероссийский центр глазной и пластической хирургии" Министерства здравоохранения Российской Федерации (</t>
    </r>
    <r>
      <rPr>
        <b/>
        <sz val="10"/>
        <color rgb="FFFF0000"/>
        <rFont val="Calibri"/>
        <family val="2"/>
        <charset val="204"/>
        <scheme val="minor"/>
      </rPr>
      <t>ФГБУ "ВЦГПХ" Минздрава России)</t>
    </r>
  </si>
  <si>
    <t>27.08.2021 реорганизация путоем сляния в БГМУ</t>
  </si>
  <si>
    <t>За 2021год в системе ОМС работали 148 медицинских учреждений, из них госуд- 118, частных -30 ( федеральн-5)</t>
  </si>
  <si>
    <r>
      <t>Общество с ограниченной ответственностью "Геном-РБ" (</t>
    </r>
    <r>
      <rPr>
        <b/>
        <sz val="10"/>
        <color rgb="FFFF0000"/>
        <rFont val="Calibri"/>
        <family val="2"/>
        <charset val="204"/>
        <scheme val="minor"/>
      </rPr>
      <t>ООО "Геном-Р</t>
    </r>
    <r>
      <rPr>
        <sz val="10"/>
        <color rgb="FFFF0000"/>
        <rFont val="Calibri"/>
        <family val="2"/>
        <charset val="204"/>
        <scheme val="minor"/>
      </rPr>
      <t>Б")</t>
    </r>
  </si>
  <si>
    <r>
      <t>Государственное бюджетное учреждение здравоохранения Республики Башкортостан Поликлиника №52 города Уфа (</t>
    </r>
    <r>
      <rPr>
        <b/>
        <sz val="10"/>
        <color rgb="FFFF0000"/>
        <rFont val="Calibri"/>
        <family val="2"/>
        <charset val="204"/>
        <scheme val="minor"/>
      </rPr>
      <t>ГБУЗ РБ  Поликлиника №52 г.Уфа</t>
    </r>
    <r>
      <rPr>
        <sz val="10"/>
        <color rgb="FFFF0000"/>
        <rFont val="Calibri"/>
        <family val="2"/>
        <charset val="204"/>
        <scheme val="minor"/>
      </rPr>
      <t>)</t>
    </r>
  </si>
  <si>
    <r>
      <t>Государственное бюджетное учреждение здравоохранения Республики Башкортостан Поликлиника №48  города Уфа (</t>
    </r>
    <r>
      <rPr>
        <b/>
        <sz val="10"/>
        <color rgb="FFFF0000"/>
        <rFont val="Calibri"/>
        <family val="2"/>
        <charset val="204"/>
        <scheme val="minor"/>
      </rPr>
      <t>ГБУЗ РБ  Поликлиника №48 г.Уфа</t>
    </r>
    <r>
      <rPr>
        <sz val="10"/>
        <color rgb="FFFF0000"/>
        <rFont val="Calibri"/>
        <family val="2"/>
        <charset val="204"/>
        <scheme val="minor"/>
      </rPr>
      <t>)</t>
    </r>
  </si>
  <si>
    <r>
      <t>Государственное бюджетное учреждение здравоохранения Республики Башкортостан Поликлиника №38  города Уфа (Г</t>
    </r>
    <r>
      <rPr>
        <b/>
        <sz val="10"/>
        <color rgb="FFFF0000"/>
        <rFont val="Times New Roman"/>
        <family val="1"/>
        <charset val="204"/>
      </rPr>
      <t>БУЗ РБ  Поликлиника №38 г.Уфа</t>
    </r>
    <r>
      <rPr>
        <sz val="10"/>
        <color rgb="FFFF0000"/>
        <rFont val="Times New Roman"/>
        <family val="1"/>
        <charset val="204"/>
      </rPr>
      <t>)</t>
    </r>
  </si>
  <si>
    <t>вакцинация (проведение профилактических прививок), дезинфектология, лечебное дело, лечебная физкультура,  сестринское дело, медицинский массаж, акушерское дело, лабораторная диагностика, общая практика, стоматология, рентгенология, физиотерапия, функциональная диагностика</t>
  </si>
  <si>
    <t>акушерство и гинекология (за исключением использования вспомогательных репродуктивных технологий и искусственного прерывания беременности), дерматовенерология, гастроэнтерология, инфекционные болезни, кардиология, неотложная медицинская помощь,  оториноларингология (за исключением кохлеарной имплантации), офтальмология, лечебная физкультура и спортивная медицина, неврология, рефлексотерапия, онкология, хирургия, пульмонология, профпатология, сурдология-оториноларингология, травматология и ортопедия, клиническая лабораторная диагностика, рентгенология, урология, ультразвуковая диагностика, эндокринология, эндоскопия, физиотерапия, функциональная диагностика, эпидемиология, стоматология общей практики, стоматология терапевтическая</t>
  </si>
  <si>
    <r>
      <t>Государственное бюджетное учреждение здравоохранения Республики Башкортостан Поликлиника №2 города Уфа  (Г</t>
    </r>
    <r>
      <rPr>
        <b/>
        <sz val="10"/>
        <color rgb="FFFF0000"/>
        <rFont val="Calibri"/>
        <family val="2"/>
        <charset val="204"/>
        <scheme val="minor"/>
      </rPr>
      <t>БУЗ РБ  Поликлиника №2 г.Уфа</t>
    </r>
    <r>
      <rPr>
        <sz val="10"/>
        <color rgb="FFFF0000"/>
        <rFont val="Calibri"/>
        <family val="2"/>
        <charset val="204"/>
        <scheme val="minor"/>
      </rPr>
      <t>)</t>
    </r>
  </si>
  <si>
    <t>акушерское дело, вакцинация (проведение профилактических прививок), лабораторная диагностика, лечебная физкультура, медицинский массаж, неотложная медицинская помощь, сестринское дело, стоматология, рентгенология, физиотерапия, функциональная диагностика</t>
  </si>
  <si>
    <r>
      <t>Государственное бюджетное учреждение здравоохранения Республики Башкортостан Городская клиническая больница №10 города Уфа (Г</t>
    </r>
    <r>
      <rPr>
        <b/>
        <sz val="10"/>
        <color rgb="FFFF0000"/>
        <rFont val="Calibri"/>
        <family val="2"/>
        <charset val="204"/>
        <scheme val="minor"/>
      </rPr>
      <t>БУЗ РБ ГКБ №10 г.Уфа</t>
    </r>
    <r>
      <rPr>
        <sz val="10"/>
        <color rgb="FFFF0000"/>
        <rFont val="Calibri"/>
        <family val="2"/>
        <charset val="204"/>
        <scheme val="minor"/>
      </rPr>
      <t>)</t>
    </r>
  </si>
  <si>
    <r>
      <t>анестезиология и реаниматология, диетология, клиническая лабораторная диагностика, лабораторная диагностика, клиническая фармакология, лечебная физкультура, лечебная физкультура и спортивная медицина, медицинский массаж</t>
    </r>
    <r>
      <rPr>
        <b/>
        <sz val="10"/>
        <color rgb="FFFF0000"/>
        <rFont val="Calibri"/>
        <family val="2"/>
        <charset val="204"/>
        <scheme val="minor"/>
      </rPr>
      <t>, медицинская реабилитация,</t>
    </r>
    <r>
      <rPr>
        <sz val="10"/>
        <color rgb="FFFF0000"/>
        <rFont val="Calibri"/>
        <family val="2"/>
        <charset val="204"/>
        <scheme val="minor"/>
      </rPr>
      <t xml:space="preserve"> неврология, операционное дело, офтальмология, рентгенология, рефлексотерапия, сестринское дело, терапия, трансфузиология, ультразвуковая диагностика, функциональная диагностика, физиотерапия, эндоскопия, эпидемиология</t>
    </r>
  </si>
  <si>
    <r>
      <t>Государственное бюджетное учреждение здравоохранения Республики Башкортостан Поликлиника №32  города Уфа  (Г</t>
    </r>
    <r>
      <rPr>
        <b/>
        <sz val="10"/>
        <color rgb="FFFF0000"/>
        <rFont val="Times New Roman"/>
        <family val="1"/>
        <charset val="204"/>
      </rPr>
      <t>БУЗ РБ Поликлиника №32 г.Уфа</t>
    </r>
    <r>
      <rPr>
        <sz val="10"/>
        <color rgb="FFFF0000"/>
        <rFont val="Times New Roman"/>
        <family val="1"/>
        <charset val="204"/>
      </rPr>
      <t>)</t>
    </r>
  </si>
  <si>
    <t>анестезиология и реаниматология, операционное дело, акушерское дело, вакцинация (проведение профилактических прививок), лечебное дело,  лабораторная диагностика, медицинский массаж, неотложная медицинская помощь,  рентгенология, сестринское дело, стоматология, стоматология ортопедическая, физиотерапия, функциональная диагностика</t>
  </si>
  <si>
    <r>
      <t>анестезиология и реаниматология, медицинская реабилитация, неврология,</t>
    </r>
    <r>
      <rPr>
        <b/>
        <sz val="10"/>
        <color rgb="FFFF0000"/>
        <rFont val="Times New Roman"/>
        <family val="1"/>
        <charset val="204"/>
      </rPr>
      <t xml:space="preserve"> онкология,</t>
    </r>
    <r>
      <rPr>
        <sz val="10"/>
        <color rgb="FFFF0000"/>
        <rFont val="Times New Roman"/>
        <family val="1"/>
        <charset val="204"/>
      </rPr>
      <t xml:space="preserve"> травматология и ортопедия, урология, хирургия, рентгенология, физиотерапия</t>
    </r>
  </si>
  <si>
    <r>
      <t xml:space="preserve">Государственное бюджетное учреждение здравоохранения Республики Башкортостан Поликлиника №51  города Уфа </t>
    </r>
    <r>
      <rPr>
        <b/>
        <sz val="10"/>
        <color rgb="FFFF0000"/>
        <rFont val="Calibri"/>
        <family val="2"/>
        <charset val="204"/>
        <scheme val="minor"/>
      </rPr>
      <t>(ГБУЗ РБ  Поликлиника №51 г.Уфа)</t>
    </r>
  </si>
  <si>
    <r>
      <t>Государственное бюджетное учреждение здравоохранения Республики Башкортостан Поликлиника №1  города Уфа (Г</t>
    </r>
    <r>
      <rPr>
        <b/>
        <sz val="10"/>
        <color rgb="FFFF0000"/>
        <rFont val="Times New Roman"/>
        <family val="1"/>
        <charset val="204"/>
      </rPr>
      <t>БУЗ РБ Поликлиника №1 г.Уфа</t>
    </r>
    <r>
      <rPr>
        <sz val="10"/>
        <color rgb="FFFF0000"/>
        <rFont val="Times New Roman"/>
        <family val="1"/>
        <charset val="204"/>
      </rPr>
      <t>)</t>
    </r>
  </si>
  <si>
    <r>
      <t xml:space="preserve">анестезиология и реаниматология, клиническая лабораторная диагностика, лечебная физкультура и спортивная медицина, медицинская реабилитация, </t>
    </r>
    <r>
      <rPr>
        <b/>
        <sz val="10"/>
        <color rgb="FFFF0000"/>
        <rFont val="Times New Roman"/>
        <family val="1"/>
        <charset val="204"/>
      </rPr>
      <t xml:space="preserve">онкология,  </t>
    </r>
    <r>
      <rPr>
        <sz val="10"/>
        <color rgb="FFFF0000"/>
        <rFont val="Times New Roman"/>
        <family val="1"/>
        <charset val="204"/>
      </rPr>
      <t>офтальмология, травматология и ортопедия, хирургия</t>
    </r>
  </si>
  <si>
    <r>
      <t>Государственное бюджетное учреждение здравоохранения Республики Башкортостан Поликлиника №44  города Уфа (</t>
    </r>
    <r>
      <rPr>
        <b/>
        <sz val="10"/>
        <color rgb="FFFF0000"/>
        <rFont val="Calibri"/>
        <family val="2"/>
        <charset val="204"/>
        <scheme val="minor"/>
      </rPr>
      <t>ГБУЗ РБ Поликлиника№44 г.Уфа</t>
    </r>
    <r>
      <rPr>
        <sz val="10"/>
        <color rgb="FFFF0000"/>
        <rFont val="Calibri"/>
        <family val="2"/>
        <charset val="204"/>
        <scheme val="minor"/>
      </rPr>
      <t>)</t>
    </r>
  </si>
  <si>
    <r>
      <t>Государственное бюджетное учреждение здравоохранения Республики Башкортостан Кожно-венерологический диспансер города Салават (</t>
    </r>
    <r>
      <rPr>
        <b/>
        <sz val="10"/>
        <color rgb="FFFF0000"/>
        <rFont val="Calibri"/>
        <family val="2"/>
        <charset val="204"/>
        <scheme val="minor"/>
      </rPr>
      <t>ГБУЗ РБ КВД г.Салават)</t>
    </r>
  </si>
  <si>
    <t>акушерство и гинекология (за исключением использования вспомогательных репродуктивных технологий и искусственного прерывания беременности), дерматовенерология, клиническая лабораторная диагностика, неврология, эндокринология</t>
  </si>
  <si>
    <r>
      <t>Государственное бюджетное учреждение здравоохранения Республики Башкортостан Кожно-венерологический диспансер города Стерлитамак (</t>
    </r>
    <r>
      <rPr>
        <b/>
        <sz val="10"/>
        <color rgb="FFFF0000"/>
        <rFont val="Calibri"/>
        <family val="2"/>
        <charset val="204"/>
        <scheme val="minor"/>
      </rPr>
      <t>ГБУЗ РБ КВД г.Стерлитамак</t>
    </r>
    <r>
      <rPr>
        <sz val="10"/>
        <color rgb="FFFF0000"/>
        <rFont val="Calibri"/>
        <family val="2"/>
        <charset val="204"/>
        <scheme val="minor"/>
      </rPr>
      <t>)</t>
    </r>
  </si>
  <si>
    <t>присоединение к ГБУЗ РКВД №1 по состоянию на 01.01.2022</t>
  </si>
  <si>
    <t>присоединение к ГБУЗ РБ ГКБ №8 г. Уфа по состоянию на 01.01.2022</t>
  </si>
  <si>
    <t>присоединение к ГБУЗ РБ ГКБ №5 г. Уфа по состоянию на 01.01.2022</t>
  </si>
  <si>
    <t>присоединение к ГБУЗ РБ ГКБ № 18 г. Уфа по состоянию на 01.01.2022</t>
  </si>
  <si>
    <t>присоединение к ГБУЗ РБ ГКБ № 5 г. Уфа по состоянию на 01.01.2022</t>
  </si>
  <si>
    <t>присоединение к ГБУЗ РБ БСМП г. Уфа по состоянию на 01.01.2022</t>
  </si>
  <si>
    <t>присоединение к ГБУЗ РБ Поликлиника №50 г. Уфа по состоянию на 01.01.2022</t>
  </si>
  <si>
    <t>присоединение к ООО к ООО "Ситилаб-Башкортостан" (ООО "Ситилаб-Уфа")</t>
  </si>
  <si>
    <t>По состоянию на 01.01.2022 года Закрыты 13 медицинских организаций:</t>
  </si>
  <si>
    <r>
      <t>Государственное бюджетное учреждение здравоохранения Республики Башкортостан Кожно-венерологический диспансер города Салават (</t>
    </r>
    <r>
      <rPr>
        <b/>
        <sz val="10"/>
        <rFont val="Calibri"/>
        <family val="2"/>
        <charset val="204"/>
        <scheme val="minor"/>
      </rPr>
      <t>ГБУЗ РБ КВД г.Салават)</t>
    </r>
  </si>
  <si>
    <r>
      <t>Государственное бюджетное учреждение здравоохранения Республики Башкортостан Кожно-венерологический диспансер города Стерлитамак (</t>
    </r>
    <r>
      <rPr>
        <b/>
        <sz val="10"/>
        <rFont val="Calibri"/>
        <family val="2"/>
        <charset val="204"/>
        <scheme val="minor"/>
      </rPr>
      <t>ГБУЗ РБ КВД г.Стерлитамак</t>
    </r>
    <r>
      <rPr>
        <sz val="10"/>
        <rFont val="Calibri"/>
        <family val="2"/>
        <charset val="204"/>
        <scheme val="minor"/>
      </rPr>
      <t>)</t>
    </r>
  </si>
  <si>
    <r>
      <t>Федеральное государственное бюджетное учреждение "Всероссийский центр глазной и пластической хирургии" Министерства здравоохранения Российской Федерации (</t>
    </r>
    <r>
      <rPr>
        <b/>
        <sz val="10"/>
        <rFont val="Calibri"/>
        <family val="2"/>
        <charset val="204"/>
        <scheme val="minor"/>
      </rPr>
      <t>ФГБУ "ВЦГПХ" Минздрава России)</t>
    </r>
  </si>
  <si>
    <r>
      <t>Государственное бюджетное учреждение здравоохранения Республики Башкортостан Городская клиническая больница №10 города Уфа (Г</t>
    </r>
    <r>
      <rPr>
        <b/>
        <sz val="10"/>
        <rFont val="Calibri"/>
        <family val="2"/>
        <charset val="204"/>
        <scheme val="minor"/>
      </rPr>
      <t>БУЗ РБ ГКБ №10 г.Уфа</t>
    </r>
    <r>
      <rPr>
        <sz val="10"/>
        <rFont val="Calibri"/>
        <family val="2"/>
        <charset val="204"/>
        <scheme val="minor"/>
      </rPr>
      <t>)</t>
    </r>
  </si>
  <si>
    <r>
      <t>Государственное бюджетное учреждение здравоохранения Республики Башкортостан Поликлиника №1  города Уфа (Г</t>
    </r>
    <r>
      <rPr>
        <b/>
        <sz val="10"/>
        <rFont val="Times New Roman"/>
        <family val="1"/>
        <charset val="204"/>
      </rPr>
      <t>БУЗ РБ Поликлиника №1 г.Уфа</t>
    </r>
    <r>
      <rPr>
        <sz val="10"/>
        <rFont val="Times New Roman"/>
        <family val="1"/>
        <charset val="204"/>
      </rPr>
      <t>)</t>
    </r>
  </si>
  <si>
    <r>
      <t>Государственное бюджетное учреждение здравоохранения Республики Башкортостан Поликлиника №2 города Уфа  (Г</t>
    </r>
    <r>
      <rPr>
        <b/>
        <sz val="10"/>
        <rFont val="Calibri"/>
        <family val="2"/>
        <charset val="204"/>
        <scheme val="minor"/>
      </rPr>
      <t>БУЗ РБ  Поликлиника №2 г.Уфа</t>
    </r>
    <r>
      <rPr>
        <sz val="10"/>
        <rFont val="Calibri"/>
        <family val="2"/>
        <charset val="204"/>
        <scheme val="minor"/>
      </rPr>
      <t>)</t>
    </r>
  </si>
  <si>
    <r>
      <t>Государственное бюджетное учреждение здравоохранения Республики Башкортостан Поликлиника №32  города Уфа  (Г</t>
    </r>
    <r>
      <rPr>
        <b/>
        <sz val="10"/>
        <rFont val="Times New Roman"/>
        <family val="1"/>
        <charset val="204"/>
      </rPr>
      <t>БУЗ РБ Поликлиника №32 г.Уфа</t>
    </r>
    <r>
      <rPr>
        <sz val="10"/>
        <rFont val="Times New Roman"/>
        <family val="1"/>
        <charset val="204"/>
      </rPr>
      <t>)</t>
    </r>
  </si>
  <si>
    <r>
      <t>Государственное бюджетное учреждение здравоохранения Республики Башкортостан Поликлиника №44  города Уфа (</t>
    </r>
    <r>
      <rPr>
        <b/>
        <sz val="10"/>
        <rFont val="Calibri"/>
        <family val="2"/>
        <charset val="204"/>
        <scheme val="minor"/>
      </rPr>
      <t>ГБУЗ РБ Поликлиника№44 г.Уфа</t>
    </r>
    <r>
      <rPr>
        <sz val="10"/>
        <rFont val="Calibri"/>
        <family val="2"/>
        <charset val="204"/>
        <scheme val="minor"/>
      </rPr>
      <t>)</t>
    </r>
  </si>
  <si>
    <r>
      <t>Государственное бюджетное учреждение здравоохранения Республики Башкортостан Поликлиника №48  города Уфа (</t>
    </r>
    <r>
      <rPr>
        <b/>
        <sz val="10"/>
        <rFont val="Calibri"/>
        <family val="2"/>
        <charset val="204"/>
        <scheme val="minor"/>
      </rPr>
      <t>ГБУЗ РБ  Поликлиника №48 г.Уфа</t>
    </r>
    <r>
      <rPr>
        <sz val="10"/>
        <rFont val="Calibri"/>
        <family val="2"/>
        <charset val="204"/>
        <scheme val="minor"/>
      </rPr>
      <t>)</t>
    </r>
  </si>
  <si>
    <r>
      <t xml:space="preserve">Государственное бюджетное учреждение здравоохранения Республики Башкортостан Поликлиника №51  города Уфа </t>
    </r>
    <r>
      <rPr>
        <b/>
        <sz val="10"/>
        <rFont val="Calibri"/>
        <family val="2"/>
        <charset val="204"/>
        <scheme val="minor"/>
      </rPr>
      <t>(ГБУЗ РБ  Поликлиника №51 г.Уфа)</t>
    </r>
  </si>
  <si>
    <r>
      <t>Государственное бюджетное учреждение здравоохранения Республики Башкортостан Поликлиника №52 города Уфа (</t>
    </r>
    <r>
      <rPr>
        <b/>
        <sz val="10"/>
        <rFont val="Calibri"/>
        <family val="2"/>
        <charset val="204"/>
        <scheme val="minor"/>
      </rPr>
      <t>ГБУЗ РБ  Поликлиника №52 г.Уфа</t>
    </r>
    <r>
      <rPr>
        <sz val="10"/>
        <rFont val="Calibri"/>
        <family val="2"/>
        <charset val="204"/>
        <scheme val="minor"/>
      </rPr>
      <t>)</t>
    </r>
  </si>
  <si>
    <r>
      <t>Общество с ограниченной ответственностью "Геном-РБ" (</t>
    </r>
    <r>
      <rPr>
        <b/>
        <sz val="10"/>
        <rFont val="Calibri"/>
        <family val="2"/>
        <charset val="204"/>
        <scheme val="minor"/>
      </rPr>
      <t>ООО "Геном-Р</t>
    </r>
    <r>
      <rPr>
        <sz val="10"/>
        <rFont val="Calibri"/>
        <family val="2"/>
        <charset val="204"/>
        <scheme val="minor"/>
      </rPr>
      <t>Б")</t>
    </r>
  </si>
  <si>
    <t>присоединение к ФГБОУ ВО БГМУ Минздрава России по состоянию на 27.08.2021</t>
  </si>
  <si>
    <t>присоединение к ГБУЗ РБ ГКБ №8 г.Уфа по сотоянию на 01.01.2022</t>
  </si>
  <si>
    <t>присоединение к ГБУЗ РБ ГКБ №5 г.Уфа по сотоянию на 01.01..2022</t>
  </si>
  <si>
    <t>присоединение к ГБУЗ РБ ГКБ №18 г.Уфа по сотоянию на 01.01.2022</t>
  </si>
  <si>
    <t>присоединение к ГБУЗРБ БСМП г.Уфа по состоянию на 01.01.2022</t>
  </si>
  <si>
    <t>присоединение к ГБУЗ РБ Поликлиника № 50 г. Уфа по сотоянию на 01.01.2022</t>
  </si>
  <si>
    <t>присоединение кООО "Ситилаб- Башкортостан" по состоянию на 15.12.2021г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</si>
</sst>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р_._-;\-* #,##0.00_р_._-;_-* &quot;-&quot;??_р_._-;_-@_-"/>
    <numFmt numFmtId="165" formatCode="_-* #,##0\ _₽_-;\-* #,##0\ _₽_-;_-* &quot;-&quot;??\ _₽_-;_-@_-"/>
    <numFmt numFmtId="166" formatCode="_-* #,##0.00_р_._-;\-* #,##0.00_р_._-;_-* \-??_р_._-;_-@_-"/>
    <numFmt numFmtId="167" formatCode="&quot;Да&quot;;&quot;Да&quot;;&quot;Нет&quot;"/>
  </numFmts>
  <fonts count="132">
    <font>
      <sz val="11"/>
      <color theme="1"/>
      <name val="Calibri"/>
      <family val="2"/>
      <charset val="204"/>
      <scheme val="minor"/>
    </font>
    <font>
      <sz val="14"/>
      <color theme="1"/>
      <name val="Calibri"/>
      <family val="2"/>
      <charset val="204"/>
      <scheme val="minor"/>
    </font>
    <font>
      <sz val="14"/>
      <color theme="1"/>
      <name val="Calibri"/>
      <family val="2"/>
      <charset val="204"/>
      <scheme val="minor"/>
    </font>
    <font>
      <sz val="14"/>
      <color theme="1"/>
      <name val="Calibri"/>
      <family val="2"/>
      <charset val="204"/>
      <scheme val="minor"/>
    </font>
    <font>
      <sz val="14"/>
      <color theme="1"/>
      <name val="Calibri"/>
      <family val="2"/>
      <charset val="204"/>
      <scheme val="minor"/>
    </font>
    <font>
      <sz val="14"/>
      <color theme="1"/>
      <name val="Calibri"/>
      <family val="2"/>
      <charset val="204"/>
      <scheme val="minor"/>
    </font>
    <font>
      <sz val="11"/>
      <color theme="1"/>
      <name val="Calibri"/>
      <family val="2"/>
      <charset val="204"/>
      <scheme val="minor"/>
    </font>
    <font>
      <sz val="11"/>
      <color rgb="FFFF0000"/>
      <name val="Calibri"/>
      <family val="2"/>
      <charset val="204"/>
      <scheme val="minor"/>
    </font>
    <font>
      <b/>
      <sz val="11"/>
      <color theme="1"/>
      <name val="Calibri"/>
      <family val="2"/>
      <charset val="204"/>
      <scheme val="minor"/>
    </font>
    <font>
      <sz val="14"/>
      <color theme="1"/>
      <name val="Calibri"/>
      <family val="2"/>
      <charset val="204"/>
      <scheme val="minor"/>
    </font>
    <font>
      <b/>
      <sz val="12"/>
      <color theme="1"/>
      <name val="Times New Roman"/>
      <family val="1"/>
      <charset val="204"/>
    </font>
    <font>
      <b/>
      <sz val="10"/>
      <color theme="1"/>
      <name val="Times New Roman"/>
      <family val="1"/>
      <charset val="204"/>
    </font>
    <font>
      <sz val="10"/>
      <color theme="1"/>
      <name val="Calibri"/>
      <family val="2"/>
      <charset val="204"/>
      <scheme val="minor"/>
    </font>
    <font>
      <b/>
      <sz val="10"/>
      <color theme="1"/>
      <name val="Calibri"/>
      <family val="2"/>
      <charset val="204"/>
      <scheme val="minor"/>
    </font>
    <font>
      <sz val="9"/>
      <color theme="1"/>
      <name val="Calibri"/>
      <family val="2"/>
      <charset val="204"/>
      <scheme val="minor"/>
    </font>
    <font>
      <sz val="10"/>
      <color theme="1"/>
      <name val="Times New Roman"/>
      <family val="1"/>
      <charset val="204"/>
    </font>
    <font>
      <b/>
      <sz val="10"/>
      <color indexed="8"/>
      <name val="Times New Roman"/>
      <family val="1"/>
      <charset val="204"/>
    </font>
    <font>
      <sz val="10"/>
      <color indexed="8"/>
      <name val="Times New Roman"/>
      <family val="1"/>
      <charset val="204"/>
    </font>
    <font>
      <sz val="9"/>
      <name val="Calibri"/>
      <family val="2"/>
      <charset val="204"/>
      <scheme val="minor"/>
    </font>
    <font>
      <b/>
      <sz val="9"/>
      <color indexed="8"/>
      <name val="Calibri"/>
      <family val="2"/>
      <charset val="204"/>
      <scheme val="minor"/>
    </font>
    <font>
      <sz val="9"/>
      <color indexed="8"/>
      <name val="Calibri"/>
      <family val="2"/>
      <charset val="204"/>
      <scheme val="minor"/>
    </font>
    <font>
      <sz val="9"/>
      <color rgb="FFFF0000"/>
      <name val="Calibri"/>
      <family val="2"/>
      <charset val="204"/>
      <scheme val="minor"/>
    </font>
    <font>
      <sz val="10"/>
      <name val="Times New Roman"/>
      <family val="1"/>
      <charset val="204"/>
    </font>
    <font>
      <sz val="10"/>
      <color rgb="FFFF0000"/>
      <name val="Times New Roman"/>
      <family val="1"/>
      <charset val="204"/>
    </font>
    <font>
      <b/>
      <sz val="10"/>
      <name val="Times New Roman"/>
      <family val="1"/>
      <charset val="204"/>
    </font>
    <font>
      <b/>
      <sz val="9"/>
      <name val="Calibri"/>
      <family val="2"/>
      <charset val="204"/>
      <scheme val="minor"/>
    </font>
    <font>
      <sz val="10"/>
      <name val="Calibri"/>
      <family val="2"/>
      <charset val="204"/>
      <scheme val="minor"/>
    </font>
    <font>
      <sz val="14"/>
      <name val="Calibri"/>
      <family val="2"/>
      <charset val="204"/>
      <scheme val="minor"/>
    </font>
    <font>
      <b/>
      <sz val="9"/>
      <color theme="1"/>
      <name val="Calibri"/>
      <family val="2"/>
      <charset val="204"/>
      <scheme val="minor"/>
    </font>
    <font>
      <b/>
      <sz val="9"/>
      <color indexed="8"/>
      <name val="Calibri"/>
      <family val="2"/>
      <charset val="204"/>
    </font>
    <font>
      <sz val="9"/>
      <color indexed="8"/>
      <name val="Calibri"/>
      <family val="2"/>
      <charset val="204"/>
    </font>
    <font>
      <sz val="10"/>
      <color rgb="FFFF0000"/>
      <name val="Calibri"/>
      <family val="2"/>
      <charset val="204"/>
      <scheme val="minor"/>
    </font>
    <font>
      <b/>
      <sz val="14"/>
      <color theme="1"/>
      <name val="Calibri"/>
      <family val="2"/>
      <charset val="204"/>
      <scheme val="minor"/>
    </font>
    <font>
      <sz val="9"/>
      <color theme="1"/>
      <name val="Times New Roman"/>
      <family val="1"/>
      <charset val="204"/>
    </font>
    <font>
      <u/>
      <sz val="14"/>
      <color theme="10"/>
      <name val="Calibri"/>
      <family val="2"/>
      <charset val="204"/>
      <scheme val="minor"/>
    </font>
    <font>
      <u/>
      <sz val="10"/>
      <name val="Calibri"/>
      <family val="2"/>
      <charset val="204"/>
      <scheme val="minor"/>
    </font>
    <font>
      <sz val="9"/>
      <color rgb="FF000000"/>
      <name val="Calibri"/>
      <family val="2"/>
      <charset val="204"/>
      <scheme val="minor"/>
    </font>
    <font>
      <i/>
      <sz val="9"/>
      <color rgb="FF000000"/>
      <name val="Calibri"/>
      <family val="2"/>
      <charset val="204"/>
      <scheme val="minor"/>
    </font>
    <font>
      <sz val="12"/>
      <color theme="1"/>
      <name val="Times New Roman"/>
      <family val="1"/>
      <charset val="204"/>
    </font>
    <font>
      <sz val="12"/>
      <color theme="1"/>
      <name val="Calibri"/>
      <family val="2"/>
      <charset val="204"/>
      <scheme val="minor"/>
    </font>
    <font>
      <i/>
      <sz val="14"/>
      <color rgb="FF7F7F7F"/>
      <name val="Calibri"/>
      <family val="2"/>
      <charset val="204"/>
      <scheme val="minor"/>
    </font>
    <font>
      <sz val="9"/>
      <color rgb="FF000000"/>
      <name val="Calibri"/>
      <family val="2"/>
      <charset val="204"/>
    </font>
    <font>
      <sz val="16"/>
      <color rgb="FF000000"/>
      <name val="Calibri"/>
      <family val="2"/>
      <charset val="204"/>
    </font>
    <font>
      <sz val="10"/>
      <name val="Calibri"/>
      <family val="2"/>
      <charset val="204"/>
    </font>
    <font>
      <sz val="10"/>
      <color indexed="8"/>
      <name val="Calibri"/>
      <family val="2"/>
      <charset val="204"/>
    </font>
    <font>
      <sz val="8"/>
      <color theme="1"/>
      <name val="Calibri"/>
      <family val="2"/>
      <charset val="204"/>
      <scheme val="minor"/>
    </font>
    <font>
      <sz val="10"/>
      <color rgb="FF000000"/>
      <name val="Times New Roman"/>
      <family val="1"/>
      <charset val="1"/>
    </font>
    <font>
      <sz val="14"/>
      <color theme="1"/>
      <name val="Times New Roman"/>
      <family val="1"/>
      <charset val="204"/>
    </font>
    <font>
      <sz val="9"/>
      <name val="PTSansNarrowRegular"/>
    </font>
    <font>
      <sz val="10"/>
      <name val="Arial Cyr"/>
      <charset val="204"/>
    </font>
    <font>
      <sz val="8"/>
      <color indexed="8"/>
      <name val="Arial"/>
      <family val="2"/>
      <charset val="204"/>
    </font>
    <font>
      <sz val="11"/>
      <color theme="1"/>
      <name val="Times New Roman"/>
      <family val="1"/>
      <charset val="204"/>
    </font>
    <font>
      <sz val="8"/>
      <color theme="1"/>
      <name val="Times New Roman"/>
      <family val="1"/>
      <charset val="204"/>
    </font>
    <font>
      <sz val="9"/>
      <color theme="1"/>
      <name val="Calibri"/>
      <family val="2"/>
      <charset val="204"/>
    </font>
    <font>
      <sz val="11"/>
      <color rgb="FF000000"/>
      <name val="Calibri"/>
      <family val="2"/>
      <charset val="204"/>
    </font>
    <font>
      <sz val="14"/>
      <color rgb="FF000000"/>
      <name val="Calibri"/>
      <family val="2"/>
      <charset val="204"/>
    </font>
    <font>
      <u/>
      <sz val="10"/>
      <color theme="10"/>
      <name val="Calibri"/>
      <family val="2"/>
      <charset val="204"/>
      <scheme val="minor"/>
    </font>
    <font>
      <sz val="10"/>
      <color rgb="FF92D050"/>
      <name val="Times New Roman"/>
      <family val="1"/>
      <charset val="204"/>
    </font>
    <font>
      <b/>
      <i/>
      <sz val="9"/>
      <color theme="1"/>
      <name val="Calibri"/>
      <family val="2"/>
      <charset val="204"/>
      <scheme val="minor"/>
    </font>
    <font>
      <sz val="12"/>
      <color theme="1"/>
      <name val="Arial Narrow"/>
      <family val="2"/>
      <charset val="204"/>
    </font>
    <font>
      <sz val="8"/>
      <color theme="1"/>
      <name val="Verdana"/>
      <family val="2"/>
      <charset val="204"/>
    </font>
    <font>
      <sz val="10"/>
      <color theme="10"/>
      <name val="Calibri"/>
      <family val="2"/>
      <charset val="204"/>
      <scheme val="minor"/>
    </font>
    <font>
      <sz val="9"/>
      <name val="Times New Roman"/>
      <family val="1"/>
      <charset val="204"/>
    </font>
    <font>
      <sz val="9"/>
      <color indexed="8"/>
      <name val="Times New Roman"/>
      <family val="1"/>
      <charset val="204"/>
    </font>
    <font>
      <sz val="10"/>
      <name val="Arial"/>
      <family val="2"/>
      <charset val="204"/>
    </font>
    <font>
      <sz val="11"/>
      <name val="Times New Roman"/>
      <family val="1"/>
      <charset val="204"/>
    </font>
    <font>
      <sz val="12"/>
      <color theme="1"/>
      <name val="Calibri"/>
      <family val="2"/>
      <charset val="204"/>
    </font>
    <font>
      <sz val="13"/>
      <color theme="1"/>
      <name val="Calibri"/>
      <family val="2"/>
      <charset val="204"/>
    </font>
    <font>
      <sz val="12"/>
      <name val="Times New Roman"/>
      <family val="1"/>
      <charset val="204"/>
    </font>
    <font>
      <sz val="12"/>
      <color rgb="FF000000"/>
      <name val="Times New Roman"/>
      <family val="1"/>
      <charset val="204"/>
    </font>
    <font>
      <sz val="11"/>
      <color theme="1"/>
      <name val="Calibri"/>
      <family val="2"/>
      <charset val="204"/>
    </font>
    <font>
      <b/>
      <sz val="12"/>
      <color theme="1"/>
      <name val="Calibri"/>
      <family val="2"/>
      <charset val="204"/>
      <scheme val="minor"/>
    </font>
    <font>
      <sz val="14"/>
      <color rgb="FFFF0000"/>
      <name val="Calibri"/>
      <family val="2"/>
      <charset val="204"/>
      <scheme val="minor"/>
    </font>
    <font>
      <b/>
      <sz val="16"/>
      <color theme="1"/>
      <name val="Times New Roman"/>
      <family val="1"/>
      <charset val="204"/>
    </font>
    <font>
      <sz val="8"/>
      <name val="Times New Roman"/>
      <family val="1"/>
      <charset val="204"/>
    </font>
    <font>
      <sz val="12"/>
      <color rgb="FFFF0000"/>
      <name val="Times New Roman"/>
      <family val="1"/>
      <charset val="204"/>
    </font>
    <font>
      <b/>
      <sz val="11"/>
      <color theme="1"/>
      <name val="Times New Roman"/>
      <family val="1"/>
      <charset val="204"/>
    </font>
    <font>
      <b/>
      <sz val="12"/>
      <name val="Times New Roman"/>
      <family val="1"/>
      <charset val="204"/>
    </font>
    <font>
      <b/>
      <sz val="8"/>
      <color theme="1"/>
      <name val="Times New Roman"/>
      <family val="1"/>
      <charset val="204"/>
    </font>
    <font>
      <sz val="12"/>
      <color indexed="8"/>
      <name val="Times New Roman"/>
      <family val="1"/>
      <charset val="204"/>
    </font>
    <font>
      <b/>
      <sz val="11"/>
      <color rgb="FF000000"/>
      <name val="Times New Roman"/>
      <family val="1"/>
      <charset val="204"/>
    </font>
    <font>
      <b/>
      <sz val="11"/>
      <color rgb="FF000000"/>
      <name val="Calibri"/>
      <family val="2"/>
      <charset val="204"/>
    </font>
    <font>
      <b/>
      <sz val="11"/>
      <color indexed="8"/>
      <name val="Calibri"/>
      <family val="2"/>
      <charset val="204"/>
    </font>
    <font>
      <sz val="11"/>
      <color rgb="FF000000"/>
      <name val="Times New Roman"/>
      <family val="1"/>
      <charset val="204"/>
    </font>
    <font>
      <sz val="11"/>
      <name val="Calibri"/>
      <family val="2"/>
      <charset val="204"/>
      <scheme val="minor"/>
    </font>
    <font>
      <b/>
      <sz val="14"/>
      <color theme="1"/>
      <name val="Times New Roman"/>
      <family val="1"/>
      <charset val="204"/>
    </font>
    <font>
      <b/>
      <sz val="14"/>
      <color rgb="FF000000"/>
      <name val="Times New Roman"/>
      <family val="1"/>
      <charset val="204"/>
    </font>
    <font>
      <b/>
      <sz val="11"/>
      <color indexed="8"/>
      <name val="Times New Roman"/>
      <family val="1"/>
      <charset val="204"/>
    </font>
    <font>
      <b/>
      <sz val="11"/>
      <name val="Calibri"/>
      <family val="2"/>
      <charset val="204"/>
      <scheme val="minor"/>
    </font>
    <font>
      <b/>
      <sz val="8"/>
      <color theme="1"/>
      <name val="Calibri"/>
      <family val="2"/>
      <charset val="204"/>
      <scheme val="minor"/>
    </font>
    <font>
      <b/>
      <sz val="14"/>
      <color rgb="FF000000"/>
      <name val="Calibri"/>
      <family val="2"/>
      <charset val="204"/>
    </font>
    <font>
      <sz val="11"/>
      <color rgb="FF3F3F76"/>
      <name val="Calibri"/>
      <family val="2"/>
      <charset val="204"/>
      <scheme val="minor"/>
    </font>
    <font>
      <sz val="11"/>
      <color theme="0"/>
      <name val="Calibri"/>
      <family val="2"/>
      <charset val="204"/>
      <scheme val="minor"/>
    </font>
    <font>
      <sz val="11"/>
      <color indexed="8"/>
      <name val="Calibri"/>
      <family val="2"/>
      <charset val="204"/>
    </font>
    <font>
      <sz val="11"/>
      <color indexed="9"/>
      <name val="Calibri"/>
      <family val="2"/>
      <charset val="204"/>
    </font>
    <font>
      <sz val="11"/>
      <color indexed="62"/>
      <name val="Calibri"/>
      <family val="2"/>
      <charset val="204"/>
    </font>
    <font>
      <sz val="11"/>
      <color indexed="8"/>
      <name val="Calibri"/>
      <family val="2"/>
      <charset val="204"/>
      <scheme val="minor"/>
    </font>
    <font>
      <sz val="11"/>
      <color theme="1"/>
      <name val="Calibri"/>
      <family val="2"/>
      <scheme val="minor"/>
    </font>
    <font>
      <sz val="10"/>
      <color theme="1"/>
      <name val="Times New Roman"/>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52"/>
      <name val="Calibri"/>
      <family val="2"/>
      <charset val="204"/>
    </font>
    <font>
      <sz val="11"/>
      <color indexed="60"/>
      <name val="Calibri"/>
      <family val="2"/>
      <charset val="204"/>
    </font>
    <font>
      <sz val="10"/>
      <color indexed="8"/>
      <name val="Times New Roman"/>
      <family val="2"/>
      <charset val="204"/>
    </font>
    <font>
      <b/>
      <sz val="11"/>
      <color indexed="63"/>
      <name val="Calibri"/>
      <family val="2"/>
      <charset val="204"/>
    </font>
    <font>
      <b/>
      <sz val="18"/>
      <color indexed="56"/>
      <name val="Cambria"/>
      <family val="2"/>
      <charset val="204"/>
    </font>
    <font>
      <sz val="11"/>
      <color indexed="10"/>
      <name val="Calibri"/>
      <family val="2"/>
      <charset val="204"/>
    </font>
    <font>
      <sz val="10"/>
      <name val="Arial Cyr"/>
      <family val="2"/>
      <charset val="204"/>
    </font>
    <font>
      <sz val="11"/>
      <color indexed="8"/>
      <name val="Calibri"/>
      <family val="2"/>
    </font>
    <font>
      <sz val="11"/>
      <color indexed="8"/>
      <name val="Calibri"/>
      <family val="2"/>
      <charset val="1"/>
    </font>
    <font>
      <sz val="9"/>
      <name val="Calibri"/>
      <family val="2"/>
      <charset val="204"/>
    </font>
    <font>
      <sz val="9"/>
      <color rgb="FFFF0000"/>
      <name val="Times New Roman"/>
      <family val="1"/>
      <charset val="204"/>
    </font>
    <font>
      <b/>
      <sz val="10"/>
      <color rgb="FFFF0000"/>
      <name val="Times New Roman"/>
      <family val="1"/>
      <charset val="204"/>
    </font>
    <font>
      <b/>
      <sz val="9"/>
      <color rgb="FFFF0000"/>
      <name val="Calibri"/>
      <family val="2"/>
      <charset val="204"/>
      <scheme val="minor"/>
    </font>
    <font>
      <b/>
      <sz val="9"/>
      <color theme="1"/>
      <name val="Times New Roman"/>
      <family val="1"/>
      <charset val="204"/>
    </font>
    <font>
      <b/>
      <sz val="10"/>
      <color rgb="FFFF0000"/>
      <name val="Calibri"/>
      <family val="2"/>
      <charset val="204"/>
      <scheme val="minor"/>
    </font>
    <font>
      <b/>
      <sz val="9"/>
      <color rgb="FFFF0000"/>
      <name val="Times New Roman"/>
      <family val="1"/>
      <charset val="204"/>
    </font>
    <font>
      <b/>
      <sz val="15"/>
      <color rgb="FF000000"/>
      <name val="Times New Roman"/>
      <family val="1"/>
    </font>
    <font>
      <b/>
      <sz val="15"/>
      <name val="Times New Roman"/>
      <family val="1"/>
    </font>
    <font>
      <sz val="12"/>
      <name val="Times New Roman"/>
      <family val="1"/>
    </font>
    <font>
      <b/>
      <sz val="10"/>
      <color indexed="8"/>
      <name val="Calibri"/>
      <family val="2"/>
      <charset val="204"/>
    </font>
    <font>
      <b/>
      <sz val="10"/>
      <color indexed="8"/>
      <name val="Calibri"/>
      <family val="2"/>
      <charset val="204"/>
      <scheme val="minor"/>
    </font>
    <font>
      <b/>
      <sz val="10"/>
      <name val="Calibri"/>
      <family val="2"/>
      <charset val="204"/>
      <scheme val="minor"/>
    </font>
    <font>
      <sz val="10"/>
      <color indexed="8"/>
      <name val="Calibri"/>
      <family val="2"/>
      <charset val="204"/>
      <scheme val="minor"/>
    </font>
    <font>
      <sz val="10"/>
      <color theme="1"/>
      <name val="Arial"/>
      <family val="2"/>
      <charset val="204"/>
    </font>
    <font>
      <sz val="10"/>
      <color rgb="FFFF0000"/>
      <name val="Arial"/>
      <family val="2"/>
      <charset val="204"/>
    </font>
  </fonts>
  <fills count="80">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indexed="42"/>
        <bgColor indexed="64"/>
      </patternFill>
    </fill>
    <fill>
      <patternFill patternType="solid">
        <fgColor theme="0"/>
        <bgColor indexed="64"/>
      </patternFill>
    </fill>
    <fill>
      <patternFill patternType="solid">
        <fgColor theme="8" tint="0.59999389629810485"/>
        <bgColor indexed="64"/>
      </patternFill>
    </fill>
    <fill>
      <patternFill patternType="solid">
        <fgColor rgb="FFFFFFFF"/>
        <bgColor indexed="64"/>
      </patternFill>
    </fill>
    <fill>
      <patternFill patternType="solid">
        <fgColor rgb="FFFFCC99"/>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7"/>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45"/>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15"/>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3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patternFill>
    </fill>
    <fill>
      <patternFill patternType="solid">
        <fgColor indexed="22"/>
        <bgColor indexed="50"/>
      </patternFill>
    </fill>
    <fill>
      <patternFill patternType="solid">
        <fgColor indexed="55"/>
      </patternFill>
    </fill>
    <fill>
      <patternFill patternType="solid">
        <fgColor indexed="55"/>
        <bgColor indexed="24"/>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19"/>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C000"/>
        <bgColor indexed="64"/>
      </patternFill>
    </fill>
    <fill>
      <patternFill patternType="solid">
        <fgColor rgb="FF92D050"/>
        <bgColor indexed="64"/>
      </patternFill>
    </fill>
  </fills>
  <borders count="65">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thin">
        <color indexed="64"/>
      </top>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2"/>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style="thin">
        <color auto="1"/>
      </top>
      <bottom style="thin">
        <color auto="1"/>
      </bottom>
      <diagonal/>
    </border>
    <border>
      <left style="thin">
        <color indexed="64"/>
      </left>
      <right/>
      <top style="thin">
        <color indexed="64"/>
      </top>
      <bottom/>
      <diagonal/>
    </border>
    <border>
      <left/>
      <right style="thin">
        <color indexed="64"/>
      </right>
      <top/>
      <bottom style="thin">
        <color indexed="64"/>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top/>
      <bottom/>
      <diagonal/>
    </border>
  </borders>
  <cellStyleXfs count="44201">
    <xf numFmtId="0" fontId="0" fillId="0" borderId="0"/>
    <xf numFmtId="0" fontId="9" fillId="0" borderId="0"/>
    <xf numFmtId="0" fontId="6" fillId="0" borderId="0"/>
    <xf numFmtId="0" fontId="34" fillId="0" borderId="0" applyNumberFormat="0" applyFill="0" applyBorder="0" applyAlignment="0" applyProtection="0"/>
    <xf numFmtId="0" fontId="40" fillId="0" borderId="0" applyNumberFormat="0" applyFill="0" applyBorder="0" applyAlignment="0" applyProtection="0"/>
    <xf numFmtId="0" fontId="6" fillId="0" borderId="0"/>
    <xf numFmtId="0" fontId="49" fillId="0" borderId="0"/>
    <xf numFmtId="0" fontId="49" fillId="0" borderId="0"/>
    <xf numFmtId="0" fontId="64" fillId="0" borderId="0"/>
    <xf numFmtId="0" fontId="6" fillId="0" borderId="0" applyNumberFormat="0" applyFill="0" applyBorder="0" applyAlignment="0" applyProtection="0"/>
    <xf numFmtId="164" fontId="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103" fillId="48" borderId="0"/>
    <xf numFmtId="0" fontId="103" fillId="48" borderId="0"/>
    <xf numFmtId="0" fontId="103" fillId="48" borderId="0"/>
    <xf numFmtId="0" fontId="103" fillId="48" borderId="0"/>
    <xf numFmtId="0" fontId="103" fillId="48" borderId="0"/>
    <xf numFmtId="0" fontId="103" fillId="48"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167" fontId="113" fillId="0" borderId="0"/>
    <xf numFmtId="167" fontId="113" fillId="0" borderId="0" applyFill="0" applyBorder="0" applyAlignment="0" applyProtection="0"/>
    <xf numFmtId="167" fontId="113" fillId="0" borderId="0"/>
    <xf numFmtId="167" fontId="113" fillId="0" borderId="0" applyFill="0" applyBorder="0" applyAlignment="0" applyProtection="0"/>
    <xf numFmtId="167" fontId="113" fillId="0" borderId="0"/>
    <xf numFmtId="167" fontId="113" fillId="0" borderId="0" applyFill="0" applyBorder="0" applyAlignment="0" applyProtection="0"/>
    <xf numFmtId="167" fontId="113" fillId="0" borderId="0"/>
    <xf numFmtId="167" fontId="113" fillId="0" borderId="0" applyFill="0" applyBorder="0" applyAlignment="0" applyProtection="0"/>
    <xf numFmtId="166" fontId="109" fillId="0" borderId="0"/>
    <xf numFmtId="164" fontId="4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107" fillId="0" borderId="25" applyNumberFormat="0" applyFill="0" applyAlignment="0" applyProtection="0"/>
    <xf numFmtId="0" fontId="107" fillId="0" borderId="25" applyNumberFormat="0" applyFill="0" applyAlignment="0" applyProtection="0"/>
    <xf numFmtId="0" fontId="107" fillId="0" borderId="25" applyNumberFormat="0" applyFill="0" applyAlignment="0" applyProtection="0"/>
    <xf numFmtId="0" fontId="107" fillId="0" borderId="25" applyNumberFormat="0" applyFill="0" applyAlignment="0" applyProtection="0"/>
    <xf numFmtId="0" fontId="107" fillId="0" borderId="25" applyNumberFormat="0" applyFill="0" applyAlignment="0" applyProtection="0"/>
    <xf numFmtId="0" fontId="107" fillId="0" borderId="25"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4" fillId="70" borderId="26" applyNumberFormat="0" applyFont="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4" fillId="70" borderId="26" applyNumberFormat="0" applyFont="0" applyAlignment="0" applyProtection="0"/>
    <xf numFmtId="0" fontId="114" fillId="70" borderId="26" applyNumberFormat="0" applyFont="0" applyAlignment="0" applyProtection="0"/>
    <xf numFmtId="0" fontId="114" fillId="70" borderId="26" applyNumberFormat="0" applyFont="0" applyAlignment="0" applyProtection="0"/>
    <xf numFmtId="0" fontId="114" fillId="70" borderId="26" applyNumberFormat="0" applyFont="0" applyAlignment="0" applyProtection="0"/>
    <xf numFmtId="0" fontId="114" fillId="70" borderId="26" applyNumberFormat="0" applyFont="0" applyAlignment="0" applyProtection="0"/>
    <xf numFmtId="0" fontId="6" fillId="0" borderId="0"/>
    <xf numFmtId="0" fontId="64" fillId="70" borderId="26" applyNumberFormat="0" applyFont="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4" fillId="70" borderId="26" applyNumberFormat="0" applyFont="0" applyAlignment="0" applyProtection="0"/>
    <xf numFmtId="0" fontId="64" fillId="70" borderId="26" applyNumberFormat="0" applyFont="0" applyAlignment="0" applyProtection="0"/>
    <xf numFmtId="0" fontId="64" fillId="70" borderId="26" applyNumberFormat="0" applyFont="0" applyAlignment="0" applyProtection="0"/>
    <xf numFmtId="0" fontId="64" fillId="70" borderId="26" applyNumberFormat="0" applyFont="0" applyAlignment="0" applyProtection="0"/>
    <xf numFmtId="0" fontId="64" fillId="70" borderId="26" applyNumberFormat="0" applyFont="0" applyAlignment="0" applyProtection="0"/>
    <xf numFmtId="0" fontId="6" fillId="0" borderId="0"/>
    <xf numFmtId="0" fontId="49" fillId="70" borderId="26" applyNumberFormat="0" applyFont="0" applyAlignment="0" applyProtection="0"/>
    <xf numFmtId="0" fontId="49" fillId="70" borderId="26" applyNumberFormat="0" applyFont="0" applyAlignment="0" applyProtection="0"/>
    <xf numFmtId="0" fontId="49" fillId="70" borderId="26" applyNumberFormat="0" applyFont="0" applyAlignment="0" applyProtection="0"/>
    <xf numFmtId="0" fontId="49" fillId="70" borderId="26" applyNumberFormat="0" applyFont="0" applyAlignment="0" applyProtection="0"/>
    <xf numFmtId="0" fontId="49" fillId="70" borderId="26" applyNumberFormat="0" applyFont="0" applyAlignment="0" applyProtection="0"/>
    <xf numFmtId="0" fontId="49" fillId="70" borderId="26"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99" fillId="47" borderId="0"/>
    <xf numFmtId="0" fontId="99" fillId="47" borderId="0"/>
    <xf numFmtId="0" fontId="99" fillId="47" borderId="0"/>
    <xf numFmtId="0" fontId="99" fillId="47" borderId="0"/>
    <xf numFmtId="0" fontId="99" fillId="47" borderId="0"/>
    <xf numFmtId="0" fontId="99" fillId="47"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99" fillId="29" borderId="0" applyNumberFormat="0" applyBorder="0" applyAlignment="0" applyProtection="0"/>
    <xf numFmtId="0" fontId="99" fillId="29" borderId="0" applyNumberFormat="0" applyBorder="0" applyAlignment="0" applyProtection="0"/>
    <xf numFmtId="0" fontId="99" fillId="29" borderId="0" applyNumberFormat="0" applyBorder="0" applyAlignment="0" applyProtection="0"/>
    <xf numFmtId="0" fontId="99" fillId="29" borderId="0" applyNumberFormat="0" applyBorder="0" applyAlignment="0" applyProtection="0"/>
    <xf numFmtId="0" fontId="99" fillId="29" borderId="0" applyNumberFormat="0" applyBorder="0" applyAlignment="0" applyProtection="0"/>
    <xf numFmtId="0" fontId="99" fillId="2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4" fillId="0" borderId="0"/>
    <xf numFmtId="0" fontId="6" fillId="0" borderId="0"/>
    <xf numFmtId="0" fontId="6" fillId="0" borderId="0"/>
    <xf numFmtId="0" fontId="6" fillId="0" borderId="0"/>
    <xf numFmtId="0" fontId="6" fillId="0" borderId="0"/>
    <xf numFmtId="0" fontId="97" fillId="0" borderId="0"/>
    <xf numFmtId="0" fontId="97" fillId="0" borderId="0"/>
    <xf numFmtId="0" fontId="97" fillId="0" borderId="0"/>
    <xf numFmtId="0" fontId="97" fillId="0" borderId="0"/>
    <xf numFmtId="0" fontId="97" fillId="0" borderId="0"/>
    <xf numFmtId="0" fontId="97" fillId="0" borderId="0"/>
    <xf numFmtId="0" fontId="6"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applyNumberFormat="0" applyFill="0" applyBorder="0" applyAlignment="0" applyProtection="0"/>
    <xf numFmtId="0" fontId="64" fillId="0" borderId="0"/>
    <xf numFmtId="0" fontId="64" fillId="0" borderId="0"/>
    <xf numFmtId="0" fontId="6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4" fillId="0" borderId="0"/>
    <xf numFmtId="0" fontId="64" fillId="0" borderId="0"/>
    <xf numFmtId="0" fontId="64" fillId="0" borderId="0"/>
    <xf numFmtId="0" fontId="6"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xf numFmtId="0" fontId="6" fillId="0" borderId="0"/>
    <xf numFmtId="0" fontId="6" fillId="0" borderId="0"/>
    <xf numFmtId="0" fontId="6" fillId="0" borderId="0"/>
    <xf numFmtId="0" fontId="97" fillId="0" borderId="0"/>
    <xf numFmtId="0" fontId="97" fillId="0" borderId="0"/>
    <xf numFmtId="0" fontId="97" fillId="0" borderId="0"/>
    <xf numFmtId="0" fontId="97" fillId="0" borderId="0"/>
    <xf numFmtId="0" fontId="97" fillId="0" borderId="0"/>
    <xf numFmtId="0" fontId="97" fillId="0" borderId="0"/>
    <xf numFmtId="0" fontId="6"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applyNumberFormat="0" applyFill="0" applyBorder="0" applyAlignment="0" applyProtection="0"/>
    <xf numFmtId="0" fontId="64" fillId="0" borderId="0"/>
    <xf numFmtId="0" fontId="64" fillId="0" borderId="0"/>
    <xf numFmtId="0" fontId="6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4" fillId="0" borderId="0"/>
    <xf numFmtId="0" fontId="64" fillId="0" borderId="0"/>
    <xf numFmtId="0" fontId="64" fillId="0" borderId="0"/>
    <xf numFmtId="0" fontId="6"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 fillId="0" borderId="0"/>
    <xf numFmtId="0" fontId="64" fillId="0" borderId="0"/>
    <xf numFmtId="0" fontId="6" fillId="0" borderId="0"/>
    <xf numFmtId="0" fontId="6" fillId="0" borderId="0"/>
    <xf numFmtId="0" fontId="6" fillId="0" borderId="0"/>
    <xf numFmtId="0" fontId="6" fillId="0" borderId="0"/>
    <xf numFmtId="0" fontId="97" fillId="0" borderId="0"/>
    <xf numFmtId="0" fontId="97" fillId="0" borderId="0"/>
    <xf numFmtId="0" fontId="97" fillId="0" borderId="0"/>
    <xf numFmtId="0" fontId="97" fillId="0" borderId="0"/>
    <xf numFmtId="0" fontId="97" fillId="0" borderId="0"/>
    <xf numFmtId="0" fontId="97" fillId="0" borderId="0"/>
    <xf numFmtId="0" fontId="6"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applyNumberFormat="0" applyFill="0" applyBorder="0" applyAlignment="0" applyProtection="0"/>
    <xf numFmtId="0" fontId="64" fillId="0" borderId="0"/>
    <xf numFmtId="0" fontId="64" fillId="0" borderId="0"/>
    <xf numFmtId="0" fontId="6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4" fillId="0" borderId="0"/>
    <xf numFmtId="0" fontId="64" fillId="0" borderId="0"/>
    <xf numFmtId="0" fontId="64" fillId="0" borderId="0"/>
    <xf numFmtId="0" fontId="6"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4" fillId="0" borderId="0"/>
    <xf numFmtId="0" fontId="6" fillId="0" borderId="0"/>
    <xf numFmtId="0" fontId="6" fillId="0" borderId="0"/>
    <xf numFmtId="0" fontId="6" fillId="0" borderId="0"/>
    <xf numFmtId="0" fontId="6" fillId="0" borderId="0"/>
    <xf numFmtId="0" fontId="97" fillId="0" borderId="0"/>
    <xf numFmtId="0" fontId="97" fillId="0" borderId="0"/>
    <xf numFmtId="0" fontId="97" fillId="0" borderId="0"/>
    <xf numFmtId="0" fontId="97" fillId="0" borderId="0"/>
    <xf numFmtId="0" fontId="97" fillId="0" borderId="0"/>
    <xf numFmtId="0" fontId="9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 fillId="0" borderId="0" applyNumberFormat="0" applyFill="0" applyBorder="0" applyAlignment="0" applyProtection="0"/>
    <xf numFmtId="0" fontId="64" fillId="0" borderId="0"/>
    <xf numFmtId="0" fontId="64" fillId="0" borderId="0"/>
    <xf numFmtId="0" fontId="6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4" fillId="0" borderId="0"/>
    <xf numFmtId="0" fontId="64" fillId="0" borderId="0"/>
    <xf numFmtId="0" fontId="64" fillId="0" borderId="0"/>
    <xf numFmtId="0" fontId="6"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3"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3" fillId="0" borderId="0"/>
    <xf numFmtId="0" fontId="93" fillId="0" borderId="0"/>
    <xf numFmtId="0" fontId="93" fillId="0" borderId="0"/>
    <xf numFmtId="0" fontId="93" fillId="0" borderId="0"/>
    <xf numFmtId="0" fontId="9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49" fillId="0" borderId="0"/>
    <xf numFmtId="0" fontId="49" fillId="0" borderId="0"/>
    <xf numFmtId="0" fontId="4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6" fillId="0" borderId="0" applyNumberFormat="0" applyFill="0" applyBorder="0" applyAlignment="0" applyProtection="0"/>
    <xf numFmtId="0" fontId="49" fillId="0" borderId="0"/>
    <xf numFmtId="0" fontId="49"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9" fillId="0" borderId="0"/>
    <xf numFmtId="0" fontId="6" fillId="0" borderId="0" applyNumberFormat="0" applyFill="0" applyBorder="0" applyAlignment="0" applyProtection="0"/>
    <xf numFmtId="0" fontId="93" fillId="0" borderId="0"/>
    <xf numFmtId="0" fontId="93" fillId="0" borderId="0"/>
    <xf numFmtId="0" fontId="93"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3" fillId="0" borderId="0"/>
    <xf numFmtId="0" fontId="93" fillId="0" borderId="0"/>
    <xf numFmtId="0" fontId="93"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109" fillId="0" borderId="0"/>
    <xf numFmtId="0" fontId="109" fillId="0" borderId="0"/>
    <xf numFmtId="0" fontId="10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09" fillId="0" borderId="0"/>
    <xf numFmtId="0" fontId="109" fillId="0" borderId="0"/>
    <xf numFmtId="0" fontId="109"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109" fillId="0" borderId="0"/>
    <xf numFmtId="0" fontId="109" fillId="0" borderId="0"/>
    <xf numFmtId="0" fontId="10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09" fillId="0" borderId="0"/>
    <xf numFmtId="0" fontId="109" fillId="0" borderId="0"/>
    <xf numFmtId="0" fontId="109"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97"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7" fillId="0" borderId="0"/>
    <xf numFmtId="0" fontId="97" fillId="0" borderId="0"/>
    <xf numFmtId="0" fontId="97" fillId="0" borderId="0"/>
    <xf numFmtId="0" fontId="97" fillId="0" borderId="0"/>
    <xf numFmtId="0" fontId="97"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4"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113"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4"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113" fillId="0" borderId="0"/>
    <xf numFmtId="0" fontId="6" fillId="0" borderId="0"/>
    <xf numFmtId="0" fontId="6"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applyNumberForma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6" fillId="0" borderId="0" applyNumberFormat="0" applyFill="0" applyBorder="0" applyAlignment="0" applyProtection="0"/>
    <xf numFmtId="0" fontId="114" fillId="0" borderId="0"/>
    <xf numFmtId="0" fontId="114" fillId="0" borderId="0"/>
    <xf numFmtId="0" fontId="114"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9" fillId="0" borderId="0"/>
    <xf numFmtId="0" fontId="6" fillId="0" borderId="0" applyNumberFormat="0" applyFill="0" applyBorder="0" applyAlignment="0" applyProtection="0"/>
    <xf numFmtId="0" fontId="114" fillId="0" borderId="0"/>
    <xf numFmtId="0" fontId="114" fillId="0" borderId="0"/>
    <xf numFmtId="0" fontId="114" fillId="0" borderId="0"/>
    <xf numFmtId="0" fontId="6" fillId="0" borderId="0" applyNumberForma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98" fillId="0" borderId="0"/>
    <xf numFmtId="0" fontId="98" fillId="0" borderId="0"/>
    <xf numFmtId="0" fontId="98" fillId="0" borderId="0"/>
    <xf numFmtId="0" fontId="98" fillId="0" borderId="0"/>
    <xf numFmtId="0" fontId="98" fillId="0" borderId="0"/>
    <xf numFmtId="0" fontId="9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98"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8" fillId="0" borderId="0"/>
    <xf numFmtId="0" fontId="98" fillId="0" borderId="0"/>
    <xf numFmtId="0" fontId="98" fillId="0" borderId="0"/>
    <xf numFmtId="0" fontId="98" fillId="0" borderId="0"/>
    <xf numFmtId="0" fontId="98" fillId="0" borderId="0"/>
    <xf numFmtId="0" fontId="64"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4" fillId="0" borderId="0"/>
    <xf numFmtId="0" fontId="64" fillId="0" borderId="0"/>
    <xf numFmtId="0" fontId="64" fillId="0" borderId="0"/>
    <xf numFmtId="0" fontId="64" fillId="0" borderId="0"/>
    <xf numFmtId="0" fontId="6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97" fillId="0" borderId="0"/>
    <xf numFmtId="0" fontId="97" fillId="0" borderId="0"/>
    <xf numFmtId="0" fontId="97"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7" fillId="0" borderId="0"/>
    <xf numFmtId="0" fontId="97" fillId="0" borderId="0"/>
    <xf numFmtId="0" fontId="97" fillId="0" borderId="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108" fillId="69" borderId="0"/>
    <xf numFmtId="0" fontId="108" fillId="69" borderId="0"/>
    <xf numFmtId="0" fontId="108" fillId="69" borderId="0"/>
    <xf numFmtId="0" fontId="108" fillId="69" borderId="0"/>
    <xf numFmtId="0" fontId="108" fillId="69" borderId="0"/>
    <xf numFmtId="0" fontId="108" fillId="69" borderId="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108" fillId="68" borderId="0" applyNumberFormat="0" applyBorder="0" applyAlignment="0" applyProtection="0"/>
    <xf numFmtId="0" fontId="108" fillId="68" borderId="0" applyNumberFormat="0" applyBorder="0" applyAlignment="0" applyProtection="0"/>
    <xf numFmtId="0" fontId="108" fillId="68" borderId="0" applyNumberFormat="0" applyBorder="0" applyAlignment="0" applyProtection="0"/>
    <xf numFmtId="0" fontId="108" fillId="68" borderId="0" applyNumberFormat="0" applyBorder="0" applyAlignment="0" applyProtection="0"/>
    <xf numFmtId="0" fontId="108" fillId="68" borderId="0" applyNumberFormat="0" applyBorder="0" applyAlignment="0" applyProtection="0"/>
    <xf numFmtId="0" fontId="108" fillId="68" borderId="0" applyNumberFormat="0" applyBorder="0" applyAlignment="0" applyProtection="0"/>
    <xf numFmtId="0" fontId="93" fillId="0" borderId="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101" fillId="67" borderId="0"/>
    <xf numFmtId="0" fontId="101" fillId="67" borderId="0"/>
    <xf numFmtId="0" fontId="101" fillId="67" borderId="0"/>
    <xf numFmtId="0" fontId="101" fillId="67" borderId="0"/>
    <xf numFmtId="0" fontId="101" fillId="67" borderId="0"/>
    <xf numFmtId="0" fontId="101" fillId="67" borderId="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101" fillId="66" borderId="21" applyNumberFormat="0" applyAlignment="0" applyProtection="0"/>
    <xf numFmtId="0" fontId="101" fillId="66" borderId="21" applyNumberFormat="0" applyAlignment="0" applyProtection="0"/>
    <xf numFmtId="0" fontId="101" fillId="66" borderId="21" applyNumberFormat="0" applyAlignment="0" applyProtection="0"/>
    <xf numFmtId="0" fontId="101" fillId="66" borderId="21" applyNumberFormat="0" applyAlignment="0" applyProtection="0"/>
    <xf numFmtId="0" fontId="101" fillId="66" borderId="21" applyNumberFormat="0" applyAlignment="0" applyProtection="0"/>
    <xf numFmtId="0" fontId="101" fillId="66" borderId="21" applyNumberFormat="0" applyAlignment="0" applyProtection="0"/>
    <xf numFmtId="0" fontId="93" fillId="0" borderId="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82" fillId="0" borderId="29"/>
    <xf numFmtId="0" fontId="82" fillId="0" borderId="29"/>
    <xf numFmtId="0" fontId="82" fillId="0" borderId="29"/>
    <xf numFmtId="0" fontId="82" fillId="0" borderId="29"/>
    <xf numFmtId="0" fontId="82" fillId="0" borderId="29"/>
    <xf numFmtId="0" fontId="82" fillId="0" borderId="29"/>
    <xf numFmtId="0" fontId="93"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93" fillId="0" borderId="0"/>
    <xf numFmtId="0" fontId="82" fillId="0" borderId="28" applyNumberFormat="0" applyFill="0" applyAlignment="0" applyProtection="0"/>
    <xf numFmtId="0" fontId="82" fillId="0" borderId="28" applyNumberFormat="0" applyFill="0" applyAlignment="0" applyProtection="0"/>
    <xf numFmtId="0" fontId="82" fillId="0" borderId="28" applyNumberFormat="0" applyFill="0" applyAlignment="0" applyProtection="0"/>
    <xf numFmtId="0" fontId="82" fillId="0" borderId="28" applyNumberFormat="0" applyFill="0" applyAlignment="0" applyProtection="0"/>
    <xf numFmtId="0" fontId="82" fillId="0" borderId="28" applyNumberFormat="0" applyFill="0" applyAlignment="0" applyProtection="0"/>
    <xf numFmtId="0" fontId="82" fillId="0" borderId="28" applyNumberFormat="0" applyFill="0" applyAlignment="0" applyProtection="0"/>
    <xf numFmtId="0" fontId="93" fillId="0" borderId="0"/>
    <xf numFmtId="0" fontId="93"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3" fillId="0" borderId="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106" fillId="0" borderId="24"/>
    <xf numFmtId="0" fontId="106" fillId="0" borderId="24"/>
    <xf numFmtId="0" fontId="106" fillId="0" borderId="24"/>
    <xf numFmtId="0" fontId="106" fillId="0" borderId="24"/>
    <xf numFmtId="0" fontId="106" fillId="0" borderId="24"/>
    <xf numFmtId="0" fontId="106" fillId="0" borderId="24"/>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106" fillId="0" borderId="24" applyNumberFormat="0" applyFill="0" applyAlignment="0" applyProtection="0"/>
    <xf numFmtId="0" fontId="106" fillId="0" borderId="24" applyNumberFormat="0" applyFill="0" applyAlignment="0" applyProtection="0"/>
    <xf numFmtId="0" fontId="106" fillId="0" borderId="24" applyNumberFormat="0" applyFill="0" applyAlignment="0" applyProtection="0"/>
    <xf numFmtId="0" fontId="106" fillId="0" borderId="24" applyNumberFormat="0" applyFill="0" applyAlignment="0" applyProtection="0"/>
    <xf numFmtId="0" fontId="106" fillId="0" borderId="24" applyNumberFormat="0" applyFill="0" applyAlignment="0" applyProtection="0"/>
    <xf numFmtId="0" fontId="106" fillId="0" borderId="24" applyNumberFormat="0" applyFill="0" applyAlignment="0" applyProtection="0"/>
    <xf numFmtId="0" fontId="93" fillId="0" borderId="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105" fillId="0" borderId="23" applyNumberFormat="0" applyFill="0" applyAlignment="0" applyProtection="0"/>
    <xf numFmtId="0" fontId="105" fillId="0" borderId="23" applyNumberFormat="0" applyFill="0" applyAlignment="0" applyProtection="0"/>
    <xf numFmtId="0" fontId="105" fillId="0" borderId="23" applyNumberFormat="0" applyFill="0" applyAlignment="0" applyProtection="0"/>
    <xf numFmtId="0" fontId="105" fillId="0" borderId="23" applyNumberFormat="0" applyFill="0" applyAlignment="0" applyProtection="0"/>
    <xf numFmtId="0" fontId="105" fillId="0" borderId="23" applyNumberFormat="0" applyFill="0" applyAlignment="0" applyProtection="0"/>
    <xf numFmtId="0" fontId="105" fillId="0" borderId="23" applyNumberFormat="0" applyFill="0" applyAlignment="0" applyProtection="0"/>
    <xf numFmtId="0" fontId="93" fillId="0" borderId="0"/>
    <xf numFmtId="0" fontId="105" fillId="0" borderId="23"/>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105" fillId="0" borderId="23"/>
    <xf numFmtId="0" fontId="105" fillId="0" borderId="23"/>
    <xf numFmtId="0" fontId="105" fillId="0" borderId="23"/>
    <xf numFmtId="0" fontId="105" fillId="0" borderId="23"/>
    <xf numFmtId="0" fontId="105" fillId="0" borderId="23"/>
    <xf numFmtId="0" fontId="96"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104" fillId="0" borderId="22" applyNumberFormat="0" applyFill="0" applyAlignment="0" applyProtection="0"/>
    <xf numFmtId="0" fontId="104" fillId="0" borderId="22" applyNumberFormat="0" applyFill="0" applyAlignment="0" applyProtection="0"/>
    <xf numFmtId="0" fontId="104" fillId="0" borderId="22" applyNumberFormat="0" applyFill="0" applyAlignment="0" applyProtection="0"/>
    <xf numFmtId="0" fontId="104" fillId="0" borderId="22" applyNumberFormat="0" applyFill="0" applyAlignment="0" applyProtection="0"/>
    <xf numFmtId="0" fontId="104" fillId="0" borderId="22" applyNumberFormat="0" applyFill="0" applyAlignment="0" applyProtection="0"/>
    <xf numFmtId="0" fontId="104" fillId="0" borderId="22" applyNumberFormat="0" applyFill="0" applyAlignment="0" applyProtection="0"/>
    <xf numFmtId="0" fontId="93" fillId="0" borderId="0"/>
    <xf numFmtId="0" fontId="104" fillId="0" borderId="22"/>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104" fillId="0" borderId="22"/>
    <xf numFmtId="0" fontId="104" fillId="0" borderId="22"/>
    <xf numFmtId="0" fontId="104" fillId="0" borderId="22"/>
    <xf numFmtId="0" fontId="104" fillId="0" borderId="22"/>
    <xf numFmtId="0" fontId="104" fillId="0" borderId="22"/>
    <xf numFmtId="0" fontId="96"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100" fillId="64" borderId="20" applyNumberFormat="0" applyAlignment="0" applyProtection="0"/>
    <xf numFmtId="0" fontId="100" fillId="64" borderId="20" applyNumberFormat="0" applyAlignment="0" applyProtection="0"/>
    <xf numFmtId="0" fontId="100" fillId="64" borderId="20" applyNumberFormat="0" applyAlignment="0" applyProtection="0"/>
    <xf numFmtId="0" fontId="100" fillId="64" borderId="20" applyNumberFormat="0" applyAlignment="0" applyProtection="0"/>
    <xf numFmtId="0" fontId="100" fillId="64" borderId="20" applyNumberFormat="0" applyAlignment="0" applyProtection="0"/>
    <xf numFmtId="0" fontId="100" fillId="64" borderId="20" applyNumberFormat="0" applyAlignment="0" applyProtection="0"/>
    <xf numFmtId="0" fontId="93" fillId="0" borderId="0"/>
    <xf numFmtId="0" fontId="100" fillId="65" borderId="2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100" fillId="65" borderId="20"/>
    <xf numFmtId="0" fontId="100" fillId="65" borderId="20"/>
    <xf numFmtId="0" fontId="100" fillId="65" borderId="20"/>
    <xf numFmtId="0" fontId="100" fillId="65" borderId="20"/>
    <xf numFmtId="0" fontId="100" fillId="65" borderId="20"/>
    <xf numFmtId="0" fontId="96"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110" fillId="64" borderId="27" applyNumberFormat="0" applyAlignment="0" applyProtection="0"/>
    <xf numFmtId="0" fontId="110" fillId="64" borderId="27" applyNumberFormat="0" applyAlignment="0" applyProtection="0"/>
    <xf numFmtId="0" fontId="110" fillId="64" borderId="27" applyNumberFormat="0" applyAlignment="0" applyProtection="0"/>
    <xf numFmtId="0" fontId="110" fillId="64" borderId="27" applyNumberFormat="0" applyAlignment="0" applyProtection="0"/>
    <xf numFmtId="0" fontId="110" fillId="64" borderId="27" applyNumberFormat="0" applyAlignment="0" applyProtection="0"/>
    <xf numFmtId="0" fontId="110" fillId="64" borderId="27" applyNumberFormat="0" applyAlignment="0" applyProtection="0"/>
    <xf numFmtId="0" fontId="93" fillId="0" borderId="0"/>
    <xf numFmtId="0" fontId="110" fillId="65" borderId="27"/>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110" fillId="65" borderId="27"/>
    <xf numFmtId="0" fontId="110" fillId="65" borderId="27"/>
    <xf numFmtId="0" fontId="110" fillId="65" borderId="27"/>
    <xf numFmtId="0" fontId="110" fillId="65" borderId="27"/>
    <xf numFmtId="0" fontId="110" fillId="65" borderId="27"/>
    <xf numFmtId="0" fontId="96"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3" fillId="0" borderId="0" applyNumberFormat="0" applyFont="0" applyFill="0" applyBorder="0" applyAlignment="0" applyProtection="0"/>
    <xf numFmtId="0" fontId="96" fillId="0" borderId="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5" fillId="51" borderId="20"/>
    <xf numFmtId="0" fontId="95" fillId="51" borderId="20"/>
    <xf numFmtId="0" fontId="95" fillId="51" borderId="20"/>
    <xf numFmtId="0" fontId="95" fillId="51" borderId="20"/>
    <xf numFmtId="0" fontId="95" fillId="51" borderId="20"/>
    <xf numFmtId="0" fontId="95" fillId="51" borderId="2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5" fillId="33" borderId="20"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5" fillId="33" borderId="20" applyNumberFormat="0" applyAlignment="0" applyProtection="0"/>
    <xf numFmtId="0" fontId="95" fillId="33" borderId="20" applyNumberFormat="0" applyAlignment="0" applyProtection="0"/>
    <xf numFmtId="0" fontId="91" fillId="11" borderId="19" applyNumberFormat="0" applyAlignment="0" applyProtection="0"/>
    <xf numFmtId="0" fontId="95" fillId="33" borderId="20" applyNumberFormat="0" applyAlignment="0" applyProtection="0"/>
    <xf numFmtId="0" fontId="95" fillId="33" borderId="20" applyNumberFormat="0" applyAlignment="0" applyProtection="0"/>
    <xf numFmtId="0" fontId="95" fillId="33" borderId="20" applyNumberFormat="0" applyAlignment="0" applyProtection="0"/>
    <xf numFmtId="0" fontId="95" fillId="33" borderId="20" applyNumberFormat="0" applyAlignment="0" applyProtection="0"/>
    <xf numFmtId="0" fontId="95" fillId="33" borderId="20" applyNumberFormat="0" applyAlignment="0" applyProtection="0"/>
    <xf numFmtId="0" fontId="95" fillId="33" borderId="20" applyNumberFormat="0" applyAlignment="0" applyProtection="0"/>
    <xf numFmtId="0" fontId="95" fillId="33" borderId="20" applyNumberFormat="0" applyAlignment="0" applyProtection="0"/>
    <xf numFmtId="0" fontId="95" fillId="33" borderId="20" applyNumberFormat="0" applyAlignment="0" applyProtection="0"/>
    <xf numFmtId="0" fontId="95" fillId="33" borderId="20"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1" fillId="11" borderId="19" applyNumberFormat="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4" fillId="63" borderId="0"/>
    <xf numFmtId="0" fontId="94" fillId="63" borderId="0"/>
    <xf numFmtId="0" fontId="94" fillId="63" borderId="0"/>
    <xf numFmtId="0" fontId="94" fillId="63" borderId="0"/>
    <xf numFmtId="0" fontId="94" fillId="63" borderId="0"/>
    <xf numFmtId="0" fontId="94" fillId="63" borderId="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4" fillId="4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2" fillId="2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5"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4" fillId="58" borderId="0"/>
    <xf numFmtId="0" fontId="94" fillId="58" borderId="0"/>
    <xf numFmtId="0" fontId="94" fillId="58" borderId="0"/>
    <xf numFmtId="0" fontId="94" fillId="58" borderId="0"/>
    <xf numFmtId="0" fontId="94" fillId="58" borderId="0"/>
    <xf numFmtId="0" fontId="94" fillId="58" borderId="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4" fillId="40"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2" fillId="21"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21"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4" fillId="57" borderId="0"/>
    <xf numFmtId="0" fontId="94" fillId="57" borderId="0"/>
    <xf numFmtId="0" fontId="94" fillId="57" borderId="0"/>
    <xf numFmtId="0" fontId="94" fillId="57" borderId="0"/>
    <xf numFmtId="0" fontId="94" fillId="57" borderId="0"/>
    <xf numFmtId="0" fontId="94" fillId="57" borderId="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4" fillId="3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2" fillId="1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9"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4" fillId="62" borderId="0"/>
    <xf numFmtId="0" fontId="94" fillId="62" borderId="0"/>
    <xf numFmtId="0" fontId="94" fillId="62" borderId="0"/>
    <xf numFmtId="0" fontId="94" fillId="62" borderId="0"/>
    <xf numFmtId="0" fontId="94" fillId="62" borderId="0"/>
    <xf numFmtId="0" fontId="94" fillId="62" borderId="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4" fillId="44"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2" fillId="18"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8"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4" fillId="61" borderId="0"/>
    <xf numFmtId="0" fontId="94" fillId="61" borderId="0"/>
    <xf numFmtId="0" fontId="94" fillId="61" borderId="0"/>
    <xf numFmtId="0" fontId="94" fillId="61" borderId="0"/>
    <xf numFmtId="0" fontId="94" fillId="61" borderId="0"/>
    <xf numFmtId="0" fontId="94" fillId="61" borderId="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4" fillId="43"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2" fillId="15"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5"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4" fillId="60" borderId="0"/>
    <xf numFmtId="0" fontId="94" fillId="60" borderId="0"/>
    <xf numFmtId="0" fontId="94" fillId="60" borderId="0"/>
    <xf numFmtId="0" fontId="94" fillId="60" borderId="0"/>
    <xf numFmtId="0" fontId="94" fillId="60" borderId="0"/>
    <xf numFmtId="0" fontId="94" fillId="60" borderId="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4" fillId="4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2" fillId="1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4" fillId="4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112" fillId="0" borderId="0"/>
    <xf numFmtId="0" fontId="112" fillId="0" borderId="0" applyNumberFormat="0" applyFill="0" applyBorder="0" applyAlignment="0" applyProtection="0"/>
    <xf numFmtId="0" fontId="82" fillId="0" borderId="29"/>
    <xf numFmtId="0" fontId="82" fillId="0" borderId="28" applyNumberFormat="0" applyFill="0" applyAlignment="0" applyProtection="0"/>
    <xf numFmtId="0" fontId="111" fillId="0" borderId="0"/>
    <xf numFmtId="0" fontId="111" fillId="0" borderId="0" applyNumberFormat="0" applyFill="0" applyBorder="0" applyAlignment="0" applyProtection="0"/>
    <xf numFmtId="0" fontId="54" fillId="0" borderId="0"/>
    <xf numFmtId="0" fontId="110" fillId="65" borderId="27"/>
    <xf numFmtId="0" fontId="110" fillId="64" borderId="27" applyNumberFormat="0" applyAlignment="0" applyProtection="0"/>
    <xf numFmtId="0" fontId="109" fillId="71" borderId="26"/>
    <xf numFmtId="0" fontId="49" fillId="70" borderId="26" applyNumberFormat="0" applyFont="0" applyAlignment="0" applyProtection="0"/>
    <xf numFmtId="0" fontId="108" fillId="69" borderId="0"/>
    <xf numFmtId="0" fontId="108" fillId="68" borderId="0" applyNumberFormat="0" applyBorder="0" applyAlignment="0" applyProtection="0"/>
    <xf numFmtId="0" fontId="107" fillId="0" borderId="0"/>
    <xf numFmtId="0" fontId="107" fillId="0" borderId="25" applyNumberFormat="0" applyFill="0" applyAlignment="0" applyProtection="0"/>
    <xf numFmtId="0" fontId="95" fillId="51" borderId="20"/>
    <xf numFmtId="0" fontId="95" fillId="33" borderId="20" applyNumberFormat="0" applyAlignment="0" applyProtection="0"/>
    <xf numFmtId="0" fontId="106" fillId="0" borderId="0"/>
    <xf numFmtId="0" fontId="106" fillId="0" borderId="0" applyNumberFormat="0" applyFill="0" applyBorder="0" applyAlignment="0" applyProtection="0"/>
    <xf numFmtId="0" fontId="106" fillId="0" borderId="24"/>
    <xf numFmtId="0" fontId="106" fillId="0" borderId="24" applyNumberFormat="0" applyFill="0" applyAlignment="0" applyProtection="0"/>
    <xf numFmtId="0" fontId="105" fillId="0" borderId="23"/>
    <xf numFmtId="0" fontId="105" fillId="0" borderId="23" applyNumberFormat="0" applyFill="0" applyAlignment="0" applyProtection="0"/>
    <xf numFmtId="0" fontId="104" fillId="0" borderId="22"/>
    <xf numFmtId="0" fontId="104" fillId="0" borderId="22" applyNumberFormat="0" applyFill="0" applyAlignment="0" applyProtection="0"/>
    <xf numFmtId="0" fontId="103" fillId="48" borderId="0"/>
    <xf numFmtId="0" fontId="103" fillId="30" borderId="0" applyNumberFormat="0" applyBorder="0" applyAlignment="0" applyProtection="0"/>
    <xf numFmtId="0" fontId="102" fillId="0" borderId="0"/>
    <xf numFmtId="0" fontId="102" fillId="0" borderId="0" applyNumberFormat="0" applyFill="0" applyBorder="0" applyAlignment="0" applyProtection="0"/>
    <xf numFmtId="0" fontId="101" fillId="67" borderId="0"/>
    <xf numFmtId="0" fontId="101" fillId="66" borderId="21" applyNumberFormat="0" applyAlignment="0" applyProtection="0"/>
    <xf numFmtId="0" fontId="100" fillId="65" borderId="20"/>
    <xf numFmtId="0" fontId="100" fillId="64" borderId="20" applyNumberFormat="0" applyAlignment="0" applyProtection="0"/>
    <xf numFmtId="0" fontId="99" fillId="47" borderId="0"/>
    <xf numFmtId="0" fontId="99" fillId="29" borderId="0" applyNumberFormat="0" applyBorder="0" applyAlignment="0" applyProtection="0"/>
    <xf numFmtId="0" fontId="94" fillId="63" borderId="0"/>
    <xf numFmtId="0" fontId="94" fillId="45" borderId="0" applyNumberFormat="0" applyBorder="0" applyAlignment="0" applyProtection="0"/>
    <xf numFmtId="0" fontId="94" fillId="58" borderId="0"/>
    <xf numFmtId="0" fontId="94" fillId="40" borderId="0" applyNumberFormat="0" applyBorder="0" applyAlignment="0" applyProtection="0"/>
    <xf numFmtId="0" fontId="94" fillId="57" borderId="0"/>
    <xf numFmtId="0" fontId="94" fillId="39" borderId="0" applyNumberFormat="0" applyBorder="0" applyAlignment="0" applyProtection="0"/>
    <xf numFmtId="0" fontId="94" fillId="62" borderId="0"/>
    <xf numFmtId="0" fontId="94" fillId="44" borderId="0" applyNumberFormat="0" applyBorder="0" applyAlignment="0" applyProtection="0"/>
    <xf numFmtId="0" fontId="94" fillId="61" borderId="0"/>
    <xf numFmtId="0" fontId="94" fillId="43" borderId="0" applyNumberFormat="0" applyBorder="0" applyAlignment="0" applyProtection="0"/>
    <xf numFmtId="0" fontId="94" fillId="60" borderId="0"/>
    <xf numFmtId="0" fontId="94" fillId="42"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4" fillId="59" borderId="0"/>
    <xf numFmtId="0" fontId="94" fillId="59" borderId="0"/>
    <xf numFmtId="0" fontId="94" fillId="59" borderId="0"/>
    <xf numFmtId="0" fontId="94" fillId="59" borderId="0"/>
    <xf numFmtId="0" fontId="94" fillId="59" borderId="0"/>
    <xf numFmtId="0" fontId="94" fillId="59" borderId="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4"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2"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41"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4" fillId="58" borderId="0"/>
    <xf numFmtId="0" fontId="94" fillId="58" borderId="0"/>
    <xf numFmtId="0" fontId="94" fillId="58" borderId="0"/>
    <xf numFmtId="0" fontId="94" fillId="58" borderId="0"/>
    <xf numFmtId="0" fontId="94" fillId="58" borderId="0"/>
    <xf numFmtId="0" fontId="94" fillId="58" borderId="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4" fillId="40"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2" fillId="24"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4" fillId="40"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24"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4" fillId="57" borderId="0"/>
    <xf numFmtId="0" fontId="94" fillId="57" borderId="0"/>
    <xf numFmtId="0" fontId="94" fillId="57" borderId="0"/>
    <xf numFmtId="0" fontId="94" fillId="57" borderId="0"/>
    <xf numFmtId="0" fontId="94" fillId="57" borderId="0"/>
    <xf numFmtId="0" fontId="94" fillId="57"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4"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2"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4"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4" fillId="54" borderId="0"/>
    <xf numFmtId="0" fontId="94" fillId="54" borderId="0"/>
    <xf numFmtId="0" fontId="94" fillId="54" borderId="0"/>
    <xf numFmtId="0" fontId="94" fillId="54" borderId="0"/>
    <xf numFmtId="0" fontId="94" fillId="54" borderId="0"/>
    <xf numFmtId="0" fontId="94" fillId="54" borderId="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4"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2"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4"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36"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4" fillId="53" borderId="0"/>
    <xf numFmtId="0" fontId="94" fillId="53" borderId="0"/>
    <xf numFmtId="0" fontId="94" fillId="53" borderId="0"/>
    <xf numFmtId="0" fontId="94" fillId="53" borderId="0"/>
    <xf numFmtId="0" fontId="94" fillId="53" borderId="0"/>
    <xf numFmtId="0" fontId="94" fillId="53" borderId="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4" fillId="35"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2" fillId="17"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7"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4" fillId="56" borderId="0"/>
    <xf numFmtId="0" fontId="94" fillId="56" borderId="0"/>
    <xf numFmtId="0" fontId="94" fillId="56" borderId="0"/>
    <xf numFmtId="0" fontId="94" fillId="56" borderId="0"/>
    <xf numFmtId="0" fontId="94" fillId="56" borderId="0"/>
    <xf numFmtId="0" fontId="94" fillId="56" borderId="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4" fillId="38"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2" fillId="14"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4" fillId="38"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2" fillId="14" borderId="0" applyNumberFormat="0" applyBorder="0" applyAlignment="0" applyProtection="0"/>
    <xf numFmtId="0" fontId="94" fillId="59" borderId="0"/>
    <xf numFmtId="0" fontId="94" fillId="41" borderId="0" applyNumberFormat="0" applyBorder="0" applyAlignment="0" applyProtection="0"/>
    <xf numFmtId="0" fontId="94" fillId="58" borderId="0"/>
    <xf numFmtId="0" fontId="94" fillId="40" borderId="0" applyNumberFormat="0" applyBorder="0" applyAlignment="0" applyProtection="0"/>
    <xf numFmtId="0" fontId="94" fillId="57" borderId="0"/>
    <xf numFmtId="0" fontId="94" fillId="39" borderId="0" applyNumberFormat="0" applyBorder="0" applyAlignment="0" applyProtection="0"/>
    <xf numFmtId="0" fontId="94" fillId="54" borderId="0"/>
    <xf numFmtId="0" fontId="94" fillId="36" borderId="0" applyNumberFormat="0" applyBorder="0" applyAlignment="0" applyProtection="0"/>
    <xf numFmtId="0" fontId="94" fillId="53" borderId="0"/>
    <xf numFmtId="0" fontId="94" fillId="35" borderId="0" applyNumberFormat="0" applyBorder="0" applyAlignment="0" applyProtection="0"/>
    <xf numFmtId="0" fontId="94" fillId="56" borderId="0"/>
    <xf numFmtId="0" fontId="94" fillId="38"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93" fillId="55" borderId="0"/>
    <xf numFmtId="0" fontId="93" fillId="55" borderId="0"/>
    <xf numFmtId="0" fontId="93" fillId="55" borderId="0"/>
    <xf numFmtId="0" fontId="93" fillId="55" borderId="0"/>
    <xf numFmtId="0" fontId="93" fillId="55" borderId="0"/>
    <xf numFmtId="0" fontId="93" fillId="55" borderId="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93" fillId="3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6" fillId="2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93" fillId="52" borderId="0"/>
    <xf numFmtId="0" fontId="93" fillId="52" borderId="0"/>
    <xf numFmtId="0" fontId="93" fillId="52" borderId="0"/>
    <xf numFmtId="0" fontId="93" fillId="52" borderId="0"/>
    <xf numFmtId="0" fontId="93" fillId="52" borderId="0"/>
    <xf numFmtId="0" fontId="93" fillId="52" borderId="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93" fillId="34"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6" fillId="23"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93" fillId="49" borderId="0"/>
    <xf numFmtId="0" fontId="93" fillId="49" borderId="0"/>
    <xf numFmtId="0" fontId="93" fillId="49" borderId="0"/>
    <xf numFmtId="0" fontId="93" fillId="49" borderId="0"/>
    <xf numFmtId="0" fontId="93" fillId="49" borderId="0"/>
    <xf numFmtId="0" fontId="93" fillId="49" borderId="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93" fillId="31"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6" fillId="20"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93" fillId="54" borderId="0"/>
    <xf numFmtId="0" fontId="93" fillId="54" borderId="0"/>
    <xf numFmtId="0" fontId="93" fillId="54" borderId="0"/>
    <xf numFmtId="0" fontId="93" fillId="54" borderId="0"/>
    <xf numFmtId="0" fontId="93" fillId="54" borderId="0"/>
    <xf numFmtId="0" fontId="93" fillId="54" borderId="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93"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6"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93"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93" fillId="53" borderId="0"/>
    <xf numFmtId="0" fontId="93" fillId="53" borderId="0"/>
    <xf numFmtId="0" fontId="93" fillId="53" borderId="0"/>
    <xf numFmtId="0" fontId="93" fillId="53" borderId="0"/>
    <xf numFmtId="0" fontId="93" fillId="53" borderId="0"/>
    <xf numFmtId="0" fontId="93" fillId="53" borderId="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93" fillId="3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6" fillId="16"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93" fillId="3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93" fillId="52" borderId="0"/>
    <xf numFmtId="0" fontId="93" fillId="52" borderId="0"/>
    <xf numFmtId="0" fontId="93" fillId="52" borderId="0"/>
    <xf numFmtId="0" fontId="93" fillId="52" borderId="0"/>
    <xf numFmtId="0" fontId="93" fillId="52" borderId="0"/>
    <xf numFmtId="0" fontId="93" fillId="52" borderId="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93" fillId="3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6" fillId="13"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93" fillId="3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93" fillId="55" borderId="0"/>
    <xf numFmtId="0" fontId="93" fillId="37" borderId="0" applyNumberFormat="0" applyBorder="0" applyAlignment="0" applyProtection="0"/>
    <xf numFmtId="0" fontId="93" fillId="52" borderId="0"/>
    <xf numFmtId="0" fontId="93" fillId="34" borderId="0" applyNumberFormat="0" applyBorder="0" applyAlignment="0" applyProtection="0"/>
    <xf numFmtId="0" fontId="93" fillId="49" borderId="0"/>
    <xf numFmtId="0" fontId="93" fillId="31" borderId="0" applyNumberFormat="0" applyBorder="0" applyAlignment="0" applyProtection="0"/>
    <xf numFmtId="0" fontId="93" fillId="54" borderId="0"/>
    <xf numFmtId="0" fontId="93" fillId="36" borderId="0" applyNumberFormat="0" applyBorder="0" applyAlignment="0" applyProtection="0"/>
    <xf numFmtId="0" fontId="93" fillId="53" borderId="0"/>
    <xf numFmtId="0" fontId="93" fillId="35" borderId="0" applyNumberFormat="0" applyBorder="0" applyAlignment="0" applyProtection="0"/>
    <xf numFmtId="0" fontId="93" fillId="52" borderId="0"/>
    <xf numFmtId="0" fontId="93" fillId="34"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93" fillId="51" borderId="0"/>
    <xf numFmtId="0" fontId="93" fillId="51" borderId="0"/>
    <xf numFmtId="0" fontId="93" fillId="51" borderId="0"/>
    <xf numFmtId="0" fontId="93" fillId="51" borderId="0"/>
    <xf numFmtId="0" fontId="93" fillId="51" borderId="0"/>
    <xf numFmtId="0" fontId="93" fillId="51" borderId="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93" fillId="3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93" fillId="33" borderId="0" applyNumberFormat="0" applyBorder="0" applyAlignment="0" applyProtection="0"/>
    <xf numFmtId="0" fontId="93" fillId="33" borderId="0" applyNumberFormat="0" applyBorder="0" applyAlignment="0" applyProtection="0"/>
    <xf numFmtId="0" fontId="6" fillId="26" borderId="0" applyNumberFormat="0" applyBorder="0" applyAlignment="0" applyProtection="0"/>
    <xf numFmtId="0" fontId="93" fillId="33" borderId="0" applyNumberFormat="0" applyBorder="0" applyAlignment="0" applyProtection="0"/>
    <xf numFmtId="0" fontId="93" fillId="33" borderId="0" applyNumberFormat="0" applyBorder="0" applyAlignment="0" applyProtection="0"/>
    <xf numFmtId="0" fontId="93" fillId="33" borderId="0" applyNumberFormat="0" applyBorder="0" applyAlignment="0" applyProtection="0"/>
    <xf numFmtId="0" fontId="93" fillId="33" borderId="0" applyNumberFormat="0" applyBorder="0" applyAlignment="0" applyProtection="0"/>
    <xf numFmtId="0" fontId="93" fillId="33" borderId="0" applyNumberFormat="0" applyBorder="0" applyAlignment="0" applyProtection="0"/>
    <xf numFmtId="0" fontId="93" fillId="33" borderId="0" applyNumberFormat="0" applyBorder="0" applyAlignment="0" applyProtection="0"/>
    <xf numFmtId="0" fontId="93" fillId="33" borderId="0" applyNumberFormat="0" applyBorder="0" applyAlignment="0" applyProtection="0"/>
    <xf numFmtId="0" fontId="93" fillId="33" borderId="0" applyNumberFormat="0" applyBorder="0" applyAlignment="0" applyProtection="0"/>
    <xf numFmtId="0" fontId="93" fillId="3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93" fillId="50" borderId="0"/>
    <xf numFmtId="0" fontId="93" fillId="50" borderId="0"/>
    <xf numFmtId="0" fontId="93" fillId="50" borderId="0"/>
    <xf numFmtId="0" fontId="93" fillId="50" borderId="0"/>
    <xf numFmtId="0" fontId="93" fillId="50" borderId="0"/>
    <xf numFmtId="0" fontId="93" fillId="5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93" fillId="3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93" fillId="32" borderId="0" applyNumberFormat="0" applyBorder="0" applyAlignment="0" applyProtection="0"/>
    <xf numFmtId="0" fontId="93" fillId="32" borderId="0" applyNumberFormat="0" applyBorder="0" applyAlignment="0" applyProtection="0"/>
    <xf numFmtId="0" fontId="6" fillId="22" borderId="0" applyNumberFormat="0" applyBorder="0" applyAlignment="0" applyProtection="0"/>
    <xf numFmtId="0" fontId="93" fillId="32" borderId="0" applyNumberFormat="0" applyBorder="0" applyAlignment="0" applyProtection="0"/>
    <xf numFmtId="0" fontId="93" fillId="32" borderId="0" applyNumberFormat="0" applyBorder="0" applyAlignment="0" applyProtection="0"/>
    <xf numFmtId="0" fontId="93" fillId="32" borderId="0" applyNumberFormat="0" applyBorder="0" applyAlignment="0" applyProtection="0"/>
    <xf numFmtId="0" fontId="93" fillId="32" borderId="0" applyNumberFormat="0" applyBorder="0" applyAlignment="0" applyProtection="0"/>
    <xf numFmtId="0" fontId="93" fillId="32" borderId="0" applyNumberFormat="0" applyBorder="0" applyAlignment="0" applyProtection="0"/>
    <xf numFmtId="0" fontId="93" fillId="32" borderId="0" applyNumberFormat="0" applyBorder="0" applyAlignment="0" applyProtection="0"/>
    <xf numFmtId="0" fontId="93" fillId="32" borderId="0" applyNumberFormat="0" applyBorder="0" applyAlignment="0" applyProtection="0"/>
    <xf numFmtId="0" fontId="93" fillId="32" borderId="0" applyNumberFormat="0" applyBorder="0" applyAlignment="0" applyProtection="0"/>
    <xf numFmtId="0" fontId="93" fillId="3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93" fillId="49" borderId="0"/>
    <xf numFmtId="0" fontId="93" fillId="49" borderId="0"/>
    <xf numFmtId="0" fontId="93" fillId="49" borderId="0"/>
    <xf numFmtId="0" fontId="93" fillId="49" borderId="0"/>
    <xf numFmtId="0" fontId="93" fillId="49" borderId="0"/>
    <xf numFmtId="0" fontId="93" fillId="49" borderId="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93"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6"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93"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93" fillId="48" borderId="0"/>
    <xf numFmtId="0" fontId="93" fillId="48" borderId="0"/>
    <xf numFmtId="0" fontId="93" fillId="48" borderId="0"/>
    <xf numFmtId="0" fontId="93" fillId="48" borderId="0"/>
    <xf numFmtId="0" fontId="93" fillId="48" borderId="0"/>
    <xf numFmtId="0" fontId="93" fillId="48" borderId="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93"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93" fillId="47" borderId="0"/>
    <xf numFmtId="0" fontId="93" fillId="47" borderId="0"/>
    <xf numFmtId="0" fontId="93" fillId="47" borderId="0"/>
    <xf numFmtId="0" fontId="93" fillId="47" borderId="0"/>
    <xf numFmtId="0" fontId="93" fillId="47" borderId="0"/>
    <xf numFmtId="0" fontId="93" fillId="47" borderId="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93"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93" fillId="29" borderId="0" applyNumberFormat="0" applyBorder="0" applyAlignment="0" applyProtection="0"/>
    <xf numFmtId="0" fontId="93" fillId="29" borderId="0" applyNumberFormat="0" applyBorder="0" applyAlignment="0" applyProtection="0"/>
    <xf numFmtId="0" fontId="6" fillId="29" borderId="0" applyNumberFormat="0" applyBorder="0" applyAlignment="0" applyProtection="0"/>
    <xf numFmtId="0" fontId="93" fillId="29" borderId="0" applyNumberFormat="0" applyBorder="0" applyAlignment="0" applyProtection="0"/>
    <xf numFmtId="0" fontId="93" fillId="29" borderId="0" applyNumberFormat="0" applyBorder="0" applyAlignment="0" applyProtection="0"/>
    <xf numFmtId="0" fontId="93" fillId="29" borderId="0" applyNumberFormat="0" applyBorder="0" applyAlignment="0" applyProtection="0"/>
    <xf numFmtId="0" fontId="93" fillId="29" borderId="0" applyNumberFormat="0" applyBorder="0" applyAlignment="0" applyProtection="0"/>
    <xf numFmtId="0" fontId="93" fillId="29" borderId="0" applyNumberFormat="0" applyBorder="0" applyAlignment="0" applyProtection="0"/>
    <xf numFmtId="0" fontId="93" fillId="29" borderId="0" applyNumberFormat="0" applyBorder="0" applyAlignment="0" applyProtection="0"/>
    <xf numFmtId="0" fontId="93" fillId="29" borderId="0" applyNumberFormat="0" applyBorder="0" applyAlignment="0" applyProtection="0"/>
    <xf numFmtId="0" fontId="93" fillId="29" borderId="0" applyNumberFormat="0" applyBorder="0" applyAlignment="0" applyProtection="0"/>
    <xf numFmtId="0" fontId="93"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93" fillId="46" borderId="0"/>
    <xf numFmtId="0" fontId="93" fillId="46" borderId="0"/>
    <xf numFmtId="0" fontId="93" fillId="46" borderId="0"/>
    <xf numFmtId="0" fontId="93" fillId="46" borderId="0"/>
    <xf numFmtId="0" fontId="93" fillId="46" borderId="0"/>
    <xf numFmtId="0" fontId="93" fillId="46" borderId="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93"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93" fillId="28" borderId="0" applyNumberFormat="0" applyBorder="0" applyAlignment="0" applyProtection="0"/>
    <xf numFmtId="0" fontId="93" fillId="28" borderId="0" applyNumberFormat="0" applyBorder="0" applyAlignment="0" applyProtection="0"/>
    <xf numFmtId="0" fontId="6" fillId="28" borderId="0" applyNumberFormat="0" applyBorder="0" applyAlignment="0" applyProtection="0"/>
    <xf numFmtId="0" fontId="93" fillId="28" borderId="0" applyNumberFormat="0" applyBorder="0" applyAlignment="0" applyProtection="0"/>
    <xf numFmtId="0" fontId="93" fillId="28" borderId="0" applyNumberFormat="0" applyBorder="0" applyAlignment="0" applyProtection="0"/>
    <xf numFmtId="0" fontId="93" fillId="28" borderId="0" applyNumberFormat="0" applyBorder="0" applyAlignment="0" applyProtection="0"/>
    <xf numFmtId="0" fontId="93" fillId="28" borderId="0" applyNumberFormat="0" applyBorder="0" applyAlignment="0" applyProtection="0"/>
    <xf numFmtId="0" fontId="93" fillId="28" borderId="0" applyNumberFormat="0" applyBorder="0" applyAlignment="0" applyProtection="0"/>
    <xf numFmtId="0" fontId="93" fillId="28" borderId="0" applyNumberFormat="0" applyBorder="0" applyAlignment="0" applyProtection="0"/>
    <xf numFmtId="0" fontId="93" fillId="28" borderId="0" applyNumberFormat="0" applyBorder="0" applyAlignment="0" applyProtection="0"/>
    <xf numFmtId="0" fontId="93" fillId="28" borderId="0" applyNumberFormat="0" applyBorder="0" applyAlignment="0" applyProtection="0"/>
    <xf numFmtId="0" fontId="93"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93" fillId="51" borderId="0"/>
    <xf numFmtId="0" fontId="93" fillId="33" borderId="0" applyNumberFormat="0" applyBorder="0" applyAlignment="0" applyProtection="0"/>
    <xf numFmtId="0" fontId="93" fillId="50" borderId="0"/>
    <xf numFmtId="0" fontId="93" fillId="32" borderId="0" applyNumberFormat="0" applyBorder="0" applyAlignment="0" applyProtection="0"/>
    <xf numFmtId="0" fontId="93" fillId="49" borderId="0"/>
    <xf numFmtId="0" fontId="93" fillId="31" borderId="0" applyNumberFormat="0" applyBorder="0" applyAlignment="0" applyProtection="0"/>
    <xf numFmtId="0" fontId="93" fillId="48" borderId="0"/>
    <xf numFmtId="0" fontId="93" fillId="30" borderId="0" applyNumberFormat="0" applyBorder="0" applyAlignment="0" applyProtection="0"/>
    <xf numFmtId="0" fontId="93" fillId="47" borderId="0"/>
    <xf numFmtId="0" fontId="93" fillId="29" borderId="0" applyNumberFormat="0" applyBorder="0" applyAlignment="0" applyProtection="0"/>
    <xf numFmtId="0" fontId="93" fillId="46" borderId="0"/>
    <xf numFmtId="0" fontId="93" fillId="2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9" fillId="0" borderId="0"/>
    <xf numFmtId="0" fontId="9" fillId="0" borderId="0"/>
    <xf numFmtId="0" fontId="5" fillId="0" borderId="0"/>
    <xf numFmtId="0" fontId="97" fillId="0" borderId="0"/>
    <xf numFmtId="0" fontId="93" fillId="0" borderId="0"/>
    <xf numFmtId="0" fontId="4" fillId="0" borderId="0"/>
    <xf numFmtId="0" fontId="6" fillId="0" borderId="0"/>
  </cellStyleXfs>
  <cellXfs count="1460">
    <xf numFmtId="0" fontId="0" fillId="0" borderId="0" xfId="0"/>
    <xf numFmtId="0" fontId="10" fillId="0" borderId="0" xfId="1" applyFont="1"/>
    <xf numFmtId="0" fontId="10" fillId="2" borderId="0" xfId="1" applyFont="1" applyFill="1"/>
    <xf numFmtId="0" fontId="10" fillId="3" borderId="0" xfId="1" applyFont="1" applyFill="1"/>
    <xf numFmtId="0" fontId="10" fillId="4" borderId="0" xfId="1" applyFont="1" applyFill="1"/>
    <xf numFmtId="14" fontId="10" fillId="0" borderId="0" xfId="1" applyNumberFormat="1" applyFont="1" applyAlignment="1">
      <alignment horizontal="left"/>
    </xf>
    <xf numFmtId="0" fontId="11" fillId="0" borderId="0" xfId="1" applyFont="1"/>
    <xf numFmtId="0" fontId="11" fillId="2" borderId="2" xfId="1" applyFont="1" applyFill="1" applyBorder="1" applyAlignment="1">
      <alignment horizontal="center" vertical="center"/>
    </xf>
    <xf numFmtId="0" fontId="11" fillId="3" borderId="2" xfId="1" applyFont="1" applyFill="1" applyBorder="1" applyAlignment="1">
      <alignment horizontal="center" vertical="center"/>
    </xf>
    <xf numFmtId="0" fontId="11" fillId="3" borderId="2" xfId="1" applyFont="1" applyFill="1" applyBorder="1" applyAlignment="1">
      <alignment horizontal="center" vertical="center" wrapText="1"/>
    </xf>
    <xf numFmtId="0" fontId="11" fillId="0" borderId="2" xfId="1" applyFont="1" applyBorder="1" applyAlignment="1">
      <alignment horizontal="center"/>
    </xf>
    <xf numFmtId="0" fontId="11" fillId="0" borderId="2" xfId="1" applyFont="1" applyBorder="1" applyAlignment="1">
      <alignment horizontal="center" vertical="top"/>
    </xf>
    <xf numFmtId="0" fontId="11" fillId="2" borderId="2" xfId="1" applyFont="1" applyFill="1" applyBorder="1" applyAlignment="1">
      <alignment horizontal="center"/>
    </xf>
    <xf numFmtId="0" fontId="11" fillId="3" borderId="2" xfId="1" applyFont="1" applyFill="1" applyBorder="1" applyAlignment="1">
      <alignment horizontal="center"/>
    </xf>
    <xf numFmtId="0" fontId="11" fillId="4" borderId="2" xfId="1" applyFont="1" applyFill="1" applyBorder="1" applyAlignment="1">
      <alignment horizontal="center"/>
    </xf>
    <xf numFmtId="49" fontId="11" fillId="0" borderId="2" xfId="1" applyNumberFormat="1" applyFont="1" applyBorder="1" applyAlignment="1">
      <alignment horizontal="center"/>
    </xf>
    <xf numFmtId="0" fontId="11" fillId="0" borderId="0" xfId="1" applyFont="1" applyAlignment="1">
      <alignment horizontal="center"/>
    </xf>
    <xf numFmtId="0" fontId="12" fillId="0" borderId="2" xfId="1" applyFont="1" applyFill="1" applyBorder="1" applyAlignment="1">
      <alignment vertical="top"/>
    </xf>
    <xf numFmtId="49" fontId="12" fillId="0" borderId="2" xfId="1" applyNumberFormat="1" applyFont="1" applyFill="1" applyBorder="1" applyAlignment="1">
      <alignment horizontal="left" vertical="top"/>
    </xf>
    <xf numFmtId="2" fontId="12" fillId="0" borderId="2" xfId="1" applyNumberFormat="1" applyFont="1" applyFill="1" applyBorder="1" applyAlignment="1">
      <alignment vertical="top" wrapText="1"/>
    </xf>
    <xf numFmtId="0" fontId="12" fillId="0" borderId="2" xfId="1" applyFont="1" applyFill="1" applyBorder="1" applyAlignment="1">
      <alignment vertical="top" wrapText="1"/>
    </xf>
    <xf numFmtId="0" fontId="12" fillId="2" borderId="2" xfId="1" applyFont="1" applyFill="1" applyBorder="1" applyAlignment="1">
      <alignment vertical="top"/>
    </xf>
    <xf numFmtId="0" fontId="12" fillId="2" borderId="2" xfId="1" applyFont="1" applyFill="1" applyBorder="1" applyAlignment="1">
      <alignment vertical="top" wrapText="1"/>
    </xf>
    <xf numFmtId="0" fontId="12" fillId="0" borderId="2" xfId="1" applyFont="1" applyBorder="1" applyAlignment="1">
      <alignment vertical="top"/>
    </xf>
    <xf numFmtId="49" fontId="14" fillId="0" borderId="2" xfId="1" applyNumberFormat="1" applyFont="1" applyFill="1" applyBorder="1" applyAlignment="1">
      <alignment horizontal="left" vertical="top"/>
    </xf>
    <xf numFmtId="0" fontId="12" fillId="0" borderId="2" xfId="1" applyFont="1" applyFill="1" applyBorder="1" applyAlignment="1">
      <alignment horizontal="left" vertical="top" wrapText="1"/>
    </xf>
    <xf numFmtId="49" fontId="12" fillId="0" borderId="2" xfId="1" applyNumberFormat="1" applyFont="1" applyFill="1" applyBorder="1" applyAlignment="1">
      <alignment horizontal="left" vertical="top" wrapText="1"/>
    </xf>
    <xf numFmtId="0" fontId="14" fillId="0" borderId="2" xfId="1" applyFont="1" applyFill="1" applyBorder="1" applyAlignment="1">
      <alignment horizontal="left" vertical="top" wrapText="1"/>
    </xf>
    <xf numFmtId="0" fontId="12" fillId="2" borderId="2" xfId="1" applyFont="1" applyFill="1" applyBorder="1" applyAlignment="1">
      <alignment horizontal="left" vertical="top" wrapText="1"/>
    </xf>
    <xf numFmtId="0" fontId="9" fillId="2" borderId="2" xfId="1" applyFill="1" applyBorder="1" applyAlignment="1">
      <alignment horizontal="left" vertical="top"/>
    </xf>
    <xf numFmtId="0" fontId="9" fillId="0" borderId="2" xfId="1" applyFill="1" applyBorder="1" applyAlignment="1">
      <alignment horizontal="left" vertical="top"/>
    </xf>
    <xf numFmtId="14" fontId="14" fillId="0" borderId="2" xfId="1" applyNumberFormat="1" applyFont="1" applyFill="1" applyBorder="1" applyAlignment="1">
      <alignment horizontal="left" vertical="top" wrapText="1"/>
    </xf>
    <xf numFmtId="0" fontId="9" fillId="0" borderId="5" xfId="1" applyFill="1" applyBorder="1" applyAlignment="1">
      <alignment horizontal="left" vertical="top"/>
    </xf>
    <xf numFmtId="0" fontId="14" fillId="0" borderId="2" xfId="1" applyFont="1" applyFill="1" applyBorder="1" applyAlignment="1">
      <alignment vertical="top"/>
    </xf>
    <xf numFmtId="0" fontId="12" fillId="0" borderId="0" xfId="1" applyFont="1"/>
    <xf numFmtId="0" fontId="12" fillId="0" borderId="2" xfId="1" applyFont="1" applyBorder="1" applyAlignment="1">
      <alignment horizontal="left" vertical="top"/>
    </xf>
    <xf numFmtId="49" fontId="12" fillId="0" borderId="2" xfId="1" applyNumberFormat="1" applyFont="1" applyBorder="1" applyAlignment="1">
      <alignment horizontal="left" vertical="top"/>
    </xf>
    <xf numFmtId="49" fontId="12" fillId="0" borderId="2" xfId="1" applyNumberFormat="1" applyFont="1" applyBorder="1" applyAlignment="1">
      <alignment vertical="top"/>
    </xf>
    <xf numFmtId="0" fontId="12" fillId="0" borderId="2" xfId="1" applyFont="1" applyBorder="1" applyAlignment="1">
      <alignment vertical="top" wrapText="1"/>
    </xf>
    <xf numFmtId="0" fontId="12" fillId="0" borderId="0" xfId="1" applyFont="1" applyAlignment="1">
      <alignment vertical="top"/>
    </xf>
    <xf numFmtId="0" fontId="15" fillId="0" borderId="2" xfId="1" applyFont="1" applyFill="1" applyBorder="1" applyAlignment="1">
      <alignment vertical="top" wrapText="1"/>
    </xf>
    <xf numFmtId="0" fontId="15" fillId="0" borderId="2" xfId="1" applyFont="1" applyFill="1" applyBorder="1" applyAlignment="1">
      <alignment horizontal="left" vertical="top" wrapText="1"/>
    </xf>
    <xf numFmtId="49" fontId="15" fillId="0" borderId="2" xfId="1" applyNumberFormat="1" applyFont="1" applyFill="1" applyBorder="1" applyAlignment="1">
      <alignment vertical="top" wrapText="1"/>
    </xf>
    <xf numFmtId="0" fontId="18" fillId="0" borderId="2" xfId="1" applyFont="1" applyFill="1" applyBorder="1" applyAlignment="1">
      <alignment horizontal="left" vertical="top" wrapText="1"/>
    </xf>
    <xf numFmtId="0" fontId="15" fillId="2" borderId="2" xfId="1" applyFont="1" applyFill="1" applyBorder="1" applyAlignment="1">
      <alignment vertical="top" wrapText="1"/>
    </xf>
    <xf numFmtId="49" fontId="14" fillId="0" borderId="2" xfId="1" applyNumberFormat="1" applyFont="1" applyFill="1" applyBorder="1" applyAlignment="1">
      <alignment horizontal="left" vertical="top" wrapText="1"/>
    </xf>
    <xf numFmtId="0" fontId="18" fillId="2" borderId="2" xfId="1" applyFont="1" applyFill="1" applyBorder="1" applyAlignment="1">
      <alignment horizontal="left" vertical="top" wrapText="1"/>
    </xf>
    <xf numFmtId="0" fontId="22" fillId="0" borderId="2" xfId="1" applyFont="1" applyFill="1" applyBorder="1" applyAlignment="1">
      <alignment vertical="top" wrapText="1"/>
    </xf>
    <xf numFmtId="0" fontId="15" fillId="0" borderId="0" xfId="1" applyFont="1" applyFill="1" applyAlignment="1">
      <alignment vertical="top" wrapText="1"/>
    </xf>
    <xf numFmtId="49" fontId="12" fillId="0" borderId="2" xfId="1" applyNumberFormat="1" applyFont="1" applyBorder="1" applyAlignment="1">
      <alignment vertical="top" wrapText="1"/>
    </xf>
    <xf numFmtId="49" fontId="12" fillId="2" borderId="2" xfId="1" applyNumberFormat="1" applyFont="1" applyFill="1" applyBorder="1" applyAlignment="1">
      <alignment vertical="top"/>
    </xf>
    <xf numFmtId="49" fontId="12" fillId="2" borderId="2" xfId="1" applyNumberFormat="1" applyFont="1" applyFill="1" applyBorder="1" applyAlignment="1">
      <alignment vertical="top" wrapText="1"/>
    </xf>
    <xf numFmtId="0" fontId="26" fillId="0" borderId="2" xfId="1" applyFont="1" applyFill="1" applyBorder="1" applyAlignment="1">
      <alignment horizontal="left" vertical="top" wrapText="1"/>
    </xf>
    <xf numFmtId="0" fontId="14" fillId="0" borderId="3" xfId="1" applyFont="1" applyFill="1" applyBorder="1" applyAlignment="1">
      <alignment horizontal="left" vertical="top" wrapText="1"/>
    </xf>
    <xf numFmtId="0" fontId="14" fillId="0" borderId="2" xfId="1" applyFont="1" applyFill="1" applyBorder="1" applyAlignment="1">
      <alignment horizontal="left" vertical="top"/>
    </xf>
    <xf numFmtId="0" fontId="14" fillId="2" borderId="2" xfId="1" applyFont="1" applyFill="1" applyBorder="1" applyAlignment="1">
      <alignment horizontal="left" vertical="top" wrapText="1"/>
    </xf>
    <xf numFmtId="49" fontId="15" fillId="0" borderId="0" xfId="1" applyNumberFormat="1" applyFont="1" applyFill="1" applyAlignment="1">
      <alignment vertical="top" wrapText="1"/>
    </xf>
    <xf numFmtId="0" fontId="14" fillId="0" borderId="0" xfId="1" applyFont="1" applyFill="1" applyBorder="1" applyAlignment="1">
      <alignment horizontal="left" vertical="top" wrapText="1"/>
    </xf>
    <xf numFmtId="0" fontId="22" fillId="2" borderId="2" xfId="1" applyFont="1" applyFill="1" applyBorder="1" applyAlignment="1">
      <alignment vertical="top" wrapText="1"/>
    </xf>
    <xf numFmtId="49" fontId="15" fillId="0" borderId="2" xfId="1" applyNumberFormat="1" applyFont="1" applyFill="1" applyBorder="1" applyAlignment="1">
      <alignment horizontal="left" vertical="top" wrapText="1"/>
    </xf>
    <xf numFmtId="0" fontId="9" fillId="0" borderId="0" xfId="1"/>
    <xf numFmtId="0" fontId="9" fillId="0" borderId="0" xfId="1" applyAlignment="1">
      <alignment horizontal="left" vertical="top"/>
    </xf>
    <xf numFmtId="0" fontId="9" fillId="2" borderId="0" xfId="1" applyFill="1"/>
    <xf numFmtId="0" fontId="9" fillId="3" borderId="0" xfId="1" applyFill="1"/>
    <xf numFmtId="0" fontId="9" fillId="4" borderId="0" xfId="1" applyFill="1"/>
    <xf numFmtId="14" fontId="9" fillId="0" borderId="0" xfId="1" applyNumberFormat="1" applyAlignment="1">
      <alignment horizontal="left"/>
    </xf>
    <xf numFmtId="49" fontId="11" fillId="0" borderId="2" xfId="1" applyNumberFormat="1" applyFont="1" applyBorder="1" applyAlignment="1">
      <alignment vertical="top" wrapText="1"/>
    </xf>
    <xf numFmtId="0" fontId="11" fillId="0" borderId="2" xfId="1" applyFont="1" applyBorder="1" applyAlignment="1">
      <alignment vertical="top" wrapText="1"/>
    </xf>
    <xf numFmtId="0" fontId="11" fillId="0" borderId="0" xfId="1" applyFont="1" applyAlignment="1">
      <alignment wrapText="1"/>
    </xf>
    <xf numFmtId="0" fontId="32" fillId="0" borderId="0" xfId="1" applyFont="1" applyAlignment="1">
      <alignment wrapText="1"/>
    </xf>
    <xf numFmtId="49" fontId="11" fillId="0" borderId="2" xfId="1" applyNumberFormat="1" applyFont="1" applyBorder="1" applyAlignment="1">
      <alignment horizontal="center" vertical="top" wrapText="1"/>
    </xf>
    <xf numFmtId="0" fontId="11" fillId="0" borderId="2" xfId="1" applyFont="1" applyBorder="1" applyAlignment="1">
      <alignment horizontal="center" vertical="top" wrapText="1"/>
    </xf>
    <xf numFmtId="0" fontId="11" fillId="0" borderId="0" xfId="1" applyFont="1" applyAlignment="1">
      <alignment horizontal="center" wrapText="1"/>
    </xf>
    <xf numFmtId="0" fontId="32" fillId="0" borderId="0" xfId="1" applyFont="1" applyAlignment="1">
      <alignment horizontal="center" wrapText="1"/>
    </xf>
    <xf numFmtId="49" fontId="14" fillId="0" borderId="2" xfId="1" applyNumberFormat="1" applyFont="1" applyBorder="1" applyAlignment="1">
      <alignment horizontal="left" vertical="top" wrapText="1"/>
    </xf>
    <xf numFmtId="0" fontId="14" fillId="0" borderId="2" xfId="1" applyFont="1" applyBorder="1" applyAlignment="1">
      <alignment horizontal="left" vertical="top" wrapText="1"/>
    </xf>
    <xf numFmtId="3" fontId="33" fillId="0" borderId="2" xfId="1" applyNumberFormat="1" applyFont="1" applyBorder="1" applyAlignment="1">
      <alignment vertical="top"/>
    </xf>
    <xf numFmtId="0" fontId="9" fillId="0" borderId="0" xfId="1" applyAlignment="1">
      <alignment vertical="top"/>
    </xf>
    <xf numFmtId="0" fontId="9" fillId="0" borderId="2" xfId="1" applyBorder="1" applyAlignment="1">
      <alignment vertical="top"/>
    </xf>
    <xf numFmtId="0" fontId="14" fillId="0" borderId="2" xfId="1" applyFont="1" applyBorder="1" applyAlignment="1">
      <alignment vertical="top"/>
    </xf>
    <xf numFmtId="49" fontId="14" fillId="0" borderId="2" xfId="1" applyNumberFormat="1" applyFont="1" applyBorder="1" applyAlignment="1">
      <alignment horizontal="justify" vertical="center"/>
    </xf>
    <xf numFmtId="0" fontId="14" fillId="0" borderId="2" xfId="1" applyFont="1" applyBorder="1" applyAlignment="1">
      <alignment horizontal="left"/>
    </xf>
    <xf numFmtId="0" fontId="14" fillId="0" borderId="2" xfId="1" applyFont="1" applyBorder="1"/>
    <xf numFmtId="49" fontId="14" fillId="0" borderId="2" xfId="2" applyNumberFormat="1" applyFont="1" applyFill="1" applyBorder="1" applyAlignment="1">
      <alignment horizontal="left" vertical="top" wrapText="1"/>
    </xf>
    <xf numFmtId="0" fontId="12" fillId="0" borderId="2" xfId="1" applyFont="1" applyBorder="1" applyAlignment="1">
      <alignment horizontal="left" vertical="top" wrapText="1"/>
    </xf>
    <xf numFmtId="49" fontId="12" fillId="0" borderId="2" xfId="1" applyNumberFormat="1" applyFont="1" applyBorder="1" applyAlignment="1">
      <alignment horizontal="center" vertical="center" wrapText="1"/>
    </xf>
    <xf numFmtId="0" fontId="12" fillId="0" borderId="2" xfId="1" applyFont="1" applyBorder="1" applyAlignment="1">
      <alignment horizontal="center" vertical="center" wrapText="1"/>
    </xf>
    <xf numFmtId="0" fontId="15" fillId="0" borderId="2" xfId="1" applyFont="1" applyBorder="1" applyAlignment="1">
      <alignment horizontal="center" vertical="center" wrapText="1"/>
    </xf>
    <xf numFmtId="0" fontId="12" fillId="0" borderId="2" xfId="1" applyFont="1" applyBorder="1" applyAlignment="1">
      <alignment horizontal="center" vertical="center"/>
    </xf>
    <xf numFmtId="0" fontId="35" fillId="0" borderId="2" xfId="3" applyFont="1" applyBorder="1" applyAlignment="1">
      <alignment horizontal="center" vertical="center" wrapText="1"/>
    </xf>
    <xf numFmtId="2" fontId="14" fillId="0" borderId="2" xfId="1" applyNumberFormat="1" applyFont="1" applyFill="1" applyBorder="1" applyAlignment="1">
      <alignment vertical="top" wrapText="1"/>
    </xf>
    <xf numFmtId="0" fontId="14" fillId="0" borderId="2" xfId="1" applyFont="1" applyBorder="1" applyAlignment="1">
      <alignment vertical="top" wrapText="1"/>
    </xf>
    <xf numFmtId="0" fontId="14" fillId="0" borderId="0" xfId="1" applyFont="1" applyAlignment="1">
      <alignment vertical="top"/>
    </xf>
    <xf numFmtId="0" fontId="14" fillId="0" borderId="2" xfId="1" applyFont="1" applyBorder="1" applyAlignment="1">
      <alignment horizontal="center" vertical="center"/>
    </xf>
    <xf numFmtId="0" fontId="14" fillId="0" borderId="2" xfId="1" applyFont="1" applyBorder="1" applyAlignment="1">
      <alignment horizontal="left" vertical="center" wrapText="1"/>
    </xf>
    <xf numFmtId="0" fontId="14" fillId="0" borderId="2" xfId="1" applyFont="1" applyBorder="1" applyAlignment="1">
      <alignment horizontal="center" vertical="center" wrapText="1"/>
    </xf>
    <xf numFmtId="0" fontId="9" fillId="0" borderId="0" xfId="1" applyAlignment="1">
      <alignment horizontal="center" vertical="center"/>
    </xf>
    <xf numFmtId="0" fontId="9" fillId="0" borderId="2" xfId="1" applyBorder="1"/>
    <xf numFmtId="49" fontId="14" fillId="0" borderId="2" xfId="1" applyNumberFormat="1" applyFont="1" applyBorder="1" applyAlignment="1">
      <alignment horizontal="center" vertical="top" wrapText="1"/>
    </xf>
    <xf numFmtId="0" fontId="14" fillId="0" borderId="2" xfId="1" applyFont="1" applyBorder="1" applyAlignment="1">
      <alignment horizontal="center" vertical="top" wrapText="1"/>
    </xf>
    <xf numFmtId="0" fontId="36" fillId="0" borderId="2" xfId="1" applyFont="1" applyBorder="1" applyAlignment="1">
      <alignment wrapText="1"/>
    </xf>
    <xf numFmtId="0" fontId="14" fillId="0" borderId="2" xfId="1" applyFont="1" applyBorder="1" applyAlignment="1">
      <alignment wrapText="1"/>
    </xf>
    <xf numFmtId="0" fontId="37" fillId="0" borderId="2" xfId="1" applyFont="1" applyBorder="1" applyAlignment="1">
      <alignment wrapText="1"/>
    </xf>
    <xf numFmtId="0" fontId="14" fillId="0" borderId="0" xfId="1" applyFont="1"/>
    <xf numFmtId="0" fontId="38" fillId="0" borderId="9" xfId="1" applyFont="1" applyFill="1" applyBorder="1" applyAlignment="1">
      <alignment horizontal="left" vertical="top" wrapText="1"/>
    </xf>
    <xf numFmtId="0" fontId="38" fillId="0" borderId="2" xfId="1" applyFont="1" applyBorder="1" applyAlignment="1">
      <alignment horizontal="left" vertical="top" wrapText="1"/>
    </xf>
    <xf numFmtId="0" fontId="38" fillId="0" borderId="2" xfId="1" applyFont="1" applyBorder="1"/>
    <xf numFmtId="0" fontId="39" fillId="0" borderId="2" xfId="1" applyFont="1" applyBorder="1" applyAlignment="1">
      <alignment horizontal="left" vertical="top" wrapText="1"/>
    </xf>
    <xf numFmtId="0" fontId="39" fillId="0" borderId="2" xfId="1" applyFont="1" applyBorder="1" applyAlignment="1">
      <alignment horizontal="left" wrapText="1"/>
    </xf>
    <xf numFmtId="0" fontId="39" fillId="0" borderId="2" xfId="1" applyFont="1" applyBorder="1" applyAlignment="1">
      <alignment horizontal="left"/>
    </xf>
    <xf numFmtId="0" fontId="39" fillId="0" borderId="2" xfId="1" applyFont="1" applyBorder="1" applyAlignment="1">
      <alignment horizontal="left" vertical="top"/>
    </xf>
    <xf numFmtId="0" fontId="39" fillId="0" borderId="2" xfId="1" applyFont="1" applyBorder="1"/>
    <xf numFmtId="0" fontId="39" fillId="0" borderId="2" xfId="1" applyFont="1" applyBorder="1" applyAlignment="1">
      <alignment wrapText="1"/>
    </xf>
    <xf numFmtId="0" fontId="12" fillId="0" borderId="2" xfId="1" applyFont="1" applyBorder="1" applyAlignment="1">
      <alignment wrapText="1"/>
    </xf>
    <xf numFmtId="0" fontId="12" fillId="0" borderId="2" xfId="1" applyFont="1" applyBorder="1"/>
    <xf numFmtId="0" fontId="41" fillId="0" borderId="2" xfId="4" applyFont="1" applyBorder="1" applyAlignment="1">
      <alignment horizontal="left" vertical="top" wrapText="1"/>
    </xf>
    <xf numFmtId="0" fontId="42" fillId="0" borderId="2" xfId="4" applyFont="1" applyBorder="1" applyAlignment="1">
      <alignment horizontal="left" vertical="top" wrapText="1"/>
    </xf>
    <xf numFmtId="0" fontId="0" fillId="0" borderId="2" xfId="4" applyFont="1" applyBorder="1" applyAlignment="1">
      <alignment horizontal="left" vertical="top" wrapText="1"/>
    </xf>
    <xf numFmtId="0" fontId="0" fillId="0" borderId="2" xfId="4" applyFont="1" applyBorder="1"/>
    <xf numFmtId="0" fontId="41" fillId="0" borderId="2" xfId="4" applyFont="1" applyBorder="1"/>
    <xf numFmtId="0" fontId="0" fillId="0" borderId="2" xfId="4" applyFont="1" applyBorder="1" applyAlignment="1">
      <alignment vertical="top"/>
    </xf>
    <xf numFmtId="0" fontId="0" fillId="0" borderId="2" xfId="4" applyFont="1" applyBorder="1" applyAlignment="1">
      <alignment wrapText="1"/>
    </xf>
    <xf numFmtId="0" fontId="0" fillId="0" borderId="2" xfId="4" applyFont="1" applyBorder="1" applyAlignment="1">
      <alignment vertical="top" wrapText="1"/>
    </xf>
    <xf numFmtId="0" fontId="0" fillId="0" borderId="9" xfId="4" applyFont="1" applyBorder="1"/>
    <xf numFmtId="0" fontId="41" fillId="0" borderId="9" xfId="4" applyFont="1" applyBorder="1" applyAlignment="1">
      <alignment vertical="top" wrapText="1"/>
    </xf>
    <xf numFmtId="0" fontId="41" fillId="0" borderId="9" xfId="4" applyFont="1" applyBorder="1" applyAlignment="1">
      <alignment horizontal="left" vertical="top" wrapText="1"/>
    </xf>
    <xf numFmtId="0" fontId="0" fillId="0" borderId="9" xfId="4" applyFont="1" applyBorder="1" applyAlignment="1">
      <alignment vertical="top" wrapText="1"/>
    </xf>
    <xf numFmtId="0" fontId="0" fillId="0" borderId="9" xfId="4" applyFont="1" applyBorder="1" applyAlignment="1">
      <alignment vertical="top"/>
    </xf>
    <xf numFmtId="0" fontId="0" fillId="0" borderId="9" xfId="4" applyFont="1" applyBorder="1" applyAlignment="1">
      <alignment wrapText="1"/>
    </xf>
    <xf numFmtId="0" fontId="41" fillId="0" borderId="3" xfId="4" applyFont="1" applyBorder="1" applyAlignment="1">
      <alignment horizontal="left" vertical="top" wrapText="1"/>
    </xf>
    <xf numFmtId="49" fontId="14" fillId="0" borderId="2" xfId="1" applyNumberFormat="1" applyFont="1" applyBorder="1" applyAlignment="1">
      <alignment vertical="top"/>
    </xf>
    <xf numFmtId="0" fontId="33" fillId="0" borderId="2" xfId="1" applyFont="1" applyBorder="1" applyAlignment="1">
      <alignment vertical="top"/>
    </xf>
    <xf numFmtId="0" fontId="14" fillId="0" borderId="2" xfId="1" applyFont="1" applyBorder="1" applyAlignment="1">
      <alignment horizontal="center" vertical="top"/>
    </xf>
    <xf numFmtId="0" fontId="14" fillId="0" borderId="2" xfId="1" applyFont="1" applyBorder="1" applyAlignment="1">
      <alignment horizontal="left" vertical="top"/>
    </xf>
    <xf numFmtId="49" fontId="14" fillId="0" borderId="2" xfId="1" applyNumberFormat="1" applyFont="1" applyBorder="1" applyAlignment="1">
      <alignment horizontal="left" vertical="top"/>
    </xf>
    <xf numFmtId="0" fontId="9" fillId="0" borderId="0" xfId="1" applyAlignment="1">
      <alignment wrapText="1"/>
    </xf>
    <xf numFmtId="0" fontId="45" fillId="0" borderId="2" xfId="1" applyFont="1" applyBorder="1" applyAlignment="1">
      <alignment vertical="top" wrapText="1"/>
    </xf>
    <xf numFmtId="0" fontId="6" fillId="0" borderId="2" xfId="1" applyFont="1" applyBorder="1" applyAlignment="1">
      <alignment vertical="top"/>
    </xf>
    <xf numFmtId="0" fontId="14" fillId="0" borderId="0" xfId="1" applyFont="1" applyAlignment="1">
      <alignment wrapText="1"/>
    </xf>
    <xf numFmtId="49" fontId="6" fillId="0" borderId="2" xfId="5" applyNumberFormat="1" applyBorder="1" applyAlignment="1">
      <alignment horizontal="left" vertical="top" wrapText="1"/>
    </xf>
    <xf numFmtId="49" fontId="6" fillId="0" borderId="2" xfId="5" applyNumberFormat="1" applyFill="1" applyBorder="1" applyAlignment="1">
      <alignment horizontal="left" vertical="top" wrapText="1"/>
    </xf>
    <xf numFmtId="49" fontId="6" fillId="0" borderId="2" xfId="5" applyNumberFormat="1" applyFont="1" applyFill="1" applyBorder="1" applyAlignment="1">
      <alignment horizontal="left" vertical="top" wrapText="1"/>
    </xf>
    <xf numFmtId="49" fontId="9" fillId="0" borderId="2" xfId="1" applyNumberFormat="1" applyFill="1" applyBorder="1" applyAlignment="1">
      <alignment horizontal="left" vertical="top" wrapText="1"/>
    </xf>
    <xf numFmtId="49" fontId="9" fillId="0" borderId="2" xfId="1" applyNumberFormat="1" applyBorder="1" applyAlignment="1">
      <alignment horizontal="left" vertical="top" wrapText="1"/>
    </xf>
    <xf numFmtId="0" fontId="9" fillId="0" borderId="2" xfId="1" applyBorder="1" applyAlignment="1">
      <alignment horizontal="left" vertical="top" wrapText="1"/>
    </xf>
    <xf numFmtId="0" fontId="14" fillId="0" borderId="2" xfId="1" applyFont="1" applyBorder="1" applyAlignment="1">
      <alignment horizontal="left" vertical="center"/>
    </xf>
    <xf numFmtId="0" fontId="9" fillId="0" borderId="2" xfId="1" applyBorder="1" applyAlignment="1">
      <alignment horizontal="left" vertical="center"/>
    </xf>
    <xf numFmtId="0" fontId="9" fillId="0" borderId="2" xfId="1" applyFill="1" applyBorder="1"/>
    <xf numFmtId="0" fontId="14" fillId="0" borderId="2" xfId="1" applyFont="1" applyFill="1" applyBorder="1" applyAlignment="1">
      <alignment horizontal="left" vertical="center" wrapText="1"/>
    </xf>
    <xf numFmtId="0" fontId="9" fillId="0" borderId="2" xfId="1" applyFill="1" applyBorder="1" applyAlignment="1">
      <alignment horizontal="left" vertical="center"/>
    </xf>
    <xf numFmtId="0" fontId="9" fillId="0" borderId="0" xfId="1" applyFill="1"/>
    <xf numFmtId="0" fontId="14" fillId="0" borderId="2" xfId="1" applyFont="1" applyFill="1" applyBorder="1" applyAlignment="1">
      <alignment horizontal="left" vertical="center"/>
    </xf>
    <xf numFmtId="0" fontId="46" fillId="0" borderId="2" xfId="4" applyFont="1" applyFill="1" applyBorder="1" applyAlignment="1">
      <alignment horizontal="left" vertical="top" wrapText="1"/>
    </xf>
    <xf numFmtId="0" fontId="46" fillId="0" borderId="2" xfId="4" applyFont="1" applyBorder="1" applyAlignment="1">
      <alignment horizontal="left" vertical="top" wrapText="1"/>
    </xf>
    <xf numFmtId="0" fontId="15" fillId="6" borderId="0" xfId="1" applyFont="1" applyFill="1"/>
    <xf numFmtId="0" fontId="9" fillId="6" borderId="0" xfId="1" applyFill="1"/>
    <xf numFmtId="0" fontId="47" fillId="0" borderId="2" xfId="1" quotePrefix="1" applyFont="1" applyBorder="1"/>
    <xf numFmtId="0" fontId="33" fillId="0" borderId="2" xfId="1" applyFont="1" applyBorder="1" applyAlignment="1">
      <alignment wrapText="1"/>
    </xf>
    <xf numFmtId="0" fontId="33" fillId="0" borderId="2" xfId="1" applyFont="1" applyBorder="1"/>
    <xf numFmtId="0" fontId="47" fillId="0" borderId="2" xfId="1" applyFont="1" applyBorder="1" applyAlignment="1">
      <alignment wrapText="1"/>
    </xf>
    <xf numFmtId="0" fontId="18" fillId="0" borderId="0" xfId="1" applyFont="1"/>
    <xf numFmtId="0" fontId="9" fillId="0" borderId="2" xfId="1" applyBorder="1" applyAlignment="1">
      <alignment horizontal="left" vertical="top"/>
    </xf>
    <xf numFmtId="0" fontId="48" fillId="0" borderId="0" xfId="1" applyFont="1"/>
    <xf numFmtId="49" fontId="45" fillId="0" borderId="2" xfId="1" applyNumberFormat="1" applyFont="1" applyBorder="1" applyAlignment="1">
      <alignment horizontal="left" vertical="top"/>
    </xf>
    <xf numFmtId="0" fontId="45" fillId="0" borderId="2" xfId="1" applyFont="1" applyBorder="1" applyAlignment="1">
      <alignment horizontal="left" vertical="top" wrapText="1"/>
    </xf>
    <xf numFmtId="0" fontId="45" fillId="0" borderId="2" xfId="1" applyFont="1" applyBorder="1" applyAlignment="1">
      <alignment horizontal="left" vertical="top"/>
    </xf>
    <xf numFmtId="0" fontId="45" fillId="0" borderId="2" xfId="1" applyFont="1" applyBorder="1"/>
    <xf numFmtId="11" fontId="45" fillId="0" borderId="4" xfId="1" applyNumberFormat="1" applyFont="1" applyBorder="1" applyAlignment="1">
      <alignment wrapText="1"/>
    </xf>
    <xf numFmtId="0" fontId="45" fillId="0" borderId="4" xfId="1" applyFont="1" applyBorder="1" applyAlignment="1">
      <alignment horizontal="left" vertical="top" wrapText="1"/>
    </xf>
    <xf numFmtId="0" fontId="45" fillId="0" borderId="4" xfId="1" applyFont="1" applyBorder="1" applyAlignment="1">
      <alignment wrapText="1"/>
    </xf>
    <xf numFmtId="49" fontId="50" fillId="7" borderId="4" xfId="6" applyNumberFormat="1" applyFont="1" applyFill="1" applyBorder="1" applyAlignment="1" applyProtection="1">
      <alignment horizontal="left" vertical="top" wrapText="1"/>
      <protection locked="0"/>
    </xf>
    <xf numFmtId="0" fontId="9" fillId="0" borderId="3" xfId="1" applyBorder="1"/>
    <xf numFmtId="0" fontId="51" fillId="0" borderId="0" xfId="1" applyFont="1"/>
    <xf numFmtId="0" fontId="14" fillId="0" borderId="3" xfId="1" applyFont="1" applyBorder="1"/>
    <xf numFmtId="49" fontId="39" fillId="0" borderId="2" xfId="1" applyNumberFormat="1" applyFont="1" applyBorder="1"/>
    <xf numFmtId="49" fontId="39" fillId="0" borderId="2" xfId="1" applyNumberFormat="1" applyFont="1" applyBorder="1" applyAlignment="1">
      <alignment wrapText="1"/>
    </xf>
    <xf numFmtId="49" fontId="39" fillId="0" borderId="0" xfId="1" applyNumberFormat="1" applyFont="1"/>
    <xf numFmtId="0" fontId="52" fillId="0" borderId="2" xfId="1" applyFont="1" applyFill="1" applyBorder="1" applyAlignment="1">
      <alignment horizontal="left" vertical="top" wrapText="1"/>
    </xf>
    <xf numFmtId="0" fontId="52" fillId="0" borderId="0" xfId="1" applyFont="1" applyFill="1"/>
    <xf numFmtId="0" fontId="52" fillId="0" borderId="2" xfId="1" applyFont="1" applyFill="1" applyBorder="1" applyAlignment="1">
      <alignment horizontal="left" vertical="top"/>
    </xf>
    <xf numFmtId="0" fontId="52" fillId="0" borderId="2" xfId="1" applyFont="1" applyFill="1" applyBorder="1"/>
    <xf numFmtId="0" fontId="53" fillId="0" borderId="2" xfId="1" applyFont="1" applyBorder="1" applyAlignment="1">
      <alignment vertical="top" wrapText="1"/>
    </xf>
    <xf numFmtId="49" fontId="14" fillId="0" borderId="2" xfId="1" applyNumberFormat="1" applyFont="1" applyBorder="1" applyAlignment="1">
      <alignment vertical="top" wrapText="1"/>
    </xf>
    <xf numFmtId="49" fontId="14" fillId="0" borderId="0" xfId="1" applyNumberFormat="1" applyFont="1" applyAlignment="1">
      <alignment vertical="top" wrapText="1"/>
    </xf>
    <xf numFmtId="49" fontId="54" fillId="0" borderId="2" xfId="4" applyNumberFormat="1" applyFont="1" applyBorder="1" applyAlignment="1">
      <alignment horizontal="left" vertical="top" wrapText="1"/>
    </xf>
    <xf numFmtId="0" fontId="41" fillId="0" borderId="0" xfId="4" applyFont="1"/>
    <xf numFmtId="0" fontId="55" fillId="0" borderId="0" xfId="4" applyFont="1"/>
    <xf numFmtId="0" fontId="15" fillId="0" borderId="0" xfId="1" applyFont="1" applyFill="1" applyAlignment="1">
      <alignment wrapText="1"/>
    </xf>
    <xf numFmtId="0" fontId="9" fillId="0" borderId="0" xfId="1" applyFill="1" applyAlignment="1">
      <alignment wrapText="1"/>
    </xf>
    <xf numFmtId="0" fontId="32" fillId="0" borderId="0" xfId="1" applyFont="1" applyFill="1"/>
    <xf numFmtId="49" fontId="12" fillId="0" borderId="3" xfId="1" applyNumberFormat="1" applyFont="1" applyFill="1" applyBorder="1" applyAlignment="1">
      <alignment vertical="top" wrapText="1"/>
    </xf>
    <xf numFmtId="0" fontId="12" fillId="0" borderId="3" xfId="1" applyFont="1" applyFill="1" applyBorder="1" applyAlignment="1">
      <alignment vertical="top" wrapText="1"/>
    </xf>
    <xf numFmtId="0" fontId="12" fillId="0" borderId="2" xfId="1" applyFont="1" applyFill="1" applyBorder="1" applyAlignment="1">
      <alignment horizontal="center" vertical="top" wrapText="1"/>
    </xf>
    <xf numFmtId="0" fontId="12" fillId="0" borderId="2" xfId="1" applyFont="1" applyFill="1" applyBorder="1" applyAlignment="1">
      <alignment horizontal="center" vertical="top"/>
    </xf>
    <xf numFmtId="49" fontId="12" fillId="0" borderId="2" xfId="1" applyNumberFormat="1" applyFont="1" applyBorder="1" applyAlignment="1">
      <alignment horizontal="left" vertical="top" wrapText="1"/>
    </xf>
    <xf numFmtId="0" fontId="56" fillId="0" borderId="2" xfId="3" applyFont="1" applyBorder="1" applyAlignment="1" applyProtection="1">
      <alignment horizontal="left" vertical="top" wrapText="1"/>
    </xf>
    <xf numFmtId="0" fontId="15" fillId="0" borderId="0" xfId="1" applyFont="1"/>
    <xf numFmtId="0" fontId="15" fillId="0" borderId="2" xfId="1" applyFont="1" applyBorder="1"/>
    <xf numFmtId="0" fontId="14" fillId="0" borderId="9" xfId="1" applyFont="1" applyFill="1" applyBorder="1" applyAlignment="1">
      <alignment horizontal="left" vertical="top" wrapText="1"/>
    </xf>
    <xf numFmtId="49" fontId="12" fillId="0" borderId="2" xfId="1" applyNumberFormat="1" applyFont="1" applyBorder="1" applyAlignment="1">
      <alignment wrapText="1"/>
    </xf>
    <xf numFmtId="0" fontId="15" fillId="0" borderId="0" xfId="1" applyFont="1" applyFill="1"/>
    <xf numFmtId="49" fontId="33" fillId="0" borderId="2" xfId="1" applyNumberFormat="1" applyFont="1" applyBorder="1" applyAlignment="1">
      <alignment horizontal="center" vertical="center" wrapText="1"/>
    </xf>
    <xf numFmtId="0" fontId="33" fillId="0" borderId="2" xfId="1" applyFont="1" applyBorder="1" applyAlignment="1">
      <alignment horizontal="center" vertical="center" wrapText="1"/>
    </xf>
    <xf numFmtId="0" fontId="33" fillId="0" borderId="2" xfId="1" applyFont="1" applyBorder="1" applyAlignment="1">
      <alignment horizontal="left" vertical="top" wrapText="1"/>
    </xf>
    <xf numFmtId="0" fontId="33" fillId="0" borderId="2" xfId="1" applyFont="1" applyBorder="1" applyAlignment="1">
      <alignment horizontal="center" vertical="center"/>
    </xf>
    <xf numFmtId="0" fontId="33" fillId="0" borderId="2" xfId="1" applyFont="1" applyBorder="1" applyAlignment="1">
      <alignment vertical="top" wrapText="1"/>
    </xf>
    <xf numFmtId="1" fontId="14" fillId="0" borderId="2" xfId="1" applyNumberFormat="1" applyFont="1" applyBorder="1" applyAlignment="1">
      <alignment horizontal="center" vertical="top" wrapText="1"/>
    </xf>
    <xf numFmtId="0" fontId="51" fillId="0" borderId="2" xfId="1" applyFont="1" applyBorder="1" applyAlignment="1">
      <alignment horizontal="center" vertical="center" wrapText="1"/>
    </xf>
    <xf numFmtId="0" fontId="51" fillId="0" borderId="2" xfId="1" applyFont="1" applyBorder="1" applyAlignment="1">
      <alignment vertical="center" wrapText="1"/>
    </xf>
    <xf numFmtId="0" fontId="14" fillId="0" borderId="0" xfId="1" applyFont="1" applyAlignment="1">
      <alignment vertical="top" wrapText="1"/>
    </xf>
    <xf numFmtId="4" fontId="14" fillId="0" borderId="2" xfId="1" applyNumberFormat="1" applyFont="1" applyBorder="1" applyAlignment="1">
      <alignment vertical="top" wrapText="1"/>
    </xf>
    <xf numFmtId="0" fontId="33" fillId="0" borderId="2" xfId="1" applyFont="1" applyBorder="1" applyAlignment="1">
      <alignment vertical="center" wrapText="1"/>
    </xf>
    <xf numFmtId="0" fontId="14" fillId="0" borderId="2" xfId="1" applyFont="1" applyBorder="1" applyAlignment="1">
      <alignment vertical="center" wrapText="1"/>
    </xf>
    <xf numFmtId="0" fontId="18" fillId="8" borderId="2" xfId="3" applyFont="1" applyFill="1" applyBorder="1" applyAlignment="1">
      <alignment horizontal="center" vertical="center" wrapText="1"/>
    </xf>
    <xf numFmtId="0" fontId="9" fillId="0" borderId="0" xfId="1" applyFont="1" applyBorder="1" applyAlignment="1">
      <alignment vertical="center" wrapText="1"/>
    </xf>
    <xf numFmtId="0" fontId="9" fillId="0" borderId="0" xfId="1" applyFont="1" applyAlignment="1">
      <alignment vertical="center" wrapText="1"/>
    </xf>
    <xf numFmtId="0" fontId="58" fillId="0" borderId="3" xfId="1" applyFont="1" applyBorder="1" applyAlignment="1">
      <alignment vertical="center" wrapText="1"/>
    </xf>
    <xf numFmtId="0" fontId="14" fillId="0" borderId="3" xfId="1" applyFont="1" applyBorder="1" applyAlignment="1">
      <alignment vertical="center" wrapText="1"/>
    </xf>
    <xf numFmtId="0" fontId="59" fillId="0" borderId="0" xfId="1" applyFont="1" applyBorder="1" applyAlignment="1">
      <alignment vertical="center" wrapText="1"/>
    </xf>
    <xf numFmtId="0" fontId="60" fillId="0" borderId="0" xfId="1" applyFont="1"/>
    <xf numFmtId="0" fontId="33" fillId="0" borderId="0" xfId="1" applyFont="1" applyBorder="1" applyAlignment="1">
      <alignment vertical="center" wrapText="1"/>
    </xf>
    <xf numFmtId="0" fontId="14" fillId="8" borderId="2" xfId="1" applyFont="1" applyFill="1" applyBorder="1" applyAlignment="1">
      <alignment horizontal="left" vertical="center" wrapText="1"/>
    </xf>
    <xf numFmtId="0" fontId="58" fillId="0" borderId="2" xfId="1" applyFont="1" applyBorder="1" applyAlignment="1">
      <alignment vertical="center" wrapText="1"/>
    </xf>
    <xf numFmtId="0" fontId="61" fillId="8" borderId="2" xfId="3" applyFont="1" applyFill="1" applyBorder="1" applyAlignment="1">
      <alignment horizontal="center" vertical="center" wrapText="1"/>
    </xf>
    <xf numFmtId="0" fontId="14" fillId="8" borderId="2" xfId="1" applyFont="1" applyFill="1" applyBorder="1" applyAlignment="1">
      <alignment vertical="center" wrapText="1"/>
    </xf>
    <xf numFmtId="0" fontId="14" fillId="8" borderId="2" xfId="1" applyFont="1" applyFill="1" applyBorder="1" applyAlignment="1">
      <alignment horizontal="center" vertical="center" wrapText="1"/>
    </xf>
    <xf numFmtId="0" fontId="58" fillId="0" borderId="2" xfId="1" applyFont="1" applyBorder="1" applyAlignment="1">
      <alignment horizontal="left" vertical="center" wrapText="1"/>
    </xf>
    <xf numFmtId="0" fontId="9" fillId="0" borderId="2" xfId="1" applyFont="1" applyBorder="1" applyAlignment="1">
      <alignment vertical="center" wrapText="1"/>
    </xf>
    <xf numFmtId="0" fontId="51" fillId="0" borderId="2" xfId="1" applyFont="1" applyBorder="1" applyAlignment="1">
      <alignment horizontal="left" vertical="top" wrapText="1"/>
    </xf>
    <xf numFmtId="0" fontId="38" fillId="0" borderId="2" xfId="1" applyFont="1" applyBorder="1" applyAlignment="1">
      <alignment vertical="top" wrapText="1"/>
    </xf>
    <xf numFmtId="0" fontId="51" fillId="0" borderId="2" xfId="1" applyFont="1" applyBorder="1"/>
    <xf numFmtId="0" fontId="38" fillId="0" borderId="0" xfId="1" applyFont="1"/>
    <xf numFmtId="0" fontId="38" fillId="0" borderId="2" xfId="1" applyFont="1" applyBorder="1" applyAlignment="1">
      <alignment vertical="top"/>
    </xf>
    <xf numFmtId="0" fontId="15" fillId="0" borderId="2" xfId="1" applyFont="1" applyBorder="1" applyAlignment="1">
      <alignment horizontal="left" vertical="top" wrapText="1"/>
    </xf>
    <xf numFmtId="0" fontId="15" fillId="0" borderId="2" xfId="1" applyFont="1" applyBorder="1" applyAlignment="1">
      <alignment wrapText="1"/>
    </xf>
    <xf numFmtId="0" fontId="15" fillId="0" borderId="2" xfId="1" applyFont="1" applyBorder="1" applyAlignment="1">
      <alignment horizontal="left" wrapText="1"/>
    </xf>
    <xf numFmtId="49" fontId="22" fillId="0" borderId="2" xfId="1" applyNumberFormat="1" applyFont="1" applyFill="1" applyBorder="1" applyAlignment="1" applyProtection="1">
      <alignment horizontal="center" vertical="top" wrapText="1"/>
    </xf>
    <xf numFmtId="0" fontId="22" fillId="8" borderId="2" xfId="3" applyFont="1" applyFill="1" applyBorder="1" applyAlignment="1" applyProtection="1">
      <alignment horizontal="center" vertical="top" wrapText="1"/>
      <protection locked="0" hidden="1"/>
    </xf>
    <xf numFmtId="0" fontId="33" fillId="8" borderId="2" xfId="1" applyFont="1" applyFill="1" applyBorder="1" applyAlignment="1">
      <alignment horizontal="left" vertical="top" wrapText="1"/>
    </xf>
    <xf numFmtId="49" fontId="22" fillId="8" borderId="2" xfId="1" applyNumberFormat="1" applyFont="1" applyFill="1" applyBorder="1" applyAlignment="1" applyProtection="1">
      <alignment horizontal="center" vertical="top" wrapText="1"/>
    </xf>
    <xf numFmtId="0" fontId="62" fillId="8" borderId="2" xfId="1" applyFont="1" applyFill="1" applyBorder="1" applyAlignment="1">
      <alignment horizontal="left" vertical="top" wrapText="1"/>
    </xf>
    <xf numFmtId="0" fontId="6" fillId="0" borderId="2" xfId="1" applyFont="1" applyBorder="1" applyAlignment="1">
      <alignment horizontal="center" vertical="center" wrapText="1"/>
    </xf>
    <xf numFmtId="0" fontId="6" fillId="0" borderId="2" xfId="1" applyFont="1" applyBorder="1" applyAlignment="1">
      <alignment horizontal="left" vertical="center" wrapText="1"/>
    </xf>
    <xf numFmtId="0" fontId="6" fillId="0" borderId="2" xfId="1" applyFont="1" applyBorder="1" applyAlignment="1">
      <alignment horizontal="left" vertical="center"/>
    </xf>
    <xf numFmtId="0" fontId="6" fillId="0" borderId="2" xfId="1" applyFont="1" applyBorder="1" applyAlignment="1">
      <alignment horizontal="center" vertical="center"/>
    </xf>
    <xf numFmtId="0" fontId="6" fillId="0" borderId="2" xfId="1" applyFont="1" applyFill="1" applyBorder="1" applyAlignment="1">
      <alignment horizontal="center" vertical="center" wrapText="1"/>
    </xf>
    <xf numFmtId="0" fontId="6" fillId="0" borderId="2" xfId="1" applyFont="1" applyFill="1" applyBorder="1" applyAlignment="1">
      <alignment horizontal="center" vertical="center"/>
    </xf>
    <xf numFmtId="0" fontId="6" fillId="0" borderId="2" xfId="1" applyFont="1" applyFill="1" applyBorder="1" applyAlignment="1">
      <alignment horizontal="left" vertical="center"/>
    </xf>
    <xf numFmtId="49" fontId="33" fillId="0" borderId="2" xfId="1" applyNumberFormat="1" applyFont="1" applyBorder="1" applyAlignment="1">
      <alignment horizontal="left" vertical="center" wrapText="1"/>
    </xf>
    <xf numFmtId="0" fontId="33" fillId="0" borderId="2" xfId="1" applyFont="1" applyBorder="1" applyAlignment="1">
      <alignment horizontal="left" vertical="center" wrapText="1"/>
    </xf>
    <xf numFmtId="2" fontId="33" fillId="0" borderId="2" xfId="1" applyNumberFormat="1" applyFont="1" applyBorder="1" applyAlignment="1">
      <alignment horizontal="left" vertical="center" wrapText="1"/>
    </xf>
    <xf numFmtId="0" fontId="47" fillId="0" borderId="0" xfId="1" applyFont="1" applyAlignment="1">
      <alignment vertical="center"/>
    </xf>
    <xf numFmtId="0" fontId="33" fillId="0" borderId="2" xfId="1" applyFont="1" applyBorder="1" applyAlignment="1">
      <alignment vertical="center"/>
    </xf>
    <xf numFmtId="0" fontId="63" fillId="8" borderId="2" xfId="1" applyFont="1" applyFill="1" applyBorder="1" applyAlignment="1">
      <alignment horizontal="left" vertical="center" wrapText="1"/>
    </xf>
    <xf numFmtId="49" fontId="62" fillId="8" borderId="2" xfId="6" applyNumberFormat="1" applyFont="1" applyFill="1" applyBorder="1" applyAlignment="1" applyProtection="1">
      <alignment horizontal="left" vertical="center" wrapText="1"/>
      <protection locked="0"/>
    </xf>
    <xf numFmtId="0" fontId="33" fillId="8" borderId="2" xfId="1" applyFont="1" applyFill="1" applyBorder="1" applyAlignment="1">
      <alignment horizontal="left" vertical="center" wrapText="1"/>
    </xf>
    <xf numFmtId="0" fontId="14" fillId="0" borderId="2" xfId="1" applyFont="1" applyBorder="1" applyAlignment="1">
      <alignment vertical="center"/>
    </xf>
    <xf numFmtId="0" fontId="9" fillId="0" borderId="0" xfId="1" applyAlignment="1">
      <alignment vertical="center"/>
    </xf>
    <xf numFmtId="49" fontId="63" fillId="8" borderId="2" xfId="1" applyNumberFormat="1" applyFont="1" applyFill="1" applyBorder="1" applyAlignment="1" applyProtection="1">
      <alignment horizontal="left" vertical="center" wrapText="1"/>
      <protection locked="0"/>
    </xf>
    <xf numFmtId="49" fontId="62" fillId="8" borderId="2" xfId="7" applyNumberFormat="1" applyFont="1" applyFill="1" applyBorder="1" applyAlignment="1">
      <alignment horizontal="left" vertical="center" wrapText="1"/>
    </xf>
    <xf numFmtId="49" fontId="33" fillId="0" borderId="3" xfId="1" applyNumberFormat="1" applyFont="1" applyFill="1" applyBorder="1" applyAlignment="1">
      <alignment horizontal="left" vertical="top" wrapText="1"/>
    </xf>
    <xf numFmtId="0" fontId="33" fillId="0" borderId="0" xfId="1" applyFont="1" applyAlignment="1">
      <alignment vertical="top" wrapText="1"/>
    </xf>
    <xf numFmtId="0" fontId="14" fillId="0" borderId="2" xfId="1" applyFont="1" applyBorder="1" applyAlignment="1">
      <alignment vertical="distributed"/>
    </xf>
    <xf numFmtId="49" fontId="15" fillId="0" borderId="2" xfId="1" applyNumberFormat="1" applyFont="1" applyBorder="1" applyAlignment="1">
      <alignment horizontal="center" vertical="top" wrapText="1"/>
    </xf>
    <xf numFmtId="0" fontId="15" fillId="0" borderId="2" xfId="1" applyFont="1" applyBorder="1" applyAlignment="1">
      <alignment horizontal="center" vertical="top" wrapText="1"/>
    </xf>
    <xf numFmtId="0" fontId="15" fillId="0" borderId="2" xfId="1" applyFont="1" applyBorder="1" applyAlignment="1">
      <alignment vertical="top" wrapText="1"/>
    </xf>
    <xf numFmtId="0" fontId="47" fillId="0" borderId="2" xfId="1" applyFont="1" applyBorder="1"/>
    <xf numFmtId="0" fontId="6" fillId="0" borderId="2" xfId="1" applyFont="1" applyBorder="1" applyAlignment="1">
      <alignment horizontal="left" vertical="top" wrapText="1"/>
    </xf>
    <xf numFmtId="0" fontId="6" fillId="0" borderId="2" xfId="1" applyFont="1" applyBorder="1" applyAlignment="1">
      <alignment horizontal="left" vertical="top"/>
    </xf>
    <xf numFmtId="0" fontId="6" fillId="0" borderId="2" xfId="1" applyFont="1" applyBorder="1"/>
    <xf numFmtId="0" fontId="6" fillId="0" borderId="2" xfId="1" applyFont="1" applyBorder="1" applyAlignment="1">
      <alignment wrapText="1"/>
    </xf>
    <xf numFmtId="49" fontId="65" fillId="0" borderId="2" xfId="8" applyNumberFormat="1" applyFont="1" applyFill="1" applyBorder="1" applyAlignment="1" applyProtection="1">
      <alignment horizontal="left" vertical="top" wrapText="1"/>
      <protection locked="0"/>
    </xf>
    <xf numFmtId="0" fontId="38" fillId="0" borderId="2" xfId="1" applyFont="1" applyBorder="1" applyAlignment="1">
      <alignment vertical="center" wrapText="1"/>
    </xf>
    <xf numFmtId="0" fontId="38" fillId="0" borderId="2" xfId="1" applyFont="1" applyBorder="1" applyAlignment="1">
      <alignment horizontal="left" wrapText="1"/>
    </xf>
    <xf numFmtId="0" fontId="51" fillId="0" borderId="2" xfId="1" applyFont="1" applyBorder="1" applyAlignment="1">
      <alignment wrapText="1"/>
    </xf>
    <xf numFmtId="0" fontId="9" fillId="0" borderId="0" xfId="1" applyBorder="1" applyAlignment="1">
      <alignment horizontal="left" vertical="top"/>
    </xf>
    <xf numFmtId="0" fontId="9" fillId="0" borderId="0" xfId="1" applyBorder="1"/>
    <xf numFmtId="0" fontId="52" fillId="8" borderId="2" xfId="1" applyFont="1" applyFill="1" applyBorder="1" applyAlignment="1">
      <alignment horizontal="left" vertical="top" wrapText="1"/>
    </xf>
    <xf numFmtId="0" fontId="14" fillId="0" borderId="2" xfId="1" quotePrefix="1" applyFont="1" applyBorder="1" applyAlignment="1">
      <alignment horizontal="left" vertical="top" wrapText="1"/>
    </xf>
    <xf numFmtId="0" fontId="12" fillId="0" borderId="0" xfId="1" applyFont="1" applyAlignment="1">
      <alignment vertical="top" wrapText="1"/>
    </xf>
    <xf numFmtId="0" fontId="15" fillId="8" borderId="2" xfId="1" applyFont="1" applyFill="1" applyBorder="1" applyAlignment="1">
      <alignment vertical="top" wrapText="1"/>
    </xf>
    <xf numFmtId="2" fontId="14" fillId="0" borderId="2" xfId="1" applyNumberFormat="1" applyFont="1" applyBorder="1" applyAlignment="1">
      <alignment vertical="top" wrapText="1"/>
    </xf>
    <xf numFmtId="49" fontId="52" fillId="0" borderId="2" xfId="1" applyNumberFormat="1" applyFont="1" applyFill="1" applyBorder="1" applyAlignment="1">
      <alignment horizontal="left" vertical="top" wrapText="1"/>
    </xf>
    <xf numFmtId="0" fontId="52" fillId="0" borderId="3" xfId="1" applyFont="1" applyFill="1" applyBorder="1" applyAlignment="1">
      <alignment horizontal="left" vertical="top" wrapText="1"/>
    </xf>
    <xf numFmtId="0" fontId="52" fillId="0" borderId="3" xfId="1" applyFont="1" applyFill="1" applyBorder="1" applyAlignment="1">
      <alignment vertical="top" wrapText="1"/>
    </xf>
    <xf numFmtId="0" fontId="52" fillId="0" borderId="2" xfId="1" applyFont="1" applyFill="1" applyBorder="1" applyAlignment="1">
      <alignment vertical="top" wrapText="1"/>
    </xf>
    <xf numFmtId="0" fontId="52" fillId="0" borderId="9" xfId="1" applyFont="1" applyFill="1" applyBorder="1" applyAlignment="1">
      <alignment horizontal="left" vertical="top" wrapText="1"/>
    </xf>
    <xf numFmtId="0" fontId="52" fillId="0" borderId="9" xfId="1" applyFont="1" applyFill="1" applyBorder="1" applyAlignment="1">
      <alignment vertical="top" wrapText="1"/>
    </xf>
    <xf numFmtId="0" fontId="10" fillId="0" borderId="2" xfId="1" applyFont="1" applyBorder="1" applyAlignment="1">
      <alignment horizontal="center" vertical="top"/>
    </xf>
    <xf numFmtId="0" fontId="13" fillId="0" borderId="2" xfId="1" applyFont="1" applyBorder="1" applyAlignment="1">
      <alignment textRotation="90"/>
    </xf>
    <xf numFmtId="0" fontId="10" fillId="0" borderId="2" xfId="1" applyFont="1" applyBorder="1" applyAlignment="1">
      <alignment wrapText="1"/>
    </xf>
    <xf numFmtId="0" fontId="11" fillId="0" borderId="2" xfId="1" applyFont="1" applyBorder="1"/>
    <xf numFmtId="0" fontId="38" fillId="0" borderId="2" xfId="1" applyFont="1" applyBorder="1" applyAlignment="1">
      <alignment wrapText="1"/>
    </xf>
    <xf numFmtId="0" fontId="38" fillId="0" borderId="0" xfId="1" applyFont="1" applyAlignment="1">
      <alignment vertical="top"/>
    </xf>
    <xf numFmtId="0" fontId="39" fillId="0" borderId="2" xfId="1" applyFont="1" applyBorder="1" applyAlignment="1">
      <alignment horizontal="center" wrapText="1"/>
    </xf>
    <xf numFmtId="0" fontId="39" fillId="0" borderId="3" xfId="1" applyFont="1" applyBorder="1"/>
    <xf numFmtId="0" fontId="33" fillId="0" borderId="2" xfId="1" applyFont="1" applyFill="1" applyBorder="1"/>
    <xf numFmtId="0" fontId="9" fillId="0" borderId="3" xfId="1" applyFont="1" applyBorder="1"/>
    <xf numFmtId="0" fontId="66" fillId="0" borderId="3" xfId="1" applyFont="1" applyBorder="1" applyAlignment="1">
      <alignment wrapText="1"/>
    </xf>
    <xf numFmtId="0" fontId="67" fillId="0" borderId="3" xfId="1" applyFont="1" applyBorder="1"/>
    <xf numFmtId="0" fontId="38" fillId="0" borderId="2" xfId="1" applyFont="1" applyFill="1" applyBorder="1" applyAlignment="1">
      <alignment wrapText="1"/>
    </xf>
    <xf numFmtId="0" fontId="39" fillId="0" borderId="3" xfId="1" applyFont="1" applyBorder="1" applyAlignment="1"/>
    <xf numFmtId="0" fontId="38" fillId="0" borderId="3" xfId="1" applyFont="1" applyBorder="1"/>
    <xf numFmtId="0" fontId="68" fillId="0" borderId="2" xfId="1" applyFont="1" applyBorder="1" applyAlignment="1">
      <alignment wrapText="1"/>
    </xf>
    <xf numFmtId="0" fontId="68" fillId="0" borderId="2" xfId="1" applyFont="1" applyBorder="1"/>
    <xf numFmtId="0" fontId="68" fillId="0" borderId="0" xfId="1" applyFont="1"/>
    <xf numFmtId="0" fontId="38" fillId="0" borderId="2" xfId="1" applyFont="1" applyFill="1" applyBorder="1"/>
    <xf numFmtId="0" fontId="38" fillId="0" borderId="0" xfId="1" applyFont="1" applyFill="1"/>
    <xf numFmtId="0" fontId="38" fillId="0" borderId="3" xfId="1" applyFont="1" applyFill="1" applyBorder="1"/>
    <xf numFmtId="0" fontId="38" fillId="0" borderId="3" xfId="1" applyFont="1" applyBorder="1" applyAlignment="1">
      <alignment wrapText="1"/>
    </xf>
    <xf numFmtId="0" fontId="38" fillId="0" borderId="3" xfId="1" applyFont="1" applyBorder="1" applyAlignment="1">
      <alignment vertical="top" wrapText="1"/>
    </xf>
    <xf numFmtId="0" fontId="38" fillId="0" borderId="3" xfId="1" applyFont="1" applyBorder="1" applyAlignment="1">
      <alignment vertical="top"/>
    </xf>
    <xf numFmtId="0" fontId="38" fillId="0" borderId="3" xfId="1" applyFont="1" applyFill="1" applyBorder="1" applyAlignment="1">
      <alignment vertical="top"/>
    </xf>
    <xf numFmtId="0" fontId="38" fillId="0" borderId="2" xfId="1" applyFont="1" applyFill="1" applyBorder="1" applyAlignment="1">
      <alignment vertical="top"/>
    </xf>
    <xf numFmtId="0" fontId="69" fillId="0" borderId="2" xfId="4" applyFont="1" applyBorder="1" applyAlignment="1">
      <alignment wrapText="1"/>
    </xf>
    <xf numFmtId="0" fontId="69" fillId="0" borderId="2" xfId="4" applyFont="1" applyBorder="1"/>
    <xf numFmtId="0" fontId="69" fillId="0" borderId="13" xfId="4" applyFont="1" applyBorder="1"/>
    <xf numFmtId="0" fontId="69" fillId="0" borderId="14" xfId="4" applyFont="1" applyBorder="1"/>
    <xf numFmtId="0" fontId="70" fillId="0" borderId="3" xfId="1" applyFont="1" applyFill="1" applyBorder="1" applyAlignment="1">
      <alignment horizontal="center" vertical="center" wrapText="1"/>
    </xf>
    <xf numFmtId="0" fontId="70" fillId="0" borderId="3" xfId="1" applyFont="1" applyFill="1" applyBorder="1" applyAlignment="1">
      <alignment horizontal="center" vertical="center"/>
    </xf>
    <xf numFmtId="0" fontId="70" fillId="0" borderId="3" xfId="1" applyFont="1" applyFill="1" applyBorder="1" applyAlignment="1">
      <alignment horizontal="left" vertical="top"/>
    </xf>
    <xf numFmtId="0" fontId="51" fillId="0" borderId="0" xfId="1" applyFont="1" applyAlignment="1"/>
    <xf numFmtId="0" fontId="12" fillId="0" borderId="2" xfId="1" applyFont="1" applyFill="1" applyBorder="1"/>
    <xf numFmtId="0" fontId="12" fillId="2" borderId="2" xfId="1" applyFont="1" applyFill="1" applyBorder="1"/>
    <xf numFmtId="0" fontId="38" fillId="0" borderId="2" xfId="1" applyFont="1" applyFill="1" applyBorder="1" applyAlignment="1">
      <alignment vertical="top" wrapText="1"/>
    </xf>
    <xf numFmtId="0" fontId="38" fillId="0" borderId="0" xfId="1" applyFont="1" applyFill="1" applyAlignment="1">
      <alignment vertical="top"/>
    </xf>
    <xf numFmtId="1" fontId="38" fillId="0" borderId="3" xfId="1" applyNumberFormat="1" applyFont="1" applyBorder="1"/>
    <xf numFmtId="0" fontId="38" fillId="0" borderId="3" xfId="1" applyFont="1" applyBorder="1" applyAlignment="1">
      <alignment horizontal="left" vertical="top" wrapText="1"/>
    </xf>
    <xf numFmtId="0" fontId="38" fillId="0" borderId="3" xfId="1" applyFont="1" applyBorder="1" applyAlignment="1">
      <alignment horizontal="center" vertical="top"/>
    </xf>
    <xf numFmtId="0" fontId="15" fillId="0" borderId="3" xfId="1" applyFont="1" applyBorder="1" applyAlignment="1">
      <alignment vertical="top" wrapText="1"/>
    </xf>
    <xf numFmtId="0" fontId="15" fillId="0" borderId="3" xfId="1" applyFont="1" applyBorder="1" applyAlignment="1">
      <alignment vertical="top"/>
    </xf>
    <xf numFmtId="0" fontId="15" fillId="0" borderId="0" xfId="1" applyFont="1" applyAlignment="1">
      <alignment vertical="top"/>
    </xf>
    <xf numFmtId="0" fontId="71" fillId="0" borderId="2" xfId="1" applyFont="1" applyBorder="1" applyAlignment="1">
      <alignment horizontal="center" vertical="top"/>
    </xf>
    <xf numFmtId="0" fontId="27" fillId="0" borderId="2" xfId="1" applyFont="1" applyBorder="1"/>
    <xf numFmtId="0" fontId="72" fillId="0" borderId="2" xfId="1" applyFont="1" applyBorder="1"/>
    <xf numFmtId="0" fontId="12" fillId="0" borderId="2" xfId="1" applyFont="1" applyBorder="1" applyAlignment="1">
      <alignment horizontal="center" vertical="top"/>
    </xf>
    <xf numFmtId="0" fontId="39" fillId="0" borderId="0" xfId="1" applyFont="1"/>
    <xf numFmtId="0" fontId="13" fillId="0" borderId="0" xfId="1" applyFont="1" applyAlignment="1">
      <alignment horizontal="left" vertical="top" wrapText="1"/>
    </xf>
    <xf numFmtId="0" fontId="13" fillId="0" borderId="3" xfId="1" applyFont="1" applyBorder="1" applyAlignment="1">
      <alignment horizontal="center" vertical="top"/>
    </xf>
    <xf numFmtId="0" fontId="13" fillId="0" borderId="3" xfId="1" applyFont="1" applyBorder="1" applyAlignment="1">
      <alignment vertical="top" textRotation="90"/>
    </xf>
    <xf numFmtId="0" fontId="13" fillId="0" borderId="3" xfId="1" applyFont="1" applyFill="1" applyBorder="1" applyAlignment="1">
      <alignment vertical="top" textRotation="90"/>
    </xf>
    <xf numFmtId="0" fontId="13" fillId="2" borderId="3" xfId="1" applyFont="1" applyFill="1" applyBorder="1" applyAlignment="1">
      <alignment vertical="top" textRotation="90"/>
    </xf>
    <xf numFmtId="0" fontId="13" fillId="0" borderId="0" xfId="1" applyFont="1" applyAlignment="1">
      <alignment vertical="top"/>
    </xf>
    <xf numFmtId="0" fontId="38" fillId="0" borderId="3" xfId="1" applyFont="1" applyBorder="1" applyAlignment="1">
      <alignment horizontal="center"/>
    </xf>
    <xf numFmtId="0" fontId="73" fillId="0" borderId="2" xfId="1" applyFont="1" applyFill="1" applyBorder="1"/>
    <xf numFmtId="0" fontId="38" fillId="2" borderId="2" xfId="1" applyFont="1" applyFill="1" applyBorder="1"/>
    <xf numFmtId="0" fontId="38" fillId="0" borderId="9" xfId="1" applyFont="1" applyBorder="1" applyAlignment="1">
      <alignment horizontal="center"/>
    </xf>
    <xf numFmtId="0" fontId="38" fillId="0" borderId="4" xfId="1" applyFont="1" applyBorder="1" applyAlignment="1">
      <alignment horizontal="center"/>
    </xf>
    <xf numFmtId="0" fontId="74" fillId="0" borderId="3" xfId="1" applyFont="1" applyBorder="1" applyAlignment="1">
      <alignment horizontal="center"/>
    </xf>
    <xf numFmtId="0" fontId="74" fillId="0" borderId="2" xfId="1" applyFont="1" applyBorder="1"/>
    <xf numFmtId="0" fontId="74" fillId="0" borderId="2" xfId="1" applyFont="1" applyFill="1" applyBorder="1"/>
    <xf numFmtId="0" fontId="74" fillId="2" borderId="2" xfId="1" applyFont="1" applyFill="1" applyBorder="1"/>
    <xf numFmtId="0" fontId="74" fillId="0" borderId="0" xfId="1" applyFont="1"/>
    <xf numFmtId="0" fontId="74" fillId="0" borderId="9" xfId="1" applyFont="1" applyBorder="1" applyAlignment="1">
      <alignment horizontal="center"/>
    </xf>
    <xf numFmtId="0" fontId="52" fillId="0" borderId="9" xfId="1" applyFont="1" applyBorder="1" applyAlignment="1">
      <alignment horizontal="center"/>
    </xf>
    <xf numFmtId="0" fontId="52" fillId="0" borderId="2" xfId="1" applyFont="1" applyBorder="1"/>
    <xf numFmtId="0" fontId="52" fillId="2" borderId="2" xfId="1" applyFont="1" applyFill="1" applyBorder="1"/>
    <xf numFmtId="0" fontId="52" fillId="0" borderId="0" xfId="1" applyFont="1"/>
    <xf numFmtId="0" fontId="38" fillId="0" borderId="6" xfId="1" applyFont="1" applyBorder="1"/>
    <xf numFmtId="0" fontId="38" fillId="0" borderId="2" xfId="1" applyFont="1" applyBorder="1" applyAlignment="1">
      <alignment horizontal="center" wrapText="1"/>
    </xf>
    <xf numFmtId="0" fontId="75" fillId="0" borderId="2" xfId="1" applyFont="1" applyBorder="1"/>
    <xf numFmtId="0" fontId="38" fillId="8" borderId="2" xfId="1" applyFont="1" applyFill="1" applyBorder="1"/>
    <xf numFmtId="0" fontId="38" fillId="8" borderId="0" xfId="1" applyFont="1" applyFill="1"/>
    <xf numFmtId="0" fontId="38" fillId="0" borderId="2" xfId="1" applyFont="1" applyBorder="1" applyAlignment="1">
      <alignment horizontal="center"/>
    </xf>
    <xf numFmtId="0" fontId="9" fillId="2" borderId="2" xfId="1" applyFill="1" applyBorder="1"/>
    <xf numFmtId="0" fontId="9" fillId="0" borderId="9" xfId="1" applyBorder="1" applyAlignment="1">
      <alignment wrapText="1"/>
    </xf>
    <xf numFmtId="0" fontId="9" fillId="0" borderId="4" xfId="1" applyBorder="1" applyAlignment="1">
      <alignment wrapText="1"/>
    </xf>
    <xf numFmtId="0" fontId="47" fillId="0" borderId="3" xfId="1" applyFont="1" applyBorder="1" applyAlignment="1">
      <alignment horizontal="center"/>
    </xf>
    <xf numFmtId="0" fontId="47" fillId="0" borderId="9" xfId="1" applyFont="1" applyBorder="1" applyAlignment="1">
      <alignment horizontal="center"/>
    </xf>
    <xf numFmtId="0" fontId="47" fillId="0" borderId="2" xfId="1" applyFont="1" applyBorder="1" applyAlignment="1">
      <alignment horizontal="right"/>
    </xf>
    <xf numFmtId="0" fontId="52" fillId="0" borderId="3" xfId="1" applyFont="1" applyBorder="1" applyAlignment="1">
      <alignment horizontal="center"/>
    </xf>
    <xf numFmtId="0" fontId="15" fillId="0" borderId="3" xfId="1" applyFont="1" applyBorder="1" applyAlignment="1">
      <alignment horizontal="center"/>
    </xf>
    <xf numFmtId="0" fontId="15" fillId="8" borderId="2" xfId="1" applyFont="1" applyFill="1" applyBorder="1"/>
    <xf numFmtId="0" fontId="15" fillId="0" borderId="9" xfId="1" applyFont="1" applyBorder="1" applyAlignment="1">
      <alignment horizontal="center"/>
    </xf>
    <xf numFmtId="0" fontId="15" fillId="0" borderId="4" xfId="1" applyFont="1" applyBorder="1" applyAlignment="1">
      <alignment horizontal="center"/>
    </xf>
    <xf numFmtId="0" fontId="38" fillId="0" borderId="2" xfId="1" applyFont="1" applyFill="1" applyBorder="1" applyAlignment="1">
      <alignment horizontal="center"/>
    </xf>
    <xf numFmtId="0" fontId="38" fillId="0" borderId="3" xfId="1" applyFont="1" applyFill="1" applyBorder="1" applyAlignment="1">
      <alignment horizontal="center"/>
    </xf>
    <xf numFmtId="0" fontId="52" fillId="0" borderId="4" xfId="1" applyFont="1" applyBorder="1" applyAlignment="1">
      <alignment horizontal="center"/>
    </xf>
    <xf numFmtId="0" fontId="39" fillId="0" borderId="2" xfId="1" applyFont="1" applyFill="1" applyBorder="1" applyAlignment="1">
      <alignment vertical="top" wrapText="1"/>
    </xf>
    <xf numFmtId="0" fontId="9" fillId="0" borderId="2" xfId="1" applyFont="1" applyFill="1" applyBorder="1" applyAlignment="1">
      <alignment horizontal="justify" vertical="top" wrapText="1" readingOrder="2"/>
    </xf>
    <xf numFmtId="0" fontId="9" fillId="0" borderId="0" xfId="1" applyFont="1" applyFill="1" applyAlignment="1"/>
    <xf numFmtId="1" fontId="38" fillId="0" borderId="2" xfId="1" applyNumberFormat="1" applyFont="1" applyBorder="1"/>
    <xf numFmtId="0" fontId="38" fillId="0" borderId="3" xfId="1" applyFont="1" applyBorder="1" applyAlignment="1">
      <alignment horizontal="center" vertical="center" wrapText="1"/>
    </xf>
    <xf numFmtId="0" fontId="38" fillId="0" borderId="2" xfId="1" applyFont="1" applyBorder="1" applyAlignment="1">
      <alignment horizontal="center" vertical="center" wrapText="1"/>
    </xf>
    <xf numFmtId="0" fontId="38" fillId="0" borderId="2" xfId="1" applyFont="1" applyBorder="1" applyAlignment="1">
      <alignment horizontal="center" vertical="center"/>
    </xf>
    <xf numFmtId="0" fontId="38" fillId="0" borderId="2" xfId="1" applyFont="1" applyBorder="1" applyAlignment="1">
      <alignment vertical="center"/>
    </xf>
    <xf numFmtId="0" fontId="38" fillId="0" borderId="0" xfId="1" applyFont="1" applyAlignment="1">
      <alignment vertical="center"/>
    </xf>
    <xf numFmtId="0" fontId="38" fillId="0" borderId="9" xfId="1" applyFont="1" applyBorder="1" applyAlignment="1">
      <alignment horizontal="center" vertical="center" wrapText="1"/>
    </xf>
    <xf numFmtId="0" fontId="38" fillId="8" borderId="2" xfId="1" applyFont="1" applyFill="1" applyBorder="1" applyAlignment="1">
      <alignment horizontal="center" vertical="center"/>
    </xf>
    <xf numFmtId="0" fontId="38" fillId="8" borderId="2" xfId="1" applyFont="1" applyFill="1" applyBorder="1" applyAlignment="1">
      <alignment vertical="center"/>
    </xf>
    <xf numFmtId="0" fontId="51" fillId="0" borderId="2" xfId="1" applyFont="1" applyBorder="1" applyAlignment="1">
      <alignment horizontal="left" vertical="top"/>
    </xf>
    <xf numFmtId="0" fontId="38" fillId="8" borderId="9" xfId="1" applyFont="1" applyFill="1" applyBorder="1" applyAlignment="1">
      <alignment horizontal="center"/>
    </xf>
    <xf numFmtId="0" fontId="38" fillId="8" borderId="4" xfId="1" applyFont="1" applyFill="1" applyBorder="1" applyAlignment="1">
      <alignment horizontal="center"/>
    </xf>
    <xf numFmtId="0" fontId="38" fillId="8" borderId="3" xfId="1" applyFont="1" applyFill="1" applyBorder="1"/>
    <xf numFmtId="0" fontId="38" fillId="0" borderId="3" xfId="1" applyFont="1" applyBorder="1" applyAlignment="1">
      <alignment horizontal="center" vertical="distributed"/>
    </xf>
    <xf numFmtId="0" fontId="33" fillId="0" borderId="9" xfId="1" applyFont="1" applyBorder="1" applyAlignment="1">
      <alignment horizontal="center" vertical="distributed"/>
    </xf>
    <xf numFmtId="0" fontId="38" fillId="0" borderId="3" xfId="1" applyFont="1" applyBorder="1" applyAlignment="1">
      <alignment horizontal="center" wrapText="1"/>
    </xf>
    <xf numFmtId="0" fontId="11" fillId="0" borderId="2" xfId="1" applyFont="1" applyBorder="1" applyAlignment="1">
      <alignment horizontal="left" vertical="center"/>
    </xf>
    <xf numFmtId="0" fontId="11" fillId="0" borderId="2" xfId="1" applyFont="1" applyBorder="1" applyAlignment="1">
      <alignment textRotation="90"/>
    </xf>
    <xf numFmtId="0" fontId="11" fillId="0" borderId="0" xfId="1" applyFont="1" applyAlignment="1">
      <alignment textRotation="90"/>
    </xf>
    <xf numFmtId="0" fontId="9" fillId="0" borderId="2" xfId="1" applyBorder="1" applyAlignment="1">
      <alignment horizontal="left" wrapText="1"/>
    </xf>
    <xf numFmtId="0" fontId="9" fillId="0" borderId="2" xfId="1" applyBorder="1" applyAlignment="1">
      <alignment horizontal="left"/>
    </xf>
    <xf numFmtId="0" fontId="9" fillId="0" borderId="2" xfId="1" applyBorder="1" applyAlignment="1"/>
    <xf numFmtId="0" fontId="9" fillId="0" borderId="0" xfId="1" applyAlignment="1"/>
    <xf numFmtId="0" fontId="39" fillId="0" borderId="2" xfId="1" applyFont="1" applyBorder="1" applyAlignment="1">
      <alignment vertical="top" wrapText="1"/>
    </xf>
    <xf numFmtId="0" fontId="27" fillId="0" borderId="2" xfId="1" applyFont="1" applyBorder="1" applyAlignment="1">
      <alignment horizontal="left" wrapText="1"/>
    </xf>
    <xf numFmtId="0" fontId="27" fillId="0" borderId="0" xfId="1" applyFont="1"/>
    <xf numFmtId="0" fontId="9" fillId="0" borderId="3" xfId="1" applyBorder="1" applyAlignment="1">
      <alignment horizontal="left" vertical="top" wrapText="1"/>
    </xf>
    <xf numFmtId="0" fontId="9" fillId="0" borderId="3" xfId="1" applyBorder="1" applyAlignment="1">
      <alignment vertical="top"/>
    </xf>
    <xf numFmtId="0" fontId="72" fillId="0" borderId="3" xfId="1" applyFont="1" applyBorder="1" applyAlignment="1">
      <alignment vertical="top"/>
    </xf>
    <xf numFmtId="1" fontId="9" fillId="0" borderId="2" xfId="1" applyNumberFormat="1" applyBorder="1" applyAlignment="1">
      <alignment horizontal="left"/>
    </xf>
    <xf numFmtId="0" fontId="39" fillId="0" borderId="0" xfId="1" applyFont="1" applyAlignment="1">
      <alignment vertical="top" wrapText="1"/>
    </xf>
    <xf numFmtId="0" fontId="0" fillId="0" borderId="2" xfId="4" applyFont="1" applyBorder="1" applyAlignment="1">
      <alignment horizontal="left"/>
    </xf>
    <xf numFmtId="0" fontId="55" fillId="0" borderId="2" xfId="4" applyFont="1" applyBorder="1"/>
    <xf numFmtId="0" fontId="47" fillId="0" borderId="0" xfId="1" applyFont="1" applyAlignment="1">
      <alignment vertical="top"/>
    </xf>
    <xf numFmtId="0" fontId="9" fillId="0" borderId="2" xfId="1" applyBorder="1" applyAlignment="1">
      <alignment horizontal="center" vertical="top"/>
    </xf>
    <xf numFmtId="0" fontId="9" fillId="0" borderId="0" xfId="1" applyAlignment="1">
      <alignment horizontal="center" vertical="top"/>
    </xf>
    <xf numFmtId="0" fontId="9" fillId="8" borderId="2" xfId="1" applyFill="1" applyBorder="1"/>
    <xf numFmtId="0" fontId="9" fillId="0" borderId="2" xfId="1" applyBorder="1" applyAlignment="1">
      <alignment vertical="top" wrapText="1"/>
    </xf>
    <xf numFmtId="0" fontId="39" fillId="0" borderId="2" xfId="1" applyFont="1" applyBorder="1" applyAlignment="1">
      <alignment vertical="top"/>
    </xf>
    <xf numFmtId="0" fontId="39" fillId="0" borderId="0" xfId="1" applyFont="1" applyAlignment="1">
      <alignment vertical="top"/>
    </xf>
    <xf numFmtId="0" fontId="45" fillId="0" borderId="2" xfId="1" applyFont="1" applyBorder="1" applyAlignment="1">
      <alignment vertical="top"/>
    </xf>
    <xf numFmtId="0" fontId="9" fillId="0" borderId="2" xfId="1" applyFill="1" applyBorder="1" applyAlignment="1">
      <alignment vertical="top"/>
    </xf>
    <xf numFmtId="0" fontId="39" fillId="0" borderId="2" xfId="1" applyFont="1" applyBorder="1" applyAlignment="1">
      <alignment vertical="distributed"/>
    </xf>
    <xf numFmtId="0" fontId="39" fillId="0" borderId="2" xfId="1" applyFont="1" applyBorder="1" applyAlignment="1"/>
    <xf numFmtId="0" fontId="39" fillId="0" borderId="0" xfId="1" applyFont="1" applyAlignment="1"/>
    <xf numFmtId="49" fontId="10" fillId="0" borderId="2" xfId="1" applyNumberFormat="1" applyFont="1" applyBorder="1" applyAlignment="1">
      <alignment vertical="top" wrapText="1"/>
    </xf>
    <xf numFmtId="0" fontId="27" fillId="0" borderId="2" xfId="1" applyFont="1" applyFill="1" applyBorder="1" applyAlignment="1">
      <alignment vertical="top"/>
    </xf>
    <xf numFmtId="0" fontId="9" fillId="0" borderId="0" xfId="1" applyAlignment="1">
      <alignment horizontal="left"/>
    </xf>
    <xf numFmtId="0" fontId="10" fillId="0" borderId="2" xfId="1" applyFont="1" applyBorder="1" applyAlignment="1">
      <alignment vertical="center" wrapText="1"/>
    </xf>
    <xf numFmtId="0" fontId="13" fillId="0" borderId="0" xfId="1" applyFont="1" applyAlignment="1">
      <alignment textRotation="90"/>
    </xf>
    <xf numFmtId="0" fontId="38" fillId="0" borderId="2" xfId="1" applyFont="1" applyBorder="1" applyAlignment="1">
      <alignment horizontal="left" vertical="top"/>
    </xf>
    <xf numFmtId="0" fontId="38" fillId="0" borderId="0" xfId="1" applyFont="1" applyAlignment="1">
      <alignment horizontal="left" vertical="top"/>
    </xf>
    <xf numFmtId="0" fontId="38" fillId="0" borderId="2" xfId="1" applyFont="1" applyBorder="1" applyAlignment="1">
      <alignment vertical="distributed"/>
    </xf>
    <xf numFmtId="49" fontId="38" fillId="0" borderId="2" xfId="1" applyNumberFormat="1" applyFont="1" applyBorder="1" applyAlignment="1">
      <alignment vertical="top" wrapText="1"/>
    </xf>
    <xf numFmtId="0" fontId="9" fillId="0" borderId="2" xfId="1" applyBorder="1" applyAlignment="1">
      <alignment wrapText="1"/>
    </xf>
    <xf numFmtId="0" fontId="9" fillId="0" borderId="0" xfId="1" applyAlignment="1">
      <alignment vertical="top" wrapText="1"/>
    </xf>
    <xf numFmtId="0" fontId="8" fillId="0" borderId="2" xfId="1" applyFont="1" applyBorder="1" applyAlignment="1">
      <alignment horizontal="center" vertical="top" wrapText="1"/>
    </xf>
    <xf numFmtId="0" fontId="76" fillId="0" borderId="2" xfId="1" applyFont="1" applyBorder="1" applyAlignment="1">
      <alignment vertical="top" wrapText="1"/>
    </xf>
    <xf numFmtId="0" fontId="77" fillId="0" borderId="2" xfId="1" applyFont="1" applyBorder="1" applyAlignment="1">
      <alignment horizontal="center" vertical="top" wrapText="1"/>
    </xf>
    <xf numFmtId="0" fontId="69" fillId="0" borderId="2" xfId="1" applyFont="1" applyBorder="1" applyAlignment="1">
      <alignment vertical="top"/>
    </xf>
    <xf numFmtId="0" fontId="8" fillId="0" borderId="2" xfId="1" applyFont="1" applyBorder="1" applyAlignment="1">
      <alignment vertical="top"/>
    </xf>
    <xf numFmtId="0" fontId="8" fillId="0" borderId="2" xfId="1" applyFont="1" applyBorder="1" applyAlignment="1">
      <alignment wrapText="1"/>
    </xf>
    <xf numFmtId="0" fontId="80" fillId="0" borderId="2" xfId="1" applyFont="1" applyBorder="1" applyAlignment="1">
      <alignment horizontal="center" vertical="center" wrapText="1"/>
    </xf>
    <xf numFmtId="0" fontId="10" fillId="0" borderId="2" xfId="1" applyFont="1" applyBorder="1"/>
    <xf numFmtId="0" fontId="76" fillId="0" borderId="2" xfId="1" applyFont="1" applyBorder="1"/>
    <xf numFmtId="0" fontId="76" fillId="0" borderId="2" xfId="1" applyFont="1" applyBorder="1" applyAlignment="1">
      <alignment horizontal="center"/>
    </xf>
    <xf numFmtId="0" fontId="8" fillId="0" borderId="2" xfId="1" applyFont="1" applyBorder="1"/>
    <xf numFmtId="0" fontId="9" fillId="0" borderId="2" xfId="1" applyFont="1" applyBorder="1" applyAlignment="1">
      <alignment horizontal="center"/>
    </xf>
    <xf numFmtId="0" fontId="8" fillId="0" borderId="2" xfId="1" applyFont="1" applyBorder="1" applyAlignment="1">
      <alignment horizontal="center" vertical="center"/>
    </xf>
    <xf numFmtId="0" fontId="8" fillId="0" borderId="2" xfId="1" applyFont="1" applyBorder="1" applyAlignment="1">
      <alignment horizontal="center"/>
    </xf>
    <xf numFmtId="0" fontId="10" fillId="0" borderId="2" xfId="1" applyFont="1" applyFill="1" applyBorder="1"/>
    <xf numFmtId="0" fontId="78" fillId="0" borderId="2" xfId="1" applyFont="1" applyBorder="1" applyAlignment="1">
      <alignment wrapText="1"/>
    </xf>
    <xf numFmtId="0" fontId="78" fillId="0" borderId="2" xfId="1" applyFont="1" applyBorder="1"/>
    <xf numFmtId="0" fontId="81" fillId="0" borderId="2" xfId="1" applyFont="1" applyBorder="1" applyAlignment="1">
      <alignment vertical="top"/>
    </xf>
    <xf numFmtId="0" fontId="82" fillId="0" borderId="2" xfId="1" applyFont="1" applyBorder="1"/>
    <xf numFmtId="0" fontId="10" fillId="0" borderId="2" xfId="1" applyFont="1" applyFill="1" applyBorder="1" applyAlignment="1">
      <alignment wrapText="1"/>
    </xf>
    <xf numFmtId="0" fontId="10" fillId="0" borderId="2" xfId="1" applyFont="1" applyBorder="1" applyAlignment="1">
      <alignment horizontal="center" vertical="center" wrapText="1"/>
    </xf>
    <xf numFmtId="0" fontId="10" fillId="0" borderId="2" xfId="1" applyFont="1" applyBorder="1" applyAlignment="1">
      <alignment horizontal="center" vertical="center"/>
    </xf>
    <xf numFmtId="0" fontId="76" fillId="0" borderId="2" xfId="1" applyFont="1" applyBorder="1" applyAlignment="1">
      <alignment horizontal="center" vertical="center"/>
    </xf>
    <xf numFmtId="0" fontId="83" fillId="0" borderId="2" xfId="1" applyFont="1" applyBorder="1" applyAlignment="1">
      <alignment horizontal="center" vertical="center" wrapText="1"/>
    </xf>
    <xf numFmtId="0" fontId="83" fillId="0" borderId="2" xfId="1" applyFont="1" applyBorder="1" applyAlignment="1">
      <alignment vertical="center" wrapText="1"/>
    </xf>
    <xf numFmtId="0" fontId="9" fillId="0" borderId="2" xfId="1" applyFont="1" applyBorder="1"/>
    <xf numFmtId="0" fontId="77" fillId="0" borderId="2" xfId="1" applyFont="1" applyBorder="1" applyAlignment="1">
      <alignment wrapText="1"/>
    </xf>
    <xf numFmtId="0" fontId="9" fillId="0" borderId="2" xfId="1" applyFont="1" applyBorder="1" applyAlignment="1">
      <alignment horizontal="center" vertical="center"/>
    </xf>
    <xf numFmtId="0" fontId="9" fillId="0" borderId="2" xfId="1" applyFont="1" applyBorder="1" applyAlignment="1">
      <alignment vertical="top"/>
    </xf>
    <xf numFmtId="0" fontId="51" fillId="0" borderId="2" xfId="1" applyFont="1" applyBorder="1" applyAlignment="1">
      <alignment horizontal="center" vertical="center"/>
    </xf>
    <xf numFmtId="0" fontId="84" fillId="0" borderId="2" xfId="1" applyFont="1" applyBorder="1"/>
    <xf numFmtId="0" fontId="85" fillId="0" borderId="2" xfId="1" applyFont="1" applyBorder="1"/>
    <xf numFmtId="0" fontId="86" fillId="0" borderId="2" xfId="1" applyFont="1" applyFill="1" applyBorder="1" applyAlignment="1">
      <alignment horizontal="center" vertical="center" wrapText="1"/>
    </xf>
    <xf numFmtId="0" fontId="9" fillId="0" borderId="2" xfId="1" applyBorder="1" applyAlignment="1">
      <alignment horizontal="center"/>
    </xf>
    <xf numFmtId="0" fontId="83" fillId="0" borderId="2" xfId="1" applyFont="1" applyFill="1" applyBorder="1" applyAlignment="1">
      <alignment horizontal="center" vertical="center" wrapText="1"/>
    </xf>
    <xf numFmtId="0" fontId="9" fillId="0" borderId="2" xfId="1" applyBorder="1" applyAlignment="1">
      <alignment horizontal="center" vertical="center"/>
    </xf>
    <xf numFmtId="3" fontId="87" fillId="8" borderId="2" xfId="9" applyNumberFormat="1" applyFont="1" applyFill="1" applyBorder="1" applyAlignment="1" applyProtection="1">
      <alignment horizontal="center" vertical="center"/>
      <protection hidden="1"/>
    </xf>
    <xf numFmtId="0" fontId="80" fillId="0" borderId="2" xfId="1" applyFont="1" applyBorder="1" applyAlignment="1">
      <alignment vertical="center" wrapText="1"/>
    </xf>
    <xf numFmtId="0" fontId="9" fillId="9" borderId="2" xfId="1" applyFill="1" applyBorder="1"/>
    <xf numFmtId="49" fontId="83" fillId="0" borderId="2" xfId="1" applyNumberFormat="1" applyFont="1" applyBorder="1" applyAlignment="1">
      <alignment horizontal="center" vertical="center" wrapText="1"/>
    </xf>
    <xf numFmtId="2" fontId="83" fillId="0" borderId="2" xfId="1" applyNumberFormat="1" applyFont="1" applyFill="1" applyBorder="1" applyAlignment="1">
      <alignment horizontal="center" vertical="center" wrapText="1"/>
    </xf>
    <xf numFmtId="0" fontId="76" fillId="0" borderId="2" xfId="1" applyFont="1" applyBorder="1" applyAlignment="1">
      <alignment horizontal="center" vertical="center" wrapText="1"/>
    </xf>
    <xf numFmtId="165" fontId="38" fillId="0" borderId="2" xfId="10" applyNumberFormat="1" applyFont="1" applyFill="1" applyBorder="1"/>
    <xf numFmtId="0" fontId="38" fillId="0" borderId="0" xfId="1" applyFont="1" applyAlignment="1">
      <alignment horizontal="center"/>
    </xf>
    <xf numFmtId="0" fontId="51" fillId="0" borderId="0" xfId="1" applyFont="1" applyBorder="1"/>
    <xf numFmtId="0" fontId="8" fillId="0" borderId="2" xfId="1" applyFont="1" applyFill="1" applyBorder="1" applyAlignment="1">
      <alignment horizontal="center"/>
    </xf>
    <xf numFmtId="0" fontId="51" fillId="0" borderId="0" xfId="1" applyFont="1" applyAlignment="1">
      <alignment horizontal="center" vertical="center"/>
    </xf>
    <xf numFmtId="0" fontId="85" fillId="0" borderId="0" xfId="1" applyFont="1"/>
    <xf numFmtId="0" fontId="26" fillId="0" borderId="0" xfId="1" applyFont="1" applyAlignment="1">
      <alignment vertical="top"/>
    </xf>
    <xf numFmtId="0" fontId="80" fillId="0" borderId="2" xfId="1" applyFont="1" applyBorder="1" applyAlignment="1">
      <alignment horizontal="center" wrapText="1"/>
    </xf>
    <xf numFmtId="4" fontId="80" fillId="0" borderId="5" xfId="1" applyNumberFormat="1" applyFont="1" applyBorder="1" applyAlignment="1">
      <alignment horizontal="center" wrapText="1"/>
    </xf>
    <xf numFmtId="0" fontId="88" fillId="0" borderId="2" xfId="1" applyFont="1" applyBorder="1" applyAlignment="1">
      <alignment horizontal="center"/>
    </xf>
    <xf numFmtId="0" fontId="8" fillId="0" borderId="2" xfId="1" applyFont="1" applyBorder="1" applyAlignment="1"/>
    <xf numFmtId="0" fontId="10" fillId="0" borderId="2" xfId="1" applyFont="1" applyFill="1" applyBorder="1" applyAlignment="1">
      <alignment horizontal="center" wrapText="1"/>
    </xf>
    <xf numFmtId="0" fontId="76" fillId="0" borderId="2" xfId="1" applyFont="1" applyFill="1" applyBorder="1" applyAlignment="1">
      <alignment horizontal="center"/>
    </xf>
    <xf numFmtId="0" fontId="78" fillId="0" borderId="2" xfId="1" applyFont="1" applyFill="1" applyBorder="1" applyAlignment="1">
      <alignment horizontal="center" wrapText="1"/>
    </xf>
    <xf numFmtId="0" fontId="78" fillId="0" borderId="2" xfId="1" applyFont="1" applyBorder="1" applyAlignment="1"/>
    <xf numFmtId="0" fontId="8" fillId="0" borderId="2" xfId="1" applyFont="1" applyBorder="1" applyAlignment="1">
      <alignment horizontal="center" wrapText="1"/>
    </xf>
    <xf numFmtId="0" fontId="81" fillId="0" borderId="2" xfId="1" applyFont="1" applyBorder="1" applyAlignment="1"/>
    <xf numFmtId="0" fontId="76" fillId="0" borderId="2" xfId="1" applyFont="1" applyBorder="1" applyAlignment="1"/>
    <xf numFmtId="0" fontId="82" fillId="0" borderId="2" xfId="1" applyFont="1" applyBorder="1" applyAlignment="1"/>
    <xf numFmtId="1" fontId="10" fillId="0" borderId="2" xfId="1" applyNumberFormat="1" applyFont="1" applyBorder="1" applyAlignment="1">
      <alignment horizontal="center" wrapText="1"/>
    </xf>
    <xf numFmtId="0" fontId="10" fillId="0" borderId="2" xfId="1" applyFont="1" applyBorder="1" applyAlignment="1"/>
    <xf numFmtId="0" fontId="10" fillId="0" borderId="2" xfId="1" applyFont="1" applyFill="1" applyBorder="1" applyAlignment="1">
      <alignment horizontal="center" vertical="center" wrapText="1"/>
    </xf>
    <xf numFmtId="0" fontId="80" fillId="0" borderId="2" xfId="1" applyFont="1" applyBorder="1" applyAlignment="1">
      <alignment horizontal="center" vertical="center"/>
    </xf>
    <xf numFmtId="4" fontId="80" fillId="0" borderId="2" xfId="1" applyNumberFormat="1" applyFont="1" applyBorder="1" applyAlignment="1">
      <alignment horizontal="center" vertical="center"/>
    </xf>
    <xf numFmtId="0" fontId="9" fillId="0" borderId="5" xfId="1" applyBorder="1" applyAlignment="1">
      <alignment vertical="top"/>
    </xf>
    <xf numFmtId="0" fontId="10" fillId="0" borderId="2" xfId="1" applyFont="1" applyFill="1" applyBorder="1" applyAlignment="1">
      <alignment horizontal="center" vertical="top" wrapText="1"/>
    </xf>
    <xf numFmtId="0" fontId="76" fillId="0" borderId="2" xfId="1" applyFont="1" applyBorder="1" applyAlignment="1">
      <alignment vertical="top"/>
    </xf>
    <xf numFmtId="0" fontId="9" fillId="0" borderId="5" xfId="1" applyBorder="1"/>
    <xf numFmtId="0" fontId="84" fillId="0" borderId="2" xfId="1" applyFont="1" applyBorder="1" applyAlignment="1">
      <alignment vertical="top"/>
    </xf>
    <xf numFmtId="0" fontId="51" fillId="0" borderId="2" xfId="1" applyFont="1" applyFill="1" applyBorder="1" applyAlignment="1"/>
    <xf numFmtId="0" fontId="78" fillId="0" borderId="2" xfId="1" applyFont="1" applyFill="1" applyBorder="1" applyAlignment="1">
      <alignment horizontal="center" vertical="center" wrapText="1"/>
    </xf>
    <xf numFmtId="0" fontId="52" fillId="0" borderId="2" xfId="1" applyFont="1" applyBorder="1" applyAlignment="1"/>
    <xf numFmtId="0" fontId="51" fillId="0" borderId="2" xfId="1" applyFont="1" applyBorder="1" applyAlignment="1"/>
    <xf numFmtId="0" fontId="8" fillId="0" borderId="2" xfId="1" applyFont="1" applyFill="1" applyBorder="1" applyAlignment="1">
      <alignment horizontal="center" vertical="center"/>
    </xf>
    <xf numFmtId="0" fontId="8" fillId="8" borderId="2" xfId="1" applyFont="1" applyFill="1" applyBorder="1"/>
    <xf numFmtId="4" fontId="83" fillId="0" borderId="2" xfId="1" applyNumberFormat="1" applyFont="1" applyBorder="1" applyAlignment="1">
      <alignment horizontal="center" vertical="center" wrapText="1"/>
    </xf>
    <xf numFmtId="0" fontId="8" fillId="0" borderId="5" xfId="1" applyFont="1" applyBorder="1"/>
    <xf numFmtId="0" fontId="89" fillId="0" borderId="2" xfId="1" applyFont="1" applyBorder="1"/>
    <xf numFmtId="0" fontId="9" fillId="0" borderId="2" xfId="1" applyFill="1" applyBorder="1" applyAlignment="1">
      <alignment horizontal="center" vertical="center"/>
    </xf>
    <xf numFmtId="0" fontId="8" fillId="9" borderId="5" xfId="1" applyFont="1" applyFill="1" applyBorder="1"/>
    <xf numFmtId="0" fontId="8" fillId="0" borderId="2" xfId="1" applyFont="1" applyFill="1" applyBorder="1"/>
    <xf numFmtId="0" fontId="9" fillId="8" borderId="2" xfId="1" applyFont="1" applyFill="1" applyBorder="1"/>
    <xf numFmtId="4" fontId="83" fillId="0" borderId="2" xfId="1" applyNumberFormat="1" applyFont="1" applyBorder="1" applyAlignment="1">
      <alignment horizontal="center" vertical="center"/>
    </xf>
    <xf numFmtId="0" fontId="83" fillId="0" borderId="2" xfId="1" applyFont="1" applyBorder="1" applyAlignment="1">
      <alignment horizontal="center" vertical="center"/>
    </xf>
    <xf numFmtId="4" fontId="80" fillId="0" borderId="2" xfId="1" applyNumberFormat="1" applyFont="1" applyBorder="1" applyAlignment="1">
      <alignment horizontal="center" vertical="center" wrapText="1"/>
    </xf>
    <xf numFmtId="0" fontId="8" fillId="2" borderId="2" xfId="1" applyFont="1" applyFill="1" applyBorder="1"/>
    <xf numFmtId="0" fontId="83" fillId="8" borderId="2" xfId="1" applyFont="1" applyFill="1" applyBorder="1" applyAlignment="1">
      <alignment horizontal="center" vertical="center" wrapText="1"/>
    </xf>
    <xf numFmtId="0" fontId="83" fillId="8" borderId="2" xfId="1" applyFont="1" applyFill="1" applyBorder="1" applyAlignment="1">
      <alignment vertical="center" wrapText="1"/>
    </xf>
    <xf numFmtId="4" fontId="83" fillId="8" borderId="2" xfId="1" applyNumberFormat="1" applyFont="1" applyFill="1" applyBorder="1" applyAlignment="1">
      <alignment horizontal="center" vertical="center" wrapText="1"/>
    </xf>
    <xf numFmtId="3" fontId="83" fillId="0" borderId="2" xfId="1" applyNumberFormat="1" applyFont="1" applyBorder="1" applyAlignment="1">
      <alignment horizontal="center" vertical="top" wrapText="1"/>
    </xf>
    <xf numFmtId="4" fontId="83" fillId="0" borderId="2" xfId="1" applyNumberFormat="1" applyFont="1" applyBorder="1" applyAlignment="1">
      <alignment horizontal="center" vertical="top" wrapText="1"/>
    </xf>
    <xf numFmtId="4" fontId="9" fillId="0" borderId="2" xfId="1" applyNumberFormat="1" applyBorder="1"/>
    <xf numFmtId="4" fontId="76" fillId="0" borderId="2" xfId="1" applyNumberFormat="1" applyFont="1" applyBorder="1" applyAlignment="1">
      <alignment horizontal="center" vertical="center" wrapText="1"/>
    </xf>
    <xf numFmtId="165" fontId="8" fillId="0" borderId="2" xfId="10" applyNumberFormat="1" applyFont="1" applyFill="1" applyBorder="1" applyAlignment="1">
      <alignment horizontal="center" vertical="center"/>
    </xf>
    <xf numFmtId="4" fontId="51" fillId="0" borderId="2" xfId="1" applyNumberFormat="1" applyFont="1" applyBorder="1" applyAlignment="1">
      <alignment horizontal="center" vertical="center" wrapText="1"/>
    </xf>
    <xf numFmtId="165" fontId="0" fillId="0" borderId="2" xfId="10" applyNumberFormat="1" applyFont="1" applyFill="1" applyBorder="1" applyAlignment="1">
      <alignment horizontal="center" vertical="center"/>
    </xf>
    <xf numFmtId="4" fontId="51" fillId="0" borderId="2" xfId="1" applyNumberFormat="1" applyFont="1" applyBorder="1" applyAlignment="1">
      <alignment horizontal="center" vertical="center"/>
    </xf>
    <xf numFmtId="0" fontId="88" fillId="0" borderId="2" xfId="1" applyFont="1" applyBorder="1"/>
    <xf numFmtId="0" fontId="65" fillId="10" borderId="5" xfId="11" applyFont="1" applyFill="1" applyBorder="1" applyAlignment="1" applyProtection="1">
      <alignment horizontal="left" vertical="center" wrapText="1"/>
      <protection hidden="1"/>
    </xf>
    <xf numFmtId="0" fontId="65" fillId="10" borderId="5" xfId="11" applyFont="1" applyFill="1" applyBorder="1" applyAlignment="1" applyProtection="1">
      <alignment vertical="center" wrapText="1"/>
      <protection hidden="1"/>
    </xf>
    <xf numFmtId="0" fontId="8" fillId="8" borderId="2" xfId="1" applyFont="1" applyFill="1" applyBorder="1" applyAlignment="1">
      <alignment horizontal="center" vertical="center"/>
    </xf>
    <xf numFmtId="0" fontId="9" fillId="8" borderId="2" xfId="1" applyFill="1" applyBorder="1" applyAlignment="1">
      <alignment horizontal="center" vertical="center"/>
    </xf>
    <xf numFmtId="4" fontId="83" fillId="0" borderId="2" xfId="1" applyNumberFormat="1" applyFont="1" applyBorder="1" applyAlignment="1">
      <alignment vertical="center"/>
    </xf>
    <xf numFmtId="0" fontId="9" fillId="2" borderId="2" xfId="1" applyFill="1" applyBorder="1" applyAlignment="1">
      <alignment horizontal="center" vertical="center"/>
    </xf>
    <xf numFmtId="0" fontId="80" fillId="0" borderId="2" xfId="1" applyFont="1" applyBorder="1" applyAlignment="1">
      <alignment vertical="center"/>
    </xf>
    <xf numFmtId="0" fontId="27" fillId="0" borderId="0" xfId="1" applyFont="1" applyAlignment="1">
      <alignment vertical="top"/>
    </xf>
    <xf numFmtId="0" fontId="9" fillId="0" borderId="1" xfId="1" applyBorder="1" applyAlignment="1">
      <alignment horizontal="center" wrapText="1"/>
    </xf>
    <xf numFmtId="0" fontId="9" fillId="0" borderId="2" xfId="1" applyBorder="1" applyAlignment="1">
      <alignment horizontal="center" wrapText="1"/>
    </xf>
    <xf numFmtId="0" fontId="9" fillId="0" borderId="2" xfId="1" applyFill="1" applyBorder="1" applyAlignment="1">
      <alignment wrapText="1"/>
    </xf>
    <xf numFmtId="0" fontId="9" fillId="0" borderId="18" xfId="1" applyFill="1" applyBorder="1" applyAlignment="1">
      <alignment wrapText="1"/>
    </xf>
    <xf numFmtId="0" fontId="9" fillId="0" borderId="5" xfId="1" applyBorder="1" applyAlignment="1">
      <alignment vertical="top" wrapText="1"/>
    </xf>
    <xf numFmtId="0" fontId="9" fillId="0" borderId="6" xfId="1" applyBorder="1" applyAlignment="1">
      <alignment vertical="top" wrapText="1"/>
    </xf>
    <xf numFmtId="0" fontId="9" fillId="0" borderId="9" xfId="1" applyFill="1" applyBorder="1" applyAlignment="1">
      <alignment wrapText="1"/>
    </xf>
    <xf numFmtId="4" fontId="9" fillId="0" borderId="2" xfId="1" applyNumberFormat="1" applyBorder="1" applyAlignment="1">
      <alignment horizontal="center" vertical="top" wrapText="1"/>
    </xf>
    <xf numFmtId="4" fontId="9" fillId="0" borderId="2" xfId="1" applyNumberFormat="1" applyBorder="1" applyAlignment="1">
      <alignment vertical="top" wrapText="1"/>
    </xf>
    <xf numFmtId="4" fontId="9" fillId="0" borderId="2" xfId="1" applyNumberFormat="1" applyFont="1" applyBorder="1" applyAlignment="1">
      <alignment vertical="top" wrapText="1"/>
    </xf>
    <xf numFmtId="4" fontId="9" fillId="0" borderId="2" xfId="1" applyNumberFormat="1" applyBorder="1" applyAlignment="1">
      <alignment wrapText="1"/>
    </xf>
    <xf numFmtId="0" fontId="32" fillId="0" borderId="2" xfId="1" applyFont="1" applyBorder="1"/>
    <xf numFmtId="2" fontId="9" fillId="0" borderId="2" xfId="1" applyNumberFormat="1" applyBorder="1"/>
    <xf numFmtId="2" fontId="32" fillId="0" borderId="2" xfId="1" applyNumberFormat="1" applyFont="1" applyBorder="1"/>
    <xf numFmtId="1" fontId="9" fillId="0" borderId="2" xfId="1" applyNumberFormat="1" applyBorder="1"/>
    <xf numFmtId="0" fontId="32" fillId="8" borderId="2" xfId="1" applyFont="1" applyFill="1" applyBorder="1"/>
    <xf numFmtId="3" fontId="32" fillId="8" borderId="2" xfId="1" applyNumberFormat="1" applyFont="1" applyFill="1" applyBorder="1"/>
    <xf numFmtId="0" fontId="90" fillId="0" borderId="2" xfId="1" applyFont="1" applyBorder="1" applyAlignment="1">
      <alignment vertical="top"/>
    </xf>
    <xf numFmtId="3" fontId="9" fillId="8" borderId="2" xfId="1" applyNumberFormat="1" applyFill="1" applyBorder="1"/>
    <xf numFmtId="0" fontId="14" fillId="0" borderId="2" xfId="1" applyFont="1" applyBorder="1" applyAlignment="1">
      <alignment horizontal="left" vertical="top" wrapText="1"/>
    </xf>
    <xf numFmtId="0" fontId="9" fillId="0" borderId="2" xfId="1" applyBorder="1"/>
    <xf numFmtId="0" fontId="14" fillId="0" borderId="2" xfId="1" applyFont="1" applyBorder="1" applyAlignment="1">
      <alignment horizontal="center" vertical="top" wrapText="1"/>
    </xf>
    <xf numFmtId="0" fontId="14" fillId="0" borderId="2" xfId="1" applyFont="1" applyBorder="1" applyAlignment="1">
      <alignment vertical="top"/>
    </xf>
    <xf numFmtId="0" fontId="8" fillId="0" borderId="2" xfId="0" applyFont="1" applyBorder="1"/>
    <xf numFmtId="0" fontId="9" fillId="0" borderId="0" xfId="1" applyAlignment="1">
      <alignment vertical="top"/>
    </xf>
    <xf numFmtId="0" fontId="10" fillId="0" borderId="2" xfId="1" applyFont="1" applyFill="1" applyBorder="1" applyAlignment="1">
      <alignment horizontal="center" vertical="center" wrapText="1"/>
    </xf>
    <xf numFmtId="0" fontId="76" fillId="0" borderId="31" xfId="1" applyFont="1" applyBorder="1" applyAlignment="1"/>
    <xf numFmtId="0" fontId="51" fillId="0" borderId="31" xfId="1" applyFont="1" applyBorder="1" applyAlignment="1"/>
    <xf numFmtId="0" fontId="8" fillId="0" borderId="31" xfId="1" applyFont="1" applyBorder="1"/>
    <xf numFmtId="0" fontId="9" fillId="0" borderId="31" xfId="1" applyBorder="1"/>
    <xf numFmtId="0" fontId="8" fillId="8" borderId="31" xfId="1" applyFont="1" applyFill="1" applyBorder="1"/>
    <xf numFmtId="0" fontId="9" fillId="8" borderId="31" xfId="1" applyFill="1" applyBorder="1"/>
    <xf numFmtId="0" fontId="9" fillId="0" borderId="2" xfId="1" applyBorder="1" applyAlignment="1">
      <alignment vertical="top"/>
    </xf>
    <xf numFmtId="0" fontId="38" fillId="0" borderId="2" xfId="0" applyFont="1" applyBorder="1"/>
    <xf numFmtId="0" fontId="10" fillId="0" borderId="2" xfId="0" applyFont="1" applyBorder="1" applyAlignment="1">
      <alignment wrapText="1"/>
    </xf>
    <xf numFmtId="0" fontId="10" fillId="0" borderId="2" xfId="0" applyFont="1" applyBorder="1"/>
    <xf numFmtId="0" fontId="9" fillId="0" borderId="2" xfId="1" applyBorder="1" applyAlignment="1">
      <alignment vertical="top"/>
    </xf>
    <xf numFmtId="0" fontId="0" fillId="0" borderId="2" xfId="0" applyBorder="1"/>
    <xf numFmtId="0" fontId="9" fillId="0" borderId="11" xfId="1" applyBorder="1" applyAlignment="1"/>
    <xf numFmtId="0" fontId="9" fillId="0" borderId="2" xfId="1" applyBorder="1" applyAlignment="1">
      <alignment vertical="top"/>
    </xf>
    <xf numFmtId="0" fontId="76" fillId="0" borderId="2" xfId="0" applyFont="1" applyBorder="1" applyAlignment="1">
      <alignment wrapText="1"/>
    </xf>
    <xf numFmtId="0" fontId="84" fillId="0" borderId="2" xfId="0" applyFont="1" applyBorder="1"/>
    <xf numFmtId="0" fontId="88" fillId="0" borderId="2" xfId="0" applyFont="1" applyBorder="1"/>
    <xf numFmtId="0" fontId="15" fillId="0" borderId="2" xfId="0" applyFont="1" applyBorder="1"/>
    <xf numFmtId="0" fontId="15" fillId="0" borderId="2" xfId="0" applyFont="1" applyBorder="1" applyAlignment="1">
      <alignment horizontal="left" vertical="top" wrapText="1"/>
    </xf>
    <xf numFmtId="0" fontId="33" fillId="0" borderId="2" xfId="0" applyFont="1" applyBorder="1" applyAlignment="1">
      <alignment horizontal="left" vertical="top" wrapText="1"/>
    </xf>
    <xf numFmtId="0" fontId="15" fillId="0" borderId="2" xfId="0" applyFont="1" applyBorder="1" applyAlignment="1">
      <alignment horizontal="left" vertical="top"/>
    </xf>
    <xf numFmtId="0" fontId="15" fillId="0" borderId="2" xfId="0" applyFont="1" applyBorder="1" applyAlignment="1">
      <alignment horizontal="justify" vertical="center"/>
    </xf>
    <xf numFmtId="49" fontId="15" fillId="0" borderId="2" xfId="0" applyNumberFormat="1" applyFont="1" applyBorder="1" applyAlignment="1">
      <alignment vertical="top" wrapText="1"/>
    </xf>
    <xf numFmtId="0" fontId="15" fillId="0" borderId="2" xfId="0" applyFont="1" applyBorder="1" applyAlignment="1">
      <alignment vertical="top" wrapText="1"/>
    </xf>
    <xf numFmtId="0" fontId="33" fillId="0" borderId="2" xfId="0" applyFont="1" applyBorder="1"/>
    <xf numFmtId="0" fontId="52" fillId="0" borderId="2" xfId="0" applyFont="1" applyBorder="1"/>
    <xf numFmtId="49" fontId="15" fillId="0" borderId="2" xfId="0" applyNumberFormat="1" applyFont="1" applyBorder="1"/>
    <xf numFmtId="0" fontId="0" fillId="0" borderId="2" xfId="0" applyBorder="1"/>
    <xf numFmtId="0" fontId="8" fillId="0" borderId="2" xfId="0" applyFont="1" applyBorder="1"/>
    <xf numFmtId="0" fontId="0" fillId="0" borderId="2" xfId="0" applyBorder="1" applyAlignment="1">
      <alignment horizontal="center"/>
    </xf>
    <xf numFmtId="0" fontId="9" fillId="0" borderId="2" xfId="1" applyBorder="1" applyAlignment="1">
      <alignment horizontal="center"/>
    </xf>
    <xf numFmtId="0" fontId="14" fillId="2" borderId="2" xfId="0" applyFont="1" applyFill="1" applyBorder="1" applyAlignment="1">
      <alignment horizontal="center" vertical="center" wrapText="1"/>
    </xf>
    <xf numFmtId="0" fontId="14" fillId="2" borderId="2" xfId="0" applyFont="1" applyFill="1" applyBorder="1" applyAlignment="1">
      <alignment horizontal="left" vertical="center" wrapText="1"/>
    </xf>
    <xf numFmtId="0" fontId="12" fillId="2" borderId="2" xfId="0" applyFont="1" applyFill="1" applyBorder="1" applyAlignment="1">
      <alignment horizontal="left" vertical="center" wrapText="1"/>
    </xf>
    <xf numFmtId="49" fontId="14" fillId="2" borderId="2" xfId="0" applyNumberFormat="1" applyFont="1" applyFill="1" applyBorder="1" applyAlignment="1">
      <alignment horizontal="center" vertical="center" wrapText="1"/>
    </xf>
    <xf numFmtId="0" fontId="51" fillId="8" borderId="2" xfId="0" applyFont="1" applyFill="1" applyBorder="1"/>
    <xf numFmtId="49" fontId="14" fillId="8" borderId="2" xfId="0" applyNumberFormat="1" applyFont="1" applyFill="1" applyBorder="1" applyAlignment="1">
      <alignment horizontal="center" vertical="center" wrapText="1"/>
    </xf>
    <xf numFmtId="0" fontId="14" fillId="8" borderId="2" xfId="0" applyFont="1" applyFill="1" applyBorder="1" applyAlignment="1">
      <alignment horizontal="center" vertical="center" wrapText="1"/>
    </xf>
    <xf numFmtId="0" fontId="14" fillId="8" borderId="2" xfId="0" applyFont="1" applyFill="1" applyBorder="1" applyAlignment="1">
      <alignment horizontal="left" vertical="center" wrapText="1"/>
    </xf>
    <xf numFmtId="0" fontId="12" fillId="8" borderId="2" xfId="0" applyFont="1" applyFill="1" applyBorder="1" applyAlignment="1">
      <alignment horizontal="left" vertical="center" wrapText="1"/>
    </xf>
    <xf numFmtId="49" fontId="9" fillId="0" borderId="0" xfId="1" applyNumberFormat="1"/>
    <xf numFmtId="0" fontId="9" fillId="0" borderId="2" xfId="1" applyBorder="1" applyAlignment="1">
      <alignment vertical="top"/>
    </xf>
    <xf numFmtId="0" fontId="8" fillId="0" borderId="2" xfId="0" applyFont="1" applyBorder="1" applyAlignment="1">
      <alignment horizontal="center"/>
    </xf>
    <xf numFmtId="0" fontId="0" fillId="0" borderId="2" xfId="0" applyFont="1" applyBorder="1" applyAlignment="1">
      <alignment horizontal="center"/>
    </xf>
    <xf numFmtId="0" fontId="0" fillId="0" borderId="2" xfId="0" applyBorder="1" applyAlignment="1">
      <alignment horizontal="center"/>
    </xf>
    <xf numFmtId="0" fontId="39" fillId="3" borderId="2" xfId="1" applyFont="1" applyFill="1" applyBorder="1"/>
    <xf numFmtId="0" fontId="9" fillId="3" borderId="2" xfId="1" applyFill="1" applyBorder="1"/>
    <xf numFmtId="3" fontId="9" fillId="0" borderId="2" xfId="1" applyNumberFormat="1" applyBorder="1"/>
    <xf numFmtId="0" fontId="9" fillId="0" borderId="6" xfId="1" applyBorder="1"/>
    <xf numFmtId="0" fontId="9" fillId="0" borderId="9" xfId="1" applyBorder="1"/>
    <xf numFmtId="0" fontId="9" fillId="0" borderId="4" xfId="1" applyBorder="1"/>
    <xf numFmtId="0" fontId="9" fillId="0" borderId="3" xfId="1" applyBorder="1" applyAlignment="1">
      <alignment horizontal="left"/>
    </xf>
    <xf numFmtId="0" fontId="9" fillId="0" borderId="3" xfId="1" applyBorder="1" applyAlignment="1">
      <alignment vertical="top" wrapText="1"/>
    </xf>
    <xf numFmtId="4" fontId="0" fillId="0" borderId="5" xfId="0" applyNumberFormat="1" applyBorder="1" applyAlignment="1">
      <alignment wrapText="1"/>
    </xf>
    <xf numFmtId="0" fontId="0" fillId="0" borderId="5" xfId="0" applyBorder="1"/>
    <xf numFmtId="0" fontId="9" fillId="0" borderId="32" xfId="1" applyBorder="1"/>
    <xf numFmtId="0" fontId="9" fillId="0" borderId="30" xfId="1" applyBorder="1"/>
    <xf numFmtId="49" fontId="14" fillId="0" borderId="2" xfId="0" applyNumberFormat="1" applyFont="1" applyBorder="1" applyAlignment="1">
      <alignment horizontal="left" vertical="top" wrapText="1"/>
    </xf>
    <xf numFmtId="0" fontId="14" fillId="0" borderId="2" xfId="0" applyFont="1" applyBorder="1" applyAlignment="1">
      <alignment horizontal="left" vertical="top" wrapText="1"/>
    </xf>
    <xf numFmtId="0" fontId="12" fillId="0" borderId="2" xfId="0" applyFont="1" applyBorder="1" applyAlignment="1">
      <alignment horizontal="left" vertical="top"/>
    </xf>
    <xf numFmtId="0" fontId="12" fillId="0" borderId="2" xfId="0" applyFont="1" applyBorder="1" applyAlignment="1">
      <alignment horizontal="left"/>
    </xf>
    <xf numFmtId="0" fontId="14" fillId="0" borderId="2" xfId="0" applyFont="1" applyBorder="1"/>
    <xf numFmtId="0" fontId="12" fillId="0" borderId="2" xfId="0" applyFont="1" applyBorder="1"/>
    <xf numFmtId="0" fontId="9" fillId="0" borderId="33" xfId="1" applyBorder="1"/>
    <xf numFmtId="0" fontId="9" fillId="0" borderId="30" xfId="1" applyFill="1" applyBorder="1"/>
    <xf numFmtId="0" fontId="9" fillId="2" borderId="30" xfId="1" applyFill="1" applyBorder="1"/>
    <xf numFmtId="0" fontId="14" fillId="0" borderId="2" xfId="0" applyFont="1" applyBorder="1" applyAlignment="1">
      <alignment vertical="center" wrapText="1"/>
    </xf>
    <xf numFmtId="0" fontId="14" fillId="0" borderId="2" xfId="0" applyFont="1" applyBorder="1" applyAlignment="1">
      <alignment vertical="top" wrapText="1"/>
    </xf>
    <xf numFmtId="0" fontId="14" fillId="0" borderId="2" xfId="0" applyFont="1" applyBorder="1" applyAlignment="1">
      <alignment vertical="center"/>
    </xf>
    <xf numFmtId="0" fontId="14" fillId="0" borderId="2" xfId="0" applyFont="1" applyBorder="1" applyAlignment="1">
      <alignment wrapText="1"/>
    </xf>
    <xf numFmtId="49" fontId="14" fillId="0" borderId="2" xfId="0" applyNumberFormat="1" applyFont="1" applyBorder="1" applyAlignment="1">
      <alignment vertical="center" wrapText="1"/>
    </xf>
    <xf numFmtId="0" fontId="14" fillId="0" borderId="2" xfId="0" applyFont="1" applyBorder="1" applyAlignment="1">
      <alignment horizontal="center" vertical="top" wrapText="1"/>
    </xf>
    <xf numFmtId="0" fontId="12" fillId="0" borderId="2" xfId="0" applyFont="1" applyBorder="1" applyAlignment="1">
      <alignment horizontal="left" vertical="top" wrapText="1"/>
    </xf>
    <xf numFmtId="0" fontId="14" fillId="0" borderId="2" xfId="0" applyFont="1" applyBorder="1" applyAlignment="1">
      <alignment horizontal="center"/>
    </xf>
    <xf numFmtId="0" fontId="38" fillId="0" borderId="2" xfId="0" applyFont="1" applyBorder="1" applyAlignment="1">
      <alignment wrapText="1"/>
    </xf>
    <xf numFmtId="0" fontId="38" fillId="0" borderId="2" xfId="0" applyFont="1" applyFill="1" applyBorder="1"/>
    <xf numFmtId="49" fontId="14" fillId="0" borderId="2" xfId="0" applyNumberFormat="1" applyFont="1" applyBorder="1" applyAlignment="1">
      <alignment wrapText="1"/>
    </xf>
    <xf numFmtId="0" fontId="9" fillId="0" borderId="4" xfId="1" applyBorder="1" applyAlignment="1"/>
    <xf numFmtId="0" fontId="14" fillId="0" borderId="2" xfId="0" applyFont="1" applyBorder="1" applyAlignment="1">
      <alignment horizontal="left" vertical="top"/>
    </xf>
    <xf numFmtId="0" fontId="14" fillId="0" borderId="2" xfId="0" applyFont="1" applyFill="1" applyBorder="1" applyAlignment="1">
      <alignment horizontal="left" vertical="top" wrapText="1"/>
    </xf>
    <xf numFmtId="0" fontId="14" fillId="0" borderId="2" xfId="0" applyFont="1" applyBorder="1" applyAlignment="1">
      <alignment vertical="top"/>
    </xf>
    <xf numFmtId="49" fontId="18" fillId="8" borderId="2" xfId="0" applyNumberFormat="1" applyFont="1" applyFill="1" applyBorder="1" applyAlignment="1" applyProtection="1">
      <alignment horizontal="left" vertical="top" wrapText="1"/>
      <protection locked="0"/>
    </xf>
    <xf numFmtId="49" fontId="116" fillId="8" borderId="2" xfId="0" applyNumberFormat="1" applyFont="1" applyFill="1" applyBorder="1" applyAlignment="1" applyProtection="1">
      <alignment horizontal="left" vertical="top" wrapText="1"/>
      <protection locked="0"/>
    </xf>
    <xf numFmtId="0" fontId="14" fillId="8" borderId="2" xfId="0" applyFont="1" applyFill="1" applyBorder="1" applyAlignment="1">
      <alignment horizontal="left" vertical="top" wrapText="1"/>
    </xf>
    <xf numFmtId="49" fontId="18" fillId="8" borderId="4" xfId="0" applyNumberFormat="1" applyFont="1" applyFill="1" applyBorder="1" applyAlignment="1" applyProtection="1">
      <alignment horizontal="left" vertical="top" wrapText="1"/>
      <protection locked="0"/>
    </xf>
    <xf numFmtId="49" fontId="18" fillId="8" borderId="2" xfId="0" applyNumberFormat="1" applyFont="1" applyFill="1" applyBorder="1" applyAlignment="1" applyProtection="1">
      <alignment horizontal="center" vertical="top" wrapText="1"/>
      <protection locked="0"/>
    </xf>
    <xf numFmtId="0" fontId="14" fillId="8" borderId="31" xfId="0" applyFont="1" applyFill="1" applyBorder="1" applyAlignment="1">
      <alignment horizontal="left" vertical="top" wrapText="1"/>
    </xf>
    <xf numFmtId="0" fontId="9" fillId="0" borderId="30" xfId="1" applyBorder="1" applyAlignment="1"/>
    <xf numFmtId="0" fontId="0" fillId="0" borderId="2" xfId="0" applyFont="1" applyBorder="1"/>
    <xf numFmtId="49" fontId="52" fillId="8" borderId="2" xfId="44195" applyNumberFormat="1" applyFont="1" applyFill="1" applyBorder="1" applyAlignment="1">
      <alignment horizontal="left" vertical="top" wrapText="1"/>
    </xf>
    <xf numFmtId="0" fontId="52" fillId="8" borderId="2" xfId="44195" applyFont="1" applyFill="1" applyBorder="1" applyAlignment="1">
      <alignment horizontal="left" vertical="top" wrapText="1"/>
    </xf>
    <xf numFmtId="0" fontId="52" fillId="8" borderId="2" xfId="44195" applyFont="1" applyFill="1" applyBorder="1" applyAlignment="1">
      <alignment vertical="top" wrapText="1"/>
    </xf>
    <xf numFmtId="0" fontId="9" fillId="0" borderId="35" xfId="1" applyBorder="1"/>
    <xf numFmtId="0" fontId="9" fillId="0" borderId="11" xfId="1" applyBorder="1"/>
    <xf numFmtId="0" fontId="9" fillId="0" borderId="18" xfId="1" applyBorder="1"/>
    <xf numFmtId="0" fontId="9" fillId="0" borderId="12" xfId="1" applyBorder="1"/>
    <xf numFmtId="0" fontId="9" fillId="0" borderId="36" xfId="1" applyBorder="1"/>
    <xf numFmtId="0" fontId="14" fillId="0" borderId="2" xfId="0" applyFont="1" applyBorder="1" applyAlignment="1">
      <alignment horizontal="left"/>
    </xf>
    <xf numFmtId="0" fontId="14" fillId="0" borderId="2" xfId="0" applyFont="1" applyBorder="1" applyAlignment="1">
      <alignment horizontal="left" wrapText="1"/>
    </xf>
    <xf numFmtId="49" fontId="6" fillId="0" borderId="2" xfId="44164" applyNumberFormat="1" applyBorder="1" applyAlignment="1">
      <alignment horizontal="left" vertical="top" wrapText="1"/>
    </xf>
    <xf numFmtId="49" fontId="6" fillId="8" borderId="2" xfId="44164" applyNumberFormat="1" applyFill="1" applyBorder="1" applyAlignment="1">
      <alignment horizontal="left" vertical="top" wrapText="1"/>
    </xf>
    <xf numFmtId="49" fontId="6" fillId="8" borderId="2" xfId="44164" applyNumberFormat="1" applyFont="1" applyFill="1" applyBorder="1" applyAlignment="1">
      <alignment horizontal="left" vertical="top" wrapText="1"/>
    </xf>
    <xf numFmtId="49" fontId="0" fillId="0" borderId="2" xfId="0" applyNumberFormat="1" applyBorder="1" applyAlignment="1">
      <alignment horizontal="left" vertical="top" wrapText="1"/>
    </xf>
    <xf numFmtId="0" fontId="0" fillId="0" borderId="2" xfId="0" applyBorder="1" applyAlignment="1">
      <alignment horizontal="left" vertical="top" wrapText="1"/>
    </xf>
    <xf numFmtId="0" fontId="0" fillId="0" borderId="2" xfId="0" applyBorder="1" applyAlignment="1">
      <alignment horizontal="left" vertical="top"/>
    </xf>
    <xf numFmtId="49" fontId="0" fillId="0" borderId="2" xfId="44164" applyNumberFormat="1" applyFont="1" applyBorder="1" applyAlignment="1">
      <alignment horizontal="left" vertical="top" wrapText="1"/>
    </xf>
    <xf numFmtId="49" fontId="0" fillId="8" borderId="2" xfId="44164" applyNumberFormat="1" applyFont="1" applyFill="1" applyBorder="1" applyAlignment="1">
      <alignment horizontal="left" vertical="top" wrapText="1"/>
    </xf>
    <xf numFmtId="0" fontId="26" fillId="0" borderId="2" xfId="3" applyFont="1" applyBorder="1" applyAlignment="1">
      <alignment vertical="top" wrapText="1"/>
    </xf>
    <xf numFmtId="0" fontId="12" fillId="0" borderId="2" xfId="0" applyFont="1" applyBorder="1" applyAlignment="1">
      <alignment vertical="top" wrapText="1"/>
    </xf>
    <xf numFmtId="0" fontId="14" fillId="0" borderId="5" xfId="0" applyFont="1" applyBorder="1" applyAlignment="1">
      <alignment vertical="top"/>
    </xf>
    <xf numFmtId="0" fontId="14" fillId="0" borderId="6" xfId="0" applyFont="1" applyBorder="1" applyAlignment="1">
      <alignment horizontal="left" vertical="top" wrapText="1"/>
    </xf>
    <xf numFmtId="0" fontId="12" fillId="0" borderId="2" xfId="0" applyFont="1" applyBorder="1" applyAlignment="1">
      <alignment horizontal="justify" vertical="top"/>
    </xf>
    <xf numFmtId="49" fontId="14" fillId="0" borderId="3" xfId="0" applyNumberFormat="1" applyFont="1" applyBorder="1" applyAlignment="1">
      <alignment horizontal="left" vertical="top" wrapText="1"/>
    </xf>
    <xf numFmtId="0" fontId="14" fillId="0" borderId="3" xfId="0" applyFont="1" applyBorder="1" applyAlignment="1">
      <alignment horizontal="left" vertical="top" wrapText="1"/>
    </xf>
    <xf numFmtId="0" fontId="14" fillId="0" borderId="7" xfId="0" applyFont="1" applyBorder="1" applyAlignment="1">
      <alignment vertical="top"/>
    </xf>
    <xf numFmtId="0" fontId="14" fillId="0" borderId="17" xfId="0" applyFont="1" applyBorder="1" applyAlignment="1">
      <alignment horizontal="left" vertical="top" wrapText="1"/>
    </xf>
    <xf numFmtId="0" fontId="26" fillId="0" borderId="3" xfId="3" applyFont="1" applyBorder="1" applyAlignment="1">
      <alignment vertical="top" wrapText="1"/>
    </xf>
    <xf numFmtId="0" fontId="12" fillId="0" borderId="2" xfId="0" applyFont="1" applyBorder="1" applyAlignment="1">
      <alignment horizontal="justify" vertical="top" wrapText="1"/>
    </xf>
    <xf numFmtId="0" fontId="14" fillId="0" borderId="3" xfId="0" applyFont="1" applyBorder="1" applyAlignment="1">
      <alignment vertical="top"/>
    </xf>
    <xf numFmtId="0" fontId="12" fillId="0" borderId="37" xfId="0" applyFont="1" applyBorder="1" applyAlignment="1">
      <alignment horizontal="justify" vertical="top" wrapText="1"/>
    </xf>
    <xf numFmtId="0" fontId="12" fillId="0" borderId="38" xfId="0" applyFont="1" applyBorder="1" applyAlignment="1">
      <alignment vertical="top" wrapText="1"/>
    </xf>
    <xf numFmtId="0" fontId="12" fillId="0" borderId="39" xfId="0" applyFont="1" applyBorder="1" applyAlignment="1">
      <alignment vertical="top" wrapText="1"/>
    </xf>
    <xf numFmtId="0" fontId="68" fillId="0" borderId="2" xfId="0" applyFont="1" applyBorder="1"/>
    <xf numFmtId="0" fontId="22" fillId="0" borderId="2" xfId="0" applyFont="1" applyBorder="1"/>
    <xf numFmtId="0" fontId="22" fillId="0" borderId="2" xfId="0" applyFont="1" applyFill="1" applyBorder="1"/>
    <xf numFmtId="0" fontId="22" fillId="2" borderId="2" xfId="0" applyFont="1" applyFill="1" applyBorder="1"/>
    <xf numFmtId="0" fontId="15" fillId="0" borderId="2" xfId="0" applyFont="1" applyFill="1" applyBorder="1"/>
    <xf numFmtId="0" fontId="15" fillId="2" borderId="2" xfId="0" applyFont="1" applyFill="1" applyBorder="1"/>
    <xf numFmtId="0" fontId="9" fillId="0" borderId="17" xfId="1" applyBorder="1"/>
    <xf numFmtId="0" fontId="9" fillId="0" borderId="3" xfId="1" applyFill="1" applyBorder="1"/>
    <xf numFmtId="0" fontId="9" fillId="2" borderId="3" xfId="1" applyFill="1" applyBorder="1"/>
    <xf numFmtId="0" fontId="0" fillId="0" borderId="2" xfId="0" applyBorder="1" applyAlignment="1">
      <alignment wrapText="1"/>
    </xf>
    <xf numFmtId="0" fontId="52" fillId="0" borderId="2" xfId="0" applyFont="1" applyFill="1" applyBorder="1" applyAlignment="1">
      <alignment horizontal="left" wrapText="1"/>
    </xf>
    <xf numFmtId="0" fontId="52" fillId="0" borderId="2" xfId="0" applyFont="1" applyFill="1" applyBorder="1" applyAlignment="1">
      <alignment wrapText="1"/>
    </xf>
    <xf numFmtId="0" fontId="9" fillId="0" borderId="2" xfId="1" applyBorder="1" applyAlignment="1">
      <alignment horizontal="center" vertical="top"/>
    </xf>
    <xf numFmtId="0" fontId="9" fillId="0" borderId="2" xfId="1" applyBorder="1" applyAlignment="1">
      <alignment vertical="top"/>
    </xf>
    <xf numFmtId="0" fontId="38" fillId="0" borderId="32" xfId="1" applyFont="1" applyBorder="1"/>
    <xf numFmtId="0" fontId="38" fillId="0" borderId="33" xfId="1" applyFont="1" applyBorder="1"/>
    <xf numFmtId="0" fontId="51" fillId="0" borderId="30" xfId="1" applyFont="1" applyBorder="1"/>
    <xf numFmtId="0" fontId="38" fillId="0" borderId="9" xfId="1" applyFont="1" applyBorder="1"/>
    <xf numFmtId="0" fontId="52" fillId="0" borderId="30" xfId="0" applyFont="1" applyFill="1" applyBorder="1" applyAlignment="1">
      <alignment horizontal="left" wrapText="1"/>
    </xf>
    <xf numFmtId="0" fontId="52" fillId="0" borderId="30" xfId="0" applyFont="1" applyFill="1" applyBorder="1" applyAlignment="1">
      <alignment wrapText="1"/>
    </xf>
    <xf numFmtId="49" fontId="52" fillId="0" borderId="30" xfId="0" applyNumberFormat="1" applyFont="1" applyFill="1" applyBorder="1" applyAlignment="1">
      <alignment horizontal="left" wrapText="1"/>
    </xf>
    <xf numFmtId="49" fontId="52" fillId="0" borderId="0" xfId="0" applyNumberFormat="1" applyFont="1" applyFill="1" applyBorder="1" applyAlignment="1">
      <alignment horizontal="left" wrapText="1"/>
    </xf>
    <xf numFmtId="0" fontId="14" fillId="0" borderId="0" xfId="0" applyFont="1" applyBorder="1" applyAlignment="1">
      <alignment horizontal="left" vertical="top" wrapText="1"/>
    </xf>
    <xf numFmtId="0" fontId="39" fillId="0" borderId="30" xfId="1" applyFont="1" applyBorder="1"/>
    <xf numFmtId="0" fontId="38" fillId="0" borderId="30" xfId="0" applyFont="1" applyBorder="1" applyAlignment="1">
      <alignment horizontal="center"/>
    </xf>
    <xf numFmtId="0" fontId="38" fillId="2" borderId="2" xfId="0" applyFont="1" applyFill="1" applyBorder="1"/>
    <xf numFmtId="0" fontId="38" fillId="0" borderId="9" xfId="0" applyFont="1" applyBorder="1" applyAlignment="1">
      <alignment horizontal="center"/>
    </xf>
    <xf numFmtId="0" fontId="38" fillId="0" borderId="32" xfId="0" applyFont="1" applyBorder="1"/>
    <xf numFmtId="0" fontId="9" fillId="0" borderId="2" xfId="1" applyBorder="1" applyAlignment="1">
      <alignment vertical="top"/>
    </xf>
    <xf numFmtId="0" fontId="38" fillId="0" borderId="17" xfId="0" applyFont="1" applyBorder="1"/>
    <xf numFmtId="0" fontId="38" fillId="0" borderId="3" xfId="0" applyFont="1" applyBorder="1"/>
    <xf numFmtId="0" fontId="38" fillId="2" borderId="3" xfId="0" applyFont="1" applyFill="1" applyBorder="1"/>
    <xf numFmtId="49" fontId="14" fillId="0" borderId="2" xfId="0" applyNumberFormat="1" applyFont="1" applyFill="1" applyBorder="1" applyAlignment="1">
      <alignment horizontal="right" vertical="top" wrapText="1"/>
    </xf>
    <xf numFmtId="0" fontId="14" fillId="2" borderId="2" xfId="0" applyFont="1" applyFill="1" applyBorder="1" applyAlignment="1">
      <alignment horizontal="left" vertical="top" wrapText="1"/>
    </xf>
    <xf numFmtId="0" fontId="18" fillId="2" borderId="2" xfId="0" applyFont="1" applyFill="1" applyBorder="1" applyAlignment="1">
      <alignment horizontal="left" vertical="top" wrapText="1"/>
    </xf>
    <xf numFmtId="0" fontId="38" fillId="0" borderId="2" xfId="0" applyFont="1" applyBorder="1" applyAlignment="1">
      <alignment vertical="top" wrapText="1"/>
    </xf>
    <xf numFmtId="0" fontId="38" fillId="0" borderId="2" xfId="0" applyFont="1" applyBorder="1" applyAlignment="1">
      <alignment vertical="top"/>
    </xf>
    <xf numFmtId="0" fontId="38" fillId="0" borderId="0" xfId="0" applyFont="1" applyAlignment="1">
      <alignment vertical="top"/>
    </xf>
    <xf numFmtId="0" fontId="82" fillId="0" borderId="2" xfId="0" applyFont="1" applyBorder="1"/>
    <xf numFmtId="49" fontId="12" fillId="2" borderId="2" xfId="1" applyNumberFormat="1" applyFont="1" applyFill="1" applyBorder="1" applyAlignment="1">
      <alignment horizontal="left" vertical="top" wrapText="1"/>
    </xf>
    <xf numFmtId="0" fontId="15" fillId="0" borderId="2" xfId="0" applyFont="1" applyFill="1" applyBorder="1" applyAlignment="1">
      <alignment vertical="top" wrapText="1"/>
    </xf>
    <xf numFmtId="0" fontId="15" fillId="0" borderId="2" xfId="0" applyFont="1" applyFill="1" applyBorder="1" applyAlignment="1">
      <alignment horizontal="left" vertical="top" wrapText="1"/>
    </xf>
    <xf numFmtId="0" fontId="22" fillId="2" borderId="2" xfId="0" applyFont="1" applyFill="1" applyBorder="1" applyAlignment="1">
      <alignment vertical="top" wrapText="1"/>
    </xf>
    <xf numFmtId="0" fontId="12" fillId="2" borderId="2" xfId="1" applyFont="1" applyFill="1" applyBorder="1" applyAlignment="1">
      <alignment horizontal="left" vertical="top"/>
    </xf>
    <xf numFmtId="49" fontId="12" fillId="2" borderId="2" xfId="1" applyNumberFormat="1" applyFont="1" applyFill="1" applyBorder="1" applyAlignment="1">
      <alignment horizontal="left" vertical="top"/>
    </xf>
    <xf numFmtId="2" fontId="12" fillId="2" borderId="2" xfId="1" applyNumberFormat="1" applyFont="1" applyFill="1" applyBorder="1" applyAlignment="1">
      <alignment vertical="top" wrapText="1"/>
    </xf>
    <xf numFmtId="0" fontId="12" fillId="2" borderId="0" xfId="1" applyFont="1" applyFill="1" applyAlignment="1">
      <alignment vertical="top"/>
    </xf>
    <xf numFmtId="49" fontId="14" fillId="2" borderId="2" xfId="1" applyNumberFormat="1" applyFont="1" applyFill="1" applyBorder="1" applyAlignment="1">
      <alignment horizontal="left" vertical="top"/>
    </xf>
    <xf numFmtId="0" fontId="15" fillId="2" borderId="2" xfId="1" applyFont="1" applyFill="1" applyBorder="1" applyAlignment="1">
      <alignment horizontal="left" vertical="top" wrapText="1"/>
    </xf>
    <xf numFmtId="49" fontId="15" fillId="2" borderId="2" xfId="1" applyNumberFormat="1" applyFont="1" applyFill="1" applyBorder="1" applyAlignment="1">
      <alignment vertical="top" wrapText="1"/>
    </xf>
    <xf numFmtId="0" fontId="15" fillId="2" borderId="0" xfId="1" applyFont="1" applyFill="1" applyAlignment="1">
      <alignment vertical="top" wrapText="1"/>
    </xf>
    <xf numFmtId="49" fontId="18" fillId="2" borderId="2" xfId="1" applyNumberFormat="1" applyFont="1" applyFill="1" applyBorder="1" applyAlignment="1">
      <alignment horizontal="left" vertical="top"/>
    </xf>
    <xf numFmtId="49" fontId="14" fillId="2" borderId="2" xfId="1" applyNumberFormat="1" applyFont="1" applyFill="1" applyBorder="1" applyAlignment="1">
      <alignment horizontal="left" vertical="top" wrapText="1"/>
    </xf>
    <xf numFmtId="0" fontId="14" fillId="2" borderId="3" xfId="1" applyFont="1" applyFill="1" applyBorder="1" applyAlignment="1">
      <alignment horizontal="left" vertical="top" wrapText="1"/>
    </xf>
    <xf numFmtId="49" fontId="14" fillId="2" borderId="3" xfId="1" applyNumberFormat="1" applyFont="1" applyFill="1" applyBorder="1" applyAlignment="1">
      <alignment horizontal="left" vertical="top" wrapText="1"/>
    </xf>
    <xf numFmtId="49" fontId="18" fillId="2" borderId="2" xfId="1" applyNumberFormat="1" applyFont="1" applyFill="1" applyBorder="1" applyAlignment="1">
      <alignment horizontal="left" vertical="top" wrapText="1"/>
    </xf>
    <xf numFmtId="49" fontId="15" fillId="2" borderId="2" xfId="1" applyNumberFormat="1" applyFont="1" applyFill="1" applyBorder="1" applyAlignment="1">
      <alignment horizontal="left" vertical="top" wrapText="1"/>
    </xf>
    <xf numFmtId="49" fontId="14" fillId="2" borderId="2" xfId="0" applyNumberFormat="1" applyFont="1" applyFill="1" applyBorder="1" applyAlignment="1">
      <alignment horizontal="left" vertical="top"/>
    </xf>
    <xf numFmtId="49" fontId="14" fillId="2" borderId="2" xfId="0" applyNumberFormat="1" applyFont="1" applyFill="1" applyBorder="1" applyAlignment="1">
      <alignment horizontal="left" vertical="top" wrapText="1"/>
    </xf>
    <xf numFmtId="49" fontId="18" fillId="2" borderId="2" xfId="0" applyNumberFormat="1" applyFont="1" applyFill="1" applyBorder="1" applyAlignment="1">
      <alignment horizontal="left" vertical="top" wrapText="1"/>
    </xf>
    <xf numFmtId="0" fontId="15" fillId="2" borderId="2" xfId="0" applyFont="1" applyFill="1" applyBorder="1" applyAlignment="1">
      <alignment horizontal="left" vertical="top" wrapText="1"/>
    </xf>
    <xf numFmtId="0" fontId="15" fillId="2" borderId="2" xfId="0" applyFont="1" applyFill="1" applyBorder="1" applyAlignment="1">
      <alignment vertical="top" wrapText="1"/>
    </xf>
    <xf numFmtId="49" fontId="15" fillId="2" borderId="2" xfId="0" applyNumberFormat="1" applyFont="1" applyFill="1" applyBorder="1" applyAlignment="1">
      <alignment vertical="top" wrapText="1"/>
    </xf>
    <xf numFmtId="0" fontId="26" fillId="2" borderId="2" xfId="1" applyFont="1" applyFill="1" applyBorder="1" applyAlignment="1">
      <alignment horizontal="left" vertical="top" wrapText="1"/>
    </xf>
    <xf numFmtId="4" fontId="14" fillId="2" borderId="2" xfId="1" applyNumberFormat="1" applyFont="1" applyFill="1" applyBorder="1" applyAlignment="1">
      <alignment vertical="top" wrapText="1"/>
    </xf>
    <xf numFmtId="49" fontId="12" fillId="2" borderId="0" xfId="1" applyNumberFormat="1" applyFont="1" applyFill="1" applyAlignment="1">
      <alignment vertical="top" wrapText="1"/>
    </xf>
    <xf numFmtId="49" fontId="18" fillId="2" borderId="3" xfId="1" applyNumberFormat="1" applyFont="1" applyFill="1" applyBorder="1" applyAlignment="1">
      <alignment horizontal="left" vertical="top" wrapText="1"/>
    </xf>
    <xf numFmtId="0" fontId="21" fillId="2" borderId="2" xfId="0" applyFont="1" applyFill="1" applyBorder="1" applyAlignment="1">
      <alignment horizontal="left" vertical="top" wrapText="1"/>
    </xf>
    <xf numFmtId="0" fontId="15" fillId="2" borderId="0" xfId="0" applyFont="1" applyFill="1" applyAlignment="1">
      <alignment vertical="top" wrapText="1"/>
    </xf>
    <xf numFmtId="0" fontId="12" fillId="73" borderId="2" xfId="1" applyFont="1" applyFill="1" applyBorder="1" applyAlignment="1">
      <alignment horizontal="left" vertical="top" wrapText="1"/>
    </xf>
    <xf numFmtId="49" fontId="12" fillId="73" borderId="2" xfId="1" applyNumberFormat="1" applyFont="1" applyFill="1" applyBorder="1" applyAlignment="1">
      <alignment horizontal="left" vertical="top" wrapText="1"/>
    </xf>
    <xf numFmtId="0" fontId="14" fillId="2" borderId="30" xfId="0" applyFont="1" applyFill="1" applyBorder="1" applyAlignment="1">
      <alignment horizontal="left" vertical="top" wrapText="1"/>
    </xf>
    <xf numFmtId="49" fontId="14" fillId="2" borderId="30" xfId="0" applyNumberFormat="1" applyFont="1" applyFill="1" applyBorder="1" applyAlignment="1">
      <alignment horizontal="left" vertical="top" wrapText="1"/>
    </xf>
    <xf numFmtId="49" fontId="12" fillId="2" borderId="2" xfId="0" applyNumberFormat="1" applyFont="1" applyFill="1" applyBorder="1" applyAlignment="1">
      <alignment horizontal="left" vertical="top"/>
    </xf>
    <xf numFmtId="4" fontId="12" fillId="2" borderId="2" xfId="0" applyNumberFormat="1" applyFont="1" applyFill="1" applyBorder="1" applyAlignment="1">
      <alignment vertical="top" wrapText="1"/>
    </xf>
    <xf numFmtId="0" fontId="12" fillId="2" borderId="2" xfId="0" applyFont="1" applyFill="1" applyBorder="1" applyAlignment="1">
      <alignment horizontal="left" vertical="top" wrapText="1"/>
    </xf>
    <xf numFmtId="49" fontId="12" fillId="2" borderId="2" xfId="0" applyNumberFormat="1" applyFont="1" applyFill="1" applyBorder="1" applyAlignment="1">
      <alignment horizontal="left" vertical="top" wrapText="1"/>
    </xf>
    <xf numFmtId="49" fontId="18" fillId="2" borderId="30" xfId="0" applyNumberFormat="1" applyFont="1" applyFill="1" applyBorder="1" applyAlignment="1">
      <alignment horizontal="left" vertical="top" wrapText="1"/>
    </xf>
    <xf numFmtId="0" fontId="14" fillId="2" borderId="2" xfId="0" applyFont="1" applyFill="1" applyBorder="1" applyAlignment="1">
      <alignment vertical="top" wrapText="1"/>
    </xf>
    <xf numFmtId="49" fontId="14" fillId="2" borderId="30" xfId="0" applyNumberFormat="1" applyFont="1" applyFill="1" applyBorder="1" applyAlignment="1">
      <alignment horizontal="left" vertical="top"/>
    </xf>
    <xf numFmtId="4" fontId="14" fillId="2" borderId="30" xfId="0" applyNumberFormat="1" applyFont="1" applyFill="1" applyBorder="1" applyAlignment="1">
      <alignment vertical="top" wrapText="1"/>
    </xf>
    <xf numFmtId="49" fontId="6" fillId="0" borderId="2" xfId="16168" applyNumberFormat="1" applyFont="1" applyFill="1" applyBorder="1" applyAlignment="1">
      <alignment vertical="top" wrapText="1"/>
    </xf>
    <xf numFmtId="49" fontId="18" fillId="2" borderId="2" xfId="0" applyNumberFormat="1" applyFont="1" applyFill="1" applyBorder="1" applyAlignment="1">
      <alignment horizontal="left" vertical="top"/>
    </xf>
    <xf numFmtId="49" fontId="12" fillId="2" borderId="2" xfId="0" applyNumberFormat="1" applyFont="1" applyFill="1" applyBorder="1" applyAlignment="1">
      <alignment vertical="top"/>
    </xf>
    <xf numFmtId="0" fontId="18" fillId="2" borderId="2" xfId="0" applyFont="1" applyFill="1" applyBorder="1" applyAlignment="1">
      <alignment vertical="top" wrapText="1"/>
    </xf>
    <xf numFmtId="49" fontId="15" fillId="2" borderId="2" xfId="0" applyNumberFormat="1" applyFont="1" applyFill="1" applyBorder="1" applyAlignment="1">
      <alignment horizontal="left" vertical="top" wrapText="1"/>
    </xf>
    <xf numFmtId="49" fontId="21" fillId="2" borderId="2" xfId="0" applyNumberFormat="1" applyFont="1" applyFill="1" applyBorder="1" applyAlignment="1">
      <alignment horizontal="left" vertical="top" wrapText="1"/>
    </xf>
    <xf numFmtId="49" fontId="21" fillId="2" borderId="2" xfId="0" applyNumberFormat="1" applyFont="1" applyFill="1" applyBorder="1" applyAlignment="1">
      <alignment horizontal="left" vertical="top"/>
    </xf>
    <xf numFmtId="0" fontId="31" fillId="2" borderId="2" xfId="0" applyFont="1" applyFill="1" applyBorder="1" applyAlignment="1">
      <alignment horizontal="left" vertical="top" wrapText="1"/>
    </xf>
    <xf numFmtId="49" fontId="21" fillId="3" borderId="2" xfId="0" applyNumberFormat="1" applyFont="1" applyFill="1" applyBorder="1" applyAlignment="1">
      <alignment horizontal="left" vertical="top"/>
    </xf>
    <xf numFmtId="2" fontId="21" fillId="3" borderId="2" xfId="0" applyNumberFormat="1" applyFont="1" applyFill="1" applyBorder="1" applyAlignment="1">
      <alignment vertical="top" wrapText="1"/>
    </xf>
    <xf numFmtId="4" fontId="21" fillId="3" borderId="2" xfId="0" applyNumberFormat="1" applyFont="1" applyFill="1" applyBorder="1" applyAlignment="1">
      <alignment vertical="top" wrapText="1"/>
    </xf>
    <xf numFmtId="0" fontId="21" fillId="3" borderId="2" xfId="0" applyFont="1" applyFill="1" applyBorder="1" applyAlignment="1">
      <alignment horizontal="left" vertical="top" wrapText="1"/>
    </xf>
    <xf numFmtId="0" fontId="23" fillId="2" borderId="2" xfId="0" applyFont="1" applyFill="1" applyBorder="1" applyAlignment="1">
      <alignment vertical="top" wrapText="1"/>
    </xf>
    <xf numFmtId="49" fontId="21" fillId="2" borderId="2" xfId="0" applyNumberFormat="1" applyFont="1" applyFill="1" applyBorder="1" applyAlignment="1">
      <alignment vertical="top" wrapText="1"/>
    </xf>
    <xf numFmtId="49" fontId="31" fillId="2" borderId="2" xfId="0" applyNumberFormat="1" applyFont="1" applyFill="1" applyBorder="1" applyAlignment="1">
      <alignment horizontal="left" vertical="top"/>
    </xf>
    <xf numFmtId="0" fontId="21" fillId="2" borderId="2" xfId="0" applyFont="1" applyFill="1" applyBorder="1" applyAlignment="1">
      <alignment vertical="top" wrapText="1"/>
    </xf>
    <xf numFmtId="0" fontId="23" fillId="2" borderId="2" xfId="0" applyFont="1" applyFill="1" applyBorder="1" applyAlignment="1">
      <alignment horizontal="left" vertical="top" wrapText="1"/>
    </xf>
    <xf numFmtId="49" fontId="23" fillId="2" borderId="2" xfId="0" applyNumberFormat="1" applyFont="1" applyFill="1" applyBorder="1" applyAlignment="1">
      <alignment horizontal="left" vertical="top" wrapText="1"/>
    </xf>
    <xf numFmtId="0" fontId="23" fillId="0" borderId="9" xfId="0" applyFont="1" applyFill="1" applyBorder="1" applyAlignment="1">
      <alignment vertical="top" wrapText="1"/>
    </xf>
    <xf numFmtId="49" fontId="21" fillId="0" borderId="0" xfId="0" applyNumberFormat="1" applyFont="1" applyFill="1" applyBorder="1" applyAlignment="1">
      <alignment horizontal="right" vertical="top" wrapText="1"/>
    </xf>
    <xf numFmtId="49" fontId="0" fillId="0" borderId="0" xfId="0" applyNumberFormat="1" applyFill="1" applyBorder="1" applyAlignment="1">
      <alignment horizontal="right"/>
    </xf>
    <xf numFmtId="49" fontId="14" fillId="0" borderId="30" xfId="0" applyNumberFormat="1" applyFont="1" applyFill="1" applyBorder="1" applyAlignment="1">
      <alignment horizontal="right" vertical="top" wrapText="1"/>
    </xf>
    <xf numFmtId="49" fontId="18" fillId="0" borderId="2" xfId="0" applyNumberFormat="1" applyFont="1" applyFill="1" applyBorder="1" applyAlignment="1">
      <alignment horizontal="right" vertical="top" wrapText="1"/>
    </xf>
    <xf numFmtId="49" fontId="0" fillId="0" borderId="0" xfId="0" applyNumberFormat="1" applyFill="1" applyAlignment="1">
      <alignment horizontal="right"/>
    </xf>
    <xf numFmtId="49" fontId="14" fillId="0" borderId="0" xfId="0" applyNumberFormat="1" applyFont="1" applyFill="1" applyBorder="1" applyAlignment="1">
      <alignment horizontal="right" vertical="top" wrapText="1"/>
    </xf>
    <xf numFmtId="49" fontId="33" fillId="0" borderId="0" xfId="0" applyNumberFormat="1" applyFont="1" applyFill="1" applyBorder="1" applyAlignment="1">
      <alignment horizontal="right" vertical="top" wrapText="1"/>
    </xf>
    <xf numFmtId="49" fontId="23" fillId="0" borderId="0" xfId="0" applyNumberFormat="1" applyFont="1" applyFill="1" applyBorder="1" applyAlignment="1">
      <alignment horizontal="right" vertical="top" wrapText="1"/>
    </xf>
    <xf numFmtId="49" fontId="12" fillId="0" borderId="0" xfId="1" applyNumberFormat="1" applyFont="1" applyFill="1" applyBorder="1" applyAlignment="1">
      <alignment horizontal="left" vertical="top"/>
    </xf>
    <xf numFmtId="0" fontId="12" fillId="0" borderId="0" xfId="1" applyFont="1" applyFill="1" applyBorder="1" applyAlignment="1">
      <alignment horizontal="left" vertical="top" wrapText="1"/>
    </xf>
    <xf numFmtId="0" fontId="32" fillId="0" borderId="2" xfId="0" applyFont="1" applyFill="1" applyBorder="1" applyAlignment="1">
      <alignment horizontal="left" vertical="top"/>
    </xf>
    <xf numFmtId="0" fontId="10" fillId="0" borderId="2" xfId="0" applyFont="1" applyFill="1" applyBorder="1"/>
    <xf numFmtId="0" fontId="8" fillId="0" borderId="2" xfId="0" applyFont="1" applyFill="1" applyBorder="1" applyAlignment="1">
      <alignment horizontal="left" vertical="top"/>
    </xf>
    <xf numFmtId="0" fontId="11" fillId="0" borderId="2" xfId="0" applyFont="1" applyFill="1" applyBorder="1" applyAlignment="1">
      <alignment vertical="top" wrapText="1"/>
    </xf>
    <xf numFmtId="49" fontId="13" fillId="0" borderId="2" xfId="1" applyNumberFormat="1" applyFont="1" applyFill="1" applyBorder="1" applyAlignment="1">
      <alignment horizontal="left" vertical="top" wrapText="1"/>
    </xf>
    <xf numFmtId="0" fontId="13" fillId="0" borderId="2" xfId="1" applyFont="1" applyFill="1" applyBorder="1" applyAlignment="1">
      <alignment horizontal="left" vertical="top" wrapText="1"/>
    </xf>
    <xf numFmtId="0" fontId="28" fillId="0" borderId="2" xfId="1" applyFont="1" applyFill="1" applyBorder="1" applyAlignment="1">
      <alignment horizontal="left" vertical="top" wrapText="1"/>
    </xf>
    <xf numFmtId="0" fontId="10" fillId="0" borderId="2" xfId="0" applyFont="1" applyFill="1" applyBorder="1" applyAlignment="1">
      <alignment horizontal="left" vertical="top"/>
    </xf>
    <xf numFmtId="0" fontId="10" fillId="0" borderId="2" xfId="0" applyFont="1" applyFill="1" applyBorder="1" applyAlignment="1">
      <alignment vertical="top" wrapText="1"/>
    </xf>
    <xf numFmtId="49" fontId="117" fillId="2" borderId="2" xfId="0" applyNumberFormat="1" applyFont="1" applyFill="1" applyBorder="1" applyAlignment="1">
      <alignment horizontal="left" vertical="top" wrapText="1"/>
    </xf>
    <xf numFmtId="4" fontId="117" fillId="2" borderId="2" xfId="0" applyNumberFormat="1" applyFont="1" applyFill="1" applyBorder="1" applyAlignment="1">
      <alignment vertical="top" wrapText="1"/>
    </xf>
    <xf numFmtId="2" fontId="117" fillId="2" borderId="2" xfId="0" applyNumberFormat="1" applyFont="1" applyFill="1" applyBorder="1" applyAlignment="1">
      <alignment vertical="top" wrapText="1"/>
    </xf>
    <xf numFmtId="0" fontId="14" fillId="73" borderId="2" xfId="0" applyFont="1" applyFill="1" applyBorder="1" applyAlignment="1">
      <alignment horizontal="left" vertical="top" wrapText="1"/>
    </xf>
    <xf numFmtId="0" fontId="6" fillId="0" borderId="0" xfId="16168" applyAlignment="1">
      <alignment vertical="top"/>
    </xf>
    <xf numFmtId="0" fontId="14" fillId="0" borderId="30" xfId="16168" applyFont="1" applyFill="1" applyBorder="1" applyAlignment="1">
      <alignment vertical="top" wrapText="1"/>
    </xf>
    <xf numFmtId="0" fontId="14" fillId="0" borderId="30" xfId="16168" applyFont="1" applyFill="1" applyBorder="1" applyAlignment="1">
      <alignment vertical="top"/>
    </xf>
    <xf numFmtId="49" fontId="28" fillId="0" borderId="2" xfId="16168" applyNumberFormat="1" applyFont="1" applyFill="1" applyBorder="1" applyAlignment="1">
      <alignment vertical="top" wrapText="1"/>
    </xf>
    <xf numFmtId="0" fontId="28" fillId="0" borderId="0" xfId="44196" applyFont="1" applyAlignment="1">
      <alignment horizontal="right" vertical="top" wrapText="1"/>
    </xf>
    <xf numFmtId="49" fontId="28" fillId="0" borderId="2" xfId="16168" applyNumberFormat="1" applyFont="1" applyFill="1" applyBorder="1" applyAlignment="1">
      <alignment horizontal="center" vertical="top" wrapText="1"/>
    </xf>
    <xf numFmtId="0" fontId="6" fillId="0" borderId="0" xfId="16168"/>
    <xf numFmtId="0" fontId="14" fillId="74" borderId="2" xfId="16168" applyFont="1" applyFill="1" applyBorder="1" applyAlignment="1">
      <alignment vertical="top"/>
    </xf>
    <xf numFmtId="49" fontId="6" fillId="74" borderId="2" xfId="16168" applyNumberFormat="1" applyFont="1" applyFill="1" applyBorder="1" applyAlignment="1">
      <alignment horizontal="right" vertical="top"/>
    </xf>
    <xf numFmtId="49" fontId="6" fillId="74" borderId="2" xfId="16168" applyNumberFormat="1" applyFont="1" applyFill="1" applyBorder="1" applyAlignment="1">
      <alignment vertical="top"/>
    </xf>
    <xf numFmtId="49" fontId="6" fillId="74" borderId="2" xfId="16168" applyNumberFormat="1" applyFont="1" applyFill="1" applyBorder="1" applyAlignment="1">
      <alignment horizontal="center" vertical="top"/>
    </xf>
    <xf numFmtId="0" fontId="6" fillId="0" borderId="2" xfId="16168" applyFill="1" applyBorder="1" applyAlignment="1">
      <alignment vertical="top"/>
    </xf>
    <xf numFmtId="0" fontId="12" fillId="0" borderId="2" xfId="44196" applyFont="1" applyFill="1" applyBorder="1" applyAlignment="1">
      <alignment vertical="top" wrapText="1"/>
    </xf>
    <xf numFmtId="0" fontId="14" fillId="0" borderId="2" xfId="44196" applyFont="1" applyFill="1" applyBorder="1" applyAlignment="1">
      <alignment vertical="top" wrapText="1"/>
    </xf>
    <xf numFmtId="49" fontId="6" fillId="0" borderId="2" xfId="16168" applyNumberFormat="1" applyFont="1" applyFill="1" applyBorder="1" applyAlignment="1">
      <alignment horizontal="right" vertical="top" wrapText="1"/>
    </xf>
    <xf numFmtId="49" fontId="6" fillId="0" borderId="2" xfId="16168" applyNumberFormat="1" applyFont="1" applyFill="1" applyBorder="1" applyAlignment="1">
      <alignment horizontal="center" vertical="top" wrapText="1"/>
    </xf>
    <xf numFmtId="0" fontId="6" fillId="0" borderId="0" xfId="16168" applyFill="1"/>
    <xf numFmtId="49" fontId="12" fillId="0" borderId="2" xfId="44196" applyNumberFormat="1" applyFont="1" applyFill="1" applyBorder="1" applyAlignment="1">
      <alignment vertical="top" wrapText="1"/>
    </xf>
    <xf numFmtId="49" fontId="12" fillId="2" borderId="2" xfId="44196" applyNumberFormat="1" applyFont="1" applyFill="1" applyBorder="1" applyAlignment="1">
      <alignment vertical="top" wrapText="1"/>
    </xf>
    <xf numFmtId="0" fontId="14" fillId="2" borderId="2" xfId="44196" applyFont="1" applyFill="1" applyBorder="1" applyAlignment="1">
      <alignment vertical="top" wrapText="1"/>
    </xf>
    <xf numFmtId="0" fontId="6" fillId="2" borderId="2" xfId="16168" applyFill="1" applyBorder="1" applyAlignment="1">
      <alignment vertical="top"/>
    </xf>
    <xf numFmtId="49" fontId="6" fillId="2" borderId="2" xfId="16168" applyNumberFormat="1" applyFill="1" applyBorder="1" applyAlignment="1">
      <alignment vertical="top"/>
    </xf>
    <xf numFmtId="49" fontId="6" fillId="2" borderId="2" xfId="16168" applyNumberFormat="1" applyFill="1" applyBorder="1" applyAlignment="1">
      <alignment horizontal="right" vertical="top"/>
    </xf>
    <xf numFmtId="49" fontId="6" fillId="2" borderId="2" xfId="16168" applyNumberFormat="1" applyFont="1" applyFill="1" applyBorder="1" applyAlignment="1">
      <alignment vertical="top" wrapText="1"/>
    </xf>
    <xf numFmtId="49" fontId="6" fillId="2" borderId="2" xfId="16168" applyNumberFormat="1" applyFill="1" applyBorder="1" applyAlignment="1">
      <alignment horizontal="center" vertical="top"/>
    </xf>
    <xf numFmtId="49" fontId="26" fillId="0" borderId="2" xfId="44196" applyNumberFormat="1" applyFont="1" applyFill="1" applyBorder="1" applyAlignment="1">
      <alignment vertical="top" wrapText="1"/>
    </xf>
    <xf numFmtId="0" fontId="18" fillId="0" borderId="2" xfId="44196" applyFont="1" applyFill="1" applyBorder="1" applyAlignment="1">
      <alignment vertical="top" wrapText="1"/>
    </xf>
    <xf numFmtId="0" fontId="26" fillId="0" borderId="2" xfId="44196" applyFont="1" applyFill="1" applyBorder="1" applyAlignment="1">
      <alignment vertical="top" wrapText="1"/>
    </xf>
    <xf numFmtId="49" fontId="12" fillId="2" borderId="2" xfId="44196" applyNumberFormat="1" applyFont="1" applyFill="1" applyBorder="1" applyAlignment="1">
      <alignment vertical="top"/>
    </xf>
    <xf numFmtId="49" fontId="6" fillId="2" borderId="2" xfId="16168" applyNumberFormat="1" applyFont="1" applyFill="1" applyBorder="1" applyAlignment="1">
      <alignment vertical="top"/>
    </xf>
    <xf numFmtId="49" fontId="6" fillId="2" borderId="2" xfId="16168" applyNumberFormat="1" applyFont="1" applyFill="1" applyBorder="1" applyAlignment="1">
      <alignment horizontal="right" vertical="top"/>
    </xf>
    <xf numFmtId="49" fontId="6" fillId="2" borderId="2" xfId="16168" applyNumberFormat="1" applyFill="1" applyBorder="1" applyAlignment="1">
      <alignment vertical="top" wrapText="1"/>
    </xf>
    <xf numFmtId="49" fontId="6" fillId="2" borderId="2" xfId="16168" applyNumberFormat="1" applyFont="1" applyFill="1" applyBorder="1" applyAlignment="1">
      <alignment horizontal="center" vertical="top" wrapText="1"/>
    </xf>
    <xf numFmtId="0" fontId="12" fillId="2" borderId="2" xfId="44196" applyFont="1" applyFill="1" applyBorder="1" applyAlignment="1">
      <alignment vertical="top" wrapText="1"/>
    </xf>
    <xf numFmtId="49" fontId="6" fillId="2" borderId="2" xfId="16168" applyNumberFormat="1" applyFont="1" applyFill="1" applyBorder="1" applyAlignment="1">
      <alignment horizontal="right" vertical="top" wrapText="1"/>
    </xf>
    <xf numFmtId="49" fontId="14" fillId="2" borderId="2" xfId="44196" applyNumberFormat="1" applyFont="1" applyFill="1" applyBorder="1" applyAlignment="1">
      <alignment vertical="top" wrapText="1"/>
    </xf>
    <xf numFmtId="49" fontId="15" fillId="2" borderId="2" xfId="44196" applyNumberFormat="1" applyFont="1" applyFill="1" applyBorder="1" applyAlignment="1">
      <alignment vertical="top" wrapText="1"/>
    </xf>
    <xf numFmtId="49" fontId="14" fillId="2" borderId="2" xfId="16168" applyNumberFormat="1" applyFont="1" applyFill="1" applyBorder="1" applyAlignment="1">
      <alignment vertical="top"/>
    </xf>
    <xf numFmtId="49" fontId="14" fillId="2" borderId="2" xfId="44196" applyNumberFormat="1" applyFont="1" applyFill="1" applyBorder="1" applyAlignment="1">
      <alignment horizontal="left" vertical="top" wrapText="1"/>
    </xf>
    <xf numFmtId="49" fontId="14" fillId="2" borderId="2" xfId="16168" applyNumberFormat="1" applyFont="1" applyFill="1" applyBorder="1" applyAlignment="1">
      <alignment horizontal="center" vertical="top"/>
    </xf>
    <xf numFmtId="49" fontId="14" fillId="2" borderId="2" xfId="16168" applyNumberFormat="1" applyFont="1" applyFill="1" applyBorder="1" applyAlignment="1">
      <alignment horizontal="right" vertical="top"/>
    </xf>
    <xf numFmtId="49" fontId="14" fillId="2" borderId="2" xfId="16168" applyNumberFormat="1" applyFont="1" applyFill="1" applyBorder="1" applyAlignment="1">
      <alignment vertical="top" wrapText="1"/>
    </xf>
    <xf numFmtId="49" fontId="14" fillId="2" borderId="2" xfId="16168" applyNumberFormat="1" applyFont="1" applyFill="1" applyBorder="1" applyAlignment="1">
      <alignment horizontal="center" vertical="top" wrapText="1"/>
    </xf>
    <xf numFmtId="0" fontId="124" fillId="0" borderId="0" xfId="44197" applyFont="1" applyAlignment="1">
      <alignment horizontal="center" vertical="center" wrapText="1"/>
    </xf>
    <xf numFmtId="0" fontId="6" fillId="0" borderId="0" xfId="16168" applyFill="1" applyAlignment="1">
      <alignment vertical="top"/>
    </xf>
    <xf numFmtId="49" fontId="14" fillId="2" borderId="2" xfId="16168" applyNumberFormat="1" applyFont="1" applyFill="1" applyBorder="1" applyAlignment="1">
      <alignment horizontal="right" vertical="top" wrapText="1"/>
    </xf>
    <xf numFmtId="0" fontId="125" fillId="0" borderId="0" xfId="44197" applyFont="1" applyAlignment="1">
      <alignment horizontal="justify" vertical="center" wrapText="1"/>
    </xf>
    <xf numFmtId="49" fontId="14" fillId="0" borderId="2" xfId="16168" applyNumberFormat="1" applyFont="1" applyFill="1" applyBorder="1" applyAlignment="1">
      <alignment horizontal="right" vertical="top" wrapText="1"/>
    </xf>
    <xf numFmtId="49" fontId="14" fillId="0" borderId="2" xfId="16168" applyNumberFormat="1" applyFont="1" applyFill="1" applyBorder="1" applyAlignment="1">
      <alignment vertical="top" wrapText="1"/>
    </xf>
    <xf numFmtId="49" fontId="14" fillId="0" borderId="2" xfId="16168" applyNumberFormat="1" applyFont="1" applyFill="1" applyBorder="1" applyAlignment="1">
      <alignment horizontal="center" vertical="top" wrapText="1"/>
    </xf>
    <xf numFmtId="49" fontId="6" fillId="0" borderId="0" xfId="16168" applyNumberFormat="1" applyFill="1"/>
    <xf numFmtId="49" fontId="14" fillId="2" borderId="2" xfId="44196" applyNumberFormat="1" applyFont="1" applyFill="1" applyBorder="1" applyAlignment="1">
      <alignment vertical="top"/>
    </xf>
    <xf numFmtId="49" fontId="84" fillId="2" borderId="2" xfId="16168" applyNumberFormat="1" applyFont="1" applyFill="1" applyBorder="1" applyAlignment="1">
      <alignment vertical="top" wrapText="1"/>
    </xf>
    <xf numFmtId="49" fontId="18" fillId="2" borderId="2" xfId="16168" applyNumberFormat="1" applyFont="1" applyFill="1" applyBorder="1" applyAlignment="1">
      <alignment horizontal="right" vertical="top" wrapText="1"/>
    </xf>
    <xf numFmtId="49" fontId="18" fillId="2" borderId="2" xfId="16168" applyNumberFormat="1" applyFont="1" applyFill="1" applyBorder="1" applyAlignment="1">
      <alignment vertical="top" wrapText="1"/>
    </xf>
    <xf numFmtId="49" fontId="18" fillId="2" borderId="2" xfId="16168" applyNumberFormat="1" applyFont="1" applyFill="1" applyBorder="1" applyAlignment="1">
      <alignment horizontal="center" vertical="top" wrapText="1"/>
    </xf>
    <xf numFmtId="0" fontId="14" fillId="2" borderId="2" xfId="44196" applyFont="1" applyFill="1" applyBorder="1" applyAlignment="1">
      <alignment horizontal="right"/>
    </xf>
    <xf numFmtId="0" fontId="14" fillId="2" borderId="2" xfId="44196" applyFont="1" applyFill="1" applyBorder="1" applyAlignment="1">
      <alignment horizontal="left" vertical="top"/>
    </xf>
    <xf numFmtId="0" fontId="14" fillId="2" borderId="2" xfId="44196" applyFont="1" applyFill="1" applyBorder="1"/>
    <xf numFmtId="49" fontId="84" fillId="2" borderId="2" xfId="16168" applyNumberFormat="1" applyFont="1" applyFill="1" applyBorder="1" applyAlignment="1">
      <alignment horizontal="right" vertical="top" wrapText="1"/>
    </xf>
    <xf numFmtId="49" fontId="84" fillId="2" borderId="2" xfId="16168" applyNumberFormat="1" applyFont="1" applyFill="1" applyBorder="1" applyAlignment="1">
      <alignment horizontal="center" vertical="top" wrapText="1"/>
    </xf>
    <xf numFmtId="49" fontId="84" fillId="0" borderId="2" xfId="16168" applyNumberFormat="1" applyFont="1" applyFill="1" applyBorder="1" applyAlignment="1">
      <alignment vertical="top" wrapText="1"/>
    </xf>
    <xf numFmtId="49" fontId="84" fillId="0" borderId="2" xfId="16168" applyNumberFormat="1" applyFont="1" applyFill="1" applyBorder="1" applyAlignment="1">
      <alignment horizontal="right" vertical="top" wrapText="1"/>
    </xf>
    <xf numFmtId="49" fontId="84" fillId="0" borderId="2" xfId="16168" applyNumberFormat="1" applyFont="1" applyFill="1" applyBorder="1" applyAlignment="1">
      <alignment horizontal="center" vertical="top" wrapText="1"/>
    </xf>
    <xf numFmtId="49" fontId="84" fillId="0" borderId="0" xfId="16168" applyNumberFormat="1" applyFont="1" applyFill="1"/>
    <xf numFmtId="49" fontId="6" fillId="0" borderId="2" xfId="16168" applyNumberFormat="1" applyFill="1" applyBorder="1" applyAlignment="1">
      <alignment vertical="top" wrapText="1"/>
    </xf>
    <xf numFmtId="49" fontId="6" fillId="0" borderId="2" xfId="16168" applyNumberFormat="1" applyFill="1" applyBorder="1" applyAlignment="1">
      <alignment horizontal="center" vertical="top" wrapText="1"/>
    </xf>
    <xf numFmtId="49" fontId="12" fillId="0" borderId="2" xfId="16168" applyNumberFormat="1" applyFont="1" applyFill="1" applyBorder="1" applyAlignment="1">
      <alignment vertical="top"/>
    </xf>
    <xf numFmtId="49" fontId="6" fillId="0" borderId="2" xfId="16168" applyNumberFormat="1" applyFill="1" applyBorder="1" applyAlignment="1">
      <alignment horizontal="right" vertical="top" wrapText="1"/>
    </xf>
    <xf numFmtId="0" fontId="15" fillId="2" borderId="2" xfId="44196" applyFont="1" applyFill="1" applyBorder="1" applyAlignment="1">
      <alignment vertical="top" wrapText="1"/>
    </xf>
    <xf numFmtId="0" fontId="14" fillId="2" borderId="2" xfId="44196" applyFont="1" applyFill="1" applyBorder="1" applyAlignment="1">
      <alignment vertical="top"/>
    </xf>
    <xf numFmtId="49" fontId="6" fillId="2" borderId="2" xfId="16168" applyNumberFormat="1" applyFont="1" applyFill="1" applyBorder="1" applyAlignment="1">
      <alignment horizontal="center" vertical="top"/>
    </xf>
    <xf numFmtId="49" fontId="6" fillId="0" borderId="2" xfId="16168" applyNumberFormat="1" applyFont="1" applyFill="1" applyBorder="1" applyAlignment="1">
      <alignment horizontal="right" vertical="top"/>
    </xf>
    <xf numFmtId="49" fontId="6" fillId="0" borderId="2" xfId="16168" applyNumberFormat="1" applyFont="1" applyFill="1" applyBorder="1" applyAlignment="1">
      <alignment vertical="top"/>
    </xf>
    <xf numFmtId="49" fontId="26" fillId="2" borderId="2" xfId="44196" applyNumberFormat="1" applyFont="1" applyFill="1" applyBorder="1" applyAlignment="1">
      <alignment vertical="top" wrapText="1"/>
    </xf>
    <xf numFmtId="0" fontId="18" fillId="2" borderId="2" xfId="44196" applyFont="1" applyFill="1" applyBorder="1" applyAlignment="1">
      <alignment vertical="top" wrapText="1"/>
    </xf>
    <xf numFmtId="49" fontId="6" fillId="2" borderId="2" xfId="16168" applyNumberFormat="1" applyFill="1" applyBorder="1" applyAlignment="1">
      <alignment horizontal="center" vertical="top" wrapText="1"/>
    </xf>
    <xf numFmtId="49" fontId="33" fillId="2" borderId="2" xfId="44196" applyNumberFormat="1" applyFont="1" applyFill="1" applyBorder="1" applyAlignment="1">
      <alignment vertical="top" wrapText="1"/>
    </xf>
    <xf numFmtId="49" fontId="26" fillId="2" borderId="2" xfId="44196" applyNumberFormat="1" applyFont="1" applyFill="1" applyBorder="1" applyAlignment="1">
      <alignment vertical="top"/>
    </xf>
    <xf numFmtId="49" fontId="14" fillId="2" borderId="2" xfId="44196" applyNumberFormat="1" applyFont="1" applyFill="1" applyBorder="1" applyAlignment="1">
      <alignment horizontal="left" vertical="top"/>
    </xf>
    <xf numFmtId="0" fontId="14" fillId="2" borderId="2" xfId="16168" applyFont="1" applyFill="1" applyBorder="1" applyAlignment="1">
      <alignment horizontal="center" vertical="top"/>
    </xf>
    <xf numFmtId="49" fontId="6" fillId="2" borderId="2" xfId="16168" applyNumberFormat="1" applyFill="1" applyBorder="1" applyAlignment="1">
      <alignment horizontal="right" vertical="top" wrapText="1"/>
    </xf>
    <xf numFmtId="0" fontId="18" fillId="2" borderId="2" xfId="16168" applyFont="1" applyFill="1" applyBorder="1" applyAlignment="1">
      <alignment horizontal="center" vertical="top"/>
    </xf>
    <xf numFmtId="0" fontId="84" fillId="0" borderId="0" xfId="16168" applyFont="1" applyFill="1"/>
    <xf numFmtId="0" fontId="33" fillId="2" borderId="2" xfId="44196" applyFont="1" applyFill="1" applyBorder="1" applyAlignment="1">
      <alignment horizontal="left" vertical="top" wrapText="1"/>
    </xf>
    <xf numFmtId="49" fontId="6" fillId="0" borderId="0" xfId="16168" applyNumberFormat="1" applyFont="1" applyFill="1" applyAlignment="1">
      <alignment horizontal="left"/>
    </xf>
    <xf numFmtId="49" fontId="6" fillId="0" borderId="0" xfId="16168" applyNumberFormat="1" applyFont="1" applyFill="1" applyBorder="1" applyAlignment="1">
      <alignment horizontal="left"/>
    </xf>
    <xf numFmtId="49" fontId="15" fillId="2" borderId="2" xfId="44196" applyNumberFormat="1" applyFont="1" applyFill="1" applyBorder="1" applyAlignment="1">
      <alignment horizontal="left" vertical="top" wrapText="1"/>
    </xf>
    <xf numFmtId="0" fontId="15" fillId="0" borderId="0" xfId="44196" applyFont="1" applyFill="1" applyBorder="1" applyAlignment="1">
      <alignment vertical="top" wrapText="1"/>
    </xf>
    <xf numFmtId="0" fontId="15" fillId="0" borderId="4" xfId="44196" applyFont="1" applyFill="1" applyBorder="1" applyAlignment="1">
      <alignment vertical="top" wrapText="1"/>
    </xf>
    <xf numFmtId="49" fontId="6" fillId="0" borderId="4" xfId="16168" applyNumberFormat="1" applyFont="1" applyFill="1" applyBorder="1" applyAlignment="1">
      <alignment vertical="top"/>
    </xf>
    <xf numFmtId="49" fontId="6" fillId="0" borderId="4" xfId="16168" applyNumberFormat="1" applyFont="1" applyFill="1" applyBorder="1" applyAlignment="1">
      <alignment horizontal="right" vertical="top"/>
    </xf>
    <xf numFmtId="49" fontId="6" fillId="0" borderId="4" xfId="16168" applyNumberFormat="1" applyFont="1" applyFill="1" applyBorder="1" applyAlignment="1">
      <alignment horizontal="center" vertical="top"/>
    </xf>
    <xf numFmtId="49" fontId="6" fillId="0" borderId="0" xfId="16168" applyNumberFormat="1" applyFont="1" applyAlignment="1">
      <alignment horizontal="left"/>
    </xf>
    <xf numFmtId="0" fontId="12" fillId="75" borderId="2" xfId="44196" applyFont="1" applyFill="1" applyBorder="1" applyAlignment="1">
      <alignment vertical="top" wrapText="1"/>
    </xf>
    <xf numFmtId="0" fontId="14" fillId="75" borderId="2" xfId="44196" applyFont="1" applyFill="1" applyBorder="1" applyAlignment="1">
      <alignment vertical="top" wrapText="1"/>
    </xf>
    <xf numFmtId="49" fontId="14" fillId="75" borderId="2" xfId="44196" applyNumberFormat="1" applyFont="1" applyFill="1" applyBorder="1" applyAlignment="1">
      <alignment vertical="top" wrapText="1"/>
    </xf>
    <xf numFmtId="49" fontId="6" fillId="75" borderId="2" xfId="16168" applyNumberFormat="1" applyFill="1" applyBorder="1" applyAlignment="1">
      <alignment horizontal="right" vertical="top"/>
    </xf>
    <xf numFmtId="49" fontId="6" fillId="75" borderId="2" xfId="16168" applyNumberFormat="1" applyFont="1" applyFill="1" applyBorder="1" applyAlignment="1">
      <alignment vertical="top"/>
    </xf>
    <xf numFmtId="49" fontId="6" fillId="75" borderId="2" xfId="16168" applyNumberFormat="1" applyFill="1" applyBorder="1" applyAlignment="1">
      <alignment vertical="top"/>
    </xf>
    <xf numFmtId="49" fontId="6" fillId="75" borderId="2" xfId="16168" applyNumberFormat="1" applyFill="1" applyBorder="1" applyAlignment="1">
      <alignment vertical="top" wrapText="1"/>
    </xf>
    <xf numFmtId="49" fontId="6" fillId="75" borderId="2" xfId="16168" applyNumberFormat="1" applyFill="1" applyBorder="1" applyAlignment="1">
      <alignment horizontal="center" vertical="top" wrapText="1"/>
    </xf>
    <xf numFmtId="49" fontId="12" fillId="75" borderId="2" xfId="44196" applyNumberFormat="1" applyFont="1" applyFill="1" applyBorder="1" applyAlignment="1">
      <alignment vertical="top" wrapText="1"/>
    </xf>
    <xf numFmtId="49" fontId="6" fillId="75" borderId="2" xfId="16168" applyNumberFormat="1" applyFont="1" applyFill="1" applyBorder="1" applyAlignment="1">
      <alignment horizontal="right" vertical="top"/>
    </xf>
    <xf numFmtId="49" fontId="26" fillId="75" borderId="2" xfId="44196" applyNumberFormat="1" applyFont="1" applyFill="1" applyBorder="1" applyAlignment="1">
      <alignment vertical="top"/>
    </xf>
    <xf numFmtId="0" fontId="18" fillId="75" borderId="2" xfId="44196" applyFont="1" applyFill="1" applyBorder="1" applyAlignment="1">
      <alignment vertical="top" wrapText="1"/>
    </xf>
    <xf numFmtId="49" fontId="84" fillId="75" borderId="2" xfId="16168" applyNumberFormat="1" applyFont="1" applyFill="1" applyBorder="1" applyAlignment="1">
      <alignment horizontal="right" vertical="top" wrapText="1"/>
    </xf>
    <xf numFmtId="49" fontId="84" fillId="75" borderId="2" xfId="16168" applyNumberFormat="1" applyFont="1" applyFill="1" applyBorder="1" applyAlignment="1">
      <alignment vertical="top" wrapText="1"/>
    </xf>
    <xf numFmtId="49" fontId="84" fillId="75" borderId="2" xfId="16168" applyNumberFormat="1" applyFont="1" applyFill="1" applyBorder="1" applyAlignment="1">
      <alignment horizontal="center" vertical="top" wrapText="1"/>
    </xf>
    <xf numFmtId="49" fontId="84" fillId="75" borderId="2" xfId="16168" applyNumberFormat="1" applyFont="1" applyFill="1" applyBorder="1" applyAlignment="1">
      <alignment horizontal="right" vertical="top"/>
    </xf>
    <xf numFmtId="49" fontId="84" fillId="75" borderId="2" xfId="16168" applyNumberFormat="1" applyFont="1" applyFill="1" applyBorder="1" applyAlignment="1">
      <alignment vertical="top"/>
    </xf>
    <xf numFmtId="49" fontId="84" fillId="75" borderId="2" xfId="16168" applyNumberFormat="1" applyFont="1" applyFill="1" applyBorder="1" applyAlignment="1">
      <alignment horizontal="center" vertical="top"/>
    </xf>
    <xf numFmtId="49" fontId="6" fillId="75" borderId="2" xfId="16168" applyNumberFormat="1" applyFont="1" applyFill="1" applyBorder="1" applyAlignment="1">
      <alignment horizontal="right" vertical="top" wrapText="1"/>
    </xf>
    <xf numFmtId="49" fontId="6" fillId="75" borderId="2" xfId="16168" applyNumberFormat="1" applyFont="1" applyFill="1" applyBorder="1" applyAlignment="1">
      <alignment vertical="top" wrapText="1"/>
    </xf>
    <xf numFmtId="49" fontId="12" fillId="75" borderId="2" xfId="44196" applyNumberFormat="1" applyFont="1" applyFill="1" applyBorder="1" applyAlignment="1">
      <alignment vertical="top"/>
    </xf>
    <xf numFmtId="49" fontId="6" fillId="75" borderId="2" xfId="16168" applyNumberFormat="1" applyFill="1" applyBorder="1" applyAlignment="1">
      <alignment horizontal="center" vertical="top"/>
    </xf>
    <xf numFmtId="49" fontId="6" fillId="75" borderId="2" xfId="16168" applyNumberFormat="1" applyFont="1" applyFill="1" applyBorder="1" applyAlignment="1">
      <alignment horizontal="center" vertical="top"/>
    </xf>
    <xf numFmtId="0" fontId="32" fillId="0" borderId="0" xfId="44196" applyFont="1" applyAlignment="1">
      <alignment horizontal="center" vertical="center" wrapText="1"/>
    </xf>
    <xf numFmtId="0" fontId="5" fillId="0" borderId="0" xfId="44196" applyAlignment="1">
      <alignment wrapText="1"/>
    </xf>
    <xf numFmtId="2" fontId="14" fillId="75" borderId="2" xfId="44196" applyNumberFormat="1" applyFont="1" applyFill="1" applyBorder="1" applyAlignment="1">
      <alignment vertical="top" wrapText="1"/>
    </xf>
    <xf numFmtId="49" fontId="6" fillId="75" borderId="2" xfId="16168" applyNumberFormat="1" applyFont="1" applyFill="1" applyBorder="1" applyAlignment="1">
      <alignment horizontal="center" vertical="top" wrapText="1"/>
    </xf>
    <xf numFmtId="49" fontId="31" fillId="75" borderId="2" xfId="44196" applyNumberFormat="1" applyFont="1" applyFill="1" applyBorder="1" applyAlignment="1">
      <alignment vertical="top" wrapText="1"/>
    </xf>
    <xf numFmtId="0" fontId="21" fillId="75" borderId="2" xfId="44196" applyFont="1" applyFill="1" applyBorder="1" applyAlignment="1">
      <alignment vertical="top" wrapText="1"/>
    </xf>
    <xf numFmtId="49" fontId="7" fillId="75" borderId="2" xfId="16168" applyNumberFormat="1" applyFont="1" applyFill="1" applyBorder="1" applyAlignment="1">
      <alignment vertical="top" wrapText="1"/>
    </xf>
    <xf numFmtId="49" fontId="7" fillId="75" borderId="2" xfId="16168" applyNumberFormat="1" applyFont="1" applyFill="1" applyBorder="1" applyAlignment="1">
      <alignment horizontal="right" vertical="top" wrapText="1"/>
    </xf>
    <xf numFmtId="49" fontId="7" fillId="75" borderId="2" xfId="16168" applyNumberFormat="1" applyFont="1" applyFill="1" applyBorder="1" applyAlignment="1">
      <alignment horizontal="center" vertical="top" wrapText="1"/>
    </xf>
    <xf numFmtId="49" fontId="15" fillId="75" borderId="2" xfId="44196" applyNumberFormat="1" applyFont="1" applyFill="1" applyBorder="1" applyAlignment="1">
      <alignment vertical="top" wrapText="1"/>
    </xf>
    <xf numFmtId="0" fontId="33" fillId="75" borderId="2" xfId="44196" applyFont="1" applyFill="1" applyBorder="1" applyAlignment="1">
      <alignment vertical="top" wrapText="1"/>
    </xf>
    <xf numFmtId="49" fontId="8" fillId="0" borderId="0" xfId="16168" applyNumberFormat="1" applyFont="1" applyAlignment="1">
      <alignment vertical="top"/>
    </xf>
    <xf numFmtId="49" fontId="6" fillId="0" borderId="0" xfId="16168" applyNumberFormat="1" applyFont="1" applyFill="1" applyAlignment="1">
      <alignment vertical="top"/>
    </xf>
    <xf numFmtId="0" fontId="5" fillId="0" borderId="0" xfId="44196"/>
    <xf numFmtId="49" fontId="6" fillId="0" borderId="0" xfId="16168" applyNumberFormat="1" applyFont="1" applyFill="1" applyAlignment="1">
      <alignment horizontal="right" vertical="top"/>
    </xf>
    <xf numFmtId="49" fontId="32" fillId="0" borderId="0" xfId="44196" applyNumberFormat="1" applyFont="1" applyAlignment="1">
      <alignment vertical="top" wrapText="1"/>
    </xf>
    <xf numFmtId="0" fontId="32" fillId="0" borderId="0" xfId="44196" applyFont="1" applyAlignment="1">
      <alignment horizontal="center" vertical="top" wrapText="1"/>
    </xf>
    <xf numFmtId="49" fontId="6" fillId="0" borderId="0" xfId="16168" applyNumberFormat="1" applyFont="1" applyFill="1" applyAlignment="1">
      <alignment horizontal="center" vertical="top"/>
    </xf>
    <xf numFmtId="49" fontId="6" fillId="0" borderId="0" xfId="16168" applyNumberFormat="1" applyFill="1" applyAlignment="1">
      <alignment vertical="top"/>
    </xf>
    <xf numFmtId="0" fontId="32" fillId="0" borderId="0" xfId="44196" applyFont="1" applyAlignment="1">
      <alignment horizontal="right" vertical="top" wrapText="1"/>
    </xf>
    <xf numFmtId="0" fontId="32" fillId="0" borderId="0" xfId="44196" applyFont="1" applyAlignment="1">
      <alignment vertical="top" wrapText="1"/>
    </xf>
    <xf numFmtId="0" fontId="8" fillId="0" borderId="0" xfId="16168" applyFont="1" applyFill="1" applyAlignment="1">
      <alignment vertical="top"/>
    </xf>
    <xf numFmtId="49" fontId="12" fillId="76" borderId="2" xfId="1" applyNumberFormat="1" applyFont="1" applyFill="1" applyBorder="1" applyAlignment="1">
      <alignment horizontal="left" vertical="top"/>
    </xf>
    <xf numFmtId="49" fontId="12" fillId="77" borderId="2" xfId="1" applyNumberFormat="1" applyFont="1" applyFill="1" applyBorder="1" applyAlignment="1">
      <alignment horizontal="left" vertical="top"/>
    </xf>
    <xf numFmtId="49" fontId="14" fillId="77" borderId="2" xfId="0" applyNumberFormat="1" applyFont="1" applyFill="1" applyBorder="1" applyAlignment="1">
      <alignment horizontal="right" vertical="top"/>
    </xf>
    <xf numFmtId="49" fontId="14" fillId="76" borderId="2" xfId="0" applyNumberFormat="1" applyFont="1" applyFill="1" applyBorder="1" applyAlignment="1">
      <alignment horizontal="right" vertical="top"/>
    </xf>
    <xf numFmtId="49" fontId="26" fillId="0" borderId="2" xfId="1" applyNumberFormat="1" applyFont="1" applyFill="1" applyBorder="1" applyAlignment="1">
      <alignment horizontal="left" vertical="top" wrapText="1"/>
    </xf>
    <xf numFmtId="0" fontId="12" fillId="2" borderId="3" xfId="1" applyFont="1" applyFill="1" applyBorder="1" applyAlignment="1">
      <alignment horizontal="left" vertical="top" wrapText="1"/>
    </xf>
    <xf numFmtId="49" fontId="12" fillId="2" borderId="3" xfId="1" applyNumberFormat="1" applyFont="1" applyFill="1" applyBorder="1" applyAlignment="1">
      <alignment horizontal="left" vertical="top" wrapText="1"/>
    </xf>
    <xf numFmtId="49" fontId="26" fillId="2" borderId="3" xfId="1" applyNumberFormat="1" applyFont="1" applyFill="1" applyBorder="1" applyAlignment="1">
      <alignment horizontal="left" vertical="top" wrapText="1"/>
    </xf>
    <xf numFmtId="49" fontId="26" fillId="2" borderId="2" xfId="1" applyNumberFormat="1" applyFont="1" applyFill="1" applyBorder="1" applyAlignment="1">
      <alignment horizontal="left" vertical="top" wrapText="1"/>
    </xf>
    <xf numFmtId="49" fontId="26" fillId="0" borderId="2" xfId="0" applyNumberFormat="1" applyFont="1" applyFill="1" applyBorder="1" applyAlignment="1">
      <alignment horizontal="left" vertical="top" wrapText="1"/>
    </xf>
    <xf numFmtId="49" fontId="12" fillId="76" borderId="2" xfId="0" applyNumberFormat="1" applyFont="1" applyFill="1" applyBorder="1" applyAlignment="1">
      <alignment horizontal="right" vertical="top"/>
    </xf>
    <xf numFmtId="0" fontId="12" fillId="0" borderId="2" xfId="0" applyFont="1" applyFill="1" applyBorder="1" applyAlignment="1">
      <alignment horizontal="left" vertical="top" wrapText="1"/>
    </xf>
    <xf numFmtId="49" fontId="12" fillId="0" borderId="2" xfId="0" applyNumberFormat="1" applyFont="1" applyFill="1" applyBorder="1" applyAlignment="1">
      <alignment horizontal="right" vertical="top" wrapText="1"/>
    </xf>
    <xf numFmtId="0" fontId="26" fillId="0" borderId="2" xfId="0" applyFont="1" applyFill="1" applyBorder="1" applyAlignment="1">
      <alignment horizontal="left" vertical="top" wrapText="1"/>
    </xf>
    <xf numFmtId="49" fontId="15" fillId="0" borderId="2" xfId="0" applyNumberFormat="1" applyFont="1" applyFill="1" applyBorder="1" applyAlignment="1">
      <alignment horizontal="left" vertical="top" wrapText="1"/>
    </xf>
    <xf numFmtId="0" fontId="22" fillId="0" borderId="2" xfId="0" applyFont="1" applyFill="1" applyBorder="1" applyAlignment="1">
      <alignment horizontal="left" vertical="top" wrapText="1"/>
    </xf>
    <xf numFmtId="49" fontId="26" fillId="0" borderId="3" xfId="1" applyNumberFormat="1" applyFont="1" applyFill="1" applyBorder="1" applyAlignment="1">
      <alignment horizontal="left" vertical="top" wrapText="1"/>
    </xf>
    <xf numFmtId="0" fontId="26" fillId="0" borderId="3" xfId="1" applyFont="1" applyFill="1" applyBorder="1" applyAlignment="1">
      <alignment horizontal="left" vertical="top" wrapText="1"/>
    </xf>
    <xf numFmtId="4" fontId="12" fillId="2" borderId="2" xfId="1" applyNumberFormat="1" applyFont="1" applyFill="1" applyBorder="1" applyAlignment="1">
      <alignment vertical="top" wrapText="1"/>
    </xf>
    <xf numFmtId="0" fontId="26" fillId="0" borderId="2" xfId="1" applyFont="1" applyFill="1" applyBorder="1" applyAlignment="1">
      <alignment vertical="top" wrapText="1"/>
    </xf>
    <xf numFmtId="49" fontId="26" fillId="2" borderId="2" xfId="1" applyNumberFormat="1" applyFont="1" applyFill="1" applyBorder="1" applyAlignment="1">
      <alignment horizontal="left" vertical="top"/>
    </xf>
    <xf numFmtId="0" fontId="26" fillId="2" borderId="2" xfId="1" applyFont="1" applyFill="1" applyBorder="1" applyAlignment="1">
      <alignment horizontal="left" vertical="top"/>
    </xf>
    <xf numFmtId="0" fontId="26" fillId="2" borderId="2" xfId="1" applyFont="1" applyFill="1" applyBorder="1" applyAlignment="1">
      <alignment vertical="top" wrapText="1"/>
    </xf>
    <xf numFmtId="49" fontId="26" fillId="2" borderId="2" xfId="0" applyNumberFormat="1" applyFont="1" applyFill="1" applyBorder="1" applyAlignment="1">
      <alignment horizontal="left" vertical="top" wrapText="1"/>
    </xf>
    <xf numFmtId="0" fontId="45" fillId="0" borderId="2" xfId="1" applyFont="1" applyFill="1" applyBorder="1" applyAlignment="1">
      <alignment vertical="top"/>
    </xf>
    <xf numFmtId="0" fontId="45" fillId="0" borderId="2" xfId="1" applyFont="1" applyFill="1" applyBorder="1" applyAlignment="1">
      <alignment horizontal="left" vertical="top" wrapText="1"/>
    </xf>
    <xf numFmtId="0" fontId="45" fillId="0" borderId="2" xfId="1" applyFont="1" applyFill="1" applyBorder="1" applyAlignment="1">
      <alignment horizontal="left" vertical="top"/>
    </xf>
    <xf numFmtId="14" fontId="45" fillId="0" borderId="2" xfId="1" applyNumberFormat="1" applyFont="1" applyFill="1" applyBorder="1" applyAlignment="1">
      <alignment horizontal="left" vertical="top" wrapText="1"/>
    </xf>
    <xf numFmtId="0" fontId="45" fillId="0" borderId="5" xfId="1" applyFont="1" applyFill="1" applyBorder="1" applyAlignment="1">
      <alignment horizontal="left" vertical="top"/>
    </xf>
    <xf numFmtId="49" fontId="12" fillId="74" borderId="2" xfId="1" applyNumberFormat="1" applyFont="1" applyFill="1" applyBorder="1" applyAlignment="1">
      <alignment horizontal="left" vertical="top"/>
    </xf>
    <xf numFmtId="49" fontId="123" fillId="0" borderId="0" xfId="44197" applyNumberFormat="1" applyFont="1" applyAlignment="1">
      <alignment horizontal="center" vertical="top" wrapText="1"/>
    </xf>
    <xf numFmtId="0" fontId="0" fillId="2" borderId="2" xfId="0" applyFill="1" applyBorder="1"/>
    <xf numFmtId="49" fontId="0" fillId="2" borderId="2" xfId="16168" applyNumberFormat="1" applyFont="1" applyFill="1" applyBorder="1" applyAlignment="1">
      <alignment vertical="top" wrapText="1"/>
    </xf>
    <xf numFmtId="49" fontId="0" fillId="2" borderId="2" xfId="16168" applyNumberFormat="1" applyFont="1" applyFill="1" applyBorder="1" applyAlignment="1">
      <alignment horizontal="center" vertical="top" wrapText="1"/>
    </xf>
    <xf numFmtId="49" fontId="0" fillId="0" borderId="2" xfId="16168" applyNumberFormat="1" applyFont="1" applyFill="1" applyBorder="1" applyAlignment="1">
      <alignment vertical="top" wrapText="1"/>
    </xf>
    <xf numFmtId="49" fontId="0" fillId="0" borderId="2" xfId="16168" applyNumberFormat="1" applyFont="1" applyFill="1" applyBorder="1" applyAlignment="1">
      <alignment horizontal="center" vertical="top" wrapText="1"/>
    </xf>
    <xf numFmtId="49" fontId="0" fillId="0" borderId="2" xfId="16168" applyNumberFormat="1" applyFont="1" applyFill="1" applyBorder="1" applyAlignment="1">
      <alignment horizontal="right" vertical="top" wrapText="1"/>
    </xf>
    <xf numFmtId="49" fontId="0" fillId="2" borderId="2" xfId="16168" applyNumberFormat="1" applyFont="1" applyFill="1" applyBorder="1" applyAlignment="1">
      <alignment horizontal="right" vertical="top" wrapText="1"/>
    </xf>
    <xf numFmtId="49" fontId="0" fillId="2" borderId="2" xfId="16168" applyNumberFormat="1" applyFont="1" applyFill="1" applyBorder="1" applyAlignment="1">
      <alignment horizontal="right" vertical="top"/>
    </xf>
    <xf numFmtId="49" fontId="0" fillId="2" borderId="2" xfId="16168" applyNumberFormat="1" applyFont="1" applyFill="1" applyBorder="1" applyAlignment="1">
      <alignment vertical="top"/>
    </xf>
    <xf numFmtId="49" fontId="0" fillId="2" borderId="2" xfId="16168" applyNumberFormat="1" applyFont="1" applyFill="1" applyBorder="1" applyAlignment="1">
      <alignment horizontal="center" vertical="top"/>
    </xf>
    <xf numFmtId="49" fontId="14" fillId="2" borderId="2" xfId="44196" applyNumberFormat="1" applyFont="1" applyFill="1" applyBorder="1" applyAlignment="1">
      <alignment horizontal="right" vertical="top"/>
    </xf>
    <xf numFmtId="0" fontId="0" fillId="0" borderId="2" xfId="0" applyFill="1" applyBorder="1" applyAlignment="1">
      <alignment vertical="top"/>
    </xf>
    <xf numFmtId="0" fontId="5" fillId="0" borderId="0" xfId="44196" applyFill="1"/>
    <xf numFmtId="0" fontId="6" fillId="0" borderId="2" xfId="44191" applyBorder="1"/>
    <xf numFmtId="0" fontId="6" fillId="78" borderId="2" xfId="44200" applyFill="1" applyBorder="1"/>
    <xf numFmtId="0" fontId="6" fillId="0" borderId="2" xfId="44200" applyBorder="1"/>
    <xf numFmtId="0" fontId="8" fillId="78" borderId="2" xfId="44200" applyFont="1" applyFill="1" applyBorder="1"/>
    <xf numFmtId="0" fontId="8" fillId="0" borderId="2" xfId="44200" applyFont="1" applyBorder="1"/>
    <xf numFmtId="0" fontId="4" fillId="0" borderId="2" xfId="44199" applyBorder="1"/>
    <xf numFmtId="0" fontId="6" fillId="78" borderId="2" xfId="44191" applyFill="1" applyBorder="1"/>
    <xf numFmtId="0" fontId="6" fillId="0" borderId="2" xfId="44190" applyBorder="1"/>
    <xf numFmtId="0" fontId="6" fillId="78" borderId="2" xfId="44190" applyFill="1" applyBorder="1"/>
    <xf numFmtId="0" fontId="6" fillId="0" borderId="2" xfId="5" applyBorder="1"/>
    <xf numFmtId="0" fontId="6" fillId="78" borderId="2" xfId="5" applyFill="1" applyBorder="1"/>
    <xf numFmtId="0" fontId="6" fillId="78" borderId="2" xfId="44189" applyFill="1" applyBorder="1"/>
    <xf numFmtId="0" fontId="6" fillId="0" borderId="2" xfId="44189" applyBorder="1"/>
    <xf numFmtId="0" fontId="6" fillId="0" borderId="2" xfId="13343" applyBorder="1"/>
    <xf numFmtId="0" fontId="6" fillId="78" borderId="2" xfId="13343" applyFill="1" applyBorder="1"/>
    <xf numFmtId="0" fontId="6" fillId="0" borderId="2" xfId="13343" applyFill="1" applyBorder="1"/>
    <xf numFmtId="0" fontId="6" fillId="0" borderId="2" xfId="44188" applyBorder="1"/>
    <xf numFmtId="0" fontId="84" fillId="78" borderId="2" xfId="44188" applyFont="1" applyFill="1" applyBorder="1"/>
    <xf numFmtId="49" fontId="0" fillId="0" borderId="0" xfId="0" applyNumberFormat="1"/>
    <xf numFmtId="14" fontId="0" fillId="0" borderId="0" xfId="0" applyNumberFormat="1"/>
    <xf numFmtId="0" fontId="0" fillId="0" borderId="0" xfId="0" applyNumberFormat="1"/>
    <xf numFmtId="0" fontId="49" fillId="0" borderId="43" xfId="6" applyBorder="1" applyAlignment="1">
      <alignment horizontal="center" vertical="center"/>
    </xf>
    <xf numFmtId="0" fontId="49" fillId="0" borderId="57" xfId="6" applyBorder="1" applyAlignment="1">
      <alignment horizontal="center" vertical="center"/>
    </xf>
    <xf numFmtId="0" fontId="49" fillId="0" borderId="58" xfId="6" applyBorder="1" applyAlignment="1">
      <alignment horizontal="center" vertical="center" wrapText="1"/>
    </xf>
    <xf numFmtId="0" fontId="49" fillId="0" borderId="59" xfId="6" applyBorder="1" applyAlignment="1">
      <alignment horizontal="center" vertical="center" wrapText="1"/>
    </xf>
    <xf numFmtId="0" fontId="49" fillId="0" borderId="15" xfId="6" applyBorder="1" applyAlignment="1">
      <alignment horizontal="center" vertical="center"/>
    </xf>
    <xf numFmtId="0" fontId="49" fillId="0" borderId="57" xfId="6" applyFont="1" applyBorder="1" applyAlignment="1">
      <alignment horizontal="center" vertical="center"/>
    </xf>
    <xf numFmtId="0" fontId="49" fillId="0" borderId="63" xfId="6" applyFont="1" applyBorder="1" applyAlignment="1">
      <alignment horizontal="center" vertical="center"/>
    </xf>
    <xf numFmtId="0" fontId="49" fillId="0" borderId="0" xfId="6" applyBorder="1" applyAlignment="1">
      <alignment horizontal="center" vertical="center"/>
    </xf>
    <xf numFmtId="0" fontId="49" fillId="0" borderId="16" xfId="6" applyBorder="1" applyAlignment="1">
      <alignment horizontal="center" vertical="center"/>
    </xf>
    <xf numFmtId="0" fontId="49" fillId="0" borderId="64" xfId="6" applyBorder="1" applyAlignment="1">
      <alignment horizontal="center" vertical="center"/>
    </xf>
    <xf numFmtId="0" fontId="0" fillId="0" borderId="41" xfId="0" applyBorder="1"/>
    <xf numFmtId="49" fontId="0" fillId="0" borderId="41" xfId="0" applyNumberFormat="1" applyBorder="1"/>
    <xf numFmtId="0" fontId="0" fillId="0" borderId="41" xfId="0" applyNumberFormat="1" applyBorder="1"/>
    <xf numFmtId="0" fontId="0" fillId="0" borderId="46" xfId="0" applyBorder="1"/>
    <xf numFmtId="49" fontId="0" fillId="0" borderId="46" xfId="0" applyNumberFormat="1" applyBorder="1"/>
    <xf numFmtId="0" fontId="0" fillId="0" borderId="46" xfId="0" applyNumberFormat="1" applyBorder="1"/>
    <xf numFmtId="0" fontId="49" fillId="0" borderId="46" xfId="6" applyFont="1" applyBorder="1"/>
    <xf numFmtId="49" fontId="49" fillId="0" borderId="46" xfId="6" applyNumberFormat="1" applyFont="1" applyBorder="1"/>
    <xf numFmtId="0" fontId="49" fillId="0" borderId="46" xfId="6" applyNumberFormat="1" applyFont="1" applyBorder="1" applyAlignment="1"/>
    <xf numFmtId="0" fontId="0" fillId="0" borderId="62" xfId="0" applyBorder="1"/>
    <xf numFmtId="49" fontId="0" fillId="0" borderId="62" xfId="0" applyNumberFormat="1" applyBorder="1"/>
    <xf numFmtId="0" fontId="0" fillId="0" borderId="62" xfId="0" applyNumberFormat="1" applyBorder="1"/>
    <xf numFmtId="0" fontId="26" fillId="2" borderId="2" xfId="0" applyFont="1" applyFill="1" applyBorder="1" applyAlignment="1">
      <alignment horizontal="left" vertical="top" wrapText="1"/>
    </xf>
    <xf numFmtId="0" fontId="15" fillId="2" borderId="2" xfId="0" applyNumberFormat="1" applyFont="1" applyFill="1" applyBorder="1" applyAlignment="1">
      <alignment vertical="top" wrapText="1"/>
    </xf>
    <xf numFmtId="49" fontId="12" fillId="0" borderId="30" xfId="0" applyNumberFormat="1" applyFont="1" applyFill="1" applyBorder="1" applyAlignment="1">
      <alignment horizontal="right" vertical="top"/>
    </xf>
    <xf numFmtId="0" fontId="12" fillId="0" borderId="30" xfId="0" applyFont="1" applyFill="1" applyBorder="1" applyAlignment="1">
      <alignment horizontal="left" vertical="top" wrapText="1"/>
    </xf>
    <xf numFmtId="0" fontId="3" fillId="0" borderId="2" xfId="1" applyFont="1" applyBorder="1" applyAlignment="1">
      <alignment horizontal="left"/>
    </xf>
    <xf numFmtId="0" fontId="11" fillId="0" borderId="2" xfId="1" applyFont="1" applyFill="1" applyBorder="1" applyAlignment="1">
      <alignment textRotation="90"/>
    </xf>
    <xf numFmtId="0" fontId="9" fillId="0" borderId="2" xfId="1" applyFill="1" applyBorder="1" applyAlignment="1"/>
    <xf numFmtId="0" fontId="27" fillId="0" borderId="2" xfId="1" applyFont="1" applyFill="1" applyBorder="1"/>
    <xf numFmtId="0" fontId="9" fillId="0" borderId="3" xfId="1" applyFill="1" applyBorder="1" applyAlignment="1">
      <alignment vertical="top"/>
    </xf>
    <xf numFmtId="0" fontId="55" fillId="0" borderId="2" xfId="4" applyFont="1" applyFill="1" applyBorder="1"/>
    <xf numFmtId="0" fontId="9" fillId="0" borderId="2" xfId="1" applyFill="1" applyBorder="1" applyAlignment="1">
      <alignment horizontal="center" vertical="top"/>
    </xf>
    <xf numFmtId="0" fontId="39" fillId="0" borderId="2" xfId="1" applyFont="1" applyFill="1" applyBorder="1" applyAlignment="1">
      <alignment vertical="top"/>
    </xf>
    <xf numFmtId="0" fontId="45" fillId="0" borderId="2" xfId="1" applyFont="1" applyFill="1" applyBorder="1" applyAlignment="1">
      <alignment vertical="top" wrapText="1"/>
    </xf>
    <xf numFmtId="0" fontId="39" fillId="0" borderId="2" xfId="1" applyFont="1" applyFill="1" applyBorder="1" applyAlignment="1"/>
    <xf numFmtId="0" fontId="72" fillId="0" borderId="2" xfId="1" applyFont="1" applyFill="1" applyBorder="1"/>
    <xf numFmtId="0" fontId="3" fillId="0" borderId="2" xfId="1" applyFont="1" applyBorder="1" applyAlignment="1"/>
    <xf numFmtId="0" fontId="2" fillId="0" borderId="0" xfId="44196" applyFont="1"/>
    <xf numFmtId="0" fontId="2" fillId="0" borderId="0" xfId="44196" applyFont="1" applyFill="1"/>
    <xf numFmtId="0" fontId="2" fillId="0" borderId="2" xfId="1" applyFont="1" applyBorder="1" applyAlignment="1">
      <alignment horizontal="left"/>
    </xf>
    <xf numFmtId="0" fontId="82" fillId="0" borderId="5" xfId="0" applyFont="1" applyBorder="1"/>
    <xf numFmtId="0" fontId="0" fillId="0" borderId="5" xfId="0" applyFont="1" applyBorder="1"/>
    <xf numFmtId="0" fontId="0" fillId="0" borderId="5" xfId="0" applyBorder="1" applyAlignment="1">
      <alignment wrapText="1"/>
    </xf>
    <xf numFmtId="0" fontId="82" fillId="0" borderId="5" xfId="0" applyFont="1" applyBorder="1" applyAlignment="1">
      <alignment wrapText="1"/>
    </xf>
    <xf numFmtId="0" fontId="22" fillId="0" borderId="2" xfId="0" applyFont="1" applyFill="1" applyBorder="1" applyAlignment="1">
      <alignment vertical="top" wrapText="1"/>
    </xf>
    <xf numFmtId="0" fontId="22" fillId="3" borderId="2" xfId="0" applyFont="1" applyFill="1" applyBorder="1" applyAlignment="1">
      <alignment vertical="top" wrapText="1"/>
    </xf>
    <xf numFmtId="0" fontId="22" fillId="4" borderId="2" xfId="0" applyFont="1" applyFill="1" applyBorder="1" applyAlignment="1">
      <alignment vertical="top" wrapText="1"/>
    </xf>
    <xf numFmtId="0" fontId="15" fillId="79" borderId="2" xfId="1" applyFont="1" applyFill="1" applyBorder="1" applyAlignment="1">
      <alignment vertical="top" wrapText="1"/>
    </xf>
    <xf numFmtId="0" fontId="12" fillId="79" borderId="2" xfId="1" applyFont="1" applyFill="1" applyBorder="1" applyAlignment="1">
      <alignment horizontal="left" vertical="top" wrapText="1"/>
    </xf>
    <xf numFmtId="0" fontId="12" fillId="79" borderId="2" xfId="0" applyFont="1" applyFill="1" applyBorder="1" applyAlignment="1">
      <alignment horizontal="left" vertical="top" wrapText="1"/>
    </xf>
    <xf numFmtId="0" fontId="15" fillId="79" borderId="2" xfId="0" applyFont="1" applyFill="1" applyBorder="1" applyAlignment="1">
      <alignment vertical="top" wrapText="1"/>
    </xf>
    <xf numFmtId="0" fontId="26" fillId="79" borderId="2" xfId="1" applyFont="1" applyFill="1" applyBorder="1" applyAlignment="1">
      <alignment horizontal="left" vertical="top" wrapText="1"/>
    </xf>
    <xf numFmtId="49" fontId="15" fillId="79" borderId="2" xfId="1" applyNumberFormat="1" applyFont="1" applyFill="1" applyBorder="1" applyAlignment="1">
      <alignment vertical="top" wrapText="1"/>
    </xf>
    <xf numFmtId="49" fontId="15" fillId="0" borderId="2" xfId="0" applyNumberFormat="1" applyFont="1" applyFill="1" applyBorder="1" applyAlignment="1">
      <alignment vertical="top" wrapText="1"/>
    </xf>
    <xf numFmtId="0" fontId="15" fillId="3" borderId="2" xfId="0" applyFont="1" applyFill="1" applyBorder="1" applyAlignment="1">
      <alignment vertical="top" wrapText="1"/>
    </xf>
    <xf numFmtId="0" fontId="15" fillId="4" borderId="2" xfId="0" applyFont="1" applyFill="1" applyBorder="1" applyAlignment="1">
      <alignment vertical="top" wrapText="1"/>
    </xf>
    <xf numFmtId="0" fontId="15" fillId="5" borderId="2" xfId="0" applyFont="1" applyFill="1" applyBorder="1" applyAlignment="1">
      <alignment vertical="top" wrapText="1"/>
    </xf>
    <xf numFmtId="0" fontId="15" fillId="0" borderId="0" xfId="0" applyFont="1" applyFill="1" applyAlignment="1">
      <alignment vertical="top" wrapText="1"/>
    </xf>
    <xf numFmtId="49" fontId="6" fillId="0" borderId="2" xfId="16168" applyNumberFormat="1" applyFont="1" applyFill="1" applyBorder="1" applyAlignment="1">
      <alignment horizontal="center" vertical="top"/>
    </xf>
    <xf numFmtId="0" fontId="1" fillId="0" borderId="0" xfId="44196" applyFont="1"/>
    <xf numFmtId="0" fontId="1" fillId="0" borderId="0" xfId="44196" applyFont="1" applyFill="1"/>
    <xf numFmtId="0" fontId="26" fillId="73" borderId="2" xfId="0" applyFont="1" applyFill="1" applyBorder="1" applyAlignment="1">
      <alignment horizontal="left" vertical="top" wrapText="1"/>
    </xf>
    <xf numFmtId="0" fontId="12" fillId="73" borderId="2" xfId="0" applyFont="1" applyFill="1" applyBorder="1" applyAlignment="1">
      <alignment horizontal="left" vertical="top" wrapText="1"/>
    </xf>
    <xf numFmtId="0" fontId="15" fillId="73" borderId="2" xfId="0" applyFont="1" applyFill="1" applyBorder="1" applyAlignment="1">
      <alignment vertical="top" wrapText="1"/>
    </xf>
    <xf numFmtId="0" fontId="23" fillId="3" borderId="2" xfId="0" applyFont="1" applyFill="1" applyBorder="1" applyAlignment="1">
      <alignment vertical="top" wrapText="1"/>
    </xf>
    <xf numFmtId="0" fontId="10" fillId="5" borderId="0" xfId="1" applyFont="1" applyFill="1" applyAlignment="1">
      <alignment wrapText="1"/>
    </xf>
    <xf numFmtId="0" fontId="11" fillId="5" borderId="2" xfId="1" applyFont="1" applyFill="1" applyBorder="1" applyAlignment="1">
      <alignment horizontal="center" wrapText="1"/>
    </xf>
    <xf numFmtId="0" fontId="9" fillId="0" borderId="2" xfId="1" applyFill="1" applyBorder="1" applyAlignment="1">
      <alignment horizontal="left" vertical="top" wrapText="1"/>
    </xf>
    <xf numFmtId="0" fontId="9" fillId="5" borderId="0" xfId="1" applyFill="1" applyAlignment="1">
      <alignment wrapText="1"/>
    </xf>
    <xf numFmtId="0" fontId="10" fillId="0" borderId="0" xfId="1" applyFont="1" applyBorder="1" applyAlignment="1">
      <alignment horizontal="center"/>
    </xf>
    <xf numFmtId="16" fontId="12" fillId="0" borderId="2" xfId="1" applyNumberFormat="1" applyFont="1" applyFill="1" applyBorder="1" applyAlignment="1">
      <alignment horizontal="left" vertical="top" wrapText="1"/>
    </xf>
    <xf numFmtId="49" fontId="11" fillId="0" borderId="2" xfId="1" applyNumberFormat="1" applyFont="1" applyBorder="1" applyAlignment="1">
      <alignment horizontal="center" wrapText="1"/>
    </xf>
    <xf numFmtId="0" fontId="12" fillId="0" borderId="2" xfId="0" applyFont="1" applyFill="1" applyBorder="1" applyAlignment="1">
      <alignment vertical="top" wrapText="1"/>
    </xf>
    <xf numFmtId="0" fontId="1" fillId="0" borderId="2" xfId="0" applyFont="1" applyFill="1" applyBorder="1" applyAlignment="1">
      <alignment horizontal="left" vertical="top"/>
    </xf>
    <xf numFmtId="0" fontId="12" fillId="0" borderId="0" xfId="0" applyFont="1" applyFill="1" applyAlignment="1">
      <alignment vertical="top"/>
    </xf>
    <xf numFmtId="0" fontId="12" fillId="0" borderId="0" xfId="0" applyFont="1" applyFill="1" applyAlignment="1">
      <alignment vertical="top" wrapText="1"/>
    </xf>
    <xf numFmtId="0" fontId="45" fillId="0" borderId="5" xfId="1" applyFont="1" applyFill="1" applyBorder="1" applyAlignment="1">
      <alignment vertical="top"/>
    </xf>
    <xf numFmtId="0" fontId="12" fillId="2" borderId="5" xfId="1" applyFont="1" applyFill="1" applyBorder="1" applyAlignment="1">
      <alignment horizontal="left" vertical="top" wrapText="1"/>
    </xf>
    <xf numFmtId="49" fontId="22" fillId="0" borderId="2" xfId="0" applyNumberFormat="1" applyFont="1" applyFill="1" applyBorder="1" applyAlignment="1">
      <alignment vertical="top" wrapText="1"/>
    </xf>
    <xf numFmtId="49" fontId="22" fillId="0" borderId="2" xfId="1" applyNumberFormat="1" applyFont="1" applyFill="1" applyBorder="1" applyAlignment="1">
      <alignment vertical="top" wrapText="1"/>
    </xf>
    <xf numFmtId="49" fontId="22" fillId="2" borderId="2" xfId="1" applyNumberFormat="1" applyFont="1" applyFill="1" applyBorder="1" applyAlignment="1">
      <alignment vertical="top" wrapText="1"/>
    </xf>
    <xf numFmtId="49" fontId="12" fillId="0" borderId="2" xfId="0" applyNumberFormat="1" applyFont="1" applyFill="1" applyBorder="1" applyAlignment="1">
      <alignment horizontal="left" vertical="top" wrapText="1"/>
    </xf>
    <xf numFmtId="49" fontId="22" fillId="2" borderId="2" xfId="0" applyNumberFormat="1" applyFont="1" applyFill="1" applyBorder="1" applyAlignment="1">
      <alignment vertical="top" wrapText="1"/>
    </xf>
    <xf numFmtId="49" fontId="12" fillId="0" borderId="0" xfId="1" applyNumberFormat="1" applyFont="1" applyAlignment="1">
      <alignment wrapText="1"/>
    </xf>
    <xf numFmtId="49" fontId="12" fillId="0" borderId="2" xfId="16168" applyNumberFormat="1" applyFont="1" applyFill="1" applyBorder="1" applyAlignment="1">
      <alignment horizontal="left" vertical="top" wrapText="1"/>
    </xf>
    <xf numFmtId="0" fontId="31" fillId="2" borderId="2" xfId="1" applyFont="1" applyFill="1" applyBorder="1" applyAlignment="1">
      <alignment horizontal="left" vertical="top" wrapText="1"/>
    </xf>
    <xf numFmtId="0" fontId="26" fillId="3" borderId="2" xfId="1" applyFont="1" applyFill="1" applyBorder="1" applyAlignment="1">
      <alignment horizontal="left" vertical="top" wrapText="1"/>
    </xf>
    <xf numFmtId="0" fontId="31" fillId="3" borderId="2" xfId="1" applyFont="1" applyFill="1" applyBorder="1" applyAlignment="1">
      <alignment horizontal="left" vertical="top" wrapText="1"/>
    </xf>
    <xf numFmtId="0" fontId="26" fillId="4" borderId="2" xfId="1" applyFont="1" applyFill="1" applyBorder="1" applyAlignment="1">
      <alignment horizontal="left" vertical="top" wrapText="1"/>
    </xf>
    <xf numFmtId="0" fontId="26" fillId="5" borderId="2" xfId="1" applyFont="1" applyFill="1" applyBorder="1" applyAlignment="1">
      <alignment horizontal="left" vertical="top" wrapText="1"/>
    </xf>
    <xf numFmtId="0" fontId="31" fillId="4" borderId="2" xfId="1" applyFont="1" applyFill="1" applyBorder="1" applyAlignment="1">
      <alignment horizontal="left" vertical="top" wrapText="1"/>
    </xf>
    <xf numFmtId="14" fontId="12" fillId="0" borderId="5" xfId="1" applyNumberFormat="1" applyFont="1" applyFill="1" applyBorder="1" applyAlignment="1">
      <alignment horizontal="left" vertical="top" wrapText="1"/>
    </xf>
    <xf numFmtId="0" fontId="12" fillId="0" borderId="0" xfId="1" applyFont="1" applyFill="1" applyAlignment="1">
      <alignment vertical="top"/>
    </xf>
    <xf numFmtId="0" fontId="15" fillId="4" borderId="2" xfId="1" applyFont="1" applyFill="1" applyBorder="1" applyAlignment="1">
      <alignment vertical="top" wrapText="1"/>
    </xf>
    <xf numFmtId="0" fontId="12" fillId="0" borderId="2" xfId="1" applyFont="1" applyFill="1" applyBorder="1" applyAlignment="1">
      <alignment horizontal="left" vertical="top"/>
    </xf>
    <xf numFmtId="14" fontId="12" fillId="0" borderId="2" xfId="1" applyNumberFormat="1" applyFont="1" applyFill="1" applyBorder="1" applyAlignment="1">
      <alignment horizontal="left" vertical="top" wrapText="1"/>
    </xf>
    <xf numFmtId="0" fontId="12" fillId="0" borderId="5" xfId="1" applyFont="1" applyFill="1" applyBorder="1" applyAlignment="1">
      <alignment horizontal="left" vertical="top"/>
    </xf>
    <xf numFmtId="49" fontId="12" fillId="2" borderId="2" xfId="16168" applyNumberFormat="1" applyFont="1" applyFill="1" applyBorder="1" applyAlignment="1">
      <alignment horizontal="left" vertical="top"/>
    </xf>
    <xf numFmtId="0" fontId="31" fillId="3" borderId="2" xfId="0" applyFont="1" applyFill="1" applyBorder="1" applyAlignment="1">
      <alignment horizontal="left" vertical="top" wrapText="1"/>
    </xf>
    <xf numFmtId="0" fontId="12" fillId="4" borderId="2" xfId="0" applyFont="1" applyFill="1" applyBorder="1" applyAlignment="1">
      <alignment horizontal="left" vertical="top" wrapText="1"/>
    </xf>
    <xf numFmtId="0" fontId="12" fillId="2" borderId="5" xfId="1" applyFont="1" applyFill="1" applyBorder="1" applyAlignment="1">
      <alignment horizontal="left" vertical="top"/>
    </xf>
    <xf numFmtId="0" fontId="12" fillId="2" borderId="0" xfId="1" applyFont="1" applyFill="1" applyBorder="1" applyAlignment="1">
      <alignment vertical="top"/>
    </xf>
    <xf numFmtId="0" fontId="12" fillId="4" borderId="2" xfId="1" applyFont="1" applyFill="1" applyBorder="1" applyAlignment="1">
      <alignment horizontal="left" vertical="top" wrapText="1"/>
    </xf>
    <xf numFmtId="14" fontId="26" fillId="0" borderId="5" xfId="1" applyNumberFormat="1" applyFont="1" applyFill="1" applyBorder="1" applyAlignment="1">
      <alignment horizontal="left" vertical="top" wrapText="1"/>
    </xf>
    <xf numFmtId="0" fontId="26" fillId="0" borderId="2" xfId="1" applyFont="1" applyFill="1" applyBorder="1" applyAlignment="1">
      <alignment vertical="top"/>
    </xf>
    <xf numFmtId="0" fontId="26" fillId="0" borderId="0" xfId="1" applyFont="1" applyFill="1" applyAlignment="1">
      <alignment vertical="top"/>
    </xf>
    <xf numFmtId="49" fontId="12" fillId="2" borderId="2" xfId="16168" applyNumberFormat="1" applyFont="1" applyFill="1" applyBorder="1" applyAlignment="1">
      <alignment horizontal="left" vertical="top" wrapText="1"/>
    </xf>
    <xf numFmtId="0" fontId="26" fillId="2" borderId="3" xfId="1" applyFont="1" applyFill="1" applyBorder="1" applyAlignment="1">
      <alignment horizontal="left" vertical="top" wrapText="1"/>
    </xf>
    <xf numFmtId="0" fontId="12" fillId="2" borderId="3" xfId="1" applyFont="1" applyFill="1" applyBorder="1" applyAlignment="1">
      <alignment horizontal="left" vertical="top"/>
    </xf>
    <xf numFmtId="14" fontId="12" fillId="2" borderId="5" xfId="1" applyNumberFormat="1" applyFont="1" applyFill="1" applyBorder="1" applyAlignment="1">
      <alignment horizontal="left" vertical="top" wrapText="1"/>
    </xf>
    <xf numFmtId="14" fontId="12" fillId="2" borderId="2" xfId="1" applyNumberFormat="1" applyFont="1" applyFill="1" applyBorder="1" applyAlignment="1">
      <alignment horizontal="left" vertical="top" wrapText="1"/>
    </xf>
    <xf numFmtId="49" fontId="12" fillId="2" borderId="2" xfId="44196" applyNumberFormat="1" applyFont="1" applyFill="1" applyBorder="1" applyAlignment="1">
      <alignment horizontal="left" vertical="top"/>
    </xf>
    <xf numFmtId="49" fontId="31" fillId="2" borderId="2" xfId="1" applyNumberFormat="1" applyFont="1" applyFill="1" applyBorder="1" applyAlignment="1">
      <alignment horizontal="left" vertical="top" wrapText="1"/>
    </xf>
    <xf numFmtId="11" fontId="26" fillId="2" borderId="2" xfId="1" applyNumberFormat="1" applyFont="1" applyFill="1" applyBorder="1" applyAlignment="1">
      <alignment horizontal="left" vertical="top" wrapText="1"/>
    </xf>
    <xf numFmtId="14" fontId="12" fillId="2" borderId="3" xfId="1" applyNumberFormat="1" applyFont="1" applyFill="1" applyBorder="1" applyAlignment="1">
      <alignment horizontal="left" vertical="top"/>
    </xf>
    <xf numFmtId="49" fontId="12" fillId="2" borderId="7" xfId="1" applyNumberFormat="1" applyFont="1" applyFill="1" applyBorder="1" applyAlignment="1">
      <alignment horizontal="left" vertical="top" wrapText="1"/>
    </xf>
    <xf numFmtId="49" fontId="12" fillId="2" borderId="3" xfId="1" applyNumberFormat="1" applyFont="1" applyFill="1" applyBorder="1" applyAlignment="1">
      <alignment vertical="top" wrapText="1"/>
    </xf>
    <xf numFmtId="0" fontId="12" fillId="2" borderId="2" xfId="0" applyFont="1" applyFill="1" applyBorder="1" applyAlignment="1">
      <alignment horizontal="left" vertical="top"/>
    </xf>
    <xf numFmtId="0" fontId="12" fillId="0" borderId="0" xfId="1" applyFont="1" applyFill="1" applyBorder="1" applyAlignment="1">
      <alignment vertical="top"/>
    </xf>
    <xf numFmtId="0" fontId="12" fillId="73" borderId="2" xfId="1" applyFont="1" applyFill="1" applyBorder="1" applyAlignment="1">
      <alignment horizontal="left" vertical="top"/>
    </xf>
    <xf numFmtId="14" fontId="12" fillId="73" borderId="2" xfId="1" applyNumberFormat="1" applyFont="1" applyFill="1" applyBorder="1" applyAlignment="1">
      <alignment horizontal="left" vertical="top" wrapText="1"/>
    </xf>
    <xf numFmtId="0" fontId="12" fillId="73" borderId="5" xfId="1" applyFont="1" applyFill="1" applyBorder="1" applyAlignment="1">
      <alignment horizontal="left" vertical="top"/>
    </xf>
    <xf numFmtId="0" fontId="12" fillId="73" borderId="2" xfId="1" applyFont="1" applyFill="1" applyBorder="1" applyAlignment="1">
      <alignment vertical="top"/>
    </xf>
    <xf numFmtId="0" fontId="26" fillId="0" borderId="2" xfId="1" applyFont="1" applyFill="1" applyBorder="1" applyAlignment="1">
      <alignment horizontal="left" vertical="top"/>
    </xf>
    <xf numFmtId="0" fontId="31" fillId="0" borderId="2" xfId="1" applyFont="1" applyFill="1" applyBorder="1" applyAlignment="1">
      <alignment horizontal="left" vertical="top"/>
    </xf>
    <xf numFmtId="0" fontId="12" fillId="3" borderId="2" xfId="1" applyFont="1" applyFill="1" applyBorder="1" applyAlignment="1">
      <alignment horizontal="left" vertical="top" wrapText="1"/>
    </xf>
    <xf numFmtId="0" fontId="12" fillId="5" borderId="2" xfId="1" applyFont="1" applyFill="1" applyBorder="1" applyAlignment="1">
      <alignment horizontal="left" vertical="top" wrapText="1"/>
    </xf>
    <xf numFmtId="14" fontId="12" fillId="0" borderId="2" xfId="1" applyNumberFormat="1" applyFont="1" applyFill="1" applyBorder="1" applyAlignment="1">
      <alignment horizontal="left" vertical="top"/>
    </xf>
    <xf numFmtId="14" fontId="12" fillId="2" borderId="2" xfId="0" applyNumberFormat="1" applyFont="1" applyFill="1" applyBorder="1" applyAlignment="1">
      <alignment horizontal="left" vertical="top" wrapText="1"/>
    </xf>
    <xf numFmtId="0" fontId="12" fillId="2" borderId="2" xfId="0" applyFont="1" applyFill="1" applyBorder="1" applyAlignment="1">
      <alignment vertical="top"/>
    </xf>
    <xf numFmtId="0" fontId="15" fillId="3" borderId="2" xfId="1" applyFont="1" applyFill="1" applyBorder="1" applyAlignment="1">
      <alignment vertical="top" wrapText="1"/>
    </xf>
    <xf numFmtId="0" fontId="15" fillId="5" borderId="2" xfId="1" applyFont="1" applyFill="1" applyBorder="1" applyAlignment="1">
      <alignment vertical="top" wrapText="1"/>
    </xf>
    <xf numFmtId="14" fontId="15" fillId="0" borderId="2" xfId="1" applyNumberFormat="1" applyFont="1" applyFill="1" applyBorder="1" applyAlignment="1">
      <alignment horizontal="left" vertical="top" wrapText="1"/>
    </xf>
    <xf numFmtId="0" fontId="26" fillId="2" borderId="2" xfId="0" applyFont="1" applyFill="1" applyBorder="1" applyAlignment="1">
      <alignment vertical="top" wrapText="1"/>
    </xf>
    <xf numFmtId="0" fontId="26" fillId="3" borderId="2" xfId="0" applyFont="1" applyFill="1" applyBorder="1" applyAlignment="1">
      <alignment vertical="top" wrapText="1"/>
    </xf>
    <xf numFmtId="49" fontId="26" fillId="2" borderId="2" xfId="16168" applyNumberFormat="1" applyFont="1" applyFill="1" applyBorder="1" applyAlignment="1">
      <alignment horizontal="left" vertical="top" wrapText="1"/>
    </xf>
    <xf numFmtId="14" fontId="26" fillId="0" borderId="2" xfId="1" applyNumberFormat="1" applyFont="1" applyFill="1" applyBorder="1" applyAlignment="1">
      <alignment horizontal="left" vertical="top" wrapText="1"/>
    </xf>
    <xf numFmtId="14" fontId="15" fillId="2" borderId="2" xfId="1" applyNumberFormat="1" applyFont="1" applyFill="1" applyBorder="1" applyAlignment="1">
      <alignment horizontal="left" vertical="top" wrapText="1"/>
    </xf>
    <xf numFmtId="49" fontId="26" fillId="0" borderId="2" xfId="16168" applyNumberFormat="1" applyFont="1" applyFill="1" applyBorder="1" applyAlignment="1">
      <alignment horizontal="left" vertical="top" wrapText="1"/>
    </xf>
    <xf numFmtId="0" fontId="31" fillId="5" borderId="2" xfId="1" applyFont="1" applyFill="1" applyBorder="1" applyAlignment="1">
      <alignment horizontal="left" vertical="top" wrapText="1"/>
    </xf>
    <xf numFmtId="0" fontId="12" fillId="0" borderId="2" xfId="0" applyFont="1" applyFill="1" applyBorder="1" applyAlignment="1">
      <alignment horizontal="left" vertical="top"/>
    </xf>
    <xf numFmtId="0" fontId="12" fillId="3" borderId="2" xfId="0" applyFont="1" applyFill="1" applyBorder="1" applyAlignment="1">
      <alignment horizontal="left" vertical="top" wrapText="1"/>
    </xf>
    <xf numFmtId="0" fontId="12" fillId="72" borderId="2" xfId="0" applyFont="1" applyFill="1" applyBorder="1" applyAlignment="1">
      <alignment horizontal="left" vertical="top" wrapText="1"/>
    </xf>
    <xf numFmtId="14" fontId="12" fillId="0" borderId="2" xfId="0" applyNumberFormat="1" applyFont="1" applyFill="1" applyBorder="1" applyAlignment="1">
      <alignment vertical="top"/>
    </xf>
    <xf numFmtId="49" fontId="12" fillId="0" borderId="2" xfId="0" applyNumberFormat="1" applyFont="1" applyFill="1" applyBorder="1" applyAlignment="1">
      <alignment vertical="top" wrapText="1"/>
    </xf>
    <xf numFmtId="0" fontId="12" fillId="0" borderId="31" xfId="0" applyFont="1" applyFill="1" applyBorder="1" applyAlignment="1">
      <alignment horizontal="left" vertical="top" wrapText="1"/>
    </xf>
    <xf numFmtId="0" fontId="12" fillId="0" borderId="0" xfId="0" applyFont="1" applyFill="1" applyBorder="1" applyAlignment="1">
      <alignment horizontal="left" vertical="top" wrapText="1"/>
    </xf>
    <xf numFmtId="0" fontId="12" fillId="0" borderId="0" xfId="0" applyFont="1" applyFill="1" applyBorder="1" applyAlignment="1">
      <alignment vertical="top"/>
    </xf>
    <xf numFmtId="49" fontId="12" fillId="0" borderId="0" xfId="0" applyNumberFormat="1" applyFont="1" applyFill="1" applyBorder="1" applyAlignment="1">
      <alignment vertical="top" wrapText="1"/>
    </xf>
    <xf numFmtId="14" fontId="12" fillId="0" borderId="0" xfId="0" applyNumberFormat="1" applyFont="1" applyFill="1" applyBorder="1" applyAlignment="1">
      <alignment vertical="top"/>
    </xf>
    <xf numFmtId="0" fontId="11" fillId="2" borderId="2" xfId="1" applyFont="1" applyFill="1" applyBorder="1" applyAlignment="1">
      <alignment vertical="top" wrapText="1"/>
    </xf>
    <xf numFmtId="0" fontId="23" fillId="2" borderId="2" xfId="1" applyFont="1" applyFill="1" applyBorder="1" applyAlignment="1">
      <alignment vertical="top" wrapText="1"/>
    </xf>
    <xf numFmtId="0" fontId="22" fillId="3" borderId="2" xfId="1" applyFont="1" applyFill="1" applyBorder="1" applyAlignment="1">
      <alignment vertical="top" wrapText="1"/>
    </xf>
    <xf numFmtId="0" fontId="23" fillId="3" borderId="2" xfId="1" applyFont="1" applyFill="1" applyBorder="1" applyAlignment="1">
      <alignment vertical="top" wrapText="1"/>
    </xf>
    <xf numFmtId="0" fontId="22" fillId="4" borderId="2" xfId="1" applyFont="1" applyFill="1" applyBorder="1" applyAlignment="1">
      <alignment vertical="top" wrapText="1"/>
    </xf>
    <xf numFmtId="0" fontId="22" fillId="5" borderId="2" xfId="1" applyFont="1" applyFill="1" applyBorder="1" applyAlignment="1">
      <alignment vertical="top" wrapText="1"/>
    </xf>
    <xf numFmtId="0" fontId="23" fillId="3" borderId="2" xfId="0" applyFont="1" applyFill="1" applyBorder="1" applyAlignment="1">
      <alignment horizontal="left" vertical="top" wrapText="1"/>
    </xf>
    <xf numFmtId="0" fontId="22" fillId="4" borderId="2" xfId="0" applyFont="1" applyFill="1" applyBorder="1" applyAlignment="1">
      <alignment horizontal="left" vertical="top" wrapText="1"/>
    </xf>
    <xf numFmtId="0" fontId="22" fillId="5" borderId="2" xfId="0" applyFont="1" applyFill="1" applyBorder="1" applyAlignment="1">
      <alignment horizontal="left" vertical="top" wrapText="1"/>
    </xf>
    <xf numFmtId="0" fontId="15" fillId="4" borderId="2" xfId="0" applyFont="1" applyFill="1" applyBorder="1" applyAlignment="1">
      <alignment horizontal="left" vertical="top" wrapText="1"/>
    </xf>
    <xf numFmtId="0" fontId="15" fillId="0" borderId="31" xfId="0" applyFont="1" applyFill="1" applyBorder="1" applyAlignment="1">
      <alignment horizontal="left" vertical="top"/>
    </xf>
    <xf numFmtId="0" fontId="15" fillId="0" borderId="2" xfId="0" applyFont="1" applyFill="1" applyBorder="1" applyAlignment="1">
      <alignment vertical="top"/>
    </xf>
    <xf numFmtId="0" fontId="26" fillId="0" borderId="5" xfId="1" applyFont="1" applyFill="1" applyBorder="1" applyAlignment="1">
      <alignment horizontal="left" vertical="top"/>
    </xf>
    <xf numFmtId="0" fontId="12" fillId="5" borderId="2" xfId="0" applyFont="1" applyFill="1" applyBorder="1" applyAlignment="1">
      <alignment horizontal="left" vertical="top" wrapText="1"/>
    </xf>
    <xf numFmtId="0" fontId="12" fillId="4" borderId="2" xfId="1" applyFont="1" applyFill="1" applyBorder="1" applyAlignment="1">
      <alignment horizontal="left" vertical="top"/>
    </xf>
    <xf numFmtId="0" fontId="26" fillId="3" borderId="2" xfId="0" applyFont="1" applyFill="1" applyBorder="1" applyAlignment="1">
      <alignment horizontal="left" vertical="top" wrapText="1"/>
    </xf>
    <xf numFmtId="0" fontId="31" fillId="4" borderId="2" xfId="0" applyFont="1" applyFill="1" applyBorder="1" applyAlignment="1">
      <alignment horizontal="left" vertical="top" wrapText="1"/>
    </xf>
    <xf numFmtId="0" fontId="26" fillId="0" borderId="5" xfId="1" applyFont="1" applyFill="1" applyBorder="1" applyAlignment="1">
      <alignment horizontal="left" vertical="top" wrapText="1"/>
    </xf>
    <xf numFmtId="0" fontId="26" fillId="0" borderId="6" xfId="1" applyFont="1" applyFill="1" applyBorder="1" applyAlignment="1">
      <alignment horizontal="left" vertical="top" wrapText="1"/>
    </xf>
    <xf numFmtId="0" fontId="31" fillId="0" borderId="2" xfId="1" applyFont="1" applyFill="1" applyBorder="1" applyAlignment="1">
      <alignment horizontal="left" vertical="top" wrapText="1"/>
    </xf>
    <xf numFmtId="49" fontId="12" fillId="0" borderId="2" xfId="1" applyNumberFormat="1" applyFont="1" applyFill="1" applyBorder="1" applyAlignment="1">
      <alignment vertical="top" wrapText="1"/>
    </xf>
    <xf numFmtId="0" fontId="12" fillId="0" borderId="5" xfId="1" applyFont="1" applyFill="1" applyBorder="1" applyAlignment="1">
      <alignment horizontal="left" vertical="top" wrapText="1"/>
    </xf>
    <xf numFmtId="49" fontId="12" fillId="0" borderId="0" xfId="1" applyNumberFormat="1" applyFont="1" applyFill="1" applyBorder="1" applyAlignment="1">
      <alignment vertical="top" wrapText="1"/>
    </xf>
    <xf numFmtId="14" fontId="12" fillId="0" borderId="0" xfId="1" applyNumberFormat="1" applyFont="1" applyFill="1" applyBorder="1" applyAlignment="1">
      <alignment horizontal="left" vertical="top" wrapText="1"/>
    </xf>
    <xf numFmtId="0" fontId="31" fillId="2" borderId="2" xfId="1" applyFont="1" applyFill="1" applyBorder="1" applyAlignment="1">
      <alignment horizontal="left" vertical="top"/>
    </xf>
    <xf numFmtId="0" fontId="26" fillId="4" borderId="2" xfId="0" applyFont="1" applyFill="1" applyBorder="1" applyAlignment="1">
      <alignment horizontal="left" vertical="top" wrapText="1"/>
    </xf>
    <xf numFmtId="0" fontId="26" fillId="5" borderId="2" xfId="0" applyFont="1" applyFill="1" applyBorder="1" applyAlignment="1">
      <alignment horizontal="left" vertical="top" wrapText="1"/>
    </xf>
    <xf numFmtId="0" fontId="26" fillId="3" borderId="3" xfId="1" applyFont="1" applyFill="1" applyBorder="1" applyAlignment="1">
      <alignment horizontal="left" vertical="top" wrapText="1"/>
    </xf>
    <xf numFmtId="0" fontId="26" fillId="4" borderId="3" xfId="1" applyFont="1" applyFill="1" applyBorder="1" applyAlignment="1">
      <alignment horizontal="left" vertical="top" wrapText="1"/>
    </xf>
    <xf numFmtId="0" fontId="26" fillId="5" borderId="3" xfId="1" applyFont="1" applyFill="1" applyBorder="1" applyAlignment="1">
      <alignment horizontal="left" vertical="top" wrapText="1"/>
    </xf>
    <xf numFmtId="0" fontId="26" fillId="2" borderId="2" xfId="0" applyNumberFormat="1" applyFont="1" applyFill="1" applyBorder="1" applyAlignment="1">
      <alignment horizontal="left" vertical="top" wrapText="1"/>
    </xf>
    <xf numFmtId="0" fontId="12" fillId="2" borderId="2" xfId="44196" applyFont="1" applyFill="1" applyBorder="1" applyAlignment="1">
      <alignment horizontal="left" vertical="top"/>
    </xf>
    <xf numFmtId="0" fontId="31" fillId="2" borderId="2" xfId="1" applyFont="1" applyFill="1" applyBorder="1" applyAlignment="1">
      <alignment vertical="top"/>
    </xf>
    <xf numFmtId="0" fontId="12" fillId="2" borderId="3" xfId="1" applyFont="1" applyFill="1" applyBorder="1" applyAlignment="1">
      <alignment vertical="top"/>
    </xf>
    <xf numFmtId="0" fontId="31" fillId="2" borderId="2" xfId="1" applyFont="1" applyFill="1" applyBorder="1" applyAlignment="1">
      <alignment vertical="top" wrapText="1"/>
    </xf>
    <xf numFmtId="0" fontId="31" fillId="3" borderId="2" xfId="1" applyFont="1" applyFill="1" applyBorder="1" applyAlignment="1">
      <alignment vertical="top" wrapText="1"/>
    </xf>
    <xf numFmtId="0" fontId="26" fillId="3" borderId="2" xfId="1" applyFont="1" applyFill="1" applyBorder="1" applyAlignment="1">
      <alignment vertical="top" wrapText="1"/>
    </xf>
    <xf numFmtId="0" fontId="26" fillId="4" borderId="2" xfId="1" applyFont="1" applyFill="1" applyBorder="1" applyAlignment="1">
      <alignment vertical="top" wrapText="1"/>
    </xf>
    <xf numFmtId="0" fontId="26" fillId="5" borderId="2" xfId="1" applyFont="1" applyFill="1" applyBorder="1" applyAlignment="1">
      <alignment vertical="top" wrapText="1"/>
    </xf>
    <xf numFmtId="0" fontId="23" fillId="4" borderId="2" xfId="1" applyFont="1" applyFill="1" applyBorder="1" applyAlignment="1">
      <alignment vertical="top" wrapText="1"/>
    </xf>
    <xf numFmtId="14" fontId="26" fillId="2" borderId="2" xfId="1" applyNumberFormat="1" applyFont="1" applyFill="1" applyBorder="1" applyAlignment="1">
      <alignment horizontal="left" vertical="top" wrapText="1"/>
    </xf>
    <xf numFmtId="14" fontId="26" fillId="2" borderId="5" xfId="1" applyNumberFormat="1" applyFont="1" applyFill="1" applyBorder="1" applyAlignment="1">
      <alignment horizontal="left" vertical="top" wrapText="1"/>
    </xf>
    <xf numFmtId="0" fontId="26" fillId="2" borderId="2" xfId="1" applyFont="1" applyFill="1" applyBorder="1" applyAlignment="1">
      <alignment vertical="top"/>
    </xf>
    <xf numFmtId="0" fontId="26" fillId="2" borderId="0" xfId="1" applyFont="1" applyFill="1" applyAlignment="1">
      <alignment vertical="top"/>
    </xf>
    <xf numFmtId="0" fontId="31" fillId="0" borderId="2" xfId="0" applyFont="1" applyFill="1" applyBorder="1" applyAlignment="1">
      <alignment horizontal="left" vertical="top" wrapText="1"/>
    </xf>
    <xf numFmtId="14" fontId="26" fillId="0" borderId="31" xfId="0" applyNumberFormat="1" applyFont="1" applyFill="1" applyBorder="1" applyAlignment="1">
      <alignment horizontal="left" vertical="top" wrapText="1"/>
    </xf>
    <xf numFmtId="0" fontId="26" fillId="0" borderId="2" xfId="0" applyFont="1" applyFill="1" applyBorder="1" applyAlignment="1">
      <alignment vertical="top"/>
    </xf>
    <xf numFmtId="0" fontId="26" fillId="0" borderId="3" xfId="0" applyFont="1" applyFill="1" applyBorder="1" applyAlignment="1">
      <alignment horizontal="left" vertical="top" wrapText="1"/>
    </xf>
    <xf numFmtId="0" fontId="31" fillId="4" borderId="2" xfId="1" applyFont="1" applyFill="1" applyBorder="1" applyAlignment="1">
      <alignment horizontal="left" vertical="top"/>
    </xf>
    <xf numFmtId="49" fontId="12" fillId="2" borderId="0" xfId="1" applyNumberFormat="1" applyFont="1" applyFill="1" applyAlignment="1">
      <alignment vertical="top"/>
    </xf>
    <xf numFmtId="0" fontId="26" fillId="2" borderId="5" xfId="1" applyFont="1" applyFill="1" applyBorder="1" applyAlignment="1">
      <alignment horizontal="left" vertical="top"/>
    </xf>
    <xf numFmtId="0" fontId="12" fillId="3" borderId="2" xfId="0" applyFont="1" applyFill="1" applyBorder="1" applyAlignment="1">
      <alignment horizontal="left" vertical="top"/>
    </xf>
    <xf numFmtId="0" fontId="12" fillId="4" borderId="2" xfId="0" applyFont="1" applyFill="1" applyBorder="1" applyAlignment="1">
      <alignment horizontal="left" vertical="top"/>
    </xf>
    <xf numFmtId="0" fontId="12" fillId="5" borderId="2" xfId="0" applyFont="1" applyFill="1" applyBorder="1" applyAlignment="1">
      <alignment horizontal="left" vertical="top"/>
    </xf>
    <xf numFmtId="0" fontId="12" fillId="2" borderId="0" xfId="1" applyFont="1" applyFill="1" applyAlignment="1">
      <alignment horizontal="left" vertical="top"/>
    </xf>
    <xf numFmtId="0" fontId="26" fillId="2" borderId="2" xfId="1" applyNumberFormat="1" applyFont="1" applyFill="1" applyBorder="1" applyAlignment="1">
      <alignment vertical="top" wrapText="1"/>
    </xf>
    <xf numFmtId="0" fontId="12" fillId="2" borderId="31" xfId="0" applyFont="1" applyFill="1" applyBorder="1" applyAlignment="1">
      <alignment horizontal="left" vertical="top"/>
    </xf>
    <xf numFmtId="49" fontId="26" fillId="2" borderId="2" xfId="1" applyNumberFormat="1" applyFont="1" applyFill="1" applyBorder="1" applyAlignment="1">
      <alignment vertical="top" wrapText="1"/>
    </xf>
    <xf numFmtId="49" fontId="31" fillId="2" borderId="2" xfId="1" applyNumberFormat="1" applyFont="1" applyFill="1" applyBorder="1" applyAlignment="1">
      <alignment vertical="top" wrapText="1"/>
    </xf>
    <xf numFmtId="0" fontId="26" fillId="2" borderId="2" xfId="1" applyNumberFormat="1" applyFont="1" applyFill="1" applyBorder="1" applyAlignment="1">
      <alignment horizontal="left" vertical="top" wrapText="1"/>
    </xf>
    <xf numFmtId="0" fontId="15" fillId="2" borderId="2" xfId="1" applyNumberFormat="1" applyFont="1" applyFill="1" applyBorder="1" applyAlignment="1">
      <alignment vertical="top" wrapText="1"/>
    </xf>
    <xf numFmtId="14" fontId="12" fillId="2" borderId="2" xfId="1" applyNumberFormat="1" applyFont="1" applyFill="1" applyBorder="1" applyAlignment="1">
      <alignment horizontal="left" vertical="top"/>
    </xf>
    <xf numFmtId="14" fontId="12" fillId="2" borderId="2" xfId="1" applyNumberFormat="1" applyFont="1" applyFill="1" applyBorder="1" applyAlignment="1">
      <alignment vertical="top"/>
    </xf>
    <xf numFmtId="49" fontId="130" fillId="0" borderId="2" xfId="0" applyNumberFormat="1" applyFont="1" applyBorder="1" applyAlignment="1">
      <alignment vertical="top"/>
    </xf>
    <xf numFmtId="49" fontId="130" fillId="0" borderId="0" xfId="0" applyNumberFormat="1" applyFont="1" applyAlignment="1">
      <alignment vertical="top"/>
    </xf>
    <xf numFmtId="0" fontId="130" fillId="0" borderId="2" xfId="0" applyFont="1" applyBorder="1" applyAlignment="1">
      <alignment horizontal="center" vertical="top" wrapText="1"/>
    </xf>
    <xf numFmtId="0" fontId="130" fillId="0" borderId="2" xfId="0" applyFont="1" applyBorder="1" applyAlignment="1">
      <alignment vertical="top" wrapText="1"/>
    </xf>
    <xf numFmtId="0" fontId="130" fillId="0" borderId="0" xfId="0" applyFont="1" applyAlignment="1">
      <alignment vertical="top" wrapText="1"/>
    </xf>
    <xf numFmtId="49" fontId="130" fillId="0" borderId="2" xfId="0" applyNumberFormat="1" applyFont="1" applyBorder="1" applyAlignment="1">
      <alignment vertical="top" wrapText="1"/>
    </xf>
    <xf numFmtId="0" fontId="12" fillId="73" borderId="0" xfId="1" applyFont="1" applyFill="1" applyAlignment="1">
      <alignment vertical="top"/>
    </xf>
    <xf numFmtId="14" fontId="15" fillId="2" borderId="2" xfId="0" applyNumberFormat="1" applyFont="1" applyFill="1" applyBorder="1" applyAlignment="1">
      <alignment horizontal="left" vertical="top" wrapText="1"/>
    </xf>
    <xf numFmtId="0" fontId="130" fillId="0" borderId="2" xfId="0" applyFont="1" applyBorder="1" applyAlignment="1">
      <alignment vertical="top"/>
    </xf>
    <xf numFmtId="0" fontId="12" fillId="0" borderId="2" xfId="0" applyFont="1" applyFill="1" applyBorder="1" applyAlignment="1">
      <alignment vertical="top"/>
    </xf>
    <xf numFmtId="14" fontId="15" fillId="0" borderId="2" xfId="0" applyNumberFormat="1" applyFont="1" applyFill="1" applyBorder="1" applyAlignment="1">
      <alignment horizontal="left" vertical="top"/>
    </xf>
    <xf numFmtId="14" fontId="26" fillId="0" borderId="3" xfId="1" applyNumberFormat="1" applyFont="1" applyFill="1" applyBorder="1" applyAlignment="1">
      <alignment horizontal="left" vertical="top" wrapText="1"/>
    </xf>
    <xf numFmtId="14" fontId="15" fillId="0" borderId="2" xfId="0" applyNumberFormat="1" applyFont="1" applyFill="1" applyBorder="1" applyAlignment="1">
      <alignment horizontal="left" vertical="top" wrapText="1"/>
    </xf>
    <xf numFmtId="14" fontId="26" fillId="0" borderId="2" xfId="0" applyNumberFormat="1" applyFont="1" applyFill="1" applyBorder="1" applyAlignment="1">
      <alignment horizontal="left" vertical="top" wrapText="1"/>
    </xf>
    <xf numFmtId="14" fontId="12" fillId="2" borderId="2" xfId="0" applyNumberFormat="1" applyFont="1" applyFill="1" applyBorder="1" applyAlignment="1">
      <alignment horizontal="left" vertical="top"/>
    </xf>
    <xf numFmtId="49" fontId="22" fillId="0" borderId="2" xfId="0" applyNumberFormat="1" applyFont="1" applyFill="1" applyBorder="1" applyAlignment="1">
      <alignment horizontal="left" vertical="top" wrapText="1"/>
    </xf>
    <xf numFmtId="49" fontId="31" fillId="0" borderId="2" xfId="0" applyNumberFormat="1" applyFont="1" applyFill="1" applyBorder="1" applyAlignment="1">
      <alignment horizontal="left" vertical="top" wrapText="1"/>
    </xf>
    <xf numFmtId="0" fontId="131" fillId="0" borderId="2" xfId="0" applyFont="1" applyBorder="1" applyAlignment="1">
      <alignment vertical="top" wrapText="1"/>
    </xf>
    <xf numFmtId="49" fontId="26" fillId="0" borderId="2" xfId="1" applyNumberFormat="1" applyFont="1" applyFill="1" applyBorder="1" applyAlignment="1">
      <alignment vertical="top" wrapText="1"/>
    </xf>
    <xf numFmtId="0" fontId="31" fillId="0" borderId="2" xfId="1" applyFont="1" applyBorder="1" applyAlignment="1">
      <alignment vertical="top"/>
    </xf>
    <xf numFmtId="49" fontId="31" fillId="0" borderId="2" xfId="16168" applyNumberFormat="1" applyFont="1" applyFill="1" applyBorder="1" applyAlignment="1">
      <alignment horizontal="left" vertical="top" wrapText="1"/>
    </xf>
    <xf numFmtId="49" fontId="31" fillId="0" borderId="2" xfId="1" applyNumberFormat="1" applyFont="1" applyFill="1" applyBorder="1" applyAlignment="1">
      <alignment horizontal="left" vertical="top" wrapText="1"/>
    </xf>
    <xf numFmtId="0" fontId="131" fillId="0" borderId="2" xfId="0" applyFont="1" applyBorder="1" applyAlignment="1">
      <alignment vertical="top"/>
    </xf>
    <xf numFmtId="14" fontId="31" fillId="0" borderId="2" xfId="1" applyNumberFormat="1" applyFont="1" applyFill="1" applyBorder="1" applyAlignment="1">
      <alignment horizontal="left" vertical="top" wrapText="1"/>
    </xf>
    <xf numFmtId="14" fontId="31" fillId="0" borderId="5" xfId="1" applyNumberFormat="1" applyFont="1" applyFill="1" applyBorder="1" applyAlignment="1">
      <alignment horizontal="left" vertical="top" wrapText="1"/>
    </xf>
    <xf numFmtId="0" fontId="31" fillId="0" borderId="2" xfId="1" applyFont="1" applyFill="1" applyBorder="1" applyAlignment="1">
      <alignment vertical="top"/>
    </xf>
    <xf numFmtId="0" fontId="31" fillId="0" borderId="0" xfId="1" applyFont="1" applyFill="1" applyAlignment="1">
      <alignment vertical="top"/>
    </xf>
    <xf numFmtId="0" fontId="1" fillId="0" borderId="0" xfId="1" applyFont="1" applyAlignment="1">
      <alignment horizontal="left" vertical="top"/>
    </xf>
    <xf numFmtId="0" fontId="31" fillId="2" borderId="2" xfId="0" applyFont="1" applyFill="1" applyBorder="1" applyAlignment="1">
      <alignment horizontal="left" vertical="top"/>
    </xf>
    <xf numFmtId="49" fontId="31" fillId="74" borderId="2" xfId="1" applyNumberFormat="1" applyFont="1" applyFill="1" applyBorder="1" applyAlignment="1">
      <alignment horizontal="left" vertical="top"/>
    </xf>
    <xf numFmtId="0" fontId="131" fillId="0" borderId="0" xfId="0" applyFont="1" applyAlignment="1">
      <alignment vertical="top" wrapText="1"/>
    </xf>
    <xf numFmtId="49" fontId="131" fillId="0" borderId="2" xfId="0" applyNumberFormat="1" applyFont="1" applyBorder="1" applyAlignment="1">
      <alignment vertical="top" wrapText="1"/>
    </xf>
    <xf numFmtId="14" fontId="31" fillId="2" borderId="2" xfId="1" applyNumberFormat="1" applyFont="1" applyFill="1" applyBorder="1" applyAlignment="1">
      <alignment horizontal="left" vertical="top" wrapText="1"/>
    </xf>
    <xf numFmtId="0" fontId="31" fillId="2" borderId="5" xfId="1" applyFont="1" applyFill="1" applyBorder="1" applyAlignment="1">
      <alignment horizontal="left" vertical="top"/>
    </xf>
    <xf numFmtId="0" fontId="31" fillId="2" borderId="0" xfId="1" applyFont="1" applyFill="1" applyAlignment="1">
      <alignment vertical="top"/>
    </xf>
    <xf numFmtId="49" fontId="31" fillId="0" borderId="2" xfId="1" applyNumberFormat="1" applyFont="1" applyFill="1" applyBorder="1" applyAlignment="1">
      <alignment horizontal="left" vertical="top"/>
    </xf>
    <xf numFmtId="49" fontId="131" fillId="0" borderId="2" xfId="0" applyNumberFormat="1" applyFont="1" applyBorder="1" applyAlignment="1">
      <alignment vertical="top"/>
    </xf>
    <xf numFmtId="0" fontId="31" fillId="0" borderId="5" xfId="1" applyFont="1" applyFill="1" applyBorder="1" applyAlignment="1">
      <alignment horizontal="left" vertical="top"/>
    </xf>
    <xf numFmtId="0" fontId="31" fillId="0" borderId="0" xfId="1" applyFont="1" applyAlignment="1">
      <alignment vertical="top"/>
    </xf>
    <xf numFmtId="0" fontId="23" fillId="0" borderId="2" xfId="1" applyFont="1" applyFill="1" applyBorder="1" applyAlignment="1">
      <alignment horizontal="left" vertical="top" wrapText="1"/>
    </xf>
    <xf numFmtId="0" fontId="23" fillId="0" borderId="2" xfId="1" applyFont="1" applyFill="1" applyBorder="1" applyAlignment="1">
      <alignment vertical="top" wrapText="1"/>
    </xf>
    <xf numFmtId="49" fontId="23" fillId="0" borderId="2" xfId="1" applyNumberFormat="1" applyFont="1" applyFill="1" applyBorder="1" applyAlignment="1">
      <alignment vertical="top" wrapText="1"/>
    </xf>
    <xf numFmtId="0" fontId="23" fillId="5" borderId="2" xfId="1" applyFont="1" applyFill="1" applyBorder="1" applyAlignment="1">
      <alignment vertical="top" wrapText="1"/>
    </xf>
    <xf numFmtId="14" fontId="23" fillId="0" borderId="2" xfId="1" applyNumberFormat="1" applyFont="1" applyFill="1" applyBorder="1" applyAlignment="1">
      <alignment horizontal="left" vertical="top" wrapText="1"/>
    </xf>
    <xf numFmtId="0" fontId="23" fillId="0" borderId="0" xfId="1" applyFont="1" applyFill="1" applyAlignment="1">
      <alignment vertical="top" wrapText="1"/>
    </xf>
    <xf numFmtId="14" fontId="31" fillId="0" borderId="2" xfId="1" applyNumberFormat="1" applyFont="1" applyFill="1" applyBorder="1" applyAlignment="1">
      <alignment horizontal="left" vertical="top"/>
    </xf>
    <xf numFmtId="16" fontId="31" fillId="0" borderId="2" xfId="1" applyNumberFormat="1" applyFont="1" applyFill="1" applyBorder="1" applyAlignment="1">
      <alignment horizontal="left" vertical="top" wrapText="1"/>
    </xf>
    <xf numFmtId="0" fontId="26" fillId="0" borderId="2" xfId="1" applyFont="1" applyFill="1" applyBorder="1" applyAlignment="1">
      <alignment horizontal="center" vertical="top" wrapText="1"/>
    </xf>
    <xf numFmtId="0" fontId="26" fillId="2" borderId="2" xfId="1" applyFont="1" applyFill="1" applyBorder="1" applyAlignment="1">
      <alignment horizontal="center" vertical="top" wrapText="1"/>
    </xf>
    <xf numFmtId="0" fontId="22" fillId="0" borderId="2" xfId="1" applyFont="1" applyFill="1" applyBorder="1" applyAlignment="1">
      <alignment horizontal="center" vertical="top" wrapText="1"/>
    </xf>
    <xf numFmtId="0" fontId="10" fillId="0" borderId="1" xfId="1" applyFont="1" applyBorder="1" applyAlignment="1">
      <alignment horizontal="center"/>
    </xf>
    <xf numFmtId="0" fontId="11" fillId="0" borderId="3" xfId="1" applyFont="1" applyBorder="1" applyAlignment="1">
      <alignment horizontal="center" vertical="center" wrapText="1"/>
    </xf>
    <xf numFmtId="0" fontId="11" fillId="0" borderId="4" xfId="1" applyFont="1" applyBorder="1" applyAlignment="1">
      <alignment horizontal="center" vertical="center" wrapText="1"/>
    </xf>
    <xf numFmtId="49" fontId="11" fillId="0" borderId="3" xfId="1" applyNumberFormat="1" applyFont="1" applyBorder="1" applyAlignment="1">
      <alignment horizontal="center" vertical="center" wrapText="1"/>
    </xf>
    <xf numFmtId="49" fontId="11" fillId="0" borderId="4" xfId="1" applyNumberFormat="1" applyFont="1" applyBorder="1" applyAlignment="1">
      <alignment horizontal="center" vertical="center" wrapText="1"/>
    </xf>
    <xf numFmtId="0" fontId="11" fillId="0" borderId="30" xfId="1" applyFont="1" applyBorder="1" applyAlignment="1">
      <alignment horizontal="center" vertical="center" wrapText="1"/>
    </xf>
    <xf numFmtId="0" fontId="11" fillId="0" borderId="2" xfId="1" applyFont="1" applyBorder="1" applyAlignment="1">
      <alignment horizontal="center" vertical="center" wrapText="1"/>
    </xf>
    <xf numFmtId="0" fontId="11" fillId="3" borderId="2" xfId="1" applyFont="1" applyFill="1" applyBorder="1" applyAlignment="1">
      <alignment horizontal="center" vertical="center"/>
    </xf>
    <xf numFmtId="0" fontId="11" fillId="4" borderId="2" xfId="1" applyFont="1" applyFill="1" applyBorder="1" applyAlignment="1">
      <alignment horizontal="center" vertical="center"/>
    </xf>
    <xf numFmtId="0" fontId="11" fillId="5" borderId="2" xfId="1" applyFont="1" applyFill="1" applyBorder="1" applyAlignment="1">
      <alignment horizontal="center" vertical="center" wrapText="1"/>
    </xf>
    <xf numFmtId="14" fontId="11" fillId="0" borderId="2" xfId="1" applyNumberFormat="1" applyFont="1" applyBorder="1" applyAlignment="1">
      <alignment horizontal="left" wrapText="1"/>
    </xf>
    <xf numFmtId="0" fontId="11" fillId="2" borderId="2" xfId="1" applyFont="1" applyFill="1" applyBorder="1" applyAlignment="1">
      <alignment horizontal="center" vertical="center"/>
    </xf>
    <xf numFmtId="0" fontId="11" fillId="0" borderId="2" xfId="1" applyFont="1" applyBorder="1" applyAlignment="1">
      <alignment horizontal="center" vertical="center"/>
    </xf>
    <xf numFmtId="0" fontId="12" fillId="0" borderId="2" xfId="1" applyFont="1" applyBorder="1" applyAlignment="1">
      <alignment horizontal="center" vertical="top" wrapText="1"/>
    </xf>
    <xf numFmtId="0" fontId="49" fillId="0" borderId="0" xfId="6" applyFill="1" applyAlignment="1"/>
    <xf numFmtId="0" fontId="0" fillId="0" borderId="40" xfId="0" applyBorder="1" applyAlignment="1"/>
    <xf numFmtId="0" fontId="49" fillId="0" borderId="15" xfId="6" applyBorder="1" applyAlignment="1">
      <alignment horizontal="center" vertical="center" wrapText="1"/>
    </xf>
    <xf numFmtId="0" fontId="49" fillId="0" borderId="16" xfId="6" applyBorder="1" applyAlignment="1">
      <alignment horizontal="center" vertical="center"/>
    </xf>
    <xf numFmtId="0" fontId="49" fillId="0" borderId="59" xfId="6" applyBorder="1" applyAlignment="1">
      <alignment horizontal="center" vertical="center"/>
    </xf>
    <xf numFmtId="0" fontId="49" fillId="0" borderId="41" xfId="6" applyBorder="1" applyAlignment="1">
      <alignment horizontal="center" vertical="center" wrapText="1"/>
    </xf>
    <xf numFmtId="0" fontId="49" fillId="0" borderId="46" xfId="6" applyBorder="1" applyAlignment="1">
      <alignment horizontal="center" vertical="center"/>
    </xf>
    <xf numFmtId="0" fontId="49" fillId="0" borderId="60" xfId="6" applyBorder="1" applyAlignment="1">
      <alignment horizontal="center" vertical="center"/>
    </xf>
    <xf numFmtId="0" fontId="49" fillId="0" borderId="42" xfId="6" applyFont="1" applyBorder="1" applyAlignment="1">
      <alignment horizontal="center" vertical="center" wrapText="1"/>
    </xf>
    <xf numFmtId="0" fontId="49" fillId="0" borderId="47" xfId="6" applyBorder="1" applyAlignment="1">
      <alignment horizontal="center" vertical="center"/>
    </xf>
    <xf numFmtId="0" fontId="49" fillId="0" borderId="61" xfId="6" applyBorder="1" applyAlignment="1">
      <alignment horizontal="center" vertical="center"/>
    </xf>
    <xf numFmtId="49" fontId="49" fillId="0" borderId="15" xfId="6" applyNumberFormat="1" applyFont="1" applyBorder="1" applyAlignment="1">
      <alignment horizontal="center" vertical="center" wrapText="1"/>
    </xf>
    <xf numFmtId="49" fontId="0" fillId="0" borderId="16" xfId="0" applyNumberFormat="1" applyBorder="1" applyAlignment="1">
      <alignment horizontal="center" vertical="center" wrapText="1"/>
    </xf>
    <xf numFmtId="49" fontId="0" fillId="0" borderId="59" xfId="0" applyNumberFormat="1" applyBorder="1" applyAlignment="1">
      <alignment horizontal="center" vertical="center" wrapText="1"/>
    </xf>
    <xf numFmtId="0" fontId="49" fillId="0" borderId="62" xfId="6" applyBorder="1" applyAlignment="1">
      <alignment horizontal="center" vertical="center"/>
    </xf>
    <xf numFmtId="0" fontId="49" fillId="0" borderId="43" xfId="6" applyBorder="1" applyAlignment="1">
      <alignment horizontal="center" vertical="center"/>
    </xf>
    <xf numFmtId="0" fontId="49" fillId="0" borderId="44" xfId="6" applyBorder="1" applyAlignment="1">
      <alignment horizontal="center" vertical="center"/>
    </xf>
    <xf numFmtId="0" fontId="49" fillId="0" borderId="45" xfId="6" applyBorder="1" applyAlignment="1">
      <alignment horizontal="center" vertical="center"/>
    </xf>
    <xf numFmtId="0" fontId="49" fillId="0" borderId="48" xfId="6" applyBorder="1" applyAlignment="1">
      <alignment horizontal="center" vertical="center" wrapText="1"/>
    </xf>
    <xf numFmtId="0" fontId="49" fillId="0" borderId="49" xfId="6" applyBorder="1" applyAlignment="1">
      <alignment horizontal="center" vertical="center"/>
    </xf>
    <xf numFmtId="0" fontId="49" fillId="0" borderId="50" xfId="6" applyBorder="1" applyAlignment="1">
      <alignment horizontal="center" vertical="center"/>
    </xf>
    <xf numFmtId="0" fontId="49" fillId="0" borderId="51" xfId="6" applyBorder="1" applyAlignment="1">
      <alignment horizontal="center" vertical="center" wrapText="1"/>
    </xf>
    <xf numFmtId="0" fontId="49" fillId="0" borderId="52" xfId="6" applyBorder="1" applyAlignment="1">
      <alignment horizontal="center" vertical="center"/>
    </xf>
    <xf numFmtId="0" fontId="49" fillId="0" borderId="43" xfId="6" applyNumberFormat="1" applyBorder="1" applyAlignment="1">
      <alignment horizontal="center" vertical="center" wrapText="1"/>
    </xf>
    <xf numFmtId="0" fontId="49" fillId="0" borderId="44" xfId="6" applyNumberFormat="1" applyBorder="1" applyAlignment="1">
      <alignment horizontal="center" vertical="center" wrapText="1"/>
    </xf>
    <xf numFmtId="0" fontId="49" fillId="0" borderId="45" xfId="6" applyNumberFormat="1" applyBorder="1" applyAlignment="1">
      <alignment horizontal="center" vertical="center" wrapText="1"/>
    </xf>
    <xf numFmtId="0" fontId="49" fillId="0" borderId="53" xfId="6" applyBorder="1" applyAlignment="1">
      <alignment horizontal="center" vertical="center"/>
    </xf>
    <xf numFmtId="0" fontId="49" fillId="0" borderId="54" xfId="6" applyBorder="1" applyAlignment="1">
      <alignment horizontal="center" vertical="center"/>
    </xf>
    <xf numFmtId="0" fontId="49" fillId="0" borderId="55" xfId="6" applyBorder="1" applyAlignment="1">
      <alignment horizontal="center" vertical="center"/>
    </xf>
    <xf numFmtId="0" fontId="49" fillId="0" borderId="56" xfId="6" applyBorder="1" applyAlignment="1">
      <alignment horizontal="center" vertical="center"/>
    </xf>
    <xf numFmtId="49" fontId="14" fillId="0" borderId="30" xfId="1" applyNumberFormat="1" applyFont="1" applyBorder="1" applyAlignment="1">
      <alignment horizontal="center" vertical="top" wrapText="1"/>
    </xf>
    <xf numFmtId="49" fontId="14" fillId="0" borderId="4" xfId="1" applyNumberFormat="1" applyFont="1" applyBorder="1" applyAlignment="1">
      <alignment horizontal="center" vertical="top" wrapText="1"/>
    </xf>
    <xf numFmtId="0" fontId="9" fillId="0" borderId="30" xfId="1" applyBorder="1" applyAlignment="1">
      <alignment horizontal="center"/>
    </xf>
    <xf numFmtId="0" fontId="9" fillId="0" borderId="4" xfId="1" applyBorder="1" applyAlignment="1">
      <alignment horizontal="center"/>
    </xf>
    <xf numFmtId="0" fontId="14" fillId="0" borderId="30" xfId="1" applyFont="1" applyBorder="1" applyAlignment="1">
      <alignment horizontal="center" vertical="top" wrapText="1"/>
    </xf>
    <xf numFmtId="0" fontId="14" fillId="0" borderId="4" xfId="1" applyFont="1" applyBorder="1" applyAlignment="1">
      <alignment horizontal="center" vertical="top" wrapText="1"/>
    </xf>
    <xf numFmtId="0" fontId="14" fillId="0" borderId="3"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4" xfId="1" applyFont="1" applyBorder="1" applyAlignment="1">
      <alignment horizontal="center" vertical="center" wrapText="1"/>
    </xf>
    <xf numFmtId="0" fontId="38" fillId="0" borderId="2" xfId="1" applyFont="1" applyBorder="1" applyAlignment="1">
      <alignment horizontal="center" vertical="center" wrapText="1"/>
    </xf>
    <xf numFmtId="0" fontId="38" fillId="0" borderId="2" xfId="1" applyFont="1" applyBorder="1" applyAlignment="1">
      <alignment horizontal="center" vertical="center"/>
    </xf>
    <xf numFmtId="49" fontId="14" fillId="0" borderId="3" xfId="1" applyNumberFormat="1" applyFont="1" applyBorder="1" applyAlignment="1">
      <alignment horizontal="center" vertical="center" wrapText="1"/>
    </xf>
    <xf numFmtId="49" fontId="14" fillId="0" borderId="9" xfId="1" applyNumberFormat="1" applyFont="1" applyBorder="1" applyAlignment="1">
      <alignment horizontal="center" vertical="center" wrapText="1"/>
    </xf>
    <xf numFmtId="49" fontId="14" fillId="0" borderId="4" xfId="1" applyNumberFormat="1" applyFont="1" applyBorder="1" applyAlignment="1">
      <alignment horizontal="center" vertical="center" wrapText="1"/>
    </xf>
    <xf numFmtId="0" fontId="12" fillId="0" borderId="12" xfId="1" applyFont="1" applyBorder="1" applyAlignment="1"/>
    <xf numFmtId="0" fontId="9" fillId="0" borderId="1" xfId="1" applyBorder="1" applyAlignment="1"/>
    <xf numFmtId="0" fontId="12" fillId="0" borderId="5" xfId="1" applyFont="1" applyBorder="1" applyAlignment="1"/>
    <xf numFmtId="0" fontId="9" fillId="0" borderId="6" xfId="1" applyBorder="1" applyAlignment="1"/>
    <xf numFmtId="0" fontId="51" fillId="0" borderId="3" xfId="1" applyFont="1" applyBorder="1" applyAlignment="1">
      <alignment horizontal="center" vertical="center" wrapText="1"/>
    </xf>
    <xf numFmtId="0" fontId="51" fillId="0" borderId="9" xfId="1" applyFont="1" applyBorder="1" applyAlignment="1">
      <alignment horizontal="center" vertical="center" wrapText="1"/>
    </xf>
    <xf numFmtId="0" fontId="51" fillId="0" borderId="4" xfId="1" applyFont="1" applyBorder="1" applyAlignment="1">
      <alignment horizontal="center" vertical="center" wrapText="1"/>
    </xf>
    <xf numFmtId="0" fontId="12" fillId="0" borderId="7" xfId="1" applyFont="1" applyBorder="1" applyAlignment="1"/>
    <xf numFmtId="0" fontId="9" fillId="0" borderId="10" xfId="1" applyBorder="1" applyAlignment="1"/>
    <xf numFmtId="0" fontId="12" fillId="0" borderId="11" xfId="1" applyFont="1" applyBorder="1" applyAlignment="1"/>
    <xf numFmtId="0" fontId="9" fillId="0" borderId="0" xfId="1" applyAlignment="1"/>
    <xf numFmtId="0" fontId="39" fillId="0" borderId="5" xfId="1" applyFont="1" applyBorder="1" applyAlignment="1">
      <alignment horizontal="left"/>
    </xf>
    <xf numFmtId="0" fontId="39" fillId="0" borderId="5" xfId="1" applyFont="1" applyBorder="1" applyAlignment="1"/>
    <xf numFmtId="0" fontId="38" fillId="0" borderId="3" xfId="1" applyFont="1" applyBorder="1" applyAlignment="1">
      <alignment horizontal="center" vertical="top" wrapText="1"/>
    </xf>
    <xf numFmtId="0" fontId="38" fillId="0" borderId="9" xfId="1" applyFont="1" applyBorder="1" applyAlignment="1">
      <alignment horizontal="center" vertical="top" wrapText="1"/>
    </xf>
    <xf numFmtId="0" fontId="38" fillId="0" borderId="4" xfId="1" applyFont="1" applyBorder="1" applyAlignment="1">
      <alignment horizontal="center" vertical="top" wrapText="1"/>
    </xf>
    <xf numFmtId="49" fontId="14" fillId="0" borderId="2" xfId="2" applyNumberFormat="1" applyFont="1" applyFill="1" applyBorder="1" applyAlignment="1">
      <alignment horizontal="center" vertical="center" wrapText="1"/>
    </xf>
    <xf numFmtId="49" fontId="14" fillId="0" borderId="5" xfId="2" applyNumberFormat="1" applyFont="1" applyFill="1" applyBorder="1" applyAlignment="1">
      <alignment horizontal="left" vertical="top" wrapText="1"/>
    </xf>
    <xf numFmtId="49" fontId="14" fillId="0" borderId="8" xfId="2" applyNumberFormat="1" applyFont="1" applyFill="1" applyBorder="1" applyAlignment="1">
      <alignment horizontal="left" vertical="top" wrapText="1"/>
    </xf>
    <xf numFmtId="49" fontId="14" fillId="0" borderId="6" xfId="2" applyNumberFormat="1" applyFont="1" applyFill="1" applyBorder="1" applyAlignment="1">
      <alignment horizontal="left" vertical="top" wrapText="1"/>
    </xf>
    <xf numFmtId="49" fontId="14" fillId="0" borderId="3" xfId="2" applyNumberFormat="1" applyFont="1" applyFill="1" applyBorder="1" applyAlignment="1">
      <alignment horizontal="center" vertical="center" wrapText="1"/>
    </xf>
    <xf numFmtId="49" fontId="14" fillId="0" borderId="4" xfId="2" applyNumberFormat="1" applyFont="1" applyFill="1" applyBorder="1" applyAlignment="1">
      <alignment horizontal="center" vertical="center" wrapText="1"/>
    </xf>
    <xf numFmtId="49" fontId="14" fillId="0" borderId="9" xfId="2" applyNumberFormat="1" applyFont="1" applyFill="1" applyBorder="1" applyAlignment="1">
      <alignment horizontal="center" vertical="center" wrapText="1"/>
    </xf>
    <xf numFmtId="0" fontId="68" fillId="0" borderId="2" xfId="0" applyFont="1" applyBorder="1" applyAlignment="1">
      <alignment horizontal="center" vertical="center" wrapText="1"/>
    </xf>
    <xf numFmtId="0" fontId="68" fillId="0" borderId="3" xfId="0" applyFont="1" applyBorder="1" applyAlignment="1">
      <alignment horizontal="center" vertical="center" wrapText="1"/>
    </xf>
    <xf numFmtId="0" fontId="38" fillId="0" borderId="3" xfId="1" applyFont="1" applyBorder="1" applyAlignment="1">
      <alignment horizontal="left" vertical="center"/>
    </xf>
    <xf numFmtId="0" fontId="38" fillId="0" borderId="9" xfId="1" applyFont="1" applyBorder="1" applyAlignment="1">
      <alignment horizontal="left" vertical="center"/>
    </xf>
    <xf numFmtId="0" fontId="38" fillId="0" borderId="4" xfId="1" applyFont="1" applyBorder="1" applyAlignment="1">
      <alignment horizontal="left" vertical="center"/>
    </xf>
    <xf numFmtId="0" fontId="38" fillId="0" borderId="3" xfId="1" applyFont="1" applyBorder="1" applyAlignment="1">
      <alignment horizontal="center" vertical="center" wrapText="1"/>
    </xf>
    <xf numFmtId="0" fontId="38" fillId="0" borderId="9" xfId="1" applyFont="1" applyBorder="1" applyAlignment="1">
      <alignment horizontal="center" vertical="center" wrapText="1"/>
    </xf>
    <xf numFmtId="0" fontId="38" fillId="0" borderId="4" xfId="1" applyFont="1" applyBorder="1" applyAlignment="1">
      <alignment horizontal="center" vertical="center" wrapText="1"/>
    </xf>
    <xf numFmtId="0" fontId="38" fillId="0" borderId="3" xfId="1" applyFont="1" applyBorder="1" applyAlignment="1">
      <alignment horizontal="center" vertical="center"/>
    </xf>
    <xf numFmtId="0" fontId="9" fillId="0" borderId="9" xfId="1" applyBorder="1" applyAlignment="1">
      <alignment horizontal="center" vertical="center"/>
    </xf>
    <xf numFmtId="0" fontId="10" fillId="0" borderId="3" xfId="1" applyFont="1" applyBorder="1" applyAlignment="1">
      <alignment horizontal="center" wrapText="1"/>
    </xf>
    <xf numFmtId="0" fontId="38" fillId="0" borderId="9" xfId="1" applyFont="1" applyBorder="1" applyAlignment="1">
      <alignment horizontal="center" wrapText="1"/>
    </xf>
    <xf numFmtId="0" fontId="38" fillId="0" borderId="4" xfId="1" applyFont="1" applyBorder="1" applyAlignment="1">
      <alignment horizontal="center" wrapText="1"/>
    </xf>
    <xf numFmtId="0" fontId="68" fillId="0" borderId="2" xfId="1" applyFont="1" applyBorder="1" applyAlignment="1">
      <alignment horizontal="center"/>
    </xf>
    <xf numFmtId="0" fontId="38" fillId="0" borderId="3" xfId="1" applyFont="1" applyBorder="1" applyAlignment="1">
      <alignment horizontal="center" vertical="top"/>
    </xf>
    <xf numFmtId="0" fontId="38" fillId="0" borderId="9" xfId="1" applyFont="1" applyBorder="1" applyAlignment="1">
      <alignment horizontal="center" vertical="top"/>
    </xf>
    <xf numFmtId="0" fontId="38" fillId="0" borderId="4" xfId="1" applyFont="1" applyBorder="1" applyAlignment="1">
      <alignment horizontal="center" vertical="top"/>
    </xf>
    <xf numFmtId="0" fontId="38" fillId="0" borderId="9" xfId="1" applyFont="1" applyBorder="1" applyAlignment="1">
      <alignment horizontal="center" vertical="center"/>
    </xf>
    <xf numFmtId="0" fontId="38" fillId="0" borderId="4" xfId="1" applyFont="1" applyBorder="1" applyAlignment="1">
      <alignment horizontal="center" vertical="center"/>
    </xf>
    <xf numFmtId="0" fontId="38" fillId="0" borderId="15" xfId="1" applyFont="1" applyBorder="1" applyAlignment="1">
      <alignment horizontal="center" wrapText="1"/>
    </xf>
    <xf numFmtId="0" fontId="38" fillId="0" borderId="16" xfId="1" applyFont="1" applyBorder="1" applyAlignment="1">
      <alignment horizontal="center" wrapText="1"/>
    </xf>
    <xf numFmtId="0" fontId="38" fillId="0" borderId="3" xfId="1" applyFont="1" applyBorder="1" applyAlignment="1">
      <alignment horizontal="center" wrapText="1"/>
    </xf>
    <xf numFmtId="0" fontId="38" fillId="0" borderId="5" xfId="1" applyFont="1" applyBorder="1" applyAlignment="1">
      <alignment horizontal="center" vertical="top" wrapText="1"/>
    </xf>
    <xf numFmtId="0" fontId="38" fillId="0" borderId="6" xfId="1" applyFont="1" applyBorder="1" applyAlignment="1">
      <alignment horizontal="center" vertical="top" wrapText="1"/>
    </xf>
    <xf numFmtId="0" fontId="87" fillId="0" borderId="5" xfId="0" applyFont="1" applyBorder="1" applyAlignment="1">
      <alignment horizontal="center" vertical="center" wrapText="1"/>
    </xf>
    <xf numFmtId="0" fontId="87" fillId="0" borderId="8" xfId="0" applyFont="1" applyBorder="1" applyAlignment="1">
      <alignment horizontal="center" vertical="center" wrapText="1"/>
    </xf>
    <xf numFmtId="0" fontId="38" fillId="0" borderId="5" xfId="1" applyFont="1" applyBorder="1" applyAlignment="1">
      <alignment horizontal="center"/>
    </xf>
    <xf numFmtId="0" fontId="38" fillId="0" borderId="6" xfId="1" applyFont="1" applyBorder="1" applyAlignment="1">
      <alignment horizontal="center"/>
    </xf>
    <xf numFmtId="0" fontId="9" fillId="0" borderId="5" xfId="1" applyBorder="1" applyAlignment="1">
      <alignment horizontal="center" vertical="top"/>
    </xf>
    <xf numFmtId="0" fontId="9" fillId="0" borderId="6" xfId="1" applyBorder="1" applyAlignment="1">
      <alignment horizontal="center" vertical="top"/>
    </xf>
    <xf numFmtId="0" fontId="9" fillId="0" borderId="32" xfId="1" applyBorder="1" applyAlignment="1">
      <alignment horizontal="center" vertical="top"/>
    </xf>
    <xf numFmtId="0" fontId="9" fillId="0" borderId="31" xfId="1" applyBorder="1" applyAlignment="1">
      <alignment horizontal="center" vertical="top"/>
    </xf>
    <xf numFmtId="0" fontId="9" fillId="0" borderId="2" xfId="1" applyBorder="1" applyAlignment="1">
      <alignment horizontal="center" vertical="top"/>
    </xf>
    <xf numFmtId="0" fontId="78" fillId="0" borderId="5" xfId="1" applyFont="1" applyBorder="1" applyAlignment="1">
      <alignment horizontal="center" vertical="top" wrapText="1"/>
    </xf>
    <xf numFmtId="0" fontId="78" fillId="0" borderId="6" xfId="1" applyFont="1" applyBorder="1" applyAlignment="1">
      <alignment horizontal="center" vertical="top" wrapText="1"/>
    </xf>
    <xf numFmtId="0" fontId="32" fillId="0" borderId="5" xfId="1" applyFont="1" applyBorder="1" applyAlignment="1">
      <alignment horizontal="center" vertical="top"/>
    </xf>
    <xf numFmtId="0" fontId="32" fillId="0" borderId="8" xfId="1" applyFont="1" applyBorder="1" applyAlignment="1">
      <alignment horizontal="center" vertical="top"/>
    </xf>
    <xf numFmtId="0" fontId="32" fillId="0" borderId="6" xfId="1" applyFont="1" applyBorder="1" applyAlignment="1">
      <alignment horizontal="center" vertical="top"/>
    </xf>
    <xf numFmtId="0" fontId="76" fillId="0" borderId="5" xfId="1" applyFont="1" applyBorder="1" applyAlignment="1">
      <alignment horizontal="center" vertical="top" wrapText="1"/>
    </xf>
    <xf numFmtId="0" fontId="76" fillId="0" borderId="6" xfId="1" applyFont="1" applyBorder="1" applyAlignment="1">
      <alignment horizontal="center" vertical="top"/>
    </xf>
    <xf numFmtId="0" fontId="10" fillId="0" borderId="2" xfId="1" applyFont="1" applyBorder="1" applyAlignment="1">
      <alignment horizontal="center" vertical="top" wrapText="1"/>
    </xf>
    <xf numFmtId="0" fontId="38" fillId="0" borderId="2" xfId="1" applyFont="1" applyBorder="1" applyAlignment="1">
      <alignment horizontal="center" vertical="top"/>
    </xf>
    <xf numFmtId="0" fontId="79" fillId="0" borderId="5" xfId="1" applyFont="1" applyBorder="1" applyAlignment="1">
      <alignment horizontal="center" vertical="top"/>
    </xf>
    <xf numFmtId="0" fontId="79" fillId="0" borderId="6" xfId="1" applyFont="1" applyBorder="1" applyAlignment="1">
      <alignment horizontal="center" vertical="top"/>
    </xf>
    <xf numFmtId="0" fontId="10" fillId="0" borderId="2" xfId="1" applyFont="1" applyFill="1" applyBorder="1" applyAlignment="1">
      <alignment horizontal="center" vertical="top" wrapText="1"/>
    </xf>
    <xf numFmtId="0" fontId="38" fillId="0" borderId="5" xfId="1" applyFont="1" applyBorder="1" applyAlignment="1">
      <alignment horizontal="center" vertical="top"/>
    </xf>
    <xf numFmtId="0" fontId="38" fillId="0" borderId="6" xfId="1" applyFont="1" applyBorder="1" applyAlignment="1">
      <alignment horizontal="center" vertical="top"/>
    </xf>
    <xf numFmtId="0" fontId="10" fillId="0" borderId="5" xfId="1" applyFont="1" applyBorder="1" applyAlignment="1">
      <alignment horizontal="center" vertical="top" wrapText="1"/>
    </xf>
    <xf numFmtId="0" fontId="10" fillId="0" borderId="6" xfId="1" applyFont="1" applyBorder="1" applyAlignment="1">
      <alignment horizontal="center" vertical="top" wrapText="1"/>
    </xf>
    <xf numFmtId="0" fontId="76" fillId="0" borderId="6" xfId="1" applyFont="1" applyBorder="1" applyAlignment="1">
      <alignment horizontal="center" vertical="top" wrapText="1"/>
    </xf>
    <xf numFmtId="0" fontId="10" fillId="0" borderId="3" xfId="1" applyFont="1" applyBorder="1" applyAlignment="1">
      <alignment horizontal="center" vertical="top" wrapText="1"/>
    </xf>
    <xf numFmtId="0" fontId="76" fillId="0" borderId="7" xfId="1" applyFont="1" applyBorder="1" applyAlignment="1">
      <alignment horizontal="center" vertical="top" wrapText="1"/>
    </xf>
    <xf numFmtId="0" fontId="76" fillId="0" borderId="17" xfId="1" applyFont="1" applyBorder="1" applyAlignment="1">
      <alignment horizontal="center" vertical="top" wrapText="1"/>
    </xf>
    <xf numFmtId="0" fontId="10" fillId="0" borderId="2" xfId="1" applyFont="1" applyBorder="1" applyAlignment="1">
      <alignment horizontal="center" wrapText="1"/>
    </xf>
    <xf numFmtId="0" fontId="9" fillId="0" borderId="0" xfId="1" applyAlignment="1">
      <alignment horizontal="center" vertical="top"/>
    </xf>
    <xf numFmtId="0" fontId="9" fillId="0" borderId="11" xfId="1" applyBorder="1" applyAlignment="1">
      <alignment horizontal="center" vertical="top"/>
    </xf>
    <xf numFmtId="0" fontId="38" fillId="0" borderId="5" xfId="1" applyFont="1" applyBorder="1" applyAlignment="1">
      <alignment horizontal="center" wrapText="1"/>
    </xf>
    <xf numFmtId="0" fontId="38" fillId="0" borderId="6" xfId="1" applyFont="1" applyBorder="1" applyAlignment="1">
      <alignment horizontal="center" wrapText="1"/>
    </xf>
    <xf numFmtId="0" fontId="9" fillId="0" borderId="2" xfId="1" applyBorder="1" applyAlignment="1">
      <alignment horizontal="center"/>
    </xf>
    <xf numFmtId="0" fontId="9" fillId="0" borderId="2" xfId="1" applyBorder="1" applyAlignment="1">
      <alignment vertical="top"/>
    </xf>
    <xf numFmtId="0" fontId="80" fillId="0" borderId="2" xfId="0" applyFont="1" applyBorder="1" applyAlignment="1">
      <alignment horizontal="center" vertical="center" wrapText="1"/>
    </xf>
    <xf numFmtId="0" fontId="12" fillId="0" borderId="2" xfId="1" applyFont="1" applyBorder="1" applyAlignment="1">
      <alignment horizontal="center" vertical="top"/>
    </xf>
    <xf numFmtId="0" fontId="12" fillId="0" borderId="5" xfId="1" applyFont="1" applyBorder="1" applyAlignment="1">
      <alignment horizontal="center" vertical="top"/>
    </xf>
    <xf numFmtId="0" fontId="12" fillId="0" borderId="6" xfId="1" applyFont="1" applyBorder="1" applyAlignment="1">
      <alignment horizontal="center" vertical="top"/>
    </xf>
    <xf numFmtId="0" fontId="12" fillId="0" borderId="31" xfId="1" applyFont="1" applyBorder="1" applyAlignment="1">
      <alignment horizontal="center" vertical="top"/>
    </xf>
    <xf numFmtId="0" fontId="12" fillId="0" borderId="32" xfId="1" applyFont="1" applyBorder="1" applyAlignment="1">
      <alignment horizontal="center" vertical="top"/>
    </xf>
    <xf numFmtId="0" fontId="12" fillId="0" borderId="34" xfId="1" applyFont="1" applyBorder="1" applyAlignment="1">
      <alignment horizontal="center" vertical="top"/>
    </xf>
    <xf numFmtId="0" fontId="9" fillId="0" borderId="5" xfId="1" applyBorder="1" applyAlignment="1">
      <alignment horizontal="center" vertical="top" wrapText="1"/>
    </xf>
    <xf numFmtId="0" fontId="9" fillId="0" borderId="6" xfId="1" applyBorder="1" applyAlignment="1">
      <alignment horizontal="center" vertical="top" wrapText="1"/>
    </xf>
    <xf numFmtId="0" fontId="9" fillId="0" borderId="5" xfId="1" applyFont="1" applyBorder="1" applyAlignment="1">
      <alignment horizontal="center" vertical="top"/>
    </xf>
    <xf numFmtId="0" fontId="9" fillId="0" borderId="6" xfId="1" applyFont="1" applyBorder="1" applyAlignment="1">
      <alignment horizontal="center" vertical="top"/>
    </xf>
    <xf numFmtId="0" fontId="71" fillId="0" borderId="2" xfId="1" applyFont="1" applyBorder="1" applyAlignment="1">
      <alignment horizontal="center" vertical="top"/>
    </xf>
    <xf numFmtId="0" fontId="10" fillId="0" borderId="2" xfId="1" applyFont="1" applyFill="1" applyBorder="1" applyAlignment="1">
      <alignment horizontal="center" vertical="center" wrapText="1"/>
    </xf>
    <xf numFmtId="0" fontId="10" fillId="0" borderId="31" xfId="1" applyFont="1" applyFill="1" applyBorder="1" applyAlignment="1">
      <alignment horizontal="center" vertical="center" wrapText="1"/>
    </xf>
    <xf numFmtId="0" fontId="12" fillId="0" borderId="5" xfId="1" applyFont="1" applyBorder="1" applyAlignment="1">
      <alignment horizontal="center"/>
    </xf>
    <xf numFmtId="0" fontId="12" fillId="0" borderId="6" xfId="1" applyFont="1" applyBorder="1" applyAlignment="1">
      <alignment horizontal="center"/>
    </xf>
    <xf numFmtId="0" fontId="10" fillId="0" borderId="2" xfId="1" applyFont="1" applyFill="1" applyBorder="1" applyAlignment="1">
      <alignment horizontal="center" wrapText="1"/>
    </xf>
    <xf numFmtId="0" fontId="32" fillId="0" borderId="5" xfId="1" applyFont="1" applyBorder="1" applyAlignment="1">
      <alignment horizontal="center" wrapText="1"/>
    </xf>
    <xf numFmtId="0" fontId="32" fillId="0" borderId="6" xfId="1" applyFont="1" applyBorder="1" applyAlignment="1">
      <alignment horizontal="center" wrapText="1"/>
    </xf>
    <xf numFmtId="0" fontId="78" fillId="0" borderId="2" xfId="1" applyFont="1" applyFill="1" applyBorder="1" applyAlignment="1">
      <alignment horizontal="center" vertical="top" wrapText="1"/>
    </xf>
    <xf numFmtId="0" fontId="8" fillId="0" borderId="2" xfId="1" applyFont="1" applyBorder="1" applyAlignment="1">
      <alignment horizontal="center" vertical="top" wrapText="1"/>
    </xf>
    <xf numFmtId="0" fontId="8" fillId="0" borderId="2" xfId="1" applyFont="1" applyBorder="1" applyAlignment="1">
      <alignment horizontal="center"/>
    </xf>
    <xf numFmtId="0" fontId="10" fillId="0" borderId="5" xfId="1" applyFont="1" applyFill="1" applyBorder="1" applyAlignment="1">
      <alignment horizontal="center" vertical="top" wrapText="1"/>
    </xf>
    <xf numFmtId="0" fontId="10" fillId="0" borderId="8" xfId="1" applyFont="1" applyFill="1" applyBorder="1" applyAlignment="1">
      <alignment horizontal="center" vertical="top" wrapText="1"/>
    </xf>
    <xf numFmtId="0" fontId="10" fillId="0" borderId="6" xfId="1" applyFont="1" applyFill="1" applyBorder="1" applyAlignment="1">
      <alignment horizontal="center" vertical="top" wrapText="1"/>
    </xf>
    <xf numFmtId="0" fontId="9" fillId="0" borderId="5" xfId="1" applyBorder="1" applyAlignment="1">
      <alignment horizontal="center" wrapText="1"/>
    </xf>
    <xf numFmtId="0" fontId="9" fillId="0" borderId="6" xfId="1" applyBorder="1" applyAlignment="1">
      <alignment horizontal="center" wrapText="1"/>
    </xf>
    <xf numFmtId="0" fontId="9" fillId="0" borderId="12" xfId="1" applyBorder="1" applyAlignment="1">
      <alignment horizontal="center" wrapText="1"/>
    </xf>
    <xf numFmtId="0" fontId="9" fillId="0" borderId="1" xfId="1" applyBorder="1" applyAlignment="1">
      <alignment horizontal="center" wrapText="1"/>
    </xf>
    <xf numFmtId="0" fontId="9" fillId="0" borderId="2" xfId="1" applyFill="1" applyBorder="1" applyAlignment="1">
      <alignment horizontal="center" wrapText="1"/>
    </xf>
    <xf numFmtId="0" fontId="9" fillId="0" borderId="2" xfId="1" applyBorder="1" applyAlignment="1">
      <alignment horizontal="center" wrapText="1"/>
    </xf>
    <xf numFmtId="0" fontId="9" fillId="0" borderId="12" xfId="1" applyBorder="1" applyAlignment="1">
      <alignment horizontal="center"/>
    </xf>
    <xf numFmtId="0" fontId="9" fillId="0" borderId="1" xfId="1" applyBorder="1" applyAlignment="1">
      <alignment horizontal="center"/>
    </xf>
    <xf numFmtId="0" fontId="9" fillId="0" borderId="5" xfId="1" applyBorder="1" applyAlignment="1">
      <alignment horizontal="center"/>
    </xf>
    <xf numFmtId="0" fontId="9" fillId="0" borderId="32" xfId="1" applyBorder="1" applyAlignment="1">
      <alignment horizontal="center"/>
    </xf>
  </cellXfs>
  <cellStyles count="44201">
    <cellStyle name="20% - Accent1" xfId="44129"/>
    <cellStyle name="20% - Accent1 2" xfId="44128"/>
    <cellStyle name="20% - Accent2" xfId="44127"/>
    <cellStyle name="20% - Accent2 2" xfId="44126"/>
    <cellStyle name="20% - Accent3" xfId="44125"/>
    <cellStyle name="20% - Accent3 2" xfId="44124"/>
    <cellStyle name="20% - Accent4" xfId="44123"/>
    <cellStyle name="20% - Accent4 2" xfId="44122"/>
    <cellStyle name="20% - Accent5" xfId="44121"/>
    <cellStyle name="20% - Accent5 2" xfId="44120"/>
    <cellStyle name="20% - Accent6" xfId="44119"/>
    <cellStyle name="20% - Accent6 2" xfId="44118"/>
    <cellStyle name="20% - Акцент1 10" xfId="44117"/>
    <cellStyle name="20% - Акцент1 100" xfId="44116"/>
    <cellStyle name="20% - Акцент1 101" xfId="44115"/>
    <cellStyle name="20% - Акцент1 102" xfId="44114"/>
    <cellStyle name="20% - Акцент1 103" xfId="44113"/>
    <cellStyle name="20% - Акцент1 104" xfId="44112"/>
    <cellStyle name="20% - Акцент1 105" xfId="44111"/>
    <cellStyle name="20% - Акцент1 106" xfId="44110"/>
    <cellStyle name="20% - Акцент1 107" xfId="44109"/>
    <cellStyle name="20% - Акцент1 108" xfId="44108"/>
    <cellStyle name="20% - Акцент1 109" xfId="44107"/>
    <cellStyle name="20% - Акцент1 11" xfId="44106"/>
    <cellStyle name="20% - Акцент1 110" xfId="44105"/>
    <cellStyle name="20% - Акцент1 111" xfId="44104"/>
    <cellStyle name="20% - Акцент1 112" xfId="44103"/>
    <cellStyle name="20% - Акцент1 113" xfId="44102"/>
    <cellStyle name="20% - Акцент1 114" xfId="44101"/>
    <cellStyle name="20% - Акцент1 115" xfId="44100"/>
    <cellStyle name="20% - Акцент1 116" xfId="44099"/>
    <cellStyle name="20% - Акцент1 117" xfId="44098"/>
    <cellStyle name="20% - Акцент1 118" xfId="44097"/>
    <cellStyle name="20% - Акцент1 119" xfId="44096"/>
    <cellStyle name="20% - Акцент1 12" xfId="44095"/>
    <cellStyle name="20% - Акцент1 120" xfId="44094"/>
    <cellStyle name="20% - Акцент1 121" xfId="44093"/>
    <cellStyle name="20% - Акцент1 122" xfId="44092"/>
    <cellStyle name="20% - Акцент1 123" xfId="44091"/>
    <cellStyle name="20% - Акцент1 124" xfId="44090"/>
    <cellStyle name="20% - Акцент1 125" xfId="44089"/>
    <cellStyle name="20% - Акцент1 126" xfId="44088"/>
    <cellStyle name="20% - Акцент1 127" xfId="44087"/>
    <cellStyle name="20% - Акцент1 128" xfId="44086"/>
    <cellStyle name="20% - Акцент1 129" xfId="44085"/>
    <cellStyle name="20% - Акцент1 13" xfId="44084"/>
    <cellStyle name="20% - Акцент1 130" xfId="44083"/>
    <cellStyle name="20% - Акцент1 131" xfId="44082"/>
    <cellStyle name="20% - Акцент1 132" xfId="44081"/>
    <cellStyle name="20% - Акцент1 133" xfId="44080"/>
    <cellStyle name="20% - Акцент1 134" xfId="44079"/>
    <cellStyle name="20% - Акцент1 135" xfId="44078"/>
    <cellStyle name="20% - Акцент1 136" xfId="44077"/>
    <cellStyle name="20% - Акцент1 137" xfId="44076"/>
    <cellStyle name="20% - Акцент1 138" xfId="44075"/>
    <cellStyle name="20% - Акцент1 139" xfId="44074"/>
    <cellStyle name="20% - Акцент1 14" xfId="44073"/>
    <cellStyle name="20% - Акцент1 140" xfId="44072"/>
    <cellStyle name="20% - Акцент1 141" xfId="44071"/>
    <cellStyle name="20% - Акцент1 142" xfId="44070"/>
    <cellStyle name="20% - Акцент1 143" xfId="44069"/>
    <cellStyle name="20% - Акцент1 144" xfId="44068"/>
    <cellStyle name="20% - Акцент1 145" xfId="44067"/>
    <cellStyle name="20% - Акцент1 146" xfId="44066"/>
    <cellStyle name="20% - Акцент1 147" xfId="44065"/>
    <cellStyle name="20% - Акцент1 148" xfId="44064"/>
    <cellStyle name="20% - Акцент1 149" xfId="44063"/>
    <cellStyle name="20% - Акцент1 15" xfId="44062"/>
    <cellStyle name="20% - Акцент1 150" xfId="44061"/>
    <cellStyle name="20% - Акцент1 151" xfId="44060"/>
    <cellStyle name="20% - Акцент1 16" xfId="44059"/>
    <cellStyle name="20% - Акцент1 17" xfId="44058"/>
    <cellStyle name="20% - Акцент1 18" xfId="44057"/>
    <cellStyle name="20% - Акцент1 19" xfId="44056"/>
    <cellStyle name="20% - Акцент1 2" xfId="44055"/>
    <cellStyle name="20% - Акцент1 2 10" xfId="44054"/>
    <cellStyle name="20% - Акцент1 2 11" xfId="44053"/>
    <cellStyle name="20% - Акцент1 2 12" xfId="44052"/>
    <cellStyle name="20% - Акцент1 2 13" xfId="44051"/>
    <cellStyle name="20% - Акцент1 2 2" xfId="44050"/>
    <cellStyle name="20% - Акцент1 2 2 2" xfId="44049"/>
    <cellStyle name="20% - Акцент1 2 2 3" xfId="44048"/>
    <cellStyle name="20% - Акцент1 2 2 4" xfId="44047"/>
    <cellStyle name="20% - Акцент1 2 2 5" xfId="44046"/>
    <cellStyle name="20% - Акцент1 2 2 6" xfId="44045"/>
    <cellStyle name="20% - Акцент1 2 2 7" xfId="44044"/>
    <cellStyle name="20% - Акцент1 2 3" xfId="44043"/>
    <cellStyle name="20% - Акцент1 2 4" xfId="44042"/>
    <cellStyle name="20% - Акцент1 2 5" xfId="44041"/>
    <cellStyle name="20% - Акцент1 2 6" xfId="44040"/>
    <cellStyle name="20% - Акцент1 2 7" xfId="44039"/>
    <cellStyle name="20% - Акцент1 2 8" xfId="44038"/>
    <cellStyle name="20% - Акцент1 2 9" xfId="44037"/>
    <cellStyle name="20% - Акцент1 20" xfId="44036"/>
    <cellStyle name="20% - Акцент1 21" xfId="44035"/>
    <cellStyle name="20% - Акцент1 22" xfId="44034"/>
    <cellStyle name="20% - Акцент1 23" xfId="44033"/>
    <cellStyle name="20% - Акцент1 24" xfId="44032"/>
    <cellStyle name="20% - Акцент1 25" xfId="44031"/>
    <cellStyle name="20% - Акцент1 26" xfId="44030"/>
    <cellStyle name="20% - Акцент1 27" xfId="44029"/>
    <cellStyle name="20% - Акцент1 28" xfId="44028"/>
    <cellStyle name="20% - Акцент1 29" xfId="44027"/>
    <cellStyle name="20% - Акцент1 3" xfId="44026"/>
    <cellStyle name="20% - Акцент1 30" xfId="44025"/>
    <cellStyle name="20% - Акцент1 31" xfId="44024"/>
    <cellStyle name="20% - Акцент1 32" xfId="44023"/>
    <cellStyle name="20% - Акцент1 33" xfId="44022"/>
    <cellStyle name="20% - Акцент1 34" xfId="44021"/>
    <cellStyle name="20% - Акцент1 35" xfId="44020"/>
    <cellStyle name="20% - Акцент1 36" xfId="44019"/>
    <cellStyle name="20% - Акцент1 37" xfId="44018"/>
    <cellStyle name="20% - Акцент1 38" xfId="44017"/>
    <cellStyle name="20% - Акцент1 39" xfId="44016"/>
    <cellStyle name="20% - Акцент1 4" xfId="44015"/>
    <cellStyle name="20% - Акцент1 40" xfId="44014"/>
    <cellStyle name="20% - Акцент1 41" xfId="44013"/>
    <cellStyle name="20% - Акцент1 42" xfId="44012"/>
    <cellStyle name="20% - Акцент1 43" xfId="44011"/>
    <cellStyle name="20% - Акцент1 44" xfId="44010"/>
    <cellStyle name="20% - Акцент1 45" xfId="44009"/>
    <cellStyle name="20% - Акцент1 46" xfId="44008"/>
    <cellStyle name="20% - Акцент1 47" xfId="44007"/>
    <cellStyle name="20% - Акцент1 48" xfId="44006"/>
    <cellStyle name="20% - Акцент1 49" xfId="44005"/>
    <cellStyle name="20% - Акцент1 5" xfId="44004"/>
    <cellStyle name="20% - Акцент1 50" xfId="44003"/>
    <cellStyle name="20% - Акцент1 51" xfId="44002"/>
    <cellStyle name="20% - Акцент1 52" xfId="44001"/>
    <cellStyle name="20% - Акцент1 53" xfId="44000"/>
    <cellStyle name="20% - Акцент1 54" xfId="43999"/>
    <cellStyle name="20% - Акцент1 55" xfId="43998"/>
    <cellStyle name="20% - Акцент1 56" xfId="43997"/>
    <cellStyle name="20% - Акцент1 57" xfId="43996"/>
    <cellStyle name="20% - Акцент1 58" xfId="43995"/>
    <cellStyle name="20% - Акцент1 59" xfId="43994"/>
    <cellStyle name="20% - Акцент1 6" xfId="43993"/>
    <cellStyle name="20% - Акцент1 60" xfId="43992"/>
    <cellStyle name="20% - Акцент1 61" xfId="43991"/>
    <cellStyle name="20% - Акцент1 62" xfId="43990"/>
    <cellStyle name="20% - Акцент1 63" xfId="43989"/>
    <cellStyle name="20% - Акцент1 64" xfId="43988"/>
    <cellStyle name="20% - Акцент1 65" xfId="43987"/>
    <cellStyle name="20% - Акцент1 66" xfId="43986"/>
    <cellStyle name="20% - Акцент1 67" xfId="43985"/>
    <cellStyle name="20% - Акцент1 68" xfId="43984"/>
    <cellStyle name="20% - Акцент1 69" xfId="43983"/>
    <cellStyle name="20% - Акцент1 7" xfId="43982"/>
    <cellStyle name="20% - Акцент1 70" xfId="43981"/>
    <cellStyle name="20% - Акцент1 71" xfId="43980"/>
    <cellStyle name="20% - Акцент1 72" xfId="43979"/>
    <cellStyle name="20% - Акцент1 73" xfId="43978"/>
    <cellStyle name="20% - Акцент1 74" xfId="43977"/>
    <cellStyle name="20% - Акцент1 75" xfId="43976"/>
    <cellStyle name="20% - Акцент1 76" xfId="43975"/>
    <cellStyle name="20% - Акцент1 77" xfId="43974"/>
    <cellStyle name="20% - Акцент1 78" xfId="43973"/>
    <cellStyle name="20% - Акцент1 79" xfId="43972"/>
    <cellStyle name="20% - Акцент1 8" xfId="43971"/>
    <cellStyle name="20% - Акцент1 80" xfId="43970"/>
    <cellStyle name="20% - Акцент1 81" xfId="43969"/>
    <cellStyle name="20% - Акцент1 82" xfId="43968"/>
    <cellStyle name="20% - Акцент1 83" xfId="43967"/>
    <cellStyle name="20% - Акцент1 84" xfId="43966"/>
    <cellStyle name="20% - Акцент1 85" xfId="43965"/>
    <cellStyle name="20% - Акцент1 86" xfId="43964"/>
    <cellStyle name="20% - Акцент1 87" xfId="43963"/>
    <cellStyle name="20% - Акцент1 88" xfId="43962"/>
    <cellStyle name="20% - Акцент1 89" xfId="43961"/>
    <cellStyle name="20% - Акцент1 9" xfId="43960"/>
    <cellStyle name="20% - Акцент1 90" xfId="43959"/>
    <cellStyle name="20% - Акцент1 91" xfId="43958"/>
    <cellStyle name="20% - Акцент1 92" xfId="43957"/>
    <cellStyle name="20% - Акцент1 93" xfId="43956"/>
    <cellStyle name="20% - Акцент1 94" xfId="43955"/>
    <cellStyle name="20% - Акцент1 95" xfId="43954"/>
    <cellStyle name="20% - Акцент1 96" xfId="43953"/>
    <cellStyle name="20% - Акцент1 97" xfId="43952"/>
    <cellStyle name="20% - Акцент1 98" xfId="43951"/>
    <cellStyle name="20% - Акцент1 99" xfId="43950"/>
    <cellStyle name="20% - Акцент2 10" xfId="43949"/>
    <cellStyle name="20% - Акцент2 100" xfId="43948"/>
    <cellStyle name="20% - Акцент2 101" xfId="43947"/>
    <cellStyle name="20% - Акцент2 102" xfId="43946"/>
    <cellStyle name="20% - Акцент2 103" xfId="43945"/>
    <cellStyle name="20% - Акцент2 104" xfId="43944"/>
    <cellStyle name="20% - Акцент2 105" xfId="43943"/>
    <cellStyle name="20% - Акцент2 106" xfId="43942"/>
    <cellStyle name="20% - Акцент2 107" xfId="43941"/>
    <cellStyle name="20% - Акцент2 108" xfId="43940"/>
    <cellStyle name="20% - Акцент2 109" xfId="43939"/>
    <cellStyle name="20% - Акцент2 11" xfId="43938"/>
    <cellStyle name="20% - Акцент2 110" xfId="43937"/>
    <cellStyle name="20% - Акцент2 111" xfId="43936"/>
    <cellStyle name="20% - Акцент2 112" xfId="43935"/>
    <cellStyle name="20% - Акцент2 113" xfId="43934"/>
    <cellStyle name="20% - Акцент2 114" xfId="43933"/>
    <cellStyle name="20% - Акцент2 115" xfId="43932"/>
    <cellStyle name="20% - Акцент2 116" xfId="43931"/>
    <cellStyle name="20% - Акцент2 117" xfId="43930"/>
    <cellStyle name="20% - Акцент2 118" xfId="43929"/>
    <cellStyle name="20% - Акцент2 119" xfId="43928"/>
    <cellStyle name="20% - Акцент2 12" xfId="43927"/>
    <cellStyle name="20% - Акцент2 120" xfId="43926"/>
    <cellStyle name="20% - Акцент2 121" xfId="43925"/>
    <cellStyle name="20% - Акцент2 122" xfId="43924"/>
    <cellStyle name="20% - Акцент2 123" xfId="43923"/>
    <cellStyle name="20% - Акцент2 124" xfId="43922"/>
    <cellStyle name="20% - Акцент2 125" xfId="43921"/>
    <cellStyle name="20% - Акцент2 126" xfId="43920"/>
    <cellStyle name="20% - Акцент2 127" xfId="43919"/>
    <cellStyle name="20% - Акцент2 128" xfId="43918"/>
    <cellStyle name="20% - Акцент2 129" xfId="43917"/>
    <cellStyle name="20% - Акцент2 13" xfId="43916"/>
    <cellStyle name="20% - Акцент2 130" xfId="43915"/>
    <cellStyle name="20% - Акцент2 131" xfId="43914"/>
    <cellStyle name="20% - Акцент2 132" xfId="43913"/>
    <cellStyle name="20% - Акцент2 133" xfId="43912"/>
    <cellStyle name="20% - Акцент2 134" xfId="43911"/>
    <cellStyle name="20% - Акцент2 135" xfId="43910"/>
    <cellStyle name="20% - Акцент2 136" xfId="43909"/>
    <cellStyle name="20% - Акцент2 137" xfId="43908"/>
    <cellStyle name="20% - Акцент2 138" xfId="43907"/>
    <cellStyle name="20% - Акцент2 139" xfId="43906"/>
    <cellStyle name="20% - Акцент2 14" xfId="43905"/>
    <cellStyle name="20% - Акцент2 140" xfId="43904"/>
    <cellStyle name="20% - Акцент2 141" xfId="43903"/>
    <cellStyle name="20% - Акцент2 142" xfId="43902"/>
    <cellStyle name="20% - Акцент2 143" xfId="43901"/>
    <cellStyle name="20% - Акцент2 144" xfId="43900"/>
    <cellStyle name="20% - Акцент2 145" xfId="43899"/>
    <cellStyle name="20% - Акцент2 146" xfId="43898"/>
    <cellStyle name="20% - Акцент2 147" xfId="43897"/>
    <cellStyle name="20% - Акцент2 148" xfId="43896"/>
    <cellStyle name="20% - Акцент2 149" xfId="43895"/>
    <cellStyle name="20% - Акцент2 15" xfId="43894"/>
    <cellStyle name="20% - Акцент2 150" xfId="43893"/>
    <cellStyle name="20% - Акцент2 151" xfId="43892"/>
    <cellStyle name="20% - Акцент2 16" xfId="43891"/>
    <cellStyle name="20% - Акцент2 17" xfId="43890"/>
    <cellStyle name="20% - Акцент2 18" xfId="43889"/>
    <cellStyle name="20% - Акцент2 19" xfId="43888"/>
    <cellStyle name="20% - Акцент2 2" xfId="43887"/>
    <cellStyle name="20% - Акцент2 2 10" xfId="43886"/>
    <cellStyle name="20% - Акцент2 2 11" xfId="43885"/>
    <cellStyle name="20% - Акцент2 2 12" xfId="43884"/>
    <cellStyle name="20% - Акцент2 2 13" xfId="43883"/>
    <cellStyle name="20% - Акцент2 2 2" xfId="43882"/>
    <cellStyle name="20% - Акцент2 2 2 2" xfId="43881"/>
    <cellStyle name="20% - Акцент2 2 2 3" xfId="43880"/>
    <cellStyle name="20% - Акцент2 2 2 4" xfId="43879"/>
    <cellStyle name="20% - Акцент2 2 2 5" xfId="43878"/>
    <cellStyle name="20% - Акцент2 2 2 6" xfId="43877"/>
    <cellStyle name="20% - Акцент2 2 2 7" xfId="43876"/>
    <cellStyle name="20% - Акцент2 2 3" xfId="43875"/>
    <cellStyle name="20% - Акцент2 2 4" xfId="43874"/>
    <cellStyle name="20% - Акцент2 2 5" xfId="43873"/>
    <cellStyle name="20% - Акцент2 2 6" xfId="43872"/>
    <cellStyle name="20% - Акцент2 2 7" xfId="43871"/>
    <cellStyle name="20% - Акцент2 2 8" xfId="43870"/>
    <cellStyle name="20% - Акцент2 2 9" xfId="43869"/>
    <cellStyle name="20% - Акцент2 20" xfId="43868"/>
    <cellStyle name="20% - Акцент2 21" xfId="43867"/>
    <cellStyle name="20% - Акцент2 22" xfId="43866"/>
    <cellStyle name="20% - Акцент2 23" xfId="43865"/>
    <cellStyle name="20% - Акцент2 24" xfId="43864"/>
    <cellStyle name="20% - Акцент2 25" xfId="43863"/>
    <cellStyle name="20% - Акцент2 26" xfId="43862"/>
    <cellStyle name="20% - Акцент2 27" xfId="43861"/>
    <cellStyle name="20% - Акцент2 28" xfId="43860"/>
    <cellStyle name="20% - Акцент2 29" xfId="43859"/>
    <cellStyle name="20% - Акцент2 3" xfId="43858"/>
    <cellStyle name="20% - Акцент2 30" xfId="43857"/>
    <cellStyle name="20% - Акцент2 31" xfId="43856"/>
    <cellStyle name="20% - Акцент2 32" xfId="43855"/>
    <cellStyle name="20% - Акцент2 33" xfId="43854"/>
    <cellStyle name="20% - Акцент2 34" xfId="43853"/>
    <cellStyle name="20% - Акцент2 35" xfId="43852"/>
    <cellStyle name="20% - Акцент2 36" xfId="43851"/>
    <cellStyle name="20% - Акцент2 37" xfId="43850"/>
    <cellStyle name="20% - Акцент2 38" xfId="43849"/>
    <cellStyle name="20% - Акцент2 39" xfId="43848"/>
    <cellStyle name="20% - Акцент2 4" xfId="43847"/>
    <cellStyle name="20% - Акцент2 40" xfId="43846"/>
    <cellStyle name="20% - Акцент2 41" xfId="43845"/>
    <cellStyle name="20% - Акцент2 42" xfId="43844"/>
    <cellStyle name="20% - Акцент2 43" xfId="43843"/>
    <cellStyle name="20% - Акцент2 44" xfId="43842"/>
    <cellStyle name="20% - Акцент2 45" xfId="43841"/>
    <cellStyle name="20% - Акцент2 46" xfId="43840"/>
    <cellStyle name="20% - Акцент2 47" xfId="43839"/>
    <cellStyle name="20% - Акцент2 48" xfId="43838"/>
    <cellStyle name="20% - Акцент2 49" xfId="43837"/>
    <cellStyle name="20% - Акцент2 5" xfId="43836"/>
    <cellStyle name="20% - Акцент2 50" xfId="43835"/>
    <cellStyle name="20% - Акцент2 51" xfId="43834"/>
    <cellStyle name="20% - Акцент2 52" xfId="43833"/>
    <cellStyle name="20% - Акцент2 53" xfId="43832"/>
    <cellStyle name="20% - Акцент2 54" xfId="43831"/>
    <cellStyle name="20% - Акцент2 55" xfId="43830"/>
    <cellStyle name="20% - Акцент2 56" xfId="43829"/>
    <cellStyle name="20% - Акцент2 57" xfId="43828"/>
    <cellStyle name="20% - Акцент2 58" xfId="43827"/>
    <cellStyle name="20% - Акцент2 59" xfId="43826"/>
    <cellStyle name="20% - Акцент2 6" xfId="43825"/>
    <cellStyle name="20% - Акцент2 60" xfId="43824"/>
    <cellStyle name="20% - Акцент2 61" xfId="43823"/>
    <cellStyle name="20% - Акцент2 62" xfId="43822"/>
    <cellStyle name="20% - Акцент2 63" xfId="43821"/>
    <cellStyle name="20% - Акцент2 64" xfId="43820"/>
    <cellStyle name="20% - Акцент2 65" xfId="43819"/>
    <cellStyle name="20% - Акцент2 66" xfId="43818"/>
    <cellStyle name="20% - Акцент2 67" xfId="43817"/>
    <cellStyle name="20% - Акцент2 68" xfId="43816"/>
    <cellStyle name="20% - Акцент2 69" xfId="43815"/>
    <cellStyle name="20% - Акцент2 7" xfId="43814"/>
    <cellStyle name="20% - Акцент2 70" xfId="43813"/>
    <cellStyle name="20% - Акцент2 71" xfId="43812"/>
    <cellStyle name="20% - Акцент2 72" xfId="43811"/>
    <cellStyle name="20% - Акцент2 73" xfId="43810"/>
    <cellStyle name="20% - Акцент2 74" xfId="43809"/>
    <cellStyle name="20% - Акцент2 75" xfId="43808"/>
    <cellStyle name="20% - Акцент2 76" xfId="43807"/>
    <cellStyle name="20% - Акцент2 77" xfId="43806"/>
    <cellStyle name="20% - Акцент2 78" xfId="43805"/>
    <cellStyle name="20% - Акцент2 79" xfId="43804"/>
    <cellStyle name="20% - Акцент2 8" xfId="43803"/>
    <cellStyle name="20% - Акцент2 80" xfId="43802"/>
    <cellStyle name="20% - Акцент2 81" xfId="43801"/>
    <cellStyle name="20% - Акцент2 82" xfId="43800"/>
    <cellStyle name="20% - Акцент2 83" xfId="43799"/>
    <cellStyle name="20% - Акцент2 84" xfId="43798"/>
    <cellStyle name="20% - Акцент2 85" xfId="43797"/>
    <cellStyle name="20% - Акцент2 86" xfId="43796"/>
    <cellStyle name="20% - Акцент2 87" xfId="43795"/>
    <cellStyle name="20% - Акцент2 88" xfId="43794"/>
    <cellStyle name="20% - Акцент2 89" xfId="43793"/>
    <cellStyle name="20% - Акцент2 9" xfId="43792"/>
    <cellStyle name="20% - Акцент2 90" xfId="43791"/>
    <cellStyle name="20% - Акцент2 91" xfId="43790"/>
    <cellStyle name="20% - Акцент2 92" xfId="43789"/>
    <cellStyle name="20% - Акцент2 93" xfId="43788"/>
    <cellStyle name="20% - Акцент2 94" xfId="43787"/>
    <cellStyle name="20% - Акцент2 95" xfId="43786"/>
    <cellStyle name="20% - Акцент2 96" xfId="43785"/>
    <cellStyle name="20% - Акцент2 97" xfId="43784"/>
    <cellStyle name="20% - Акцент2 98" xfId="43783"/>
    <cellStyle name="20% - Акцент2 99" xfId="43782"/>
    <cellStyle name="20% - Акцент3 10" xfId="43781"/>
    <cellStyle name="20% - Акцент3 100" xfId="43780"/>
    <cellStyle name="20% - Акцент3 101" xfId="43779"/>
    <cellStyle name="20% - Акцент3 102" xfId="43778"/>
    <cellStyle name="20% - Акцент3 103" xfId="43777"/>
    <cellStyle name="20% - Акцент3 104" xfId="43776"/>
    <cellStyle name="20% - Акцент3 105" xfId="43775"/>
    <cellStyle name="20% - Акцент3 106" xfId="43774"/>
    <cellStyle name="20% - Акцент3 107" xfId="43773"/>
    <cellStyle name="20% - Акцент3 108" xfId="43772"/>
    <cellStyle name="20% - Акцент3 109" xfId="43771"/>
    <cellStyle name="20% - Акцент3 11" xfId="43770"/>
    <cellStyle name="20% - Акцент3 110" xfId="43769"/>
    <cellStyle name="20% - Акцент3 111" xfId="43768"/>
    <cellStyle name="20% - Акцент3 112" xfId="43767"/>
    <cellStyle name="20% - Акцент3 113" xfId="43766"/>
    <cellStyle name="20% - Акцент3 114" xfId="43765"/>
    <cellStyle name="20% - Акцент3 115" xfId="43764"/>
    <cellStyle name="20% - Акцент3 116" xfId="43763"/>
    <cellStyle name="20% - Акцент3 117" xfId="43762"/>
    <cellStyle name="20% - Акцент3 118" xfId="43761"/>
    <cellStyle name="20% - Акцент3 119" xfId="43760"/>
    <cellStyle name="20% - Акцент3 12" xfId="43759"/>
    <cellStyle name="20% - Акцент3 120" xfId="43758"/>
    <cellStyle name="20% - Акцент3 121" xfId="43757"/>
    <cellStyle name="20% - Акцент3 122" xfId="43756"/>
    <cellStyle name="20% - Акцент3 123" xfId="43755"/>
    <cellStyle name="20% - Акцент3 124" xfId="43754"/>
    <cellStyle name="20% - Акцент3 125" xfId="43753"/>
    <cellStyle name="20% - Акцент3 126" xfId="43752"/>
    <cellStyle name="20% - Акцент3 127" xfId="43751"/>
    <cellStyle name="20% - Акцент3 128" xfId="43750"/>
    <cellStyle name="20% - Акцент3 129" xfId="43749"/>
    <cellStyle name="20% - Акцент3 13" xfId="43748"/>
    <cellStyle name="20% - Акцент3 130" xfId="43747"/>
    <cellStyle name="20% - Акцент3 131" xfId="43746"/>
    <cellStyle name="20% - Акцент3 132" xfId="43745"/>
    <cellStyle name="20% - Акцент3 133" xfId="43744"/>
    <cellStyle name="20% - Акцент3 134" xfId="43743"/>
    <cellStyle name="20% - Акцент3 135" xfId="43742"/>
    <cellStyle name="20% - Акцент3 136" xfId="43741"/>
    <cellStyle name="20% - Акцент3 137" xfId="43740"/>
    <cellStyle name="20% - Акцент3 138" xfId="43739"/>
    <cellStyle name="20% - Акцент3 139" xfId="43738"/>
    <cellStyle name="20% - Акцент3 14" xfId="43737"/>
    <cellStyle name="20% - Акцент3 140" xfId="43736"/>
    <cellStyle name="20% - Акцент3 141" xfId="43735"/>
    <cellStyle name="20% - Акцент3 142" xfId="43734"/>
    <cellStyle name="20% - Акцент3 143" xfId="43733"/>
    <cellStyle name="20% - Акцент3 144" xfId="43732"/>
    <cellStyle name="20% - Акцент3 145" xfId="43731"/>
    <cellStyle name="20% - Акцент3 146" xfId="43730"/>
    <cellStyle name="20% - Акцент3 147" xfId="43729"/>
    <cellStyle name="20% - Акцент3 148" xfId="43728"/>
    <cellStyle name="20% - Акцент3 149" xfId="43727"/>
    <cellStyle name="20% - Акцент3 15" xfId="43726"/>
    <cellStyle name="20% - Акцент3 150" xfId="43725"/>
    <cellStyle name="20% - Акцент3 151" xfId="43724"/>
    <cellStyle name="20% - Акцент3 16" xfId="43723"/>
    <cellStyle name="20% - Акцент3 17" xfId="43722"/>
    <cellStyle name="20% - Акцент3 18" xfId="43721"/>
    <cellStyle name="20% - Акцент3 19" xfId="43720"/>
    <cellStyle name="20% - Акцент3 2" xfId="43719"/>
    <cellStyle name="20% - Акцент3 2 10" xfId="43718"/>
    <cellStyle name="20% - Акцент3 2 11" xfId="43717"/>
    <cellStyle name="20% - Акцент3 2 12" xfId="43716"/>
    <cellStyle name="20% - Акцент3 2 13" xfId="43715"/>
    <cellStyle name="20% - Акцент3 2 2" xfId="43714"/>
    <cellStyle name="20% - Акцент3 2 2 2" xfId="43713"/>
    <cellStyle name="20% - Акцент3 2 2 3" xfId="43712"/>
    <cellStyle name="20% - Акцент3 2 2 4" xfId="43711"/>
    <cellStyle name="20% - Акцент3 2 2 5" xfId="43710"/>
    <cellStyle name="20% - Акцент3 2 2 6" xfId="43709"/>
    <cellStyle name="20% - Акцент3 2 2 7" xfId="43708"/>
    <cellStyle name="20% - Акцент3 2 3" xfId="43707"/>
    <cellStyle name="20% - Акцент3 2 4" xfId="43706"/>
    <cellStyle name="20% - Акцент3 2 5" xfId="43705"/>
    <cellStyle name="20% - Акцент3 2 6" xfId="43704"/>
    <cellStyle name="20% - Акцент3 2 7" xfId="43703"/>
    <cellStyle name="20% - Акцент3 2 8" xfId="43702"/>
    <cellStyle name="20% - Акцент3 2 9" xfId="43701"/>
    <cellStyle name="20% - Акцент3 20" xfId="43700"/>
    <cellStyle name="20% - Акцент3 21" xfId="43699"/>
    <cellStyle name="20% - Акцент3 22" xfId="43698"/>
    <cellStyle name="20% - Акцент3 23" xfId="43697"/>
    <cellStyle name="20% - Акцент3 24" xfId="43696"/>
    <cellStyle name="20% - Акцент3 25" xfId="43695"/>
    <cellStyle name="20% - Акцент3 26" xfId="43694"/>
    <cellStyle name="20% - Акцент3 27" xfId="43693"/>
    <cellStyle name="20% - Акцент3 28" xfId="43692"/>
    <cellStyle name="20% - Акцент3 29" xfId="43691"/>
    <cellStyle name="20% - Акцент3 3" xfId="43690"/>
    <cellStyle name="20% - Акцент3 30" xfId="43689"/>
    <cellStyle name="20% - Акцент3 31" xfId="43688"/>
    <cellStyle name="20% - Акцент3 32" xfId="43687"/>
    <cellStyle name="20% - Акцент3 33" xfId="43686"/>
    <cellStyle name="20% - Акцент3 34" xfId="43685"/>
    <cellStyle name="20% - Акцент3 35" xfId="43684"/>
    <cellStyle name="20% - Акцент3 36" xfId="43683"/>
    <cellStyle name="20% - Акцент3 37" xfId="43682"/>
    <cellStyle name="20% - Акцент3 38" xfId="43681"/>
    <cellStyle name="20% - Акцент3 39" xfId="43680"/>
    <cellStyle name="20% - Акцент3 4" xfId="43679"/>
    <cellStyle name="20% - Акцент3 40" xfId="43678"/>
    <cellStyle name="20% - Акцент3 41" xfId="43677"/>
    <cellStyle name="20% - Акцент3 42" xfId="43676"/>
    <cellStyle name="20% - Акцент3 43" xfId="43675"/>
    <cellStyle name="20% - Акцент3 44" xfId="43674"/>
    <cellStyle name="20% - Акцент3 45" xfId="43673"/>
    <cellStyle name="20% - Акцент3 46" xfId="43672"/>
    <cellStyle name="20% - Акцент3 47" xfId="43671"/>
    <cellStyle name="20% - Акцент3 48" xfId="43670"/>
    <cellStyle name="20% - Акцент3 49" xfId="43669"/>
    <cellStyle name="20% - Акцент3 5" xfId="43668"/>
    <cellStyle name="20% - Акцент3 50" xfId="43667"/>
    <cellStyle name="20% - Акцент3 51" xfId="43666"/>
    <cellStyle name="20% - Акцент3 52" xfId="43665"/>
    <cellStyle name="20% - Акцент3 53" xfId="43664"/>
    <cellStyle name="20% - Акцент3 54" xfId="43663"/>
    <cellStyle name="20% - Акцент3 55" xfId="43662"/>
    <cellStyle name="20% - Акцент3 56" xfId="43661"/>
    <cellStyle name="20% - Акцент3 57" xfId="43660"/>
    <cellStyle name="20% - Акцент3 58" xfId="43659"/>
    <cellStyle name="20% - Акцент3 59" xfId="43658"/>
    <cellStyle name="20% - Акцент3 6" xfId="43657"/>
    <cellStyle name="20% - Акцент3 60" xfId="43656"/>
    <cellStyle name="20% - Акцент3 61" xfId="43655"/>
    <cellStyle name="20% - Акцент3 62" xfId="43654"/>
    <cellStyle name="20% - Акцент3 63" xfId="43653"/>
    <cellStyle name="20% - Акцент3 64" xfId="43652"/>
    <cellStyle name="20% - Акцент3 65" xfId="43651"/>
    <cellStyle name="20% - Акцент3 66" xfId="43650"/>
    <cellStyle name="20% - Акцент3 67" xfId="43649"/>
    <cellStyle name="20% - Акцент3 68" xfId="43648"/>
    <cellStyle name="20% - Акцент3 69" xfId="43647"/>
    <cellStyle name="20% - Акцент3 7" xfId="43646"/>
    <cellStyle name="20% - Акцент3 70" xfId="43645"/>
    <cellStyle name="20% - Акцент3 71" xfId="43644"/>
    <cellStyle name="20% - Акцент3 72" xfId="43643"/>
    <cellStyle name="20% - Акцент3 73" xfId="43642"/>
    <cellStyle name="20% - Акцент3 74" xfId="43641"/>
    <cellStyle name="20% - Акцент3 75" xfId="43640"/>
    <cellStyle name="20% - Акцент3 76" xfId="43639"/>
    <cellStyle name="20% - Акцент3 77" xfId="43638"/>
    <cellStyle name="20% - Акцент3 78" xfId="43637"/>
    <cellStyle name="20% - Акцент3 79" xfId="43636"/>
    <cellStyle name="20% - Акцент3 8" xfId="43635"/>
    <cellStyle name="20% - Акцент3 80" xfId="43634"/>
    <cellStyle name="20% - Акцент3 81" xfId="43633"/>
    <cellStyle name="20% - Акцент3 82" xfId="43632"/>
    <cellStyle name="20% - Акцент3 83" xfId="43631"/>
    <cellStyle name="20% - Акцент3 84" xfId="43630"/>
    <cellStyle name="20% - Акцент3 85" xfId="43629"/>
    <cellStyle name="20% - Акцент3 86" xfId="43628"/>
    <cellStyle name="20% - Акцент3 87" xfId="43627"/>
    <cellStyle name="20% - Акцент3 88" xfId="43626"/>
    <cellStyle name="20% - Акцент3 89" xfId="43625"/>
    <cellStyle name="20% - Акцент3 9" xfId="43624"/>
    <cellStyle name="20% - Акцент3 90" xfId="43623"/>
    <cellStyle name="20% - Акцент3 91" xfId="43622"/>
    <cellStyle name="20% - Акцент3 92" xfId="43621"/>
    <cellStyle name="20% - Акцент3 93" xfId="43620"/>
    <cellStyle name="20% - Акцент3 94" xfId="43619"/>
    <cellStyle name="20% - Акцент3 95" xfId="43618"/>
    <cellStyle name="20% - Акцент3 96" xfId="43617"/>
    <cellStyle name="20% - Акцент3 97" xfId="43616"/>
    <cellStyle name="20% - Акцент3 98" xfId="43615"/>
    <cellStyle name="20% - Акцент3 99" xfId="43614"/>
    <cellStyle name="20% - Акцент4 10" xfId="43613"/>
    <cellStyle name="20% - Акцент4 100" xfId="43612"/>
    <cellStyle name="20% - Акцент4 101" xfId="43611"/>
    <cellStyle name="20% - Акцент4 102" xfId="43610"/>
    <cellStyle name="20% - Акцент4 103" xfId="43609"/>
    <cellStyle name="20% - Акцент4 104" xfId="43608"/>
    <cellStyle name="20% - Акцент4 105" xfId="43607"/>
    <cellStyle name="20% - Акцент4 106" xfId="43606"/>
    <cellStyle name="20% - Акцент4 107" xfId="43605"/>
    <cellStyle name="20% - Акцент4 108" xfId="43604"/>
    <cellStyle name="20% - Акцент4 109" xfId="43603"/>
    <cellStyle name="20% - Акцент4 11" xfId="43602"/>
    <cellStyle name="20% - Акцент4 110" xfId="43601"/>
    <cellStyle name="20% - Акцент4 111" xfId="43600"/>
    <cellStyle name="20% - Акцент4 112" xfId="43599"/>
    <cellStyle name="20% - Акцент4 113" xfId="43598"/>
    <cellStyle name="20% - Акцент4 114" xfId="43597"/>
    <cellStyle name="20% - Акцент4 115" xfId="43596"/>
    <cellStyle name="20% - Акцент4 116" xfId="43595"/>
    <cellStyle name="20% - Акцент4 117" xfId="43594"/>
    <cellStyle name="20% - Акцент4 118" xfId="43593"/>
    <cellStyle name="20% - Акцент4 119" xfId="43592"/>
    <cellStyle name="20% - Акцент4 12" xfId="43591"/>
    <cellStyle name="20% - Акцент4 120" xfId="43590"/>
    <cellStyle name="20% - Акцент4 121" xfId="43589"/>
    <cellStyle name="20% - Акцент4 122" xfId="43588"/>
    <cellStyle name="20% - Акцент4 123" xfId="43587"/>
    <cellStyle name="20% - Акцент4 124" xfId="43586"/>
    <cellStyle name="20% - Акцент4 125" xfId="43585"/>
    <cellStyle name="20% - Акцент4 126" xfId="43584"/>
    <cellStyle name="20% - Акцент4 127" xfId="43583"/>
    <cellStyle name="20% - Акцент4 128" xfId="43582"/>
    <cellStyle name="20% - Акцент4 129" xfId="43581"/>
    <cellStyle name="20% - Акцент4 13" xfId="43580"/>
    <cellStyle name="20% - Акцент4 130" xfId="43579"/>
    <cellStyle name="20% - Акцент4 131" xfId="43578"/>
    <cellStyle name="20% - Акцент4 132" xfId="43577"/>
    <cellStyle name="20% - Акцент4 133" xfId="43576"/>
    <cellStyle name="20% - Акцент4 134" xfId="43575"/>
    <cellStyle name="20% - Акцент4 135" xfId="43574"/>
    <cellStyle name="20% - Акцент4 136" xfId="43573"/>
    <cellStyle name="20% - Акцент4 137" xfId="43572"/>
    <cellStyle name="20% - Акцент4 138" xfId="43571"/>
    <cellStyle name="20% - Акцент4 139" xfId="43570"/>
    <cellStyle name="20% - Акцент4 14" xfId="43569"/>
    <cellStyle name="20% - Акцент4 140" xfId="43568"/>
    <cellStyle name="20% - Акцент4 141" xfId="43567"/>
    <cellStyle name="20% - Акцент4 142" xfId="43566"/>
    <cellStyle name="20% - Акцент4 143" xfId="43565"/>
    <cellStyle name="20% - Акцент4 144" xfId="43564"/>
    <cellStyle name="20% - Акцент4 145" xfId="43563"/>
    <cellStyle name="20% - Акцент4 146" xfId="43562"/>
    <cellStyle name="20% - Акцент4 147" xfId="43561"/>
    <cellStyle name="20% - Акцент4 148" xfId="43560"/>
    <cellStyle name="20% - Акцент4 149" xfId="43559"/>
    <cellStyle name="20% - Акцент4 15" xfId="43558"/>
    <cellStyle name="20% - Акцент4 150" xfId="43557"/>
    <cellStyle name="20% - Акцент4 151" xfId="43556"/>
    <cellStyle name="20% - Акцент4 16" xfId="43555"/>
    <cellStyle name="20% - Акцент4 17" xfId="43554"/>
    <cellStyle name="20% - Акцент4 18" xfId="43553"/>
    <cellStyle name="20% - Акцент4 19" xfId="43552"/>
    <cellStyle name="20% - Акцент4 2" xfId="43551"/>
    <cellStyle name="20% - Акцент4 2 10" xfId="43550"/>
    <cellStyle name="20% - Акцент4 2 11" xfId="43549"/>
    <cellStyle name="20% - Акцент4 2 12" xfId="43548"/>
    <cellStyle name="20% - Акцент4 2 13" xfId="43547"/>
    <cellStyle name="20% - Акцент4 2 2" xfId="43546"/>
    <cellStyle name="20% - Акцент4 2 2 2" xfId="43545"/>
    <cellStyle name="20% - Акцент4 2 2 3" xfId="43544"/>
    <cellStyle name="20% - Акцент4 2 2 4" xfId="43543"/>
    <cellStyle name="20% - Акцент4 2 2 5" xfId="43542"/>
    <cellStyle name="20% - Акцент4 2 2 6" xfId="43541"/>
    <cellStyle name="20% - Акцент4 2 2 7" xfId="43540"/>
    <cellStyle name="20% - Акцент4 2 3" xfId="43539"/>
    <cellStyle name="20% - Акцент4 2 4" xfId="43538"/>
    <cellStyle name="20% - Акцент4 2 5" xfId="43537"/>
    <cellStyle name="20% - Акцент4 2 6" xfId="43536"/>
    <cellStyle name="20% - Акцент4 2 7" xfId="43535"/>
    <cellStyle name="20% - Акцент4 2 8" xfId="43534"/>
    <cellStyle name="20% - Акцент4 2 9" xfId="43533"/>
    <cellStyle name="20% - Акцент4 20" xfId="43532"/>
    <cellStyle name="20% - Акцент4 21" xfId="43531"/>
    <cellStyle name="20% - Акцент4 22" xfId="43530"/>
    <cellStyle name="20% - Акцент4 23" xfId="43529"/>
    <cellStyle name="20% - Акцент4 24" xfId="43528"/>
    <cellStyle name="20% - Акцент4 25" xfId="43527"/>
    <cellStyle name="20% - Акцент4 26" xfId="43526"/>
    <cellStyle name="20% - Акцент4 27" xfId="43525"/>
    <cellStyle name="20% - Акцент4 28" xfId="43524"/>
    <cellStyle name="20% - Акцент4 29" xfId="43523"/>
    <cellStyle name="20% - Акцент4 3" xfId="43522"/>
    <cellStyle name="20% - Акцент4 30" xfId="43521"/>
    <cellStyle name="20% - Акцент4 31" xfId="43520"/>
    <cellStyle name="20% - Акцент4 32" xfId="43519"/>
    <cellStyle name="20% - Акцент4 33" xfId="43518"/>
    <cellStyle name="20% - Акцент4 34" xfId="43517"/>
    <cellStyle name="20% - Акцент4 35" xfId="43516"/>
    <cellStyle name="20% - Акцент4 36" xfId="43515"/>
    <cellStyle name="20% - Акцент4 37" xfId="43514"/>
    <cellStyle name="20% - Акцент4 38" xfId="43513"/>
    <cellStyle name="20% - Акцент4 39" xfId="43512"/>
    <cellStyle name="20% - Акцент4 4" xfId="43511"/>
    <cellStyle name="20% - Акцент4 40" xfId="43510"/>
    <cellStyle name="20% - Акцент4 41" xfId="43509"/>
    <cellStyle name="20% - Акцент4 42" xfId="43508"/>
    <cellStyle name="20% - Акцент4 43" xfId="43507"/>
    <cellStyle name="20% - Акцент4 44" xfId="43506"/>
    <cellStyle name="20% - Акцент4 45" xfId="43505"/>
    <cellStyle name="20% - Акцент4 46" xfId="43504"/>
    <cellStyle name="20% - Акцент4 47" xfId="43503"/>
    <cellStyle name="20% - Акцент4 48" xfId="43502"/>
    <cellStyle name="20% - Акцент4 49" xfId="43501"/>
    <cellStyle name="20% - Акцент4 5" xfId="43500"/>
    <cellStyle name="20% - Акцент4 50" xfId="43499"/>
    <cellStyle name="20% - Акцент4 51" xfId="43498"/>
    <cellStyle name="20% - Акцент4 52" xfId="43497"/>
    <cellStyle name="20% - Акцент4 53" xfId="43496"/>
    <cellStyle name="20% - Акцент4 54" xfId="43495"/>
    <cellStyle name="20% - Акцент4 55" xfId="43494"/>
    <cellStyle name="20% - Акцент4 56" xfId="43493"/>
    <cellStyle name="20% - Акцент4 57" xfId="43492"/>
    <cellStyle name="20% - Акцент4 58" xfId="43491"/>
    <cellStyle name="20% - Акцент4 59" xfId="43490"/>
    <cellStyle name="20% - Акцент4 6" xfId="43489"/>
    <cellStyle name="20% - Акцент4 60" xfId="43488"/>
    <cellStyle name="20% - Акцент4 61" xfId="43487"/>
    <cellStyle name="20% - Акцент4 62" xfId="43486"/>
    <cellStyle name="20% - Акцент4 63" xfId="43485"/>
    <cellStyle name="20% - Акцент4 64" xfId="43484"/>
    <cellStyle name="20% - Акцент4 65" xfId="43483"/>
    <cellStyle name="20% - Акцент4 66" xfId="43482"/>
    <cellStyle name="20% - Акцент4 67" xfId="43481"/>
    <cellStyle name="20% - Акцент4 68" xfId="43480"/>
    <cellStyle name="20% - Акцент4 69" xfId="43479"/>
    <cellStyle name="20% - Акцент4 7" xfId="43478"/>
    <cellStyle name="20% - Акцент4 70" xfId="43477"/>
    <cellStyle name="20% - Акцент4 71" xfId="43476"/>
    <cellStyle name="20% - Акцент4 72" xfId="43475"/>
    <cellStyle name="20% - Акцент4 73" xfId="43474"/>
    <cellStyle name="20% - Акцент4 74" xfId="43473"/>
    <cellStyle name="20% - Акцент4 75" xfId="43472"/>
    <cellStyle name="20% - Акцент4 76" xfId="43471"/>
    <cellStyle name="20% - Акцент4 77" xfId="43470"/>
    <cellStyle name="20% - Акцент4 78" xfId="43469"/>
    <cellStyle name="20% - Акцент4 79" xfId="43468"/>
    <cellStyle name="20% - Акцент4 8" xfId="43467"/>
    <cellStyle name="20% - Акцент4 80" xfId="43466"/>
    <cellStyle name="20% - Акцент4 81" xfId="43465"/>
    <cellStyle name="20% - Акцент4 82" xfId="43464"/>
    <cellStyle name="20% - Акцент4 83" xfId="43463"/>
    <cellStyle name="20% - Акцент4 84" xfId="43462"/>
    <cellStyle name="20% - Акцент4 85" xfId="43461"/>
    <cellStyle name="20% - Акцент4 86" xfId="43460"/>
    <cellStyle name="20% - Акцент4 87" xfId="43459"/>
    <cellStyle name="20% - Акцент4 88" xfId="43458"/>
    <cellStyle name="20% - Акцент4 89" xfId="43457"/>
    <cellStyle name="20% - Акцент4 9" xfId="43456"/>
    <cellStyle name="20% - Акцент4 90" xfId="43455"/>
    <cellStyle name="20% - Акцент4 91" xfId="43454"/>
    <cellStyle name="20% - Акцент4 92" xfId="43453"/>
    <cellStyle name="20% - Акцент4 93" xfId="43452"/>
    <cellStyle name="20% - Акцент4 94" xfId="43451"/>
    <cellStyle name="20% - Акцент4 95" xfId="43450"/>
    <cellStyle name="20% - Акцент4 96" xfId="43449"/>
    <cellStyle name="20% - Акцент4 97" xfId="43448"/>
    <cellStyle name="20% - Акцент4 98" xfId="43447"/>
    <cellStyle name="20% - Акцент4 99" xfId="43446"/>
    <cellStyle name="20% - Акцент5 10" xfId="43445"/>
    <cellStyle name="20% - Акцент5 100" xfId="43444"/>
    <cellStyle name="20% - Акцент5 101" xfId="43443"/>
    <cellStyle name="20% - Акцент5 102" xfId="43442"/>
    <cellStyle name="20% - Акцент5 103" xfId="43441"/>
    <cellStyle name="20% - Акцент5 104" xfId="43440"/>
    <cellStyle name="20% - Акцент5 105" xfId="43439"/>
    <cellStyle name="20% - Акцент5 106" xfId="43438"/>
    <cellStyle name="20% - Акцент5 107" xfId="43437"/>
    <cellStyle name="20% - Акцент5 108" xfId="43436"/>
    <cellStyle name="20% - Акцент5 109" xfId="43435"/>
    <cellStyle name="20% - Акцент5 11" xfId="43434"/>
    <cellStyle name="20% - Акцент5 110" xfId="43433"/>
    <cellStyle name="20% - Акцент5 111" xfId="43432"/>
    <cellStyle name="20% - Акцент5 112" xfId="43431"/>
    <cellStyle name="20% - Акцент5 113" xfId="43430"/>
    <cellStyle name="20% - Акцент5 114" xfId="43429"/>
    <cellStyle name="20% - Акцент5 115" xfId="43428"/>
    <cellStyle name="20% - Акцент5 116" xfId="43427"/>
    <cellStyle name="20% - Акцент5 117" xfId="43426"/>
    <cellStyle name="20% - Акцент5 118" xfId="43425"/>
    <cellStyle name="20% - Акцент5 119" xfId="43424"/>
    <cellStyle name="20% - Акцент5 12" xfId="43423"/>
    <cellStyle name="20% - Акцент5 120" xfId="43422"/>
    <cellStyle name="20% - Акцент5 121" xfId="43421"/>
    <cellStyle name="20% - Акцент5 122" xfId="43420"/>
    <cellStyle name="20% - Акцент5 123" xfId="43419"/>
    <cellStyle name="20% - Акцент5 124" xfId="43418"/>
    <cellStyle name="20% - Акцент5 125" xfId="43417"/>
    <cellStyle name="20% - Акцент5 126" xfId="43416"/>
    <cellStyle name="20% - Акцент5 127" xfId="43415"/>
    <cellStyle name="20% - Акцент5 128" xfId="43414"/>
    <cellStyle name="20% - Акцент5 129" xfId="43413"/>
    <cellStyle name="20% - Акцент5 13" xfId="43412"/>
    <cellStyle name="20% - Акцент5 130" xfId="43411"/>
    <cellStyle name="20% - Акцент5 131" xfId="43410"/>
    <cellStyle name="20% - Акцент5 132" xfId="43409"/>
    <cellStyle name="20% - Акцент5 133" xfId="43408"/>
    <cellStyle name="20% - Акцент5 134" xfId="43407"/>
    <cellStyle name="20% - Акцент5 135" xfId="43406"/>
    <cellStyle name="20% - Акцент5 136" xfId="43405"/>
    <cellStyle name="20% - Акцент5 137" xfId="43404"/>
    <cellStyle name="20% - Акцент5 138" xfId="43403"/>
    <cellStyle name="20% - Акцент5 139" xfId="43402"/>
    <cellStyle name="20% - Акцент5 14" xfId="43401"/>
    <cellStyle name="20% - Акцент5 140" xfId="43400"/>
    <cellStyle name="20% - Акцент5 141" xfId="43399"/>
    <cellStyle name="20% - Акцент5 142" xfId="43398"/>
    <cellStyle name="20% - Акцент5 143" xfId="43397"/>
    <cellStyle name="20% - Акцент5 144" xfId="43396"/>
    <cellStyle name="20% - Акцент5 145" xfId="43395"/>
    <cellStyle name="20% - Акцент5 146" xfId="43394"/>
    <cellStyle name="20% - Акцент5 147" xfId="43393"/>
    <cellStyle name="20% - Акцент5 148" xfId="43392"/>
    <cellStyle name="20% - Акцент5 149" xfId="43391"/>
    <cellStyle name="20% - Акцент5 15" xfId="43390"/>
    <cellStyle name="20% - Акцент5 150" xfId="43389"/>
    <cellStyle name="20% - Акцент5 151" xfId="43388"/>
    <cellStyle name="20% - Акцент5 16" xfId="43387"/>
    <cellStyle name="20% - Акцент5 17" xfId="43386"/>
    <cellStyle name="20% - Акцент5 18" xfId="43385"/>
    <cellStyle name="20% - Акцент5 19" xfId="43384"/>
    <cellStyle name="20% - Акцент5 2" xfId="43383"/>
    <cellStyle name="20% - Акцент5 2 10" xfId="43382"/>
    <cellStyle name="20% - Акцент5 2 11" xfId="43381"/>
    <cellStyle name="20% - Акцент5 2 12" xfId="43380"/>
    <cellStyle name="20% - Акцент5 2 13" xfId="43379"/>
    <cellStyle name="20% - Акцент5 2 2" xfId="43378"/>
    <cellStyle name="20% - Акцент5 2 2 2" xfId="43377"/>
    <cellStyle name="20% - Акцент5 2 2 3" xfId="43376"/>
    <cellStyle name="20% - Акцент5 2 2 4" xfId="43375"/>
    <cellStyle name="20% - Акцент5 2 2 5" xfId="43374"/>
    <cellStyle name="20% - Акцент5 2 2 6" xfId="43373"/>
    <cellStyle name="20% - Акцент5 2 2 7" xfId="43372"/>
    <cellStyle name="20% - Акцент5 2 3" xfId="43371"/>
    <cellStyle name="20% - Акцент5 2 4" xfId="43370"/>
    <cellStyle name="20% - Акцент5 2 5" xfId="43369"/>
    <cellStyle name="20% - Акцент5 2 6" xfId="43368"/>
    <cellStyle name="20% - Акцент5 2 7" xfId="43367"/>
    <cellStyle name="20% - Акцент5 2 8" xfId="43366"/>
    <cellStyle name="20% - Акцент5 2 9" xfId="43365"/>
    <cellStyle name="20% - Акцент5 20" xfId="43364"/>
    <cellStyle name="20% - Акцент5 21" xfId="43363"/>
    <cellStyle name="20% - Акцент5 22" xfId="43362"/>
    <cellStyle name="20% - Акцент5 23" xfId="43361"/>
    <cellStyle name="20% - Акцент5 24" xfId="43360"/>
    <cellStyle name="20% - Акцент5 25" xfId="43359"/>
    <cellStyle name="20% - Акцент5 26" xfId="43358"/>
    <cellStyle name="20% - Акцент5 27" xfId="43357"/>
    <cellStyle name="20% - Акцент5 28" xfId="43356"/>
    <cellStyle name="20% - Акцент5 29" xfId="43355"/>
    <cellStyle name="20% - Акцент5 3" xfId="43354"/>
    <cellStyle name="20% - Акцент5 30" xfId="43353"/>
    <cellStyle name="20% - Акцент5 31" xfId="43352"/>
    <cellStyle name="20% - Акцент5 32" xfId="43351"/>
    <cellStyle name="20% - Акцент5 33" xfId="43350"/>
    <cellStyle name="20% - Акцент5 34" xfId="43349"/>
    <cellStyle name="20% - Акцент5 35" xfId="43348"/>
    <cellStyle name="20% - Акцент5 36" xfId="43347"/>
    <cellStyle name="20% - Акцент5 37" xfId="43346"/>
    <cellStyle name="20% - Акцент5 38" xfId="43345"/>
    <cellStyle name="20% - Акцент5 39" xfId="43344"/>
    <cellStyle name="20% - Акцент5 4" xfId="43343"/>
    <cellStyle name="20% - Акцент5 40" xfId="43342"/>
    <cellStyle name="20% - Акцент5 41" xfId="43341"/>
    <cellStyle name="20% - Акцент5 42" xfId="43340"/>
    <cellStyle name="20% - Акцент5 43" xfId="43339"/>
    <cellStyle name="20% - Акцент5 44" xfId="43338"/>
    <cellStyle name="20% - Акцент5 45" xfId="43337"/>
    <cellStyle name="20% - Акцент5 46" xfId="43336"/>
    <cellStyle name="20% - Акцент5 47" xfId="43335"/>
    <cellStyle name="20% - Акцент5 48" xfId="43334"/>
    <cellStyle name="20% - Акцент5 49" xfId="43333"/>
    <cellStyle name="20% - Акцент5 5" xfId="43332"/>
    <cellStyle name="20% - Акцент5 50" xfId="43331"/>
    <cellStyle name="20% - Акцент5 51" xfId="43330"/>
    <cellStyle name="20% - Акцент5 52" xfId="43329"/>
    <cellStyle name="20% - Акцент5 53" xfId="43328"/>
    <cellStyle name="20% - Акцент5 54" xfId="43327"/>
    <cellStyle name="20% - Акцент5 55" xfId="43326"/>
    <cellStyle name="20% - Акцент5 56" xfId="43325"/>
    <cellStyle name="20% - Акцент5 57" xfId="43324"/>
    <cellStyle name="20% - Акцент5 58" xfId="43323"/>
    <cellStyle name="20% - Акцент5 59" xfId="43322"/>
    <cellStyle name="20% - Акцент5 6" xfId="43321"/>
    <cellStyle name="20% - Акцент5 60" xfId="43320"/>
    <cellStyle name="20% - Акцент5 61" xfId="43319"/>
    <cellStyle name="20% - Акцент5 62" xfId="43318"/>
    <cellStyle name="20% - Акцент5 63" xfId="43317"/>
    <cellStyle name="20% - Акцент5 64" xfId="43316"/>
    <cellStyle name="20% - Акцент5 65" xfId="43315"/>
    <cellStyle name="20% - Акцент5 66" xfId="43314"/>
    <cellStyle name="20% - Акцент5 67" xfId="43313"/>
    <cellStyle name="20% - Акцент5 68" xfId="43312"/>
    <cellStyle name="20% - Акцент5 69" xfId="43311"/>
    <cellStyle name="20% - Акцент5 7" xfId="43310"/>
    <cellStyle name="20% - Акцент5 70" xfId="43309"/>
    <cellStyle name="20% - Акцент5 71" xfId="43308"/>
    <cellStyle name="20% - Акцент5 72" xfId="43307"/>
    <cellStyle name="20% - Акцент5 73" xfId="43306"/>
    <cellStyle name="20% - Акцент5 74" xfId="43305"/>
    <cellStyle name="20% - Акцент5 75" xfId="43304"/>
    <cellStyle name="20% - Акцент5 76" xfId="43303"/>
    <cellStyle name="20% - Акцент5 77" xfId="43302"/>
    <cellStyle name="20% - Акцент5 78" xfId="43301"/>
    <cellStyle name="20% - Акцент5 79" xfId="43300"/>
    <cellStyle name="20% - Акцент5 8" xfId="43299"/>
    <cellStyle name="20% - Акцент5 80" xfId="43298"/>
    <cellStyle name="20% - Акцент5 81" xfId="43297"/>
    <cellStyle name="20% - Акцент5 82" xfId="43296"/>
    <cellStyle name="20% - Акцент5 83" xfId="43295"/>
    <cellStyle name="20% - Акцент5 84" xfId="43294"/>
    <cellStyle name="20% - Акцент5 85" xfId="43293"/>
    <cellStyle name="20% - Акцент5 86" xfId="43292"/>
    <cellStyle name="20% - Акцент5 87" xfId="43291"/>
    <cellStyle name="20% - Акцент5 88" xfId="43290"/>
    <cellStyle name="20% - Акцент5 89" xfId="43289"/>
    <cellStyle name="20% - Акцент5 9" xfId="43288"/>
    <cellStyle name="20% - Акцент5 90" xfId="43287"/>
    <cellStyle name="20% - Акцент5 91" xfId="43286"/>
    <cellStyle name="20% - Акцент5 92" xfId="43285"/>
    <cellStyle name="20% - Акцент5 93" xfId="43284"/>
    <cellStyle name="20% - Акцент5 94" xfId="43283"/>
    <cellStyle name="20% - Акцент5 95" xfId="43282"/>
    <cellStyle name="20% - Акцент5 96" xfId="43281"/>
    <cellStyle name="20% - Акцент5 97" xfId="43280"/>
    <cellStyle name="20% - Акцент5 98" xfId="43279"/>
    <cellStyle name="20% - Акцент5 99" xfId="43278"/>
    <cellStyle name="20% - Акцент6 10" xfId="43277"/>
    <cellStyle name="20% - Акцент6 100" xfId="43276"/>
    <cellStyle name="20% - Акцент6 101" xfId="43275"/>
    <cellStyle name="20% - Акцент6 102" xfId="43274"/>
    <cellStyle name="20% - Акцент6 103" xfId="43273"/>
    <cellStyle name="20% - Акцент6 104" xfId="43272"/>
    <cellStyle name="20% - Акцент6 105" xfId="43271"/>
    <cellStyle name="20% - Акцент6 106" xfId="43270"/>
    <cellStyle name="20% - Акцент6 107" xfId="43269"/>
    <cellStyle name="20% - Акцент6 108" xfId="43268"/>
    <cellStyle name="20% - Акцент6 109" xfId="43267"/>
    <cellStyle name="20% - Акцент6 11" xfId="43266"/>
    <cellStyle name="20% - Акцент6 110" xfId="43265"/>
    <cellStyle name="20% - Акцент6 111" xfId="43264"/>
    <cellStyle name="20% - Акцент6 112" xfId="43263"/>
    <cellStyle name="20% - Акцент6 113" xfId="43262"/>
    <cellStyle name="20% - Акцент6 114" xfId="43261"/>
    <cellStyle name="20% - Акцент6 115" xfId="43260"/>
    <cellStyle name="20% - Акцент6 116" xfId="43259"/>
    <cellStyle name="20% - Акцент6 117" xfId="43258"/>
    <cellStyle name="20% - Акцент6 118" xfId="43257"/>
    <cellStyle name="20% - Акцент6 119" xfId="43256"/>
    <cellStyle name="20% - Акцент6 12" xfId="43255"/>
    <cellStyle name="20% - Акцент6 120" xfId="43254"/>
    <cellStyle name="20% - Акцент6 121" xfId="43253"/>
    <cellStyle name="20% - Акцент6 122" xfId="43252"/>
    <cellStyle name="20% - Акцент6 123" xfId="43251"/>
    <cellStyle name="20% - Акцент6 124" xfId="43250"/>
    <cellStyle name="20% - Акцент6 125" xfId="43249"/>
    <cellStyle name="20% - Акцент6 126" xfId="43248"/>
    <cellStyle name="20% - Акцент6 127" xfId="43247"/>
    <cellStyle name="20% - Акцент6 128" xfId="43246"/>
    <cellStyle name="20% - Акцент6 129" xfId="43245"/>
    <cellStyle name="20% - Акцент6 13" xfId="43244"/>
    <cellStyle name="20% - Акцент6 130" xfId="43243"/>
    <cellStyle name="20% - Акцент6 131" xfId="43242"/>
    <cellStyle name="20% - Акцент6 132" xfId="43241"/>
    <cellStyle name="20% - Акцент6 133" xfId="43240"/>
    <cellStyle name="20% - Акцент6 134" xfId="43239"/>
    <cellStyle name="20% - Акцент6 135" xfId="43238"/>
    <cellStyle name="20% - Акцент6 136" xfId="43237"/>
    <cellStyle name="20% - Акцент6 137" xfId="43236"/>
    <cellStyle name="20% - Акцент6 138" xfId="43235"/>
    <cellStyle name="20% - Акцент6 139" xfId="43234"/>
    <cellStyle name="20% - Акцент6 14" xfId="43233"/>
    <cellStyle name="20% - Акцент6 140" xfId="43232"/>
    <cellStyle name="20% - Акцент6 141" xfId="43231"/>
    <cellStyle name="20% - Акцент6 142" xfId="43230"/>
    <cellStyle name="20% - Акцент6 143" xfId="43229"/>
    <cellStyle name="20% - Акцент6 144" xfId="43228"/>
    <cellStyle name="20% - Акцент6 145" xfId="43227"/>
    <cellStyle name="20% - Акцент6 146" xfId="43226"/>
    <cellStyle name="20% - Акцент6 147" xfId="43225"/>
    <cellStyle name="20% - Акцент6 148" xfId="43224"/>
    <cellStyle name="20% - Акцент6 149" xfId="43223"/>
    <cellStyle name="20% - Акцент6 15" xfId="43222"/>
    <cellStyle name="20% - Акцент6 150" xfId="43221"/>
    <cellStyle name="20% - Акцент6 151" xfId="43220"/>
    <cellStyle name="20% - Акцент6 16" xfId="43219"/>
    <cellStyle name="20% - Акцент6 17" xfId="43218"/>
    <cellStyle name="20% - Акцент6 18" xfId="43217"/>
    <cellStyle name="20% - Акцент6 19" xfId="43216"/>
    <cellStyle name="20% - Акцент6 2" xfId="43215"/>
    <cellStyle name="20% - Акцент6 2 10" xfId="43214"/>
    <cellStyle name="20% - Акцент6 2 11" xfId="43213"/>
    <cellStyle name="20% - Акцент6 2 12" xfId="43212"/>
    <cellStyle name="20% - Акцент6 2 13" xfId="43211"/>
    <cellStyle name="20% - Акцент6 2 2" xfId="43210"/>
    <cellStyle name="20% - Акцент6 2 2 2" xfId="43209"/>
    <cellStyle name="20% - Акцент6 2 2 3" xfId="43208"/>
    <cellStyle name="20% - Акцент6 2 2 4" xfId="43207"/>
    <cellStyle name="20% - Акцент6 2 2 5" xfId="43206"/>
    <cellStyle name="20% - Акцент6 2 2 6" xfId="43205"/>
    <cellStyle name="20% - Акцент6 2 2 7" xfId="43204"/>
    <cellStyle name="20% - Акцент6 2 3" xfId="43203"/>
    <cellStyle name="20% - Акцент6 2 4" xfId="43202"/>
    <cellStyle name="20% - Акцент6 2 5" xfId="43201"/>
    <cellStyle name="20% - Акцент6 2 6" xfId="43200"/>
    <cellStyle name="20% - Акцент6 2 7" xfId="43199"/>
    <cellStyle name="20% - Акцент6 2 8" xfId="43198"/>
    <cellStyle name="20% - Акцент6 2 9" xfId="43197"/>
    <cellStyle name="20% - Акцент6 20" xfId="43196"/>
    <cellStyle name="20% - Акцент6 21" xfId="43195"/>
    <cellStyle name="20% - Акцент6 22" xfId="43194"/>
    <cellStyle name="20% - Акцент6 23" xfId="43193"/>
    <cellStyle name="20% - Акцент6 24" xfId="43192"/>
    <cellStyle name="20% - Акцент6 25" xfId="43191"/>
    <cellStyle name="20% - Акцент6 26" xfId="43190"/>
    <cellStyle name="20% - Акцент6 27" xfId="43189"/>
    <cellStyle name="20% - Акцент6 28" xfId="43188"/>
    <cellStyle name="20% - Акцент6 29" xfId="43187"/>
    <cellStyle name="20% - Акцент6 3" xfId="43186"/>
    <cellStyle name="20% - Акцент6 30" xfId="43185"/>
    <cellStyle name="20% - Акцент6 31" xfId="43184"/>
    <cellStyle name="20% - Акцент6 32" xfId="43183"/>
    <cellStyle name="20% - Акцент6 33" xfId="43182"/>
    <cellStyle name="20% - Акцент6 34" xfId="43181"/>
    <cellStyle name="20% - Акцент6 35" xfId="43180"/>
    <cellStyle name="20% - Акцент6 36" xfId="43179"/>
    <cellStyle name="20% - Акцент6 37" xfId="43178"/>
    <cellStyle name="20% - Акцент6 38" xfId="43177"/>
    <cellStyle name="20% - Акцент6 39" xfId="43176"/>
    <cellStyle name="20% - Акцент6 4" xfId="43175"/>
    <cellStyle name="20% - Акцент6 40" xfId="43174"/>
    <cellStyle name="20% - Акцент6 41" xfId="43173"/>
    <cellStyle name="20% - Акцент6 42" xfId="43172"/>
    <cellStyle name="20% - Акцент6 43" xfId="43171"/>
    <cellStyle name="20% - Акцент6 44" xfId="43170"/>
    <cellStyle name="20% - Акцент6 45" xfId="43169"/>
    <cellStyle name="20% - Акцент6 46" xfId="43168"/>
    <cellStyle name="20% - Акцент6 47" xfId="43167"/>
    <cellStyle name="20% - Акцент6 48" xfId="43166"/>
    <cellStyle name="20% - Акцент6 49" xfId="43165"/>
    <cellStyle name="20% - Акцент6 5" xfId="43164"/>
    <cellStyle name="20% - Акцент6 50" xfId="43163"/>
    <cellStyle name="20% - Акцент6 51" xfId="43162"/>
    <cellStyle name="20% - Акцент6 52" xfId="43161"/>
    <cellStyle name="20% - Акцент6 53" xfId="43160"/>
    <cellStyle name="20% - Акцент6 54" xfId="43159"/>
    <cellStyle name="20% - Акцент6 55" xfId="43158"/>
    <cellStyle name="20% - Акцент6 56" xfId="43157"/>
    <cellStyle name="20% - Акцент6 57" xfId="43156"/>
    <cellStyle name="20% - Акцент6 58" xfId="43155"/>
    <cellStyle name="20% - Акцент6 59" xfId="43154"/>
    <cellStyle name="20% - Акцент6 6" xfId="43153"/>
    <cellStyle name="20% - Акцент6 60" xfId="43152"/>
    <cellStyle name="20% - Акцент6 61" xfId="43151"/>
    <cellStyle name="20% - Акцент6 62" xfId="43150"/>
    <cellStyle name="20% - Акцент6 63" xfId="43149"/>
    <cellStyle name="20% - Акцент6 64" xfId="43148"/>
    <cellStyle name="20% - Акцент6 65" xfId="43147"/>
    <cellStyle name="20% - Акцент6 66" xfId="43146"/>
    <cellStyle name="20% - Акцент6 67" xfId="43145"/>
    <cellStyle name="20% - Акцент6 68" xfId="43144"/>
    <cellStyle name="20% - Акцент6 69" xfId="43143"/>
    <cellStyle name="20% - Акцент6 7" xfId="43142"/>
    <cellStyle name="20% - Акцент6 70" xfId="43141"/>
    <cellStyle name="20% - Акцент6 71" xfId="43140"/>
    <cellStyle name="20% - Акцент6 72" xfId="43139"/>
    <cellStyle name="20% - Акцент6 73" xfId="43138"/>
    <cellStyle name="20% - Акцент6 74" xfId="43137"/>
    <cellStyle name="20% - Акцент6 75" xfId="43136"/>
    <cellStyle name="20% - Акцент6 76" xfId="43135"/>
    <cellStyle name="20% - Акцент6 77" xfId="43134"/>
    <cellStyle name="20% - Акцент6 78" xfId="43133"/>
    <cellStyle name="20% - Акцент6 79" xfId="43132"/>
    <cellStyle name="20% - Акцент6 8" xfId="43131"/>
    <cellStyle name="20% - Акцент6 80" xfId="43130"/>
    <cellStyle name="20% - Акцент6 81" xfId="43129"/>
    <cellStyle name="20% - Акцент6 82" xfId="43128"/>
    <cellStyle name="20% - Акцент6 83" xfId="43127"/>
    <cellStyle name="20% - Акцент6 84" xfId="43126"/>
    <cellStyle name="20% - Акцент6 85" xfId="43125"/>
    <cellStyle name="20% - Акцент6 86" xfId="43124"/>
    <cellStyle name="20% - Акцент6 87" xfId="43123"/>
    <cellStyle name="20% - Акцент6 88" xfId="43122"/>
    <cellStyle name="20% - Акцент6 89" xfId="43121"/>
    <cellStyle name="20% - Акцент6 9" xfId="43120"/>
    <cellStyle name="20% - Акцент6 90" xfId="43119"/>
    <cellStyle name="20% - Акцент6 91" xfId="43118"/>
    <cellStyle name="20% - Акцент6 92" xfId="43117"/>
    <cellStyle name="20% - Акцент6 93" xfId="43116"/>
    <cellStyle name="20% - Акцент6 94" xfId="43115"/>
    <cellStyle name="20% - Акцент6 95" xfId="43114"/>
    <cellStyle name="20% - Акцент6 96" xfId="43113"/>
    <cellStyle name="20% - Акцент6 97" xfId="43112"/>
    <cellStyle name="20% - Акцент6 98" xfId="43111"/>
    <cellStyle name="20% - Акцент6 99" xfId="43110"/>
    <cellStyle name="40% - Accent1" xfId="43109"/>
    <cellStyle name="40% - Accent1 2" xfId="43108"/>
    <cellStyle name="40% - Accent2" xfId="43107"/>
    <cellStyle name="40% - Accent2 2" xfId="43106"/>
    <cellStyle name="40% - Accent3" xfId="43105"/>
    <cellStyle name="40% - Accent3 2" xfId="43104"/>
    <cellStyle name="40% - Accent4" xfId="43103"/>
    <cellStyle name="40% - Accent4 2" xfId="43102"/>
    <cellStyle name="40% - Accent5" xfId="43101"/>
    <cellStyle name="40% - Accent5 2" xfId="43100"/>
    <cellStyle name="40% - Accent6" xfId="43099"/>
    <cellStyle name="40% - Accent6 2" xfId="43098"/>
    <cellStyle name="40% - Акцент1 10" xfId="43097"/>
    <cellStyle name="40% - Акцент1 100" xfId="43096"/>
    <cellStyle name="40% - Акцент1 101" xfId="43095"/>
    <cellStyle name="40% - Акцент1 102" xfId="43094"/>
    <cellStyle name="40% - Акцент1 103" xfId="43093"/>
    <cellStyle name="40% - Акцент1 104" xfId="43092"/>
    <cellStyle name="40% - Акцент1 105" xfId="43091"/>
    <cellStyle name="40% - Акцент1 106" xfId="43090"/>
    <cellStyle name="40% - Акцент1 107" xfId="43089"/>
    <cellStyle name="40% - Акцент1 108" xfId="43088"/>
    <cellStyle name="40% - Акцент1 109" xfId="43087"/>
    <cellStyle name="40% - Акцент1 11" xfId="43086"/>
    <cellStyle name="40% - Акцент1 110" xfId="43085"/>
    <cellStyle name="40% - Акцент1 111" xfId="43084"/>
    <cellStyle name="40% - Акцент1 112" xfId="43083"/>
    <cellStyle name="40% - Акцент1 113" xfId="43082"/>
    <cellStyle name="40% - Акцент1 114" xfId="43081"/>
    <cellStyle name="40% - Акцент1 115" xfId="43080"/>
    <cellStyle name="40% - Акцент1 116" xfId="43079"/>
    <cellStyle name="40% - Акцент1 117" xfId="43078"/>
    <cellStyle name="40% - Акцент1 118" xfId="43077"/>
    <cellStyle name="40% - Акцент1 119" xfId="43076"/>
    <cellStyle name="40% - Акцент1 12" xfId="43075"/>
    <cellStyle name="40% - Акцент1 120" xfId="43074"/>
    <cellStyle name="40% - Акцент1 121" xfId="43073"/>
    <cellStyle name="40% - Акцент1 122" xfId="43072"/>
    <cellStyle name="40% - Акцент1 123" xfId="43071"/>
    <cellStyle name="40% - Акцент1 124" xfId="43070"/>
    <cellStyle name="40% - Акцент1 125" xfId="43069"/>
    <cellStyle name="40% - Акцент1 126" xfId="43068"/>
    <cellStyle name="40% - Акцент1 127" xfId="43067"/>
    <cellStyle name="40% - Акцент1 128" xfId="43066"/>
    <cellStyle name="40% - Акцент1 129" xfId="43065"/>
    <cellStyle name="40% - Акцент1 13" xfId="43064"/>
    <cellStyle name="40% - Акцент1 130" xfId="43063"/>
    <cellStyle name="40% - Акцент1 131" xfId="43062"/>
    <cellStyle name="40% - Акцент1 132" xfId="43061"/>
    <cellStyle name="40% - Акцент1 133" xfId="43060"/>
    <cellStyle name="40% - Акцент1 134" xfId="43059"/>
    <cellStyle name="40% - Акцент1 135" xfId="43058"/>
    <cellStyle name="40% - Акцент1 136" xfId="43057"/>
    <cellStyle name="40% - Акцент1 137" xfId="43056"/>
    <cellStyle name="40% - Акцент1 138" xfId="43055"/>
    <cellStyle name="40% - Акцент1 139" xfId="43054"/>
    <cellStyle name="40% - Акцент1 14" xfId="43053"/>
    <cellStyle name="40% - Акцент1 140" xfId="43052"/>
    <cellStyle name="40% - Акцент1 141" xfId="43051"/>
    <cellStyle name="40% - Акцент1 142" xfId="43050"/>
    <cellStyle name="40% - Акцент1 143" xfId="43049"/>
    <cellStyle name="40% - Акцент1 144" xfId="43048"/>
    <cellStyle name="40% - Акцент1 145" xfId="43047"/>
    <cellStyle name="40% - Акцент1 146" xfId="43046"/>
    <cellStyle name="40% - Акцент1 147" xfId="43045"/>
    <cellStyle name="40% - Акцент1 148" xfId="43044"/>
    <cellStyle name="40% - Акцент1 149" xfId="43043"/>
    <cellStyle name="40% - Акцент1 15" xfId="43042"/>
    <cellStyle name="40% - Акцент1 150" xfId="43041"/>
    <cellStyle name="40% - Акцент1 151" xfId="43040"/>
    <cellStyle name="40% - Акцент1 16" xfId="43039"/>
    <cellStyle name="40% - Акцент1 17" xfId="43038"/>
    <cellStyle name="40% - Акцент1 18" xfId="43037"/>
    <cellStyle name="40% - Акцент1 19" xfId="43036"/>
    <cellStyle name="40% - Акцент1 2" xfId="43035"/>
    <cellStyle name="40% - Акцент1 2 10" xfId="43034"/>
    <cellStyle name="40% - Акцент1 2 11" xfId="43033"/>
    <cellStyle name="40% - Акцент1 2 12" xfId="43032"/>
    <cellStyle name="40% - Акцент1 2 13" xfId="43031"/>
    <cellStyle name="40% - Акцент1 2 2" xfId="43030"/>
    <cellStyle name="40% - Акцент1 2 2 2" xfId="43029"/>
    <cellStyle name="40% - Акцент1 2 2 3" xfId="43028"/>
    <cellStyle name="40% - Акцент1 2 2 4" xfId="43027"/>
    <cellStyle name="40% - Акцент1 2 2 5" xfId="43026"/>
    <cellStyle name="40% - Акцент1 2 2 6" xfId="43025"/>
    <cellStyle name="40% - Акцент1 2 2 7" xfId="43024"/>
    <cellStyle name="40% - Акцент1 2 3" xfId="43023"/>
    <cellStyle name="40% - Акцент1 2 4" xfId="43022"/>
    <cellStyle name="40% - Акцент1 2 5" xfId="43021"/>
    <cellStyle name="40% - Акцент1 2 6" xfId="43020"/>
    <cellStyle name="40% - Акцент1 2 7" xfId="43019"/>
    <cellStyle name="40% - Акцент1 2 8" xfId="43018"/>
    <cellStyle name="40% - Акцент1 2 9" xfId="43017"/>
    <cellStyle name="40% - Акцент1 20" xfId="43016"/>
    <cellStyle name="40% - Акцент1 21" xfId="43015"/>
    <cellStyle name="40% - Акцент1 22" xfId="43014"/>
    <cellStyle name="40% - Акцент1 23" xfId="43013"/>
    <cellStyle name="40% - Акцент1 24" xfId="43012"/>
    <cellStyle name="40% - Акцент1 25" xfId="43011"/>
    <cellStyle name="40% - Акцент1 26" xfId="43010"/>
    <cellStyle name="40% - Акцент1 27" xfId="43009"/>
    <cellStyle name="40% - Акцент1 28" xfId="43008"/>
    <cellStyle name="40% - Акцент1 29" xfId="43007"/>
    <cellStyle name="40% - Акцент1 3" xfId="43006"/>
    <cellStyle name="40% - Акцент1 30" xfId="43005"/>
    <cellStyle name="40% - Акцент1 31" xfId="43004"/>
    <cellStyle name="40% - Акцент1 32" xfId="43003"/>
    <cellStyle name="40% - Акцент1 33" xfId="43002"/>
    <cellStyle name="40% - Акцент1 34" xfId="43001"/>
    <cellStyle name="40% - Акцент1 35" xfId="43000"/>
    <cellStyle name="40% - Акцент1 36" xfId="42999"/>
    <cellStyle name="40% - Акцент1 37" xfId="42998"/>
    <cellStyle name="40% - Акцент1 38" xfId="42997"/>
    <cellStyle name="40% - Акцент1 39" xfId="42996"/>
    <cellStyle name="40% - Акцент1 4" xfId="42995"/>
    <cellStyle name="40% - Акцент1 40" xfId="42994"/>
    <cellStyle name="40% - Акцент1 41" xfId="42993"/>
    <cellStyle name="40% - Акцент1 42" xfId="42992"/>
    <cellStyle name="40% - Акцент1 43" xfId="42991"/>
    <cellStyle name="40% - Акцент1 44" xfId="42990"/>
    <cellStyle name="40% - Акцент1 45" xfId="42989"/>
    <cellStyle name="40% - Акцент1 46" xfId="42988"/>
    <cellStyle name="40% - Акцент1 47" xfId="42987"/>
    <cellStyle name="40% - Акцент1 48" xfId="42986"/>
    <cellStyle name="40% - Акцент1 49" xfId="42985"/>
    <cellStyle name="40% - Акцент1 5" xfId="42984"/>
    <cellStyle name="40% - Акцент1 50" xfId="42983"/>
    <cellStyle name="40% - Акцент1 51" xfId="42982"/>
    <cellStyle name="40% - Акцент1 52" xfId="42981"/>
    <cellStyle name="40% - Акцент1 53" xfId="42980"/>
    <cellStyle name="40% - Акцент1 54" xfId="42979"/>
    <cellStyle name="40% - Акцент1 55" xfId="42978"/>
    <cellStyle name="40% - Акцент1 56" xfId="42977"/>
    <cellStyle name="40% - Акцент1 57" xfId="42976"/>
    <cellStyle name="40% - Акцент1 58" xfId="42975"/>
    <cellStyle name="40% - Акцент1 59" xfId="42974"/>
    <cellStyle name="40% - Акцент1 6" xfId="42973"/>
    <cellStyle name="40% - Акцент1 60" xfId="42972"/>
    <cellStyle name="40% - Акцент1 61" xfId="42971"/>
    <cellStyle name="40% - Акцент1 62" xfId="42970"/>
    <cellStyle name="40% - Акцент1 63" xfId="42969"/>
    <cellStyle name="40% - Акцент1 64" xfId="42968"/>
    <cellStyle name="40% - Акцент1 65" xfId="42967"/>
    <cellStyle name="40% - Акцент1 66" xfId="42966"/>
    <cellStyle name="40% - Акцент1 67" xfId="42965"/>
    <cellStyle name="40% - Акцент1 68" xfId="42964"/>
    <cellStyle name="40% - Акцент1 69" xfId="42963"/>
    <cellStyle name="40% - Акцент1 7" xfId="42962"/>
    <cellStyle name="40% - Акцент1 70" xfId="42961"/>
    <cellStyle name="40% - Акцент1 71" xfId="42960"/>
    <cellStyle name="40% - Акцент1 72" xfId="42959"/>
    <cellStyle name="40% - Акцент1 73" xfId="42958"/>
    <cellStyle name="40% - Акцент1 74" xfId="42957"/>
    <cellStyle name="40% - Акцент1 75" xfId="42956"/>
    <cellStyle name="40% - Акцент1 76" xfId="42955"/>
    <cellStyle name="40% - Акцент1 77" xfId="42954"/>
    <cellStyle name="40% - Акцент1 78" xfId="42953"/>
    <cellStyle name="40% - Акцент1 79" xfId="42952"/>
    <cellStyle name="40% - Акцент1 8" xfId="42951"/>
    <cellStyle name="40% - Акцент1 80" xfId="42950"/>
    <cellStyle name="40% - Акцент1 81" xfId="42949"/>
    <cellStyle name="40% - Акцент1 82" xfId="42948"/>
    <cellStyle name="40% - Акцент1 83" xfId="42947"/>
    <cellStyle name="40% - Акцент1 84" xfId="42946"/>
    <cellStyle name="40% - Акцент1 85" xfId="42945"/>
    <cellStyle name="40% - Акцент1 86" xfId="42944"/>
    <cellStyle name="40% - Акцент1 87" xfId="42943"/>
    <cellStyle name="40% - Акцент1 88" xfId="42942"/>
    <cellStyle name="40% - Акцент1 89" xfId="42941"/>
    <cellStyle name="40% - Акцент1 9" xfId="42940"/>
    <cellStyle name="40% - Акцент1 90" xfId="42939"/>
    <cellStyle name="40% - Акцент1 91" xfId="42938"/>
    <cellStyle name="40% - Акцент1 92" xfId="42937"/>
    <cellStyle name="40% - Акцент1 93" xfId="42936"/>
    <cellStyle name="40% - Акцент1 94" xfId="42935"/>
    <cellStyle name="40% - Акцент1 95" xfId="42934"/>
    <cellStyle name="40% - Акцент1 96" xfId="42933"/>
    <cellStyle name="40% - Акцент1 97" xfId="42932"/>
    <cellStyle name="40% - Акцент1 98" xfId="42931"/>
    <cellStyle name="40% - Акцент1 99" xfId="42930"/>
    <cellStyle name="40% - Акцент2 10" xfId="42929"/>
    <cellStyle name="40% - Акцент2 100" xfId="42928"/>
    <cellStyle name="40% - Акцент2 101" xfId="42927"/>
    <cellStyle name="40% - Акцент2 102" xfId="42926"/>
    <cellStyle name="40% - Акцент2 103" xfId="42925"/>
    <cellStyle name="40% - Акцент2 104" xfId="42924"/>
    <cellStyle name="40% - Акцент2 105" xfId="42923"/>
    <cellStyle name="40% - Акцент2 106" xfId="42922"/>
    <cellStyle name="40% - Акцент2 107" xfId="42921"/>
    <cellStyle name="40% - Акцент2 108" xfId="42920"/>
    <cellStyle name="40% - Акцент2 109" xfId="42919"/>
    <cellStyle name="40% - Акцент2 11" xfId="42918"/>
    <cellStyle name="40% - Акцент2 110" xfId="42917"/>
    <cellStyle name="40% - Акцент2 111" xfId="42916"/>
    <cellStyle name="40% - Акцент2 112" xfId="42915"/>
    <cellStyle name="40% - Акцент2 113" xfId="42914"/>
    <cellStyle name="40% - Акцент2 114" xfId="42913"/>
    <cellStyle name="40% - Акцент2 115" xfId="42912"/>
    <cellStyle name="40% - Акцент2 116" xfId="42911"/>
    <cellStyle name="40% - Акцент2 117" xfId="42910"/>
    <cellStyle name="40% - Акцент2 118" xfId="42909"/>
    <cellStyle name="40% - Акцент2 119" xfId="42908"/>
    <cellStyle name="40% - Акцент2 12" xfId="42907"/>
    <cellStyle name="40% - Акцент2 120" xfId="42906"/>
    <cellStyle name="40% - Акцент2 121" xfId="42905"/>
    <cellStyle name="40% - Акцент2 122" xfId="42904"/>
    <cellStyle name="40% - Акцент2 123" xfId="42903"/>
    <cellStyle name="40% - Акцент2 124" xfId="42902"/>
    <cellStyle name="40% - Акцент2 125" xfId="42901"/>
    <cellStyle name="40% - Акцент2 126" xfId="42900"/>
    <cellStyle name="40% - Акцент2 127" xfId="42899"/>
    <cellStyle name="40% - Акцент2 128" xfId="42898"/>
    <cellStyle name="40% - Акцент2 129" xfId="42897"/>
    <cellStyle name="40% - Акцент2 13" xfId="42896"/>
    <cellStyle name="40% - Акцент2 130" xfId="42895"/>
    <cellStyle name="40% - Акцент2 131" xfId="42894"/>
    <cellStyle name="40% - Акцент2 132" xfId="42893"/>
    <cellStyle name="40% - Акцент2 133" xfId="42892"/>
    <cellStyle name="40% - Акцент2 134" xfId="42891"/>
    <cellStyle name="40% - Акцент2 135" xfId="42890"/>
    <cellStyle name="40% - Акцент2 136" xfId="42889"/>
    <cellStyle name="40% - Акцент2 137" xfId="42888"/>
    <cellStyle name="40% - Акцент2 138" xfId="42887"/>
    <cellStyle name="40% - Акцент2 139" xfId="42886"/>
    <cellStyle name="40% - Акцент2 14" xfId="42885"/>
    <cellStyle name="40% - Акцент2 140" xfId="42884"/>
    <cellStyle name="40% - Акцент2 141" xfId="42883"/>
    <cellStyle name="40% - Акцент2 142" xfId="42882"/>
    <cellStyle name="40% - Акцент2 143" xfId="42881"/>
    <cellStyle name="40% - Акцент2 144" xfId="42880"/>
    <cellStyle name="40% - Акцент2 145" xfId="42879"/>
    <cellStyle name="40% - Акцент2 146" xfId="42878"/>
    <cellStyle name="40% - Акцент2 147" xfId="42877"/>
    <cellStyle name="40% - Акцент2 148" xfId="42876"/>
    <cellStyle name="40% - Акцент2 149" xfId="42875"/>
    <cellStyle name="40% - Акцент2 15" xfId="42874"/>
    <cellStyle name="40% - Акцент2 150" xfId="42873"/>
    <cellStyle name="40% - Акцент2 151" xfId="42872"/>
    <cellStyle name="40% - Акцент2 16" xfId="42871"/>
    <cellStyle name="40% - Акцент2 17" xfId="42870"/>
    <cellStyle name="40% - Акцент2 18" xfId="42869"/>
    <cellStyle name="40% - Акцент2 19" xfId="42868"/>
    <cellStyle name="40% - Акцент2 2" xfId="42867"/>
    <cellStyle name="40% - Акцент2 2 10" xfId="42866"/>
    <cellStyle name="40% - Акцент2 2 11" xfId="42865"/>
    <cellStyle name="40% - Акцент2 2 12" xfId="42864"/>
    <cellStyle name="40% - Акцент2 2 13" xfId="42863"/>
    <cellStyle name="40% - Акцент2 2 2" xfId="42862"/>
    <cellStyle name="40% - Акцент2 2 2 2" xfId="42861"/>
    <cellStyle name="40% - Акцент2 2 2 3" xfId="42860"/>
    <cellStyle name="40% - Акцент2 2 2 4" xfId="42859"/>
    <cellStyle name="40% - Акцент2 2 2 5" xfId="42858"/>
    <cellStyle name="40% - Акцент2 2 2 6" xfId="42857"/>
    <cellStyle name="40% - Акцент2 2 2 7" xfId="42856"/>
    <cellStyle name="40% - Акцент2 2 3" xfId="42855"/>
    <cellStyle name="40% - Акцент2 2 4" xfId="42854"/>
    <cellStyle name="40% - Акцент2 2 5" xfId="42853"/>
    <cellStyle name="40% - Акцент2 2 6" xfId="42852"/>
    <cellStyle name="40% - Акцент2 2 7" xfId="42851"/>
    <cellStyle name="40% - Акцент2 2 8" xfId="42850"/>
    <cellStyle name="40% - Акцент2 2 9" xfId="42849"/>
    <cellStyle name="40% - Акцент2 20" xfId="42848"/>
    <cellStyle name="40% - Акцент2 21" xfId="42847"/>
    <cellStyle name="40% - Акцент2 22" xfId="42846"/>
    <cellStyle name="40% - Акцент2 23" xfId="42845"/>
    <cellStyle name="40% - Акцент2 24" xfId="42844"/>
    <cellStyle name="40% - Акцент2 25" xfId="42843"/>
    <cellStyle name="40% - Акцент2 26" xfId="42842"/>
    <cellStyle name="40% - Акцент2 27" xfId="42841"/>
    <cellStyle name="40% - Акцент2 28" xfId="42840"/>
    <cellStyle name="40% - Акцент2 29" xfId="42839"/>
    <cellStyle name="40% - Акцент2 3" xfId="42838"/>
    <cellStyle name="40% - Акцент2 30" xfId="42837"/>
    <cellStyle name="40% - Акцент2 31" xfId="42836"/>
    <cellStyle name="40% - Акцент2 32" xfId="42835"/>
    <cellStyle name="40% - Акцент2 33" xfId="42834"/>
    <cellStyle name="40% - Акцент2 34" xfId="42833"/>
    <cellStyle name="40% - Акцент2 35" xfId="42832"/>
    <cellStyle name="40% - Акцент2 36" xfId="42831"/>
    <cellStyle name="40% - Акцент2 37" xfId="42830"/>
    <cellStyle name="40% - Акцент2 38" xfId="42829"/>
    <cellStyle name="40% - Акцент2 39" xfId="42828"/>
    <cellStyle name="40% - Акцент2 4" xfId="42827"/>
    <cellStyle name="40% - Акцент2 40" xfId="42826"/>
    <cellStyle name="40% - Акцент2 41" xfId="42825"/>
    <cellStyle name="40% - Акцент2 42" xfId="42824"/>
    <cellStyle name="40% - Акцент2 43" xfId="42823"/>
    <cellStyle name="40% - Акцент2 44" xfId="42822"/>
    <cellStyle name="40% - Акцент2 45" xfId="42821"/>
    <cellStyle name="40% - Акцент2 46" xfId="42820"/>
    <cellStyle name="40% - Акцент2 47" xfId="42819"/>
    <cellStyle name="40% - Акцент2 48" xfId="42818"/>
    <cellStyle name="40% - Акцент2 49" xfId="42817"/>
    <cellStyle name="40% - Акцент2 5" xfId="42816"/>
    <cellStyle name="40% - Акцент2 50" xfId="42815"/>
    <cellStyle name="40% - Акцент2 51" xfId="42814"/>
    <cellStyle name="40% - Акцент2 52" xfId="42813"/>
    <cellStyle name="40% - Акцент2 53" xfId="42812"/>
    <cellStyle name="40% - Акцент2 54" xfId="42811"/>
    <cellStyle name="40% - Акцент2 55" xfId="42810"/>
    <cellStyle name="40% - Акцент2 56" xfId="42809"/>
    <cellStyle name="40% - Акцент2 57" xfId="42808"/>
    <cellStyle name="40% - Акцент2 58" xfId="42807"/>
    <cellStyle name="40% - Акцент2 59" xfId="42806"/>
    <cellStyle name="40% - Акцент2 6" xfId="42805"/>
    <cellStyle name="40% - Акцент2 60" xfId="42804"/>
    <cellStyle name="40% - Акцент2 61" xfId="42803"/>
    <cellStyle name="40% - Акцент2 62" xfId="42802"/>
    <cellStyle name="40% - Акцент2 63" xfId="42801"/>
    <cellStyle name="40% - Акцент2 64" xfId="42800"/>
    <cellStyle name="40% - Акцент2 65" xfId="42799"/>
    <cellStyle name="40% - Акцент2 66" xfId="42798"/>
    <cellStyle name="40% - Акцент2 67" xfId="42797"/>
    <cellStyle name="40% - Акцент2 68" xfId="42796"/>
    <cellStyle name="40% - Акцент2 69" xfId="42795"/>
    <cellStyle name="40% - Акцент2 7" xfId="42794"/>
    <cellStyle name="40% - Акцент2 70" xfId="42793"/>
    <cellStyle name="40% - Акцент2 71" xfId="42792"/>
    <cellStyle name="40% - Акцент2 72" xfId="42791"/>
    <cellStyle name="40% - Акцент2 73" xfId="42790"/>
    <cellStyle name="40% - Акцент2 74" xfId="42789"/>
    <cellStyle name="40% - Акцент2 75" xfId="42788"/>
    <cellStyle name="40% - Акцент2 76" xfId="42787"/>
    <cellStyle name="40% - Акцент2 77" xfId="42786"/>
    <cellStyle name="40% - Акцент2 78" xfId="42785"/>
    <cellStyle name="40% - Акцент2 79" xfId="42784"/>
    <cellStyle name="40% - Акцент2 8" xfId="42783"/>
    <cellStyle name="40% - Акцент2 80" xfId="42782"/>
    <cellStyle name="40% - Акцент2 81" xfId="42781"/>
    <cellStyle name="40% - Акцент2 82" xfId="42780"/>
    <cellStyle name="40% - Акцент2 83" xfId="42779"/>
    <cellStyle name="40% - Акцент2 84" xfId="42778"/>
    <cellStyle name="40% - Акцент2 85" xfId="42777"/>
    <cellStyle name="40% - Акцент2 86" xfId="42776"/>
    <cellStyle name="40% - Акцент2 87" xfId="42775"/>
    <cellStyle name="40% - Акцент2 88" xfId="42774"/>
    <cellStyle name="40% - Акцент2 89" xfId="42773"/>
    <cellStyle name="40% - Акцент2 9" xfId="42772"/>
    <cellStyle name="40% - Акцент2 90" xfId="42771"/>
    <cellStyle name="40% - Акцент2 91" xfId="42770"/>
    <cellStyle name="40% - Акцент2 92" xfId="42769"/>
    <cellStyle name="40% - Акцент2 93" xfId="42768"/>
    <cellStyle name="40% - Акцент2 94" xfId="42767"/>
    <cellStyle name="40% - Акцент2 95" xfId="42766"/>
    <cellStyle name="40% - Акцент2 96" xfId="42765"/>
    <cellStyle name="40% - Акцент2 97" xfId="42764"/>
    <cellStyle name="40% - Акцент2 98" xfId="42763"/>
    <cellStyle name="40% - Акцент2 99" xfId="42762"/>
    <cellStyle name="40% - Акцент3 10" xfId="42761"/>
    <cellStyle name="40% - Акцент3 100" xfId="42760"/>
    <cellStyle name="40% - Акцент3 101" xfId="42759"/>
    <cellStyle name="40% - Акцент3 102" xfId="42758"/>
    <cellStyle name="40% - Акцент3 103" xfId="42757"/>
    <cellStyle name="40% - Акцент3 104" xfId="42756"/>
    <cellStyle name="40% - Акцент3 105" xfId="42755"/>
    <cellStyle name="40% - Акцент3 106" xfId="42754"/>
    <cellStyle name="40% - Акцент3 107" xfId="42753"/>
    <cellStyle name="40% - Акцент3 108" xfId="42752"/>
    <cellStyle name="40% - Акцент3 109" xfId="42751"/>
    <cellStyle name="40% - Акцент3 11" xfId="42750"/>
    <cellStyle name="40% - Акцент3 110" xfId="42749"/>
    <cellStyle name="40% - Акцент3 111" xfId="42748"/>
    <cellStyle name="40% - Акцент3 112" xfId="42747"/>
    <cellStyle name="40% - Акцент3 113" xfId="42746"/>
    <cellStyle name="40% - Акцент3 114" xfId="42745"/>
    <cellStyle name="40% - Акцент3 115" xfId="42744"/>
    <cellStyle name="40% - Акцент3 116" xfId="42743"/>
    <cellStyle name="40% - Акцент3 117" xfId="42742"/>
    <cellStyle name="40% - Акцент3 118" xfId="42741"/>
    <cellStyle name="40% - Акцент3 119" xfId="42740"/>
    <cellStyle name="40% - Акцент3 12" xfId="42739"/>
    <cellStyle name="40% - Акцент3 120" xfId="42738"/>
    <cellStyle name="40% - Акцент3 121" xfId="42737"/>
    <cellStyle name="40% - Акцент3 122" xfId="42736"/>
    <cellStyle name="40% - Акцент3 123" xfId="42735"/>
    <cellStyle name="40% - Акцент3 124" xfId="42734"/>
    <cellStyle name="40% - Акцент3 125" xfId="42733"/>
    <cellStyle name="40% - Акцент3 126" xfId="42732"/>
    <cellStyle name="40% - Акцент3 127" xfId="42731"/>
    <cellStyle name="40% - Акцент3 128" xfId="42730"/>
    <cellStyle name="40% - Акцент3 129" xfId="42729"/>
    <cellStyle name="40% - Акцент3 13" xfId="42728"/>
    <cellStyle name="40% - Акцент3 130" xfId="42727"/>
    <cellStyle name="40% - Акцент3 131" xfId="42726"/>
    <cellStyle name="40% - Акцент3 132" xfId="42725"/>
    <cellStyle name="40% - Акцент3 133" xfId="42724"/>
    <cellStyle name="40% - Акцент3 134" xfId="42723"/>
    <cellStyle name="40% - Акцент3 135" xfId="42722"/>
    <cellStyle name="40% - Акцент3 136" xfId="42721"/>
    <cellStyle name="40% - Акцент3 137" xfId="42720"/>
    <cellStyle name="40% - Акцент3 138" xfId="42719"/>
    <cellStyle name="40% - Акцент3 139" xfId="42718"/>
    <cellStyle name="40% - Акцент3 14" xfId="42717"/>
    <cellStyle name="40% - Акцент3 140" xfId="42716"/>
    <cellStyle name="40% - Акцент3 141" xfId="42715"/>
    <cellStyle name="40% - Акцент3 142" xfId="42714"/>
    <cellStyle name="40% - Акцент3 143" xfId="42713"/>
    <cellStyle name="40% - Акцент3 144" xfId="42712"/>
    <cellStyle name="40% - Акцент3 145" xfId="42711"/>
    <cellStyle name="40% - Акцент3 146" xfId="42710"/>
    <cellStyle name="40% - Акцент3 147" xfId="42709"/>
    <cellStyle name="40% - Акцент3 148" xfId="42708"/>
    <cellStyle name="40% - Акцент3 149" xfId="42707"/>
    <cellStyle name="40% - Акцент3 15" xfId="42706"/>
    <cellStyle name="40% - Акцент3 150" xfId="42705"/>
    <cellStyle name="40% - Акцент3 151" xfId="42704"/>
    <cellStyle name="40% - Акцент3 16" xfId="42703"/>
    <cellStyle name="40% - Акцент3 17" xfId="42702"/>
    <cellStyle name="40% - Акцент3 18" xfId="42701"/>
    <cellStyle name="40% - Акцент3 19" xfId="42700"/>
    <cellStyle name="40% - Акцент3 2" xfId="42699"/>
    <cellStyle name="40% - Акцент3 2 10" xfId="42698"/>
    <cellStyle name="40% - Акцент3 2 11" xfId="42697"/>
    <cellStyle name="40% - Акцент3 2 12" xfId="42696"/>
    <cellStyle name="40% - Акцент3 2 13" xfId="42695"/>
    <cellStyle name="40% - Акцент3 2 2" xfId="42694"/>
    <cellStyle name="40% - Акцент3 2 2 2" xfId="42693"/>
    <cellStyle name="40% - Акцент3 2 2 3" xfId="42692"/>
    <cellStyle name="40% - Акцент3 2 2 4" xfId="42691"/>
    <cellStyle name="40% - Акцент3 2 2 5" xfId="42690"/>
    <cellStyle name="40% - Акцент3 2 2 6" xfId="42689"/>
    <cellStyle name="40% - Акцент3 2 2 7" xfId="42688"/>
    <cellStyle name="40% - Акцент3 2 3" xfId="42687"/>
    <cellStyle name="40% - Акцент3 2 4" xfId="42686"/>
    <cellStyle name="40% - Акцент3 2 5" xfId="42685"/>
    <cellStyle name="40% - Акцент3 2 6" xfId="42684"/>
    <cellStyle name="40% - Акцент3 2 7" xfId="42683"/>
    <cellStyle name="40% - Акцент3 2 8" xfId="42682"/>
    <cellStyle name="40% - Акцент3 2 9" xfId="42681"/>
    <cellStyle name="40% - Акцент3 20" xfId="42680"/>
    <cellStyle name="40% - Акцент3 21" xfId="42679"/>
    <cellStyle name="40% - Акцент3 22" xfId="42678"/>
    <cellStyle name="40% - Акцент3 23" xfId="42677"/>
    <cellStyle name="40% - Акцент3 24" xfId="42676"/>
    <cellStyle name="40% - Акцент3 25" xfId="42675"/>
    <cellStyle name="40% - Акцент3 26" xfId="42674"/>
    <cellStyle name="40% - Акцент3 27" xfId="42673"/>
    <cellStyle name="40% - Акцент3 28" xfId="42672"/>
    <cellStyle name="40% - Акцент3 29" xfId="42671"/>
    <cellStyle name="40% - Акцент3 3" xfId="42670"/>
    <cellStyle name="40% - Акцент3 30" xfId="42669"/>
    <cellStyle name="40% - Акцент3 31" xfId="42668"/>
    <cellStyle name="40% - Акцент3 32" xfId="42667"/>
    <cellStyle name="40% - Акцент3 33" xfId="42666"/>
    <cellStyle name="40% - Акцент3 34" xfId="42665"/>
    <cellStyle name="40% - Акцент3 35" xfId="42664"/>
    <cellStyle name="40% - Акцент3 36" xfId="42663"/>
    <cellStyle name="40% - Акцент3 37" xfId="42662"/>
    <cellStyle name="40% - Акцент3 38" xfId="42661"/>
    <cellStyle name="40% - Акцент3 39" xfId="42660"/>
    <cellStyle name="40% - Акцент3 4" xfId="42659"/>
    <cellStyle name="40% - Акцент3 40" xfId="42658"/>
    <cellStyle name="40% - Акцент3 41" xfId="42657"/>
    <cellStyle name="40% - Акцент3 42" xfId="42656"/>
    <cellStyle name="40% - Акцент3 43" xfId="42655"/>
    <cellStyle name="40% - Акцент3 44" xfId="42654"/>
    <cellStyle name="40% - Акцент3 45" xfId="42653"/>
    <cellStyle name="40% - Акцент3 46" xfId="42652"/>
    <cellStyle name="40% - Акцент3 47" xfId="42651"/>
    <cellStyle name="40% - Акцент3 48" xfId="42650"/>
    <cellStyle name="40% - Акцент3 49" xfId="42649"/>
    <cellStyle name="40% - Акцент3 5" xfId="42648"/>
    <cellStyle name="40% - Акцент3 50" xfId="42647"/>
    <cellStyle name="40% - Акцент3 51" xfId="42646"/>
    <cellStyle name="40% - Акцент3 52" xfId="42645"/>
    <cellStyle name="40% - Акцент3 53" xfId="42644"/>
    <cellStyle name="40% - Акцент3 54" xfId="42643"/>
    <cellStyle name="40% - Акцент3 55" xfId="42642"/>
    <cellStyle name="40% - Акцент3 56" xfId="42641"/>
    <cellStyle name="40% - Акцент3 57" xfId="42640"/>
    <cellStyle name="40% - Акцент3 58" xfId="42639"/>
    <cellStyle name="40% - Акцент3 59" xfId="42638"/>
    <cellStyle name="40% - Акцент3 6" xfId="42637"/>
    <cellStyle name="40% - Акцент3 60" xfId="42636"/>
    <cellStyle name="40% - Акцент3 61" xfId="42635"/>
    <cellStyle name="40% - Акцент3 62" xfId="42634"/>
    <cellStyle name="40% - Акцент3 63" xfId="42633"/>
    <cellStyle name="40% - Акцент3 64" xfId="42632"/>
    <cellStyle name="40% - Акцент3 65" xfId="42631"/>
    <cellStyle name="40% - Акцент3 66" xfId="42630"/>
    <cellStyle name="40% - Акцент3 67" xfId="42629"/>
    <cellStyle name="40% - Акцент3 68" xfId="42628"/>
    <cellStyle name="40% - Акцент3 69" xfId="42627"/>
    <cellStyle name="40% - Акцент3 7" xfId="42626"/>
    <cellStyle name="40% - Акцент3 70" xfId="42625"/>
    <cellStyle name="40% - Акцент3 71" xfId="42624"/>
    <cellStyle name="40% - Акцент3 72" xfId="42623"/>
    <cellStyle name="40% - Акцент3 73" xfId="42622"/>
    <cellStyle name="40% - Акцент3 74" xfId="42621"/>
    <cellStyle name="40% - Акцент3 75" xfId="42620"/>
    <cellStyle name="40% - Акцент3 76" xfId="42619"/>
    <cellStyle name="40% - Акцент3 77" xfId="42618"/>
    <cellStyle name="40% - Акцент3 78" xfId="42617"/>
    <cellStyle name="40% - Акцент3 79" xfId="42616"/>
    <cellStyle name="40% - Акцент3 8" xfId="42615"/>
    <cellStyle name="40% - Акцент3 80" xfId="42614"/>
    <cellStyle name="40% - Акцент3 81" xfId="42613"/>
    <cellStyle name="40% - Акцент3 82" xfId="42612"/>
    <cellStyle name="40% - Акцент3 83" xfId="42611"/>
    <cellStyle name="40% - Акцент3 84" xfId="42610"/>
    <cellStyle name="40% - Акцент3 85" xfId="42609"/>
    <cellStyle name="40% - Акцент3 86" xfId="42608"/>
    <cellStyle name="40% - Акцент3 87" xfId="42607"/>
    <cellStyle name="40% - Акцент3 88" xfId="42606"/>
    <cellStyle name="40% - Акцент3 89" xfId="42605"/>
    <cellStyle name="40% - Акцент3 9" xfId="42604"/>
    <cellStyle name="40% - Акцент3 90" xfId="42603"/>
    <cellStyle name="40% - Акцент3 91" xfId="42602"/>
    <cellStyle name="40% - Акцент3 92" xfId="42601"/>
    <cellStyle name="40% - Акцент3 93" xfId="42600"/>
    <cellStyle name="40% - Акцент3 94" xfId="42599"/>
    <cellStyle name="40% - Акцент3 95" xfId="42598"/>
    <cellStyle name="40% - Акцент3 96" xfId="42597"/>
    <cellStyle name="40% - Акцент3 97" xfId="42596"/>
    <cellStyle name="40% - Акцент3 98" xfId="42595"/>
    <cellStyle name="40% - Акцент3 99" xfId="42594"/>
    <cellStyle name="40% - Акцент4 10" xfId="42593"/>
    <cellStyle name="40% - Акцент4 100" xfId="42592"/>
    <cellStyle name="40% - Акцент4 101" xfId="42591"/>
    <cellStyle name="40% - Акцент4 102" xfId="42590"/>
    <cellStyle name="40% - Акцент4 103" xfId="42589"/>
    <cellStyle name="40% - Акцент4 104" xfId="42588"/>
    <cellStyle name="40% - Акцент4 105" xfId="42587"/>
    <cellStyle name="40% - Акцент4 106" xfId="42586"/>
    <cellStyle name="40% - Акцент4 107" xfId="42585"/>
    <cellStyle name="40% - Акцент4 108" xfId="42584"/>
    <cellStyle name="40% - Акцент4 109" xfId="42583"/>
    <cellStyle name="40% - Акцент4 11" xfId="42582"/>
    <cellStyle name="40% - Акцент4 110" xfId="42581"/>
    <cellStyle name="40% - Акцент4 111" xfId="42580"/>
    <cellStyle name="40% - Акцент4 112" xfId="42579"/>
    <cellStyle name="40% - Акцент4 113" xfId="42578"/>
    <cellStyle name="40% - Акцент4 114" xfId="42577"/>
    <cellStyle name="40% - Акцент4 115" xfId="42576"/>
    <cellStyle name="40% - Акцент4 116" xfId="42575"/>
    <cellStyle name="40% - Акцент4 117" xfId="42574"/>
    <cellStyle name="40% - Акцент4 118" xfId="42573"/>
    <cellStyle name="40% - Акцент4 119" xfId="42572"/>
    <cellStyle name="40% - Акцент4 12" xfId="42571"/>
    <cellStyle name="40% - Акцент4 120" xfId="42570"/>
    <cellStyle name="40% - Акцент4 121" xfId="42569"/>
    <cellStyle name="40% - Акцент4 122" xfId="42568"/>
    <cellStyle name="40% - Акцент4 123" xfId="42567"/>
    <cellStyle name="40% - Акцент4 124" xfId="42566"/>
    <cellStyle name="40% - Акцент4 125" xfId="42565"/>
    <cellStyle name="40% - Акцент4 126" xfId="42564"/>
    <cellStyle name="40% - Акцент4 127" xfId="42563"/>
    <cellStyle name="40% - Акцент4 128" xfId="42562"/>
    <cellStyle name="40% - Акцент4 129" xfId="42561"/>
    <cellStyle name="40% - Акцент4 13" xfId="42560"/>
    <cellStyle name="40% - Акцент4 130" xfId="42559"/>
    <cellStyle name="40% - Акцент4 131" xfId="42558"/>
    <cellStyle name="40% - Акцент4 132" xfId="42557"/>
    <cellStyle name="40% - Акцент4 133" xfId="42556"/>
    <cellStyle name="40% - Акцент4 134" xfId="42555"/>
    <cellStyle name="40% - Акцент4 135" xfId="42554"/>
    <cellStyle name="40% - Акцент4 136" xfId="42553"/>
    <cellStyle name="40% - Акцент4 137" xfId="42552"/>
    <cellStyle name="40% - Акцент4 138" xfId="42551"/>
    <cellStyle name="40% - Акцент4 139" xfId="42550"/>
    <cellStyle name="40% - Акцент4 14" xfId="42549"/>
    <cellStyle name="40% - Акцент4 140" xfId="42548"/>
    <cellStyle name="40% - Акцент4 141" xfId="42547"/>
    <cellStyle name="40% - Акцент4 142" xfId="42546"/>
    <cellStyle name="40% - Акцент4 143" xfId="42545"/>
    <cellStyle name="40% - Акцент4 144" xfId="42544"/>
    <cellStyle name="40% - Акцент4 145" xfId="42543"/>
    <cellStyle name="40% - Акцент4 146" xfId="42542"/>
    <cellStyle name="40% - Акцент4 147" xfId="42541"/>
    <cellStyle name="40% - Акцент4 148" xfId="42540"/>
    <cellStyle name="40% - Акцент4 149" xfId="42539"/>
    <cellStyle name="40% - Акцент4 15" xfId="42538"/>
    <cellStyle name="40% - Акцент4 150" xfId="42537"/>
    <cellStyle name="40% - Акцент4 151" xfId="42536"/>
    <cellStyle name="40% - Акцент4 16" xfId="42535"/>
    <cellStyle name="40% - Акцент4 17" xfId="42534"/>
    <cellStyle name="40% - Акцент4 18" xfId="42533"/>
    <cellStyle name="40% - Акцент4 19" xfId="42532"/>
    <cellStyle name="40% - Акцент4 2" xfId="42531"/>
    <cellStyle name="40% - Акцент4 2 10" xfId="42530"/>
    <cellStyle name="40% - Акцент4 2 11" xfId="42529"/>
    <cellStyle name="40% - Акцент4 2 12" xfId="42528"/>
    <cellStyle name="40% - Акцент4 2 13" xfId="42527"/>
    <cellStyle name="40% - Акцент4 2 2" xfId="42526"/>
    <cellStyle name="40% - Акцент4 2 2 2" xfId="42525"/>
    <cellStyle name="40% - Акцент4 2 2 3" xfId="42524"/>
    <cellStyle name="40% - Акцент4 2 2 4" xfId="42523"/>
    <cellStyle name="40% - Акцент4 2 2 5" xfId="42522"/>
    <cellStyle name="40% - Акцент4 2 2 6" xfId="42521"/>
    <cellStyle name="40% - Акцент4 2 2 7" xfId="42520"/>
    <cellStyle name="40% - Акцент4 2 3" xfId="42519"/>
    <cellStyle name="40% - Акцент4 2 4" xfId="42518"/>
    <cellStyle name="40% - Акцент4 2 5" xfId="42517"/>
    <cellStyle name="40% - Акцент4 2 6" xfId="42516"/>
    <cellStyle name="40% - Акцент4 2 7" xfId="42515"/>
    <cellStyle name="40% - Акцент4 2 8" xfId="42514"/>
    <cellStyle name="40% - Акцент4 2 9" xfId="42513"/>
    <cellStyle name="40% - Акцент4 20" xfId="42512"/>
    <cellStyle name="40% - Акцент4 21" xfId="42511"/>
    <cellStyle name="40% - Акцент4 22" xfId="42510"/>
    <cellStyle name="40% - Акцент4 23" xfId="42509"/>
    <cellStyle name="40% - Акцент4 24" xfId="42508"/>
    <cellStyle name="40% - Акцент4 25" xfId="42507"/>
    <cellStyle name="40% - Акцент4 26" xfId="42506"/>
    <cellStyle name="40% - Акцент4 27" xfId="42505"/>
    <cellStyle name="40% - Акцент4 28" xfId="42504"/>
    <cellStyle name="40% - Акцент4 29" xfId="42503"/>
    <cellStyle name="40% - Акцент4 3" xfId="42502"/>
    <cellStyle name="40% - Акцент4 30" xfId="42501"/>
    <cellStyle name="40% - Акцент4 31" xfId="42500"/>
    <cellStyle name="40% - Акцент4 32" xfId="42499"/>
    <cellStyle name="40% - Акцент4 33" xfId="42498"/>
    <cellStyle name="40% - Акцент4 34" xfId="42497"/>
    <cellStyle name="40% - Акцент4 35" xfId="42496"/>
    <cellStyle name="40% - Акцент4 36" xfId="42495"/>
    <cellStyle name="40% - Акцент4 37" xfId="42494"/>
    <cellStyle name="40% - Акцент4 38" xfId="42493"/>
    <cellStyle name="40% - Акцент4 39" xfId="42492"/>
    <cellStyle name="40% - Акцент4 4" xfId="42491"/>
    <cellStyle name="40% - Акцент4 40" xfId="42490"/>
    <cellStyle name="40% - Акцент4 41" xfId="42489"/>
    <cellStyle name="40% - Акцент4 42" xfId="42488"/>
    <cellStyle name="40% - Акцент4 43" xfId="42487"/>
    <cellStyle name="40% - Акцент4 44" xfId="42486"/>
    <cellStyle name="40% - Акцент4 45" xfId="42485"/>
    <cellStyle name="40% - Акцент4 46" xfId="42484"/>
    <cellStyle name="40% - Акцент4 47" xfId="42483"/>
    <cellStyle name="40% - Акцент4 48" xfId="42482"/>
    <cellStyle name="40% - Акцент4 49" xfId="42481"/>
    <cellStyle name="40% - Акцент4 5" xfId="42480"/>
    <cellStyle name="40% - Акцент4 50" xfId="42479"/>
    <cellStyle name="40% - Акцент4 51" xfId="42478"/>
    <cellStyle name="40% - Акцент4 52" xfId="42477"/>
    <cellStyle name="40% - Акцент4 53" xfId="42476"/>
    <cellStyle name="40% - Акцент4 54" xfId="42475"/>
    <cellStyle name="40% - Акцент4 55" xfId="42474"/>
    <cellStyle name="40% - Акцент4 56" xfId="42473"/>
    <cellStyle name="40% - Акцент4 57" xfId="42472"/>
    <cellStyle name="40% - Акцент4 58" xfId="42471"/>
    <cellStyle name="40% - Акцент4 59" xfId="42470"/>
    <cellStyle name="40% - Акцент4 6" xfId="42469"/>
    <cellStyle name="40% - Акцент4 60" xfId="42468"/>
    <cellStyle name="40% - Акцент4 61" xfId="42467"/>
    <cellStyle name="40% - Акцент4 62" xfId="42466"/>
    <cellStyle name="40% - Акцент4 63" xfId="42465"/>
    <cellStyle name="40% - Акцент4 64" xfId="42464"/>
    <cellStyle name="40% - Акцент4 65" xfId="42463"/>
    <cellStyle name="40% - Акцент4 66" xfId="42462"/>
    <cellStyle name="40% - Акцент4 67" xfId="42461"/>
    <cellStyle name="40% - Акцент4 68" xfId="42460"/>
    <cellStyle name="40% - Акцент4 69" xfId="42459"/>
    <cellStyle name="40% - Акцент4 7" xfId="42458"/>
    <cellStyle name="40% - Акцент4 70" xfId="42457"/>
    <cellStyle name="40% - Акцент4 71" xfId="42456"/>
    <cellStyle name="40% - Акцент4 72" xfId="42455"/>
    <cellStyle name="40% - Акцент4 73" xfId="42454"/>
    <cellStyle name="40% - Акцент4 74" xfId="42453"/>
    <cellStyle name="40% - Акцент4 75" xfId="42452"/>
    <cellStyle name="40% - Акцент4 76" xfId="42451"/>
    <cellStyle name="40% - Акцент4 77" xfId="42450"/>
    <cellStyle name="40% - Акцент4 78" xfId="42449"/>
    <cellStyle name="40% - Акцент4 79" xfId="42448"/>
    <cellStyle name="40% - Акцент4 8" xfId="42447"/>
    <cellStyle name="40% - Акцент4 80" xfId="42446"/>
    <cellStyle name="40% - Акцент4 81" xfId="42445"/>
    <cellStyle name="40% - Акцент4 82" xfId="42444"/>
    <cellStyle name="40% - Акцент4 83" xfId="42443"/>
    <cellStyle name="40% - Акцент4 84" xfId="42442"/>
    <cellStyle name="40% - Акцент4 85" xfId="42441"/>
    <cellStyle name="40% - Акцент4 86" xfId="42440"/>
    <cellStyle name="40% - Акцент4 87" xfId="42439"/>
    <cellStyle name="40% - Акцент4 88" xfId="42438"/>
    <cellStyle name="40% - Акцент4 89" xfId="42437"/>
    <cellStyle name="40% - Акцент4 9" xfId="42436"/>
    <cellStyle name="40% - Акцент4 90" xfId="42435"/>
    <cellStyle name="40% - Акцент4 91" xfId="42434"/>
    <cellStyle name="40% - Акцент4 92" xfId="42433"/>
    <cellStyle name="40% - Акцент4 93" xfId="42432"/>
    <cellStyle name="40% - Акцент4 94" xfId="42431"/>
    <cellStyle name="40% - Акцент4 95" xfId="42430"/>
    <cellStyle name="40% - Акцент4 96" xfId="42429"/>
    <cellStyle name="40% - Акцент4 97" xfId="42428"/>
    <cellStyle name="40% - Акцент4 98" xfId="42427"/>
    <cellStyle name="40% - Акцент4 99" xfId="42426"/>
    <cellStyle name="40% - Акцент5 10" xfId="42425"/>
    <cellStyle name="40% - Акцент5 100" xfId="42424"/>
    <cellStyle name="40% - Акцент5 101" xfId="42423"/>
    <cellStyle name="40% - Акцент5 102" xfId="42422"/>
    <cellStyle name="40% - Акцент5 103" xfId="42421"/>
    <cellStyle name="40% - Акцент5 104" xfId="42420"/>
    <cellStyle name="40% - Акцент5 105" xfId="42419"/>
    <cellStyle name="40% - Акцент5 106" xfId="42418"/>
    <cellStyle name="40% - Акцент5 107" xfId="42417"/>
    <cellStyle name="40% - Акцент5 108" xfId="42416"/>
    <cellStyle name="40% - Акцент5 109" xfId="42415"/>
    <cellStyle name="40% - Акцент5 11" xfId="42414"/>
    <cellStyle name="40% - Акцент5 110" xfId="42413"/>
    <cellStyle name="40% - Акцент5 111" xfId="42412"/>
    <cellStyle name="40% - Акцент5 112" xfId="42411"/>
    <cellStyle name="40% - Акцент5 113" xfId="42410"/>
    <cellStyle name="40% - Акцент5 114" xfId="42409"/>
    <cellStyle name="40% - Акцент5 115" xfId="42408"/>
    <cellStyle name="40% - Акцент5 116" xfId="42407"/>
    <cellStyle name="40% - Акцент5 117" xfId="42406"/>
    <cellStyle name="40% - Акцент5 118" xfId="42405"/>
    <cellStyle name="40% - Акцент5 119" xfId="42404"/>
    <cellStyle name="40% - Акцент5 12" xfId="42403"/>
    <cellStyle name="40% - Акцент5 120" xfId="42402"/>
    <cellStyle name="40% - Акцент5 121" xfId="42401"/>
    <cellStyle name="40% - Акцент5 122" xfId="42400"/>
    <cellStyle name="40% - Акцент5 123" xfId="42399"/>
    <cellStyle name="40% - Акцент5 124" xfId="42398"/>
    <cellStyle name="40% - Акцент5 125" xfId="42397"/>
    <cellStyle name="40% - Акцент5 126" xfId="42396"/>
    <cellStyle name="40% - Акцент5 127" xfId="42395"/>
    <cellStyle name="40% - Акцент5 128" xfId="42394"/>
    <cellStyle name="40% - Акцент5 129" xfId="42393"/>
    <cellStyle name="40% - Акцент5 13" xfId="42392"/>
    <cellStyle name="40% - Акцент5 130" xfId="42391"/>
    <cellStyle name="40% - Акцент5 131" xfId="42390"/>
    <cellStyle name="40% - Акцент5 132" xfId="42389"/>
    <cellStyle name="40% - Акцент5 133" xfId="42388"/>
    <cellStyle name="40% - Акцент5 134" xfId="42387"/>
    <cellStyle name="40% - Акцент5 135" xfId="42386"/>
    <cellStyle name="40% - Акцент5 136" xfId="42385"/>
    <cellStyle name="40% - Акцент5 137" xfId="42384"/>
    <cellStyle name="40% - Акцент5 138" xfId="42383"/>
    <cellStyle name="40% - Акцент5 139" xfId="42382"/>
    <cellStyle name="40% - Акцент5 14" xfId="42381"/>
    <cellStyle name="40% - Акцент5 140" xfId="42380"/>
    <cellStyle name="40% - Акцент5 141" xfId="42379"/>
    <cellStyle name="40% - Акцент5 142" xfId="42378"/>
    <cellStyle name="40% - Акцент5 143" xfId="42377"/>
    <cellStyle name="40% - Акцент5 144" xfId="42376"/>
    <cellStyle name="40% - Акцент5 145" xfId="42375"/>
    <cellStyle name="40% - Акцент5 146" xfId="42374"/>
    <cellStyle name="40% - Акцент5 147" xfId="42373"/>
    <cellStyle name="40% - Акцент5 148" xfId="42372"/>
    <cellStyle name="40% - Акцент5 149" xfId="42371"/>
    <cellStyle name="40% - Акцент5 15" xfId="42370"/>
    <cellStyle name="40% - Акцент5 150" xfId="42369"/>
    <cellStyle name="40% - Акцент5 151" xfId="42368"/>
    <cellStyle name="40% - Акцент5 16" xfId="42367"/>
    <cellStyle name="40% - Акцент5 17" xfId="42366"/>
    <cellStyle name="40% - Акцент5 18" xfId="42365"/>
    <cellStyle name="40% - Акцент5 19" xfId="42364"/>
    <cellStyle name="40% - Акцент5 2" xfId="42363"/>
    <cellStyle name="40% - Акцент5 2 10" xfId="42362"/>
    <cellStyle name="40% - Акцент5 2 11" xfId="42361"/>
    <cellStyle name="40% - Акцент5 2 12" xfId="42360"/>
    <cellStyle name="40% - Акцент5 2 13" xfId="42359"/>
    <cellStyle name="40% - Акцент5 2 2" xfId="42358"/>
    <cellStyle name="40% - Акцент5 2 2 2" xfId="42357"/>
    <cellStyle name="40% - Акцент5 2 2 3" xfId="42356"/>
    <cellStyle name="40% - Акцент5 2 2 4" xfId="42355"/>
    <cellStyle name="40% - Акцент5 2 2 5" xfId="42354"/>
    <cellStyle name="40% - Акцент5 2 2 6" xfId="42353"/>
    <cellStyle name="40% - Акцент5 2 2 7" xfId="42352"/>
    <cellStyle name="40% - Акцент5 2 3" xfId="42351"/>
    <cellStyle name="40% - Акцент5 2 4" xfId="42350"/>
    <cellStyle name="40% - Акцент5 2 5" xfId="42349"/>
    <cellStyle name="40% - Акцент5 2 6" xfId="42348"/>
    <cellStyle name="40% - Акцент5 2 7" xfId="42347"/>
    <cellStyle name="40% - Акцент5 2 8" xfId="42346"/>
    <cellStyle name="40% - Акцент5 2 9" xfId="42345"/>
    <cellStyle name="40% - Акцент5 20" xfId="42344"/>
    <cellStyle name="40% - Акцент5 21" xfId="42343"/>
    <cellStyle name="40% - Акцент5 22" xfId="42342"/>
    <cellStyle name="40% - Акцент5 23" xfId="42341"/>
    <cellStyle name="40% - Акцент5 24" xfId="42340"/>
    <cellStyle name="40% - Акцент5 25" xfId="42339"/>
    <cellStyle name="40% - Акцент5 26" xfId="42338"/>
    <cellStyle name="40% - Акцент5 27" xfId="42337"/>
    <cellStyle name="40% - Акцент5 28" xfId="42336"/>
    <cellStyle name="40% - Акцент5 29" xfId="42335"/>
    <cellStyle name="40% - Акцент5 3" xfId="42334"/>
    <cellStyle name="40% - Акцент5 30" xfId="42333"/>
    <cellStyle name="40% - Акцент5 31" xfId="42332"/>
    <cellStyle name="40% - Акцент5 32" xfId="42331"/>
    <cellStyle name="40% - Акцент5 33" xfId="42330"/>
    <cellStyle name="40% - Акцент5 34" xfId="42329"/>
    <cellStyle name="40% - Акцент5 35" xfId="42328"/>
    <cellStyle name="40% - Акцент5 36" xfId="42327"/>
    <cellStyle name="40% - Акцент5 37" xfId="42326"/>
    <cellStyle name="40% - Акцент5 38" xfId="42325"/>
    <cellStyle name="40% - Акцент5 39" xfId="42324"/>
    <cellStyle name="40% - Акцент5 4" xfId="42323"/>
    <cellStyle name="40% - Акцент5 40" xfId="42322"/>
    <cellStyle name="40% - Акцент5 41" xfId="42321"/>
    <cellStyle name="40% - Акцент5 42" xfId="42320"/>
    <cellStyle name="40% - Акцент5 43" xfId="42319"/>
    <cellStyle name="40% - Акцент5 44" xfId="42318"/>
    <cellStyle name="40% - Акцент5 45" xfId="42317"/>
    <cellStyle name="40% - Акцент5 46" xfId="42316"/>
    <cellStyle name="40% - Акцент5 47" xfId="42315"/>
    <cellStyle name="40% - Акцент5 48" xfId="42314"/>
    <cellStyle name="40% - Акцент5 49" xfId="42313"/>
    <cellStyle name="40% - Акцент5 5" xfId="42312"/>
    <cellStyle name="40% - Акцент5 50" xfId="42311"/>
    <cellStyle name="40% - Акцент5 51" xfId="42310"/>
    <cellStyle name="40% - Акцент5 52" xfId="42309"/>
    <cellStyle name="40% - Акцент5 53" xfId="42308"/>
    <cellStyle name="40% - Акцент5 54" xfId="42307"/>
    <cellStyle name="40% - Акцент5 55" xfId="42306"/>
    <cellStyle name="40% - Акцент5 56" xfId="42305"/>
    <cellStyle name="40% - Акцент5 57" xfId="42304"/>
    <cellStyle name="40% - Акцент5 58" xfId="42303"/>
    <cellStyle name="40% - Акцент5 59" xfId="42302"/>
    <cellStyle name="40% - Акцент5 6" xfId="42301"/>
    <cellStyle name="40% - Акцент5 60" xfId="42300"/>
    <cellStyle name="40% - Акцент5 61" xfId="42299"/>
    <cellStyle name="40% - Акцент5 62" xfId="42298"/>
    <cellStyle name="40% - Акцент5 63" xfId="42297"/>
    <cellStyle name="40% - Акцент5 64" xfId="42296"/>
    <cellStyle name="40% - Акцент5 65" xfId="42295"/>
    <cellStyle name="40% - Акцент5 66" xfId="42294"/>
    <cellStyle name="40% - Акцент5 67" xfId="42293"/>
    <cellStyle name="40% - Акцент5 68" xfId="42292"/>
    <cellStyle name="40% - Акцент5 69" xfId="42291"/>
    <cellStyle name="40% - Акцент5 7" xfId="42290"/>
    <cellStyle name="40% - Акцент5 70" xfId="42289"/>
    <cellStyle name="40% - Акцент5 71" xfId="42288"/>
    <cellStyle name="40% - Акцент5 72" xfId="42287"/>
    <cellStyle name="40% - Акцент5 73" xfId="42286"/>
    <cellStyle name="40% - Акцент5 74" xfId="42285"/>
    <cellStyle name="40% - Акцент5 75" xfId="42284"/>
    <cellStyle name="40% - Акцент5 76" xfId="42283"/>
    <cellStyle name="40% - Акцент5 77" xfId="42282"/>
    <cellStyle name="40% - Акцент5 78" xfId="42281"/>
    <cellStyle name="40% - Акцент5 79" xfId="42280"/>
    <cellStyle name="40% - Акцент5 8" xfId="42279"/>
    <cellStyle name="40% - Акцент5 80" xfId="42278"/>
    <cellStyle name="40% - Акцент5 81" xfId="42277"/>
    <cellStyle name="40% - Акцент5 82" xfId="42276"/>
    <cellStyle name="40% - Акцент5 83" xfId="42275"/>
    <cellStyle name="40% - Акцент5 84" xfId="42274"/>
    <cellStyle name="40% - Акцент5 85" xfId="42273"/>
    <cellStyle name="40% - Акцент5 86" xfId="42272"/>
    <cellStyle name="40% - Акцент5 87" xfId="42271"/>
    <cellStyle name="40% - Акцент5 88" xfId="42270"/>
    <cellStyle name="40% - Акцент5 89" xfId="42269"/>
    <cellStyle name="40% - Акцент5 9" xfId="42268"/>
    <cellStyle name="40% - Акцент5 90" xfId="42267"/>
    <cellStyle name="40% - Акцент5 91" xfId="42266"/>
    <cellStyle name="40% - Акцент5 92" xfId="42265"/>
    <cellStyle name="40% - Акцент5 93" xfId="42264"/>
    <cellStyle name="40% - Акцент5 94" xfId="42263"/>
    <cellStyle name="40% - Акцент5 95" xfId="42262"/>
    <cellStyle name="40% - Акцент5 96" xfId="42261"/>
    <cellStyle name="40% - Акцент5 97" xfId="42260"/>
    <cellStyle name="40% - Акцент5 98" xfId="42259"/>
    <cellStyle name="40% - Акцент5 99" xfId="42258"/>
    <cellStyle name="40% - Акцент6 10" xfId="42257"/>
    <cellStyle name="40% - Акцент6 100" xfId="42256"/>
    <cellStyle name="40% - Акцент6 101" xfId="42255"/>
    <cellStyle name="40% - Акцент6 102" xfId="42254"/>
    <cellStyle name="40% - Акцент6 103" xfId="42253"/>
    <cellStyle name="40% - Акцент6 104" xfId="42252"/>
    <cellStyle name="40% - Акцент6 105" xfId="42251"/>
    <cellStyle name="40% - Акцент6 106" xfId="42250"/>
    <cellStyle name="40% - Акцент6 107" xfId="42249"/>
    <cellStyle name="40% - Акцент6 108" xfId="42248"/>
    <cellStyle name="40% - Акцент6 109" xfId="42247"/>
    <cellStyle name="40% - Акцент6 11" xfId="42246"/>
    <cellStyle name="40% - Акцент6 110" xfId="42245"/>
    <cellStyle name="40% - Акцент6 111" xfId="42244"/>
    <cellStyle name="40% - Акцент6 112" xfId="42243"/>
    <cellStyle name="40% - Акцент6 113" xfId="42242"/>
    <cellStyle name="40% - Акцент6 114" xfId="42241"/>
    <cellStyle name="40% - Акцент6 115" xfId="42240"/>
    <cellStyle name="40% - Акцент6 116" xfId="42239"/>
    <cellStyle name="40% - Акцент6 117" xfId="42238"/>
    <cellStyle name="40% - Акцент6 118" xfId="42237"/>
    <cellStyle name="40% - Акцент6 119" xfId="42236"/>
    <cellStyle name="40% - Акцент6 12" xfId="42235"/>
    <cellStyle name="40% - Акцент6 120" xfId="42234"/>
    <cellStyle name="40% - Акцент6 121" xfId="42233"/>
    <cellStyle name="40% - Акцент6 122" xfId="42232"/>
    <cellStyle name="40% - Акцент6 123" xfId="42231"/>
    <cellStyle name="40% - Акцент6 124" xfId="42230"/>
    <cellStyle name="40% - Акцент6 125" xfId="42229"/>
    <cellStyle name="40% - Акцент6 126" xfId="42228"/>
    <cellStyle name="40% - Акцент6 127" xfId="42227"/>
    <cellStyle name="40% - Акцент6 128" xfId="42226"/>
    <cellStyle name="40% - Акцент6 129" xfId="42225"/>
    <cellStyle name="40% - Акцент6 13" xfId="42224"/>
    <cellStyle name="40% - Акцент6 130" xfId="42223"/>
    <cellStyle name="40% - Акцент6 131" xfId="42222"/>
    <cellStyle name="40% - Акцент6 132" xfId="42221"/>
    <cellStyle name="40% - Акцент6 133" xfId="42220"/>
    <cellStyle name="40% - Акцент6 134" xfId="42219"/>
    <cellStyle name="40% - Акцент6 135" xfId="42218"/>
    <cellStyle name="40% - Акцент6 136" xfId="42217"/>
    <cellStyle name="40% - Акцент6 137" xfId="42216"/>
    <cellStyle name="40% - Акцент6 138" xfId="42215"/>
    <cellStyle name="40% - Акцент6 139" xfId="42214"/>
    <cellStyle name="40% - Акцент6 14" xfId="42213"/>
    <cellStyle name="40% - Акцент6 140" xfId="42212"/>
    <cellStyle name="40% - Акцент6 141" xfId="42211"/>
    <cellStyle name="40% - Акцент6 142" xfId="42210"/>
    <cellStyle name="40% - Акцент6 143" xfId="42209"/>
    <cellStyle name="40% - Акцент6 144" xfId="42208"/>
    <cellStyle name="40% - Акцент6 145" xfId="42207"/>
    <cellStyle name="40% - Акцент6 146" xfId="42206"/>
    <cellStyle name="40% - Акцент6 147" xfId="42205"/>
    <cellStyle name="40% - Акцент6 148" xfId="42204"/>
    <cellStyle name="40% - Акцент6 149" xfId="42203"/>
    <cellStyle name="40% - Акцент6 15" xfId="42202"/>
    <cellStyle name="40% - Акцент6 150" xfId="42201"/>
    <cellStyle name="40% - Акцент6 151" xfId="42200"/>
    <cellStyle name="40% - Акцент6 16" xfId="42199"/>
    <cellStyle name="40% - Акцент6 17" xfId="42198"/>
    <cellStyle name="40% - Акцент6 18" xfId="42197"/>
    <cellStyle name="40% - Акцент6 19" xfId="42196"/>
    <cellStyle name="40% - Акцент6 2" xfId="42195"/>
    <cellStyle name="40% - Акцент6 2 10" xfId="42194"/>
    <cellStyle name="40% - Акцент6 2 11" xfId="42193"/>
    <cellStyle name="40% - Акцент6 2 12" xfId="42192"/>
    <cellStyle name="40% - Акцент6 2 13" xfId="42191"/>
    <cellStyle name="40% - Акцент6 2 2" xfId="42190"/>
    <cellStyle name="40% - Акцент6 2 2 2" xfId="42189"/>
    <cellStyle name="40% - Акцент6 2 2 3" xfId="42188"/>
    <cellStyle name="40% - Акцент6 2 2 4" xfId="42187"/>
    <cellStyle name="40% - Акцент6 2 2 5" xfId="42186"/>
    <cellStyle name="40% - Акцент6 2 2 6" xfId="42185"/>
    <cellStyle name="40% - Акцент6 2 2 7" xfId="42184"/>
    <cellStyle name="40% - Акцент6 2 3" xfId="42183"/>
    <cellStyle name="40% - Акцент6 2 4" xfId="42182"/>
    <cellStyle name="40% - Акцент6 2 5" xfId="42181"/>
    <cellStyle name="40% - Акцент6 2 6" xfId="42180"/>
    <cellStyle name="40% - Акцент6 2 7" xfId="42179"/>
    <cellStyle name="40% - Акцент6 2 8" xfId="42178"/>
    <cellStyle name="40% - Акцент6 2 9" xfId="42177"/>
    <cellStyle name="40% - Акцент6 20" xfId="42176"/>
    <cellStyle name="40% - Акцент6 21" xfId="42175"/>
    <cellStyle name="40% - Акцент6 22" xfId="42174"/>
    <cellStyle name="40% - Акцент6 23" xfId="42173"/>
    <cellStyle name="40% - Акцент6 24" xfId="42172"/>
    <cellStyle name="40% - Акцент6 25" xfId="42171"/>
    <cellStyle name="40% - Акцент6 26" xfId="42170"/>
    <cellStyle name="40% - Акцент6 27" xfId="42169"/>
    <cellStyle name="40% - Акцент6 28" xfId="42168"/>
    <cellStyle name="40% - Акцент6 29" xfId="42167"/>
    <cellStyle name="40% - Акцент6 3" xfId="42166"/>
    <cellStyle name="40% - Акцент6 30" xfId="42165"/>
    <cellStyle name="40% - Акцент6 31" xfId="42164"/>
    <cellStyle name="40% - Акцент6 32" xfId="42163"/>
    <cellStyle name="40% - Акцент6 33" xfId="42162"/>
    <cellStyle name="40% - Акцент6 34" xfId="42161"/>
    <cellStyle name="40% - Акцент6 35" xfId="42160"/>
    <cellStyle name="40% - Акцент6 36" xfId="42159"/>
    <cellStyle name="40% - Акцент6 37" xfId="42158"/>
    <cellStyle name="40% - Акцент6 38" xfId="42157"/>
    <cellStyle name="40% - Акцент6 39" xfId="42156"/>
    <cellStyle name="40% - Акцент6 4" xfId="42155"/>
    <cellStyle name="40% - Акцент6 40" xfId="42154"/>
    <cellStyle name="40% - Акцент6 41" xfId="42153"/>
    <cellStyle name="40% - Акцент6 42" xfId="42152"/>
    <cellStyle name="40% - Акцент6 43" xfId="42151"/>
    <cellStyle name="40% - Акцент6 44" xfId="42150"/>
    <cellStyle name="40% - Акцент6 45" xfId="42149"/>
    <cellStyle name="40% - Акцент6 46" xfId="42148"/>
    <cellStyle name="40% - Акцент6 47" xfId="42147"/>
    <cellStyle name="40% - Акцент6 48" xfId="42146"/>
    <cellStyle name="40% - Акцент6 49" xfId="42145"/>
    <cellStyle name="40% - Акцент6 5" xfId="42144"/>
    <cellStyle name="40% - Акцент6 50" xfId="42143"/>
    <cellStyle name="40% - Акцент6 51" xfId="42142"/>
    <cellStyle name="40% - Акцент6 52" xfId="42141"/>
    <cellStyle name="40% - Акцент6 53" xfId="42140"/>
    <cellStyle name="40% - Акцент6 54" xfId="42139"/>
    <cellStyle name="40% - Акцент6 55" xfId="42138"/>
    <cellStyle name="40% - Акцент6 56" xfId="42137"/>
    <cellStyle name="40% - Акцент6 57" xfId="42136"/>
    <cellStyle name="40% - Акцент6 58" xfId="42135"/>
    <cellStyle name="40% - Акцент6 59" xfId="42134"/>
    <cellStyle name="40% - Акцент6 6" xfId="42133"/>
    <cellStyle name="40% - Акцент6 60" xfId="42132"/>
    <cellStyle name="40% - Акцент6 61" xfId="42131"/>
    <cellStyle name="40% - Акцент6 62" xfId="42130"/>
    <cellStyle name="40% - Акцент6 63" xfId="42129"/>
    <cellStyle name="40% - Акцент6 64" xfId="42128"/>
    <cellStyle name="40% - Акцент6 65" xfId="42127"/>
    <cellStyle name="40% - Акцент6 66" xfId="42126"/>
    <cellStyle name="40% - Акцент6 67" xfId="42125"/>
    <cellStyle name="40% - Акцент6 68" xfId="42124"/>
    <cellStyle name="40% - Акцент6 69" xfId="42123"/>
    <cellStyle name="40% - Акцент6 7" xfId="42122"/>
    <cellStyle name="40% - Акцент6 70" xfId="42121"/>
    <cellStyle name="40% - Акцент6 71" xfId="42120"/>
    <cellStyle name="40% - Акцент6 72" xfId="42119"/>
    <cellStyle name="40% - Акцент6 73" xfId="42118"/>
    <cellStyle name="40% - Акцент6 74" xfId="42117"/>
    <cellStyle name="40% - Акцент6 75" xfId="42116"/>
    <cellStyle name="40% - Акцент6 76" xfId="42115"/>
    <cellStyle name="40% - Акцент6 77" xfId="42114"/>
    <cellStyle name="40% - Акцент6 78" xfId="42113"/>
    <cellStyle name="40% - Акцент6 79" xfId="42112"/>
    <cellStyle name="40% - Акцент6 8" xfId="42111"/>
    <cellStyle name="40% - Акцент6 80" xfId="42110"/>
    <cellStyle name="40% - Акцент6 81" xfId="42109"/>
    <cellStyle name="40% - Акцент6 82" xfId="42108"/>
    <cellStyle name="40% - Акцент6 83" xfId="42107"/>
    <cellStyle name="40% - Акцент6 84" xfId="42106"/>
    <cellStyle name="40% - Акцент6 85" xfId="42105"/>
    <cellStyle name="40% - Акцент6 86" xfId="42104"/>
    <cellStyle name="40% - Акцент6 87" xfId="42103"/>
    <cellStyle name="40% - Акцент6 88" xfId="42102"/>
    <cellStyle name="40% - Акцент6 89" xfId="42101"/>
    <cellStyle name="40% - Акцент6 9" xfId="42100"/>
    <cellStyle name="40% - Акцент6 90" xfId="42099"/>
    <cellStyle name="40% - Акцент6 91" xfId="42098"/>
    <cellStyle name="40% - Акцент6 92" xfId="42097"/>
    <cellStyle name="40% - Акцент6 93" xfId="42096"/>
    <cellStyle name="40% - Акцент6 94" xfId="42095"/>
    <cellStyle name="40% - Акцент6 95" xfId="42094"/>
    <cellStyle name="40% - Акцент6 96" xfId="42093"/>
    <cellStyle name="40% - Акцент6 97" xfId="42092"/>
    <cellStyle name="40% - Акцент6 98" xfId="42091"/>
    <cellStyle name="40% - Акцент6 99" xfId="42090"/>
    <cellStyle name="60% - Accent1" xfId="42089"/>
    <cellStyle name="60% - Accent1 2" xfId="42088"/>
    <cellStyle name="60% - Accent2" xfId="42087"/>
    <cellStyle name="60% - Accent2 2" xfId="42086"/>
    <cellStyle name="60% - Accent3" xfId="42085"/>
    <cellStyle name="60% - Accent3 2" xfId="42084"/>
    <cellStyle name="60% - Accent4" xfId="42083"/>
    <cellStyle name="60% - Accent4 2" xfId="42082"/>
    <cellStyle name="60% - Accent5" xfId="42081"/>
    <cellStyle name="60% - Accent5 2" xfId="42080"/>
    <cellStyle name="60% - Accent6" xfId="42079"/>
    <cellStyle name="60% - Accent6 2" xfId="42078"/>
    <cellStyle name="60% - Акцент1 10" xfId="42077"/>
    <cellStyle name="60% - Акцент1 100" xfId="42076"/>
    <cellStyle name="60% - Акцент1 101" xfId="42075"/>
    <cellStyle name="60% - Акцент1 102" xfId="42074"/>
    <cellStyle name="60% - Акцент1 103" xfId="42073"/>
    <cellStyle name="60% - Акцент1 104" xfId="42072"/>
    <cellStyle name="60% - Акцент1 105" xfId="42071"/>
    <cellStyle name="60% - Акцент1 106" xfId="42070"/>
    <cellStyle name="60% - Акцент1 107" xfId="42069"/>
    <cellStyle name="60% - Акцент1 108" xfId="42068"/>
    <cellStyle name="60% - Акцент1 109" xfId="42067"/>
    <cellStyle name="60% - Акцент1 11" xfId="42066"/>
    <cellStyle name="60% - Акцент1 110" xfId="42065"/>
    <cellStyle name="60% - Акцент1 111" xfId="42064"/>
    <cellStyle name="60% - Акцент1 112" xfId="42063"/>
    <cellStyle name="60% - Акцент1 113" xfId="42062"/>
    <cellStyle name="60% - Акцент1 114" xfId="42061"/>
    <cellStyle name="60% - Акцент1 115" xfId="42060"/>
    <cellStyle name="60% - Акцент1 116" xfId="42059"/>
    <cellStyle name="60% - Акцент1 117" xfId="42058"/>
    <cellStyle name="60% - Акцент1 118" xfId="42057"/>
    <cellStyle name="60% - Акцент1 119" xfId="42056"/>
    <cellStyle name="60% - Акцент1 12" xfId="42055"/>
    <cellStyle name="60% - Акцент1 120" xfId="42054"/>
    <cellStyle name="60% - Акцент1 121" xfId="42053"/>
    <cellStyle name="60% - Акцент1 122" xfId="42052"/>
    <cellStyle name="60% - Акцент1 123" xfId="42051"/>
    <cellStyle name="60% - Акцент1 124" xfId="42050"/>
    <cellStyle name="60% - Акцент1 125" xfId="42049"/>
    <cellStyle name="60% - Акцент1 126" xfId="42048"/>
    <cellStyle name="60% - Акцент1 127" xfId="42047"/>
    <cellStyle name="60% - Акцент1 128" xfId="42046"/>
    <cellStyle name="60% - Акцент1 129" xfId="42045"/>
    <cellStyle name="60% - Акцент1 13" xfId="42044"/>
    <cellStyle name="60% - Акцент1 130" xfId="42043"/>
    <cellStyle name="60% - Акцент1 131" xfId="42042"/>
    <cellStyle name="60% - Акцент1 132" xfId="42041"/>
    <cellStyle name="60% - Акцент1 133" xfId="42040"/>
    <cellStyle name="60% - Акцент1 134" xfId="42039"/>
    <cellStyle name="60% - Акцент1 135" xfId="42038"/>
    <cellStyle name="60% - Акцент1 136" xfId="42037"/>
    <cellStyle name="60% - Акцент1 137" xfId="42036"/>
    <cellStyle name="60% - Акцент1 138" xfId="42035"/>
    <cellStyle name="60% - Акцент1 139" xfId="42034"/>
    <cellStyle name="60% - Акцент1 14" xfId="42033"/>
    <cellStyle name="60% - Акцент1 140" xfId="42032"/>
    <cellStyle name="60% - Акцент1 141" xfId="42031"/>
    <cellStyle name="60% - Акцент1 142" xfId="42030"/>
    <cellStyle name="60% - Акцент1 143" xfId="42029"/>
    <cellStyle name="60% - Акцент1 144" xfId="42028"/>
    <cellStyle name="60% - Акцент1 145" xfId="42027"/>
    <cellStyle name="60% - Акцент1 146" xfId="42026"/>
    <cellStyle name="60% - Акцент1 147" xfId="42025"/>
    <cellStyle name="60% - Акцент1 148" xfId="42024"/>
    <cellStyle name="60% - Акцент1 149" xfId="42023"/>
    <cellStyle name="60% - Акцент1 15" xfId="42022"/>
    <cellStyle name="60% - Акцент1 150" xfId="42021"/>
    <cellStyle name="60% - Акцент1 151" xfId="42020"/>
    <cellStyle name="60% - Акцент1 16" xfId="42019"/>
    <cellStyle name="60% - Акцент1 17" xfId="42018"/>
    <cellStyle name="60% - Акцент1 18" xfId="42017"/>
    <cellStyle name="60% - Акцент1 19" xfId="42016"/>
    <cellStyle name="60% - Акцент1 2" xfId="42015"/>
    <cellStyle name="60% - Акцент1 2 10" xfId="42014"/>
    <cellStyle name="60% - Акцент1 2 11" xfId="42013"/>
    <cellStyle name="60% - Акцент1 2 12" xfId="42012"/>
    <cellStyle name="60% - Акцент1 2 13" xfId="42011"/>
    <cellStyle name="60% - Акцент1 2 2" xfId="42010"/>
    <cellStyle name="60% - Акцент1 2 2 2" xfId="42009"/>
    <cellStyle name="60% - Акцент1 2 2 3" xfId="42008"/>
    <cellStyle name="60% - Акцент1 2 2 4" xfId="42007"/>
    <cellStyle name="60% - Акцент1 2 2 5" xfId="42006"/>
    <cellStyle name="60% - Акцент1 2 2 6" xfId="42005"/>
    <cellStyle name="60% - Акцент1 2 2 7" xfId="42004"/>
    <cellStyle name="60% - Акцент1 2 3" xfId="42003"/>
    <cellStyle name="60% - Акцент1 2 4" xfId="42002"/>
    <cellStyle name="60% - Акцент1 2 5" xfId="42001"/>
    <cellStyle name="60% - Акцент1 2 6" xfId="42000"/>
    <cellStyle name="60% - Акцент1 2 7" xfId="41999"/>
    <cellStyle name="60% - Акцент1 2 8" xfId="41998"/>
    <cellStyle name="60% - Акцент1 2 9" xfId="41997"/>
    <cellStyle name="60% - Акцент1 20" xfId="41996"/>
    <cellStyle name="60% - Акцент1 21" xfId="41995"/>
    <cellStyle name="60% - Акцент1 22" xfId="41994"/>
    <cellStyle name="60% - Акцент1 23" xfId="41993"/>
    <cellStyle name="60% - Акцент1 24" xfId="41992"/>
    <cellStyle name="60% - Акцент1 25" xfId="41991"/>
    <cellStyle name="60% - Акцент1 26" xfId="41990"/>
    <cellStyle name="60% - Акцент1 27" xfId="41989"/>
    <cellStyle name="60% - Акцент1 28" xfId="41988"/>
    <cellStyle name="60% - Акцент1 29" xfId="41987"/>
    <cellStyle name="60% - Акцент1 3" xfId="41986"/>
    <cellStyle name="60% - Акцент1 30" xfId="41985"/>
    <cellStyle name="60% - Акцент1 31" xfId="41984"/>
    <cellStyle name="60% - Акцент1 32" xfId="41983"/>
    <cellStyle name="60% - Акцент1 33" xfId="41982"/>
    <cellStyle name="60% - Акцент1 34" xfId="41981"/>
    <cellStyle name="60% - Акцент1 35" xfId="41980"/>
    <cellStyle name="60% - Акцент1 36" xfId="41979"/>
    <cellStyle name="60% - Акцент1 37" xfId="41978"/>
    <cellStyle name="60% - Акцент1 38" xfId="41977"/>
    <cellStyle name="60% - Акцент1 39" xfId="41976"/>
    <cellStyle name="60% - Акцент1 4" xfId="41975"/>
    <cellStyle name="60% - Акцент1 40" xfId="41974"/>
    <cellStyle name="60% - Акцент1 41" xfId="41973"/>
    <cellStyle name="60% - Акцент1 42" xfId="41972"/>
    <cellStyle name="60% - Акцент1 43" xfId="41971"/>
    <cellStyle name="60% - Акцент1 44" xfId="41970"/>
    <cellStyle name="60% - Акцент1 45" xfId="41969"/>
    <cellStyle name="60% - Акцент1 46" xfId="41968"/>
    <cellStyle name="60% - Акцент1 47" xfId="41967"/>
    <cellStyle name="60% - Акцент1 48" xfId="41966"/>
    <cellStyle name="60% - Акцент1 49" xfId="41965"/>
    <cellStyle name="60% - Акцент1 5" xfId="41964"/>
    <cellStyle name="60% - Акцент1 50" xfId="41963"/>
    <cellStyle name="60% - Акцент1 51" xfId="41962"/>
    <cellStyle name="60% - Акцент1 52" xfId="41961"/>
    <cellStyle name="60% - Акцент1 53" xfId="41960"/>
    <cellStyle name="60% - Акцент1 54" xfId="41959"/>
    <cellStyle name="60% - Акцент1 55" xfId="41958"/>
    <cellStyle name="60% - Акцент1 56" xfId="41957"/>
    <cellStyle name="60% - Акцент1 57" xfId="41956"/>
    <cellStyle name="60% - Акцент1 58" xfId="41955"/>
    <cellStyle name="60% - Акцент1 59" xfId="41954"/>
    <cellStyle name="60% - Акцент1 6" xfId="41953"/>
    <cellStyle name="60% - Акцент1 60" xfId="41952"/>
    <cellStyle name="60% - Акцент1 61" xfId="41951"/>
    <cellStyle name="60% - Акцент1 62" xfId="41950"/>
    <cellStyle name="60% - Акцент1 63" xfId="41949"/>
    <cellStyle name="60% - Акцент1 64" xfId="41948"/>
    <cellStyle name="60% - Акцент1 65" xfId="41947"/>
    <cellStyle name="60% - Акцент1 66" xfId="41946"/>
    <cellStyle name="60% - Акцент1 67" xfId="41945"/>
    <cellStyle name="60% - Акцент1 68" xfId="41944"/>
    <cellStyle name="60% - Акцент1 69" xfId="41943"/>
    <cellStyle name="60% - Акцент1 7" xfId="41942"/>
    <cellStyle name="60% - Акцент1 70" xfId="41941"/>
    <cellStyle name="60% - Акцент1 71" xfId="41940"/>
    <cellStyle name="60% - Акцент1 72" xfId="41939"/>
    <cellStyle name="60% - Акцент1 73" xfId="41938"/>
    <cellStyle name="60% - Акцент1 74" xfId="41937"/>
    <cellStyle name="60% - Акцент1 75" xfId="41936"/>
    <cellStyle name="60% - Акцент1 76" xfId="41935"/>
    <cellStyle name="60% - Акцент1 77" xfId="41934"/>
    <cellStyle name="60% - Акцент1 78" xfId="41933"/>
    <cellStyle name="60% - Акцент1 79" xfId="41932"/>
    <cellStyle name="60% - Акцент1 8" xfId="41931"/>
    <cellStyle name="60% - Акцент1 80" xfId="41930"/>
    <cellStyle name="60% - Акцент1 81" xfId="41929"/>
    <cellStyle name="60% - Акцент1 82" xfId="41928"/>
    <cellStyle name="60% - Акцент1 83" xfId="41927"/>
    <cellStyle name="60% - Акцент1 84" xfId="41926"/>
    <cellStyle name="60% - Акцент1 85" xfId="41925"/>
    <cellStyle name="60% - Акцент1 86" xfId="41924"/>
    <cellStyle name="60% - Акцент1 87" xfId="41923"/>
    <cellStyle name="60% - Акцент1 88" xfId="41922"/>
    <cellStyle name="60% - Акцент1 89" xfId="41921"/>
    <cellStyle name="60% - Акцент1 9" xfId="41920"/>
    <cellStyle name="60% - Акцент1 90" xfId="41919"/>
    <cellStyle name="60% - Акцент1 91" xfId="41918"/>
    <cellStyle name="60% - Акцент1 92" xfId="41917"/>
    <cellStyle name="60% - Акцент1 93" xfId="41916"/>
    <cellStyle name="60% - Акцент1 94" xfId="41915"/>
    <cellStyle name="60% - Акцент1 95" xfId="41914"/>
    <cellStyle name="60% - Акцент1 96" xfId="41913"/>
    <cellStyle name="60% - Акцент1 97" xfId="41912"/>
    <cellStyle name="60% - Акцент1 98" xfId="41911"/>
    <cellStyle name="60% - Акцент1 99" xfId="41910"/>
    <cellStyle name="60% - Акцент2 10" xfId="41909"/>
    <cellStyle name="60% - Акцент2 100" xfId="41908"/>
    <cellStyle name="60% - Акцент2 101" xfId="41907"/>
    <cellStyle name="60% - Акцент2 102" xfId="41906"/>
    <cellStyle name="60% - Акцент2 103" xfId="41905"/>
    <cellStyle name="60% - Акцент2 104" xfId="41904"/>
    <cellStyle name="60% - Акцент2 105" xfId="41903"/>
    <cellStyle name="60% - Акцент2 106" xfId="41902"/>
    <cellStyle name="60% - Акцент2 107" xfId="41901"/>
    <cellStyle name="60% - Акцент2 108" xfId="41900"/>
    <cellStyle name="60% - Акцент2 109" xfId="41899"/>
    <cellStyle name="60% - Акцент2 11" xfId="41898"/>
    <cellStyle name="60% - Акцент2 110" xfId="41897"/>
    <cellStyle name="60% - Акцент2 111" xfId="41896"/>
    <cellStyle name="60% - Акцент2 112" xfId="41895"/>
    <cellStyle name="60% - Акцент2 113" xfId="41894"/>
    <cellStyle name="60% - Акцент2 114" xfId="41893"/>
    <cellStyle name="60% - Акцент2 115" xfId="41892"/>
    <cellStyle name="60% - Акцент2 116" xfId="41891"/>
    <cellStyle name="60% - Акцент2 117" xfId="41890"/>
    <cellStyle name="60% - Акцент2 118" xfId="41889"/>
    <cellStyle name="60% - Акцент2 119" xfId="41888"/>
    <cellStyle name="60% - Акцент2 12" xfId="41887"/>
    <cellStyle name="60% - Акцент2 120" xfId="41886"/>
    <cellStyle name="60% - Акцент2 121" xfId="41885"/>
    <cellStyle name="60% - Акцент2 122" xfId="41884"/>
    <cellStyle name="60% - Акцент2 123" xfId="41883"/>
    <cellStyle name="60% - Акцент2 124" xfId="41882"/>
    <cellStyle name="60% - Акцент2 125" xfId="41881"/>
    <cellStyle name="60% - Акцент2 126" xfId="41880"/>
    <cellStyle name="60% - Акцент2 127" xfId="41879"/>
    <cellStyle name="60% - Акцент2 128" xfId="41878"/>
    <cellStyle name="60% - Акцент2 129" xfId="41877"/>
    <cellStyle name="60% - Акцент2 13" xfId="41876"/>
    <cellStyle name="60% - Акцент2 130" xfId="41875"/>
    <cellStyle name="60% - Акцент2 131" xfId="41874"/>
    <cellStyle name="60% - Акцент2 132" xfId="41873"/>
    <cellStyle name="60% - Акцент2 133" xfId="41872"/>
    <cellStyle name="60% - Акцент2 134" xfId="41871"/>
    <cellStyle name="60% - Акцент2 135" xfId="41870"/>
    <cellStyle name="60% - Акцент2 136" xfId="41869"/>
    <cellStyle name="60% - Акцент2 137" xfId="41868"/>
    <cellStyle name="60% - Акцент2 138" xfId="41867"/>
    <cellStyle name="60% - Акцент2 139" xfId="41866"/>
    <cellStyle name="60% - Акцент2 14" xfId="41865"/>
    <cellStyle name="60% - Акцент2 140" xfId="41864"/>
    <cellStyle name="60% - Акцент2 141" xfId="41863"/>
    <cellStyle name="60% - Акцент2 142" xfId="41862"/>
    <cellStyle name="60% - Акцент2 143" xfId="41861"/>
    <cellStyle name="60% - Акцент2 144" xfId="41860"/>
    <cellStyle name="60% - Акцент2 145" xfId="41859"/>
    <cellStyle name="60% - Акцент2 146" xfId="41858"/>
    <cellStyle name="60% - Акцент2 147" xfId="41857"/>
    <cellStyle name="60% - Акцент2 148" xfId="41856"/>
    <cellStyle name="60% - Акцент2 149" xfId="41855"/>
    <cellStyle name="60% - Акцент2 15" xfId="41854"/>
    <cellStyle name="60% - Акцент2 150" xfId="41853"/>
    <cellStyle name="60% - Акцент2 151" xfId="41852"/>
    <cellStyle name="60% - Акцент2 16" xfId="41851"/>
    <cellStyle name="60% - Акцент2 17" xfId="41850"/>
    <cellStyle name="60% - Акцент2 18" xfId="41849"/>
    <cellStyle name="60% - Акцент2 19" xfId="41848"/>
    <cellStyle name="60% - Акцент2 2" xfId="41847"/>
    <cellStyle name="60% - Акцент2 2 10" xfId="41846"/>
    <cellStyle name="60% - Акцент2 2 11" xfId="41845"/>
    <cellStyle name="60% - Акцент2 2 12" xfId="41844"/>
    <cellStyle name="60% - Акцент2 2 13" xfId="41843"/>
    <cellStyle name="60% - Акцент2 2 2" xfId="41842"/>
    <cellStyle name="60% - Акцент2 2 2 2" xfId="41841"/>
    <cellStyle name="60% - Акцент2 2 2 3" xfId="41840"/>
    <cellStyle name="60% - Акцент2 2 2 4" xfId="41839"/>
    <cellStyle name="60% - Акцент2 2 2 5" xfId="41838"/>
    <cellStyle name="60% - Акцент2 2 2 6" xfId="41837"/>
    <cellStyle name="60% - Акцент2 2 2 7" xfId="41836"/>
    <cellStyle name="60% - Акцент2 2 3" xfId="41835"/>
    <cellStyle name="60% - Акцент2 2 4" xfId="41834"/>
    <cellStyle name="60% - Акцент2 2 5" xfId="41833"/>
    <cellStyle name="60% - Акцент2 2 6" xfId="41832"/>
    <cellStyle name="60% - Акцент2 2 7" xfId="41831"/>
    <cellStyle name="60% - Акцент2 2 8" xfId="41830"/>
    <cellStyle name="60% - Акцент2 2 9" xfId="41829"/>
    <cellStyle name="60% - Акцент2 20" xfId="41828"/>
    <cellStyle name="60% - Акцент2 21" xfId="41827"/>
    <cellStyle name="60% - Акцент2 22" xfId="41826"/>
    <cellStyle name="60% - Акцент2 23" xfId="41825"/>
    <cellStyle name="60% - Акцент2 24" xfId="41824"/>
    <cellStyle name="60% - Акцент2 25" xfId="41823"/>
    <cellStyle name="60% - Акцент2 26" xfId="41822"/>
    <cellStyle name="60% - Акцент2 27" xfId="41821"/>
    <cellStyle name="60% - Акцент2 28" xfId="41820"/>
    <cellStyle name="60% - Акцент2 29" xfId="41819"/>
    <cellStyle name="60% - Акцент2 3" xfId="41818"/>
    <cellStyle name="60% - Акцент2 30" xfId="41817"/>
    <cellStyle name="60% - Акцент2 31" xfId="41816"/>
    <cellStyle name="60% - Акцент2 32" xfId="41815"/>
    <cellStyle name="60% - Акцент2 33" xfId="41814"/>
    <cellStyle name="60% - Акцент2 34" xfId="41813"/>
    <cellStyle name="60% - Акцент2 35" xfId="41812"/>
    <cellStyle name="60% - Акцент2 36" xfId="41811"/>
    <cellStyle name="60% - Акцент2 37" xfId="41810"/>
    <cellStyle name="60% - Акцент2 38" xfId="41809"/>
    <cellStyle name="60% - Акцент2 39" xfId="41808"/>
    <cellStyle name="60% - Акцент2 4" xfId="41807"/>
    <cellStyle name="60% - Акцент2 40" xfId="41806"/>
    <cellStyle name="60% - Акцент2 41" xfId="41805"/>
    <cellStyle name="60% - Акцент2 42" xfId="41804"/>
    <cellStyle name="60% - Акцент2 43" xfId="41803"/>
    <cellStyle name="60% - Акцент2 44" xfId="41802"/>
    <cellStyle name="60% - Акцент2 45" xfId="41801"/>
    <cellStyle name="60% - Акцент2 46" xfId="41800"/>
    <cellStyle name="60% - Акцент2 47" xfId="41799"/>
    <cellStyle name="60% - Акцент2 48" xfId="41798"/>
    <cellStyle name="60% - Акцент2 49" xfId="41797"/>
    <cellStyle name="60% - Акцент2 5" xfId="41796"/>
    <cellStyle name="60% - Акцент2 50" xfId="41795"/>
    <cellStyle name="60% - Акцент2 51" xfId="41794"/>
    <cellStyle name="60% - Акцент2 52" xfId="41793"/>
    <cellStyle name="60% - Акцент2 53" xfId="41792"/>
    <cellStyle name="60% - Акцент2 54" xfId="41791"/>
    <cellStyle name="60% - Акцент2 55" xfId="41790"/>
    <cellStyle name="60% - Акцент2 56" xfId="41789"/>
    <cellStyle name="60% - Акцент2 57" xfId="41788"/>
    <cellStyle name="60% - Акцент2 58" xfId="41787"/>
    <cellStyle name="60% - Акцент2 59" xfId="41786"/>
    <cellStyle name="60% - Акцент2 6" xfId="41785"/>
    <cellStyle name="60% - Акцент2 60" xfId="41784"/>
    <cellStyle name="60% - Акцент2 61" xfId="41783"/>
    <cellStyle name="60% - Акцент2 62" xfId="41782"/>
    <cellStyle name="60% - Акцент2 63" xfId="41781"/>
    <cellStyle name="60% - Акцент2 64" xfId="41780"/>
    <cellStyle name="60% - Акцент2 65" xfId="41779"/>
    <cellStyle name="60% - Акцент2 66" xfId="41778"/>
    <cellStyle name="60% - Акцент2 67" xfId="41777"/>
    <cellStyle name="60% - Акцент2 68" xfId="41776"/>
    <cellStyle name="60% - Акцент2 69" xfId="41775"/>
    <cellStyle name="60% - Акцент2 7" xfId="41774"/>
    <cellStyle name="60% - Акцент2 70" xfId="41773"/>
    <cellStyle name="60% - Акцент2 71" xfId="41772"/>
    <cellStyle name="60% - Акцент2 72" xfId="41771"/>
    <cellStyle name="60% - Акцент2 73" xfId="41770"/>
    <cellStyle name="60% - Акцент2 74" xfId="41769"/>
    <cellStyle name="60% - Акцент2 75" xfId="41768"/>
    <cellStyle name="60% - Акцент2 76" xfId="41767"/>
    <cellStyle name="60% - Акцент2 77" xfId="41766"/>
    <cellStyle name="60% - Акцент2 78" xfId="41765"/>
    <cellStyle name="60% - Акцент2 79" xfId="41764"/>
    <cellStyle name="60% - Акцент2 8" xfId="41763"/>
    <cellStyle name="60% - Акцент2 80" xfId="41762"/>
    <cellStyle name="60% - Акцент2 81" xfId="41761"/>
    <cellStyle name="60% - Акцент2 82" xfId="41760"/>
    <cellStyle name="60% - Акцент2 83" xfId="41759"/>
    <cellStyle name="60% - Акцент2 84" xfId="41758"/>
    <cellStyle name="60% - Акцент2 85" xfId="41757"/>
    <cellStyle name="60% - Акцент2 86" xfId="41756"/>
    <cellStyle name="60% - Акцент2 87" xfId="41755"/>
    <cellStyle name="60% - Акцент2 88" xfId="41754"/>
    <cellStyle name="60% - Акцент2 89" xfId="41753"/>
    <cellStyle name="60% - Акцент2 9" xfId="41752"/>
    <cellStyle name="60% - Акцент2 90" xfId="41751"/>
    <cellStyle name="60% - Акцент2 91" xfId="41750"/>
    <cellStyle name="60% - Акцент2 92" xfId="41749"/>
    <cellStyle name="60% - Акцент2 93" xfId="41748"/>
    <cellStyle name="60% - Акцент2 94" xfId="41747"/>
    <cellStyle name="60% - Акцент2 95" xfId="41746"/>
    <cellStyle name="60% - Акцент2 96" xfId="41745"/>
    <cellStyle name="60% - Акцент2 97" xfId="41744"/>
    <cellStyle name="60% - Акцент2 98" xfId="41743"/>
    <cellStyle name="60% - Акцент2 99" xfId="41742"/>
    <cellStyle name="60% - Акцент3 10" xfId="41741"/>
    <cellStyle name="60% - Акцент3 100" xfId="41740"/>
    <cellStyle name="60% - Акцент3 101" xfId="41739"/>
    <cellStyle name="60% - Акцент3 102" xfId="41738"/>
    <cellStyle name="60% - Акцент3 103" xfId="41737"/>
    <cellStyle name="60% - Акцент3 104" xfId="41736"/>
    <cellStyle name="60% - Акцент3 105" xfId="41735"/>
    <cellStyle name="60% - Акцент3 106" xfId="41734"/>
    <cellStyle name="60% - Акцент3 107" xfId="41733"/>
    <cellStyle name="60% - Акцент3 108" xfId="41732"/>
    <cellStyle name="60% - Акцент3 109" xfId="41731"/>
    <cellStyle name="60% - Акцент3 11" xfId="41730"/>
    <cellStyle name="60% - Акцент3 110" xfId="41729"/>
    <cellStyle name="60% - Акцент3 111" xfId="41728"/>
    <cellStyle name="60% - Акцент3 112" xfId="41727"/>
    <cellStyle name="60% - Акцент3 113" xfId="41726"/>
    <cellStyle name="60% - Акцент3 114" xfId="41725"/>
    <cellStyle name="60% - Акцент3 115" xfId="41724"/>
    <cellStyle name="60% - Акцент3 116" xfId="41723"/>
    <cellStyle name="60% - Акцент3 117" xfId="41722"/>
    <cellStyle name="60% - Акцент3 118" xfId="41721"/>
    <cellStyle name="60% - Акцент3 119" xfId="41720"/>
    <cellStyle name="60% - Акцент3 12" xfId="41719"/>
    <cellStyle name="60% - Акцент3 120" xfId="41718"/>
    <cellStyle name="60% - Акцент3 121" xfId="41717"/>
    <cellStyle name="60% - Акцент3 122" xfId="41716"/>
    <cellStyle name="60% - Акцент3 123" xfId="41715"/>
    <cellStyle name="60% - Акцент3 124" xfId="41714"/>
    <cellStyle name="60% - Акцент3 125" xfId="41713"/>
    <cellStyle name="60% - Акцент3 126" xfId="41712"/>
    <cellStyle name="60% - Акцент3 127" xfId="41711"/>
    <cellStyle name="60% - Акцент3 128" xfId="41710"/>
    <cellStyle name="60% - Акцент3 129" xfId="41709"/>
    <cellStyle name="60% - Акцент3 13" xfId="41708"/>
    <cellStyle name="60% - Акцент3 130" xfId="41707"/>
    <cellStyle name="60% - Акцент3 131" xfId="41706"/>
    <cellStyle name="60% - Акцент3 132" xfId="41705"/>
    <cellStyle name="60% - Акцент3 133" xfId="41704"/>
    <cellStyle name="60% - Акцент3 134" xfId="41703"/>
    <cellStyle name="60% - Акцент3 135" xfId="41702"/>
    <cellStyle name="60% - Акцент3 136" xfId="41701"/>
    <cellStyle name="60% - Акцент3 137" xfId="41700"/>
    <cellStyle name="60% - Акцент3 138" xfId="41699"/>
    <cellStyle name="60% - Акцент3 139" xfId="41698"/>
    <cellStyle name="60% - Акцент3 14" xfId="41697"/>
    <cellStyle name="60% - Акцент3 140" xfId="41696"/>
    <cellStyle name="60% - Акцент3 141" xfId="41695"/>
    <cellStyle name="60% - Акцент3 142" xfId="41694"/>
    <cellStyle name="60% - Акцент3 143" xfId="41693"/>
    <cellStyle name="60% - Акцент3 144" xfId="41692"/>
    <cellStyle name="60% - Акцент3 145" xfId="41691"/>
    <cellStyle name="60% - Акцент3 146" xfId="41690"/>
    <cellStyle name="60% - Акцент3 147" xfId="41689"/>
    <cellStyle name="60% - Акцент3 148" xfId="41688"/>
    <cellStyle name="60% - Акцент3 149" xfId="41687"/>
    <cellStyle name="60% - Акцент3 15" xfId="41686"/>
    <cellStyle name="60% - Акцент3 150" xfId="41685"/>
    <cellStyle name="60% - Акцент3 151" xfId="41684"/>
    <cellStyle name="60% - Акцент3 16" xfId="41683"/>
    <cellStyle name="60% - Акцент3 17" xfId="41682"/>
    <cellStyle name="60% - Акцент3 18" xfId="41681"/>
    <cellStyle name="60% - Акцент3 19" xfId="41680"/>
    <cellStyle name="60% - Акцент3 2" xfId="41679"/>
    <cellStyle name="60% - Акцент3 2 10" xfId="41678"/>
    <cellStyle name="60% - Акцент3 2 11" xfId="41677"/>
    <cellStyle name="60% - Акцент3 2 12" xfId="41676"/>
    <cellStyle name="60% - Акцент3 2 13" xfId="41675"/>
    <cellStyle name="60% - Акцент3 2 2" xfId="41674"/>
    <cellStyle name="60% - Акцент3 2 2 2" xfId="41673"/>
    <cellStyle name="60% - Акцент3 2 2 3" xfId="41672"/>
    <cellStyle name="60% - Акцент3 2 2 4" xfId="41671"/>
    <cellStyle name="60% - Акцент3 2 2 5" xfId="41670"/>
    <cellStyle name="60% - Акцент3 2 2 6" xfId="41669"/>
    <cellStyle name="60% - Акцент3 2 2 7" xfId="41668"/>
    <cellStyle name="60% - Акцент3 2 3" xfId="41667"/>
    <cellStyle name="60% - Акцент3 2 4" xfId="41666"/>
    <cellStyle name="60% - Акцент3 2 5" xfId="41665"/>
    <cellStyle name="60% - Акцент3 2 6" xfId="41664"/>
    <cellStyle name="60% - Акцент3 2 7" xfId="41663"/>
    <cellStyle name="60% - Акцент3 2 8" xfId="41662"/>
    <cellStyle name="60% - Акцент3 2 9" xfId="41661"/>
    <cellStyle name="60% - Акцент3 20" xfId="41660"/>
    <cellStyle name="60% - Акцент3 21" xfId="41659"/>
    <cellStyle name="60% - Акцент3 22" xfId="41658"/>
    <cellStyle name="60% - Акцент3 23" xfId="41657"/>
    <cellStyle name="60% - Акцент3 24" xfId="41656"/>
    <cellStyle name="60% - Акцент3 25" xfId="41655"/>
    <cellStyle name="60% - Акцент3 26" xfId="41654"/>
    <cellStyle name="60% - Акцент3 27" xfId="41653"/>
    <cellStyle name="60% - Акцент3 28" xfId="41652"/>
    <cellStyle name="60% - Акцент3 29" xfId="41651"/>
    <cellStyle name="60% - Акцент3 3" xfId="41650"/>
    <cellStyle name="60% - Акцент3 30" xfId="41649"/>
    <cellStyle name="60% - Акцент3 31" xfId="41648"/>
    <cellStyle name="60% - Акцент3 32" xfId="41647"/>
    <cellStyle name="60% - Акцент3 33" xfId="41646"/>
    <cellStyle name="60% - Акцент3 34" xfId="41645"/>
    <cellStyle name="60% - Акцент3 35" xfId="41644"/>
    <cellStyle name="60% - Акцент3 36" xfId="41643"/>
    <cellStyle name="60% - Акцент3 37" xfId="41642"/>
    <cellStyle name="60% - Акцент3 38" xfId="41641"/>
    <cellStyle name="60% - Акцент3 39" xfId="41640"/>
    <cellStyle name="60% - Акцент3 4" xfId="41639"/>
    <cellStyle name="60% - Акцент3 40" xfId="41638"/>
    <cellStyle name="60% - Акцент3 41" xfId="41637"/>
    <cellStyle name="60% - Акцент3 42" xfId="41636"/>
    <cellStyle name="60% - Акцент3 43" xfId="41635"/>
    <cellStyle name="60% - Акцент3 44" xfId="41634"/>
    <cellStyle name="60% - Акцент3 45" xfId="41633"/>
    <cellStyle name="60% - Акцент3 46" xfId="41632"/>
    <cellStyle name="60% - Акцент3 47" xfId="41631"/>
    <cellStyle name="60% - Акцент3 48" xfId="41630"/>
    <cellStyle name="60% - Акцент3 49" xfId="41629"/>
    <cellStyle name="60% - Акцент3 5" xfId="41628"/>
    <cellStyle name="60% - Акцент3 50" xfId="41627"/>
    <cellStyle name="60% - Акцент3 51" xfId="41626"/>
    <cellStyle name="60% - Акцент3 52" xfId="41625"/>
    <cellStyle name="60% - Акцент3 53" xfId="41624"/>
    <cellStyle name="60% - Акцент3 54" xfId="41623"/>
    <cellStyle name="60% - Акцент3 55" xfId="41622"/>
    <cellStyle name="60% - Акцент3 56" xfId="41621"/>
    <cellStyle name="60% - Акцент3 57" xfId="41620"/>
    <cellStyle name="60% - Акцент3 58" xfId="41619"/>
    <cellStyle name="60% - Акцент3 59" xfId="41618"/>
    <cellStyle name="60% - Акцент3 6" xfId="41617"/>
    <cellStyle name="60% - Акцент3 60" xfId="41616"/>
    <cellStyle name="60% - Акцент3 61" xfId="41615"/>
    <cellStyle name="60% - Акцент3 62" xfId="41614"/>
    <cellStyle name="60% - Акцент3 63" xfId="41613"/>
    <cellStyle name="60% - Акцент3 64" xfId="41612"/>
    <cellStyle name="60% - Акцент3 65" xfId="41611"/>
    <cellStyle name="60% - Акцент3 66" xfId="41610"/>
    <cellStyle name="60% - Акцент3 67" xfId="41609"/>
    <cellStyle name="60% - Акцент3 68" xfId="41608"/>
    <cellStyle name="60% - Акцент3 69" xfId="41607"/>
    <cellStyle name="60% - Акцент3 7" xfId="41606"/>
    <cellStyle name="60% - Акцент3 70" xfId="41605"/>
    <cellStyle name="60% - Акцент3 71" xfId="41604"/>
    <cellStyle name="60% - Акцент3 72" xfId="41603"/>
    <cellStyle name="60% - Акцент3 73" xfId="41602"/>
    <cellStyle name="60% - Акцент3 74" xfId="41601"/>
    <cellStyle name="60% - Акцент3 75" xfId="41600"/>
    <cellStyle name="60% - Акцент3 76" xfId="41599"/>
    <cellStyle name="60% - Акцент3 77" xfId="41598"/>
    <cellStyle name="60% - Акцент3 78" xfId="41597"/>
    <cellStyle name="60% - Акцент3 79" xfId="41596"/>
    <cellStyle name="60% - Акцент3 8" xfId="41595"/>
    <cellStyle name="60% - Акцент3 80" xfId="41594"/>
    <cellStyle name="60% - Акцент3 81" xfId="41593"/>
    <cellStyle name="60% - Акцент3 82" xfId="41592"/>
    <cellStyle name="60% - Акцент3 83" xfId="41591"/>
    <cellStyle name="60% - Акцент3 84" xfId="41590"/>
    <cellStyle name="60% - Акцент3 85" xfId="41589"/>
    <cellStyle name="60% - Акцент3 86" xfId="41588"/>
    <cellStyle name="60% - Акцент3 87" xfId="41587"/>
    <cellStyle name="60% - Акцент3 88" xfId="41586"/>
    <cellStyle name="60% - Акцент3 89" xfId="41585"/>
    <cellStyle name="60% - Акцент3 9" xfId="41584"/>
    <cellStyle name="60% - Акцент3 90" xfId="41583"/>
    <cellStyle name="60% - Акцент3 91" xfId="41582"/>
    <cellStyle name="60% - Акцент3 92" xfId="41581"/>
    <cellStyle name="60% - Акцент3 93" xfId="41580"/>
    <cellStyle name="60% - Акцент3 94" xfId="41579"/>
    <cellStyle name="60% - Акцент3 95" xfId="41578"/>
    <cellStyle name="60% - Акцент3 96" xfId="41577"/>
    <cellStyle name="60% - Акцент3 97" xfId="41576"/>
    <cellStyle name="60% - Акцент3 98" xfId="41575"/>
    <cellStyle name="60% - Акцент3 99" xfId="41574"/>
    <cellStyle name="60% - Акцент4 10" xfId="41573"/>
    <cellStyle name="60% - Акцент4 100" xfId="41572"/>
    <cellStyle name="60% - Акцент4 101" xfId="41571"/>
    <cellStyle name="60% - Акцент4 102" xfId="41570"/>
    <cellStyle name="60% - Акцент4 103" xfId="41569"/>
    <cellStyle name="60% - Акцент4 104" xfId="41568"/>
    <cellStyle name="60% - Акцент4 105" xfId="41567"/>
    <cellStyle name="60% - Акцент4 106" xfId="41566"/>
    <cellStyle name="60% - Акцент4 107" xfId="41565"/>
    <cellStyle name="60% - Акцент4 108" xfId="41564"/>
    <cellStyle name="60% - Акцент4 109" xfId="41563"/>
    <cellStyle name="60% - Акцент4 11" xfId="41562"/>
    <cellStyle name="60% - Акцент4 110" xfId="41561"/>
    <cellStyle name="60% - Акцент4 111" xfId="41560"/>
    <cellStyle name="60% - Акцент4 112" xfId="41559"/>
    <cellStyle name="60% - Акцент4 113" xfId="41558"/>
    <cellStyle name="60% - Акцент4 114" xfId="41557"/>
    <cellStyle name="60% - Акцент4 115" xfId="41556"/>
    <cellStyle name="60% - Акцент4 116" xfId="41555"/>
    <cellStyle name="60% - Акцент4 117" xfId="41554"/>
    <cellStyle name="60% - Акцент4 118" xfId="41553"/>
    <cellStyle name="60% - Акцент4 119" xfId="41552"/>
    <cellStyle name="60% - Акцент4 12" xfId="41551"/>
    <cellStyle name="60% - Акцент4 120" xfId="41550"/>
    <cellStyle name="60% - Акцент4 121" xfId="41549"/>
    <cellStyle name="60% - Акцент4 122" xfId="41548"/>
    <cellStyle name="60% - Акцент4 123" xfId="41547"/>
    <cellStyle name="60% - Акцент4 124" xfId="41546"/>
    <cellStyle name="60% - Акцент4 125" xfId="41545"/>
    <cellStyle name="60% - Акцент4 126" xfId="41544"/>
    <cellStyle name="60% - Акцент4 127" xfId="41543"/>
    <cellStyle name="60% - Акцент4 128" xfId="41542"/>
    <cellStyle name="60% - Акцент4 129" xfId="41541"/>
    <cellStyle name="60% - Акцент4 13" xfId="41540"/>
    <cellStyle name="60% - Акцент4 130" xfId="41539"/>
    <cellStyle name="60% - Акцент4 131" xfId="41538"/>
    <cellStyle name="60% - Акцент4 132" xfId="41537"/>
    <cellStyle name="60% - Акцент4 133" xfId="41536"/>
    <cellStyle name="60% - Акцент4 134" xfId="41535"/>
    <cellStyle name="60% - Акцент4 135" xfId="41534"/>
    <cellStyle name="60% - Акцент4 136" xfId="41533"/>
    <cellStyle name="60% - Акцент4 137" xfId="41532"/>
    <cellStyle name="60% - Акцент4 138" xfId="41531"/>
    <cellStyle name="60% - Акцент4 139" xfId="41530"/>
    <cellStyle name="60% - Акцент4 14" xfId="41529"/>
    <cellStyle name="60% - Акцент4 140" xfId="41528"/>
    <cellStyle name="60% - Акцент4 141" xfId="41527"/>
    <cellStyle name="60% - Акцент4 142" xfId="41526"/>
    <cellStyle name="60% - Акцент4 143" xfId="41525"/>
    <cellStyle name="60% - Акцент4 144" xfId="41524"/>
    <cellStyle name="60% - Акцент4 145" xfId="41523"/>
    <cellStyle name="60% - Акцент4 146" xfId="41522"/>
    <cellStyle name="60% - Акцент4 147" xfId="41521"/>
    <cellStyle name="60% - Акцент4 148" xfId="41520"/>
    <cellStyle name="60% - Акцент4 149" xfId="41519"/>
    <cellStyle name="60% - Акцент4 15" xfId="41518"/>
    <cellStyle name="60% - Акцент4 150" xfId="41517"/>
    <cellStyle name="60% - Акцент4 151" xfId="41516"/>
    <cellStyle name="60% - Акцент4 16" xfId="41515"/>
    <cellStyle name="60% - Акцент4 17" xfId="41514"/>
    <cellStyle name="60% - Акцент4 18" xfId="41513"/>
    <cellStyle name="60% - Акцент4 19" xfId="41512"/>
    <cellStyle name="60% - Акцент4 2" xfId="41511"/>
    <cellStyle name="60% - Акцент4 2 10" xfId="41510"/>
    <cellStyle name="60% - Акцент4 2 11" xfId="41509"/>
    <cellStyle name="60% - Акцент4 2 12" xfId="41508"/>
    <cellStyle name="60% - Акцент4 2 13" xfId="41507"/>
    <cellStyle name="60% - Акцент4 2 2" xfId="41506"/>
    <cellStyle name="60% - Акцент4 2 2 2" xfId="41505"/>
    <cellStyle name="60% - Акцент4 2 2 3" xfId="41504"/>
    <cellStyle name="60% - Акцент4 2 2 4" xfId="41503"/>
    <cellStyle name="60% - Акцент4 2 2 5" xfId="41502"/>
    <cellStyle name="60% - Акцент4 2 2 6" xfId="41501"/>
    <cellStyle name="60% - Акцент4 2 2 7" xfId="41500"/>
    <cellStyle name="60% - Акцент4 2 3" xfId="41499"/>
    <cellStyle name="60% - Акцент4 2 4" xfId="41498"/>
    <cellStyle name="60% - Акцент4 2 5" xfId="41497"/>
    <cellStyle name="60% - Акцент4 2 6" xfId="41496"/>
    <cellStyle name="60% - Акцент4 2 7" xfId="41495"/>
    <cellStyle name="60% - Акцент4 2 8" xfId="41494"/>
    <cellStyle name="60% - Акцент4 2 9" xfId="41493"/>
    <cellStyle name="60% - Акцент4 20" xfId="41492"/>
    <cellStyle name="60% - Акцент4 21" xfId="41491"/>
    <cellStyle name="60% - Акцент4 22" xfId="41490"/>
    <cellStyle name="60% - Акцент4 23" xfId="41489"/>
    <cellStyle name="60% - Акцент4 24" xfId="41488"/>
    <cellStyle name="60% - Акцент4 25" xfId="41487"/>
    <cellStyle name="60% - Акцент4 26" xfId="41486"/>
    <cellStyle name="60% - Акцент4 27" xfId="41485"/>
    <cellStyle name="60% - Акцент4 28" xfId="41484"/>
    <cellStyle name="60% - Акцент4 29" xfId="41483"/>
    <cellStyle name="60% - Акцент4 3" xfId="41482"/>
    <cellStyle name="60% - Акцент4 30" xfId="41481"/>
    <cellStyle name="60% - Акцент4 31" xfId="41480"/>
    <cellStyle name="60% - Акцент4 32" xfId="41479"/>
    <cellStyle name="60% - Акцент4 33" xfId="41478"/>
    <cellStyle name="60% - Акцент4 34" xfId="41477"/>
    <cellStyle name="60% - Акцент4 35" xfId="41476"/>
    <cellStyle name="60% - Акцент4 36" xfId="41475"/>
    <cellStyle name="60% - Акцент4 37" xfId="41474"/>
    <cellStyle name="60% - Акцент4 38" xfId="41473"/>
    <cellStyle name="60% - Акцент4 39" xfId="41472"/>
    <cellStyle name="60% - Акцент4 4" xfId="41471"/>
    <cellStyle name="60% - Акцент4 40" xfId="41470"/>
    <cellStyle name="60% - Акцент4 41" xfId="41469"/>
    <cellStyle name="60% - Акцент4 42" xfId="41468"/>
    <cellStyle name="60% - Акцент4 43" xfId="41467"/>
    <cellStyle name="60% - Акцент4 44" xfId="41466"/>
    <cellStyle name="60% - Акцент4 45" xfId="41465"/>
    <cellStyle name="60% - Акцент4 46" xfId="41464"/>
    <cellStyle name="60% - Акцент4 47" xfId="41463"/>
    <cellStyle name="60% - Акцент4 48" xfId="41462"/>
    <cellStyle name="60% - Акцент4 49" xfId="41461"/>
    <cellStyle name="60% - Акцент4 5" xfId="41460"/>
    <cellStyle name="60% - Акцент4 50" xfId="41459"/>
    <cellStyle name="60% - Акцент4 51" xfId="41458"/>
    <cellStyle name="60% - Акцент4 52" xfId="41457"/>
    <cellStyle name="60% - Акцент4 53" xfId="41456"/>
    <cellStyle name="60% - Акцент4 54" xfId="41455"/>
    <cellStyle name="60% - Акцент4 55" xfId="41454"/>
    <cellStyle name="60% - Акцент4 56" xfId="41453"/>
    <cellStyle name="60% - Акцент4 57" xfId="41452"/>
    <cellStyle name="60% - Акцент4 58" xfId="41451"/>
    <cellStyle name="60% - Акцент4 59" xfId="41450"/>
    <cellStyle name="60% - Акцент4 6" xfId="41449"/>
    <cellStyle name="60% - Акцент4 60" xfId="41448"/>
    <cellStyle name="60% - Акцент4 61" xfId="41447"/>
    <cellStyle name="60% - Акцент4 62" xfId="41446"/>
    <cellStyle name="60% - Акцент4 63" xfId="41445"/>
    <cellStyle name="60% - Акцент4 64" xfId="41444"/>
    <cellStyle name="60% - Акцент4 65" xfId="41443"/>
    <cellStyle name="60% - Акцент4 66" xfId="41442"/>
    <cellStyle name="60% - Акцент4 67" xfId="41441"/>
    <cellStyle name="60% - Акцент4 68" xfId="41440"/>
    <cellStyle name="60% - Акцент4 69" xfId="41439"/>
    <cellStyle name="60% - Акцент4 7" xfId="41438"/>
    <cellStyle name="60% - Акцент4 70" xfId="41437"/>
    <cellStyle name="60% - Акцент4 71" xfId="41436"/>
    <cellStyle name="60% - Акцент4 72" xfId="41435"/>
    <cellStyle name="60% - Акцент4 73" xfId="41434"/>
    <cellStyle name="60% - Акцент4 74" xfId="41433"/>
    <cellStyle name="60% - Акцент4 75" xfId="41432"/>
    <cellStyle name="60% - Акцент4 76" xfId="41431"/>
    <cellStyle name="60% - Акцент4 77" xfId="41430"/>
    <cellStyle name="60% - Акцент4 78" xfId="41429"/>
    <cellStyle name="60% - Акцент4 79" xfId="41428"/>
    <cellStyle name="60% - Акцент4 8" xfId="41427"/>
    <cellStyle name="60% - Акцент4 80" xfId="41426"/>
    <cellStyle name="60% - Акцент4 81" xfId="41425"/>
    <cellStyle name="60% - Акцент4 82" xfId="41424"/>
    <cellStyle name="60% - Акцент4 83" xfId="41423"/>
    <cellStyle name="60% - Акцент4 84" xfId="41422"/>
    <cellStyle name="60% - Акцент4 85" xfId="41421"/>
    <cellStyle name="60% - Акцент4 86" xfId="41420"/>
    <cellStyle name="60% - Акцент4 87" xfId="41419"/>
    <cellStyle name="60% - Акцент4 88" xfId="41418"/>
    <cellStyle name="60% - Акцент4 89" xfId="41417"/>
    <cellStyle name="60% - Акцент4 9" xfId="41416"/>
    <cellStyle name="60% - Акцент4 90" xfId="41415"/>
    <cellStyle name="60% - Акцент4 91" xfId="41414"/>
    <cellStyle name="60% - Акцент4 92" xfId="41413"/>
    <cellStyle name="60% - Акцент4 93" xfId="41412"/>
    <cellStyle name="60% - Акцент4 94" xfId="41411"/>
    <cellStyle name="60% - Акцент4 95" xfId="41410"/>
    <cellStyle name="60% - Акцент4 96" xfId="41409"/>
    <cellStyle name="60% - Акцент4 97" xfId="41408"/>
    <cellStyle name="60% - Акцент4 98" xfId="41407"/>
    <cellStyle name="60% - Акцент4 99" xfId="41406"/>
    <cellStyle name="60% - Акцент5 10" xfId="41405"/>
    <cellStyle name="60% - Акцент5 100" xfId="41404"/>
    <cellStyle name="60% - Акцент5 101" xfId="41403"/>
    <cellStyle name="60% - Акцент5 102" xfId="41402"/>
    <cellStyle name="60% - Акцент5 103" xfId="41401"/>
    <cellStyle name="60% - Акцент5 104" xfId="41400"/>
    <cellStyle name="60% - Акцент5 105" xfId="41399"/>
    <cellStyle name="60% - Акцент5 106" xfId="41398"/>
    <cellStyle name="60% - Акцент5 107" xfId="41397"/>
    <cellStyle name="60% - Акцент5 108" xfId="41396"/>
    <cellStyle name="60% - Акцент5 109" xfId="41395"/>
    <cellStyle name="60% - Акцент5 11" xfId="41394"/>
    <cellStyle name="60% - Акцент5 110" xfId="41393"/>
    <cellStyle name="60% - Акцент5 111" xfId="41392"/>
    <cellStyle name="60% - Акцент5 112" xfId="41391"/>
    <cellStyle name="60% - Акцент5 113" xfId="41390"/>
    <cellStyle name="60% - Акцент5 114" xfId="41389"/>
    <cellStyle name="60% - Акцент5 115" xfId="41388"/>
    <cellStyle name="60% - Акцент5 116" xfId="41387"/>
    <cellStyle name="60% - Акцент5 117" xfId="41386"/>
    <cellStyle name="60% - Акцент5 118" xfId="41385"/>
    <cellStyle name="60% - Акцент5 119" xfId="41384"/>
    <cellStyle name="60% - Акцент5 12" xfId="41383"/>
    <cellStyle name="60% - Акцент5 120" xfId="41382"/>
    <cellStyle name="60% - Акцент5 121" xfId="41381"/>
    <cellStyle name="60% - Акцент5 122" xfId="41380"/>
    <cellStyle name="60% - Акцент5 123" xfId="41379"/>
    <cellStyle name="60% - Акцент5 124" xfId="41378"/>
    <cellStyle name="60% - Акцент5 125" xfId="41377"/>
    <cellStyle name="60% - Акцент5 126" xfId="41376"/>
    <cellStyle name="60% - Акцент5 127" xfId="41375"/>
    <cellStyle name="60% - Акцент5 128" xfId="41374"/>
    <cellStyle name="60% - Акцент5 129" xfId="41373"/>
    <cellStyle name="60% - Акцент5 13" xfId="41372"/>
    <cellStyle name="60% - Акцент5 130" xfId="41371"/>
    <cellStyle name="60% - Акцент5 131" xfId="41370"/>
    <cellStyle name="60% - Акцент5 132" xfId="41369"/>
    <cellStyle name="60% - Акцент5 133" xfId="41368"/>
    <cellStyle name="60% - Акцент5 134" xfId="41367"/>
    <cellStyle name="60% - Акцент5 135" xfId="41366"/>
    <cellStyle name="60% - Акцент5 136" xfId="41365"/>
    <cellStyle name="60% - Акцент5 137" xfId="41364"/>
    <cellStyle name="60% - Акцент5 138" xfId="41363"/>
    <cellStyle name="60% - Акцент5 139" xfId="41362"/>
    <cellStyle name="60% - Акцент5 14" xfId="41361"/>
    <cellStyle name="60% - Акцент5 140" xfId="41360"/>
    <cellStyle name="60% - Акцент5 141" xfId="41359"/>
    <cellStyle name="60% - Акцент5 142" xfId="41358"/>
    <cellStyle name="60% - Акцент5 143" xfId="41357"/>
    <cellStyle name="60% - Акцент5 144" xfId="41356"/>
    <cellStyle name="60% - Акцент5 145" xfId="41355"/>
    <cellStyle name="60% - Акцент5 146" xfId="41354"/>
    <cellStyle name="60% - Акцент5 147" xfId="41353"/>
    <cellStyle name="60% - Акцент5 148" xfId="41352"/>
    <cellStyle name="60% - Акцент5 149" xfId="41351"/>
    <cellStyle name="60% - Акцент5 15" xfId="41350"/>
    <cellStyle name="60% - Акцент5 150" xfId="41349"/>
    <cellStyle name="60% - Акцент5 151" xfId="41348"/>
    <cellStyle name="60% - Акцент5 16" xfId="41347"/>
    <cellStyle name="60% - Акцент5 17" xfId="41346"/>
    <cellStyle name="60% - Акцент5 18" xfId="41345"/>
    <cellStyle name="60% - Акцент5 19" xfId="41344"/>
    <cellStyle name="60% - Акцент5 2" xfId="41343"/>
    <cellStyle name="60% - Акцент5 2 10" xfId="41342"/>
    <cellStyle name="60% - Акцент5 2 11" xfId="41341"/>
    <cellStyle name="60% - Акцент5 2 12" xfId="41340"/>
    <cellStyle name="60% - Акцент5 2 13" xfId="41339"/>
    <cellStyle name="60% - Акцент5 2 2" xfId="41338"/>
    <cellStyle name="60% - Акцент5 2 2 2" xfId="41337"/>
    <cellStyle name="60% - Акцент5 2 2 3" xfId="41336"/>
    <cellStyle name="60% - Акцент5 2 2 4" xfId="41335"/>
    <cellStyle name="60% - Акцент5 2 2 5" xfId="41334"/>
    <cellStyle name="60% - Акцент5 2 2 6" xfId="41333"/>
    <cellStyle name="60% - Акцент5 2 2 7" xfId="41332"/>
    <cellStyle name="60% - Акцент5 2 3" xfId="41331"/>
    <cellStyle name="60% - Акцент5 2 4" xfId="41330"/>
    <cellStyle name="60% - Акцент5 2 5" xfId="41329"/>
    <cellStyle name="60% - Акцент5 2 6" xfId="41328"/>
    <cellStyle name="60% - Акцент5 2 7" xfId="41327"/>
    <cellStyle name="60% - Акцент5 2 8" xfId="41326"/>
    <cellStyle name="60% - Акцент5 2 9" xfId="41325"/>
    <cellStyle name="60% - Акцент5 20" xfId="41324"/>
    <cellStyle name="60% - Акцент5 21" xfId="41323"/>
    <cellStyle name="60% - Акцент5 22" xfId="41322"/>
    <cellStyle name="60% - Акцент5 23" xfId="41321"/>
    <cellStyle name="60% - Акцент5 24" xfId="41320"/>
    <cellStyle name="60% - Акцент5 25" xfId="41319"/>
    <cellStyle name="60% - Акцент5 26" xfId="41318"/>
    <cellStyle name="60% - Акцент5 27" xfId="41317"/>
    <cellStyle name="60% - Акцент5 28" xfId="41316"/>
    <cellStyle name="60% - Акцент5 29" xfId="41315"/>
    <cellStyle name="60% - Акцент5 3" xfId="41314"/>
    <cellStyle name="60% - Акцент5 30" xfId="41313"/>
    <cellStyle name="60% - Акцент5 31" xfId="41312"/>
    <cellStyle name="60% - Акцент5 32" xfId="41311"/>
    <cellStyle name="60% - Акцент5 33" xfId="41310"/>
    <cellStyle name="60% - Акцент5 34" xfId="41309"/>
    <cellStyle name="60% - Акцент5 35" xfId="41308"/>
    <cellStyle name="60% - Акцент5 36" xfId="41307"/>
    <cellStyle name="60% - Акцент5 37" xfId="41306"/>
    <cellStyle name="60% - Акцент5 38" xfId="41305"/>
    <cellStyle name="60% - Акцент5 39" xfId="41304"/>
    <cellStyle name="60% - Акцент5 4" xfId="41303"/>
    <cellStyle name="60% - Акцент5 40" xfId="41302"/>
    <cellStyle name="60% - Акцент5 41" xfId="41301"/>
    <cellStyle name="60% - Акцент5 42" xfId="41300"/>
    <cellStyle name="60% - Акцент5 43" xfId="41299"/>
    <cellStyle name="60% - Акцент5 44" xfId="41298"/>
    <cellStyle name="60% - Акцент5 45" xfId="41297"/>
    <cellStyle name="60% - Акцент5 46" xfId="41296"/>
    <cellStyle name="60% - Акцент5 47" xfId="41295"/>
    <cellStyle name="60% - Акцент5 48" xfId="41294"/>
    <cellStyle name="60% - Акцент5 49" xfId="41293"/>
    <cellStyle name="60% - Акцент5 5" xfId="41292"/>
    <cellStyle name="60% - Акцент5 50" xfId="41291"/>
    <cellStyle name="60% - Акцент5 51" xfId="41290"/>
    <cellStyle name="60% - Акцент5 52" xfId="41289"/>
    <cellStyle name="60% - Акцент5 53" xfId="41288"/>
    <cellStyle name="60% - Акцент5 54" xfId="41287"/>
    <cellStyle name="60% - Акцент5 55" xfId="41286"/>
    <cellStyle name="60% - Акцент5 56" xfId="41285"/>
    <cellStyle name="60% - Акцент5 57" xfId="41284"/>
    <cellStyle name="60% - Акцент5 58" xfId="41283"/>
    <cellStyle name="60% - Акцент5 59" xfId="41282"/>
    <cellStyle name="60% - Акцент5 6" xfId="41281"/>
    <cellStyle name="60% - Акцент5 60" xfId="41280"/>
    <cellStyle name="60% - Акцент5 61" xfId="41279"/>
    <cellStyle name="60% - Акцент5 62" xfId="41278"/>
    <cellStyle name="60% - Акцент5 63" xfId="41277"/>
    <cellStyle name="60% - Акцент5 64" xfId="41276"/>
    <cellStyle name="60% - Акцент5 65" xfId="41275"/>
    <cellStyle name="60% - Акцент5 66" xfId="41274"/>
    <cellStyle name="60% - Акцент5 67" xfId="41273"/>
    <cellStyle name="60% - Акцент5 68" xfId="41272"/>
    <cellStyle name="60% - Акцент5 69" xfId="41271"/>
    <cellStyle name="60% - Акцент5 7" xfId="41270"/>
    <cellStyle name="60% - Акцент5 70" xfId="41269"/>
    <cellStyle name="60% - Акцент5 71" xfId="41268"/>
    <cellStyle name="60% - Акцент5 72" xfId="41267"/>
    <cellStyle name="60% - Акцент5 73" xfId="41266"/>
    <cellStyle name="60% - Акцент5 74" xfId="41265"/>
    <cellStyle name="60% - Акцент5 75" xfId="41264"/>
    <cellStyle name="60% - Акцент5 76" xfId="41263"/>
    <cellStyle name="60% - Акцент5 77" xfId="41262"/>
    <cellStyle name="60% - Акцент5 78" xfId="41261"/>
    <cellStyle name="60% - Акцент5 79" xfId="41260"/>
    <cellStyle name="60% - Акцент5 8" xfId="41259"/>
    <cellStyle name="60% - Акцент5 80" xfId="41258"/>
    <cellStyle name="60% - Акцент5 81" xfId="41257"/>
    <cellStyle name="60% - Акцент5 82" xfId="41256"/>
    <cellStyle name="60% - Акцент5 83" xfId="41255"/>
    <cellStyle name="60% - Акцент5 84" xfId="41254"/>
    <cellStyle name="60% - Акцент5 85" xfId="41253"/>
    <cellStyle name="60% - Акцент5 86" xfId="41252"/>
    <cellStyle name="60% - Акцент5 87" xfId="41251"/>
    <cellStyle name="60% - Акцент5 88" xfId="41250"/>
    <cellStyle name="60% - Акцент5 89" xfId="41249"/>
    <cellStyle name="60% - Акцент5 9" xfId="41248"/>
    <cellStyle name="60% - Акцент5 90" xfId="41247"/>
    <cellStyle name="60% - Акцент5 91" xfId="41246"/>
    <cellStyle name="60% - Акцент5 92" xfId="41245"/>
    <cellStyle name="60% - Акцент5 93" xfId="41244"/>
    <cellStyle name="60% - Акцент5 94" xfId="41243"/>
    <cellStyle name="60% - Акцент5 95" xfId="41242"/>
    <cellStyle name="60% - Акцент5 96" xfId="41241"/>
    <cellStyle name="60% - Акцент5 97" xfId="41240"/>
    <cellStyle name="60% - Акцент5 98" xfId="41239"/>
    <cellStyle name="60% - Акцент5 99" xfId="41238"/>
    <cellStyle name="60% - Акцент6 10" xfId="41237"/>
    <cellStyle name="60% - Акцент6 100" xfId="41236"/>
    <cellStyle name="60% - Акцент6 101" xfId="41235"/>
    <cellStyle name="60% - Акцент6 102" xfId="41234"/>
    <cellStyle name="60% - Акцент6 103" xfId="41233"/>
    <cellStyle name="60% - Акцент6 104" xfId="41232"/>
    <cellStyle name="60% - Акцент6 105" xfId="41231"/>
    <cellStyle name="60% - Акцент6 106" xfId="41230"/>
    <cellStyle name="60% - Акцент6 107" xfId="41229"/>
    <cellStyle name="60% - Акцент6 108" xfId="41228"/>
    <cellStyle name="60% - Акцент6 109" xfId="41227"/>
    <cellStyle name="60% - Акцент6 11" xfId="41226"/>
    <cellStyle name="60% - Акцент6 110" xfId="41225"/>
    <cellStyle name="60% - Акцент6 111" xfId="41224"/>
    <cellStyle name="60% - Акцент6 112" xfId="41223"/>
    <cellStyle name="60% - Акцент6 113" xfId="41222"/>
    <cellStyle name="60% - Акцент6 114" xfId="41221"/>
    <cellStyle name="60% - Акцент6 115" xfId="41220"/>
    <cellStyle name="60% - Акцент6 116" xfId="41219"/>
    <cellStyle name="60% - Акцент6 117" xfId="41218"/>
    <cellStyle name="60% - Акцент6 118" xfId="41217"/>
    <cellStyle name="60% - Акцент6 119" xfId="41216"/>
    <cellStyle name="60% - Акцент6 12" xfId="41215"/>
    <cellStyle name="60% - Акцент6 120" xfId="41214"/>
    <cellStyle name="60% - Акцент6 121" xfId="41213"/>
    <cellStyle name="60% - Акцент6 122" xfId="41212"/>
    <cellStyle name="60% - Акцент6 123" xfId="41211"/>
    <cellStyle name="60% - Акцент6 124" xfId="41210"/>
    <cellStyle name="60% - Акцент6 125" xfId="41209"/>
    <cellStyle name="60% - Акцент6 126" xfId="41208"/>
    <cellStyle name="60% - Акцент6 127" xfId="41207"/>
    <cellStyle name="60% - Акцент6 128" xfId="41206"/>
    <cellStyle name="60% - Акцент6 129" xfId="41205"/>
    <cellStyle name="60% - Акцент6 13" xfId="41204"/>
    <cellStyle name="60% - Акцент6 130" xfId="41203"/>
    <cellStyle name="60% - Акцент6 131" xfId="41202"/>
    <cellStyle name="60% - Акцент6 132" xfId="41201"/>
    <cellStyle name="60% - Акцент6 133" xfId="41200"/>
    <cellStyle name="60% - Акцент6 134" xfId="41199"/>
    <cellStyle name="60% - Акцент6 135" xfId="41198"/>
    <cellStyle name="60% - Акцент6 136" xfId="41197"/>
    <cellStyle name="60% - Акцент6 137" xfId="41196"/>
    <cellStyle name="60% - Акцент6 138" xfId="41195"/>
    <cellStyle name="60% - Акцент6 139" xfId="41194"/>
    <cellStyle name="60% - Акцент6 14" xfId="41193"/>
    <cellStyle name="60% - Акцент6 140" xfId="41192"/>
    <cellStyle name="60% - Акцент6 141" xfId="41191"/>
    <cellStyle name="60% - Акцент6 142" xfId="41190"/>
    <cellStyle name="60% - Акцент6 143" xfId="41189"/>
    <cellStyle name="60% - Акцент6 144" xfId="41188"/>
    <cellStyle name="60% - Акцент6 145" xfId="41187"/>
    <cellStyle name="60% - Акцент6 146" xfId="41186"/>
    <cellStyle name="60% - Акцент6 147" xfId="41185"/>
    <cellStyle name="60% - Акцент6 148" xfId="41184"/>
    <cellStyle name="60% - Акцент6 149" xfId="41183"/>
    <cellStyle name="60% - Акцент6 15" xfId="41182"/>
    <cellStyle name="60% - Акцент6 150" xfId="41181"/>
    <cellStyle name="60% - Акцент6 151" xfId="41180"/>
    <cellStyle name="60% - Акцент6 16" xfId="41179"/>
    <cellStyle name="60% - Акцент6 17" xfId="41178"/>
    <cellStyle name="60% - Акцент6 18" xfId="41177"/>
    <cellStyle name="60% - Акцент6 19" xfId="41176"/>
    <cellStyle name="60% - Акцент6 2" xfId="41175"/>
    <cellStyle name="60% - Акцент6 2 10" xfId="41174"/>
    <cellStyle name="60% - Акцент6 2 11" xfId="41173"/>
    <cellStyle name="60% - Акцент6 2 12" xfId="41172"/>
    <cellStyle name="60% - Акцент6 2 13" xfId="41171"/>
    <cellStyle name="60% - Акцент6 2 2" xfId="41170"/>
    <cellStyle name="60% - Акцент6 2 2 2" xfId="41169"/>
    <cellStyle name="60% - Акцент6 2 2 3" xfId="41168"/>
    <cellStyle name="60% - Акцент6 2 2 4" xfId="41167"/>
    <cellStyle name="60% - Акцент6 2 2 5" xfId="41166"/>
    <cellStyle name="60% - Акцент6 2 2 6" xfId="41165"/>
    <cellStyle name="60% - Акцент6 2 2 7" xfId="41164"/>
    <cellStyle name="60% - Акцент6 2 3" xfId="41163"/>
    <cellStyle name="60% - Акцент6 2 4" xfId="41162"/>
    <cellStyle name="60% - Акцент6 2 5" xfId="41161"/>
    <cellStyle name="60% - Акцент6 2 6" xfId="41160"/>
    <cellStyle name="60% - Акцент6 2 7" xfId="41159"/>
    <cellStyle name="60% - Акцент6 2 8" xfId="41158"/>
    <cellStyle name="60% - Акцент6 2 9" xfId="41157"/>
    <cellStyle name="60% - Акцент6 20" xfId="41156"/>
    <cellStyle name="60% - Акцент6 21" xfId="41155"/>
    <cellStyle name="60% - Акцент6 22" xfId="41154"/>
    <cellStyle name="60% - Акцент6 23" xfId="41153"/>
    <cellStyle name="60% - Акцент6 24" xfId="41152"/>
    <cellStyle name="60% - Акцент6 25" xfId="41151"/>
    <cellStyle name="60% - Акцент6 26" xfId="41150"/>
    <cellStyle name="60% - Акцент6 27" xfId="41149"/>
    <cellStyle name="60% - Акцент6 28" xfId="41148"/>
    <cellStyle name="60% - Акцент6 29" xfId="41147"/>
    <cellStyle name="60% - Акцент6 3" xfId="41146"/>
    <cellStyle name="60% - Акцент6 30" xfId="41145"/>
    <cellStyle name="60% - Акцент6 31" xfId="41144"/>
    <cellStyle name="60% - Акцент6 32" xfId="41143"/>
    <cellStyle name="60% - Акцент6 33" xfId="41142"/>
    <cellStyle name="60% - Акцент6 34" xfId="41141"/>
    <cellStyle name="60% - Акцент6 35" xfId="41140"/>
    <cellStyle name="60% - Акцент6 36" xfId="41139"/>
    <cellStyle name="60% - Акцент6 37" xfId="41138"/>
    <cellStyle name="60% - Акцент6 38" xfId="41137"/>
    <cellStyle name="60% - Акцент6 39" xfId="41136"/>
    <cellStyle name="60% - Акцент6 4" xfId="41135"/>
    <cellStyle name="60% - Акцент6 40" xfId="41134"/>
    <cellStyle name="60% - Акцент6 41" xfId="41133"/>
    <cellStyle name="60% - Акцент6 42" xfId="41132"/>
    <cellStyle name="60% - Акцент6 43" xfId="41131"/>
    <cellStyle name="60% - Акцент6 44" xfId="41130"/>
    <cellStyle name="60% - Акцент6 45" xfId="41129"/>
    <cellStyle name="60% - Акцент6 46" xfId="41128"/>
    <cellStyle name="60% - Акцент6 47" xfId="41127"/>
    <cellStyle name="60% - Акцент6 48" xfId="41126"/>
    <cellStyle name="60% - Акцент6 49" xfId="41125"/>
    <cellStyle name="60% - Акцент6 5" xfId="41124"/>
    <cellStyle name="60% - Акцент6 50" xfId="41123"/>
    <cellStyle name="60% - Акцент6 51" xfId="41122"/>
    <cellStyle name="60% - Акцент6 52" xfId="41121"/>
    <cellStyle name="60% - Акцент6 53" xfId="41120"/>
    <cellStyle name="60% - Акцент6 54" xfId="41119"/>
    <cellStyle name="60% - Акцент6 55" xfId="41118"/>
    <cellStyle name="60% - Акцент6 56" xfId="41117"/>
    <cellStyle name="60% - Акцент6 57" xfId="41116"/>
    <cellStyle name="60% - Акцент6 58" xfId="41115"/>
    <cellStyle name="60% - Акцент6 59" xfId="41114"/>
    <cellStyle name="60% - Акцент6 6" xfId="41113"/>
    <cellStyle name="60% - Акцент6 60" xfId="41112"/>
    <cellStyle name="60% - Акцент6 61" xfId="41111"/>
    <cellStyle name="60% - Акцент6 62" xfId="41110"/>
    <cellStyle name="60% - Акцент6 63" xfId="41109"/>
    <cellStyle name="60% - Акцент6 64" xfId="41108"/>
    <cellStyle name="60% - Акцент6 65" xfId="41107"/>
    <cellStyle name="60% - Акцент6 66" xfId="41106"/>
    <cellStyle name="60% - Акцент6 67" xfId="41105"/>
    <cellStyle name="60% - Акцент6 68" xfId="41104"/>
    <cellStyle name="60% - Акцент6 69" xfId="41103"/>
    <cellStyle name="60% - Акцент6 7" xfId="41102"/>
    <cellStyle name="60% - Акцент6 70" xfId="41101"/>
    <cellStyle name="60% - Акцент6 71" xfId="41100"/>
    <cellStyle name="60% - Акцент6 72" xfId="41099"/>
    <cellStyle name="60% - Акцент6 73" xfId="41098"/>
    <cellStyle name="60% - Акцент6 74" xfId="41097"/>
    <cellStyle name="60% - Акцент6 75" xfId="41096"/>
    <cellStyle name="60% - Акцент6 76" xfId="41095"/>
    <cellStyle name="60% - Акцент6 77" xfId="41094"/>
    <cellStyle name="60% - Акцент6 78" xfId="41093"/>
    <cellStyle name="60% - Акцент6 79" xfId="41092"/>
    <cellStyle name="60% - Акцент6 8" xfId="41091"/>
    <cellStyle name="60% - Акцент6 80" xfId="41090"/>
    <cellStyle name="60% - Акцент6 81" xfId="41089"/>
    <cellStyle name="60% - Акцент6 82" xfId="41088"/>
    <cellStyle name="60% - Акцент6 83" xfId="41087"/>
    <cellStyle name="60% - Акцент6 84" xfId="41086"/>
    <cellStyle name="60% - Акцент6 85" xfId="41085"/>
    <cellStyle name="60% - Акцент6 86" xfId="41084"/>
    <cellStyle name="60% - Акцент6 87" xfId="41083"/>
    <cellStyle name="60% - Акцент6 88" xfId="41082"/>
    <cellStyle name="60% - Акцент6 89" xfId="41081"/>
    <cellStyle name="60% - Акцент6 9" xfId="41080"/>
    <cellStyle name="60% - Акцент6 90" xfId="41079"/>
    <cellStyle name="60% - Акцент6 91" xfId="41078"/>
    <cellStyle name="60% - Акцент6 92" xfId="41077"/>
    <cellStyle name="60% - Акцент6 93" xfId="41076"/>
    <cellStyle name="60% - Акцент6 94" xfId="41075"/>
    <cellStyle name="60% - Акцент6 95" xfId="41074"/>
    <cellStyle name="60% - Акцент6 96" xfId="41073"/>
    <cellStyle name="60% - Акцент6 97" xfId="41072"/>
    <cellStyle name="60% - Акцент6 98" xfId="41071"/>
    <cellStyle name="60% - Акцент6 99" xfId="41070"/>
    <cellStyle name="Accent1" xfId="41069"/>
    <cellStyle name="Accent1 2" xfId="41068"/>
    <cellStyle name="Accent2" xfId="41067"/>
    <cellStyle name="Accent2 2" xfId="41066"/>
    <cellStyle name="Accent3" xfId="41065"/>
    <cellStyle name="Accent3 2" xfId="41064"/>
    <cellStyle name="Accent4" xfId="41063"/>
    <cellStyle name="Accent4 2" xfId="41062"/>
    <cellStyle name="Accent5" xfId="41061"/>
    <cellStyle name="Accent5 2" xfId="41060"/>
    <cellStyle name="Accent6" xfId="41059"/>
    <cellStyle name="Accent6 2" xfId="41058"/>
    <cellStyle name="Bad" xfId="41057"/>
    <cellStyle name="Bad 2" xfId="41056"/>
    <cellStyle name="Calculation" xfId="41055"/>
    <cellStyle name="Calculation 2" xfId="41054"/>
    <cellStyle name="Check Cell" xfId="41053"/>
    <cellStyle name="Check Cell 2" xfId="41052"/>
    <cellStyle name="Excel Built-in Normal" xfId="44198"/>
    <cellStyle name="Explanatory Text" xfId="41051"/>
    <cellStyle name="Explanatory Text 2" xfId="41050"/>
    <cellStyle name="Good" xfId="41049"/>
    <cellStyle name="Good 2" xfId="41048"/>
    <cellStyle name="Heading 1" xfId="41047"/>
    <cellStyle name="Heading 1 2" xfId="41046"/>
    <cellStyle name="Heading 2" xfId="41045"/>
    <cellStyle name="Heading 2 2" xfId="41044"/>
    <cellStyle name="Heading 3" xfId="41043"/>
    <cellStyle name="Heading 3 2" xfId="41042"/>
    <cellStyle name="Heading 4" xfId="41041"/>
    <cellStyle name="Heading 4 2" xfId="41040"/>
    <cellStyle name="Input" xfId="41039"/>
    <cellStyle name="Input 2" xfId="41038"/>
    <cellStyle name="Linked Cell" xfId="41037"/>
    <cellStyle name="Linked Cell 2" xfId="41036"/>
    <cellStyle name="Neutral" xfId="41035"/>
    <cellStyle name="Neutral 2" xfId="41034"/>
    <cellStyle name="Normal" xfId="44197"/>
    <cellStyle name="Note" xfId="41033"/>
    <cellStyle name="Note 2" xfId="41032"/>
    <cellStyle name="Output" xfId="41031"/>
    <cellStyle name="Output 2" xfId="41030"/>
    <cellStyle name="TableStyleLight1" xfId="41029"/>
    <cellStyle name="Title" xfId="41028"/>
    <cellStyle name="Title 2" xfId="41027"/>
    <cellStyle name="Total" xfId="41026"/>
    <cellStyle name="Total 2" xfId="41025"/>
    <cellStyle name="Warning Text" xfId="41024"/>
    <cellStyle name="Warning Text 2" xfId="41023"/>
    <cellStyle name="Акцент1 10" xfId="41022"/>
    <cellStyle name="Акцент1 100" xfId="41021"/>
    <cellStyle name="Акцент1 101" xfId="41020"/>
    <cellStyle name="Акцент1 102" xfId="41019"/>
    <cellStyle name="Акцент1 103" xfId="41018"/>
    <cellStyle name="Акцент1 104" xfId="41017"/>
    <cellStyle name="Акцент1 105" xfId="41016"/>
    <cellStyle name="Акцент1 106" xfId="41015"/>
    <cellStyle name="Акцент1 107" xfId="41014"/>
    <cellStyle name="Акцент1 108" xfId="41013"/>
    <cellStyle name="Акцент1 109" xfId="41012"/>
    <cellStyle name="Акцент1 11" xfId="41011"/>
    <cellStyle name="Акцент1 110" xfId="41010"/>
    <cellStyle name="Акцент1 111" xfId="41009"/>
    <cellStyle name="Акцент1 112" xfId="41008"/>
    <cellStyle name="Акцент1 113" xfId="41007"/>
    <cellStyle name="Акцент1 114" xfId="41006"/>
    <cellStyle name="Акцент1 115" xfId="41005"/>
    <cellStyle name="Акцент1 116" xfId="41004"/>
    <cellStyle name="Акцент1 117" xfId="41003"/>
    <cellStyle name="Акцент1 118" xfId="41002"/>
    <cellStyle name="Акцент1 119" xfId="41001"/>
    <cellStyle name="Акцент1 12" xfId="41000"/>
    <cellStyle name="Акцент1 120" xfId="40999"/>
    <cellStyle name="Акцент1 121" xfId="40998"/>
    <cellStyle name="Акцент1 122" xfId="40997"/>
    <cellStyle name="Акцент1 123" xfId="40996"/>
    <cellStyle name="Акцент1 124" xfId="40995"/>
    <cellStyle name="Акцент1 125" xfId="40994"/>
    <cellStyle name="Акцент1 126" xfId="40993"/>
    <cellStyle name="Акцент1 127" xfId="40992"/>
    <cellStyle name="Акцент1 128" xfId="40991"/>
    <cellStyle name="Акцент1 129" xfId="40990"/>
    <cellStyle name="Акцент1 13" xfId="40989"/>
    <cellStyle name="Акцент1 130" xfId="40988"/>
    <cellStyle name="Акцент1 131" xfId="40987"/>
    <cellStyle name="Акцент1 132" xfId="40986"/>
    <cellStyle name="Акцент1 133" xfId="40985"/>
    <cellStyle name="Акцент1 134" xfId="40984"/>
    <cellStyle name="Акцент1 135" xfId="40983"/>
    <cellStyle name="Акцент1 136" xfId="40982"/>
    <cellStyle name="Акцент1 137" xfId="40981"/>
    <cellStyle name="Акцент1 138" xfId="40980"/>
    <cellStyle name="Акцент1 139" xfId="40979"/>
    <cellStyle name="Акцент1 14" xfId="40978"/>
    <cellStyle name="Акцент1 140" xfId="40977"/>
    <cellStyle name="Акцент1 141" xfId="40976"/>
    <cellStyle name="Акцент1 142" xfId="40975"/>
    <cellStyle name="Акцент1 143" xfId="40974"/>
    <cellStyle name="Акцент1 144" xfId="40973"/>
    <cellStyle name="Акцент1 145" xfId="40972"/>
    <cellStyle name="Акцент1 146" xfId="40971"/>
    <cellStyle name="Акцент1 147" xfId="40970"/>
    <cellStyle name="Акцент1 148" xfId="40969"/>
    <cellStyle name="Акцент1 149" xfId="40968"/>
    <cellStyle name="Акцент1 15" xfId="40967"/>
    <cellStyle name="Акцент1 150" xfId="40966"/>
    <cellStyle name="Акцент1 151" xfId="40965"/>
    <cellStyle name="Акцент1 16" xfId="40964"/>
    <cellStyle name="Акцент1 17" xfId="40963"/>
    <cellStyle name="Акцент1 18" xfId="40962"/>
    <cellStyle name="Акцент1 19" xfId="40961"/>
    <cellStyle name="Акцент1 2" xfId="40960"/>
    <cellStyle name="Акцент1 2 10" xfId="40959"/>
    <cellStyle name="Акцент1 2 11" xfId="40958"/>
    <cellStyle name="Акцент1 2 12" xfId="40957"/>
    <cellStyle name="Акцент1 2 13" xfId="40956"/>
    <cellStyle name="Акцент1 2 2" xfId="40955"/>
    <cellStyle name="Акцент1 2 2 2" xfId="40954"/>
    <cellStyle name="Акцент1 2 2 3" xfId="40953"/>
    <cellStyle name="Акцент1 2 2 4" xfId="40952"/>
    <cellStyle name="Акцент1 2 2 5" xfId="40951"/>
    <cellStyle name="Акцент1 2 2 6" xfId="40950"/>
    <cellStyle name="Акцент1 2 2 7" xfId="40949"/>
    <cellStyle name="Акцент1 2 3" xfId="40948"/>
    <cellStyle name="Акцент1 2 4" xfId="40947"/>
    <cellStyle name="Акцент1 2 5" xfId="40946"/>
    <cellStyle name="Акцент1 2 6" xfId="40945"/>
    <cellStyle name="Акцент1 2 7" xfId="40944"/>
    <cellStyle name="Акцент1 2 8" xfId="40943"/>
    <cellStyle name="Акцент1 2 9" xfId="40942"/>
    <cellStyle name="Акцент1 20" xfId="40941"/>
    <cellStyle name="Акцент1 21" xfId="40940"/>
    <cellStyle name="Акцент1 22" xfId="40939"/>
    <cellStyle name="Акцент1 23" xfId="40938"/>
    <cellStyle name="Акцент1 24" xfId="40937"/>
    <cellStyle name="Акцент1 25" xfId="40936"/>
    <cellStyle name="Акцент1 26" xfId="40935"/>
    <cellStyle name="Акцент1 27" xfId="40934"/>
    <cellStyle name="Акцент1 28" xfId="40933"/>
    <cellStyle name="Акцент1 29" xfId="40932"/>
    <cellStyle name="Акцент1 3" xfId="40931"/>
    <cellStyle name="Акцент1 30" xfId="40930"/>
    <cellStyle name="Акцент1 31" xfId="40929"/>
    <cellStyle name="Акцент1 32" xfId="40928"/>
    <cellStyle name="Акцент1 33" xfId="40927"/>
    <cellStyle name="Акцент1 34" xfId="40926"/>
    <cellStyle name="Акцент1 35" xfId="40925"/>
    <cellStyle name="Акцент1 36" xfId="40924"/>
    <cellStyle name="Акцент1 37" xfId="40923"/>
    <cellStyle name="Акцент1 38" xfId="40922"/>
    <cellStyle name="Акцент1 39" xfId="40921"/>
    <cellStyle name="Акцент1 4" xfId="40920"/>
    <cellStyle name="Акцент1 40" xfId="40919"/>
    <cellStyle name="Акцент1 41" xfId="40918"/>
    <cellStyle name="Акцент1 42" xfId="40917"/>
    <cellStyle name="Акцент1 43" xfId="40916"/>
    <cellStyle name="Акцент1 44" xfId="40915"/>
    <cellStyle name="Акцент1 45" xfId="40914"/>
    <cellStyle name="Акцент1 46" xfId="40913"/>
    <cellStyle name="Акцент1 47" xfId="40912"/>
    <cellStyle name="Акцент1 48" xfId="40911"/>
    <cellStyle name="Акцент1 49" xfId="40910"/>
    <cellStyle name="Акцент1 5" xfId="40909"/>
    <cellStyle name="Акцент1 50" xfId="40908"/>
    <cellStyle name="Акцент1 51" xfId="40907"/>
    <cellStyle name="Акцент1 52" xfId="40906"/>
    <cellStyle name="Акцент1 53" xfId="40905"/>
    <cellStyle name="Акцент1 54" xfId="40904"/>
    <cellStyle name="Акцент1 55" xfId="40903"/>
    <cellStyle name="Акцент1 56" xfId="40902"/>
    <cellStyle name="Акцент1 57" xfId="40901"/>
    <cellStyle name="Акцент1 58" xfId="40900"/>
    <cellStyle name="Акцент1 59" xfId="40899"/>
    <cellStyle name="Акцент1 6" xfId="40898"/>
    <cellStyle name="Акцент1 60" xfId="40897"/>
    <cellStyle name="Акцент1 61" xfId="40896"/>
    <cellStyle name="Акцент1 62" xfId="40895"/>
    <cellStyle name="Акцент1 63" xfId="40894"/>
    <cellStyle name="Акцент1 64" xfId="40893"/>
    <cellStyle name="Акцент1 65" xfId="40892"/>
    <cellStyle name="Акцент1 66" xfId="40891"/>
    <cellStyle name="Акцент1 67" xfId="40890"/>
    <cellStyle name="Акцент1 68" xfId="40889"/>
    <cellStyle name="Акцент1 69" xfId="40888"/>
    <cellStyle name="Акцент1 7" xfId="40887"/>
    <cellStyle name="Акцент1 70" xfId="40886"/>
    <cellStyle name="Акцент1 71" xfId="40885"/>
    <cellStyle name="Акцент1 72" xfId="40884"/>
    <cellStyle name="Акцент1 73" xfId="40883"/>
    <cellStyle name="Акцент1 74" xfId="40882"/>
    <cellStyle name="Акцент1 75" xfId="40881"/>
    <cellStyle name="Акцент1 76" xfId="40880"/>
    <cellStyle name="Акцент1 77" xfId="40879"/>
    <cellStyle name="Акцент1 78" xfId="40878"/>
    <cellStyle name="Акцент1 79" xfId="40877"/>
    <cellStyle name="Акцент1 8" xfId="40876"/>
    <cellStyle name="Акцент1 80" xfId="40875"/>
    <cellStyle name="Акцент1 81" xfId="40874"/>
    <cellStyle name="Акцент1 82" xfId="40873"/>
    <cellStyle name="Акцент1 83" xfId="40872"/>
    <cellStyle name="Акцент1 84" xfId="40871"/>
    <cellStyle name="Акцент1 85" xfId="40870"/>
    <cellStyle name="Акцент1 86" xfId="40869"/>
    <cellStyle name="Акцент1 87" xfId="40868"/>
    <cellStyle name="Акцент1 88" xfId="40867"/>
    <cellStyle name="Акцент1 89" xfId="40866"/>
    <cellStyle name="Акцент1 9" xfId="40865"/>
    <cellStyle name="Акцент1 90" xfId="40864"/>
    <cellStyle name="Акцент1 91" xfId="40863"/>
    <cellStyle name="Акцент1 92" xfId="40862"/>
    <cellStyle name="Акцент1 93" xfId="40861"/>
    <cellStyle name="Акцент1 94" xfId="40860"/>
    <cellStyle name="Акцент1 95" xfId="40859"/>
    <cellStyle name="Акцент1 96" xfId="40858"/>
    <cellStyle name="Акцент1 97" xfId="40857"/>
    <cellStyle name="Акцент1 98" xfId="40856"/>
    <cellStyle name="Акцент1 99" xfId="40855"/>
    <cellStyle name="Акцент2 10" xfId="40854"/>
    <cellStyle name="Акцент2 100" xfId="40853"/>
    <cellStyle name="Акцент2 101" xfId="40852"/>
    <cellStyle name="Акцент2 102" xfId="40851"/>
    <cellStyle name="Акцент2 103" xfId="40850"/>
    <cellStyle name="Акцент2 104" xfId="40849"/>
    <cellStyle name="Акцент2 105" xfId="40848"/>
    <cellStyle name="Акцент2 106" xfId="40847"/>
    <cellStyle name="Акцент2 107" xfId="40846"/>
    <cellStyle name="Акцент2 108" xfId="40845"/>
    <cellStyle name="Акцент2 109" xfId="40844"/>
    <cellStyle name="Акцент2 11" xfId="40843"/>
    <cellStyle name="Акцент2 110" xfId="40842"/>
    <cellStyle name="Акцент2 111" xfId="40841"/>
    <cellStyle name="Акцент2 112" xfId="40840"/>
    <cellStyle name="Акцент2 113" xfId="40839"/>
    <cellStyle name="Акцент2 114" xfId="40838"/>
    <cellStyle name="Акцент2 115" xfId="40837"/>
    <cellStyle name="Акцент2 116" xfId="40836"/>
    <cellStyle name="Акцент2 117" xfId="40835"/>
    <cellStyle name="Акцент2 118" xfId="40834"/>
    <cellStyle name="Акцент2 119" xfId="40833"/>
    <cellStyle name="Акцент2 12" xfId="40832"/>
    <cellStyle name="Акцент2 120" xfId="40831"/>
    <cellStyle name="Акцент2 121" xfId="40830"/>
    <cellStyle name="Акцент2 122" xfId="40829"/>
    <cellStyle name="Акцент2 123" xfId="40828"/>
    <cellStyle name="Акцент2 124" xfId="40827"/>
    <cellStyle name="Акцент2 125" xfId="40826"/>
    <cellStyle name="Акцент2 126" xfId="40825"/>
    <cellStyle name="Акцент2 127" xfId="40824"/>
    <cellStyle name="Акцент2 128" xfId="40823"/>
    <cellStyle name="Акцент2 129" xfId="40822"/>
    <cellStyle name="Акцент2 13" xfId="40821"/>
    <cellStyle name="Акцент2 130" xfId="40820"/>
    <cellStyle name="Акцент2 131" xfId="40819"/>
    <cellStyle name="Акцент2 132" xfId="40818"/>
    <cellStyle name="Акцент2 133" xfId="40817"/>
    <cellStyle name="Акцент2 134" xfId="40816"/>
    <cellStyle name="Акцент2 135" xfId="40815"/>
    <cellStyle name="Акцент2 136" xfId="40814"/>
    <cellStyle name="Акцент2 137" xfId="40813"/>
    <cellStyle name="Акцент2 138" xfId="40812"/>
    <cellStyle name="Акцент2 139" xfId="40811"/>
    <cellStyle name="Акцент2 14" xfId="40810"/>
    <cellStyle name="Акцент2 140" xfId="40809"/>
    <cellStyle name="Акцент2 141" xfId="40808"/>
    <cellStyle name="Акцент2 142" xfId="40807"/>
    <cellStyle name="Акцент2 143" xfId="40806"/>
    <cellStyle name="Акцент2 144" xfId="40805"/>
    <cellStyle name="Акцент2 145" xfId="40804"/>
    <cellStyle name="Акцент2 146" xfId="40803"/>
    <cellStyle name="Акцент2 147" xfId="40802"/>
    <cellStyle name="Акцент2 148" xfId="40801"/>
    <cellStyle name="Акцент2 149" xfId="40800"/>
    <cellStyle name="Акцент2 15" xfId="40799"/>
    <cellStyle name="Акцент2 150" xfId="40798"/>
    <cellStyle name="Акцент2 151" xfId="40797"/>
    <cellStyle name="Акцент2 16" xfId="40796"/>
    <cellStyle name="Акцент2 17" xfId="40795"/>
    <cellStyle name="Акцент2 18" xfId="40794"/>
    <cellStyle name="Акцент2 19" xfId="40793"/>
    <cellStyle name="Акцент2 2" xfId="40792"/>
    <cellStyle name="Акцент2 2 10" xfId="40791"/>
    <cellStyle name="Акцент2 2 11" xfId="40790"/>
    <cellStyle name="Акцент2 2 12" xfId="40789"/>
    <cellStyle name="Акцент2 2 13" xfId="40788"/>
    <cellStyle name="Акцент2 2 2" xfId="40787"/>
    <cellStyle name="Акцент2 2 2 2" xfId="40786"/>
    <cellStyle name="Акцент2 2 2 3" xfId="40785"/>
    <cellStyle name="Акцент2 2 2 4" xfId="40784"/>
    <cellStyle name="Акцент2 2 2 5" xfId="40783"/>
    <cellStyle name="Акцент2 2 2 6" xfId="40782"/>
    <cellStyle name="Акцент2 2 2 7" xfId="40781"/>
    <cellStyle name="Акцент2 2 3" xfId="40780"/>
    <cellStyle name="Акцент2 2 4" xfId="40779"/>
    <cellStyle name="Акцент2 2 5" xfId="40778"/>
    <cellStyle name="Акцент2 2 6" xfId="40777"/>
    <cellStyle name="Акцент2 2 7" xfId="40776"/>
    <cellStyle name="Акцент2 2 8" xfId="40775"/>
    <cellStyle name="Акцент2 2 9" xfId="40774"/>
    <cellStyle name="Акцент2 20" xfId="40773"/>
    <cellStyle name="Акцент2 21" xfId="40772"/>
    <cellStyle name="Акцент2 22" xfId="40771"/>
    <cellStyle name="Акцент2 23" xfId="40770"/>
    <cellStyle name="Акцент2 24" xfId="40769"/>
    <cellStyle name="Акцент2 25" xfId="40768"/>
    <cellStyle name="Акцент2 26" xfId="40767"/>
    <cellStyle name="Акцент2 27" xfId="40766"/>
    <cellStyle name="Акцент2 28" xfId="40765"/>
    <cellStyle name="Акцент2 29" xfId="40764"/>
    <cellStyle name="Акцент2 3" xfId="40763"/>
    <cellStyle name="Акцент2 30" xfId="40762"/>
    <cellStyle name="Акцент2 31" xfId="40761"/>
    <cellStyle name="Акцент2 32" xfId="40760"/>
    <cellStyle name="Акцент2 33" xfId="40759"/>
    <cellStyle name="Акцент2 34" xfId="40758"/>
    <cellStyle name="Акцент2 35" xfId="40757"/>
    <cellStyle name="Акцент2 36" xfId="40756"/>
    <cellStyle name="Акцент2 37" xfId="40755"/>
    <cellStyle name="Акцент2 38" xfId="40754"/>
    <cellStyle name="Акцент2 39" xfId="40753"/>
    <cellStyle name="Акцент2 4" xfId="40752"/>
    <cellStyle name="Акцент2 40" xfId="40751"/>
    <cellStyle name="Акцент2 41" xfId="40750"/>
    <cellStyle name="Акцент2 42" xfId="40749"/>
    <cellStyle name="Акцент2 43" xfId="40748"/>
    <cellStyle name="Акцент2 44" xfId="40747"/>
    <cellStyle name="Акцент2 45" xfId="40746"/>
    <cellStyle name="Акцент2 46" xfId="40745"/>
    <cellStyle name="Акцент2 47" xfId="40744"/>
    <cellStyle name="Акцент2 48" xfId="40743"/>
    <cellStyle name="Акцент2 49" xfId="40742"/>
    <cellStyle name="Акцент2 5" xfId="40741"/>
    <cellStyle name="Акцент2 50" xfId="40740"/>
    <cellStyle name="Акцент2 51" xfId="40739"/>
    <cellStyle name="Акцент2 52" xfId="40738"/>
    <cellStyle name="Акцент2 53" xfId="40737"/>
    <cellStyle name="Акцент2 54" xfId="40736"/>
    <cellStyle name="Акцент2 55" xfId="40735"/>
    <cellStyle name="Акцент2 56" xfId="40734"/>
    <cellStyle name="Акцент2 57" xfId="40733"/>
    <cellStyle name="Акцент2 58" xfId="40732"/>
    <cellStyle name="Акцент2 59" xfId="40731"/>
    <cellStyle name="Акцент2 6" xfId="40730"/>
    <cellStyle name="Акцент2 60" xfId="40729"/>
    <cellStyle name="Акцент2 61" xfId="40728"/>
    <cellStyle name="Акцент2 62" xfId="40727"/>
    <cellStyle name="Акцент2 63" xfId="40726"/>
    <cellStyle name="Акцент2 64" xfId="40725"/>
    <cellStyle name="Акцент2 65" xfId="40724"/>
    <cellStyle name="Акцент2 66" xfId="40723"/>
    <cellStyle name="Акцент2 67" xfId="40722"/>
    <cellStyle name="Акцент2 68" xfId="40721"/>
    <cellStyle name="Акцент2 69" xfId="40720"/>
    <cellStyle name="Акцент2 7" xfId="40719"/>
    <cellStyle name="Акцент2 70" xfId="40718"/>
    <cellStyle name="Акцент2 71" xfId="40717"/>
    <cellStyle name="Акцент2 72" xfId="40716"/>
    <cellStyle name="Акцент2 73" xfId="40715"/>
    <cellStyle name="Акцент2 74" xfId="40714"/>
    <cellStyle name="Акцент2 75" xfId="40713"/>
    <cellStyle name="Акцент2 76" xfId="40712"/>
    <cellStyle name="Акцент2 77" xfId="40711"/>
    <cellStyle name="Акцент2 78" xfId="40710"/>
    <cellStyle name="Акцент2 79" xfId="40709"/>
    <cellStyle name="Акцент2 8" xfId="40708"/>
    <cellStyle name="Акцент2 80" xfId="40707"/>
    <cellStyle name="Акцент2 81" xfId="40706"/>
    <cellStyle name="Акцент2 82" xfId="40705"/>
    <cellStyle name="Акцент2 83" xfId="40704"/>
    <cellStyle name="Акцент2 84" xfId="40703"/>
    <cellStyle name="Акцент2 85" xfId="40702"/>
    <cellStyle name="Акцент2 86" xfId="40701"/>
    <cellStyle name="Акцент2 87" xfId="40700"/>
    <cellStyle name="Акцент2 88" xfId="40699"/>
    <cellStyle name="Акцент2 89" xfId="40698"/>
    <cellStyle name="Акцент2 9" xfId="40697"/>
    <cellStyle name="Акцент2 90" xfId="40696"/>
    <cellStyle name="Акцент2 91" xfId="40695"/>
    <cellStyle name="Акцент2 92" xfId="40694"/>
    <cellStyle name="Акцент2 93" xfId="40693"/>
    <cellStyle name="Акцент2 94" xfId="40692"/>
    <cellStyle name="Акцент2 95" xfId="40691"/>
    <cellStyle name="Акцент2 96" xfId="40690"/>
    <cellStyle name="Акцент2 97" xfId="40689"/>
    <cellStyle name="Акцент2 98" xfId="40688"/>
    <cellStyle name="Акцент2 99" xfId="40687"/>
    <cellStyle name="Акцент3 10" xfId="40686"/>
    <cellStyle name="Акцент3 100" xfId="40685"/>
    <cellStyle name="Акцент3 101" xfId="40684"/>
    <cellStyle name="Акцент3 102" xfId="40683"/>
    <cellStyle name="Акцент3 103" xfId="40682"/>
    <cellStyle name="Акцент3 104" xfId="40681"/>
    <cellStyle name="Акцент3 105" xfId="40680"/>
    <cellStyle name="Акцент3 106" xfId="40679"/>
    <cellStyle name="Акцент3 107" xfId="40678"/>
    <cellStyle name="Акцент3 108" xfId="40677"/>
    <cellStyle name="Акцент3 109" xfId="40676"/>
    <cellStyle name="Акцент3 11" xfId="40675"/>
    <cellStyle name="Акцент3 110" xfId="40674"/>
    <cellStyle name="Акцент3 111" xfId="40673"/>
    <cellStyle name="Акцент3 112" xfId="40672"/>
    <cellStyle name="Акцент3 113" xfId="40671"/>
    <cellStyle name="Акцент3 114" xfId="40670"/>
    <cellStyle name="Акцент3 115" xfId="40669"/>
    <cellStyle name="Акцент3 116" xfId="40668"/>
    <cellStyle name="Акцент3 117" xfId="40667"/>
    <cellStyle name="Акцент3 118" xfId="40666"/>
    <cellStyle name="Акцент3 119" xfId="40665"/>
    <cellStyle name="Акцент3 12" xfId="40664"/>
    <cellStyle name="Акцент3 120" xfId="40663"/>
    <cellStyle name="Акцент3 121" xfId="40662"/>
    <cellStyle name="Акцент3 122" xfId="40661"/>
    <cellStyle name="Акцент3 123" xfId="40660"/>
    <cellStyle name="Акцент3 124" xfId="40659"/>
    <cellStyle name="Акцент3 125" xfId="40658"/>
    <cellStyle name="Акцент3 126" xfId="40657"/>
    <cellStyle name="Акцент3 127" xfId="40656"/>
    <cellStyle name="Акцент3 128" xfId="40655"/>
    <cellStyle name="Акцент3 129" xfId="40654"/>
    <cellStyle name="Акцент3 13" xfId="40653"/>
    <cellStyle name="Акцент3 130" xfId="40652"/>
    <cellStyle name="Акцент3 131" xfId="40651"/>
    <cellStyle name="Акцент3 132" xfId="40650"/>
    <cellStyle name="Акцент3 133" xfId="40649"/>
    <cellStyle name="Акцент3 134" xfId="40648"/>
    <cellStyle name="Акцент3 135" xfId="40647"/>
    <cellStyle name="Акцент3 136" xfId="40646"/>
    <cellStyle name="Акцент3 137" xfId="40645"/>
    <cellStyle name="Акцент3 138" xfId="40644"/>
    <cellStyle name="Акцент3 139" xfId="40643"/>
    <cellStyle name="Акцент3 14" xfId="40642"/>
    <cellStyle name="Акцент3 140" xfId="40641"/>
    <cellStyle name="Акцент3 141" xfId="40640"/>
    <cellStyle name="Акцент3 142" xfId="40639"/>
    <cellStyle name="Акцент3 143" xfId="40638"/>
    <cellStyle name="Акцент3 144" xfId="40637"/>
    <cellStyle name="Акцент3 145" xfId="40636"/>
    <cellStyle name="Акцент3 146" xfId="40635"/>
    <cellStyle name="Акцент3 147" xfId="40634"/>
    <cellStyle name="Акцент3 148" xfId="40633"/>
    <cellStyle name="Акцент3 149" xfId="40632"/>
    <cellStyle name="Акцент3 15" xfId="40631"/>
    <cellStyle name="Акцент3 150" xfId="40630"/>
    <cellStyle name="Акцент3 151" xfId="40629"/>
    <cellStyle name="Акцент3 16" xfId="40628"/>
    <cellStyle name="Акцент3 17" xfId="40627"/>
    <cellStyle name="Акцент3 18" xfId="40626"/>
    <cellStyle name="Акцент3 19" xfId="40625"/>
    <cellStyle name="Акцент3 2" xfId="40624"/>
    <cellStyle name="Акцент3 2 10" xfId="40623"/>
    <cellStyle name="Акцент3 2 11" xfId="40622"/>
    <cellStyle name="Акцент3 2 12" xfId="40621"/>
    <cellStyle name="Акцент3 2 13" xfId="40620"/>
    <cellStyle name="Акцент3 2 2" xfId="40619"/>
    <cellStyle name="Акцент3 2 2 2" xfId="40618"/>
    <cellStyle name="Акцент3 2 2 3" xfId="40617"/>
    <cellStyle name="Акцент3 2 2 4" xfId="40616"/>
    <cellStyle name="Акцент3 2 2 5" xfId="40615"/>
    <cellStyle name="Акцент3 2 2 6" xfId="40614"/>
    <cellStyle name="Акцент3 2 2 7" xfId="40613"/>
    <cellStyle name="Акцент3 2 3" xfId="40612"/>
    <cellStyle name="Акцент3 2 4" xfId="40611"/>
    <cellStyle name="Акцент3 2 5" xfId="40610"/>
    <cellStyle name="Акцент3 2 6" xfId="40609"/>
    <cellStyle name="Акцент3 2 7" xfId="40608"/>
    <cellStyle name="Акцент3 2 8" xfId="40607"/>
    <cellStyle name="Акцент3 2 9" xfId="40606"/>
    <cellStyle name="Акцент3 20" xfId="40605"/>
    <cellStyle name="Акцент3 21" xfId="40604"/>
    <cellStyle name="Акцент3 22" xfId="40603"/>
    <cellStyle name="Акцент3 23" xfId="40602"/>
    <cellStyle name="Акцент3 24" xfId="40601"/>
    <cellStyle name="Акцент3 25" xfId="40600"/>
    <cellStyle name="Акцент3 26" xfId="40599"/>
    <cellStyle name="Акцент3 27" xfId="40598"/>
    <cellStyle name="Акцент3 28" xfId="40597"/>
    <cellStyle name="Акцент3 29" xfId="40596"/>
    <cellStyle name="Акцент3 3" xfId="40595"/>
    <cellStyle name="Акцент3 30" xfId="40594"/>
    <cellStyle name="Акцент3 31" xfId="40593"/>
    <cellStyle name="Акцент3 32" xfId="40592"/>
    <cellStyle name="Акцент3 33" xfId="40591"/>
    <cellStyle name="Акцент3 34" xfId="40590"/>
    <cellStyle name="Акцент3 35" xfId="40589"/>
    <cellStyle name="Акцент3 36" xfId="40588"/>
    <cellStyle name="Акцент3 37" xfId="40587"/>
    <cellStyle name="Акцент3 38" xfId="40586"/>
    <cellStyle name="Акцент3 39" xfId="40585"/>
    <cellStyle name="Акцент3 4" xfId="40584"/>
    <cellStyle name="Акцент3 40" xfId="40583"/>
    <cellStyle name="Акцент3 41" xfId="40582"/>
    <cellStyle name="Акцент3 42" xfId="40581"/>
    <cellStyle name="Акцент3 43" xfId="40580"/>
    <cellStyle name="Акцент3 44" xfId="40579"/>
    <cellStyle name="Акцент3 45" xfId="40578"/>
    <cellStyle name="Акцент3 46" xfId="40577"/>
    <cellStyle name="Акцент3 47" xfId="40576"/>
    <cellStyle name="Акцент3 48" xfId="40575"/>
    <cellStyle name="Акцент3 49" xfId="40574"/>
    <cellStyle name="Акцент3 5" xfId="40573"/>
    <cellStyle name="Акцент3 50" xfId="40572"/>
    <cellStyle name="Акцент3 51" xfId="40571"/>
    <cellStyle name="Акцент3 52" xfId="40570"/>
    <cellStyle name="Акцент3 53" xfId="40569"/>
    <cellStyle name="Акцент3 54" xfId="40568"/>
    <cellStyle name="Акцент3 55" xfId="40567"/>
    <cellStyle name="Акцент3 56" xfId="40566"/>
    <cellStyle name="Акцент3 57" xfId="40565"/>
    <cellStyle name="Акцент3 58" xfId="40564"/>
    <cellStyle name="Акцент3 59" xfId="40563"/>
    <cellStyle name="Акцент3 6" xfId="40562"/>
    <cellStyle name="Акцент3 60" xfId="40561"/>
    <cellStyle name="Акцент3 61" xfId="40560"/>
    <cellStyle name="Акцент3 62" xfId="40559"/>
    <cellStyle name="Акцент3 63" xfId="40558"/>
    <cellStyle name="Акцент3 64" xfId="40557"/>
    <cellStyle name="Акцент3 65" xfId="40556"/>
    <cellStyle name="Акцент3 66" xfId="40555"/>
    <cellStyle name="Акцент3 67" xfId="40554"/>
    <cellStyle name="Акцент3 68" xfId="40553"/>
    <cellStyle name="Акцент3 69" xfId="40552"/>
    <cellStyle name="Акцент3 7" xfId="40551"/>
    <cellStyle name="Акцент3 70" xfId="40550"/>
    <cellStyle name="Акцент3 71" xfId="40549"/>
    <cellStyle name="Акцент3 72" xfId="40548"/>
    <cellStyle name="Акцент3 73" xfId="40547"/>
    <cellStyle name="Акцент3 74" xfId="40546"/>
    <cellStyle name="Акцент3 75" xfId="40545"/>
    <cellStyle name="Акцент3 76" xfId="40544"/>
    <cellStyle name="Акцент3 77" xfId="40543"/>
    <cellStyle name="Акцент3 78" xfId="40542"/>
    <cellStyle name="Акцент3 79" xfId="40541"/>
    <cellStyle name="Акцент3 8" xfId="40540"/>
    <cellStyle name="Акцент3 80" xfId="40539"/>
    <cellStyle name="Акцент3 81" xfId="40538"/>
    <cellStyle name="Акцент3 82" xfId="40537"/>
    <cellStyle name="Акцент3 83" xfId="40536"/>
    <cellStyle name="Акцент3 84" xfId="40535"/>
    <cellStyle name="Акцент3 85" xfId="40534"/>
    <cellStyle name="Акцент3 86" xfId="40533"/>
    <cellStyle name="Акцент3 87" xfId="40532"/>
    <cellStyle name="Акцент3 88" xfId="40531"/>
    <cellStyle name="Акцент3 89" xfId="40530"/>
    <cellStyle name="Акцент3 9" xfId="40529"/>
    <cellStyle name="Акцент3 90" xfId="40528"/>
    <cellStyle name="Акцент3 91" xfId="40527"/>
    <cellStyle name="Акцент3 92" xfId="40526"/>
    <cellStyle name="Акцент3 93" xfId="40525"/>
    <cellStyle name="Акцент3 94" xfId="40524"/>
    <cellStyle name="Акцент3 95" xfId="40523"/>
    <cellStyle name="Акцент3 96" xfId="40522"/>
    <cellStyle name="Акцент3 97" xfId="40521"/>
    <cellStyle name="Акцент3 98" xfId="40520"/>
    <cellStyle name="Акцент3 99" xfId="40519"/>
    <cellStyle name="Акцент4 10" xfId="40518"/>
    <cellStyle name="Акцент4 100" xfId="40517"/>
    <cellStyle name="Акцент4 101" xfId="40516"/>
    <cellStyle name="Акцент4 102" xfId="40515"/>
    <cellStyle name="Акцент4 103" xfId="40514"/>
    <cellStyle name="Акцент4 104" xfId="40513"/>
    <cellStyle name="Акцент4 105" xfId="40512"/>
    <cellStyle name="Акцент4 106" xfId="40511"/>
    <cellStyle name="Акцент4 107" xfId="40510"/>
    <cellStyle name="Акцент4 108" xfId="40509"/>
    <cellStyle name="Акцент4 109" xfId="40508"/>
    <cellStyle name="Акцент4 11" xfId="40507"/>
    <cellStyle name="Акцент4 110" xfId="40506"/>
    <cellStyle name="Акцент4 111" xfId="40505"/>
    <cellStyle name="Акцент4 112" xfId="40504"/>
    <cellStyle name="Акцент4 113" xfId="40503"/>
    <cellStyle name="Акцент4 114" xfId="40502"/>
    <cellStyle name="Акцент4 115" xfId="40501"/>
    <cellStyle name="Акцент4 116" xfId="40500"/>
    <cellStyle name="Акцент4 117" xfId="40499"/>
    <cellStyle name="Акцент4 118" xfId="40498"/>
    <cellStyle name="Акцент4 119" xfId="40497"/>
    <cellStyle name="Акцент4 12" xfId="40496"/>
    <cellStyle name="Акцент4 120" xfId="40495"/>
    <cellStyle name="Акцент4 121" xfId="40494"/>
    <cellStyle name="Акцент4 122" xfId="40493"/>
    <cellStyle name="Акцент4 123" xfId="40492"/>
    <cellStyle name="Акцент4 124" xfId="40491"/>
    <cellStyle name="Акцент4 125" xfId="40490"/>
    <cellStyle name="Акцент4 126" xfId="40489"/>
    <cellStyle name="Акцент4 127" xfId="40488"/>
    <cellStyle name="Акцент4 128" xfId="40487"/>
    <cellStyle name="Акцент4 129" xfId="40486"/>
    <cellStyle name="Акцент4 13" xfId="40485"/>
    <cellStyle name="Акцент4 130" xfId="40484"/>
    <cellStyle name="Акцент4 131" xfId="40483"/>
    <cellStyle name="Акцент4 132" xfId="40482"/>
    <cellStyle name="Акцент4 133" xfId="40481"/>
    <cellStyle name="Акцент4 134" xfId="40480"/>
    <cellStyle name="Акцент4 135" xfId="40479"/>
    <cellStyle name="Акцент4 136" xfId="40478"/>
    <cellStyle name="Акцент4 137" xfId="40477"/>
    <cellStyle name="Акцент4 138" xfId="40476"/>
    <cellStyle name="Акцент4 139" xfId="40475"/>
    <cellStyle name="Акцент4 14" xfId="40474"/>
    <cellStyle name="Акцент4 140" xfId="40473"/>
    <cellStyle name="Акцент4 141" xfId="40472"/>
    <cellStyle name="Акцент4 142" xfId="40471"/>
    <cellStyle name="Акцент4 143" xfId="40470"/>
    <cellStyle name="Акцент4 144" xfId="40469"/>
    <cellStyle name="Акцент4 145" xfId="40468"/>
    <cellStyle name="Акцент4 146" xfId="40467"/>
    <cellStyle name="Акцент4 147" xfId="40466"/>
    <cellStyle name="Акцент4 148" xfId="40465"/>
    <cellStyle name="Акцент4 149" xfId="40464"/>
    <cellStyle name="Акцент4 15" xfId="40463"/>
    <cellStyle name="Акцент4 150" xfId="40462"/>
    <cellStyle name="Акцент4 151" xfId="40461"/>
    <cellStyle name="Акцент4 16" xfId="40460"/>
    <cellStyle name="Акцент4 17" xfId="40459"/>
    <cellStyle name="Акцент4 18" xfId="40458"/>
    <cellStyle name="Акцент4 19" xfId="40457"/>
    <cellStyle name="Акцент4 2" xfId="40456"/>
    <cellStyle name="Акцент4 2 10" xfId="40455"/>
    <cellStyle name="Акцент4 2 11" xfId="40454"/>
    <cellStyle name="Акцент4 2 12" xfId="40453"/>
    <cellStyle name="Акцент4 2 13" xfId="40452"/>
    <cellStyle name="Акцент4 2 2" xfId="40451"/>
    <cellStyle name="Акцент4 2 2 2" xfId="40450"/>
    <cellStyle name="Акцент4 2 2 3" xfId="40449"/>
    <cellStyle name="Акцент4 2 2 4" xfId="40448"/>
    <cellStyle name="Акцент4 2 2 5" xfId="40447"/>
    <cellStyle name="Акцент4 2 2 6" xfId="40446"/>
    <cellStyle name="Акцент4 2 2 7" xfId="40445"/>
    <cellStyle name="Акцент4 2 3" xfId="40444"/>
    <cellStyle name="Акцент4 2 4" xfId="40443"/>
    <cellStyle name="Акцент4 2 5" xfId="40442"/>
    <cellStyle name="Акцент4 2 6" xfId="40441"/>
    <cellStyle name="Акцент4 2 7" xfId="40440"/>
    <cellStyle name="Акцент4 2 8" xfId="40439"/>
    <cellStyle name="Акцент4 2 9" xfId="40438"/>
    <cellStyle name="Акцент4 20" xfId="40437"/>
    <cellStyle name="Акцент4 21" xfId="40436"/>
    <cellStyle name="Акцент4 22" xfId="40435"/>
    <cellStyle name="Акцент4 23" xfId="40434"/>
    <cellStyle name="Акцент4 24" xfId="40433"/>
    <cellStyle name="Акцент4 25" xfId="40432"/>
    <cellStyle name="Акцент4 26" xfId="40431"/>
    <cellStyle name="Акцент4 27" xfId="40430"/>
    <cellStyle name="Акцент4 28" xfId="40429"/>
    <cellStyle name="Акцент4 29" xfId="40428"/>
    <cellStyle name="Акцент4 3" xfId="40427"/>
    <cellStyle name="Акцент4 30" xfId="40426"/>
    <cellStyle name="Акцент4 31" xfId="40425"/>
    <cellStyle name="Акцент4 32" xfId="40424"/>
    <cellStyle name="Акцент4 33" xfId="40423"/>
    <cellStyle name="Акцент4 34" xfId="40422"/>
    <cellStyle name="Акцент4 35" xfId="40421"/>
    <cellStyle name="Акцент4 36" xfId="40420"/>
    <cellStyle name="Акцент4 37" xfId="40419"/>
    <cellStyle name="Акцент4 38" xfId="40418"/>
    <cellStyle name="Акцент4 39" xfId="40417"/>
    <cellStyle name="Акцент4 4" xfId="40416"/>
    <cellStyle name="Акцент4 40" xfId="40415"/>
    <cellStyle name="Акцент4 41" xfId="40414"/>
    <cellStyle name="Акцент4 42" xfId="40413"/>
    <cellStyle name="Акцент4 43" xfId="40412"/>
    <cellStyle name="Акцент4 44" xfId="40411"/>
    <cellStyle name="Акцент4 45" xfId="40410"/>
    <cellStyle name="Акцент4 46" xfId="40409"/>
    <cellStyle name="Акцент4 47" xfId="40408"/>
    <cellStyle name="Акцент4 48" xfId="40407"/>
    <cellStyle name="Акцент4 49" xfId="40406"/>
    <cellStyle name="Акцент4 5" xfId="40405"/>
    <cellStyle name="Акцент4 50" xfId="40404"/>
    <cellStyle name="Акцент4 51" xfId="40403"/>
    <cellStyle name="Акцент4 52" xfId="40402"/>
    <cellStyle name="Акцент4 53" xfId="40401"/>
    <cellStyle name="Акцент4 54" xfId="40400"/>
    <cellStyle name="Акцент4 55" xfId="40399"/>
    <cellStyle name="Акцент4 56" xfId="40398"/>
    <cellStyle name="Акцент4 57" xfId="40397"/>
    <cellStyle name="Акцент4 58" xfId="40396"/>
    <cellStyle name="Акцент4 59" xfId="40395"/>
    <cellStyle name="Акцент4 6" xfId="40394"/>
    <cellStyle name="Акцент4 60" xfId="40393"/>
    <cellStyle name="Акцент4 61" xfId="40392"/>
    <cellStyle name="Акцент4 62" xfId="40391"/>
    <cellStyle name="Акцент4 63" xfId="40390"/>
    <cellStyle name="Акцент4 64" xfId="40389"/>
    <cellStyle name="Акцент4 65" xfId="40388"/>
    <cellStyle name="Акцент4 66" xfId="40387"/>
    <cellStyle name="Акцент4 67" xfId="40386"/>
    <cellStyle name="Акцент4 68" xfId="40385"/>
    <cellStyle name="Акцент4 69" xfId="40384"/>
    <cellStyle name="Акцент4 7" xfId="40383"/>
    <cellStyle name="Акцент4 70" xfId="40382"/>
    <cellStyle name="Акцент4 71" xfId="40381"/>
    <cellStyle name="Акцент4 72" xfId="40380"/>
    <cellStyle name="Акцент4 73" xfId="40379"/>
    <cellStyle name="Акцент4 74" xfId="40378"/>
    <cellStyle name="Акцент4 75" xfId="40377"/>
    <cellStyle name="Акцент4 76" xfId="40376"/>
    <cellStyle name="Акцент4 77" xfId="40375"/>
    <cellStyle name="Акцент4 78" xfId="40374"/>
    <cellStyle name="Акцент4 79" xfId="40373"/>
    <cellStyle name="Акцент4 8" xfId="40372"/>
    <cellStyle name="Акцент4 80" xfId="40371"/>
    <cellStyle name="Акцент4 81" xfId="40370"/>
    <cellStyle name="Акцент4 82" xfId="40369"/>
    <cellStyle name="Акцент4 83" xfId="40368"/>
    <cellStyle name="Акцент4 84" xfId="40367"/>
    <cellStyle name="Акцент4 85" xfId="40366"/>
    <cellStyle name="Акцент4 86" xfId="40365"/>
    <cellStyle name="Акцент4 87" xfId="40364"/>
    <cellStyle name="Акцент4 88" xfId="40363"/>
    <cellStyle name="Акцент4 89" xfId="40362"/>
    <cellStyle name="Акцент4 9" xfId="40361"/>
    <cellStyle name="Акцент4 90" xfId="40360"/>
    <cellStyle name="Акцент4 91" xfId="40359"/>
    <cellStyle name="Акцент4 92" xfId="40358"/>
    <cellStyle name="Акцент4 93" xfId="40357"/>
    <cellStyle name="Акцент4 94" xfId="40356"/>
    <cellStyle name="Акцент4 95" xfId="40355"/>
    <cellStyle name="Акцент4 96" xfId="40354"/>
    <cellStyle name="Акцент4 97" xfId="40353"/>
    <cellStyle name="Акцент4 98" xfId="40352"/>
    <cellStyle name="Акцент4 99" xfId="40351"/>
    <cellStyle name="Акцент5 10" xfId="40350"/>
    <cellStyle name="Акцент5 100" xfId="40349"/>
    <cellStyle name="Акцент5 101" xfId="40348"/>
    <cellStyle name="Акцент5 102" xfId="40347"/>
    <cellStyle name="Акцент5 103" xfId="40346"/>
    <cellStyle name="Акцент5 104" xfId="40345"/>
    <cellStyle name="Акцент5 105" xfId="40344"/>
    <cellStyle name="Акцент5 106" xfId="40343"/>
    <cellStyle name="Акцент5 107" xfId="40342"/>
    <cellStyle name="Акцент5 108" xfId="40341"/>
    <cellStyle name="Акцент5 109" xfId="40340"/>
    <cellStyle name="Акцент5 11" xfId="40339"/>
    <cellStyle name="Акцент5 110" xfId="40338"/>
    <cellStyle name="Акцент5 111" xfId="40337"/>
    <cellStyle name="Акцент5 112" xfId="40336"/>
    <cellStyle name="Акцент5 113" xfId="40335"/>
    <cellStyle name="Акцент5 114" xfId="40334"/>
    <cellStyle name="Акцент5 115" xfId="40333"/>
    <cellStyle name="Акцент5 116" xfId="40332"/>
    <cellStyle name="Акцент5 117" xfId="40331"/>
    <cellStyle name="Акцент5 118" xfId="40330"/>
    <cellStyle name="Акцент5 119" xfId="40329"/>
    <cellStyle name="Акцент5 12" xfId="40328"/>
    <cellStyle name="Акцент5 120" xfId="40327"/>
    <cellStyle name="Акцент5 121" xfId="40326"/>
    <cellStyle name="Акцент5 122" xfId="40325"/>
    <cellStyle name="Акцент5 123" xfId="40324"/>
    <cellStyle name="Акцент5 124" xfId="40323"/>
    <cellStyle name="Акцент5 125" xfId="40322"/>
    <cellStyle name="Акцент5 126" xfId="40321"/>
    <cellStyle name="Акцент5 127" xfId="40320"/>
    <cellStyle name="Акцент5 128" xfId="40319"/>
    <cellStyle name="Акцент5 129" xfId="40318"/>
    <cellStyle name="Акцент5 13" xfId="40317"/>
    <cellStyle name="Акцент5 130" xfId="40316"/>
    <cellStyle name="Акцент5 131" xfId="40315"/>
    <cellStyle name="Акцент5 132" xfId="40314"/>
    <cellStyle name="Акцент5 133" xfId="40313"/>
    <cellStyle name="Акцент5 134" xfId="40312"/>
    <cellStyle name="Акцент5 135" xfId="40311"/>
    <cellStyle name="Акцент5 136" xfId="40310"/>
    <cellStyle name="Акцент5 137" xfId="40309"/>
    <cellStyle name="Акцент5 138" xfId="40308"/>
    <cellStyle name="Акцент5 139" xfId="40307"/>
    <cellStyle name="Акцент5 14" xfId="40306"/>
    <cellStyle name="Акцент5 140" xfId="40305"/>
    <cellStyle name="Акцент5 141" xfId="40304"/>
    <cellStyle name="Акцент5 142" xfId="40303"/>
    <cellStyle name="Акцент5 143" xfId="40302"/>
    <cellStyle name="Акцент5 144" xfId="40301"/>
    <cellStyle name="Акцент5 145" xfId="40300"/>
    <cellStyle name="Акцент5 146" xfId="40299"/>
    <cellStyle name="Акцент5 147" xfId="40298"/>
    <cellStyle name="Акцент5 148" xfId="40297"/>
    <cellStyle name="Акцент5 149" xfId="40296"/>
    <cellStyle name="Акцент5 15" xfId="40295"/>
    <cellStyle name="Акцент5 150" xfId="40294"/>
    <cellStyle name="Акцент5 151" xfId="40293"/>
    <cellStyle name="Акцент5 16" xfId="40292"/>
    <cellStyle name="Акцент5 17" xfId="40291"/>
    <cellStyle name="Акцент5 18" xfId="40290"/>
    <cellStyle name="Акцент5 19" xfId="40289"/>
    <cellStyle name="Акцент5 2" xfId="40288"/>
    <cellStyle name="Акцент5 2 10" xfId="40287"/>
    <cellStyle name="Акцент5 2 11" xfId="40286"/>
    <cellStyle name="Акцент5 2 12" xfId="40285"/>
    <cellStyle name="Акцент5 2 13" xfId="40284"/>
    <cellStyle name="Акцент5 2 2" xfId="40283"/>
    <cellStyle name="Акцент5 2 2 2" xfId="40282"/>
    <cellStyle name="Акцент5 2 2 3" xfId="40281"/>
    <cellStyle name="Акцент5 2 2 4" xfId="40280"/>
    <cellStyle name="Акцент5 2 2 5" xfId="40279"/>
    <cellStyle name="Акцент5 2 2 6" xfId="40278"/>
    <cellStyle name="Акцент5 2 2 7" xfId="40277"/>
    <cellStyle name="Акцент5 2 3" xfId="40276"/>
    <cellStyle name="Акцент5 2 4" xfId="40275"/>
    <cellStyle name="Акцент5 2 5" xfId="40274"/>
    <cellStyle name="Акцент5 2 6" xfId="40273"/>
    <cellStyle name="Акцент5 2 7" xfId="40272"/>
    <cellStyle name="Акцент5 2 8" xfId="40271"/>
    <cellStyle name="Акцент5 2 9" xfId="40270"/>
    <cellStyle name="Акцент5 20" xfId="40269"/>
    <cellStyle name="Акцент5 21" xfId="40268"/>
    <cellStyle name="Акцент5 22" xfId="40267"/>
    <cellStyle name="Акцент5 23" xfId="40266"/>
    <cellStyle name="Акцент5 24" xfId="40265"/>
    <cellStyle name="Акцент5 25" xfId="40264"/>
    <cellStyle name="Акцент5 26" xfId="40263"/>
    <cellStyle name="Акцент5 27" xfId="40262"/>
    <cellStyle name="Акцент5 28" xfId="40261"/>
    <cellStyle name="Акцент5 29" xfId="40260"/>
    <cellStyle name="Акцент5 3" xfId="40259"/>
    <cellStyle name="Акцент5 30" xfId="40258"/>
    <cellStyle name="Акцент5 31" xfId="40257"/>
    <cellStyle name="Акцент5 32" xfId="40256"/>
    <cellStyle name="Акцент5 33" xfId="40255"/>
    <cellStyle name="Акцент5 34" xfId="40254"/>
    <cellStyle name="Акцент5 35" xfId="40253"/>
    <cellStyle name="Акцент5 36" xfId="40252"/>
    <cellStyle name="Акцент5 37" xfId="40251"/>
    <cellStyle name="Акцент5 38" xfId="40250"/>
    <cellStyle name="Акцент5 39" xfId="40249"/>
    <cellStyle name="Акцент5 4" xfId="40248"/>
    <cellStyle name="Акцент5 40" xfId="40247"/>
    <cellStyle name="Акцент5 41" xfId="40246"/>
    <cellStyle name="Акцент5 42" xfId="40245"/>
    <cellStyle name="Акцент5 43" xfId="40244"/>
    <cellStyle name="Акцент5 44" xfId="40243"/>
    <cellStyle name="Акцент5 45" xfId="40242"/>
    <cellStyle name="Акцент5 46" xfId="40241"/>
    <cellStyle name="Акцент5 47" xfId="40240"/>
    <cellStyle name="Акцент5 48" xfId="40239"/>
    <cellStyle name="Акцент5 49" xfId="40238"/>
    <cellStyle name="Акцент5 5" xfId="40237"/>
    <cellStyle name="Акцент5 50" xfId="40236"/>
    <cellStyle name="Акцент5 51" xfId="40235"/>
    <cellStyle name="Акцент5 52" xfId="40234"/>
    <cellStyle name="Акцент5 53" xfId="40233"/>
    <cellStyle name="Акцент5 54" xfId="40232"/>
    <cellStyle name="Акцент5 55" xfId="40231"/>
    <cellStyle name="Акцент5 56" xfId="40230"/>
    <cellStyle name="Акцент5 57" xfId="40229"/>
    <cellStyle name="Акцент5 58" xfId="40228"/>
    <cellStyle name="Акцент5 59" xfId="40227"/>
    <cellStyle name="Акцент5 6" xfId="40226"/>
    <cellStyle name="Акцент5 60" xfId="40225"/>
    <cellStyle name="Акцент5 61" xfId="40224"/>
    <cellStyle name="Акцент5 62" xfId="40223"/>
    <cellStyle name="Акцент5 63" xfId="40222"/>
    <cellStyle name="Акцент5 64" xfId="40221"/>
    <cellStyle name="Акцент5 65" xfId="40220"/>
    <cellStyle name="Акцент5 66" xfId="40219"/>
    <cellStyle name="Акцент5 67" xfId="40218"/>
    <cellStyle name="Акцент5 68" xfId="40217"/>
    <cellStyle name="Акцент5 69" xfId="40216"/>
    <cellStyle name="Акцент5 7" xfId="40215"/>
    <cellStyle name="Акцент5 70" xfId="40214"/>
    <cellStyle name="Акцент5 71" xfId="40213"/>
    <cellStyle name="Акцент5 72" xfId="40212"/>
    <cellStyle name="Акцент5 73" xfId="40211"/>
    <cellStyle name="Акцент5 74" xfId="40210"/>
    <cellStyle name="Акцент5 75" xfId="40209"/>
    <cellStyle name="Акцент5 76" xfId="40208"/>
    <cellStyle name="Акцент5 77" xfId="40207"/>
    <cellStyle name="Акцент5 78" xfId="40206"/>
    <cellStyle name="Акцент5 79" xfId="40205"/>
    <cellStyle name="Акцент5 8" xfId="40204"/>
    <cellStyle name="Акцент5 80" xfId="40203"/>
    <cellStyle name="Акцент5 81" xfId="40202"/>
    <cellStyle name="Акцент5 82" xfId="40201"/>
    <cellStyle name="Акцент5 83" xfId="40200"/>
    <cellStyle name="Акцент5 84" xfId="40199"/>
    <cellStyle name="Акцент5 85" xfId="40198"/>
    <cellStyle name="Акцент5 86" xfId="40197"/>
    <cellStyle name="Акцент5 87" xfId="40196"/>
    <cellStyle name="Акцент5 88" xfId="40195"/>
    <cellStyle name="Акцент5 89" xfId="40194"/>
    <cellStyle name="Акцент5 9" xfId="40193"/>
    <cellStyle name="Акцент5 90" xfId="40192"/>
    <cellStyle name="Акцент5 91" xfId="40191"/>
    <cellStyle name="Акцент5 92" xfId="40190"/>
    <cellStyle name="Акцент5 93" xfId="40189"/>
    <cellStyle name="Акцент5 94" xfId="40188"/>
    <cellStyle name="Акцент5 95" xfId="40187"/>
    <cellStyle name="Акцент5 96" xfId="40186"/>
    <cellStyle name="Акцент5 97" xfId="40185"/>
    <cellStyle name="Акцент5 98" xfId="40184"/>
    <cellStyle name="Акцент5 99" xfId="40183"/>
    <cellStyle name="Акцент6 10" xfId="40182"/>
    <cellStyle name="Акцент6 100" xfId="40181"/>
    <cellStyle name="Акцент6 101" xfId="40180"/>
    <cellStyle name="Акцент6 102" xfId="40179"/>
    <cellStyle name="Акцент6 103" xfId="40178"/>
    <cellStyle name="Акцент6 104" xfId="40177"/>
    <cellStyle name="Акцент6 105" xfId="40176"/>
    <cellStyle name="Акцент6 106" xfId="40175"/>
    <cellStyle name="Акцент6 107" xfId="40174"/>
    <cellStyle name="Акцент6 108" xfId="40173"/>
    <cellStyle name="Акцент6 109" xfId="40172"/>
    <cellStyle name="Акцент6 11" xfId="40171"/>
    <cellStyle name="Акцент6 110" xfId="40170"/>
    <cellStyle name="Акцент6 111" xfId="40169"/>
    <cellStyle name="Акцент6 112" xfId="40168"/>
    <cellStyle name="Акцент6 113" xfId="40167"/>
    <cellStyle name="Акцент6 114" xfId="40166"/>
    <cellStyle name="Акцент6 115" xfId="40165"/>
    <cellStyle name="Акцент6 116" xfId="40164"/>
    <cellStyle name="Акцент6 117" xfId="40163"/>
    <cellStyle name="Акцент6 118" xfId="40162"/>
    <cellStyle name="Акцент6 119" xfId="40161"/>
    <cellStyle name="Акцент6 12" xfId="40160"/>
    <cellStyle name="Акцент6 120" xfId="40159"/>
    <cellStyle name="Акцент6 121" xfId="40158"/>
    <cellStyle name="Акцент6 122" xfId="40157"/>
    <cellStyle name="Акцент6 123" xfId="40156"/>
    <cellStyle name="Акцент6 124" xfId="40155"/>
    <cellStyle name="Акцент6 125" xfId="40154"/>
    <cellStyle name="Акцент6 126" xfId="40153"/>
    <cellStyle name="Акцент6 127" xfId="40152"/>
    <cellStyle name="Акцент6 128" xfId="40151"/>
    <cellStyle name="Акцент6 129" xfId="40150"/>
    <cellStyle name="Акцент6 13" xfId="40149"/>
    <cellStyle name="Акцент6 130" xfId="40148"/>
    <cellStyle name="Акцент6 131" xfId="40147"/>
    <cellStyle name="Акцент6 132" xfId="40146"/>
    <cellStyle name="Акцент6 133" xfId="40145"/>
    <cellStyle name="Акцент6 134" xfId="40144"/>
    <cellStyle name="Акцент6 135" xfId="40143"/>
    <cellStyle name="Акцент6 136" xfId="40142"/>
    <cellStyle name="Акцент6 137" xfId="40141"/>
    <cellStyle name="Акцент6 138" xfId="40140"/>
    <cellStyle name="Акцент6 139" xfId="40139"/>
    <cellStyle name="Акцент6 14" xfId="40138"/>
    <cellStyle name="Акцент6 140" xfId="40137"/>
    <cellStyle name="Акцент6 141" xfId="40136"/>
    <cellStyle name="Акцент6 142" xfId="40135"/>
    <cellStyle name="Акцент6 143" xfId="40134"/>
    <cellStyle name="Акцент6 144" xfId="40133"/>
    <cellStyle name="Акцент6 145" xfId="40132"/>
    <cellStyle name="Акцент6 146" xfId="40131"/>
    <cellStyle name="Акцент6 147" xfId="40130"/>
    <cellStyle name="Акцент6 148" xfId="40129"/>
    <cellStyle name="Акцент6 149" xfId="40128"/>
    <cellStyle name="Акцент6 15" xfId="40127"/>
    <cellStyle name="Акцент6 150" xfId="40126"/>
    <cellStyle name="Акцент6 151" xfId="40125"/>
    <cellStyle name="Акцент6 16" xfId="40124"/>
    <cellStyle name="Акцент6 17" xfId="40123"/>
    <cellStyle name="Акцент6 18" xfId="40122"/>
    <cellStyle name="Акцент6 19" xfId="40121"/>
    <cellStyle name="Акцент6 2" xfId="40120"/>
    <cellStyle name="Акцент6 2 10" xfId="40119"/>
    <cellStyle name="Акцент6 2 11" xfId="40118"/>
    <cellStyle name="Акцент6 2 12" xfId="40117"/>
    <cellStyle name="Акцент6 2 13" xfId="40116"/>
    <cellStyle name="Акцент6 2 2" xfId="40115"/>
    <cellStyle name="Акцент6 2 2 2" xfId="40114"/>
    <cellStyle name="Акцент6 2 2 3" xfId="40113"/>
    <cellStyle name="Акцент6 2 2 4" xfId="40112"/>
    <cellStyle name="Акцент6 2 2 5" xfId="40111"/>
    <cellStyle name="Акцент6 2 2 6" xfId="40110"/>
    <cellStyle name="Акцент6 2 2 7" xfId="40109"/>
    <cellStyle name="Акцент6 2 3" xfId="40108"/>
    <cellStyle name="Акцент6 2 4" xfId="40107"/>
    <cellStyle name="Акцент6 2 5" xfId="40106"/>
    <cellStyle name="Акцент6 2 6" xfId="40105"/>
    <cellStyle name="Акцент6 2 7" xfId="40104"/>
    <cellStyle name="Акцент6 2 8" xfId="40103"/>
    <cellStyle name="Акцент6 2 9" xfId="40102"/>
    <cellStyle name="Акцент6 20" xfId="40101"/>
    <cellStyle name="Акцент6 21" xfId="40100"/>
    <cellStyle name="Акцент6 22" xfId="40099"/>
    <cellStyle name="Акцент6 23" xfId="40098"/>
    <cellStyle name="Акцент6 24" xfId="40097"/>
    <cellStyle name="Акцент6 25" xfId="40096"/>
    <cellStyle name="Акцент6 26" xfId="40095"/>
    <cellStyle name="Акцент6 27" xfId="40094"/>
    <cellStyle name="Акцент6 28" xfId="40093"/>
    <cellStyle name="Акцент6 29" xfId="40092"/>
    <cellStyle name="Акцент6 3" xfId="40091"/>
    <cellStyle name="Акцент6 30" xfId="40090"/>
    <cellStyle name="Акцент6 31" xfId="40089"/>
    <cellStyle name="Акцент6 32" xfId="40088"/>
    <cellStyle name="Акцент6 33" xfId="40087"/>
    <cellStyle name="Акцент6 34" xfId="40086"/>
    <cellStyle name="Акцент6 35" xfId="40085"/>
    <cellStyle name="Акцент6 36" xfId="40084"/>
    <cellStyle name="Акцент6 37" xfId="40083"/>
    <cellStyle name="Акцент6 38" xfId="40082"/>
    <cellStyle name="Акцент6 39" xfId="40081"/>
    <cellStyle name="Акцент6 4" xfId="40080"/>
    <cellStyle name="Акцент6 40" xfId="40079"/>
    <cellStyle name="Акцент6 41" xfId="40078"/>
    <cellStyle name="Акцент6 42" xfId="40077"/>
    <cellStyle name="Акцент6 43" xfId="40076"/>
    <cellStyle name="Акцент6 44" xfId="40075"/>
    <cellStyle name="Акцент6 45" xfId="40074"/>
    <cellStyle name="Акцент6 46" xfId="40073"/>
    <cellStyle name="Акцент6 47" xfId="40072"/>
    <cellStyle name="Акцент6 48" xfId="40071"/>
    <cellStyle name="Акцент6 49" xfId="40070"/>
    <cellStyle name="Акцент6 5" xfId="40069"/>
    <cellStyle name="Акцент6 50" xfId="40068"/>
    <cellStyle name="Акцент6 51" xfId="40067"/>
    <cellStyle name="Акцент6 52" xfId="40066"/>
    <cellStyle name="Акцент6 53" xfId="40065"/>
    <cellStyle name="Акцент6 54" xfId="40064"/>
    <cellStyle name="Акцент6 55" xfId="40063"/>
    <cellStyle name="Акцент6 56" xfId="40062"/>
    <cellStyle name="Акцент6 57" xfId="40061"/>
    <cellStyle name="Акцент6 58" xfId="40060"/>
    <cellStyle name="Акцент6 59" xfId="40059"/>
    <cellStyle name="Акцент6 6" xfId="40058"/>
    <cellStyle name="Акцент6 60" xfId="40057"/>
    <cellStyle name="Акцент6 61" xfId="40056"/>
    <cellStyle name="Акцент6 62" xfId="40055"/>
    <cellStyle name="Акцент6 63" xfId="40054"/>
    <cellStyle name="Акцент6 64" xfId="40053"/>
    <cellStyle name="Акцент6 65" xfId="40052"/>
    <cellStyle name="Акцент6 66" xfId="40051"/>
    <cellStyle name="Акцент6 67" xfId="40050"/>
    <cellStyle name="Акцент6 68" xfId="40049"/>
    <cellStyle name="Акцент6 69" xfId="40048"/>
    <cellStyle name="Акцент6 7" xfId="40047"/>
    <cellStyle name="Акцент6 70" xfId="40046"/>
    <cellStyle name="Акцент6 71" xfId="40045"/>
    <cellStyle name="Акцент6 72" xfId="40044"/>
    <cellStyle name="Акцент6 73" xfId="40043"/>
    <cellStyle name="Акцент6 74" xfId="40042"/>
    <cellStyle name="Акцент6 75" xfId="40041"/>
    <cellStyle name="Акцент6 76" xfId="40040"/>
    <cellStyle name="Акцент6 77" xfId="40039"/>
    <cellStyle name="Акцент6 78" xfId="40038"/>
    <cellStyle name="Акцент6 79" xfId="40037"/>
    <cellStyle name="Акцент6 8" xfId="40036"/>
    <cellStyle name="Акцент6 80" xfId="40035"/>
    <cellStyle name="Акцент6 81" xfId="40034"/>
    <cellStyle name="Акцент6 82" xfId="40033"/>
    <cellStyle name="Акцент6 83" xfId="40032"/>
    <cellStyle name="Акцент6 84" xfId="40031"/>
    <cellStyle name="Акцент6 85" xfId="40030"/>
    <cellStyle name="Акцент6 86" xfId="40029"/>
    <cellStyle name="Акцент6 87" xfId="40028"/>
    <cellStyle name="Акцент6 88" xfId="40027"/>
    <cellStyle name="Акцент6 89" xfId="40026"/>
    <cellStyle name="Акцент6 9" xfId="40025"/>
    <cellStyle name="Акцент6 90" xfId="40024"/>
    <cellStyle name="Акцент6 91" xfId="40023"/>
    <cellStyle name="Акцент6 92" xfId="40022"/>
    <cellStyle name="Акцент6 93" xfId="40021"/>
    <cellStyle name="Акцент6 94" xfId="40020"/>
    <cellStyle name="Акцент6 95" xfId="40019"/>
    <cellStyle name="Акцент6 96" xfId="40018"/>
    <cellStyle name="Акцент6 97" xfId="40017"/>
    <cellStyle name="Акцент6 98" xfId="40016"/>
    <cellStyle name="Акцент6 99" xfId="40015"/>
    <cellStyle name="Ввод  10" xfId="40014"/>
    <cellStyle name="Ввод  100" xfId="40013"/>
    <cellStyle name="Ввод  101" xfId="40012"/>
    <cellStyle name="Ввод  102" xfId="40011"/>
    <cellStyle name="Ввод  103" xfId="40010"/>
    <cellStyle name="Ввод  104" xfId="40009"/>
    <cellStyle name="Ввод  105" xfId="40008"/>
    <cellStyle name="Ввод  106" xfId="40007"/>
    <cellStyle name="Ввод  107" xfId="40006"/>
    <cellStyle name="Ввод  108" xfId="40005"/>
    <cellStyle name="Ввод  109" xfId="40004"/>
    <cellStyle name="Ввод  11" xfId="40003"/>
    <cellStyle name="Ввод  110" xfId="40002"/>
    <cellStyle name="Ввод  111" xfId="40001"/>
    <cellStyle name="Ввод  112" xfId="40000"/>
    <cellStyle name="Ввод  113" xfId="39999"/>
    <cellStyle name="Ввод  114" xfId="39998"/>
    <cellStyle name="Ввод  115" xfId="39997"/>
    <cellStyle name="Ввод  116" xfId="39996"/>
    <cellStyle name="Ввод  117" xfId="39995"/>
    <cellStyle name="Ввод  118" xfId="39994"/>
    <cellStyle name="Ввод  119" xfId="39993"/>
    <cellStyle name="Ввод  12" xfId="39992"/>
    <cellStyle name="Ввод  120" xfId="39991"/>
    <cellStyle name="Ввод  121" xfId="39990"/>
    <cellStyle name="Ввод  122" xfId="39989"/>
    <cellStyle name="Ввод  123" xfId="39988"/>
    <cellStyle name="Ввод  124" xfId="39987"/>
    <cellStyle name="Ввод  125" xfId="39986"/>
    <cellStyle name="Ввод  126" xfId="39985"/>
    <cellStyle name="Ввод  127" xfId="39984"/>
    <cellStyle name="Ввод  128" xfId="39983"/>
    <cellStyle name="Ввод  129" xfId="39982"/>
    <cellStyle name="Ввод  13" xfId="39981"/>
    <cellStyle name="Ввод  130" xfId="39980"/>
    <cellStyle name="Ввод  131" xfId="39979"/>
    <cellStyle name="Ввод  132" xfId="39978"/>
    <cellStyle name="Ввод  133" xfId="39977"/>
    <cellStyle name="Ввод  134" xfId="39976"/>
    <cellStyle name="Ввод  135" xfId="39975"/>
    <cellStyle name="Ввод  136" xfId="39974"/>
    <cellStyle name="Ввод  137" xfId="39973"/>
    <cellStyle name="Ввод  138" xfId="39972"/>
    <cellStyle name="Ввод  139" xfId="39971"/>
    <cellStyle name="Ввод  14" xfId="39970"/>
    <cellStyle name="Ввод  140" xfId="39969"/>
    <cellStyle name="Ввод  141" xfId="39968"/>
    <cellStyle name="Ввод  142" xfId="39967"/>
    <cellStyle name="Ввод  143" xfId="39966"/>
    <cellStyle name="Ввод  144" xfId="39965"/>
    <cellStyle name="Ввод  145" xfId="39964"/>
    <cellStyle name="Ввод  146" xfId="39963"/>
    <cellStyle name="Ввод  147" xfId="39962"/>
    <cellStyle name="Ввод  148" xfId="39961"/>
    <cellStyle name="Ввод  149" xfId="39960"/>
    <cellStyle name="Ввод  15" xfId="39959"/>
    <cellStyle name="Ввод  150" xfId="39958"/>
    <cellStyle name="Ввод  151" xfId="39957"/>
    <cellStyle name="Ввод  16" xfId="39956"/>
    <cellStyle name="Ввод  17" xfId="39955"/>
    <cellStyle name="Ввод  18" xfId="39954"/>
    <cellStyle name="Ввод  19" xfId="39953"/>
    <cellStyle name="Ввод  2" xfId="39952"/>
    <cellStyle name="Ввод  2 10" xfId="39951"/>
    <cellStyle name="Ввод  2 11" xfId="39950"/>
    <cellStyle name="Ввод  2 12" xfId="39949"/>
    <cellStyle name="Ввод  2 13" xfId="39948"/>
    <cellStyle name="Ввод  2 2" xfId="39947"/>
    <cellStyle name="Ввод  2 2 2" xfId="39946"/>
    <cellStyle name="Ввод  2 2 3" xfId="39945"/>
    <cellStyle name="Ввод  2 2 4" xfId="39944"/>
    <cellStyle name="Ввод  2 2 5" xfId="39943"/>
    <cellStyle name="Ввод  2 2 6" xfId="39942"/>
    <cellStyle name="Ввод  2 2 7" xfId="39941"/>
    <cellStyle name="Ввод  2 3" xfId="39940"/>
    <cellStyle name="Ввод  2 4" xfId="39939"/>
    <cellStyle name="Ввод  2 5" xfId="39938"/>
    <cellStyle name="Ввод  2 6" xfId="39937"/>
    <cellStyle name="Ввод  2 7" xfId="39936"/>
    <cellStyle name="Ввод  2 8" xfId="39935"/>
    <cellStyle name="Ввод  2 9" xfId="39934"/>
    <cellStyle name="Ввод  20" xfId="39933"/>
    <cellStyle name="Ввод  21" xfId="39932"/>
    <cellStyle name="Ввод  22" xfId="39931"/>
    <cellStyle name="Ввод  23" xfId="39930"/>
    <cellStyle name="Ввод  24" xfId="39929"/>
    <cellStyle name="Ввод  25" xfId="39928"/>
    <cellStyle name="Ввод  26" xfId="39927"/>
    <cellStyle name="Ввод  27" xfId="39926"/>
    <cellStyle name="Ввод  28" xfId="39925"/>
    <cellStyle name="Ввод  29" xfId="39924"/>
    <cellStyle name="Ввод  3" xfId="39923"/>
    <cellStyle name="Ввод  30" xfId="39922"/>
    <cellStyle name="Ввод  31" xfId="39921"/>
    <cellStyle name="Ввод  32" xfId="39920"/>
    <cellStyle name="Ввод  33" xfId="39919"/>
    <cellStyle name="Ввод  34" xfId="39918"/>
    <cellStyle name="Ввод  35" xfId="39917"/>
    <cellStyle name="Ввод  36" xfId="39916"/>
    <cellStyle name="Ввод  37" xfId="39915"/>
    <cellStyle name="Ввод  38" xfId="39914"/>
    <cellStyle name="Ввод  39" xfId="39913"/>
    <cellStyle name="Ввод  4" xfId="39912"/>
    <cellStyle name="Ввод  40" xfId="39911"/>
    <cellStyle name="Ввод  41" xfId="39910"/>
    <cellStyle name="Ввод  42" xfId="39909"/>
    <cellStyle name="Ввод  43" xfId="39908"/>
    <cellStyle name="Ввод  44" xfId="39907"/>
    <cellStyle name="Ввод  45" xfId="39906"/>
    <cellStyle name="Ввод  46" xfId="39905"/>
    <cellStyle name="Ввод  47" xfId="39904"/>
    <cellStyle name="Ввод  48" xfId="39903"/>
    <cellStyle name="Ввод  49" xfId="39902"/>
    <cellStyle name="Ввод  5" xfId="39901"/>
    <cellStyle name="Ввод  50" xfId="39900"/>
    <cellStyle name="Ввод  51" xfId="39899"/>
    <cellStyle name="Ввод  52" xfId="39898"/>
    <cellStyle name="Ввод  53" xfId="39897"/>
    <cellStyle name="Ввод  54" xfId="39896"/>
    <cellStyle name="Ввод  55" xfId="39895"/>
    <cellStyle name="Ввод  56" xfId="39894"/>
    <cellStyle name="Ввод  57" xfId="39893"/>
    <cellStyle name="Ввод  58" xfId="39892"/>
    <cellStyle name="Ввод  59" xfId="39891"/>
    <cellStyle name="Ввод  6" xfId="39890"/>
    <cellStyle name="Ввод  60" xfId="39889"/>
    <cellStyle name="Ввод  61" xfId="39888"/>
    <cellStyle name="Ввод  62" xfId="39887"/>
    <cellStyle name="Ввод  62 2" xfId="39886"/>
    <cellStyle name="Ввод  62 2 2" xfId="39885"/>
    <cellStyle name="Ввод  62 2 3" xfId="39884"/>
    <cellStyle name="Ввод  62 2 4" xfId="39883"/>
    <cellStyle name="Ввод  62 2 5" xfId="39882"/>
    <cellStyle name="Ввод  62 2 6" xfId="39881"/>
    <cellStyle name="Ввод  62 3" xfId="39880"/>
    <cellStyle name="Ввод  62 4" xfId="39879"/>
    <cellStyle name="Ввод  62 5" xfId="39878"/>
    <cellStyle name="Ввод  62 6" xfId="39877"/>
    <cellStyle name="Ввод  62 7" xfId="39876"/>
    <cellStyle name="Ввод  62 8" xfId="39875"/>
    <cellStyle name="Ввод  63" xfId="39874"/>
    <cellStyle name="Ввод  63 2" xfId="39873"/>
    <cellStyle name="Ввод  63 2 2" xfId="39872"/>
    <cellStyle name="Ввод  63 2 3" xfId="39871"/>
    <cellStyle name="Ввод  63 2 4" xfId="39870"/>
    <cellStyle name="Ввод  63 2 5" xfId="39869"/>
    <cellStyle name="Ввод  63 2 6" xfId="39868"/>
    <cellStyle name="Ввод  63 3" xfId="39867"/>
    <cellStyle name="Ввод  63 4" xfId="39866"/>
    <cellStyle name="Ввод  63 5" xfId="39865"/>
    <cellStyle name="Ввод  63 6" xfId="39864"/>
    <cellStyle name="Ввод  63 7" xfId="39863"/>
    <cellStyle name="Ввод  63 8" xfId="39862"/>
    <cellStyle name="Ввод  64" xfId="39861"/>
    <cellStyle name="Ввод  64 2" xfId="39860"/>
    <cellStyle name="Ввод  64 2 2" xfId="39859"/>
    <cellStyle name="Ввод  64 2 3" xfId="39858"/>
    <cellStyle name="Ввод  64 2 4" xfId="39857"/>
    <cellStyle name="Ввод  64 2 5" xfId="39856"/>
    <cellStyle name="Ввод  64 2 6" xfId="39855"/>
    <cellStyle name="Ввод  64 3" xfId="39854"/>
    <cellStyle name="Ввод  64 4" xfId="39853"/>
    <cellStyle name="Ввод  64 5" xfId="39852"/>
    <cellStyle name="Ввод  64 6" xfId="39851"/>
    <cellStyle name="Ввод  64 7" xfId="39850"/>
    <cellStyle name="Ввод  64 8" xfId="39849"/>
    <cellStyle name="Ввод  65" xfId="39848"/>
    <cellStyle name="Ввод  65 2" xfId="39847"/>
    <cellStyle name="Ввод  65 2 2" xfId="39846"/>
    <cellStyle name="Ввод  65 2 3" xfId="39845"/>
    <cellStyle name="Ввод  65 2 4" xfId="39844"/>
    <cellStyle name="Ввод  65 2 5" xfId="39843"/>
    <cellStyle name="Ввод  65 2 6" xfId="39842"/>
    <cellStyle name="Ввод  65 3" xfId="39841"/>
    <cellStyle name="Ввод  65 4" xfId="39840"/>
    <cellStyle name="Ввод  65 5" xfId="39839"/>
    <cellStyle name="Ввод  65 6" xfId="39838"/>
    <cellStyle name="Ввод  65 7" xfId="39837"/>
    <cellStyle name="Ввод  65 8" xfId="39836"/>
    <cellStyle name="Ввод  66" xfId="39835"/>
    <cellStyle name="Ввод  66 2" xfId="39834"/>
    <cellStyle name="Ввод  66 2 2" xfId="39833"/>
    <cellStyle name="Ввод  66 2 3" xfId="39832"/>
    <cellStyle name="Ввод  66 2 4" xfId="39831"/>
    <cellStyle name="Ввод  66 2 5" xfId="39830"/>
    <cellStyle name="Ввод  66 2 6" xfId="39829"/>
    <cellStyle name="Ввод  66 3" xfId="39828"/>
    <cellStyle name="Ввод  66 4" xfId="39827"/>
    <cellStyle name="Ввод  66 5" xfId="39826"/>
    <cellStyle name="Ввод  66 6" xfId="39825"/>
    <cellStyle name="Ввод  66 7" xfId="39824"/>
    <cellStyle name="Ввод  66 8" xfId="39823"/>
    <cellStyle name="Ввод  67" xfId="39822"/>
    <cellStyle name="Ввод  67 2" xfId="39821"/>
    <cellStyle name="Ввод  67 2 2" xfId="39820"/>
    <cellStyle name="Ввод  67 2 3" xfId="39819"/>
    <cellStyle name="Ввод  67 2 4" xfId="39818"/>
    <cellStyle name="Ввод  67 2 5" xfId="39817"/>
    <cellStyle name="Ввод  67 2 6" xfId="39816"/>
    <cellStyle name="Ввод  67 3" xfId="39815"/>
    <cellStyle name="Ввод  67 4" xfId="39814"/>
    <cellStyle name="Ввод  67 5" xfId="39813"/>
    <cellStyle name="Ввод  67 6" xfId="39812"/>
    <cellStyle name="Ввод  67 7" xfId="39811"/>
    <cellStyle name="Ввод  67 8" xfId="39810"/>
    <cellStyle name="Ввод  68" xfId="39809"/>
    <cellStyle name="Ввод  68 2" xfId="39808"/>
    <cellStyle name="Ввод  68 2 2" xfId="39807"/>
    <cellStyle name="Ввод  68 2 3" xfId="39806"/>
    <cellStyle name="Ввод  68 2 4" xfId="39805"/>
    <cellStyle name="Ввод  68 2 5" xfId="39804"/>
    <cellStyle name="Ввод  68 2 6" xfId="39803"/>
    <cellStyle name="Ввод  68 3" xfId="39802"/>
    <cellStyle name="Ввод  68 4" xfId="39801"/>
    <cellStyle name="Ввод  68 5" xfId="39800"/>
    <cellStyle name="Ввод  68 6" xfId="39799"/>
    <cellStyle name="Ввод  68 7" xfId="39798"/>
    <cellStyle name="Ввод  68 8" xfId="39797"/>
    <cellStyle name="Ввод  69" xfId="39796"/>
    <cellStyle name="Ввод  69 2" xfId="39795"/>
    <cellStyle name="Ввод  69 2 2" xfId="39794"/>
    <cellStyle name="Ввод  69 2 3" xfId="39793"/>
    <cellStyle name="Ввод  69 2 4" xfId="39792"/>
    <cellStyle name="Ввод  69 2 5" xfId="39791"/>
    <cellStyle name="Ввод  69 2 6" xfId="39790"/>
    <cellStyle name="Ввод  69 3" xfId="39789"/>
    <cellStyle name="Ввод  69 4" xfId="39788"/>
    <cellStyle name="Ввод  69 5" xfId="39787"/>
    <cellStyle name="Ввод  69 6" xfId="39786"/>
    <cellStyle name="Ввод  69 7" xfId="39785"/>
    <cellStyle name="Ввод  69 8" xfId="39784"/>
    <cellStyle name="Ввод  7" xfId="39783"/>
    <cellStyle name="Ввод  7 2" xfId="39782"/>
    <cellStyle name="Ввод  7 2 2" xfId="39781"/>
    <cellStyle name="Ввод  7 2 3" xfId="39780"/>
    <cellStyle name="Ввод  7 2 4" xfId="39779"/>
    <cellStyle name="Ввод  7 2 5" xfId="39778"/>
    <cellStyle name="Ввод  7 2 6" xfId="39777"/>
    <cellStyle name="Ввод  7 3" xfId="39776"/>
    <cellStyle name="Ввод  7 4" xfId="39775"/>
    <cellStyle name="Ввод  7 5" xfId="39774"/>
    <cellStyle name="Ввод  7 6" xfId="39773"/>
    <cellStyle name="Ввод  7 7" xfId="39772"/>
    <cellStyle name="Ввод  7 8" xfId="39771"/>
    <cellStyle name="Ввод  70" xfId="39770"/>
    <cellStyle name="Ввод  70 2" xfId="39769"/>
    <cellStyle name="Ввод  70 2 2" xfId="39768"/>
    <cellStyle name="Ввод  70 2 3" xfId="39767"/>
    <cellStyle name="Ввод  70 2 4" xfId="39766"/>
    <cellStyle name="Ввод  70 2 5" xfId="39765"/>
    <cellStyle name="Ввод  70 2 6" xfId="39764"/>
    <cellStyle name="Ввод  70 3" xfId="39763"/>
    <cellStyle name="Ввод  70 4" xfId="39762"/>
    <cellStyle name="Ввод  70 5" xfId="39761"/>
    <cellStyle name="Ввод  70 6" xfId="39760"/>
    <cellStyle name="Ввод  70 7" xfId="39759"/>
    <cellStyle name="Ввод  70 8" xfId="39758"/>
    <cellStyle name="Ввод  71" xfId="39757"/>
    <cellStyle name="Ввод  71 2" xfId="39756"/>
    <cellStyle name="Ввод  71 2 2" xfId="39755"/>
    <cellStyle name="Ввод  71 2 3" xfId="39754"/>
    <cellStyle name="Ввод  71 2 4" xfId="39753"/>
    <cellStyle name="Ввод  71 2 5" xfId="39752"/>
    <cellStyle name="Ввод  71 2 6" xfId="39751"/>
    <cellStyle name="Ввод  71 3" xfId="39750"/>
    <cellStyle name="Ввод  71 4" xfId="39749"/>
    <cellStyle name="Ввод  71 5" xfId="39748"/>
    <cellStyle name="Ввод  71 6" xfId="39747"/>
    <cellStyle name="Ввод  71 7" xfId="39746"/>
    <cellStyle name="Ввод  71 8" xfId="39745"/>
    <cellStyle name="Ввод  72" xfId="39744"/>
    <cellStyle name="Ввод  72 2" xfId="39743"/>
    <cellStyle name="Ввод  72 2 2" xfId="39742"/>
    <cellStyle name="Ввод  72 2 3" xfId="39741"/>
    <cellStyle name="Ввод  72 2 4" xfId="39740"/>
    <cellStyle name="Ввод  72 2 5" xfId="39739"/>
    <cellStyle name="Ввод  72 2 6" xfId="39738"/>
    <cellStyle name="Ввод  72 3" xfId="39737"/>
    <cellStyle name="Ввод  72 4" xfId="39736"/>
    <cellStyle name="Ввод  72 5" xfId="39735"/>
    <cellStyle name="Ввод  72 6" xfId="39734"/>
    <cellStyle name="Ввод  72 7" xfId="39733"/>
    <cellStyle name="Ввод  72 8" xfId="39732"/>
    <cellStyle name="Ввод  73" xfId="39731"/>
    <cellStyle name="Ввод  73 2" xfId="39730"/>
    <cellStyle name="Ввод  73 2 2" xfId="39729"/>
    <cellStyle name="Ввод  73 2 3" xfId="39728"/>
    <cellStyle name="Ввод  73 2 4" xfId="39727"/>
    <cellStyle name="Ввод  73 2 5" xfId="39726"/>
    <cellStyle name="Ввод  73 2 6" xfId="39725"/>
    <cellStyle name="Ввод  73 3" xfId="39724"/>
    <cellStyle name="Ввод  73 4" xfId="39723"/>
    <cellStyle name="Ввод  73 5" xfId="39722"/>
    <cellStyle name="Ввод  73 6" xfId="39721"/>
    <cellStyle name="Ввод  73 7" xfId="39720"/>
    <cellStyle name="Ввод  73 8" xfId="39719"/>
    <cellStyle name="Ввод  74" xfId="39718"/>
    <cellStyle name="Ввод  74 2" xfId="39717"/>
    <cellStyle name="Ввод  74 2 2" xfId="39716"/>
    <cellStyle name="Ввод  74 2 3" xfId="39715"/>
    <cellStyle name="Ввод  74 2 4" xfId="39714"/>
    <cellStyle name="Ввод  74 2 5" xfId="39713"/>
    <cellStyle name="Ввод  74 2 6" xfId="39712"/>
    <cellStyle name="Ввод  74 3" xfId="39711"/>
    <cellStyle name="Ввод  74 4" xfId="39710"/>
    <cellStyle name="Ввод  74 5" xfId="39709"/>
    <cellStyle name="Ввод  74 6" xfId="39708"/>
    <cellStyle name="Ввод  74 7" xfId="39707"/>
    <cellStyle name="Ввод  74 8" xfId="39706"/>
    <cellStyle name="Ввод  75" xfId="39705"/>
    <cellStyle name="Ввод  75 2" xfId="39704"/>
    <cellStyle name="Ввод  75 2 2" xfId="39703"/>
    <cellStyle name="Ввод  75 2 3" xfId="39702"/>
    <cellStyle name="Ввод  75 2 4" xfId="39701"/>
    <cellStyle name="Ввод  75 2 5" xfId="39700"/>
    <cellStyle name="Ввод  75 2 6" xfId="39699"/>
    <cellStyle name="Ввод  75 3" xfId="39698"/>
    <cellStyle name="Ввод  75 4" xfId="39697"/>
    <cellStyle name="Ввод  75 5" xfId="39696"/>
    <cellStyle name="Ввод  75 6" xfId="39695"/>
    <cellStyle name="Ввод  75 7" xfId="39694"/>
    <cellStyle name="Ввод  75 8" xfId="39693"/>
    <cellStyle name="Ввод  76" xfId="39692"/>
    <cellStyle name="Ввод  76 2" xfId="39691"/>
    <cellStyle name="Ввод  76 2 2" xfId="39690"/>
    <cellStyle name="Ввод  76 2 3" xfId="39689"/>
    <cellStyle name="Ввод  76 2 4" xfId="39688"/>
    <cellStyle name="Ввод  76 2 5" xfId="39687"/>
    <cellStyle name="Ввод  76 2 6" xfId="39686"/>
    <cellStyle name="Ввод  76 3" xfId="39685"/>
    <cellStyle name="Ввод  76 4" xfId="39684"/>
    <cellStyle name="Ввод  76 5" xfId="39683"/>
    <cellStyle name="Ввод  76 6" xfId="39682"/>
    <cellStyle name="Ввод  76 7" xfId="39681"/>
    <cellStyle name="Ввод  76 8" xfId="39680"/>
    <cellStyle name="Ввод  77" xfId="39679"/>
    <cellStyle name="Ввод  77 2" xfId="39678"/>
    <cellStyle name="Ввод  77 2 2" xfId="39677"/>
    <cellStyle name="Ввод  77 2 3" xfId="39676"/>
    <cellStyle name="Ввод  77 2 4" xfId="39675"/>
    <cellStyle name="Ввод  77 2 5" xfId="39674"/>
    <cellStyle name="Ввод  77 2 6" xfId="39673"/>
    <cellStyle name="Ввод  77 3" xfId="39672"/>
    <cellStyle name="Ввод  77 4" xfId="39671"/>
    <cellStyle name="Ввод  77 5" xfId="39670"/>
    <cellStyle name="Ввод  77 6" xfId="39669"/>
    <cellStyle name="Ввод  77 7" xfId="39668"/>
    <cellStyle name="Ввод  77 8" xfId="39667"/>
    <cellStyle name="Ввод  78" xfId="39666"/>
    <cellStyle name="Ввод  78 2" xfId="39665"/>
    <cellStyle name="Ввод  78 2 2" xfId="39664"/>
    <cellStyle name="Ввод  78 2 3" xfId="39663"/>
    <cellStyle name="Ввод  78 2 4" xfId="39662"/>
    <cellStyle name="Ввод  78 2 5" xfId="39661"/>
    <cellStyle name="Ввод  78 2 6" xfId="39660"/>
    <cellStyle name="Ввод  78 3" xfId="39659"/>
    <cellStyle name="Ввод  78 4" xfId="39658"/>
    <cellStyle name="Ввод  78 5" xfId="39657"/>
    <cellStyle name="Ввод  78 6" xfId="39656"/>
    <cellStyle name="Ввод  78 7" xfId="39655"/>
    <cellStyle name="Ввод  78 8" xfId="39654"/>
    <cellStyle name="Ввод  79" xfId="39653"/>
    <cellStyle name="Ввод  79 2" xfId="39652"/>
    <cellStyle name="Ввод  79 2 2" xfId="39651"/>
    <cellStyle name="Ввод  79 2 3" xfId="39650"/>
    <cellStyle name="Ввод  79 2 4" xfId="39649"/>
    <cellStyle name="Ввод  79 2 5" xfId="39648"/>
    <cellStyle name="Ввод  79 2 6" xfId="39647"/>
    <cellStyle name="Ввод  79 3" xfId="39646"/>
    <cellStyle name="Ввод  79 4" xfId="39645"/>
    <cellStyle name="Ввод  79 5" xfId="39644"/>
    <cellStyle name="Ввод  79 6" xfId="39643"/>
    <cellStyle name="Ввод  79 7" xfId="39642"/>
    <cellStyle name="Ввод  79 8" xfId="39641"/>
    <cellStyle name="Ввод  8" xfId="39640"/>
    <cellStyle name="Ввод  8 2" xfId="39639"/>
    <cellStyle name="Ввод  8 2 2" xfId="39638"/>
    <cellStyle name="Ввод  8 2 3" xfId="39637"/>
    <cellStyle name="Ввод  8 2 4" xfId="39636"/>
    <cellStyle name="Ввод  8 2 5" xfId="39635"/>
    <cellStyle name="Ввод  8 2 6" xfId="39634"/>
    <cellStyle name="Ввод  8 3" xfId="39633"/>
    <cellStyle name="Ввод  8 4" xfId="39632"/>
    <cellStyle name="Ввод  8 5" xfId="39631"/>
    <cellStyle name="Ввод  8 6" xfId="39630"/>
    <cellStyle name="Ввод  8 7" xfId="39629"/>
    <cellStyle name="Ввод  8 8" xfId="39628"/>
    <cellStyle name="Ввод  80" xfId="39627"/>
    <cellStyle name="Ввод  80 2" xfId="39626"/>
    <cellStyle name="Ввод  80 2 2" xfId="39625"/>
    <cellStyle name="Ввод  80 2 3" xfId="39624"/>
    <cellStyle name="Ввод  80 2 4" xfId="39623"/>
    <cellStyle name="Ввод  80 2 5" xfId="39622"/>
    <cellStyle name="Ввод  80 2 6" xfId="39621"/>
    <cellStyle name="Ввод  80 3" xfId="39620"/>
    <cellStyle name="Ввод  80 4" xfId="39619"/>
    <cellStyle name="Ввод  80 5" xfId="39618"/>
    <cellStyle name="Ввод  80 6" xfId="39617"/>
    <cellStyle name="Ввод  80 7" xfId="39616"/>
    <cellStyle name="Ввод  80 8" xfId="39615"/>
    <cellStyle name="Ввод  81" xfId="39614"/>
    <cellStyle name="Ввод  81 2" xfId="39613"/>
    <cellStyle name="Ввод  81 2 2" xfId="39612"/>
    <cellStyle name="Ввод  81 2 3" xfId="39611"/>
    <cellStyle name="Ввод  81 2 4" xfId="39610"/>
    <cellStyle name="Ввод  81 2 5" xfId="39609"/>
    <cellStyle name="Ввод  81 2 6" xfId="39608"/>
    <cellStyle name="Ввод  81 3" xfId="39607"/>
    <cellStyle name="Ввод  81 4" xfId="39606"/>
    <cellStyle name="Ввод  81 5" xfId="39605"/>
    <cellStyle name="Ввод  81 6" xfId="39604"/>
    <cellStyle name="Ввод  81 7" xfId="39603"/>
    <cellStyle name="Ввод  81 8" xfId="39602"/>
    <cellStyle name="Ввод  82" xfId="39601"/>
    <cellStyle name="Ввод  82 2" xfId="39600"/>
    <cellStyle name="Ввод  82 2 2" xfId="39599"/>
    <cellStyle name="Ввод  82 2 3" xfId="39598"/>
    <cellStyle name="Ввод  82 2 4" xfId="39597"/>
    <cellStyle name="Ввод  82 2 5" xfId="39596"/>
    <cellStyle name="Ввод  82 2 6" xfId="39595"/>
    <cellStyle name="Ввод  82 3" xfId="39594"/>
    <cellStyle name="Ввод  82 4" xfId="39593"/>
    <cellStyle name="Ввод  82 5" xfId="39592"/>
    <cellStyle name="Ввод  82 6" xfId="39591"/>
    <cellStyle name="Ввод  82 7" xfId="39590"/>
    <cellStyle name="Ввод  82 8" xfId="39589"/>
    <cellStyle name="Ввод  83" xfId="39588"/>
    <cellStyle name="Ввод  83 2" xfId="39587"/>
    <cellStyle name="Ввод  83 2 2" xfId="39586"/>
    <cellStyle name="Ввод  83 2 3" xfId="39585"/>
    <cellStyle name="Ввод  83 2 4" xfId="39584"/>
    <cellStyle name="Ввод  83 2 5" xfId="39583"/>
    <cellStyle name="Ввод  83 2 6" xfId="39582"/>
    <cellStyle name="Ввод  83 3" xfId="39581"/>
    <cellStyle name="Ввод  83 4" xfId="39580"/>
    <cellStyle name="Ввод  83 5" xfId="39579"/>
    <cellStyle name="Ввод  83 6" xfId="39578"/>
    <cellStyle name="Ввод  83 7" xfId="39577"/>
    <cellStyle name="Ввод  83 8" xfId="39576"/>
    <cellStyle name="Ввод  84" xfId="39575"/>
    <cellStyle name="Ввод  84 2" xfId="39574"/>
    <cellStyle name="Ввод  84 2 2" xfId="39573"/>
    <cellStyle name="Ввод  84 2 3" xfId="39572"/>
    <cellStyle name="Ввод  84 2 4" xfId="39571"/>
    <cellStyle name="Ввод  84 2 5" xfId="39570"/>
    <cellStyle name="Ввод  84 2 6" xfId="39569"/>
    <cellStyle name="Ввод  84 3" xfId="39568"/>
    <cellStyle name="Ввод  84 4" xfId="39567"/>
    <cellStyle name="Ввод  84 5" xfId="39566"/>
    <cellStyle name="Ввод  84 6" xfId="39565"/>
    <cellStyle name="Ввод  84 7" xfId="39564"/>
    <cellStyle name="Ввод  84 8" xfId="39563"/>
    <cellStyle name="Ввод  85" xfId="39562"/>
    <cellStyle name="Ввод  85 2" xfId="39561"/>
    <cellStyle name="Ввод  85 2 2" xfId="39560"/>
    <cellStyle name="Ввод  85 2 3" xfId="39559"/>
    <cellStyle name="Ввод  85 2 4" xfId="39558"/>
    <cellStyle name="Ввод  85 2 5" xfId="39557"/>
    <cellStyle name="Ввод  85 2 6" xfId="39556"/>
    <cellStyle name="Ввод  85 3" xfId="39555"/>
    <cellStyle name="Ввод  85 4" xfId="39554"/>
    <cellStyle name="Ввод  85 5" xfId="39553"/>
    <cellStyle name="Ввод  85 6" xfId="39552"/>
    <cellStyle name="Ввод  85 7" xfId="39551"/>
    <cellStyle name="Ввод  85 8" xfId="39550"/>
    <cellStyle name="Ввод  86" xfId="39549"/>
    <cellStyle name="Ввод  86 2" xfId="39548"/>
    <cellStyle name="Ввод  86 2 2" xfId="39547"/>
    <cellStyle name="Ввод  86 2 3" xfId="39546"/>
    <cellStyle name="Ввод  86 2 4" xfId="39545"/>
    <cellStyle name="Ввод  86 2 5" xfId="39544"/>
    <cellStyle name="Ввод  86 2 6" xfId="39543"/>
    <cellStyle name="Ввод  86 3" xfId="39542"/>
    <cellStyle name="Ввод  86 4" xfId="39541"/>
    <cellStyle name="Ввод  86 5" xfId="39540"/>
    <cellStyle name="Ввод  86 6" xfId="39539"/>
    <cellStyle name="Ввод  86 7" xfId="39538"/>
    <cellStyle name="Ввод  86 8" xfId="39537"/>
    <cellStyle name="Ввод  87" xfId="39536"/>
    <cellStyle name="Ввод  87 2" xfId="39535"/>
    <cellStyle name="Ввод  87 2 2" xfId="39534"/>
    <cellStyle name="Ввод  87 2 3" xfId="39533"/>
    <cellStyle name="Ввод  87 2 4" xfId="39532"/>
    <cellStyle name="Ввод  87 2 5" xfId="39531"/>
    <cellStyle name="Ввод  87 2 6" xfId="39530"/>
    <cellStyle name="Ввод  87 3" xfId="39529"/>
    <cellStyle name="Ввод  87 4" xfId="39528"/>
    <cellStyle name="Ввод  87 5" xfId="39527"/>
    <cellStyle name="Ввод  87 6" xfId="39526"/>
    <cellStyle name="Ввод  87 7" xfId="39525"/>
    <cellStyle name="Ввод  87 8" xfId="39524"/>
    <cellStyle name="Ввод  88" xfId="39523"/>
    <cellStyle name="Ввод  88 2" xfId="39522"/>
    <cellStyle name="Ввод  88 2 2" xfId="39521"/>
    <cellStyle name="Ввод  88 2 3" xfId="39520"/>
    <cellStyle name="Ввод  88 2 4" xfId="39519"/>
    <cellStyle name="Ввод  88 2 5" xfId="39518"/>
    <cellStyle name="Ввод  88 2 6" xfId="39517"/>
    <cellStyle name="Ввод  88 3" xfId="39516"/>
    <cellStyle name="Ввод  88 4" xfId="39515"/>
    <cellStyle name="Ввод  88 5" xfId="39514"/>
    <cellStyle name="Ввод  88 6" xfId="39513"/>
    <cellStyle name="Ввод  88 7" xfId="39512"/>
    <cellStyle name="Ввод  88 8" xfId="39511"/>
    <cellStyle name="Ввод  89" xfId="39510"/>
    <cellStyle name="Ввод  89 2" xfId="39509"/>
    <cellStyle name="Ввод  89 2 2" xfId="39508"/>
    <cellStyle name="Ввод  89 2 3" xfId="39507"/>
    <cellStyle name="Ввод  89 2 4" xfId="39506"/>
    <cellStyle name="Ввод  89 2 5" xfId="39505"/>
    <cellStyle name="Ввод  89 2 6" xfId="39504"/>
    <cellStyle name="Ввод  89 3" xfId="39503"/>
    <cellStyle name="Ввод  89 4" xfId="39502"/>
    <cellStyle name="Ввод  89 5" xfId="39501"/>
    <cellStyle name="Ввод  89 6" xfId="39500"/>
    <cellStyle name="Ввод  89 7" xfId="39499"/>
    <cellStyle name="Ввод  89 8" xfId="39498"/>
    <cellStyle name="Ввод  9" xfId="39497"/>
    <cellStyle name="Ввод  9 2" xfId="39496"/>
    <cellStyle name="Ввод  9 2 2" xfId="39495"/>
    <cellStyle name="Ввод  9 2 3" xfId="39494"/>
    <cellStyle name="Ввод  9 2 4" xfId="39493"/>
    <cellStyle name="Ввод  9 2 5" xfId="39492"/>
    <cellStyle name="Ввод  9 2 6" xfId="39491"/>
    <cellStyle name="Ввод  9 3" xfId="39490"/>
    <cellStyle name="Ввод  9 4" xfId="39489"/>
    <cellStyle name="Ввод  9 5" xfId="39488"/>
    <cellStyle name="Ввод  9 6" xfId="39487"/>
    <cellStyle name="Ввод  9 7" xfId="39486"/>
    <cellStyle name="Ввод  9 8" xfId="39485"/>
    <cellStyle name="Ввод  90" xfId="39484"/>
    <cellStyle name="Ввод  90 2" xfId="39483"/>
    <cellStyle name="Ввод  90 2 2" xfId="39482"/>
    <cellStyle name="Ввод  90 2 3" xfId="39481"/>
    <cellStyle name="Ввод  90 2 4" xfId="39480"/>
    <cellStyle name="Ввод  90 2 5" xfId="39479"/>
    <cellStyle name="Ввод  90 2 6" xfId="39478"/>
    <cellStyle name="Ввод  90 3" xfId="39477"/>
    <cellStyle name="Ввод  90 4" xfId="39476"/>
    <cellStyle name="Ввод  90 5" xfId="39475"/>
    <cellStyle name="Ввод  90 6" xfId="39474"/>
    <cellStyle name="Ввод  90 7" xfId="39473"/>
    <cellStyle name="Ввод  90 8" xfId="39472"/>
    <cellStyle name="Ввод  91" xfId="39471"/>
    <cellStyle name="Ввод  91 2" xfId="39470"/>
    <cellStyle name="Ввод  91 2 2" xfId="39469"/>
    <cellStyle name="Ввод  91 2 3" xfId="39468"/>
    <cellStyle name="Ввод  91 2 4" xfId="39467"/>
    <cellStyle name="Ввод  91 2 5" xfId="39466"/>
    <cellStyle name="Ввод  91 2 6" xfId="39465"/>
    <cellStyle name="Ввод  91 3" xfId="39464"/>
    <cellStyle name="Ввод  91 4" xfId="39463"/>
    <cellStyle name="Ввод  91 5" xfId="39462"/>
    <cellStyle name="Ввод  91 6" xfId="39461"/>
    <cellStyle name="Ввод  91 7" xfId="39460"/>
    <cellStyle name="Ввод  91 8" xfId="39459"/>
    <cellStyle name="Ввод  92" xfId="39458"/>
    <cellStyle name="Ввод  92 2" xfId="39457"/>
    <cellStyle name="Ввод  92 2 2" xfId="39456"/>
    <cellStyle name="Ввод  92 2 3" xfId="39455"/>
    <cellStyle name="Ввод  92 2 4" xfId="39454"/>
    <cellStyle name="Ввод  92 2 5" xfId="39453"/>
    <cellStyle name="Ввод  92 2 6" xfId="39452"/>
    <cellStyle name="Ввод  92 3" xfId="39451"/>
    <cellStyle name="Ввод  92 4" xfId="39450"/>
    <cellStyle name="Ввод  92 5" xfId="39449"/>
    <cellStyle name="Ввод  92 6" xfId="39448"/>
    <cellStyle name="Ввод  92 7" xfId="39447"/>
    <cellStyle name="Ввод  92 8" xfId="39446"/>
    <cellStyle name="Ввод  93" xfId="39445"/>
    <cellStyle name="Ввод  93 2" xfId="39444"/>
    <cellStyle name="Ввод  93 2 2" xfId="39443"/>
    <cellStyle name="Ввод  93 2 3" xfId="39442"/>
    <cellStyle name="Ввод  93 2 4" xfId="39441"/>
    <cellStyle name="Ввод  93 2 5" xfId="39440"/>
    <cellStyle name="Ввод  93 2 6" xfId="39439"/>
    <cellStyle name="Ввод  93 3" xfId="39438"/>
    <cellStyle name="Ввод  93 4" xfId="39437"/>
    <cellStyle name="Ввод  93 5" xfId="39436"/>
    <cellStyle name="Ввод  93 6" xfId="39435"/>
    <cellStyle name="Ввод  93 7" xfId="39434"/>
    <cellStyle name="Ввод  93 8" xfId="39433"/>
    <cellStyle name="Ввод  94" xfId="39432"/>
    <cellStyle name="Ввод  94 2" xfId="39431"/>
    <cellStyle name="Ввод  94 2 2" xfId="39430"/>
    <cellStyle name="Ввод  94 2 3" xfId="39429"/>
    <cellStyle name="Ввод  94 2 4" xfId="39428"/>
    <cellStyle name="Ввод  94 2 5" xfId="39427"/>
    <cellStyle name="Ввод  94 2 6" xfId="39426"/>
    <cellStyle name="Ввод  94 3" xfId="39425"/>
    <cellStyle name="Ввод  94 4" xfId="39424"/>
    <cellStyle name="Ввод  94 5" xfId="39423"/>
    <cellStyle name="Ввод  94 6" xfId="39422"/>
    <cellStyle name="Ввод  94 7" xfId="39421"/>
    <cellStyle name="Ввод  94 8" xfId="39420"/>
    <cellStyle name="Ввод  95" xfId="39419"/>
    <cellStyle name="Ввод  95 2" xfId="39418"/>
    <cellStyle name="Ввод  95 2 2" xfId="39417"/>
    <cellStyle name="Ввод  95 2 3" xfId="39416"/>
    <cellStyle name="Ввод  95 2 4" xfId="39415"/>
    <cellStyle name="Ввод  95 2 5" xfId="39414"/>
    <cellStyle name="Ввод  95 2 6" xfId="39413"/>
    <cellStyle name="Ввод  95 3" xfId="39412"/>
    <cellStyle name="Ввод  95 4" xfId="39411"/>
    <cellStyle name="Ввод  95 5" xfId="39410"/>
    <cellStyle name="Ввод  95 6" xfId="39409"/>
    <cellStyle name="Ввод  95 7" xfId="39408"/>
    <cellStyle name="Ввод  95 8" xfId="39407"/>
    <cellStyle name="Ввод  96" xfId="39406"/>
    <cellStyle name="Ввод  96 2" xfId="39405"/>
    <cellStyle name="Ввод  96 2 2" xfId="39404"/>
    <cellStyle name="Ввод  96 2 3" xfId="39403"/>
    <cellStyle name="Ввод  96 2 4" xfId="39402"/>
    <cellStyle name="Ввод  96 2 5" xfId="39401"/>
    <cellStyle name="Ввод  96 2 6" xfId="39400"/>
    <cellStyle name="Ввод  96 3" xfId="39399"/>
    <cellStyle name="Ввод  96 4" xfId="39398"/>
    <cellStyle name="Ввод  96 5" xfId="39397"/>
    <cellStyle name="Ввод  96 6" xfId="39396"/>
    <cellStyle name="Ввод  96 7" xfId="39395"/>
    <cellStyle name="Ввод  96 8" xfId="39394"/>
    <cellStyle name="Ввод  97" xfId="39393"/>
    <cellStyle name="Ввод  97 2" xfId="39392"/>
    <cellStyle name="Ввод  97 2 2" xfId="39391"/>
    <cellStyle name="Ввод  97 2 3" xfId="39390"/>
    <cellStyle name="Ввод  97 2 4" xfId="39389"/>
    <cellStyle name="Ввод  97 2 5" xfId="39388"/>
    <cellStyle name="Ввод  97 2 6" xfId="39387"/>
    <cellStyle name="Ввод  97 3" xfId="39386"/>
    <cellStyle name="Ввод  97 4" xfId="39385"/>
    <cellStyle name="Ввод  97 5" xfId="39384"/>
    <cellStyle name="Ввод  97 6" xfId="39383"/>
    <cellStyle name="Ввод  97 7" xfId="39382"/>
    <cellStyle name="Ввод  97 8" xfId="39381"/>
    <cellStyle name="Ввод  98" xfId="39380"/>
    <cellStyle name="Ввод  98 2" xfId="39379"/>
    <cellStyle name="Ввод  98 2 2" xfId="39378"/>
    <cellStyle name="Ввод  98 2 3" xfId="39377"/>
    <cellStyle name="Ввод  98 2 4" xfId="39376"/>
    <cellStyle name="Ввод  98 2 5" xfId="39375"/>
    <cellStyle name="Ввод  98 2 6" xfId="39374"/>
    <cellStyle name="Ввод  98 3" xfId="39373"/>
    <cellStyle name="Ввод  98 4" xfId="39372"/>
    <cellStyle name="Ввод  98 5" xfId="39371"/>
    <cellStyle name="Ввод  98 6" xfId="39370"/>
    <cellStyle name="Ввод  98 7" xfId="39369"/>
    <cellStyle name="Ввод  98 8" xfId="39368"/>
    <cellStyle name="Ввод  99" xfId="39367"/>
    <cellStyle name="Ввод  99 2" xfId="39366"/>
    <cellStyle name="Ввод  99 2 2" xfId="39365"/>
    <cellStyle name="Ввод  99 2 3" xfId="39364"/>
    <cellStyle name="Ввод  99 2 4" xfId="39363"/>
    <cellStyle name="Ввод  99 2 5" xfId="39362"/>
    <cellStyle name="Ввод  99 2 6" xfId="39361"/>
    <cellStyle name="Ввод  99 3" xfId="39360"/>
    <cellStyle name="Ввод  99 4" xfId="39359"/>
    <cellStyle name="Ввод  99 5" xfId="39358"/>
    <cellStyle name="Ввод  99 6" xfId="39357"/>
    <cellStyle name="Ввод  99 7" xfId="39356"/>
    <cellStyle name="Ввод  99 8" xfId="39355"/>
    <cellStyle name="Вывод 10" xfId="39354"/>
    <cellStyle name="Вывод 10 2" xfId="39353"/>
    <cellStyle name="Вывод 10 2 2" xfId="39352"/>
    <cellStyle name="Вывод 10 2 3" xfId="39351"/>
    <cellStyle name="Вывод 10 2 4" xfId="39350"/>
    <cellStyle name="Вывод 10 2 5" xfId="39349"/>
    <cellStyle name="Вывод 10 2 6" xfId="39348"/>
    <cellStyle name="Вывод 10 3" xfId="39347"/>
    <cellStyle name="Вывод 10 4" xfId="39346"/>
    <cellStyle name="Вывод 10 5" xfId="39345"/>
    <cellStyle name="Вывод 10 6" xfId="39344"/>
    <cellStyle name="Вывод 10 7" xfId="39343"/>
    <cellStyle name="Вывод 10 8" xfId="39342"/>
    <cellStyle name="Вывод 100" xfId="39341"/>
    <cellStyle name="Вывод 100 2" xfId="39340"/>
    <cellStyle name="Вывод 100 2 2" xfId="39339"/>
    <cellStyle name="Вывод 100 2 3" xfId="39338"/>
    <cellStyle name="Вывод 100 2 4" xfId="39337"/>
    <cellStyle name="Вывод 100 2 5" xfId="39336"/>
    <cellStyle name="Вывод 100 2 6" xfId="39335"/>
    <cellStyle name="Вывод 100 3" xfId="39334"/>
    <cellStyle name="Вывод 100 4" xfId="39333"/>
    <cellStyle name="Вывод 100 5" xfId="39332"/>
    <cellStyle name="Вывод 100 6" xfId="39331"/>
    <cellStyle name="Вывод 100 7" xfId="39330"/>
    <cellStyle name="Вывод 100 8" xfId="39329"/>
    <cellStyle name="Вывод 101" xfId="39328"/>
    <cellStyle name="Вывод 101 2" xfId="39327"/>
    <cellStyle name="Вывод 101 2 2" xfId="39326"/>
    <cellStyle name="Вывод 101 2 3" xfId="39325"/>
    <cellStyle name="Вывод 101 2 4" xfId="39324"/>
    <cellStyle name="Вывод 101 2 5" xfId="39323"/>
    <cellStyle name="Вывод 101 2 6" xfId="39322"/>
    <cellStyle name="Вывод 101 3" xfId="39321"/>
    <cellStyle name="Вывод 101 4" xfId="39320"/>
    <cellStyle name="Вывод 101 5" xfId="39319"/>
    <cellStyle name="Вывод 101 6" xfId="39318"/>
    <cellStyle name="Вывод 101 7" xfId="39317"/>
    <cellStyle name="Вывод 101 8" xfId="39316"/>
    <cellStyle name="Вывод 102" xfId="39315"/>
    <cellStyle name="Вывод 102 2" xfId="39314"/>
    <cellStyle name="Вывод 102 2 2" xfId="39313"/>
    <cellStyle name="Вывод 102 2 3" xfId="39312"/>
    <cellStyle name="Вывод 102 2 4" xfId="39311"/>
    <cellStyle name="Вывод 102 2 5" xfId="39310"/>
    <cellStyle name="Вывод 102 2 6" xfId="39309"/>
    <cellStyle name="Вывод 102 3" xfId="39308"/>
    <cellStyle name="Вывод 102 4" xfId="39307"/>
    <cellStyle name="Вывод 102 5" xfId="39306"/>
    <cellStyle name="Вывод 102 6" xfId="39305"/>
    <cellStyle name="Вывод 102 7" xfId="39304"/>
    <cellStyle name="Вывод 102 8" xfId="39303"/>
    <cellStyle name="Вывод 103" xfId="39302"/>
    <cellStyle name="Вывод 103 2" xfId="39301"/>
    <cellStyle name="Вывод 103 2 2" xfId="39300"/>
    <cellStyle name="Вывод 103 2 3" xfId="39299"/>
    <cellStyle name="Вывод 103 2 4" xfId="39298"/>
    <cellStyle name="Вывод 103 2 5" xfId="39297"/>
    <cellStyle name="Вывод 103 2 6" xfId="39296"/>
    <cellStyle name="Вывод 103 3" xfId="39295"/>
    <cellStyle name="Вывод 103 4" xfId="39294"/>
    <cellStyle name="Вывод 103 5" xfId="39293"/>
    <cellStyle name="Вывод 103 6" xfId="39292"/>
    <cellStyle name="Вывод 103 7" xfId="39291"/>
    <cellStyle name="Вывод 103 8" xfId="39290"/>
    <cellStyle name="Вывод 104" xfId="39289"/>
    <cellStyle name="Вывод 104 2" xfId="39288"/>
    <cellStyle name="Вывод 104 2 2" xfId="39287"/>
    <cellStyle name="Вывод 104 2 3" xfId="39286"/>
    <cellStyle name="Вывод 104 2 4" xfId="39285"/>
    <cellStyle name="Вывод 104 2 5" xfId="39284"/>
    <cellStyle name="Вывод 104 2 6" xfId="39283"/>
    <cellStyle name="Вывод 104 3" xfId="39282"/>
    <cellStyle name="Вывод 104 4" xfId="39281"/>
    <cellStyle name="Вывод 104 5" xfId="39280"/>
    <cellStyle name="Вывод 104 6" xfId="39279"/>
    <cellStyle name="Вывод 104 7" xfId="39278"/>
    <cellStyle name="Вывод 104 8" xfId="39277"/>
    <cellStyle name="Вывод 105" xfId="39276"/>
    <cellStyle name="Вывод 105 2" xfId="39275"/>
    <cellStyle name="Вывод 105 2 2" xfId="39274"/>
    <cellStyle name="Вывод 105 2 3" xfId="39273"/>
    <cellStyle name="Вывод 105 2 4" xfId="39272"/>
    <cellStyle name="Вывод 105 2 5" xfId="39271"/>
    <cellStyle name="Вывод 105 2 6" xfId="39270"/>
    <cellStyle name="Вывод 105 3" xfId="39269"/>
    <cellStyle name="Вывод 105 4" xfId="39268"/>
    <cellStyle name="Вывод 105 5" xfId="39267"/>
    <cellStyle name="Вывод 105 6" xfId="39266"/>
    <cellStyle name="Вывод 105 7" xfId="39265"/>
    <cellStyle name="Вывод 105 8" xfId="39264"/>
    <cellStyle name="Вывод 106" xfId="39263"/>
    <cellStyle name="Вывод 106 2" xfId="39262"/>
    <cellStyle name="Вывод 106 2 2" xfId="39261"/>
    <cellStyle name="Вывод 106 2 3" xfId="39260"/>
    <cellStyle name="Вывод 106 2 4" xfId="39259"/>
    <cellStyle name="Вывод 106 2 5" xfId="39258"/>
    <cellStyle name="Вывод 106 2 6" xfId="39257"/>
    <cellStyle name="Вывод 106 3" xfId="39256"/>
    <cellStyle name="Вывод 106 4" xfId="39255"/>
    <cellStyle name="Вывод 106 5" xfId="39254"/>
    <cellStyle name="Вывод 106 6" xfId="39253"/>
    <cellStyle name="Вывод 106 7" xfId="39252"/>
    <cellStyle name="Вывод 106 8" xfId="39251"/>
    <cellStyle name="Вывод 107" xfId="39250"/>
    <cellStyle name="Вывод 107 2" xfId="39249"/>
    <cellStyle name="Вывод 107 2 2" xfId="39248"/>
    <cellStyle name="Вывод 107 2 3" xfId="39247"/>
    <cellStyle name="Вывод 107 2 4" xfId="39246"/>
    <cellStyle name="Вывод 107 2 5" xfId="39245"/>
    <cellStyle name="Вывод 107 2 6" xfId="39244"/>
    <cellStyle name="Вывод 107 3" xfId="39243"/>
    <cellStyle name="Вывод 107 4" xfId="39242"/>
    <cellStyle name="Вывод 107 5" xfId="39241"/>
    <cellStyle name="Вывод 107 6" xfId="39240"/>
    <cellStyle name="Вывод 107 7" xfId="39239"/>
    <cellStyle name="Вывод 107 8" xfId="39238"/>
    <cellStyle name="Вывод 108" xfId="39237"/>
    <cellStyle name="Вывод 108 2" xfId="39236"/>
    <cellStyle name="Вывод 108 2 2" xfId="39235"/>
    <cellStyle name="Вывод 108 2 3" xfId="39234"/>
    <cellStyle name="Вывод 108 2 4" xfId="39233"/>
    <cellStyle name="Вывод 108 2 5" xfId="39232"/>
    <cellStyle name="Вывод 108 2 6" xfId="39231"/>
    <cellStyle name="Вывод 108 3" xfId="39230"/>
    <cellStyle name="Вывод 108 4" xfId="39229"/>
    <cellStyle name="Вывод 108 5" xfId="39228"/>
    <cellStyle name="Вывод 108 6" xfId="39227"/>
    <cellStyle name="Вывод 108 7" xfId="39226"/>
    <cellStyle name="Вывод 108 8" xfId="39225"/>
    <cellStyle name="Вывод 109" xfId="39224"/>
    <cellStyle name="Вывод 109 2" xfId="39223"/>
    <cellStyle name="Вывод 109 2 2" xfId="39222"/>
    <cellStyle name="Вывод 109 2 3" xfId="39221"/>
    <cellStyle name="Вывод 109 2 4" xfId="39220"/>
    <cellStyle name="Вывод 109 2 5" xfId="39219"/>
    <cellStyle name="Вывод 109 2 6" xfId="39218"/>
    <cellStyle name="Вывод 109 3" xfId="39217"/>
    <cellStyle name="Вывод 109 4" xfId="39216"/>
    <cellStyle name="Вывод 109 5" xfId="39215"/>
    <cellStyle name="Вывод 109 6" xfId="39214"/>
    <cellStyle name="Вывод 109 7" xfId="39213"/>
    <cellStyle name="Вывод 109 8" xfId="39212"/>
    <cellStyle name="Вывод 11" xfId="39211"/>
    <cellStyle name="Вывод 11 2" xfId="39210"/>
    <cellStyle name="Вывод 11 2 2" xfId="39209"/>
    <cellStyle name="Вывод 11 2 3" xfId="39208"/>
    <cellStyle name="Вывод 11 2 4" xfId="39207"/>
    <cellStyle name="Вывод 11 2 5" xfId="39206"/>
    <cellStyle name="Вывод 11 2 6" xfId="39205"/>
    <cellStyle name="Вывод 11 3" xfId="39204"/>
    <cellStyle name="Вывод 11 4" xfId="39203"/>
    <cellStyle name="Вывод 11 5" xfId="39202"/>
    <cellStyle name="Вывод 11 6" xfId="39201"/>
    <cellStyle name="Вывод 11 7" xfId="39200"/>
    <cellStyle name="Вывод 11 8" xfId="39199"/>
    <cellStyle name="Вывод 110" xfId="39198"/>
    <cellStyle name="Вывод 110 2" xfId="39197"/>
    <cellStyle name="Вывод 110 2 2" xfId="39196"/>
    <cellStyle name="Вывод 110 2 3" xfId="39195"/>
    <cellStyle name="Вывод 110 2 4" xfId="39194"/>
    <cellStyle name="Вывод 110 2 5" xfId="39193"/>
    <cellStyle name="Вывод 110 2 6" xfId="39192"/>
    <cellStyle name="Вывод 110 3" xfId="39191"/>
    <cellStyle name="Вывод 110 4" xfId="39190"/>
    <cellStyle name="Вывод 110 5" xfId="39189"/>
    <cellStyle name="Вывод 110 6" xfId="39188"/>
    <cellStyle name="Вывод 110 7" xfId="39187"/>
    <cellStyle name="Вывод 110 8" xfId="39186"/>
    <cellStyle name="Вывод 111" xfId="39185"/>
    <cellStyle name="Вывод 111 2" xfId="39184"/>
    <cellStyle name="Вывод 111 2 2" xfId="39183"/>
    <cellStyle name="Вывод 111 2 3" xfId="39182"/>
    <cellStyle name="Вывод 111 2 4" xfId="39181"/>
    <cellStyle name="Вывод 111 2 5" xfId="39180"/>
    <cellStyle name="Вывод 111 2 6" xfId="39179"/>
    <cellStyle name="Вывод 111 3" xfId="39178"/>
    <cellStyle name="Вывод 111 4" xfId="39177"/>
    <cellStyle name="Вывод 111 5" xfId="39176"/>
    <cellStyle name="Вывод 111 6" xfId="39175"/>
    <cellStyle name="Вывод 111 7" xfId="39174"/>
    <cellStyle name="Вывод 111 8" xfId="39173"/>
    <cellStyle name="Вывод 112" xfId="39172"/>
    <cellStyle name="Вывод 112 2" xfId="39171"/>
    <cellStyle name="Вывод 112 2 2" xfId="39170"/>
    <cellStyle name="Вывод 112 2 3" xfId="39169"/>
    <cellStyle name="Вывод 112 2 4" xfId="39168"/>
    <cellStyle name="Вывод 112 2 5" xfId="39167"/>
    <cellStyle name="Вывод 112 2 6" xfId="39166"/>
    <cellStyle name="Вывод 112 3" xfId="39165"/>
    <cellStyle name="Вывод 112 4" xfId="39164"/>
    <cellStyle name="Вывод 112 5" xfId="39163"/>
    <cellStyle name="Вывод 112 6" xfId="39162"/>
    <cellStyle name="Вывод 112 7" xfId="39161"/>
    <cellStyle name="Вывод 112 8" xfId="39160"/>
    <cellStyle name="Вывод 113" xfId="39159"/>
    <cellStyle name="Вывод 113 2" xfId="39158"/>
    <cellStyle name="Вывод 113 2 2" xfId="39157"/>
    <cellStyle name="Вывод 113 2 3" xfId="39156"/>
    <cellStyle name="Вывод 113 2 4" xfId="39155"/>
    <cellStyle name="Вывод 113 2 5" xfId="39154"/>
    <cellStyle name="Вывод 113 2 6" xfId="39153"/>
    <cellStyle name="Вывод 113 3" xfId="39152"/>
    <cellStyle name="Вывод 113 4" xfId="39151"/>
    <cellStyle name="Вывод 113 5" xfId="39150"/>
    <cellStyle name="Вывод 113 6" xfId="39149"/>
    <cellStyle name="Вывод 113 7" xfId="39148"/>
    <cellStyle name="Вывод 113 8" xfId="39147"/>
    <cellStyle name="Вывод 114" xfId="39146"/>
    <cellStyle name="Вывод 114 2" xfId="39145"/>
    <cellStyle name="Вывод 114 2 2" xfId="39144"/>
    <cellStyle name="Вывод 114 2 3" xfId="39143"/>
    <cellStyle name="Вывод 114 2 4" xfId="39142"/>
    <cellStyle name="Вывод 114 2 5" xfId="39141"/>
    <cellStyle name="Вывод 114 2 6" xfId="39140"/>
    <cellStyle name="Вывод 114 3" xfId="39139"/>
    <cellStyle name="Вывод 114 4" xfId="39138"/>
    <cellStyle name="Вывод 114 5" xfId="39137"/>
    <cellStyle name="Вывод 114 6" xfId="39136"/>
    <cellStyle name="Вывод 114 7" xfId="39135"/>
    <cellStyle name="Вывод 114 8" xfId="39134"/>
    <cellStyle name="Вывод 115" xfId="39133"/>
    <cellStyle name="Вывод 115 2" xfId="39132"/>
    <cellStyle name="Вывод 115 2 2" xfId="39131"/>
    <cellStyle name="Вывод 115 2 3" xfId="39130"/>
    <cellStyle name="Вывод 115 2 4" xfId="39129"/>
    <cellStyle name="Вывод 115 2 5" xfId="39128"/>
    <cellStyle name="Вывод 115 2 6" xfId="39127"/>
    <cellStyle name="Вывод 115 3" xfId="39126"/>
    <cellStyle name="Вывод 115 4" xfId="39125"/>
    <cellStyle name="Вывод 115 5" xfId="39124"/>
    <cellStyle name="Вывод 115 6" xfId="39123"/>
    <cellStyle name="Вывод 115 7" xfId="39122"/>
    <cellStyle name="Вывод 115 8" xfId="39121"/>
    <cellStyle name="Вывод 116" xfId="39120"/>
    <cellStyle name="Вывод 116 2" xfId="39119"/>
    <cellStyle name="Вывод 116 2 2" xfId="39118"/>
    <cellStyle name="Вывод 116 2 3" xfId="39117"/>
    <cellStyle name="Вывод 116 2 4" xfId="39116"/>
    <cellStyle name="Вывод 116 2 5" xfId="39115"/>
    <cellStyle name="Вывод 116 2 6" xfId="39114"/>
    <cellStyle name="Вывод 116 3" xfId="39113"/>
    <cellStyle name="Вывод 116 4" xfId="39112"/>
    <cellStyle name="Вывод 116 5" xfId="39111"/>
    <cellStyle name="Вывод 116 6" xfId="39110"/>
    <cellStyle name="Вывод 116 7" xfId="39109"/>
    <cellStyle name="Вывод 116 8" xfId="39108"/>
    <cellStyle name="Вывод 117" xfId="39107"/>
    <cellStyle name="Вывод 117 2" xfId="39106"/>
    <cellStyle name="Вывод 117 2 2" xfId="39105"/>
    <cellStyle name="Вывод 117 2 3" xfId="39104"/>
    <cellStyle name="Вывод 117 2 4" xfId="39103"/>
    <cellStyle name="Вывод 117 2 5" xfId="39102"/>
    <cellStyle name="Вывод 117 2 6" xfId="39101"/>
    <cellStyle name="Вывод 117 3" xfId="39100"/>
    <cellStyle name="Вывод 117 4" xfId="39099"/>
    <cellStyle name="Вывод 117 5" xfId="39098"/>
    <cellStyle name="Вывод 117 6" xfId="39097"/>
    <cellStyle name="Вывод 117 7" xfId="39096"/>
    <cellStyle name="Вывод 117 8" xfId="39095"/>
    <cellStyle name="Вывод 118" xfId="39094"/>
    <cellStyle name="Вывод 118 2" xfId="39093"/>
    <cellStyle name="Вывод 118 2 2" xfId="39092"/>
    <cellStyle name="Вывод 118 2 3" xfId="39091"/>
    <cellStyle name="Вывод 118 2 4" xfId="39090"/>
    <cellStyle name="Вывод 118 2 5" xfId="39089"/>
    <cellStyle name="Вывод 118 2 6" xfId="39088"/>
    <cellStyle name="Вывод 118 3" xfId="39087"/>
    <cellStyle name="Вывод 118 4" xfId="39086"/>
    <cellStyle name="Вывод 118 5" xfId="39085"/>
    <cellStyle name="Вывод 118 6" xfId="39084"/>
    <cellStyle name="Вывод 118 7" xfId="39083"/>
    <cellStyle name="Вывод 118 8" xfId="39082"/>
    <cellStyle name="Вывод 119" xfId="39081"/>
    <cellStyle name="Вывод 119 2" xfId="39080"/>
    <cellStyle name="Вывод 119 2 2" xfId="39079"/>
    <cellStyle name="Вывод 119 2 3" xfId="39078"/>
    <cellStyle name="Вывод 119 2 4" xfId="39077"/>
    <cellStyle name="Вывод 119 2 5" xfId="39076"/>
    <cellStyle name="Вывод 119 2 6" xfId="39075"/>
    <cellStyle name="Вывод 119 3" xfId="39074"/>
    <cellStyle name="Вывод 119 4" xfId="39073"/>
    <cellStyle name="Вывод 119 5" xfId="39072"/>
    <cellStyle name="Вывод 119 6" xfId="39071"/>
    <cellStyle name="Вывод 119 7" xfId="39070"/>
    <cellStyle name="Вывод 119 8" xfId="39069"/>
    <cellStyle name="Вывод 12" xfId="39068"/>
    <cellStyle name="Вывод 12 2" xfId="39067"/>
    <cellStyle name="Вывод 12 2 2" xfId="39066"/>
    <cellStyle name="Вывод 12 2 3" xfId="39065"/>
    <cellStyle name="Вывод 12 2 4" xfId="39064"/>
    <cellStyle name="Вывод 12 2 5" xfId="39063"/>
    <cellStyle name="Вывод 12 2 6" xfId="39062"/>
    <cellStyle name="Вывод 12 3" xfId="39061"/>
    <cellStyle name="Вывод 12 4" xfId="39060"/>
    <cellStyle name="Вывод 12 5" xfId="39059"/>
    <cellStyle name="Вывод 12 6" xfId="39058"/>
    <cellStyle name="Вывод 12 7" xfId="39057"/>
    <cellStyle name="Вывод 12 8" xfId="39056"/>
    <cellStyle name="Вывод 120" xfId="39055"/>
    <cellStyle name="Вывод 120 2" xfId="39054"/>
    <cellStyle name="Вывод 120 2 2" xfId="39053"/>
    <cellStyle name="Вывод 120 2 3" xfId="39052"/>
    <cellStyle name="Вывод 120 2 4" xfId="39051"/>
    <cellStyle name="Вывод 120 2 5" xfId="39050"/>
    <cellStyle name="Вывод 120 2 6" xfId="39049"/>
    <cellStyle name="Вывод 120 3" xfId="39048"/>
    <cellStyle name="Вывод 120 4" xfId="39047"/>
    <cellStyle name="Вывод 120 5" xfId="39046"/>
    <cellStyle name="Вывод 120 6" xfId="39045"/>
    <cellStyle name="Вывод 120 7" xfId="39044"/>
    <cellStyle name="Вывод 120 8" xfId="39043"/>
    <cellStyle name="Вывод 121" xfId="39042"/>
    <cellStyle name="Вывод 121 2" xfId="39041"/>
    <cellStyle name="Вывод 121 2 2" xfId="39040"/>
    <cellStyle name="Вывод 121 2 3" xfId="39039"/>
    <cellStyle name="Вывод 121 2 4" xfId="39038"/>
    <cellStyle name="Вывод 121 2 5" xfId="39037"/>
    <cellStyle name="Вывод 121 2 6" xfId="39036"/>
    <cellStyle name="Вывод 121 3" xfId="39035"/>
    <cellStyle name="Вывод 121 4" xfId="39034"/>
    <cellStyle name="Вывод 121 5" xfId="39033"/>
    <cellStyle name="Вывод 121 6" xfId="39032"/>
    <cellStyle name="Вывод 121 7" xfId="39031"/>
    <cellStyle name="Вывод 121 8" xfId="39030"/>
    <cellStyle name="Вывод 122" xfId="39029"/>
    <cellStyle name="Вывод 122 2" xfId="39028"/>
    <cellStyle name="Вывод 122 2 2" xfId="39027"/>
    <cellStyle name="Вывод 122 2 3" xfId="39026"/>
    <cellStyle name="Вывод 122 2 4" xfId="39025"/>
    <cellStyle name="Вывод 122 2 5" xfId="39024"/>
    <cellStyle name="Вывод 122 2 6" xfId="39023"/>
    <cellStyle name="Вывод 122 3" xfId="39022"/>
    <cellStyle name="Вывод 122 4" xfId="39021"/>
    <cellStyle name="Вывод 122 5" xfId="39020"/>
    <cellStyle name="Вывод 122 6" xfId="39019"/>
    <cellStyle name="Вывод 122 7" xfId="39018"/>
    <cellStyle name="Вывод 122 8" xfId="39017"/>
    <cellStyle name="Вывод 123" xfId="39016"/>
    <cellStyle name="Вывод 123 2" xfId="39015"/>
    <cellStyle name="Вывод 123 2 2" xfId="39014"/>
    <cellStyle name="Вывод 123 2 3" xfId="39013"/>
    <cellStyle name="Вывод 123 2 4" xfId="39012"/>
    <cellStyle name="Вывод 123 2 5" xfId="39011"/>
    <cellStyle name="Вывод 123 2 6" xfId="39010"/>
    <cellStyle name="Вывод 123 3" xfId="39009"/>
    <cellStyle name="Вывод 123 4" xfId="39008"/>
    <cellStyle name="Вывод 123 5" xfId="39007"/>
    <cellStyle name="Вывод 123 6" xfId="39006"/>
    <cellStyle name="Вывод 123 7" xfId="39005"/>
    <cellStyle name="Вывод 123 8" xfId="39004"/>
    <cellStyle name="Вывод 124" xfId="39003"/>
    <cellStyle name="Вывод 124 2" xfId="39002"/>
    <cellStyle name="Вывод 124 2 2" xfId="39001"/>
    <cellStyle name="Вывод 124 2 3" xfId="39000"/>
    <cellStyle name="Вывод 124 2 4" xfId="38999"/>
    <cellStyle name="Вывод 124 2 5" xfId="38998"/>
    <cellStyle name="Вывод 124 2 6" xfId="38997"/>
    <cellStyle name="Вывод 124 3" xfId="38996"/>
    <cellStyle name="Вывод 124 4" xfId="38995"/>
    <cellStyle name="Вывод 124 5" xfId="38994"/>
    <cellStyle name="Вывод 124 6" xfId="38993"/>
    <cellStyle name="Вывод 124 7" xfId="38992"/>
    <cellStyle name="Вывод 124 8" xfId="38991"/>
    <cellStyle name="Вывод 125" xfId="38990"/>
    <cellStyle name="Вывод 125 2" xfId="38989"/>
    <cellStyle name="Вывод 125 2 2" xfId="38988"/>
    <cellStyle name="Вывод 125 2 3" xfId="38987"/>
    <cellStyle name="Вывод 125 2 4" xfId="38986"/>
    <cellStyle name="Вывод 125 2 5" xfId="38985"/>
    <cellStyle name="Вывод 125 2 6" xfId="38984"/>
    <cellStyle name="Вывод 125 3" xfId="38983"/>
    <cellStyle name="Вывод 125 4" xfId="38982"/>
    <cellStyle name="Вывод 125 5" xfId="38981"/>
    <cellStyle name="Вывод 125 6" xfId="38980"/>
    <cellStyle name="Вывод 125 7" xfId="38979"/>
    <cellStyle name="Вывод 125 8" xfId="38978"/>
    <cellStyle name="Вывод 126" xfId="38977"/>
    <cellStyle name="Вывод 126 2" xfId="38976"/>
    <cellStyle name="Вывод 126 2 2" xfId="38975"/>
    <cellStyle name="Вывод 126 2 3" xfId="38974"/>
    <cellStyle name="Вывод 126 2 4" xfId="38973"/>
    <cellStyle name="Вывод 126 2 5" xfId="38972"/>
    <cellStyle name="Вывод 126 2 6" xfId="38971"/>
    <cellStyle name="Вывод 126 3" xfId="38970"/>
    <cellStyle name="Вывод 126 4" xfId="38969"/>
    <cellStyle name="Вывод 126 5" xfId="38968"/>
    <cellStyle name="Вывод 126 6" xfId="38967"/>
    <cellStyle name="Вывод 126 7" xfId="38966"/>
    <cellStyle name="Вывод 126 8" xfId="38965"/>
    <cellStyle name="Вывод 127" xfId="38964"/>
    <cellStyle name="Вывод 127 2" xfId="38963"/>
    <cellStyle name="Вывод 127 2 2" xfId="38962"/>
    <cellStyle name="Вывод 127 2 3" xfId="38961"/>
    <cellStyle name="Вывод 127 2 4" xfId="38960"/>
    <cellStyle name="Вывод 127 2 5" xfId="38959"/>
    <cellStyle name="Вывод 127 2 6" xfId="38958"/>
    <cellStyle name="Вывод 127 3" xfId="38957"/>
    <cellStyle name="Вывод 127 4" xfId="38956"/>
    <cellStyle name="Вывод 127 5" xfId="38955"/>
    <cellStyle name="Вывод 127 6" xfId="38954"/>
    <cellStyle name="Вывод 127 7" xfId="38953"/>
    <cellStyle name="Вывод 127 8" xfId="38952"/>
    <cellStyle name="Вывод 128" xfId="38951"/>
    <cellStyle name="Вывод 128 2" xfId="38950"/>
    <cellStyle name="Вывод 128 2 2" xfId="38949"/>
    <cellStyle name="Вывод 128 2 3" xfId="38948"/>
    <cellStyle name="Вывод 128 2 4" xfId="38947"/>
    <cellStyle name="Вывод 128 2 5" xfId="38946"/>
    <cellStyle name="Вывод 128 2 6" xfId="38945"/>
    <cellStyle name="Вывод 128 3" xfId="38944"/>
    <cellStyle name="Вывод 128 4" xfId="38943"/>
    <cellStyle name="Вывод 128 5" xfId="38942"/>
    <cellStyle name="Вывод 128 6" xfId="38941"/>
    <cellStyle name="Вывод 128 7" xfId="38940"/>
    <cellStyle name="Вывод 128 8" xfId="38939"/>
    <cellStyle name="Вывод 129" xfId="38938"/>
    <cellStyle name="Вывод 129 2" xfId="38937"/>
    <cellStyle name="Вывод 129 2 2" xfId="38936"/>
    <cellStyle name="Вывод 129 2 3" xfId="38935"/>
    <cellStyle name="Вывод 129 2 4" xfId="38934"/>
    <cellStyle name="Вывод 129 2 5" xfId="38933"/>
    <cellStyle name="Вывод 129 2 6" xfId="38932"/>
    <cellStyle name="Вывод 129 3" xfId="38931"/>
    <cellStyle name="Вывод 129 4" xfId="38930"/>
    <cellStyle name="Вывод 129 5" xfId="38929"/>
    <cellStyle name="Вывод 129 6" xfId="38928"/>
    <cellStyle name="Вывод 129 7" xfId="38927"/>
    <cellStyle name="Вывод 129 8" xfId="38926"/>
    <cellStyle name="Вывод 13" xfId="38925"/>
    <cellStyle name="Вывод 13 2" xfId="38924"/>
    <cellStyle name="Вывод 13 2 2" xfId="38923"/>
    <cellStyle name="Вывод 13 2 3" xfId="38922"/>
    <cellStyle name="Вывод 13 2 4" xfId="38921"/>
    <cellStyle name="Вывод 13 2 5" xfId="38920"/>
    <cellStyle name="Вывод 13 2 6" xfId="38919"/>
    <cellStyle name="Вывод 13 3" xfId="38918"/>
    <cellStyle name="Вывод 13 4" xfId="38917"/>
    <cellStyle name="Вывод 13 5" xfId="38916"/>
    <cellStyle name="Вывод 13 6" xfId="38915"/>
    <cellStyle name="Вывод 13 7" xfId="38914"/>
    <cellStyle name="Вывод 13 8" xfId="38913"/>
    <cellStyle name="Вывод 130" xfId="38912"/>
    <cellStyle name="Вывод 130 2" xfId="38911"/>
    <cellStyle name="Вывод 130 2 2" xfId="38910"/>
    <cellStyle name="Вывод 130 2 3" xfId="38909"/>
    <cellStyle name="Вывод 130 2 4" xfId="38908"/>
    <cellStyle name="Вывод 130 2 5" xfId="38907"/>
    <cellStyle name="Вывод 130 2 6" xfId="38906"/>
    <cellStyle name="Вывод 130 3" xfId="38905"/>
    <cellStyle name="Вывод 130 4" xfId="38904"/>
    <cellStyle name="Вывод 130 5" xfId="38903"/>
    <cellStyle name="Вывод 130 6" xfId="38902"/>
    <cellStyle name="Вывод 130 7" xfId="38901"/>
    <cellStyle name="Вывод 130 8" xfId="38900"/>
    <cellStyle name="Вывод 131" xfId="38899"/>
    <cellStyle name="Вывод 131 2" xfId="38898"/>
    <cellStyle name="Вывод 131 2 2" xfId="38897"/>
    <cellStyle name="Вывод 131 2 3" xfId="38896"/>
    <cellStyle name="Вывод 131 2 4" xfId="38895"/>
    <cellStyle name="Вывод 131 2 5" xfId="38894"/>
    <cellStyle name="Вывод 131 2 6" xfId="38893"/>
    <cellStyle name="Вывод 131 3" xfId="38892"/>
    <cellStyle name="Вывод 131 4" xfId="38891"/>
    <cellStyle name="Вывод 131 5" xfId="38890"/>
    <cellStyle name="Вывод 131 6" xfId="38889"/>
    <cellStyle name="Вывод 131 7" xfId="38888"/>
    <cellStyle name="Вывод 131 8" xfId="38887"/>
    <cellStyle name="Вывод 132" xfId="38886"/>
    <cellStyle name="Вывод 132 2" xfId="38885"/>
    <cellStyle name="Вывод 132 2 2" xfId="38884"/>
    <cellStyle name="Вывод 132 2 3" xfId="38883"/>
    <cellStyle name="Вывод 132 2 4" xfId="38882"/>
    <cellStyle name="Вывод 132 2 5" xfId="38881"/>
    <cellStyle name="Вывод 132 2 6" xfId="38880"/>
    <cellStyle name="Вывод 132 3" xfId="38879"/>
    <cellStyle name="Вывод 132 4" xfId="38878"/>
    <cellStyle name="Вывод 132 5" xfId="38877"/>
    <cellStyle name="Вывод 132 6" xfId="38876"/>
    <cellStyle name="Вывод 132 7" xfId="38875"/>
    <cellStyle name="Вывод 132 8" xfId="38874"/>
    <cellStyle name="Вывод 133" xfId="38873"/>
    <cellStyle name="Вывод 133 2" xfId="38872"/>
    <cellStyle name="Вывод 133 2 2" xfId="38871"/>
    <cellStyle name="Вывод 133 2 3" xfId="38870"/>
    <cellStyle name="Вывод 133 2 4" xfId="38869"/>
    <cellStyle name="Вывод 133 2 5" xfId="38868"/>
    <cellStyle name="Вывод 133 2 6" xfId="38867"/>
    <cellStyle name="Вывод 133 3" xfId="38866"/>
    <cellStyle name="Вывод 133 4" xfId="38865"/>
    <cellStyle name="Вывод 133 5" xfId="38864"/>
    <cellStyle name="Вывод 133 6" xfId="38863"/>
    <cellStyle name="Вывод 133 7" xfId="38862"/>
    <cellStyle name="Вывод 133 8" xfId="38861"/>
    <cellStyle name="Вывод 134" xfId="38860"/>
    <cellStyle name="Вывод 134 2" xfId="38859"/>
    <cellStyle name="Вывод 134 2 2" xfId="38858"/>
    <cellStyle name="Вывод 134 2 3" xfId="38857"/>
    <cellStyle name="Вывод 134 2 4" xfId="38856"/>
    <cellStyle name="Вывод 134 2 5" xfId="38855"/>
    <cellStyle name="Вывод 134 2 6" xfId="38854"/>
    <cellStyle name="Вывод 134 3" xfId="38853"/>
    <cellStyle name="Вывод 134 4" xfId="38852"/>
    <cellStyle name="Вывод 134 5" xfId="38851"/>
    <cellStyle name="Вывод 134 6" xfId="38850"/>
    <cellStyle name="Вывод 134 7" xfId="38849"/>
    <cellStyle name="Вывод 134 8" xfId="38848"/>
    <cellStyle name="Вывод 135" xfId="38847"/>
    <cellStyle name="Вывод 135 2" xfId="38846"/>
    <cellStyle name="Вывод 135 2 2" xfId="38845"/>
    <cellStyle name="Вывод 135 2 3" xfId="38844"/>
    <cellStyle name="Вывод 135 2 4" xfId="38843"/>
    <cellStyle name="Вывод 135 2 5" xfId="38842"/>
    <cellStyle name="Вывод 135 2 6" xfId="38841"/>
    <cellStyle name="Вывод 135 3" xfId="38840"/>
    <cellStyle name="Вывод 135 4" xfId="38839"/>
    <cellStyle name="Вывод 135 5" xfId="38838"/>
    <cellStyle name="Вывод 135 6" xfId="38837"/>
    <cellStyle name="Вывод 135 7" xfId="38836"/>
    <cellStyle name="Вывод 135 8" xfId="38835"/>
    <cellStyle name="Вывод 136" xfId="38834"/>
    <cellStyle name="Вывод 136 2" xfId="38833"/>
    <cellStyle name="Вывод 136 2 2" xfId="38832"/>
    <cellStyle name="Вывод 136 2 3" xfId="38831"/>
    <cellStyle name="Вывод 136 2 4" xfId="38830"/>
    <cellStyle name="Вывод 136 2 5" xfId="38829"/>
    <cellStyle name="Вывод 136 2 6" xfId="38828"/>
    <cellStyle name="Вывод 136 3" xfId="38827"/>
    <cellStyle name="Вывод 136 4" xfId="38826"/>
    <cellStyle name="Вывод 136 5" xfId="38825"/>
    <cellStyle name="Вывод 136 6" xfId="38824"/>
    <cellStyle name="Вывод 136 7" xfId="38823"/>
    <cellStyle name="Вывод 136 8" xfId="38822"/>
    <cellStyle name="Вывод 137" xfId="38821"/>
    <cellStyle name="Вывод 137 2" xfId="38820"/>
    <cellStyle name="Вывод 137 2 2" xfId="38819"/>
    <cellStyle name="Вывод 137 2 3" xfId="38818"/>
    <cellStyle name="Вывод 137 2 4" xfId="38817"/>
    <cellStyle name="Вывод 137 2 5" xfId="38816"/>
    <cellStyle name="Вывод 137 2 6" xfId="38815"/>
    <cellStyle name="Вывод 137 3" xfId="38814"/>
    <cellStyle name="Вывод 137 4" xfId="38813"/>
    <cellStyle name="Вывод 137 5" xfId="38812"/>
    <cellStyle name="Вывод 137 6" xfId="38811"/>
    <cellStyle name="Вывод 137 7" xfId="38810"/>
    <cellStyle name="Вывод 137 8" xfId="38809"/>
    <cellStyle name="Вывод 138" xfId="38808"/>
    <cellStyle name="Вывод 138 2" xfId="38807"/>
    <cellStyle name="Вывод 138 2 2" xfId="38806"/>
    <cellStyle name="Вывод 138 2 3" xfId="38805"/>
    <cellStyle name="Вывод 138 2 4" xfId="38804"/>
    <cellStyle name="Вывод 138 2 5" xfId="38803"/>
    <cellStyle name="Вывод 138 2 6" xfId="38802"/>
    <cellStyle name="Вывод 138 3" xfId="38801"/>
    <cellStyle name="Вывод 138 4" xfId="38800"/>
    <cellStyle name="Вывод 138 5" xfId="38799"/>
    <cellStyle name="Вывод 138 6" xfId="38798"/>
    <cellStyle name="Вывод 138 7" xfId="38797"/>
    <cellStyle name="Вывод 138 8" xfId="38796"/>
    <cellStyle name="Вывод 139" xfId="38795"/>
    <cellStyle name="Вывод 139 2" xfId="38794"/>
    <cellStyle name="Вывод 139 2 2" xfId="38793"/>
    <cellStyle name="Вывод 139 2 3" xfId="38792"/>
    <cellStyle name="Вывод 139 2 4" xfId="38791"/>
    <cellStyle name="Вывод 139 2 5" xfId="38790"/>
    <cellStyle name="Вывод 139 2 6" xfId="38789"/>
    <cellStyle name="Вывод 139 3" xfId="38788"/>
    <cellStyle name="Вывод 139 4" xfId="38787"/>
    <cellStyle name="Вывод 139 5" xfId="38786"/>
    <cellStyle name="Вывод 139 6" xfId="38785"/>
    <cellStyle name="Вывод 139 7" xfId="38784"/>
    <cellStyle name="Вывод 139 8" xfId="38783"/>
    <cellStyle name="Вывод 14" xfId="38782"/>
    <cellStyle name="Вывод 14 2" xfId="38781"/>
    <cellStyle name="Вывод 14 2 2" xfId="38780"/>
    <cellStyle name="Вывод 14 2 3" xfId="38779"/>
    <cellStyle name="Вывод 14 2 4" xfId="38778"/>
    <cellStyle name="Вывод 14 2 5" xfId="38777"/>
    <cellStyle name="Вывод 14 2 6" xfId="38776"/>
    <cellStyle name="Вывод 14 3" xfId="38775"/>
    <cellStyle name="Вывод 14 4" xfId="38774"/>
    <cellStyle name="Вывод 14 5" xfId="38773"/>
    <cellStyle name="Вывод 14 6" xfId="38772"/>
    <cellStyle name="Вывод 14 7" xfId="38771"/>
    <cellStyle name="Вывод 14 8" xfId="38770"/>
    <cellStyle name="Вывод 140" xfId="38769"/>
    <cellStyle name="Вывод 140 2" xfId="38768"/>
    <cellStyle name="Вывод 140 2 2" xfId="38767"/>
    <cellStyle name="Вывод 140 2 3" xfId="38766"/>
    <cellStyle name="Вывод 140 2 4" xfId="38765"/>
    <cellStyle name="Вывод 140 2 5" xfId="38764"/>
    <cellStyle name="Вывод 140 2 6" xfId="38763"/>
    <cellStyle name="Вывод 140 3" xfId="38762"/>
    <cellStyle name="Вывод 140 4" xfId="38761"/>
    <cellStyle name="Вывод 140 5" xfId="38760"/>
    <cellStyle name="Вывод 140 6" xfId="38759"/>
    <cellStyle name="Вывод 140 7" xfId="38758"/>
    <cellStyle name="Вывод 140 8" xfId="38757"/>
    <cellStyle name="Вывод 141" xfId="38756"/>
    <cellStyle name="Вывод 141 2" xfId="38755"/>
    <cellStyle name="Вывод 141 2 2" xfId="38754"/>
    <cellStyle name="Вывод 141 2 3" xfId="38753"/>
    <cellStyle name="Вывод 141 2 4" xfId="38752"/>
    <cellStyle name="Вывод 141 2 5" xfId="38751"/>
    <cellStyle name="Вывод 141 2 6" xfId="38750"/>
    <cellStyle name="Вывод 141 3" xfId="38749"/>
    <cellStyle name="Вывод 141 4" xfId="38748"/>
    <cellStyle name="Вывод 141 5" xfId="38747"/>
    <cellStyle name="Вывод 141 6" xfId="38746"/>
    <cellStyle name="Вывод 141 7" xfId="38745"/>
    <cellStyle name="Вывод 141 8" xfId="38744"/>
    <cellStyle name="Вывод 142" xfId="38743"/>
    <cellStyle name="Вывод 142 2" xfId="38742"/>
    <cellStyle name="Вывод 142 2 2" xfId="38741"/>
    <cellStyle name="Вывод 142 2 3" xfId="38740"/>
    <cellStyle name="Вывод 142 2 4" xfId="38739"/>
    <cellStyle name="Вывод 142 2 5" xfId="38738"/>
    <cellStyle name="Вывод 142 2 6" xfId="38737"/>
    <cellStyle name="Вывод 142 3" xfId="38736"/>
    <cellStyle name="Вывод 142 4" xfId="38735"/>
    <cellStyle name="Вывод 142 5" xfId="38734"/>
    <cellStyle name="Вывод 142 6" xfId="38733"/>
    <cellStyle name="Вывод 142 7" xfId="38732"/>
    <cellStyle name="Вывод 142 8" xfId="38731"/>
    <cellStyle name="Вывод 143" xfId="38730"/>
    <cellStyle name="Вывод 143 2" xfId="38729"/>
    <cellStyle name="Вывод 143 2 2" xfId="38728"/>
    <cellStyle name="Вывод 143 2 3" xfId="38727"/>
    <cellStyle name="Вывод 143 2 4" xfId="38726"/>
    <cellStyle name="Вывод 143 2 5" xfId="38725"/>
    <cellStyle name="Вывод 143 2 6" xfId="38724"/>
    <cellStyle name="Вывод 143 3" xfId="38723"/>
    <cellStyle name="Вывод 143 4" xfId="38722"/>
    <cellStyle name="Вывод 143 5" xfId="38721"/>
    <cellStyle name="Вывод 143 6" xfId="38720"/>
    <cellStyle name="Вывод 143 7" xfId="38719"/>
    <cellStyle name="Вывод 143 8" xfId="38718"/>
    <cellStyle name="Вывод 144" xfId="38717"/>
    <cellStyle name="Вывод 144 2" xfId="38716"/>
    <cellStyle name="Вывод 144 2 2" xfId="38715"/>
    <cellStyle name="Вывод 144 2 3" xfId="38714"/>
    <cellStyle name="Вывод 144 2 4" xfId="38713"/>
    <cellStyle name="Вывод 144 2 5" xfId="38712"/>
    <cellStyle name="Вывод 144 2 6" xfId="38711"/>
    <cellStyle name="Вывод 144 3" xfId="38710"/>
    <cellStyle name="Вывод 144 4" xfId="38709"/>
    <cellStyle name="Вывод 144 5" xfId="38708"/>
    <cellStyle name="Вывод 144 6" xfId="38707"/>
    <cellStyle name="Вывод 144 7" xfId="38706"/>
    <cellStyle name="Вывод 144 8" xfId="38705"/>
    <cellStyle name="Вывод 145" xfId="38704"/>
    <cellStyle name="Вывод 145 2" xfId="38703"/>
    <cellStyle name="Вывод 145 2 2" xfId="38702"/>
    <cellStyle name="Вывод 145 2 3" xfId="38701"/>
    <cellStyle name="Вывод 145 2 4" xfId="38700"/>
    <cellStyle name="Вывод 145 2 5" xfId="38699"/>
    <cellStyle name="Вывод 145 2 6" xfId="38698"/>
    <cellStyle name="Вывод 145 3" xfId="38697"/>
    <cellStyle name="Вывод 145 4" xfId="38696"/>
    <cellStyle name="Вывод 145 5" xfId="38695"/>
    <cellStyle name="Вывод 145 6" xfId="38694"/>
    <cellStyle name="Вывод 145 7" xfId="38693"/>
    <cellStyle name="Вывод 145 8" xfId="38692"/>
    <cellStyle name="Вывод 146" xfId="38691"/>
    <cellStyle name="Вывод 146 2" xfId="38690"/>
    <cellStyle name="Вывод 146 2 2" xfId="38689"/>
    <cellStyle name="Вывод 146 2 3" xfId="38688"/>
    <cellStyle name="Вывод 146 2 4" xfId="38687"/>
    <cellStyle name="Вывод 146 2 5" xfId="38686"/>
    <cellStyle name="Вывод 146 2 6" xfId="38685"/>
    <cellStyle name="Вывод 146 3" xfId="38684"/>
    <cellStyle name="Вывод 146 4" xfId="38683"/>
    <cellStyle name="Вывод 146 5" xfId="38682"/>
    <cellStyle name="Вывод 146 6" xfId="38681"/>
    <cellStyle name="Вывод 146 7" xfId="38680"/>
    <cellStyle name="Вывод 146 8" xfId="38679"/>
    <cellStyle name="Вывод 147" xfId="38678"/>
    <cellStyle name="Вывод 147 2" xfId="38677"/>
    <cellStyle name="Вывод 147 2 2" xfId="38676"/>
    <cellStyle name="Вывод 147 2 3" xfId="38675"/>
    <cellStyle name="Вывод 147 2 4" xfId="38674"/>
    <cellStyle name="Вывод 147 2 5" xfId="38673"/>
    <cellStyle name="Вывод 147 2 6" xfId="38672"/>
    <cellStyle name="Вывод 147 3" xfId="38671"/>
    <cellStyle name="Вывод 147 4" xfId="38670"/>
    <cellStyle name="Вывод 147 5" xfId="38669"/>
    <cellStyle name="Вывод 147 6" xfId="38668"/>
    <cellStyle name="Вывод 147 7" xfId="38667"/>
    <cellStyle name="Вывод 147 8" xfId="38666"/>
    <cellStyle name="Вывод 148" xfId="38665"/>
    <cellStyle name="Вывод 148 2" xfId="38664"/>
    <cellStyle name="Вывод 148 2 2" xfId="38663"/>
    <cellStyle name="Вывод 148 2 3" xfId="38662"/>
    <cellStyle name="Вывод 148 2 4" xfId="38661"/>
    <cellStyle name="Вывод 148 2 5" xfId="38660"/>
    <cellStyle name="Вывод 148 2 6" xfId="38659"/>
    <cellStyle name="Вывод 148 3" xfId="38658"/>
    <cellStyle name="Вывод 148 4" xfId="38657"/>
    <cellStyle name="Вывод 148 5" xfId="38656"/>
    <cellStyle name="Вывод 148 6" xfId="38655"/>
    <cellStyle name="Вывод 148 7" xfId="38654"/>
    <cellStyle name="Вывод 148 8" xfId="38653"/>
    <cellStyle name="Вывод 149" xfId="38652"/>
    <cellStyle name="Вывод 149 2" xfId="38651"/>
    <cellStyle name="Вывод 149 2 2" xfId="38650"/>
    <cellStyle name="Вывод 149 2 3" xfId="38649"/>
    <cellStyle name="Вывод 149 2 4" xfId="38648"/>
    <cellStyle name="Вывод 149 2 5" xfId="38647"/>
    <cellStyle name="Вывод 149 2 6" xfId="38646"/>
    <cellStyle name="Вывод 149 3" xfId="38645"/>
    <cellStyle name="Вывод 149 4" xfId="38644"/>
    <cellStyle name="Вывод 149 5" xfId="38643"/>
    <cellStyle name="Вывод 149 6" xfId="38642"/>
    <cellStyle name="Вывод 149 7" xfId="38641"/>
    <cellStyle name="Вывод 149 8" xfId="38640"/>
    <cellStyle name="Вывод 15" xfId="38639"/>
    <cellStyle name="Вывод 15 2" xfId="38638"/>
    <cellStyle name="Вывод 15 2 2" xfId="38637"/>
    <cellStyle name="Вывод 15 2 3" xfId="38636"/>
    <cellStyle name="Вывод 15 2 4" xfId="38635"/>
    <cellStyle name="Вывод 15 2 5" xfId="38634"/>
    <cellStyle name="Вывод 15 2 6" xfId="38633"/>
    <cellStyle name="Вывод 15 3" xfId="38632"/>
    <cellStyle name="Вывод 15 4" xfId="38631"/>
    <cellStyle name="Вывод 15 5" xfId="38630"/>
    <cellStyle name="Вывод 15 6" xfId="38629"/>
    <cellStyle name="Вывод 15 7" xfId="38628"/>
    <cellStyle name="Вывод 15 8" xfId="38627"/>
    <cellStyle name="Вывод 150" xfId="38626"/>
    <cellStyle name="Вывод 150 2" xfId="38625"/>
    <cellStyle name="Вывод 150 2 2" xfId="38624"/>
    <cellStyle name="Вывод 150 2 3" xfId="38623"/>
    <cellStyle name="Вывод 150 2 4" xfId="38622"/>
    <cellStyle name="Вывод 150 2 5" xfId="38621"/>
    <cellStyle name="Вывод 150 2 6" xfId="38620"/>
    <cellStyle name="Вывод 150 3" xfId="38619"/>
    <cellStyle name="Вывод 150 4" xfId="38618"/>
    <cellStyle name="Вывод 150 5" xfId="38617"/>
    <cellStyle name="Вывод 150 6" xfId="38616"/>
    <cellStyle name="Вывод 150 7" xfId="38615"/>
    <cellStyle name="Вывод 150 8" xfId="38614"/>
    <cellStyle name="Вывод 151" xfId="38613"/>
    <cellStyle name="Вывод 151 2" xfId="38612"/>
    <cellStyle name="Вывод 151 2 2" xfId="38611"/>
    <cellStyle name="Вывод 151 2 3" xfId="38610"/>
    <cellStyle name="Вывод 151 2 4" xfId="38609"/>
    <cellStyle name="Вывод 151 2 5" xfId="38608"/>
    <cellStyle name="Вывод 151 2 6" xfId="38607"/>
    <cellStyle name="Вывод 151 3" xfId="38606"/>
    <cellStyle name="Вывод 151 4" xfId="38605"/>
    <cellStyle name="Вывод 151 5" xfId="38604"/>
    <cellStyle name="Вывод 151 6" xfId="38603"/>
    <cellStyle name="Вывод 151 7" xfId="38602"/>
    <cellStyle name="Вывод 151 8" xfId="38601"/>
    <cellStyle name="Вывод 16" xfId="38600"/>
    <cellStyle name="Вывод 16 2" xfId="38599"/>
    <cellStyle name="Вывод 16 2 2" xfId="38598"/>
    <cellStyle name="Вывод 16 2 3" xfId="38597"/>
    <cellStyle name="Вывод 16 2 4" xfId="38596"/>
    <cellStyle name="Вывод 16 2 5" xfId="38595"/>
    <cellStyle name="Вывод 16 2 6" xfId="38594"/>
    <cellStyle name="Вывод 16 3" xfId="38593"/>
    <cellStyle name="Вывод 16 4" xfId="38592"/>
    <cellStyle name="Вывод 16 5" xfId="38591"/>
    <cellStyle name="Вывод 16 6" xfId="38590"/>
    <cellStyle name="Вывод 16 7" xfId="38589"/>
    <cellStyle name="Вывод 16 8" xfId="38588"/>
    <cellStyle name="Вывод 17" xfId="38587"/>
    <cellStyle name="Вывод 17 2" xfId="38586"/>
    <cellStyle name="Вывод 17 2 2" xfId="38585"/>
    <cellStyle name="Вывод 17 2 3" xfId="38584"/>
    <cellStyle name="Вывод 17 2 4" xfId="38583"/>
    <cellStyle name="Вывод 17 2 5" xfId="38582"/>
    <cellStyle name="Вывод 17 2 6" xfId="38581"/>
    <cellStyle name="Вывод 17 3" xfId="38580"/>
    <cellStyle name="Вывод 17 4" xfId="38579"/>
    <cellStyle name="Вывод 17 5" xfId="38578"/>
    <cellStyle name="Вывод 17 6" xfId="38577"/>
    <cellStyle name="Вывод 17 7" xfId="38576"/>
    <cellStyle name="Вывод 17 8" xfId="38575"/>
    <cellStyle name="Вывод 18" xfId="38574"/>
    <cellStyle name="Вывод 18 2" xfId="38573"/>
    <cellStyle name="Вывод 18 2 2" xfId="38572"/>
    <cellStyle name="Вывод 18 2 3" xfId="38571"/>
    <cellStyle name="Вывод 18 2 4" xfId="38570"/>
    <cellStyle name="Вывод 18 2 5" xfId="38569"/>
    <cellStyle name="Вывод 18 2 6" xfId="38568"/>
    <cellStyle name="Вывод 18 3" xfId="38567"/>
    <cellStyle name="Вывод 18 4" xfId="38566"/>
    <cellStyle name="Вывод 18 5" xfId="38565"/>
    <cellStyle name="Вывод 18 6" xfId="38564"/>
    <cellStyle name="Вывод 18 7" xfId="38563"/>
    <cellStyle name="Вывод 18 8" xfId="38562"/>
    <cellStyle name="Вывод 19" xfId="38561"/>
    <cellStyle name="Вывод 19 2" xfId="38560"/>
    <cellStyle name="Вывод 19 2 2" xfId="38559"/>
    <cellStyle name="Вывод 19 2 3" xfId="38558"/>
    <cellStyle name="Вывод 19 2 4" xfId="38557"/>
    <cellStyle name="Вывод 19 2 5" xfId="38556"/>
    <cellStyle name="Вывод 19 2 6" xfId="38555"/>
    <cellStyle name="Вывод 19 3" xfId="38554"/>
    <cellStyle name="Вывод 19 4" xfId="38553"/>
    <cellStyle name="Вывод 19 5" xfId="38552"/>
    <cellStyle name="Вывод 19 6" xfId="38551"/>
    <cellStyle name="Вывод 19 7" xfId="38550"/>
    <cellStyle name="Вывод 19 8" xfId="38549"/>
    <cellStyle name="Вывод 2" xfId="38548"/>
    <cellStyle name="Вывод 2 10" xfId="38547"/>
    <cellStyle name="Вывод 2 10 2" xfId="38546"/>
    <cellStyle name="Вывод 2 10 2 2" xfId="38545"/>
    <cellStyle name="Вывод 2 10 2 3" xfId="38544"/>
    <cellStyle name="Вывод 2 10 2 4" xfId="38543"/>
    <cellStyle name="Вывод 2 10 2 5" xfId="38542"/>
    <cellStyle name="Вывод 2 10 2 6" xfId="38541"/>
    <cellStyle name="Вывод 2 10 3" xfId="38540"/>
    <cellStyle name="Вывод 2 10 4" xfId="38539"/>
    <cellStyle name="Вывод 2 10 5" xfId="38538"/>
    <cellStyle name="Вывод 2 10 6" xfId="38537"/>
    <cellStyle name="Вывод 2 10 7" xfId="38536"/>
    <cellStyle name="Вывод 2 10 8" xfId="38535"/>
    <cellStyle name="Вывод 2 11" xfId="38534"/>
    <cellStyle name="Вывод 2 11 2" xfId="38533"/>
    <cellStyle name="Вывод 2 11 2 2" xfId="38532"/>
    <cellStyle name="Вывод 2 11 2 3" xfId="38531"/>
    <cellStyle name="Вывод 2 11 2 4" xfId="38530"/>
    <cellStyle name="Вывод 2 11 2 5" xfId="38529"/>
    <cellStyle name="Вывод 2 11 2 6" xfId="38528"/>
    <cellStyle name="Вывод 2 11 3" xfId="38527"/>
    <cellStyle name="Вывод 2 11 4" xfId="38526"/>
    <cellStyle name="Вывод 2 11 5" xfId="38525"/>
    <cellStyle name="Вывод 2 11 6" xfId="38524"/>
    <cellStyle name="Вывод 2 11 7" xfId="38523"/>
    <cellStyle name="Вывод 2 11 8" xfId="38522"/>
    <cellStyle name="Вывод 2 12" xfId="38521"/>
    <cellStyle name="Вывод 2 12 2" xfId="38520"/>
    <cellStyle name="Вывод 2 12 2 2" xfId="38519"/>
    <cellStyle name="Вывод 2 12 2 3" xfId="38518"/>
    <cellStyle name="Вывод 2 12 2 4" xfId="38517"/>
    <cellStyle name="Вывод 2 12 2 5" xfId="38516"/>
    <cellStyle name="Вывод 2 12 2 6" xfId="38515"/>
    <cellStyle name="Вывод 2 12 3" xfId="38514"/>
    <cellStyle name="Вывод 2 12 4" xfId="38513"/>
    <cellStyle name="Вывод 2 12 5" xfId="38512"/>
    <cellStyle name="Вывод 2 12 6" xfId="38511"/>
    <cellStyle name="Вывод 2 12 7" xfId="38510"/>
    <cellStyle name="Вывод 2 12 8" xfId="38509"/>
    <cellStyle name="Вывод 2 13" xfId="38508"/>
    <cellStyle name="Вывод 2 13 2" xfId="38507"/>
    <cellStyle name="Вывод 2 13 2 2" xfId="38506"/>
    <cellStyle name="Вывод 2 13 2 3" xfId="38505"/>
    <cellStyle name="Вывод 2 13 2 4" xfId="38504"/>
    <cellStyle name="Вывод 2 13 2 5" xfId="38503"/>
    <cellStyle name="Вывод 2 13 2 6" xfId="38502"/>
    <cellStyle name="Вывод 2 13 3" xfId="38501"/>
    <cellStyle name="Вывод 2 13 4" xfId="38500"/>
    <cellStyle name="Вывод 2 13 5" xfId="38499"/>
    <cellStyle name="Вывод 2 13 6" xfId="38498"/>
    <cellStyle name="Вывод 2 13 7" xfId="38497"/>
    <cellStyle name="Вывод 2 13 8" xfId="38496"/>
    <cellStyle name="Вывод 2 14" xfId="38495"/>
    <cellStyle name="Вывод 2 14 2" xfId="38494"/>
    <cellStyle name="Вывод 2 14 3" xfId="38493"/>
    <cellStyle name="Вывод 2 14 4" xfId="38492"/>
    <cellStyle name="Вывод 2 14 5" xfId="38491"/>
    <cellStyle name="Вывод 2 14 6" xfId="38490"/>
    <cellStyle name="Вывод 2 15" xfId="38489"/>
    <cellStyle name="Вывод 2 16" xfId="38488"/>
    <cellStyle name="Вывод 2 17" xfId="38487"/>
    <cellStyle name="Вывод 2 18" xfId="38486"/>
    <cellStyle name="Вывод 2 19" xfId="38485"/>
    <cellStyle name="Вывод 2 2" xfId="38484"/>
    <cellStyle name="Вывод 2 2 10" xfId="38483"/>
    <cellStyle name="Вывод 2 2 11" xfId="38482"/>
    <cellStyle name="Вывод 2 2 12" xfId="38481"/>
    <cellStyle name="Вывод 2 2 13" xfId="38480"/>
    <cellStyle name="Вывод 2 2 14" xfId="38479"/>
    <cellStyle name="Вывод 2 2 2" xfId="38478"/>
    <cellStyle name="Вывод 2 2 2 2" xfId="38477"/>
    <cellStyle name="Вывод 2 2 2 3" xfId="38476"/>
    <cellStyle name="Вывод 2 2 2 4" xfId="38475"/>
    <cellStyle name="Вывод 2 2 2 5" xfId="38474"/>
    <cellStyle name="Вывод 2 2 2 6" xfId="38473"/>
    <cellStyle name="Вывод 2 2 3" xfId="38472"/>
    <cellStyle name="Вывод 2 2 4" xfId="38471"/>
    <cellStyle name="Вывод 2 2 5" xfId="38470"/>
    <cellStyle name="Вывод 2 2 6" xfId="38469"/>
    <cellStyle name="Вывод 2 2 7" xfId="38468"/>
    <cellStyle name="Вывод 2 2 8" xfId="38467"/>
    <cellStyle name="Вывод 2 2 9" xfId="38466"/>
    <cellStyle name="Вывод 2 20" xfId="38465"/>
    <cellStyle name="Вывод 2 21" xfId="38464"/>
    <cellStyle name="Вывод 2 22" xfId="38463"/>
    <cellStyle name="Вывод 2 23" xfId="38462"/>
    <cellStyle name="Вывод 2 24" xfId="38461"/>
    <cellStyle name="Вывод 2 25" xfId="38460"/>
    <cellStyle name="Вывод 2 26" xfId="38459"/>
    <cellStyle name="Вывод 2 3" xfId="38458"/>
    <cellStyle name="Вывод 2 3 2" xfId="38457"/>
    <cellStyle name="Вывод 2 3 2 2" xfId="38456"/>
    <cellStyle name="Вывод 2 3 2 3" xfId="38455"/>
    <cellStyle name="Вывод 2 3 2 4" xfId="38454"/>
    <cellStyle name="Вывод 2 3 2 5" xfId="38453"/>
    <cellStyle name="Вывод 2 3 2 6" xfId="38452"/>
    <cellStyle name="Вывод 2 3 3" xfId="38451"/>
    <cellStyle name="Вывод 2 3 4" xfId="38450"/>
    <cellStyle name="Вывод 2 3 5" xfId="38449"/>
    <cellStyle name="Вывод 2 3 6" xfId="38448"/>
    <cellStyle name="Вывод 2 3 7" xfId="38447"/>
    <cellStyle name="Вывод 2 3 8" xfId="38446"/>
    <cellStyle name="Вывод 2 4" xfId="38445"/>
    <cellStyle name="Вывод 2 4 2" xfId="38444"/>
    <cellStyle name="Вывод 2 4 2 2" xfId="38443"/>
    <cellStyle name="Вывод 2 4 2 3" xfId="38442"/>
    <cellStyle name="Вывод 2 4 2 4" xfId="38441"/>
    <cellStyle name="Вывод 2 4 2 5" xfId="38440"/>
    <cellStyle name="Вывод 2 4 2 6" xfId="38439"/>
    <cellStyle name="Вывод 2 4 3" xfId="38438"/>
    <cellStyle name="Вывод 2 4 4" xfId="38437"/>
    <cellStyle name="Вывод 2 4 5" xfId="38436"/>
    <cellStyle name="Вывод 2 4 6" xfId="38435"/>
    <cellStyle name="Вывод 2 4 7" xfId="38434"/>
    <cellStyle name="Вывод 2 4 8" xfId="38433"/>
    <cellStyle name="Вывод 2 5" xfId="38432"/>
    <cellStyle name="Вывод 2 5 2" xfId="38431"/>
    <cellStyle name="Вывод 2 5 2 2" xfId="38430"/>
    <cellStyle name="Вывод 2 5 2 3" xfId="38429"/>
    <cellStyle name="Вывод 2 5 2 4" xfId="38428"/>
    <cellStyle name="Вывод 2 5 2 5" xfId="38427"/>
    <cellStyle name="Вывод 2 5 2 6" xfId="38426"/>
    <cellStyle name="Вывод 2 5 3" xfId="38425"/>
    <cellStyle name="Вывод 2 5 4" xfId="38424"/>
    <cellStyle name="Вывод 2 5 5" xfId="38423"/>
    <cellStyle name="Вывод 2 5 6" xfId="38422"/>
    <cellStyle name="Вывод 2 5 7" xfId="38421"/>
    <cellStyle name="Вывод 2 5 8" xfId="38420"/>
    <cellStyle name="Вывод 2 6" xfId="38419"/>
    <cellStyle name="Вывод 2 6 2" xfId="38418"/>
    <cellStyle name="Вывод 2 6 2 2" xfId="38417"/>
    <cellStyle name="Вывод 2 6 2 3" xfId="38416"/>
    <cellStyle name="Вывод 2 6 2 4" xfId="38415"/>
    <cellStyle name="Вывод 2 6 2 5" xfId="38414"/>
    <cellStyle name="Вывод 2 6 2 6" xfId="38413"/>
    <cellStyle name="Вывод 2 6 3" xfId="38412"/>
    <cellStyle name="Вывод 2 6 4" xfId="38411"/>
    <cellStyle name="Вывод 2 6 5" xfId="38410"/>
    <cellStyle name="Вывод 2 6 6" xfId="38409"/>
    <cellStyle name="Вывод 2 6 7" xfId="38408"/>
    <cellStyle name="Вывод 2 6 8" xfId="38407"/>
    <cellStyle name="Вывод 2 7" xfId="38406"/>
    <cellStyle name="Вывод 2 7 2" xfId="38405"/>
    <cellStyle name="Вывод 2 7 2 2" xfId="38404"/>
    <cellStyle name="Вывод 2 7 2 3" xfId="38403"/>
    <cellStyle name="Вывод 2 7 2 4" xfId="38402"/>
    <cellStyle name="Вывод 2 7 2 5" xfId="38401"/>
    <cellStyle name="Вывод 2 7 2 6" xfId="38400"/>
    <cellStyle name="Вывод 2 7 3" xfId="38399"/>
    <cellStyle name="Вывод 2 7 4" xfId="38398"/>
    <cellStyle name="Вывод 2 7 5" xfId="38397"/>
    <cellStyle name="Вывод 2 7 6" xfId="38396"/>
    <cellStyle name="Вывод 2 7 7" xfId="38395"/>
    <cellStyle name="Вывод 2 7 8" xfId="38394"/>
    <cellStyle name="Вывод 2 8" xfId="38393"/>
    <cellStyle name="Вывод 2 8 2" xfId="38392"/>
    <cellStyle name="Вывод 2 8 2 2" xfId="38391"/>
    <cellStyle name="Вывод 2 8 2 3" xfId="38390"/>
    <cellStyle name="Вывод 2 8 2 4" xfId="38389"/>
    <cellStyle name="Вывод 2 8 2 5" xfId="38388"/>
    <cellStyle name="Вывод 2 8 2 6" xfId="38387"/>
    <cellStyle name="Вывод 2 8 3" xfId="38386"/>
    <cellStyle name="Вывод 2 8 4" xfId="38385"/>
    <cellStyle name="Вывод 2 8 5" xfId="38384"/>
    <cellStyle name="Вывод 2 8 6" xfId="38383"/>
    <cellStyle name="Вывод 2 8 7" xfId="38382"/>
    <cellStyle name="Вывод 2 8 8" xfId="38381"/>
    <cellStyle name="Вывод 2 9" xfId="38380"/>
    <cellStyle name="Вывод 2 9 2" xfId="38379"/>
    <cellStyle name="Вывод 2 9 2 2" xfId="38378"/>
    <cellStyle name="Вывод 2 9 2 3" xfId="38377"/>
    <cellStyle name="Вывод 2 9 2 4" xfId="38376"/>
    <cellStyle name="Вывод 2 9 2 5" xfId="38375"/>
    <cellStyle name="Вывод 2 9 2 6" xfId="38374"/>
    <cellStyle name="Вывод 2 9 3" xfId="38373"/>
    <cellStyle name="Вывод 2 9 4" xfId="38372"/>
    <cellStyle name="Вывод 2 9 5" xfId="38371"/>
    <cellStyle name="Вывод 2 9 6" xfId="38370"/>
    <cellStyle name="Вывод 2 9 7" xfId="38369"/>
    <cellStyle name="Вывод 2 9 8" xfId="38368"/>
    <cellStyle name="Вывод 20" xfId="38367"/>
    <cellStyle name="Вывод 20 2" xfId="38366"/>
    <cellStyle name="Вывод 20 2 2" xfId="38365"/>
    <cellStyle name="Вывод 20 2 3" xfId="38364"/>
    <cellStyle name="Вывод 20 2 4" xfId="38363"/>
    <cellStyle name="Вывод 20 2 5" xfId="38362"/>
    <cellStyle name="Вывод 20 2 6" xfId="38361"/>
    <cellStyle name="Вывод 20 3" xfId="38360"/>
    <cellStyle name="Вывод 20 4" xfId="38359"/>
    <cellStyle name="Вывод 20 5" xfId="38358"/>
    <cellStyle name="Вывод 20 6" xfId="38357"/>
    <cellStyle name="Вывод 20 7" xfId="38356"/>
    <cellStyle name="Вывод 20 8" xfId="38355"/>
    <cellStyle name="Вывод 21" xfId="38354"/>
    <cellStyle name="Вывод 21 2" xfId="38353"/>
    <cellStyle name="Вывод 21 2 2" xfId="38352"/>
    <cellStyle name="Вывод 21 2 3" xfId="38351"/>
    <cellStyle name="Вывод 21 2 4" xfId="38350"/>
    <cellStyle name="Вывод 21 2 5" xfId="38349"/>
    <cellStyle name="Вывод 21 2 6" xfId="38348"/>
    <cellStyle name="Вывод 21 3" xfId="38347"/>
    <cellStyle name="Вывод 21 4" xfId="38346"/>
    <cellStyle name="Вывод 21 5" xfId="38345"/>
    <cellStyle name="Вывод 21 6" xfId="38344"/>
    <cellStyle name="Вывод 21 7" xfId="38343"/>
    <cellStyle name="Вывод 21 8" xfId="38342"/>
    <cellStyle name="Вывод 22" xfId="38341"/>
    <cellStyle name="Вывод 22 2" xfId="38340"/>
    <cellStyle name="Вывод 22 2 2" xfId="38339"/>
    <cellStyle name="Вывод 22 2 3" xfId="38338"/>
    <cellStyle name="Вывод 22 2 4" xfId="38337"/>
    <cellStyle name="Вывод 22 2 5" xfId="38336"/>
    <cellStyle name="Вывод 22 2 6" xfId="38335"/>
    <cellStyle name="Вывод 22 3" xfId="38334"/>
    <cellStyle name="Вывод 22 4" xfId="38333"/>
    <cellStyle name="Вывод 22 5" xfId="38332"/>
    <cellStyle name="Вывод 22 6" xfId="38331"/>
    <cellStyle name="Вывод 22 7" xfId="38330"/>
    <cellStyle name="Вывод 22 8" xfId="38329"/>
    <cellStyle name="Вывод 23" xfId="38328"/>
    <cellStyle name="Вывод 23 2" xfId="38327"/>
    <cellStyle name="Вывод 23 2 2" xfId="38326"/>
    <cellStyle name="Вывод 23 2 3" xfId="38325"/>
    <cellStyle name="Вывод 23 2 4" xfId="38324"/>
    <cellStyle name="Вывод 23 2 5" xfId="38323"/>
    <cellStyle name="Вывод 23 2 6" xfId="38322"/>
    <cellStyle name="Вывод 23 3" xfId="38321"/>
    <cellStyle name="Вывод 23 4" xfId="38320"/>
    <cellStyle name="Вывод 23 5" xfId="38319"/>
    <cellStyle name="Вывод 23 6" xfId="38318"/>
    <cellStyle name="Вывод 23 7" xfId="38317"/>
    <cellStyle name="Вывод 23 8" xfId="38316"/>
    <cellStyle name="Вывод 24" xfId="38315"/>
    <cellStyle name="Вывод 24 2" xfId="38314"/>
    <cellStyle name="Вывод 24 2 2" xfId="38313"/>
    <cellStyle name="Вывод 24 2 3" xfId="38312"/>
    <cellStyle name="Вывод 24 2 4" xfId="38311"/>
    <cellStyle name="Вывод 24 2 5" xfId="38310"/>
    <cellStyle name="Вывод 24 2 6" xfId="38309"/>
    <cellStyle name="Вывод 24 3" xfId="38308"/>
    <cellStyle name="Вывод 24 4" xfId="38307"/>
    <cellStyle name="Вывод 24 5" xfId="38306"/>
    <cellStyle name="Вывод 24 6" xfId="38305"/>
    <cellStyle name="Вывод 24 7" xfId="38304"/>
    <cellStyle name="Вывод 24 8" xfId="38303"/>
    <cellStyle name="Вывод 25" xfId="38302"/>
    <cellStyle name="Вывод 25 2" xfId="38301"/>
    <cellStyle name="Вывод 25 2 2" xfId="38300"/>
    <cellStyle name="Вывод 25 2 3" xfId="38299"/>
    <cellStyle name="Вывод 25 2 4" xfId="38298"/>
    <cellStyle name="Вывод 25 2 5" xfId="38297"/>
    <cellStyle name="Вывод 25 2 6" xfId="38296"/>
    <cellStyle name="Вывод 25 3" xfId="38295"/>
    <cellStyle name="Вывод 25 4" xfId="38294"/>
    <cellStyle name="Вывод 25 5" xfId="38293"/>
    <cellStyle name="Вывод 25 6" xfId="38292"/>
    <cellStyle name="Вывод 25 7" xfId="38291"/>
    <cellStyle name="Вывод 25 8" xfId="38290"/>
    <cellStyle name="Вывод 26" xfId="38289"/>
    <cellStyle name="Вывод 26 2" xfId="38288"/>
    <cellStyle name="Вывод 26 2 2" xfId="38287"/>
    <cellStyle name="Вывод 26 2 3" xfId="38286"/>
    <cellStyle name="Вывод 26 2 4" xfId="38285"/>
    <cellStyle name="Вывод 26 2 5" xfId="38284"/>
    <cellStyle name="Вывод 26 2 6" xfId="38283"/>
    <cellStyle name="Вывод 26 3" xfId="38282"/>
    <cellStyle name="Вывод 26 4" xfId="38281"/>
    <cellStyle name="Вывод 26 5" xfId="38280"/>
    <cellStyle name="Вывод 26 6" xfId="38279"/>
    <cellStyle name="Вывод 26 7" xfId="38278"/>
    <cellStyle name="Вывод 26 8" xfId="38277"/>
    <cellStyle name="Вывод 27" xfId="38276"/>
    <cellStyle name="Вывод 27 2" xfId="38275"/>
    <cellStyle name="Вывод 27 2 2" xfId="38274"/>
    <cellStyle name="Вывод 27 2 3" xfId="38273"/>
    <cellStyle name="Вывод 27 2 4" xfId="38272"/>
    <cellStyle name="Вывод 27 2 5" xfId="38271"/>
    <cellStyle name="Вывод 27 2 6" xfId="38270"/>
    <cellStyle name="Вывод 27 3" xfId="38269"/>
    <cellStyle name="Вывод 27 4" xfId="38268"/>
    <cellStyle name="Вывод 27 5" xfId="38267"/>
    <cellStyle name="Вывод 27 6" xfId="38266"/>
    <cellStyle name="Вывод 27 7" xfId="38265"/>
    <cellStyle name="Вывод 27 8" xfId="38264"/>
    <cellStyle name="Вывод 28" xfId="38263"/>
    <cellStyle name="Вывод 28 2" xfId="38262"/>
    <cellStyle name="Вывод 28 2 2" xfId="38261"/>
    <cellStyle name="Вывод 28 2 3" xfId="38260"/>
    <cellStyle name="Вывод 28 2 4" xfId="38259"/>
    <cellStyle name="Вывод 28 2 5" xfId="38258"/>
    <cellStyle name="Вывод 28 2 6" xfId="38257"/>
    <cellStyle name="Вывод 28 3" xfId="38256"/>
    <cellStyle name="Вывод 28 4" xfId="38255"/>
    <cellStyle name="Вывод 28 5" xfId="38254"/>
    <cellStyle name="Вывод 28 6" xfId="38253"/>
    <cellStyle name="Вывод 28 7" xfId="38252"/>
    <cellStyle name="Вывод 28 8" xfId="38251"/>
    <cellStyle name="Вывод 29" xfId="38250"/>
    <cellStyle name="Вывод 29 2" xfId="38249"/>
    <cellStyle name="Вывод 29 2 2" xfId="38248"/>
    <cellStyle name="Вывод 29 2 3" xfId="38247"/>
    <cellStyle name="Вывод 29 2 4" xfId="38246"/>
    <cellStyle name="Вывод 29 2 5" xfId="38245"/>
    <cellStyle name="Вывод 29 2 6" xfId="38244"/>
    <cellStyle name="Вывод 29 3" xfId="38243"/>
    <cellStyle name="Вывод 29 4" xfId="38242"/>
    <cellStyle name="Вывод 29 5" xfId="38241"/>
    <cellStyle name="Вывод 29 6" xfId="38240"/>
    <cellStyle name="Вывод 29 7" xfId="38239"/>
    <cellStyle name="Вывод 29 8" xfId="38238"/>
    <cellStyle name="Вывод 3" xfId="38237"/>
    <cellStyle name="Вывод 3 2" xfId="38236"/>
    <cellStyle name="Вывод 3 2 2" xfId="38235"/>
    <cellStyle name="Вывод 3 2 3" xfId="38234"/>
    <cellStyle name="Вывод 3 2 4" xfId="38233"/>
    <cellStyle name="Вывод 3 2 5" xfId="38232"/>
    <cellStyle name="Вывод 3 2 6" xfId="38231"/>
    <cellStyle name="Вывод 3 3" xfId="38230"/>
    <cellStyle name="Вывод 3 4" xfId="38229"/>
    <cellStyle name="Вывод 3 5" xfId="38228"/>
    <cellStyle name="Вывод 3 6" xfId="38227"/>
    <cellStyle name="Вывод 3 7" xfId="38226"/>
    <cellStyle name="Вывод 3 8" xfId="38225"/>
    <cellStyle name="Вывод 30" xfId="38224"/>
    <cellStyle name="Вывод 30 2" xfId="38223"/>
    <cellStyle name="Вывод 30 2 2" xfId="38222"/>
    <cellStyle name="Вывод 30 2 3" xfId="38221"/>
    <cellStyle name="Вывод 30 2 4" xfId="38220"/>
    <cellStyle name="Вывод 30 2 5" xfId="38219"/>
    <cellStyle name="Вывод 30 2 6" xfId="38218"/>
    <cellStyle name="Вывод 30 3" xfId="38217"/>
    <cellStyle name="Вывод 30 4" xfId="38216"/>
    <cellStyle name="Вывод 30 5" xfId="38215"/>
    <cellStyle name="Вывод 30 6" xfId="38214"/>
    <cellStyle name="Вывод 30 7" xfId="38213"/>
    <cellStyle name="Вывод 30 8" xfId="38212"/>
    <cellStyle name="Вывод 31" xfId="38211"/>
    <cellStyle name="Вывод 31 2" xfId="38210"/>
    <cellStyle name="Вывод 31 2 2" xfId="38209"/>
    <cellStyle name="Вывод 31 2 3" xfId="38208"/>
    <cellStyle name="Вывод 31 2 4" xfId="38207"/>
    <cellStyle name="Вывод 31 2 5" xfId="38206"/>
    <cellStyle name="Вывод 31 2 6" xfId="38205"/>
    <cellStyle name="Вывод 31 3" xfId="38204"/>
    <cellStyle name="Вывод 31 4" xfId="38203"/>
    <cellStyle name="Вывод 31 5" xfId="38202"/>
    <cellStyle name="Вывод 31 6" xfId="38201"/>
    <cellStyle name="Вывод 31 7" xfId="38200"/>
    <cellStyle name="Вывод 31 8" xfId="38199"/>
    <cellStyle name="Вывод 32" xfId="38198"/>
    <cellStyle name="Вывод 32 2" xfId="38197"/>
    <cellStyle name="Вывод 32 2 2" xfId="38196"/>
    <cellStyle name="Вывод 32 2 3" xfId="38195"/>
    <cellStyle name="Вывод 32 2 4" xfId="38194"/>
    <cellStyle name="Вывод 32 2 5" xfId="38193"/>
    <cellStyle name="Вывод 32 2 6" xfId="38192"/>
    <cellStyle name="Вывод 32 3" xfId="38191"/>
    <cellStyle name="Вывод 32 4" xfId="38190"/>
    <cellStyle name="Вывод 32 5" xfId="38189"/>
    <cellStyle name="Вывод 32 6" xfId="38188"/>
    <cellStyle name="Вывод 32 7" xfId="38187"/>
    <cellStyle name="Вывод 32 8" xfId="38186"/>
    <cellStyle name="Вывод 33" xfId="38185"/>
    <cellStyle name="Вывод 33 2" xfId="38184"/>
    <cellStyle name="Вывод 33 2 2" xfId="38183"/>
    <cellStyle name="Вывод 33 2 3" xfId="38182"/>
    <cellStyle name="Вывод 33 2 4" xfId="38181"/>
    <cellStyle name="Вывод 33 2 5" xfId="38180"/>
    <cellStyle name="Вывод 33 2 6" xfId="38179"/>
    <cellStyle name="Вывод 33 3" xfId="38178"/>
    <cellStyle name="Вывод 33 4" xfId="38177"/>
    <cellStyle name="Вывод 33 5" xfId="38176"/>
    <cellStyle name="Вывод 33 6" xfId="38175"/>
    <cellStyle name="Вывод 33 7" xfId="38174"/>
    <cellStyle name="Вывод 33 8" xfId="38173"/>
    <cellStyle name="Вывод 34" xfId="38172"/>
    <cellStyle name="Вывод 34 2" xfId="38171"/>
    <cellStyle name="Вывод 34 2 2" xfId="38170"/>
    <cellStyle name="Вывод 34 2 3" xfId="38169"/>
    <cellStyle name="Вывод 34 2 4" xfId="38168"/>
    <cellStyle name="Вывод 34 2 5" xfId="38167"/>
    <cellStyle name="Вывод 34 2 6" xfId="38166"/>
    <cellStyle name="Вывод 34 3" xfId="38165"/>
    <cellStyle name="Вывод 34 4" xfId="38164"/>
    <cellStyle name="Вывод 34 5" xfId="38163"/>
    <cellStyle name="Вывод 34 6" xfId="38162"/>
    <cellStyle name="Вывод 34 7" xfId="38161"/>
    <cellStyle name="Вывод 34 8" xfId="38160"/>
    <cellStyle name="Вывод 35" xfId="38159"/>
    <cellStyle name="Вывод 35 2" xfId="38158"/>
    <cellStyle name="Вывод 35 2 2" xfId="38157"/>
    <cellStyle name="Вывод 35 2 3" xfId="38156"/>
    <cellStyle name="Вывод 35 2 4" xfId="38155"/>
    <cellStyle name="Вывод 35 2 5" xfId="38154"/>
    <cellStyle name="Вывод 35 2 6" xfId="38153"/>
    <cellStyle name="Вывод 35 3" xfId="38152"/>
    <cellStyle name="Вывод 35 4" xfId="38151"/>
    <cellStyle name="Вывод 35 5" xfId="38150"/>
    <cellStyle name="Вывод 35 6" xfId="38149"/>
    <cellStyle name="Вывод 35 7" xfId="38148"/>
    <cellStyle name="Вывод 35 8" xfId="38147"/>
    <cellStyle name="Вывод 36" xfId="38146"/>
    <cellStyle name="Вывод 36 2" xfId="38145"/>
    <cellStyle name="Вывод 36 2 2" xfId="38144"/>
    <cellStyle name="Вывод 36 2 3" xfId="38143"/>
    <cellStyle name="Вывод 36 2 4" xfId="38142"/>
    <cellStyle name="Вывод 36 2 5" xfId="38141"/>
    <cellStyle name="Вывод 36 2 6" xfId="38140"/>
    <cellStyle name="Вывод 36 3" xfId="38139"/>
    <cellStyle name="Вывод 36 4" xfId="38138"/>
    <cellStyle name="Вывод 36 5" xfId="38137"/>
    <cellStyle name="Вывод 36 6" xfId="38136"/>
    <cellStyle name="Вывод 36 7" xfId="38135"/>
    <cellStyle name="Вывод 36 8" xfId="38134"/>
    <cellStyle name="Вывод 37" xfId="38133"/>
    <cellStyle name="Вывод 37 2" xfId="38132"/>
    <cellStyle name="Вывод 37 2 2" xfId="38131"/>
    <cellStyle name="Вывод 37 2 3" xfId="38130"/>
    <cellStyle name="Вывод 37 2 4" xfId="38129"/>
    <cellStyle name="Вывод 37 2 5" xfId="38128"/>
    <cellStyle name="Вывод 37 2 6" xfId="38127"/>
    <cellStyle name="Вывод 37 3" xfId="38126"/>
    <cellStyle name="Вывод 37 4" xfId="38125"/>
    <cellStyle name="Вывод 37 5" xfId="38124"/>
    <cellStyle name="Вывод 37 6" xfId="38123"/>
    <cellStyle name="Вывод 37 7" xfId="38122"/>
    <cellStyle name="Вывод 37 8" xfId="38121"/>
    <cellStyle name="Вывод 38" xfId="38120"/>
    <cellStyle name="Вывод 38 2" xfId="38119"/>
    <cellStyle name="Вывод 38 2 2" xfId="38118"/>
    <cellStyle name="Вывод 38 2 3" xfId="38117"/>
    <cellStyle name="Вывод 38 2 4" xfId="38116"/>
    <cellStyle name="Вывод 38 2 5" xfId="38115"/>
    <cellStyle name="Вывод 38 2 6" xfId="38114"/>
    <cellStyle name="Вывод 38 3" xfId="38113"/>
    <cellStyle name="Вывод 38 4" xfId="38112"/>
    <cellStyle name="Вывод 38 5" xfId="38111"/>
    <cellStyle name="Вывод 38 6" xfId="38110"/>
    <cellStyle name="Вывод 38 7" xfId="38109"/>
    <cellStyle name="Вывод 38 8" xfId="38108"/>
    <cellStyle name="Вывод 39" xfId="38107"/>
    <cellStyle name="Вывод 39 2" xfId="38106"/>
    <cellStyle name="Вывод 39 2 2" xfId="38105"/>
    <cellStyle name="Вывод 39 2 3" xfId="38104"/>
    <cellStyle name="Вывод 39 2 4" xfId="38103"/>
    <cellStyle name="Вывод 39 2 5" xfId="38102"/>
    <cellStyle name="Вывод 39 2 6" xfId="38101"/>
    <cellStyle name="Вывод 39 3" xfId="38100"/>
    <cellStyle name="Вывод 39 4" xfId="38099"/>
    <cellStyle name="Вывод 39 5" xfId="38098"/>
    <cellStyle name="Вывод 39 6" xfId="38097"/>
    <cellStyle name="Вывод 39 7" xfId="38096"/>
    <cellStyle name="Вывод 39 8" xfId="38095"/>
    <cellStyle name="Вывод 4" xfId="38094"/>
    <cellStyle name="Вывод 4 2" xfId="38093"/>
    <cellStyle name="Вывод 4 2 2" xfId="38092"/>
    <cellStyle name="Вывод 4 2 3" xfId="38091"/>
    <cellStyle name="Вывод 4 2 4" xfId="38090"/>
    <cellStyle name="Вывод 4 2 5" xfId="38089"/>
    <cellStyle name="Вывод 4 2 6" xfId="38088"/>
    <cellStyle name="Вывод 4 3" xfId="38087"/>
    <cellStyle name="Вывод 4 4" xfId="38086"/>
    <cellStyle name="Вывод 4 5" xfId="38085"/>
    <cellStyle name="Вывод 4 6" xfId="38084"/>
    <cellStyle name="Вывод 4 7" xfId="38083"/>
    <cellStyle name="Вывод 4 8" xfId="38082"/>
    <cellStyle name="Вывод 40" xfId="38081"/>
    <cellStyle name="Вывод 40 2" xfId="38080"/>
    <cellStyle name="Вывод 40 2 2" xfId="38079"/>
    <cellStyle name="Вывод 40 2 3" xfId="38078"/>
    <cellStyle name="Вывод 40 2 4" xfId="38077"/>
    <cellStyle name="Вывод 40 2 5" xfId="38076"/>
    <cellStyle name="Вывод 40 2 6" xfId="38075"/>
    <cellStyle name="Вывод 40 3" xfId="38074"/>
    <cellStyle name="Вывод 40 4" xfId="38073"/>
    <cellStyle name="Вывод 40 5" xfId="38072"/>
    <cellStyle name="Вывод 40 6" xfId="38071"/>
    <cellStyle name="Вывод 40 7" xfId="38070"/>
    <cellStyle name="Вывод 40 8" xfId="38069"/>
    <cellStyle name="Вывод 41" xfId="38068"/>
    <cellStyle name="Вывод 41 2" xfId="38067"/>
    <cellStyle name="Вывод 41 2 2" xfId="38066"/>
    <cellStyle name="Вывод 41 2 3" xfId="38065"/>
    <cellStyle name="Вывод 41 2 4" xfId="38064"/>
    <cellStyle name="Вывод 41 2 5" xfId="38063"/>
    <cellStyle name="Вывод 41 2 6" xfId="38062"/>
    <cellStyle name="Вывод 41 3" xfId="38061"/>
    <cellStyle name="Вывод 41 4" xfId="38060"/>
    <cellStyle name="Вывод 41 5" xfId="38059"/>
    <cellStyle name="Вывод 41 6" xfId="38058"/>
    <cellStyle name="Вывод 41 7" xfId="38057"/>
    <cellStyle name="Вывод 41 8" xfId="38056"/>
    <cellStyle name="Вывод 42" xfId="38055"/>
    <cellStyle name="Вывод 42 2" xfId="38054"/>
    <cellStyle name="Вывод 42 2 2" xfId="38053"/>
    <cellStyle name="Вывод 42 2 3" xfId="38052"/>
    <cellStyle name="Вывод 42 2 4" xfId="38051"/>
    <cellStyle name="Вывод 42 2 5" xfId="38050"/>
    <cellStyle name="Вывод 42 2 6" xfId="38049"/>
    <cellStyle name="Вывод 42 3" xfId="38048"/>
    <cellStyle name="Вывод 42 4" xfId="38047"/>
    <cellStyle name="Вывод 42 5" xfId="38046"/>
    <cellStyle name="Вывод 42 6" xfId="38045"/>
    <cellStyle name="Вывод 42 7" xfId="38044"/>
    <cellStyle name="Вывод 42 8" xfId="38043"/>
    <cellStyle name="Вывод 43" xfId="38042"/>
    <cellStyle name="Вывод 43 2" xfId="38041"/>
    <cellStyle name="Вывод 43 2 2" xfId="38040"/>
    <cellStyle name="Вывод 43 2 3" xfId="38039"/>
    <cellStyle name="Вывод 43 2 4" xfId="38038"/>
    <cellStyle name="Вывод 43 2 5" xfId="38037"/>
    <cellStyle name="Вывод 43 2 6" xfId="38036"/>
    <cellStyle name="Вывод 43 3" xfId="38035"/>
    <cellStyle name="Вывод 43 4" xfId="38034"/>
    <cellStyle name="Вывод 43 5" xfId="38033"/>
    <cellStyle name="Вывод 43 6" xfId="38032"/>
    <cellStyle name="Вывод 43 7" xfId="38031"/>
    <cellStyle name="Вывод 43 8" xfId="38030"/>
    <cellStyle name="Вывод 44" xfId="38029"/>
    <cellStyle name="Вывод 44 2" xfId="38028"/>
    <cellStyle name="Вывод 44 2 2" xfId="38027"/>
    <cellStyle name="Вывод 44 2 3" xfId="38026"/>
    <cellStyle name="Вывод 44 2 4" xfId="38025"/>
    <cellStyle name="Вывод 44 2 5" xfId="38024"/>
    <cellStyle name="Вывод 44 2 6" xfId="38023"/>
    <cellStyle name="Вывод 44 3" xfId="38022"/>
    <cellStyle name="Вывод 44 4" xfId="38021"/>
    <cellStyle name="Вывод 44 5" xfId="38020"/>
    <cellStyle name="Вывод 44 6" xfId="38019"/>
    <cellStyle name="Вывод 44 7" xfId="38018"/>
    <cellStyle name="Вывод 44 8" xfId="38017"/>
    <cellStyle name="Вывод 45" xfId="38016"/>
    <cellStyle name="Вывод 45 2" xfId="38015"/>
    <cellStyle name="Вывод 45 2 2" xfId="38014"/>
    <cellStyle name="Вывод 45 2 3" xfId="38013"/>
    <cellStyle name="Вывод 45 2 4" xfId="38012"/>
    <cellStyle name="Вывод 45 2 5" xfId="38011"/>
    <cellStyle name="Вывод 45 2 6" xfId="38010"/>
    <cellStyle name="Вывод 45 3" xfId="38009"/>
    <cellStyle name="Вывод 45 4" xfId="38008"/>
    <cellStyle name="Вывод 45 5" xfId="38007"/>
    <cellStyle name="Вывод 45 6" xfId="38006"/>
    <cellStyle name="Вывод 45 7" xfId="38005"/>
    <cellStyle name="Вывод 45 8" xfId="38004"/>
    <cellStyle name="Вывод 46" xfId="38003"/>
    <cellStyle name="Вывод 46 2" xfId="38002"/>
    <cellStyle name="Вывод 46 2 2" xfId="38001"/>
    <cellStyle name="Вывод 46 2 3" xfId="38000"/>
    <cellStyle name="Вывод 46 2 4" xfId="37999"/>
    <cellStyle name="Вывод 46 2 5" xfId="37998"/>
    <cellStyle name="Вывод 46 2 6" xfId="37997"/>
    <cellStyle name="Вывод 46 3" xfId="37996"/>
    <cellStyle name="Вывод 46 4" xfId="37995"/>
    <cellStyle name="Вывод 46 5" xfId="37994"/>
    <cellStyle name="Вывод 46 6" xfId="37993"/>
    <cellStyle name="Вывод 46 7" xfId="37992"/>
    <cellStyle name="Вывод 46 8" xfId="37991"/>
    <cellStyle name="Вывод 47" xfId="37990"/>
    <cellStyle name="Вывод 47 2" xfId="37989"/>
    <cellStyle name="Вывод 47 2 2" xfId="37988"/>
    <cellStyle name="Вывод 47 2 3" xfId="37987"/>
    <cellStyle name="Вывод 47 2 4" xfId="37986"/>
    <cellStyle name="Вывод 47 2 5" xfId="37985"/>
    <cellStyle name="Вывод 47 2 6" xfId="37984"/>
    <cellStyle name="Вывод 47 3" xfId="37983"/>
    <cellStyle name="Вывод 47 4" xfId="37982"/>
    <cellStyle name="Вывод 47 5" xfId="37981"/>
    <cellStyle name="Вывод 47 6" xfId="37980"/>
    <cellStyle name="Вывод 47 7" xfId="37979"/>
    <cellStyle name="Вывод 47 8" xfId="37978"/>
    <cellStyle name="Вывод 48" xfId="37977"/>
    <cellStyle name="Вывод 48 2" xfId="37976"/>
    <cellStyle name="Вывод 48 2 2" xfId="37975"/>
    <cellStyle name="Вывод 48 2 3" xfId="37974"/>
    <cellStyle name="Вывод 48 2 4" xfId="37973"/>
    <cellStyle name="Вывод 48 2 5" xfId="37972"/>
    <cellStyle name="Вывод 48 2 6" xfId="37971"/>
    <cellStyle name="Вывод 48 3" xfId="37970"/>
    <cellStyle name="Вывод 48 4" xfId="37969"/>
    <cellStyle name="Вывод 48 5" xfId="37968"/>
    <cellStyle name="Вывод 48 6" xfId="37967"/>
    <cellStyle name="Вывод 48 7" xfId="37966"/>
    <cellStyle name="Вывод 48 8" xfId="37965"/>
    <cellStyle name="Вывод 49" xfId="37964"/>
    <cellStyle name="Вывод 49 2" xfId="37963"/>
    <cellStyle name="Вывод 49 2 2" xfId="37962"/>
    <cellStyle name="Вывод 49 2 3" xfId="37961"/>
    <cellStyle name="Вывод 49 2 4" xfId="37960"/>
    <cellStyle name="Вывод 49 2 5" xfId="37959"/>
    <cellStyle name="Вывод 49 2 6" xfId="37958"/>
    <cellStyle name="Вывод 49 3" xfId="37957"/>
    <cellStyle name="Вывод 49 4" xfId="37956"/>
    <cellStyle name="Вывод 49 5" xfId="37955"/>
    <cellStyle name="Вывод 49 6" xfId="37954"/>
    <cellStyle name="Вывод 49 7" xfId="37953"/>
    <cellStyle name="Вывод 49 8" xfId="37952"/>
    <cellStyle name="Вывод 5" xfId="37951"/>
    <cellStyle name="Вывод 5 2" xfId="37950"/>
    <cellStyle name="Вывод 5 2 2" xfId="37949"/>
    <cellStyle name="Вывод 5 2 3" xfId="37948"/>
    <cellStyle name="Вывод 5 2 4" xfId="37947"/>
    <cellStyle name="Вывод 5 2 5" xfId="37946"/>
    <cellStyle name="Вывод 5 2 6" xfId="37945"/>
    <cellStyle name="Вывод 5 3" xfId="37944"/>
    <cellStyle name="Вывод 5 4" xfId="37943"/>
    <cellStyle name="Вывод 5 5" xfId="37942"/>
    <cellStyle name="Вывод 5 6" xfId="37941"/>
    <cellStyle name="Вывод 5 7" xfId="37940"/>
    <cellStyle name="Вывод 5 8" xfId="37939"/>
    <cellStyle name="Вывод 50" xfId="37938"/>
    <cellStyle name="Вывод 50 2" xfId="37937"/>
    <cellStyle name="Вывод 50 2 2" xfId="37936"/>
    <cellStyle name="Вывод 50 2 3" xfId="37935"/>
    <cellStyle name="Вывод 50 2 4" xfId="37934"/>
    <cellStyle name="Вывод 50 2 5" xfId="37933"/>
    <cellStyle name="Вывод 50 2 6" xfId="37932"/>
    <cellStyle name="Вывод 50 3" xfId="37931"/>
    <cellStyle name="Вывод 50 4" xfId="37930"/>
    <cellStyle name="Вывод 50 5" xfId="37929"/>
    <cellStyle name="Вывод 50 6" xfId="37928"/>
    <cellStyle name="Вывод 50 7" xfId="37927"/>
    <cellStyle name="Вывод 50 8" xfId="37926"/>
    <cellStyle name="Вывод 51" xfId="37925"/>
    <cellStyle name="Вывод 51 2" xfId="37924"/>
    <cellStyle name="Вывод 51 2 2" xfId="37923"/>
    <cellStyle name="Вывод 51 2 3" xfId="37922"/>
    <cellStyle name="Вывод 51 2 4" xfId="37921"/>
    <cellStyle name="Вывод 51 2 5" xfId="37920"/>
    <cellStyle name="Вывод 51 2 6" xfId="37919"/>
    <cellStyle name="Вывод 51 3" xfId="37918"/>
    <cellStyle name="Вывод 51 4" xfId="37917"/>
    <cellStyle name="Вывод 51 5" xfId="37916"/>
    <cellStyle name="Вывод 51 6" xfId="37915"/>
    <cellStyle name="Вывод 51 7" xfId="37914"/>
    <cellStyle name="Вывод 51 8" xfId="37913"/>
    <cellStyle name="Вывод 52" xfId="37912"/>
    <cellStyle name="Вывод 52 2" xfId="37911"/>
    <cellStyle name="Вывод 52 2 2" xfId="37910"/>
    <cellStyle name="Вывод 52 2 3" xfId="37909"/>
    <cellStyle name="Вывод 52 2 4" xfId="37908"/>
    <cellStyle name="Вывод 52 2 5" xfId="37907"/>
    <cellStyle name="Вывод 52 2 6" xfId="37906"/>
    <cellStyle name="Вывод 52 3" xfId="37905"/>
    <cellStyle name="Вывод 52 4" xfId="37904"/>
    <cellStyle name="Вывод 52 5" xfId="37903"/>
    <cellStyle name="Вывод 52 6" xfId="37902"/>
    <cellStyle name="Вывод 52 7" xfId="37901"/>
    <cellStyle name="Вывод 52 8" xfId="37900"/>
    <cellStyle name="Вывод 53" xfId="37899"/>
    <cellStyle name="Вывод 53 2" xfId="37898"/>
    <cellStyle name="Вывод 53 2 2" xfId="37897"/>
    <cellStyle name="Вывод 53 2 3" xfId="37896"/>
    <cellStyle name="Вывод 53 2 4" xfId="37895"/>
    <cellStyle name="Вывод 53 2 5" xfId="37894"/>
    <cellStyle name="Вывод 53 2 6" xfId="37893"/>
    <cellStyle name="Вывод 53 3" xfId="37892"/>
    <cellStyle name="Вывод 53 4" xfId="37891"/>
    <cellStyle name="Вывод 53 5" xfId="37890"/>
    <cellStyle name="Вывод 53 6" xfId="37889"/>
    <cellStyle name="Вывод 53 7" xfId="37888"/>
    <cellStyle name="Вывод 53 8" xfId="37887"/>
    <cellStyle name="Вывод 54" xfId="37886"/>
    <cellStyle name="Вывод 54 2" xfId="37885"/>
    <cellStyle name="Вывод 54 2 2" xfId="37884"/>
    <cellStyle name="Вывод 54 2 3" xfId="37883"/>
    <cellStyle name="Вывод 54 2 4" xfId="37882"/>
    <cellStyle name="Вывод 54 2 5" xfId="37881"/>
    <cellStyle name="Вывод 54 2 6" xfId="37880"/>
    <cellStyle name="Вывод 54 3" xfId="37879"/>
    <cellStyle name="Вывод 54 4" xfId="37878"/>
    <cellStyle name="Вывод 54 5" xfId="37877"/>
    <cellStyle name="Вывод 54 6" xfId="37876"/>
    <cellStyle name="Вывод 54 7" xfId="37875"/>
    <cellStyle name="Вывод 54 8" xfId="37874"/>
    <cellStyle name="Вывод 55" xfId="37873"/>
    <cellStyle name="Вывод 55 2" xfId="37872"/>
    <cellStyle name="Вывод 55 2 2" xfId="37871"/>
    <cellStyle name="Вывод 55 2 3" xfId="37870"/>
    <cellStyle name="Вывод 55 2 4" xfId="37869"/>
    <cellStyle name="Вывод 55 2 5" xfId="37868"/>
    <cellStyle name="Вывод 55 2 6" xfId="37867"/>
    <cellStyle name="Вывод 55 3" xfId="37866"/>
    <cellStyle name="Вывод 55 4" xfId="37865"/>
    <cellStyle name="Вывод 55 5" xfId="37864"/>
    <cellStyle name="Вывод 55 6" xfId="37863"/>
    <cellStyle name="Вывод 55 7" xfId="37862"/>
    <cellStyle name="Вывод 55 8" xfId="37861"/>
    <cellStyle name="Вывод 56" xfId="37860"/>
    <cellStyle name="Вывод 56 2" xfId="37859"/>
    <cellStyle name="Вывод 56 2 2" xfId="37858"/>
    <cellStyle name="Вывод 56 2 3" xfId="37857"/>
    <cellStyle name="Вывод 56 2 4" xfId="37856"/>
    <cellStyle name="Вывод 56 2 5" xfId="37855"/>
    <cellStyle name="Вывод 56 2 6" xfId="37854"/>
    <cellStyle name="Вывод 56 3" xfId="37853"/>
    <cellStyle name="Вывод 56 4" xfId="37852"/>
    <cellStyle name="Вывод 56 5" xfId="37851"/>
    <cellStyle name="Вывод 56 6" xfId="37850"/>
    <cellStyle name="Вывод 56 7" xfId="37849"/>
    <cellStyle name="Вывод 56 8" xfId="37848"/>
    <cellStyle name="Вывод 57" xfId="37847"/>
    <cellStyle name="Вывод 57 2" xfId="37846"/>
    <cellStyle name="Вывод 57 2 2" xfId="37845"/>
    <cellStyle name="Вывод 57 2 3" xfId="37844"/>
    <cellStyle name="Вывод 57 2 4" xfId="37843"/>
    <cellStyle name="Вывод 57 2 5" xfId="37842"/>
    <cellStyle name="Вывод 57 2 6" xfId="37841"/>
    <cellStyle name="Вывод 57 3" xfId="37840"/>
    <cellStyle name="Вывод 57 4" xfId="37839"/>
    <cellStyle name="Вывод 57 5" xfId="37838"/>
    <cellStyle name="Вывод 57 6" xfId="37837"/>
    <cellStyle name="Вывод 57 7" xfId="37836"/>
    <cellStyle name="Вывод 57 8" xfId="37835"/>
    <cellStyle name="Вывод 58" xfId="37834"/>
    <cellStyle name="Вывод 58 2" xfId="37833"/>
    <cellStyle name="Вывод 58 2 2" xfId="37832"/>
    <cellStyle name="Вывод 58 2 3" xfId="37831"/>
    <cellStyle name="Вывод 58 2 4" xfId="37830"/>
    <cellStyle name="Вывод 58 2 5" xfId="37829"/>
    <cellStyle name="Вывод 58 2 6" xfId="37828"/>
    <cellStyle name="Вывод 58 3" xfId="37827"/>
    <cellStyle name="Вывод 58 4" xfId="37826"/>
    <cellStyle name="Вывод 58 5" xfId="37825"/>
    <cellStyle name="Вывод 58 6" xfId="37824"/>
    <cellStyle name="Вывод 58 7" xfId="37823"/>
    <cellStyle name="Вывод 58 8" xfId="37822"/>
    <cellStyle name="Вывод 59" xfId="37821"/>
    <cellStyle name="Вывод 59 2" xfId="37820"/>
    <cellStyle name="Вывод 59 2 2" xfId="37819"/>
    <cellStyle name="Вывод 59 2 3" xfId="37818"/>
    <cellStyle name="Вывод 59 2 4" xfId="37817"/>
    <cellStyle name="Вывод 59 2 5" xfId="37816"/>
    <cellStyle name="Вывод 59 2 6" xfId="37815"/>
    <cellStyle name="Вывод 59 3" xfId="37814"/>
    <cellStyle name="Вывод 59 4" xfId="37813"/>
    <cellStyle name="Вывод 59 5" xfId="37812"/>
    <cellStyle name="Вывод 59 6" xfId="37811"/>
    <cellStyle name="Вывод 59 7" xfId="37810"/>
    <cellStyle name="Вывод 59 8" xfId="37809"/>
    <cellStyle name="Вывод 6" xfId="37808"/>
    <cellStyle name="Вывод 6 2" xfId="37807"/>
    <cellStyle name="Вывод 6 2 2" xfId="37806"/>
    <cellStyle name="Вывод 6 2 3" xfId="37805"/>
    <cellStyle name="Вывод 6 2 4" xfId="37804"/>
    <cellStyle name="Вывод 6 2 5" xfId="37803"/>
    <cellStyle name="Вывод 6 2 6" xfId="37802"/>
    <cellStyle name="Вывод 6 3" xfId="37801"/>
    <cellStyle name="Вывод 6 4" xfId="37800"/>
    <cellStyle name="Вывод 6 5" xfId="37799"/>
    <cellStyle name="Вывод 6 6" xfId="37798"/>
    <cellStyle name="Вывод 6 7" xfId="37797"/>
    <cellStyle name="Вывод 6 8" xfId="37796"/>
    <cellStyle name="Вывод 60" xfId="37795"/>
    <cellStyle name="Вывод 60 2" xfId="37794"/>
    <cellStyle name="Вывод 60 2 2" xfId="37793"/>
    <cellStyle name="Вывод 60 2 3" xfId="37792"/>
    <cellStyle name="Вывод 60 2 4" xfId="37791"/>
    <cellStyle name="Вывод 60 2 5" xfId="37790"/>
    <cellStyle name="Вывод 60 2 6" xfId="37789"/>
    <cellStyle name="Вывод 60 3" xfId="37788"/>
    <cellStyle name="Вывод 60 4" xfId="37787"/>
    <cellStyle name="Вывод 60 5" xfId="37786"/>
    <cellStyle name="Вывод 60 6" xfId="37785"/>
    <cellStyle name="Вывод 60 7" xfId="37784"/>
    <cellStyle name="Вывод 60 8" xfId="37783"/>
    <cellStyle name="Вывод 61" xfId="37782"/>
    <cellStyle name="Вывод 61 2" xfId="37781"/>
    <cellStyle name="Вывод 61 2 2" xfId="37780"/>
    <cellStyle name="Вывод 61 2 3" xfId="37779"/>
    <cellStyle name="Вывод 61 2 4" xfId="37778"/>
    <cellStyle name="Вывод 61 2 5" xfId="37777"/>
    <cellStyle name="Вывод 61 2 6" xfId="37776"/>
    <cellStyle name="Вывод 61 3" xfId="37775"/>
    <cellStyle name="Вывод 61 4" xfId="37774"/>
    <cellStyle name="Вывод 61 5" xfId="37773"/>
    <cellStyle name="Вывод 61 6" xfId="37772"/>
    <cellStyle name="Вывод 61 7" xfId="37771"/>
    <cellStyle name="Вывод 61 8" xfId="37770"/>
    <cellStyle name="Вывод 62" xfId="37769"/>
    <cellStyle name="Вывод 62 2" xfId="37768"/>
    <cellStyle name="Вывод 62 2 2" xfId="37767"/>
    <cellStyle name="Вывод 62 2 3" xfId="37766"/>
    <cellStyle name="Вывод 62 2 4" xfId="37765"/>
    <cellStyle name="Вывод 62 2 5" xfId="37764"/>
    <cellStyle name="Вывод 62 2 6" xfId="37763"/>
    <cellStyle name="Вывод 62 3" xfId="37762"/>
    <cellStyle name="Вывод 62 4" xfId="37761"/>
    <cellStyle name="Вывод 62 5" xfId="37760"/>
    <cellStyle name="Вывод 62 6" xfId="37759"/>
    <cellStyle name="Вывод 62 7" xfId="37758"/>
    <cellStyle name="Вывод 62 8" xfId="37757"/>
    <cellStyle name="Вывод 63" xfId="37756"/>
    <cellStyle name="Вывод 63 2" xfId="37755"/>
    <cellStyle name="Вывод 63 2 2" xfId="37754"/>
    <cellStyle name="Вывод 63 2 3" xfId="37753"/>
    <cellStyle name="Вывод 63 2 4" xfId="37752"/>
    <cellStyle name="Вывод 63 2 5" xfId="37751"/>
    <cellStyle name="Вывод 63 2 6" xfId="37750"/>
    <cellStyle name="Вывод 63 3" xfId="37749"/>
    <cellStyle name="Вывод 63 4" xfId="37748"/>
    <cellStyle name="Вывод 63 5" xfId="37747"/>
    <cellStyle name="Вывод 63 6" xfId="37746"/>
    <cellStyle name="Вывод 63 7" xfId="37745"/>
    <cellStyle name="Вывод 63 8" xfId="37744"/>
    <cellStyle name="Вывод 64" xfId="37743"/>
    <cellStyle name="Вывод 64 2" xfId="37742"/>
    <cellStyle name="Вывод 64 2 2" xfId="37741"/>
    <cellStyle name="Вывод 64 2 3" xfId="37740"/>
    <cellStyle name="Вывод 64 2 4" xfId="37739"/>
    <cellStyle name="Вывод 64 2 5" xfId="37738"/>
    <cellStyle name="Вывод 64 2 6" xfId="37737"/>
    <cellStyle name="Вывод 64 3" xfId="37736"/>
    <cellStyle name="Вывод 64 4" xfId="37735"/>
    <cellStyle name="Вывод 64 5" xfId="37734"/>
    <cellStyle name="Вывод 64 6" xfId="37733"/>
    <cellStyle name="Вывод 64 7" xfId="37732"/>
    <cellStyle name="Вывод 64 8" xfId="37731"/>
    <cellStyle name="Вывод 65" xfId="37730"/>
    <cellStyle name="Вывод 65 2" xfId="37729"/>
    <cellStyle name="Вывод 65 2 2" xfId="37728"/>
    <cellStyle name="Вывод 65 2 3" xfId="37727"/>
    <cellStyle name="Вывод 65 2 4" xfId="37726"/>
    <cellStyle name="Вывод 65 2 5" xfId="37725"/>
    <cellStyle name="Вывод 65 2 6" xfId="37724"/>
    <cellStyle name="Вывод 65 3" xfId="37723"/>
    <cellStyle name="Вывод 65 4" xfId="37722"/>
    <cellStyle name="Вывод 65 5" xfId="37721"/>
    <cellStyle name="Вывод 65 6" xfId="37720"/>
    <cellStyle name="Вывод 65 7" xfId="37719"/>
    <cellStyle name="Вывод 65 8" xfId="37718"/>
    <cellStyle name="Вывод 66" xfId="37717"/>
    <cellStyle name="Вывод 66 2" xfId="37716"/>
    <cellStyle name="Вывод 66 2 2" xfId="37715"/>
    <cellStyle name="Вывод 66 2 3" xfId="37714"/>
    <cellStyle name="Вывод 66 2 4" xfId="37713"/>
    <cellStyle name="Вывод 66 2 5" xfId="37712"/>
    <cellStyle name="Вывод 66 2 6" xfId="37711"/>
    <cellStyle name="Вывод 66 3" xfId="37710"/>
    <cellStyle name="Вывод 66 4" xfId="37709"/>
    <cellStyle name="Вывод 66 5" xfId="37708"/>
    <cellStyle name="Вывод 66 6" xfId="37707"/>
    <cellStyle name="Вывод 66 7" xfId="37706"/>
    <cellStyle name="Вывод 66 8" xfId="37705"/>
    <cellStyle name="Вывод 67" xfId="37704"/>
    <cellStyle name="Вывод 67 2" xfId="37703"/>
    <cellStyle name="Вывод 67 2 2" xfId="37702"/>
    <cellStyle name="Вывод 67 2 3" xfId="37701"/>
    <cellStyle name="Вывод 67 2 4" xfId="37700"/>
    <cellStyle name="Вывод 67 2 5" xfId="37699"/>
    <cellStyle name="Вывод 67 2 6" xfId="37698"/>
    <cellStyle name="Вывод 67 3" xfId="37697"/>
    <cellStyle name="Вывод 67 4" xfId="37696"/>
    <cellStyle name="Вывод 67 5" xfId="37695"/>
    <cellStyle name="Вывод 67 6" xfId="37694"/>
    <cellStyle name="Вывод 67 7" xfId="37693"/>
    <cellStyle name="Вывод 67 8" xfId="37692"/>
    <cellStyle name="Вывод 68" xfId="37691"/>
    <cellStyle name="Вывод 68 2" xfId="37690"/>
    <cellStyle name="Вывод 68 2 2" xfId="37689"/>
    <cellStyle name="Вывод 68 2 3" xfId="37688"/>
    <cellStyle name="Вывод 68 2 4" xfId="37687"/>
    <cellStyle name="Вывод 68 2 5" xfId="37686"/>
    <cellStyle name="Вывод 68 2 6" xfId="37685"/>
    <cellStyle name="Вывод 68 3" xfId="37684"/>
    <cellStyle name="Вывод 68 4" xfId="37683"/>
    <cellStyle name="Вывод 68 5" xfId="37682"/>
    <cellStyle name="Вывод 68 6" xfId="37681"/>
    <cellStyle name="Вывод 68 7" xfId="37680"/>
    <cellStyle name="Вывод 68 8" xfId="37679"/>
    <cellStyle name="Вывод 69" xfId="37678"/>
    <cellStyle name="Вывод 69 2" xfId="37677"/>
    <cellStyle name="Вывод 69 2 2" xfId="37676"/>
    <cellStyle name="Вывод 69 2 3" xfId="37675"/>
    <cellStyle name="Вывод 69 2 4" xfId="37674"/>
    <cellStyle name="Вывод 69 2 5" xfId="37673"/>
    <cellStyle name="Вывод 69 2 6" xfId="37672"/>
    <cellStyle name="Вывод 69 3" xfId="37671"/>
    <cellStyle name="Вывод 69 4" xfId="37670"/>
    <cellStyle name="Вывод 69 5" xfId="37669"/>
    <cellStyle name="Вывод 69 6" xfId="37668"/>
    <cellStyle name="Вывод 69 7" xfId="37667"/>
    <cellStyle name="Вывод 69 8" xfId="37666"/>
    <cellStyle name="Вывод 7" xfId="37665"/>
    <cellStyle name="Вывод 7 2" xfId="37664"/>
    <cellStyle name="Вывод 7 2 2" xfId="37663"/>
    <cellStyle name="Вывод 7 2 3" xfId="37662"/>
    <cellStyle name="Вывод 7 2 4" xfId="37661"/>
    <cellStyle name="Вывод 7 2 5" xfId="37660"/>
    <cellStyle name="Вывод 7 2 6" xfId="37659"/>
    <cellStyle name="Вывод 7 3" xfId="37658"/>
    <cellStyle name="Вывод 7 4" xfId="37657"/>
    <cellStyle name="Вывод 7 5" xfId="37656"/>
    <cellStyle name="Вывод 7 6" xfId="37655"/>
    <cellStyle name="Вывод 7 7" xfId="37654"/>
    <cellStyle name="Вывод 7 8" xfId="37653"/>
    <cellStyle name="Вывод 70" xfId="37652"/>
    <cellStyle name="Вывод 70 2" xfId="37651"/>
    <cellStyle name="Вывод 70 2 2" xfId="37650"/>
    <cellStyle name="Вывод 70 2 3" xfId="37649"/>
    <cellStyle name="Вывод 70 2 4" xfId="37648"/>
    <cellStyle name="Вывод 70 2 5" xfId="37647"/>
    <cellStyle name="Вывод 70 2 6" xfId="37646"/>
    <cellStyle name="Вывод 70 3" xfId="37645"/>
    <cellStyle name="Вывод 70 4" xfId="37644"/>
    <cellStyle name="Вывод 70 5" xfId="37643"/>
    <cellStyle name="Вывод 70 6" xfId="37642"/>
    <cellStyle name="Вывод 70 7" xfId="37641"/>
    <cellStyle name="Вывод 70 8" xfId="37640"/>
    <cellStyle name="Вывод 71" xfId="37639"/>
    <cellStyle name="Вывод 71 2" xfId="37638"/>
    <cellStyle name="Вывод 71 2 2" xfId="37637"/>
    <cellStyle name="Вывод 71 2 3" xfId="37636"/>
    <cellStyle name="Вывод 71 2 4" xfId="37635"/>
    <cellStyle name="Вывод 71 2 5" xfId="37634"/>
    <cellStyle name="Вывод 71 2 6" xfId="37633"/>
    <cellStyle name="Вывод 71 3" xfId="37632"/>
    <cellStyle name="Вывод 71 4" xfId="37631"/>
    <cellStyle name="Вывод 71 5" xfId="37630"/>
    <cellStyle name="Вывод 71 6" xfId="37629"/>
    <cellStyle name="Вывод 71 7" xfId="37628"/>
    <cellStyle name="Вывод 71 8" xfId="37627"/>
    <cellStyle name="Вывод 72" xfId="37626"/>
    <cellStyle name="Вывод 72 2" xfId="37625"/>
    <cellStyle name="Вывод 72 2 2" xfId="37624"/>
    <cellStyle name="Вывод 72 2 3" xfId="37623"/>
    <cellStyle name="Вывод 72 2 4" xfId="37622"/>
    <cellStyle name="Вывод 72 2 5" xfId="37621"/>
    <cellStyle name="Вывод 72 2 6" xfId="37620"/>
    <cellStyle name="Вывод 72 3" xfId="37619"/>
    <cellStyle name="Вывод 72 4" xfId="37618"/>
    <cellStyle name="Вывод 72 5" xfId="37617"/>
    <cellStyle name="Вывод 72 6" xfId="37616"/>
    <cellStyle name="Вывод 72 7" xfId="37615"/>
    <cellStyle name="Вывод 72 8" xfId="37614"/>
    <cellStyle name="Вывод 73" xfId="37613"/>
    <cellStyle name="Вывод 73 2" xfId="37612"/>
    <cellStyle name="Вывод 73 2 2" xfId="37611"/>
    <cellStyle name="Вывод 73 2 3" xfId="37610"/>
    <cellStyle name="Вывод 73 2 4" xfId="37609"/>
    <cellStyle name="Вывод 73 2 5" xfId="37608"/>
    <cellStyle name="Вывод 73 2 6" xfId="37607"/>
    <cellStyle name="Вывод 73 3" xfId="37606"/>
    <cellStyle name="Вывод 73 4" xfId="37605"/>
    <cellStyle name="Вывод 73 5" xfId="37604"/>
    <cellStyle name="Вывод 73 6" xfId="37603"/>
    <cellStyle name="Вывод 73 7" xfId="37602"/>
    <cellStyle name="Вывод 73 8" xfId="37601"/>
    <cellStyle name="Вывод 74" xfId="37600"/>
    <cellStyle name="Вывод 74 2" xfId="37599"/>
    <cellStyle name="Вывод 74 2 2" xfId="37598"/>
    <cellStyle name="Вывод 74 2 3" xfId="37597"/>
    <cellStyle name="Вывод 74 2 4" xfId="37596"/>
    <cellStyle name="Вывод 74 2 5" xfId="37595"/>
    <cellStyle name="Вывод 74 2 6" xfId="37594"/>
    <cellStyle name="Вывод 74 3" xfId="37593"/>
    <cellStyle name="Вывод 74 4" xfId="37592"/>
    <cellStyle name="Вывод 74 5" xfId="37591"/>
    <cellStyle name="Вывод 74 6" xfId="37590"/>
    <cellStyle name="Вывод 74 7" xfId="37589"/>
    <cellStyle name="Вывод 74 8" xfId="37588"/>
    <cellStyle name="Вывод 75" xfId="37587"/>
    <cellStyle name="Вывод 75 2" xfId="37586"/>
    <cellStyle name="Вывод 75 2 2" xfId="37585"/>
    <cellStyle name="Вывод 75 2 3" xfId="37584"/>
    <cellStyle name="Вывод 75 2 4" xfId="37583"/>
    <cellStyle name="Вывод 75 2 5" xfId="37582"/>
    <cellStyle name="Вывод 75 2 6" xfId="37581"/>
    <cellStyle name="Вывод 75 3" xfId="37580"/>
    <cellStyle name="Вывод 75 4" xfId="37579"/>
    <cellStyle name="Вывод 75 5" xfId="37578"/>
    <cellStyle name="Вывод 75 6" xfId="37577"/>
    <cellStyle name="Вывод 75 7" xfId="37576"/>
    <cellStyle name="Вывод 75 8" xfId="37575"/>
    <cellStyle name="Вывод 76" xfId="37574"/>
    <cellStyle name="Вывод 76 2" xfId="37573"/>
    <cellStyle name="Вывод 76 2 2" xfId="37572"/>
    <cellStyle name="Вывод 76 2 3" xfId="37571"/>
    <cellStyle name="Вывод 76 2 4" xfId="37570"/>
    <cellStyle name="Вывод 76 2 5" xfId="37569"/>
    <cellStyle name="Вывод 76 2 6" xfId="37568"/>
    <cellStyle name="Вывод 76 3" xfId="37567"/>
    <cellStyle name="Вывод 76 4" xfId="37566"/>
    <cellStyle name="Вывод 76 5" xfId="37565"/>
    <cellStyle name="Вывод 76 6" xfId="37564"/>
    <cellStyle name="Вывод 76 7" xfId="37563"/>
    <cellStyle name="Вывод 76 8" xfId="37562"/>
    <cellStyle name="Вывод 77" xfId="37561"/>
    <cellStyle name="Вывод 77 2" xfId="37560"/>
    <cellStyle name="Вывод 77 2 2" xfId="37559"/>
    <cellStyle name="Вывод 77 2 3" xfId="37558"/>
    <cellStyle name="Вывод 77 2 4" xfId="37557"/>
    <cellStyle name="Вывод 77 2 5" xfId="37556"/>
    <cellStyle name="Вывод 77 2 6" xfId="37555"/>
    <cellStyle name="Вывод 77 3" xfId="37554"/>
    <cellStyle name="Вывод 77 4" xfId="37553"/>
    <cellStyle name="Вывод 77 5" xfId="37552"/>
    <cellStyle name="Вывод 77 6" xfId="37551"/>
    <cellStyle name="Вывод 77 7" xfId="37550"/>
    <cellStyle name="Вывод 77 8" xfId="37549"/>
    <cellStyle name="Вывод 78" xfId="37548"/>
    <cellStyle name="Вывод 78 2" xfId="37547"/>
    <cellStyle name="Вывод 78 2 2" xfId="37546"/>
    <cellStyle name="Вывод 78 2 3" xfId="37545"/>
    <cellStyle name="Вывод 78 2 4" xfId="37544"/>
    <cellStyle name="Вывод 78 2 5" xfId="37543"/>
    <cellStyle name="Вывод 78 2 6" xfId="37542"/>
    <cellStyle name="Вывод 78 3" xfId="37541"/>
    <cellStyle name="Вывод 78 4" xfId="37540"/>
    <cellStyle name="Вывод 78 5" xfId="37539"/>
    <cellStyle name="Вывод 78 6" xfId="37538"/>
    <cellStyle name="Вывод 78 7" xfId="37537"/>
    <cellStyle name="Вывод 78 8" xfId="37536"/>
    <cellStyle name="Вывод 79" xfId="37535"/>
    <cellStyle name="Вывод 79 2" xfId="37534"/>
    <cellStyle name="Вывод 79 2 2" xfId="37533"/>
    <cellStyle name="Вывод 79 2 3" xfId="37532"/>
    <cellStyle name="Вывод 79 2 4" xfId="37531"/>
    <cellStyle name="Вывод 79 2 5" xfId="37530"/>
    <cellStyle name="Вывод 79 2 6" xfId="37529"/>
    <cellStyle name="Вывод 79 3" xfId="37528"/>
    <cellStyle name="Вывод 79 4" xfId="37527"/>
    <cellStyle name="Вывод 79 5" xfId="37526"/>
    <cellStyle name="Вывод 79 6" xfId="37525"/>
    <cellStyle name="Вывод 79 7" xfId="37524"/>
    <cellStyle name="Вывод 79 8" xfId="37523"/>
    <cellStyle name="Вывод 8" xfId="37522"/>
    <cellStyle name="Вывод 8 2" xfId="37521"/>
    <cellStyle name="Вывод 8 2 2" xfId="37520"/>
    <cellStyle name="Вывод 8 2 3" xfId="37519"/>
    <cellStyle name="Вывод 8 2 4" xfId="37518"/>
    <cellStyle name="Вывод 8 2 5" xfId="37517"/>
    <cellStyle name="Вывод 8 2 6" xfId="37516"/>
    <cellStyle name="Вывод 8 3" xfId="37515"/>
    <cellStyle name="Вывод 8 4" xfId="37514"/>
    <cellStyle name="Вывод 8 5" xfId="37513"/>
    <cellStyle name="Вывод 8 6" xfId="37512"/>
    <cellStyle name="Вывод 8 7" xfId="37511"/>
    <cellStyle name="Вывод 8 8" xfId="37510"/>
    <cellStyle name="Вывод 80" xfId="37509"/>
    <cellStyle name="Вывод 80 2" xfId="37508"/>
    <cellStyle name="Вывод 80 2 2" xfId="37507"/>
    <cellStyle name="Вывод 80 2 3" xfId="37506"/>
    <cellStyle name="Вывод 80 2 4" xfId="37505"/>
    <cellStyle name="Вывод 80 2 5" xfId="37504"/>
    <cellStyle name="Вывод 80 2 6" xfId="37503"/>
    <cellStyle name="Вывод 80 3" xfId="37502"/>
    <cellStyle name="Вывод 80 4" xfId="37501"/>
    <cellStyle name="Вывод 80 5" xfId="37500"/>
    <cellStyle name="Вывод 80 6" xfId="37499"/>
    <cellStyle name="Вывод 80 7" xfId="37498"/>
    <cellStyle name="Вывод 80 8" xfId="37497"/>
    <cellStyle name="Вывод 81" xfId="37496"/>
    <cellStyle name="Вывод 81 2" xfId="37495"/>
    <cellStyle name="Вывод 81 2 2" xfId="37494"/>
    <cellStyle name="Вывод 81 2 3" xfId="37493"/>
    <cellStyle name="Вывод 81 2 4" xfId="37492"/>
    <cellStyle name="Вывод 81 2 5" xfId="37491"/>
    <cellStyle name="Вывод 81 2 6" xfId="37490"/>
    <cellStyle name="Вывод 81 3" xfId="37489"/>
    <cellStyle name="Вывод 81 4" xfId="37488"/>
    <cellStyle name="Вывод 81 5" xfId="37487"/>
    <cellStyle name="Вывод 81 6" xfId="37486"/>
    <cellStyle name="Вывод 81 7" xfId="37485"/>
    <cellStyle name="Вывод 81 8" xfId="37484"/>
    <cellStyle name="Вывод 82" xfId="37483"/>
    <cellStyle name="Вывод 82 2" xfId="37482"/>
    <cellStyle name="Вывод 82 2 2" xfId="37481"/>
    <cellStyle name="Вывод 82 2 3" xfId="37480"/>
    <cellStyle name="Вывод 82 2 4" xfId="37479"/>
    <cellStyle name="Вывод 82 2 5" xfId="37478"/>
    <cellStyle name="Вывод 82 2 6" xfId="37477"/>
    <cellStyle name="Вывод 82 3" xfId="37476"/>
    <cellStyle name="Вывод 82 4" xfId="37475"/>
    <cellStyle name="Вывод 82 5" xfId="37474"/>
    <cellStyle name="Вывод 82 6" xfId="37473"/>
    <cellStyle name="Вывод 82 7" xfId="37472"/>
    <cellStyle name="Вывод 82 8" xfId="37471"/>
    <cellStyle name="Вывод 83" xfId="37470"/>
    <cellStyle name="Вывод 83 2" xfId="37469"/>
    <cellStyle name="Вывод 83 2 2" xfId="37468"/>
    <cellStyle name="Вывод 83 2 3" xfId="37467"/>
    <cellStyle name="Вывод 83 2 4" xfId="37466"/>
    <cellStyle name="Вывод 83 2 5" xfId="37465"/>
    <cellStyle name="Вывод 83 2 6" xfId="37464"/>
    <cellStyle name="Вывод 83 3" xfId="37463"/>
    <cellStyle name="Вывод 83 4" xfId="37462"/>
    <cellStyle name="Вывод 83 5" xfId="37461"/>
    <cellStyle name="Вывод 83 6" xfId="37460"/>
    <cellStyle name="Вывод 83 7" xfId="37459"/>
    <cellStyle name="Вывод 83 8" xfId="37458"/>
    <cellStyle name="Вывод 84" xfId="37457"/>
    <cellStyle name="Вывод 84 2" xfId="37456"/>
    <cellStyle name="Вывод 84 2 2" xfId="37455"/>
    <cellStyle name="Вывод 84 2 3" xfId="37454"/>
    <cellStyle name="Вывод 84 2 4" xfId="37453"/>
    <cellStyle name="Вывод 84 2 5" xfId="37452"/>
    <cellStyle name="Вывод 84 2 6" xfId="37451"/>
    <cellStyle name="Вывод 84 3" xfId="37450"/>
    <cellStyle name="Вывод 84 4" xfId="37449"/>
    <cellStyle name="Вывод 84 5" xfId="37448"/>
    <cellStyle name="Вывод 84 6" xfId="37447"/>
    <cellStyle name="Вывод 84 7" xfId="37446"/>
    <cellStyle name="Вывод 84 8" xfId="37445"/>
    <cellStyle name="Вывод 85" xfId="37444"/>
    <cellStyle name="Вывод 85 2" xfId="37443"/>
    <cellStyle name="Вывод 85 2 2" xfId="37442"/>
    <cellStyle name="Вывод 85 2 3" xfId="37441"/>
    <cellStyle name="Вывод 85 2 4" xfId="37440"/>
    <cellStyle name="Вывод 85 2 5" xfId="37439"/>
    <cellStyle name="Вывод 85 2 6" xfId="37438"/>
    <cellStyle name="Вывод 85 3" xfId="37437"/>
    <cellStyle name="Вывод 85 4" xfId="37436"/>
    <cellStyle name="Вывод 85 5" xfId="37435"/>
    <cellStyle name="Вывод 85 6" xfId="37434"/>
    <cellStyle name="Вывод 85 7" xfId="37433"/>
    <cellStyle name="Вывод 85 8" xfId="37432"/>
    <cellStyle name="Вывод 86" xfId="37431"/>
    <cellStyle name="Вывод 86 2" xfId="37430"/>
    <cellStyle name="Вывод 86 2 2" xfId="37429"/>
    <cellStyle name="Вывод 86 2 3" xfId="37428"/>
    <cellStyle name="Вывод 86 2 4" xfId="37427"/>
    <cellStyle name="Вывод 86 2 5" xfId="37426"/>
    <cellStyle name="Вывод 86 2 6" xfId="37425"/>
    <cellStyle name="Вывод 86 3" xfId="37424"/>
    <cellStyle name="Вывод 86 4" xfId="37423"/>
    <cellStyle name="Вывод 86 5" xfId="37422"/>
    <cellStyle name="Вывод 86 6" xfId="37421"/>
    <cellStyle name="Вывод 86 7" xfId="37420"/>
    <cellStyle name="Вывод 86 8" xfId="37419"/>
    <cellStyle name="Вывод 87" xfId="37418"/>
    <cellStyle name="Вывод 87 2" xfId="37417"/>
    <cellStyle name="Вывод 87 2 2" xfId="37416"/>
    <cellStyle name="Вывод 87 2 3" xfId="37415"/>
    <cellStyle name="Вывод 87 2 4" xfId="37414"/>
    <cellStyle name="Вывод 87 2 5" xfId="37413"/>
    <cellStyle name="Вывод 87 2 6" xfId="37412"/>
    <cellStyle name="Вывод 87 3" xfId="37411"/>
    <cellStyle name="Вывод 87 4" xfId="37410"/>
    <cellStyle name="Вывод 87 5" xfId="37409"/>
    <cellStyle name="Вывод 87 6" xfId="37408"/>
    <cellStyle name="Вывод 87 7" xfId="37407"/>
    <cellStyle name="Вывод 87 8" xfId="37406"/>
    <cellStyle name="Вывод 88" xfId="37405"/>
    <cellStyle name="Вывод 88 2" xfId="37404"/>
    <cellStyle name="Вывод 88 2 2" xfId="37403"/>
    <cellStyle name="Вывод 88 2 3" xfId="37402"/>
    <cellStyle name="Вывод 88 2 4" xfId="37401"/>
    <cellStyle name="Вывод 88 2 5" xfId="37400"/>
    <cellStyle name="Вывод 88 2 6" xfId="37399"/>
    <cellStyle name="Вывод 88 3" xfId="37398"/>
    <cellStyle name="Вывод 88 4" xfId="37397"/>
    <cellStyle name="Вывод 88 5" xfId="37396"/>
    <cellStyle name="Вывод 88 6" xfId="37395"/>
    <cellStyle name="Вывод 88 7" xfId="37394"/>
    <cellStyle name="Вывод 88 8" xfId="37393"/>
    <cellStyle name="Вывод 89" xfId="37392"/>
    <cellStyle name="Вывод 89 2" xfId="37391"/>
    <cellStyle name="Вывод 89 2 2" xfId="37390"/>
    <cellStyle name="Вывод 89 2 3" xfId="37389"/>
    <cellStyle name="Вывод 89 2 4" xfId="37388"/>
    <cellStyle name="Вывод 89 2 5" xfId="37387"/>
    <cellStyle name="Вывод 89 2 6" xfId="37386"/>
    <cellStyle name="Вывод 89 3" xfId="37385"/>
    <cellStyle name="Вывод 89 4" xfId="37384"/>
    <cellStyle name="Вывод 89 5" xfId="37383"/>
    <cellStyle name="Вывод 89 6" xfId="37382"/>
    <cellStyle name="Вывод 89 7" xfId="37381"/>
    <cellStyle name="Вывод 89 8" xfId="37380"/>
    <cellStyle name="Вывод 9" xfId="37379"/>
    <cellStyle name="Вывод 9 2" xfId="37378"/>
    <cellStyle name="Вывод 9 2 2" xfId="37377"/>
    <cellStyle name="Вывод 9 2 3" xfId="37376"/>
    <cellStyle name="Вывод 9 2 4" xfId="37375"/>
    <cellStyle name="Вывод 9 2 5" xfId="37374"/>
    <cellStyle name="Вывод 9 2 6" xfId="37373"/>
    <cellStyle name="Вывод 9 3" xfId="37372"/>
    <cellStyle name="Вывод 9 4" xfId="37371"/>
    <cellStyle name="Вывод 9 5" xfId="37370"/>
    <cellStyle name="Вывод 9 6" xfId="37369"/>
    <cellStyle name="Вывод 9 7" xfId="37368"/>
    <cellStyle name="Вывод 9 8" xfId="37367"/>
    <cellStyle name="Вывод 90" xfId="37366"/>
    <cellStyle name="Вывод 90 2" xfId="37365"/>
    <cellStyle name="Вывод 90 2 2" xfId="37364"/>
    <cellStyle name="Вывод 90 2 3" xfId="37363"/>
    <cellStyle name="Вывод 90 2 4" xfId="37362"/>
    <cellStyle name="Вывод 90 2 5" xfId="37361"/>
    <cellStyle name="Вывод 90 2 6" xfId="37360"/>
    <cellStyle name="Вывод 90 3" xfId="37359"/>
    <cellStyle name="Вывод 90 4" xfId="37358"/>
    <cellStyle name="Вывод 90 5" xfId="37357"/>
    <cellStyle name="Вывод 90 6" xfId="37356"/>
    <cellStyle name="Вывод 90 7" xfId="37355"/>
    <cellStyle name="Вывод 90 8" xfId="37354"/>
    <cellStyle name="Вывод 91" xfId="37353"/>
    <cellStyle name="Вывод 91 2" xfId="37352"/>
    <cellStyle name="Вывод 91 2 2" xfId="37351"/>
    <cellStyle name="Вывод 91 2 3" xfId="37350"/>
    <cellStyle name="Вывод 91 2 4" xfId="37349"/>
    <cellStyle name="Вывод 91 2 5" xfId="37348"/>
    <cellStyle name="Вывод 91 2 6" xfId="37347"/>
    <cellStyle name="Вывод 91 3" xfId="37346"/>
    <cellStyle name="Вывод 91 4" xfId="37345"/>
    <cellStyle name="Вывод 91 5" xfId="37344"/>
    <cellStyle name="Вывод 91 6" xfId="37343"/>
    <cellStyle name="Вывод 91 7" xfId="37342"/>
    <cellStyle name="Вывод 91 8" xfId="37341"/>
    <cellStyle name="Вывод 92" xfId="37340"/>
    <cellStyle name="Вывод 92 2" xfId="37339"/>
    <cellStyle name="Вывод 92 2 2" xfId="37338"/>
    <cellStyle name="Вывод 92 2 3" xfId="37337"/>
    <cellStyle name="Вывод 92 2 4" xfId="37336"/>
    <cellStyle name="Вывод 92 2 5" xfId="37335"/>
    <cellStyle name="Вывод 92 2 6" xfId="37334"/>
    <cellStyle name="Вывод 92 3" xfId="37333"/>
    <cellStyle name="Вывод 92 4" xfId="37332"/>
    <cellStyle name="Вывод 92 5" xfId="37331"/>
    <cellStyle name="Вывод 92 6" xfId="37330"/>
    <cellStyle name="Вывод 92 7" xfId="37329"/>
    <cellStyle name="Вывод 92 8" xfId="37328"/>
    <cellStyle name="Вывод 93" xfId="37327"/>
    <cellStyle name="Вывод 93 2" xfId="37326"/>
    <cellStyle name="Вывод 93 2 2" xfId="37325"/>
    <cellStyle name="Вывод 93 2 3" xfId="37324"/>
    <cellStyle name="Вывод 93 2 4" xfId="37323"/>
    <cellStyle name="Вывод 93 2 5" xfId="37322"/>
    <cellStyle name="Вывод 93 2 6" xfId="37321"/>
    <cellStyle name="Вывод 93 3" xfId="37320"/>
    <cellStyle name="Вывод 93 4" xfId="37319"/>
    <cellStyle name="Вывод 93 5" xfId="37318"/>
    <cellStyle name="Вывод 93 6" xfId="37317"/>
    <cellStyle name="Вывод 93 7" xfId="37316"/>
    <cellStyle name="Вывод 93 8" xfId="37315"/>
    <cellStyle name="Вывод 94" xfId="37314"/>
    <cellStyle name="Вывод 94 2" xfId="37313"/>
    <cellStyle name="Вывод 94 2 2" xfId="37312"/>
    <cellStyle name="Вывод 94 2 3" xfId="37311"/>
    <cellStyle name="Вывод 94 2 4" xfId="37310"/>
    <cellStyle name="Вывод 94 2 5" xfId="37309"/>
    <cellStyle name="Вывод 94 2 6" xfId="37308"/>
    <cellStyle name="Вывод 94 3" xfId="37307"/>
    <cellStyle name="Вывод 94 4" xfId="37306"/>
    <cellStyle name="Вывод 94 5" xfId="37305"/>
    <cellStyle name="Вывод 94 6" xfId="37304"/>
    <cellStyle name="Вывод 94 7" xfId="37303"/>
    <cellStyle name="Вывод 94 8" xfId="37302"/>
    <cellStyle name="Вывод 95" xfId="37301"/>
    <cellStyle name="Вывод 95 2" xfId="37300"/>
    <cellStyle name="Вывод 95 2 2" xfId="37299"/>
    <cellStyle name="Вывод 95 2 3" xfId="37298"/>
    <cellStyle name="Вывод 95 2 4" xfId="37297"/>
    <cellStyle name="Вывод 95 2 5" xfId="37296"/>
    <cellStyle name="Вывод 95 2 6" xfId="37295"/>
    <cellStyle name="Вывод 95 3" xfId="37294"/>
    <cellStyle name="Вывод 95 4" xfId="37293"/>
    <cellStyle name="Вывод 95 5" xfId="37292"/>
    <cellStyle name="Вывод 95 6" xfId="37291"/>
    <cellStyle name="Вывод 95 7" xfId="37290"/>
    <cellStyle name="Вывод 95 8" xfId="37289"/>
    <cellStyle name="Вывод 96" xfId="37288"/>
    <cellStyle name="Вывод 96 2" xfId="37287"/>
    <cellStyle name="Вывод 96 2 2" xfId="37286"/>
    <cellStyle name="Вывод 96 2 3" xfId="37285"/>
    <cellStyle name="Вывод 96 2 4" xfId="37284"/>
    <cellStyle name="Вывод 96 2 5" xfId="37283"/>
    <cellStyle name="Вывод 96 2 6" xfId="37282"/>
    <cellStyle name="Вывод 96 3" xfId="37281"/>
    <cellStyle name="Вывод 96 4" xfId="37280"/>
    <cellStyle name="Вывод 96 5" xfId="37279"/>
    <cellStyle name="Вывод 96 6" xfId="37278"/>
    <cellStyle name="Вывод 96 7" xfId="37277"/>
    <cellStyle name="Вывод 96 8" xfId="37276"/>
    <cellStyle name="Вывод 97" xfId="37275"/>
    <cellStyle name="Вывод 97 2" xfId="37274"/>
    <cellStyle name="Вывод 97 2 2" xfId="37273"/>
    <cellStyle name="Вывод 97 2 3" xfId="37272"/>
    <cellStyle name="Вывод 97 2 4" xfId="37271"/>
    <cellStyle name="Вывод 97 2 5" xfId="37270"/>
    <cellStyle name="Вывод 97 2 6" xfId="37269"/>
    <cellStyle name="Вывод 97 3" xfId="37268"/>
    <cellStyle name="Вывод 97 4" xfId="37267"/>
    <cellStyle name="Вывод 97 5" xfId="37266"/>
    <cellStyle name="Вывод 97 6" xfId="37265"/>
    <cellStyle name="Вывод 97 7" xfId="37264"/>
    <cellStyle name="Вывод 97 8" xfId="37263"/>
    <cellStyle name="Вывод 98" xfId="37262"/>
    <cellStyle name="Вывод 98 2" xfId="37261"/>
    <cellStyle name="Вывод 98 2 2" xfId="37260"/>
    <cellStyle name="Вывод 98 2 3" xfId="37259"/>
    <cellStyle name="Вывод 98 2 4" xfId="37258"/>
    <cellStyle name="Вывод 98 2 5" xfId="37257"/>
    <cellStyle name="Вывод 98 2 6" xfId="37256"/>
    <cellStyle name="Вывод 98 3" xfId="37255"/>
    <cellStyle name="Вывод 98 4" xfId="37254"/>
    <cellStyle name="Вывод 98 5" xfId="37253"/>
    <cellStyle name="Вывод 98 6" xfId="37252"/>
    <cellStyle name="Вывод 98 7" xfId="37251"/>
    <cellStyle name="Вывод 98 8" xfId="37250"/>
    <cellStyle name="Вывод 99" xfId="37249"/>
    <cellStyle name="Вывод 99 2" xfId="37248"/>
    <cellStyle name="Вывод 99 2 2" xfId="37247"/>
    <cellStyle name="Вывод 99 2 3" xfId="37246"/>
    <cellStyle name="Вывод 99 2 4" xfId="37245"/>
    <cellStyle name="Вывод 99 2 5" xfId="37244"/>
    <cellStyle name="Вывод 99 2 6" xfId="37243"/>
    <cellStyle name="Вывод 99 3" xfId="37242"/>
    <cellStyle name="Вывод 99 4" xfId="37241"/>
    <cellStyle name="Вывод 99 5" xfId="37240"/>
    <cellStyle name="Вывод 99 6" xfId="37239"/>
    <cellStyle name="Вывод 99 7" xfId="37238"/>
    <cellStyle name="Вывод 99 8" xfId="37237"/>
    <cellStyle name="Вычисление 10" xfId="37236"/>
    <cellStyle name="Вычисление 10 2" xfId="37235"/>
    <cellStyle name="Вычисление 10 2 2" xfId="37234"/>
    <cellStyle name="Вычисление 10 2 3" xfId="37233"/>
    <cellStyle name="Вычисление 10 2 4" xfId="37232"/>
    <cellStyle name="Вычисление 10 2 5" xfId="37231"/>
    <cellStyle name="Вычисление 10 2 6" xfId="37230"/>
    <cellStyle name="Вычисление 10 3" xfId="37229"/>
    <cellStyle name="Вычисление 10 4" xfId="37228"/>
    <cellStyle name="Вычисление 10 5" xfId="37227"/>
    <cellStyle name="Вычисление 10 6" xfId="37226"/>
    <cellStyle name="Вычисление 10 7" xfId="37225"/>
    <cellStyle name="Вычисление 10 8" xfId="37224"/>
    <cellStyle name="Вычисление 100" xfId="37223"/>
    <cellStyle name="Вычисление 100 2" xfId="37222"/>
    <cellStyle name="Вычисление 100 2 2" xfId="37221"/>
    <cellStyle name="Вычисление 100 2 3" xfId="37220"/>
    <cellStyle name="Вычисление 100 2 4" xfId="37219"/>
    <cellStyle name="Вычисление 100 2 5" xfId="37218"/>
    <cellStyle name="Вычисление 100 2 6" xfId="37217"/>
    <cellStyle name="Вычисление 100 3" xfId="37216"/>
    <cellStyle name="Вычисление 100 4" xfId="37215"/>
    <cellStyle name="Вычисление 100 5" xfId="37214"/>
    <cellStyle name="Вычисление 100 6" xfId="37213"/>
    <cellStyle name="Вычисление 100 7" xfId="37212"/>
    <cellStyle name="Вычисление 100 8" xfId="37211"/>
    <cellStyle name="Вычисление 101" xfId="37210"/>
    <cellStyle name="Вычисление 101 2" xfId="37209"/>
    <cellStyle name="Вычисление 101 2 2" xfId="37208"/>
    <cellStyle name="Вычисление 101 2 3" xfId="37207"/>
    <cellStyle name="Вычисление 101 2 4" xfId="37206"/>
    <cellStyle name="Вычисление 101 2 5" xfId="37205"/>
    <cellStyle name="Вычисление 101 2 6" xfId="37204"/>
    <cellStyle name="Вычисление 101 3" xfId="37203"/>
    <cellStyle name="Вычисление 101 4" xfId="37202"/>
    <cellStyle name="Вычисление 101 5" xfId="37201"/>
    <cellStyle name="Вычисление 101 6" xfId="37200"/>
    <cellStyle name="Вычисление 101 7" xfId="37199"/>
    <cellStyle name="Вычисление 101 8" xfId="37198"/>
    <cellStyle name="Вычисление 102" xfId="37197"/>
    <cellStyle name="Вычисление 102 2" xfId="37196"/>
    <cellStyle name="Вычисление 102 2 2" xfId="37195"/>
    <cellStyle name="Вычисление 102 2 3" xfId="37194"/>
    <cellStyle name="Вычисление 102 2 4" xfId="37193"/>
    <cellStyle name="Вычисление 102 2 5" xfId="37192"/>
    <cellStyle name="Вычисление 102 2 6" xfId="37191"/>
    <cellStyle name="Вычисление 102 3" xfId="37190"/>
    <cellStyle name="Вычисление 102 4" xfId="37189"/>
    <cellStyle name="Вычисление 102 5" xfId="37188"/>
    <cellStyle name="Вычисление 102 6" xfId="37187"/>
    <cellStyle name="Вычисление 102 7" xfId="37186"/>
    <cellStyle name="Вычисление 102 8" xfId="37185"/>
    <cellStyle name="Вычисление 103" xfId="37184"/>
    <cellStyle name="Вычисление 103 2" xfId="37183"/>
    <cellStyle name="Вычисление 103 2 2" xfId="37182"/>
    <cellStyle name="Вычисление 103 2 3" xfId="37181"/>
    <cellStyle name="Вычисление 103 2 4" xfId="37180"/>
    <cellStyle name="Вычисление 103 2 5" xfId="37179"/>
    <cellStyle name="Вычисление 103 2 6" xfId="37178"/>
    <cellStyle name="Вычисление 103 3" xfId="37177"/>
    <cellStyle name="Вычисление 103 4" xfId="37176"/>
    <cellStyle name="Вычисление 103 5" xfId="37175"/>
    <cellStyle name="Вычисление 103 6" xfId="37174"/>
    <cellStyle name="Вычисление 103 7" xfId="37173"/>
    <cellStyle name="Вычисление 103 8" xfId="37172"/>
    <cellStyle name="Вычисление 104" xfId="37171"/>
    <cellStyle name="Вычисление 104 2" xfId="37170"/>
    <cellStyle name="Вычисление 104 2 2" xfId="37169"/>
    <cellStyle name="Вычисление 104 2 3" xfId="37168"/>
    <cellStyle name="Вычисление 104 2 4" xfId="37167"/>
    <cellStyle name="Вычисление 104 2 5" xfId="37166"/>
    <cellStyle name="Вычисление 104 2 6" xfId="37165"/>
    <cellStyle name="Вычисление 104 3" xfId="37164"/>
    <cellStyle name="Вычисление 104 4" xfId="37163"/>
    <cellStyle name="Вычисление 104 5" xfId="37162"/>
    <cellStyle name="Вычисление 104 6" xfId="37161"/>
    <cellStyle name="Вычисление 104 7" xfId="37160"/>
    <cellStyle name="Вычисление 104 8" xfId="37159"/>
    <cellStyle name="Вычисление 105" xfId="37158"/>
    <cellStyle name="Вычисление 105 2" xfId="37157"/>
    <cellStyle name="Вычисление 105 2 2" xfId="37156"/>
    <cellStyle name="Вычисление 105 2 3" xfId="37155"/>
    <cellStyle name="Вычисление 105 2 4" xfId="37154"/>
    <cellStyle name="Вычисление 105 2 5" xfId="37153"/>
    <cellStyle name="Вычисление 105 2 6" xfId="37152"/>
    <cellStyle name="Вычисление 105 3" xfId="37151"/>
    <cellStyle name="Вычисление 105 4" xfId="37150"/>
    <cellStyle name="Вычисление 105 5" xfId="37149"/>
    <cellStyle name="Вычисление 105 6" xfId="37148"/>
    <cellStyle name="Вычисление 105 7" xfId="37147"/>
    <cellStyle name="Вычисление 105 8" xfId="37146"/>
    <cellStyle name="Вычисление 106" xfId="37145"/>
    <cellStyle name="Вычисление 106 2" xfId="37144"/>
    <cellStyle name="Вычисление 106 2 2" xfId="37143"/>
    <cellStyle name="Вычисление 106 2 3" xfId="37142"/>
    <cellStyle name="Вычисление 106 2 4" xfId="37141"/>
    <cellStyle name="Вычисление 106 2 5" xfId="37140"/>
    <cellStyle name="Вычисление 106 2 6" xfId="37139"/>
    <cellStyle name="Вычисление 106 3" xfId="37138"/>
    <cellStyle name="Вычисление 106 4" xfId="37137"/>
    <cellStyle name="Вычисление 106 5" xfId="37136"/>
    <cellStyle name="Вычисление 106 6" xfId="37135"/>
    <cellStyle name="Вычисление 106 7" xfId="37134"/>
    <cellStyle name="Вычисление 106 8" xfId="37133"/>
    <cellStyle name="Вычисление 107" xfId="37132"/>
    <cellStyle name="Вычисление 107 2" xfId="37131"/>
    <cellStyle name="Вычисление 107 2 2" xfId="37130"/>
    <cellStyle name="Вычисление 107 2 3" xfId="37129"/>
    <cellStyle name="Вычисление 107 2 4" xfId="37128"/>
    <cellStyle name="Вычисление 107 2 5" xfId="37127"/>
    <cellStyle name="Вычисление 107 2 6" xfId="37126"/>
    <cellStyle name="Вычисление 107 3" xfId="37125"/>
    <cellStyle name="Вычисление 107 4" xfId="37124"/>
    <cellStyle name="Вычисление 107 5" xfId="37123"/>
    <cellStyle name="Вычисление 107 6" xfId="37122"/>
    <cellStyle name="Вычисление 107 7" xfId="37121"/>
    <cellStyle name="Вычисление 107 8" xfId="37120"/>
    <cellStyle name="Вычисление 108" xfId="37119"/>
    <cellStyle name="Вычисление 108 2" xfId="37118"/>
    <cellStyle name="Вычисление 108 2 2" xfId="37117"/>
    <cellStyle name="Вычисление 108 2 3" xfId="37116"/>
    <cellStyle name="Вычисление 108 2 4" xfId="37115"/>
    <cellStyle name="Вычисление 108 2 5" xfId="37114"/>
    <cellStyle name="Вычисление 108 2 6" xfId="37113"/>
    <cellStyle name="Вычисление 108 3" xfId="37112"/>
    <cellStyle name="Вычисление 108 4" xfId="37111"/>
    <cellStyle name="Вычисление 108 5" xfId="37110"/>
    <cellStyle name="Вычисление 108 6" xfId="37109"/>
    <cellStyle name="Вычисление 108 7" xfId="37108"/>
    <cellStyle name="Вычисление 108 8" xfId="37107"/>
    <cellStyle name="Вычисление 109" xfId="37106"/>
    <cellStyle name="Вычисление 109 2" xfId="37105"/>
    <cellStyle name="Вычисление 109 2 2" xfId="37104"/>
    <cellStyle name="Вычисление 109 2 3" xfId="37103"/>
    <cellStyle name="Вычисление 109 2 4" xfId="37102"/>
    <cellStyle name="Вычисление 109 2 5" xfId="37101"/>
    <cellStyle name="Вычисление 109 2 6" xfId="37100"/>
    <cellStyle name="Вычисление 109 3" xfId="37099"/>
    <cellStyle name="Вычисление 109 4" xfId="37098"/>
    <cellStyle name="Вычисление 109 5" xfId="37097"/>
    <cellStyle name="Вычисление 109 6" xfId="37096"/>
    <cellStyle name="Вычисление 109 7" xfId="37095"/>
    <cellStyle name="Вычисление 109 8" xfId="37094"/>
    <cellStyle name="Вычисление 11" xfId="37093"/>
    <cellStyle name="Вычисление 11 2" xfId="37092"/>
    <cellStyle name="Вычисление 11 2 2" xfId="37091"/>
    <cellStyle name="Вычисление 11 2 3" xfId="37090"/>
    <cellStyle name="Вычисление 11 2 4" xfId="37089"/>
    <cellStyle name="Вычисление 11 2 5" xfId="37088"/>
    <cellStyle name="Вычисление 11 2 6" xfId="37087"/>
    <cellStyle name="Вычисление 11 3" xfId="37086"/>
    <cellStyle name="Вычисление 11 4" xfId="37085"/>
    <cellStyle name="Вычисление 11 5" xfId="37084"/>
    <cellStyle name="Вычисление 11 6" xfId="37083"/>
    <cellStyle name="Вычисление 11 7" xfId="37082"/>
    <cellStyle name="Вычисление 11 8" xfId="37081"/>
    <cellStyle name="Вычисление 110" xfId="37080"/>
    <cellStyle name="Вычисление 110 2" xfId="37079"/>
    <cellStyle name="Вычисление 110 2 2" xfId="37078"/>
    <cellStyle name="Вычисление 110 2 3" xfId="37077"/>
    <cellStyle name="Вычисление 110 2 4" xfId="37076"/>
    <cellStyle name="Вычисление 110 2 5" xfId="37075"/>
    <cellStyle name="Вычисление 110 2 6" xfId="37074"/>
    <cellStyle name="Вычисление 110 3" xfId="37073"/>
    <cellStyle name="Вычисление 110 4" xfId="37072"/>
    <cellStyle name="Вычисление 110 5" xfId="37071"/>
    <cellStyle name="Вычисление 110 6" xfId="37070"/>
    <cellStyle name="Вычисление 110 7" xfId="37069"/>
    <cellStyle name="Вычисление 110 8" xfId="37068"/>
    <cellStyle name="Вычисление 111" xfId="37067"/>
    <cellStyle name="Вычисление 111 2" xfId="37066"/>
    <cellStyle name="Вычисление 111 2 2" xfId="37065"/>
    <cellStyle name="Вычисление 111 2 3" xfId="37064"/>
    <cellStyle name="Вычисление 111 2 4" xfId="37063"/>
    <cellStyle name="Вычисление 111 2 5" xfId="37062"/>
    <cellStyle name="Вычисление 111 2 6" xfId="37061"/>
    <cellStyle name="Вычисление 111 3" xfId="37060"/>
    <cellStyle name="Вычисление 111 4" xfId="37059"/>
    <cellStyle name="Вычисление 111 5" xfId="37058"/>
    <cellStyle name="Вычисление 111 6" xfId="37057"/>
    <cellStyle name="Вычисление 111 7" xfId="37056"/>
    <cellStyle name="Вычисление 111 8" xfId="37055"/>
    <cellStyle name="Вычисление 112" xfId="37054"/>
    <cellStyle name="Вычисление 112 2" xfId="37053"/>
    <cellStyle name="Вычисление 112 2 2" xfId="37052"/>
    <cellStyle name="Вычисление 112 2 3" xfId="37051"/>
    <cellStyle name="Вычисление 112 2 4" xfId="37050"/>
    <cellStyle name="Вычисление 112 2 5" xfId="37049"/>
    <cellStyle name="Вычисление 112 2 6" xfId="37048"/>
    <cellStyle name="Вычисление 112 3" xfId="37047"/>
    <cellStyle name="Вычисление 112 4" xfId="37046"/>
    <cellStyle name="Вычисление 112 5" xfId="37045"/>
    <cellStyle name="Вычисление 112 6" xfId="37044"/>
    <cellStyle name="Вычисление 112 7" xfId="37043"/>
    <cellStyle name="Вычисление 112 8" xfId="37042"/>
    <cellStyle name="Вычисление 113" xfId="37041"/>
    <cellStyle name="Вычисление 113 2" xfId="37040"/>
    <cellStyle name="Вычисление 113 2 2" xfId="37039"/>
    <cellStyle name="Вычисление 113 2 3" xfId="37038"/>
    <cellStyle name="Вычисление 113 2 4" xfId="37037"/>
    <cellStyle name="Вычисление 113 2 5" xfId="37036"/>
    <cellStyle name="Вычисление 113 2 6" xfId="37035"/>
    <cellStyle name="Вычисление 113 3" xfId="37034"/>
    <cellStyle name="Вычисление 113 4" xfId="37033"/>
    <cellStyle name="Вычисление 113 5" xfId="37032"/>
    <cellStyle name="Вычисление 113 6" xfId="37031"/>
    <cellStyle name="Вычисление 113 7" xfId="37030"/>
    <cellStyle name="Вычисление 113 8" xfId="37029"/>
    <cellStyle name="Вычисление 114" xfId="37028"/>
    <cellStyle name="Вычисление 114 2" xfId="37027"/>
    <cellStyle name="Вычисление 114 2 2" xfId="37026"/>
    <cellStyle name="Вычисление 114 2 3" xfId="37025"/>
    <cellStyle name="Вычисление 114 2 4" xfId="37024"/>
    <cellStyle name="Вычисление 114 2 5" xfId="37023"/>
    <cellStyle name="Вычисление 114 2 6" xfId="37022"/>
    <cellStyle name="Вычисление 114 3" xfId="37021"/>
    <cellStyle name="Вычисление 114 4" xfId="37020"/>
    <cellStyle name="Вычисление 114 5" xfId="37019"/>
    <cellStyle name="Вычисление 114 6" xfId="37018"/>
    <cellStyle name="Вычисление 114 7" xfId="37017"/>
    <cellStyle name="Вычисление 114 8" xfId="37016"/>
    <cellStyle name="Вычисление 115" xfId="37015"/>
    <cellStyle name="Вычисление 115 2" xfId="37014"/>
    <cellStyle name="Вычисление 115 2 2" xfId="37013"/>
    <cellStyle name="Вычисление 115 2 3" xfId="37012"/>
    <cellStyle name="Вычисление 115 2 4" xfId="37011"/>
    <cellStyle name="Вычисление 115 2 5" xfId="37010"/>
    <cellStyle name="Вычисление 115 2 6" xfId="37009"/>
    <cellStyle name="Вычисление 115 3" xfId="37008"/>
    <cellStyle name="Вычисление 115 4" xfId="37007"/>
    <cellStyle name="Вычисление 115 5" xfId="37006"/>
    <cellStyle name="Вычисление 115 6" xfId="37005"/>
    <cellStyle name="Вычисление 115 7" xfId="37004"/>
    <cellStyle name="Вычисление 115 8" xfId="37003"/>
    <cellStyle name="Вычисление 116" xfId="37002"/>
    <cellStyle name="Вычисление 116 2" xfId="37001"/>
    <cellStyle name="Вычисление 116 2 2" xfId="37000"/>
    <cellStyle name="Вычисление 116 2 3" xfId="36999"/>
    <cellStyle name="Вычисление 116 2 4" xfId="36998"/>
    <cellStyle name="Вычисление 116 2 5" xfId="36997"/>
    <cellStyle name="Вычисление 116 2 6" xfId="36996"/>
    <cellStyle name="Вычисление 116 3" xfId="36995"/>
    <cellStyle name="Вычисление 116 4" xfId="36994"/>
    <cellStyle name="Вычисление 116 5" xfId="36993"/>
    <cellStyle name="Вычисление 116 6" xfId="36992"/>
    <cellStyle name="Вычисление 116 7" xfId="36991"/>
    <cellStyle name="Вычисление 116 8" xfId="36990"/>
    <cellStyle name="Вычисление 117" xfId="36989"/>
    <cellStyle name="Вычисление 117 2" xfId="36988"/>
    <cellStyle name="Вычисление 117 2 2" xfId="36987"/>
    <cellStyle name="Вычисление 117 2 3" xfId="36986"/>
    <cellStyle name="Вычисление 117 2 4" xfId="36985"/>
    <cellStyle name="Вычисление 117 2 5" xfId="36984"/>
    <cellStyle name="Вычисление 117 2 6" xfId="36983"/>
    <cellStyle name="Вычисление 117 3" xfId="36982"/>
    <cellStyle name="Вычисление 117 4" xfId="36981"/>
    <cellStyle name="Вычисление 117 5" xfId="36980"/>
    <cellStyle name="Вычисление 117 6" xfId="36979"/>
    <cellStyle name="Вычисление 117 7" xfId="36978"/>
    <cellStyle name="Вычисление 117 8" xfId="36977"/>
    <cellStyle name="Вычисление 118" xfId="36976"/>
    <cellStyle name="Вычисление 118 2" xfId="36975"/>
    <cellStyle name="Вычисление 118 2 2" xfId="36974"/>
    <cellStyle name="Вычисление 118 2 3" xfId="36973"/>
    <cellStyle name="Вычисление 118 2 4" xfId="36972"/>
    <cellStyle name="Вычисление 118 2 5" xfId="36971"/>
    <cellStyle name="Вычисление 118 2 6" xfId="36970"/>
    <cellStyle name="Вычисление 118 3" xfId="36969"/>
    <cellStyle name="Вычисление 118 4" xfId="36968"/>
    <cellStyle name="Вычисление 118 5" xfId="36967"/>
    <cellStyle name="Вычисление 118 6" xfId="36966"/>
    <cellStyle name="Вычисление 118 7" xfId="36965"/>
    <cellStyle name="Вычисление 118 8" xfId="36964"/>
    <cellStyle name="Вычисление 119" xfId="36963"/>
    <cellStyle name="Вычисление 119 2" xfId="36962"/>
    <cellStyle name="Вычисление 119 2 2" xfId="36961"/>
    <cellStyle name="Вычисление 119 2 3" xfId="36960"/>
    <cellStyle name="Вычисление 119 2 4" xfId="36959"/>
    <cellStyle name="Вычисление 119 2 5" xfId="36958"/>
    <cellStyle name="Вычисление 119 2 6" xfId="36957"/>
    <cellStyle name="Вычисление 119 3" xfId="36956"/>
    <cellStyle name="Вычисление 119 4" xfId="36955"/>
    <cellStyle name="Вычисление 119 5" xfId="36954"/>
    <cellStyle name="Вычисление 119 6" xfId="36953"/>
    <cellStyle name="Вычисление 119 7" xfId="36952"/>
    <cellStyle name="Вычисление 119 8" xfId="36951"/>
    <cellStyle name="Вычисление 12" xfId="36950"/>
    <cellStyle name="Вычисление 12 2" xfId="36949"/>
    <cellStyle name="Вычисление 12 2 2" xfId="36948"/>
    <cellStyle name="Вычисление 12 2 3" xfId="36947"/>
    <cellStyle name="Вычисление 12 2 4" xfId="36946"/>
    <cellStyle name="Вычисление 12 2 5" xfId="36945"/>
    <cellStyle name="Вычисление 12 2 6" xfId="36944"/>
    <cellStyle name="Вычисление 12 3" xfId="36943"/>
    <cellStyle name="Вычисление 12 4" xfId="36942"/>
    <cellStyle name="Вычисление 12 5" xfId="36941"/>
    <cellStyle name="Вычисление 12 6" xfId="36940"/>
    <cellStyle name="Вычисление 12 7" xfId="36939"/>
    <cellStyle name="Вычисление 12 8" xfId="36938"/>
    <cellStyle name="Вычисление 120" xfId="36937"/>
    <cellStyle name="Вычисление 120 2" xfId="36936"/>
    <cellStyle name="Вычисление 120 2 2" xfId="36935"/>
    <cellStyle name="Вычисление 120 2 3" xfId="36934"/>
    <cellStyle name="Вычисление 120 2 4" xfId="36933"/>
    <cellStyle name="Вычисление 120 2 5" xfId="36932"/>
    <cellStyle name="Вычисление 120 2 6" xfId="36931"/>
    <cellStyle name="Вычисление 120 3" xfId="36930"/>
    <cellStyle name="Вычисление 120 4" xfId="36929"/>
    <cellStyle name="Вычисление 120 5" xfId="36928"/>
    <cellStyle name="Вычисление 120 6" xfId="36927"/>
    <cellStyle name="Вычисление 120 7" xfId="36926"/>
    <cellStyle name="Вычисление 120 8" xfId="36925"/>
    <cellStyle name="Вычисление 121" xfId="36924"/>
    <cellStyle name="Вычисление 121 2" xfId="36923"/>
    <cellStyle name="Вычисление 121 2 2" xfId="36922"/>
    <cellStyle name="Вычисление 121 2 3" xfId="36921"/>
    <cellStyle name="Вычисление 121 2 4" xfId="36920"/>
    <cellStyle name="Вычисление 121 2 5" xfId="36919"/>
    <cellStyle name="Вычисление 121 2 6" xfId="36918"/>
    <cellStyle name="Вычисление 121 3" xfId="36917"/>
    <cellStyle name="Вычисление 121 4" xfId="36916"/>
    <cellStyle name="Вычисление 121 5" xfId="36915"/>
    <cellStyle name="Вычисление 121 6" xfId="36914"/>
    <cellStyle name="Вычисление 121 7" xfId="36913"/>
    <cellStyle name="Вычисление 121 8" xfId="36912"/>
    <cellStyle name="Вычисление 122" xfId="36911"/>
    <cellStyle name="Вычисление 122 2" xfId="36910"/>
    <cellStyle name="Вычисление 122 2 2" xfId="36909"/>
    <cellStyle name="Вычисление 122 2 3" xfId="36908"/>
    <cellStyle name="Вычисление 122 2 4" xfId="36907"/>
    <cellStyle name="Вычисление 122 2 5" xfId="36906"/>
    <cellStyle name="Вычисление 122 2 6" xfId="36905"/>
    <cellStyle name="Вычисление 122 3" xfId="36904"/>
    <cellStyle name="Вычисление 122 4" xfId="36903"/>
    <cellStyle name="Вычисление 122 5" xfId="36902"/>
    <cellStyle name="Вычисление 122 6" xfId="36901"/>
    <cellStyle name="Вычисление 122 7" xfId="36900"/>
    <cellStyle name="Вычисление 122 8" xfId="36899"/>
    <cellStyle name="Вычисление 123" xfId="36898"/>
    <cellStyle name="Вычисление 123 2" xfId="36897"/>
    <cellStyle name="Вычисление 123 2 2" xfId="36896"/>
    <cellStyle name="Вычисление 123 2 3" xfId="36895"/>
    <cellStyle name="Вычисление 123 2 4" xfId="36894"/>
    <cellStyle name="Вычисление 123 2 5" xfId="36893"/>
    <cellStyle name="Вычисление 123 2 6" xfId="36892"/>
    <cellStyle name="Вычисление 123 3" xfId="36891"/>
    <cellStyle name="Вычисление 123 4" xfId="36890"/>
    <cellStyle name="Вычисление 123 5" xfId="36889"/>
    <cellStyle name="Вычисление 123 6" xfId="36888"/>
    <cellStyle name="Вычисление 123 7" xfId="36887"/>
    <cellStyle name="Вычисление 123 8" xfId="36886"/>
    <cellStyle name="Вычисление 124" xfId="36885"/>
    <cellStyle name="Вычисление 124 2" xfId="36884"/>
    <cellStyle name="Вычисление 124 2 2" xfId="36883"/>
    <cellStyle name="Вычисление 124 2 3" xfId="36882"/>
    <cellStyle name="Вычисление 124 2 4" xfId="36881"/>
    <cellStyle name="Вычисление 124 2 5" xfId="36880"/>
    <cellStyle name="Вычисление 124 2 6" xfId="36879"/>
    <cellStyle name="Вычисление 124 3" xfId="36878"/>
    <cellStyle name="Вычисление 124 4" xfId="36877"/>
    <cellStyle name="Вычисление 124 5" xfId="36876"/>
    <cellStyle name="Вычисление 124 6" xfId="36875"/>
    <cellStyle name="Вычисление 124 7" xfId="36874"/>
    <cellStyle name="Вычисление 124 8" xfId="36873"/>
    <cellStyle name="Вычисление 125" xfId="36872"/>
    <cellStyle name="Вычисление 125 2" xfId="36871"/>
    <cellStyle name="Вычисление 125 2 2" xfId="36870"/>
    <cellStyle name="Вычисление 125 2 3" xfId="36869"/>
    <cellStyle name="Вычисление 125 2 4" xfId="36868"/>
    <cellStyle name="Вычисление 125 2 5" xfId="36867"/>
    <cellStyle name="Вычисление 125 2 6" xfId="36866"/>
    <cellStyle name="Вычисление 125 3" xfId="36865"/>
    <cellStyle name="Вычисление 125 4" xfId="36864"/>
    <cellStyle name="Вычисление 125 5" xfId="36863"/>
    <cellStyle name="Вычисление 125 6" xfId="36862"/>
    <cellStyle name="Вычисление 125 7" xfId="36861"/>
    <cellStyle name="Вычисление 125 8" xfId="36860"/>
    <cellStyle name="Вычисление 126" xfId="36859"/>
    <cellStyle name="Вычисление 126 2" xfId="36858"/>
    <cellStyle name="Вычисление 126 2 2" xfId="36857"/>
    <cellStyle name="Вычисление 126 2 3" xfId="36856"/>
    <cellStyle name="Вычисление 126 2 4" xfId="36855"/>
    <cellStyle name="Вычисление 126 2 5" xfId="36854"/>
    <cellStyle name="Вычисление 126 2 6" xfId="36853"/>
    <cellStyle name="Вычисление 126 3" xfId="36852"/>
    <cellStyle name="Вычисление 126 4" xfId="36851"/>
    <cellStyle name="Вычисление 126 5" xfId="36850"/>
    <cellStyle name="Вычисление 126 6" xfId="36849"/>
    <cellStyle name="Вычисление 126 7" xfId="36848"/>
    <cellStyle name="Вычисление 126 8" xfId="36847"/>
    <cellStyle name="Вычисление 127" xfId="36846"/>
    <cellStyle name="Вычисление 127 2" xfId="36845"/>
    <cellStyle name="Вычисление 127 2 2" xfId="36844"/>
    <cellStyle name="Вычисление 127 2 3" xfId="36843"/>
    <cellStyle name="Вычисление 127 2 4" xfId="36842"/>
    <cellStyle name="Вычисление 127 2 5" xfId="36841"/>
    <cellStyle name="Вычисление 127 2 6" xfId="36840"/>
    <cellStyle name="Вычисление 127 3" xfId="36839"/>
    <cellStyle name="Вычисление 127 4" xfId="36838"/>
    <cellStyle name="Вычисление 127 5" xfId="36837"/>
    <cellStyle name="Вычисление 127 6" xfId="36836"/>
    <cellStyle name="Вычисление 127 7" xfId="36835"/>
    <cellStyle name="Вычисление 127 8" xfId="36834"/>
    <cellStyle name="Вычисление 128" xfId="36833"/>
    <cellStyle name="Вычисление 128 2" xfId="36832"/>
    <cellStyle name="Вычисление 128 2 2" xfId="36831"/>
    <cellStyle name="Вычисление 128 2 3" xfId="36830"/>
    <cellStyle name="Вычисление 128 2 4" xfId="36829"/>
    <cellStyle name="Вычисление 128 2 5" xfId="36828"/>
    <cellStyle name="Вычисление 128 2 6" xfId="36827"/>
    <cellStyle name="Вычисление 128 3" xfId="36826"/>
    <cellStyle name="Вычисление 128 4" xfId="36825"/>
    <cellStyle name="Вычисление 128 5" xfId="36824"/>
    <cellStyle name="Вычисление 128 6" xfId="36823"/>
    <cellStyle name="Вычисление 128 7" xfId="36822"/>
    <cellStyle name="Вычисление 128 8" xfId="36821"/>
    <cellStyle name="Вычисление 129" xfId="36820"/>
    <cellStyle name="Вычисление 129 2" xfId="36819"/>
    <cellStyle name="Вычисление 129 2 2" xfId="36818"/>
    <cellStyle name="Вычисление 129 2 3" xfId="36817"/>
    <cellStyle name="Вычисление 129 2 4" xfId="36816"/>
    <cellStyle name="Вычисление 129 2 5" xfId="36815"/>
    <cellStyle name="Вычисление 129 2 6" xfId="36814"/>
    <cellStyle name="Вычисление 129 3" xfId="36813"/>
    <cellStyle name="Вычисление 129 4" xfId="36812"/>
    <cellStyle name="Вычисление 129 5" xfId="36811"/>
    <cellStyle name="Вычисление 129 6" xfId="36810"/>
    <cellStyle name="Вычисление 129 7" xfId="36809"/>
    <cellStyle name="Вычисление 129 8" xfId="36808"/>
    <cellStyle name="Вычисление 13" xfId="36807"/>
    <cellStyle name="Вычисление 13 2" xfId="36806"/>
    <cellStyle name="Вычисление 13 2 2" xfId="36805"/>
    <cellStyle name="Вычисление 13 2 3" xfId="36804"/>
    <cellStyle name="Вычисление 13 2 4" xfId="36803"/>
    <cellStyle name="Вычисление 13 2 5" xfId="36802"/>
    <cellStyle name="Вычисление 13 2 6" xfId="36801"/>
    <cellStyle name="Вычисление 13 3" xfId="36800"/>
    <cellStyle name="Вычисление 13 4" xfId="36799"/>
    <cellStyle name="Вычисление 13 5" xfId="36798"/>
    <cellStyle name="Вычисление 13 6" xfId="36797"/>
    <cellStyle name="Вычисление 13 7" xfId="36796"/>
    <cellStyle name="Вычисление 13 8" xfId="36795"/>
    <cellStyle name="Вычисление 130" xfId="36794"/>
    <cellStyle name="Вычисление 130 2" xfId="36793"/>
    <cellStyle name="Вычисление 130 2 2" xfId="36792"/>
    <cellStyle name="Вычисление 130 2 3" xfId="36791"/>
    <cellStyle name="Вычисление 130 2 4" xfId="36790"/>
    <cellStyle name="Вычисление 130 2 5" xfId="36789"/>
    <cellStyle name="Вычисление 130 2 6" xfId="36788"/>
    <cellStyle name="Вычисление 130 3" xfId="36787"/>
    <cellStyle name="Вычисление 130 4" xfId="36786"/>
    <cellStyle name="Вычисление 130 5" xfId="36785"/>
    <cellStyle name="Вычисление 130 6" xfId="36784"/>
    <cellStyle name="Вычисление 130 7" xfId="36783"/>
    <cellStyle name="Вычисление 130 8" xfId="36782"/>
    <cellStyle name="Вычисление 131" xfId="36781"/>
    <cellStyle name="Вычисление 131 2" xfId="36780"/>
    <cellStyle name="Вычисление 131 2 2" xfId="36779"/>
    <cellStyle name="Вычисление 131 2 3" xfId="36778"/>
    <cellStyle name="Вычисление 131 2 4" xfId="36777"/>
    <cellStyle name="Вычисление 131 2 5" xfId="36776"/>
    <cellStyle name="Вычисление 131 2 6" xfId="36775"/>
    <cellStyle name="Вычисление 131 3" xfId="36774"/>
    <cellStyle name="Вычисление 131 4" xfId="36773"/>
    <cellStyle name="Вычисление 131 5" xfId="36772"/>
    <cellStyle name="Вычисление 131 6" xfId="36771"/>
    <cellStyle name="Вычисление 131 7" xfId="36770"/>
    <cellStyle name="Вычисление 131 8" xfId="36769"/>
    <cellStyle name="Вычисление 132" xfId="36768"/>
    <cellStyle name="Вычисление 132 2" xfId="36767"/>
    <cellStyle name="Вычисление 132 2 2" xfId="36766"/>
    <cellStyle name="Вычисление 132 2 3" xfId="36765"/>
    <cellStyle name="Вычисление 132 2 4" xfId="36764"/>
    <cellStyle name="Вычисление 132 2 5" xfId="36763"/>
    <cellStyle name="Вычисление 132 2 6" xfId="36762"/>
    <cellStyle name="Вычисление 132 3" xfId="36761"/>
    <cellStyle name="Вычисление 132 4" xfId="36760"/>
    <cellStyle name="Вычисление 132 5" xfId="36759"/>
    <cellStyle name="Вычисление 132 6" xfId="36758"/>
    <cellStyle name="Вычисление 132 7" xfId="36757"/>
    <cellStyle name="Вычисление 132 8" xfId="36756"/>
    <cellStyle name="Вычисление 133" xfId="36755"/>
    <cellStyle name="Вычисление 133 2" xfId="36754"/>
    <cellStyle name="Вычисление 133 2 2" xfId="36753"/>
    <cellStyle name="Вычисление 133 2 3" xfId="36752"/>
    <cellStyle name="Вычисление 133 2 4" xfId="36751"/>
    <cellStyle name="Вычисление 133 2 5" xfId="36750"/>
    <cellStyle name="Вычисление 133 2 6" xfId="36749"/>
    <cellStyle name="Вычисление 133 3" xfId="36748"/>
    <cellStyle name="Вычисление 133 4" xfId="36747"/>
    <cellStyle name="Вычисление 133 5" xfId="36746"/>
    <cellStyle name="Вычисление 133 6" xfId="36745"/>
    <cellStyle name="Вычисление 133 7" xfId="36744"/>
    <cellStyle name="Вычисление 133 8" xfId="36743"/>
    <cellStyle name="Вычисление 134" xfId="36742"/>
    <cellStyle name="Вычисление 134 2" xfId="36741"/>
    <cellStyle name="Вычисление 134 2 2" xfId="36740"/>
    <cellStyle name="Вычисление 134 2 3" xfId="36739"/>
    <cellStyle name="Вычисление 134 2 4" xfId="36738"/>
    <cellStyle name="Вычисление 134 2 5" xfId="36737"/>
    <cellStyle name="Вычисление 134 2 6" xfId="36736"/>
    <cellStyle name="Вычисление 134 3" xfId="36735"/>
    <cellStyle name="Вычисление 134 4" xfId="36734"/>
    <cellStyle name="Вычисление 134 5" xfId="36733"/>
    <cellStyle name="Вычисление 134 6" xfId="36732"/>
    <cellStyle name="Вычисление 134 7" xfId="36731"/>
    <cellStyle name="Вычисление 134 8" xfId="36730"/>
    <cellStyle name="Вычисление 135" xfId="36729"/>
    <cellStyle name="Вычисление 135 2" xfId="36728"/>
    <cellStyle name="Вычисление 135 2 2" xfId="36727"/>
    <cellStyle name="Вычисление 135 2 3" xfId="36726"/>
    <cellStyle name="Вычисление 135 2 4" xfId="36725"/>
    <cellStyle name="Вычисление 135 2 5" xfId="36724"/>
    <cellStyle name="Вычисление 135 2 6" xfId="36723"/>
    <cellStyle name="Вычисление 135 3" xfId="36722"/>
    <cellStyle name="Вычисление 135 4" xfId="36721"/>
    <cellStyle name="Вычисление 135 5" xfId="36720"/>
    <cellStyle name="Вычисление 135 6" xfId="36719"/>
    <cellStyle name="Вычисление 135 7" xfId="36718"/>
    <cellStyle name="Вычисление 135 8" xfId="36717"/>
    <cellStyle name="Вычисление 136" xfId="36716"/>
    <cellStyle name="Вычисление 136 2" xfId="36715"/>
    <cellStyle name="Вычисление 136 2 2" xfId="36714"/>
    <cellStyle name="Вычисление 136 2 3" xfId="36713"/>
    <cellStyle name="Вычисление 136 2 4" xfId="36712"/>
    <cellStyle name="Вычисление 136 2 5" xfId="36711"/>
    <cellStyle name="Вычисление 136 2 6" xfId="36710"/>
    <cellStyle name="Вычисление 136 3" xfId="36709"/>
    <cellStyle name="Вычисление 136 4" xfId="36708"/>
    <cellStyle name="Вычисление 136 5" xfId="36707"/>
    <cellStyle name="Вычисление 136 6" xfId="36706"/>
    <cellStyle name="Вычисление 136 7" xfId="36705"/>
    <cellStyle name="Вычисление 136 8" xfId="36704"/>
    <cellStyle name="Вычисление 137" xfId="36703"/>
    <cellStyle name="Вычисление 137 2" xfId="36702"/>
    <cellStyle name="Вычисление 137 2 2" xfId="36701"/>
    <cellStyle name="Вычисление 137 2 3" xfId="36700"/>
    <cellStyle name="Вычисление 137 2 4" xfId="36699"/>
    <cellStyle name="Вычисление 137 2 5" xfId="36698"/>
    <cellStyle name="Вычисление 137 2 6" xfId="36697"/>
    <cellStyle name="Вычисление 137 3" xfId="36696"/>
    <cellStyle name="Вычисление 137 4" xfId="36695"/>
    <cellStyle name="Вычисление 137 5" xfId="36694"/>
    <cellStyle name="Вычисление 137 6" xfId="36693"/>
    <cellStyle name="Вычисление 137 7" xfId="36692"/>
    <cellStyle name="Вычисление 137 8" xfId="36691"/>
    <cellStyle name="Вычисление 138" xfId="36690"/>
    <cellStyle name="Вычисление 138 2" xfId="36689"/>
    <cellStyle name="Вычисление 138 2 2" xfId="36688"/>
    <cellStyle name="Вычисление 138 2 3" xfId="36687"/>
    <cellStyle name="Вычисление 138 2 4" xfId="36686"/>
    <cellStyle name="Вычисление 138 2 5" xfId="36685"/>
    <cellStyle name="Вычисление 138 2 6" xfId="36684"/>
    <cellStyle name="Вычисление 138 3" xfId="36683"/>
    <cellStyle name="Вычисление 138 4" xfId="36682"/>
    <cellStyle name="Вычисление 138 5" xfId="36681"/>
    <cellStyle name="Вычисление 138 6" xfId="36680"/>
    <cellStyle name="Вычисление 138 7" xfId="36679"/>
    <cellStyle name="Вычисление 138 8" xfId="36678"/>
    <cellStyle name="Вычисление 139" xfId="36677"/>
    <cellStyle name="Вычисление 139 2" xfId="36676"/>
    <cellStyle name="Вычисление 139 2 2" xfId="36675"/>
    <cellStyle name="Вычисление 139 2 3" xfId="36674"/>
    <cellStyle name="Вычисление 139 2 4" xfId="36673"/>
    <cellStyle name="Вычисление 139 2 5" xfId="36672"/>
    <cellStyle name="Вычисление 139 2 6" xfId="36671"/>
    <cellStyle name="Вычисление 139 3" xfId="36670"/>
    <cellStyle name="Вычисление 139 4" xfId="36669"/>
    <cellStyle name="Вычисление 139 5" xfId="36668"/>
    <cellStyle name="Вычисление 139 6" xfId="36667"/>
    <cellStyle name="Вычисление 139 7" xfId="36666"/>
    <cellStyle name="Вычисление 139 8" xfId="36665"/>
    <cellStyle name="Вычисление 14" xfId="36664"/>
    <cellStyle name="Вычисление 14 2" xfId="36663"/>
    <cellStyle name="Вычисление 14 2 2" xfId="36662"/>
    <cellStyle name="Вычисление 14 2 3" xfId="36661"/>
    <cellStyle name="Вычисление 14 2 4" xfId="36660"/>
    <cellStyle name="Вычисление 14 2 5" xfId="36659"/>
    <cellStyle name="Вычисление 14 2 6" xfId="36658"/>
    <cellStyle name="Вычисление 14 3" xfId="36657"/>
    <cellStyle name="Вычисление 14 4" xfId="36656"/>
    <cellStyle name="Вычисление 14 5" xfId="36655"/>
    <cellStyle name="Вычисление 14 6" xfId="36654"/>
    <cellStyle name="Вычисление 14 7" xfId="36653"/>
    <cellStyle name="Вычисление 14 8" xfId="36652"/>
    <cellStyle name="Вычисление 140" xfId="36651"/>
    <cellStyle name="Вычисление 140 2" xfId="36650"/>
    <cellStyle name="Вычисление 140 2 2" xfId="36649"/>
    <cellStyle name="Вычисление 140 2 3" xfId="36648"/>
    <cellStyle name="Вычисление 140 2 4" xfId="36647"/>
    <cellStyle name="Вычисление 140 2 5" xfId="36646"/>
    <cellStyle name="Вычисление 140 2 6" xfId="36645"/>
    <cellStyle name="Вычисление 140 3" xfId="36644"/>
    <cellStyle name="Вычисление 140 4" xfId="36643"/>
    <cellStyle name="Вычисление 140 5" xfId="36642"/>
    <cellStyle name="Вычисление 140 6" xfId="36641"/>
    <cellStyle name="Вычисление 140 7" xfId="36640"/>
    <cellStyle name="Вычисление 140 8" xfId="36639"/>
    <cellStyle name="Вычисление 141" xfId="36638"/>
    <cellStyle name="Вычисление 141 2" xfId="36637"/>
    <cellStyle name="Вычисление 141 2 2" xfId="36636"/>
    <cellStyle name="Вычисление 141 2 3" xfId="36635"/>
    <cellStyle name="Вычисление 141 2 4" xfId="36634"/>
    <cellStyle name="Вычисление 141 2 5" xfId="36633"/>
    <cellStyle name="Вычисление 141 2 6" xfId="36632"/>
    <cellStyle name="Вычисление 141 3" xfId="36631"/>
    <cellStyle name="Вычисление 141 4" xfId="36630"/>
    <cellStyle name="Вычисление 141 5" xfId="36629"/>
    <cellStyle name="Вычисление 141 6" xfId="36628"/>
    <cellStyle name="Вычисление 141 7" xfId="36627"/>
    <cellStyle name="Вычисление 141 8" xfId="36626"/>
    <cellStyle name="Вычисление 142" xfId="36625"/>
    <cellStyle name="Вычисление 142 2" xfId="36624"/>
    <cellStyle name="Вычисление 142 2 2" xfId="36623"/>
    <cellStyle name="Вычисление 142 2 3" xfId="36622"/>
    <cellStyle name="Вычисление 142 2 4" xfId="36621"/>
    <cellStyle name="Вычисление 142 2 5" xfId="36620"/>
    <cellStyle name="Вычисление 142 2 6" xfId="36619"/>
    <cellStyle name="Вычисление 142 3" xfId="36618"/>
    <cellStyle name="Вычисление 142 4" xfId="36617"/>
    <cellStyle name="Вычисление 142 5" xfId="36616"/>
    <cellStyle name="Вычисление 142 6" xfId="36615"/>
    <cellStyle name="Вычисление 142 7" xfId="36614"/>
    <cellStyle name="Вычисление 142 8" xfId="36613"/>
    <cellStyle name="Вычисление 143" xfId="36612"/>
    <cellStyle name="Вычисление 143 2" xfId="36611"/>
    <cellStyle name="Вычисление 143 2 2" xfId="36610"/>
    <cellStyle name="Вычисление 143 2 3" xfId="36609"/>
    <cellStyle name="Вычисление 143 2 4" xfId="36608"/>
    <cellStyle name="Вычисление 143 2 5" xfId="36607"/>
    <cellStyle name="Вычисление 143 2 6" xfId="36606"/>
    <cellStyle name="Вычисление 143 3" xfId="36605"/>
    <cellStyle name="Вычисление 143 4" xfId="36604"/>
    <cellStyle name="Вычисление 143 5" xfId="36603"/>
    <cellStyle name="Вычисление 143 6" xfId="36602"/>
    <cellStyle name="Вычисление 143 7" xfId="36601"/>
    <cellStyle name="Вычисление 143 8" xfId="36600"/>
    <cellStyle name="Вычисление 144" xfId="36599"/>
    <cellStyle name="Вычисление 144 2" xfId="36598"/>
    <cellStyle name="Вычисление 144 2 2" xfId="36597"/>
    <cellStyle name="Вычисление 144 2 3" xfId="36596"/>
    <cellStyle name="Вычисление 144 2 4" xfId="36595"/>
    <cellStyle name="Вычисление 144 2 5" xfId="36594"/>
    <cellStyle name="Вычисление 144 2 6" xfId="36593"/>
    <cellStyle name="Вычисление 144 3" xfId="36592"/>
    <cellStyle name="Вычисление 144 4" xfId="36591"/>
    <cellStyle name="Вычисление 144 5" xfId="36590"/>
    <cellStyle name="Вычисление 144 6" xfId="36589"/>
    <cellStyle name="Вычисление 144 7" xfId="36588"/>
    <cellStyle name="Вычисление 144 8" xfId="36587"/>
    <cellStyle name="Вычисление 145" xfId="36586"/>
    <cellStyle name="Вычисление 145 2" xfId="36585"/>
    <cellStyle name="Вычисление 145 2 2" xfId="36584"/>
    <cellStyle name="Вычисление 145 2 3" xfId="36583"/>
    <cellStyle name="Вычисление 145 2 4" xfId="36582"/>
    <cellStyle name="Вычисление 145 2 5" xfId="36581"/>
    <cellStyle name="Вычисление 145 2 6" xfId="36580"/>
    <cellStyle name="Вычисление 145 3" xfId="36579"/>
    <cellStyle name="Вычисление 145 4" xfId="36578"/>
    <cellStyle name="Вычисление 145 5" xfId="36577"/>
    <cellStyle name="Вычисление 145 6" xfId="36576"/>
    <cellStyle name="Вычисление 145 7" xfId="36575"/>
    <cellStyle name="Вычисление 145 8" xfId="36574"/>
    <cellStyle name="Вычисление 146" xfId="36573"/>
    <cellStyle name="Вычисление 146 2" xfId="36572"/>
    <cellStyle name="Вычисление 146 2 2" xfId="36571"/>
    <cellStyle name="Вычисление 146 2 3" xfId="36570"/>
    <cellStyle name="Вычисление 146 2 4" xfId="36569"/>
    <cellStyle name="Вычисление 146 2 5" xfId="36568"/>
    <cellStyle name="Вычисление 146 2 6" xfId="36567"/>
    <cellStyle name="Вычисление 146 3" xfId="36566"/>
    <cellStyle name="Вычисление 146 4" xfId="36565"/>
    <cellStyle name="Вычисление 146 5" xfId="36564"/>
    <cellStyle name="Вычисление 146 6" xfId="36563"/>
    <cellStyle name="Вычисление 146 7" xfId="36562"/>
    <cellStyle name="Вычисление 146 8" xfId="36561"/>
    <cellStyle name="Вычисление 147" xfId="36560"/>
    <cellStyle name="Вычисление 147 2" xfId="36559"/>
    <cellStyle name="Вычисление 147 2 2" xfId="36558"/>
    <cellStyle name="Вычисление 147 2 3" xfId="36557"/>
    <cellStyle name="Вычисление 147 2 4" xfId="36556"/>
    <cellStyle name="Вычисление 147 2 5" xfId="36555"/>
    <cellStyle name="Вычисление 147 2 6" xfId="36554"/>
    <cellStyle name="Вычисление 147 3" xfId="36553"/>
    <cellStyle name="Вычисление 147 4" xfId="36552"/>
    <cellStyle name="Вычисление 147 5" xfId="36551"/>
    <cellStyle name="Вычисление 147 6" xfId="36550"/>
    <cellStyle name="Вычисление 147 7" xfId="36549"/>
    <cellStyle name="Вычисление 147 8" xfId="36548"/>
    <cellStyle name="Вычисление 148" xfId="36547"/>
    <cellStyle name="Вычисление 148 2" xfId="36546"/>
    <cellStyle name="Вычисление 148 2 2" xfId="36545"/>
    <cellStyle name="Вычисление 148 2 3" xfId="36544"/>
    <cellStyle name="Вычисление 148 2 4" xfId="36543"/>
    <cellStyle name="Вычисление 148 2 5" xfId="36542"/>
    <cellStyle name="Вычисление 148 2 6" xfId="36541"/>
    <cellStyle name="Вычисление 148 3" xfId="36540"/>
    <cellStyle name="Вычисление 148 4" xfId="36539"/>
    <cellStyle name="Вычисление 148 5" xfId="36538"/>
    <cellStyle name="Вычисление 148 6" xfId="36537"/>
    <cellStyle name="Вычисление 148 7" xfId="36536"/>
    <cellStyle name="Вычисление 148 8" xfId="36535"/>
    <cellStyle name="Вычисление 149" xfId="36534"/>
    <cellStyle name="Вычисление 149 2" xfId="36533"/>
    <cellStyle name="Вычисление 149 2 2" xfId="36532"/>
    <cellStyle name="Вычисление 149 2 3" xfId="36531"/>
    <cellStyle name="Вычисление 149 2 4" xfId="36530"/>
    <cellStyle name="Вычисление 149 2 5" xfId="36529"/>
    <cellStyle name="Вычисление 149 2 6" xfId="36528"/>
    <cellStyle name="Вычисление 149 3" xfId="36527"/>
    <cellStyle name="Вычисление 149 4" xfId="36526"/>
    <cellStyle name="Вычисление 149 5" xfId="36525"/>
    <cellStyle name="Вычисление 149 6" xfId="36524"/>
    <cellStyle name="Вычисление 149 7" xfId="36523"/>
    <cellStyle name="Вычисление 149 8" xfId="36522"/>
    <cellStyle name="Вычисление 15" xfId="36521"/>
    <cellStyle name="Вычисление 15 2" xfId="36520"/>
    <cellStyle name="Вычисление 15 2 2" xfId="36519"/>
    <cellStyle name="Вычисление 15 2 3" xfId="36518"/>
    <cellStyle name="Вычисление 15 2 4" xfId="36517"/>
    <cellStyle name="Вычисление 15 2 5" xfId="36516"/>
    <cellStyle name="Вычисление 15 2 6" xfId="36515"/>
    <cellStyle name="Вычисление 15 3" xfId="36514"/>
    <cellStyle name="Вычисление 15 4" xfId="36513"/>
    <cellStyle name="Вычисление 15 5" xfId="36512"/>
    <cellStyle name="Вычисление 15 6" xfId="36511"/>
    <cellStyle name="Вычисление 15 7" xfId="36510"/>
    <cellStyle name="Вычисление 15 8" xfId="36509"/>
    <cellStyle name="Вычисление 150" xfId="36508"/>
    <cellStyle name="Вычисление 150 2" xfId="36507"/>
    <cellStyle name="Вычисление 150 2 2" xfId="36506"/>
    <cellStyle name="Вычисление 150 2 3" xfId="36505"/>
    <cellStyle name="Вычисление 150 2 4" xfId="36504"/>
    <cellStyle name="Вычисление 150 2 5" xfId="36503"/>
    <cellStyle name="Вычисление 150 2 6" xfId="36502"/>
    <cellStyle name="Вычисление 150 3" xfId="36501"/>
    <cellStyle name="Вычисление 150 4" xfId="36500"/>
    <cellStyle name="Вычисление 150 5" xfId="36499"/>
    <cellStyle name="Вычисление 150 6" xfId="36498"/>
    <cellStyle name="Вычисление 150 7" xfId="36497"/>
    <cellStyle name="Вычисление 150 8" xfId="36496"/>
    <cellStyle name="Вычисление 151" xfId="36495"/>
    <cellStyle name="Вычисление 151 2" xfId="36494"/>
    <cellStyle name="Вычисление 151 2 2" xfId="36493"/>
    <cellStyle name="Вычисление 151 2 3" xfId="36492"/>
    <cellStyle name="Вычисление 151 2 4" xfId="36491"/>
    <cellStyle name="Вычисление 151 2 5" xfId="36490"/>
    <cellStyle name="Вычисление 151 2 6" xfId="36489"/>
    <cellStyle name="Вычисление 151 3" xfId="36488"/>
    <cellStyle name="Вычисление 151 4" xfId="36487"/>
    <cellStyle name="Вычисление 151 5" xfId="36486"/>
    <cellStyle name="Вычисление 151 6" xfId="36485"/>
    <cellStyle name="Вычисление 151 7" xfId="36484"/>
    <cellStyle name="Вычисление 151 8" xfId="36483"/>
    <cellStyle name="Вычисление 16" xfId="36482"/>
    <cellStyle name="Вычисление 16 2" xfId="36481"/>
    <cellStyle name="Вычисление 16 2 2" xfId="36480"/>
    <cellStyle name="Вычисление 16 2 3" xfId="36479"/>
    <cellStyle name="Вычисление 16 2 4" xfId="36478"/>
    <cellStyle name="Вычисление 16 2 5" xfId="36477"/>
    <cellStyle name="Вычисление 16 2 6" xfId="36476"/>
    <cellStyle name="Вычисление 16 3" xfId="36475"/>
    <cellStyle name="Вычисление 16 4" xfId="36474"/>
    <cellStyle name="Вычисление 16 5" xfId="36473"/>
    <cellStyle name="Вычисление 16 6" xfId="36472"/>
    <cellStyle name="Вычисление 16 7" xfId="36471"/>
    <cellStyle name="Вычисление 16 8" xfId="36470"/>
    <cellStyle name="Вычисление 17" xfId="36469"/>
    <cellStyle name="Вычисление 17 2" xfId="36468"/>
    <cellStyle name="Вычисление 17 2 2" xfId="36467"/>
    <cellStyle name="Вычисление 17 2 3" xfId="36466"/>
    <cellStyle name="Вычисление 17 2 4" xfId="36465"/>
    <cellStyle name="Вычисление 17 2 5" xfId="36464"/>
    <cellStyle name="Вычисление 17 2 6" xfId="36463"/>
    <cellStyle name="Вычисление 17 3" xfId="36462"/>
    <cellStyle name="Вычисление 17 4" xfId="36461"/>
    <cellStyle name="Вычисление 17 5" xfId="36460"/>
    <cellStyle name="Вычисление 17 6" xfId="36459"/>
    <cellStyle name="Вычисление 17 7" xfId="36458"/>
    <cellStyle name="Вычисление 17 8" xfId="36457"/>
    <cellStyle name="Вычисление 18" xfId="36456"/>
    <cellStyle name="Вычисление 18 2" xfId="36455"/>
    <cellStyle name="Вычисление 18 2 2" xfId="36454"/>
    <cellStyle name="Вычисление 18 2 3" xfId="36453"/>
    <cellStyle name="Вычисление 18 2 4" xfId="36452"/>
    <cellStyle name="Вычисление 18 2 5" xfId="36451"/>
    <cellStyle name="Вычисление 18 2 6" xfId="36450"/>
    <cellStyle name="Вычисление 18 3" xfId="36449"/>
    <cellStyle name="Вычисление 18 4" xfId="36448"/>
    <cellStyle name="Вычисление 18 5" xfId="36447"/>
    <cellStyle name="Вычисление 18 6" xfId="36446"/>
    <cellStyle name="Вычисление 18 7" xfId="36445"/>
    <cellStyle name="Вычисление 18 8" xfId="36444"/>
    <cellStyle name="Вычисление 19" xfId="36443"/>
    <cellStyle name="Вычисление 19 2" xfId="36442"/>
    <cellStyle name="Вычисление 19 2 2" xfId="36441"/>
    <cellStyle name="Вычисление 19 2 3" xfId="36440"/>
    <cellStyle name="Вычисление 19 2 4" xfId="36439"/>
    <cellStyle name="Вычисление 19 2 5" xfId="36438"/>
    <cellStyle name="Вычисление 19 2 6" xfId="36437"/>
    <cellStyle name="Вычисление 19 3" xfId="36436"/>
    <cellStyle name="Вычисление 19 4" xfId="36435"/>
    <cellStyle name="Вычисление 19 5" xfId="36434"/>
    <cellStyle name="Вычисление 19 6" xfId="36433"/>
    <cellStyle name="Вычисление 19 7" xfId="36432"/>
    <cellStyle name="Вычисление 19 8" xfId="36431"/>
    <cellStyle name="Вычисление 2" xfId="36430"/>
    <cellStyle name="Вычисление 2 10" xfId="36429"/>
    <cellStyle name="Вычисление 2 10 2" xfId="36428"/>
    <cellStyle name="Вычисление 2 10 2 2" xfId="36427"/>
    <cellStyle name="Вычисление 2 10 2 3" xfId="36426"/>
    <cellStyle name="Вычисление 2 10 2 4" xfId="36425"/>
    <cellStyle name="Вычисление 2 10 2 5" xfId="36424"/>
    <cellStyle name="Вычисление 2 10 2 6" xfId="36423"/>
    <cellStyle name="Вычисление 2 10 3" xfId="36422"/>
    <cellStyle name="Вычисление 2 10 4" xfId="36421"/>
    <cellStyle name="Вычисление 2 10 5" xfId="36420"/>
    <cellStyle name="Вычисление 2 10 6" xfId="36419"/>
    <cellStyle name="Вычисление 2 10 7" xfId="36418"/>
    <cellStyle name="Вычисление 2 10 8" xfId="36417"/>
    <cellStyle name="Вычисление 2 11" xfId="36416"/>
    <cellStyle name="Вычисление 2 11 2" xfId="36415"/>
    <cellStyle name="Вычисление 2 11 2 2" xfId="36414"/>
    <cellStyle name="Вычисление 2 11 2 3" xfId="36413"/>
    <cellStyle name="Вычисление 2 11 2 4" xfId="36412"/>
    <cellStyle name="Вычисление 2 11 2 5" xfId="36411"/>
    <cellStyle name="Вычисление 2 11 2 6" xfId="36410"/>
    <cellStyle name="Вычисление 2 11 3" xfId="36409"/>
    <cellStyle name="Вычисление 2 11 4" xfId="36408"/>
    <cellStyle name="Вычисление 2 11 5" xfId="36407"/>
    <cellStyle name="Вычисление 2 11 6" xfId="36406"/>
    <cellStyle name="Вычисление 2 11 7" xfId="36405"/>
    <cellStyle name="Вычисление 2 11 8" xfId="36404"/>
    <cellStyle name="Вычисление 2 12" xfId="36403"/>
    <cellStyle name="Вычисление 2 12 2" xfId="36402"/>
    <cellStyle name="Вычисление 2 12 2 2" xfId="36401"/>
    <cellStyle name="Вычисление 2 12 2 3" xfId="36400"/>
    <cellStyle name="Вычисление 2 12 2 4" xfId="36399"/>
    <cellStyle name="Вычисление 2 12 2 5" xfId="36398"/>
    <cellStyle name="Вычисление 2 12 2 6" xfId="36397"/>
    <cellStyle name="Вычисление 2 12 3" xfId="36396"/>
    <cellStyle name="Вычисление 2 12 4" xfId="36395"/>
    <cellStyle name="Вычисление 2 12 5" xfId="36394"/>
    <cellStyle name="Вычисление 2 12 6" xfId="36393"/>
    <cellStyle name="Вычисление 2 12 7" xfId="36392"/>
    <cellStyle name="Вычисление 2 12 8" xfId="36391"/>
    <cellStyle name="Вычисление 2 13" xfId="36390"/>
    <cellStyle name="Вычисление 2 13 2" xfId="36389"/>
    <cellStyle name="Вычисление 2 13 2 2" xfId="36388"/>
    <cellStyle name="Вычисление 2 13 2 3" xfId="36387"/>
    <cellStyle name="Вычисление 2 13 2 4" xfId="36386"/>
    <cellStyle name="Вычисление 2 13 2 5" xfId="36385"/>
    <cellStyle name="Вычисление 2 13 2 6" xfId="36384"/>
    <cellStyle name="Вычисление 2 13 3" xfId="36383"/>
    <cellStyle name="Вычисление 2 13 4" xfId="36382"/>
    <cellStyle name="Вычисление 2 13 5" xfId="36381"/>
    <cellStyle name="Вычисление 2 13 6" xfId="36380"/>
    <cellStyle name="Вычисление 2 13 7" xfId="36379"/>
    <cellStyle name="Вычисление 2 13 8" xfId="36378"/>
    <cellStyle name="Вычисление 2 14" xfId="36377"/>
    <cellStyle name="Вычисление 2 14 2" xfId="36376"/>
    <cellStyle name="Вычисление 2 14 3" xfId="36375"/>
    <cellStyle name="Вычисление 2 14 4" xfId="36374"/>
    <cellStyle name="Вычисление 2 14 5" xfId="36373"/>
    <cellStyle name="Вычисление 2 14 6" xfId="36372"/>
    <cellStyle name="Вычисление 2 15" xfId="36371"/>
    <cellStyle name="Вычисление 2 16" xfId="36370"/>
    <cellStyle name="Вычисление 2 17" xfId="36369"/>
    <cellStyle name="Вычисление 2 18" xfId="36368"/>
    <cellStyle name="Вычисление 2 19" xfId="36367"/>
    <cellStyle name="Вычисление 2 2" xfId="36366"/>
    <cellStyle name="Вычисление 2 2 10" xfId="36365"/>
    <cellStyle name="Вычисление 2 2 11" xfId="36364"/>
    <cellStyle name="Вычисление 2 2 12" xfId="36363"/>
    <cellStyle name="Вычисление 2 2 13" xfId="36362"/>
    <cellStyle name="Вычисление 2 2 14" xfId="36361"/>
    <cellStyle name="Вычисление 2 2 2" xfId="36360"/>
    <cellStyle name="Вычисление 2 2 2 2" xfId="36359"/>
    <cellStyle name="Вычисление 2 2 2 3" xfId="36358"/>
    <cellStyle name="Вычисление 2 2 2 4" xfId="36357"/>
    <cellStyle name="Вычисление 2 2 2 5" xfId="36356"/>
    <cellStyle name="Вычисление 2 2 2 6" xfId="36355"/>
    <cellStyle name="Вычисление 2 2 3" xfId="36354"/>
    <cellStyle name="Вычисление 2 2 4" xfId="36353"/>
    <cellStyle name="Вычисление 2 2 5" xfId="36352"/>
    <cellStyle name="Вычисление 2 2 6" xfId="36351"/>
    <cellStyle name="Вычисление 2 2 7" xfId="36350"/>
    <cellStyle name="Вычисление 2 2 8" xfId="36349"/>
    <cellStyle name="Вычисление 2 2 9" xfId="36348"/>
    <cellStyle name="Вычисление 2 20" xfId="36347"/>
    <cellStyle name="Вычисление 2 21" xfId="36346"/>
    <cellStyle name="Вычисление 2 22" xfId="36345"/>
    <cellStyle name="Вычисление 2 23" xfId="36344"/>
    <cellStyle name="Вычисление 2 24" xfId="36343"/>
    <cellStyle name="Вычисление 2 25" xfId="36342"/>
    <cellStyle name="Вычисление 2 26" xfId="36341"/>
    <cellStyle name="Вычисление 2 3" xfId="36340"/>
    <cellStyle name="Вычисление 2 3 2" xfId="36339"/>
    <cellStyle name="Вычисление 2 3 2 2" xfId="36338"/>
    <cellStyle name="Вычисление 2 3 2 3" xfId="36337"/>
    <cellStyle name="Вычисление 2 3 2 4" xfId="36336"/>
    <cellStyle name="Вычисление 2 3 2 5" xfId="36335"/>
    <cellStyle name="Вычисление 2 3 2 6" xfId="36334"/>
    <cellStyle name="Вычисление 2 3 3" xfId="36333"/>
    <cellStyle name="Вычисление 2 3 4" xfId="36332"/>
    <cellStyle name="Вычисление 2 3 5" xfId="36331"/>
    <cellStyle name="Вычисление 2 3 6" xfId="36330"/>
    <cellStyle name="Вычисление 2 3 7" xfId="36329"/>
    <cellStyle name="Вычисление 2 3 8" xfId="36328"/>
    <cellStyle name="Вычисление 2 4" xfId="36327"/>
    <cellStyle name="Вычисление 2 4 2" xfId="36326"/>
    <cellStyle name="Вычисление 2 4 2 2" xfId="36325"/>
    <cellStyle name="Вычисление 2 4 2 3" xfId="36324"/>
    <cellStyle name="Вычисление 2 4 2 4" xfId="36323"/>
    <cellStyle name="Вычисление 2 4 2 5" xfId="36322"/>
    <cellStyle name="Вычисление 2 4 2 6" xfId="36321"/>
    <cellStyle name="Вычисление 2 4 3" xfId="36320"/>
    <cellStyle name="Вычисление 2 4 4" xfId="36319"/>
    <cellStyle name="Вычисление 2 4 5" xfId="36318"/>
    <cellStyle name="Вычисление 2 4 6" xfId="36317"/>
    <cellStyle name="Вычисление 2 4 7" xfId="36316"/>
    <cellStyle name="Вычисление 2 4 8" xfId="36315"/>
    <cellStyle name="Вычисление 2 5" xfId="36314"/>
    <cellStyle name="Вычисление 2 5 2" xfId="36313"/>
    <cellStyle name="Вычисление 2 5 2 2" xfId="36312"/>
    <cellStyle name="Вычисление 2 5 2 3" xfId="36311"/>
    <cellStyle name="Вычисление 2 5 2 4" xfId="36310"/>
    <cellStyle name="Вычисление 2 5 2 5" xfId="36309"/>
    <cellStyle name="Вычисление 2 5 2 6" xfId="36308"/>
    <cellStyle name="Вычисление 2 5 3" xfId="36307"/>
    <cellStyle name="Вычисление 2 5 4" xfId="36306"/>
    <cellStyle name="Вычисление 2 5 5" xfId="36305"/>
    <cellStyle name="Вычисление 2 5 6" xfId="36304"/>
    <cellStyle name="Вычисление 2 5 7" xfId="36303"/>
    <cellStyle name="Вычисление 2 5 8" xfId="36302"/>
    <cellStyle name="Вычисление 2 6" xfId="36301"/>
    <cellStyle name="Вычисление 2 6 2" xfId="36300"/>
    <cellStyle name="Вычисление 2 6 2 2" xfId="36299"/>
    <cellStyle name="Вычисление 2 6 2 3" xfId="36298"/>
    <cellStyle name="Вычисление 2 6 2 4" xfId="36297"/>
    <cellStyle name="Вычисление 2 6 2 5" xfId="36296"/>
    <cellStyle name="Вычисление 2 6 2 6" xfId="36295"/>
    <cellStyle name="Вычисление 2 6 3" xfId="36294"/>
    <cellStyle name="Вычисление 2 6 4" xfId="36293"/>
    <cellStyle name="Вычисление 2 6 5" xfId="36292"/>
    <cellStyle name="Вычисление 2 6 6" xfId="36291"/>
    <cellStyle name="Вычисление 2 6 7" xfId="36290"/>
    <cellStyle name="Вычисление 2 6 8" xfId="36289"/>
    <cellStyle name="Вычисление 2 7" xfId="36288"/>
    <cellStyle name="Вычисление 2 7 2" xfId="36287"/>
    <cellStyle name="Вычисление 2 7 2 2" xfId="36286"/>
    <cellStyle name="Вычисление 2 7 2 3" xfId="36285"/>
    <cellStyle name="Вычисление 2 7 2 4" xfId="36284"/>
    <cellStyle name="Вычисление 2 7 2 5" xfId="36283"/>
    <cellStyle name="Вычисление 2 7 2 6" xfId="36282"/>
    <cellStyle name="Вычисление 2 7 3" xfId="36281"/>
    <cellStyle name="Вычисление 2 7 4" xfId="36280"/>
    <cellStyle name="Вычисление 2 7 5" xfId="36279"/>
    <cellStyle name="Вычисление 2 7 6" xfId="36278"/>
    <cellStyle name="Вычисление 2 7 7" xfId="36277"/>
    <cellStyle name="Вычисление 2 7 8" xfId="36276"/>
    <cellStyle name="Вычисление 2 8" xfId="36275"/>
    <cellStyle name="Вычисление 2 8 2" xfId="36274"/>
    <cellStyle name="Вычисление 2 8 2 2" xfId="36273"/>
    <cellStyle name="Вычисление 2 8 2 3" xfId="36272"/>
    <cellStyle name="Вычисление 2 8 2 4" xfId="36271"/>
    <cellStyle name="Вычисление 2 8 2 5" xfId="36270"/>
    <cellStyle name="Вычисление 2 8 2 6" xfId="36269"/>
    <cellStyle name="Вычисление 2 8 3" xfId="36268"/>
    <cellStyle name="Вычисление 2 8 4" xfId="36267"/>
    <cellStyle name="Вычисление 2 8 5" xfId="36266"/>
    <cellStyle name="Вычисление 2 8 6" xfId="36265"/>
    <cellStyle name="Вычисление 2 8 7" xfId="36264"/>
    <cellStyle name="Вычисление 2 8 8" xfId="36263"/>
    <cellStyle name="Вычисление 2 9" xfId="36262"/>
    <cellStyle name="Вычисление 2 9 2" xfId="36261"/>
    <cellStyle name="Вычисление 2 9 2 2" xfId="36260"/>
    <cellStyle name="Вычисление 2 9 2 3" xfId="36259"/>
    <cellStyle name="Вычисление 2 9 2 4" xfId="36258"/>
    <cellStyle name="Вычисление 2 9 2 5" xfId="36257"/>
    <cellStyle name="Вычисление 2 9 2 6" xfId="36256"/>
    <cellStyle name="Вычисление 2 9 3" xfId="36255"/>
    <cellStyle name="Вычисление 2 9 4" xfId="36254"/>
    <cellStyle name="Вычисление 2 9 5" xfId="36253"/>
    <cellStyle name="Вычисление 2 9 6" xfId="36252"/>
    <cellStyle name="Вычисление 2 9 7" xfId="36251"/>
    <cellStyle name="Вычисление 2 9 8" xfId="36250"/>
    <cellStyle name="Вычисление 20" xfId="36249"/>
    <cellStyle name="Вычисление 20 2" xfId="36248"/>
    <cellStyle name="Вычисление 20 2 2" xfId="36247"/>
    <cellStyle name="Вычисление 20 2 3" xfId="36246"/>
    <cellStyle name="Вычисление 20 2 4" xfId="36245"/>
    <cellStyle name="Вычисление 20 2 5" xfId="36244"/>
    <cellStyle name="Вычисление 20 2 6" xfId="36243"/>
    <cellStyle name="Вычисление 20 3" xfId="36242"/>
    <cellStyle name="Вычисление 20 4" xfId="36241"/>
    <cellStyle name="Вычисление 20 5" xfId="36240"/>
    <cellStyle name="Вычисление 20 6" xfId="36239"/>
    <cellStyle name="Вычисление 20 7" xfId="36238"/>
    <cellStyle name="Вычисление 20 8" xfId="36237"/>
    <cellStyle name="Вычисление 21" xfId="36236"/>
    <cellStyle name="Вычисление 21 2" xfId="36235"/>
    <cellStyle name="Вычисление 21 2 2" xfId="36234"/>
    <cellStyle name="Вычисление 21 2 3" xfId="36233"/>
    <cellStyle name="Вычисление 21 2 4" xfId="36232"/>
    <cellStyle name="Вычисление 21 2 5" xfId="36231"/>
    <cellStyle name="Вычисление 21 2 6" xfId="36230"/>
    <cellStyle name="Вычисление 21 3" xfId="36229"/>
    <cellStyle name="Вычисление 21 4" xfId="36228"/>
    <cellStyle name="Вычисление 21 5" xfId="36227"/>
    <cellStyle name="Вычисление 21 6" xfId="36226"/>
    <cellStyle name="Вычисление 21 7" xfId="36225"/>
    <cellStyle name="Вычисление 21 8" xfId="36224"/>
    <cellStyle name="Вычисление 22" xfId="36223"/>
    <cellStyle name="Вычисление 22 2" xfId="36222"/>
    <cellStyle name="Вычисление 22 2 2" xfId="36221"/>
    <cellStyle name="Вычисление 22 2 3" xfId="36220"/>
    <cellStyle name="Вычисление 22 2 4" xfId="36219"/>
    <cellStyle name="Вычисление 22 2 5" xfId="36218"/>
    <cellStyle name="Вычисление 22 2 6" xfId="36217"/>
    <cellStyle name="Вычисление 22 3" xfId="36216"/>
    <cellStyle name="Вычисление 22 4" xfId="36215"/>
    <cellStyle name="Вычисление 22 5" xfId="36214"/>
    <cellStyle name="Вычисление 22 6" xfId="36213"/>
    <cellStyle name="Вычисление 22 7" xfId="36212"/>
    <cellStyle name="Вычисление 22 8" xfId="36211"/>
    <cellStyle name="Вычисление 23" xfId="36210"/>
    <cellStyle name="Вычисление 23 2" xfId="36209"/>
    <cellStyle name="Вычисление 23 2 2" xfId="36208"/>
    <cellStyle name="Вычисление 23 2 3" xfId="36207"/>
    <cellStyle name="Вычисление 23 2 4" xfId="36206"/>
    <cellStyle name="Вычисление 23 2 5" xfId="36205"/>
    <cellStyle name="Вычисление 23 2 6" xfId="36204"/>
    <cellStyle name="Вычисление 23 3" xfId="36203"/>
    <cellStyle name="Вычисление 23 4" xfId="36202"/>
    <cellStyle name="Вычисление 23 5" xfId="36201"/>
    <cellStyle name="Вычисление 23 6" xfId="36200"/>
    <cellStyle name="Вычисление 23 7" xfId="36199"/>
    <cellStyle name="Вычисление 23 8" xfId="36198"/>
    <cellStyle name="Вычисление 24" xfId="36197"/>
    <cellStyle name="Вычисление 24 2" xfId="36196"/>
    <cellStyle name="Вычисление 24 2 2" xfId="36195"/>
    <cellStyle name="Вычисление 24 2 3" xfId="36194"/>
    <cellStyle name="Вычисление 24 2 4" xfId="36193"/>
    <cellStyle name="Вычисление 24 2 5" xfId="36192"/>
    <cellStyle name="Вычисление 24 2 6" xfId="36191"/>
    <cellStyle name="Вычисление 24 3" xfId="36190"/>
    <cellStyle name="Вычисление 24 4" xfId="36189"/>
    <cellStyle name="Вычисление 24 5" xfId="36188"/>
    <cellStyle name="Вычисление 24 6" xfId="36187"/>
    <cellStyle name="Вычисление 24 7" xfId="36186"/>
    <cellStyle name="Вычисление 24 8" xfId="36185"/>
    <cellStyle name="Вычисление 25" xfId="36184"/>
    <cellStyle name="Вычисление 25 2" xfId="36183"/>
    <cellStyle name="Вычисление 25 2 2" xfId="36182"/>
    <cellStyle name="Вычисление 25 2 3" xfId="36181"/>
    <cellStyle name="Вычисление 25 2 4" xfId="36180"/>
    <cellStyle name="Вычисление 25 2 5" xfId="36179"/>
    <cellStyle name="Вычисление 25 2 6" xfId="36178"/>
    <cellStyle name="Вычисление 25 3" xfId="36177"/>
    <cellStyle name="Вычисление 25 4" xfId="36176"/>
    <cellStyle name="Вычисление 25 5" xfId="36175"/>
    <cellStyle name="Вычисление 25 6" xfId="36174"/>
    <cellStyle name="Вычисление 25 7" xfId="36173"/>
    <cellStyle name="Вычисление 25 8" xfId="36172"/>
    <cellStyle name="Вычисление 26" xfId="36171"/>
    <cellStyle name="Вычисление 26 2" xfId="36170"/>
    <cellStyle name="Вычисление 26 2 2" xfId="36169"/>
    <cellStyle name="Вычисление 26 2 3" xfId="36168"/>
    <cellStyle name="Вычисление 26 2 4" xfId="36167"/>
    <cellStyle name="Вычисление 26 2 5" xfId="36166"/>
    <cellStyle name="Вычисление 26 2 6" xfId="36165"/>
    <cellStyle name="Вычисление 26 3" xfId="36164"/>
    <cellStyle name="Вычисление 26 4" xfId="36163"/>
    <cellStyle name="Вычисление 26 5" xfId="36162"/>
    <cellStyle name="Вычисление 26 6" xfId="36161"/>
    <cellStyle name="Вычисление 26 7" xfId="36160"/>
    <cellStyle name="Вычисление 26 8" xfId="36159"/>
    <cellStyle name="Вычисление 27" xfId="36158"/>
    <cellStyle name="Вычисление 27 2" xfId="36157"/>
    <cellStyle name="Вычисление 27 2 2" xfId="36156"/>
    <cellStyle name="Вычисление 27 2 3" xfId="36155"/>
    <cellStyle name="Вычисление 27 2 4" xfId="36154"/>
    <cellStyle name="Вычисление 27 2 5" xfId="36153"/>
    <cellStyle name="Вычисление 27 2 6" xfId="36152"/>
    <cellStyle name="Вычисление 27 3" xfId="36151"/>
    <cellStyle name="Вычисление 27 4" xfId="36150"/>
    <cellStyle name="Вычисление 27 5" xfId="36149"/>
    <cellStyle name="Вычисление 27 6" xfId="36148"/>
    <cellStyle name="Вычисление 27 7" xfId="36147"/>
    <cellStyle name="Вычисление 27 8" xfId="36146"/>
    <cellStyle name="Вычисление 28" xfId="36145"/>
    <cellStyle name="Вычисление 28 2" xfId="36144"/>
    <cellStyle name="Вычисление 28 2 2" xfId="36143"/>
    <cellStyle name="Вычисление 28 2 3" xfId="36142"/>
    <cellStyle name="Вычисление 28 2 4" xfId="36141"/>
    <cellStyle name="Вычисление 28 2 5" xfId="36140"/>
    <cellStyle name="Вычисление 28 2 6" xfId="36139"/>
    <cellStyle name="Вычисление 28 3" xfId="36138"/>
    <cellStyle name="Вычисление 28 4" xfId="36137"/>
    <cellStyle name="Вычисление 28 5" xfId="36136"/>
    <cellStyle name="Вычисление 28 6" xfId="36135"/>
    <cellStyle name="Вычисление 28 7" xfId="36134"/>
    <cellStyle name="Вычисление 28 8" xfId="36133"/>
    <cellStyle name="Вычисление 29" xfId="36132"/>
    <cellStyle name="Вычисление 29 2" xfId="36131"/>
    <cellStyle name="Вычисление 29 2 2" xfId="36130"/>
    <cellStyle name="Вычисление 29 2 3" xfId="36129"/>
    <cellStyle name="Вычисление 29 2 4" xfId="36128"/>
    <cellStyle name="Вычисление 29 2 5" xfId="36127"/>
    <cellStyle name="Вычисление 29 2 6" xfId="36126"/>
    <cellStyle name="Вычисление 29 3" xfId="36125"/>
    <cellStyle name="Вычисление 29 4" xfId="36124"/>
    <cellStyle name="Вычисление 29 5" xfId="36123"/>
    <cellStyle name="Вычисление 29 6" xfId="36122"/>
    <cellStyle name="Вычисление 29 7" xfId="36121"/>
    <cellStyle name="Вычисление 29 8" xfId="36120"/>
    <cellStyle name="Вычисление 3" xfId="36119"/>
    <cellStyle name="Вычисление 3 2" xfId="36118"/>
    <cellStyle name="Вычисление 3 2 2" xfId="36117"/>
    <cellStyle name="Вычисление 3 2 3" xfId="36116"/>
    <cellStyle name="Вычисление 3 2 4" xfId="36115"/>
    <cellStyle name="Вычисление 3 2 5" xfId="36114"/>
    <cellStyle name="Вычисление 3 2 6" xfId="36113"/>
    <cellStyle name="Вычисление 3 3" xfId="36112"/>
    <cellStyle name="Вычисление 3 4" xfId="36111"/>
    <cellStyle name="Вычисление 3 5" xfId="36110"/>
    <cellStyle name="Вычисление 3 6" xfId="36109"/>
    <cellStyle name="Вычисление 3 7" xfId="36108"/>
    <cellStyle name="Вычисление 3 8" xfId="36107"/>
    <cellStyle name="Вычисление 30" xfId="36106"/>
    <cellStyle name="Вычисление 30 2" xfId="36105"/>
    <cellStyle name="Вычисление 30 2 2" xfId="36104"/>
    <cellStyle name="Вычисление 30 2 3" xfId="36103"/>
    <cellStyle name="Вычисление 30 2 4" xfId="36102"/>
    <cellStyle name="Вычисление 30 2 5" xfId="36101"/>
    <cellStyle name="Вычисление 30 2 6" xfId="36100"/>
    <cellStyle name="Вычисление 30 3" xfId="36099"/>
    <cellStyle name="Вычисление 30 4" xfId="36098"/>
    <cellStyle name="Вычисление 30 5" xfId="36097"/>
    <cellStyle name="Вычисление 30 6" xfId="36096"/>
    <cellStyle name="Вычисление 30 7" xfId="36095"/>
    <cellStyle name="Вычисление 30 8" xfId="36094"/>
    <cellStyle name="Вычисление 31" xfId="36093"/>
    <cellStyle name="Вычисление 31 2" xfId="36092"/>
    <cellStyle name="Вычисление 31 2 2" xfId="36091"/>
    <cellStyle name="Вычисление 31 2 3" xfId="36090"/>
    <cellStyle name="Вычисление 31 2 4" xfId="36089"/>
    <cellStyle name="Вычисление 31 2 5" xfId="36088"/>
    <cellStyle name="Вычисление 31 2 6" xfId="36087"/>
    <cellStyle name="Вычисление 31 3" xfId="36086"/>
    <cellStyle name="Вычисление 31 4" xfId="36085"/>
    <cellStyle name="Вычисление 31 5" xfId="36084"/>
    <cellStyle name="Вычисление 31 6" xfId="36083"/>
    <cellStyle name="Вычисление 31 7" xfId="36082"/>
    <cellStyle name="Вычисление 31 8" xfId="36081"/>
    <cellStyle name="Вычисление 32" xfId="36080"/>
    <cellStyle name="Вычисление 32 2" xfId="36079"/>
    <cellStyle name="Вычисление 32 2 2" xfId="36078"/>
    <cellStyle name="Вычисление 32 2 3" xfId="36077"/>
    <cellStyle name="Вычисление 32 2 4" xfId="36076"/>
    <cellStyle name="Вычисление 32 2 5" xfId="36075"/>
    <cellStyle name="Вычисление 32 2 6" xfId="36074"/>
    <cellStyle name="Вычисление 32 3" xfId="36073"/>
    <cellStyle name="Вычисление 32 4" xfId="36072"/>
    <cellStyle name="Вычисление 32 5" xfId="36071"/>
    <cellStyle name="Вычисление 32 6" xfId="36070"/>
    <cellStyle name="Вычисление 32 7" xfId="36069"/>
    <cellStyle name="Вычисление 32 8" xfId="36068"/>
    <cellStyle name="Вычисление 33" xfId="36067"/>
    <cellStyle name="Вычисление 33 2" xfId="36066"/>
    <cellStyle name="Вычисление 33 2 2" xfId="36065"/>
    <cellStyle name="Вычисление 33 2 3" xfId="36064"/>
    <cellStyle name="Вычисление 33 2 4" xfId="36063"/>
    <cellStyle name="Вычисление 33 2 5" xfId="36062"/>
    <cellStyle name="Вычисление 33 2 6" xfId="36061"/>
    <cellStyle name="Вычисление 33 3" xfId="36060"/>
    <cellStyle name="Вычисление 33 4" xfId="36059"/>
    <cellStyle name="Вычисление 33 5" xfId="36058"/>
    <cellStyle name="Вычисление 33 6" xfId="36057"/>
    <cellStyle name="Вычисление 33 7" xfId="36056"/>
    <cellStyle name="Вычисление 33 8" xfId="36055"/>
    <cellStyle name="Вычисление 34" xfId="36054"/>
    <cellStyle name="Вычисление 34 2" xfId="36053"/>
    <cellStyle name="Вычисление 34 2 2" xfId="36052"/>
    <cellStyle name="Вычисление 34 2 3" xfId="36051"/>
    <cellStyle name="Вычисление 34 2 4" xfId="36050"/>
    <cellStyle name="Вычисление 34 2 5" xfId="36049"/>
    <cellStyle name="Вычисление 34 2 6" xfId="36048"/>
    <cellStyle name="Вычисление 34 3" xfId="36047"/>
    <cellStyle name="Вычисление 34 4" xfId="36046"/>
    <cellStyle name="Вычисление 34 5" xfId="36045"/>
    <cellStyle name="Вычисление 34 6" xfId="36044"/>
    <cellStyle name="Вычисление 34 7" xfId="36043"/>
    <cellStyle name="Вычисление 34 8" xfId="36042"/>
    <cellStyle name="Вычисление 35" xfId="36041"/>
    <cellStyle name="Вычисление 35 2" xfId="36040"/>
    <cellStyle name="Вычисление 35 2 2" xfId="36039"/>
    <cellStyle name="Вычисление 35 2 3" xfId="36038"/>
    <cellStyle name="Вычисление 35 2 4" xfId="36037"/>
    <cellStyle name="Вычисление 35 2 5" xfId="36036"/>
    <cellStyle name="Вычисление 35 2 6" xfId="36035"/>
    <cellStyle name="Вычисление 35 3" xfId="36034"/>
    <cellStyle name="Вычисление 35 4" xfId="36033"/>
    <cellStyle name="Вычисление 35 5" xfId="36032"/>
    <cellStyle name="Вычисление 35 6" xfId="36031"/>
    <cellStyle name="Вычисление 35 7" xfId="36030"/>
    <cellStyle name="Вычисление 35 8" xfId="36029"/>
    <cellStyle name="Вычисление 36" xfId="36028"/>
    <cellStyle name="Вычисление 36 2" xfId="36027"/>
    <cellStyle name="Вычисление 36 2 2" xfId="36026"/>
    <cellStyle name="Вычисление 36 2 3" xfId="36025"/>
    <cellStyle name="Вычисление 36 2 4" xfId="36024"/>
    <cellStyle name="Вычисление 36 2 5" xfId="36023"/>
    <cellStyle name="Вычисление 36 2 6" xfId="36022"/>
    <cellStyle name="Вычисление 36 3" xfId="36021"/>
    <cellStyle name="Вычисление 36 4" xfId="36020"/>
    <cellStyle name="Вычисление 36 5" xfId="36019"/>
    <cellStyle name="Вычисление 36 6" xfId="36018"/>
    <cellStyle name="Вычисление 36 7" xfId="36017"/>
    <cellStyle name="Вычисление 36 8" xfId="36016"/>
    <cellStyle name="Вычисление 37" xfId="36015"/>
    <cellStyle name="Вычисление 37 2" xfId="36014"/>
    <cellStyle name="Вычисление 37 2 2" xfId="36013"/>
    <cellStyle name="Вычисление 37 2 3" xfId="36012"/>
    <cellStyle name="Вычисление 37 2 4" xfId="36011"/>
    <cellStyle name="Вычисление 37 2 5" xfId="36010"/>
    <cellStyle name="Вычисление 37 2 6" xfId="36009"/>
    <cellStyle name="Вычисление 37 3" xfId="36008"/>
    <cellStyle name="Вычисление 37 4" xfId="36007"/>
    <cellStyle name="Вычисление 37 5" xfId="36006"/>
    <cellStyle name="Вычисление 37 6" xfId="36005"/>
    <cellStyle name="Вычисление 37 7" xfId="36004"/>
    <cellStyle name="Вычисление 37 8" xfId="36003"/>
    <cellStyle name="Вычисление 38" xfId="36002"/>
    <cellStyle name="Вычисление 38 2" xfId="36001"/>
    <cellStyle name="Вычисление 38 2 2" xfId="36000"/>
    <cellStyle name="Вычисление 38 2 3" xfId="35999"/>
    <cellStyle name="Вычисление 38 2 4" xfId="35998"/>
    <cellStyle name="Вычисление 38 2 5" xfId="35997"/>
    <cellStyle name="Вычисление 38 2 6" xfId="35996"/>
    <cellStyle name="Вычисление 38 3" xfId="35995"/>
    <cellStyle name="Вычисление 38 4" xfId="35994"/>
    <cellStyle name="Вычисление 38 5" xfId="35993"/>
    <cellStyle name="Вычисление 38 6" xfId="35992"/>
    <cellStyle name="Вычисление 38 7" xfId="35991"/>
    <cellStyle name="Вычисление 38 8" xfId="35990"/>
    <cellStyle name="Вычисление 39" xfId="35989"/>
    <cellStyle name="Вычисление 39 2" xfId="35988"/>
    <cellStyle name="Вычисление 39 2 2" xfId="35987"/>
    <cellStyle name="Вычисление 39 2 3" xfId="35986"/>
    <cellStyle name="Вычисление 39 2 4" xfId="35985"/>
    <cellStyle name="Вычисление 39 2 5" xfId="35984"/>
    <cellStyle name="Вычисление 39 2 6" xfId="35983"/>
    <cellStyle name="Вычисление 39 3" xfId="35982"/>
    <cellStyle name="Вычисление 39 4" xfId="35981"/>
    <cellStyle name="Вычисление 39 5" xfId="35980"/>
    <cellStyle name="Вычисление 39 6" xfId="35979"/>
    <cellStyle name="Вычисление 39 7" xfId="35978"/>
    <cellStyle name="Вычисление 39 8" xfId="35977"/>
    <cellStyle name="Вычисление 4" xfId="35976"/>
    <cellStyle name="Вычисление 4 2" xfId="35975"/>
    <cellStyle name="Вычисление 4 2 2" xfId="35974"/>
    <cellStyle name="Вычисление 4 2 3" xfId="35973"/>
    <cellStyle name="Вычисление 4 2 4" xfId="35972"/>
    <cellStyle name="Вычисление 4 2 5" xfId="35971"/>
    <cellStyle name="Вычисление 4 2 6" xfId="35970"/>
    <cellStyle name="Вычисление 4 3" xfId="35969"/>
    <cellStyle name="Вычисление 4 4" xfId="35968"/>
    <cellStyle name="Вычисление 4 5" xfId="35967"/>
    <cellStyle name="Вычисление 4 6" xfId="35966"/>
    <cellStyle name="Вычисление 4 7" xfId="35965"/>
    <cellStyle name="Вычисление 4 8" xfId="35964"/>
    <cellStyle name="Вычисление 40" xfId="35963"/>
    <cellStyle name="Вычисление 40 2" xfId="35962"/>
    <cellStyle name="Вычисление 40 2 2" xfId="35961"/>
    <cellStyle name="Вычисление 40 2 3" xfId="35960"/>
    <cellStyle name="Вычисление 40 2 4" xfId="35959"/>
    <cellStyle name="Вычисление 40 2 5" xfId="35958"/>
    <cellStyle name="Вычисление 40 2 6" xfId="35957"/>
    <cellStyle name="Вычисление 40 3" xfId="35956"/>
    <cellStyle name="Вычисление 40 4" xfId="35955"/>
    <cellStyle name="Вычисление 40 5" xfId="35954"/>
    <cellStyle name="Вычисление 40 6" xfId="35953"/>
    <cellStyle name="Вычисление 40 7" xfId="35952"/>
    <cellStyle name="Вычисление 40 8" xfId="35951"/>
    <cellStyle name="Вычисление 41" xfId="35950"/>
    <cellStyle name="Вычисление 41 2" xfId="35949"/>
    <cellStyle name="Вычисление 41 2 2" xfId="35948"/>
    <cellStyle name="Вычисление 41 2 3" xfId="35947"/>
    <cellStyle name="Вычисление 41 2 4" xfId="35946"/>
    <cellStyle name="Вычисление 41 2 5" xfId="35945"/>
    <cellStyle name="Вычисление 41 2 6" xfId="35944"/>
    <cellStyle name="Вычисление 41 3" xfId="35943"/>
    <cellStyle name="Вычисление 41 4" xfId="35942"/>
    <cellStyle name="Вычисление 41 5" xfId="35941"/>
    <cellStyle name="Вычисление 41 6" xfId="35940"/>
    <cellStyle name="Вычисление 41 7" xfId="35939"/>
    <cellStyle name="Вычисление 41 8" xfId="35938"/>
    <cellStyle name="Вычисление 42" xfId="35937"/>
    <cellStyle name="Вычисление 42 2" xfId="35936"/>
    <cellStyle name="Вычисление 42 2 2" xfId="35935"/>
    <cellStyle name="Вычисление 42 2 3" xfId="35934"/>
    <cellStyle name="Вычисление 42 2 4" xfId="35933"/>
    <cellStyle name="Вычисление 42 2 5" xfId="35932"/>
    <cellStyle name="Вычисление 42 2 6" xfId="35931"/>
    <cellStyle name="Вычисление 42 3" xfId="35930"/>
    <cellStyle name="Вычисление 42 4" xfId="35929"/>
    <cellStyle name="Вычисление 42 5" xfId="35928"/>
    <cellStyle name="Вычисление 42 6" xfId="35927"/>
    <cellStyle name="Вычисление 42 7" xfId="35926"/>
    <cellStyle name="Вычисление 42 8" xfId="35925"/>
    <cellStyle name="Вычисление 43" xfId="35924"/>
    <cellStyle name="Вычисление 43 2" xfId="35923"/>
    <cellStyle name="Вычисление 43 2 2" xfId="35922"/>
    <cellStyle name="Вычисление 43 2 3" xfId="35921"/>
    <cellStyle name="Вычисление 43 2 4" xfId="35920"/>
    <cellStyle name="Вычисление 43 2 5" xfId="35919"/>
    <cellStyle name="Вычисление 43 2 6" xfId="35918"/>
    <cellStyle name="Вычисление 43 3" xfId="35917"/>
    <cellStyle name="Вычисление 43 4" xfId="35916"/>
    <cellStyle name="Вычисление 43 5" xfId="35915"/>
    <cellStyle name="Вычисление 43 6" xfId="35914"/>
    <cellStyle name="Вычисление 43 7" xfId="35913"/>
    <cellStyle name="Вычисление 43 8" xfId="35912"/>
    <cellStyle name="Вычисление 44" xfId="35911"/>
    <cellStyle name="Вычисление 44 2" xfId="35910"/>
    <cellStyle name="Вычисление 44 2 2" xfId="35909"/>
    <cellStyle name="Вычисление 44 2 3" xfId="35908"/>
    <cellStyle name="Вычисление 44 2 4" xfId="35907"/>
    <cellStyle name="Вычисление 44 2 5" xfId="35906"/>
    <cellStyle name="Вычисление 44 2 6" xfId="35905"/>
    <cellStyle name="Вычисление 44 3" xfId="35904"/>
    <cellStyle name="Вычисление 44 4" xfId="35903"/>
    <cellStyle name="Вычисление 44 5" xfId="35902"/>
    <cellStyle name="Вычисление 44 6" xfId="35901"/>
    <cellStyle name="Вычисление 44 7" xfId="35900"/>
    <cellStyle name="Вычисление 44 8" xfId="35899"/>
    <cellStyle name="Вычисление 45" xfId="35898"/>
    <cellStyle name="Вычисление 45 2" xfId="35897"/>
    <cellStyle name="Вычисление 45 2 2" xfId="35896"/>
    <cellStyle name="Вычисление 45 2 3" xfId="35895"/>
    <cellStyle name="Вычисление 45 2 4" xfId="35894"/>
    <cellStyle name="Вычисление 45 2 5" xfId="35893"/>
    <cellStyle name="Вычисление 45 2 6" xfId="35892"/>
    <cellStyle name="Вычисление 45 3" xfId="35891"/>
    <cellStyle name="Вычисление 45 4" xfId="35890"/>
    <cellStyle name="Вычисление 45 5" xfId="35889"/>
    <cellStyle name="Вычисление 45 6" xfId="35888"/>
    <cellStyle name="Вычисление 45 7" xfId="35887"/>
    <cellStyle name="Вычисление 45 8" xfId="35886"/>
    <cellStyle name="Вычисление 46" xfId="35885"/>
    <cellStyle name="Вычисление 46 2" xfId="35884"/>
    <cellStyle name="Вычисление 46 2 2" xfId="35883"/>
    <cellStyle name="Вычисление 46 2 3" xfId="35882"/>
    <cellStyle name="Вычисление 46 2 4" xfId="35881"/>
    <cellStyle name="Вычисление 46 2 5" xfId="35880"/>
    <cellStyle name="Вычисление 46 2 6" xfId="35879"/>
    <cellStyle name="Вычисление 46 3" xfId="35878"/>
    <cellStyle name="Вычисление 46 4" xfId="35877"/>
    <cellStyle name="Вычисление 46 5" xfId="35876"/>
    <cellStyle name="Вычисление 46 6" xfId="35875"/>
    <cellStyle name="Вычисление 46 7" xfId="35874"/>
    <cellStyle name="Вычисление 46 8" xfId="35873"/>
    <cellStyle name="Вычисление 47" xfId="35872"/>
    <cellStyle name="Вычисление 47 2" xfId="35871"/>
    <cellStyle name="Вычисление 47 2 2" xfId="35870"/>
    <cellStyle name="Вычисление 47 2 3" xfId="35869"/>
    <cellStyle name="Вычисление 47 2 4" xfId="35868"/>
    <cellStyle name="Вычисление 47 2 5" xfId="35867"/>
    <cellStyle name="Вычисление 47 2 6" xfId="35866"/>
    <cellStyle name="Вычисление 47 3" xfId="35865"/>
    <cellStyle name="Вычисление 47 4" xfId="35864"/>
    <cellStyle name="Вычисление 47 5" xfId="35863"/>
    <cellStyle name="Вычисление 47 6" xfId="35862"/>
    <cellStyle name="Вычисление 47 7" xfId="35861"/>
    <cellStyle name="Вычисление 47 8" xfId="35860"/>
    <cellStyle name="Вычисление 48" xfId="35859"/>
    <cellStyle name="Вычисление 48 2" xfId="35858"/>
    <cellStyle name="Вычисление 48 2 2" xfId="35857"/>
    <cellStyle name="Вычисление 48 2 3" xfId="35856"/>
    <cellStyle name="Вычисление 48 2 4" xfId="35855"/>
    <cellStyle name="Вычисление 48 2 5" xfId="35854"/>
    <cellStyle name="Вычисление 48 2 6" xfId="35853"/>
    <cellStyle name="Вычисление 48 3" xfId="35852"/>
    <cellStyle name="Вычисление 48 4" xfId="35851"/>
    <cellStyle name="Вычисление 48 5" xfId="35850"/>
    <cellStyle name="Вычисление 48 6" xfId="35849"/>
    <cellStyle name="Вычисление 48 7" xfId="35848"/>
    <cellStyle name="Вычисление 48 8" xfId="35847"/>
    <cellStyle name="Вычисление 49" xfId="35846"/>
    <cellStyle name="Вычисление 49 2" xfId="35845"/>
    <cellStyle name="Вычисление 49 2 2" xfId="35844"/>
    <cellStyle name="Вычисление 49 2 3" xfId="35843"/>
    <cellStyle name="Вычисление 49 2 4" xfId="35842"/>
    <cellStyle name="Вычисление 49 2 5" xfId="35841"/>
    <cellStyle name="Вычисление 49 2 6" xfId="35840"/>
    <cellStyle name="Вычисление 49 3" xfId="35839"/>
    <cellStyle name="Вычисление 49 4" xfId="35838"/>
    <cellStyle name="Вычисление 49 5" xfId="35837"/>
    <cellStyle name="Вычисление 49 6" xfId="35836"/>
    <cellStyle name="Вычисление 49 7" xfId="35835"/>
    <cellStyle name="Вычисление 49 8" xfId="35834"/>
    <cellStyle name="Вычисление 5" xfId="35833"/>
    <cellStyle name="Вычисление 5 2" xfId="35832"/>
    <cellStyle name="Вычисление 5 2 2" xfId="35831"/>
    <cellStyle name="Вычисление 5 2 3" xfId="35830"/>
    <cellStyle name="Вычисление 5 2 4" xfId="35829"/>
    <cellStyle name="Вычисление 5 2 5" xfId="35828"/>
    <cellStyle name="Вычисление 5 2 6" xfId="35827"/>
    <cellStyle name="Вычисление 5 3" xfId="35826"/>
    <cellStyle name="Вычисление 5 4" xfId="35825"/>
    <cellStyle name="Вычисление 5 5" xfId="35824"/>
    <cellStyle name="Вычисление 5 6" xfId="35823"/>
    <cellStyle name="Вычисление 5 7" xfId="35822"/>
    <cellStyle name="Вычисление 5 8" xfId="35821"/>
    <cellStyle name="Вычисление 50" xfId="35820"/>
    <cellStyle name="Вычисление 50 2" xfId="35819"/>
    <cellStyle name="Вычисление 50 2 2" xfId="35818"/>
    <cellStyle name="Вычисление 50 2 3" xfId="35817"/>
    <cellStyle name="Вычисление 50 2 4" xfId="35816"/>
    <cellStyle name="Вычисление 50 2 5" xfId="35815"/>
    <cellStyle name="Вычисление 50 2 6" xfId="35814"/>
    <cellStyle name="Вычисление 50 3" xfId="35813"/>
    <cellStyle name="Вычисление 50 4" xfId="35812"/>
    <cellStyle name="Вычисление 50 5" xfId="35811"/>
    <cellStyle name="Вычисление 50 6" xfId="35810"/>
    <cellStyle name="Вычисление 50 7" xfId="35809"/>
    <cellStyle name="Вычисление 50 8" xfId="35808"/>
    <cellStyle name="Вычисление 51" xfId="35807"/>
    <cellStyle name="Вычисление 51 2" xfId="35806"/>
    <cellStyle name="Вычисление 51 2 2" xfId="35805"/>
    <cellStyle name="Вычисление 51 2 3" xfId="35804"/>
    <cellStyle name="Вычисление 51 2 4" xfId="35803"/>
    <cellStyle name="Вычисление 51 2 5" xfId="35802"/>
    <cellStyle name="Вычисление 51 2 6" xfId="35801"/>
    <cellStyle name="Вычисление 51 3" xfId="35800"/>
    <cellStyle name="Вычисление 51 4" xfId="35799"/>
    <cellStyle name="Вычисление 51 5" xfId="35798"/>
    <cellStyle name="Вычисление 51 6" xfId="35797"/>
    <cellStyle name="Вычисление 51 7" xfId="35796"/>
    <cellStyle name="Вычисление 51 8" xfId="35795"/>
    <cellStyle name="Вычисление 52" xfId="35794"/>
    <cellStyle name="Вычисление 52 2" xfId="35793"/>
    <cellStyle name="Вычисление 52 2 2" xfId="35792"/>
    <cellStyle name="Вычисление 52 2 3" xfId="35791"/>
    <cellStyle name="Вычисление 52 2 4" xfId="35790"/>
    <cellStyle name="Вычисление 52 2 5" xfId="35789"/>
    <cellStyle name="Вычисление 52 2 6" xfId="35788"/>
    <cellStyle name="Вычисление 52 3" xfId="35787"/>
    <cellStyle name="Вычисление 52 4" xfId="35786"/>
    <cellStyle name="Вычисление 52 5" xfId="35785"/>
    <cellStyle name="Вычисление 52 6" xfId="35784"/>
    <cellStyle name="Вычисление 52 7" xfId="35783"/>
    <cellStyle name="Вычисление 52 8" xfId="35782"/>
    <cellStyle name="Вычисление 53" xfId="35781"/>
    <cellStyle name="Вычисление 53 2" xfId="35780"/>
    <cellStyle name="Вычисление 53 2 2" xfId="35779"/>
    <cellStyle name="Вычисление 53 2 3" xfId="35778"/>
    <cellStyle name="Вычисление 53 2 4" xfId="35777"/>
    <cellStyle name="Вычисление 53 2 5" xfId="35776"/>
    <cellStyle name="Вычисление 53 2 6" xfId="35775"/>
    <cellStyle name="Вычисление 53 3" xfId="35774"/>
    <cellStyle name="Вычисление 53 4" xfId="35773"/>
    <cellStyle name="Вычисление 53 5" xfId="35772"/>
    <cellStyle name="Вычисление 53 6" xfId="35771"/>
    <cellStyle name="Вычисление 53 7" xfId="35770"/>
    <cellStyle name="Вычисление 53 8" xfId="35769"/>
    <cellStyle name="Вычисление 54" xfId="35768"/>
    <cellStyle name="Вычисление 54 2" xfId="35767"/>
    <cellStyle name="Вычисление 54 2 2" xfId="35766"/>
    <cellStyle name="Вычисление 54 2 3" xfId="35765"/>
    <cellStyle name="Вычисление 54 2 4" xfId="35764"/>
    <cellStyle name="Вычисление 54 2 5" xfId="35763"/>
    <cellStyle name="Вычисление 54 2 6" xfId="35762"/>
    <cellStyle name="Вычисление 54 3" xfId="35761"/>
    <cellStyle name="Вычисление 54 4" xfId="35760"/>
    <cellStyle name="Вычисление 54 5" xfId="35759"/>
    <cellStyle name="Вычисление 54 6" xfId="35758"/>
    <cellStyle name="Вычисление 54 7" xfId="35757"/>
    <cellStyle name="Вычисление 54 8" xfId="35756"/>
    <cellStyle name="Вычисление 55" xfId="35755"/>
    <cellStyle name="Вычисление 55 2" xfId="35754"/>
    <cellStyle name="Вычисление 55 2 2" xfId="35753"/>
    <cellStyle name="Вычисление 55 2 3" xfId="35752"/>
    <cellStyle name="Вычисление 55 2 4" xfId="35751"/>
    <cellStyle name="Вычисление 55 2 5" xfId="35750"/>
    <cellStyle name="Вычисление 55 2 6" xfId="35749"/>
    <cellStyle name="Вычисление 55 3" xfId="35748"/>
    <cellStyle name="Вычисление 55 4" xfId="35747"/>
    <cellStyle name="Вычисление 55 5" xfId="35746"/>
    <cellStyle name="Вычисление 55 6" xfId="35745"/>
    <cellStyle name="Вычисление 55 7" xfId="35744"/>
    <cellStyle name="Вычисление 55 8" xfId="35743"/>
    <cellStyle name="Вычисление 56" xfId="35742"/>
    <cellStyle name="Вычисление 56 2" xfId="35741"/>
    <cellStyle name="Вычисление 56 2 2" xfId="35740"/>
    <cellStyle name="Вычисление 56 2 3" xfId="35739"/>
    <cellStyle name="Вычисление 56 2 4" xfId="35738"/>
    <cellStyle name="Вычисление 56 2 5" xfId="35737"/>
    <cellStyle name="Вычисление 56 2 6" xfId="35736"/>
    <cellStyle name="Вычисление 56 3" xfId="35735"/>
    <cellStyle name="Вычисление 56 4" xfId="35734"/>
    <cellStyle name="Вычисление 56 5" xfId="35733"/>
    <cellStyle name="Вычисление 56 6" xfId="35732"/>
    <cellStyle name="Вычисление 56 7" xfId="35731"/>
    <cellStyle name="Вычисление 56 8" xfId="35730"/>
    <cellStyle name="Вычисление 57" xfId="35729"/>
    <cellStyle name="Вычисление 57 2" xfId="35728"/>
    <cellStyle name="Вычисление 57 2 2" xfId="35727"/>
    <cellStyle name="Вычисление 57 2 3" xfId="35726"/>
    <cellStyle name="Вычисление 57 2 4" xfId="35725"/>
    <cellStyle name="Вычисление 57 2 5" xfId="35724"/>
    <cellStyle name="Вычисление 57 2 6" xfId="35723"/>
    <cellStyle name="Вычисление 57 3" xfId="35722"/>
    <cellStyle name="Вычисление 57 4" xfId="35721"/>
    <cellStyle name="Вычисление 57 5" xfId="35720"/>
    <cellStyle name="Вычисление 57 6" xfId="35719"/>
    <cellStyle name="Вычисление 57 7" xfId="35718"/>
    <cellStyle name="Вычисление 57 8" xfId="35717"/>
    <cellStyle name="Вычисление 58" xfId="35716"/>
    <cellStyle name="Вычисление 58 2" xfId="35715"/>
    <cellStyle name="Вычисление 58 2 2" xfId="35714"/>
    <cellStyle name="Вычисление 58 2 3" xfId="35713"/>
    <cellStyle name="Вычисление 58 2 4" xfId="35712"/>
    <cellStyle name="Вычисление 58 2 5" xfId="35711"/>
    <cellStyle name="Вычисление 58 2 6" xfId="35710"/>
    <cellStyle name="Вычисление 58 3" xfId="35709"/>
    <cellStyle name="Вычисление 58 4" xfId="35708"/>
    <cellStyle name="Вычисление 58 5" xfId="35707"/>
    <cellStyle name="Вычисление 58 6" xfId="35706"/>
    <cellStyle name="Вычисление 58 7" xfId="35705"/>
    <cellStyle name="Вычисление 58 8" xfId="35704"/>
    <cellStyle name="Вычисление 59" xfId="35703"/>
    <cellStyle name="Вычисление 59 2" xfId="35702"/>
    <cellStyle name="Вычисление 59 2 2" xfId="35701"/>
    <cellStyle name="Вычисление 59 2 3" xfId="35700"/>
    <cellStyle name="Вычисление 59 2 4" xfId="35699"/>
    <cellStyle name="Вычисление 59 2 5" xfId="35698"/>
    <cellStyle name="Вычисление 59 2 6" xfId="35697"/>
    <cellStyle name="Вычисление 59 3" xfId="35696"/>
    <cellStyle name="Вычисление 59 4" xfId="35695"/>
    <cellStyle name="Вычисление 59 5" xfId="35694"/>
    <cellStyle name="Вычисление 59 6" xfId="35693"/>
    <cellStyle name="Вычисление 59 7" xfId="35692"/>
    <cellStyle name="Вычисление 59 8" xfId="35691"/>
    <cellStyle name="Вычисление 6" xfId="35690"/>
    <cellStyle name="Вычисление 6 2" xfId="35689"/>
    <cellStyle name="Вычисление 6 2 2" xfId="35688"/>
    <cellStyle name="Вычисление 6 2 3" xfId="35687"/>
    <cellStyle name="Вычисление 6 2 4" xfId="35686"/>
    <cellStyle name="Вычисление 6 2 5" xfId="35685"/>
    <cellStyle name="Вычисление 6 2 6" xfId="35684"/>
    <cellStyle name="Вычисление 6 3" xfId="35683"/>
    <cellStyle name="Вычисление 6 4" xfId="35682"/>
    <cellStyle name="Вычисление 6 5" xfId="35681"/>
    <cellStyle name="Вычисление 6 6" xfId="35680"/>
    <cellStyle name="Вычисление 6 7" xfId="35679"/>
    <cellStyle name="Вычисление 6 8" xfId="35678"/>
    <cellStyle name="Вычисление 60" xfId="35677"/>
    <cellStyle name="Вычисление 60 2" xfId="35676"/>
    <cellStyle name="Вычисление 60 2 2" xfId="35675"/>
    <cellStyle name="Вычисление 60 2 3" xfId="35674"/>
    <cellStyle name="Вычисление 60 2 4" xfId="35673"/>
    <cellStyle name="Вычисление 60 2 5" xfId="35672"/>
    <cellStyle name="Вычисление 60 2 6" xfId="35671"/>
    <cellStyle name="Вычисление 60 3" xfId="35670"/>
    <cellStyle name="Вычисление 60 4" xfId="35669"/>
    <cellStyle name="Вычисление 60 5" xfId="35668"/>
    <cellStyle name="Вычисление 60 6" xfId="35667"/>
    <cellStyle name="Вычисление 60 7" xfId="35666"/>
    <cellStyle name="Вычисление 60 8" xfId="35665"/>
    <cellStyle name="Вычисление 61" xfId="35664"/>
    <cellStyle name="Вычисление 61 2" xfId="35663"/>
    <cellStyle name="Вычисление 61 2 2" xfId="35662"/>
    <cellStyle name="Вычисление 61 2 3" xfId="35661"/>
    <cellStyle name="Вычисление 61 2 4" xfId="35660"/>
    <cellStyle name="Вычисление 61 2 5" xfId="35659"/>
    <cellStyle name="Вычисление 61 2 6" xfId="35658"/>
    <cellStyle name="Вычисление 61 3" xfId="35657"/>
    <cellStyle name="Вычисление 61 4" xfId="35656"/>
    <cellStyle name="Вычисление 61 5" xfId="35655"/>
    <cellStyle name="Вычисление 61 6" xfId="35654"/>
    <cellStyle name="Вычисление 61 7" xfId="35653"/>
    <cellStyle name="Вычисление 61 8" xfId="35652"/>
    <cellStyle name="Вычисление 62" xfId="35651"/>
    <cellStyle name="Вычисление 62 2" xfId="35650"/>
    <cellStyle name="Вычисление 62 2 2" xfId="35649"/>
    <cellStyle name="Вычисление 62 2 3" xfId="35648"/>
    <cellStyle name="Вычисление 62 2 4" xfId="35647"/>
    <cellStyle name="Вычисление 62 2 5" xfId="35646"/>
    <cellStyle name="Вычисление 62 2 6" xfId="35645"/>
    <cellStyle name="Вычисление 62 3" xfId="35644"/>
    <cellStyle name="Вычисление 62 4" xfId="35643"/>
    <cellStyle name="Вычисление 62 5" xfId="35642"/>
    <cellStyle name="Вычисление 62 6" xfId="35641"/>
    <cellStyle name="Вычисление 62 7" xfId="35640"/>
    <cellStyle name="Вычисление 62 8" xfId="35639"/>
    <cellStyle name="Вычисление 63" xfId="35638"/>
    <cellStyle name="Вычисление 63 2" xfId="35637"/>
    <cellStyle name="Вычисление 63 2 2" xfId="35636"/>
    <cellStyle name="Вычисление 63 2 3" xfId="35635"/>
    <cellStyle name="Вычисление 63 2 4" xfId="35634"/>
    <cellStyle name="Вычисление 63 2 5" xfId="35633"/>
    <cellStyle name="Вычисление 63 2 6" xfId="35632"/>
    <cellStyle name="Вычисление 63 3" xfId="35631"/>
    <cellStyle name="Вычисление 63 4" xfId="35630"/>
    <cellStyle name="Вычисление 63 5" xfId="35629"/>
    <cellStyle name="Вычисление 63 6" xfId="35628"/>
    <cellStyle name="Вычисление 63 7" xfId="35627"/>
    <cellStyle name="Вычисление 63 8" xfId="35626"/>
    <cellStyle name="Вычисление 64" xfId="35625"/>
    <cellStyle name="Вычисление 64 2" xfId="35624"/>
    <cellStyle name="Вычисление 64 2 2" xfId="35623"/>
    <cellStyle name="Вычисление 64 2 3" xfId="35622"/>
    <cellStyle name="Вычисление 64 2 4" xfId="35621"/>
    <cellStyle name="Вычисление 64 2 5" xfId="35620"/>
    <cellStyle name="Вычисление 64 2 6" xfId="35619"/>
    <cellStyle name="Вычисление 64 3" xfId="35618"/>
    <cellStyle name="Вычисление 64 4" xfId="35617"/>
    <cellStyle name="Вычисление 64 5" xfId="35616"/>
    <cellStyle name="Вычисление 64 6" xfId="35615"/>
    <cellStyle name="Вычисление 64 7" xfId="35614"/>
    <cellStyle name="Вычисление 64 8" xfId="35613"/>
    <cellStyle name="Вычисление 65" xfId="35612"/>
    <cellStyle name="Вычисление 65 2" xfId="35611"/>
    <cellStyle name="Вычисление 65 2 2" xfId="35610"/>
    <cellStyle name="Вычисление 65 2 3" xfId="35609"/>
    <cellStyle name="Вычисление 65 2 4" xfId="35608"/>
    <cellStyle name="Вычисление 65 2 5" xfId="35607"/>
    <cellStyle name="Вычисление 65 2 6" xfId="35606"/>
    <cellStyle name="Вычисление 65 3" xfId="35605"/>
    <cellStyle name="Вычисление 65 4" xfId="35604"/>
    <cellStyle name="Вычисление 65 5" xfId="35603"/>
    <cellStyle name="Вычисление 65 6" xfId="35602"/>
    <cellStyle name="Вычисление 65 7" xfId="35601"/>
    <cellStyle name="Вычисление 65 8" xfId="35600"/>
    <cellStyle name="Вычисление 66" xfId="35599"/>
    <cellStyle name="Вычисление 66 2" xfId="35598"/>
    <cellStyle name="Вычисление 66 2 2" xfId="35597"/>
    <cellStyle name="Вычисление 66 2 3" xfId="35596"/>
    <cellStyle name="Вычисление 66 2 4" xfId="35595"/>
    <cellStyle name="Вычисление 66 2 5" xfId="35594"/>
    <cellStyle name="Вычисление 66 2 6" xfId="35593"/>
    <cellStyle name="Вычисление 66 3" xfId="35592"/>
    <cellStyle name="Вычисление 66 4" xfId="35591"/>
    <cellStyle name="Вычисление 66 5" xfId="35590"/>
    <cellStyle name="Вычисление 66 6" xfId="35589"/>
    <cellStyle name="Вычисление 66 7" xfId="35588"/>
    <cellStyle name="Вычисление 66 8" xfId="35587"/>
    <cellStyle name="Вычисление 67" xfId="35586"/>
    <cellStyle name="Вычисление 67 2" xfId="35585"/>
    <cellStyle name="Вычисление 67 2 2" xfId="35584"/>
    <cellStyle name="Вычисление 67 2 3" xfId="35583"/>
    <cellStyle name="Вычисление 67 2 4" xfId="35582"/>
    <cellStyle name="Вычисление 67 2 5" xfId="35581"/>
    <cellStyle name="Вычисление 67 2 6" xfId="35580"/>
    <cellStyle name="Вычисление 67 3" xfId="35579"/>
    <cellStyle name="Вычисление 67 4" xfId="35578"/>
    <cellStyle name="Вычисление 67 5" xfId="35577"/>
    <cellStyle name="Вычисление 67 6" xfId="35576"/>
    <cellStyle name="Вычисление 67 7" xfId="35575"/>
    <cellStyle name="Вычисление 67 8" xfId="35574"/>
    <cellStyle name="Вычисление 68" xfId="35573"/>
    <cellStyle name="Вычисление 68 2" xfId="35572"/>
    <cellStyle name="Вычисление 68 2 2" xfId="35571"/>
    <cellStyle name="Вычисление 68 2 3" xfId="35570"/>
    <cellStyle name="Вычисление 68 2 4" xfId="35569"/>
    <cellStyle name="Вычисление 68 2 5" xfId="35568"/>
    <cellStyle name="Вычисление 68 2 6" xfId="35567"/>
    <cellStyle name="Вычисление 68 3" xfId="35566"/>
    <cellStyle name="Вычисление 68 4" xfId="35565"/>
    <cellStyle name="Вычисление 68 5" xfId="35564"/>
    <cellStyle name="Вычисление 68 6" xfId="35563"/>
    <cellStyle name="Вычисление 68 7" xfId="35562"/>
    <cellStyle name="Вычисление 68 8" xfId="35561"/>
    <cellStyle name="Вычисление 69" xfId="35560"/>
    <cellStyle name="Вычисление 69 2" xfId="35559"/>
    <cellStyle name="Вычисление 69 2 2" xfId="35558"/>
    <cellStyle name="Вычисление 69 2 3" xfId="35557"/>
    <cellStyle name="Вычисление 69 2 4" xfId="35556"/>
    <cellStyle name="Вычисление 69 2 5" xfId="35555"/>
    <cellStyle name="Вычисление 69 2 6" xfId="35554"/>
    <cellStyle name="Вычисление 69 3" xfId="35553"/>
    <cellStyle name="Вычисление 69 4" xfId="35552"/>
    <cellStyle name="Вычисление 69 5" xfId="35551"/>
    <cellStyle name="Вычисление 69 6" xfId="35550"/>
    <cellStyle name="Вычисление 69 7" xfId="35549"/>
    <cellStyle name="Вычисление 69 8" xfId="35548"/>
    <cellStyle name="Вычисление 7" xfId="35547"/>
    <cellStyle name="Вычисление 7 2" xfId="35546"/>
    <cellStyle name="Вычисление 7 2 2" xfId="35545"/>
    <cellStyle name="Вычисление 7 2 3" xfId="35544"/>
    <cellStyle name="Вычисление 7 2 4" xfId="35543"/>
    <cellStyle name="Вычисление 7 2 5" xfId="35542"/>
    <cellStyle name="Вычисление 7 2 6" xfId="35541"/>
    <cellStyle name="Вычисление 7 3" xfId="35540"/>
    <cellStyle name="Вычисление 7 4" xfId="35539"/>
    <cellStyle name="Вычисление 7 5" xfId="35538"/>
    <cellStyle name="Вычисление 7 6" xfId="35537"/>
    <cellStyle name="Вычисление 7 7" xfId="35536"/>
    <cellStyle name="Вычисление 7 8" xfId="35535"/>
    <cellStyle name="Вычисление 70" xfId="35534"/>
    <cellStyle name="Вычисление 70 2" xfId="35533"/>
    <cellStyle name="Вычисление 70 2 2" xfId="35532"/>
    <cellStyle name="Вычисление 70 2 3" xfId="35531"/>
    <cellStyle name="Вычисление 70 2 4" xfId="35530"/>
    <cellStyle name="Вычисление 70 2 5" xfId="35529"/>
    <cellStyle name="Вычисление 70 2 6" xfId="35528"/>
    <cellStyle name="Вычисление 70 3" xfId="35527"/>
    <cellStyle name="Вычисление 70 4" xfId="35526"/>
    <cellStyle name="Вычисление 70 5" xfId="35525"/>
    <cellStyle name="Вычисление 70 6" xfId="35524"/>
    <cellStyle name="Вычисление 70 7" xfId="35523"/>
    <cellStyle name="Вычисление 70 8" xfId="35522"/>
    <cellStyle name="Вычисление 71" xfId="35521"/>
    <cellStyle name="Вычисление 71 2" xfId="35520"/>
    <cellStyle name="Вычисление 71 2 2" xfId="35519"/>
    <cellStyle name="Вычисление 71 2 3" xfId="35518"/>
    <cellStyle name="Вычисление 71 2 4" xfId="35517"/>
    <cellStyle name="Вычисление 71 2 5" xfId="35516"/>
    <cellStyle name="Вычисление 71 2 6" xfId="35515"/>
    <cellStyle name="Вычисление 71 3" xfId="35514"/>
    <cellStyle name="Вычисление 71 4" xfId="35513"/>
    <cellStyle name="Вычисление 71 5" xfId="35512"/>
    <cellStyle name="Вычисление 71 6" xfId="35511"/>
    <cellStyle name="Вычисление 71 7" xfId="35510"/>
    <cellStyle name="Вычисление 71 8" xfId="35509"/>
    <cellStyle name="Вычисление 72" xfId="35508"/>
    <cellStyle name="Вычисление 72 2" xfId="35507"/>
    <cellStyle name="Вычисление 72 2 2" xfId="35506"/>
    <cellStyle name="Вычисление 72 2 3" xfId="35505"/>
    <cellStyle name="Вычисление 72 2 4" xfId="35504"/>
    <cellStyle name="Вычисление 72 2 5" xfId="35503"/>
    <cellStyle name="Вычисление 72 2 6" xfId="35502"/>
    <cellStyle name="Вычисление 72 3" xfId="35501"/>
    <cellStyle name="Вычисление 72 4" xfId="35500"/>
    <cellStyle name="Вычисление 72 5" xfId="35499"/>
    <cellStyle name="Вычисление 72 6" xfId="35498"/>
    <cellStyle name="Вычисление 72 7" xfId="35497"/>
    <cellStyle name="Вычисление 72 8" xfId="35496"/>
    <cellStyle name="Вычисление 73" xfId="35495"/>
    <cellStyle name="Вычисление 73 2" xfId="35494"/>
    <cellStyle name="Вычисление 73 2 2" xfId="35493"/>
    <cellStyle name="Вычисление 73 2 3" xfId="35492"/>
    <cellStyle name="Вычисление 73 2 4" xfId="35491"/>
    <cellStyle name="Вычисление 73 2 5" xfId="35490"/>
    <cellStyle name="Вычисление 73 2 6" xfId="35489"/>
    <cellStyle name="Вычисление 73 3" xfId="35488"/>
    <cellStyle name="Вычисление 73 4" xfId="35487"/>
    <cellStyle name="Вычисление 73 5" xfId="35486"/>
    <cellStyle name="Вычисление 73 6" xfId="35485"/>
    <cellStyle name="Вычисление 73 7" xfId="35484"/>
    <cellStyle name="Вычисление 73 8" xfId="35483"/>
    <cellStyle name="Вычисление 74" xfId="35482"/>
    <cellStyle name="Вычисление 74 2" xfId="35481"/>
    <cellStyle name="Вычисление 74 2 2" xfId="35480"/>
    <cellStyle name="Вычисление 74 2 3" xfId="35479"/>
    <cellStyle name="Вычисление 74 2 4" xfId="35478"/>
    <cellStyle name="Вычисление 74 2 5" xfId="35477"/>
    <cellStyle name="Вычисление 74 2 6" xfId="35476"/>
    <cellStyle name="Вычисление 74 3" xfId="35475"/>
    <cellStyle name="Вычисление 74 4" xfId="35474"/>
    <cellStyle name="Вычисление 74 5" xfId="35473"/>
    <cellStyle name="Вычисление 74 6" xfId="35472"/>
    <cellStyle name="Вычисление 74 7" xfId="35471"/>
    <cellStyle name="Вычисление 74 8" xfId="35470"/>
    <cellStyle name="Вычисление 75" xfId="35469"/>
    <cellStyle name="Вычисление 75 2" xfId="35468"/>
    <cellStyle name="Вычисление 75 2 2" xfId="35467"/>
    <cellStyle name="Вычисление 75 2 3" xfId="35466"/>
    <cellStyle name="Вычисление 75 2 4" xfId="35465"/>
    <cellStyle name="Вычисление 75 2 5" xfId="35464"/>
    <cellStyle name="Вычисление 75 2 6" xfId="35463"/>
    <cellStyle name="Вычисление 75 3" xfId="35462"/>
    <cellStyle name="Вычисление 75 4" xfId="35461"/>
    <cellStyle name="Вычисление 75 5" xfId="35460"/>
    <cellStyle name="Вычисление 75 6" xfId="35459"/>
    <cellStyle name="Вычисление 75 7" xfId="35458"/>
    <cellStyle name="Вычисление 75 8" xfId="35457"/>
    <cellStyle name="Вычисление 76" xfId="35456"/>
    <cellStyle name="Вычисление 76 2" xfId="35455"/>
    <cellStyle name="Вычисление 76 2 2" xfId="35454"/>
    <cellStyle name="Вычисление 76 2 3" xfId="35453"/>
    <cellStyle name="Вычисление 76 2 4" xfId="35452"/>
    <cellStyle name="Вычисление 76 2 5" xfId="35451"/>
    <cellStyle name="Вычисление 76 2 6" xfId="35450"/>
    <cellStyle name="Вычисление 76 3" xfId="35449"/>
    <cellStyle name="Вычисление 76 4" xfId="35448"/>
    <cellStyle name="Вычисление 76 5" xfId="35447"/>
    <cellStyle name="Вычисление 76 6" xfId="35446"/>
    <cellStyle name="Вычисление 76 7" xfId="35445"/>
    <cellStyle name="Вычисление 76 8" xfId="35444"/>
    <cellStyle name="Вычисление 77" xfId="35443"/>
    <cellStyle name="Вычисление 77 2" xfId="35442"/>
    <cellStyle name="Вычисление 77 2 2" xfId="35441"/>
    <cellStyle name="Вычисление 77 2 3" xfId="35440"/>
    <cellStyle name="Вычисление 77 2 4" xfId="35439"/>
    <cellStyle name="Вычисление 77 2 5" xfId="35438"/>
    <cellStyle name="Вычисление 77 2 6" xfId="35437"/>
    <cellStyle name="Вычисление 77 3" xfId="35436"/>
    <cellStyle name="Вычисление 77 4" xfId="35435"/>
    <cellStyle name="Вычисление 77 5" xfId="35434"/>
    <cellStyle name="Вычисление 77 6" xfId="35433"/>
    <cellStyle name="Вычисление 77 7" xfId="35432"/>
    <cellStyle name="Вычисление 77 8" xfId="35431"/>
    <cellStyle name="Вычисление 78" xfId="35430"/>
    <cellStyle name="Вычисление 78 2" xfId="35429"/>
    <cellStyle name="Вычисление 78 2 2" xfId="35428"/>
    <cellStyle name="Вычисление 78 2 3" xfId="35427"/>
    <cellStyle name="Вычисление 78 2 4" xfId="35426"/>
    <cellStyle name="Вычисление 78 2 5" xfId="35425"/>
    <cellStyle name="Вычисление 78 2 6" xfId="35424"/>
    <cellStyle name="Вычисление 78 3" xfId="35423"/>
    <cellStyle name="Вычисление 78 4" xfId="35422"/>
    <cellStyle name="Вычисление 78 5" xfId="35421"/>
    <cellStyle name="Вычисление 78 6" xfId="35420"/>
    <cellStyle name="Вычисление 78 7" xfId="35419"/>
    <cellStyle name="Вычисление 78 8" xfId="35418"/>
    <cellStyle name="Вычисление 79" xfId="35417"/>
    <cellStyle name="Вычисление 79 2" xfId="35416"/>
    <cellStyle name="Вычисление 79 2 2" xfId="35415"/>
    <cellStyle name="Вычисление 79 2 3" xfId="35414"/>
    <cellStyle name="Вычисление 79 2 4" xfId="35413"/>
    <cellStyle name="Вычисление 79 2 5" xfId="35412"/>
    <cellStyle name="Вычисление 79 2 6" xfId="35411"/>
    <cellStyle name="Вычисление 79 3" xfId="35410"/>
    <cellStyle name="Вычисление 79 4" xfId="35409"/>
    <cellStyle name="Вычисление 79 5" xfId="35408"/>
    <cellStyle name="Вычисление 79 6" xfId="35407"/>
    <cellStyle name="Вычисление 79 7" xfId="35406"/>
    <cellStyle name="Вычисление 79 8" xfId="35405"/>
    <cellStyle name="Вычисление 8" xfId="35404"/>
    <cellStyle name="Вычисление 8 2" xfId="35403"/>
    <cellStyle name="Вычисление 8 2 2" xfId="35402"/>
    <cellStyle name="Вычисление 8 2 3" xfId="35401"/>
    <cellStyle name="Вычисление 8 2 4" xfId="35400"/>
    <cellStyle name="Вычисление 8 2 5" xfId="35399"/>
    <cellStyle name="Вычисление 8 2 6" xfId="35398"/>
    <cellStyle name="Вычисление 8 3" xfId="35397"/>
    <cellStyle name="Вычисление 8 4" xfId="35396"/>
    <cellStyle name="Вычисление 8 5" xfId="35395"/>
    <cellStyle name="Вычисление 8 6" xfId="35394"/>
    <cellStyle name="Вычисление 8 7" xfId="35393"/>
    <cellStyle name="Вычисление 8 8" xfId="35392"/>
    <cellStyle name="Вычисление 80" xfId="35391"/>
    <cellStyle name="Вычисление 80 2" xfId="35390"/>
    <cellStyle name="Вычисление 80 2 2" xfId="35389"/>
    <cellStyle name="Вычисление 80 2 3" xfId="35388"/>
    <cellStyle name="Вычисление 80 2 4" xfId="35387"/>
    <cellStyle name="Вычисление 80 2 5" xfId="35386"/>
    <cellStyle name="Вычисление 80 2 6" xfId="35385"/>
    <cellStyle name="Вычисление 80 3" xfId="35384"/>
    <cellStyle name="Вычисление 80 4" xfId="35383"/>
    <cellStyle name="Вычисление 80 5" xfId="35382"/>
    <cellStyle name="Вычисление 80 6" xfId="35381"/>
    <cellStyle name="Вычисление 80 7" xfId="35380"/>
    <cellStyle name="Вычисление 80 8" xfId="35379"/>
    <cellStyle name="Вычисление 81" xfId="35378"/>
    <cellStyle name="Вычисление 81 2" xfId="35377"/>
    <cellStyle name="Вычисление 81 2 2" xfId="35376"/>
    <cellStyle name="Вычисление 81 2 3" xfId="35375"/>
    <cellStyle name="Вычисление 81 2 4" xfId="35374"/>
    <cellStyle name="Вычисление 81 2 5" xfId="35373"/>
    <cellStyle name="Вычисление 81 2 6" xfId="35372"/>
    <cellStyle name="Вычисление 81 3" xfId="35371"/>
    <cellStyle name="Вычисление 81 4" xfId="35370"/>
    <cellStyle name="Вычисление 81 5" xfId="35369"/>
    <cellStyle name="Вычисление 81 6" xfId="35368"/>
    <cellStyle name="Вычисление 81 7" xfId="35367"/>
    <cellStyle name="Вычисление 81 8" xfId="35366"/>
    <cellStyle name="Вычисление 82" xfId="35365"/>
    <cellStyle name="Вычисление 82 2" xfId="35364"/>
    <cellStyle name="Вычисление 82 2 2" xfId="35363"/>
    <cellStyle name="Вычисление 82 2 3" xfId="35362"/>
    <cellStyle name="Вычисление 82 2 4" xfId="35361"/>
    <cellStyle name="Вычисление 82 2 5" xfId="35360"/>
    <cellStyle name="Вычисление 82 2 6" xfId="35359"/>
    <cellStyle name="Вычисление 82 3" xfId="35358"/>
    <cellStyle name="Вычисление 82 4" xfId="35357"/>
    <cellStyle name="Вычисление 82 5" xfId="35356"/>
    <cellStyle name="Вычисление 82 6" xfId="35355"/>
    <cellStyle name="Вычисление 82 7" xfId="35354"/>
    <cellStyle name="Вычисление 82 8" xfId="35353"/>
    <cellStyle name="Вычисление 83" xfId="35352"/>
    <cellStyle name="Вычисление 83 2" xfId="35351"/>
    <cellStyle name="Вычисление 83 2 2" xfId="35350"/>
    <cellStyle name="Вычисление 83 2 3" xfId="35349"/>
    <cellStyle name="Вычисление 83 2 4" xfId="35348"/>
    <cellStyle name="Вычисление 83 2 5" xfId="35347"/>
    <cellStyle name="Вычисление 83 2 6" xfId="35346"/>
    <cellStyle name="Вычисление 83 3" xfId="35345"/>
    <cellStyle name="Вычисление 83 4" xfId="35344"/>
    <cellStyle name="Вычисление 83 5" xfId="35343"/>
    <cellStyle name="Вычисление 83 6" xfId="35342"/>
    <cellStyle name="Вычисление 83 7" xfId="35341"/>
    <cellStyle name="Вычисление 83 8" xfId="35340"/>
    <cellStyle name="Вычисление 84" xfId="35339"/>
    <cellStyle name="Вычисление 84 2" xfId="35338"/>
    <cellStyle name="Вычисление 84 2 2" xfId="35337"/>
    <cellStyle name="Вычисление 84 2 3" xfId="35336"/>
    <cellStyle name="Вычисление 84 2 4" xfId="35335"/>
    <cellStyle name="Вычисление 84 2 5" xfId="35334"/>
    <cellStyle name="Вычисление 84 2 6" xfId="35333"/>
    <cellStyle name="Вычисление 84 3" xfId="35332"/>
    <cellStyle name="Вычисление 84 4" xfId="35331"/>
    <cellStyle name="Вычисление 84 5" xfId="35330"/>
    <cellStyle name="Вычисление 84 6" xfId="35329"/>
    <cellStyle name="Вычисление 84 7" xfId="35328"/>
    <cellStyle name="Вычисление 84 8" xfId="35327"/>
    <cellStyle name="Вычисление 85" xfId="35326"/>
    <cellStyle name="Вычисление 85 2" xfId="35325"/>
    <cellStyle name="Вычисление 85 2 2" xfId="35324"/>
    <cellStyle name="Вычисление 85 2 3" xfId="35323"/>
    <cellStyle name="Вычисление 85 2 4" xfId="35322"/>
    <cellStyle name="Вычисление 85 2 5" xfId="35321"/>
    <cellStyle name="Вычисление 85 2 6" xfId="35320"/>
    <cellStyle name="Вычисление 85 3" xfId="35319"/>
    <cellStyle name="Вычисление 85 4" xfId="35318"/>
    <cellStyle name="Вычисление 85 5" xfId="35317"/>
    <cellStyle name="Вычисление 85 6" xfId="35316"/>
    <cellStyle name="Вычисление 85 7" xfId="35315"/>
    <cellStyle name="Вычисление 85 8" xfId="35314"/>
    <cellStyle name="Вычисление 86" xfId="35313"/>
    <cellStyle name="Вычисление 86 2" xfId="35312"/>
    <cellStyle name="Вычисление 86 2 2" xfId="35311"/>
    <cellStyle name="Вычисление 86 2 3" xfId="35310"/>
    <cellStyle name="Вычисление 86 2 4" xfId="35309"/>
    <cellStyle name="Вычисление 86 2 5" xfId="35308"/>
    <cellStyle name="Вычисление 86 2 6" xfId="35307"/>
    <cellStyle name="Вычисление 86 3" xfId="35306"/>
    <cellStyle name="Вычисление 86 4" xfId="35305"/>
    <cellStyle name="Вычисление 86 5" xfId="35304"/>
    <cellStyle name="Вычисление 86 6" xfId="35303"/>
    <cellStyle name="Вычисление 86 7" xfId="35302"/>
    <cellStyle name="Вычисление 86 8" xfId="35301"/>
    <cellStyle name="Вычисление 87" xfId="35300"/>
    <cellStyle name="Вычисление 87 2" xfId="35299"/>
    <cellStyle name="Вычисление 87 2 2" xfId="35298"/>
    <cellStyle name="Вычисление 87 2 3" xfId="35297"/>
    <cellStyle name="Вычисление 87 2 4" xfId="35296"/>
    <cellStyle name="Вычисление 87 2 5" xfId="35295"/>
    <cellStyle name="Вычисление 87 2 6" xfId="35294"/>
    <cellStyle name="Вычисление 87 3" xfId="35293"/>
    <cellStyle name="Вычисление 87 4" xfId="35292"/>
    <cellStyle name="Вычисление 87 5" xfId="35291"/>
    <cellStyle name="Вычисление 87 6" xfId="35290"/>
    <cellStyle name="Вычисление 87 7" xfId="35289"/>
    <cellStyle name="Вычисление 87 8" xfId="35288"/>
    <cellStyle name="Вычисление 88" xfId="35287"/>
    <cellStyle name="Вычисление 88 2" xfId="35286"/>
    <cellStyle name="Вычисление 88 2 2" xfId="35285"/>
    <cellStyle name="Вычисление 88 2 3" xfId="35284"/>
    <cellStyle name="Вычисление 88 2 4" xfId="35283"/>
    <cellStyle name="Вычисление 88 2 5" xfId="35282"/>
    <cellStyle name="Вычисление 88 2 6" xfId="35281"/>
    <cellStyle name="Вычисление 88 3" xfId="35280"/>
    <cellStyle name="Вычисление 88 4" xfId="35279"/>
    <cellStyle name="Вычисление 88 5" xfId="35278"/>
    <cellStyle name="Вычисление 88 6" xfId="35277"/>
    <cellStyle name="Вычисление 88 7" xfId="35276"/>
    <cellStyle name="Вычисление 88 8" xfId="35275"/>
    <cellStyle name="Вычисление 89" xfId="35274"/>
    <cellStyle name="Вычисление 89 2" xfId="35273"/>
    <cellStyle name="Вычисление 89 2 2" xfId="35272"/>
    <cellStyle name="Вычисление 89 2 3" xfId="35271"/>
    <cellStyle name="Вычисление 89 2 4" xfId="35270"/>
    <cellStyle name="Вычисление 89 2 5" xfId="35269"/>
    <cellStyle name="Вычисление 89 2 6" xfId="35268"/>
    <cellStyle name="Вычисление 89 3" xfId="35267"/>
    <cellStyle name="Вычисление 89 4" xfId="35266"/>
    <cellStyle name="Вычисление 89 5" xfId="35265"/>
    <cellStyle name="Вычисление 89 6" xfId="35264"/>
    <cellStyle name="Вычисление 89 7" xfId="35263"/>
    <cellStyle name="Вычисление 89 8" xfId="35262"/>
    <cellStyle name="Вычисление 9" xfId="35261"/>
    <cellStyle name="Вычисление 9 2" xfId="35260"/>
    <cellStyle name="Вычисление 9 2 2" xfId="35259"/>
    <cellStyle name="Вычисление 9 2 3" xfId="35258"/>
    <cellStyle name="Вычисление 9 2 4" xfId="35257"/>
    <cellStyle name="Вычисление 9 2 5" xfId="35256"/>
    <cellStyle name="Вычисление 9 2 6" xfId="35255"/>
    <cellStyle name="Вычисление 9 3" xfId="35254"/>
    <cellStyle name="Вычисление 9 4" xfId="35253"/>
    <cellStyle name="Вычисление 9 5" xfId="35252"/>
    <cellStyle name="Вычисление 9 6" xfId="35251"/>
    <cellStyle name="Вычисление 9 7" xfId="35250"/>
    <cellStyle name="Вычисление 9 8" xfId="35249"/>
    <cellStyle name="Вычисление 90" xfId="35248"/>
    <cellStyle name="Вычисление 90 2" xfId="35247"/>
    <cellStyle name="Вычисление 90 2 2" xfId="35246"/>
    <cellStyle name="Вычисление 90 2 3" xfId="35245"/>
    <cellStyle name="Вычисление 90 2 4" xfId="35244"/>
    <cellStyle name="Вычисление 90 2 5" xfId="35243"/>
    <cellStyle name="Вычисление 90 2 6" xfId="35242"/>
    <cellStyle name="Вычисление 90 3" xfId="35241"/>
    <cellStyle name="Вычисление 90 4" xfId="35240"/>
    <cellStyle name="Вычисление 90 5" xfId="35239"/>
    <cellStyle name="Вычисление 90 6" xfId="35238"/>
    <cellStyle name="Вычисление 90 7" xfId="35237"/>
    <cellStyle name="Вычисление 90 8" xfId="35236"/>
    <cellStyle name="Вычисление 91" xfId="35235"/>
    <cellStyle name="Вычисление 91 2" xfId="35234"/>
    <cellStyle name="Вычисление 91 2 2" xfId="35233"/>
    <cellStyle name="Вычисление 91 2 3" xfId="35232"/>
    <cellStyle name="Вычисление 91 2 4" xfId="35231"/>
    <cellStyle name="Вычисление 91 2 5" xfId="35230"/>
    <cellStyle name="Вычисление 91 2 6" xfId="35229"/>
    <cellStyle name="Вычисление 91 3" xfId="35228"/>
    <cellStyle name="Вычисление 91 4" xfId="35227"/>
    <cellStyle name="Вычисление 91 5" xfId="35226"/>
    <cellStyle name="Вычисление 91 6" xfId="35225"/>
    <cellStyle name="Вычисление 91 7" xfId="35224"/>
    <cellStyle name="Вычисление 91 8" xfId="35223"/>
    <cellStyle name="Вычисление 92" xfId="35222"/>
    <cellStyle name="Вычисление 92 2" xfId="35221"/>
    <cellStyle name="Вычисление 92 2 2" xfId="35220"/>
    <cellStyle name="Вычисление 92 2 3" xfId="35219"/>
    <cellStyle name="Вычисление 92 2 4" xfId="35218"/>
    <cellStyle name="Вычисление 92 2 5" xfId="35217"/>
    <cellStyle name="Вычисление 92 2 6" xfId="35216"/>
    <cellStyle name="Вычисление 92 3" xfId="35215"/>
    <cellStyle name="Вычисление 92 4" xfId="35214"/>
    <cellStyle name="Вычисление 92 5" xfId="35213"/>
    <cellStyle name="Вычисление 92 6" xfId="35212"/>
    <cellStyle name="Вычисление 92 7" xfId="35211"/>
    <cellStyle name="Вычисление 92 8" xfId="35210"/>
    <cellStyle name="Вычисление 93" xfId="35209"/>
    <cellStyle name="Вычисление 93 2" xfId="35208"/>
    <cellStyle name="Вычисление 93 2 2" xfId="35207"/>
    <cellStyle name="Вычисление 93 2 3" xfId="35206"/>
    <cellStyle name="Вычисление 93 2 4" xfId="35205"/>
    <cellStyle name="Вычисление 93 2 5" xfId="35204"/>
    <cellStyle name="Вычисление 93 2 6" xfId="35203"/>
    <cellStyle name="Вычисление 93 3" xfId="35202"/>
    <cellStyle name="Вычисление 93 4" xfId="35201"/>
    <cellStyle name="Вычисление 93 5" xfId="35200"/>
    <cellStyle name="Вычисление 93 6" xfId="35199"/>
    <cellStyle name="Вычисление 93 7" xfId="35198"/>
    <cellStyle name="Вычисление 93 8" xfId="35197"/>
    <cellStyle name="Вычисление 94" xfId="35196"/>
    <cellStyle name="Вычисление 94 2" xfId="35195"/>
    <cellStyle name="Вычисление 94 2 2" xfId="35194"/>
    <cellStyle name="Вычисление 94 2 3" xfId="35193"/>
    <cellStyle name="Вычисление 94 2 4" xfId="35192"/>
    <cellStyle name="Вычисление 94 2 5" xfId="35191"/>
    <cellStyle name="Вычисление 94 2 6" xfId="35190"/>
    <cellStyle name="Вычисление 94 3" xfId="35189"/>
    <cellStyle name="Вычисление 94 4" xfId="35188"/>
    <cellStyle name="Вычисление 94 5" xfId="35187"/>
    <cellStyle name="Вычисление 94 6" xfId="35186"/>
    <cellStyle name="Вычисление 94 7" xfId="35185"/>
    <cellStyle name="Вычисление 94 8" xfId="35184"/>
    <cellStyle name="Вычисление 95" xfId="35183"/>
    <cellStyle name="Вычисление 95 2" xfId="35182"/>
    <cellStyle name="Вычисление 95 2 2" xfId="35181"/>
    <cellStyle name="Вычисление 95 2 3" xfId="35180"/>
    <cellStyle name="Вычисление 95 2 4" xfId="35179"/>
    <cellStyle name="Вычисление 95 2 5" xfId="35178"/>
    <cellStyle name="Вычисление 95 2 6" xfId="35177"/>
    <cellStyle name="Вычисление 95 3" xfId="35176"/>
    <cellStyle name="Вычисление 95 4" xfId="35175"/>
    <cellStyle name="Вычисление 95 5" xfId="35174"/>
    <cellStyle name="Вычисление 95 6" xfId="35173"/>
    <cellStyle name="Вычисление 95 7" xfId="35172"/>
    <cellStyle name="Вычисление 95 8" xfId="35171"/>
    <cellStyle name="Вычисление 96" xfId="35170"/>
    <cellStyle name="Вычисление 96 2" xfId="35169"/>
    <cellStyle name="Вычисление 96 2 2" xfId="35168"/>
    <cellStyle name="Вычисление 96 2 3" xfId="35167"/>
    <cellStyle name="Вычисление 96 2 4" xfId="35166"/>
    <cellStyle name="Вычисление 96 2 5" xfId="35165"/>
    <cellStyle name="Вычисление 96 2 6" xfId="35164"/>
    <cellStyle name="Вычисление 96 3" xfId="35163"/>
    <cellStyle name="Вычисление 96 4" xfId="35162"/>
    <cellStyle name="Вычисление 96 5" xfId="35161"/>
    <cellStyle name="Вычисление 96 6" xfId="35160"/>
    <cellStyle name="Вычисление 96 7" xfId="35159"/>
    <cellStyle name="Вычисление 96 8" xfId="35158"/>
    <cellStyle name="Вычисление 97" xfId="35157"/>
    <cellStyle name="Вычисление 97 2" xfId="35156"/>
    <cellStyle name="Вычисление 97 2 2" xfId="35155"/>
    <cellStyle name="Вычисление 97 2 3" xfId="35154"/>
    <cellStyle name="Вычисление 97 2 4" xfId="35153"/>
    <cellStyle name="Вычисление 97 2 5" xfId="35152"/>
    <cellStyle name="Вычисление 97 2 6" xfId="35151"/>
    <cellStyle name="Вычисление 97 3" xfId="35150"/>
    <cellStyle name="Вычисление 97 4" xfId="35149"/>
    <cellStyle name="Вычисление 97 5" xfId="35148"/>
    <cellStyle name="Вычисление 97 6" xfId="35147"/>
    <cellStyle name="Вычисление 97 7" xfId="35146"/>
    <cellStyle name="Вычисление 97 8" xfId="35145"/>
    <cellStyle name="Вычисление 98" xfId="35144"/>
    <cellStyle name="Вычисление 98 2" xfId="35143"/>
    <cellStyle name="Вычисление 98 2 2" xfId="35142"/>
    <cellStyle name="Вычисление 98 2 3" xfId="35141"/>
    <cellStyle name="Вычисление 98 2 4" xfId="35140"/>
    <cellStyle name="Вычисление 98 2 5" xfId="35139"/>
    <cellStyle name="Вычисление 98 2 6" xfId="35138"/>
    <cellStyle name="Вычисление 98 3" xfId="35137"/>
    <cellStyle name="Вычисление 98 4" xfId="35136"/>
    <cellStyle name="Вычисление 98 5" xfId="35135"/>
    <cellStyle name="Вычисление 98 6" xfId="35134"/>
    <cellStyle name="Вычисление 98 7" xfId="35133"/>
    <cellStyle name="Вычисление 98 8" xfId="35132"/>
    <cellStyle name="Вычисление 99" xfId="35131"/>
    <cellStyle name="Вычисление 99 2" xfId="35130"/>
    <cellStyle name="Вычисление 99 2 2" xfId="35129"/>
    <cellStyle name="Вычисление 99 2 3" xfId="35128"/>
    <cellStyle name="Вычисление 99 2 4" xfId="35127"/>
    <cellStyle name="Вычисление 99 2 5" xfId="35126"/>
    <cellStyle name="Вычисление 99 2 6" xfId="35125"/>
    <cellStyle name="Вычисление 99 3" xfId="35124"/>
    <cellStyle name="Вычисление 99 4" xfId="35123"/>
    <cellStyle name="Вычисление 99 5" xfId="35122"/>
    <cellStyle name="Вычисление 99 6" xfId="35121"/>
    <cellStyle name="Вычисление 99 7" xfId="35120"/>
    <cellStyle name="Вычисление 99 8" xfId="35119"/>
    <cellStyle name="Гиперссылка" xfId="3" builtinId="8"/>
    <cellStyle name="Гиперссылка 2 10" xfId="35118"/>
    <cellStyle name="Гиперссылка 2 10 2" xfId="35117"/>
    <cellStyle name="Гиперссылка 2 10 2 2" xfId="35116"/>
    <cellStyle name="Гиперссылка 2 10 2 3" xfId="35115"/>
    <cellStyle name="Гиперссылка 2 10 2 4" xfId="35114"/>
    <cellStyle name="Гиперссылка 2 10 2 5" xfId="35113"/>
    <cellStyle name="Гиперссылка 2 10 2 6" xfId="35112"/>
    <cellStyle name="Гиперссылка 2 10 3" xfId="35111"/>
    <cellStyle name="Гиперссылка 2 10 4" xfId="35110"/>
    <cellStyle name="Гиперссылка 2 10 5" xfId="35109"/>
    <cellStyle name="Гиперссылка 2 10 6" xfId="35108"/>
    <cellStyle name="Гиперссылка 2 10 7" xfId="35107"/>
    <cellStyle name="Гиперссылка 2 10 8" xfId="35106"/>
    <cellStyle name="Гиперссылка 2 100" xfId="35105"/>
    <cellStyle name="Гиперссылка 2 100 2" xfId="35104"/>
    <cellStyle name="Гиперссылка 2 100 2 2" xfId="35103"/>
    <cellStyle name="Гиперссылка 2 100 2 3" xfId="35102"/>
    <cellStyle name="Гиперссылка 2 100 2 4" xfId="35101"/>
    <cellStyle name="Гиперссылка 2 100 2 5" xfId="35100"/>
    <cellStyle name="Гиперссылка 2 100 2 6" xfId="35099"/>
    <cellStyle name="Гиперссылка 2 100 3" xfId="35098"/>
    <cellStyle name="Гиперссылка 2 100 4" xfId="35097"/>
    <cellStyle name="Гиперссылка 2 100 5" xfId="35096"/>
    <cellStyle name="Гиперссылка 2 100 6" xfId="35095"/>
    <cellStyle name="Гиперссылка 2 100 7" xfId="35094"/>
    <cellStyle name="Гиперссылка 2 100 8" xfId="35093"/>
    <cellStyle name="Гиперссылка 2 101" xfId="35092"/>
    <cellStyle name="Гиперссылка 2 101 2" xfId="35091"/>
    <cellStyle name="Гиперссылка 2 101 2 2" xfId="35090"/>
    <cellStyle name="Гиперссылка 2 101 2 3" xfId="35089"/>
    <cellStyle name="Гиперссылка 2 101 2 4" xfId="35088"/>
    <cellStyle name="Гиперссылка 2 101 2 5" xfId="35087"/>
    <cellStyle name="Гиперссылка 2 101 2 6" xfId="35086"/>
    <cellStyle name="Гиперссылка 2 101 3" xfId="35085"/>
    <cellStyle name="Гиперссылка 2 101 4" xfId="35084"/>
    <cellStyle name="Гиперссылка 2 101 5" xfId="35083"/>
    <cellStyle name="Гиперссылка 2 101 6" xfId="35082"/>
    <cellStyle name="Гиперссылка 2 101 7" xfId="35081"/>
    <cellStyle name="Гиперссылка 2 101 8" xfId="35080"/>
    <cellStyle name="Гиперссылка 2 102" xfId="35079"/>
    <cellStyle name="Гиперссылка 2 102 2" xfId="35078"/>
    <cellStyle name="Гиперссылка 2 102 2 2" xfId="35077"/>
    <cellStyle name="Гиперссылка 2 102 2 3" xfId="35076"/>
    <cellStyle name="Гиперссылка 2 102 2 4" xfId="35075"/>
    <cellStyle name="Гиперссылка 2 102 2 5" xfId="35074"/>
    <cellStyle name="Гиперссылка 2 102 2 6" xfId="35073"/>
    <cellStyle name="Гиперссылка 2 102 3" xfId="35072"/>
    <cellStyle name="Гиперссылка 2 102 4" xfId="35071"/>
    <cellStyle name="Гиперссылка 2 102 5" xfId="35070"/>
    <cellStyle name="Гиперссылка 2 102 6" xfId="35069"/>
    <cellStyle name="Гиперссылка 2 102 7" xfId="35068"/>
    <cellStyle name="Гиперссылка 2 102 8" xfId="35067"/>
    <cellStyle name="Гиперссылка 2 103" xfId="35066"/>
    <cellStyle name="Гиперссылка 2 103 2" xfId="35065"/>
    <cellStyle name="Гиперссылка 2 103 2 2" xfId="35064"/>
    <cellStyle name="Гиперссылка 2 103 2 3" xfId="35063"/>
    <cellStyle name="Гиперссылка 2 103 2 4" xfId="35062"/>
    <cellStyle name="Гиперссылка 2 103 2 5" xfId="35061"/>
    <cellStyle name="Гиперссылка 2 103 2 6" xfId="35060"/>
    <cellStyle name="Гиперссылка 2 103 3" xfId="35059"/>
    <cellStyle name="Гиперссылка 2 103 4" xfId="35058"/>
    <cellStyle name="Гиперссылка 2 103 5" xfId="35057"/>
    <cellStyle name="Гиперссылка 2 103 6" xfId="35056"/>
    <cellStyle name="Гиперссылка 2 103 7" xfId="35055"/>
    <cellStyle name="Гиперссылка 2 103 8" xfId="35054"/>
    <cellStyle name="Гиперссылка 2 104" xfId="35053"/>
    <cellStyle name="Гиперссылка 2 104 2" xfId="35052"/>
    <cellStyle name="Гиперссылка 2 104 2 2" xfId="35051"/>
    <cellStyle name="Гиперссылка 2 104 2 3" xfId="35050"/>
    <cellStyle name="Гиперссылка 2 104 2 4" xfId="35049"/>
    <cellStyle name="Гиперссылка 2 104 2 5" xfId="35048"/>
    <cellStyle name="Гиперссылка 2 104 2 6" xfId="35047"/>
    <cellStyle name="Гиперссылка 2 104 3" xfId="35046"/>
    <cellStyle name="Гиперссылка 2 104 4" xfId="35045"/>
    <cellStyle name="Гиперссылка 2 104 5" xfId="35044"/>
    <cellStyle name="Гиперссылка 2 104 6" xfId="35043"/>
    <cellStyle name="Гиперссылка 2 104 7" xfId="35042"/>
    <cellStyle name="Гиперссылка 2 104 8" xfId="35041"/>
    <cellStyle name="Гиперссылка 2 105" xfId="35040"/>
    <cellStyle name="Гиперссылка 2 105 2" xfId="35039"/>
    <cellStyle name="Гиперссылка 2 105 2 2" xfId="35038"/>
    <cellStyle name="Гиперссылка 2 105 2 3" xfId="35037"/>
    <cellStyle name="Гиперссылка 2 105 2 4" xfId="35036"/>
    <cellStyle name="Гиперссылка 2 105 2 5" xfId="35035"/>
    <cellStyle name="Гиперссылка 2 105 2 6" xfId="35034"/>
    <cellStyle name="Гиперссылка 2 105 3" xfId="35033"/>
    <cellStyle name="Гиперссылка 2 105 4" xfId="35032"/>
    <cellStyle name="Гиперссылка 2 105 5" xfId="35031"/>
    <cellStyle name="Гиперссылка 2 105 6" xfId="35030"/>
    <cellStyle name="Гиперссылка 2 105 7" xfId="35029"/>
    <cellStyle name="Гиперссылка 2 105 8" xfId="35028"/>
    <cellStyle name="Гиперссылка 2 106" xfId="35027"/>
    <cellStyle name="Гиперссылка 2 106 2" xfId="35026"/>
    <cellStyle name="Гиперссылка 2 106 2 2" xfId="35025"/>
    <cellStyle name="Гиперссылка 2 106 2 3" xfId="35024"/>
    <cellStyle name="Гиперссылка 2 106 2 4" xfId="35023"/>
    <cellStyle name="Гиперссылка 2 106 2 5" xfId="35022"/>
    <cellStyle name="Гиперссылка 2 106 2 6" xfId="35021"/>
    <cellStyle name="Гиперссылка 2 106 3" xfId="35020"/>
    <cellStyle name="Гиперссылка 2 106 4" xfId="35019"/>
    <cellStyle name="Гиперссылка 2 106 5" xfId="35018"/>
    <cellStyle name="Гиперссылка 2 106 6" xfId="35017"/>
    <cellStyle name="Гиперссылка 2 106 7" xfId="35016"/>
    <cellStyle name="Гиперссылка 2 106 8" xfId="35015"/>
    <cellStyle name="Гиперссылка 2 107" xfId="35014"/>
    <cellStyle name="Гиперссылка 2 107 2" xfId="35013"/>
    <cellStyle name="Гиперссылка 2 107 2 2" xfId="35012"/>
    <cellStyle name="Гиперссылка 2 107 2 3" xfId="35011"/>
    <cellStyle name="Гиперссылка 2 107 2 4" xfId="35010"/>
    <cellStyle name="Гиперссылка 2 107 2 5" xfId="35009"/>
    <cellStyle name="Гиперссылка 2 107 2 6" xfId="35008"/>
    <cellStyle name="Гиперссылка 2 107 3" xfId="35007"/>
    <cellStyle name="Гиперссылка 2 107 4" xfId="35006"/>
    <cellStyle name="Гиперссылка 2 107 5" xfId="35005"/>
    <cellStyle name="Гиперссылка 2 107 6" xfId="35004"/>
    <cellStyle name="Гиперссылка 2 107 7" xfId="35003"/>
    <cellStyle name="Гиперссылка 2 107 8" xfId="35002"/>
    <cellStyle name="Гиперссылка 2 108" xfId="35001"/>
    <cellStyle name="Гиперссылка 2 108 2" xfId="35000"/>
    <cellStyle name="Гиперссылка 2 108 2 2" xfId="34999"/>
    <cellStyle name="Гиперссылка 2 108 2 3" xfId="34998"/>
    <cellStyle name="Гиперссылка 2 108 2 4" xfId="34997"/>
    <cellStyle name="Гиперссылка 2 108 2 5" xfId="34996"/>
    <cellStyle name="Гиперссылка 2 108 2 6" xfId="34995"/>
    <cellStyle name="Гиперссылка 2 108 3" xfId="34994"/>
    <cellStyle name="Гиперссылка 2 108 4" xfId="34993"/>
    <cellStyle name="Гиперссылка 2 108 5" xfId="34992"/>
    <cellStyle name="Гиперссылка 2 108 6" xfId="34991"/>
    <cellStyle name="Гиперссылка 2 108 7" xfId="34990"/>
    <cellStyle name="Гиперссылка 2 108 8" xfId="34989"/>
    <cellStyle name="Гиперссылка 2 109" xfId="34988"/>
    <cellStyle name="Гиперссылка 2 109 2" xfId="34987"/>
    <cellStyle name="Гиперссылка 2 109 2 2" xfId="34986"/>
    <cellStyle name="Гиперссылка 2 109 2 3" xfId="34985"/>
    <cellStyle name="Гиперссылка 2 109 2 4" xfId="34984"/>
    <cellStyle name="Гиперссылка 2 109 2 5" xfId="34983"/>
    <cellStyle name="Гиперссылка 2 109 2 6" xfId="34982"/>
    <cellStyle name="Гиперссылка 2 109 3" xfId="34981"/>
    <cellStyle name="Гиперссылка 2 109 4" xfId="34980"/>
    <cellStyle name="Гиперссылка 2 109 5" xfId="34979"/>
    <cellStyle name="Гиперссылка 2 109 6" xfId="34978"/>
    <cellStyle name="Гиперссылка 2 109 7" xfId="34977"/>
    <cellStyle name="Гиперссылка 2 109 8" xfId="34976"/>
    <cellStyle name="Гиперссылка 2 11" xfId="34975"/>
    <cellStyle name="Гиперссылка 2 11 2" xfId="34974"/>
    <cellStyle name="Гиперссылка 2 11 2 2" xfId="34973"/>
    <cellStyle name="Гиперссылка 2 11 2 3" xfId="34972"/>
    <cellStyle name="Гиперссылка 2 11 2 4" xfId="34971"/>
    <cellStyle name="Гиперссылка 2 11 2 5" xfId="34970"/>
    <cellStyle name="Гиперссылка 2 11 2 6" xfId="34969"/>
    <cellStyle name="Гиперссылка 2 11 3" xfId="34968"/>
    <cellStyle name="Гиперссылка 2 11 4" xfId="34967"/>
    <cellStyle name="Гиперссылка 2 11 5" xfId="34966"/>
    <cellStyle name="Гиперссылка 2 11 6" xfId="34965"/>
    <cellStyle name="Гиперссылка 2 11 7" xfId="34964"/>
    <cellStyle name="Гиперссылка 2 11 8" xfId="34963"/>
    <cellStyle name="Гиперссылка 2 110" xfId="34962"/>
    <cellStyle name="Гиперссылка 2 110 2" xfId="34961"/>
    <cellStyle name="Гиперссылка 2 110 2 2" xfId="34960"/>
    <cellStyle name="Гиперссылка 2 110 2 3" xfId="34959"/>
    <cellStyle name="Гиперссылка 2 110 2 4" xfId="34958"/>
    <cellStyle name="Гиперссылка 2 110 2 5" xfId="34957"/>
    <cellStyle name="Гиперссылка 2 110 2 6" xfId="34956"/>
    <cellStyle name="Гиперссылка 2 110 3" xfId="34955"/>
    <cellStyle name="Гиперссылка 2 110 4" xfId="34954"/>
    <cellStyle name="Гиперссылка 2 110 5" xfId="34953"/>
    <cellStyle name="Гиперссылка 2 110 6" xfId="34952"/>
    <cellStyle name="Гиперссылка 2 110 7" xfId="34951"/>
    <cellStyle name="Гиперссылка 2 110 8" xfId="34950"/>
    <cellStyle name="Гиперссылка 2 111" xfId="34949"/>
    <cellStyle name="Гиперссылка 2 111 2" xfId="34948"/>
    <cellStyle name="Гиперссылка 2 111 2 2" xfId="34947"/>
    <cellStyle name="Гиперссылка 2 111 2 3" xfId="34946"/>
    <cellStyle name="Гиперссылка 2 111 2 4" xfId="34945"/>
    <cellStyle name="Гиперссылка 2 111 2 5" xfId="34944"/>
    <cellStyle name="Гиперссылка 2 111 2 6" xfId="34943"/>
    <cellStyle name="Гиперссылка 2 111 3" xfId="34942"/>
    <cellStyle name="Гиперссылка 2 111 4" xfId="34941"/>
    <cellStyle name="Гиперссылка 2 111 5" xfId="34940"/>
    <cellStyle name="Гиперссылка 2 111 6" xfId="34939"/>
    <cellStyle name="Гиперссылка 2 111 7" xfId="34938"/>
    <cellStyle name="Гиперссылка 2 111 8" xfId="34937"/>
    <cellStyle name="Гиперссылка 2 112" xfId="34936"/>
    <cellStyle name="Гиперссылка 2 112 2" xfId="34935"/>
    <cellStyle name="Гиперссылка 2 112 2 2" xfId="34934"/>
    <cellStyle name="Гиперссылка 2 112 2 3" xfId="34933"/>
    <cellStyle name="Гиперссылка 2 112 2 4" xfId="34932"/>
    <cellStyle name="Гиперссылка 2 112 2 5" xfId="34931"/>
    <cellStyle name="Гиперссылка 2 112 2 6" xfId="34930"/>
    <cellStyle name="Гиперссылка 2 112 3" xfId="34929"/>
    <cellStyle name="Гиперссылка 2 112 4" xfId="34928"/>
    <cellStyle name="Гиперссылка 2 112 5" xfId="34927"/>
    <cellStyle name="Гиперссылка 2 112 6" xfId="34926"/>
    <cellStyle name="Гиперссылка 2 112 7" xfId="34925"/>
    <cellStyle name="Гиперссылка 2 112 8" xfId="34924"/>
    <cellStyle name="Гиперссылка 2 113" xfId="34923"/>
    <cellStyle name="Гиперссылка 2 113 2" xfId="34922"/>
    <cellStyle name="Гиперссылка 2 113 2 2" xfId="34921"/>
    <cellStyle name="Гиперссылка 2 113 2 3" xfId="34920"/>
    <cellStyle name="Гиперссылка 2 113 2 4" xfId="34919"/>
    <cellStyle name="Гиперссылка 2 113 2 5" xfId="34918"/>
    <cellStyle name="Гиперссылка 2 113 2 6" xfId="34917"/>
    <cellStyle name="Гиперссылка 2 113 3" xfId="34916"/>
    <cellStyle name="Гиперссылка 2 113 4" xfId="34915"/>
    <cellStyle name="Гиперссылка 2 113 5" xfId="34914"/>
    <cellStyle name="Гиперссылка 2 113 6" xfId="34913"/>
    <cellStyle name="Гиперссылка 2 113 7" xfId="34912"/>
    <cellStyle name="Гиперссылка 2 113 8" xfId="34911"/>
    <cellStyle name="Гиперссылка 2 114" xfId="34910"/>
    <cellStyle name="Гиперссылка 2 114 2" xfId="34909"/>
    <cellStyle name="Гиперссылка 2 114 2 2" xfId="34908"/>
    <cellStyle name="Гиперссылка 2 114 2 3" xfId="34907"/>
    <cellStyle name="Гиперссылка 2 114 2 4" xfId="34906"/>
    <cellStyle name="Гиперссылка 2 114 2 5" xfId="34905"/>
    <cellStyle name="Гиперссылка 2 114 2 6" xfId="34904"/>
    <cellStyle name="Гиперссылка 2 114 3" xfId="34903"/>
    <cellStyle name="Гиперссылка 2 114 4" xfId="34902"/>
    <cellStyle name="Гиперссылка 2 114 5" xfId="34901"/>
    <cellStyle name="Гиперссылка 2 114 6" xfId="34900"/>
    <cellStyle name="Гиперссылка 2 114 7" xfId="34899"/>
    <cellStyle name="Гиперссылка 2 114 8" xfId="34898"/>
    <cellStyle name="Гиперссылка 2 115" xfId="34897"/>
    <cellStyle name="Гиперссылка 2 115 2" xfId="34896"/>
    <cellStyle name="Гиперссылка 2 115 2 2" xfId="34895"/>
    <cellStyle name="Гиперссылка 2 115 2 3" xfId="34894"/>
    <cellStyle name="Гиперссылка 2 115 2 4" xfId="34893"/>
    <cellStyle name="Гиперссылка 2 115 2 5" xfId="34892"/>
    <cellStyle name="Гиперссылка 2 115 2 6" xfId="34891"/>
    <cellStyle name="Гиперссылка 2 115 3" xfId="34890"/>
    <cellStyle name="Гиперссылка 2 115 4" xfId="34889"/>
    <cellStyle name="Гиперссылка 2 115 5" xfId="34888"/>
    <cellStyle name="Гиперссылка 2 115 6" xfId="34887"/>
    <cellStyle name="Гиперссылка 2 115 7" xfId="34886"/>
    <cellStyle name="Гиперссылка 2 115 8" xfId="34885"/>
    <cellStyle name="Гиперссылка 2 116" xfId="34884"/>
    <cellStyle name="Гиперссылка 2 116 2" xfId="34883"/>
    <cellStyle name="Гиперссылка 2 116 2 2" xfId="34882"/>
    <cellStyle name="Гиперссылка 2 116 2 3" xfId="34881"/>
    <cellStyle name="Гиперссылка 2 116 2 4" xfId="34880"/>
    <cellStyle name="Гиперссылка 2 116 2 5" xfId="34879"/>
    <cellStyle name="Гиперссылка 2 116 2 6" xfId="34878"/>
    <cellStyle name="Гиперссылка 2 116 3" xfId="34877"/>
    <cellStyle name="Гиперссылка 2 116 4" xfId="34876"/>
    <cellStyle name="Гиперссылка 2 116 5" xfId="34875"/>
    <cellStyle name="Гиперссылка 2 116 6" xfId="34874"/>
    <cellStyle name="Гиперссылка 2 116 7" xfId="34873"/>
    <cellStyle name="Гиперссылка 2 116 8" xfId="34872"/>
    <cellStyle name="Гиперссылка 2 117" xfId="34871"/>
    <cellStyle name="Гиперссылка 2 117 2" xfId="34870"/>
    <cellStyle name="Гиперссылка 2 117 2 2" xfId="34869"/>
    <cellStyle name="Гиперссылка 2 117 2 3" xfId="34868"/>
    <cellStyle name="Гиперссылка 2 117 2 4" xfId="34867"/>
    <cellStyle name="Гиперссылка 2 117 2 5" xfId="34866"/>
    <cellStyle name="Гиперссылка 2 117 2 6" xfId="34865"/>
    <cellStyle name="Гиперссылка 2 117 3" xfId="34864"/>
    <cellStyle name="Гиперссылка 2 117 4" xfId="34863"/>
    <cellStyle name="Гиперссылка 2 117 5" xfId="34862"/>
    <cellStyle name="Гиперссылка 2 117 6" xfId="34861"/>
    <cellStyle name="Гиперссылка 2 117 7" xfId="34860"/>
    <cellStyle name="Гиперссылка 2 117 8" xfId="34859"/>
    <cellStyle name="Гиперссылка 2 118" xfId="34858"/>
    <cellStyle name="Гиперссылка 2 118 2" xfId="34857"/>
    <cellStyle name="Гиперссылка 2 118 2 2" xfId="34856"/>
    <cellStyle name="Гиперссылка 2 118 2 3" xfId="34855"/>
    <cellStyle name="Гиперссылка 2 118 2 4" xfId="34854"/>
    <cellStyle name="Гиперссылка 2 118 2 5" xfId="34853"/>
    <cellStyle name="Гиперссылка 2 118 2 6" xfId="34852"/>
    <cellStyle name="Гиперссылка 2 118 3" xfId="34851"/>
    <cellStyle name="Гиперссылка 2 118 4" xfId="34850"/>
    <cellStyle name="Гиперссылка 2 118 5" xfId="34849"/>
    <cellStyle name="Гиперссылка 2 118 6" xfId="34848"/>
    <cellStyle name="Гиперссылка 2 118 7" xfId="34847"/>
    <cellStyle name="Гиперссылка 2 118 8" xfId="34846"/>
    <cellStyle name="Гиперссылка 2 119" xfId="34845"/>
    <cellStyle name="Гиперссылка 2 119 2" xfId="34844"/>
    <cellStyle name="Гиперссылка 2 119 2 2" xfId="34843"/>
    <cellStyle name="Гиперссылка 2 119 2 3" xfId="34842"/>
    <cellStyle name="Гиперссылка 2 119 2 4" xfId="34841"/>
    <cellStyle name="Гиперссылка 2 119 2 5" xfId="34840"/>
    <cellStyle name="Гиперссылка 2 119 2 6" xfId="34839"/>
    <cellStyle name="Гиперссылка 2 119 3" xfId="34838"/>
    <cellStyle name="Гиперссылка 2 119 4" xfId="34837"/>
    <cellStyle name="Гиперссылка 2 119 5" xfId="34836"/>
    <cellStyle name="Гиперссылка 2 119 6" xfId="34835"/>
    <cellStyle name="Гиперссылка 2 119 7" xfId="34834"/>
    <cellStyle name="Гиперссылка 2 119 8" xfId="34833"/>
    <cellStyle name="Гиперссылка 2 12" xfId="34832"/>
    <cellStyle name="Гиперссылка 2 12 2" xfId="34831"/>
    <cellStyle name="Гиперссылка 2 12 2 2" xfId="34830"/>
    <cellStyle name="Гиперссылка 2 12 2 3" xfId="34829"/>
    <cellStyle name="Гиперссылка 2 12 2 4" xfId="34828"/>
    <cellStyle name="Гиперссылка 2 12 2 5" xfId="34827"/>
    <cellStyle name="Гиперссылка 2 12 2 6" xfId="34826"/>
    <cellStyle name="Гиперссылка 2 12 3" xfId="34825"/>
    <cellStyle name="Гиперссылка 2 12 4" xfId="34824"/>
    <cellStyle name="Гиперссылка 2 12 5" xfId="34823"/>
    <cellStyle name="Гиперссылка 2 12 6" xfId="34822"/>
    <cellStyle name="Гиперссылка 2 12 7" xfId="34821"/>
    <cellStyle name="Гиперссылка 2 12 8" xfId="34820"/>
    <cellStyle name="Гиперссылка 2 120" xfId="34819"/>
    <cellStyle name="Гиперссылка 2 120 2" xfId="34818"/>
    <cellStyle name="Гиперссылка 2 120 2 2" xfId="34817"/>
    <cellStyle name="Гиперссылка 2 120 2 3" xfId="34816"/>
    <cellStyle name="Гиперссылка 2 120 2 4" xfId="34815"/>
    <cellStyle name="Гиперссылка 2 120 2 5" xfId="34814"/>
    <cellStyle name="Гиперссылка 2 120 2 6" xfId="34813"/>
    <cellStyle name="Гиперссылка 2 120 3" xfId="34812"/>
    <cellStyle name="Гиперссылка 2 120 4" xfId="34811"/>
    <cellStyle name="Гиперссылка 2 120 5" xfId="34810"/>
    <cellStyle name="Гиперссылка 2 120 6" xfId="34809"/>
    <cellStyle name="Гиперссылка 2 120 7" xfId="34808"/>
    <cellStyle name="Гиперссылка 2 120 8" xfId="34807"/>
    <cellStyle name="Гиперссылка 2 121" xfId="34806"/>
    <cellStyle name="Гиперссылка 2 121 2" xfId="34805"/>
    <cellStyle name="Гиперссылка 2 121 2 2" xfId="34804"/>
    <cellStyle name="Гиперссылка 2 121 2 3" xfId="34803"/>
    <cellStyle name="Гиперссылка 2 121 2 4" xfId="34802"/>
    <cellStyle name="Гиперссылка 2 121 2 5" xfId="34801"/>
    <cellStyle name="Гиперссылка 2 121 2 6" xfId="34800"/>
    <cellStyle name="Гиперссылка 2 121 3" xfId="34799"/>
    <cellStyle name="Гиперссылка 2 121 4" xfId="34798"/>
    <cellStyle name="Гиперссылка 2 121 5" xfId="34797"/>
    <cellStyle name="Гиперссылка 2 121 6" xfId="34796"/>
    <cellStyle name="Гиперссылка 2 121 7" xfId="34795"/>
    <cellStyle name="Гиперссылка 2 121 8" xfId="34794"/>
    <cellStyle name="Гиперссылка 2 122" xfId="34793"/>
    <cellStyle name="Гиперссылка 2 122 2" xfId="34792"/>
    <cellStyle name="Гиперссылка 2 122 2 2" xfId="34791"/>
    <cellStyle name="Гиперссылка 2 122 2 3" xfId="34790"/>
    <cellStyle name="Гиперссылка 2 122 2 4" xfId="34789"/>
    <cellStyle name="Гиперссылка 2 122 2 5" xfId="34788"/>
    <cellStyle name="Гиперссылка 2 122 2 6" xfId="34787"/>
    <cellStyle name="Гиперссылка 2 122 3" xfId="34786"/>
    <cellStyle name="Гиперссылка 2 122 4" xfId="34785"/>
    <cellStyle name="Гиперссылка 2 122 5" xfId="34784"/>
    <cellStyle name="Гиперссылка 2 122 6" xfId="34783"/>
    <cellStyle name="Гиперссылка 2 122 7" xfId="34782"/>
    <cellStyle name="Гиперссылка 2 122 8" xfId="34781"/>
    <cellStyle name="Гиперссылка 2 123" xfId="34780"/>
    <cellStyle name="Гиперссылка 2 123 2" xfId="34779"/>
    <cellStyle name="Гиперссылка 2 123 2 2" xfId="34778"/>
    <cellStyle name="Гиперссылка 2 123 2 3" xfId="34777"/>
    <cellStyle name="Гиперссылка 2 123 2 4" xfId="34776"/>
    <cellStyle name="Гиперссылка 2 123 2 5" xfId="34775"/>
    <cellStyle name="Гиперссылка 2 123 2 6" xfId="34774"/>
    <cellStyle name="Гиперссылка 2 123 3" xfId="34773"/>
    <cellStyle name="Гиперссылка 2 123 4" xfId="34772"/>
    <cellStyle name="Гиперссылка 2 123 5" xfId="34771"/>
    <cellStyle name="Гиперссылка 2 123 6" xfId="34770"/>
    <cellStyle name="Гиперссылка 2 123 7" xfId="34769"/>
    <cellStyle name="Гиперссылка 2 123 8" xfId="34768"/>
    <cellStyle name="Гиперссылка 2 124" xfId="34767"/>
    <cellStyle name="Гиперссылка 2 124 2" xfId="34766"/>
    <cellStyle name="Гиперссылка 2 124 2 2" xfId="34765"/>
    <cellStyle name="Гиперссылка 2 124 2 3" xfId="34764"/>
    <cellStyle name="Гиперссылка 2 124 2 4" xfId="34763"/>
    <cellStyle name="Гиперссылка 2 124 2 5" xfId="34762"/>
    <cellStyle name="Гиперссылка 2 124 2 6" xfId="34761"/>
    <cellStyle name="Гиперссылка 2 124 3" xfId="34760"/>
    <cellStyle name="Гиперссылка 2 124 4" xfId="34759"/>
    <cellStyle name="Гиперссылка 2 124 5" xfId="34758"/>
    <cellStyle name="Гиперссылка 2 124 6" xfId="34757"/>
    <cellStyle name="Гиперссылка 2 124 7" xfId="34756"/>
    <cellStyle name="Гиперссылка 2 124 8" xfId="34755"/>
    <cellStyle name="Гиперссылка 2 125" xfId="34754"/>
    <cellStyle name="Гиперссылка 2 125 2" xfId="34753"/>
    <cellStyle name="Гиперссылка 2 125 2 2" xfId="34752"/>
    <cellStyle name="Гиперссылка 2 125 2 3" xfId="34751"/>
    <cellStyle name="Гиперссылка 2 125 2 4" xfId="34750"/>
    <cellStyle name="Гиперссылка 2 125 2 5" xfId="34749"/>
    <cellStyle name="Гиперссылка 2 125 2 6" xfId="34748"/>
    <cellStyle name="Гиперссылка 2 125 3" xfId="34747"/>
    <cellStyle name="Гиперссылка 2 125 4" xfId="34746"/>
    <cellStyle name="Гиперссылка 2 125 5" xfId="34745"/>
    <cellStyle name="Гиперссылка 2 125 6" xfId="34744"/>
    <cellStyle name="Гиперссылка 2 125 7" xfId="34743"/>
    <cellStyle name="Гиперссылка 2 125 8" xfId="34742"/>
    <cellStyle name="Гиперссылка 2 126" xfId="34741"/>
    <cellStyle name="Гиперссылка 2 126 2" xfId="34740"/>
    <cellStyle name="Гиперссылка 2 126 2 2" xfId="34739"/>
    <cellStyle name="Гиперссылка 2 126 2 3" xfId="34738"/>
    <cellStyle name="Гиперссылка 2 126 2 4" xfId="34737"/>
    <cellStyle name="Гиперссылка 2 126 2 5" xfId="34736"/>
    <cellStyle name="Гиперссылка 2 126 2 6" xfId="34735"/>
    <cellStyle name="Гиперссылка 2 126 3" xfId="34734"/>
    <cellStyle name="Гиперссылка 2 126 4" xfId="34733"/>
    <cellStyle name="Гиперссылка 2 126 5" xfId="34732"/>
    <cellStyle name="Гиперссылка 2 126 6" xfId="34731"/>
    <cellStyle name="Гиперссылка 2 126 7" xfId="34730"/>
    <cellStyle name="Гиперссылка 2 126 8" xfId="34729"/>
    <cellStyle name="Гиперссылка 2 127" xfId="34728"/>
    <cellStyle name="Гиперссылка 2 127 2" xfId="34727"/>
    <cellStyle name="Гиперссылка 2 127 2 2" xfId="34726"/>
    <cellStyle name="Гиперссылка 2 127 2 3" xfId="34725"/>
    <cellStyle name="Гиперссылка 2 127 2 4" xfId="34724"/>
    <cellStyle name="Гиперссылка 2 127 2 5" xfId="34723"/>
    <cellStyle name="Гиперссылка 2 127 2 6" xfId="34722"/>
    <cellStyle name="Гиперссылка 2 127 3" xfId="34721"/>
    <cellStyle name="Гиперссылка 2 127 4" xfId="34720"/>
    <cellStyle name="Гиперссылка 2 127 5" xfId="34719"/>
    <cellStyle name="Гиперссылка 2 127 6" xfId="34718"/>
    <cellStyle name="Гиперссылка 2 127 7" xfId="34717"/>
    <cellStyle name="Гиперссылка 2 127 8" xfId="34716"/>
    <cellStyle name="Гиперссылка 2 128" xfId="34715"/>
    <cellStyle name="Гиперссылка 2 128 2" xfId="34714"/>
    <cellStyle name="Гиперссылка 2 128 2 2" xfId="34713"/>
    <cellStyle name="Гиперссылка 2 128 2 3" xfId="34712"/>
    <cellStyle name="Гиперссылка 2 128 2 4" xfId="34711"/>
    <cellStyle name="Гиперссылка 2 128 2 5" xfId="34710"/>
    <cellStyle name="Гиперссылка 2 128 2 6" xfId="34709"/>
    <cellStyle name="Гиперссылка 2 128 3" xfId="34708"/>
    <cellStyle name="Гиперссылка 2 128 4" xfId="34707"/>
    <cellStyle name="Гиперссылка 2 128 5" xfId="34706"/>
    <cellStyle name="Гиперссылка 2 128 6" xfId="34705"/>
    <cellStyle name="Гиперссылка 2 128 7" xfId="34704"/>
    <cellStyle name="Гиперссылка 2 128 8" xfId="34703"/>
    <cellStyle name="Гиперссылка 2 129" xfId="34702"/>
    <cellStyle name="Гиперссылка 2 129 2" xfId="34701"/>
    <cellStyle name="Гиперссылка 2 129 2 2" xfId="34700"/>
    <cellStyle name="Гиперссылка 2 129 2 3" xfId="34699"/>
    <cellStyle name="Гиперссылка 2 129 2 4" xfId="34698"/>
    <cellStyle name="Гиперссылка 2 129 2 5" xfId="34697"/>
    <cellStyle name="Гиперссылка 2 129 2 6" xfId="34696"/>
    <cellStyle name="Гиперссылка 2 129 3" xfId="34695"/>
    <cellStyle name="Гиперссылка 2 129 4" xfId="34694"/>
    <cellStyle name="Гиперссылка 2 129 5" xfId="34693"/>
    <cellStyle name="Гиперссылка 2 129 6" xfId="34692"/>
    <cellStyle name="Гиперссылка 2 129 7" xfId="34691"/>
    <cellStyle name="Гиперссылка 2 129 8" xfId="34690"/>
    <cellStyle name="Гиперссылка 2 13" xfId="34689"/>
    <cellStyle name="Гиперссылка 2 13 2" xfId="34688"/>
    <cellStyle name="Гиперссылка 2 13 2 2" xfId="34687"/>
    <cellStyle name="Гиперссылка 2 13 2 3" xfId="34686"/>
    <cellStyle name="Гиперссылка 2 13 2 4" xfId="34685"/>
    <cellStyle name="Гиперссылка 2 13 2 5" xfId="34684"/>
    <cellStyle name="Гиперссылка 2 13 2 6" xfId="34683"/>
    <cellStyle name="Гиперссылка 2 13 3" xfId="34682"/>
    <cellStyle name="Гиперссылка 2 13 4" xfId="34681"/>
    <cellStyle name="Гиперссылка 2 13 5" xfId="34680"/>
    <cellStyle name="Гиперссылка 2 13 6" xfId="34679"/>
    <cellStyle name="Гиперссылка 2 13 7" xfId="34678"/>
    <cellStyle name="Гиперссылка 2 13 8" xfId="34677"/>
    <cellStyle name="Гиперссылка 2 130" xfId="34676"/>
    <cellStyle name="Гиперссылка 2 130 2" xfId="34675"/>
    <cellStyle name="Гиперссылка 2 130 2 2" xfId="34674"/>
    <cellStyle name="Гиперссылка 2 130 2 3" xfId="34673"/>
    <cellStyle name="Гиперссылка 2 130 2 4" xfId="34672"/>
    <cellStyle name="Гиперссылка 2 130 2 5" xfId="34671"/>
    <cellStyle name="Гиперссылка 2 130 2 6" xfId="34670"/>
    <cellStyle name="Гиперссылка 2 130 3" xfId="34669"/>
    <cellStyle name="Гиперссылка 2 130 4" xfId="34668"/>
    <cellStyle name="Гиперссылка 2 130 5" xfId="34667"/>
    <cellStyle name="Гиперссылка 2 130 6" xfId="34666"/>
    <cellStyle name="Гиперссылка 2 130 7" xfId="34665"/>
    <cellStyle name="Гиперссылка 2 130 8" xfId="34664"/>
    <cellStyle name="Гиперссылка 2 131" xfId="34663"/>
    <cellStyle name="Гиперссылка 2 131 2" xfId="34662"/>
    <cellStyle name="Гиперссылка 2 131 2 2" xfId="34661"/>
    <cellStyle name="Гиперссылка 2 131 2 3" xfId="34660"/>
    <cellStyle name="Гиперссылка 2 131 2 4" xfId="34659"/>
    <cellStyle name="Гиперссылка 2 131 2 5" xfId="34658"/>
    <cellStyle name="Гиперссылка 2 131 2 6" xfId="34657"/>
    <cellStyle name="Гиперссылка 2 131 3" xfId="34656"/>
    <cellStyle name="Гиперссылка 2 131 4" xfId="34655"/>
    <cellStyle name="Гиперссылка 2 131 5" xfId="34654"/>
    <cellStyle name="Гиперссылка 2 131 6" xfId="34653"/>
    <cellStyle name="Гиперссылка 2 131 7" xfId="34652"/>
    <cellStyle name="Гиперссылка 2 131 8" xfId="34651"/>
    <cellStyle name="Гиперссылка 2 132" xfId="34650"/>
    <cellStyle name="Гиперссылка 2 132 2" xfId="34649"/>
    <cellStyle name="Гиперссылка 2 132 2 2" xfId="34648"/>
    <cellStyle name="Гиперссылка 2 132 2 3" xfId="34647"/>
    <cellStyle name="Гиперссылка 2 132 2 4" xfId="34646"/>
    <cellStyle name="Гиперссылка 2 132 2 5" xfId="34645"/>
    <cellStyle name="Гиперссылка 2 132 2 6" xfId="34644"/>
    <cellStyle name="Гиперссылка 2 132 3" xfId="34643"/>
    <cellStyle name="Гиперссылка 2 132 4" xfId="34642"/>
    <cellStyle name="Гиперссылка 2 132 5" xfId="34641"/>
    <cellStyle name="Гиперссылка 2 132 6" xfId="34640"/>
    <cellStyle name="Гиперссылка 2 132 7" xfId="34639"/>
    <cellStyle name="Гиперссылка 2 132 8" xfId="34638"/>
    <cellStyle name="Гиперссылка 2 133" xfId="34637"/>
    <cellStyle name="Гиперссылка 2 133 2" xfId="34636"/>
    <cellStyle name="Гиперссылка 2 133 2 2" xfId="34635"/>
    <cellStyle name="Гиперссылка 2 133 2 3" xfId="34634"/>
    <cellStyle name="Гиперссылка 2 133 2 4" xfId="34633"/>
    <cellStyle name="Гиперссылка 2 133 2 5" xfId="34632"/>
    <cellStyle name="Гиперссылка 2 133 2 6" xfId="34631"/>
    <cellStyle name="Гиперссылка 2 133 3" xfId="34630"/>
    <cellStyle name="Гиперссылка 2 133 4" xfId="34629"/>
    <cellStyle name="Гиперссылка 2 133 5" xfId="34628"/>
    <cellStyle name="Гиперссылка 2 133 6" xfId="34627"/>
    <cellStyle name="Гиперссылка 2 133 7" xfId="34626"/>
    <cellStyle name="Гиперссылка 2 133 8" xfId="34625"/>
    <cellStyle name="Гиперссылка 2 134" xfId="34624"/>
    <cellStyle name="Гиперссылка 2 134 2" xfId="34623"/>
    <cellStyle name="Гиперссылка 2 134 2 2" xfId="34622"/>
    <cellStyle name="Гиперссылка 2 134 2 3" xfId="34621"/>
    <cellStyle name="Гиперссылка 2 134 2 4" xfId="34620"/>
    <cellStyle name="Гиперссылка 2 134 2 5" xfId="34619"/>
    <cellStyle name="Гиперссылка 2 134 2 6" xfId="34618"/>
    <cellStyle name="Гиперссылка 2 134 3" xfId="34617"/>
    <cellStyle name="Гиперссылка 2 134 4" xfId="34616"/>
    <cellStyle name="Гиперссылка 2 134 5" xfId="34615"/>
    <cellStyle name="Гиперссылка 2 134 6" xfId="34614"/>
    <cellStyle name="Гиперссылка 2 134 7" xfId="34613"/>
    <cellStyle name="Гиперссылка 2 134 8" xfId="34612"/>
    <cellStyle name="Гиперссылка 2 135" xfId="34611"/>
    <cellStyle name="Гиперссылка 2 135 2" xfId="34610"/>
    <cellStyle name="Гиперссылка 2 135 2 2" xfId="34609"/>
    <cellStyle name="Гиперссылка 2 135 2 3" xfId="34608"/>
    <cellStyle name="Гиперссылка 2 135 2 4" xfId="34607"/>
    <cellStyle name="Гиперссылка 2 135 2 5" xfId="34606"/>
    <cellStyle name="Гиперссылка 2 135 2 6" xfId="34605"/>
    <cellStyle name="Гиперссылка 2 135 3" xfId="34604"/>
    <cellStyle name="Гиперссылка 2 135 4" xfId="34603"/>
    <cellStyle name="Гиперссылка 2 135 5" xfId="34602"/>
    <cellStyle name="Гиперссылка 2 135 6" xfId="34601"/>
    <cellStyle name="Гиперссылка 2 135 7" xfId="34600"/>
    <cellStyle name="Гиперссылка 2 135 8" xfId="34599"/>
    <cellStyle name="Гиперссылка 2 14" xfId="34598"/>
    <cellStyle name="Гиперссылка 2 14 2" xfId="34597"/>
    <cellStyle name="Гиперссылка 2 14 2 2" xfId="34596"/>
    <cellStyle name="Гиперссылка 2 14 2 3" xfId="34595"/>
    <cellStyle name="Гиперссылка 2 14 2 4" xfId="34594"/>
    <cellStyle name="Гиперссылка 2 14 2 5" xfId="34593"/>
    <cellStyle name="Гиперссылка 2 14 2 6" xfId="34592"/>
    <cellStyle name="Гиперссылка 2 14 3" xfId="34591"/>
    <cellStyle name="Гиперссылка 2 14 4" xfId="34590"/>
    <cellStyle name="Гиперссылка 2 14 5" xfId="34589"/>
    <cellStyle name="Гиперссылка 2 14 6" xfId="34588"/>
    <cellStyle name="Гиперссылка 2 14 7" xfId="34587"/>
    <cellStyle name="Гиперссылка 2 14 8" xfId="34586"/>
    <cellStyle name="Гиперссылка 2 15" xfId="34585"/>
    <cellStyle name="Гиперссылка 2 15 2" xfId="34584"/>
    <cellStyle name="Гиперссылка 2 15 2 2" xfId="34583"/>
    <cellStyle name="Гиперссылка 2 15 2 3" xfId="34582"/>
    <cellStyle name="Гиперссылка 2 15 2 4" xfId="34581"/>
    <cellStyle name="Гиперссылка 2 15 2 5" xfId="34580"/>
    <cellStyle name="Гиперссылка 2 15 2 6" xfId="34579"/>
    <cellStyle name="Гиперссылка 2 15 3" xfId="34578"/>
    <cellStyle name="Гиперссылка 2 15 4" xfId="34577"/>
    <cellStyle name="Гиперссылка 2 15 5" xfId="34576"/>
    <cellStyle name="Гиперссылка 2 15 6" xfId="34575"/>
    <cellStyle name="Гиперссылка 2 15 7" xfId="34574"/>
    <cellStyle name="Гиперссылка 2 15 8" xfId="34573"/>
    <cellStyle name="Гиперссылка 2 16" xfId="34572"/>
    <cellStyle name="Гиперссылка 2 16 2" xfId="34571"/>
    <cellStyle name="Гиперссылка 2 16 2 2" xfId="34570"/>
    <cellStyle name="Гиперссылка 2 16 2 3" xfId="34569"/>
    <cellStyle name="Гиперссылка 2 16 2 4" xfId="34568"/>
    <cellStyle name="Гиперссылка 2 16 2 5" xfId="34567"/>
    <cellStyle name="Гиперссылка 2 16 2 6" xfId="34566"/>
    <cellStyle name="Гиперссылка 2 16 3" xfId="34565"/>
    <cellStyle name="Гиперссылка 2 16 4" xfId="34564"/>
    <cellStyle name="Гиперссылка 2 16 5" xfId="34563"/>
    <cellStyle name="Гиперссылка 2 16 6" xfId="34562"/>
    <cellStyle name="Гиперссылка 2 16 7" xfId="34561"/>
    <cellStyle name="Гиперссылка 2 16 8" xfId="34560"/>
    <cellStyle name="Гиперссылка 2 17" xfId="34559"/>
    <cellStyle name="Гиперссылка 2 17 2" xfId="34558"/>
    <cellStyle name="Гиперссылка 2 17 2 2" xfId="34557"/>
    <cellStyle name="Гиперссылка 2 17 2 3" xfId="34556"/>
    <cellStyle name="Гиперссылка 2 17 2 4" xfId="34555"/>
    <cellStyle name="Гиперссылка 2 17 2 5" xfId="34554"/>
    <cellStyle name="Гиперссылка 2 17 2 6" xfId="34553"/>
    <cellStyle name="Гиперссылка 2 17 3" xfId="34552"/>
    <cellStyle name="Гиперссылка 2 17 4" xfId="34551"/>
    <cellStyle name="Гиперссылка 2 17 5" xfId="34550"/>
    <cellStyle name="Гиперссылка 2 17 6" xfId="34549"/>
    <cellStyle name="Гиперссылка 2 17 7" xfId="34548"/>
    <cellStyle name="Гиперссылка 2 17 8" xfId="34547"/>
    <cellStyle name="Гиперссылка 2 18" xfId="34546"/>
    <cellStyle name="Гиперссылка 2 18 2" xfId="34545"/>
    <cellStyle name="Гиперссылка 2 18 2 2" xfId="34544"/>
    <cellStyle name="Гиперссылка 2 18 2 3" xfId="34543"/>
    <cellStyle name="Гиперссылка 2 18 2 4" xfId="34542"/>
    <cellStyle name="Гиперссылка 2 18 2 5" xfId="34541"/>
    <cellStyle name="Гиперссылка 2 18 2 6" xfId="34540"/>
    <cellStyle name="Гиперссылка 2 18 3" xfId="34539"/>
    <cellStyle name="Гиперссылка 2 18 4" xfId="34538"/>
    <cellStyle name="Гиперссылка 2 18 5" xfId="34537"/>
    <cellStyle name="Гиперссылка 2 18 6" xfId="34536"/>
    <cellStyle name="Гиперссылка 2 18 7" xfId="34535"/>
    <cellStyle name="Гиперссылка 2 18 8" xfId="34534"/>
    <cellStyle name="Гиперссылка 2 19" xfId="34533"/>
    <cellStyle name="Гиперссылка 2 19 2" xfId="34532"/>
    <cellStyle name="Гиперссылка 2 19 2 2" xfId="34531"/>
    <cellStyle name="Гиперссылка 2 19 2 3" xfId="34530"/>
    <cellStyle name="Гиперссылка 2 19 2 4" xfId="34529"/>
    <cellStyle name="Гиперссылка 2 19 2 5" xfId="34528"/>
    <cellStyle name="Гиперссылка 2 19 2 6" xfId="34527"/>
    <cellStyle name="Гиперссылка 2 19 3" xfId="34526"/>
    <cellStyle name="Гиперссылка 2 19 4" xfId="34525"/>
    <cellStyle name="Гиперссылка 2 19 5" xfId="34524"/>
    <cellStyle name="Гиперссылка 2 19 6" xfId="34523"/>
    <cellStyle name="Гиперссылка 2 19 7" xfId="34522"/>
    <cellStyle name="Гиперссылка 2 19 8" xfId="34521"/>
    <cellStyle name="Гиперссылка 2 2" xfId="34520"/>
    <cellStyle name="Гиперссылка 2 2 2" xfId="34519"/>
    <cellStyle name="Гиперссылка 2 2 2 2" xfId="34518"/>
    <cellStyle name="Гиперссылка 2 2 2 3" xfId="34517"/>
    <cellStyle name="Гиперссылка 2 2 2 4" xfId="34516"/>
    <cellStyle name="Гиперссылка 2 2 2 5" xfId="34515"/>
    <cellStyle name="Гиперссылка 2 2 2 6" xfId="34514"/>
    <cellStyle name="Гиперссылка 2 2 3" xfId="34513"/>
    <cellStyle name="Гиперссылка 2 2 4" xfId="34512"/>
    <cellStyle name="Гиперссылка 2 2 5" xfId="34511"/>
    <cellStyle name="Гиперссылка 2 2 6" xfId="34510"/>
    <cellStyle name="Гиперссылка 2 2 7" xfId="34509"/>
    <cellStyle name="Гиперссылка 2 2 8" xfId="34508"/>
    <cellStyle name="Гиперссылка 2 20" xfId="34507"/>
    <cellStyle name="Гиперссылка 2 20 2" xfId="34506"/>
    <cellStyle name="Гиперссылка 2 20 2 2" xfId="34505"/>
    <cellStyle name="Гиперссылка 2 20 2 3" xfId="34504"/>
    <cellStyle name="Гиперссылка 2 20 2 4" xfId="34503"/>
    <cellStyle name="Гиперссылка 2 20 2 5" xfId="34502"/>
    <cellStyle name="Гиперссылка 2 20 2 6" xfId="34501"/>
    <cellStyle name="Гиперссылка 2 20 3" xfId="34500"/>
    <cellStyle name="Гиперссылка 2 20 4" xfId="34499"/>
    <cellStyle name="Гиперссылка 2 20 5" xfId="34498"/>
    <cellStyle name="Гиперссылка 2 20 6" xfId="34497"/>
    <cellStyle name="Гиперссылка 2 20 7" xfId="34496"/>
    <cellStyle name="Гиперссылка 2 20 8" xfId="34495"/>
    <cellStyle name="Гиперссылка 2 21" xfId="34494"/>
    <cellStyle name="Гиперссылка 2 21 2" xfId="34493"/>
    <cellStyle name="Гиперссылка 2 21 2 2" xfId="34492"/>
    <cellStyle name="Гиперссылка 2 21 2 3" xfId="34491"/>
    <cellStyle name="Гиперссылка 2 21 2 4" xfId="34490"/>
    <cellStyle name="Гиперссылка 2 21 2 5" xfId="34489"/>
    <cellStyle name="Гиперссылка 2 21 2 6" xfId="34488"/>
    <cellStyle name="Гиперссылка 2 21 3" xfId="34487"/>
    <cellStyle name="Гиперссылка 2 21 4" xfId="34486"/>
    <cellStyle name="Гиперссылка 2 21 5" xfId="34485"/>
    <cellStyle name="Гиперссылка 2 21 6" xfId="34484"/>
    <cellStyle name="Гиперссылка 2 21 7" xfId="34483"/>
    <cellStyle name="Гиперссылка 2 21 8" xfId="34482"/>
    <cellStyle name="Гиперссылка 2 22" xfId="34481"/>
    <cellStyle name="Гиперссылка 2 22 2" xfId="34480"/>
    <cellStyle name="Гиперссылка 2 22 2 2" xfId="34479"/>
    <cellStyle name="Гиперссылка 2 22 2 3" xfId="34478"/>
    <cellStyle name="Гиперссылка 2 22 2 4" xfId="34477"/>
    <cellStyle name="Гиперссылка 2 22 2 5" xfId="34476"/>
    <cellStyle name="Гиперссылка 2 22 2 6" xfId="34475"/>
    <cellStyle name="Гиперссылка 2 22 3" xfId="34474"/>
    <cellStyle name="Гиперссылка 2 22 4" xfId="34473"/>
    <cellStyle name="Гиперссылка 2 22 5" xfId="34472"/>
    <cellStyle name="Гиперссылка 2 22 6" xfId="34471"/>
    <cellStyle name="Гиперссылка 2 22 7" xfId="34470"/>
    <cellStyle name="Гиперссылка 2 22 8" xfId="34469"/>
    <cellStyle name="Гиперссылка 2 23" xfId="34468"/>
    <cellStyle name="Гиперссылка 2 23 2" xfId="34467"/>
    <cellStyle name="Гиперссылка 2 23 2 2" xfId="34466"/>
    <cellStyle name="Гиперссылка 2 23 2 3" xfId="34465"/>
    <cellStyle name="Гиперссылка 2 23 2 4" xfId="34464"/>
    <cellStyle name="Гиперссылка 2 23 2 5" xfId="34463"/>
    <cellStyle name="Гиперссылка 2 23 2 6" xfId="34462"/>
    <cellStyle name="Гиперссылка 2 23 3" xfId="34461"/>
    <cellStyle name="Гиперссылка 2 23 4" xfId="34460"/>
    <cellStyle name="Гиперссылка 2 23 5" xfId="34459"/>
    <cellStyle name="Гиперссылка 2 23 6" xfId="34458"/>
    <cellStyle name="Гиперссылка 2 23 7" xfId="34457"/>
    <cellStyle name="Гиперссылка 2 23 8" xfId="34456"/>
    <cellStyle name="Гиперссылка 2 24" xfId="34455"/>
    <cellStyle name="Гиперссылка 2 24 2" xfId="34454"/>
    <cellStyle name="Гиперссылка 2 24 2 2" xfId="34453"/>
    <cellStyle name="Гиперссылка 2 24 2 3" xfId="34452"/>
    <cellStyle name="Гиперссылка 2 24 2 4" xfId="34451"/>
    <cellStyle name="Гиперссылка 2 24 2 5" xfId="34450"/>
    <cellStyle name="Гиперссылка 2 24 2 6" xfId="34449"/>
    <cellStyle name="Гиперссылка 2 24 3" xfId="34448"/>
    <cellStyle name="Гиперссылка 2 24 4" xfId="34447"/>
    <cellStyle name="Гиперссылка 2 24 5" xfId="34446"/>
    <cellStyle name="Гиперссылка 2 24 6" xfId="34445"/>
    <cellStyle name="Гиперссылка 2 24 7" xfId="34444"/>
    <cellStyle name="Гиперссылка 2 24 8" xfId="34443"/>
    <cellStyle name="Гиперссылка 2 25" xfId="34442"/>
    <cellStyle name="Гиперссылка 2 25 2" xfId="34441"/>
    <cellStyle name="Гиперссылка 2 25 2 2" xfId="34440"/>
    <cellStyle name="Гиперссылка 2 25 2 3" xfId="34439"/>
    <cellStyle name="Гиперссылка 2 25 2 4" xfId="34438"/>
    <cellStyle name="Гиперссылка 2 25 2 5" xfId="34437"/>
    <cellStyle name="Гиперссылка 2 25 2 6" xfId="34436"/>
    <cellStyle name="Гиперссылка 2 25 3" xfId="34435"/>
    <cellStyle name="Гиперссылка 2 25 4" xfId="34434"/>
    <cellStyle name="Гиперссылка 2 25 5" xfId="34433"/>
    <cellStyle name="Гиперссылка 2 25 6" xfId="34432"/>
    <cellStyle name="Гиперссылка 2 25 7" xfId="34431"/>
    <cellStyle name="Гиперссылка 2 25 8" xfId="34430"/>
    <cellStyle name="Гиперссылка 2 26" xfId="34429"/>
    <cellStyle name="Гиперссылка 2 26 2" xfId="34428"/>
    <cellStyle name="Гиперссылка 2 26 2 2" xfId="34427"/>
    <cellStyle name="Гиперссылка 2 26 2 3" xfId="34426"/>
    <cellStyle name="Гиперссылка 2 26 2 4" xfId="34425"/>
    <cellStyle name="Гиперссылка 2 26 2 5" xfId="34424"/>
    <cellStyle name="Гиперссылка 2 26 2 6" xfId="34423"/>
    <cellStyle name="Гиперссылка 2 26 3" xfId="34422"/>
    <cellStyle name="Гиперссылка 2 26 4" xfId="34421"/>
    <cellStyle name="Гиперссылка 2 26 5" xfId="34420"/>
    <cellStyle name="Гиперссылка 2 26 6" xfId="34419"/>
    <cellStyle name="Гиперссылка 2 26 7" xfId="34418"/>
    <cellStyle name="Гиперссылка 2 26 8" xfId="34417"/>
    <cellStyle name="Гиперссылка 2 27" xfId="34416"/>
    <cellStyle name="Гиперссылка 2 27 2" xfId="34415"/>
    <cellStyle name="Гиперссылка 2 27 2 2" xfId="34414"/>
    <cellStyle name="Гиперссылка 2 27 2 3" xfId="34413"/>
    <cellStyle name="Гиперссылка 2 27 2 4" xfId="34412"/>
    <cellStyle name="Гиперссылка 2 27 2 5" xfId="34411"/>
    <cellStyle name="Гиперссылка 2 27 2 6" xfId="34410"/>
    <cellStyle name="Гиперссылка 2 27 3" xfId="34409"/>
    <cellStyle name="Гиперссылка 2 27 4" xfId="34408"/>
    <cellStyle name="Гиперссылка 2 27 5" xfId="34407"/>
    <cellStyle name="Гиперссылка 2 27 6" xfId="34406"/>
    <cellStyle name="Гиперссылка 2 27 7" xfId="34405"/>
    <cellStyle name="Гиперссылка 2 27 8" xfId="34404"/>
    <cellStyle name="Гиперссылка 2 28" xfId="34403"/>
    <cellStyle name="Гиперссылка 2 28 2" xfId="34402"/>
    <cellStyle name="Гиперссылка 2 28 2 2" xfId="34401"/>
    <cellStyle name="Гиперссылка 2 28 2 3" xfId="34400"/>
    <cellStyle name="Гиперссылка 2 28 2 4" xfId="34399"/>
    <cellStyle name="Гиперссылка 2 28 2 5" xfId="34398"/>
    <cellStyle name="Гиперссылка 2 28 2 6" xfId="34397"/>
    <cellStyle name="Гиперссылка 2 28 3" xfId="34396"/>
    <cellStyle name="Гиперссылка 2 28 4" xfId="34395"/>
    <cellStyle name="Гиперссылка 2 28 5" xfId="34394"/>
    <cellStyle name="Гиперссылка 2 28 6" xfId="34393"/>
    <cellStyle name="Гиперссылка 2 28 7" xfId="34392"/>
    <cellStyle name="Гиперссылка 2 28 8" xfId="34391"/>
    <cellStyle name="Гиперссылка 2 29" xfId="34390"/>
    <cellStyle name="Гиперссылка 2 29 2" xfId="34389"/>
    <cellStyle name="Гиперссылка 2 29 2 2" xfId="34388"/>
    <cellStyle name="Гиперссылка 2 29 2 3" xfId="34387"/>
    <cellStyle name="Гиперссылка 2 29 2 4" xfId="34386"/>
    <cellStyle name="Гиперссылка 2 29 2 5" xfId="34385"/>
    <cellStyle name="Гиперссылка 2 29 2 6" xfId="34384"/>
    <cellStyle name="Гиперссылка 2 29 3" xfId="34383"/>
    <cellStyle name="Гиперссылка 2 29 4" xfId="34382"/>
    <cellStyle name="Гиперссылка 2 29 5" xfId="34381"/>
    <cellStyle name="Гиперссылка 2 29 6" xfId="34380"/>
    <cellStyle name="Гиперссылка 2 29 7" xfId="34379"/>
    <cellStyle name="Гиперссылка 2 29 8" xfId="34378"/>
    <cellStyle name="Гиперссылка 2 3" xfId="34377"/>
    <cellStyle name="Гиперссылка 2 3 2" xfId="34376"/>
    <cellStyle name="Гиперссылка 2 3 2 2" xfId="34375"/>
    <cellStyle name="Гиперссылка 2 3 2 3" xfId="34374"/>
    <cellStyle name="Гиперссылка 2 3 2 4" xfId="34373"/>
    <cellStyle name="Гиперссылка 2 3 2 5" xfId="34372"/>
    <cellStyle name="Гиперссылка 2 3 2 6" xfId="34371"/>
    <cellStyle name="Гиперссылка 2 3 3" xfId="34370"/>
    <cellStyle name="Гиперссылка 2 3 4" xfId="34369"/>
    <cellStyle name="Гиперссылка 2 3 5" xfId="34368"/>
    <cellStyle name="Гиперссылка 2 3 6" xfId="34367"/>
    <cellStyle name="Гиперссылка 2 3 7" xfId="34366"/>
    <cellStyle name="Гиперссылка 2 3 8" xfId="34365"/>
    <cellStyle name="Гиперссылка 2 30" xfId="34364"/>
    <cellStyle name="Гиперссылка 2 30 2" xfId="34363"/>
    <cellStyle name="Гиперссылка 2 30 2 2" xfId="34362"/>
    <cellStyle name="Гиперссылка 2 30 2 3" xfId="34361"/>
    <cellStyle name="Гиперссылка 2 30 2 4" xfId="34360"/>
    <cellStyle name="Гиперссылка 2 30 2 5" xfId="34359"/>
    <cellStyle name="Гиперссылка 2 30 2 6" xfId="34358"/>
    <cellStyle name="Гиперссылка 2 30 3" xfId="34357"/>
    <cellStyle name="Гиперссылка 2 30 4" xfId="34356"/>
    <cellStyle name="Гиперссылка 2 30 5" xfId="34355"/>
    <cellStyle name="Гиперссылка 2 30 6" xfId="34354"/>
    <cellStyle name="Гиперссылка 2 30 7" xfId="34353"/>
    <cellStyle name="Гиперссылка 2 30 8" xfId="34352"/>
    <cellStyle name="Гиперссылка 2 31" xfId="34351"/>
    <cellStyle name="Гиперссылка 2 31 2" xfId="34350"/>
    <cellStyle name="Гиперссылка 2 31 2 2" xfId="34349"/>
    <cellStyle name="Гиперссылка 2 31 2 3" xfId="34348"/>
    <cellStyle name="Гиперссылка 2 31 2 4" xfId="34347"/>
    <cellStyle name="Гиперссылка 2 31 2 5" xfId="34346"/>
    <cellStyle name="Гиперссылка 2 31 2 6" xfId="34345"/>
    <cellStyle name="Гиперссылка 2 31 3" xfId="34344"/>
    <cellStyle name="Гиперссылка 2 31 4" xfId="34343"/>
    <cellStyle name="Гиперссылка 2 31 5" xfId="34342"/>
    <cellStyle name="Гиперссылка 2 31 6" xfId="34341"/>
    <cellStyle name="Гиперссылка 2 31 7" xfId="34340"/>
    <cellStyle name="Гиперссылка 2 31 8" xfId="34339"/>
    <cellStyle name="Гиперссылка 2 32" xfId="34338"/>
    <cellStyle name="Гиперссылка 2 32 2" xfId="34337"/>
    <cellStyle name="Гиперссылка 2 32 2 2" xfId="34336"/>
    <cellStyle name="Гиперссылка 2 32 2 3" xfId="34335"/>
    <cellStyle name="Гиперссылка 2 32 2 4" xfId="34334"/>
    <cellStyle name="Гиперссылка 2 32 2 5" xfId="34333"/>
    <cellStyle name="Гиперссылка 2 32 2 6" xfId="34332"/>
    <cellStyle name="Гиперссылка 2 32 3" xfId="34331"/>
    <cellStyle name="Гиперссылка 2 32 4" xfId="34330"/>
    <cellStyle name="Гиперссылка 2 32 5" xfId="34329"/>
    <cellStyle name="Гиперссылка 2 32 6" xfId="34328"/>
    <cellStyle name="Гиперссылка 2 32 7" xfId="34327"/>
    <cellStyle name="Гиперссылка 2 32 8" xfId="34326"/>
    <cellStyle name="Гиперссылка 2 33" xfId="34325"/>
    <cellStyle name="Гиперссылка 2 33 2" xfId="34324"/>
    <cellStyle name="Гиперссылка 2 33 2 2" xfId="34323"/>
    <cellStyle name="Гиперссылка 2 33 2 3" xfId="34322"/>
    <cellStyle name="Гиперссылка 2 33 2 4" xfId="34321"/>
    <cellStyle name="Гиперссылка 2 33 2 5" xfId="34320"/>
    <cellStyle name="Гиперссылка 2 33 2 6" xfId="34319"/>
    <cellStyle name="Гиперссылка 2 33 3" xfId="34318"/>
    <cellStyle name="Гиперссылка 2 33 4" xfId="34317"/>
    <cellStyle name="Гиперссылка 2 33 5" xfId="34316"/>
    <cellStyle name="Гиперссылка 2 33 6" xfId="34315"/>
    <cellStyle name="Гиперссылка 2 33 7" xfId="34314"/>
    <cellStyle name="Гиперссылка 2 33 8" xfId="34313"/>
    <cellStyle name="Гиперссылка 2 34" xfId="34312"/>
    <cellStyle name="Гиперссылка 2 34 2" xfId="34311"/>
    <cellStyle name="Гиперссылка 2 34 2 2" xfId="34310"/>
    <cellStyle name="Гиперссылка 2 34 2 3" xfId="34309"/>
    <cellStyle name="Гиперссылка 2 34 2 4" xfId="34308"/>
    <cellStyle name="Гиперссылка 2 34 2 5" xfId="34307"/>
    <cellStyle name="Гиперссылка 2 34 2 6" xfId="34306"/>
    <cellStyle name="Гиперссылка 2 34 3" xfId="34305"/>
    <cellStyle name="Гиперссылка 2 34 4" xfId="34304"/>
    <cellStyle name="Гиперссылка 2 34 5" xfId="34303"/>
    <cellStyle name="Гиперссылка 2 34 6" xfId="34302"/>
    <cellStyle name="Гиперссылка 2 34 7" xfId="34301"/>
    <cellStyle name="Гиперссылка 2 34 8" xfId="34300"/>
    <cellStyle name="Гиперссылка 2 35" xfId="34299"/>
    <cellStyle name="Гиперссылка 2 35 2" xfId="34298"/>
    <cellStyle name="Гиперссылка 2 35 2 2" xfId="34297"/>
    <cellStyle name="Гиперссылка 2 35 2 3" xfId="34296"/>
    <cellStyle name="Гиперссылка 2 35 2 4" xfId="34295"/>
    <cellStyle name="Гиперссылка 2 35 2 5" xfId="34294"/>
    <cellStyle name="Гиперссылка 2 35 2 6" xfId="34293"/>
    <cellStyle name="Гиперссылка 2 35 3" xfId="34292"/>
    <cellStyle name="Гиперссылка 2 35 4" xfId="34291"/>
    <cellStyle name="Гиперссылка 2 35 5" xfId="34290"/>
    <cellStyle name="Гиперссылка 2 35 6" xfId="34289"/>
    <cellStyle name="Гиперссылка 2 35 7" xfId="34288"/>
    <cellStyle name="Гиперссылка 2 35 8" xfId="34287"/>
    <cellStyle name="Гиперссылка 2 36" xfId="34286"/>
    <cellStyle name="Гиперссылка 2 36 2" xfId="34285"/>
    <cellStyle name="Гиперссылка 2 36 2 2" xfId="34284"/>
    <cellStyle name="Гиперссылка 2 36 2 3" xfId="34283"/>
    <cellStyle name="Гиперссылка 2 36 2 4" xfId="34282"/>
    <cellStyle name="Гиперссылка 2 36 2 5" xfId="34281"/>
    <cellStyle name="Гиперссылка 2 36 2 6" xfId="34280"/>
    <cellStyle name="Гиперссылка 2 36 3" xfId="34279"/>
    <cellStyle name="Гиперссылка 2 36 4" xfId="34278"/>
    <cellStyle name="Гиперссылка 2 36 5" xfId="34277"/>
    <cellStyle name="Гиперссылка 2 36 6" xfId="34276"/>
    <cellStyle name="Гиперссылка 2 36 7" xfId="34275"/>
    <cellStyle name="Гиперссылка 2 36 8" xfId="34274"/>
    <cellStyle name="Гиперссылка 2 37" xfId="34273"/>
    <cellStyle name="Гиперссылка 2 37 2" xfId="34272"/>
    <cellStyle name="Гиперссылка 2 37 2 2" xfId="34271"/>
    <cellStyle name="Гиперссылка 2 37 2 3" xfId="34270"/>
    <cellStyle name="Гиперссылка 2 37 2 4" xfId="34269"/>
    <cellStyle name="Гиперссылка 2 37 2 5" xfId="34268"/>
    <cellStyle name="Гиперссылка 2 37 2 6" xfId="34267"/>
    <cellStyle name="Гиперссылка 2 37 3" xfId="34266"/>
    <cellStyle name="Гиперссылка 2 37 4" xfId="34265"/>
    <cellStyle name="Гиперссылка 2 37 5" xfId="34264"/>
    <cellStyle name="Гиперссылка 2 37 6" xfId="34263"/>
    <cellStyle name="Гиперссылка 2 37 7" xfId="34262"/>
    <cellStyle name="Гиперссылка 2 37 8" xfId="34261"/>
    <cellStyle name="Гиперссылка 2 38" xfId="34260"/>
    <cellStyle name="Гиперссылка 2 38 2" xfId="34259"/>
    <cellStyle name="Гиперссылка 2 38 2 2" xfId="34258"/>
    <cellStyle name="Гиперссылка 2 38 2 3" xfId="34257"/>
    <cellStyle name="Гиперссылка 2 38 2 4" xfId="34256"/>
    <cellStyle name="Гиперссылка 2 38 2 5" xfId="34255"/>
    <cellStyle name="Гиперссылка 2 38 2 6" xfId="34254"/>
    <cellStyle name="Гиперссылка 2 38 3" xfId="34253"/>
    <cellStyle name="Гиперссылка 2 38 4" xfId="34252"/>
    <cellStyle name="Гиперссылка 2 38 5" xfId="34251"/>
    <cellStyle name="Гиперссылка 2 38 6" xfId="34250"/>
    <cellStyle name="Гиперссылка 2 38 7" xfId="34249"/>
    <cellStyle name="Гиперссылка 2 38 8" xfId="34248"/>
    <cellStyle name="Гиперссылка 2 39" xfId="34247"/>
    <cellStyle name="Гиперссылка 2 39 2" xfId="34246"/>
    <cellStyle name="Гиперссылка 2 39 2 2" xfId="34245"/>
    <cellStyle name="Гиперссылка 2 39 2 3" xfId="34244"/>
    <cellStyle name="Гиперссылка 2 39 2 4" xfId="34243"/>
    <cellStyle name="Гиперссылка 2 39 2 5" xfId="34242"/>
    <cellStyle name="Гиперссылка 2 39 2 6" xfId="34241"/>
    <cellStyle name="Гиперссылка 2 39 3" xfId="34240"/>
    <cellStyle name="Гиперссылка 2 39 4" xfId="34239"/>
    <cellStyle name="Гиперссылка 2 39 5" xfId="34238"/>
    <cellStyle name="Гиперссылка 2 39 6" xfId="34237"/>
    <cellStyle name="Гиперссылка 2 39 7" xfId="34236"/>
    <cellStyle name="Гиперссылка 2 39 8" xfId="34235"/>
    <cellStyle name="Гиперссылка 2 4" xfId="34234"/>
    <cellStyle name="Гиперссылка 2 4 2" xfId="34233"/>
    <cellStyle name="Гиперссылка 2 4 2 2" xfId="34232"/>
    <cellStyle name="Гиперссылка 2 4 2 3" xfId="34231"/>
    <cellStyle name="Гиперссылка 2 4 2 4" xfId="34230"/>
    <cellStyle name="Гиперссылка 2 4 2 5" xfId="34229"/>
    <cellStyle name="Гиперссылка 2 4 2 6" xfId="34228"/>
    <cellStyle name="Гиперссылка 2 4 3" xfId="34227"/>
    <cellStyle name="Гиперссылка 2 4 4" xfId="34226"/>
    <cellStyle name="Гиперссылка 2 4 5" xfId="34225"/>
    <cellStyle name="Гиперссылка 2 4 6" xfId="34224"/>
    <cellStyle name="Гиперссылка 2 4 7" xfId="34223"/>
    <cellStyle name="Гиперссылка 2 4 8" xfId="34222"/>
    <cellStyle name="Гиперссылка 2 40" xfId="34221"/>
    <cellStyle name="Гиперссылка 2 40 2" xfId="34220"/>
    <cellStyle name="Гиперссылка 2 40 2 2" xfId="34219"/>
    <cellStyle name="Гиперссылка 2 40 2 3" xfId="34218"/>
    <cellStyle name="Гиперссылка 2 40 2 4" xfId="34217"/>
    <cellStyle name="Гиперссылка 2 40 2 5" xfId="34216"/>
    <cellStyle name="Гиперссылка 2 40 2 6" xfId="34215"/>
    <cellStyle name="Гиперссылка 2 40 3" xfId="34214"/>
    <cellStyle name="Гиперссылка 2 40 4" xfId="34213"/>
    <cellStyle name="Гиперссылка 2 40 5" xfId="34212"/>
    <cellStyle name="Гиперссылка 2 40 6" xfId="34211"/>
    <cellStyle name="Гиперссылка 2 40 7" xfId="34210"/>
    <cellStyle name="Гиперссылка 2 40 8" xfId="34209"/>
    <cellStyle name="Гиперссылка 2 41" xfId="34208"/>
    <cellStyle name="Гиперссылка 2 41 2" xfId="34207"/>
    <cellStyle name="Гиперссылка 2 41 2 2" xfId="34206"/>
    <cellStyle name="Гиперссылка 2 41 2 3" xfId="34205"/>
    <cellStyle name="Гиперссылка 2 41 2 4" xfId="34204"/>
    <cellStyle name="Гиперссылка 2 41 2 5" xfId="34203"/>
    <cellStyle name="Гиперссылка 2 41 2 6" xfId="34202"/>
    <cellStyle name="Гиперссылка 2 41 3" xfId="34201"/>
    <cellStyle name="Гиперссылка 2 41 4" xfId="34200"/>
    <cellStyle name="Гиперссылка 2 41 5" xfId="34199"/>
    <cellStyle name="Гиперссылка 2 41 6" xfId="34198"/>
    <cellStyle name="Гиперссылка 2 41 7" xfId="34197"/>
    <cellStyle name="Гиперссылка 2 41 8" xfId="34196"/>
    <cellStyle name="Гиперссылка 2 42" xfId="34195"/>
    <cellStyle name="Гиперссылка 2 42 2" xfId="34194"/>
    <cellStyle name="Гиперссылка 2 42 2 2" xfId="34193"/>
    <cellStyle name="Гиперссылка 2 42 2 3" xfId="34192"/>
    <cellStyle name="Гиперссылка 2 42 2 4" xfId="34191"/>
    <cellStyle name="Гиперссылка 2 42 2 5" xfId="34190"/>
    <cellStyle name="Гиперссылка 2 42 2 6" xfId="34189"/>
    <cellStyle name="Гиперссылка 2 42 3" xfId="34188"/>
    <cellStyle name="Гиперссылка 2 42 4" xfId="34187"/>
    <cellStyle name="Гиперссылка 2 42 5" xfId="34186"/>
    <cellStyle name="Гиперссылка 2 42 6" xfId="34185"/>
    <cellStyle name="Гиперссылка 2 42 7" xfId="34184"/>
    <cellStyle name="Гиперссылка 2 42 8" xfId="34183"/>
    <cellStyle name="Гиперссылка 2 43" xfId="34182"/>
    <cellStyle name="Гиперссылка 2 43 2" xfId="34181"/>
    <cellStyle name="Гиперссылка 2 43 2 2" xfId="34180"/>
    <cellStyle name="Гиперссылка 2 43 2 3" xfId="34179"/>
    <cellStyle name="Гиперссылка 2 43 2 4" xfId="34178"/>
    <cellStyle name="Гиперссылка 2 43 2 5" xfId="34177"/>
    <cellStyle name="Гиперссылка 2 43 2 6" xfId="34176"/>
    <cellStyle name="Гиперссылка 2 43 3" xfId="34175"/>
    <cellStyle name="Гиперссылка 2 43 4" xfId="34174"/>
    <cellStyle name="Гиперссылка 2 43 5" xfId="34173"/>
    <cellStyle name="Гиперссылка 2 43 6" xfId="34172"/>
    <cellStyle name="Гиперссылка 2 43 7" xfId="34171"/>
    <cellStyle name="Гиперссылка 2 43 8" xfId="34170"/>
    <cellStyle name="Гиперссылка 2 44" xfId="34169"/>
    <cellStyle name="Гиперссылка 2 44 2" xfId="34168"/>
    <cellStyle name="Гиперссылка 2 44 2 2" xfId="34167"/>
    <cellStyle name="Гиперссылка 2 44 2 3" xfId="34166"/>
    <cellStyle name="Гиперссылка 2 44 2 4" xfId="34165"/>
    <cellStyle name="Гиперссылка 2 44 2 5" xfId="34164"/>
    <cellStyle name="Гиперссылка 2 44 2 6" xfId="34163"/>
    <cellStyle name="Гиперссылка 2 44 3" xfId="34162"/>
    <cellStyle name="Гиперссылка 2 44 4" xfId="34161"/>
    <cellStyle name="Гиперссылка 2 44 5" xfId="34160"/>
    <cellStyle name="Гиперссылка 2 44 6" xfId="34159"/>
    <cellStyle name="Гиперссылка 2 44 7" xfId="34158"/>
    <cellStyle name="Гиперссылка 2 44 8" xfId="34157"/>
    <cellStyle name="Гиперссылка 2 45" xfId="34156"/>
    <cellStyle name="Гиперссылка 2 45 2" xfId="34155"/>
    <cellStyle name="Гиперссылка 2 45 2 2" xfId="34154"/>
    <cellStyle name="Гиперссылка 2 45 2 3" xfId="34153"/>
    <cellStyle name="Гиперссылка 2 45 2 4" xfId="34152"/>
    <cellStyle name="Гиперссылка 2 45 2 5" xfId="34151"/>
    <cellStyle name="Гиперссылка 2 45 2 6" xfId="34150"/>
    <cellStyle name="Гиперссылка 2 45 3" xfId="34149"/>
    <cellStyle name="Гиперссылка 2 45 4" xfId="34148"/>
    <cellStyle name="Гиперссылка 2 45 5" xfId="34147"/>
    <cellStyle name="Гиперссылка 2 45 6" xfId="34146"/>
    <cellStyle name="Гиперссылка 2 45 7" xfId="34145"/>
    <cellStyle name="Гиперссылка 2 45 8" xfId="34144"/>
    <cellStyle name="Гиперссылка 2 46" xfId="34143"/>
    <cellStyle name="Гиперссылка 2 46 2" xfId="34142"/>
    <cellStyle name="Гиперссылка 2 46 2 2" xfId="34141"/>
    <cellStyle name="Гиперссылка 2 46 2 3" xfId="34140"/>
    <cellStyle name="Гиперссылка 2 46 2 4" xfId="34139"/>
    <cellStyle name="Гиперссылка 2 46 2 5" xfId="34138"/>
    <cellStyle name="Гиперссылка 2 46 2 6" xfId="34137"/>
    <cellStyle name="Гиперссылка 2 46 3" xfId="34136"/>
    <cellStyle name="Гиперссылка 2 46 4" xfId="34135"/>
    <cellStyle name="Гиперссылка 2 46 5" xfId="34134"/>
    <cellStyle name="Гиперссылка 2 46 6" xfId="34133"/>
    <cellStyle name="Гиперссылка 2 46 7" xfId="34132"/>
    <cellStyle name="Гиперссылка 2 46 8" xfId="34131"/>
    <cellStyle name="Гиперссылка 2 47" xfId="34130"/>
    <cellStyle name="Гиперссылка 2 47 2" xfId="34129"/>
    <cellStyle name="Гиперссылка 2 47 2 2" xfId="34128"/>
    <cellStyle name="Гиперссылка 2 47 2 3" xfId="34127"/>
    <cellStyle name="Гиперссылка 2 47 2 4" xfId="34126"/>
    <cellStyle name="Гиперссылка 2 47 2 5" xfId="34125"/>
    <cellStyle name="Гиперссылка 2 47 2 6" xfId="34124"/>
    <cellStyle name="Гиперссылка 2 47 3" xfId="34123"/>
    <cellStyle name="Гиперссылка 2 47 4" xfId="34122"/>
    <cellStyle name="Гиперссылка 2 47 5" xfId="34121"/>
    <cellStyle name="Гиперссылка 2 47 6" xfId="34120"/>
    <cellStyle name="Гиперссылка 2 47 7" xfId="34119"/>
    <cellStyle name="Гиперссылка 2 47 8" xfId="34118"/>
    <cellStyle name="Гиперссылка 2 48" xfId="34117"/>
    <cellStyle name="Гиперссылка 2 48 2" xfId="34116"/>
    <cellStyle name="Гиперссылка 2 48 2 2" xfId="34115"/>
    <cellStyle name="Гиперссылка 2 48 2 3" xfId="34114"/>
    <cellStyle name="Гиперссылка 2 48 2 4" xfId="34113"/>
    <cellStyle name="Гиперссылка 2 48 2 5" xfId="34112"/>
    <cellStyle name="Гиперссылка 2 48 2 6" xfId="34111"/>
    <cellStyle name="Гиперссылка 2 48 3" xfId="34110"/>
    <cellStyle name="Гиперссылка 2 48 4" xfId="34109"/>
    <cellStyle name="Гиперссылка 2 48 5" xfId="34108"/>
    <cellStyle name="Гиперссылка 2 48 6" xfId="34107"/>
    <cellStyle name="Гиперссылка 2 48 7" xfId="34106"/>
    <cellStyle name="Гиперссылка 2 48 8" xfId="34105"/>
    <cellStyle name="Гиперссылка 2 49" xfId="34104"/>
    <cellStyle name="Гиперссылка 2 49 2" xfId="34103"/>
    <cellStyle name="Гиперссылка 2 49 2 2" xfId="34102"/>
    <cellStyle name="Гиперссылка 2 49 2 3" xfId="34101"/>
    <cellStyle name="Гиперссылка 2 49 2 4" xfId="34100"/>
    <cellStyle name="Гиперссылка 2 49 2 5" xfId="34099"/>
    <cellStyle name="Гиперссылка 2 49 2 6" xfId="34098"/>
    <cellStyle name="Гиперссылка 2 49 3" xfId="34097"/>
    <cellStyle name="Гиперссылка 2 49 4" xfId="34096"/>
    <cellStyle name="Гиперссылка 2 49 5" xfId="34095"/>
    <cellStyle name="Гиперссылка 2 49 6" xfId="34094"/>
    <cellStyle name="Гиперссылка 2 49 7" xfId="34093"/>
    <cellStyle name="Гиперссылка 2 49 8" xfId="34092"/>
    <cellStyle name="Гиперссылка 2 5" xfId="34091"/>
    <cellStyle name="Гиперссылка 2 5 2" xfId="34090"/>
    <cellStyle name="Гиперссылка 2 5 2 2" xfId="34089"/>
    <cellStyle name="Гиперссылка 2 5 2 3" xfId="34088"/>
    <cellStyle name="Гиперссылка 2 5 2 4" xfId="34087"/>
    <cellStyle name="Гиперссылка 2 5 2 5" xfId="34086"/>
    <cellStyle name="Гиперссылка 2 5 2 6" xfId="34085"/>
    <cellStyle name="Гиперссылка 2 5 3" xfId="34084"/>
    <cellStyle name="Гиперссылка 2 5 4" xfId="34083"/>
    <cellStyle name="Гиперссылка 2 5 5" xfId="34082"/>
    <cellStyle name="Гиперссылка 2 5 6" xfId="34081"/>
    <cellStyle name="Гиперссылка 2 5 7" xfId="34080"/>
    <cellStyle name="Гиперссылка 2 5 8" xfId="34079"/>
    <cellStyle name="Гиперссылка 2 50" xfId="34078"/>
    <cellStyle name="Гиперссылка 2 50 2" xfId="34077"/>
    <cellStyle name="Гиперссылка 2 50 2 2" xfId="34076"/>
    <cellStyle name="Гиперссылка 2 50 2 3" xfId="34075"/>
    <cellStyle name="Гиперссылка 2 50 2 4" xfId="34074"/>
    <cellStyle name="Гиперссылка 2 50 2 5" xfId="34073"/>
    <cellStyle name="Гиперссылка 2 50 2 6" xfId="34072"/>
    <cellStyle name="Гиперссылка 2 50 3" xfId="34071"/>
    <cellStyle name="Гиперссылка 2 50 4" xfId="34070"/>
    <cellStyle name="Гиперссылка 2 50 5" xfId="34069"/>
    <cellStyle name="Гиперссылка 2 50 6" xfId="34068"/>
    <cellStyle name="Гиперссылка 2 50 7" xfId="34067"/>
    <cellStyle name="Гиперссылка 2 50 8" xfId="34066"/>
    <cellStyle name="Гиперссылка 2 51" xfId="34065"/>
    <cellStyle name="Гиперссылка 2 51 2" xfId="34064"/>
    <cellStyle name="Гиперссылка 2 51 2 2" xfId="34063"/>
    <cellStyle name="Гиперссылка 2 51 2 3" xfId="34062"/>
    <cellStyle name="Гиперссылка 2 51 2 4" xfId="34061"/>
    <cellStyle name="Гиперссылка 2 51 2 5" xfId="34060"/>
    <cellStyle name="Гиперссылка 2 51 2 6" xfId="34059"/>
    <cellStyle name="Гиперссылка 2 51 3" xfId="34058"/>
    <cellStyle name="Гиперссылка 2 51 4" xfId="34057"/>
    <cellStyle name="Гиперссылка 2 51 5" xfId="34056"/>
    <cellStyle name="Гиперссылка 2 51 6" xfId="34055"/>
    <cellStyle name="Гиперссылка 2 51 7" xfId="34054"/>
    <cellStyle name="Гиперссылка 2 51 8" xfId="34053"/>
    <cellStyle name="Гиперссылка 2 52" xfId="34052"/>
    <cellStyle name="Гиперссылка 2 52 2" xfId="34051"/>
    <cellStyle name="Гиперссылка 2 52 2 2" xfId="34050"/>
    <cellStyle name="Гиперссылка 2 52 2 3" xfId="34049"/>
    <cellStyle name="Гиперссылка 2 52 2 4" xfId="34048"/>
    <cellStyle name="Гиперссылка 2 52 2 5" xfId="34047"/>
    <cellStyle name="Гиперссылка 2 52 2 6" xfId="34046"/>
    <cellStyle name="Гиперссылка 2 52 3" xfId="34045"/>
    <cellStyle name="Гиперссылка 2 52 4" xfId="34044"/>
    <cellStyle name="Гиперссылка 2 52 5" xfId="34043"/>
    <cellStyle name="Гиперссылка 2 52 6" xfId="34042"/>
    <cellStyle name="Гиперссылка 2 52 7" xfId="34041"/>
    <cellStyle name="Гиперссылка 2 52 8" xfId="34040"/>
    <cellStyle name="Гиперссылка 2 53" xfId="34039"/>
    <cellStyle name="Гиперссылка 2 53 2" xfId="34038"/>
    <cellStyle name="Гиперссылка 2 53 2 2" xfId="34037"/>
    <cellStyle name="Гиперссылка 2 53 2 3" xfId="34036"/>
    <cellStyle name="Гиперссылка 2 53 2 4" xfId="34035"/>
    <cellStyle name="Гиперссылка 2 53 2 5" xfId="34034"/>
    <cellStyle name="Гиперссылка 2 53 2 6" xfId="34033"/>
    <cellStyle name="Гиперссылка 2 53 3" xfId="34032"/>
    <cellStyle name="Гиперссылка 2 53 4" xfId="34031"/>
    <cellStyle name="Гиперссылка 2 53 5" xfId="34030"/>
    <cellStyle name="Гиперссылка 2 53 6" xfId="34029"/>
    <cellStyle name="Гиперссылка 2 53 7" xfId="34028"/>
    <cellStyle name="Гиперссылка 2 53 8" xfId="34027"/>
    <cellStyle name="Гиперссылка 2 54" xfId="34026"/>
    <cellStyle name="Гиперссылка 2 54 2" xfId="34025"/>
    <cellStyle name="Гиперссылка 2 54 2 2" xfId="34024"/>
    <cellStyle name="Гиперссылка 2 54 2 3" xfId="34023"/>
    <cellStyle name="Гиперссылка 2 54 2 4" xfId="34022"/>
    <cellStyle name="Гиперссылка 2 54 2 5" xfId="34021"/>
    <cellStyle name="Гиперссылка 2 54 2 6" xfId="34020"/>
    <cellStyle name="Гиперссылка 2 54 3" xfId="34019"/>
    <cellStyle name="Гиперссылка 2 54 4" xfId="34018"/>
    <cellStyle name="Гиперссылка 2 54 5" xfId="34017"/>
    <cellStyle name="Гиперссылка 2 54 6" xfId="34016"/>
    <cellStyle name="Гиперссылка 2 54 7" xfId="34015"/>
    <cellStyle name="Гиперссылка 2 54 8" xfId="34014"/>
    <cellStyle name="Гиперссылка 2 55" xfId="34013"/>
    <cellStyle name="Гиперссылка 2 55 2" xfId="34012"/>
    <cellStyle name="Гиперссылка 2 55 2 2" xfId="34011"/>
    <cellStyle name="Гиперссылка 2 55 2 3" xfId="34010"/>
    <cellStyle name="Гиперссылка 2 55 2 4" xfId="34009"/>
    <cellStyle name="Гиперссылка 2 55 2 5" xfId="34008"/>
    <cellStyle name="Гиперссылка 2 55 2 6" xfId="34007"/>
    <cellStyle name="Гиперссылка 2 55 3" xfId="34006"/>
    <cellStyle name="Гиперссылка 2 55 4" xfId="34005"/>
    <cellStyle name="Гиперссылка 2 55 5" xfId="34004"/>
    <cellStyle name="Гиперссылка 2 55 6" xfId="34003"/>
    <cellStyle name="Гиперссылка 2 55 7" xfId="34002"/>
    <cellStyle name="Гиперссылка 2 55 8" xfId="34001"/>
    <cellStyle name="Гиперссылка 2 56" xfId="34000"/>
    <cellStyle name="Гиперссылка 2 56 2" xfId="33999"/>
    <cellStyle name="Гиперссылка 2 56 2 2" xfId="33998"/>
    <cellStyle name="Гиперссылка 2 56 2 3" xfId="33997"/>
    <cellStyle name="Гиперссылка 2 56 2 4" xfId="33996"/>
    <cellStyle name="Гиперссылка 2 56 2 5" xfId="33995"/>
    <cellStyle name="Гиперссылка 2 56 2 6" xfId="33994"/>
    <cellStyle name="Гиперссылка 2 56 3" xfId="33993"/>
    <cellStyle name="Гиперссылка 2 56 4" xfId="33992"/>
    <cellStyle name="Гиперссылка 2 56 5" xfId="33991"/>
    <cellStyle name="Гиперссылка 2 56 6" xfId="33990"/>
    <cellStyle name="Гиперссылка 2 56 7" xfId="33989"/>
    <cellStyle name="Гиперссылка 2 56 8" xfId="33988"/>
    <cellStyle name="Гиперссылка 2 57" xfId="33987"/>
    <cellStyle name="Гиперссылка 2 57 2" xfId="33986"/>
    <cellStyle name="Гиперссылка 2 57 2 2" xfId="33985"/>
    <cellStyle name="Гиперссылка 2 57 2 3" xfId="33984"/>
    <cellStyle name="Гиперссылка 2 57 2 4" xfId="33983"/>
    <cellStyle name="Гиперссылка 2 57 2 5" xfId="33982"/>
    <cellStyle name="Гиперссылка 2 57 2 6" xfId="33981"/>
    <cellStyle name="Гиперссылка 2 57 3" xfId="33980"/>
    <cellStyle name="Гиперссылка 2 57 4" xfId="33979"/>
    <cellStyle name="Гиперссылка 2 57 5" xfId="33978"/>
    <cellStyle name="Гиперссылка 2 57 6" xfId="33977"/>
    <cellStyle name="Гиперссылка 2 57 7" xfId="33976"/>
    <cellStyle name="Гиперссылка 2 57 8" xfId="33975"/>
    <cellStyle name="Гиперссылка 2 58" xfId="33974"/>
    <cellStyle name="Гиперссылка 2 58 2" xfId="33973"/>
    <cellStyle name="Гиперссылка 2 58 2 2" xfId="33972"/>
    <cellStyle name="Гиперссылка 2 58 2 3" xfId="33971"/>
    <cellStyle name="Гиперссылка 2 58 2 4" xfId="33970"/>
    <cellStyle name="Гиперссылка 2 58 2 5" xfId="33969"/>
    <cellStyle name="Гиперссылка 2 58 2 6" xfId="33968"/>
    <cellStyle name="Гиперссылка 2 58 3" xfId="33967"/>
    <cellStyle name="Гиперссылка 2 58 4" xfId="33966"/>
    <cellStyle name="Гиперссылка 2 58 5" xfId="33965"/>
    <cellStyle name="Гиперссылка 2 58 6" xfId="33964"/>
    <cellStyle name="Гиперссылка 2 58 7" xfId="33963"/>
    <cellStyle name="Гиперссылка 2 58 8" xfId="33962"/>
    <cellStyle name="Гиперссылка 2 59" xfId="33961"/>
    <cellStyle name="Гиперссылка 2 59 2" xfId="33960"/>
    <cellStyle name="Гиперссылка 2 59 2 2" xfId="33959"/>
    <cellStyle name="Гиперссылка 2 59 2 3" xfId="33958"/>
    <cellStyle name="Гиперссылка 2 59 2 4" xfId="33957"/>
    <cellStyle name="Гиперссылка 2 59 2 5" xfId="33956"/>
    <cellStyle name="Гиперссылка 2 59 2 6" xfId="33955"/>
    <cellStyle name="Гиперссылка 2 59 3" xfId="33954"/>
    <cellStyle name="Гиперссылка 2 59 4" xfId="33953"/>
    <cellStyle name="Гиперссылка 2 59 5" xfId="33952"/>
    <cellStyle name="Гиперссылка 2 59 6" xfId="33951"/>
    <cellStyle name="Гиперссылка 2 59 7" xfId="33950"/>
    <cellStyle name="Гиперссылка 2 59 8" xfId="33949"/>
    <cellStyle name="Гиперссылка 2 6" xfId="33948"/>
    <cellStyle name="Гиперссылка 2 6 2" xfId="33947"/>
    <cellStyle name="Гиперссылка 2 6 2 2" xfId="33946"/>
    <cellStyle name="Гиперссылка 2 6 2 3" xfId="33945"/>
    <cellStyle name="Гиперссылка 2 6 2 4" xfId="33944"/>
    <cellStyle name="Гиперссылка 2 6 2 5" xfId="33943"/>
    <cellStyle name="Гиперссылка 2 6 2 6" xfId="33942"/>
    <cellStyle name="Гиперссылка 2 6 3" xfId="33941"/>
    <cellStyle name="Гиперссылка 2 6 4" xfId="33940"/>
    <cellStyle name="Гиперссылка 2 6 5" xfId="33939"/>
    <cellStyle name="Гиперссылка 2 6 6" xfId="33938"/>
    <cellStyle name="Гиперссылка 2 6 7" xfId="33937"/>
    <cellStyle name="Гиперссылка 2 6 8" xfId="33936"/>
    <cellStyle name="Гиперссылка 2 60" xfId="33935"/>
    <cellStyle name="Гиперссылка 2 60 2" xfId="33934"/>
    <cellStyle name="Гиперссылка 2 60 2 2" xfId="33933"/>
    <cellStyle name="Гиперссылка 2 60 2 3" xfId="33932"/>
    <cellStyle name="Гиперссылка 2 60 2 4" xfId="33931"/>
    <cellStyle name="Гиперссылка 2 60 2 5" xfId="33930"/>
    <cellStyle name="Гиперссылка 2 60 2 6" xfId="33929"/>
    <cellStyle name="Гиперссылка 2 60 3" xfId="33928"/>
    <cellStyle name="Гиперссылка 2 60 4" xfId="33927"/>
    <cellStyle name="Гиперссылка 2 60 5" xfId="33926"/>
    <cellStyle name="Гиперссылка 2 60 6" xfId="33925"/>
    <cellStyle name="Гиперссылка 2 60 7" xfId="33924"/>
    <cellStyle name="Гиперссылка 2 60 8" xfId="33923"/>
    <cellStyle name="Гиперссылка 2 61" xfId="33922"/>
    <cellStyle name="Гиперссылка 2 61 2" xfId="33921"/>
    <cellStyle name="Гиперссылка 2 61 2 2" xfId="33920"/>
    <cellStyle name="Гиперссылка 2 61 2 3" xfId="33919"/>
    <cellStyle name="Гиперссылка 2 61 2 4" xfId="33918"/>
    <cellStyle name="Гиперссылка 2 61 2 5" xfId="33917"/>
    <cellStyle name="Гиперссылка 2 61 2 6" xfId="33916"/>
    <cellStyle name="Гиперссылка 2 61 3" xfId="33915"/>
    <cellStyle name="Гиперссылка 2 61 4" xfId="33914"/>
    <cellStyle name="Гиперссылка 2 61 5" xfId="33913"/>
    <cellStyle name="Гиперссылка 2 61 6" xfId="33912"/>
    <cellStyle name="Гиперссылка 2 61 7" xfId="33911"/>
    <cellStyle name="Гиперссылка 2 61 8" xfId="33910"/>
    <cellStyle name="Гиперссылка 2 62" xfId="33909"/>
    <cellStyle name="Гиперссылка 2 62 2" xfId="33908"/>
    <cellStyle name="Гиперссылка 2 62 2 2" xfId="33907"/>
    <cellStyle name="Гиперссылка 2 62 2 3" xfId="33906"/>
    <cellStyle name="Гиперссылка 2 62 2 4" xfId="33905"/>
    <cellStyle name="Гиперссылка 2 62 2 5" xfId="33904"/>
    <cellStyle name="Гиперссылка 2 62 2 6" xfId="33903"/>
    <cellStyle name="Гиперссылка 2 62 3" xfId="33902"/>
    <cellStyle name="Гиперссылка 2 62 4" xfId="33901"/>
    <cellStyle name="Гиперссылка 2 62 5" xfId="33900"/>
    <cellStyle name="Гиперссылка 2 62 6" xfId="33899"/>
    <cellStyle name="Гиперссылка 2 62 7" xfId="33898"/>
    <cellStyle name="Гиперссылка 2 62 8" xfId="33897"/>
    <cellStyle name="Гиперссылка 2 63" xfId="33896"/>
    <cellStyle name="Гиперссылка 2 63 2" xfId="33895"/>
    <cellStyle name="Гиперссылка 2 63 2 2" xfId="33894"/>
    <cellStyle name="Гиперссылка 2 63 2 3" xfId="33893"/>
    <cellStyle name="Гиперссылка 2 63 2 4" xfId="33892"/>
    <cellStyle name="Гиперссылка 2 63 2 5" xfId="33891"/>
    <cellStyle name="Гиперссылка 2 63 2 6" xfId="33890"/>
    <cellStyle name="Гиперссылка 2 63 3" xfId="33889"/>
    <cellStyle name="Гиперссылка 2 63 4" xfId="33888"/>
    <cellStyle name="Гиперссылка 2 63 5" xfId="33887"/>
    <cellStyle name="Гиперссылка 2 63 6" xfId="33886"/>
    <cellStyle name="Гиперссылка 2 63 7" xfId="33885"/>
    <cellStyle name="Гиперссылка 2 63 8" xfId="33884"/>
    <cellStyle name="Гиперссылка 2 64" xfId="33883"/>
    <cellStyle name="Гиперссылка 2 64 2" xfId="33882"/>
    <cellStyle name="Гиперссылка 2 64 2 2" xfId="33881"/>
    <cellStyle name="Гиперссылка 2 64 2 3" xfId="33880"/>
    <cellStyle name="Гиперссылка 2 64 2 4" xfId="33879"/>
    <cellStyle name="Гиперссылка 2 64 2 5" xfId="33878"/>
    <cellStyle name="Гиперссылка 2 64 2 6" xfId="33877"/>
    <cellStyle name="Гиперссылка 2 64 3" xfId="33876"/>
    <cellStyle name="Гиперссылка 2 64 4" xfId="33875"/>
    <cellStyle name="Гиперссылка 2 64 5" xfId="33874"/>
    <cellStyle name="Гиперссылка 2 64 6" xfId="33873"/>
    <cellStyle name="Гиперссылка 2 64 7" xfId="33872"/>
    <cellStyle name="Гиперссылка 2 64 8" xfId="33871"/>
    <cellStyle name="Гиперссылка 2 65" xfId="33870"/>
    <cellStyle name="Гиперссылка 2 65 2" xfId="33869"/>
    <cellStyle name="Гиперссылка 2 65 2 2" xfId="33868"/>
    <cellStyle name="Гиперссылка 2 65 2 3" xfId="33867"/>
    <cellStyle name="Гиперссылка 2 65 2 4" xfId="33866"/>
    <cellStyle name="Гиперссылка 2 65 2 5" xfId="33865"/>
    <cellStyle name="Гиперссылка 2 65 2 6" xfId="33864"/>
    <cellStyle name="Гиперссылка 2 65 3" xfId="33863"/>
    <cellStyle name="Гиперссылка 2 65 4" xfId="33862"/>
    <cellStyle name="Гиперссылка 2 65 5" xfId="33861"/>
    <cellStyle name="Гиперссылка 2 65 6" xfId="33860"/>
    <cellStyle name="Гиперссылка 2 65 7" xfId="33859"/>
    <cellStyle name="Гиперссылка 2 65 8" xfId="33858"/>
    <cellStyle name="Гиперссылка 2 66" xfId="33857"/>
    <cellStyle name="Гиперссылка 2 66 2" xfId="33856"/>
    <cellStyle name="Гиперссылка 2 66 2 2" xfId="33855"/>
    <cellStyle name="Гиперссылка 2 66 2 3" xfId="33854"/>
    <cellStyle name="Гиперссылка 2 66 2 4" xfId="33853"/>
    <cellStyle name="Гиперссылка 2 66 2 5" xfId="33852"/>
    <cellStyle name="Гиперссылка 2 66 2 6" xfId="33851"/>
    <cellStyle name="Гиперссылка 2 66 3" xfId="33850"/>
    <cellStyle name="Гиперссылка 2 66 4" xfId="33849"/>
    <cellStyle name="Гиперссылка 2 66 5" xfId="33848"/>
    <cellStyle name="Гиперссылка 2 66 6" xfId="33847"/>
    <cellStyle name="Гиперссылка 2 66 7" xfId="33846"/>
    <cellStyle name="Гиперссылка 2 66 8" xfId="33845"/>
    <cellStyle name="Гиперссылка 2 67" xfId="33844"/>
    <cellStyle name="Гиперссылка 2 67 2" xfId="33843"/>
    <cellStyle name="Гиперссылка 2 67 2 2" xfId="33842"/>
    <cellStyle name="Гиперссылка 2 67 2 3" xfId="33841"/>
    <cellStyle name="Гиперссылка 2 67 2 4" xfId="33840"/>
    <cellStyle name="Гиперссылка 2 67 2 5" xfId="33839"/>
    <cellStyle name="Гиперссылка 2 67 2 6" xfId="33838"/>
    <cellStyle name="Гиперссылка 2 67 3" xfId="33837"/>
    <cellStyle name="Гиперссылка 2 67 4" xfId="33836"/>
    <cellStyle name="Гиперссылка 2 67 5" xfId="33835"/>
    <cellStyle name="Гиперссылка 2 67 6" xfId="33834"/>
    <cellStyle name="Гиперссылка 2 67 7" xfId="33833"/>
    <cellStyle name="Гиперссылка 2 67 8" xfId="33832"/>
    <cellStyle name="Гиперссылка 2 68" xfId="33831"/>
    <cellStyle name="Гиперссылка 2 68 2" xfId="33830"/>
    <cellStyle name="Гиперссылка 2 68 2 2" xfId="33829"/>
    <cellStyle name="Гиперссылка 2 68 2 3" xfId="33828"/>
    <cellStyle name="Гиперссылка 2 68 2 4" xfId="33827"/>
    <cellStyle name="Гиперссылка 2 68 2 5" xfId="33826"/>
    <cellStyle name="Гиперссылка 2 68 2 6" xfId="33825"/>
    <cellStyle name="Гиперссылка 2 68 3" xfId="33824"/>
    <cellStyle name="Гиперссылка 2 68 4" xfId="33823"/>
    <cellStyle name="Гиперссылка 2 68 5" xfId="33822"/>
    <cellStyle name="Гиперссылка 2 68 6" xfId="33821"/>
    <cellStyle name="Гиперссылка 2 68 7" xfId="33820"/>
    <cellStyle name="Гиперссылка 2 68 8" xfId="33819"/>
    <cellStyle name="Гиперссылка 2 69" xfId="33818"/>
    <cellStyle name="Гиперссылка 2 69 2" xfId="33817"/>
    <cellStyle name="Гиперссылка 2 69 2 2" xfId="33816"/>
    <cellStyle name="Гиперссылка 2 69 2 3" xfId="33815"/>
    <cellStyle name="Гиперссылка 2 69 2 4" xfId="33814"/>
    <cellStyle name="Гиперссылка 2 69 2 5" xfId="33813"/>
    <cellStyle name="Гиперссылка 2 69 2 6" xfId="33812"/>
    <cellStyle name="Гиперссылка 2 69 3" xfId="33811"/>
    <cellStyle name="Гиперссылка 2 69 4" xfId="33810"/>
    <cellStyle name="Гиперссылка 2 69 5" xfId="33809"/>
    <cellStyle name="Гиперссылка 2 69 6" xfId="33808"/>
    <cellStyle name="Гиперссылка 2 69 7" xfId="33807"/>
    <cellStyle name="Гиперссылка 2 69 8" xfId="33806"/>
    <cellStyle name="Гиперссылка 2 7" xfId="33805"/>
    <cellStyle name="Гиперссылка 2 7 2" xfId="33804"/>
    <cellStyle name="Гиперссылка 2 7 2 2" xfId="33803"/>
    <cellStyle name="Гиперссылка 2 7 2 3" xfId="33802"/>
    <cellStyle name="Гиперссылка 2 7 2 4" xfId="33801"/>
    <cellStyle name="Гиперссылка 2 7 2 5" xfId="33800"/>
    <cellStyle name="Гиперссылка 2 7 2 6" xfId="33799"/>
    <cellStyle name="Гиперссылка 2 7 3" xfId="33798"/>
    <cellStyle name="Гиперссылка 2 7 4" xfId="33797"/>
    <cellStyle name="Гиперссылка 2 7 5" xfId="33796"/>
    <cellStyle name="Гиперссылка 2 7 6" xfId="33795"/>
    <cellStyle name="Гиперссылка 2 7 7" xfId="33794"/>
    <cellStyle name="Гиперссылка 2 7 8" xfId="33793"/>
    <cellStyle name="Гиперссылка 2 70" xfId="33792"/>
    <cellStyle name="Гиперссылка 2 70 2" xfId="33791"/>
    <cellStyle name="Гиперссылка 2 70 2 2" xfId="33790"/>
    <cellStyle name="Гиперссылка 2 70 2 3" xfId="33789"/>
    <cellStyle name="Гиперссылка 2 70 2 4" xfId="33788"/>
    <cellStyle name="Гиперссылка 2 70 2 5" xfId="33787"/>
    <cellStyle name="Гиперссылка 2 70 2 6" xfId="33786"/>
    <cellStyle name="Гиперссылка 2 70 3" xfId="33785"/>
    <cellStyle name="Гиперссылка 2 70 4" xfId="33784"/>
    <cellStyle name="Гиперссылка 2 70 5" xfId="33783"/>
    <cellStyle name="Гиперссылка 2 70 6" xfId="33782"/>
    <cellStyle name="Гиперссылка 2 70 7" xfId="33781"/>
    <cellStyle name="Гиперссылка 2 70 8" xfId="33780"/>
    <cellStyle name="Гиперссылка 2 71" xfId="33779"/>
    <cellStyle name="Гиперссылка 2 71 2" xfId="33778"/>
    <cellStyle name="Гиперссылка 2 71 2 2" xfId="33777"/>
    <cellStyle name="Гиперссылка 2 71 2 3" xfId="33776"/>
    <cellStyle name="Гиперссылка 2 71 2 4" xfId="33775"/>
    <cellStyle name="Гиперссылка 2 71 2 5" xfId="33774"/>
    <cellStyle name="Гиперссылка 2 71 2 6" xfId="33773"/>
    <cellStyle name="Гиперссылка 2 71 3" xfId="33772"/>
    <cellStyle name="Гиперссылка 2 71 4" xfId="33771"/>
    <cellStyle name="Гиперссылка 2 71 5" xfId="33770"/>
    <cellStyle name="Гиперссылка 2 71 6" xfId="33769"/>
    <cellStyle name="Гиперссылка 2 71 7" xfId="33768"/>
    <cellStyle name="Гиперссылка 2 71 8" xfId="33767"/>
    <cellStyle name="Гиперссылка 2 72" xfId="33766"/>
    <cellStyle name="Гиперссылка 2 72 2" xfId="33765"/>
    <cellStyle name="Гиперссылка 2 72 2 2" xfId="33764"/>
    <cellStyle name="Гиперссылка 2 72 2 3" xfId="33763"/>
    <cellStyle name="Гиперссылка 2 72 2 4" xfId="33762"/>
    <cellStyle name="Гиперссылка 2 72 2 5" xfId="33761"/>
    <cellStyle name="Гиперссылка 2 72 2 6" xfId="33760"/>
    <cellStyle name="Гиперссылка 2 72 3" xfId="33759"/>
    <cellStyle name="Гиперссылка 2 72 4" xfId="33758"/>
    <cellStyle name="Гиперссылка 2 72 5" xfId="33757"/>
    <cellStyle name="Гиперссылка 2 72 6" xfId="33756"/>
    <cellStyle name="Гиперссылка 2 72 7" xfId="33755"/>
    <cellStyle name="Гиперссылка 2 72 8" xfId="33754"/>
    <cellStyle name="Гиперссылка 2 73" xfId="33753"/>
    <cellStyle name="Гиперссылка 2 73 2" xfId="33752"/>
    <cellStyle name="Гиперссылка 2 73 2 2" xfId="33751"/>
    <cellStyle name="Гиперссылка 2 73 2 3" xfId="33750"/>
    <cellStyle name="Гиперссылка 2 73 2 4" xfId="33749"/>
    <cellStyle name="Гиперссылка 2 73 2 5" xfId="33748"/>
    <cellStyle name="Гиперссылка 2 73 2 6" xfId="33747"/>
    <cellStyle name="Гиперссылка 2 73 3" xfId="33746"/>
    <cellStyle name="Гиперссылка 2 73 4" xfId="33745"/>
    <cellStyle name="Гиперссылка 2 73 5" xfId="33744"/>
    <cellStyle name="Гиперссылка 2 73 6" xfId="33743"/>
    <cellStyle name="Гиперссылка 2 73 7" xfId="33742"/>
    <cellStyle name="Гиперссылка 2 73 8" xfId="33741"/>
    <cellStyle name="Гиперссылка 2 74" xfId="33740"/>
    <cellStyle name="Гиперссылка 2 74 2" xfId="33739"/>
    <cellStyle name="Гиперссылка 2 74 2 2" xfId="33738"/>
    <cellStyle name="Гиперссылка 2 74 2 3" xfId="33737"/>
    <cellStyle name="Гиперссылка 2 74 2 4" xfId="33736"/>
    <cellStyle name="Гиперссылка 2 74 2 5" xfId="33735"/>
    <cellStyle name="Гиперссылка 2 74 2 6" xfId="33734"/>
    <cellStyle name="Гиперссылка 2 74 3" xfId="33733"/>
    <cellStyle name="Гиперссылка 2 74 4" xfId="33732"/>
    <cellStyle name="Гиперссылка 2 74 5" xfId="33731"/>
    <cellStyle name="Гиперссылка 2 74 6" xfId="33730"/>
    <cellStyle name="Гиперссылка 2 74 7" xfId="33729"/>
    <cellStyle name="Гиперссылка 2 74 8" xfId="33728"/>
    <cellStyle name="Гиперссылка 2 75" xfId="33727"/>
    <cellStyle name="Гиперссылка 2 75 2" xfId="33726"/>
    <cellStyle name="Гиперссылка 2 75 2 2" xfId="33725"/>
    <cellStyle name="Гиперссылка 2 75 2 3" xfId="33724"/>
    <cellStyle name="Гиперссылка 2 75 2 4" xfId="33723"/>
    <cellStyle name="Гиперссылка 2 75 2 5" xfId="33722"/>
    <cellStyle name="Гиперссылка 2 75 2 6" xfId="33721"/>
    <cellStyle name="Гиперссылка 2 75 3" xfId="33720"/>
    <cellStyle name="Гиперссылка 2 75 4" xfId="33719"/>
    <cellStyle name="Гиперссылка 2 75 5" xfId="33718"/>
    <cellStyle name="Гиперссылка 2 75 6" xfId="33717"/>
    <cellStyle name="Гиперссылка 2 75 7" xfId="33716"/>
    <cellStyle name="Гиперссылка 2 75 8" xfId="33715"/>
    <cellStyle name="Гиперссылка 2 76" xfId="33714"/>
    <cellStyle name="Гиперссылка 2 76 2" xfId="33713"/>
    <cellStyle name="Гиперссылка 2 76 2 2" xfId="33712"/>
    <cellStyle name="Гиперссылка 2 76 2 3" xfId="33711"/>
    <cellStyle name="Гиперссылка 2 76 2 4" xfId="33710"/>
    <cellStyle name="Гиперссылка 2 76 2 5" xfId="33709"/>
    <cellStyle name="Гиперссылка 2 76 2 6" xfId="33708"/>
    <cellStyle name="Гиперссылка 2 76 3" xfId="33707"/>
    <cellStyle name="Гиперссылка 2 76 4" xfId="33706"/>
    <cellStyle name="Гиперссылка 2 76 5" xfId="33705"/>
    <cellStyle name="Гиперссылка 2 76 6" xfId="33704"/>
    <cellStyle name="Гиперссылка 2 76 7" xfId="33703"/>
    <cellStyle name="Гиперссылка 2 76 8" xfId="33702"/>
    <cellStyle name="Гиперссылка 2 77" xfId="33701"/>
    <cellStyle name="Гиперссылка 2 77 2" xfId="33700"/>
    <cellStyle name="Гиперссылка 2 77 2 2" xfId="33699"/>
    <cellStyle name="Гиперссылка 2 77 2 3" xfId="33698"/>
    <cellStyle name="Гиперссылка 2 77 2 4" xfId="33697"/>
    <cellStyle name="Гиперссылка 2 77 2 5" xfId="33696"/>
    <cellStyle name="Гиперссылка 2 77 2 6" xfId="33695"/>
    <cellStyle name="Гиперссылка 2 77 3" xfId="33694"/>
    <cellStyle name="Гиперссылка 2 77 4" xfId="33693"/>
    <cellStyle name="Гиперссылка 2 77 5" xfId="33692"/>
    <cellStyle name="Гиперссылка 2 77 6" xfId="33691"/>
    <cellStyle name="Гиперссылка 2 77 7" xfId="33690"/>
    <cellStyle name="Гиперссылка 2 77 8" xfId="33689"/>
    <cellStyle name="Гиперссылка 2 78" xfId="33688"/>
    <cellStyle name="Гиперссылка 2 78 2" xfId="33687"/>
    <cellStyle name="Гиперссылка 2 78 2 2" xfId="33686"/>
    <cellStyle name="Гиперссылка 2 78 2 3" xfId="33685"/>
    <cellStyle name="Гиперссылка 2 78 2 4" xfId="33684"/>
    <cellStyle name="Гиперссылка 2 78 2 5" xfId="33683"/>
    <cellStyle name="Гиперссылка 2 78 2 6" xfId="33682"/>
    <cellStyle name="Гиперссылка 2 78 3" xfId="33681"/>
    <cellStyle name="Гиперссылка 2 78 4" xfId="33680"/>
    <cellStyle name="Гиперссылка 2 78 5" xfId="33679"/>
    <cellStyle name="Гиперссылка 2 78 6" xfId="33678"/>
    <cellStyle name="Гиперссылка 2 78 7" xfId="33677"/>
    <cellStyle name="Гиперссылка 2 78 8" xfId="33676"/>
    <cellStyle name="Гиперссылка 2 79" xfId="33675"/>
    <cellStyle name="Гиперссылка 2 79 2" xfId="33674"/>
    <cellStyle name="Гиперссылка 2 79 2 2" xfId="33673"/>
    <cellStyle name="Гиперссылка 2 79 2 3" xfId="33672"/>
    <cellStyle name="Гиперссылка 2 79 2 4" xfId="33671"/>
    <cellStyle name="Гиперссылка 2 79 2 5" xfId="33670"/>
    <cellStyle name="Гиперссылка 2 79 2 6" xfId="33669"/>
    <cellStyle name="Гиперссылка 2 79 3" xfId="33668"/>
    <cellStyle name="Гиперссылка 2 79 4" xfId="33667"/>
    <cellStyle name="Гиперссылка 2 79 5" xfId="33666"/>
    <cellStyle name="Гиперссылка 2 79 6" xfId="33665"/>
    <cellStyle name="Гиперссылка 2 79 7" xfId="33664"/>
    <cellStyle name="Гиперссылка 2 79 8" xfId="33663"/>
    <cellStyle name="Гиперссылка 2 8" xfId="33662"/>
    <cellStyle name="Гиперссылка 2 8 2" xfId="33661"/>
    <cellStyle name="Гиперссылка 2 8 2 2" xfId="33660"/>
    <cellStyle name="Гиперссылка 2 8 2 3" xfId="33659"/>
    <cellStyle name="Гиперссылка 2 8 2 4" xfId="33658"/>
    <cellStyle name="Гиперссылка 2 8 2 5" xfId="33657"/>
    <cellStyle name="Гиперссылка 2 8 2 6" xfId="33656"/>
    <cellStyle name="Гиперссылка 2 8 3" xfId="33655"/>
    <cellStyle name="Гиперссылка 2 8 4" xfId="33654"/>
    <cellStyle name="Гиперссылка 2 8 5" xfId="33653"/>
    <cellStyle name="Гиперссылка 2 8 6" xfId="33652"/>
    <cellStyle name="Гиперссылка 2 8 7" xfId="33651"/>
    <cellStyle name="Гиперссылка 2 8 8" xfId="33650"/>
    <cellStyle name="Гиперссылка 2 80" xfId="33649"/>
    <cellStyle name="Гиперссылка 2 80 2" xfId="33648"/>
    <cellStyle name="Гиперссылка 2 80 2 2" xfId="33647"/>
    <cellStyle name="Гиперссылка 2 80 2 3" xfId="33646"/>
    <cellStyle name="Гиперссылка 2 80 2 4" xfId="33645"/>
    <cellStyle name="Гиперссылка 2 80 2 5" xfId="33644"/>
    <cellStyle name="Гиперссылка 2 80 2 6" xfId="33643"/>
    <cellStyle name="Гиперссылка 2 80 3" xfId="33642"/>
    <cellStyle name="Гиперссылка 2 80 4" xfId="33641"/>
    <cellStyle name="Гиперссылка 2 80 5" xfId="33640"/>
    <cellStyle name="Гиперссылка 2 80 6" xfId="33639"/>
    <cellStyle name="Гиперссылка 2 80 7" xfId="33638"/>
    <cellStyle name="Гиперссылка 2 80 8" xfId="33637"/>
    <cellStyle name="Гиперссылка 2 81" xfId="33636"/>
    <cellStyle name="Гиперссылка 2 81 2" xfId="33635"/>
    <cellStyle name="Гиперссылка 2 81 2 2" xfId="33634"/>
    <cellStyle name="Гиперссылка 2 81 2 3" xfId="33633"/>
    <cellStyle name="Гиперссылка 2 81 2 4" xfId="33632"/>
    <cellStyle name="Гиперссылка 2 81 2 5" xfId="33631"/>
    <cellStyle name="Гиперссылка 2 81 2 6" xfId="33630"/>
    <cellStyle name="Гиперссылка 2 81 3" xfId="33629"/>
    <cellStyle name="Гиперссылка 2 81 4" xfId="33628"/>
    <cellStyle name="Гиперссылка 2 81 5" xfId="33627"/>
    <cellStyle name="Гиперссылка 2 81 6" xfId="33626"/>
    <cellStyle name="Гиперссылка 2 81 7" xfId="33625"/>
    <cellStyle name="Гиперссылка 2 81 8" xfId="33624"/>
    <cellStyle name="Гиперссылка 2 82" xfId="33623"/>
    <cellStyle name="Гиперссылка 2 82 2" xfId="33622"/>
    <cellStyle name="Гиперссылка 2 82 2 2" xfId="33621"/>
    <cellStyle name="Гиперссылка 2 82 2 3" xfId="33620"/>
    <cellStyle name="Гиперссылка 2 82 2 4" xfId="33619"/>
    <cellStyle name="Гиперссылка 2 82 2 5" xfId="33618"/>
    <cellStyle name="Гиперссылка 2 82 2 6" xfId="33617"/>
    <cellStyle name="Гиперссылка 2 82 3" xfId="33616"/>
    <cellStyle name="Гиперссылка 2 82 4" xfId="33615"/>
    <cellStyle name="Гиперссылка 2 82 5" xfId="33614"/>
    <cellStyle name="Гиперссылка 2 82 6" xfId="33613"/>
    <cellStyle name="Гиперссылка 2 82 7" xfId="33612"/>
    <cellStyle name="Гиперссылка 2 82 8" xfId="33611"/>
    <cellStyle name="Гиперссылка 2 83" xfId="33610"/>
    <cellStyle name="Гиперссылка 2 83 2" xfId="33609"/>
    <cellStyle name="Гиперссылка 2 83 2 2" xfId="33608"/>
    <cellStyle name="Гиперссылка 2 83 2 3" xfId="33607"/>
    <cellStyle name="Гиперссылка 2 83 2 4" xfId="33606"/>
    <cellStyle name="Гиперссылка 2 83 2 5" xfId="33605"/>
    <cellStyle name="Гиперссылка 2 83 2 6" xfId="33604"/>
    <cellStyle name="Гиперссылка 2 83 3" xfId="33603"/>
    <cellStyle name="Гиперссылка 2 83 4" xfId="33602"/>
    <cellStyle name="Гиперссылка 2 83 5" xfId="33601"/>
    <cellStyle name="Гиперссылка 2 83 6" xfId="33600"/>
    <cellStyle name="Гиперссылка 2 83 7" xfId="33599"/>
    <cellStyle name="Гиперссылка 2 83 8" xfId="33598"/>
    <cellStyle name="Гиперссылка 2 84" xfId="33597"/>
    <cellStyle name="Гиперссылка 2 84 2" xfId="33596"/>
    <cellStyle name="Гиперссылка 2 84 2 2" xfId="33595"/>
    <cellStyle name="Гиперссылка 2 84 2 3" xfId="33594"/>
    <cellStyle name="Гиперссылка 2 84 2 4" xfId="33593"/>
    <cellStyle name="Гиперссылка 2 84 2 5" xfId="33592"/>
    <cellStyle name="Гиперссылка 2 84 2 6" xfId="33591"/>
    <cellStyle name="Гиперссылка 2 84 3" xfId="33590"/>
    <cellStyle name="Гиперссылка 2 84 4" xfId="33589"/>
    <cellStyle name="Гиперссылка 2 84 5" xfId="33588"/>
    <cellStyle name="Гиперссылка 2 84 6" xfId="33587"/>
    <cellStyle name="Гиперссылка 2 84 7" xfId="33586"/>
    <cellStyle name="Гиперссылка 2 84 8" xfId="33585"/>
    <cellStyle name="Гиперссылка 2 85" xfId="33584"/>
    <cellStyle name="Гиперссылка 2 85 2" xfId="33583"/>
    <cellStyle name="Гиперссылка 2 85 2 2" xfId="33582"/>
    <cellStyle name="Гиперссылка 2 85 2 3" xfId="33581"/>
    <cellStyle name="Гиперссылка 2 85 2 4" xfId="33580"/>
    <cellStyle name="Гиперссылка 2 85 2 5" xfId="33579"/>
    <cellStyle name="Гиперссылка 2 85 2 6" xfId="33578"/>
    <cellStyle name="Гиперссылка 2 85 3" xfId="33577"/>
    <cellStyle name="Гиперссылка 2 85 4" xfId="33576"/>
    <cellStyle name="Гиперссылка 2 85 5" xfId="33575"/>
    <cellStyle name="Гиперссылка 2 85 6" xfId="33574"/>
    <cellStyle name="Гиперссылка 2 85 7" xfId="33573"/>
    <cellStyle name="Гиперссылка 2 85 8" xfId="33572"/>
    <cellStyle name="Гиперссылка 2 86" xfId="33571"/>
    <cellStyle name="Гиперссылка 2 86 2" xfId="33570"/>
    <cellStyle name="Гиперссылка 2 86 2 2" xfId="33569"/>
    <cellStyle name="Гиперссылка 2 86 2 3" xfId="33568"/>
    <cellStyle name="Гиперссылка 2 86 2 4" xfId="33567"/>
    <cellStyle name="Гиперссылка 2 86 2 5" xfId="33566"/>
    <cellStyle name="Гиперссылка 2 86 2 6" xfId="33565"/>
    <cellStyle name="Гиперссылка 2 86 3" xfId="33564"/>
    <cellStyle name="Гиперссылка 2 86 4" xfId="33563"/>
    <cellStyle name="Гиперссылка 2 86 5" xfId="33562"/>
    <cellStyle name="Гиперссылка 2 86 6" xfId="33561"/>
    <cellStyle name="Гиперссылка 2 86 7" xfId="33560"/>
    <cellStyle name="Гиперссылка 2 86 8" xfId="33559"/>
    <cellStyle name="Гиперссылка 2 87" xfId="33558"/>
    <cellStyle name="Гиперссылка 2 87 2" xfId="33557"/>
    <cellStyle name="Гиперссылка 2 87 2 2" xfId="33556"/>
    <cellStyle name="Гиперссылка 2 87 2 3" xfId="33555"/>
    <cellStyle name="Гиперссылка 2 87 2 4" xfId="33554"/>
    <cellStyle name="Гиперссылка 2 87 2 5" xfId="33553"/>
    <cellStyle name="Гиперссылка 2 87 2 6" xfId="33552"/>
    <cellStyle name="Гиперссылка 2 87 3" xfId="33551"/>
    <cellStyle name="Гиперссылка 2 87 4" xfId="33550"/>
    <cellStyle name="Гиперссылка 2 87 5" xfId="33549"/>
    <cellStyle name="Гиперссылка 2 87 6" xfId="33548"/>
    <cellStyle name="Гиперссылка 2 87 7" xfId="33547"/>
    <cellStyle name="Гиперссылка 2 87 8" xfId="33546"/>
    <cellStyle name="Гиперссылка 2 88" xfId="33545"/>
    <cellStyle name="Гиперссылка 2 88 2" xfId="33544"/>
    <cellStyle name="Гиперссылка 2 88 2 2" xfId="33543"/>
    <cellStyle name="Гиперссылка 2 88 2 3" xfId="33542"/>
    <cellStyle name="Гиперссылка 2 88 2 4" xfId="33541"/>
    <cellStyle name="Гиперссылка 2 88 2 5" xfId="33540"/>
    <cellStyle name="Гиперссылка 2 88 2 6" xfId="33539"/>
    <cellStyle name="Гиперссылка 2 88 3" xfId="33538"/>
    <cellStyle name="Гиперссылка 2 88 4" xfId="33537"/>
    <cellStyle name="Гиперссылка 2 88 5" xfId="33536"/>
    <cellStyle name="Гиперссылка 2 88 6" xfId="33535"/>
    <cellStyle name="Гиперссылка 2 88 7" xfId="33534"/>
    <cellStyle name="Гиперссылка 2 88 8" xfId="33533"/>
    <cellStyle name="Гиперссылка 2 89" xfId="33532"/>
    <cellStyle name="Гиперссылка 2 89 2" xfId="33531"/>
    <cellStyle name="Гиперссылка 2 89 2 2" xfId="33530"/>
    <cellStyle name="Гиперссылка 2 89 2 3" xfId="33529"/>
    <cellStyle name="Гиперссылка 2 89 2 4" xfId="33528"/>
    <cellStyle name="Гиперссылка 2 89 2 5" xfId="33527"/>
    <cellStyle name="Гиперссылка 2 89 2 6" xfId="33526"/>
    <cellStyle name="Гиперссылка 2 89 3" xfId="33525"/>
    <cellStyle name="Гиперссылка 2 89 4" xfId="33524"/>
    <cellStyle name="Гиперссылка 2 89 5" xfId="33523"/>
    <cellStyle name="Гиперссылка 2 89 6" xfId="33522"/>
    <cellStyle name="Гиперссылка 2 89 7" xfId="33521"/>
    <cellStyle name="Гиперссылка 2 89 8" xfId="33520"/>
    <cellStyle name="Гиперссылка 2 9" xfId="33519"/>
    <cellStyle name="Гиперссылка 2 9 2" xfId="33518"/>
    <cellStyle name="Гиперссылка 2 9 2 2" xfId="33517"/>
    <cellStyle name="Гиперссылка 2 9 2 3" xfId="33516"/>
    <cellStyle name="Гиперссылка 2 9 2 4" xfId="33515"/>
    <cellStyle name="Гиперссылка 2 9 2 5" xfId="33514"/>
    <cellStyle name="Гиперссылка 2 9 2 6" xfId="33513"/>
    <cellStyle name="Гиперссылка 2 9 3" xfId="33512"/>
    <cellStyle name="Гиперссылка 2 9 4" xfId="33511"/>
    <cellStyle name="Гиперссылка 2 9 5" xfId="33510"/>
    <cellStyle name="Гиперссылка 2 9 6" xfId="33509"/>
    <cellStyle name="Гиперссылка 2 9 7" xfId="33508"/>
    <cellStyle name="Гиперссылка 2 9 8" xfId="33507"/>
    <cellStyle name="Гиперссылка 2 90" xfId="33506"/>
    <cellStyle name="Гиперссылка 2 90 2" xfId="33505"/>
    <cellStyle name="Гиперссылка 2 90 2 2" xfId="33504"/>
    <cellStyle name="Гиперссылка 2 90 2 3" xfId="33503"/>
    <cellStyle name="Гиперссылка 2 90 2 4" xfId="33502"/>
    <cellStyle name="Гиперссылка 2 90 2 5" xfId="33501"/>
    <cellStyle name="Гиперссылка 2 90 2 6" xfId="33500"/>
    <cellStyle name="Гиперссылка 2 90 3" xfId="33499"/>
    <cellStyle name="Гиперссылка 2 90 4" xfId="33498"/>
    <cellStyle name="Гиперссылка 2 90 5" xfId="33497"/>
    <cellStyle name="Гиперссылка 2 90 6" xfId="33496"/>
    <cellStyle name="Гиперссылка 2 90 7" xfId="33495"/>
    <cellStyle name="Гиперссылка 2 90 8" xfId="33494"/>
    <cellStyle name="Гиперссылка 2 91" xfId="33493"/>
    <cellStyle name="Гиперссылка 2 91 2" xfId="33492"/>
    <cellStyle name="Гиперссылка 2 91 2 2" xfId="33491"/>
    <cellStyle name="Гиперссылка 2 91 2 3" xfId="33490"/>
    <cellStyle name="Гиперссылка 2 91 2 4" xfId="33489"/>
    <cellStyle name="Гиперссылка 2 91 2 5" xfId="33488"/>
    <cellStyle name="Гиперссылка 2 91 2 6" xfId="33487"/>
    <cellStyle name="Гиперссылка 2 91 3" xfId="33486"/>
    <cellStyle name="Гиперссылка 2 91 4" xfId="33485"/>
    <cellStyle name="Гиперссылка 2 91 5" xfId="33484"/>
    <cellStyle name="Гиперссылка 2 91 6" xfId="33483"/>
    <cellStyle name="Гиперссылка 2 91 7" xfId="33482"/>
    <cellStyle name="Гиперссылка 2 91 8" xfId="33481"/>
    <cellStyle name="Гиперссылка 2 92" xfId="33480"/>
    <cellStyle name="Гиперссылка 2 92 2" xfId="33479"/>
    <cellStyle name="Гиперссылка 2 92 2 2" xfId="33478"/>
    <cellStyle name="Гиперссылка 2 92 2 3" xfId="33477"/>
    <cellStyle name="Гиперссылка 2 92 2 4" xfId="33476"/>
    <cellStyle name="Гиперссылка 2 92 2 5" xfId="33475"/>
    <cellStyle name="Гиперссылка 2 92 2 6" xfId="33474"/>
    <cellStyle name="Гиперссылка 2 92 3" xfId="33473"/>
    <cellStyle name="Гиперссылка 2 92 4" xfId="33472"/>
    <cellStyle name="Гиперссылка 2 92 5" xfId="33471"/>
    <cellStyle name="Гиперссылка 2 92 6" xfId="33470"/>
    <cellStyle name="Гиперссылка 2 92 7" xfId="33469"/>
    <cellStyle name="Гиперссылка 2 92 8" xfId="33468"/>
    <cellStyle name="Гиперссылка 2 93" xfId="33467"/>
    <cellStyle name="Гиперссылка 2 93 2" xfId="33466"/>
    <cellStyle name="Гиперссылка 2 93 2 2" xfId="33465"/>
    <cellStyle name="Гиперссылка 2 93 2 3" xfId="33464"/>
    <cellStyle name="Гиперссылка 2 93 2 4" xfId="33463"/>
    <cellStyle name="Гиперссылка 2 93 2 5" xfId="33462"/>
    <cellStyle name="Гиперссылка 2 93 2 6" xfId="33461"/>
    <cellStyle name="Гиперссылка 2 93 3" xfId="33460"/>
    <cellStyle name="Гиперссылка 2 93 4" xfId="33459"/>
    <cellStyle name="Гиперссылка 2 93 5" xfId="33458"/>
    <cellStyle name="Гиперссылка 2 93 6" xfId="33457"/>
    <cellStyle name="Гиперссылка 2 93 7" xfId="33456"/>
    <cellStyle name="Гиперссылка 2 93 8" xfId="33455"/>
    <cellStyle name="Гиперссылка 2 94" xfId="33454"/>
    <cellStyle name="Гиперссылка 2 94 2" xfId="33453"/>
    <cellStyle name="Гиперссылка 2 94 2 2" xfId="33452"/>
    <cellStyle name="Гиперссылка 2 94 2 3" xfId="33451"/>
    <cellStyle name="Гиперссылка 2 94 2 4" xfId="33450"/>
    <cellStyle name="Гиперссылка 2 94 2 5" xfId="33449"/>
    <cellStyle name="Гиперссылка 2 94 2 6" xfId="33448"/>
    <cellStyle name="Гиперссылка 2 94 3" xfId="33447"/>
    <cellStyle name="Гиперссылка 2 94 4" xfId="33446"/>
    <cellStyle name="Гиперссылка 2 94 5" xfId="33445"/>
    <cellStyle name="Гиперссылка 2 94 6" xfId="33444"/>
    <cellStyle name="Гиперссылка 2 94 7" xfId="33443"/>
    <cellStyle name="Гиперссылка 2 94 8" xfId="33442"/>
    <cellStyle name="Гиперссылка 2 95" xfId="33441"/>
    <cellStyle name="Гиперссылка 2 95 2" xfId="33440"/>
    <cellStyle name="Гиперссылка 2 95 2 2" xfId="33439"/>
    <cellStyle name="Гиперссылка 2 95 2 3" xfId="33438"/>
    <cellStyle name="Гиперссылка 2 95 2 4" xfId="33437"/>
    <cellStyle name="Гиперссылка 2 95 2 5" xfId="33436"/>
    <cellStyle name="Гиперссылка 2 95 2 6" xfId="33435"/>
    <cellStyle name="Гиперссылка 2 95 3" xfId="33434"/>
    <cellStyle name="Гиперссылка 2 95 4" xfId="33433"/>
    <cellStyle name="Гиперссылка 2 95 5" xfId="33432"/>
    <cellStyle name="Гиперссылка 2 95 6" xfId="33431"/>
    <cellStyle name="Гиперссылка 2 95 7" xfId="33430"/>
    <cellStyle name="Гиперссылка 2 95 8" xfId="33429"/>
    <cellStyle name="Гиперссылка 2 96" xfId="33428"/>
    <cellStyle name="Гиперссылка 2 96 2" xfId="33427"/>
    <cellStyle name="Гиперссылка 2 96 2 2" xfId="33426"/>
    <cellStyle name="Гиперссылка 2 96 2 3" xfId="33425"/>
    <cellStyle name="Гиперссылка 2 96 2 4" xfId="33424"/>
    <cellStyle name="Гиперссылка 2 96 2 5" xfId="33423"/>
    <cellStyle name="Гиперссылка 2 96 2 6" xfId="33422"/>
    <cellStyle name="Гиперссылка 2 96 3" xfId="33421"/>
    <cellStyle name="Гиперссылка 2 96 4" xfId="33420"/>
    <cellStyle name="Гиперссылка 2 96 5" xfId="33419"/>
    <cellStyle name="Гиперссылка 2 96 6" xfId="33418"/>
    <cellStyle name="Гиперссылка 2 96 7" xfId="33417"/>
    <cellStyle name="Гиперссылка 2 96 8" xfId="33416"/>
    <cellStyle name="Гиперссылка 2 97" xfId="33415"/>
    <cellStyle name="Гиперссылка 2 97 2" xfId="33414"/>
    <cellStyle name="Гиперссылка 2 97 2 2" xfId="33413"/>
    <cellStyle name="Гиперссылка 2 97 2 3" xfId="33412"/>
    <cellStyle name="Гиперссылка 2 97 2 4" xfId="33411"/>
    <cellStyle name="Гиперссылка 2 97 2 5" xfId="33410"/>
    <cellStyle name="Гиперссылка 2 97 2 6" xfId="33409"/>
    <cellStyle name="Гиперссылка 2 97 3" xfId="33408"/>
    <cellStyle name="Гиперссылка 2 97 4" xfId="33407"/>
    <cellStyle name="Гиперссылка 2 97 5" xfId="33406"/>
    <cellStyle name="Гиперссылка 2 97 6" xfId="33405"/>
    <cellStyle name="Гиперссылка 2 97 7" xfId="33404"/>
    <cellStyle name="Гиперссылка 2 97 8" xfId="33403"/>
    <cellStyle name="Гиперссылка 2 98" xfId="33402"/>
    <cellStyle name="Гиперссылка 2 98 2" xfId="33401"/>
    <cellStyle name="Гиперссылка 2 98 2 2" xfId="33400"/>
    <cellStyle name="Гиперссылка 2 98 2 3" xfId="33399"/>
    <cellStyle name="Гиперссылка 2 98 2 4" xfId="33398"/>
    <cellStyle name="Гиперссылка 2 98 2 5" xfId="33397"/>
    <cellStyle name="Гиперссылка 2 98 2 6" xfId="33396"/>
    <cellStyle name="Гиперссылка 2 98 3" xfId="33395"/>
    <cellStyle name="Гиперссылка 2 98 4" xfId="33394"/>
    <cellStyle name="Гиперссылка 2 98 5" xfId="33393"/>
    <cellStyle name="Гиперссылка 2 98 6" xfId="33392"/>
    <cellStyle name="Гиперссылка 2 98 7" xfId="33391"/>
    <cellStyle name="Гиперссылка 2 98 8" xfId="33390"/>
    <cellStyle name="Гиперссылка 2 99" xfId="33389"/>
    <cellStyle name="Гиперссылка 2 99 2" xfId="33388"/>
    <cellStyle name="Гиперссылка 2 99 2 2" xfId="33387"/>
    <cellStyle name="Гиперссылка 2 99 2 3" xfId="33386"/>
    <cellStyle name="Гиперссылка 2 99 2 4" xfId="33385"/>
    <cellStyle name="Гиперссылка 2 99 2 5" xfId="33384"/>
    <cellStyle name="Гиперссылка 2 99 2 6" xfId="33383"/>
    <cellStyle name="Гиперссылка 2 99 3" xfId="33382"/>
    <cellStyle name="Гиперссылка 2 99 4" xfId="33381"/>
    <cellStyle name="Гиперссылка 2 99 5" xfId="33380"/>
    <cellStyle name="Гиперссылка 2 99 6" xfId="33379"/>
    <cellStyle name="Гиперссылка 2 99 7" xfId="33378"/>
    <cellStyle name="Гиперссылка 2 99 8" xfId="33377"/>
    <cellStyle name="Гиперссылка 33" xfId="33376"/>
    <cellStyle name="Гиперссылка 33 2" xfId="33375"/>
    <cellStyle name="Гиперссылка 33 2 2" xfId="33374"/>
    <cellStyle name="Гиперссылка 33 2 3" xfId="33373"/>
    <cellStyle name="Гиперссылка 33 2 4" xfId="33372"/>
    <cellStyle name="Гиперссылка 33 2 5" xfId="33371"/>
    <cellStyle name="Гиперссылка 33 2 6" xfId="33370"/>
    <cellStyle name="Гиперссылка 33 3" xfId="33369"/>
    <cellStyle name="Гиперссылка 33 4" xfId="33368"/>
    <cellStyle name="Гиперссылка 33 5" xfId="33367"/>
    <cellStyle name="Гиперссылка 33 6" xfId="33366"/>
    <cellStyle name="Гиперссылка 33 7" xfId="33365"/>
    <cellStyle name="Гиперссылка 33 8" xfId="33364"/>
    <cellStyle name="Заголовок 1 10" xfId="33363"/>
    <cellStyle name="Заголовок 1 10 2" xfId="33362"/>
    <cellStyle name="Заголовок 1 10 2 2" xfId="33361"/>
    <cellStyle name="Заголовок 1 10 2 3" xfId="33360"/>
    <cellStyle name="Заголовок 1 10 2 4" xfId="33359"/>
    <cellStyle name="Заголовок 1 10 2 5" xfId="33358"/>
    <cellStyle name="Заголовок 1 10 2 6" xfId="33357"/>
    <cellStyle name="Заголовок 1 10 3" xfId="33356"/>
    <cellStyle name="Заголовок 1 10 4" xfId="33355"/>
    <cellStyle name="Заголовок 1 10 5" xfId="33354"/>
    <cellStyle name="Заголовок 1 10 6" xfId="33353"/>
    <cellStyle name="Заголовок 1 10 7" xfId="33352"/>
    <cellStyle name="Заголовок 1 10 8" xfId="33351"/>
    <cellStyle name="Заголовок 1 100" xfId="33350"/>
    <cellStyle name="Заголовок 1 100 2" xfId="33349"/>
    <cellStyle name="Заголовок 1 100 2 2" xfId="33348"/>
    <cellStyle name="Заголовок 1 100 2 3" xfId="33347"/>
    <cellStyle name="Заголовок 1 100 2 4" xfId="33346"/>
    <cellStyle name="Заголовок 1 100 2 5" xfId="33345"/>
    <cellStyle name="Заголовок 1 100 2 6" xfId="33344"/>
    <cellStyle name="Заголовок 1 100 3" xfId="33343"/>
    <cellStyle name="Заголовок 1 100 4" xfId="33342"/>
    <cellStyle name="Заголовок 1 100 5" xfId="33341"/>
    <cellStyle name="Заголовок 1 100 6" xfId="33340"/>
    <cellStyle name="Заголовок 1 100 7" xfId="33339"/>
    <cellStyle name="Заголовок 1 100 8" xfId="33338"/>
    <cellStyle name="Заголовок 1 101" xfId="33337"/>
    <cellStyle name="Заголовок 1 101 2" xfId="33336"/>
    <cellStyle name="Заголовок 1 101 2 2" xfId="33335"/>
    <cellStyle name="Заголовок 1 101 2 3" xfId="33334"/>
    <cellStyle name="Заголовок 1 101 2 4" xfId="33333"/>
    <cellStyle name="Заголовок 1 101 2 5" xfId="33332"/>
    <cellStyle name="Заголовок 1 101 2 6" xfId="33331"/>
    <cellStyle name="Заголовок 1 101 3" xfId="33330"/>
    <cellStyle name="Заголовок 1 101 4" xfId="33329"/>
    <cellStyle name="Заголовок 1 101 5" xfId="33328"/>
    <cellStyle name="Заголовок 1 101 6" xfId="33327"/>
    <cellStyle name="Заголовок 1 101 7" xfId="33326"/>
    <cellStyle name="Заголовок 1 101 8" xfId="33325"/>
    <cellStyle name="Заголовок 1 102" xfId="33324"/>
    <cellStyle name="Заголовок 1 102 2" xfId="33323"/>
    <cellStyle name="Заголовок 1 102 2 2" xfId="33322"/>
    <cellStyle name="Заголовок 1 102 2 3" xfId="33321"/>
    <cellStyle name="Заголовок 1 102 2 4" xfId="33320"/>
    <cellStyle name="Заголовок 1 102 2 5" xfId="33319"/>
    <cellStyle name="Заголовок 1 102 2 6" xfId="33318"/>
    <cellStyle name="Заголовок 1 102 3" xfId="33317"/>
    <cellStyle name="Заголовок 1 102 4" xfId="33316"/>
    <cellStyle name="Заголовок 1 102 5" xfId="33315"/>
    <cellStyle name="Заголовок 1 102 6" xfId="33314"/>
    <cellStyle name="Заголовок 1 102 7" xfId="33313"/>
    <cellStyle name="Заголовок 1 102 8" xfId="33312"/>
    <cellStyle name="Заголовок 1 103" xfId="33311"/>
    <cellStyle name="Заголовок 1 103 2" xfId="33310"/>
    <cellStyle name="Заголовок 1 103 2 2" xfId="33309"/>
    <cellStyle name="Заголовок 1 103 2 3" xfId="33308"/>
    <cellStyle name="Заголовок 1 103 2 4" xfId="33307"/>
    <cellStyle name="Заголовок 1 103 2 5" xfId="33306"/>
    <cellStyle name="Заголовок 1 103 2 6" xfId="33305"/>
    <cellStyle name="Заголовок 1 103 3" xfId="33304"/>
    <cellStyle name="Заголовок 1 103 4" xfId="33303"/>
    <cellStyle name="Заголовок 1 103 5" xfId="33302"/>
    <cellStyle name="Заголовок 1 103 6" xfId="33301"/>
    <cellStyle name="Заголовок 1 103 7" xfId="33300"/>
    <cellStyle name="Заголовок 1 103 8" xfId="33299"/>
    <cellStyle name="Заголовок 1 104" xfId="33298"/>
    <cellStyle name="Заголовок 1 104 2" xfId="33297"/>
    <cellStyle name="Заголовок 1 104 2 2" xfId="33296"/>
    <cellStyle name="Заголовок 1 104 2 3" xfId="33295"/>
    <cellStyle name="Заголовок 1 104 2 4" xfId="33294"/>
    <cellStyle name="Заголовок 1 104 2 5" xfId="33293"/>
    <cellStyle name="Заголовок 1 104 2 6" xfId="33292"/>
    <cellStyle name="Заголовок 1 104 3" xfId="33291"/>
    <cellStyle name="Заголовок 1 104 4" xfId="33290"/>
    <cellStyle name="Заголовок 1 104 5" xfId="33289"/>
    <cellStyle name="Заголовок 1 104 6" xfId="33288"/>
    <cellStyle name="Заголовок 1 104 7" xfId="33287"/>
    <cellStyle name="Заголовок 1 104 8" xfId="33286"/>
    <cellStyle name="Заголовок 1 105" xfId="33285"/>
    <cellStyle name="Заголовок 1 105 2" xfId="33284"/>
    <cellStyle name="Заголовок 1 105 2 2" xfId="33283"/>
    <cellStyle name="Заголовок 1 105 2 3" xfId="33282"/>
    <cellStyle name="Заголовок 1 105 2 4" xfId="33281"/>
    <cellStyle name="Заголовок 1 105 2 5" xfId="33280"/>
    <cellStyle name="Заголовок 1 105 2 6" xfId="33279"/>
    <cellStyle name="Заголовок 1 105 3" xfId="33278"/>
    <cellStyle name="Заголовок 1 105 4" xfId="33277"/>
    <cellStyle name="Заголовок 1 105 5" xfId="33276"/>
    <cellStyle name="Заголовок 1 105 6" xfId="33275"/>
    <cellStyle name="Заголовок 1 105 7" xfId="33274"/>
    <cellStyle name="Заголовок 1 105 8" xfId="33273"/>
    <cellStyle name="Заголовок 1 106" xfId="33272"/>
    <cellStyle name="Заголовок 1 106 2" xfId="33271"/>
    <cellStyle name="Заголовок 1 106 2 2" xfId="33270"/>
    <cellStyle name="Заголовок 1 106 2 3" xfId="33269"/>
    <cellStyle name="Заголовок 1 106 2 4" xfId="33268"/>
    <cellStyle name="Заголовок 1 106 2 5" xfId="33267"/>
    <cellStyle name="Заголовок 1 106 2 6" xfId="33266"/>
    <cellStyle name="Заголовок 1 106 3" xfId="33265"/>
    <cellStyle name="Заголовок 1 106 4" xfId="33264"/>
    <cellStyle name="Заголовок 1 106 5" xfId="33263"/>
    <cellStyle name="Заголовок 1 106 6" xfId="33262"/>
    <cellStyle name="Заголовок 1 106 7" xfId="33261"/>
    <cellStyle name="Заголовок 1 106 8" xfId="33260"/>
    <cellStyle name="Заголовок 1 107" xfId="33259"/>
    <cellStyle name="Заголовок 1 107 2" xfId="33258"/>
    <cellStyle name="Заголовок 1 107 2 2" xfId="33257"/>
    <cellStyle name="Заголовок 1 107 2 3" xfId="33256"/>
    <cellStyle name="Заголовок 1 107 2 4" xfId="33255"/>
    <cellStyle name="Заголовок 1 107 2 5" xfId="33254"/>
    <cellStyle name="Заголовок 1 107 2 6" xfId="33253"/>
    <cellStyle name="Заголовок 1 107 3" xfId="33252"/>
    <cellStyle name="Заголовок 1 107 4" xfId="33251"/>
    <cellStyle name="Заголовок 1 107 5" xfId="33250"/>
    <cellStyle name="Заголовок 1 107 6" xfId="33249"/>
    <cellStyle name="Заголовок 1 107 7" xfId="33248"/>
    <cellStyle name="Заголовок 1 107 8" xfId="33247"/>
    <cellStyle name="Заголовок 1 108" xfId="33246"/>
    <cellStyle name="Заголовок 1 108 2" xfId="33245"/>
    <cellStyle name="Заголовок 1 108 2 2" xfId="33244"/>
    <cellStyle name="Заголовок 1 108 2 3" xfId="33243"/>
    <cellStyle name="Заголовок 1 108 2 4" xfId="33242"/>
    <cellStyle name="Заголовок 1 108 2 5" xfId="33241"/>
    <cellStyle name="Заголовок 1 108 2 6" xfId="33240"/>
    <cellStyle name="Заголовок 1 108 3" xfId="33239"/>
    <cellStyle name="Заголовок 1 108 4" xfId="33238"/>
    <cellStyle name="Заголовок 1 108 5" xfId="33237"/>
    <cellStyle name="Заголовок 1 108 6" xfId="33236"/>
    <cellStyle name="Заголовок 1 108 7" xfId="33235"/>
    <cellStyle name="Заголовок 1 108 8" xfId="33234"/>
    <cellStyle name="Заголовок 1 109" xfId="33233"/>
    <cellStyle name="Заголовок 1 109 2" xfId="33232"/>
    <cellStyle name="Заголовок 1 109 2 2" xfId="33231"/>
    <cellStyle name="Заголовок 1 109 2 3" xfId="33230"/>
    <cellStyle name="Заголовок 1 109 2 4" xfId="33229"/>
    <cellStyle name="Заголовок 1 109 2 5" xfId="33228"/>
    <cellStyle name="Заголовок 1 109 2 6" xfId="33227"/>
    <cellStyle name="Заголовок 1 109 3" xfId="33226"/>
    <cellStyle name="Заголовок 1 109 4" xfId="33225"/>
    <cellStyle name="Заголовок 1 109 5" xfId="33224"/>
    <cellStyle name="Заголовок 1 109 6" xfId="33223"/>
    <cellStyle name="Заголовок 1 109 7" xfId="33222"/>
    <cellStyle name="Заголовок 1 109 8" xfId="33221"/>
    <cellStyle name="Заголовок 1 11" xfId="33220"/>
    <cellStyle name="Заголовок 1 11 2" xfId="33219"/>
    <cellStyle name="Заголовок 1 11 2 2" xfId="33218"/>
    <cellStyle name="Заголовок 1 11 2 3" xfId="33217"/>
    <cellStyle name="Заголовок 1 11 2 4" xfId="33216"/>
    <cellStyle name="Заголовок 1 11 2 5" xfId="33215"/>
    <cellStyle name="Заголовок 1 11 2 6" xfId="33214"/>
    <cellStyle name="Заголовок 1 11 3" xfId="33213"/>
    <cellStyle name="Заголовок 1 11 4" xfId="33212"/>
    <cellStyle name="Заголовок 1 11 5" xfId="33211"/>
    <cellStyle name="Заголовок 1 11 6" xfId="33210"/>
    <cellStyle name="Заголовок 1 11 7" xfId="33209"/>
    <cellStyle name="Заголовок 1 11 8" xfId="33208"/>
    <cellStyle name="Заголовок 1 110" xfId="33207"/>
    <cellStyle name="Заголовок 1 110 2" xfId="33206"/>
    <cellStyle name="Заголовок 1 110 2 2" xfId="33205"/>
    <cellStyle name="Заголовок 1 110 2 3" xfId="33204"/>
    <cellStyle name="Заголовок 1 110 2 4" xfId="33203"/>
    <cellStyle name="Заголовок 1 110 2 5" xfId="33202"/>
    <cellStyle name="Заголовок 1 110 2 6" xfId="33201"/>
    <cellStyle name="Заголовок 1 110 3" xfId="33200"/>
    <cellStyle name="Заголовок 1 110 4" xfId="33199"/>
    <cellStyle name="Заголовок 1 110 5" xfId="33198"/>
    <cellStyle name="Заголовок 1 110 6" xfId="33197"/>
    <cellStyle name="Заголовок 1 110 7" xfId="33196"/>
    <cellStyle name="Заголовок 1 110 8" xfId="33195"/>
    <cellStyle name="Заголовок 1 111" xfId="33194"/>
    <cellStyle name="Заголовок 1 111 2" xfId="33193"/>
    <cellStyle name="Заголовок 1 111 2 2" xfId="33192"/>
    <cellStyle name="Заголовок 1 111 2 3" xfId="33191"/>
    <cellStyle name="Заголовок 1 111 2 4" xfId="33190"/>
    <cellStyle name="Заголовок 1 111 2 5" xfId="33189"/>
    <cellStyle name="Заголовок 1 111 2 6" xfId="33188"/>
    <cellStyle name="Заголовок 1 111 3" xfId="33187"/>
    <cellStyle name="Заголовок 1 111 4" xfId="33186"/>
    <cellStyle name="Заголовок 1 111 5" xfId="33185"/>
    <cellStyle name="Заголовок 1 111 6" xfId="33184"/>
    <cellStyle name="Заголовок 1 111 7" xfId="33183"/>
    <cellStyle name="Заголовок 1 111 8" xfId="33182"/>
    <cellStyle name="Заголовок 1 112" xfId="33181"/>
    <cellStyle name="Заголовок 1 112 2" xfId="33180"/>
    <cellStyle name="Заголовок 1 112 2 2" xfId="33179"/>
    <cellStyle name="Заголовок 1 112 2 3" xfId="33178"/>
    <cellStyle name="Заголовок 1 112 2 4" xfId="33177"/>
    <cellStyle name="Заголовок 1 112 2 5" xfId="33176"/>
    <cellStyle name="Заголовок 1 112 2 6" xfId="33175"/>
    <cellStyle name="Заголовок 1 112 3" xfId="33174"/>
    <cellStyle name="Заголовок 1 112 4" xfId="33173"/>
    <cellStyle name="Заголовок 1 112 5" xfId="33172"/>
    <cellStyle name="Заголовок 1 112 6" xfId="33171"/>
    <cellStyle name="Заголовок 1 112 7" xfId="33170"/>
    <cellStyle name="Заголовок 1 112 8" xfId="33169"/>
    <cellStyle name="Заголовок 1 113" xfId="33168"/>
    <cellStyle name="Заголовок 1 113 2" xfId="33167"/>
    <cellStyle name="Заголовок 1 113 2 2" xfId="33166"/>
    <cellStyle name="Заголовок 1 113 2 3" xfId="33165"/>
    <cellStyle name="Заголовок 1 113 2 4" xfId="33164"/>
    <cellStyle name="Заголовок 1 113 2 5" xfId="33163"/>
    <cellStyle name="Заголовок 1 113 2 6" xfId="33162"/>
    <cellStyle name="Заголовок 1 113 3" xfId="33161"/>
    <cellStyle name="Заголовок 1 113 4" xfId="33160"/>
    <cellStyle name="Заголовок 1 113 5" xfId="33159"/>
    <cellStyle name="Заголовок 1 113 6" xfId="33158"/>
    <cellStyle name="Заголовок 1 113 7" xfId="33157"/>
    <cellStyle name="Заголовок 1 113 8" xfId="33156"/>
    <cellStyle name="Заголовок 1 114" xfId="33155"/>
    <cellStyle name="Заголовок 1 114 2" xfId="33154"/>
    <cellStyle name="Заголовок 1 114 2 2" xfId="33153"/>
    <cellStyle name="Заголовок 1 114 2 3" xfId="33152"/>
    <cellStyle name="Заголовок 1 114 2 4" xfId="33151"/>
    <cellStyle name="Заголовок 1 114 2 5" xfId="33150"/>
    <cellStyle name="Заголовок 1 114 2 6" xfId="33149"/>
    <cellStyle name="Заголовок 1 114 3" xfId="33148"/>
    <cellStyle name="Заголовок 1 114 4" xfId="33147"/>
    <cellStyle name="Заголовок 1 114 5" xfId="33146"/>
    <cellStyle name="Заголовок 1 114 6" xfId="33145"/>
    <cellStyle name="Заголовок 1 114 7" xfId="33144"/>
    <cellStyle name="Заголовок 1 114 8" xfId="33143"/>
    <cellStyle name="Заголовок 1 115" xfId="33142"/>
    <cellStyle name="Заголовок 1 115 2" xfId="33141"/>
    <cellStyle name="Заголовок 1 115 2 2" xfId="33140"/>
    <cellStyle name="Заголовок 1 115 2 3" xfId="33139"/>
    <cellStyle name="Заголовок 1 115 2 4" xfId="33138"/>
    <cellStyle name="Заголовок 1 115 2 5" xfId="33137"/>
    <cellStyle name="Заголовок 1 115 2 6" xfId="33136"/>
    <cellStyle name="Заголовок 1 115 3" xfId="33135"/>
    <cellStyle name="Заголовок 1 115 4" xfId="33134"/>
    <cellStyle name="Заголовок 1 115 5" xfId="33133"/>
    <cellStyle name="Заголовок 1 115 6" xfId="33132"/>
    <cellStyle name="Заголовок 1 115 7" xfId="33131"/>
    <cellStyle name="Заголовок 1 115 8" xfId="33130"/>
    <cellStyle name="Заголовок 1 116" xfId="33129"/>
    <cellStyle name="Заголовок 1 116 2" xfId="33128"/>
    <cellStyle name="Заголовок 1 116 2 2" xfId="33127"/>
    <cellStyle name="Заголовок 1 116 2 3" xfId="33126"/>
    <cellStyle name="Заголовок 1 116 2 4" xfId="33125"/>
    <cellStyle name="Заголовок 1 116 2 5" xfId="33124"/>
    <cellStyle name="Заголовок 1 116 2 6" xfId="33123"/>
    <cellStyle name="Заголовок 1 116 3" xfId="33122"/>
    <cellStyle name="Заголовок 1 116 4" xfId="33121"/>
    <cellStyle name="Заголовок 1 116 5" xfId="33120"/>
    <cellStyle name="Заголовок 1 116 6" xfId="33119"/>
    <cellStyle name="Заголовок 1 116 7" xfId="33118"/>
    <cellStyle name="Заголовок 1 116 8" xfId="33117"/>
    <cellStyle name="Заголовок 1 117" xfId="33116"/>
    <cellStyle name="Заголовок 1 117 2" xfId="33115"/>
    <cellStyle name="Заголовок 1 117 2 2" xfId="33114"/>
    <cellStyle name="Заголовок 1 117 2 3" xfId="33113"/>
    <cellStyle name="Заголовок 1 117 2 4" xfId="33112"/>
    <cellStyle name="Заголовок 1 117 2 5" xfId="33111"/>
    <cellStyle name="Заголовок 1 117 2 6" xfId="33110"/>
    <cellStyle name="Заголовок 1 117 3" xfId="33109"/>
    <cellStyle name="Заголовок 1 117 4" xfId="33108"/>
    <cellStyle name="Заголовок 1 117 5" xfId="33107"/>
    <cellStyle name="Заголовок 1 117 6" xfId="33106"/>
    <cellStyle name="Заголовок 1 117 7" xfId="33105"/>
    <cellStyle name="Заголовок 1 117 8" xfId="33104"/>
    <cellStyle name="Заголовок 1 118" xfId="33103"/>
    <cellStyle name="Заголовок 1 118 2" xfId="33102"/>
    <cellStyle name="Заголовок 1 118 2 2" xfId="33101"/>
    <cellStyle name="Заголовок 1 118 2 3" xfId="33100"/>
    <cellStyle name="Заголовок 1 118 2 4" xfId="33099"/>
    <cellStyle name="Заголовок 1 118 2 5" xfId="33098"/>
    <cellStyle name="Заголовок 1 118 2 6" xfId="33097"/>
    <cellStyle name="Заголовок 1 118 3" xfId="33096"/>
    <cellStyle name="Заголовок 1 118 4" xfId="33095"/>
    <cellStyle name="Заголовок 1 118 5" xfId="33094"/>
    <cellStyle name="Заголовок 1 118 6" xfId="33093"/>
    <cellStyle name="Заголовок 1 118 7" xfId="33092"/>
    <cellStyle name="Заголовок 1 118 8" xfId="33091"/>
    <cellStyle name="Заголовок 1 119" xfId="33090"/>
    <cellStyle name="Заголовок 1 119 2" xfId="33089"/>
    <cellStyle name="Заголовок 1 119 2 2" xfId="33088"/>
    <cellStyle name="Заголовок 1 119 2 3" xfId="33087"/>
    <cellStyle name="Заголовок 1 119 2 4" xfId="33086"/>
    <cellStyle name="Заголовок 1 119 2 5" xfId="33085"/>
    <cellStyle name="Заголовок 1 119 2 6" xfId="33084"/>
    <cellStyle name="Заголовок 1 119 3" xfId="33083"/>
    <cellStyle name="Заголовок 1 119 4" xfId="33082"/>
    <cellStyle name="Заголовок 1 119 5" xfId="33081"/>
    <cellStyle name="Заголовок 1 119 6" xfId="33080"/>
    <cellStyle name="Заголовок 1 119 7" xfId="33079"/>
    <cellStyle name="Заголовок 1 119 8" xfId="33078"/>
    <cellStyle name="Заголовок 1 12" xfId="33077"/>
    <cellStyle name="Заголовок 1 12 2" xfId="33076"/>
    <cellStyle name="Заголовок 1 12 2 2" xfId="33075"/>
    <cellStyle name="Заголовок 1 12 2 3" xfId="33074"/>
    <cellStyle name="Заголовок 1 12 2 4" xfId="33073"/>
    <cellStyle name="Заголовок 1 12 2 5" xfId="33072"/>
    <cellStyle name="Заголовок 1 12 2 6" xfId="33071"/>
    <cellStyle name="Заголовок 1 12 3" xfId="33070"/>
    <cellStyle name="Заголовок 1 12 4" xfId="33069"/>
    <cellStyle name="Заголовок 1 12 5" xfId="33068"/>
    <cellStyle name="Заголовок 1 12 6" xfId="33067"/>
    <cellStyle name="Заголовок 1 12 7" xfId="33066"/>
    <cellStyle name="Заголовок 1 12 8" xfId="33065"/>
    <cellStyle name="Заголовок 1 120" xfId="33064"/>
    <cellStyle name="Заголовок 1 120 2" xfId="33063"/>
    <cellStyle name="Заголовок 1 120 2 2" xfId="33062"/>
    <cellStyle name="Заголовок 1 120 2 3" xfId="33061"/>
    <cellStyle name="Заголовок 1 120 2 4" xfId="33060"/>
    <cellStyle name="Заголовок 1 120 2 5" xfId="33059"/>
    <cellStyle name="Заголовок 1 120 2 6" xfId="33058"/>
    <cellStyle name="Заголовок 1 120 3" xfId="33057"/>
    <cellStyle name="Заголовок 1 120 4" xfId="33056"/>
    <cellStyle name="Заголовок 1 120 5" xfId="33055"/>
    <cellStyle name="Заголовок 1 120 6" xfId="33054"/>
    <cellStyle name="Заголовок 1 120 7" xfId="33053"/>
    <cellStyle name="Заголовок 1 120 8" xfId="33052"/>
    <cellStyle name="Заголовок 1 121" xfId="33051"/>
    <cellStyle name="Заголовок 1 121 2" xfId="33050"/>
    <cellStyle name="Заголовок 1 121 2 2" xfId="33049"/>
    <cellStyle name="Заголовок 1 121 2 3" xfId="33048"/>
    <cellStyle name="Заголовок 1 121 2 4" xfId="33047"/>
    <cellStyle name="Заголовок 1 121 2 5" xfId="33046"/>
    <cellStyle name="Заголовок 1 121 2 6" xfId="33045"/>
    <cellStyle name="Заголовок 1 121 3" xfId="33044"/>
    <cellStyle name="Заголовок 1 121 4" xfId="33043"/>
    <cellStyle name="Заголовок 1 121 5" xfId="33042"/>
    <cellStyle name="Заголовок 1 121 6" xfId="33041"/>
    <cellStyle name="Заголовок 1 121 7" xfId="33040"/>
    <cellStyle name="Заголовок 1 121 8" xfId="33039"/>
    <cellStyle name="Заголовок 1 122" xfId="33038"/>
    <cellStyle name="Заголовок 1 122 2" xfId="33037"/>
    <cellStyle name="Заголовок 1 122 2 2" xfId="33036"/>
    <cellStyle name="Заголовок 1 122 2 3" xfId="33035"/>
    <cellStyle name="Заголовок 1 122 2 4" xfId="33034"/>
    <cellStyle name="Заголовок 1 122 2 5" xfId="33033"/>
    <cellStyle name="Заголовок 1 122 2 6" xfId="33032"/>
    <cellStyle name="Заголовок 1 122 3" xfId="33031"/>
    <cellStyle name="Заголовок 1 122 4" xfId="33030"/>
    <cellStyle name="Заголовок 1 122 5" xfId="33029"/>
    <cellStyle name="Заголовок 1 122 6" xfId="33028"/>
    <cellStyle name="Заголовок 1 122 7" xfId="33027"/>
    <cellStyle name="Заголовок 1 122 8" xfId="33026"/>
    <cellStyle name="Заголовок 1 123" xfId="33025"/>
    <cellStyle name="Заголовок 1 123 2" xfId="33024"/>
    <cellStyle name="Заголовок 1 123 2 2" xfId="33023"/>
    <cellStyle name="Заголовок 1 123 2 3" xfId="33022"/>
    <cellStyle name="Заголовок 1 123 2 4" xfId="33021"/>
    <cellStyle name="Заголовок 1 123 2 5" xfId="33020"/>
    <cellStyle name="Заголовок 1 123 2 6" xfId="33019"/>
    <cellStyle name="Заголовок 1 123 3" xfId="33018"/>
    <cellStyle name="Заголовок 1 123 4" xfId="33017"/>
    <cellStyle name="Заголовок 1 123 5" xfId="33016"/>
    <cellStyle name="Заголовок 1 123 6" xfId="33015"/>
    <cellStyle name="Заголовок 1 123 7" xfId="33014"/>
    <cellStyle name="Заголовок 1 123 8" xfId="33013"/>
    <cellStyle name="Заголовок 1 124" xfId="33012"/>
    <cellStyle name="Заголовок 1 124 2" xfId="33011"/>
    <cellStyle name="Заголовок 1 124 2 2" xfId="33010"/>
    <cellStyle name="Заголовок 1 124 2 3" xfId="33009"/>
    <cellStyle name="Заголовок 1 124 2 4" xfId="33008"/>
    <cellStyle name="Заголовок 1 124 2 5" xfId="33007"/>
    <cellStyle name="Заголовок 1 124 2 6" xfId="33006"/>
    <cellStyle name="Заголовок 1 124 3" xfId="33005"/>
    <cellStyle name="Заголовок 1 124 4" xfId="33004"/>
    <cellStyle name="Заголовок 1 124 5" xfId="33003"/>
    <cellStyle name="Заголовок 1 124 6" xfId="33002"/>
    <cellStyle name="Заголовок 1 124 7" xfId="33001"/>
    <cellStyle name="Заголовок 1 124 8" xfId="33000"/>
    <cellStyle name="Заголовок 1 125" xfId="32999"/>
    <cellStyle name="Заголовок 1 125 2" xfId="32998"/>
    <cellStyle name="Заголовок 1 125 2 2" xfId="32997"/>
    <cellStyle name="Заголовок 1 125 2 3" xfId="32996"/>
    <cellStyle name="Заголовок 1 125 2 4" xfId="32995"/>
    <cellStyle name="Заголовок 1 125 2 5" xfId="32994"/>
    <cellStyle name="Заголовок 1 125 2 6" xfId="32993"/>
    <cellStyle name="Заголовок 1 125 3" xfId="32992"/>
    <cellStyle name="Заголовок 1 125 4" xfId="32991"/>
    <cellStyle name="Заголовок 1 125 5" xfId="32990"/>
    <cellStyle name="Заголовок 1 125 6" xfId="32989"/>
    <cellStyle name="Заголовок 1 125 7" xfId="32988"/>
    <cellStyle name="Заголовок 1 125 8" xfId="32987"/>
    <cellStyle name="Заголовок 1 126" xfId="32986"/>
    <cellStyle name="Заголовок 1 126 2" xfId="32985"/>
    <cellStyle name="Заголовок 1 126 2 2" xfId="32984"/>
    <cellStyle name="Заголовок 1 126 2 3" xfId="32983"/>
    <cellStyle name="Заголовок 1 126 2 4" xfId="32982"/>
    <cellStyle name="Заголовок 1 126 2 5" xfId="32981"/>
    <cellStyle name="Заголовок 1 126 2 6" xfId="32980"/>
    <cellStyle name="Заголовок 1 126 3" xfId="32979"/>
    <cellStyle name="Заголовок 1 126 4" xfId="32978"/>
    <cellStyle name="Заголовок 1 126 5" xfId="32977"/>
    <cellStyle name="Заголовок 1 126 6" xfId="32976"/>
    <cellStyle name="Заголовок 1 126 7" xfId="32975"/>
    <cellStyle name="Заголовок 1 126 8" xfId="32974"/>
    <cellStyle name="Заголовок 1 127" xfId="32973"/>
    <cellStyle name="Заголовок 1 127 2" xfId="32972"/>
    <cellStyle name="Заголовок 1 127 2 2" xfId="32971"/>
    <cellStyle name="Заголовок 1 127 2 3" xfId="32970"/>
    <cellStyle name="Заголовок 1 127 2 4" xfId="32969"/>
    <cellStyle name="Заголовок 1 127 2 5" xfId="32968"/>
    <cellStyle name="Заголовок 1 127 2 6" xfId="32967"/>
    <cellStyle name="Заголовок 1 127 3" xfId="32966"/>
    <cellStyle name="Заголовок 1 127 4" xfId="32965"/>
    <cellStyle name="Заголовок 1 127 5" xfId="32964"/>
    <cellStyle name="Заголовок 1 127 6" xfId="32963"/>
    <cellStyle name="Заголовок 1 127 7" xfId="32962"/>
    <cellStyle name="Заголовок 1 127 8" xfId="32961"/>
    <cellStyle name="Заголовок 1 128" xfId="32960"/>
    <cellStyle name="Заголовок 1 128 2" xfId="32959"/>
    <cellStyle name="Заголовок 1 128 2 2" xfId="32958"/>
    <cellStyle name="Заголовок 1 128 2 3" xfId="32957"/>
    <cellStyle name="Заголовок 1 128 2 4" xfId="32956"/>
    <cellStyle name="Заголовок 1 128 2 5" xfId="32955"/>
    <cellStyle name="Заголовок 1 128 2 6" xfId="32954"/>
    <cellStyle name="Заголовок 1 128 3" xfId="32953"/>
    <cellStyle name="Заголовок 1 128 4" xfId="32952"/>
    <cellStyle name="Заголовок 1 128 5" xfId="32951"/>
    <cellStyle name="Заголовок 1 128 6" xfId="32950"/>
    <cellStyle name="Заголовок 1 128 7" xfId="32949"/>
    <cellStyle name="Заголовок 1 128 8" xfId="32948"/>
    <cellStyle name="Заголовок 1 129" xfId="32947"/>
    <cellStyle name="Заголовок 1 129 2" xfId="32946"/>
    <cellStyle name="Заголовок 1 129 2 2" xfId="32945"/>
    <cellStyle name="Заголовок 1 129 2 3" xfId="32944"/>
    <cellStyle name="Заголовок 1 129 2 4" xfId="32943"/>
    <cellStyle name="Заголовок 1 129 2 5" xfId="32942"/>
    <cellStyle name="Заголовок 1 129 2 6" xfId="32941"/>
    <cellStyle name="Заголовок 1 129 3" xfId="32940"/>
    <cellStyle name="Заголовок 1 129 4" xfId="32939"/>
    <cellStyle name="Заголовок 1 129 5" xfId="32938"/>
    <cellStyle name="Заголовок 1 129 6" xfId="32937"/>
    <cellStyle name="Заголовок 1 129 7" xfId="32936"/>
    <cellStyle name="Заголовок 1 129 8" xfId="32935"/>
    <cellStyle name="Заголовок 1 13" xfId="32934"/>
    <cellStyle name="Заголовок 1 13 2" xfId="32933"/>
    <cellStyle name="Заголовок 1 13 2 2" xfId="32932"/>
    <cellStyle name="Заголовок 1 13 2 3" xfId="32931"/>
    <cellStyle name="Заголовок 1 13 2 4" xfId="32930"/>
    <cellStyle name="Заголовок 1 13 2 5" xfId="32929"/>
    <cellStyle name="Заголовок 1 13 2 6" xfId="32928"/>
    <cellStyle name="Заголовок 1 13 3" xfId="32927"/>
    <cellStyle name="Заголовок 1 13 4" xfId="32926"/>
    <cellStyle name="Заголовок 1 13 5" xfId="32925"/>
    <cellStyle name="Заголовок 1 13 6" xfId="32924"/>
    <cellStyle name="Заголовок 1 13 7" xfId="32923"/>
    <cellStyle name="Заголовок 1 13 8" xfId="32922"/>
    <cellStyle name="Заголовок 1 130" xfId="32921"/>
    <cellStyle name="Заголовок 1 130 2" xfId="32920"/>
    <cellStyle name="Заголовок 1 130 2 2" xfId="32919"/>
    <cellStyle name="Заголовок 1 130 2 3" xfId="32918"/>
    <cellStyle name="Заголовок 1 130 2 4" xfId="32917"/>
    <cellStyle name="Заголовок 1 130 2 5" xfId="32916"/>
    <cellStyle name="Заголовок 1 130 2 6" xfId="32915"/>
    <cellStyle name="Заголовок 1 130 3" xfId="32914"/>
    <cellStyle name="Заголовок 1 130 4" xfId="32913"/>
    <cellStyle name="Заголовок 1 130 5" xfId="32912"/>
    <cellStyle name="Заголовок 1 130 6" xfId="32911"/>
    <cellStyle name="Заголовок 1 130 7" xfId="32910"/>
    <cellStyle name="Заголовок 1 130 8" xfId="32909"/>
    <cellStyle name="Заголовок 1 131" xfId="32908"/>
    <cellStyle name="Заголовок 1 131 2" xfId="32907"/>
    <cellStyle name="Заголовок 1 131 2 2" xfId="32906"/>
    <cellStyle name="Заголовок 1 131 2 3" xfId="32905"/>
    <cellStyle name="Заголовок 1 131 2 4" xfId="32904"/>
    <cellStyle name="Заголовок 1 131 2 5" xfId="32903"/>
    <cellStyle name="Заголовок 1 131 2 6" xfId="32902"/>
    <cellStyle name="Заголовок 1 131 3" xfId="32901"/>
    <cellStyle name="Заголовок 1 131 4" xfId="32900"/>
    <cellStyle name="Заголовок 1 131 5" xfId="32899"/>
    <cellStyle name="Заголовок 1 131 6" xfId="32898"/>
    <cellStyle name="Заголовок 1 131 7" xfId="32897"/>
    <cellStyle name="Заголовок 1 131 8" xfId="32896"/>
    <cellStyle name="Заголовок 1 132" xfId="32895"/>
    <cellStyle name="Заголовок 1 132 2" xfId="32894"/>
    <cellStyle name="Заголовок 1 132 2 2" xfId="32893"/>
    <cellStyle name="Заголовок 1 132 2 3" xfId="32892"/>
    <cellStyle name="Заголовок 1 132 2 4" xfId="32891"/>
    <cellStyle name="Заголовок 1 132 2 5" xfId="32890"/>
    <cellStyle name="Заголовок 1 132 2 6" xfId="32889"/>
    <cellStyle name="Заголовок 1 132 3" xfId="32888"/>
    <cellStyle name="Заголовок 1 132 4" xfId="32887"/>
    <cellStyle name="Заголовок 1 132 5" xfId="32886"/>
    <cellStyle name="Заголовок 1 132 6" xfId="32885"/>
    <cellStyle name="Заголовок 1 132 7" xfId="32884"/>
    <cellStyle name="Заголовок 1 132 8" xfId="32883"/>
    <cellStyle name="Заголовок 1 133" xfId="32882"/>
    <cellStyle name="Заголовок 1 133 2" xfId="32881"/>
    <cellStyle name="Заголовок 1 133 2 2" xfId="32880"/>
    <cellStyle name="Заголовок 1 133 2 3" xfId="32879"/>
    <cellStyle name="Заголовок 1 133 2 4" xfId="32878"/>
    <cellStyle name="Заголовок 1 133 2 5" xfId="32877"/>
    <cellStyle name="Заголовок 1 133 2 6" xfId="32876"/>
    <cellStyle name="Заголовок 1 133 3" xfId="32875"/>
    <cellStyle name="Заголовок 1 133 4" xfId="32874"/>
    <cellStyle name="Заголовок 1 133 5" xfId="32873"/>
    <cellStyle name="Заголовок 1 133 6" xfId="32872"/>
    <cellStyle name="Заголовок 1 133 7" xfId="32871"/>
    <cellStyle name="Заголовок 1 133 8" xfId="32870"/>
    <cellStyle name="Заголовок 1 134" xfId="32869"/>
    <cellStyle name="Заголовок 1 134 2" xfId="32868"/>
    <cellStyle name="Заголовок 1 134 2 2" xfId="32867"/>
    <cellStyle name="Заголовок 1 134 2 3" xfId="32866"/>
    <cellStyle name="Заголовок 1 134 2 4" xfId="32865"/>
    <cellStyle name="Заголовок 1 134 2 5" xfId="32864"/>
    <cellStyle name="Заголовок 1 134 2 6" xfId="32863"/>
    <cellStyle name="Заголовок 1 134 3" xfId="32862"/>
    <cellStyle name="Заголовок 1 134 4" xfId="32861"/>
    <cellStyle name="Заголовок 1 134 5" xfId="32860"/>
    <cellStyle name="Заголовок 1 134 6" xfId="32859"/>
    <cellStyle name="Заголовок 1 134 7" xfId="32858"/>
    <cellStyle name="Заголовок 1 134 8" xfId="32857"/>
    <cellStyle name="Заголовок 1 135" xfId="32856"/>
    <cellStyle name="Заголовок 1 135 2" xfId="32855"/>
    <cellStyle name="Заголовок 1 135 2 2" xfId="32854"/>
    <cellStyle name="Заголовок 1 135 2 3" xfId="32853"/>
    <cellStyle name="Заголовок 1 135 2 4" xfId="32852"/>
    <cellStyle name="Заголовок 1 135 2 5" xfId="32851"/>
    <cellStyle name="Заголовок 1 135 2 6" xfId="32850"/>
    <cellStyle name="Заголовок 1 135 3" xfId="32849"/>
    <cellStyle name="Заголовок 1 135 4" xfId="32848"/>
    <cellStyle name="Заголовок 1 135 5" xfId="32847"/>
    <cellStyle name="Заголовок 1 135 6" xfId="32846"/>
    <cellStyle name="Заголовок 1 135 7" xfId="32845"/>
    <cellStyle name="Заголовок 1 135 8" xfId="32844"/>
    <cellStyle name="Заголовок 1 136" xfId="32843"/>
    <cellStyle name="Заголовок 1 136 2" xfId="32842"/>
    <cellStyle name="Заголовок 1 136 2 2" xfId="32841"/>
    <cellStyle name="Заголовок 1 136 2 3" xfId="32840"/>
    <cellStyle name="Заголовок 1 136 2 4" xfId="32839"/>
    <cellStyle name="Заголовок 1 136 2 5" xfId="32838"/>
    <cellStyle name="Заголовок 1 136 2 6" xfId="32837"/>
    <cellStyle name="Заголовок 1 136 3" xfId="32836"/>
    <cellStyle name="Заголовок 1 136 4" xfId="32835"/>
    <cellStyle name="Заголовок 1 136 5" xfId="32834"/>
    <cellStyle name="Заголовок 1 136 6" xfId="32833"/>
    <cellStyle name="Заголовок 1 136 7" xfId="32832"/>
    <cellStyle name="Заголовок 1 136 8" xfId="32831"/>
    <cellStyle name="Заголовок 1 137" xfId="32830"/>
    <cellStyle name="Заголовок 1 137 2" xfId="32829"/>
    <cellStyle name="Заголовок 1 137 2 2" xfId="32828"/>
    <cellStyle name="Заголовок 1 137 2 3" xfId="32827"/>
    <cellStyle name="Заголовок 1 137 2 4" xfId="32826"/>
    <cellStyle name="Заголовок 1 137 2 5" xfId="32825"/>
    <cellStyle name="Заголовок 1 137 2 6" xfId="32824"/>
    <cellStyle name="Заголовок 1 137 3" xfId="32823"/>
    <cellStyle name="Заголовок 1 137 4" xfId="32822"/>
    <cellStyle name="Заголовок 1 137 5" xfId="32821"/>
    <cellStyle name="Заголовок 1 137 6" xfId="32820"/>
    <cellStyle name="Заголовок 1 137 7" xfId="32819"/>
    <cellStyle name="Заголовок 1 137 8" xfId="32818"/>
    <cellStyle name="Заголовок 1 138" xfId="32817"/>
    <cellStyle name="Заголовок 1 138 2" xfId="32816"/>
    <cellStyle name="Заголовок 1 138 2 2" xfId="32815"/>
    <cellStyle name="Заголовок 1 138 2 3" xfId="32814"/>
    <cellStyle name="Заголовок 1 138 2 4" xfId="32813"/>
    <cellStyle name="Заголовок 1 138 2 5" xfId="32812"/>
    <cellStyle name="Заголовок 1 138 2 6" xfId="32811"/>
    <cellStyle name="Заголовок 1 138 3" xfId="32810"/>
    <cellStyle name="Заголовок 1 138 4" xfId="32809"/>
    <cellStyle name="Заголовок 1 138 5" xfId="32808"/>
    <cellStyle name="Заголовок 1 138 6" xfId="32807"/>
    <cellStyle name="Заголовок 1 138 7" xfId="32806"/>
    <cellStyle name="Заголовок 1 138 8" xfId="32805"/>
    <cellStyle name="Заголовок 1 139" xfId="32804"/>
    <cellStyle name="Заголовок 1 139 2" xfId="32803"/>
    <cellStyle name="Заголовок 1 139 2 2" xfId="32802"/>
    <cellStyle name="Заголовок 1 139 2 3" xfId="32801"/>
    <cellStyle name="Заголовок 1 139 2 4" xfId="32800"/>
    <cellStyle name="Заголовок 1 139 2 5" xfId="32799"/>
    <cellStyle name="Заголовок 1 139 2 6" xfId="32798"/>
    <cellStyle name="Заголовок 1 139 3" xfId="32797"/>
    <cellStyle name="Заголовок 1 139 4" xfId="32796"/>
    <cellStyle name="Заголовок 1 139 5" xfId="32795"/>
    <cellStyle name="Заголовок 1 139 6" xfId="32794"/>
    <cellStyle name="Заголовок 1 139 7" xfId="32793"/>
    <cellStyle name="Заголовок 1 139 8" xfId="32792"/>
    <cellStyle name="Заголовок 1 14" xfId="32791"/>
    <cellStyle name="Заголовок 1 14 2" xfId="32790"/>
    <cellStyle name="Заголовок 1 14 2 2" xfId="32789"/>
    <cellStyle name="Заголовок 1 14 2 3" xfId="32788"/>
    <cellStyle name="Заголовок 1 14 2 4" xfId="32787"/>
    <cellStyle name="Заголовок 1 14 2 5" xfId="32786"/>
    <cellStyle name="Заголовок 1 14 2 6" xfId="32785"/>
    <cellStyle name="Заголовок 1 14 3" xfId="32784"/>
    <cellStyle name="Заголовок 1 14 4" xfId="32783"/>
    <cellStyle name="Заголовок 1 14 5" xfId="32782"/>
    <cellStyle name="Заголовок 1 14 6" xfId="32781"/>
    <cellStyle name="Заголовок 1 14 7" xfId="32780"/>
    <cellStyle name="Заголовок 1 14 8" xfId="32779"/>
    <cellStyle name="Заголовок 1 140" xfId="32778"/>
    <cellStyle name="Заголовок 1 140 2" xfId="32777"/>
    <cellStyle name="Заголовок 1 140 2 2" xfId="32776"/>
    <cellStyle name="Заголовок 1 140 2 3" xfId="32775"/>
    <cellStyle name="Заголовок 1 140 2 4" xfId="32774"/>
    <cellStyle name="Заголовок 1 140 2 5" xfId="32773"/>
    <cellStyle name="Заголовок 1 140 2 6" xfId="32772"/>
    <cellStyle name="Заголовок 1 140 3" xfId="32771"/>
    <cellStyle name="Заголовок 1 140 4" xfId="32770"/>
    <cellStyle name="Заголовок 1 140 5" xfId="32769"/>
    <cellStyle name="Заголовок 1 140 6" xfId="32768"/>
    <cellStyle name="Заголовок 1 140 7" xfId="32767"/>
    <cellStyle name="Заголовок 1 140 8" xfId="32766"/>
    <cellStyle name="Заголовок 1 141" xfId="32765"/>
    <cellStyle name="Заголовок 1 141 2" xfId="32764"/>
    <cellStyle name="Заголовок 1 141 2 2" xfId="32763"/>
    <cellStyle name="Заголовок 1 141 2 3" xfId="32762"/>
    <cellStyle name="Заголовок 1 141 2 4" xfId="32761"/>
    <cellStyle name="Заголовок 1 141 2 5" xfId="32760"/>
    <cellStyle name="Заголовок 1 141 2 6" xfId="32759"/>
    <cellStyle name="Заголовок 1 141 3" xfId="32758"/>
    <cellStyle name="Заголовок 1 141 4" xfId="32757"/>
    <cellStyle name="Заголовок 1 141 5" xfId="32756"/>
    <cellStyle name="Заголовок 1 141 6" xfId="32755"/>
    <cellStyle name="Заголовок 1 141 7" xfId="32754"/>
    <cellStyle name="Заголовок 1 141 8" xfId="32753"/>
    <cellStyle name="Заголовок 1 142" xfId="32752"/>
    <cellStyle name="Заголовок 1 142 2" xfId="32751"/>
    <cellStyle name="Заголовок 1 142 2 2" xfId="32750"/>
    <cellStyle name="Заголовок 1 142 2 3" xfId="32749"/>
    <cellStyle name="Заголовок 1 142 2 4" xfId="32748"/>
    <cellStyle name="Заголовок 1 142 2 5" xfId="32747"/>
    <cellStyle name="Заголовок 1 142 2 6" xfId="32746"/>
    <cellStyle name="Заголовок 1 142 3" xfId="32745"/>
    <cellStyle name="Заголовок 1 142 4" xfId="32744"/>
    <cellStyle name="Заголовок 1 142 5" xfId="32743"/>
    <cellStyle name="Заголовок 1 142 6" xfId="32742"/>
    <cellStyle name="Заголовок 1 142 7" xfId="32741"/>
    <cellStyle name="Заголовок 1 142 8" xfId="32740"/>
    <cellStyle name="Заголовок 1 143" xfId="32739"/>
    <cellStyle name="Заголовок 1 143 2" xfId="32738"/>
    <cellStyle name="Заголовок 1 143 2 2" xfId="32737"/>
    <cellStyle name="Заголовок 1 143 2 3" xfId="32736"/>
    <cellStyle name="Заголовок 1 143 2 4" xfId="32735"/>
    <cellStyle name="Заголовок 1 143 2 5" xfId="32734"/>
    <cellStyle name="Заголовок 1 143 2 6" xfId="32733"/>
    <cellStyle name="Заголовок 1 143 3" xfId="32732"/>
    <cellStyle name="Заголовок 1 143 4" xfId="32731"/>
    <cellStyle name="Заголовок 1 143 5" xfId="32730"/>
    <cellStyle name="Заголовок 1 143 6" xfId="32729"/>
    <cellStyle name="Заголовок 1 143 7" xfId="32728"/>
    <cellStyle name="Заголовок 1 143 8" xfId="32727"/>
    <cellStyle name="Заголовок 1 144" xfId="32726"/>
    <cellStyle name="Заголовок 1 144 2" xfId="32725"/>
    <cellStyle name="Заголовок 1 144 2 2" xfId="32724"/>
    <cellStyle name="Заголовок 1 144 2 3" xfId="32723"/>
    <cellStyle name="Заголовок 1 144 2 4" xfId="32722"/>
    <cellStyle name="Заголовок 1 144 2 5" xfId="32721"/>
    <cellStyle name="Заголовок 1 144 2 6" xfId="32720"/>
    <cellStyle name="Заголовок 1 144 3" xfId="32719"/>
    <cellStyle name="Заголовок 1 144 4" xfId="32718"/>
    <cellStyle name="Заголовок 1 144 5" xfId="32717"/>
    <cellStyle name="Заголовок 1 144 6" xfId="32716"/>
    <cellStyle name="Заголовок 1 144 7" xfId="32715"/>
    <cellStyle name="Заголовок 1 144 8" xfId="32714"/>
    <cellStyle name="Заголовок 1 145" xfId="32713"/>
    <cellStyle name="Заголовок 1 145 2" xfId="32712"/>
    <cellStyle name="Заголовок 1 145 2 2" xfId="32711"/>
    <cellStyle name="Заголовок 1 145 2 3" xfId="32710"/>
    <cellStyle name="Заголовок 1 145 2 4" xfId="32709"/>
    <cellStyle name="Заголовок 1 145 2 5" xfId="32708"/>
    <cellStyle name="Заголовок 1 145 2 6" xfId="32707"/>
    <cellStyle name="Заголовок 1 145 3" xfId="32706"/>
    <cellStyle name="Заголовок 1 145 4" xfId="32705"/>
    <cellStyle name="Заголовок 1 145 5" xfId="32704"/>
    <cellStyle name="Заголовок 1 145 6" xfId="32703"/>
    <cellStyle name="Заголовок 1 145 7" xfId="32702"/>
    <cellStyle name="Заголовок 1 145 8" xfId="32701"/>
    <cellStyle name="Заголовок 1 146" xfId="32700"/>
    <cellStyle name="Заголовок 1 146 2" xfId="32699"/>
    <cellStyle name="Заголовок 1 146 2 2" xfId="32698"/>
    <cellStyle name="Заголовок 1 146 2 3" xfId="32697"/>
    <cellStyle name="Заголовок 1 146 2 4" xfId="32696"/>
    <cellStyle name="Заголовок 1 146 2 5" xfId="32695"/>
    <cellStyle name="Заголовок 1 146 2 6" xfId="32694"/>
    <cellStyle name="Заголовок 1 146 3" xfId="32693"/>
    <cellStyle name="Заголовок 1 146 4" xfId="32692"/>
    <cellStyle name="Заголовок 1 146 5" xfId="32691"/>
    <cellStyle name="Заголовок 1 146 6" xfId="32690"/>
    <cellStyle name="Заголовок 1 146 7" xfId="32689"/>
    <cellStyle name="Заголовок 1 146 8" xfId="32688"/>
    <cellStyle name="Заголовок 1 147" xfId="32687"/>
    <cellStyle name="Заголовок 1 147 2" xfId="32686"/>
    <cellStyle name="Заголовок 1 147 2 2" xfId="32685"/>
    <cellStyle name="Заголовок 1 147 2 3" xfId="32684"/>
    <cellStyle name="Заголовок 1 147 2 4" xfId="32683"/>
    <cellStyle name="Заголовок 1 147 2 5" xfId="32682"/>
    <cellStyle name="Заголовок 1 147 2 6" xfId="32681"/>
    <cellStyle name="Заголовок 1 147 3" xfId="32680"/>
    <cellStyle name="Заголовок 1 147 4" xfId="32679"/>
    <cellStyle name="Заголовок 1 147 5" xfId="32678"/>
    <cellStyle name="Заголовок 1 147 6" xfId="32677"/>
    <cellStyle name="Заголовок 1 147 7" xfId="32676"/>
    <cellStyle name="Заголовок 1 147 8" xfId="32675"/>
    <cellStyle name="Заголовок 1 148" xfId="32674"/>
    <cellStyle name="Заголовок 1 148 2" xfId="32673"/>
    <cellStyle name="Заголовок 1 148 2 2" xfId="32672"/>
    <cellStyle name="Заголовок 1 148 2 3" xfId="32671"/>
    <cellStyle name="Заголовок 1 148 2 4" xfId="32670"/>
    <cellStyle name="Заголовок 1 148 2 5" xfId="32669"/>
    <cellStyle name="Заголовок 1 148 2 6" xfId="32668"/>
    <cellStyle name="Заголовок 1 148 3" xfId="32667"/>
    <cellStyle name="Заголовок 1 148 4" xfId="32666"/>
    <cellStyle name="Заголовок 1 148 5" xfId="32665"/>
    <cellStyle name="Заголовок 1 148 6" xfId="32664"/>
    <cellStyle name="Заголовок 1 148 7" xfId="32663"/>
    <cellStyle name="Заголовок 1 148 8" xfId="32662"/>
    <cellStyle name="Заголовок 1 149" xfId="32661"/>
    <cellStyle name="Заголовок 1 149 2" xfId="32660"/>
    <cellStyle name="Заголовок 1 149 2 2" xfId="32659"/>
    <cellStyle name="Заголовок 1 149 2 3" xfId="32658"/>
    <cellStyle name="Заголовок 1 149 2 4" xfId="32657"/>
    <cellStyle name="Заголовок 1 149 2 5" xfId="32656"/>
    <cellStyle name="Заголовок 1 149 2 6" xfId="32655"/>
    <cellStyle name="Заголовок 1 149 3" xfId="32654"/>
    <cellStyle name="Заголовок 1 149 4" xfId="32653"/>
    <cellStyle name="Заголовок 1 149 5" xfId="32652"/>
    <cellStyle name="Заголовок 1 149 6" xfId="32651"/>
    <cellStyle name="Заголовок 1 149 7" xfId="32650"/>
    <cellStyle name="Заголовок 1 149 8" xfId="32649"/>
    <cellStyle name="Заголовок 1 15" xfId="32648"/>
    <cellStyle name="Заголовок 1 15 2" xfId="32647"/>
    <cellStyle name="Заголовок 1 15 2 2" xfId="32646"/>
    <cellStyle name="Заголовок 1 15 2 3" xfId="32645"/>
    <cellStyle name="Заголовок 1 15 2 4" xfId="32644"/>
    <cellStyle name="Заголовок 1 15 2 5" xfId="32643"/>
    <cellStyle name="Заголовок 1 15 2 6" xfId="32642"/>
    <cellStyle name="Заголовок 1 15 3" xfId="32641"/>
    <cellStyle name="Заголовок 1 15 4" xfId="32640"/>
    <cellStyle name="Заголовок 1 15 5" xfId="32639"/>
    <cellStyle name="Заголовок 1 15 6" xfId="32638"/>
    <cellStyle name="Заголовок 1 15 7" xfId="32637"/>
    <cellStyle name="Заголовок 1 15 8" xfId="32636"/>
    <cellStyle name="Заголовок 1 150" xfId="32635"/>
    <cellStyle name="Заголовок 1 150 2" xfId="32634"/>
    <cellStyle name="Заголовок 1 150 2 2" xfId="32633"/>
    <cellStyle name="Заголовок 1 150 2 3" xfId="32632"/>
    <cellStyle name="Заголовок 1 150 2 4" xfId="32631"/>
    <cellStyle name="Заголовок 1 150 2 5" xfId="32630"/>
    <cellStyle name="Заголовок 1 150 2 6" xfId="32629"/>
    <cellStyle name="Заголовок 1 150 3" xfId="32628"/>
    <cellStyle name="Заголовок 1 150 4" xfId="32627"/>
    <cellStyle name="Заголовок 1 150 5" xfId="32626"/>
    <cellStyle name="Заголовок 1 150 6" xfId="32625"/>
    <cellStyle name="Заголовок 1 150 7" xfId="32624"/>
    <cellStyle name="Заголовок 1 150 8" xfId="32623"/>
    <cellStyle name="Заголовок 1 151" xfId="32622"/>
    <cellStyle name="Заголовок 1 151 2" xfId="32621"/>
    <cellStyle name="Заголовок 1 151 2 2" xfId="32620"/>
    <cellStyle name="Заголовок 1 151 2 3" xfId="32619"/>
    <cellStyle name="Заголовок 1 151 2 4" xfId="32618"/>
    <cellStyle name="Заголовок 1 151 2 5" xfId="32617"/>
    <cellStyle name="Заголовок 1 151 2 6" xfId="32616"/>
    <cellStyle name="Заголовок 1 151 3" xfId="32615"/>
    <cellStyle name="Заголовок 1 151 4" xfId="32614"/>
    <cellStyle name="Заголовок 1 151 5" xfId="32613"/>
    <cellStyle name="Заголовок 1 151 6" xfId="32612"/>
    <cellStyle name="Заголовок 1 151 7" xfId="32611"/>
    <cellStyle name="Заголовок 1 151 8" xfId="32610"/>
    <cellStyle name="Заголовок 1 16" xfId="32609"/>
    <cellStyle name="Заголовок 1 16 2" xfId="32608"/>
    <cellStyle name="Заголовок 1 16 2 2" xfId="32607"/>
    <cellStyle name="Заголовок 1 16 2 3" xfId="32606"/>
    <cellStyle name="Заголовок 1 16 2 4" xfId="32605"/>
    <cellStyle name="Заголовок 1 16 2 5" xfId="32604"/>
    <cellStyle name="Заголовок 1 16 2 6" xfId="32603"/>
    <cellStyle name="Заголовок 1 16 3" xfId="32602"/>
    <cellStyle name="Заголовок 1 16 4" xfId="32601"/>
    <cellStyle name="Заголовок 1 16 5" xfId="32600"/>
    <cellStyle name="Заголовок 1 16 6" xfId="32599"/>
    <cellStyle name="Заголовок 1 16 7" xfId="32598"/>
    <cellStyle name="Заголовок 1 16 8" xfId="32597"/>
    <cellStyle name="Заголовок 1 17" xfId="32596"/>
    <cellStyle name="Заголовок 1 17 2" xfId="32595"/>
    <cellStyle name="Заголовок 1 17 2 2" xfId="32594"/>
    <cellStyle name="Заголовок 1 17 2 3" xfId="32593"/>
    <cellStyle name="Заголовок 1 17 2 4" xfId="32592"/>
    <cellStyle name="Заголовок 1 17 2 5" xfId="32591"/>
    <cellStyle name="Заголовок 1 17 2 6" xfId="32590"/>
    <cellStyle name="Заголовок 1 17 3" xfId="32589"/>
    <cellStyle name="Заголовок 1 17 4" xfId="32588"/>
    <cellStyle name="Заголовок 1 17 5" xfId="32587"/>
    <cellStyle name="Заголовок 1 17 6" xfId="32586"/>
    <cellStyle name="Заголовок 1 17 7" xfId="32585"/>
    <cellStyle name="Заголовок 1 17 8" xfId="32584"/>
    <cellStyle name="Заголовок 1 18" xfId="32583"/>
    <cellStyle name="Заголовок 1 18 2" xfId="32582"/>
    <cellStyle name="Заголовок 1 18 2 2" xfId="32581"/>
    <cellStyle name="Заголовок 1 18 2 3" xfId="32580"/>
    <cellStyle name="Заголовок 1 18 2 4" xfId="32579"/>
    <cellStyle name="Заголовок 1 18 2 5" xfId="32578"/>
    <cellStyle name="Заголовок 1 18 2 6" xfId="32577"/>
    <cellStyle name="Заголовок 1 18 3" xfId="32576"/>
    <cellStyle name="Заголовок 1 18 4" xfId="32575"/>
    <cellStyle name="Заголовок 1 18 5" xfId="32574"/>
    <cellStyle name="Заголовок 1 18 6" xfId="32573"/>
    <cellStyle name="Заголовок 1 18 7" xfId="32572"/>
    <cellStyle name="Заголовок 1 18 8" xfId="32571"/>
    <cellStyle name="Заголовок 1 19" xfId="32570"/>
    <cellStyle name="Заголовок 1 19 2" xfId="32569"/>
    <cellStyle name="Заголовок 1 19 2 2" xfId="32568"/>
    <cellStyle name="Заголовок 1 19 2 3" xfId="32567"/>
    <cellStyle name="Заголовок 1 19 2 4" xfId="32566"/>
    <cellStyle name="Заголовок 1 19 2 5" xfId="32565"/>
    <cellStyle name="Заголовок 1 19 2 6" xfId="32564"/>
    <cellStyle name="Заголовок 1 19 3" xfId="32563"/>
    <cellStyle name="Заголовок 1 19 4" xfId="32562"/>
    <cellStyle name="Заголовок 1 19 5" xfId="32561"/>
    <cellStyle name="Заголовок 1 19 6" xfId="32560"/>
    <cellStyle name="Заголовок 1 19 7" xfId="32559"/>
    <cellStyle name="Заголовок 1 19 8" xfId="32558"/>
    <cellStyle name="Заголовок 1 2" xfId="32557"/>
    <cellStyle name="Заголовок 1 2 10" xfId="32556"/>
    <cellStyle name="Заголовок 1 2 10 2" xfId="32555"/>
    <cellStyle name="Заголовок 1 2 10 2 2" xfId="32554"/>
    <cellStyle name="Заголовок 1 2 10 2 3" xfId="32553"/>
    <cellStyle name="Заголовок 1 2 10 2 4" xfId="32552"/>
    <cellStyle name="Заголовок 1 2 10 2 5" xfId="32551"/>
    <cellStyle name="Заголовок 1 2 10 2 6" xfId="32550"/>
    <cellStyle name="Заголовок 1 2 10 3" xfId="32549"/>
    <cellStyle name="Заголовок 1 2 10 4" xfId="32548"/>
    <cellStyle name="Заголовок 1 2 10 5" xfId="32547"/>
    <cellStyle name="Заголовок 1 2 10 6" xfId="32546"/>
    <cellStyle name="Заголовок 1 2 10 7" xfId="32545"/>
    <cellStyle name="Заголовок 1 2 10 8" xfId="32544"/>
    <cellStyle name="Заголовок 1 2 11" xfId="32543"/>
    <cellStyle name="Заголовок 1 2 11 2" xfId="32542"/>
    <cellStyle name="Заголовок 1 2 11 2 2" xfId="32541"/>
    <cellStyle name="Заголовок 1 2 11 2 3" xfId="32540"/>
    <cellStyle name="Заголовок 1 2 11 2 4" xfId="32539"/>
    <cellStyle name="Заголовок 1 2 11 2 5" xfId="32538"/>
    <cellStyle name="Заголовок 1 2 11 2 6" xfId="32537"/>
    <cellStyle name="Заголовок 1 2 11 3" xfId="32536"/>
    <cellStyle name="Заголовок 1 2 11 4" xfId="32535"/>
    <cellStyle name="Заголовок 1 2 11 5" xfId="32534"/>
    <cellStyle name="Заголовок 1 2 11 6" xfId="32533"/>
    <cellStyle name="Заголовок 1 2 11 7" xfId="32532"/>
    <cellStyle name="Заголовок 1 2 11 8" xfId="32531"/>
    <cellStyle name="Заголовок 1 2 12" xfId="32530"/>
    <cellStyle name="Заголовок 1 2 12 2" xfId="32529"/>
    <cellStyle name="Заголовок 1 2 12 2 2" xfId="32528"/>
    <cellStyle name="Заголовок 1 2 12 2 3" xfId="32527"/>
    <cellStyle name="Заголовок 1 2 12 2 4" xfId="32526"/>
    <cellStyle name="Заголовок 1 2 12 2 5" xfId="32525"/>
    <cellStyle name="Заголовок 1 2 12 2 6" xfId="32524"/>
    <cellStyle name="Заголовок 1 2 12 3" xfId="32523"/>
    <cellStyle name="Заголовок 1 2 12 4" xfId="32522"/>
    <cellStyle name="Заголовок 1 2 12 5" xfId="32521"/>
    <cellStyle name="Заголовок 1 2 12 6" xfId="32520"/>
    <cellStyle name="Заголовок 1 2 12 7" xfId="32519"/>
    <cellStyle name="Заголовок 1 2 12 8" xfId="32518"/>
    <cellStyle name="Заголовок 1 2 13" xfId="32517"/>
    <cellStyle name="Заголовок 1 2 13 2" xfId="32516"/>
    <cellStyle name="Заголовок 1 2 13 2 2" xfId="32515"/>
    <cellStyle name="Заголовок 1 2 13 2 3" xfId="32514"/>
    <cellStyle name="Заголовок 1 2 13 2 4" xfId="32513"/>
    <cellStyle name="Заголовок 1 2 13 2 5" xfId="32512"/>
    <cellStyle name="Заголовок 1 2 13 2 6" xfId="32511"/>
    <cellStyle name="Заголовок 1 2 13 3" xfId="32510"/>
    <cellStyle name="Заголовок 1 2 13 4" xfId="32509"/>
    <cellStyle name="Заголовок 1 2 13 5" xfId="32508"/>
    <cellStyle name="Заголовок 1 2 13 6" xfId="32507"/>
    <cellStyle name="Заголовок 1 2 13 7" xfId="32506"/>
    <cellStyle name="Заголовок 1 2 13 8" xfId="32505"/>
    <cellStyle name="Заголовок 1 2 14" xfId="32504"/>
    <cellStyle name="Заголовок 1 2 14 2" xfId="32503"/>
    <cellStyle name="Заголовок 1 2 14 3" xfId="32502"/>
    <cellStyle name="Заголовок 1 2 14 4" xfId="32501"/>
    <cellStyle name="Заголовок 1 2 14 5" xfId="32500"/>
    <cellStyle name="Заголовок 1 2 14 6" xfId="32499"/>
    <cellStyle name="Заголовок 1 2 15" xfId="32498"/>
    <cellStyle name="Заголовок 1 2 16" xfId="32497"/>
    <cellStyle name="Заголовок 1 2 17" xfId="32496"/>
    <cellStyle name="Заголовок 1 2 18" xfId="32495"/>
    <cellStyle name="Заголовок 1 2 19" xfId="32494"/>
    <cellStyle name="Заголовок 1 2 2" xfId="32493"/>
    <cellStyle name="Заголовок 1 2 2 10" xfId="32492"/>
    <cellStyle name="Заголовок 1 2 2 11" xfId="32491"/>
    <cellStyle name="Заголовок 1 2 2 12" xfId="32490"/>
    <cellStyle name="Заголовок 1 2 2 13" xfId="32489"/>
    <cellStyle name="Заголовок 1 2 2 14" xfId="32488"/>
    <cellStyle name="Заголовок 1 2 2 2" xfId="32487"/>
    <cellStyle name="Заголовок 1 2 2 2 2" xfId="32486"/>
    <cellStyle name="Заголовок 1 2 2 2 3" xfId="32485"/>
    <cellStyle name="Заголовок 1 2 2 2 4" xfId="32484"/>
    <cellStyle name="Заголовок 1 2 2 2 5" xfId="32483"/>
    <cellStyle name="Заголовок 1 2 2 2 6" xfId="32482"/>
    <cellStyle name="Заголовок 1 2 2 3" xfId="32481"/>
    <cellStyle name="Заголовок 1 2 2 4" xfId="32480"/>
    <cellStyle name="Заголовок 1 2 2 5" xfId="32479"/>
    <cellStyle name="Заголовок 1 2 2 6" xfId="32478"/>
    <cellStyle name="Заголовок 1 2 2 7" xfId="32477"/>
    <cellStyle name="Заголовок 1 2 2 8" xfId="32476"/>
    <cellStyle name="Заголовок 1 2 2 9" xfId="32475"/>
    <cellStyle name="Заголовок 1 2 20" xfId="32474"/>
    <cellStyle name="Заголовок 1 2 21" xfId="32473"/>
    <cellStyle name="Заголовок 1 2 22" xfId="32472"/>
    <cellStyle name="Заголовок 1 2 23" xfId="32471"/>
    <cellStyle name="Заголовок 1 2 24" xfId="32470"/>
    <cellStyle name="Заголовок 1 2 25" xfId="32469"/>
    <cellStyle name="Заголовок 1 2 26" xfId="32468"/>
    <cellStyle name="Заголовок 1 2 3" xfId="32467"/>
    <cellStyle name="Заголовок 1 2 3 2" xfId="32466"/>
    <cellStyle name="Заголовок 1 2 3 2 2" xfId="32465"/>
    <cellStyle name="Заголовок 1 2 3 2 3" xfId="32464"/>
    <cellStyle name="Заголовок 1 2 3 2 4" xfId="32463"/>
    <cellStyle name="Заголовок 1 2 3 2 5" xfId="32462"/>
    <cellStyle name="Заголовок 1 2 3 2 6" xfId="32461"/>
    <cellStyle name="Заголовок 1 2 3 3" xfId="32460"/>
    <cellStyle name="Заголовок 1 2 3 4" xfId="32459"/>
    <cellStyle name="Заголовок 1 2 3 5" xfId="32458"/>
    <cellStyle name="Заголовок 1 2 3 6" xfId="32457"/>
    <cellStyle name="Заголовок 1 2 3 7" xfId="32456"/>
    <cellStyle name="Заголовок 1 2 3 8" xfId="32455"/>
    <cellStyle name="Заголовок 1 2 4" xfId="32454"/>
    <cellStyle name="Заголовок 1 2 4 2" xfId="32453"/>
    <cellStyle name="Заголовок 1 2 4 2 2" xfId="32452"/>
    <cellStyle name="Заголовок 1 2 4 2 3" xfId="32451"/>
    <cellStyle name="Заголовок 1 2 4 2 4" xfId="32450"/>
    <cellStyle name="Заголовок 1 2 4 2 5" xfId="32449"/>
    <cellStyle name="Заголовок 1 2 4 2 6" xfId="32448"/>
    <cellStyle name="Заголовок 1 2 4 3" xfId="32447"/>
    <cellStyle name="Заголовок 1 2 4 4" xfId="32446"/>
    <cellStyle name="Заголовок 1 2 4 5" xfId="32445"/>
    <cellStyle name="Заголовок 1 2 4 6" xfId="32444"/>
    <cellStyle name="Заголовок 1 2 4 7" xfId="32443"/>
    <cellStyle name="Заголовок 1 2 4 8" xfId="32442"/>
    <cellStyle name="Заголовок 1 2 5" xfId="32441"/>
    <cellStyle name="Заголовок 1 2 5 2" xfId="32440"/>
    <cellStyle name="Заголовок 1 2 5 2 2" xfId="32439"/>
    <cellStyle name="Заголовок 1 2 5 2 3" xfId="32438"/>
    <cellStyle name="Заголовок 1 2 5 2 4" xfId="32437"/>
    <cellStyle name="Заголовок 1 2 5 2 5" xfId="32436"/>
    <cellStyle name="Заголовок 1 2 5 2 6" xfId="32435"/>
    <cellStyle name="Заголовок 1 2 5 3" xfId="32434"/>
    <cellStyle name="Заголовок 1 2 5 4" xfId="32433"/>
    <cellStyle name="Заголовок 1 2 5 5" xfId="32432"/>
    <cellStyle name="Заголовок 1 2 5 6" xfId="32431"/>
    <cellStyle name="Заголовок 1 2 5 7" xfId="32430"/>
    <cellStyle name="Заголовок 1 2 5 8" xfId="32429"/>
    <cellStyle name="Заголовок 1 2 6" xfId="32428"/>
    <cellStyle name="Заголовок 1 2 6 2" xfId="32427"/>
    <cellStyle name="Заголовок 1 2 6 2 2" xfId="32426"/>
    <cellStyle name="Заголовок 1 2 6 2 3" xfId="32425"/>
    <cellStyle name="Заголовок 1 2 6 2 4" xfId="32424"/>
    <cellStyle name="Заголовок 1 2 6 2 5" xfId="32423"/>
    <cellStyle name="Заголовок 1 2 6 2 6" xfId="32422"/>
    <cellStyle name="Заголовок 1 2 6 3" xfId="32421"/>
    <cellStyle name="Заголовок 1 2 6 4" xfId="32420"/>
    <cellStyle name="Заголовок 1 2 6 5" xfId="32419"/>
    <cellStyle name="Заголовок 1 2 6 6" xfId="32418"/>
    <cellStyle name="Заголовок 1 2 6 7" xfId="32417"/>
    <cellStyle name="Заголовок 1 2 6 8" xfId="32416"/>
    <cellStyle name="Заголовок 1 2 7" xfId="32415"/>
    <cellStyle name="Заголовок 1 2 7 2" xfId="32414"/>
    <cellStyle name="Заголовок 1 2 7 2 2" xfId="32413"/>
    <cellStyle name="Заголовок 1 2 7 2 3" xfId="32412"/>
    <cellStyle name="Заголовок 1 2 7 2 4" xfId="32411"/>
    <cellStyle name="Заголовок 1 2 7 2 5" xfId="32410"/>
    <cellStyle name="Заголовок 1 2 7 2 6" xfId="32409"/>
    <cellStyle name="Заголовок 1 2 7 3" xfId="32408"/>
    <cellStyle name="Заголовок 1 2 7 4" xfId="32407"/>
    <cellStyle name="Заголовок 1 2 7 5" xfId="32406"/>
    <cellStyle name="Заголовок 1 2 7 6" xfId="32405"/>
    <cellStyle name="Заголовок 1 2 7 7" xfId="32404"/>
    <cellStyle name="Заголовок 1 2 7 8" xfId="32403"/>
    <cellStyle name="Заголовок 1 2 8" xfId="32402"/>
    <cellStyle name="Заголовок 1 2 8 2" xfId="32401"/>
    <cellStyle name="Заголовок 1 2 8 2 2" xfId="32400"/>
    <cellStyle name="Заголовок 1 2 8 2 3" xfId="32399"/>
    <cellStyle name="Заголовок 1 2 8 2 4" xfId="32398"/>
    <cellStyle name="Заголовок 1 2 8 2 5" xfId="32397"/>
    <cellStyle name="Заголовок 1 2 8 2 6" xfId="32396"/>
    <cellStyle name="Заголовок 1 2 8 3" xfId="32395"/>
    <cellStyle name="Заголовок 1 2 8 4" xfId="32394"/>
    <cellStyle name="Заголовок 1 2 8 5" xfId="32393"/>
    <cellStyle name="Заголовок 1 2 8 6" xfId="32392"/>
    <cellStyle name="Заголовок 1 2 8 7" xfId="32391"/>
    <cellStyle name="Заголовок 1 2 8 8" xfId="32390"/>
    <cellStyle name="Заголовок 1 2 9" xfId="32389"/>
    <cellStyle name="Заголовок 1 2 9 2" xfId="32388"/>
    <cellStyle name="Заголовок 1 2 9 2 2" xfId="32387"/>
    <cellStyle name="Заголовок 1 2 9 2 3" xfId="32386"/>
    <cellStyle name="Заголовок 1 2 9 2 4" xfId="32385"/>
    <cellStyle name="Заголовок 1 2 9 2 5" xfId="32384"/>
    <cellStyle name="Заголовок 1 2 9 2 6" xfId="32383"/>
    <cellStyle name="Заголовок 1 2 9 3" xfId="32382"/>
    <cellStyle name="Заголовок 1 2 9 4" xfId="32381"/>
    <cellStyle name="Заголовок 1 2 9 5" xfId="32380"/>
    <cellStyle name="Заголовок 1 2 9 6" xfId="32379"/>
    <cellStyle name="Заголовок 1 2 9 7" xfId="32378"/>
    <cellStyle name="Заголовок 1 2 9 8" xfId="32377"/>
    <cellStyle name="Заголовок 1 20" xfId="32376"/>
    <cellStyle name="Заголовок 1 20 2" xfId="32375"/>
    <cellStyle name="Заголовок 1 20 2 2" xfId="32374"/>
    <cellStyle name="Заголовок 1 20 2 3" xfId="32373"/>
    <cellStyle name="Заголовок 1 20 2 4" xfId="32372"/>
    <cellStyle name="Заголовок 1 20 2 5" xfId="32371"/>
    <cellStyle name="Заголовок 1 20 2 6" xfId="32370"/>
    <cellStyle name="Заголовок 1 20 3" xfId="32369"/>
    <cellStyle name="Заголовок 1 20 4" xfId="32368"/>
    <cellStyle name="Заголовок 1 20 5" xfId="32367"/>
    <cellStyle name="Заголовок 1 20 6" xfId="32366"/>
    <cellStyle name="Заголовок 1 20 7" xfId="32365"/>
    <cellStyle name="Заголовок 1 20 8" xfId="32364"/>
    <cellStyle name="Заголовок 1 21" xfId="32363"/>
    <cellStyle name="Заголовок 1 21 2" xfId="32362"/>
    <cellStyle name="Заголовок 1 21 2 2" xfId="32361"/>
    <cellStyle name="Заголовок 1 21 2 3" xfId="32360"/>
    <cellStyle name="Заголовок 1 21 2 4" xfId="32359"/>
    <cellStyle name="Заголовок 1 21 2 5" xfId="32358"/>
    <cellStyle name="Заголовок 1 21 2 6" xfId="32357"/>
    <cellStyle name="Заголовок 1 21 3" xfId="32356"/>
    <cellStyle name="Заголовок 1 21 4" xfId="32355"/>
    <cellStyle name="Заголовок 1 21 5" xfId="32354"/>
    <cellStyle name="Заголовок 1 21 6" xfId="32353"/>
    <cellStyle name="Заголовок 1 21 7" xfId="32352"/>
    <cellStyle name="Заголовок 1 21 8" xfId="32351"/>
    <cellStyle name="Заголовок 1 22" xfId="32350"/>
    <cellStyle name="Заголовок 1 22 2" xfId="32349"/>
    <cellStyle name="Заголовок 1 22 2 2" xfId="32348"/>
    <cellStyle name="Заголовок 1 22 2 3" xfId="32347"/>
    <cellStyle name="Заголовок 1 22 2 4" xfId="32346"/>
    <cellStyle name="Заголовок 1 22 2 5" xfId="32345"/>
    <cellStyle name="Заголовок 1 22 2 6" xfId="32344"/>
    <cellStyle name="Заголовок 1 22 3" xfId="32343"/>
    <cellStyle name="Заголовок 1 22 4" xfId="32342"/>
    <cellStyle name="Заголовок 1 22 5" xfId="32341"/>
    <cellStyle name="Заголовок 1 22 6" xfId="32340"/>
    <cellStyle name="Заголовок 1 22 7" xfId="32339"/>
    <cellStyle name="Заголовок 1 22 8" xfId="32338"/>
    <cellStyle name="Заголовок 1 23" xfId="32337"/>
    <cellStyle name="Заголовок 1 23 2" xfId="32336"/>
    <cellStyle name="Заголовок 1 23 2 2" xfId="32335"/>
    <cellStyle name="Заголовок 1 23 2 3" xfId="32334"/>
    <cellStyle name="Заголовок 1 23 2 4" xfId="32333"/>
    <cellStyle name="Заголовок 1 23 2 5" xfId="32332"/>
    <cellStyle name="Заголовок 1 23 2 6" xfId="32331"/>
    <cellStyle name="Заголовок 1 23 3" xfId="32330"/>
    <cellStyle name="Заголовок 1 23 4" xfId="32329"/>
    <cellStyle name="Заголовок 1 23 5" xfId="32328"/>
    <cellStyle name="Заголовок 1 23 6" xfId="32327"/>
    <cellStyle name="Заголовок 1 23 7" xfId="32326"/>
    <cellStyle name="Заголовок 1 23 8" xfId="32325"/>
    <cellStyle name="Заголовок 1 24" xfId="32324"/>
    <cellStyle name="Заголовок 1 24 2" xfId="32323"/>
    <cellStyle name="Заголовок 1 24 2 2" xfId="32322"/>
    <cellStyle name="Заголовок 1 24 2 3" xfId="32321"/>
    <cellStyle name="Заголовок 1 24 2 4" xfId="32320"/>
    <cellStyle name="Заголовок 1 24 2 5" xfId="32319"/>
    <cellStyle name="Заголовок 1 24 2 6" xfId="32318"/>
    <cellStyle name="Заголовок 1 24 3" xfId="32317"/>
    <cellStyle name="Заголовок 1 24 4" xfId="32316"/>
    <cellStyle name="Заголовок 1 24 5" xfId="32315"/>
    <cellStyle name="Заголовок 1 24 6" xfId="32314"/>
    <cellStyle name="Заголовок 1 24 7" xfId="32313"/>
    <cellStyle name="Заголовок 1 24 8" xfId="32312"/>
    <cellStyle name="Заголовок 1 25" xfId="32311"/>
    <cellStyle name="Заголовок 1 25 2" xfId="32310"/>
    <cellStyle name="Заголовок 1 25 2 2" xfId="32309"/>
    <cellStyle name="Заголовок 1 25 2 3" xfId="32308"/>
    <cellStyle name="Заголовок 1 25 2 4" xfId="32307"/>
    <cellStyle name="Заголовок 1 25 2 5" xfId="32306"/>
    <cellStyle name="Заголовок 1 25 2 6" xfId="32305"/>
    <cellStyle name="Заголовок 1 25 3" xfId="32304"/>
    <cellStyle name="Заголовок 1 25 4" xfId="32303"/>
    <cellStyle name="Заголовок 1 25 5" xfId="32302"/>
    <cellStyle name="Заголовок 1 25 6" xfId="32301"/>
    <cellStyle name="Заголовок 1 25 7" xfId="32300"/>
    <cellStyle name="Заголовок 1 25 8" xfId="32299"/>
    <cellStyle name="Заголовок 1 26" xfId="32298"/>
    <cellStyle name="Заголовок 1 26 2" xfId="32297"/>
    <cellStyle name="Заголовок 1 26 2 2" xfId="32296"/>
    <cellStyle name="Заголовок 1 26 2 3" xfId="32295"/>
    <cellStyle name="Заголовок 1 26 2 4" xfId="32294"/>
    <cellStyle name="Заголовок 1 26 2 5" xfId="32293"/>
    <cellStyle name="Заголовок 1 26 2 6" xfId="32292"/>
    <cellStyle name="Заголовок 1 26 3" xfId="32291"/>
    <cellStyle name="Заголовок 1 26 4" xfId="32290"/>
    <cellStyle name="Заголовок 1 26 5" xfId="32289"/>
    <cellStyle name="Заголовок 1 26 6" xfId="32288"/>
    <cellStyle name="Заголовок 1 26 7" xfId="32287"/>
    <cellStyle name="Заголовок 1 26 8" xfId="32286"/>
    <cellStyle name="Заголовок 1 27" xfId="32285"/>
    <cellStyle name="Заголовок 1 27 2" xfId="32284"/>
    <cellStyle name="Заголовок 1 27 2 2" xfId="32283"/>
    <cellStyle name="Заголовок 1 27 2 3" xfId="32282"/>
    <cellStyle name="Заголовок 1 27 2 4" xfId="32281"/>
    <cellStyle name="Заголовок 1 27 2 5" xfId="32280"/>
    <cellStyle name="Заголовок 1 27 2 6" xfId="32279"/>
    <cellStyle name="Заголовок 1 27 3" xfId="32278"/>
    <cellStyle name="Заголовок 1 27 4" xfId="32277"/>
    <cellStyle name="Заголовок 1 27 5" xfId="32276"/>
    <cellStyle name="Заголовок 1 27 6" xfId="32275"/>
    <cellStyle name="Заголовок 1 27 7" xfId="32274"/>
    <cellStyle name="Заголовок 1 27 8" xfId="32273"/>
    <cellStyle name="Заголовок 1 28" xfId="32272"/>
    <cellStyle name="Заголовок 1 28 2" xfId="32271"/>
    <cellStyle name="Заголовок 1 28 2 2" xfId="32270"/>
    <cellStyle name="Заголовок 1 28 2 3" xfId="32269"/>
    <cellStyle name="Заголовок 1 28 2 4" xfId="32268"/>
    <cellStyle name="Заголовок 1 28 2 5" xfId="32267"/>
    <cellStyle name="Заголовок 1 28 2 6" xfId="32266"/>
    <cellStyle name="Заголовок 1 28 3" xfId="32265"/>
    <cellStyle name="Заголовок 1 28 4" xfId="32264"/>
    <cellStyle name="Заголовок 1 28 5" xfId="32263"/>
    <cellStyle name="Заголовок 1 28 6" xfId="32262"/>
    <cellStyle name="Заголовок 1 28 7" xfId="32261"/>
    <cellStyle name="Заголовок 1 28 8" xfId="32260"/>
    <cellStyle name="Заголовок 1 29" xfId="32259"/>
    <cellStyle name="Заголовок 1 29 2" xfId="32258"/>
    <cellStyle name="Заголовок 1 29 2 2" xfId="32257"/>
    <cellStyle name="Заголовок 1 29 2 3" xfId="32256"/>
    <cellStyle name="Заголовок 1 29 2 4" xfId="32255"/>
    <cellStyle name="Заголовок 1 29 2 5" xfId="32254"/>
    <cellStyle name="Заголовок 1 29 2 6" xfId="32253"/>
    <cellStyle name="Заголовок 1 29 3" xfId="32252"/>
    <cellStyle name="Заголовок 1 29 4" xfId="32251"/>
    <cellStyle name="Заголовок 1 29 5" xfId="32250"/>
    <cellStyle name="Заголовок 1 29 6" xfId="32249"/>
    <cellStyle name="Заголовок 1 29 7" xfId="32248"/>
    <cellStyle name="Заголовок 1 29 8" xfId="32247"/>
    <cellStyle name="Заголовок 1 3" xfId="32246"/>
    <cellStyle name="Заголовок 1 3 2" xfId="32245"/>
    <cellStyle name="Заголовок 1 3 2 2" xfId="32244"/>
    <cellStyle name="Заголовок 1 3 2 3" xfId="32243"/>
    <cellStyle name="Заголовок 1 3 2 4" xfId="32242"/>
    <cellStyle name="Заголовок 1 3 2 5" xfId="32241"/>
    <cellStyle name="Заголовок 1 3 2 6" xfId="32240"/>
    <cellStyle name="Заголовок 1 3 3" xfId="32239"/>
    <cellStyle name="Заголовок 1 3 4" xfId="32238"/>
    <cellStyle name="Заголовок 1 3 5" xfId="32237"/>
    <cellStyle name="Заголовок 1 3 6" xfId="32236"/>
    <cellStyle name="Заголовок 1 3 7" xfId="32235"/>
    <cellStyle name="Заголовок 1 3 8" xfId="32234"/>
    <cellStyle name="Заголовок 1 30" xfId="32233"/>
    <cellStyle name="Заголовок 1 30 2" xfId="32232"/>
    <cellStyle name="Заголовок 1 30 2 2" xfId="32231"/>
    <cellStyle name="Заголовок 1 30 2 3" xfId="32230"/>
    <cellStyle name="Заголовок 1 30 2 4" xfId="32229"/>
    <cellStyle name="Заголовок 1 30 2 5" xfId="32228"/>
    <cellStyle name="Заголовок 1 30 2 6" xfId="32227"/>
    <cellStyle name="Заголовок 1 30 3" xfId="32226"/>
    <cellStyle name="Заголовок 1 30 4" xfId="32225"/>
    <cellStyle name="Заголовок 1 30 5" xfId="32224"/>
    <cellStyle name="Заголовок 1 30 6" xfId="32223"/>
    <cellStyle name="Заголовок 1 30 7" xfId="32222"/>
    <cellStyle name="Заголовок 1 30 8" xfId="32221"/>
    <cellStyle name="Заголовок 1 31" xfId="32220"/>
    <cellStyle name="Заголовок 1 31 2" xfId="32219"/>
    <cellStyle name="Заголовок 1 31 2 2" xfId="32218"/>
    <cellStyle name="Заголовок 1 31 2 3" xfId="32217"/>
    <cellStyle name="Заголовок 1 31 2 4" xfId="32216"/>
    <cellStyle name="Заголовок 1 31 2 5" xfId="32215"/>
    <cellStyle name="Заголовок 1 31 2 6" xfId="32214"/>
    <cellStyle name="Заголовок 1 31 3" xfId="32213"/>
    <cellStyle name="Заголовок 1 31 4" xfId="32212"/>
    <cellStyle name="Заголовок 1 31 5" xfId="32211"/>
    <cellStyle name="Заголовок 1 31 6" xfId="32210"/>
    <cellStyle name="Заголовок 1 31 7" xfId="32209"/>
    <cellStyle name="Заголовок 1 31 8" xfId="32208"/>
    <cellStyle name="Заголовок 1 32" xfId="32207"/>
    <cellStyle name="Заголовок 1 32 2" xfId="32206"/>
    <cellStyle name="Заголовок 1 32 2 2" xfId="32205"/>
    <cellStyle name="Заголовок 1 32 2 3" xfId="32204"/>
    <cellStyle name="Заголовок 1 32 2 4" xfId="32203"/>
    <cellStyle name="Заголовок 1 32 2 5" xfId="32202"/>
    <cellStyle name="Заголовок 1 32 2 6" xfId="32201"/>
    <cellStyle name="Заголовок 1 32 3" xfId="32200"/>
    <cellStyle name="Заголовок 1 32 4" xfId="32199"/>
    <cellStyle name="Заголовок 1 32 5" xfId="32198"/>
    <cellStyle name="Заголовок 1 32 6" xfId="32197"/>
    <cellStyle name="Заголовок 1 32 7" xfId="32196"/>
    <cellStyle name="Заголовок 1 32 8" xfId="32195"/>
    <cellStyle name="Заголовок 1 33" xfId="32194"/>
    <cellStyle name="Заголовок 1 33 2" xfId="32193"/>
    <cellStyle name="Заголовок 1 33 2 2" xfId="32192"/>
    <cellStyle name="Заголовок 1 33 2 3" xfId="32191"/>
    <cellStyle name="Заголовок 1 33 2 4" xfId="32190"/>
    <cellStyle name="Заголовок 1 33 2 5" xfId="32189"/>
    <cellStyle name="Заголовок 1 33 2 6" xfId="32188"/>
    <cellStyle name="Заголовок 1 33 3" xfId="32187"/>
    <cellStyle name="Заголовок 1 33 4" xfId="32186"/>
    <cellStyle name="Заголовок 1 33 5" xfId="32185"/>
    <cellStyle name="Заголовок 1 33 6" xfId="32184"/>
    <cellStyle name="Заголовок 1 33 7" xfId="32183"/>
    <cellStyle name="Заголовок 1 33 8" xfId="32182"/>
    <cellStyle name="Заголовок 1 34" xfId="32181"/>
    <cellStyle name="Заголовок 1 34 2" xfId="32180"/>
    <cellStyle name="Заголовок 1 34 2 2" xfId="32179"/>
    <cellStyle name="Заголовок 1 34 2 3" xfId="32178"/>
    <cellStyle name="Заголовок 1 34 2 4" xfId="32177"/>
    <cellStyle name="Заголовок 1 34 2 5" xfId="32176"/>
    <cellStyle name="Заголовок 1 34 2 6" xfId="32175"/>
    <cellStyle name="Заголовок 1 34 3" xfId="32174"/>
    <cellStyle name="Заголовок 1 34 4" xfId="32173"/>
    <cellStyle name="Заголовок 1 34 5" xfId="32172"/>
    <cellStyle name="Заголовок 1 34 6" xfId="32171"/>
    <cellStyle name="Заголовок 1 34 7" xfId="32170"/>
    <cellStyle name="Заголовок 1 34 8" xfId="32169"/>
    <cellStyle name="Заголовок 1 35" xfId="32168"/>
    <cellStyle name="Заголовок 1 35 2" xfId="32167"/>
    <cellStyle name="Заголовок 1 35 2 2" xfId="32166"/>
    <cellStyle name="Заголовок 1 35 2 3" xfId="32165"/>
    <cellStyle name="Заголовок 1 35 2 4" xfId="32164"/>
    <cellStyle name="Заголовок 1 35 2 5" xfId="32163"/>
    <cellStyle name="Заголовок 1 35 2 6" xfId="32162"/>
    <cellStyle name="Заголовок 1 35 3" xfId="32161"/>
    <cellStyle name="Заголовок 1 35 4" xfId="32160"/>
    <cellStyle name="Заголовок 1 35 5" xfId="32159"/>
    <cellStyle name="Заголовок 1 35 6" xfId="32158"/>
    <cellStyle name="Заголовок 1 35 7" xfId="32157"/>
    <cellStyle name="Заголовок 1 35 8" xfId="32156"/>
    <cellStyle name="Заголовок 1 36" xfId="32155"/>
    <cellStyle name="Заголовок 1 36 2" xfId="32154"/>
    <cellStyle name="Заголовок 1 36 2 2" xfId="32153"/>
    <cellStyle name="Заголовок 1 36 2 3" xfId="32152"/>
    <cellStyle name="Заголовок 1 36 2 4" xfId="32151"/>
    <cellStyle name="Заголовок 1 36 2 5" xfId="32150"/>
    <cellStyle name="Заголовок 1 36 2 6" xfId="32149"/>
    <cellStyle name="Заголовок 1 36 3" xfId="32148"/>
    <cellStyle name="Заголовок 1 36 4" xfId="32147"/>
    <cellStyle name="Заголовок 1 36 5" xfId="32146"/>
    <cellStyle name="Заголовок 1 36 6" xfId="32145"/>
    <cellStyle name="Заголовок 1 36 7" xfId="32144"/>
    <cellStyle name="Заголовок 1 36 8" xfId="32143"/>
    <cellStyle name="Заголовок 1 37" xfId="32142"/>
    <cellStyle name="Заголовок 1 37 2" xfId="32141"/>
    <cellStyle name="Заголовок 1 37 2 2" xfId="32140"/>
    <cellStyle name="Заголовок 1 37 2 3" xfId="32139"/>
    <cellStyle name="Заголовок 1 37 2 4" xfId="32138"/>
    <cellStyle name="Заголовок 1 37 2 5" xfId="32137"/>
    <cellStyle name="Заголовок 1 37 2 6" xfId="32136"/>
    <cellStyle name="Заголовок 1 37 3" xfId="32135"/>
    <cellStyle name="Заголовок 1 37 4" xfId="32134"/>
    <cellStyle name="Заголовок 1 37 5" xfId="32133"/>
    <cellStyle name="Заголовок 1 37 6" xfId="32132"/>
    <cellStyle name="Заголовок 1 37 7" xfId="32131"/>
    <cellStyle name="Заголовок 1 37 8" xfId="32130"/>
    <cellStyle name="Заголовок 1 38" xfId="32129"/>
    <cellStyle name="Заголовок 1 38 2" xfId="32128"/>
    <cellStyle name="Заголовок 1 38 2 2" xfId="32127"/>
    <cellStyle name="Заголовок 1 38 2 3" xfId="32126"/>
    <cellStyle name="Заголовок 1 38 2 4" xfId="32125"/>
    <cellStyle name="Заголовок 1 38 2 5" xfId="32124"/>
    <cellStyle name="Заголовок 1 38 2 6" xfId="32123"/>
    <cellStyle name="Заголовок 1 38 3" xfId="32122"/>
    <cellStyle name="Заголовок 1 38 4" xfId="32121"/>
    <cellStyle name="Заголовок 1 38 5" xfId="32120"/>
    <cellStyle name="Заголовок 1 38 6" xfId="32119"/>
    <cellStyle name="Заголовок 1 38 7" xfId="32118"/>
    <cellStyle name="Заголовок 1 38 8" xfId="32117"/>
    <cellStyle name="Заголовок 1 39" xfId="32116"/>
    <cellStyle name="Заголовок 1 39 2" xfId="32115"/>
    <cellStyle name="Заголовок 1 39 2 2" xfId="32114"/>
    <cellStyle name="Заголовок 1 39 2 3" xfId="32113"/>
    <cellStyle name="Заголовок 1 39 2 4" xfId="32112"/>
    <cellStyle name="Заголовок 1 39 2 5" xfId="32111"/>
    <cellStyle name="Заголовок 1 39 2 6" xfId="32110"/>
    <cellStyle name="Заголовок 1 39 3" xfId="32109"/>
    <cellStyle name="Заголовок 1 39 4" xfId="32108"/>
    <cellStyle name="Заголовок 1 39 5" xfId="32107"/>
    <cellStyle name="Заголовок 1 39 6" xfId="32106"/>
    <cellStyle name="Заголовок 1 39 7" xfId="32105"/>
    <cellStyle name="Заголовок 1 39 8" xfId="32104"/>
    <cellStyle name="Заголовок 1 4" xfId="32103"/>
    <cellStyle name="Заголовок 1 4 2" xfId="32102"/>
    <cellStyle name="Заголовок 1 4 2 2" xfId="32101"/>
    <cellStyle name="Заголовок 1 4 2 3" xfId="32100"/>
    <cellStyle name="Заголовок 1 4 2 4" xfId="32099"/>
    <cellStyle name="Заголовок 1 4 2 5" xfId="32098"/>
    <cellStyle name="Заголовок 1 4 2 6" xfId="32097"/>
    <cellStyle name="Заголовок 1 4 3" xfId="32096"/>
    <cellStyle name="Заголовок 1 4 4" xfId="32095"/>
    <cellStyle name="Заголовок 1 4 5" xfId="32094"/>
    <cellStyle name="Заголовок 1 4 6" xfId="32093"/>
    <cellStyle name="Заголовок 1 4 7" xfId="32092"/>
    <cellStyle name="Заголовок 1 4 8" xfId="32091"/>
    <cellStyle name="Заголовок 1 40" xfId="32090"/>
    <cellStyle name="Заголовок 1 40 2" xfId="32089"/>
    <cellStyle name="Заголовок 1 40 2 2" xfId="32088"/>
    <cellStyle name="Заголовок 1 40 2 3" xfId="32087"/>
    <cellStyle name="Заголовок 1 40 2 4" xfId="32086"/>
    <cellStyle name="Заголовок 1 40 2 5" xfId="32085"/>
    <cellStyle name="Заголовок 1 40 2 6" xfId="32084"/>
    <cellStyle name="Заголовок 1 40 3" xfId="32083"/>
    <cellStyle name="Заголовок 1 40 4" xfId="32082"/>
    <cellStyle name="Заголовок 1 40 5" xfId="32081"/>
    <cellStyle name="Заголовок 1 40 6" xfId="32080"/>
    <cellStyle name="Заголовок 1 40 7" xfId="32079"/>
    <cellStyle name="Заголовок 1 40 8" xfId="32078"/>
    <cellStyle name="Заголовок 1 41" xfId="32077"/>
    <cellStyle name="Заголовок 1 41 2" xfId="32076"/>
    <cellStyle name="Заголовок 1 41 2 2" xfId="32075"/>
    <cellStyle name="Заголовок 1 41 2 3" xfId="32074"/>
    <cellStyle name="Заголовок 1 41 2 4" xfId="32073"/>
    <cellStyle name="Заголовок 1 41 2 5" xfId="32072"/>
    <cellStyle name="Заголовок 1 41 2 6" xfId="32071"/>
    <cellStyle name="Заголовок 1 41 3" xfId="32070"/>
    <cellStyle name="Заголовок 1 41 4" xfId="32069"/>
    <cellStyle name="Заголовок 1 41 5" xfId="32068"/>
    <cellStyle name="Заголовок 1 41 6" xfId="32067"/>
    <cellStyle name="Заголовок 1 41 7" xfId="32066"/>
    <cellStyle name="Заголовок 1 41 8" xfId="32065"/>
    <cellStyle name="Заголовок 1 42" xfId="32064"/>
    <cellStyle name="Заголовок 1 42 2" xfId="32063"/>
    <cellStyle name="Заголовок 1 42 2 2" xfId="32062"/>
    <cellStyle name="Заголовок 1 42 2 3" xfId="32061"/>
    <cellStyle name="Заголовок 1 42 2 4" xfId="32060"/>
    <cellStyle name="Заголовок 1 42 2 5" xfId="32059"/>
    <cellStyle name="Заголовок 1 42 2 6" xfId="32058"/>
    <cellStyle name="Заголовок 1 42 3" xfId="32057"/>
    <cellStyle name="Заголовок 1 42 4" xfId="32056"/>
    <cellStyle name="Заголовок 1 42 5" xfId="32055"/>
    <cellStyle name="Заголовок 1 42 6" xfId="32054"/>
    <cellStyle name="Заголовок 1 42 7" xfId="32053"/>
    <cellStyle name="Заголовок 1 42 8" xfId="32052"/>
    <cellStyle name="Заголовок 1 43" xfId="32051"/>
    <cellStyle name="Заголовок 1 43 2" xfId="32050"/>
    <cellStyle name="Заголовок 1 43 2 2" xfId="32049"/>
    <cellStyle name="Заголовок 1 43 2 3" xfId="32048"/>
    <cellStyle name="Заголовок 1 43 2 4" xfId="32047"/>
    <cellStyle name="Заголовок 1 43 2 5" xfId="32046"/>
    <cellStyle name="Заголовок 1 43 2 6" xfId="32045"/>
    <cellStyle name="Заголовок 1 43 3" xfId="32044"/>
    <cellStyle name="Заголовок 1 43 4" xfId="32043"/>
    <cellStyle name="Заголовок 1 43 5" xfId="32042"/>
    <cellStyle name="Заголовок 1 43 6" xfId="32041"/>
    <cellStyle name="Заголовок 1 43 7" xfId="32040"/>
    <cellStyle name="Заголовок 1 43 8" xfId="32039"/>
    <cellStyle name="Заголовок 1 44" xfId="32038"/>
    <cellStyle name="Заголовок 1 44 2" xfId="32037"/>
    <cellStyle name="Заголовок 1 44 2 2" xfId="32036"/>
    <cellStyle name="Заголовок 1 44 2 3" xfId="32035"/>
    <cellStyle name="Заголовок 1 44 2 4" xfId="32034"/>
    <cellStyle name="Заголовок 1 44 2 5" xfId="32033"/>
    <cellStyle name="Заголовок 1 44 2 6" xfId="32032"/>
    <cellStyle name="Заголовок 1 44 3" xfId="32031"/>
    <cellStyle name="Заголовок 1 44 4" xfId="32030"/>
    <cellStyle name="Заголовок 1 44 5" xfId="32029"/>
    <cellStyle name="Заголовок 1 44 6" xfId="32028"/>
    <cellStyle name="Заголовок 1 44 7" xfId="32027"/>
    <cellStyle name="Заголовок 1 44 8" xfId="32026"/>
    <cellStyle name="Заголовок 1 45" xfId="32025"/>
    <cellStyle name="Заголовок 1 45 2" xfId="32024"/>
    <cellStyle name="Заголовок 1 45 2 2" xfId="32023"/>
    <cellStyle name="Заголовок 1 45 2 3" xfId="32022"/>
    <cellStyle name="Заголовок 1 45 2 4" xfId="32021"/>
    <cellStyle name="Заголовок 1 45 2 5" xfId="32020"/>
    <cellStyle name="Заголовок 1 45 2 6" xfId="32019"/>
    <cellStyle name="Заголовок 1 45 3" xfId="32018"/>
    <cellStyle name="Заголовок 1 45 4" xfId="32017"/>
    <cellStyle name="Заголовок 1 45 5" xfId="32016"/>
    <cellStyle name="Заголовок 1 45 6" xfId="32015"/>
    <cellStyle name="Заголовок 1 45 7" xfId="32014"/>
    <cellStyle name="Заголовок 1 45 8" xfId="32013"/>
    <cellStyle name="Заголовок 1 46" xfId="32012"/>
    <cellStyle name="Заголовок 1 46 2" xfId="32011"/>
    <cellStyle name="Заголовок 1 46 2 2" xfId="32010"/>
    <cellStyle name="Заголовок 1 46 2 3" xfId="32009"/>
    <cellStyle name="Заголовок 1 46 2 4" xfId="32008"/>
    <cellStyle name="Заголовок 1 46 2 5" xfId="32007"/>
    <cellStyle name="Заголовок 1 46 2 6" xfId="32006"/>
    <cellStyle name="Заголовок 1 46 3" xfId="32005"/>
    <cellStyle name="Заголовок 1 46 4" xfId="32004"/>
    <cellStyle name="Заголовок 1 46 5" xfId="32003"/>
    <cellStyle name="Заголовок 1 46 6" xfId="32002"/>
    <cellStyle name="Заголовок 1 46 7" xfId="32001"/>
    <cellStyle name="Заголовок 1 46 8" xfId="32000"/>
    <cellStyle name="Заголовок 1 47" xfId="31999"/>
    <cellStyle name="Заголовок 1 47 2" xfId="31998"/>
    <cellStyle name="Заголовок 1 47 2 2" xfId="31997"/>
    <cellStyle name="Заголовок 1 47 2 3" xfId="31996"/>
    <cellStyle name="Заголовок 1 47 2 4" xfId="31995"/>
    <cellStyle name="Заголовок 1 47 2 5" xfId="31994"/>
    <cellStyle name="Заголовок 1 47 2 6" xfId="31993"/>
    <cellStyle name="Заголовок 1 47 3" xfId="31992"/>
    <cellStyle name="Заголовок 1 47 4" xfId="31991"/>
    <cellStyle name="Заголовок 1 47 5" xfId="31990"/>
    <cellStyle name="Заголовок 1 47 6" xfId="31989"/>
    <cellStyle name="Заголовок 1 47 7" xfId="31988"/>
    <cellStyle name="Заголовок 1 47 8" xfId="31987"/>
    <cellStyle name="Заголовок 1 48" xfId="31986"/>
    <cellStyle name="Заголовок 1 48 2" xfId="31985"/>
    <cellStyle name="Заголовок 1 48 2 2" xfId="31984"/>
    <cellStyle name="Заголовок 1 48 2 3" xfId="31983"/>
    <cellStyle name="Заголовок 1 48 2 4" xfId="31982"/>
    <cellStyle name="Заголовок 1 48 2 5" xfId="31981"/>
    <cellStyle name="Заголовок 1 48 2 6" xfId="31980"/>
    <cellStyle name="Заголовок 1 48 3" xfId="31979"/>
    <cellStyle name="Заголовок 1 48 4" xfId="31978"/>
    <cellStyle name="Заголовок 1 48 5" xfId="31977"/>
    <cellStyle name="Заголовок 1 48 6" xfId="31976"/>
    <cellStyle name="Заголовок 1 48 7" xfId="31975"/>
    <cellStyle name="Заголовок 1 48 8" xfId="31974"/>
    <cellStyle name="Заголовок 1 49" xfId="31973"/>
    <cellStyle name="Заголовок 1 49 2" xfId="31972"/>
    <cellStyle name="Заголовок 1 49 2 2" xfId="31971"/>
    <cellStyle name="Заголовок 1 49 2 3" xfId="31970"/>
    <cellStyle name="Заголовок 1 49 2 4" xfId="31969"/>
    <cellStyle name="Заголовок 1 49 2 5" xfId="31968"/>
    <cellStyle name="Заголовок 1 49 2 6" xfId="31967"/>
    <cellStyle name="Заголовок 1 49 3" xfId="31966"/>
    <cellStyle name="Заголовок 1 49 4" xfId="31965"/>
    <cellStyle name="Заголовок 1 49 5" xfId="31964"/>
    <cellStyle name="Заголовок 1 49 6" xfId="31963"/>
    <cellStyle name="Заголовок 1 49 7" xfId="31962"/>
    <cellStyle name="Заголовок 1 49 8" xfId="31961"/>
    <cellStyle name="Заголовок 1 5" xfId="31960"/>
    <cellStyle name="Заголовок 1 5 2" xfId="31959"/>
    <cellStyle name="Заголовок 1 5 2 2" xfId="31958"/>
    <cellStyle name="Заголовок 1 5 2 3" xfId="31957"/>
    <cellStyle name="Заголовок 1 5 2 4" xfId="31956"/>
    <cellStyle name="Заголовок 1 5 2 5" xfId="31955"/>
    <cellStyle name="Заголовок 1 5 2 6" xfId="31954"/>
    <cellStyle name="Заголовок 1 5 3" xfId="31953"/>
    <cellStyle name="Заголовок 1 5 4" xfId="31952"/>
    <cellStyle name="Заголовок 1 5 5" xfId="31951"/>
    <cellStyle name="Заголовок 1 5 6" xfId="31950"/>
    <cellStyle name="Заголовок 1 5 7" xfId="31949"/>
    <cellStyle name="Заголовок 1 5 8" xfId="31948"/>
    <cellStyle name="Заголовок 1 50" xfId="31947"/>
    <cellStyle name="Заголовок 1 50 2" xfId="31946"/>
    <cellStyle name="Заголовок 1 50 2 2" xfId="31945"/>
    <cellStyle name="Заголовок 1 50 2 3" xfId="31944"/>
    <cellStyle name="Заголовок 1 50 2 4" xfId="31943"/>
    <cellStyle name="Заголовок 1 50 2 5" xfId="31942"/>
    <cellStyle name="Заголовок 1 50 2 6" xfId="31941"/>
    <cellStyle name="Заголовок 1 50 3" xfId="31940"/>
    <cellStyle name="Заголовок 1 50 4" xfId="31939"/>
    <cellStyle name="Заголовок 1 50 5" xfId="31938"/>
    <cellStyle name="Заголовок 1 50 6" xfId="31937"/>
    <cellStyle name="Заголовок 1 50 7" xfId="31936"/>
    <cellStyle name="Заголовок 1 50 8" xfId="31935"/>
    <cellStyle name="Заголовок 1 51" xfId="31934"/>
    <cellStyle name="Заголовок 1 51 2" xfId="31933"/>
    <cellStyle name="Заголовок 1 51 2 2" xfId="31932"/>
    <cellStyle name="Заголовок 1 51 2 3" xfId="31931"/>
    <cellStyle name="Заголовок 1 51 2 4" xfId="31930"/>
    <cellStyle name="Заголовок 1 51 2 5" xfId="31929"/>
    <cellStyle name="Заголовок 1 51 2 6" xfId="31928"/>
    <cellStyle name="Заголовок 1 51 3" xfId="31927"/>
    <cellStyle name="Заголовок 1 51 4" xfId="31926"/>
    <cellStyle name="Заголовок 1 51 5" xfId="31925"/>
    <cellStyle name="Заголовок 1 51 6" xfId="31924"/>
    <cellStyle name="Заголовок 1 51 7" xfId="31923"/>
    <cellStyle name="Заголовок 1 51 8" xfId="31922"/>
    <cellStyle name="Заголовок 1 52" xfId="31921"/>
    <cellStyle name="Заголовок 1 52 2" xfId="31920"/>
    <cellStyle name="Заголовок 1 52 2 2" xfId="31919"/>
    <cellStyle name="Заголовок 1 52 2 3" xfId="31918"/>
    <cellStyle name="Заголовок 1 52 2 4" xfId="31917"/>
    <cellStyle name="Заголовок 1 52 2 5" xfId="31916"/>
    <cellStyle name="Заголовок 1 52 2 6" xfId="31915"/>
    <cellStyle name="Заголовок 1 52 3" xfId="31914"/>
    <cellStyle name="Заголовок 1 52 4" xfId="31913"/>
    <cellStyle name="Заголовок 1 52 5" xfId="31912"/>
    <cellStyle name="Заголовок 1 52 6" xfId="31911"/>
    <cellStyle name="Заголовок 1 52 7" xfId="31910"/>
    <cellStyle name="Заголовок 1 52 8" xfId="31909"/>
    <cellStyle name="Заголовок 1 53" xfId="31908"/>
    <cellStyle name="Заголовок 1 53 2" xfId="31907"/>
    <cellStyle name="Заголовок 1 53 2 2" xfId="31906"/>
    <cellStyle name="Заголовок 1 53 2 3" xfId="31905"/>
    <cellStyle name="Заголовок 1 53 2 4" xfId="31904"/>
    <cellStyle name="Заголовок 1 53 2 5" xfId="31903"/>
    <cellStyle name="Заголовок 1 53 2 6" xfId="31902"/>
    <cellStyle name="Заголовок 1 53 3" xfId="31901"/>
    <cellStyle name="Заголовок 1 53 4" xfId="31900"/>
    <cellStyle name="Заголовок 1 53 5" xfId="31899"/>
    <cellStyle name="Заголовок 1 53 6" xfId="31898"/>
    <cellStyle name="Заголовок 1 53 7" xfId="31897"/>
    <cellStyle name="Заголовок 1 53 8" xfId="31896"/>
    <cellStyle name="Заголовок 1 54" xfId="31895"/>
    <cellStyle name="Заголовок 1 54 2" xfId="31894"/>
    <cellStyle name="Заголовок 1 54 2 2" xfId="31893"/>
    <cellStyle name="Заголовок 1 54 2 3" xfId="31892"/>
    <cellStyle name="Заголовок 1 54 2 4" xfId="31891"/>
    <cellStyle name="Заголовок 1 54 2 5" xfId="31890"/>
    <cellStyle name="Заголовок 1 54 2 6" xfId="31889"/>
    <cellStyle name="Заголовок 1 54 3" xfId="31888"/>
    <cellStyle name="Заголовок 1 54 4" xfId="31887"/>
    <cellStyle name="Заголовок 1 54 5" xfId="31886"/>
    <cellStyle name="Заголовок 1 54 6" xfId="31885"/>
    <cellStyle name="Заголовок 1 54 7" xfId="31884"/>
    <cellStyle name="Заголовок 1 54 8" xfId="31883"/>
    <cellStyle name="Заголовок 1 55" xfId="31882"/>
    <cellStyle name="Заголовок 1 55 2" xfId="31881"/>
    <cellStyle name="Заголовок 1 55 2 2" xfId="31880"/>
    <cellStyle name="Заголовок 1 55 2 3" xfId="31879"/>
    <cellStyle name="Заголовок 1 55 2 4" xfId="31878"/>
    <cellStyle name="Заголовок 1 55 2 5" xfId="31877"/>
    <cellStyle name="Заголовок 1 55 2 6" xfId="31876"/>
    <cellStyle name="Заголовок 1 55 3" xfId="31875"/>
    <cellStyle name="Заголовок 1 55 4" xfId="31874"/>
    <cellStyle name="Заголовок 1 55 5" xfId="31873"/>
    <cellStyle name="Заголовок 1 55 6" xfId="31872"/>
    <cellStyle name="Заголовок 1 55 7" xfId="31871"/>
    <cellStyle name="Заголовок 1 55 8" xfId="31870"/>
    <cellStyle name="Заголовок 1 56" xfId="31869"/>
    <cellStyle name="Заголовок 1 56 2" xfId="31868"/>
    <cellStyle name="Заголовок 1 56 2 2" xfId="31867"/>
    <cellStyle name="Заголовок 1 56 2 3" xfId="31866"/>
    <cellStyle name="Заголовок 1 56 2 4" xfId="31865"/>
    <cellStyle name="Заголовок 1 56 2 5" xfId="31864"/>
    <cellStyle name="Заголовок 1 56 2 6" xfId="31863"/>
    <cellStyle name="Заголовок 1 56 3" xfId="31862"/>
    <cellStyle name="Заголовок 1 56 4" xfId="31861"/>
    <cellStyle name="Заголовок 1 56 5" xfId="31860"/>
    <cellStyle name="Заголовок 1 56 6" xfId="31859"/>
    <cellStyle name="Заголовок 1 56 7" xfId="31858"/>
    <cellStyle name="Заголовок 1 56 8" xfId="31857"/>
    <cellStyle name="Заголовок 1 57" xfId="31856"/>
    <cellStyle name="Заголовок 1 57 2" xfId="31855"/>
    <cellStyle name="Заголовок 1 57 2 2" xfId="31854"/>
    <cellStyle name="Заголовок 1 57 2 3" xfId="31853"/>
    <cellStyle name="Заголовок 1 57 2 4" xfId="31852"/>
    <cellStyle name="Заголовок 1 57 2 5" xfId="31851"/>
    <cellStyle name="Заголовок 1 57 2 6" xfId="31850"/>
    <cellStyle name="Заголовок 1 57 3" xfId="31849"/>
    <cellStyle name="Заголовок 1 57 4" xfId="31848"/>
    <cellStyle name="Заголовок 1 57 5" xfId="31847"/>
    <cellStyle name="Заголовок 1 57 6" xfId="31846"/>
    <cellStyle name="Заголовок 1 57 7" xfId="31845"/>
    <cellStyle name="Заголовок 1 57 8" xfId="31844"/>
    <cellStyle name="Заголовок 1 58" xfId="31843"/>
    <cellStyle name="Заголовок 1 58 2" xfId="31842"/>
    <cellStyle name="Заголовок 1 58 2 2" xfId="31841"/>
    <cellStyle name="Заголовок 1 58 2 3" xfId="31840"/>
    <cellStyle name="Заголовок 1 58 2 4" xfId="31839"/>
    <cellStyle name="Заголовок 1 58 2 5" xfId="31838"/>
    <cellStyle name="Заголовок 1 58 2 6" xfId="31837"/>
    <cellStyle name="Заголовок 1 58 3" xfId="31836"/>
    <cellStyle name="Заголовок 1 58 4" xfId="31835"/>
    <cellStyle name="Заголовок 1 58 5" xfId="31834"/>
    <cellStyle name="Заголовок 1 58 6" xfId="31833"/>
    <cellStyle name="Заголовок 1 58 7" xfId="31832"/>
    <cellStyle name="Заголовок 1 58 8" xfId="31831"/>
    <cellStyle name="Заголовок 1 59" xfId="31830"/>
    <cellStyle name="Заголовок 1 59 2" xfId="31829"/>
    <cellStyle name="Заголовок 1 59 2 2" xfId="31828"/>
    <cellStyle name="Заголовок 1 59 2 3" xfId="31827"/>
    <cellStyle name="Заголовок 1 59 2 4" xfId="31826"/>
    <cellStyle name="Заголовок 1 59 2 5" xfId="31825"/>
    <cellStyle name="Заголовок 1 59 2 6" xfId="31824"/>
    <cellStyle name="Заголовок 1 59 3" xfId="31823"/>
    <cellStyle name="Заголовок 1 59 4" xfId="31822"/>
    <cellStyle name="Заголовок 1 59 5" xfId="31821"/>
    <cellStyle name="Заголовок 1 59 6" xfId="31820"/>
    <cellStyle name="Заголовок 1 59 7" xfId="31819"/>
    <cellStyle name="Заголовок 1 59 8" xfId="31818"/>
    <cellStyle name="Заголовок 1 6" xfId="31817"/>
    <cellStyle name="Заголовок 1 6 2" xfId="31816"/>
    <cellStyle name="Заголовок 1 6 2 2" xfId="31815"/>
    <cellStyle name="Заголовок 1 6 2 3" xfId="31814"/>
    <cellStyle name="Заголовок 1 6 2 4" xfId="31813"/>
    <cellStyle name="Заголовок 1 6 2 5" xfId="31812"/>
    <cellStyle name="Заголовок 1 6 2 6" xfId="31811"/>
    <cellStyle name="Заголовок 1 6 3" xfId="31810"/>
    <cellStyle name="Заголовок 1 6 4" xfId="31809"/>
    <cellStyle name="Заголовок 1 6 5" xfId="31808"/>
    <cellStyle name="Заголовок 1 6 6" xfId="31807"/>
    <cellStyle name="Заголовок 1 6 7" xfId="31806"/>
    <cellStyle name="Заголовок 1 6 8" xfId="31805"/>
    <cellStyle name="Заголовок 1 60" xfId="31804"/>
    <cellStyle name="Заголовок 1 60 2" xfId="31803"/>
    <cellStyle name="Заголовок 1 60 2 2" xfId="31802"/>
    <cellStyle name="Заголовок 1 60 2 3" xfId="31801"/>
    <cellStyle name="Заголовок 1 60 2 4" xfId="31800"/>
    <cellStyle name="Заголовок 1 60 2 5" xfId="31799"/>
    <cellStyle name="Заголовок 1 60 2 6" xfId="31798"/>
    <cellStyle name="Заголовок 1 60 3" xfId="31797"/>
    <cellStyle name="Заголовок 1 60 4" xfId="31796"/>
    <cellStyle name="Заголовок 1 60 5" xfId="31795"/>
    <cellStyle name="Заголовок 1 60 6" xfId="31794"/>
    <cellStyle name="Заголовок 1 60 7" xfId="31793"/>
    <cellStyle name="Заголовок 1 60 8" xfId="31792"/>
    <cellStyle name="Заголовок 1 61" xfId="31791"/>
    <cellStyle name="Заголовок 1 61 2" xfId="31790"/>
    <cellStyle name="Заголовок 1 61 2 2" xfId="31789"/>
    <cellStyle name="Заголовок 1 61 2 3" xfId="31788"/>
    <cellStyle name="Заголовок 1 61 2 4" xfId="31787"/>
    <cellStyle name="Заголовок 1 61 2 5" xfId="31786"/>
    <cellStyle name="Заголовок 1 61 2 6" xfId="31785"/>
    <cellStyle name="Заголовок 1 61 3" xfId="31784"/>
    <cellStyle name="Заголовок 1 61 4" xfId="31783"/>
    <cellStyle name="Заголовок 1 61 5" xfId="31782"/>
    <cellStyle name="Заголовок 1 61 6" xfId="31781"/>
    <cellStyle name="Заголовок 1 61 7" xfId="31780"/>
    <cellStyle name="Заголовок 1 61 8" xfId="31779"/>
    <cellStyle name="Заголовок 1 62" xfId="31778"/>
    <cellStyle name="Заголовок 1 62 2" xfId="31777"/>
    <cellStyle name="Заголовок 1 62 2 2" xfId="31776"/>
    <cellStyle name="Заголовок 1 62 2 3" xfId="31775"/>
    <cellStyle name="Заголовок 1 62 2 4" xfId="31774"/>
    <cellStyle name="Заголовок 1 62 2 5" xfId="31773"/>
    <cellStyle name="Заголовок 1 62 2 6" xfId="31772"/>
    <cellStyle name="Заголовок 1 62 3" xfId="31771"/>
    <cellStyle name="Заголовок 1 62 4" xfId="31770"/>
    <cellStyle name="Заголовок 1 62 5" xfId="31769"/>
    <cellStyle name="Заголовок 1 62 6" xfId="31768"/>
    <cellStyle name="Заголовок 1 62 7" xfId="31767"/>
    <cellStyle name="Заголовок 1 62 8" xfId="31766"/>
    <cellStyle name="Заголовок 1 63" xfId="31765"/>
    <cellStyle name="Заголовок 1 63 2" xfId="31764"/>
    <cellStyle name="Заголовок 1 63 2 2" xfId="31763"/>
    <cellStyle name="Заголовок 1 63 2 3" xfId="31762"/>
    <cellStyle name="Заголовок 1 63 2 4" xfId="31761"/>
    <cellStyle name="Заголовок 1 63 2 5" xfId="31760"/>
    <cellStyle name="Заголовок 1 63 2 6" xfId="31759"/>
    <cellStyle name="Заголовок 1 63 3" xfId="31758"/>
    <cellStyle name="Заголовок 1 63 4" xfId="31757"/>
    <cellStyle name="Заголовок 1 63 5" xfId="31756"/>
    <cellStyle name="Заголовок 1 63 6" xfId="31755"/>
    <cellStyle name="Заголовок 1 63 7" xfId="31754"/>
    <cellStyle name="Заголовок 1 63 8" xfId="31753"/>
    <cellStyle name="Заголовок 1 64" xfId="31752"/>
    <cellStyle name="Заголовок 1 64 2" xfId="31751"/>
    <cellStyle name="Заголовок 1 64 2 2" xfId="31750"/>
    <cellStyle name="Заголовок 1 64 2 3" xfId="31749"/>
    <cellStyle name="Заголовок 1 64 2 4" xfId="31748"/>
    <cellStyle name="Заголовок 1 64 2 5" xfId="31747"/>
    <cellStyle name="Заголовок 1 64 2 6" xfId="31746"/>
    <cellStyle name="Заголовок 1 64 3" xfId="31745"/>
    <cellStyle name="Заголовок 1 64 4" xfId="31744"/>
    <cellStyle name="Заголовок 1 64 5" xfId="31743"/>
    <cellStyle name="Заголовок 1 64 6" xfId="31742"/>
    <cellStyle name="Заголовок 1 64 7" xfId="31741"/>
    <cellStyle name="Заголовок 1 64 8" xfId="31740"/>
    <cellStyle name="Заголовок 1 65" xfId="31739"/>
    <cellStyle name="Заголовок 1 65 2" xfId="31738"/>
    <cellStyle name="Заголовок 1 65 2 2" xfId="31737"/>
    <cellStyle name="Заголовок 1 65 2 3" xfId="31736"/>
    <cellStyle name="Заголовок 1 65 2 4" xfId="31735"/>
    <cellStyle name="Заголовок 1 65 2 5" xfId="31734"/>
    <cellStyle name="Заголовок 1 65 2 6" xfId="31733"/>
    <cellStyle name="Заголовок 1 65 3" xfId="31732"/>
    <cellStyle name="Заголовок 1 65 4" xfId="31731"/>
    <cellStyle name="Заголовок 1 65 5" xfId="31730"/>
    <cellStyle name="Заголовок 1 65 6" xfId="31729"/>
    <cellStyle name="Заголовок 1 65 7" xfId="31728"/>
    <cellStyle name="Заголовок 1 65 8" xfId="31727"/>
    <cellStyle name="Заголовок 1 66" xfId="31726"/>
    <cellStyle name="Заголовок 1 66 2" xfId="31725"/>
    <cellStyle name="Заголовок 1 66 2 2" xfId="31724"/>
    <cellStyle name="Заголовок 1 66 2 3" xfId="31723"/>
    <cellStyle name="Заголовок 1 66 2 4" xfId="31722"/>
    <cellStyle name="Заголовок 1 66 2 5" xfId="31721"/>
    <cellStyle name="Заголовок 1 66 2 6" xfId="31720"/>
    <cellStyle name="Заголовок 1 66 3" xfId="31719"/>
    <cellStyle name="Заголовок 1 66 4" xfId="31718"/>
    <cellStyle name="Заголовок 1 66 5" xfId="31717"/>
    <cellStyle name="Заголовок 1 66 6" xfId="31716"/>
    <cellStyle name="Заголовок 1 66 7" xfId="31715"/>
    <cellStyle name="Заголовок 1 66 8" xfId="31714"/>
    <cellStyle name="Заголовок 1 67" xfId="31713"/>
    <cellStyle name="Заголовок 1 67 2" xfId="31712"/>
    <cellStyle name="Заголовок 1 67 2 2" xfId="31711"/>
    <cellStyle name="Заголовок 1 67 2 3" xfId="31710"/>
    <cellStyle name="Заголовок 1 67 2 4" xfId="31709"/>
    <cellStyle name="Заголовок 1 67 2 5" xfId="31708"/>
    <cellStyle name="Заголовок 1 67 2 6" xfId="31707"/>
    <cellStyle name="Заголовок 1 67 3" xfId="31706"/>
    <cellStyle name="Заголовок 1 67 4" xfId="31705"/>
    <cellStyle name="Заголовок 1 67 5" xfId="31704"/>
    <cellStyle name="Заголовок 1 67 6" xfId="31703"/>
    <cellStyle name="Заголовок 1 67 7" xfId="31702"/>
    <cellStyle name="Заголовок 1 67 8" xfId="31701"/>
    <cellStyle name="Заголовок 1 68" xfId="31700"/>
    <cellStyle name="Заголовок 1 68 2" xfId="31699"/>
    <cellStyle name="Заголовок 1 68 2 2" xfId="31698"/>
    <cellStyle name="Заголовок 1 68 2 3" xfId="31697"/>
    <cellStyle name="Заголовок 1 68 2 4" xfId="31696"/>
    <cellStyle name="Заголовок 1 68 2 5" xfId="31695"/>
    <cellStyle name="Заголовок 1 68 2 6" xfId="31694"/>
    <cellStyle name="Заголовок 1 68 3" xfId="31693"/>
    <cellStyle name="Заголовок 1 68 4" xfId="31692"/>
    <cellStyle name="Заголовок 1 68 5" xfId="31691"/>
    <cellStyle name="Заголовок 1 68 6" xfId="31690"/>
    <cellStyle name="Заголовок 1 68 7" xfId="31689"/>
    <cellStyle name="Заголовок 1 68 8" xfId="31688"/>
    <cellStyle name="Заголовок 1 69" xfId="31687"/>
    <cellStyle name="Заголовок 1 69 2" xfId="31686"/>
    <cellStyle name="Заголовок 1 69 2 2" xfId="31685"/>
    <cellStyle name="Заголовок 1 69 2 3" xfId="31684"/>
    <cellStyle name="Заголовок 1 69 2 4" xfId="31683"/>
    <cellStyle name="Заголовок 1 69 2 5" xfId="31682"/>
    <cellStyle name="Заголовок 1 69 2 6" xfId="31681"/>
    <cellStyle name="Заголовок 1 69 3" xfId="31680"/>
    <cellStyle name="Заголовок 1 69 4" xfId="31679"/>
    <cellStyle name="Заголовок 1 69 5" xfId="31678"/>
    <cellStyle name="Заголовок 1 69 6" xfId="31677"/>
    <cellStyle name="Заголовок 1 69 7" xfId="31676"/>
    <cellStyle name="Заголовок 1 69 8" xfId="31675"/>
    <cellStyle name="Заголовок 1 7" xfId="31674"/>
    <cellStyle name="Заголовок 1 7 2" xfId="31673"/>
    <cellStyle name="Заголовок 1 7 2 2" xfId="31672"/>
    <cellStyle name="Заголовок 1 7 2 3" xfId="31671"/>
    <cellStyle name="Заголовок 1 7 2 4" xfId="31670"/>
    <cellStyle name="Заголовок 1 7 2 5" xfId="31669"/>
    <cellStyle name="Заголовок 1 7 2 6" xfId="31668"/>
    <cellStyle name="Заголовок 1 7 3" xfId="31667"/>
    <cellStyle name="Заголовок 1 7 4" xfId="31666"/>
    <cellStyle name="Заголовок 1 7 5" xfId="31665"/>
    <cellStyle name="Заголовок 1 7 6" xfId="31664"/>
    <cellStyle name="Заголовок 1 7 7" xfId="31663"/>
    <cellStyle name="Заголовок 1 7 8" xfId="31662"/>
    <cellStyle name="Заголовок 1 70" xfId="31661"/>
    <cellStyle name="Заголовок 1 70 2" xfId="31660"/>
    <cellStyle name="Заголовок 1 70 2 2" xfId="31659"/>
    <cellStyle name="Заголовок 1 70 2 3" xfId="31658"/>
    <cellStyle name="Заголовок 1 70 2 4" xfId="31657"/>
    <cellStyle name="Заголовок 1 70 2 5" xfId="31656"/>
    <cellStyle name="Заголовок 1 70 2 6" xfId="31655"/>
    <cellStyle name="Заголовок 1 70 3" xfId="31654"/>
    <cellStyle name="Заголовок 1 70 4" xfId="31653"/>
    <cellStyle name="Заголовок 1 70 5" xfId="31652"/>
    <cellStyle name="Заголовок 1 70 6" xfId="31651"/>
    <cellStyle name="Заголовок 1 70 7" xfId="31650"/>
    <cellStyle name="Заголовок 1 70 8" xfId="31649"/>
    <cellStyle name="Заголовок 1 71" xfId="31648"/>
    <cellStyle name="Заголовок 1 71 2" xfId="31647"/>
    <cellStyle name="Заголовок 1 71 2 2" xfId="31646"/>
    <cellStyle name="Заголовок 1 71 2 3" xfId="31645"/>
    <cellStyle name="Заголовок 1 71 2 4" xfId="31644"/>
    <cellStyle name="Заголовок 1 71 2 5" xfId="31643"/>
    <cellStyle name="Заголовок 1 71 2 6" xfId="31642"/>
    <cellStyle name="Заголовок 1 71 3" xfId="31641"/>
    <cellStyle name="Заголовок 1 71 4" xfId="31640"/>
    <cellStyle name="Заголовок 1 71 5" xfId="31639"/>
    <cellStyle name="Заголовок 1 71 6" xfId="31638"/>
    <cellStyle name="Заголовок 1 71 7" xfId="31637"/>
    <cellStyle name="Заголовок 1 71 8" xfId="31636"/>
    <cellStyle name="Заголовок 1 72" xfId="31635"/>
    <cellStyle name="Заголовок 1 72 2" xfId="31634"/>
    <cellStyle name="Заголовок 1 72 2 2" xfId="31633"/>
    <cellStyle name="Заголовок 1 72 2 3" xfId="31632"/>
    <cellStyle name="Заголовок 1 72 2 4" xfId="31631"/>
    <cellStyle name="Заголовок 1 72 2 5" xfId="31630"/>
    <cellStyle name="Заголовок 1 72 2 6" xfId="31629"/>
    <cellStyle name="Заголовок 1 72 3" xfId="31628"/>
    <cellStyle name="Заголовок 1 72 4" xfId="31627"/>
    <cellStyle name="Заголовок 1 72 5" xfId="31626"/>
    <cellStyle name="Заголовок 1 72 6" xfId="31625"/>
    <cellStyle name="Заголовок 1 72 7" xfId="31624"/>
    <cellStyle name="Заголовок 1 72 8" xfId="31623"/>
    <cellStyle name="Заголовок 1 73" xfId="31622"/>
    <cellStyle name="Заголовок 1 73 2" xfId="31621"/>
    <cellStyle name="Заголовок 1 73 2 2" xfId="31620"/>
    <cellStyle name="Заголовок 1 73 2 3" xfId="31619"/>
    <cellStyle name="Заголовок 1 73 2 4" xfId="31618"/>
    <cellStyle name="Заголовок 1 73 2 5" xfId="31617"/>
    <cellStyle name="Заголовок 1 73 2 6" xfId="31616"/>
    <cellStyle name="Заголовок 1 73 3" xfId="31615"/>
    <cellStyle name="Заголовок 1 73 4" xfId="31614"/>
    <cellStyle name="Заголовок 1 73 5" xfId="31613"/>
    <cellStyle name="Заголовок 1 73 6" xfId="31612"/>
    <cellStyle name="Заголовок 1 73 7" xfId="31611"/>
    <cellStyle name="Заголовок 1 73 8" xfId="31610"/>
    <cellStyle name="Заголовок 1 74" xfId="31609"/>
    <cellStyle name="Заголовок 1 74 2" xfId="31608"/>
    <cellStyle name="Заголовок 1 74 2 2" xfId="31607"/>
    <cellStyle name="Заголовок 1 74 2 3" xfId="31606"/>
    <cellStyle name="Заголовок 1 74 2 4" xfId="31605"/>
    <cellStyle name="Заголовок 1 74 2 5" xfId="31604"/>
    <cellStyle name="Заголовок 1 74 2 6" xfId="31603"/>
    <cellStyle name="Заголовок 1 74 3" xfId="31602"/>
    <cellStyle name="Заголовок 1 74 4" xfId="31601"/>
    <cellStyle name="Заголовок 1 74 5" xfId="31600"/>
    <cellStyle name="Заголовок 1 74 6" xfId="31599"/>
    <cellStyle name="Заголовок 1 74 7" xfId="31598"/>
    <cellStyle name="Заголовок 1 74 8" xfId="31597"/>
    <cellStyle name="Заголовок 1 75" xfId="31596"/>
    <cellStyle name="Заголовок 1 75 2" xfId="31595"/>
    <cellStyle name="Заголовок 1 75 2 2" xfId="31594"/>
    <cellStyle name="Заголовок 1 75 2 3" xfId="31593"/>
    <cellStyle name="Заголовок 1 75 2 4" xfId="31592"/>
    <cellStyle name="Заголовок 1 75 2 5" xfId="31591"/>
    <cellStyle name="Заголовок 1 75 2 6" xfId="31590"/>
    <cellStyle name="Заголовок 1 75 3" xfId="31589"/>
    <cellStyle name="Заголовок 1 75 4" xfId="31588"/>
    <cellStyle name="Заголовок 1 75 5" xfId="31587"/>
    <cellStyle name="Заголовок 1 75 6" xfId="31586"/>
    <cellStyle name="Заголовок 1 75 7" xfId="31585"/>
    <cellStyle name="Заголовок 1 75 8" xfId="31584"/>
    <cellStyle name="Заголовок 1 76" xfId="31583"/>
    <cellStyle name="Заголовок 1 76 2" xfId="31582"/>
    <cellStyle name="Заголовок 1 76 2 2" xfId="31581"/>
    <cellStyle name="Заголовок 1 76 2 3" xfId="31580"/>
    <cellStyle name="Заголовок 1 76 2 4" xfId="31579"/>
    <cellStyle name="Заголовок 1 76 2 5" xfId="31578"/>
    <cellStyle name="Заголовок 1 76 2 6" xfId="31577"/>
    <cellStyle name="Заголовок 1 76 3" xfId="31576"/>
    <cellStyle name="Заголовок 1 76 4" xfId="31575"/>
    <cellStyle name="Заголовок 1 76 5" xfId="31574"/>
    <cellStyle name="Заголовок 1 76 6" xfId="31573"/>
    <cellStyle name="Заголовок 1 76 7" xfId="31572"/>
    <cellStyle name="Заголовок 1 76 8" xfId="31571"/>
    <cellStyle name="Заголовок 1 77" xfId="31570"/>
    <cellStyle name="Заголовок 1 77 2" xfId="31569"/>
    <cellStyle name="Заголовок 1 77 2 2" xfId="31568"/>
    <cellStyle name="Заголовок 1 77 2 3" xfId="31567"/>
    <cellStyle name="Заголовок 1 77 2 4" xfId="31566"/>
    <cellStyle name="Заголовок 1 77 2 5" xfId="31565"/>
    <cellStyle name="Заголовок 1 77 2 6" xfId="31564"/>
    <cellStyle name="Заголовок 1 77 3" xfId="31563"/>
    <cellStyle name="Заголовок 1 77 4" xfId="31562"/>
    <cellStyle name="Заголовок 1 77 5" xfId="31561"/>
    <cellStyle name="Заголовок 1 77 6" xfId="31560"/>
    <cellStyle name="Заголовок 1 77 7" xfId="31559"/>
    <cellStyle name="Заголовок 1 77 8" xfId="31558"/>
    <cellStyle name="Заголовок 1 78" xfId="31557"/>
    <cellStyle name="Заголовок 1 78 2" xfId="31556"/>
    <cellStyle name="Заголовок 1 78 2 2" xfId="31555"/>
    <cellStyle name="Заголовок 1 78 2 3" xfId="31554"/>
    <cellStyle name="Заголовок 1 78 2 4" xfId="31553"/>
    <cellStyle name="Заголовок 1 78 2 5" xfId="31552"/>
    <cellStyle name="Заголовок 1 78 2 6" xfId="31551"/>
    <cellStyle name="Заголовок 1 78 3" xfId="31550"/>
    <cellStyle name="Заголовок 1 78 4" xfId="31549"/>
    <cellStyle name="Заголовок 1 78 5" xfId="31548"/>
    <cellStyle name="Заголовок 1 78 6" xfId="31547"/>
    <cellStyle name="Заголовок 1 78 7" xfId="31546"/>
    <cellStyle name="Заголовок 1 78 8" xfId="31545"/>
    <cellStyle name="Заголовок 1 79" xfId="31544"/>
    <cellStyle name="Заголовок 1 79 2" xfId="31543"/>
    <cellStyle name="Заголовок 1 79 2 2" xfId="31542"/>
    <cellStyle name="Заголовок 1 79 2 3" xfId="31541"/>
    <cellStyle name="Заголовок 1 79 2 4" xfId="31540"/>
    <cellStyle name="Заголовок 1 79 2 5" xfId="31539"/>
    <cellStyle name="Заголовок 1 79 2 6" xfId="31538"/>
    <cellStyle name="Заголовок 1 79 3" xfId="31537"/>
    <cellStyle name="Заголовок 1 79 4" xfId="31536"/>
    <cellStyle name="Заголовок 1 79 5" xfId="31535"/>
    <cellStyle name="Заголовок 1 79 6" xfId="31534"/>
    <cellStyle name="Заголовок 1 79 7" xfId="31533"/>
    <cellStyle name="Заголовок 1 79 8" xfId="31532"/>
    <cellStyle name="Заголовок 1 8" xfId="31531"/>
    <cellStyle name="Заголовок 1 8 2" xfId="31530"/>
    <cellStyle name="Заголовок 1 8 2 2" xfId="31529"/>
    <cellStyle name="Заголовок 1 8 2 3" xfId="31528"/>
    <cellStyle name="Заголовок 1 8 2 4" xfId="31527"/>
    <cellStyle name="Заголовок 1 8 2 5" xfId="31526"/>
    <cellStyle name="Заголовок 1 8 2 6" xfId="31525"/>
    <cellStyle name="Заголовок 1 8 3" xfId="31524"/>
    <cellStyle name="Заголовок 1 8 4" xfId="31523"/>
    <cellStyle name="Заголовок 1 8 5" xfId="31522"/>
    <cellStyle name="Заголовок 1 8 6" xfId="31521"/>
    <cellStyle name="Заголовок 1 8 7" xfId="31520"/>
    <cellStyle name="Заголовок 1 8 8" xfId="31519"/>
    <cellStyle name="Заголовок 1 80" xfId="31518"/>
    <cellStyle name="Заголовок 1 80 2" xfId="31517"/>
    <cellStyle name="Заголовок 1 80 2 2" xfId="31516"/>
    <cellStyle name="Заголовок 1 80 2 3" xfId="31515"/>
    <cellStyle name="Заголовок 1 80 2 4" xfId="31514"/>
    <cellStyle name="Заголовок 1 80 2 5" xfId="31513"/>
    <cellStyle name="Заголовок 1 80 2 6" xfId="31512"/>
    <cellStyle name="Заголовок 1 80 3" xfId="31511"/>
    <cellStyle name="Заголовок 1 80 4" xfId="31510"/>
    <cellStyle name="Заголовок 1 80 5" xfId="31509"/>
    <cellStyle name="Заголовок 1 80 6" xfId="31508"/>
    <cellStyle name="Заголовок 1 80 7" xfId="31507"/>
    <cellStyle name="Заголовок 1 80 8" xfId="31506"/>
    <cellStyle name="Заголовок 1 81" xfId="31505"/>
    <cellStyle name="Заголовок 1 81 2" xfId="31504"/>
    <cellStyle name="Заголовок 1 81 2 2" xfId="31503"/>
    <cellStyle name="Заголовок 1 81 2 3" xfId="31502"/>
    <cellStyle name="Заголовок 1 81 2 4" xfId="31501"/>
    <cellStyle name="Заголовок 1 81 2 5" xfId="31500"/>
    <cellStyle name="Заголовок 1 81 2 6" xfId="31499"/>
    <cellStyle name="Заголовок 1 81 3" xfId="31498"/>
    <cellStyle name="Заголовок 1 81 4" xfId="31497"/>
    <cellStyle name="Заголовок 1 81 5" xfId="31496"/>
    <cellStyle name="Заголовок 1 81 6" xfId="31495"/>
    <cellStyle name="Заголовок 1 81 7" xfId="31494"/>
    <cellStyle name="Заголовок 1 81 8" xfId="31493"/>
    <cellStyle name="Заголовок 1 82" xfId="31492"/>
    <cellStyle name="Заголовок 1 82 2" xfId="31491"/>
    <cellStyle name="Заголовок 1 82 2 2" xfId="31490"/>
    <cellStyle name="Заголовок 1 82 2 3" xfId="31489"/>
    <cellStyle name="Заголовок 1 82 2 4" xfId="31488"/>
    <cellStyle name="Заголовок 1 82 2 5" xfId="31487"/>
    <cellStyle name="Заголовок 1 82 2 6" xfId="31486"/>
    <cellStyle name="Заголовок 1 82 3" xfId="31485"/>
    <cellStyle name="Заголовок 1 82 4" xfId="31484"/>
    <cellStyle name="Заголовок 1 82 5" xfId="31483"/>
    <cellStyle name="Заголовок 1 82 6" xfId="31482"/>
    <cellStyle name="Заголовок 1 82 7" xfId="31481"/>
    <cellStyle name="Заголовок 1 82 8" xfId="31480"/>
    <cellStyle name="Заголовок 1 83" xfId="31479"/>
    <cellStyle name="Заголовок 1 83 2" xfId="31478"/>
    <cellStyle name="Заголовок 1 83 2 2" xfId="31477"/>
    <cellStyle name="Заголовок 1 83 2 3" xfId="31476"/>
    <cellStyle name="Заголовок 1 83 2 4" xfId="31475"/>
    <cellStyle name="Заголовок 1 83 2 5" xfId="31474"/>
    <cellStyle name="Заголовок 1 83 2 6" xfId="31473"/>
    <cellStyle name="Заголовок 1 83 3" xfId="31472"/>
    <cellStyle name="Заголовок 1 83 4" xfId="31471"/>
    <cellStyle name="Заголовок 1 83 5" xfId="31470"/>
    <cellStyle name="Заголовок 1 83 6" xfId="31469"/>
    <cellStyle name="Заголовок 1 83 7" xfId="31468"/>
    <cellStyle name="Заголовок 1 83 8" xfId="31467"/>
    <cellStyle name="Заголовок 1 84" xfId="31466"/>
    <cellStyle name="Заголовок 1 84 2" xfId="31465"/>
    <cellStyle name="Заголовок 1 84 2 2" xfId="31464"/>
    <cellStyle name="Заголовок 1 84 2 3" xfId="31463"/>
    <cellStyle name="Заголовок 1 84 2 4" xfId="31462"/>
    <cellStyle name="Заголовок 1 84 2 5" xfId="31461"/>
    <cellStyle name="Заголовок 1 84 2 6" xfId="31460"/>
    <cellStyle name="Заголовок 1 84 3" xfId="31459"/>
    <cellStyle name="Заголовок 1 84 4" xfId="31458"/>
    <cellStyle name="Заголовок 1 84 5" xfId="31457"/>
    <cellStyle name="Заголовок 1 84 6" xfId="31456"/>
    <cellStyle name="Заголовок 1 84 7" xfId="31455"/>
    <cellStyle name="Заголовок 1 84 8" xfId="31454"/>
    <cellStyle name="Заголовок 1 85" xfId="31453"/>
    <cellStyle name="Заголовок 1 85 2" xfId="31452"/>
    <cellStyle name="Заголовок 1 85 2 2" xfId="31451"/>
    <cellStyle name="Заголовок 1 85 2 3" xfId="31450"/>
    <cellStyle name="Заголовок 1 85 2 4" xfId="31449"/>
    <cellStyle name="Заголовок 1 85 2 5" xfId="31448"/>
    <cellStyle name="Заголовок 1 85 2 6" xfId="31447"/>
    <cellStyle name="Заголовок 1 85 3" xfId="31446"/>
    <cellStyle name="Заголовок 1 85 4" xfId="31445"/>
    <cellStyle name="Заголовок 1 85 5" xfId="31444"/>
    <cellStyle name="Заголовок 1 85 6" xfId="31443"/>
    <cellStyle name="Заголовок 1 85 7" xfId="31442"/>
    <cellStyle name="Заголовок 1 85 8" xfId="31441"/>
    <cellStyle name="Заголовок 1 86" xfId="31440"/>
    <cellStyle name="Заголовок 1 86 2" xfId="31439"/>
    <cellStyle name="Заголовок 1 86 2 2" xfId="31438"/>
    <cellStyle name="Заголовок 1 86 2 3" xfId="31437"/>
    <cellStyle name="Заголовок 1 86 2 4" xfId="31436"/>
    <cellStyle name="Заголовок 1 86 2 5" xfId="31435"/>
    <cellStyle name="Заголовок 1 86 2 6" xfId="31434"/>
    <cellStyle name="Заголовок 1 86 3" xfId="31433"/>
    <cellStyle name="Заголовок 1 86 4" xfId="31432"/>
    <cellStyle name="Заголовок 1 86 5" xfId="31431"/>
    <cellStyle name="Заголовок 1 86 6" xfId="31430"/>
    <cellStyle name="Заголовок 1 86 7" xfId="31429"/>
    <cellStyle name="Заголовок 1 86 8" xfId="31428"/>
    <cellStyle name="Заголовок 1 87" xfId="31427"/>
    <cellStyle name="Заголовок 1 87 2" xfId="31426"/>
    <cellStyle name="Заголовок 1 87 2 2" xfId="31425"/>
    <cellStyle name="Заголовок 1 87 2 3" xfId="31424"/>
    <cellStyle name="Заголовок 1 87 2 4" xfId="31423"/>
    <cellStyle name="Заголовок 1 87 2 5" xfId="31422"/>
    <cellStyle name="Заголовок 1 87 2 6" xfId="31421"/>
    <cellStyle name="Заголовок 1 87 3" xfId="31420"/>
    <cellStyle name="Заголовок 1 87 4" xfId="31419"/>
    <cellStyle name="Заголовок 1 87 5" xfId="31418"/>
    <cellStyle name="Заголовок 1 87 6" xfId="31417"/>
    <cellStyle name="Заголовок 1 87 7" xfId="31416"/>
    <cellStyle name="Заголовок 1 87 8" xfId="31415"/>
    <cellStyle name="Заголовок 1 88" xfId="31414"/>
    <cellStyle name="Заголовок 1 88 2" xfId="31413"/>
    <cellStyle name="Заголовок 1 88 2 2" xfId="31412"/>
    <cellStyle name="Заголовок 1 88 2 3" xfId="31411"/>
    <cellStyle name="Заголовок 1 88 2 4" xfId="31410"/>
    <cellStyle name="Заголовок 1 88 2 5" xfId="31409"/>
    <cellStyle name="Заголовок 1 88 2 6" xfId="31408"/>
    <cellStyle name="Заголовок 1 88 3" xfId="31407"/>
    <cellStyle name="Заголовок 1 88 4" xfId="31406"/>
    <cellStyle name="Заголовок 1 88 5" xfId="31405"/>
    <cellStyle name="Заголовок 1 88 6" xfId="31404"/>
    <cellStyle name="Заголовок 1 88 7" xfId="31403"/>
    <cellStyle name="Заголовок 1 88 8" xfId="31402"/>
    <cellStyle name="Заголовок 1 89" xfId="31401"/>
    <cellStyle name="Заголовок 1 89 2" xfId="31400"/>
    <cellStyle name="Заголовок 1 89 2 2" xfId="31399"/>
    <cellStyle name="Заголовок 1 89 2 3" xfId="31398"/>
    <cellStyle name="Заголовок 1 89 2 4" xfId="31397"/>
    <cellStyle name="Заголовок 1 89 2 5" xfId="31396"/>
    <cellStyle name="Заголовок 1 89 2 6" xfId="31395"/>
    <cellStyle name="Заголовок 1 89 3" xfId="31394"/>
    <cellStyle name="Заголовок 1 89 4" xfId="31393"/>
    <cellStyle name="Заголовок 1 89 5" xfId="31392"/>
    <cellStyle name="Заголовок 1 89 6" xfId="31391"/>
    <cellStyle name="Заголовок 1 89 7" xfId="31390"/>
    <cellStyle name="Заголовок 1 89 8" xfId="31389"/>
    <cellStyle name="Заголовок 1 9" xfId="31388"/>
    <cellStyle name="Заголовок 1 9 2" xfId="31387"/>
    <cellStyle name="Заголовок 1 9 2 2" xfId="31386"/>
    <cellStyle name="Заголовок 1 9 2 3" xfId="31385"/>
    <cellStyle name="Заголовок 1 9 2 4" xfId="31384"/>
    <cellStyle name="Заголовок 1 9 2 5" xfId="31383"/>
    <cellStyle name="Заголовок 1 9 2 6" xfId="31382"/>
    <cellStyle name="Заголовок 1 9 3" xfId="31381"/>
    <cellStyle name="Заголовок 1 9 4" xfId="31380"/>
    <cellStyle name="Заголовок 1 9 5" xfId="31379"/>
    <cellStyle name="Заголовок 1 9 6" xfId="31378"/>
    <cellStyle name="Заголовок 1 9 7" xfId="31377"/>
    <cellStyle name="Заголовок 1 9 8" xfId="31376"/>
    <cellStyle name="Заголовок 1 90" xfId="31375"/>
    <cellStyle name="Заголовок 1 90 2" xfId="31374"/>
    <cellStyle name="Заголовок 1 90 2 2" xfId="31373"/>
    <cellStyle name="Заголовок 1 90 2 3" xfId="31372"/>
    <cellStyle name="Заголовок 1 90 2 4" xfId="31371"/>
    <cellStyle name="Заголовок 1 90 2 5" xfId="31370"/>
    <cellStyle name="Заголовок 1 90 2 6" xfId="31369"/>
    <cellStyle name="Заголовок 1 90 3" xfId="31368"/>
    <cellStyle name="Заголовок 1 90 4" xfId="31367"/>
    <cellStyle name="Заголовок 1 90 5" xfId="31366"/>
    <cellStyle name="Заголовок 1 90 6" xfId="31365"/>
    <cellStyle name="Заголовок 1 90 7" xfId="31364"/>
    <cellStyle name="Заголовок 1 90 8" xfId="31363"/>
    <cellStyle name="Заголовок 1 91" xfId="31362"/>
    <cellStyle name="Заголовок 1 91 2" xfId="31361"/>
    <cellStyle name="Заголовок 1 91 2 2" xfId="31360"/>
    <cellStyle name="Заголовок 1 91 2 3" xfId="31359"/>
    <cellStyle name="Заголовок 1 91 2 4" xfId="31358"/>
    <cellStyle name="Заголовок 1 91 2 5" xfId="31357"/>
    <cellStyle name="Заголовок 1 91 2 6" xfId="31356"/>
    <cellStyle name="Заголовок 1 91 3" xfId="31355"/>
    <cellStyle name="Заголовок 1 91 4" xfId="31354"/>
    <cellStyle name="Заголовок 1 91 5" xfId="31353"/>
    <cellStyle name="Заголовок 1 91 6" xfId="31352"/>
    <cellStyle name="Заголовок 1 91 7" xfId="31351"/>
    <cellStyle name="Заголовок 1 91 8" xfId="31350"/>
    <cellStyle name="Заголовок 1 92" xfId="31349"/>
    <cellStyle name="Заголовок 1 92 2" xfId="31348"/>
    <cellStyle name="Заголовок 1 92 2 2" xfId="31347"/>
    <cellStyle name="Заголовок 1 92 2 3" xfId="31346"/>
    <cellStyle name="Заголовок 1 92 2 4" xfId="31345"/>
    <cellStyle name="Заголовок 1 92 2 5" xfId="31344"/>
    <cellStyle name="Заголовок 1 92 2 6" xfId="31343"/>
    <cellStyle name="Заголовок 1 92 3" xfId="31342"/>
    <cellStyle name="Заголовок 1 92 4" xfId="31341"/>
    <cellStyle name="Заголовок 1 92 5" xfId="31340"/>
    <cellStyle name="Заголовок 1 92 6" xfId="31339"/>
    <cellStyle name="Заголовок 1 92 7" xfId="31338"/>
    <cellStyle name="Заголовок 1 92 8" xfId="31337"/>
    <cellStyle name="Заголовок 1 93" xfId="31336"/>
    <cellStyle name="Заголовок 1 93 2" xfId="31335"/>
    <cellStyle name="Заголовок 1 93 2 2" xfId="31334"/>
    <cellStyle name="Заголовок 1 93 2 3" xfId="31333"/>
    <cellStyle name="Заголовок 1 93 2 4" xfId="31332"/>
    <cellStyle name="Заголовок 1 93 2 5" xfId="31331"/>
    <cellStyle name="Заголовок 1 93 2 6" xfId="31330"/>
    <cellStyle name="Заголовок 1 93 3" xfId="31329"/>
    <cellStyle name="Заголовок 1 93 4" xfId="31328"/>
    <cellStyle name="Заголовок 1 93 5" xfId="31327"/>
    <cellStyle name="Заголовок 1 93 6" xfId="31326"/>
    <cellStyle name="Заголовок 1 93 7" xfId="31325"/>
    <cellStyle name="Заголовок 1 93 8" xfId="31324"/>
    <cellStyle name="Заголовок 1 94" xfId="31323"/>
    <cellStyle name="Заголовок 1 94 2" xfId="31322"/>
    <cellStyle name="Заголовок 1 94 2 2" xfId="31321"/>
    <cellStyle name="Заголовок 1 94 2 3" xfId="31320"/>
    <cellStyle name="Заголовок 1 94 2 4" xfId="31319"/>
    <cellStyle name="Заголовок 1 94 2 5" xfId="31318"/>
    <cellStyle name="Заголовок 1 94 2 6" xfId="31317"/>
    <cellStyle name="Заголовок 1 94 3" xfId="31316"/>
    <cellStyle name="Заголовок 1 94 4" xfId="31315"/>
    <cellStyle name="Заголовок 1 94 5" xfId="31314"/>
    <cellStyle name="Заголовок 1 94 6" xfId="31313"/>
    <cellStyle name="Заголовок 1 94 7" xfId="31312"/>
    <cellStyle name="Заголовок 1 94 8" xfId="31311"/>
    <cellStyle name="Заголовок 1 95" xfId="31310"/>
    <cellStyle name="Заголовок 1 95 2" xfId="31309"/>
    <cellStyle name="Заголовок 1 95 2 2" xfId="31308"/>
    <cellStyle name="Заголовок 1 95 2 3" xfId="31307"/>
    <cellStyle name="Заголовок 1 95 2 4" xfId="31306"/>
    <cellStyle name="Заголовок 1 95 2 5" xfId="31305"/>
    <cellStyle name="Заголовок 1 95 2 6" xfId="31304"/>
    <cellStyle name="Заголовок 1 95 3" xfId="31303"/>
    <cellStyle name="Заголовок 1 95 4" xfId="31302"/>
    <cellStyle name="Заголовок 1 95 5" xfId="31301"/>
    <cellStyle name="Заголовок 1 95 6" xfId="31300"/>
    <cellStyle name="Заголовок 1 95 7" xfId="31299"/>
    <cellStyle name="Заголовок 1 95 8" xfId="31298"/>
    <cellStyle name="Заголовок 1 96" xfId="31297"/>
    <cellStyle name="Заголовок 1 96 2" xfId="31296"/>
    <cellStyle name="Заголовок 1 96 2 2" xfId="31295"/>
    <cellStyle name="Заголовок 1 96 2 3" xfId="31294"/>
    <cellStyle name="Заголовок 1 96 2 4" xfId="31293"/>
    <cellStyle name="Заголовок 1 96 2 5" xfId="31292"/>
    <cellStyle name="Заголовок 1 96 2 6" xfId="31291"/>
    <cellStyle name="Заголовок 1 96 3" xfId="31290"/>
    <cellStyle name="Заголовок 1 96 4" xfId="31289"/>
    <cellStyle name="Заголовок 1 96 5" xfId="31288"/>
    <cellStyle name="Заголовок 1 96 6" xfId="31287"/>
    <cellStyle name="Заголовок 1 96 7" xfId="31286"/>
    <cellStyle name="Заголовок 1 96 8" xfId="31285"/>
    <cellStyle name="Заголовок 1 97" xfId="31284"/>
    <cellStyle name="Заголовок 1 97 2" xfId="31283"/>
    <cellStyle name="Заголовок 1 97 2 2" xfId="31282"/>
    <cellStyle name="Заголовок 1 97 2 3" xfId="31281"/>
    <cellStyle name="Заголовок 1 97 2 4" xfId="31280"/>
    <cellStyle name="Заголовок 1 97 2 5" xfId="31279"/>
    <cellStyle name="Заголовок 1 97 2 6" xfId="31278"/>
    <cellStyle name="Заголовок 1 97 3" xfId="31277"/>
    <cellStyle name="Заголовок 1 97 4" xfId="31276"/>
    <cellStyle name="Заголовок 1 97 5" xfId="31275"/>
    <cellStyle name="Заголовок 1 97 6" xfId="31274"/>
    <cellStyle name="Заголовок 1 97 7" xfId="31273"/>
    <cellStyle name="Заголовок 1 97 8" xfId="31272"/>
    <cellStyle name="Заголовок 1 98" xfId="31271"/>
    <cellStyle name="Заголовок 1 98 2" xfId="31270"/>
    <cellStyle name="Заголовок 1 98 2 2" xfId="31269"/>
    <cellStyle name="Заголовок 1 98 2 3" xfId="31268"/>
    <cellStyle name="Заголовок 1 98 2 4" xfId="31267"/>
    <cellStyle name="Заголовок 1 98 2 5" xfId="31266"/>
    <cellStyle name="Заголовок 1 98 2 6" xfId="31265"/>
    <cellStyle name="Заголовок 1 98 3" xfId="31264"/>
    <cellStyle name="Заголовок 1 98 4" xfId="31263"/>
    <cellStyle name="Заголовок 1 98 5" xfId="31262"/>
    <cellStyle name="Заголовок 1 98 6" xfId="31261"/>
    <cellStyle name="Заголовок 1 98 7" xfId="31260"/>
    <cellStyle name="Заголовок 1 98 8" xfId="31259"/>
    <cellStyle name="Заголовок 1 99" xfId="31258"/>
    <cellStyle name="Заголовок 1 99 2" xfId="31257"/>
    <cellStyle name="Заголовок 1 99 2 2" xfId="31256"/>
    <cellStyle name="Заголовок 1 99 2 3" xfId="31255"/>
    <cellStyle name="Заголовок 1 99 2 4" xfId="31254"/>
    <cellStyle name="Заголовок 1 99 2 5" xfId="31253"/>
    <cellStyle name="Заголовок 1 99 2 6" xfId="31252"/>
    <cellStyle name="Заголовок 1 99 3" xfId="31251"/>
    <cellStyle name="Заголовок 1 99 4" xfId="31250"/>
    <cellStyle name="Заголовок 1 99 5" xfId="31249"/>
    <cellStyle name="Заголовок 1 99 6" xfId="31248"/>
    <cellStyle name="Заголовок 1 99 7" xfId="31247"/>
    <cellStyle name="Заголовок 1 99 8" xfId="31246"/>
    <cellStyle name="Заголовок 2 10" xfId="31245"/>
    <cellStyle name="Заголовок 2 10 2" xfId="31244"/>
    <cellStyle name="Заголовок 2 10 2 2" xfId="31243"/>
    <cellStyle name="Заголовок 2 10 2 3" xfId="31242"/>
    <cellStyle name="Заголовок 2 10 2 4" xfId="31241"/>
    <cellStyle name="Заголовок 2 10 2 5" xfId="31240"/>
    <cellStyle name="Заголовок 2 10 2 6" xfId="31239"/>
    <cellStyle name="Заголовок 2 10 3" xfId="31238"/>
    <cellStyle name="Заголовок 2 10 4" xfId="31237"/>
    <cellStyle name="Заголовок 2 10 5" xfId="31236"/>
    <cellStyle name="Заголовок 2 10 6" xfId="31235"/>
    <cellStyle name="Заголовок 2 10 7" xfId="31234"/>
    <cellStyle name="Заголовок 2 10 8" xfId="31233"/>
    <cellStyle name="Заголовок 2 100" xfId="31232"/>
    <cellStyle name="Заголовок 2 100 2" xfId="31231"/>
    <cellStyle name="Заголовок 2 100 2 2" xfId="31230"/>
    <cellStyle name="Заголовок 2 100 2 3" xfId="31229"/>
    <cellStyle name="Заголовок 2 100 2 4" xfId="31228"/>
    <cellStyle name="Заголовок 2 100 2 5" xfId="31227"/>
    <cellStyle name="Заголовок 2 100 2 6" xfId="31226"/>
    <cellStyle name="Заголовок 2 100 3" xfId="31225"/>
    <cellStyle name="Заголовок 2 100 4" xfId="31224"/>
    <cellStyle name="Заголовок 2 100 5" xfId="31223"/>
    <cellStyle name="Заголовок 2 100 6" xfId="31222"/>
    <cellStyle name="Заголовок 2 100 7" xfId="31221"/>
    <cellStyle name="Заголовок 2 100 8" xfId="31220"/>
    <cellStyle name="Заголовок 2 101" xfId="31219"/>
    <cellStyle name="Заголовок 2 101 2" xfId="31218"/>
    <cellStyle name="Заголовок 2 101 2 2" xfId="31217"/>
    <cellStyle name="Заголовок 2 101 2 3" xfId="31216"/>
    <cellStyle name="Заголовок 2 101 2 4" xfId="31215"/>
    <cellStyle name="Заголовок 2 101 2 5" xfId="31214"/>
    <cellStyle name="Заголовок 2 101 2 6" xfId="31213"/>
    <cellStyle name="Заголовок 2 101 3" xfId="31212"/>
    <cellStyle name="Заголовок 2 101 4" xfId="31211"/>
    <cellStyle name="Заголовок 2 101 5" xfId="31210"/>
    <cellStyle name="Заголовок 2 101 6" xfId="31209"/>
    <cellStyle name="Заголовок 2 101 7" xfId="31208"/>
    <cellStyle name="Заголовок 2 101 8" xfId="31207"/>
    <cellStyle name="Заголовок 2 102" xfId="31206"/>
    <cellStyle name="Заголовок 2 102 2" xfId="31205"/>
    <cellStyle name="Заголовок 2 102 2 2" xfId="31204"/>
    <cellStyle name="Заголовок 2 102 2 3" xfId="31203"/>
    <cellStyle name="Заголовок 2 102 2 4" xfId="31202"/>
    <cellStyle name="Заголовок 2 102 2 5" xfId="31201"/>
    <cellStyle name="Заголовок 2 102 2 6" xfId="31200"/>
    <cellStyle name="Заголовок 2 102 3" xfId="31199"/>
    <cellStyle name="Заголовок 2 102 4" xfId="31198"/>
    <cellStyle name="Заголовок 2 102 5" xfId="31197"/>
    <cellStyle name="Заголовок 2 102 6" xfId="31196"/>
    <cellStyle name="Заголовок 2 102 7" xfId="31195"/>
    <cellStyle name="Заголовок 2 102 8" xfId="31194"/>
    <cellStyle name="Заголовок 2 103" xfId="31193"/>
    <cellStyle name="Заголовок 2 103 2" xfId="31192"/>
    <cellStyle name="Заголовок 2 103 2 2" xfId="31191"/>
    <cellStyle name="Заголовок 2 103 2 3" xfId="31190"/>
    <cellStyle name="Заголовок 2 103 2 4" xfId="31189"/>
    <cellStyle name="Заголовок 2 103 2 5" xfId="31188"/>
    <cellStyle name="Заголовок 2 103 2 6" xfId="31187"/>
    <cellStyle name="Заголовок 2 103 3" xfId="31186"/>
    <cellStyle name="Заголовок 2 103 4" xfId="31185"/>
    <cellStyle name="Заголовок 2 103 5" xfId="31184"/>
    <cellStyle name="Заголовок 2 103 6" xfId="31183"/>
    <cellStyle name="Заголовок 2 103 7" xfId="31182"/>
    <cellStyle name="Заголовок 2 103 8" xfId="31181"/>
    <cellStyle name="Заголовок 2 104" xfId="31180"/>
    <cellStyle name="Заголовок 2 104 2" xfId="31179"/>
    <cellStyle name="Заголовок 2 104 2 2" xfId="31178"/>
    <cellStyle name="Заголовок 2 104 2 3" xfId="31177"/>
    <cellStyle name="Заголовок 2 104 2 4" xfId="31176"/>
    <cellStyle name="Заголовок 2 104 2 5" xfId="31175"/>
    <cellStyle name="Заголовок 2 104 2 6" xfId="31174"/>
    <cellStyle name="Заголовок 2 104 3" xfId="31173"/>
    <cellStyle name="Заголовок 2 104 4" xfId="31172"/>
    <cellStyle name="Заголовок 2 104 5" xfId="31171"/>
    <cellStyle name="Заголовок 2 104 6" xfId="31170"/>
    <cellStyle name="Заголовок 2 104 7" xfId="31169"/>
    <cellStyle name="Заголовок 2 104 8" xfId="31168"/>
    <cellStyle name="Заголовок 2 105" xfId="31167"/>
    <cellStyle name="Заголовок 2 105 2" xfId="31166"/>
    <cellStyle name="Заголовок 2 105 2 2" xfId="31165"/>
    <cellStyle name="Заголовок 2 105 2 3" xfId="31164"/>
    <cellStyle name="Заголовок 2 105 2 4" xfId="31163"/>
    <cellStyle name="Заголовок 2 105 2 5" xfId="31162"/>
    <cellStyle name="Заголовок 2 105 2 6" xfId="31161"/>
    <cellStyle name="Заголовок 2 105 3" xfId="31160"/>
    <cellStyle name="Заголовок 2 105 4" xfId="31159"/>
    <cellStyle name="Заголовок 2 105 5" xfId="31158"/>
    <cellStyle name="Заголовок 2 105 6" xfId="31157"/>
    <cellStyle name="Заголовок 2 105 7" xfId="31156"/>
    <cellStyle name="Заголовок 2 105 8" xfId="31155"/>
    <cellStyle name="Заголовок 2 106" xfId="31154"/>
    <cellStyle name="Заголовок 2 106 2" xfId="31153"/>
    <cellStyle name="Заголовок 2 106 2 2" xfId="31152"/>
    <cellStyle name="Заголовок 2 106 2 3" xfId="31151"/>
    <cellStyle name="Заголовок 2 106 2 4" xfId="31150"/>
    <cellStyle name="Заголовок 2 106 2 5" xfId="31149"/>
    <cellStyle name="Заголовок 2 106 2 6" xfId="31148"/>
    <cellStyle name="Заголовок 2 106 3" xfId="31147"/>
    <cellStyle name="Заголовок 2 106 4" xfId="31146"/>
    <cellStyle name="Заголовок 2 106 5" xfId="31145"/>
    <cellStyle name="Заголовок 2 106 6" xfId="31144"/>
    <cellStyle name="Заголовок 2 106 7" xfId="31143"/>
    <cellStyle name="Заголовок 2 106 8" xfId="31142"/>
    <cellStyle name="Заголовок 2 107" xfId="31141"/>
    <cellStyle name="Заголовок 2 107 2" xfId="31140"/>
    <cellStyle name="Заголовок 2 107 2 2" xfId="31139"/>
    <cellStyle name="Заголовок 2 107 2 3" xfId="31138"/>
    <cellStyle name="Заголовок 2 107 2 4" xfId="31137"/>
    <cellStyle name="Заголовок 2 107 2 5" xfId="31136"/>
    <cellStyle name="Заголовок 2 107 2 6" xfId="31135"/>
    <cellStyle name="Заголовок 2 107 3" xfId="31134"/>
    <cellStyle name="Заголовок 2 107 4" xfId="31133"/>
    <cellStyle name="Заголовок 2 107 5" xfId="31132"/>
    <cellStyle name="Заголовок 2 107 6" xfId="31131"/>
    <cellStyle name="Заголовок 2 107 7" xfId="31130"/>
    <cellStyle name="Заголовок 2 107 8" xfId="31129"/>
    <cellStyle name="Заголовок 2 108" xfId="31128"/>
    <cellStyle name="Заголовок 2 108 2" xfId="31127"/>
    <cellStyle name="Заголовок 2 108 2 2" xfId="31126"/>
    <cellStyle name="Заголовок 2 108 2 3" xfId="31125"/>
    <cellStyle name="Заголовок 2 108 2 4" xfId="31124"/>
    <cellStyle name="Заголовок 2 108 2 5" xfId="31123"/>
    <cellStyle name="Заголовок 2 108 2 6" xfId="31122"/>
    <cellStyle name="Заголовок 2 108 3" xfId="31121"/>
    <cellStyle name="Заголовок 2 108 4" xfId="31120"/>
    <cellStyle name="Заголовок 2 108 5" xfId="31119"/>
    <cellStyle name="Заголовок 2 108 6" xfId="31118"/>
    <cellStyle name="Заголовок 2 108 7" xfId="31117"/>
    <cellStyle name="Заголовок 2 108 8" xfId="31116"/>
    <cellStyle name="Заголовок 2 109" xfId="31115"/>
    <cellStyle name="Заголовок 2 109 2" xfId="31114"/>
    <cellStyle name="Заголовок 2 109 2 2" xfId="31113"/>
    <cellStyle name="Заголовок 2 109 2 3" xfId="31112"/>
    <cellStyle name="Заголовок 2 109 2 4" xfId="31111"/>
    <cellStyle name="Заголовок 2 109 2 5" xfId="31110"/>
    <cellStyle name="Заголовок 2 109 2 6" xfId="31109"/>
    <cellStyle name="Заголовок 2 109 3" xfId="31108"/>
    <cellStyle name="Заголовок 2 109 4" xfId="31107"/>
    <cellStyle name="Заголовок 2 109 5" xfId="31106"/>
    <cellStyle name="Заголовок 2 109 6" xfId="31105"/>
    <cellStyle name="Заголовок 2 109 7" xfId="31104"/>
    <cellStyle name="Заголовок 2 109 8" xfId="31103"/>
    <cellStyle name="Заголовок 2 11" xfId="31102"/>
    <cellStyle name="Заголовок 2 11 2" xfId="31101"/>
    <cellStyle name="Заголовок 2 11 2 2" xfId="31100"/>
    <cellStyle name="Заголовок 2 11 2 3" xfId="31099"/>
    <cellStyle name="Заголовок 2 11 2 4" xfId="31098"/>
    <cellStyle name="Заголовок 2 11 2 5" xfId="31097"/>
    <cellStyle name="Заголовок 2 11 2 6" xfId="31096"/>
    <cellStyle name="Заголовок 2 11 3" xfId="31095"/>
    <cellStyle name="Заголовок 2 11 4" xfId="31094"/>
    <cellStyle name="Заголовок 2 11 5" xfId="31093"/>
    <cellStyle name="Заголовок 2 11 6" xfId="31092"/>
    <cellStyle name="Заголовок 2 11 7" xfId="31091"/>
    <cellStyle name="Заголовок 2 11 8" xfId="31090"/>
    <cellStyle name="Заголовок 2 110" xfId="31089"/>
    <cellStyle name="Заголовок 2 110 2" xfId="31088"/>
    <cellStyle name="Заголовок 2 110 2 2" xfId="31087"/>
    <cellStyle name="Заголовок 2 110 2 3" xfId="31086"/>
    <cellStyle name="Заголовок 2 110 2 4" xfId="31085"/>
    <cellStyle name="Заголовок 2 110 2 5" xfId="31084"/>
    <cellStyle name="Заголовок 2 110 2 6" xfId="31083"/>
    <cellStyle name="Заголовок 2 110 3" xfId="31082"/>
    <cellStyle name="Заголовок 2 110 4" xfId="31081"/>
    <cellStyle name="Заголовок 2 110 5" xfId="31080"/>
    <cellStyle name="Заголовок 2 110 6" xfId="31079"/>
    <cellStyle name="Заголовок 2 110 7" xfId="31078"/>
    <cellStyle name="Заголовок 2 110 8" xfId="31077"/>
    <cellStyle name="Заголовок 2 111" xfId="31076"/>
    <cellStyle name="Заголовок 2 111 2" xfId="31075"/>
    <cellStyle name="Заголовок 2 111 2 2" xfId="31074"/>
    <cellStyle name="Заголовок 2 111 2 3" xfId="31073"/>
    <cellStyle name="Заголовок 2 111 2 4" xfId="31072"/>
    <cellStyle name="Заголовок 2 111 2 5" xfId="31071"/>
    <cellStyle name="Заголовок 2 111 2 6" xfId="31070"/>
    <cellStyle name="Заголовок 2 111 3" xfId="31069"/>
    <cellStyle name="Заголовок 2 111 4" xfId="31068"/>
    <cellStyle name="Заголовок 2 111 5" xfId="31067"/>
    <cellStyle name="Заголовок 2 111 6" xfId="31066"/>
    <cellStyle name="Заголовок 2 111 7" xfId="31065"/>
    <cellStyle name="Заголовок 2 111 8" xfId="31064"/>
    <cellStyle name="Заголовок 2 112" xfId="31063"/>
    <cellStyle name="Заголовок 2 112 2" xfId="31062"/>
    <cellStyle name="Заголовок 2 112 2 2" xfId="31061"/>
    <cellStyle name="Заголовок 2 112 2 3" xfId="31060"/>
    <cellStyle name="Заголовок 2 112 2 4" xfId="31059"/>
    <cellStyle name="Заголовок 2 112 2 5" xfId="31058"/>
    <cellStyle name="Заголовок 2 112 2 6" xfId="31057"/>
    <cellStyle name="Заголовок 2 112 3" xfId="31056"/>
    <cellStyle name="Заголовок 2 112 4" xfId="31055"/>
    <cellStyle name="Заголовок 2 112 5" xfId="31054"/>
    <cellStyle name="Заголовок 2 112 6" xfId="31053"/>
    <cellStyle name="Заголовок 2 112 7" xfId="31052"/>
    <cellStyle name="Заголовок 2 112 8" xfId="31051"/>
    <cellStyle name="Заголовок 2 113" xfId="31050"/>
    <cellStyle name="Заголовок 2 113 2" xfId="31049"/>
    <cellStyle name="Заголовок 2 113 2 2" xfId="31048"/>
    <cellStyle name="Заголовок 2 113 2 3" xfId="31047"/>
    <cellStyle name="Заголовок 2 113 2 4" xfId="31046"/>
    <cellStyle name="Заголовок 2 113 2 5" xfId="31045"/>
    <cellStyle name="Заголовок 2 113 2 6" xfId="31044"/>
    <cellStyle name="Заголовок 2 113 3" xfId="31043"/>
    <cellStyle name="Заголовок 2 113 4" xfId="31042"/>
    <cellStyle name="Заголовок 2 113 5" xfId="31041"/>
    <cellStyle name="Заголовок 2 113 6" xfId="31040"/>
    <cellStyle name="Заголовок 2 113 7" xfId="31039"/>
    <cellStyle name="Заголовок 2 113 8" xfId="31038"/>
    <cellStyle name="Заголовок 2 114" xfId="31037"/>
    <cellStyle name="Заголовок 2 114 2" xfId="31036"/>
    <cellStyle name="Заголовок 2 114 2 2" xfId="31035"/>
    <cellStyle name="Заголовок 2 114 2 3" xfId="31034"/>
    <cellStyle name="Заголовок 2 114 2 4" xfId="31033"/>
    <cellStyle name="Заголовок 2 114 2 5" xfId="31032"/>
    <cellStyle name="Заголовок 2 114 2 6" xfId="31031"/>
    <cellStyle name="Заголовок 2 114 3" xfId="31030"/>
    <cellStyle name="Заголовок 2 114 4" xfId="31029"/>
    <cellStyle name="Заголовок 2 114 5" xfId="31028"/>
    <cellStyle name="Заголовок 2 114 6" xfId="31027"/>
    <cellStyle name="Заголовок 2 114 7" xfId="31026"/>
    <cellStyle name="Заголовок 2 114 8" xfId="31025"/>
    <cellStyle name="Заголовок 2 115" xfId="31024"/>
    <cellStyle name="Заголовок 2 115 2" xfId="31023"/>
    <cellStyle name="Заголовок 2 115 2 2" xfId="31022"/>
    <cellStyle name="Заголовок 2 115 2 3" xfId="31021"/>
    <cellStyle name="Заголовок 2 115 2 4" xfId="31020"/>
    <cellStyle name="Заголовок 2 115 2 5" xfId="31019"/>
    <cellStyle name="Заголовок 2 115 2 6" xfId="31018"/>
    <cellStyle name="Заголовок 2 115 3" xfId="31017"/>
    <cellStyle name="Заголовок 2 115 4" xfId="31016"/>
    <cellStyle name="Заголовок 2 115 5" xfId="31015"/>
    <cellStyle name="Заголовок 2 115 6" xfId="31014"/>
    <cellStyle name="Заголовок 2 115 7" xfId="31013"/>
    <cellStyle name="Заголовок 2 115 8" xfId="31012"/>
    <cellStyle name="Заголовок 2 116" xfId="31011"/>
    <cellStyle name="Заголовок 2 116 2" xfId="31010"/>
    <cellStyle name="Заголовок 2 116 2 2" xfId="31009"/>
    <cellStyle name="Заголовок 2 116 2 3" xfId="31008"/>
    <cellStyle name="Заголовок 2 116 2 4" xfId="31007"/>
    <cellStyle name="Заголовок 2 116 2 5" xfId="31006"/>
    <cellStyle name="Заголовок 2 116 2 6" xfId="31005"/>
    <cellStyle name="Заголовок 2 116 3" xfId="31004"/>
    <cellStyle name="Заголовок 2 116 4" xfId="31003"/>
    <cellStyle name="Заголовок 2 116 5" xfId="31002"/>
    <cellStyle name="Заголовок 2 116 6" xfId="31001"/>
    <cellStyle name="Заголовок 2 116 7" xfId="31000"/>
    <cellStyle name="Заголовок 2 116 8" xfId="30999"/>
    <cellStyle name="Заголовок 2 117" xfId="30998"/>
    <cellStyle name="Заголовок 2 117 2" xfId="30997"/>
    <cellStyle name="Заголовок 2 117 2 2" xfId="30996"/>
    <cellStyle name="Заголовок 2 117 2 3" xfId="30995"/>
    <cellStyle name="Заголовок 2 117 2 4" xfId="30994"/>
    <cellStyle name="Заголовок 2 117 2 5" xfId="30993"/>
    <cellStyle name="Заголовок 2 117 2 6" xfId="30992"/>
    <cellStyle name="Заголовок 2 117 3" xfId="30991"/>
    <cellStyle name="Заголовок 2 117 4" xfId="30990"/>
    <cellStyle name="Заголовок 2 117 5" xfId="30989"/>
    <cellStyle name="Заголовок 2 117 6" xfId="30988"/>
    <cellStyle name="Заголовок 2 117 7" xfId="30987"/>
    <cellStyle name="Заголовок 2 117 8" xfId="30986"/>
    <cellStyle name="Заголовок 2 118" xfId="30985"/>
    <cellStyle name="Заголовок 2 118 2" xfId="30984"/>
    <cellStyle name="Заголовок 2 118 2 2" xfId="30983"/>
    <cellStyle name="Заголовок 2 118 2 3" xfId="30982"/>
    <cellStyle name="Заголовок 2 118 2 4" xfId="30981"/>
    <cellStyle name="Заголовок 2 118 2 5" xfId="30980"/>
    <cellStyle name="Заголовок 2 118 2 6" xfId="30979"/>
    <cellStyle name="Заголовок 2 118 3" xfId="30978"/>
    <cellStyle name="Заголовок 2 118 4" xfId="30977"/>
    <cellStyle name="Заголовок 2 118 5" xfId="30976"/>
    <cellStyle name="Заголовок 2 118 6" xfId="30975"/>
    <cellStyle name="Заголовок 2 118 7" xfId="30974"/>
    <cellStyle name="Заголовок 2 118 8" xfId="30973"/>
    <cellStyle name="Заголовок 2 119" xfId="30972"/>
    <cellStyle name="Заголовок 2 119 2" xfId="30971"/>
    <cellStyle name="Заголовок 2 119 2 2" xfId="30970"/>
    <cellStyle name="Заголовок 2 119 2 3" xfId="30969"/>
    <cellStyle name="Заголовок 2 119 2 4" xfId="30968"/>
    <cellStyle name="Заголовок 2 119 2 5" xfId="30967"/>
    <cellStyle name="Заголовок 2 119 2 6" xfId="30966"/>
    <cellStyle name="Заголовок 2 119 3" xfId="30965"/>
    <cellStyle name="Заголовок 2 119 4" xfId="30964"/>
    <cellStyle name="Заголовок 2 119 5" xfId="30963"/>
    <cellStyle name="Заголовок 2 119 6" xfId="30962"/>
    <cellStyle name="Заголовок 2 119 7" xfId="30961"/>
    <cellStyle name="Заголовок 2 119 8" xfId="30960"/>
    <cellStyle name="Заголовок 2 12" xfId="30959"/>
    <cellStyle name="Заголовок 2 12 2" xfId="30958"/>
    <cellStyle name="Заголовок 2 12 2 2" xfId="30957"/>
    <cellStyle name="Заголовок 2 12 2 3" xfId="30956"/>
    <cellStyle name="Заголовок 2 12 2 4" xfId="30955"/>
    <cellStyle name="Заголовок 2 12 2 5" xfId="30954"/>
    <cellStyle name="Заголовок 2 12 2 6" xfId="30953"/>
    <cellStyle name="Заголовок 2 12 3" xfId="30952"/>
    <cellStyle name="Заголовок 2 12 4" xfId="30951"/>
    <cellStyle name="Заголовок 2 12 5" xfId="30950"/>
    <cellStyle name="Заголовок 2 12 6" xfId="30949"/>
    <cellStyle name="Заголовок 2 12 7" xfId="30948"/>
    <cellStyle name="Заголовок 2 12 8" xfId="30947"/>
    <cellStyle name="Заголовок 2 120" xfId="30946"/>
    <cellStyle name="Заголовок 2 120 2" xfId="30945"/>
    <cellStyle name="Заголовок 2 120 2 2" xfId="30944"/>
    <cellStyle name="Заголовок 2 120 2 3" xfId="30943"/>
    <cellStyle name="Заголовок 2 120 2 4" xfId="30942"/>
    <cellStyle name="Заголовок 2 120 2 5" xfId="30941"/>
    <cellStyle name="Заголовок 2 120 2 6" xfId="30940"/>
    <cellStyle name="Заголовок 2 120 3" xfId="30939"/>
    <cellStyle name="Заголовок 2 120 4" xfId="30938"/>
    <cellStyle name="Заголовок 2 120 5" xfId="30937"/>
    <cellStyle name="Заголовок 2 120 6" xfId="30936"/>
    <cellStyle name="Заголовок 2 120 7" xfId="30935"/>
    <cellStyle name="Заголовок 2 120 8" xfId="30934"/>
    <cellStyle name="Заголовок 2 121" xfId="30933"/>
    <cellStyle name="Заголовок 2 121 2" xfId="30932"/>
    <cellStyle name="Заголовок 2 121 2 2" xfId="30931"/>
    <cellStyle name="Заголовок 2 121 2 3" xfId="30930"/>
    <cellStyle name="Заголовок 2 121 2 4" xfId="30929"/>
    <cellStyle name="Заголовок 2 121 2 5" xfId="30928"/>
    <cellStyle name="Заголовок 2 121 2 6" xfId="30927"/>
    <cellStyle name="Заголовок 2 121 3" xfId="30926"/>
    <cellStyle name="Заголовок 2 121 4" xfId="30925"/>
    <cellStyle name="Заголовок 2 121 5" xfId="30924"/>
    <cellStyle name="Заголовок 2 121 6" xfId="30923"/>
    <cellStyle name="Заголовок 2 121 7" xfId="30922"/>
    <cellStyle name="Заголовок 2 121 8" xfId="30921"/>
    <cellStyle name="Заголовок 2 122" xfId="30920"/>
    <cellStyle name="Заголовок 2 122 2" xfId="30919"/>
    <cellStyle name="Заголовок 2 122 2 2" xfId="30918"/>
    <cellStyle name="Заголовок 2 122 2 3" xfId="30917"/>
    <cellStyle name="Заголовок 2 122 2 4" xfId="30916"/>
    <cellStyle name="Заголовок 2 122 2 5" xfId="30915"/>
    <cellStyle name="Заголовок 2 122 2 6" xfId="30914"/>
    <cellStyle name="Заголовок 2 122 3" xfId="30913"/>
    <cellStyle name="Заголовок 2 122 4" xfId="30912"/>
    <cellStyle name="Заголовок 2 122 5" xfId="30911"/>
    <cellStyle name="Заголовок 2 122 6" xfId="30910"/>
    <cellStyle name="Заголовок 2 122 7" xfId="30909"/>
    <cellStyle name="Заголовок 2 122 8" xfId="30908"/>
    <cellStyle name="Заголовок 2 123" xfId="30907"/>
    <cellStyle name="Заголовок 2 123 2" xfId="30906"/>
    <cellStyle name="Заголовок 2 123 2 2" xfId="30905"/>
    <cellStyle name="Заголовок 2 123 2 3" xfId="30904"/>
    <cellStyle name="Заголовок 2 123 2 4" xfId="30903"/>
    <cellStyle name="Заголовок 2 123 2 5" xfId="30902"/>
    <cellStyle name="Заголовок 2 123 2 6" xfId="30901"/>
    <cellStyle name="Заголовок 2 123 3" xfId="30900"/>
    <cellStyle name="Заголовок 2 123 4" xfId="30899"/>
    <cellStyle name="Заголовок 2 123 5" xfId="30898"/>
    <cellStyle name="Заголовок 2 123 6" xfId="30897"/>
    <cellStyle name="Заголовок 2 123 7" xfId="30896"/>
    <cellStyle name="Заголовок 2 123 8" xfId="30895"/>
    <cellStyle name="Заголовок 2 124" xfId="30894"/>
    <cellStyle name="Заголовок 2 124 2" xfId="30893"/>
    <cellStyle name="Заголовок 2 124 2 2" xfId="30892"/>
    <cellStyle name="Заголовок 2 124 2 3" xfId="30891"/>
    <cellStyle name="Заголовок 2 124 2 4" xfId="30890"/>
    <cellStyle name="Заголовок 2 124 2 5" xfId="30889"/>
    <cellStyle name="Заголовок 2 124 2 6" xfId="30888"/>
    <cellStyle name="Заголовок 2 124 3" xfId="30887"/>
    <cellStyle name="Заголовок 2 124 4" xfId="30886"/>
    <cellStyle name="Заголовок 2 124 5" xfId="30885"/>
    <cellStyle name="Заголовок 2 124 6" xfId="30884"/>
    <cellStyle name="Заголовок 2 124 7" xfId="30883"/>
    <cellStyle name="Заголовок 2 124 8" xfId="30882"/>
    <cellStyle name="Заголовок 2 125" xfId="30881"/>
    <cellStyle name="Заголовок 2 125 2" xfId="30880"/>
    <cellStyle name="Заголовок 2 125 2 2" xfId="30879"/>
    <cellStyle name="Заголовок 2 125 2 3" xfId="30878"/>
    <cellStyle name="Заголовок 2 125 2 4" xfId="30877"/>
    <cellStyle name="Заголовок 2 125 2 5" xfId="30876"/>
    <cellStyle name="Заголовок 2 125 2 6" xfId="30875"/>
    <cellStyle name="Заголовок 2 125 3" xfId="30874"/>
    <cellStyle name="Заголовок 2 125 4" xfId="30873"/>
    <cellStyle name="Заголовок 2 125 5" xfId="30872"/>
    <cellStyle name="Заголовок 2 125 6" xfId="30871"/>
    <cellStyle name="Заголовок 2 125 7" xfId="30870"/>
    <cellStyle name="Заголовок 2 125 8" xfId="30869"/>
    <cellStyle name="Заголовок 2 126" xfId="30868"/>
    <cellStyle name="Заголовок 2 126 2" xfId="30867"/>
    <cellStyle name="Заголовок 2 126 2 2" xfId="30866"/>
    <cellStyle name="Заголовок 2 126 2 3" xfId="30865"/>
    <cellStyle name="Заголовок 2 126 2 4" xfId="30864"/>
    <cellStyle name="Заголовок 2 126 2 5" xfId="30863"/>
    <cellStyle name="Заголовок 2 126 2 6" xfId="30862"/>
    <cellStyle name="Заголовок 2 126 3" xfId="30861"/>
    <cellStyle name="Заголовок 2 126 4" xfId="30860"/>
    <cellStyle name="Заголовок 2 126 5" xfId="30859"/>
    <cellStyle name="Заголовок 2 126 6" xfId="30858"/>
    <cellStyle name="Заголовок 2 126 7" xfId="30857"/>
    <cellStyle name="Заголовок 2 126 8" xfId="30856"/>
    <cellStyle name="Заголовок 2 127" xfId="30855"/>
    <cellStyle name="Заголовок 2 127 2" xfId="30854"/>
    <cellStyle name="Заголовок 2 127 2 2" xfId="30853"/>
    <cellStyle name="Заголовок 2 127 2 3" xfId="30852"/>
    <cellStyle name="Заголовок 2 127 2 4" xfId="30851"/>
    <cellStyle name="Заголовок 2 127 2 5" xfId="30850"/>
    <cellStyle name="Заголовок 2 127 2 6" xfId="30849"/>
    <cellStyle name="Заголовок 2 127 3" xfId="30848"/>
    <cellStyle name="Заголовок 2 127 4" xfId="30847"/>
    <cellStyle name="Заголовок 2 127 5" xfId="30846"/>
    <cellStyle name="Заголовок 2 127 6" xfId="30845"/>
    <cellStyle name="Заголовок 2 127 7" xfId="30844"/>
    <cellStyle name="Заголовок 2 127 8" xfId="30843"/>
    <cellStyle name="Заголовок 2 128" xfId="30842"/>
    <cellStyle name="Заголовок 2 128 2" xfId="30841"/>
    <cellStyle name="Заголовок 2 128 2 2" xfId="30840"/>
    <cellStyle name="Заголовок 2 128 2 3" xfId="30839"/>
    <cellStyle name="Заголовок 2 128 2 4" xfId="30838"/>
    <cellStyle name="Заголовок 2 128 2 5" xfId="30837"/>
    <cellStyle name="Заголовок 2 128 2 6" xfId="30836"/>
    <cellStyle name="Заголовок 2 128 3" xfId="30835"/>
    <cellStyle name="Заголовок 2 128 4" xfId="30834"/>
    <cellStyle name="Заголовок 2 128 5" xfId="30833"/>
    <cellStyle name="Заголовок 2 128 6" xfId="30832"/>
    <cellStyle name="Заголовок 2 128 7" xfId="30831"/>
    <cellStyle name="Заголовок 2 128 8" xfId="30830"/>
    <cellStyle name="Заголовок 2 129" xfId="30829"/>
    <cellStyle name="Заголовок 2 129 2" xfId="30828"/>
    <cellStyle name="Заголовок 2 129 2 2" xfId="30827"/>
    <cellStyle name="Заголовок 2 129 2 3" xfId="30826"/>
    <cellStyle name="Заголовок 2 129 2 4" xfId="30825"/>
    <cellStyle name="Заголовок 2 129 2 5" xfId="30824"/>
    <cellStyle name="Заголовок 2 129 2 6" xfId="30823"/>
    <cellStyle name="Заголовок 2 129 3" xfId="30822"/>
    <cellStyle name="Заголовок 2 129 4" xfId="30821"/>
    <cellStyle name="Заголовок 2 129 5" xfId="30820"/>
    <cellStyle name="Заголовок 2 129 6" xfId="30819"/>
    <cellStyle name="Заголовок 2 129 7" xfId="30818"/>
    <cellStyle name="Заголовок 2 129 8" xfId="30817"/>
    <cellStyle name="Заголовок 2 13" xfId="30816"/>
    <cellStyle name="Заголовок 2 13 2" xfId="30815"/>
    <cellStyle name="Заголовок 2 13 2 2" xfId="30814"/>
    <cellStyle name="Заголовок 2 13 2 3" xfId="30813"/>
    <cellStyle name="Заголовок 2 13 2 4" xfId="30812"/>
    <cellStyle name="Заголовок 2 13 2 5" xfId="30811"/>
    <cellStyle name="Заголовок 2 13 2 6" xfId="30810"/>
    <cellStyle name="Заголовок 2 13 3" xfId="30809"/>
    <cellStyle name="Заголовок 2 13 4" xfId="30808"/>
    <cellStyle name="Заголовок 2 13 5" xfId="30807"/>
    <cellStyle name="Заголовок 2 13 6" xfId="30806"/>
    <cellStyle name="Заголовок 2 13 7" xfId="30805"/>
    <cellStyle name="Заголовок 2 13 8" xfId="30804"/>
    <cellStyle name="Заголовок 2 130" xfId="30803"/>
    <cellStyle name="Заголовок 2 130 2" xfId="30802"/>
    <cellStyle name="Заголовок 2 130 2 2" xfId="30801"/>
    <cellStyle name="Заголовок 2 130 2 3" xfId="30800"/>
    <cellStyle name="Заголовок 2 130 2 4" xfId="30799"/>
    <cellStyle name="Заголовок 2 130 2 5" xfId="30798"/>
    <cellStyle name="Заголовок 2 130 2 6" xfId="30797"/>
    <cellStyle name="Заголовок 2 130 3" xfId="30796"/>
    <cellStyle name="Заголовок 2 130 4" xfId="30795"/>
    <cellStyle name="Заголовок 2 130 5" xfId="30794"/>
    <cellStyle name="Заголовок 2 130 6" xfId="30793"/>
    <cellStyle name="Заголовок 2 130 7" xfId="30792"/>
    <cellStyle name="Заголовок 2 130 8" xfId="30791"/>
    <cellStyle name="Заголовок 2 131" xfId="30790"/>
    <cellStyle name="Заголовок 2 131 2" xfId="30789"/>
    <cellStyle name="Заголовок 2 131 2 2" xfId="30788"/>
    <cellStyle name="Заголовок 2 131 2 3" xfId="30787"/>
    <cellStyle name="Заголовок 2 131 2 4" xfId="30786"/>
    <cellStyle name="Заголовок 2 131 2 5" xfId="30785"/>
    <cellStyle name="Заголовок 2 131 2 6" xfId="30784"/>
    <cellStyle name="Заголовок 2 131 3" xfId="30783"/>
    <cellStyle name="Заголовок 2 131 4" xfId="30782"/>
    <cellStyle name="Заголовок 2 131 5" xfId="30781"/>
    <cellStyle name="Заголовок 2 131 6" xfId="30780"/>
    <cellStyle name="Заголовок 2 131 7" xfId="30779"/>
    <cellStyle name="Заголовок 2 131 8" xfId="30778"/>
    <cellStyle name="Заголовок 2 132" xfId="30777"/>
    <cellStyle name="Заголовок 2 132 2" xfId="30776"/>
    <cellStyle name="Заголовок 2 132 2 2" xfId="30775"/>
    <cellStyle name="Заголовок 2 132 2 3" xfId="30774"/>
    <cellStyle name="Заголовок 2 132 2 4" xfId="30773"/>
    <cellStyle name="Заголовок 2 132 2 5" xfId="30772"/>
    <cellStyle name="Заголовок 2 132 2 6" xfId="30771"/>
    <cellStyle name="Заголовок 2 132 3" xfId="30770"/>
    <cellStyle name="Заголовок 2 132 4" xfId="30769"/>
    <cellStyle name="Заголовок 2 132 5" xfId="30768"/>
    <cellStyle name="Заголовок 2 132 6" xfId="30767"/>
    <cellStyle name="Заголовок 2 132 7" xfId="30766"/>
    <cellStyle name="Заголовок 2 132 8" xfId="30765"/>
    <cellStyle name="Заголовок 2 133" xfId="30764"/>
    <cellStyle name="Заголовок 2 133 2" xfId="30763"/>
    <cellStyle name="Заголовок 2 133 2 2" xfId="30762"/>
    <cellStyle name="Заголовок 2 133 2 3" xfId="30761"/>
    <cellStyle name="Заголовок 2 133 2 4" xfId="30760"/>
    <cellStyle name="Заголовок 2 133 2 5" xfId="30759"/>
    <cellStyle name="Заголовок 2 133 2 6" xfId="30758"/>
    <cellStyle name="Заголовок 2 133 3" xfId="30757"/>
    <cellStyle name="Заголовок 2 133 4" xfId="30756"/>
    <cellStyle name="Заголовок 2 133 5" xfId="30755"/>
    <cellStyle name="Заголовок 2 133 6" xfId="30754"/>
    <cellStyle name="Заголовок 2 133 7" xfId="30753"/>
    <cellStyle name="Заголовок 2 133 8" xfId="30752"/>
    <cellStyle name="Заголовок 2 134" xfId="30751"/>
    <cellStyle name="Заголовок 2 134 2" xfId="30750"/>
    <cellStyle name="Заголовок 2 134 2 2" xfId="30749"/>
    <cellStyle name="Заголовок 2 134 2 3" xfId="30748"/>
    <cellStyle name="Заголовок 2 134 2 4" xfId="30747"/>
    <cellStyle name="Заголовок 2 134 2 5" xfId="30746"/>
    <cellStyle name="Заголовок 2 134 2 6" xfId="30745"/>
    <cellStyle name="Заголовок 2 134 3" xfId="30744"/>
    <cellStyle name="Заголовок 2 134 4" xfId="30743"/>
    <cellStyle name="Заголовок 2 134 5" xfId="30742"/>
    <cellStyle name="Заголовок 2 134 6" xfId="30741"/>
    <cellStyle name="Заголовок 2 134 7" xfId="30740"/>
    <cellStyle name="Заголовок 2 134 8" xfId="30739"/>
    <cellStyle name="Заголовок 2 135" xfId="30738"/>
    <cellStyle name="Заголовок 2 135 2" xfId="30737"/>
    <cellStyle name="Заголовок 2 135 2 2" xfId="30736"/>
    <cellStyle name="Заголовок 2 135 2 3" xfId="30735"/>
    <cellStyle name="Заголовок 2 135 2 4" xfId="30734"/>
    <cellStyle name="Заголовок 2 135 2 5" xfId="30733"/>
    <cellStyle name="Заголовок 2 135 2 6" xfId="30732"/>
    <cellStyle name="Заголовок 2 135 3" xfId="30731"/>
    <cellStyle name="Заголовок 2 135 4" xfId="30730"/>
    <cellStyle name="Заголовок 2 135 5" xfId="30729"/>
    <cellStyle name="Заголовок 2 135 6" xfId="30728"/>
    <cellStyle name="Заголовок 2 135 7" xfId="30727"/>
    <cellStyle name="Заголовок 2 135 8" xfId="30726"/>
    <cellStyle name="Заголовок 2 136" xfId="30725"/>
    <cellStyle name="Заголовок 2 136 2" xfId="30724"/>
    <cellStyle name="Заголовок 2 136 2 2" xfId="30723"/>
    <cellStyle name="Заголовок 2 136 2 3" xfId="30722"/>
    <cellStyle name="Заголовок 2 136 2 4" xfId="30721"/>
    <cellStyle name="Заголовок 2 136 2 5" xfId="30720"/>
    <cellStyle name="Заголовок 2 136 2 6" xfId="30719"/>
    <cellStyle name="Заголовок 2 136 3" xfId="30718"/>
    <cellStyle name="Заголовок 2 136 4" xfId="30717"/>
    <cellStyle name="Заголовок 2 136 5" xfId="30716"/>
    <cellStyle name="Заголовок 2 136 6" xfId="30715"/>
    <cellStyle name="Заголовок 2 136 7" xfId="30714"/>
    <cellStyle name="Заголовок 2 136 8" xfId="30713"/>
    <cellStyle name="Заголовок 2 137" xfId="30712"/>
    <cellStyle name="Заголовок 2 137 2" xfId="30711"/>
    <cellStyle name="Заголовок 2 137 2 2" xfId="30710"/>
    <cellStyle name="Заголовок 2 137 2 3" xfId="30709"/>
    <cellStyle name="Заголовок 2 137 2 4" xfId="30708"/>
    <cellStyle name="Заголовок 2 137 2 5" xfId="30707"/>
    <cellStyle name="Заголовок 2 137 2 6" xfId="30706"/>
    <cellStyle name="Заголовок 2 137 3" xfId="30705"/>
    <cellStyle name="Заголовок 2 137 4" xfId="30704"/>
    <cellStyle name="Заголовок 2 137 5" xfId="30703"/>
    <cellStyle name="Заголовок 2 137 6" xfId="30702"/>
    <cellStyle name="Заголовок 2 137 7" xfId="30701"/>
    <cellStyle name="Заголовок 2 137 8" xfId="30700"/>
    <cellStyle name="Заголовок 2 138" xfId="30699"/>
    <cellStyle name="Заголовок 2 138 2" xfId="30698"/>
    <cellStyle name="Заголовок 2 138 2 2" xfId="30697"/>
    <cellStyle name="Заголовок 2 138 2 3" xfId="30696"/>
    <cellStyle name="Заголовок 2 138 2 4" xfId="30695"/>
    <cellStyle name="Заголовок 2 138 2 5" xfId="30694"/>
    <cellStyle name="Заголовок 2 138 2 6" xfId="30693"/>
    <cellStyle name="Заголовок 2 138 3" xfId="30692"/>
    <cellStyle name="Заголовок 2 138 4" xfId="30691"/>
    <cellStyle name="Заголовок 2 138 5" xfId="30690"/>
    <cellStyle name="Заголовок 2 138 6" xfId="30689"/>
    <cellStyle name="Заголовок 2 138 7" xfId="30688"/>
    <cellStyle name="Заголовок 2 138 8" xfId="30687"/>
    <cellStyle name="Заголовок 2 139" xfId="30686"/>
    <cellStyle name="Заголовок 2 139 2" xfId="30685"/>
    <cellStyle name="Заголовок 2 139 2 2" xfId="30684"/>
    <cellStyle name="Заголовок 2 139 2 3" xfId="30683"/>
    <cellStyle name="Заголовок 2 139 2 4" xfId="30682"/>
    <cellStyle name="Заголовок 2 139 2 5" xfId="30681"/>
    <cellStyle name="Заголовок 2 139 2 6" xfId="30680"/>
    <cellStyle name="Заголовок 2 139 3" xfId="30679"/>
    <cellStyle name="Заголовок 2 139 4" xfId="30678"/>
    <cellStyle name="Заголовок 2 139 5" xfId="30677"/>
    <cellStyle name="Заголовок 2 139 6" xfId="30676"/>
    <cellStyle name="Заголовок 2 139 7" xfId="30675"/>
    <cellStyle name="Заголовок 2 139 8" xfId="30674"/>
    <cellStyle name="Заголовок 2 14" xfId="30673"/>
    <cellStyle name="Заголовок 2 14 2" xfId="30672"/>
    <cellStyle name="Заголовок 2 14 2 2" xfId="30671"/>
    <cellStyle name="Заголовок 2 14 2 3" xfId="30670"/>
    <cellStyle name="Заголовок 2 14 2 4" xfId="30669"/>
    <cellStyle name="Заголовок 2 14 2 5" xfId="30668"/>
    <cellStyle name="Заголовок 2 14 2 6" xfId="30667"/>
    <cellStyle name="Заголовок 2 14 3" xfId="30666"/>
    <cellStyle name="Заголовок 2 14 4" xfId="30665"/>
    <cellStyle name="Заголовок 2 14 5" xfId="30664"/>
    <cellStyle name="Заголовок 2 14 6" xfId="30663"/>
    <cellStyle name="Заголовок 2 14 7" xfId="30662"/>
    <cellStyle name="Заголовок 2 14 8" xfId="30661"/>
    <cellStyle name="Заголовок 2 140" xfId="30660"/>
    <cellStyle name="Заголовок 2 140 2" xfId="30659"/>
    <cellStyle name="Заголовок 2 140 2 2" xfId="30658"/>
    <cellStyle name="Заголовок 2 140 2 3" xfId="30657"/>
    <cellStyle name="Заголовок 2 140 2 4" xfId="30656"/>
    <cellStyle name="Заголовок 2 140 2 5" xfId="30655"/>
    <cellStyle name="Заголовок 2 140 2 6" xfId="30654"/>
    <cellStyle name="Заголовок 2 140 3" xfId="30653"/>
    <cellStyle name="Заголовок 2 140 4" xfId="30652"/>
    <cellStyle name="Заголовок 2 140 5" xfId="30651"/>
    <cellStyle name="Заголовок 2 140 6" xfId="30650"/>
    <cellStyle name="Заголовок 2 140 7" xfId="30649"/>
    <cellStyle name="Заголовок 2 140 8" xfId="30648"/>
    <cellStyle name="Заголовок 2 141" xfId="30647"/>
    <cellStyle name="Заголовок 2 141 2" xfId="30646"/>
    <cellStyle name="Заголовок 2 141 2 2" xfId="30645"/>
    <cellStyle name="Заголовок 2 141 2 3" xfId="30644"/>
    <cellStyle name="Заголовок 2 141 2 4" xfId="30643"/>
    <cellStyle name="Заголовок 2 141 2 5" xfId="30642"/>
    <cellStyle name="Заголовок 2 141 2 6" xfId="30641"/>
    <cellStyle name="Заголовок 2 141 3" xfId="30640"/>
    <cellStyle name="Заголовок 2 141 4" xfId="30639"/>
    <cellStyle name="Заголовок 2 141 5" xfId="30638"/>
    <cellStyle name="Заголовок 2 141 6" xfId="30637"/>
    <cellStyle name="Заголовок 2 141 7" xfId="30636"/>
    <cellStyle name="Заголовок 2 141 8" xfId="30635"/>
    <cellStyle name="Заголовок 2 142" xfId="30634"/>
    <cellStyle name="Заголовок 2 142 2" xfId="30633"/>
    <cellStyle name="Заголовок 2 142 2 2" xfId="30632"/>
    <cellStyle name="Заголовок 2 142 2 3" xfId="30631"/>
    <cellStyle name="Заголовок 2 142 2 4" xfId="30630"/>
    <cellStyle name="Заголовок 2 142 2 5" xfId="30629"/>
    <cellStyle name="Заголовок 2 142 2 6" xfId="30628"/>
    <cellStyle name="Заголовок 2 142 3" xfId="30627"/>
    <cellStyle name="Заголовок 2 142 4" xfId="30626"/>
    <cellStyle name="Заголовок 2 142 5" xfId="30625"/>
    <cellStyle name="Заголовок 2 142 6" xfId="30624"/>
    <cellStyle name="Заголовок 2 142 7" xfId="30623"/>
    <cellStyle name="Заголовок 2 142 8" xfId="30622"/>
    <cellStyle name="Заголовок 2 143" xfId="30621"/>
    <cellStyle name="Заголовок 2 143 2" xfId="30620"/>
    <cellStyle name="Заголовок 2 143 2 2" xfId="30619"/>
    <cellStyle name="Заголовок 2 143 2 3" xfId="30618"/>
    <cellStyle name="Заголовок 2 143 2 4" xfId="30617"/>
    <cellStyle name="Заголовок 2 143 2 5" xfId="30616"/>
    <cellStyle name="Заголовок 2 143 2 6" xfId="30615"/>
    <cellStyle name="Заголовок 2 143 3" xfId="30614"/>
    <cellStyle name="Заголовок 2 143 4" xfId="30613"/>
    <cellStyle name="Заголовок 2 143 5" xfId="30612"/>
    <cellStyle name="Заголовок 2 143 6" xfId="30611"/>
    <cellStyle name="Заголовок 2 143 7" xfId="30610"/>
    <cellStyle name="Заголовок 2 143 8" xfId="30609"/>
    <cellStyle name="Заголовок 2 144" xfId="30608"/>
    <cellStyle name="Заголовок 2 144 2" xfId="30607"/>
    <cellStyle name="Заголовок 2 144 2 2" xfId="30606"/>
    <cellStyle name="Заголовок 2 144 2 3" xfId="30605"/>
    <cellStyle name="Заголовок 2 144 2 4" xfId="30604"/>
    <cellStyle name="Заголовок 2 144 2 5" xfId="30603"/>
    <cellStyle name="Заголовок 2 144 2 6" xfId="30602"/>
    <cellStyle name="Заголовок 2 144 3" xfId="30601"/>
    <cellStyle name="Заголовок 2 144 4" xfId="30600"/>
    <cellStyle name="Заголовок 2 144 5" xfId="30599"/>
    <cellStyle name="Заголовок 2 144 6" xfId="30598"/>
    <cellStyle name="Заголовок 2 144 7" xfId="30597"/>
    <cellStyle name="Заголовок 2 144 8" xfId="30596"/>
    <cellStyle name="Заголовок 2 145" xfId="30595"/>
    <cellStyle name="Заголовок 2 145 2" xfId="30594"/>
    <cellStyle name="Заголовок 2 145 2 2" xfId="30593"/>
    <cellStyle name="Заголовок 2 145 2 3" xfId="30592"/>
    <cellStyle name="Заголовок 2 145 2 4" xfId="30591"/>
    <cellStyle name="Заголовок 2 145 2 5" xfId="30590"/>
    <cellStyle name="Заголовок 2 145 2 6" xfId="30589"/>
    <cellStyle name="Заголовок 2 145 3" xfId="30588"/>
    <cellStyle name="Заголовок 2 145 4" xfId="30587"/>
    <cellStyle name="Заголовок 2 145 5" xfId="30586"/>
    <cellStyle name="Заголовок 2 145 6" xfId="30585"/>
    <cellStyle name="Заголовок 2 145 7" xfId="30584"/>
    <cellStyle name="Заголовок 2 145 8" xfId="30583"/>
    <cellStyle name="Заголовок 2 146" xfId="30582"/>
    <cellStyle name="Заголовок 2 146 2" xfId="30581"/>
    <cellStyle name="Заголовок 2 146 2 2" xfId="30580"/>
    <cellStyle name="Заголовок 2 146 2 3" xfId="30579"/>
    <cellStyle name="Заголовок 2 146 2 4" xfId="30578"/>
    <cellStyle name="Заголовок 2 146 2 5" xfId="30577"/>
    <cellStyle name="Заголовок 2 146 2 6" xfId="30576"/>
    <cellStyle name="Заголовок 2 146 3" xfId="30575"/>
    <cellStyle name="Заголовок 2 146 4" xfId="30574"/>
    <cellStyle name="Заголовок 2 146 5" xfId="30573"/>
    <cellStyle name="Заголовок 2 146 6" xfId="30572"/>
    <cellStyle name="Заголовок 2 146 7" xfId="30571"/>
    <cellStyle name="Заголовок 2 146 8" xfId="30570"/>
    <cellStyle name="Заголовок 2 147" xfId="30569"/>
    <cellStyle name="Заголовок 2 147 2" xfId="30568"/>
    <cellStyle name="Заголовок 2 147 2 2" xfId="30567"/>
    <cellStyle name="Заголовок 2 147 2 3" xfId="30566"/>
    <cellStyle name="Заголовок 2 147 2 4" xfId="30565"/>
    <cellStyle name="Заголовок 2 147 2 5" xfId="30564"/>
    <cellStyle name="Заголовок 2 147 2 6" xfId="30563"/>
    <cellStyle name="Заголовок 2 147 3" xfId="30562"/>
    <cellStyle name="Заголовок 2 147 4" xfId="30561"/>
    <cellStyle name="Заголовок 2 147 5" xfId="30560"/>
    <cellStyle name="Заголовок 2 147 6" xfId="30559"/>
    <cellStyle name="Заголовок 2 147 7" xfId="30558"/>
    <cellStyle name="Заголовок 2 147 8" xfId="30557"/>
    <cellStyle name="Заголовок 2 148" xfId="30556"/>
    <cellStyle name="Заголовок 2 148 2" xfId="30555"/>
    <cellStyle name="Заголовок 2 148 2 2" xfId="30554"/>
    <cellStyle name="Заголовок 2 148 2 3" xfId="30553"/>
    <cellStyle name="Заголовок 2 148 2 4" xfId="30552"/>
    <cellStyle name="Заголовок 2 148 2 5" xfId="30551"/>
    <cellStyle name="Заголовок 2 148 2 6" xfId="30550"/>
    <cellStyle name="Заголовок 2 148 3" xfId="30549"/>
    <cellStyle name="Заголовок 2 148 4" xfId="30548"/>
    <cellStyle name="Заголовок 2 148 5" xfId="30547"/>
    <cellStyle name="Заголовок 2 148 6" xfId="30546"/>
    <cellStyle name="Заголовок 2 148 7" xfId="30545"/>
    <cellStyle name="Заголовок 2 148 8" xfId="30544"/>
    <cellStyle name="Заголовок 2 149" xfId="30543"/>
    <cellStyle name="Заголовок 2 149 2" xfId="30542"/>
    <cellStyle name="Заголовок 2 149 2 2" xfId="30541"/>
    <cellStyle name="Заголовок 2 149 2 3" xfId="30540"/>
    <cellStyle name="Заголовок 2 149 2 4" xfId="30539"/>
    <cellStyle name="Заголовок 2 149 2 5" xfId="30538"/>
    <cellStyle name="Заголовок 2 149 2 6" xfId="30537"/>
    <cellStyle name="Заголовок 2 149 3" xfId="30536"/>
    <cellStyle name="Заголовок 2 149 4" xfId="30535"/>
    <cellStyle name="Заголовок 2 149 5" xfId="30534"/>
    <cellStyle name="Заголовок 2 149 6" xfId="30533"/>
    <cellStyle name="Заголовок 2 149 7" xfId="30532"/>
    <cellStyle name="Заголовок 2 149 8" xfId="30531"/>
    <cellStyle name="Заголовок 2 15" xfId="30530"/>
    <cellStyle name="Заголовок 2 15 2" xfId="30529"/>
    <cellStyle name="Заголовок 2 15 2 2" xfId="30528"/>
    <cellStyle name="Заголовок 2 15 2 3" xfId="30527"/>
    <cellStyle name="Заголовок 2 15 2 4" xfId="30526"/>
    <cellStyle name="Заголовок 2 15 2 5" xfId="30525"/>
    <cellStyle name="Заголовок 2 15 2 6" xfId="30524"/>
    <cellStyle name="Заголовок 2 15 3" xfId="30523"/>
    <cellStyle name="Заголовок 2 15 4" xfId="30522"/>
    <cellStyle name="Заголовок 2 15 5" xfId="30521"/>
    <cellStyle name="Заголовок 2 15 6" xfId="30520"/>
    <cellStyle name="Заголовок 2 15 7" xfId="30519"/>
    <cellStyle name="Заголовок 2 15 8" xfId="30518"/>
    <cellStyle name="Заголовок 2 150" xfId="30517"/>
    <cellStyle name="Заголовок 2 150 2" xfId="30516"/>
    <cellStyle name="Заголовок 2 150 2 2" xfId="30515"/>
    <cellStyle name="Заголовок 2 150 2 3" xfId="30514"/>
    <cellStyle name="Заголовок 2 150 2 4" xfId="30513"/>
    <cellStyle name="Заголовок 2 150 2 5" xfId="30512"/>
    <cellStyle name="Заголовок 2 150 2 6" xfId="30511"/>
    <cellStyle name="Заголовок 2 150 3" xfId="30510"/>
    <cellStyle name="Заголовок 2 150 4" xfId="30509"/>
    <cellStyle name="Заголовок 2 150 5" xfId="30508"/>
    <cellStyle name="Заголовок 2 150 6" xfId="30507"/>
    <cellStyle name="Заголовок 2 150 7" xfId="30506"/>
    <cellStyle name="Заголовок 2 150 8" xfId="30505"/>
    <cellStyle name="Заголовок 2 151" xfId="30504"/>
    <cellStyle name="Заголовок 2 151 2" xfId="30503"/>
    <cellStyle name="Заголовок 2 151 2 2" xfId="30502"/>
    <cellStyle name="Заголовок 2 151 2 3" xfId="30501"/>
    <cellStyle name="Заголовок 2 151 2 4" xfId="30500"/>
    <cellStyle name="Заголовок 2 151 2 5" xfId="30499"/>
    <cellStyle name="Заголовок 2 151 2 6" xfId="30498"/>
    <cellStyle name="Заголовок 2 151 3" xfId="30497"/>
    <cellStyle name="Заголовок 2 151 4" xfId="30496"/>
    <cellStyle name="Заголовок 2 151 5" xfId="30495"/>
    <cellStyle name="Заголовок 2 151 6" xfId="30494"/>
    <cellStyle name="Заголовок 2 151 7" xfId="30493"/>
    <cellStyle name="Заголовок 2 151 8" xfId="30492"/>
    <cellStyle name="Заголовок 2 16" xfId="30491"/>
    <cellStyle name="Заголовок 2 16 2" xfId="30490"/>
    <cellStyle name="Заголовок 2 16 2 2" xfId="30489"/>
    <cellStyle name="Заголовок 2 16 2 3" xfId="30488"/>
    <cellStyle name="Заголовок 2 16 2 4" xfId="30487"/>
    <cellStyle name="Заголовок 2 16 2 5" xfId="30486"/>
    <cellStyle name="Заголовок 2 16 2 6" xfId="30485"/>
    <cellStyle name="Заголовок 2 16 3" xfId="30484"/>
    <cellStyle name="Заголовок 2 16 4" xfId="30483"/>
    <cellStyle name="Заголовок 2 16 5" xfId="30482"/>
    <cellStyle name="Заголовок 2 16 6" xfId="30481"/>
    <cellStyle name="Заголовок 2 16 7" xfId="30480"/>
    <cellStyle name="Заголовок 2 16 8" xfId="30479"/>
    <cellStyle name="Заголовок 2 17" xfId="30478"/>
    <cellStyle name="Заголовок 2 17 2" xfId="30477"/>
    <cellStyle name="Заголовок 2 17 2 2" xfId="30476"/>
    <cellStyle name="Заголовок 2 17 2 3" xfId="30475"/>
    <cellStyle name="Заголовок 2 17 2 4" xfId="30474"/>
    <cellStyle name="Заголовок 2 17 2 5" xfId="30473"/>
    <cellStyle name="Заголовок 2 17 2 6" xfId="30472"/>
    <cellStyle name="Заголовок 2 17 3" xfId="30471"/>
    <cellStyle name="Заголовок 2 17 4" xfId="30470"/>
    <cellStyle name="Заголовок 2 17 5" xfId="30469"/>
    <cellStyle name="Заголовок 2 17 6" xfId="30468"/>
    <cellStyle name="Заголовок 2 17 7" xfId="30467"/>
    <cellStyle name="Заголовок 2 17 8" xfId="30466"/>
    <cellStyle name="Заголовок 2 18" xfId="30465"/>
    <cellStyle name="Заголовок 2 18 2" xfId="30464"/>
    <cellStyle name="Заголовок 2 18 2 2" xfId="30463"/>
    <cellStyle name="Заголовок 2 18 2 3" xfId="30462"/>
    <cellStyle name="Заголовок 2 18 2 4" xfId="30461"/>
    <cellStyle name="Заголовок 2 18 2 5" xfId="30460"/>
    <cellStyle name="Заголовок 2 18 2 6" xfId="30459"/>
    <cellStyle name="Заголовок 2 18 3" xfId="30458"/>
    <cellStyle name="Заголовок 2 18 4" xfId="30457"/>
    <cellStyle name="Заголовок 2 18 5" xfId="30456"/>
    <cellStyle name="Заголовок 2 18 6" xfId="30455"/>
    <cellStyle name="Заголовок 2 18 7" xfId="30454"/>
    <cellStyle name="Заголовок 2 18 8" xfId="30453"/>
    <cellStyle name="Заголовок 2 19" xfId="30452"/>
    <cellStyle name="Заголовок 2 19 2" xfId="30451"/>
    <cellStyle name="Заголовок 2 19 2 2" xfId="30450"/>
    <cellStyle name="Заголовок 2 19 2 3" xfId="30449"/>
    <cellStyle name="Заголовок 2 19 2 4" xfId="30448"/>
    <cellStyle name="Заголовок 2 19 2 5" xfId="30447"/>
    <cellStyle name="Заголовок 2 19 2 6" xfId="30446"/>
    <cellStyle name="Заголовок 2 19 3" xfId="30445"/>
    <cellStyle name="Заголовок 2 19 4" xfId="30444"/>
    <cellStyle name="Заголовок 2 19 5" xfId="30443"/>
    <cellStyle name="Заголовок 2 19 6" xfId="30442"/>
    <cellStyle name="Заголовок 2 19 7" xfId="30441"/>
    <cellStyle name="Заголовок 2 19 8" xfId="30440"/>
    <cellStyle name="Заголовок 2 2" xfId="30439"/>
    <cellStyle name="Заголовок 2 2 10" xfId="30438"/>
    <cellStyle name="Заголовок 2 2 10 2" xfId="30437"/>
    <cellStyle name="Заголовок 2 2 10 2 2" xfId="30436"/>
    <cellStyle name="Заголовок 2 2 10 2 3" xfId="30435"/>
    <cellStyle name="Заголовок 2 2 10 2 4" xfId="30434"/>
    <cellStyle name="Заголовок 2 2 10 2 5" xfId="30433"/>
    <cellStyle name="Заголовок 2 2 10 2 6" xfId="30432"/>
    <cellStyle name="Заголовок 2 2 10 3" xfId="30431"/>
    <cellStyle name="Заголовок 2 2 10 4" xfId="30430"/>
    <cellStyle name="Заголовок 2 2 10 5" xfId="30429"/>
    <cellStyle name="Заголовок 2 2 10 6" xfId="30428"/>
    <cellStyle name="Заголовок 2 2 10 7" xfId="30427"/>
    <cellStyle name="Заголовок 2 2 10 8" xfId="30426"/>
    <cellStyle name="Заголовок 2 2 11" xfId="30425"/>
    <cellStyle name="Заголовок 2 2 11 2" xfId="30424"/>
    <cellStyle name="Заголовок 2 2 11 2 2" xfId="30423"/>
    <cellStyle name="Заголовок 2 2 11 2 3" xfId="30422"/>
    <cellStyle name="Заголовок 2 2 11 2 4" xfId="30421"/>
    <cellStyle name="Заголовок 2 2 11 2 5" xfId="30420"/>
    <cellStyle name="Заголовок 2 2 11 2 6" xfId="30419"/>
    <cellStyle name="Заголовок 2 2 11 3" xfId="30418"/>
    <cellStyle name="Заголовок 2 2 11 4" xfId="30417"/>
    <cellStyle name="Заголовок 2 2 11 5" xfId="30416"/>
    <cellStyle name="Заголовок 2 2 11 6" xfId="30415"/>
    <cellStyle name="Заголовок 2 2 11 7" xfId="30414"/>
    <cellStyle name="Заголовок 2 2 11 8" xfId="30413"/>
    <cellStyle name="Заголовок 2 2 12" xfId="30412"/>
    <cellStyle name="Заголовок 2 2 12 2" xfId="30411"/>
    <cellStyle name="Заголовок 2 2 12 2 2" xfId="30410"/>
    <cellStyle name="Заголовок 2 2 12 2 3" xfId="30409"/>
    <cellStyle name="Заголовок 2 2 12 2 4" xfId="30408"/>
    <cellStyle name="Заголовок 2 2 12 2 5" xfId="30407"/>
    <cellStyle name="Заголовок 2 2 12 2 6" xfId="30406"/>
    <cellStyle name="Заголовок 2 2 12 3" xfId="30405"/>
    <cellStyle name="Заголовок 2 2 12 4" xfId="30404"/>
    <cellStyle name="Заголовок 2 2 12 5" xfId="30403"/>
    <cellStyle name="Заголовок 2 2 12 6" xfId="30402"/>
    <cellStyle name="Заголовок 2 2 12 7" xfId="30401"/>
    <cellStyle name="Заголовок 2 2 12 8" xfId="30400"/>
    <cellStyle name="Заголовок 2 2 13" xfId="30399"/>
    <cellStyle name="Заголовок 2 2 13 2" xfId="30398"/>
    <cellStyle name="Заголовок 2 2 13 2 2" xfId="30397"/>
    <cellStyle name="Заголовок 2 2 13 2 3" xfId="30396"/>
    <cellStyle name="Заголовок 2 2 13 2 4" xfId="30395"/>
    <cellStyle name="Заголовок 2 2 13 2 5" xfId="30394"/>
    <cellStyle name="Заголовок 2 2 13 2 6" xfId="30393"/>
    <cellStyle name="Заголовок 2 2 13 3" xfId="30392"/>
    <cellStyle name="Заголовок 2 2 13 4" xfId="30391"/>
    <cellStyle name="Заголовок 2 2 13 5" xfId="30390"/>
    <cellStyle name="Заголовок 2 2 13 6" xfId="30389"/>
    <cellStyle name="Заголовок 2 2 13 7" xfId="30388"/>
    <cellStyle name="Заголовок 2 2 13 8" xfId="30387"/>
    <cellStyle name="Заголовок 2 2 14" xfId="30386"/>
    <cellStyle name="Заголовок 2 2 14 2" xfId="30385"/>
    <cellStyle name="Заголовок 2 2 14 3" xfId="30384"/>
    <cellStyle name="Заголовок 2 2 14 4" xfId="30383"/>
    <cellStyle name="Заголовок 2 2 14 5" xfId="30382"/>
    <cellStyle name="Заголовок 2 2 14 6" xfId="30381"/>
    <cellStyle name="Заголовок 2 2 15" xfId="30380"/>
    <cellStyle name="Заголовок 2 2 16" xfId="30379"/>
    <cellStyle name="Заголовок 2 2 17" xfId="30378"/>
    <cellStyle name="Заголовок 2 2 18" xfId="30377"/>
    <cellStyle name="Заголовок 2 2 19" xfId="30376"/>
    <cellStyle name="Заголовок 2 2 2" xfId="30375"/>
    <cellStyle name="Заголовок 2 2 2 10" xfId="30374"/>
    <cellStyle name="Заголовок 2 2 2 11" xfId="30373"/>
    <cellStyle name="Заголовок 2 2 2 12" xfId="30372"/>
    <cellStyle name="Заголовок 2 2 2 13" xfId="30371"/>
    <cellStyle name="Заголовок 2 2 2 14" xfId="30370"/>
    <cellStyle name="Заголовок 2 2 2 2" xfId="30369"/>
    <cellStyle name="Заголовок 2 2 2 2 2" xfId="30368"/>
    <cellStyle name="Заголовок 2 2 2 2 3" xfId="30367"/>
    <cellStyle name="Заголовок 2 2 2 2 4" xfId="30366"/>
    <cellStyle name="Заголовок 2 2 2 2 5" xfId="30365"/>
    <cellStyle name="Заголовок 2 2 2 2 6" xfId="30364"/>
    <cellStyle name="Заголовок 2 2 2 3" xfId="30363"/>
    <cellStyle name="Заголовок 2 2 2 4" xfId="30362"/>
    <cellStyle name="Заголовок 2 2 2 5" xfId="30361"/>
    <cellStyle name="Заголовок 2 2 2 6" xfId="30360"/>
    <cellStyle name="Заголовок 2 2 2 7" xfId="30359"/>
    <cellStyle name="Заголовок 2 2 2 8" xfId="30358"/>
    <cellStyle name="Заголовок 2 2 2 9" xfId="30357"/>
    <cellStyle name="Заголовок 2 2 20" xfId="30356"/>
    <cellStyle name="Заголовок 2 2 21" xfId="30355"/>
    <cellStyle name="Заголовок 2 2 22" xfId="30354"/>
    <cellStyle name="Заголовок 2 2 23" xfId="30353"/>
    <cellStyle name="Заголовок 2 2 24" xfId="30352"/>
    <cellStyle name="Заголовок 2 2 25" xfId="30351"/>
    <cellStyle name="Заголовок 2 2 26" xfId="30350"/>
    <cellStyle name="Заголовок 2 2 3" xfId="30349"/>
    <cellStyle name="Заголовок 2 2 3 2" xfId="30348"/>
    <cellStyle name="Заголовок 2 2 3 2 2" xfId="30347"/>
    <cellStyle name="Заголовок 2 2 3 2 3" xfId="30346"/>
    <cellStyle name="Заголовок 2 2 3 2 4" xfId="30345"/>
    <cellStyle name="Заголовок 2 2 3 2 5" xfId="30344"/>
    <cellStyle name="Заголовок 2 2 3 2 6" xfId="30343"/>
    <cellStyle name="Заголовок 2 2 3 3" xfId="30342"/>
    <cellStyle name="Заголовок 2 2 3 4" xfId="30341"/>
    <cellStyle name="Заголовок 2 2 3 5" xfId="30340"/>
    <cellStyle name="Заголовок 2 2 3 6" xfId="30339"/>
    <cellStyle name="Заголовок 2 2 3 7" xfId="30338"/>
    <cellStyle name="Заголовок 2 2 3 8" xfId="30337"/>
    <cellStyle name="Заголовок 2 2 4" xfId="30336"/>
    <cellStyle name="Заголовок 2 2 4 2" xfId="30335"/>
    <cellStyle name="Заголовок 2 2 4 2 2" xfId="30334"/>
    <cellStyle name="Заголовок 2 2 4 2 3" xfId="30333"/>
    <cellStyle name="Заголовок 2 2 4 2 4" xfId="30332"/>
    <cellStyle name="Заголовок 2 2 4 2 5" xfId="30331"/>
    <cellStyle name="Заголовок 2 2 4 2 6" xfId="30330"/>
    <cellStyle name="Заголовок 2 2 4 3" xfId="30329"/>
    <cellStyle name="Заголовок 2 2 4 4" xfId="30328"/>
    <cellStyle name="Заголовок 2 2 4 5" xfId="30327"/>
    <cellStyle name="Заголовок 2 2 4 6" xfId="30326"/>
    <cellStyle name="Заголовок 2 2 4 7" xfId="30325"/>
    <cellStyle name="Заголовок 2 2 4 8" xfId="30324"/>
    <cellStyle name="Заголовок 2 2 5" xfId="30323"/>
    <cellStyle name="Заголовок 2 2 5 2" xfId="30322"/>
    <cellStyle name="Заголовок 2 2 5 2 2" xfId="30321"/>
    <cellStyle name="Заголовок 2 2 5 2 3" xfId="30320"/>
    <cellStyle name="Заголовок 2 2 5 2 4" xfId="30319"/>
    <cellStyle name="Заголовок 2 2 5 2 5" xfId="30318"/>
    <cellStyle name="Заголовок 2 2 5 2 6" xfId="30317"/>
    <cellStyle name="Заголовок 2 2 5 3" xfId="30316"/>
    <cellStyle name="Заголовок 2 2 5 4" xfId="30315"/>
    <cellStyle name="Заголовок 2 2 5 5" xfId="30314"/>
    <cellStyle name="Заголовок 2 2 5 6" xfId="30313"/>
    <cellStyle name="Заголовок 2 2 5 7" xfId="30312"/>
    <cellStyle name="Заголовок 2 2 5 8" xfId="30311"/>
    <cellStyle name="Заголовок 2 2 6" xfId="30310"/>
    <cellStyle name="Заголовок 2 2 6 2" xfId="30309"/>
    <cellStyle name="Заголовок 2 2 6 2 2" xfId="30308"/>
    <cellStyle name="Заголовок 2 2 6 2 3" xfId="30307"/>
    <cellStyle name="Заголовок 2 2 6 2 4" xfId="30306"/>
    <cellStyle name="Заголовок 2 2 6 2 5" xfId="30305"/>
    <cellStyle name="Заголовок 2 2 6 2 6" xfId="30304"/>
    <cellStyle name="Заголовок 2 2 6 3" xfId="30303"/>
    <cellStyle name="Заголовок 2 2 6 4" xfId="30302"/>
    <cellStyle name="Заголовок 2 2 6 5" xfId="30301"/>
    <cellStyle name="Заголовок 2 2 6 6" xfId="30300"/>
    <cellStyle name="Заголовок 2 2 6 7" xfId="30299"/>
    <cellStyle name="Заголовок 2 2 6 8" xfId="30298"/>
    <cellStyle name="Заголовок 2 2 7" xfId="30297"/>
    <cellStyle name="Заголовок 2 2 7 2" xfId="30296"/>
    <cellStyle name="Заголовок 2 2 7 2 2" xfId="30295"/>
    <cellStyle name="Заголовок 2 2 7 2 3" xfId="30294"/>
    <cellStyle name="Заголовок 2 2 7 2 4" xfId="30293"/>
    <cellStyle name="Заголовок 2 2 7 2 5" xfId="30292"/>
    <cellStyle name="Заголовок 2 2 7 2 6" xfId="30291"/>
    <cellStyle name="Заголовок 2 2 7 3" xfId="30290"/>
    <cellStyle name="Заголовок 2 2 7 4" xfId="30289"/>
    <cellStyle name="Заголовок 2 2 7 5" xfId="30288"/>
    <cellStyle name="Заголовок 2 2 7 6" xfId="30287"/>
    <cellStyle name="Заголовок 2 2 7 7" xfId="30286"/>
    <cellStyle name="Заголовок 2 2 7 8" xfId="30285"/>
    <cellStyle name="Заголовок 2 2 8" xfId="30284"/>
    <cellStyle name="Заголовок 2 2 8 2" xfId="30283"/>
    <cellStyle name="Заголовок 2 2 8 2 2" xfId="30282"/>
    <cellStyle name="Заголовок 2 2 8 2 3" xfId="30281"/>
    <cellStyle name="Заголовок 2 2 8 2 4" xfId="30280"/>
    <cellStyle name="Заголовок 2 2 8 2 5" xfId="30279"/>
    <cellStyle name="Заголовок 2 2 8 2 6" xfId="30278"/>
    <cellStyle name="Заголовок 2 2 8 3" xfId="30277"/>
    <cellStyle name="Заголовок 2 2 8 4" xfId="30276"/>
    <cellStyle name="Заголовок 2 2 8 5" xfId="30275"/>
    <cellStyle name="Заголовок 2 2 8 6" xfId="30274"/>
    <cellStyle name="Заголовок 2 2 8 7" xfId="30273"/>
    <cellStyle name="Заголовок 2 2 8 8" xfId="30272"/>
    <cellStyle name="Заголовок 2 2 9" xfId="30271"/>
    <cellStyle name="Заголовок 2 2 9 2" xfId="30270"/>
    <cellStyle name="Заголовок 2 2 9 2 2" xfId="30269"/>
    <cellStyle name="Заголовок 2 2 9 2 3" xfId="30268"/>
    <cellStyle name="Заголовок 2 2 9 2 4" xfId="30267"/>
    <cellStyle name="Заголовок 2 2 9 2 5" xfId="30266"/>
    <cellStyle name="Заголовок 2 2 9 2 6" xfId="30265"/>
    <cellStyle name="Заголовок 2 2 9 3" xfId="30264"/>
    <cellStyle name="Заголовок 2 2 9 4" xfId="30263"/>
    <cellStyle name="Заголовок 2 2 9 5" xfId="30262"/>
    <cellStyle name="Заголовок 2 2 9 6" xfId="30261"/>
    <cellStyle name="Заголовок 2 2 9 7" xfId="30260"/>
    <cellStyle name="Заголовок 2 2 9 8" xfId="30259"/>
    <cellStyle name="Заголовок 2 20" xfId="30258"/>
    <cellStyle name="Заголовок 2 20 2" xfId="30257"/>
    <cellStyle name="Заголовок 2 20 2 2" xfId="30256"/>
    <cellStyle name="Заголовок 2 20 2 3" xfId="30255"/>
    <cellStyle name="Заголовок 2 20 2 4" xfId="30254"/>
    <cellStyle name="Заголовок 2 20 2 5" xfId="30253"/>
    <cellStyle name="Заголовок 2 20 2 6" xfId="30252"/>
    <cellStyle name="Заголовок 2 20 3" xfId="30251"/>
    <cellStyle name="Заголовок 2 20 4" xfId="30250"/>
    <cellStyle name="Заголовок 2 20 5" xfId="30249"/>
    <cellStyle name="Заголовок 2 20 6" xfId="30248"/>
    <cellStyle name="Заголовок 2 20 7" xfId="30247"/>
    <cellStyle name="Заголовок 2 20 8" xfId="30246"/>
    <cellStyle name="Заголовок 2 21" xfId="30245"/>
    <cellStyle name="Заголовок 2 21 2" xfId="30244"/>
    <cellStyle name="Заголовок 2 21 2 2" xfId="30243"/>
    <cellStyle name="Заголовок 2 21 2 3" xfId="30242"/>
    <cellStyle name="Заголовок 2 21 2 4" xfId="30241"/>
    <cellStyle name="Заголовок 2 21 2 5" xfId="30240"/>
    <cellStyle name="Заголовок 2 21 2 6" xfId="30239"/>
    <cellStyle name="Заголовок 2 21 3" xfId="30238"/>
    <cellStyle name="Заголовок 2 21 4" xfId="30237"/>
    <cellStyle name="Заголовок 2 21 5" xfId="30236"/>
    <cellStyle name="Заголовок 2 21 6" xfId="30235"/>
    <cellStyle name="Заголовок 2 21 7" xfId="30234"/>
    <cellStyle name="Заголовок 2 21 8" xfId="30233"/>
    <cellStyle name="Заголовок 2 22" xfId="30232"/>
    <cellStyle name="Заголовок 2 22 2" xfId="30231"/>
    <cellStyle name="Заголовок 2 22 2 2" xfId="30230"/>
    <cellStyle name="Заголовок 2 22 2 3" xfId="30229"/>
    <cellStyle name="Заголовок 2 22 2 4" xfId="30228"/>
    <cellStyle name="Заголовок 2 22 2 5" xfId="30227"/>
    <cellStyle name="Заголовок 2 22 2 6" xfId="30226"/>
    <cellStyle name="Заголовок 2 22 3" xfId="30225"/>
    <cellStyle name="Заголовок 2 22 4" xfId="30224"/>
    <cellStyle name="Заголовок 2 22 5" xfId="30223"/>
    <cellStyle name="Заголовок 2 22 6" xfId="30222"/>
    <cellStyle name="Заголовок 2 22 7" xfId="30221"/>
    <cellStyle name="Заголовок 2 22 8" xfId="30220"/>
    <cellStyle name="Заголовок 2 23" xfId="30219"/>
    <cellStyle name="Заголовок 2 23 2" xfId="30218"/>
    <cellStyle name="Заголовок 2 23 2 2" xfId="30217"/>
    <cellStyle name="Заголовок 2 23 2 3" xfId="30216"/>
    <cellStyle name="Заголовок 2 23 2 4" xfId="30215"/>
    <cellStyle name="Заголовок 2 23 2 5" xfId="30214"/>
    <cellStyle name="Заголовок 2 23 2 6" xfId="30213"/>
    <cellStyle name="Заголовок 2 23 3" xfId="30212"/>
    <cellStyle name="Заголовок 2 23 4" xfId="30211"/>
    <cellStyle name="Заголовок 2 23 5" xfId="30210"/>
    <cellStyle name="Заголовок 2 23 6" xfId="30209"/>
    <cellStyle name="Заголовок 2 23 7" xfId="30208"/>
    <cellStyle name="Заголовок 2 23 8" xfId="30207"/>
    <cellStyle name="Заголовок 2 24" xfId="30206"/>
    <cellStyle name="Заголовок 2 24 2" xfId="30205"/>
    <cellStyle name="Заголовок 2 24 2 2" xfId="30204"/>
    <cellStyle name="Заголовок 2 24 2 3" xfId="30203"/>
    <cellStyle name="Заголовок 2 24 2 4" xfId="30202"/>
    <cellStyle name="Заголовок 2 24 2 5" xfId="30201"/>
    <cellStyle name="Заголовок 2 24 2 6" xfId="30200"/>
    <cellStyle name="Заголовок 2 24 3" xfId="30199"/>
    <cellStyle name="Заголовок 2 24 4" xfId="30198"/>
    <cellStyle name="Заголовок 2 24 5" xfId="30197"/>
    <cellStyle name="Заголовок 2 24 6" xfId="30196"/>
    <cellStyle name="Заголовок 2 24 7" xfId="30195"/>
    <cellStyle name="Заголовок 2 24 8" xfId="30194"/>
    <cellStyle name="Заголовок 2 25" xfId="30193"/>
    <cellStyle name="Заголовок 2 25 2" xfId="30192"/>
    <cellStyle name="Заголовок 2 25 2 2" xfId="30191"/>
    <cellStyle name="Заголовок 2 25 2 3" xfId="30190"/>
    <cellStyle name="Заголовок 2 25 2 4" xfId="30189"/>
    <cellStyle name="Заголовок 2 25 2 5" xfId="30188"/>
    <cellStyle name="Заголовок 2 25 2 6" xfId="30187"/>
    <cellStyle name="Заголовок 2 25 3" xfId="30186"/>
    <cellStyle name="Заголовок 2 25 4" xfId="30185"/>
    <cellStyle name="Заголовок 2 25 5" xfId="30184"/>
    <cellStyle name="Заголовок 2 25 6" xfId="30183"/>
    <cellStyle name="Заголовок 2 25 7" xfId="30182"/>
    <cellStyle name="Заголовок 2 25 8" xfId="30181"/>
    <cellStyle name="Заголовок 2 26" xfId="30180"/>
    <cellStyle name="Заголовок 2 26 2" xfId="30179"/>
    <cellStyle name="Заголовок 2 26 2 2" xfId="30178"/>
    <cellStyle name="Заголовок 2 26 2 3" xfId="30177"/>
    <cellStyle name="Заголовок 2 26 2 4" xfId="30176"/>
    <cellStyle name="Заголовок 2 26 2 5" xfId="30175"/>
    <cellStyle name="Заголовок 2 26 2 6" xfId="30174"/>
    <cellStyle name="Заголовок 2 26 3" xfId="30173"/>
    <cellStyle name="Заголовок 2 26 4" xfId="30172"/>
    <cellStyle name="Заголовок 2 26 5" xfId="30171"/>
    <cellStyle name="Заголовок 2 26 6" xfId="30170"/>
    <cellStyle name="Заголовок 2 26 7" xfId="30169"/>
    <cellStyle name="Заголовок 2 26 8" xfId="30168"/>
    <cellStyle name="Заголовок 2 27" xfId="30167"/>
    <cellStyle name="Заголовок 2 27 2" xfId="30166"/>
    <cellStyle name="Заголовок 2 27 2 2" xfId="30165"/>
    <cellStyle name="Заголовок 2 27 2 3" xfId="30164"/>
    <cellStyle name="Заголовок 2 27 2 4" xfId="30163"/>
    <cellStyle name="Заголовок 2 27 2 5" xfId="30162"/>
    <cellStyle name="Заголовок 2 27 2 6" xfId="30161"/>
    <cellStyle name="Заголовок 2 27 3" xfId="30160"/>
    <cellStyle name="Заголовок 2 27 4" xfId="30159"/>
    <cellStyle name="Заголовок 2 27 5" xfId="30158"/>
    <cellStyle name="Заголовок 2 27 6" xfId="30157"/>
    <cellStyle name="Заголовок 2 27 7" xfId="30156"/>
    <cellStyle name="Заголовок 2 27 8" xfId="30155"/>
    <cellStyle name="Заголовок 2 28" xfId="30154"/>
    <cellStyle name="Заголовок 2 28 2" xfId="30153"/>
    <cellStyle name="Заголовок 2 28 2 2" xfId="30152"/>
    <cellStyle name="Заголовок 2 28 2 3" xfId="30151"/>
    <cellStyle name="Заголовок 2 28 2 4" xfId="30150"/>
    <cellStyle name="Заголовок 2 28 2 5" xfId="30149"/>
    <cellStyle name="Заголовок 2 28 2 6" xfId="30148"/>
    <cellStyle name="Заголовок 2 28 3" xfId="30147"/>
    <cellStyle name="Заголовок 2 28 4" xfId="30146"/>
    <cellStyle name="Заголовок 2 28 5" xfId="30145"/>
    <cellStyle name="Заголовок 2 28 6" xfId="30144"/>
    <cellStyle name="Заголовок 2 28 7" xfId="30143"/>
    <cellStyle name="Заголовок 2 28 8" xfId="30142"/>
    <cellStyle name="Заголовок 2 29" xfId="30141"/>
    <cellStyle name="Заголовок 2 29 2" xfId="30140"/>
    <cellStyle name="Заголовок 2 29 2 2" xfId="30139"/>
    <cellStyle name="Заголовок 2 29 2 3" xfId="30138"/>
    <cellStyle name="Заголовок 2 29 2 4" xfId="30137"/>
    <cellStyle name="Заголовок 2 29 2 5" xfId="30136"/>
    <cellStyle name="Заголовок 2 29 2 6" xfId="30135"/>
    <cellStyle name="Заголовок 2 29 3" xfId="30134"/>
    <cellStyle name="Заголовок 2 29 4" xfId="30133"/>
    <cellStyle name="Заголовок 2 29 5" xfId="30132"/>
    <cellStyle name="Заголовок 2 29 6" xfId="30131"/>
    <cellStyle name="Заголовок 2 29 7" xfId="30130"/>
    <cellStyle name="Заголовок 2 29 8" xfId="30129"/>
    <cellStyle name="Заголовок 2 3" xfId="30128"/>
    <cellStyle name="Заголовок 2 3 2" xfId="30127"/>
    <cellStyle name="Заголовок 2 3 2 2" xfId="30126"/>
    <cellStyle name="Заголовок 2 3 2 3" xfId="30125"/>
    <cellStyle name="Заголовок 2 3 2 4" xfId="30124"/>
    <cellStyle name="Заголовок 2 3 2 5" xfId="30123"/>
    <cellStyle name="Заголовок 2 3 2 6" xfId="30122"/>
    <cellStyle name="Заголовок 2 3 3" xfId="30121"/>
    <cellStyle name="Заголовок 2 3 4" xfId="30120"/>
    <cellStyle name="Заголовок 2 3 5" xfId="30119"/>
    <cellStyle name="Заголовок 2 3 6" xfId="30118"/>
    <cellStyle name="Заголовок 2 3 7" xfId="30117"/>
    <cellStyle name="Заголовок 2 3 8" xfId="30116"/>
    <cellStyle name="Заголовок 2 30" xfId="30115"/>
    <cellStyle name="Заголовок 2 30 2" xfId="30114"/>
    <cellStyle name="Заголовок 2 30 2 2" xfId="30113"/>
    <cellStyle name="Заголовок 2 30 2 3" xfId="30112"/>
    <cellStyle name="Заголовок 2 30 2 4" xfId="30111"/>
    <cellStyle name="Заголовок 2 30 2 5" xfId="30110"/>
    <cellStyle name="Заголовок 2 30 2 6" xfId="30109"/>
    <cellStyle name="Заголовок 2 30 3" xfId="30108"/>
    <cellStyle name="Заголовок 2 30 4" xfId="30107"/>
    <cellStyle name="Заголовок 2 30 5" xfId="30106"/>
    <cellStyle name="Заголовок 2 30 6" xfId="30105"/>
    <cellStyle name="Заголовок 2 30 7" xfId="30104"/>
    <cellStyle name="Заголовок 2 30 8" xfId="30103"/>
    <cellStyle name="Заголовок 2 31" xfId="30102"/>
    <cellStyle name="Заголовок 2 31 2" xfId="30101"/>
    <cellStyle name="Заголовок 2 31 2 2" xfId="30100"/>
    <cellStyle name="Заголовок 2 31 2 3" xfId="30099"/>
    <cellStyle name="Заголовок 2 31 2 4" xfId="30098"/>
    <cellStyle name="Заголовок 2 31 2 5" xfId="30097"/>
    <cellStyle name="Заголовок 2 31 2 6" xfId="30096"/>
    <cellStyle name="Заголовок 2 31 3" xfId="30095"/>
    <cellStyle name="Заголовок 2 31 4" xfId="30094"/>
    <cellStyle name="Заголовок 2 31 5" xfId="30093"/>
    <cellStyle name="Заголовок 2 31 6" xfId="30092"/>
    <cellStyle name="Заголовок 2 31 7" xfId="30091"/>
    <cellStyle name="Заголовок 2 31 8" xfId="30090"/>
    <cellStyle name="Заголовок 2 32" xfId="30089"/>
    <cellStyle name="Заголовок 2 32 2" xfId="30088"/>
    <cellStyle name="Заголовок 2 32 2 2" xfId="30087"/>
    <cellStyle name="Заголовок 2 32 2 3" xfId="30086"/>
    <cellStyle name="Заголовок 2 32 2 4" xfId="30085"/>
    <cellStyle name="Заголовок 2 32 2 5" xfId="30084"/>
    <cellStyle name="Заголовок 2 32 2 6" xfId="30083"/>
    <cellStyle name="Заголовок 2 32 3" xfId="30082"/>
    <cellStyle name="Заголовок 2 32 4" xfId="30081"/>
    <cellStyle name="Заголовок 2 32 5" xfId="30080"/>
    <cellStyle name="Заголовок 2 32 6" xfId="30079"/>
    <cellStyle name="Заголовок 2 32 7" xfId="30078"/>
    <cellStyle name="Заголовок 2 32 8" xfId="30077"/>
    <cellStyle name="Заголовок 2 33" xfId="30076"/>
    <cellStyle name="Заголовок 2 33 2" xfId="30075"/>
    <cellStyle name="Заголовок 2 33 2 2" xfId="30074"/>
    <cellStyle name="Заголовок 2 33 2 3" xfId="30073"/>
    <cellStyle name="Заголовок 2 33 2 4" xfId="30072"/>
    <cellStyle name="Заголовок 2 33 2 5" xfId="30071"/>
    <cellStyle name="Заголовок 2 33 2 6" xfId="30070"/>
    <cellStyle name="Заголовок 2 33 3" xfId="30069"/>
    <cellStyle name="Заголовок 2 33 4" xfId="30068"/>
    <cellStyle name="Заголовок 2 33 5" xfId="30067"/>
    <cellStyle name="Заголовок 2 33 6" xfId="30066"/>
    <cellStyle name="Заголовок 2 33 7" xfId="30065"/>
    <cellStyle name="Заголовок 2 33 8" xfId="30064"/>
    <cellStyle name="Заголовок 2 34" xfId="30063"/>
    <cellStyle name="Заголовок 2 34 2" xfId="30062"/>
    <cellStyle name="Заголовок 2 34 2 2" xfId="30061"/>
    <cellStyle name="Заголовок 2 34 2 3" xfId="30060"/>
    <cellStyle name="Заголовок 2 34 2 4" xfId="30059"/>
    <cellStyle name="Заголовок 2 34 2 5" xfId="30058"/>
    <cellStyle name="Заголовок 2 34 2 6" xfId="30057"/>
    <cellStyle name="Заголовок 2 34 3" xfId="30056"/>
    <cellStyle name="Заголовок 2 34 4" xfId="30055"/>
    <cellStyle name="Заголовок 2 34 5" xfId="30054"/>
    <cellStyle name="Заголовок 2 34 6" xfId="30053"/>
    <cellStyle name="Заголовок 2 34 7" xfId="30052"/>
    <cellStyle name="Заголовок 2 34 8" xfId="30051"/>
    <cellStyle name="Заголовок 2 35" xfId="30050"/>
    <cellStyle name="Заголовок 2 35 2" xfId="30049"/>
    <cellStyle name="Заголовок 2 35 2 2" xfId="30048"/>
    <cellStyle name="Заголовок 2 35 2 3" xfId="30047"/>
    <cellStyle name="Заголовок 2 35 2 4" xfId="30046"/>
    <cellStyle name="Заголовок 2 35 2 5" xfId="30045"/>
    <cellStyle name="Заголовок 2 35 2 6" xfId="30044"/>
    <cellStyle name="Заголовок 2 35 3" xfId="30043"/>
    <cellStyle name="Заголовок 2 35 4" xfId="30042"/>
    <cellStyle name="Заголовок 2 35 5" xfId="30041"/>
    <cellStyle name="Заголовок 2 35 6" xfId="30040"/>
    <cellStyle name="Заголовок 2 35 7" xfId="30039"/>
    <cellStyle name="Заголовок 2 35 8" xfId="30038"/>
    <cellStyle name="Заголовок 2 36" xfId="30037"/>
    <cellStyle name="Заголовок 2 36 2" xfId="30036"/>
    <cellStyle name="Заголовок 2 36 2 2" xfId="30035"/>
    <cellStyle name="Заголовок 2 36 2 3" xfId="30034"/>
    <cellStyle name="Заголовок 2 36 2 4" xfId="30033"/>
    <cellStyle name="Заголовок 2 36 2 5" xfId="30032"/>
    <cellStyle name="Заголовок 2 36 2 6" xfId="30031"/>
    <cellStyle name="Заголовок 2 36 3" xfId="30030"/>
    <cellStyle name="Заголовок 2 36 4" xfId="30029"/>
    <cellStyle name="Заголовок 2 36 5" xfId="30028"/>
    <cellStyle name="Заголовок 2 36 6" xfId="30027"/>
    <cellStyle name="Заголовок 2 36 7" xfId="30026"/>
    <cellStyle name="Заголовок 2 36 8" xfId="30025"/>
    <cellStyle name="Заголовок 2 37" xfId="30024"/>
    <cellStyle name="Заголовок 2 37 2" xfId="30023"/>
    <cellStyle name="Заголовок 2 37 2 2" xfId="30022"/>
    <cellStyle name="Заголовок 2 37 2 3" xfId="30021"/>
    <cellStyle name="Заголовок 2 37 2 4" xfId="30020"/>
    <cellStyle name="Заголовок 2 37 2 5" xfId="30019"/>
    <cellStyle name="Заголовок 2 37 2 6" xfId="30018"/>
    <cellStyle name="Заголовок 2 37 3" xfId="30017"/>
    <cellStyle name="Заголовок 2 37 4" xfId="30016"/>
    <cellStyle name="Заголовок 2 37 5" xfId="30015"/>
    <cellStyle name="Заголовок 2 37 6" xfId="30014"/>
    <cellStyle name="Заголовок 2 37 7" xfId="30013"/>
    <cellStyle name="Заголовок 2 37 8" xfId="30012"/>
    <cellStyle name="Заголовок 2 38" xfId="30011"/>
    <cellStyle name="Заголовок 2 38 2" xfId="30010"/>
    <cellStyle name="Заголовок 2 38 2 2" xfId="30009"/>
    <cellStyle name="Заголовок 2 38 2 3" xfId="30008"/>
    <cellStyle name="Заголовок 2 38 2 4" xfId="30007"/>
    <cellStyle name="Заголовок 2 38 2 5" xfId="30006"/>
    <cellStyle name="Заголовок 2 38 2 6" xfId="30005"/>
    <cellStyle name="Заголовок 2 38 3" xfId="30004"/>
    <cellStyle name="Заголовок 2 38 4" xfId="30003"/>
    <cellStyle name="Заголовок 2 38 5" xfId="30002"/>
    <cellStyle name="Заголовок 2 38 6" xfId="30001"/>
    <cellStyle name="Заголовок 2 38 7" xfId="30000"/>
    <cellStyle name="Заголовок 2 38 8" xfId="29999"/>
    <cellStyle name="Заголовок 2 39" xfId="29998"/>
    <cellStyle name="Заголовок 2 39 2" xfId="29997"/>
    <cellStyle name="Заголовок 2 39 2 2" xfId="29996"/>
    <cellStyle name="Заголовок 2 39 2 3" xfId="29995"/>
    <cellStyle name="Заголовок 2 39 2 4" xfId="29994"/>
    <cellStyle name="Заголовок 2 39 2 5" xfId="29993"/>
    <cellStyle name="Заголовок 2 39 2 6" xfId="29992"/>
    <cellStyle name="Заголовок 2 39 3" xfId="29991"/>
    <cellStyle name="Заголовок 2 39 4" xfId="29990"/>
    <cellStyle name="Заголовок 2 39 5" xfId="29989"/>
    <cellStyle name="Заголовок 2 39 6" xfId="29988"/>
    <cellStyle name="Заголовок 2 39 7" xfId="29987"/>
    <cellStyle name="Заголовок 2 39 8" xfId="29986"/>
    <cellStyle name="Заголовок 2 4" xfId="29985"/>
    <cellStyle name="Заголовок 2 4 2" xfId="29984"/>
    <cellStyle name="Заголовок 2 4 2 2" xfId="29983"/>
    <cellStyle name="Заголовок 2 4 2 3" xfId="29982"/>
    <cellStyle name="Заголовок 2 4 2 4" xfId="29981"/>
    <cellStyle name="Заголовок 2 4 2 5" xfId="29980"/>
    <cellStyle name="Заголовок 2 4 2 6" xfId="29979"/>
    <cellStyle name="Заголовок 2 4 3" xfId="29978"/>
    <cellStyle name="Заголовок 2 4 4" xfId="29977"/>
    <cellStyle name="Заголовок 2 4 5" xfId="29976"/>
    <cellStyle name="Заголовок 2 4 6" xfId="29975"/>
    <cellStyle name="Заголовок 2 4 7" xfId="29974"/>
    <cellStyle name="Заголовок 2 4 8" xfId="29973"/>
    <cellStyle name="Заголовок 2 40" xfId="29972"/>
    <cellStyle name="Заголовок 2 40 2" xfId="29971"/>
    <cellStyle name="Заголовок 2 40 2 2" xfId="29970"/>
    <cellStyle name="Заголовок 2 40 2 3" xfId="29969"/>
    <cellStyle name="Заголовок 2 40 2 4" xfId="29968"/>
    <cellStyle name="Заголовок 2 40 2 5" xfId="29967"/>
    <cellStyle name="Заголовок 2 40 2 6" xfId="29966"/>
    <cellStyle name="Заголовок 2 40 3" xfId="29965"/>
    <cellStyle name="Заголовок 2 40 4" xfId="29964"/>
    <cellStyle name="Заголовок 2 40 5" xfId="29963"/>
    <cellStyle name="Заголовок 2 40 6" xfId="29962"/>
    <cellStyle name="Заголовок 2 40 7" xfId="29961"/>
    <cellStyle name="Заголовок 2 40 8" xfId="29960"/>
    <cellStyle name="Заголовок 2 41" xfId="29959"/>
    <cellStyle name="Заголовок 2 41 2" xfId="29958"/>
    <cellStyle name="Заголовок 2 41 2 2" xfId="29957"/>
    <cellStyle name="Заголовок 2 41 2 3" xfId="29956"/>
    <cellStyle name="Заголовок 2 41 2 4" xfId="29955"/>
    <cellStyle name="Заголовок 2 41 2 5" xfId="29954"/>
    <cellStyle name="Заголовок 2 41 2 6" xfId="29953"/>
    <cellStyle name="Заголовок 2 41 3" xfId="29952"/>
    <cellStyle name="Заголовок 2 41 4" xfId="29951"/>
    <cellStyle name="Заголовок 2 41 5" xfId="29950"/>
    <cellStyle name="Заголовок 2 41 6" xfId="29949"/>
    <cellStyle name="Заголовок 2 41 7" xfId="29948"/>
    <cellStyle name="Заголовок 2 41 8" xfId="29947"/>
    <cellStyle name="Заголовок 2 42" xfId="29946"/>
    <cellStyle name="Заголовок 2 42 2" xfId="29945"/>
    <cellStyle name="Заголовок 2 42 2 2" xfId="29944"/>
    <cellStyle name="Заголовок 2 42 2 3" xfId="29943"/>
    <cellStyle name="Заголовок 2 42 2 4" xfId="29942"/>
    <cellStyle name="Заголовок 2 42 2 5" xfId="29941"/>
    <cellStyle name="Заголовок 2 42 2 6" xfId="29940"/>
    <cellStyle name="Заголовок 2 42 3" xfId="29939"/>
    <cellStyle name="Заголовок 2 42 4" xfId="29938"/>
    <cellStyle name="Заголовок 2 42 5" xfId="29937"/>
    <cellStyle name="Заголовок 2 42 6" xfId="29936"/>
    <cellStyle name="Заголовок 2 42 7" xfId="29935"/>
    <cellStyle name="Заголовок 2 42 8" xfId="29934"/>
    <cellStyle name="Заголовок 2 43" xfId="29933"/>
    <cellStyle name="Заголовок 2 43 2" xfId="29932"/>
    <cellStyle name="Заголовок 2 43 2 2" xfId="29931"/>
    <cellStyle name="Заголовок 2 43 2 3" xfId="29930"/>
    <cellStyle name="Заголовок 2 43 2 4" xfId="29929"/>
    <cellStyle name="Заголовок 2 43 2 5" xfId="29928"/>
    <cellStyle name="Заголовок 2 43 2 6" xfId="29927"/>
    <cellStyle name="Заголовок 2 43 3" xfId="29926"/>
    <cellStyle name="Заголовок 2 43 4" xfId="29925"/>
    <cellStyle name="Заголовок 2 43 5" xfId="29924"/>
    <cellStyle name="Заголовок 2 43 6" xfId="29923"/>
    <cellStyle name="Заголовок 2 43 7" xfId="29922"/>
    <cellStyle name="Заголовок 2 43 8" xfId="29921"/>
    <cellStyle name="Заголовок 2 44" xfId="29920"/>
    <cellStyle name="Заголовок 2 44 2" xfId="29919"/>
    <cellStyle name="Заголовок 2 44 2 2" xfId="29918"/>
    <cellStyle name="Заголовок 2 44 2 3" xfId="29917"/>
    <cellStyle name="Заголовок 2 44 2 4" xfId="29916"/>
    <cellStyle name="Заголовок 2 44 2 5" xfId="29915"/>
    <cellStyle name="Заголовок 2 44 2 6" xfId="29914"/>
    <cellStyle name="Заголовок 2 44 3" xfId="29913"/>
    <cellStyle name="Заголовок 2 44 4" xfId="29912"/>
    <cellStyle name="Заголовок 2 44 5" xfId="29911"/>
    <cellStyle name="Заголовок 2 44 6" xfId="29910"/>
    <cellStyle name="Заголовок 2 44 7" xfId="29909"/>
    <cellStyle name="Заголовок 2 44 8" xfId="29908"/>
    <cellStyle name="Заголовок 2 45" xfId="29907"/>
    <cellStyle name="Заголовок 2 45 2" xfId="29906"/>
    <cellStyle name="Заголовок 2 45 2 2" xfId="29905"/>
    <cellStyle name="Заголовок 2 45 2 3" xfId="29904"/>
    <cellStyle name="Заголовок 2 45 2 4" xfId="29903"/>
    <cellStyle name="Заголовок 2 45 2 5" xfId="29902"/>
    <cellStyle name="Заголовок 2 45 2 6" xfId="29901"/>
    <cellStyle name="Заголовок 2 45 3" xfId="29900"/>
    <cellStyle name="Заголовок 2 45 4" xfId="29899"/>
    <cellStyle name="Заголовок 2 45 5" xfId="29898"/>
    <cellStyle name="Заголовок 2 45 6" xfId="29897"/>
    <cellStyle name="Заголовок 2 45 7" xfId="29896"/>
    <cellStyle name="Заголовок 2 45 8" xfId="29895"/>
    <cellStyle name="Заголовок 2 46" xfId="29894"/>
    <cellStyle name="Заголовок 2 46 2" xfId="29893"/>
    <cellStyle name="Заголовок 2 46 2 2" xfId="29892"/>
    <cellStyle name="Заголовок 2 46 2 3" xfId="29891"/>
    <cellStyle name="Заголовок 2 46 2 4" xfId="29890"/>
    <cellStyle name="Заголовок 2 46 2 5" xfId="29889"/>
    <cellStyle name="Заголовок 2 46 2 6" xfId="29888"/>
    <cellStyle name="Заголовок 2 46 3" xfId="29887"/>
    <cellStyle name="Заголовок 2 46 4" xfId="29886"/>
    <cellStyle name="Заголовок 2 46 5" xfId="29885"/>
    <cellStyle name="Заголовок 2 46 6" xfId="29884"/>
    <cellStyle name="Заголовок 2 46 7" xfId="29883"/>
    <cellStyle name="Заголовок 2 46 8" xfId="29882"/>
    <cellStyle name="Заголовок 2 47" xfId="29881"/>
    <cellStyle name="Заголовок 2 47 2" xfId="29880"/>
    <cellStyle name="Заголовок 2 47 2 2" xfId="29879"/>
    <cellStyle name="Заголовок 2 47 2 3" xfId="29878"/>
    <cellStyle name="Заголовок 2 47 2 4" xfId="29877"/>
    <cellStyle name="Заголовок 2 47 2 5" xfId="29876"/>
    <cellStyle name="Заголовок 2 47 2 6" xfId="29875"/>
    <cellStyle name="Заголовок 2 47 3" xfId="29874"/>
    <cellStyle name="Заголовок 2 47 4" xfId="29873"/>
    <cellStyle name="Заголовок 2 47 5" xfId="29872"/>
    <cellStyle name="Заголовок 2 47 6" xfId="29871"/>
    <cellStyle name="Заголовок 2 47 7" xfId="29870"/>
    <cellStyle name="Заголовок 2 47 8" xfId="29869"/>
    <cellStyle name="Заголовок 2 48" xfId="29868"/>
    <cellStyle name="Заголовок 2 48 2" xfId="29867"/>
    <cellStyle name="Заголовок 2 48 2 2" xfId="29866"/>
    <cellStyle name="Заголовок 2 48 2 3" xfId="29865"/>
    <cellStyle name="Заголовок 2 48 2 4" xfId="29864"/>
    <cellStyle name="Заголовок 2 48 2 5" xfId="29863"/>
    <cellStyle name="Заголовок 2 48 2 6" xfId="29862"/>
    <cellStyle name="Заголовок 2 48 3" xfId="29861"/>
    <cellStyle name="Заголовок 2 48 4" xfId="29860"/>
    <cellStyle name="Заголовок 2 48 5" xfId="29859"/>
    <cellStyle name="Заголовок 2 48 6" xfId="29858"/>
    <cellStyle name="Заголовок 2 48 7" xfId="29857"/>
    <cellStyle name="Заголовок 2 48 8" xfId="29856"/>
    <cellStyle name="Заголовок 2 49" xfId="29855"/>
    <cellStyle name="Заголовок 2 49 2" xfId="29854"/>
    <cellStyle name="Заголовок 2 49 2 2" xfId="29853"/>
    <cellStyle name="Заголовок 2 49 2 3" xfId="29852"/>
    <cellStyle name="Заголовок 2 49 2 4" xfId="29851"/>
    <cellStyle name="Заголовок 2 49 2 5" xfId="29850"/>
    <cellStyle name="Заголовок 2 49 2 6" xfId="29849"/>
    <cellStyle name="Заголовок 2 49 3" xfId="29848"/>
    <cellStyle name="Заголовок 2 49 4" xfId="29847"/>
    <cellStyle name="Заголовок 2 49 5" xfId="29846"/>
    <cellStyle name="Заголовок 2 49 6" xfId="29845"/>
    <cellStyle name="Заголовок 2 49 7" xfId="29844"/>
    <cellStyle name="Заголовок 2 49 8" xfId="29843"/>
    <cellStyle name="Заголовок 2 5" xfId="29842"/>
    <cellStyle name="Заголовок 2 5 2" xfId="29841"/>
    <cellStyle name="Заголовок 2 5 2 2" xfId="29840"/>
    <cellStyle name="Заголовок 2 5 2 3" xfId="29839"/>
    <cellStyle name="Заголовок 2 5 2 4" xfId="29838"/>
    <cellStyle name="Заголовок 2 5 2 5" xfId="29837"/>
    <cellStyle name="Заголовок 2 5 2 6" xfId="29836"/>
    <cellStyle name="Заголовок 2 5 3" xfId="29835"/>
    <cellStyle name="Заголовок 2 5 4" xfId="29834"/>
    <cellStyle name="Заголовок 2 5 5" xfId="29833"/>
    <cellStyle name="Заголовок 2 5 6" xfId="29832"/>
    <cellStyle name="Заголовок 2 5 7" xfId="29831"/>
    <cellStyle name="Заголовок 2 5 8" xfId="29830"/>
    <cellStyle name="Заголовок 2 50" xfId="29829"/>
    <cellStyle name="Заголовок 2 50 2" xfId="29828"/>
    <cellStyle name="Заголовок 2 50 2 2" xfId="29827"/>
    <cellStyle name="Заголовок 2 50 2 3" xfId="29826"/>
    <cellStyle name="Заголовок 2 50 2 4" xfId="29825"/>
    <cellStyle name="Заголовок 2 50 2 5" xfId="29824"/>
    <cellStyle name="Заголовок 2 50 2 6" xfId="29823"/>
    <cellStyle name="Заголовок 2 50 3" xfId="29822"/>
    <cellStyle name="Заголовок 2 50 4" xfId="29821"/>
    <cellStyle name="Заголовок 2 50 5" xfId="29820"/>
    <cellStyle name="Заголовок 2 50 6" xfId="29819"/>
    <cellStyle name="Заголовок 2 50 7" xfId="29818"/>
    <cellStyle name="Заголовок 2 50 8" xfId="29817"/>
    <cellStyle name="Заголовок 2 51" xfId="29816"/>
    <cellStyle name="Заголовок 2 51 2" xfId="29815"/>
    <cellStyle name="Заголовок 2 51 2 2" xfId="29814"/>
    <cellStyle name="Заголовок 2 51 2 3" xfId="29813"/>
    <cellStyle name="Заголовок 2 51 2 4" xfId="29812"/>
    <cellStyle name="Заголовок 2 51 2 5" xfId="29811"/>
    <cellStyle name="Заголовок 2 51 2 6" xfId="29810"/>
    <cellStyle name="Заголовок 2 51 3" xfId="29809"/>
    <cellStyle name="Заголовок 2 51 4" xfId="29808"/>
    <cellStyle name="Заголовок 2 51 5" xfId="29807"/>
    <cellStyle name="Заголовок 2 51 6" xfId="29806"/>
    <cellStyle name="Заголовок 2 51 7" xfId="29805"/>
    <cellStyle name="Заголовок 2 51 8" xfId="29804"/>
    <cellStyle name="Заголовок 2 52" xfId="29803"/>
    <cellStyle name="Заголовок 2 52 2" xfId="29802"/>
    <cellStyle name="Заголовок 2 52 2 2" xfId="29801"/>
    <cellStyle name="Заголовок 2 52 2 3" xfId="29800"/>
    <cellStyle name="Заголовок 2 52 2 4" xfId="29799"/>
    <cellStyle name="Заголовок 2 52 2 5" xfId="29798"/>
    <cellStyle name="Заголовок 2 52 2 6" xfId="29797"/>
    <cellStyle name="Заголовок 2 52 3" xfId="29796"/>
    <cellStyle name="Заголовок 2 52 4" xfId="29795"/>
    <cellStyle name="Заголовок 2 52 5" xfId="29794"/>
    <cellStyle name="Заголовок 2 52 6" xfId="29793"/>
    <cellStyle name="Заголовок 2 52 7" xfId="29792"/>
    <cellStyle name="Заголовок 2 52 8" xfId="29791"/>
    <cellStyle name="Заголовок 2 53" xfId="29790"/>
    <cellStyle name="Заголовок 2 53 2" xfId="29789"/>
    <cellStyle name="Заголовок 2 53 2 2" xfId="29788"/>
    <cellStyle name="Заголовок 2 53 2 3" xfId="29787"/>
    <cellStyle name="Заголовок 2 53 2 4" xfId="29786"/>
    <cellStyle name="Заголовок 2 53 2 5" xfId="29785"/>
    <cellStyle name="Заголовок 2 53 2 6" xfId="29784"/>
    <cellStyle name="Заголовок 2 53 3" xfId="29783"/>
    <cellStyle name="Заголовок 2 53 4" xfId="29782"/>
    <cellStyle name="Заголовок 2 53 5" xfId="29781"/>
    <cellStyle name="Заголовок 2 53 6" xfId="29780"/>
    <cellStyle name="Заголовок 2 53 7" xfId="29779"/>
    <cellStyle name="Заголовок 2 53 8" xfId="29778"/>
    <cellStyle name="Заголовок 2 54" xfId="29777"/>
    <cellStyle name="Заголовок 2 54 2" xfId="29776"/>
    <cellStyle name="Заголовок 2 54 2 2" xfId="29775"/>
    <cellStyle name="Заголовок 2 54 2 3" xfId="29774"/>
    <cellStyle name="Заголовок 2 54 2 4" xfId="29773"/>
    <cellStyle name="Заголовок 2 54 2 5" xfId="29772"/>
    <cellStyle name="Заголовок 2 54 2 6" xfId="29771"/>
    <cellStyle name="Заголовок 2 54 3" xfId="29770"/>
    <cellStyle name="Заголовок 2 54 4" xfId="29769"/>
    <cellStyle name="Заголовок 2 54 5" xfId="29768"/>
    <cellStyle name="Заголовок 2 54 6" xfId="29767"/>
    <cellStyle name="Заголовок 2 54 7" xfId="29766"/>
    <cellStyle name="Заголовок 2 54 8" xfId="29765"/>
    <cellStyle name="Заголовок 2 55" xfId="29764"/>
    <cellStyle name="Заголовок 2 55 2" xfId="29763"/>
    <cellStyle name="Заголовок 2 55 2 2" xfId="29762"/>
    <cellStyle name="Заголовок 2 55 2 3" xfId="29761"/>
    <cellStyle name="Заголовок 2 55 2 4" xfId="29760"/>
    <cellStyle name="Заголовок 2 55 2 5" xfId="29759"/>
    <cellStyle name="Заголовок 2 55 2 6" xfId="29758"/>
    <cellStyle name="Заголовок 2 55 3" xfId="29757"/>
    <cellStyle name="Заголовок 2 55 4" xfId="29756"/>
    <cellStyle name="Заголовок 2 55 5" xfId="29755"/>
    <cellStyle name="Заголовок 2 55 6" xfId="29754"/>
    <cellStyle name="Заголовок 2 55 7" xfId="29753"/>
    <cellStyle name="Заголовок 2 55 8" xfId="29752"/>
    <cellStyle name="Заголовок 2 56" xfId="29751"/>
    <cellStyle name="Заголовок 2 56 2" xfId="29750"/>
    <cellStyle name="Заголовок 2 56 2 2" xfId="29749"/>
    <cellStyle name="Заголовок 2 56 2 3" xfId="29748"/>
    <cellStyle name="Заголовок 2 56 2 4" xfId="29747"/>
    <cellStyle name="Заголовок 2 56 2 5" xfId="29746"/>
    <cellStyle name="Заголовок 2 56 2 6" xfId="29745"/>
    <cellStyle name="Заголовок 2 56 3" xfId="29744"/>
    <cellStyle name="Заголовок 2 56 4" xfId="29743"/>
    <cellStyle name="Заголовок 2 56 5" xfId="29742"/>
    <cellStyle name="Заголовок 2 56 6" xfId="29741"/>
    <cellStyle name="Заголовок 2 56 7" xfId="29740"/>
    <cellStyle name="Заголовок 2 56 8" xfId="29739"/>
    <cellStyle name="Заголовок 2 57" xfId="29738"/>
    <cellStyle name="Заголовок 2 57 2" xfId="29737"/>
    <cellStyle name="Заголовок 2 57 2 2" xfId="29736"/>
    <cellStyle name="Заголовок 2 57 2 3" xfId="29735"/>
    <cellStyle name="Заголовок 2 57 2 4" xfId="29734"/>
    <cellStyle name="Заголовок 2 57 2 5" xfId="29733"/>
    <cellStyle name="Заголовок 2 57 2 6" xfId="29732"/>
    <cellStyle name="Заголовок 2 57 3" xfId="29731"/>
    <cellStyle name="Заголовок 2 57 4" xfId="29730"/>
    <cellStyle name="Заголовок 2 57 5" xfId="29729"/>
    <cellStyle name="Заголовок 2 57 6" xfId="29728"/>
    <cellStyle name="Заголовок 2 57 7" xfId="29727"/>
    <cellStyle name="Заголовок 2 57 8" xfId="29726"/>
    <cellStyle name="Заголовок 2 58" xfId="29725"/>
    <cellStyle name="Заголовок 2 58 2" xfId="29724"/>
    <cellStyle name="Заголовок 2 58 2 2" xfId="29723"/>
    <cellStyle name="Заголовок 2 58 2 3" xfId="29722"/>
    <cellStyle name="Заголовок 2 58 2 4" xfId="29721"/>
    <cellStyle name="Заголовок 2 58 2 5" xfId="29720"/>
    <cellStyle name="Заголовок 2 58 2 6" xfId="29719"/>
    <cellStyle name="Заголовок 2 58 3" xfId="29718"/>
    <cellStyle name="Заголовок 2 58 4" xfId="29717"/>
    <cellStyle name="Заголовок 2 58 5" xfId="29716"/>
    <cellStyle name="Заголовок 2 58 6" xfId="29715"/>
    <cellStyle name="Заголовок 2 58 7" xfId="29714"/>
    <cellStyle name="Заголовок 2 58 8" xfId="29713"/>
    <cellStyle name="Заголовок 2 59" xfId="29712"/>
    <cellStyle name="Заголовок 2 59 2" xfId="29711"/>
    <cellStyle name="Заголовок 2 59 2 2" xfId="29710"/>
    <cellStyle name="Заголовок 2 59 2 3" xfId="29709"/>
    <cellStyle name="Заголовок 2 59 2 4" xfId="29708"/>
    <cellStyle name="Заголовок 2 59 2 5" xfId="29707"/>
    <cellStyle name="Заголовок 2 59 2 6" xfId="29706"/>
    <cellStyle name="Заголовок 2 59 3" xfId="29705"/>
    <cellStyle name="Заголовок 2 59 4" xfId="29704"/>
    <cellStyle name="Заголовок 2 59 5" xfId="29703"/>
    <cellStyle name="Заголовок 2 59 6" xfId="29702"/>
    <cellStyle name="Заголовок 2 59 7" xfId="29701"/>
    <cellStyle name="Заголовок 2 59 8" xfId="29700"/>
    <cellStyle name="Заголовок 2 6" xfId="29699"/>
    <cellStyle name="Заголовок 2 6 2" xfId="29698"/>
    <cellStyle name="Заголовок 2 6 2 2" xfId="29697"/>
    <cellStyle name="Заголовок 2 6 2 3" xfId="29696"/>
    <cellStyle name="Заголовок 2 6 2 4" xfId="29695"/>
    <cellStyle name="Заголовок 2 6 2 5" xfId="29694"/>
    <cellStyle name="Заголовок 2 6 2 6" xfId="29693"/>
    <cellStyle name="Заголовок 2 6 3" xfId="29692"/>
    <cellStyle name="Заголовок 2 6 4" xfId="29691"/>
    <cellStyle name="Заголовок 2 6 5" xfId="29690"/>
    <cellStyle name="Заголовок 2 6 6" xfId="29689"/>
    <cellStyle name="Заголовок 2 6 7" xfId="29688"/>
    <cellStyle name="Заголовок 2 6 8" xfId="29687"/>
    <cellStyle name="Заголовок 2 60" xfId="29686"/>
    <cellStyle name="Заголовок 2 60 2" xfId="29685"/>
    <cellStyle name="Заголовок 2 60 2 2" xfId="29684"/>
    <cellStyle name="Заголовок 2 60 2 3" xfId="29683"/>
    <cellStyle name="Заголовок 2 60 2 4" xfId="29682"/>
    <cellStyle name="Заголовок 2 60 2 5" xfId="29681"/>
    <cellStyle name="Заголовок 2 60 2 6" xfId="29680"/>
    <cellStyle name="Заголовок 2 60 3" xfId="29679"/>
    <cellStyle name="Заголовок 2 60 4" xfId="29678"/>
    <cellStyle name="Заголовок 2 60 5" xfId="29677"/>
    <cellStyle name="Заголовок 2 60 6" xfId="29676"/>
    <cellStyle name="Заголовок 2 60 7" xfId="29675"/>
    <cellStyle name="Заголовок 2 60 8" xfId="29674"/>
    <cellStyle name="Заголовок 2 61" xfId="29673"/>
    <cellStyle name="Заголовок 2 61 2" xfId="29672"/>
    <cellStyle name="Заголовок 2 61 2 2" xfId="29671"/>
    <cellStyle name="Заголовок 2 61 2 3" xfId="29670"/>
    <cellStyle name="Заголовок 2 61 2 4" xfId="29669"/>
    <cellStyle name="Заголовок 2 61 2 5" xfId="29668"/>
    <cellStyle name="Заголовок 2 61 2 6" xfId="29667"/>
    <cellStyle name="Заголовок 2 61 3" xfId="29666"/>
    <cellStyle name="Заголовок 2 61 4" xfId="29665"/>
    <cellStyle name="Заголовок 2 61 5" xfId="29664"/>
    <cellStyle name="Заголовок 2 61 6" xfId="29663"/>
    <cellStyle name="Заголовок 2 61 7" xfId="29662"/>
    <cellStyle name="Заголовок 2 61 8" xfId="29661"/>
    <cellStyle name="Заголовок 2 62" xfId="29660"/>
    <cellStyle name="Заголовок 2 62 2" xfId="29659"/>
    <cellStyle name="Заголовок 2 62 2 2" xfId="29658"/>
    <cellStyle name="Заголовок 2 62 2 3" xfId="29657"/>
    <cellStyle name="Заголовок 2 62 2 4" xfId="29656"/>
    <cellStyle name="Заголовок 2 62 2 5" xfId="29655"/>
    <cellStyle name="Заголовок 2 62 2 6" xfId="29654"/>
    <cellStyle name="Заголовок 2 62 3" xfId="29653"/>
    <cellStyle name="Заголовок 2 62 4" xfId="29652"/>
    <cellStyle name="Заголовок 2 62 5" xfId="29651"/>
    <cellStyle name="Заголовок 2 62 6" xfId="29650"/>
    <cellStyle name="Заголовок 2 62 7" xfId="29649"/>
    <cellStyle name="Заголовок 2 62 8" xfId="29648"/>
    <cellStyle name="Заголовок 2 63" xfId="29647"/>
    <cellStyle name="Заголовок 2 63 2" xfId="29646"/>
    <cellStyle name="Заголовок 2 63 2 2" xfId="29645"/>
    <cellStyle name="Заголовок 2 63 2 3" xfId="29644"/>
    <cellStyle name="Заголовок 2 63 2 4" xfId="29643"/>
    <cellStyle name="Заголовок 2 63 2 5" xfId="29642"/>
    <cellStyle name="Заголовок 2 63 2 6" xfId="29641"/>
    <cellStyle name="Заголовок 2 63 3" xfId="29640"/>
    <cellStyle name="Заголовок 2 63 4" xfId="29639"/>
    <cellStyle name="Заголовок 2 63 5" xfId="29638"/>
    <cellStyle name="Заголовок 2 63 6" xfId="29637"/>
    <cellStyle name="Заголовок 2 63 7" xfId="29636"/>
    <cellStyle name="Заголовок 2 63 8" xfId="29635"/>
    <cellStyle name="Заголовок 2 64" xfId="29634"/>
    <cellStyle name="Заголовок 2 64 2" xfId="29633"/>
    <cellStyle name="Заголовок 2 64 2 2" xfId="29632"/>
    <cellStyle name="Заголовок 2 64 2 3" xfId="29631"/>
    <cellStyle name="Заголовок 2 64 2 4" xfId="29630"/>
    <cellStyle name="Заголовок 2 64 2 5" xfId="29629"/>
    <cellStyle name="Заголовок 2 64 2 6" xfId="29628"/>
    <cellStyle name="Заголовок 2 64 3" xfId="29627"/>
    <cellStyle name="Заголовок 2 64 4" xfId="29626"/>
    <cellStyle name="Заголовок 2 64 5" xfId="29625"/>
    <cellStyle name="Заголовок 2 64 6" xfId="29624"/>
    <cellStyle name="Заголовок 2 64 7" xfId="29623"/>
    <cellStyle name="Заголовок 2 64 8" xfId="29622"/>
    <cellStyle name="Заголовок 2 65" xfId="29621"/>
    <cellStyle name="Заголовок 2 65 2" xfId="29620"/>
    <cellStyle name="Заголовок 2 65 2 2" xfId="29619"/>
    <cellStyle name="Заголовок 2 65 2 3" xfId="29618"/>
    <cellStyle name="Заголовок 2 65 2 4" xfId="29617"/>
    <cellStyle name="Заголовок 2 65 2 5" xfId="29616"/>
    <cellStyle name="Заголовок 2 65 2 6" xfId="29615"/>
    <cellStyle name="Заголовок 2 65 3" xfId="29614"/>
    <cellStyle name="Заголовок 2 65 4" xfId="29613"/>
    <cellStyle name="Заголовок 2 65 5" xfId="29612"/>
    <cellStyle name="Заголовок 2 65 6" xfId="29611"/>
    <cellStyle name="Заголовок 2 65 7" xfId="29610"/>
    <cellStyle name="Заголовок 2 65 8" xfId="29609"/>
    <cellStyle name="Заголовок 2 66" xfId="29608"/>
    <cellStyle name="Заголовок 2 66 2" xfId="29607"/>
    <cellStyle name="Заголовок 2 66 2 2" xfId="29606"/>
    <cellStyle name="Заголовок 2 66 2 3" xfId="29605"/>
    <cellStyle name="Заголовок 2 66 2 4" xfId="29604"/>
    <cellStyle name="Заголовок 2 66 2 5" xfId="29603"/>
    <cellStyle name="Заголовок 2 66 2 6" xfId="29602"/>
    <cellStyle name="Заголовок 2 66 3" xfId="29601"/>
    <cellStyle name="Заголовок 2 66 4" xfId="29600"/>
    <cellStyle name="Заголовок 2 66 5" xfId="29599"/>
    <cellStyle name="Заголовок 2 66 6" xfId="29598"/>
    <cellStyle name="Заголовок 2 66 7" xfId="29597"/>
    <cellStyle name="Заголовок 2 66 8" xfId="29596"/>
    <cellStyle name="Заголовок 2 67" xfId="29595"/>
    <cellStyle name="Заголовок 2 67 2" xfId="29594"/>
    <cellStyle name="Заголовок 2 67 2 2" xfId="29593"/>
    <cellStyle name="Заголовок 2 67 2 3" xfId="29592"/>
    <cellStyle name="Заголовок 2 67 2 4" xfId="29591"/>
    <cellStyle name="Заголовок 2 67 2 5" xfId="29590"/>
    <cellStyle name="Заголовок 2 67 2 6" xfId="29589"/>
    <cellStyle name="Заголовок 2 67 3" xfId="29588"/>
    <cellStyle name="Заголовок 2 67 4" xfId="29587"/>
    <cellStyle name="Заголовок 2 67 5" xfId="29586"/>
    <cellStyle name="Заголовок 2 67 6" xfId="29585"/>
    <cellStyle name="Заголовок 2 67 7" xfId="29584"/>
    <cellStyle name="Заголовок 2 67 8" xfId="29583"/>
    <cellStyle name="Заголовок 2 68" xfId="29582"/>
    <cellStyle name="Заголовок 2 68 2" xfId="29581"/>
    <cellStyle name="Заголовок 2 68 2 2" xfId="29580"/>
    <cellStyle name="Заголовок 2 68 2 3" xfId="29579"/>
    <cellStyle name="Заголовок 2 68 2 4" xfId="29578"/>
    <cellStyle name="Заголовок 2 68 2 5" xfId="29577"/>
    <cellStyle name="Заголовок 2 68 2 6" xfId="29576"/>
    <cellStyle name="Заголовок 2 68 3" xfId="29575"/>
    <cellStyle name="Заголовок 2 68 4" xfId="29574"/>
    <cellStyle name="Заголовок 2 68 5" xfId="29573"/>
    <cellStyle name="Заголовок 2 68 6" xfId="29572"/>
    <cellStyle name="Заголовок 2 68 7" xfId="29571"/>
    <cellStyle name="Заголовок 2 68 8" xfId="29570"/>
    <cellStyle name="Заголовок 2 69" xfId="29569"/>
    <cellStyle name="Заголовок 2 69 2" xfId="29568"/>
    <cellStyle name="Заголовок 2 69 2 2" xfId="29567"/>
    <cellStyle name="Заголовок 2 69 2 3" xfId="29566"/>
    <cellStyle name="Заголовок 2 69 2 4" xfId="29565"/>
    <cellStyle name="Заголовок 2 69 2 5" xfId="29564"/>
    <cellStyle name="Заголовок 2 69 2 6" xfId="29563"/>
    <cellStyle name="Заголовок 2 69 3" xfId="29562"/>
    <cellStyle name="Заголовок 2 69 4" xfId="29561"/>
    <cellStyle name="Заголовок 2 69 5" xfId="29560"/>
    <cellStyle name="Заголовок 2 69 6" xfId="29559"/>
    <cellStyle name="Заголовок 2 69 7" xfId="29558"/>
    <cellStyle name="Заголовок 2 69 8" xfId="29557"/>
    <cellStyle name="Заголовок 2 7" xfId="29556"/>
    <cellStyle name="Заголовок 2 7 2" xfId="29555"/>
    <cellStyle name="Заголовок 2 7 2 2" xfId="29554"/>
    <cellStyle name="Заголовок 2 7 2 3" xfId="29553"/>
    <cellStyle name="Заголовок 2 7 2 4" xfId="29552"/>
    <cellStyle name="Заголовок 2 7 2 5" xfId="29551"/>
    <cellStyle name="Заголовок 2 7 2 6" xfId="29550"/>
    <cellStyle name="Заголовок 2 7 3" xfId="29549"/>
    <cellStyle name="Заголовок 2 7 4" xfId="29548"/>
    <cellStyle name="Заголовок 2 7 5" xfId="29547"/>
    <cellStyle name="Заголовок 2 7 6" xfId="29546"/>
    <cellStyle name="Заголовок 2 7 7" xfId="29545"/>
    <cellStyle name="Заголовок 2 7 8" xfId="29544"/>
    <cellStyle name="Заголовок 2 70" xfId="29543"/>
    <cellStyle name="Заголовок 2 70 2" xfId="29542"/>
    <cellStyle name="Заголовок 2 70 2 2" xfId="29541"/>
    <cellStyle name="Заголовок 2 70 2 3" xfId="29540"/>
    <cellStyle name="Заголовок 2 70 2 4" xfId="29539"/>
    <cellStyle name="Заголовок 2 70 2 5" xfId="29538"/>
    <cellStyle name="Заголовок 2 70 2 6" xfId="29537"/>
    <cellStyle name="Заголовок 2 70 3" xfId="29536"/>
    <cellStyle name="Заголовок 2 70 4" xfId="29535"/>
    <cellStyle name="Заголовок 2 70 5" xfId="29534"/>
    <cellStyle name="Заголовок 2 70 6" xfId="29533"/>
    <cellStyle name="Заголовок 2 70 7" xfId="29532"/>
    <cellStyle name="Заголовок 2 70 8" xfId="29531"/>
    <cellStyle name="Заголовок 2 71" xfId="29530"/>
    <cellStyle name="Заголовок 2 71 2" xfId="29529"/>
    <cellStyle name="Заголовок 2 71 2 2" xfId="29528"/>
    <cellStyle name="Заголовок 2 71 2 3" xfId="29527"/>
    <cellStyle name="Заголовок 2 71 2 4" xfId="29526"/>
    <cellStyle name="Заголовок 2 71 2 5" xfId="29525"/>
    <cellStyle name="Заголовок 2 71 2 6" xfId="29524"/>
    <cellStyle name="Заголовок 2 71 3" xfId="29523"/>
    <cellStyle name="Заголовок 2 71 4" xfId="29522"/>
    <cellStyle name="Заголовок 2 71 5" xfId="29521"/>
    <cellStyle name="Заголовок 2 71 6" xfId="29520"/>
    <cellStyle name="Заголовок 2 71 7" xfId="29519"/>
    <cellStyle name="Заголовок 2 71 8" xfId="29518"/>
    <cellStyle name="Заголовок 2 72" xfId="29517"/>
    <cellStyle name="Заголовок 2 72 2" xfId="29516"/>
    <cellStyle name="Заголовок 2 72 2 2" xfId="29515"/>
    <cellStyle name="Заголовок 2 72 2 3" xfId="29514"/>
    <cellStyle name="Заголовок 2 72 2 4" xfId="29513"/>
    <cellStyle name="Заголовок 2 72 2 5" xfId="29512"/>
    <cellStyle name="Заголовок 2 72 2 6" xfId="29511"/>
    <cellStyle name="Заголовок 2 72 3" xfId="29510"/>
    <cellStyle name="Заголовок 2 72 4" xfId="29509"/>
    <cellStyle name="Заголовок 2 72 5" xfId="29508"/>
    <cellStyle name="Заголовок 2 72 6" xfId="29507"/>
    <cellStyle name="Заголовок 2 72 7" xfId="29506"/>
    <cellStyle name="Заголовок 2 72 8" xfId="29505"/>
    <cellStyle name="Заголовок 2 73" xfId="29504"/>
    <cellStyle name="Заголовок 2 73 2" xfId="29503"/>
    <cellStyle name="Заголовок 2 73 2 2" xfId="29502"/>
    <cellStyle name="Заголовок 2 73 2 3" xfId="29501"/>
    <cellStyle name="Заголовок 2 73 2 4" xfId="29500"/>
    <cellStyle name="Заголовок 2 73 2 5" xfId="29499"/>
    <cellStyle name="Заголовок 2 73 2 6" xfId="29498"/>
    <cellStyle name="Заголовок 2 73 3" xfId="29497"/>
    <cellStyle name="Заголовок 2 73 4" xfId="29496"/>
    <cellStyle name="Заголовок 2 73 5" xfId="29495"/>
    <cellStyle name="Заголовок 2 73 6" xfId="29494"/>
    <cellStyle name="Заголовок 2 73 7" xfId="29493"/>
    <cellStyle name="Заголовок 2 73 8" xfId="29492"/>
    <cellStyle name="Заголовок 2 74" xfId="29491"/>
    <cellStyle name="Заголовок 2 74 2" xfId="29490"/>
    <cellStyle name="Заголовок 2 74 2 2" xfId="29489"/>
    <cellStyle name="Заголовок 2 74 2 3" xfId="29488"/>
    <cellStyle name="Заголовок 2 74 2 4" xfId="29487"/>
    <cellStyle name="Заголовок 2 74 2 5" xfId="29486"/>
    <cellStyle name="Заголовок 2 74 2 6" xfId="29485"/>
    <cellStyle name="Заголовок 2 74 3" xfId="29484"/>
    <cellStyle name="Заголовок 2 74 4" xfId="29483"/>
    <cellStyle name="Заголовок 2 74 5" xfId="29482"/>
    <cellStyle name="Заголовок 2 74 6" xfId="29481"/>
    <cellStyle name="Заголовок 2 74 7" xfId="29480"/>
    <cellStyle name="Заголовок 2 74 8" xfId="29479"/>
    <cellStyle name="Заголовок 2 75" xfId="29478"/>
    <cellStyle name="Заголовок 2 75 2" xfId="29477"/>
    <cellStyle name="Заголовок 2 75 2 2" xfId="29476"/>
    <cellStyle name="Заголовок 2 75 2 3" xfId="29475"/>
    <cellStyle name="Заголовок 2 75 2 4" xfId="29474"/>
    <cellStyle name="Заголовок 2 75 2 5" xfId="29473"/>
    <cellStyle name="Заголовок 2 75 2 6" xfId="29472"/>
    <cellStyle name="Заголовок 2 75 3" xfId="29471"/>
    <cellStyle name="Заголовок 2 75 4" xfId="29470"/>
    <cellStyle name="Заголовок 2 75 5" xfId="29469"/>
    <cellStyle name="Заголовок 2 75 6" xfId="29468"/>
    <cellStyle name="Заголовок 2 75 7" xfId="29467"/>
    <cellStyle name="Заголовок 2 75 8" xfId="29466"/>
    <cellStyle name="Заголовок 2 76" xfId="29465"/>
    <cellStyle name="Заголовок 2 76 2" xfId="29464"/>
    <cellStyle name="Заголовок 2 76 2 2" xfId="29463"/>
    <cellStyle name="Заголовок 2 76 2 3" xfId="29462"/>
    <cellStyle name="Заголовок 2 76 2 4" xfId="29461"/>
    <cellStyle name="Заголовок 2 76 2 5" xfId="29460"/>
    <cellStyle name="Заголовок 2 76 2 6" xfId="29459"/>
    <cellStyle name="Заголовок 2 76 3" xfId="29458"/>
    <cellStyle name="Заголовок 2 76 4" xfId="29457"/>
    <cellStyle name="Заголовок 2 76 5" xfId="29456"/>
    <cellStyle name="Заголовок 2 76 6" xfId="29455"/>
    <cellStyle name="Заголовок 2 76 7" xfId="29454"/>
    <cellStyle name="Заголовок 2 76 8" xfId="29453"/>
    <cellStyle name="Заголовок 2 77" xfId="29452"/>
    <cellStyle name="Заголовок 2 77 2" xfId="29451"/>
    <cellStyle name="Заголовок 2 77 2 2" xfId="29450"/>
    <cellStyle name="Заголовок 2 77 2 3" xfId="29449"/>
    <cellStyle name="Заголовок 2 77 2 4" xfId="29448"/>
    <cellStyle name="Заголовок 2 77 2 5" xfId="29447"/>
    <cellStyle name="Заголовок 2 77 2 6" xfId="29446"/>
    <cellStyle name="Заголовок 2 77 3" xfId="29445"/>
    <cellStyle name="Заголовок 2 77 4" xfId="29444"/>
    <cellStyle name="Заголовок 2 77 5" xfId="29443"/>
    <cellStyle name="Заголовок 2 77 6" xfId="29442"/>
    <cellStyle name="Заголовок 2 77 7" xfId="29441"/>
    <cellStyle name="Заголовок 2 77 8" xfId="29440"/>
    <cellStyle name="Заголовок 2 78" xfId="29439"/>
    <cellStyle name="Заголовок 2 78 2" xfId="29438"/>
    <cellStyle name="Заголовок 2 78 2 2" xfId="29437"/>
    <cellStyle name="Заголовок 2 78 2 3" xfId="29436"/>
    <cellStyle name="Заголовок 2 78 2 4" xfId="29435"/>
    <cellStyle name="Заголовок 2 78 2 5" xfId="29434"/>
    <cellStyle name="Заголовок 2 78 2 6" xfId="29433"/>
    <cellStyle name="Заголовок 2 78 3" xfId="29432"/>
    <cellStyle name="Заголовок 2 78 4" xfId="29431"/>
    <cellStyle name="Заголовок 2 78 5" xfId="29430"/>
    <cellStyle name="Заголовок 2 78 6" xfId="29429"/>
    <cellStyle name="Заголовок 2 78 7" xfId="29428"/>
    <cellStyle name="Заголовок 2 78 8" xfId="29427"/>
    <cellStyle name="Заголовок 2 79" xfId="29426"/>
    <cellStyle name="Заголовок 2 79 2" xfId="29425"/>
    <cellStyle name="Заголовок 2 79 2 2" xfId="29424"/>
    <cellStyle name="Заголовок 2 79 2 3" xfId="29423"/>
    <cellStyle name="Заголовок 2 79 2 4" xfId="29422"/>
    <cellStyle name="Заголовок 2 79 2 5" xfId="29421"/>
    <cellStyle name="Заголовок 2 79 2 6" xfId="29420"/>
    <cellStyle name="Заголовок 2 79 3" xfId="29419"/>
    <cellStyle name="Заголовок 2 79 4" xfId="29418"/>
    <cellStyle name="Заголовок 2 79 5" xfId="29417"/>
    <cellStyle name="Заголовок 2 79 6" xfId="29416"/>
    <cellStyle name="Заголовок 2 79 7" xfId="29415"/>
    <cellStyle name="Заголовок 2 79 8" xfId="29414"/>
    <cellStyle name="Заголовок 2 8" xfId="29413"/>
    <cellStyle name="Заголовок 2 8 2" xfId="29412"/>
    <cellStyle name="Заголовок 2 8 2 2" xfId="29411"/>
    <cellStyle name="Заголовок 2 8 2 3" xfId="29410"/>
    <cellStyle name="Заголовок 2 8 2 4" xfId="29409"/>
    <cellStyle name="Заголовок 2 8 2 5" xfId="29408"/>
    <cellStyle name="Заголовок 2 8 2 6" xfId="29407"/>
    <cellStyle name="Заголовок 2 8 3" xfId="29406"/>
    <cellStyle name="Заголовок 2 8 4" xfId="29405"/>
    <cellStyle name="Заголовок 2 8 5" xfId="29404"/>
    <cellStyle name="Заголовок 2 8 6" xfId="29403"/>
    <cellStyle name="Заголовок 2 8 7" xfId="29402"/>
    <cellStyle name="Заголовок 2 8 8" xfId="29401"/>
    <cellStyle name="Заголовок 2 80" xfId="29400"/>
    <cellStyle name="Заголовок 2 80 2" xfId="29399"/>
    <cellStyle name="Заголовок 2 80 2 2" xfId="29398"/>
    <cellStyle name="Заголовок 2 80 2 3" xfId="29397"/>
    <cellStyle name="Заголовок 2 80 2 4" xfId="29396"/>
    <cellStyle name="Заголовок 2 80 2 5" xfId="29395"/>
    <cellStyle name="Заголовок 2 80 2 6" xfId="29394"/>
    <cellStyle name="Заголовок 2 80 3" xfId="29393"/>
    <cellStyle name="Заголовок 2 80 4" xfId="29392"/>
    <cellStyle name="Заголовок 2 80 5" xfId="29391"/>
    <cellStyle name="Заголовок 2 80 6" xfId="29390"/>
    <cellStyle name="Заголовок 2 80 7" xfId="29389"/>
    <cellStyle name="Заголовок 2 80 8" xfId="29388"/>
    <cellStyle name="Заголовок 2 81" xfId="29387"/>
    <cellStyle name="Заголовок 2 81 2" xfId="29386"/>
    <cellStyle name="Заголовок 2 81 2 2" xfId="29385"/>
    <cellStyle name="Заголовок 2 81 2 3" xfId="29384"/>
    <cellStyle name="Заголовок 2 81 2 4" xfId="29383"/>
    <cellStyle name="Заголовок 2 81 2 5" xfId="29382"/>
    <cellStyle name="Заголовок 2 81 2 6" xfId="29381"/>
    <cellStyle name="Заголовок 2 81 3" xfId="29380"/>
    <cellStyle name="Заголовок 2 81 4" xfId="29379"/>
    <cellStyle name="Заголовок 2 81 5" xfId="29378"/>
    <cellStyle name="Заголовок 2 81 6" xfId="29377"/>
    <cellStyle name="Заголовок 2 81 7" xfId="29376"/>
    <cellStyle name="Заголовок 2 81 8" xfId="29375"/>
    <cellStyle name="Заголовок 2 82" xfId="29374"/>
    <cellStyle name="Заголовок 2 82 2" xfId="29373"/>
    <cellStyle name="Заголовок 2 82 2 2" xfId="29372"/>
    <cellStyle name="Заголовок 2 82 2 3" xfId="29371"/>
    <cellStyle name="Заголовок 2 82 2 4" xfId="29370"/>
    <cellStyle name="Заголовок 2 82 2 5" xfId="29369"/>
    <cellStyle name="Заголовок 2 82 2 6" xfId="29368"/>
    <cellStyle name="Заголовок 2 82 3" xfId="29367"/>
    <cellStyle name="Заголовок 2 82 4" xfId="29366"/>
    <cellStyle name="Заголовок 2 82 5" xfId="29365"/>
    <cellStyle name="Заголовок 2 82 6" xfId="29364"/>
    <cellStyle name="Заголовок 2 82 7" xfId="29363"/>
    <cellStyle name="Заголовок 2 82 8" xfId="29362"/>
    <cellStyle name="Заголовок 2 83" xfId="29361"/>
    <cellStyle name="Заголовок 2 83 2" xfId="29360"/>
    <cellStyle name="Заголовок 2 83 2 2" xfId="29359"/>
    <cellStyle name="Заголовок 2 83 2 3" xfId="29358"/>
    <cellStyle name="Заголовок 2 83 2 4" xfId="29357"/>
    <cellStyle name="Заголовок 2 83 2 5" xfId="29356"/>
    <cellStyle name="Заголовок 2 83 2 6" xfId="29355"/>
    <cellStyle name="Заголовок 2 83 3" xfId="29354"/>
    <cellStyle name="Заголовок 2 83 4" xfId="29353"/>
    <cellStyle name="Заголовок 2 83 5" xfId="29352"/>
    <cellStyle name="Заголовок 2 83 6" xfId="29351"/>
    <cellStyle name="Заголовок 2 83 7" xfId="29350"/>
    <cellStyle name="Заголовок 2 83 8" xfId="29349"/>
    <cellStyle name="Заголовок 2 84" xfId="29348"/>
    <cellStyle name="Заголовок 2 84 2" xfId="29347"/>
    <cellStyle name="Заголовок 2 84 2 2" xfId="29346"/>
    <cellStyle name="Заголовок 2 84 2 3" xfId="29345"/>
    <cellStyle name="Заголовок 2 84 2 4" xfId="29344"/>
    <cellStyle name="Заголовок 2 84 2 5" xfId="29343"/>
    <cellStyle name="Заголовок 2 84 2 6" xfId="29342"/>
    <cellStyle name="Заголовок 2 84 3" xfId="29341"/>
    <cellStyle name="Заголовок 2 84 4" xfId="29340"/>
    <cellStyle name="Заголовок 2 84 5" xfId="29339"/>
    <cellStyle name="Заголовок 2 84 6" xfId="29338"/>
    <cellStyle name="Заголовок 2 84 7" xfId="29337"/>
    <cellStyle name="Заголовок 2 84 8" xfId="29336"/>
    <cellStyle name="Заголовок 2 85" xfId="29335"/>
    <cellStyle name="Заголовок 2 85 2" xfId="29334"/>
    <cellStyle name="Заголовок 2 85 2 2" xfId="29333"/>
    <cellStyle name="Заголовок 2 85 2 3" xfId="29332"/>
    <cellStyle name="Заголовок 2 85 2 4" xfId="29331"/>
    <cellStyle name="Заголовок 2 85 2 5" xfId="29330"/>
    <cellStyle name="Заголовок 2 85 2 6" xfId="29329"/>
    <cellStyle name="Заголовок 2 85 3" xfId="29328"/>
    <cellStyle name="Заголовок 2 85 4" xfId="29327"/>
    <cellStyle name="Заголовок 2 85 5" xfId="29326"/>
    <cellStyle name="Заголовок 2 85 6" xfId="29325"/>
    <cellStyle name="Заголовок 2 85 7" xfId="29324"/>
    <cellStyle name="Заголовок 2 85 8" xfId="29323"/>
    <cellStyle name="Заголовок 2 86" xfId="29322"/>
    <cellStyle name="Заголовок 2 86 2" xfId="29321"/>
    <cellStyle name="Заголовок 2 86 2 2" xfId="29320"/>
    <cellStyle name="Заголовок 2 86 2 3" xfId="29319"/>
    <cellStyle name="Заголовок 2 86 2 4" xfId="29318"/>
    <cellStyle name="Заголовок 2 86 2 5" xfId="29317"/>
    <cellStyle name="Заголовок 2 86 2 6" xfId="29316"/>
    <cellStyle name="Заголовок 2 86 3" xfId="29315"/>
    <cellStyle name="Заголовок 2 86 4" xfId="29314"/>
    <cellStyle name="Заголовок 2 86 5" xfId="29313"/>
    <cellStyle name="Заголовок 2 86 6" xfId="29312"/>
    <cellStyle name="Заголовок 2 86 7" xfId="29311"/>
    <cellStyle name="Заголовок 2 86 8" xfId="29310"/>
    <cellStyle name="Заголовок 2 87" xfId="29309"/>
    <cellStyle name="Заголовок 2 87 2" xfId="29308"/>
    <cellStyle name="Заголовок 2 87 2 2" xfId="29307"/>
    <cellStyle name="Заголовок 2 87 2 3" xfId="29306"/>
    <cellStyle name="Заголовок 2 87 2 4" xfId="29305"/>
    <cellStyle name="Заголовок 2 87 2 5" xfId="29304"/>
    <cellStyle name="Заголовок 2 87 2 6" xfId="29303"/>
    <cellStyle name="Заголовок 2 87 3" xfId="29302"/>
    <cellStyle name="Заголовок 2 87 4" xfId="29301"/>
    <cellStyle name="Заголовок 2 87 5" xfId="29300"/>
    <cellStyle name="Заголовок 2 87 6" xfId="29299"/>
    <cellStyle name="Заголовок 2 87 7" xfId="29298"/>
    <cellStyle name="Заголовок 2 87 8" xfId="29297"/>
    <cellStyle name="Заголовок 2 88" xfId="29296"/>
    <cellStyle name="Заголовок 2 88 2" xfId="29295"/>
    <cellStyle name="Заголовок 2 88 2 2" xfId="29294"/>
    <cellStyle name="Заголовок 2 88 2 3" xfId="29293"/>
    <cellStyle name="Заголовок 2 88 2 4" xfId="29292"/>
    <cellStyle name="Заголовок 2 88 2 5" xfId="29291"/>
    <cellStyle name="Заголовок 2 88 2 6" xfId="29290"/>
    <cellStyle name="Заголовок 2 88 3" xfId="29289"/>
    <cellStyle name="Заголовок 2 88 4" xfId="29288"/>
    <cellStyle name="Заголовок 2 88 5" xfId="29287"/>
    <cellStyle name="Заголовок 2 88 6" xfId="29286"/>
    <cellStyle name="Заголовок 2 88 7" xfId="29285"/>
    <cellStyle name="Заголовок 2 88 8" xfId="29284"/>
    <cellStyle name="Заголовок 2 89" xfId="29283"/>
    <cellStyle name="Заголовок 2 89 2" xfId="29282"/>
    <cellStyle name="Заголовок 2 89 2 2" xfId="29281"/>
    <cellStyle name="Заголовок 2 89 2 3" xfId="29280"/>
    <cellStyle name="Заголовок 2 89 2 4" xfId="29279"/>
    <cellStyle name="Заголовок 2 89 2 5" xfId="29278"/>
    <cellStyle name="Заголовок 2 89 2 6" xfId="29277"/>
    <cellStyle name="Заголовок 2 89 3" xfId="29276"/>
    <cellStyle name="Заголовок 2 89 4" xfId="29275"/>
    <cellStyle name="Заголовок 2 89 5" xfId="29274"/>
    <cellStyle name="Заголовок 2 89 6" xfId="29273"/>
    <cellStyle name="Заголовок 2 89 7" xfId="29272"/>
    <cellStyle name="Заголовок 2 89 8" xfId="29271"/>
    <cellStyle name="Заголовок 2 9" xfId="29270"/>
    <cellStyle name="Заголовок 2 9 2" xfId="29269"/>
    <cellStyle name="Заголовок 2 9 2 2" xfId="29268"/>
    <cellStyle name="Заголовок 2 9 2 3" xfId="29267"/>
    <cellStyle name="Заголовок 2 9 2 4" xfId="29266"/>
    <cellStyle name="Заголовок 2 9 2 5" xfId="29265"/>
    <cellStyle name="Заголовок 2 9 2 6" xfId="29264"/>
    <cellStyle name="Заголовок 2 9 3" xfId="29263"/>
    <cellStyle name="Заголовок 2 9 4" xfId="29262"/>
    <cellStyle name="Заголовок 2 9 5" xfId="29261"/>
    <cellStyle name="Заголовок 2 9 6" xfId="29260"/>
    <cellStyle name="Заголовок 2 9 7" xfId="29259"/>
    <cellStyle name="Заголовок 2 9 8" xfId="29258"/>
    <cellStyle name="Заголовок 2 90" xfId="29257"/>
    <cellStyle name="Заголовок 2 90 2" xfId="29256"/>
    <cellStyle name="Заголовок 2 90 2 2" xfId="29255"/>
    <cellStyle name="Заголовок 2 90 2 3" xfId="29254"/>
    <cellStyle name="Заголовок 2 90 2 4" xfId="29253"/>
    <cellStyle name="Заголовок 2 90 2 5" xfId="29252"/>
    <cellStyle name="Заголовок 2 90 2 6" xfId="29251"/>
    <cellStyle name="Заголовок 2 90 3" xfId="29250"/>
    <cellStyle name="Заголовок 2 90 4" xfId="29249"/>
    <cellStyle name="Заголовок 2 90 5" xfId="29248"/>
    <cellStyle name="Заголовок 2 90 6" xfId="29247"/>
    <cellStyle name="Заголовок 2 90 7" xfId="29246"/>
    <cellStyle name="Заголовок 2 90 8" xfId="29245"/>
    <cellStyle name="Заголовок 2 91" xfId="29244"/>
    <cellStyle name="Заголовок 2 91 2" xfId="29243"/>
    <cellStyle name="Заголовок 2 91 2 2" xfId="29242"/>
    <cellStyle name="Заголовок 2 91 2 3" xfId="29241"/>
    <cellStyle name="Заголовок 2 91 2 4" xfId="29240"/>
    <cellStyle name="Заголовок 2 91 2 5" xfId="29239"/>
    <cellStyle name="Заголовок 2 91 2 6" xfId="29238"/>
    <cellStyle name="Заголовок 2 91 3" xfId="29237"/>
    <cellStyle name="Заголовок 2 91 4" xfId="29236"/>
    <cellStyle name="Заголовок 2 91 5" xfId="29235"/>
    <cellStyle name="Заголовок 2 91 6" xfId="29234"/>
    <cellStyle name="Заголовок 2 91 7" xfId="29233"/>
    <cellStyle name="Заголовок 2 91 8" xfId="29232"/>
    <cellStyle name="Заголовок 2 92" xfId="29231"/>
    <cellStyle name="Заголовок 2 92 2" xfId="29230"/>
    <cellStyle name="Заголовок 2 92 2 2" xfId="29229"/>
    <cellStyle name="Заголовок 2 92 2 3" xfId="29228"/>
    <cellStyle name="Заголовок 2 92 2 4" xfId="29227"/>
    <cellStyle name="Заголовок 2 92 2 5" xfId="29226"/>
    <cellStyle name="Заголовок 2 92 2 6" xfId="29225"/>
    <cellStyle name="Заголовок 2 92 3" xfId="29224"/>
    <cellStyle name="Заголовок 2 92 4" xfId="29223"/>
    <cellStyle name="Заголовок 2 92 5" xfId="29222"/>
    <cellStyle name="Заголовок 2 92 6" xfId="29221"/>
    <cellStyle name="Заголовок 2 92 7" xfId="29220"/>
    <cellStyle name="Заголовок 2 92 8" xfId="29219"/>
    <cellStyle name="Заголовок 2 93" xfId="29218"/>
    <cellStyle name="Заголовок 2 93 2" xfId="29217"/>
    <cellStyle name="Заголовок 2 93 2 2" xfId="29216"/>
    <cellStyle name="Заголовок 2 93 2 3" xfId="29215"/>
    <cellStyle name="Заголовок 2 93 2 4" xfId="29214"/>
    <cellStyle name="Заголовок 2 93 2 5" xfId="29213"/>
    <cellStyle name="Заголовок 2 93 2 6" xfId="29212"/>
    <cellStyle name="Заголовок 2 93 3" xfId="29211"/>
    <cellStyle name="Заголовок 2 93 4" xfId="29210"/>
    <cellStyle name="Заголовок 2 93 5" xfId="29209"/>
    <cellStyle name="Заголовок 2 93 6" xfId="29208"/>
    <cellStyle name="Заголовок 2 93 7" xfId="29207"/>
    <cellStyle name="Заголовок 2 93 8" xfId="29206"/>
    <cellStyle name="Заголовок 2 94" xfId="29205"/>
    <cellStyle name="Заголовок 2 94 2" xfId="29204"/>
    <cellStyle name="Заголовок 2 94 2 2" xfId="29203"/>
    <cellStyle name="Заголовок 2 94 2 3" xfId="29202"/>
    <cellStyle name="Заголовок 2 94 2 4" xfId="29201"/>
    <cellStyle name="Заголовок 2 94 2 5" xfId="29200"/>
    <cellStyle name="Заголовок 2 94 2 6" xfId="29199"/>
    <cellStyle name="Заголовок 2 94 3" xfId="29198"/>
    <cellStyle name="Заголовок 2 94 4" xfId="29197"/>
    <cellStyle name="Заголовок 2 94 5" xfId="29196"/>
    <cellStyle name="Заголовок 2 94 6" xfId="29195"/>
    <cellStyle name="Заголовок 2 94 7" xfId="29194"/>
    <cellStyle name="Заголовок 2 94 8" xfId="29193"/>
    <cellStyle name="Заголовок 2 95" xfId="29192"/>
    <cellStyle name="Заголовок 2 95 2" xfId="29191"/>
    <cellStyle name="Заголовок 2 95 2 2" xfId="29190"/>
    <cellStyle name="Заголовок 2 95 2 3" xfId="29189"/>
    <cellStyle name="Заголовок 2 95 2 4" xfId="29188"/>
    <cellStyle name="Заголовок 2 95 2 5" xfId="29187"/>
    <cellStyle name="Заголовок 2 95 2 6" xfId="29186"/>
    <cellStyle name="Заголовок 2 95 3" xfId="29185"/>
    <cellStyle name="Заголовок 2 95 4" xfId="29184"/>
    <cellStyle name="Заголовок 2 95 5" xfId="29183"/>
    <cellStyle name="Заголовок 2 95 6" xfId="29182"/>
    <cellStyle name="Заголовок 2 95 7" xfId="29181"/>
    <cellStyle name="Заголовок 2 95 8" xfId="29180"/>
    <cellStyle name="Заголовок 2 96" xfId="29179"/>
    <cellStyle name="Заголовок 2 96 2" xfId="29178"/>
    <cellStyle name="Заголовок 2 96 2 2" xfId="29177"/>
    <cellStyle name="Заголовок 2 96 2 3" xfId="29176"/>
    <cellStyle name="Заголовок 2 96 2 4" xfId="29175"/>
    <cellStyle name="Заголовок 2 96 2 5" xfId="29174"/>
    <cellStyle name="Заголовок 2 96 2 6" xfId="29173"/>
    <cellStyle name="Заголовок 2 96 3" xfId="29172"/>
    <cellStyle name="Заголовок 2 96 4" xfId="29171"/>
    <cellStyle name="Заголовок 2 96 5" xfId="29170"/>
    <cellStyle name="Заголовок 2 96 6" xfId="29169"/>
    <cellStyle name="Заголовок 2 96 7" xfId="29168"/>
    <cellStyle name="Заголовок 2 96 8" xfId="29167"/>
    <cellStyle name="Заголовок 2 97" xfId="29166"/>
    <cellStyle name="Заголовок 2 97 2" xfId="29165"/>
    <cellStyle name="Заголовок 2 97 2 2" xfId="29164"/>
    <cellStyle name="Заголовок 2 97 2 3" xfId="29163"/>
    <cellStyle name="Заголовок 2 97 2 4" xfId="29162"/>
    <cellStyle name="Заголовок 2 97 2 5" xfId="29161"/>
    <cellStyle name="Заголовок 2 97 2 6" xfId="29160"/>
    <cellStyle name="Заголовок 2 97 3" xfId="29159"/>
    <cellStyle name="Заголовок 2 97 4" xfId="29158"/>
    <cellStyle name="Заголовок 2 97 5" xfId="29157"/>
    <cellStyle name="Заголовок 2 97 6" xfId="29156"/>
    <cellStyle name="Заголовок 2 97 7" xfId="29155"/>
    <cellStyle name="Заголовок 2 97 8" xfId="29154"/>
    <cellStyle name="Заголовок 2 98" xfId="29153"/>
    <cellStyle name="Заголовок 2 98 2" xfId="29152"/>
    <cellStyle name="Заголовок 2 98 2 2" xfId="29151"/>
    <cellStyle name="Заголовок 2 98 2 3" xfId="29150"/>
    <cellStyle name="Заголовок 2 98 2 4" xfId="29149"/>
    <cellStyle name="Заголовок 2 98 2 5" xfId="29148"/>
    <cellStyle name="Заголовок 2 98 2 6" xfId="29147"/>
    <cellStyle name="Заголовок 2 98 3" xfId="29146"/>
    <cellStyle name="Заголовок 2 98 4" xfId="29145"/>
    <cellStyle name="Заголовок 2 98 5" xfId="29144"/>
    <cellStyle name="Заголовок 2 98 6" xfId="29143"/>
    <cellStyle name="Заголовок 2 98 7" xfId="29142"/>
    <cellStyle name="Заголовок 2 98 8" xfId="29141"/>
    <cellStyle name="Заголовок 2 99" xfId="29140"/>
    <cellStyle name="Заголовок 2 99 2" xfId="29139"/>
    <cellStyle name="Заголовок 2 99 2 2" xfId="29138"/>
    <cellStyle name="Заголовок 2 99 2 3" xfId="29137"/>
    <cellStyle name="Заголовок 2 99 2 4" xfId="29136"/>
    <cellStyle name="Заголовок 2 99 2 5" xfId="29135"/>
    <cellStyle name="Заголовок 2 99 2 6" xfId="29134"/>
    <cellStyle name="Заголовок 2 99 3" xfId="29133"/>
    <cellStyle name="Заголовок 2 99 4" xfId="29132"/>
    <cellStyle name="Заголовок 2 99 5" xfId="29131"/>
    <cellStyle name="Заголовок 2 99 6" xfId="29130"/>
    <cellStyle name="Заголовок 2 99 7" xfId="29129"/>
    <cellStyle name="Заголовок 2 99 8" xfId="29128"/>
    <cellStyle name="Заголовок 3 10" xfId="29127"/>
    <cellStyle name="Заголовок 3 10 2" xfId="29126"/>
    <cellStyle name="Заголовок 3 10 2 2" xfId="29125"/>
    <cellStyle name="Заголовок 3 10 2 3" xfId="29124"/>
    <cellStyle name="Заголовок 3 10 2 4" xfId="29123"/>
    <cellStyle name="Заголовок 3 10 2 5" xfId="29122"/>
    <cellStyle name="Заголовок 3 10 2 6" xfId="29121"/>
    <cellStyle name="Заголовок 3 10 3" xfId="29120"/>
    <cellStyle name="Заголовок 3 10 4" xfId="29119"/>
    <cellStyle name="Заголовок 3 10 5" xfId="29118"/>
    <cellStyle name="Заголовок 3 10 6" xfId="29117"/>
    <cellStyle name="Заголовок 3 10 7" xfId="29116"/>
    <cellStyle name="Заголовок 3 10 8" xfId="29115"/>
    <cellStyle name="Заголовок 3 100" xfId="29114"/>
    <cellStyle name="Заголовок 3 100 2" xfId="29113"/>
    <cellStyle name="Заголовок 3 100 2 2" xfId="29112"/>
    <cellStyle name="Заголовок 3 100 2 3" xfId="29111"/>
    <cellStyle name="Заголовок 3 100 2 4" xfId="29110"/>
    <cellStyle name="Заголовок 3 100 2 5" xfId="29109"/>
    <cellStyle name="Заголовок 3 100 2 6" xfId="29108"/>
    <cellStyle name="Заголовок 3 100 3" xfId="29107"/>
    <cellStyle name="Заголовок 3 100 4" xfId="29106"/>
    <cellStyle name="Заголовок 3 100 5" xfId="29105"/>
    <cellStyle name="Заголовок 3 100 6" xfId="29104"/>
    <cellStyle name="Заголовок 3 100 7" xfId="29103"/>
    <cellStyle name="Заголовок 3 100 8" xfId="29102"/>
    <cellStyle name="Заголовок 3 101" xfId="29101"/>
    <cellStyle name="Заголовок 3 101 2" xfId="29100"/>
    <cellStyle name="Заголовок 3 101 2 2" xfId="29099"/>
    <cellStyle name="Заголовок 3 101 2 3" xfId="29098"/>
    <cellStyle name="Заголовок 3 101 2 4" xfId="29097"/>
    <cellStyle name="Заголовок 3 101 2 5" xfId="29096"/>
    <cellStyle name="Заголовок 3 101 2 6" xfId="29095"/>
    <cellStyle name="Заголовок 3 101 3" xfId="29094"/>
    <cellStyle name="Заголовок 3 101 4" xfId="29093"/>
    <cellStyle name="Заголовок 3 101 5" xfId="29092"/>
    <cellStyle name="Заголовок 3 101 6" xfId="29091"/>
    <cellStyle name="Заголовок 3 101 7" xfId="29090"/>
    <cellStyle name="Заголовок 3 101 8" xfId="29089"/>
    <cellStyle name="Заголовок 3 102" xfId="29088"/>
    <cellStyle name="Заголовок 3 102 2" xfId="29087"/>
    <cellStyle name="Заголовок 3 102 2 2" xfId="29086"/>
    <cellStyle name="Заголовок 3 102 2 3" xfId="29085"/>
    <cellStyle name="Заголовок 3 102 2 4" xfId="29084"/>
    <cellStyle name="Заголовок 3 102 2 5" xfId="29083"/>
    <cellStyle name="Заголовок 3 102 2 6" xfId="29082"/>
    <cellStyle name="Заголовок 3 102 3" xfId="29081"/>
    <cellStyle name="Заголовок 3 102 4" xfId="29080"/>
    <cellStyle name="Заголовок 3 102 5" xfId="29079"/>
    <cellStyle name="Заголовок 3 102 6" xfId="29078"/>
    <cellStyle name="Заголовок 3 102 7" xfId="29077"/>
    <cellStyle name="Заголовок 3 102 8" xfId="29076"/>
    <cellStyle name="Заголовок 3 103" xfId="29075"/>
    <cellStyle name="Заголовок 3 103 2" xfId="29074"/>
    <cellStyle name="Заголовок 3 103 2 2" xfId="29073"/>
    <cellStyle name="Заголовок 3 103 2 3" xfId="29072"/>
    <cellStyle name="Заголовок 3 103 2 4" xfId="29071"/>
    <cellStyle name="Заголовок 3 103 2 5" xfId="29070"/>
    <cellStyle name="Заголовок 3 103 2 6" xfId="29069"/>
    <cellStyle name="Заголовок 3 103 3" xfId="29068"/>
    <cellStyle name="Заголовок 3 103 4" xfId="29067"/>
    <cellStyle name="Заголовок 3 103 5" xfId="29066"/>
    <cellStyle name="Заголовок 3 103 6" xfId="29065"/>
    <cellStyle name="Заголовок 3 103 7" xfId="29064"/>
    <cellStyle name="Заголовок 3 103 8" xfId="29063"/>
    <cellStyle name="Заголовок 3 104" xfId="29062"/>
    <cellStyle name="Заголовок 3 104 2" xfId="29061"/>
    <cellStyle name="Заголовок 3 104 2 2" xfId="29060"/>
    <cellStyle name="Заголовок 3 104 2 3" xfId="29059"/>
    <cellStyle name="Заголовок 3 104 2 4" xfId="29058"/>
    <cellStyle name="Заголовок 3 104 2 5" xfId="29057"/>
    <cellStyle name="Заголовок 3 104 2 6" xfId="29056"/>
    <cellStyle name="Заголовок 3 104 3" xfId="29055"/>
    <cellStyle name="Заголовок 3 104 4" xfId="29054"/>
    <cellStyle name="Заголовок 3 104 5" xfId="29053"/>
    <cellStyle name="Заголовок 3 104 6" xfId="29052"/>
    <cellStyle name="Заголовок 3 104 7" xfId="29051"/>
    <cellStyle name="Заголовок 3 104 8" xfId="29050"/>
    <cellStyle name="Заголовок 3 105" xfId="29049"/>
    <cellStyle name="Заголовок 3 105 2" xfId="29048"/>
    <cellStyle name="Заголовок 3 105 2 2" xfId="29047"/>
    <cellStyle name="Заголовок 3 105 2 3" xfId="29046"/>
    <cellStyle name="Заголовок 3 105 2 4" xfId="29045"/>
    <cellStyle name="Заголовок 3 105 2 5" xfId="29044"/>
    <cellStyle name="Заголовок 3 105 2 6" xfId="29043"/>
    <cellStyle name="Заголовок 3 105 3" xfId="29042"/>
    <cellStyle name="Заголовок 3 105 4" xfId="29041"/>
    <cellStyle name="Заголовок 3 105 5" xfId="29040"/>
    <cellStyle name="Заголовок 3 105 6" xfId="29039"/>
    <cellStyle name="Заголовок 3 105 7" xfId="29038"/>
    <cellStyle name="Заголовок 3 105 8" xfId="29037"/>
    <cellStyle name="Заголовок 3 106" xfId="29036"/>
    <cellStyle name="Заголовок 3 106 2" xfId="29035"/>
    <cellStyle name="Заголовок 3 106 2 2" xfId="29034"/>
    <cellStyle name="Заголовок 3 106 2 3" xfId="29033"/>
    <cellStyle name="Заголовок 3 106 2 4" xfId="29032"/>
    <cellStyle name="Заголовок 3 106 2 5" xfId="29031"/>
    <cellStyle name="Заголовок 3 106 2 6" xfId="29030"/>
    <cellStyle name="Заголовок 3 106 3" xfId="29029"/>
    <cellStyle name="Заголовок 3 106 4" xfId="29028"/>
    <cellStyle name="Заголовок 3 106 5" xfId="29027"/>
    <cellStyle name="Заголовок 3 106 6" xfId="29026"/>
    <cellStyle name="Заголовок 3 106 7" xfId="29025"/>
    <cellStyle name="Заголовок 3 106 8" xfId="29024"/>
    <cellStyle name="Заголовок 3 107" xfId="29023"/>
    <cellStyle name="Заголовок 3 107 2" xfId="29022"/>
    <cellStyle name="Заголовок 3 107 2 2" xfId="29021"/>
    <cellStyle name="Заголовок 3 107 2 3" xfId="29020"/>
    <cellStyle name="Заголовок 3 107 2 4" xfId="29019"/>
    <cellStyle name="Заголовок 3 107 2 5" xfId="29018"/>
    <cellStyle name="Заголовок 3 107 2 6" xfId="29017"/>
    <cellStyle name="Заголовок 3 107 3" xfId="29016"/>
    <cellStyle name="Заголовок 3 107 4" xfId="29015"/>
    <cellStyle name="Заголовок 3 107 5" xfId="29014"/>
    <cellStyle name="Заголовок 3 107 6" xfId="29013"/>
    <cellStyle name="Заголовок 3 107 7" xfId="29012"/>
    <cellStyle name="Заголовок 3 107 8" xfId="29011"/>
    <cellStyle name="Заголовок 3 108" xfId="29010"/>
    <cellStyle name="Заголовок 3 108 2" xfId="29009"/>
    <cellStyle name="Заголовок 3 108 2 2" xfId="29008"/>
    <cellStyle name="Заголовок 3 108 2 3" xfId="29007"/>
    <cellStyle name="Заголовок 3 108 2 4" xfId="29006"/>
    <cellStyle name="Заголовок 3 108 2 5" xfId="29005"/>
    <cellStyle name="Заголовок 3 108 2 6" xfId="29004"/>
    <cellStyle name="Заголовок 3 108 3" xfId="29003"/>
    <cellStyle name="Заголовок 3 108 4" xfId="29002"/>
    <cellStyle name="Заголовок 3 108 5" xfId="29001"/>
    <cellStyle name="Заголовок 3 108 6" xfId="29000"/>
    <cellStyle name="Заголовок 3 108 7" xfId="28999"/>
    <cellStyle name="Заголовок 3 108 8" xfId="28998"/>
    <cellStyle name="Заголовок 3 109" xfId="28997"/>
    <cellStyle name="Заголовок 3 109 2" xfId="28996"/>
    <cellStyle name="Заголовок 3 109 2 2" xfId="28995"/>
    <cellStyle name="Заголовок 3 109 2 3" xfId="28994"/>
    <cellStyle name="Заголовок 3 109 2 4" xfId="28993"/>
    <cellStyle name="Заголовок 3 109 2 5" xfId="28992"/>
    <cellStyle name="Заголовок 3 109 2 6" xfId="28991"/>
    <cellStyle name="Заголовок 3 109 3" xfId="28990"/>
    <cellStyle name="Заголовок 3 109 4" xfId="28989"/>
    <cellStyle name="Заголовок 3 109 5" xfId="28988"/>
    <cellStyle name="Заголовок 3 109 6" xfId="28987"/>
    <cellStyle name="Заголовок 3 109 7" xfId="28986"/>
    <cellStyle name="Заголовок 3 109 8" xfId="28985"/>
    <cellStyle name="Заголовок 3 11" xfId="28984"/>
    <cellStyle name="Заголовок 3 11 2" xfId="28983"/>
    <cellStyle name="Заголовок 3 11 2 2" xfId="28982"/>
    <cellStyle name="Заголовок 3 11 2 3" xfId="28981"/>
    <cellStyle name="Заголовок 3 11 2 4" xfId="28980"/>
    <cellStyle name="Заголовок 3 11 2 5" xfId="28979"/>
    <cellStyle name="Заголовок 3 11 2 6" xfId="28978"/>
    <cellStyle name="Заголовок 3 11 3" xfId="28977"/>
    <cellStyle name="Заголовок 3 11 4" xfId="28976"/>
    <cellStyle name="Заголовок 3 11 5" xfId="28975"/>
    <cellStyle name="Заголовок 3 11 6" xfId="28974"/>
    <cellStyle name="Заголовок 3 11 7" xfId="28973"/>
    <cellStyle name="Заголовок 3 11 8" xfId="28972"/>
    <cellStyle name="Заголовок 3 110" xfId="28971"/>
    <cellStyle name="Заголовок 3 110 2" xfId="28970"/>
    <cellStyle name="Заголовок 3 110 2 2" xfId="28969"/>
    <cellStyle name="Заголовок 3 110 2 3" xfId="28968"/>
    <cellStyle name="Заголовок 3 110 2 4" xfId="28967"/>
    <cellStyle name="Заголовок 3 110 2 5" xfId="28966"/>
    <cellStyle name="Заголовок 3 110 2 6" xfId="28965"/>
    <cellStyle name="Заголовок 3 110 3" xfId="28964"/>
    <cellStyle name="Заголовок 3 110 4" xfId="28963"/>
    <cellStyle name="Заголовок 3 110 5" xfId="28962"/>
    <cellStyle name="Заголовок 3 110 6" xfId="28961"/>
    <cellStyle name="Заголовок 3 110 7" xfId="28960"/>
    <cellStyle name="Заголовок 3 110 8" xfId="28959"/>
    <cellStyle name="Заголовок 3 111" xfId="28958"/>
    <cellStyle name="Заголовок 3 111 2" xfId="28957"/>
    <cellStyle name="Заголовок 3 111 2 2" xfId="28956"/>
    <cellStyle name="Заголовок 3 111 2 3" xfId="28955"/>
    <cellStyle name="Заголовок 3 111 2 4" xfId="28954"/>
    <cellStyle name="Заголовок 3 111 2 5" xfId="28953"/>
    <cellStyle name="Заголовок 3 111 2 6" xfId="28952"/>
    <cellStyle name="Заголовок 3 111 3" xfId="28951"/>
    <cellStyle name="Заголовок 3 111 4" xfId="28950"/>
    <cellStyle name="Заголовок 3 111 5" xfId="28949"/>
    <cellStyle name="Заголовок 3 111 6" xfId="28948"/>
    <cellStyle name="Заголовок 3 111 7" xfId="28947"/>
    <cellStyle name="Заголовок 3 111 8" xfId="28946"/>
    <cellStyle name="Заголовок 3 112" xfId="28945"/>
    <cellStyle name="Заголовок 3 112 2" xfId="28944"/>
    <cellStyle name="Заголовок 3 112 2 2" xfId="28943"/>
    <cellStyle name="Заголовок 3 112 2 3" xfId="28942"/>
    <cellStyle name="Заголовок 3 112 2 4" xfId="28941"/>
    <cellStyle name="Заголовок 3 112 2 5" xfId="28940"/>
    <cellStyle name="Заголовок 3 112 2 6" xfId="28939"/>
    <cellStyle name="Заголовок 3 112 3" xfId="28938"/>
    <cellStyle name="Заголовок 3 112 4" xfId="28937"/>
    <cellStyle name="Заголовок 3 112 5" xfId="28936"/>
    <cellStyle name="Заголовок 3 112 6" xfId="28935"/>
    <cellStyle name="Заголовок 3 112 7" xfId="28934"/>
    <cellStyle name="Заголовок 3 112 8" xfId="28933"/>
    <cellStyle name="Заголовок 3 113" xfId="28932"/>
    <cellStyle name="Заголовок 3 113 2" xfId="28931"/>
    <cellStyle name="Заголовок 3 113 2 2" xfId="28930"/>
    <cellStyle name="Заголовок 3 113 2 3" xfId="28929"/>
    <cellStyle name="Заголовок 3 113 2 4" xfId="28928"/>
    <cellStyle name="Заголовок 3 113 2 5" xfId="28927"/>
    <cellStyle name="Заголовок 3 113 2 6" xfId="28926"/>
    <cellStyle name="Заголовок 3 113 3" xfId="28925"/>
    <cellStyle name="Заголовок 3 113 4" xfId="28924"/>
    <cellStyle name="Заголовок 3 113 5" xfId="28923"/>
    <cellStyle name="Заголовок 3 113 6" xfId="28922"/>
    <cellStyle name="Заголовок 3 113 7" xfId="28921"/>
    <cellStyle name="Заголовок 3 113 8" xfId="28920"/>
    <cellStyle name="Заголовок 3 114" xfId="28919"/>
    <cellStyle name="Заголовок 3 114 2" xfId="28918"/>
    <cellStyle name="Заголовок 3 114 2 2" xfId="28917"/>
    <cellStyle name="Заголовок 3 114 2 3" xfId="28916"/>
    <cellStyle name="Заголовок 3 114 2 4" xfId="28915"/>
    <cellStyle name="Заголовок 3 114 2 5" xfId="28914"/>
    <cellStyle name="Заголовок 3 114 2 6" xfId="28913"/>
    <cellStyle name="Заголовок 3 114 3" xfId="28912"/>
    <cellStyle name="Заголовок 3 114 4" xfId="28911"/>
    <cellStyle name="Заголовок 3 114 5" xfId="28910"/>
    <cellStyle name="Заголовок 3 114 6" xfId="28909"/>
    <cellStyle name="Заголовок 3 114 7" xfId="28908"/>
    <cellStyle name="Заголовок 3 114 8" xfId="28907"/>
    <cellStyle name="Заголовок 3 115" xfId="28906"/>
    <cellStyle name="Заголовок 3 115 2" xfId="28905"/>
    <cellStyle name="Заголовок 3 115 2 2" xfId="28904"/>
    <cellStyle name="Заголовок 3 115 2 3" xfId="28903"/>
    <cellStyle name="Заголовок 3 115 2 4" xfId="28902"/>
    <cellStyle name="Заголовок 3 115 2 5" xfId="28901"/>
    <cellStyle name="Заголовок 3 115 2 6" xfId="28900"/>
    <cellStyle name="Заголовок 3 115 3" xfId="28899"/>
    <cellStyle name="Заголовок 3 115 4" xfId="28898"/>
    <cellStyle name="Заголовок 3 115 5" xfId="28897"/>
    <cellStyle name="Заголовок 3 115 6" xfId="28896"/>
    <cellStyle name="Заголовок 3 115 7" xfId="28895"/>
    <cellStyle name="Заголовок 3 115 8" xfId="28894"/>
    <cellStyle name="Заголовок 3 116" xfId="28893"/>
    <cellStyle name="Заголовок 3 116 2" xfId="28892"/>
    <cellStyle name="Заголовок 3 116 2 2" xfId="28891"/>
    <cellStyle name="Заголовок 3 116 2 3" xfId="28890"/>
    <cellStyle name="Заголовок 3 116 2 4" xfId="28889"/>
    <cellStyle name="Заголовок 3 116 2 5" xfId="28888"/>
    <cellStyle name="Заголовок 3 116 2 6" xfId="28887"/>
    <cellStyle name="Заголовок 3 116 3" xfId="28886"/>
    <cellStyle name="Заголовок 3 116 4" xfId="28885"/>
    <cellStyle name="Заголовок 3 116 5" xfId="28884"/>
    <cellStyle name="Заголовок 3 116 6" xfId="28883"/>
    <cellStyle name="Заголовок 3 116 7" xfId="28882"/>
    <cellStyle name="Заголовок 3 116 8" xfId="28881"/>
    <cellStyle name="Заголовок 3 117" xfId="28880"/>
    <cellStyle name="Заголовок 3 117 2" xfId="28879"/>
    <cellStyle name="Заголовок 3 117 2 2" xfId="28878"/>
    <cellStyle name="Заголовок 3 117 2 3" xfId="28877"/>
    <cellStyle name="Заголовок 3 117 2 4" xfId="28876"/>
    <cellStyle name="Заголовок 3 117 2 5" xfId="28875"/>
    <cellStyle name="Заголовок 3 117 2 6" xfId="28874"/>
    <cellStyle name="Заголовок 3 117 3" xfId="28873"/>
    <cellStyle name="Заголовок 3 117 4" xfId="28872"/>
    <cellStyle name="Заголовок 3 117 5" xfId="28871"/>
    <cellStyle name="Заголовок 3 117 6" xfId="28870"/>
    <cellStyle name="Заголовок 3 117 7" xfId="28869"/>
    <cellStyle name="Заголовок 3 117 8" xfId="28868"/>
    <cellStyle name="Заголовок 3 118" xfId="28867"/>
    <cellStyle name="Заголовок 3 118 2" xfId="28866"/>
    <cellStyle name="Заголовок 3 118 2 2" xfId="28865"/>
    <cellStyle name="Заголовок 3 118 2 3" xfId="28864"/>
    <cellStyle name="Заголовок 3 118 2 4" xfId="28863"/>
    <cellStyle name="Заголовок 3 118 2 5" xfId="28862"/>
    <cellStyle name="Заголовок 3 118 2 6" xfId="28861"/>
    <cellStyle name="Заголовок 3 118 3" xfId="28860"/>
    <cellStyle name="Заголовок 3 118 4" xfId="28859"/>
    <cellStyle name="Заголовок 3 118 5" xfId="28858"/>
    <cellStyle name="Заголовок 3 118 6" xfId="28857"/>
    <cellStyle name="Заголовок 3 118 7" xfId="28856"/>
    <cellStyle name="Заголовок 3 118 8" xfId="28855"/>
    <cellStyle name="Заголовок 3 119" xfId="28854"/>
    <cellStyle name="Заголовок 3 119 2" xfId="28853"/>
    <cellStyle name="Заголовок 3 119 2 2" xfId="28852"/>
    <cellStyle name="Заголовок 3 119 2 3" xfId="28851"/>
    <cellStyle name="Заголовок 3 119 2 4" xfId="28850"/>
    <cellStyle name="Заголовок 3 119 2 5" xfId="28849"/>
    <cellStyle name="Заголовок 3 119 2 6" xfId="28848"/>
    <cellStyle name="Заголовок 3 119 3" xfId="28847"/>
    <cellStyle name="Заголовок 3 119 4" xfId="28846"/>
    <cellStyle name="Заголовок 3 119 5" xfId="28845"/>
    <cellStyle name="Заголовок 3 119 6" xfId="28844"/>
    <cellStyle name="Заголовок 3 119 7" xfId="28843"/>
    <cellStyle name="Заголовок 3 119 8" xfId="28842"/>
    <cellStyle name="Заголовок 3 12" xfId="28841"/>
    <cellStyle name="Заголовок 3 12 2" xfId="28840"/>
    <cellStyle name="Заголовок 3 12 2 2" xfId="28839"/>
    <cellStyle name="Заголовок 3 12 2 3" xfId="28838"/>
    <cellStyle name="Заголовок 3 12 2 4" xfId="28837"/>
    <cellStyle name="Заголовок 3 12 2 5" xfId="28836"/>
    <cellStyle name="Заголовок 3 12 2 6" xfId="28835"/>
    <cellStyle name="Заголовок 3 12 3" xfId="28834"/>
    <cellStyle name="Заголовок 3 12 4" xfId="28833"/>
    <cellStyle name="Заголовок 3 12 5" xfId="28832"/>
    <cellStyle name="Заголовок 3 12 6" xfId="28831"/>
    <cellStyle name="Заголовок 3 12 7" xfId="28830"/>
    <cellStyle name="Заголовок 3 12 8" xfId="28829"/>
    <cellStyle name="Заголовок 3 120" xfId="28828"/>
    <cellStyle name="Заголовок 3 120 2" xfId="28827"/>
    <cellStyle name="Заголовок 3 120 2 2" xfId="28826"/>
    <cellStyle name="Заголовок 3 120 2 3" xfId="28825"/>
    <cellStyle name="Заголовок 3 120 2 4" xfId="28824"/>
    <cellStyle name="Заголовок 3 120 2 5" xfId="28823"/>
    <cellStyle name="Заголовок 3 120 2 6" xfId="28822"/>
    <cellStyle name="Заголовок 3 120 3" xfId="28821"/>
    <cellStyle name="Заголовок 3 120 4" xfId="28820"/>
    <cellStyle name="Заголовок 3 120 5" xfId="28819"/>
    <cellStyle name="Заголовок 3 120 6" xfId="28818"/>
    <cellStyle name="Заголовок 3 120 7" xfId="28817"/>
    <cellStyle name="Заголовок 3 120 8" xfId="28816"/>
    <cellStyle name="Заголовок 3 121" xfId="28815"/>
    <cellStyle name="Заголовок 3 121 2" xfId="28814"/>
    <cellStyle name="Заголовок 3 121 2 2" xfId="28813"/>
    <cellStyle name="Заголовок 3 121 2 3" xfId="28812"/>
    <cellStyle name="Заголовок 3 121 2 4" xfId="28811"/>
    <cellStyle name="Заголовок 3 121 2 5" xfId="28810"/>
    <cellStyle name="Заголовок 3 121 2 6" xfId="28809"/>
    <cellStyle name="Заголовок 3 121 3" xfId="28808"/>
    <cellStyle name="Заголовок 3 121 4" xfId="28807"/>
    <cellStyle name="Заголовок 3 121 5" xfId="28806"/>
    <cellStyle name="Заголовок 3 121 6" xfId="28805"/>
    <cellStyle name="Заголовок 3 121 7" xfId="28804"/>
    <cellStyle name="Заголовок 3 121 8" xfId="28803"/>
    <cellStyle name="Заголовок 3 122" xfId="28802"/>
    <cellStyle name="Заголовок 3 122 2" xfId="28801"/>
    <cellStyle name="Заголовок 3 122 2 2" xfId="28800"/>
    <cellStyle name="Заголовок 3 122 2 3" xfId="28799"/>
    <cellStyle name="Заголовок 3 122 2 4" xfId="28798"/>
    <cellStyle name="Заголовок 3 122 2 5" xfId="28797"/>
    <cellStyle name="Заголовок 3 122 2 6" xfId="28796"/>
    <cellStyle name="Заголовок 3 122 3" xfId="28795"/>
    <cellStyle name="Заголовок 3 122 4" xfId="28794"/>
    <cellStyle name="Заголовок 3 122 5" xfId="28793"/>
    <cellStyle name="Заголовок 3 122 6" xfId="28792"/>
    <cellStyle name="Заголовок 3 122 7" xfId="28791"/>
    <cellStyle name="Заголовок 3 122 8" xfId="28790"/>
    <cellStyle name="Заголовок 3 123" xfId="28789"/>
    <cellStyle name="Заголовок 3 123 2" xfId="28788"/>
    <cellStyle name="Заголовок 3 123 2 2" xfId="28787"/>
    <cellStyle name="Заголовок 3 123 2 3" xfId="28786"/>
    <cellStyle name="Заголовок 3 123 2 4" xfId="28785"/>
    <cellStyle name="Заголовок 3 123 2 5" xfId="28784"/>
    <cellStyle name="Заголовок 3 123 2 6" xfId="28783"/>
    <cellStyle name="Заголовок 3 123 3" xfId="28782"/>
    <cellStyle name="Заголовок 3 123 4" xfId="28781"/>
    <cellStyle name="Заголовок 3 123 5" xfId="28780"/>
    <cellStyle name="Заголовок 3 123 6" xfId="28779"/>
    <cellStyle name="Заголовок 3 123 7" xfId="28778"/>
    <cellStyle name="Заголовок 3 123 8" xfId="28777"/>
    <cellStyle name="Заголовок 3 124" xfId="28776"/>
    <cellStyle name="Заголовок 3 124 2" xfId="28775"/>
    <cellStyle name="Заголовок 3 124 2 2" xfId="28774"/>
    <cellStyle name="Заголовок 3 124 2 3" xfId="28773"/>
    <cellStyle name="Заголовок 3 124 2 4" xfId="28772"/>
    <cellStyle name="Заголовок 3 124 2 5" xfId="28771"/>
    <cellStyle name="Заголовок 3 124 2 6" xfId="28770"/>
    <cellStyle name="Заголовок 3 124 3" xfId="28769"/>
    <cellStyle name="Заголовок 3 124 4" xfId="28768"/>
    <cellStyle name="Заголовок 3 124 5" xfId="28767"/>
    <cellStyle name="Заголовок 3 124 6" xfId="28766"/>
    <cellStyle name="Заголовок 3 124 7" xfId="28765"/>
    <cellStyle name="Заголовок 3 124 8" xfId="28764"/>
    <cellStyle name="Заголовок 3 125" xfId="28763"/>
    <cellStyle name="Заголовок 3 125 2" xfId="28762"/>
    <cellStyle name="Заголовок 3 125 2 2" xfId="28761"/>
    <cellStyle name="Заголовок 3 125 2 3" xfId="28760"/>
    <cellStyle name="Заголовок 3 125 2 4" xfId="28759"/>
    <cellStyle name="Заголовок 3 125 2 5" xfId="28758"/>
    <cellStyle name="Заголовок 3 125 2 6" xfId="28757"/>
    <cellStyle name="Заголовок 3 125 3" xfId="28756"/>
    <cellStyle name="Заголовок 3 125 4" xfId="28755"/>
    <cellStyle name="Заголовок 3 125 5" xfId="28754"/>
    <cellStyle name="Заголовок 3 125 6" xfId="28753"/>
    <cellStyle name="Заголовок 3 125 7" xfId="28752"/>
    <cellStyle name="Заголовок 3 125 8" xfId="28751"/>
    <cellStyle name="Заголовок 3 126" xfId="28750"/>
    <cellStyle name="Заголовок 3 126 2" xfId="28749"/>
    <cellStyle name="Заголовок 3 126 2 2" xfId="28748"/>
    <cellStyle name="Заголовок 3 126 2 3" xfId="28747"/>
    <cellStyle name="Заголовок 3 126 2 4" xfId="28746"/>
    <cellStyle name="Заголовок 3 126 2 5" xfId="28745"/>
    <cellStyle name="Заголовок 3 126 2 6" xfId="28744"/>
    <cellStyle name="Заголовок 3 126 3" xfId="28743"/>
    <cellStyle name="Заголовок 3 126 4" xfId="28742"/>
    <cellStyle name="Заголовок 3 126 5" xfId="28741"/>
    <cellStyle name="Заголовок 3 126 6" xfId="28740"/>
    <cellStyle name="Заголовок 3 126 7" xfId="28739"/>
    <cellStyle name="Заголовок 3 126 8" xfId="28738"/>
    <cellStyle name="Заголовок 3 127" xfId="28737"/>
    <cellStyle name="Заголовок 3 127 2" xfId="28736"/>
    <cellStyle name="Заголовок 3 127 2 2" xfId="28735"/>
    <cellStyle name="Заголовок 3 127 2 3" xfId="28734"/>
    <cellStyle name="Заголовок 3 127 2 4" xfId="28733"/>
    <cellStyle name="Заголовок 3 127 2 5" xfId="28732"/>
    <cellStyle name="Заголовок 3 127 2 6" xfId="28731"/>
    <cellStyle name="Заголовок 3 127 3" xfId="28730"/>
    <cellStyle name="Заголовок 3 127 4" xfId="28729"/>
    <cellStyle name="Заголовок 3 127 5" xfId="28728"/>
    <cellStyle name="Заголовок 3 127 6" xfId="28727"/>
    <cellStyle name="Заголовок 3 127 7" xfId="28726"/>
    <cellStyle name="Заголовок 3 127 8" xfId="28725"/>
    <cellStyle name="Заголовок 3 128" xfId="28724"/>
    <cellStyle name="Заголовок 3 128 2" xfId="28723"/>
    <cellStyle name="Заголовок 3 128 2 2" xfId="28722"/>
    <cellStyle name="Заголовок 3 128 2 3" xfId="28721"/>
    <cellStyle name="Заголовок 3 128 2 4" xfId="28720"/>
    <cellStyle name="Заголовок 3 128 2 5" xfId="28719"/>
    <cellStyle name="Заголовок 3 128 2 6" xfId="28718"/>
    <cellStyle name="Заголовок 3 128 3" xfId="28717"/>
    <cellStyle name="Заголовок 3 128 4" xfId="28716"/>
    <cellStyle name="Заголовок 3 128 5" xfId="28715"/>
    <cellStyle name="Заголовок 3 128 6" xfId="28714"/>
    <cellStyle name="Заголовок 3 128 7" xfId="28713"/>
    <cellStyle name="Заголовок 3 128 8" xfId="28712"/>
    <cellStyle name="Заголовок 3 129" xfId="28711"/>
    <cellStyle name="Заголовок 3 129 2" xfId="28710"/>
    <cellStyle name="Заголовок 3 129 2 2" xfId="28709"/>
    <cellStyle name="Заголовок 3 129 2 3" xfId="28708"/>
    <cellStyle name="Заголовок 3 129 2 4" xfId="28707"/>
    <cellStyle name="Заголовок 3 129 2 5" xfId="28706"/>
    <cellStyle name="Заголовок 3 129 2 6" xfId="28705"/>
    <cellStyle name="Заголовок 3 129 3" xfId="28704"/>
    <cellStyle name="Заголовок 3 129 4" xfId="28703"/>
    <cellStyle name="Заголовок 3 129 5" xfId="28702"/>
    <cellStyle name="Заголовок 3 129 6" xfId="28701"/>
    <cellStyle name="Заголовок 3 129 7" xfId="28700"/>
    <cellStyle name="Заголовок 3 129 8" xfId="28699"/>
    <cellStyle name="Заголовок 3 13" xfId="28698"/>
    <cellStyle name="Заголовок 3 13 2" xfId="28697"/>
    <cellStyle name="Заголовок 3 13 2 2" xfId="28696"/>
    <cellStyle name="Заголовок 3 13 2 3" xfId="28695"/>
    <cellStyle name="Заголовок 3 13 2 4" xfId="28694"/>
    <cellStyle name="Заголовок 3 13 2 5" xfId="28693"/>
    <cellStyle name="Заголовок 3 13 2 6" xfId="28692"/>
    <cellStyle name="Заголовок 3 13 3" xfId="28691"/>
    <cellStyle name="Заголовок 3 13 4" xfId="28690"/>
    <cellStyle name="Заголовок 3 13 5" xfId="28689"/>
    <cellStyle name="Заголовок 3 13 6" xfId="28688"/>
    <cellStyle name="Заголовок 3 13 7" xfId="28687"/>
    <cellStyle name="Заголовок 3 13 8" xfId="28686"/>
    <cellStyle name="Заголовок 3 130" xfId="28685"/>
    <cellStyle name="Заголовок 3 130 2" xfId="28684"/>
    <cellStyle name="Заголовок 3 130 2 2" xfId="28683"/>
    <cellStyle name="Заголовок 3 130 2 3" xfId="28682"/>
    <cellStyle name="Заголовок 3 130 2 4" xfId="28681"/>
    <cellStyle name="Заголовок 3 130 2 5" xfId="28680"/>
    <cellStyle name="Заголовок 3 130 2 6" xfId="28679"/>
    <cellStyle name="Заголовок 3 130 3" xfId="28678"/>
    <cellStyle name="Заголовок 3 130 4" xfId="28677"/>
    <cellStyle name="Заголовок 3 130 5" xfId="28676"/>
    <cellStyle name="Заголовок 3 130 6" xfId="28675"/>
    <cellStyle name="Заголовок 3 130 7" xfId="28674"/>
    <cellStyle name="Заголовок 3 130 8" xfId="28673"/>
    <cellStyle name="Заголовок 3 131" xfId="28672"/>
    <cellStyle name="Заголовок 3 131 2" xfId="28671"/>
    <cellStyle name="Заголовок 3 131 2 2" xfId="28670"/>
    <cellStyle name="Заголовок 3 131 2 3" xfId="28669"/>
    <cellStyle name="Заголовок 3 131 2 4" xfId="28668"/>
    <cellStyle name="Заголовок 3 131 2 5" xfId="28667"/>
    <cellStyle name="Заголовок 3 131 2 6" xfId="28666"/>
    <cellStyle name="Заголовок 3 131 3" xfId="28665"/>
    <cellStyle name="Заголовок 3 131 4" xfId="28664"/>
    <cellStyle name="Заголовок 3 131 5" xfId="28663"/>
    <cellStyle name="Заголовок 3 131 6" xfId="28662"/>
    <cellStyle name="Заголовок 3 131 7" xfId="28661"/>
    <cellStyle name="Заголовок 3 131 8" xfId="28660"/>
    <cellStyle name="Заголовок 3 132" xfId="28659"/>
    <cellStyle name="Заголовок 3 132 2" xfId="28658"/>
    <cellStyle name="Заголовок 3 132 2 2" xfId="28657"/>
    <cellStyle name="Заголовок 3 132 2 3" xfId="28656"/>
    <cellStyle name="Заголовок 3 132 2 4" xfId="28655"/>
    <cellStyle name="Заголовок 3 132 2 5" xfId="28654"/>
    <cellStyle name="Заголовок 3 132 2 6" xfId="28653"/>
    <cellStyle name="Заголовок 3 132 3" xfId="28652"/>
    <cellStyle name="Заголовок 3 132 4" xfId="28651"/>
    <cellStyle name="Заголовок 3 132 5" xfId="28650"/>
    <cellStyle name="Заголовок 3 132 6" xfId="28649"/>
    <cellStyle name="Заголовок 3 132 7" xfId="28648"/>
    <cellStyle name="Заголовок 3 132 8" xfId="28647"/>
    <cellStyle name="Заголовок 3 133" xfId="28646"/>
    <cellStyle name="Заголовок 3 133 2" xfId="28645"/>
    <cellStyle name="Заголовок 3 133 2 2" xfId="28644"/>
    <cellStyle name="Заголовок 3 133 2 3" xfId="28643"/>
    <cellStyle name="Заголовок 3 133 2 4" xfId="28642"/>
    <cellStyle name="Заголовок 3 133 2 5" xfId="28641"/>
    <cellStyle name="Заголовок 3 133 2 6" xfId="28640"/>
    <cellStyle name="Заголовок 3 133 3" xfId="28639"/>
    <cellStyle name="Заголовок 3 133 4" xfId="28638"/>
    <cellStyle name="Заголовок 3 133 5" xfId="28637"/>
    <cellStyle name="Заголовок 3 133 6" xfId="28636"/>
    <cellStyle name="Заголовок 3 133 7" xfId="28635"/>
    <cellStyle name="Заголовок 3 133 8" xfId="28634"/>
    <cellStyle name="Заголовок 3 134" xfId="28633"/>
    <cellStyle name="Заголовок 3 134 2" xfId="28632"/>
    <cellStyle name="Заголовок 3 134 2 2" xfId="28631"/>
    <cellStyle name="Заголовок 3 134 2 3" xfId="28630"/>
    <cellStyle name="Заголовок 3 134 2 4" xfId="28629"/>
    <cellStyle name="Заголовок 3 134 2 5" xfId="28628"/>
    <cellStyle name="Заголовок 3 134 2 6" xfId="28627"/>
    <cellStyle name="Заголовок 3 134 3" xfId="28626"/>
    <cellStyle name="Заголовок 3 134 4" xfId="28625"/>
    <cellStyle name="Заголовок 3 134 5" xfId="28624"/>
    <cellStyle name="Заголовок 3 134 6" xfId="28623"/>
    <cellStyle name="Заголовок 3 134 7" xfId="28622"/>
    <cellStyle name="Заголовок 3 134 8" xfId="28621"/>
    <cellStyle name="Заголовок 3 135" xfId="28620"/>
    <cellStyle name="Заголовок 3 135 2" xfId="28619"/>
    <cellStyle name="Заголовок 3 135 2 2" xfId="28618"/>
    <cellStyle name="Заголовок 3 135 2 3" xfId="28617"/>
    <cellStyle name="Заголовок 3 135 2 4" xfId="28616"/>
    <cellStyle name="Заголовок 3 135 2 5" xfId="28615"/>
    <cellStyle name="Заголовок 3 135 2 6" xfId="28614"/>
    <cellStyle name="Заголовок 3 135 3" xfId="28613"/>
    <cellStyle name="Заголовок 3 135 4" xfId="28612"/>
    <cellStyle name="Заголовок 3 135 5" xfId="28611"/>
    <cellStyle name="Заголовок 3 135 6" xfId="28610"/>
    <cellStyle name="Заголовок 3 135 7" xfId="28609"/>
    <cellStyle name="Заголовок 3 135 8" xfId="28608"/>
    <cellStyle name="Заголовок 3 136" xfId="28607"/>
    <cellStyle name="Заголовок 3 136 2" xfId="28606"/>
    <cellStyle name="Заголовок 3 136 2 2" xfId="28605"/>
    <cellStyle name="Заголовок 3 136 2 3" xfId="28604"/>
    <cellStyle name="Заголовок 3 136 2 4" xfId="28603"/>
    <cellStyle name="Заголовок 3 136 2 5" xfId="28602"/>
    <cellStyle name="Заголовок 3 136 2 6" xfId="28601"/>
    <cellStyle name="Заголовок 3 136 3" xfId="28600"/>
    <cellStyle name="Заголовок 3 136 4" xfId="28599"/>
    <cellStyle name="Заголовок 3 136 5" xfId="28598"/>
    <cellStyle name="Заголовок 3 136 6" xfId="28597"/>
    <cellStyle name="Заголовок 3 136 7" xfId="28596"/>
    <cellStyle name="Заголовок 3 136 8" xfId="28595"/>
    <cellStyle name="Заголовок 3 137" xfId="28594"/>
    <cellStyle name="Заголовок 3 137 2" xfId="28593"/>
    <cellStyle name="Заголовок 3 137 2 2" xfId="28592"/>
    <cellStyle name="Заголовок 3 137 2 3" xfId="28591"/>
    <cellStyle name="Заголовок 3 137 2 4" xfId="28590"/>
    <cellStyle name="Заголовок 3 137 2 5" xfId="28589"/>
    <cellStyle name="Заголовок 3 137 2 6" xfId="28588"/>
    <cellStyle name="Заголовок 3 137 3" xfId="28587"/>
    <cellStyle name="Заголовок 3 137 4" xfId="28586"/>
    <cellStyle name="Заголовок 3 137 5" xfId="28585"/>
    <cellStyle name="Заголовок 3 137 6" xfId="28584"/>
    <cellStyle name="Заголовок 3 137 7" xfId="28583"/>
    <cellStyle name="Заголовок 3 137 8" xfId="28582"/>
    <cellStyle name="Заголовок 3 138" xfId="28581"/>
    <cellStyle name="Заголовок 3 138 2" xfId="28580"/>
    <cellStyle name="Заголовок 3 138 2 2" xfId="28579"/>
    <cellStyle name="Заголовок 3 138 2 3" xfId="28578"/>
    <cellStyle name="Заголовок 3 138 2 4" xfId="28577"/>
    <cellStyle name="Заголовок 3 138 2 5" xfId="28576"/>
    <cellStyle name="Заголовок 3 138 2 6" xfId="28575"/>
    <cellStyle name="Заголовок 3 138 3" xfId="28574"/>
    <cellStyle name="Заголовок 3 138 4" xfId="28573"/>
    <cellStyle name="Заголовок 3 138 5" xfId="28572"/>
    <cellStyle name="Заголовок 3 138 6" xfId="28571"/>
    <cellStyle name="Заголовок 3 138 7" xfId="28570"/>
    <cellStyle name="Заголовок 3 138 8" xfId="28569"/>
    <cellStyle name="Заголовок 3 139" xfId="28568"/>
    <cellStyle name="Заголовок 3 139 2" xfId="28567"/>
    <cellStyle name="Заголовок 3 139 2 2" xfId="28566"/>
    <cellStyle name="Заголовок 3 139 2 3" xfId="28565"/>
    <cellStyle name="Заголовок 3 139 2 4" xfId="28564"/>
    <cellStyle name="Заголовок 3 139 2 5" xfId="28563"/>
    <cellStyle name="Заголовок 3 139 2 6" xfId="28562"/>
    <cellStyle name="Заголовок 3 139 3" xfId="28561"/>
    <cellStyle name="Заголовок 3 139 4" xfId="28560"/>
    <cellStyle name="Заголовок 3 139 5" xfId="28559"/>
    <cellStyle name="Заголовок 3 139 6" xfId="28558"/>
    <cellStyle name="Заголовок 3 139 7" xfId="28557"/>
    <cellStyle name="Заголовок 3 139 8" xfId="28556"/>
    <cellStyle name="Заголовок 3 14" xfId="28555"/>
    <cellStyle name="Заголовок 3 14 2" xfId="28554"/>
    <cellStyle name="Заголовок 3 14 2 2" xfId="28553"/>
    <cellStyle name="Заголовок 3 14 2 3" xfId="28552"/>
    <cellStyle name="Заголовок 3 14 2 4" xfId="28551"/>
    <cellStyle name="Заголовок 3 14 2 5" xfId="28550"/>
    <cellStyle name="Заголовок 3 14 2 6" xfId="28549"/>
    <cellStyle name="Заголовок 3 14 3" xfId="28548"/>
    <cellStyle name="Заголовок 3 14 4" xfId="28547"/>
    <cellStyle name="Заголовок 3 14 5" xfId="28546"/>
    <cellStyle name="Заголовок 3 14 6" xfId="28545"/>
    <cellStyle name="Заголовок 3 14 7" xfId="28544"/>
    <cellStyle name="Заголовок 3 14 8" xfId="28543"/>
    <cellStyle name="Заголовок 3 140" xfId="28542"/>
    <cellStyle name="Заголовок 3 140 2" xfId="28541"/>
    <cellStyle name="Заголовок 3 140 2 2" xfId="28540"/>
    <cellStyle name="Заголовок 3 140 2 3" xfId="28539"/>
    <cellStyle name="Заголовок 3 140 2 4" xfId="28538"/>
    <cellStyle name="Заголовок 3 140 2 5" xfId="28537"/>
    <cellStyle name="Заголовок 3 140 2 6" xfId="28536"/>
    <cellStyle name="Заголовок 3 140 3" xfId="28535"/>
    <cellStyle name="Заголовок 3 140 4" xfId="28534"/>
    <cellStyle name="Заголовок 3 140 5" xfId="28533"/>
    <cellStyle name="Заголовок 3 140 6" xfId="28532"/>
    <cellStyle name="Заголовок 3 140 7" xfId="28531"/>
    <cellStyle name="Заголовок 3 140 8" xfId="28530"/>
    <cellStyle name="Заголовок 3 141" xfId="28529"/>
    <cellStyle name="Заголовок 3 141 2" xfId="28528"/>
    <cellStyle name="Заголовок 3 141 2 2" xfId="28527"/>
    <cellStyle name="Заголовок 3 141 2 3" xfId="28526"/>
    <cellStyle name="Заголовок 3 141 2 4" xfId="28525"/>
    <cellStyle name="Заголовок 3 141 2 5" xfId="28524"/>
    <cellStyle name="Заголовок 3 141 2 6" xfId="28523"/>
    <cellStyle name="Заголовок 3 141 3" xfId="28522"/>
    <cellStyle name="Заголовок 3 141 4" xfId="28521"/>
    <cellStyle name="Заголовок 3 141 5" xfId="28520"/>
    <cellStyle name="Заголовок 3 141 6" xfId="28519"/>
    <cellStyle name="Заголовок 3 141 7" xfId="28518"/>
    <cellStyle name="Заголовок 3 141 8" xfId="28517"/>
    <cellStyle name="Заголовок 3 142" xfId="28516"/>
    <cellStyle name="Заголовок 3 142 2" xfId="28515"/>
    <cellStyle name="Заголовок 3 142 2 2" xfId="28514"/>
    <cellStyle name="Заголовок 3 142 2 3" xfId="28513"/>
    <cellStyle name="Заголовок 3 142 2 4" xfId="28512"/>
    <cellStyle name="Заголовок 3 142 2 5" xfId="28511"/>
    <cellStyle name="Заголовок 3 142 2 6" xfId="28510"/>
    <cellStyle name="Заголовок 3 142 3" xfId="28509"/>
    <cellStyle name="Заголовок 3 142 4" xfId="28508"/>
    <cellStyle name="Заголовок 3 142 5" xfId="28507"/>
    <cellStyle name="Заголовок 3 142 6" xfId="28506"/>
    <cellStyle name="Заголовок 3 142 7" xfId="28505"/>
    <cellStyle name="Заголовок 3 142 8" xfId="28504"/>
    <cellStyle name="Заголовок 3 143" xfId="28503"/>
    <cellStyle name="Заголовок 3 143 2" xfId="28502"/>
    <cellStyle name="Заголовок 3 143 2 2" xfId="28501"/>
    <cellStyle name="Заголовок 3 143 2 3" xfId="28500"/>
    <cellStyle name="Заголовок 3 143 2 4" xfId="28499"/>
    <cellStyle name="Заголовок 3 143 2 5" xfId="28498"/>
    <cellStyle name="Заголовок 3 143 2 6" xfId="28497"/>
    <cellStyle name="Заголовок 3 143 3" xfId="28496"/>
    <cellStyle name="Заголовок 3 143 4" xfId="28495"/>
    <cellStyle name="Заголовок 3 143 5" xfId="28494"/>
    <cellStyle name="Заголовок 3 143 6" xfId="28493"/>
    <cellStyle name="Заголовок 3 143 7" xfId="28492"/>
    <cellStyle name="Заголовок 3 143 8" xfId="28491"/>
    <cellStyle name="Заголовок 3 144" xfId="28490"/>
    <cellStyle name="Заголовок 3 144 2" xfId="28489"/>
    <cellStyle name="Заголовок 3 144 2 2" xfId="28488"/>
    <cellStyle name="Заголовок 3 144 2 3" xfId="28487"/>
    <cellStyle name="Заголовок 3 144 2 4" xfId="28486"/>
    <cellStyle name="Заголовок 3 144 2 5" xfId="28485"/>
    <cellStyle name="Заголовок 3 144 2 6" xfId="28484"/>
    <cellStyle name="Заголовок 3 144 3" xfId="28483"/>
    <cellStyle name="Заголовок 3 144 4" xfId="28482"/>
    <cellStyle name="Заголовок 3 144 5" xfId="28481"/>
    <cellStyle name="Заголовок 3 144 6" xfId="28480"/>
    <cellStyle name="Заголовок 3 144 7" xfId="28479"/>
    <cellStyle name="Заголовок 3 144 8" xfId="28478"/>
    <cellStyle name="Заголовок 3 145" xfId="28477"/>
    <cellStyle name="Заголовок 3 145 2" xfId="28476"/>
    <cellStyle name="Заголовок 3 145 2 2" xfId="28475"/>
    <cellStyle name="Заголовок 3 145 2 3" xfId="28474"/>
    <cellStyle name="Заголовок 3 145 2 4" xfId="28473"/>
    <cellStyle name="Заголовок 3 145 2 5" xfId="28472"/>
    <cellStyle name="Заголовок 3 145 2 6" xfId="28471"/>
    <cellStyle name="Заголовок 3 145 3" xfId="28470"/>
    <cellStyle name="Заголовок 3 145 4" xfId="28469"/>
    <cellStyle name="Заголовок 3 145 5" xfId="28468"/>
    <cellStyle name="Заголовок 3 145 6" xfId="28467"/>
    <cellStyle name="Заголовок 3 145 7" xfId="28466"/>
    <cellStyle name="Заголовок 3 145 8" xfId="28465"/>
    <cellStyle name="Заголовок 3 146" xfId="28464"/>
    <cellStyle name="Заголовок 3 146 2" xfId="28463"/>
    <cellStyle name="Заголовок 3 146 2 2" xfId="28462"/>
    <cellStyle name="Заголовок 3 146 2 3" xfId="28461"/>
    <cellStyle name="Заголовок 3 146 2 4" xfId="28460"/>
    <cellStyle name="Заголовок 3 146 2 5" xfId="28459"/>
    <cellStyle name="Заголовок 3 146 2 6" xfId="28458"/>
    <cellStyle name="Заголовок 3 146 3" xfId="28457"/>
    <cellStyle name="Заголовок 3 146 4" xfId="28456"/>
    <cellStyle name="Заголовок 3 146 5" xfId="28455"/>
    <cellStyle name="Заголовок 3 146 6" xfId="28454"/>
    <cellStyle name="Заголовок 3 146 7" xfId="28453"/>
    <cellStyle name="Заголовок 3 146 8" xfId="28452"/>
    <cellStyle name="Заголовок 3 147" xfId="28451"/>
    <cellStyle name="Заголовок 3 147 2" xfId="28450"/>
    <cellStyle name="Заголовок 3 147 2 2" xfId="28449"/>
    <cellStyle name="Заголовок 3 147 2 3" xfId="28448"/>
    <cellStyle name="Заголовок 3 147 2 4" xfId="28447"/>
    <cellStyle name="Заголовок 3 147 2 5" xfId="28446"/>
    <cellStyle name="Заголовок 3 147 2 6" xfId="28445"/>
    <cellStyle name="Заголовок 3 147 3" xfId="28444"/>
    <cellStyle name="Заголовок 3 147 4" xfId="28443"/>
    <cellStyle name="Заголовок 3 147 5" xfId="28442"/>
    <cellStyle name="Заголовок 3 147 6" xfId="28441"/>
    <cellStyle name="Заголовок 3 147 7" xfId="28440"/>
    <cellStyle name="Заголовок 3 147 8" xfId="28439"/>
    <cellStyle name="Заголовок 3 148" xfId="28438"/>
    <cellStyle name="Заголовок 3 148 2" xfId="28437"/>
    <cellStyle name="Заголовок 3 148 2 2" xfId="28436"/>
    <cellStyle name="Заголовок 3 148 2 3" xfId="28435"/>
    <cellStyle name="Заголовок 3 148 2 4" xfId="28434"/>
    <cellStyle name="Заголовок 3 148 2 5" xfId="28433"/>
    <cellStyle name="Заголовок 3 148 2 6" xfId="28432"/>
    <cellStyle name="Заголовок 3 148 3" xfId="28431"/>
    <cellStyle name="Заголовок 3 148 4" xfId="28430"/>
    <cellStyle name="Заголовок 3 148 5" xfId="28429"/>
    <cellStyle name="Заголовок 3 148 6" xfId="28428"/>
    <cellStyle name="Заголовок 3 148 7" xfId="28427"/>
    <cellStyle name="Заголовок 3 148 8" xfId="28426"/>
    <cellStyle name="Заголовок 3 149" xfId="28425"/>
    <cellStyle name="Заголовок 3 149 2" xfId="28424"/>
    <cellStyle name="Заголовок 3 149 2 2" xfId="28423"/>
    <cellStyle name="Заголовок 3 149 2 3" xfId="28422"/>
    <cellStyle name="Заголовок 3 149 2 4" xfId="28421"/>
    <cellStyle name="Заголовок 3 149 2 5" xfId="28420"/>
    <cellStyle name="Заголовок 3 149 2 6" xfId="28419"/>
    <cellStyle name="Заголовок 3 149 3" xfId="28418"/>
    <cellStyle name="Заголовок 3 149 4" xfId="28417"/>
    <cellStyle name="Заголовок 3 149 5" xfId="28416"/>
    <cellStyle name="Заголовок 3 149 6" xfId="28415"/>
    <cellStyle name="Заголовок 3 149 7" xfId="28414"/>
    <cellStyle name="Заголовок 3 149 8" xfId="28413"/>
    <cellStyle name="Заголовок 3 15" xfId="28412"/>
    <cellStyle name="Заголовок 3 15 2" xfId="28411"/>
    <cellStyle name="Заголовок 3 15 2 2" xfId="28410"/>
    <cellStyle name="Заголовок 3 15 2 3" xfId="28409"/>
    <cellStyle name="Заголовок 3 15 2 4" xfId="28408"/>
    <cellStyle name="Заголовок 3 15 2 5" xfId="28407"/>
    <cellStyle name="Заголовок 3 15 2 6" xfId="28406"/>
    <cellStyle name="Заголовок 3 15 3" xfId="28405"/>
    <cellStyle name="Заголовок 3 15 4" xfId="28404"/>
    <cellStyle name="Заголовок 3 15 5" xfId="28403"/>
    <cellStyle name="Заголовок 3 15 6" xfId="28402"/>
    <cellStyle name="Заголовок 3 15 7" xfId="28401"/>
    <cellStyle name="Заголовок 3 15 8" xfId="28400"/>
    <cellStyle name="Заголовок 3 150" xfId="28399"/>
    <cellStyle name="Заголовок 3 150 2" xfId="28398"/>
    <cellStyle name="Заголовок 3 150 2 2" xfId="28397"/>
    <cellStyle name="Заголовок 3 150 2 3" xfId="28396"/>
    <cellStyle name="Заголовок 3 150 2 4" xfId="28395"/>
    <cellStyle name="Заголовок 3 150 2 5" xfId="28394"/>
    <cellStyle name="Заголовок 3 150 2 6" xfId="28393"/>
    <cellStyle name="Заголовок 3 150 3" xfId="28392"/>
    <cellStyle name="Заголовок 3 150 4" xfId="28391"/>
    <cellStyle name="Заголовок 3 150 5" xfId="28390"/>
    <cellStyle name="Заголовок 3 150 6" xfId="28389"/>
    <cellStyle name="Заголовок 3 150 7" xfId="28388"/>
    <cellStyle name="Заголовок 3 150 8" xfId="28387"/>
    <cellStyle name="Заголовок 3 151" xfId="28386"/>
    <cellStyle name="Заголовок 3 151 2" xfId="28385"/>
    <cellStyle name="Заголовок 3 151 2 2" xfId="28384"/>
    <cellStyle name="Заголовок 3 151 2 3" xfId="28383"/>
    <cellStyle name="Заголовок 3 151 2 4" xfId="28382"/>
    <cellStyle name="Заголовок 3 151 2 5" xfId="28381"/>
    <cellStyle name="Заголовок 3 151 2 6" xfId="28380"/>
    <cellStyle name="Заголовок 3 151 3" xfId="28379"/>
    <cellStyle name="Заголовок 3 151 4" xfId="28378"/>
    <cellStyle name="Заголовок 3 151 5" xfId="28377"/>
    <cellStyle name="Заголовок 3 151 6" xfId="28376"/>
    <cellStyle name="Заголовок 3 151 7" xfId="28375"/>
    <cellStyle name="Заголовок 3 151 8" xfId="28374"/>
    <cellStyle name="Заголовок 3 152" xfId="28373"/>
    <cellStyle name="Заголовок 3 152 2" xfId="28372"/>
    <cellStyle name="Заголовок 3 152 2 2" xfId="28371"/>
    <cellStyle name="Заголовок 3 152 2 3" xfId="28370"/>
    <cellStyle name="Заголовок 3 152 2 4" xfId="28369"/>
    <cellStyle name="Заголовок 3 152 2 5" xfId="28368"/>
    <cellStyle name="Заголовок 3 152 2 6" xfId="28367"/>
    <cellStyle name="Заголовок 3 152 3" xfId="28366"/>
    <cellStyle name="Заголовок 3 152 4" xfId="28365"/>
    <cellStyle name="Заголовок 3 152 5" xfId="28364"/>
    <cellStyle name="Заголовок 3 152 6" xfId="28363"/>
    <cellStyle name="Заголовок 3 152 7" xfId="28362"/>
    <cellStyle name="Заголовок 3 152 8" xfId="28361"/>
    <cellStyle name="Заголовок 3 16" xfId="28360"/>
    <cellStyle name="Заголовок 3 16 2" xfId="28359"/>
    <cellStyle name="Заголовок 3 16 2 2" xfId="28358"/>
    <cellStyle name="Заголовок 3 16 2 3" xfId="28357"/>
    <cellStyle name="Заголовок 3 16 2 4" xfId="28356"/>
    <cellStyle name="Заголовок 3 16 2 5" xfId="28355"/>
    <cellStyle name="Заголовок 3 16 2 6" xfId="28354"/>
    <cellStyle name="Заголовок 3 16 3" xfId="28353"/>
    <cellStyle name="Заголовок 3 16 4" xfId="28352"/>
    <cellStyle name="Заголовок 3 16 5" xfId="28351"/>
    <cellStyle name="Заголовок 3 16 6" xfId="28350"/>
    <cellStyle name="Заголовок 3 16 7" xfId="28349"/>
    <cellStyle name="Заголовок 3 16 8" xfId="28348"/>
    <cellStyle name="Заголовок 3 17" xfId="28347"/>
    <cellStyle name="Заголовок 3 17 2" xfId="28346"/>
    <cellStyle name="Заголовок 3 17 2 2" xfId="28345"/>
    <cellStyle name="Заголовок 3 17 2 3" xfId="28344"/>
    <cellStyle name="Заголовок 3 17 2 4" xfId="28343"/>
    <cellStyle name="Заголовок 3 17 2 5" xfId="28342"/>
    <cellStyle name="Заголовок 3 17 2 6" xfId="28341"/>
    <cellStyle name="Заголовок 3 17 3" xfId="28340"/>
    <cellStyle name="Заголовок 3 17 4" xfId="28339"/>
    <cellStyle name="Заголовок 3 17 5" xfId="28338"/>
    <cellStyle name="Заголовок 3 17 6" xfId="28337"/>
    <cellStyle name="Заголовок 3 17 7" xfId="28336"/>
    <cellStyle name="Заголовок 3 17 8" xfId="28335"/>
    <cellStyle name="Заголовок 3 18" xfId="28334"/>
    <cellStyle name="Заголовок 3 18 2" xfId="28333"/>
    <cellStyle name="Заголовок 3 18 2 2" xfId="28332"/>
    <cellStyle name="Заголовок 3 18 2 3" xfId="28331"/>
    <cellStyle name="Заголовок 3 18 2 4" xfId="28330"/>
    <cellStyle name="Заголовок 3 18 2 5" xfId="28329"/>
    <cellStyle name="Заголовок 3 18 2 6" xfId="28328"/>
    <cellStyle name="Заголовок 3 18 3" xfId="28327"/>
    <cellStyle name="Заголовок 3 18 4" xfId="28326"/>
    <cellStyle name="Заголовок 3 18 5" xfId="28325"/>
    <cellStyle name="Заголовок 3 18 6" xfId="28324"/>
    <cellStyle name="Заголовок 3 18 7" xfId="28323"/>
    <cellStyle name="Заголовок 3 18 8" xfId="28322"/>
    <cellStyle name="Заголовок 3 19" xfId="28321"/>
    <cellStyle name="Заголовок 3 19 2" xfId="28320"/>
    <cellStyle name="Заголовок 3 19 2 2" xfId="28319"/>
    <cellStyle name="Заголовок 3 19 2 3" xfId="28318"/>
    <cellStyle name="Заголовок 3 19 2 4" xfId="28317"/>
    <cellStyle name="Заголовок 3 19 2 5" xfId="28316"/>
    <cellStyle name="Заголовок 3 19 2 6" xfId="28315"/>
    <cellStyle name="Заголовок 3 19 3" xfId="28314"/>
    <cellStyle name="Заголовок 3 19 4" xfId="28313"/>
    <cellStyle name="Заголовок 3 19 5" xfId="28312"/>
    <cellStyle name="Заголовок 3 19 6" xfId="28311"/>
    <cellStyle name="Заголовок 3 19 7" xfId="28310"/>
    <cellStyle name="Заголовок 3 19 8" xfId="28309"/>
    <cellStyle name="Заголовок 3 2" xfId="28308"/>
    <cellStyle name="Заголовок 3 2 10" xfId="28307"/>
    <cellStyle name="Заголовок 3 2 11" xfId="28306"/>
    <cellStyle name="Заголовок 3 2 12" xfId="28305"/>
    <cellStyle name="Заголовок 3 2 13" xfId="28304"/>
    <cellStyle name="Заголовок 3 2 14" xfId="28303"/>
    <cellStyle name="Заголовок 3 2 15" xfId="28302"/>
    <cellStyle name="Заголовок 3 2 16" xfId="28301"/>
    <cellStyle name="Заголовок 3 2 2" xfId="28300"/>
    <cellStyle name="Заголовок 3 2 2 10" xfId="28299"/>
    <cellStyle name="Заголовок 3 2 2 10 2" xfId="28298"/>
    <cellStyle name="Заголовок 3 2 2 10 2 2" xfId="28297"/>
    <cellStyle name="Заголовок 3 2 2 10 2 3" xfId="28296"/>
    <cellStyle name="Заголовок 3 2 2 10 2 4" xfId="28295"/>
    <cellStyle name="Заголовок 3 2 2 10 2 5" xfId="28294"/>
    <cellStyle name="Заголовок 3 2 2 10 2 6" xfId="28293"/>
    <cellStyle name="Заголовок 3 2 2 10 3" xfId="28292"/>
    <cellStyle name="Заголовок 3 2 2 10 4" xfId="28291"/>
    <cellStyle name="Заголовок 3 2 2 10 5" xfId="28290"/>
    <cellStyle name="Заголовок 3 2 2 10 6" xfId="28289"/>
    <cellStyle name="Заголовок 3 2 2 10 7" xfId="28288"/>
    <cellStyle name="Заголовок 3 2 2 10 8" xfId="28287"/>
    <cellStyle name="Заголовок 3 2 2 11" xfId="28286"/>
    <cellStyle name="Заголовок 3 2 2 11 2" xfId="28285"/>
    <cellStyle name="Заголовок 3 2 2 11 2 2" xfId="28284"/>
    <cellStyle name="Заголовок 3 2 2 11 2 3" xfId="28283"/>
    <cellStyle name="Заголовок 3 2 2 11 2 4" xfId="28282"/>
    <cellStyle name="Заголовок 3 2 2 11 2 5" xfId="28281"/>
    <cellStyle name="Заголовок 3 2 2 11 2 6" xfId="28280"/>
    <cellStyle name="Заголовок 3 2 2 11 3" xfId="28279"/>
    <cellStyle name="Заголовок 3 2 2 11 4" xfId="28278"/>
    <cellStyle name="Заголовок 3 2 2 11 5" xfId="28277"/>
    <cellStyle name="Заголовок 3 2 2 11 6" xfId="28276"/>
    <cellStyle name="Заголовок 3 2 2 11 7" xfId="28275"/>
    <cellStyle name="Заголовок 3 2 2 11 8" xfId="28274"/>
    <cellStyle name="Заголовок 3 2 2 12" xfId="28273"/>
    <cellStyle name="Заголовок 3 2 2 12 2" xfId="28272"/>
    <cellStyle name="Заголовок 3 2 2 12 2 2" xfId="28271"/>
    <cellStyle name="Заголовок 3 2 2 12 2 3" xfId="28270"/>
    <cellStyle name="Заголовок 3 2 2 12 2 4" xfId="28269"/>
    <cellStyle name="Заголовок 3 2 2 12 2 5" xfId="28268"/>
    <cellStyle name="Заголовок 3 2 2 12 2 6" xfId="28267"/>
    <cellStyle name="Заголовок 3 2 2 12 3" xfId="28266"/>
    <cellStyle name="Заголовок 3 2 2 12 4" xfId="28265"/>
    <cellStyle name="Заголовок 3 2 2 12 5" xfId="28264"/>
    <cellStyle name="Заголовок 3 2 2 12 6" xfId="28263"/>
    <cellStyle name="Заголовок 3 2 2 12 7" xfId="28262"/>
    <cellStyle name="Заголовок 3 2 2 12 8" xfId="28261"/>
    <cellStyle name="Заголовок 3 2 2 13" xfId="28260"/>
    <cellStyle name="Заголовок 3 2 2 13 2" xfId="28259"/>
    <cellStyle name="Заголовок 3 2 2 13 2 2" xfId="28258"/>
    <cellStyle name="Заголовок 3 2 2 13 2 3" xfId="28257"/>
    <cellStyle name="Заголовок 3 2 2 13 2 4" xfId="28256"/>
    <cellStyle name="Заголовок 3 2 2 13 2 5" xfId="28255"/>
    <cellStyle name="Заголовок 3 2 2 13 2 6" xfId="28254"/>
    <cellStyle name="Заголовок 3 2 2 13 3" xfId="28253"/>
    <cellStyle name="Заголовок 3 2 2 13 4" xfId="28252"/>
    <cellStyle name="Заголовок 3 2 2 13 5" xfId="28251"/>
    <cellStyle name="Заголовок 3 2 2 13 6" xfId="28250"/>
    <cellStyle name="Заголовок 3 2 2 13 7" xfId="28249"/>
    <cellStyle name="Заголовок 3 2 2 13 8" xfId="28248"/>
    <cellStyle name="Заголовок 3 2 2 14" xfId="28247"/>
    <cellStyle name="Заголовок 3 2 2 14 2" xfId="28246"/>
    <cellStyle name="Заголовок 3 2 2 14 3" xfId="28245"/>
    <cellStyle name="Заголовок 3 2 2 14 4" xfId="28244"/>
    <cellStyle name="Заголовок 3 2 2 14 5" xfId="28243"/>
    <cellStyle name="Заголовок 3 2 2 14 6" xfId="28242"/>
    <cellStyle name="Заголовок 3 2 2 15" xfId="28241"/>
    <cellStyle name="Заголовок 3 2 2 16" xfId="28240"/>
    <cellStyle name="Заголовок 3 2 2 17" xfId="28239"/>
    <cellStyle name="Заголовок 3 2 2 18" xfId="28238"/>
    <cellStyle name="Заголовок 3 2 2 19" xfId="28237"/>
    <cellStyle name="Заголовок 3 2 2 2" xfId="28236"/>
    <cellStyle name="Заголовок 3 2 2 2 2" xfId="28235"/>
    <cellStyle name="Заголовок 3 2 2 2 2 2" xfId="28234"/>
    <cellStyle name="Заголовок 3 2 2 2 2 3" xfId="28233"/>
    <cellStyle name="Заголовок 3 2 2 2 2 4" xfId="28232"/>
    <cellStyle name="Заголовок 3 2 2 2 2 5" xfId="28231"/>
    <cellStyle name="Заголовок 3 2 2 2 2 6" xfId="28230"/>
    <cellStyle name="Заголовок 3 2 2 2 3" xfId="28229"/>
    <cellStyle name="Заголовок 3 2 2 2 4" xfId="28228"/>
    <cellStyle name="Заголовок 3 2 2 2 5" xfId="28227"/>
    <cellStyle name="Заголовок 3 2 2 2 6" xfId="28226"/>
    <cellStyle name="Заголовок 3 2 2 2 7" xfId="28225"/>
    <cellStyle name="Заголовок 3 2 2 2 8" xfId="28224"/>
    <cellStyle name="Заголовок 3 2 2 20" xfId="28223"/>
    <cellStyle name="Заголовок 3 2 2 21" xfId="28222"/>
    <cellStyle name="Заголовок 3 2 2 22" xfId="28221"/>
    <cellStyle name="Заголовок 3 2 2 23" xfId="28220"/>
    <cellStyle name="Заголовок 3 2 2 24" xfId="28219"/>
    <cellStyle name="Заголовок 3 2 2 25" xfId="28218"/>
    <cellStyle name="Заголовок 3 2 2 26" xfId="28217"/>
    <cellStyle name="Заголовок 3 2 2 3" xfId="28216"/>
    <cellStyle name="Заголовок 3 2 2 3 2" xfId="28215"/>
    <cellStyle name="Заголовок 3 2 2 3 2 2" xfId="28214"/>
    <cellStyle name="Заголовок 3 2 2 3 2 3" xfId="28213"/>
    <cellStyle name="Заголовок 3 2 2 3 2 4" xfId="28212"/>
    <cellStyle name="Заголовок 3 2 2 3 2 5" xfId="28211"/>
    <cellStyle name="Заголовок 3 2 2 3 2 6" xfId="28210"/>
    <cellStyle name="Заголовок 3 2 2 3 3" xfId="28209"/>
    <cellStyle name="Заголовок 3 2 2 3 4" xfId="28208"/>
    <cellStyle name="Заголовок 3 2 2 3 5" xfId="28207"/>
    <cellStyle name="Заголовок 3 2 2 3 6" xfId="28206"/>
    <cellStyle name="Заголовок 3 2 2 3 7" xfId="28205"/>
    <cellStyle name="Заголовок 3 2 2 3 8" xfId="28204"/>
    <cellStyle name="Заголовок 3 2 2 4" xfId="28203"/>
    <cellStyle name="Заголовок 3 2 2 4 2" xfId="28202"/>
    <cellStyle name="Заголовок 3 2 2 4 2 2" xfId="28201"/>
    <cellStyle name="Заголовок 3 2 2 4 2 3" xfId="28200"/>
    <cellStyle name="Заголовок 3 2 2 4 2 4" xfId="28199"/>
    <cellStyle name="Заголовок 3 2 2 4 2 5" xfId="28198"/>
    <cellStyle name="Заголовок 3 2 2 4 2 6" xfId="28197"/>
    <cellStyle name="Заголовок 3 2 2 4 3" xfId="28196"/>
    <cellStyle name="Заголовок 3 2 2 4 4" xfId="28195"/>
    <cellStyle name="Заголовок 3 2 2 4 5" xfId="28194"/>
    <cellStyle name="Заголовок 3 2 2 4 6" xfId="28193"/>
    <cellStyle name="Заголовок 3 2 2 4 7" xfId="28192"/>
    <cellStyle name="Заголовок 3 2 2 4 8" xfId="28191"/>
    <cellStyle name="Заголовок 3 2 2 5" xfId="28190"/>
    <cellStyle name="Заголовок 3 2 2 5 2" xfId="28189"/>
    <cellStyle name="Заголовок 3 2 2 5 2 2" xfId="28188"/>
    <cellStyle name="Заголовок 3 2 2 5 2 3" xfId="28187"/>
    <cellStyle name="Заголовок 3 2 2 5 2 4" xfId="28186"/>
    <cellStyle name="Заголовок 3 2 2 5 2 5" xfId="28185"/>
    <cellStyle name="Заголовок 3 2 2 5 2 6" xfId="28184"/>
    <cellStyle name="Заголовок 3 2 2 5 3" xfId="28183"/>
    <cellStyle name="Заголовок 3 2 2 5 4" xfId="28182"/>
    <cellStyle name="Заголовок 3 2 2 5 5" xfId="28181"/>
    <cellStyle name="Заголовок 3 2 2 5 6" xfId="28180"/>
    <cellStyle name="Заголовок 3 2 2 5 7" xfId="28179"/>
    <cellStyle name="Заголовок 3 2 2 5 8" xfId="28178"/>
    <cellStyle name="Заголовок 3 2 2 6" xfId="28177"/>
    <cellStyle name="Заголовок 3 2 2 6 2" xfId="28176"/>
    <cellStyle name="Заголовок 3 2 2 6 2 2" xfId="28175"/>
    <cellStyle name="Заголовок 3 2 2 6 2 3" xfId="28174"/>
    <cellStyle name="Заголовок 3 2 2 6 2 4" xfId="28173"/>
    <cellStyle name="Заголовок 3 2 2 6 2 5" xfId="28172"/>
    <cellStyle name="Заголовок 3 2 2 6 2 6" xfId="28171"/>
    <cellStyle name="Заголовок 3 2 2 6 3" xfId="28170"/>
    <cellStyle name="Заголовок 3 2 2 6 4" xfId="28169"/>
    <cellStyle name="Заголовок 3 2 2 6 5" xfId="28168"/>
    <cellStyle name="Заголовок 3 2 2 6 6" xfId="28167"/>
    <cellStyle name="Заголовок 3 2 2 6 7" xfId="28166"/>
    <cellStyle name="Заголовок 3 2 2 6 8" xfId="28165"/>
    <cellStyle name="Заголовок 3 2 2 7" xfId="28164"/>
    <cellStyle name="Заголовок 3 2 2 7 2" xfId="28163"/>
    <cellStyle name="Заголовок 3 2 2 7 2 2" xfId="28162"/>
    <cellStyle name="Заголовок 3 2 2 7 2 3" xfId="28161"/>
    <cellStyle name="Заголовок 3 2 2 7 2 4" xfId="28160"/>
    <cellStyle name="Заголовок 3 2 2 7 2 5" xfId="28159"/>
    <cellStyle name="Заголовок 3 2 2 7 2 6" xfId="28158"/>
    <cellStyle name="Заголовок 3 2 2 7 3" xfId="28157"/>
    <cellStyle name="Заголовок 3 2 2 7 4" xfId="28156"/>
    <cellStyle name="Заголовок 3 2 2 7 5" xfId="28155"/>
    <cellStyle name="Заголовок 3 2 2 7 6" xfId="28154"/>
    <cellStyle name="Заголовок 3 2 2 7 7" xfId="28153"/>
    <cellStyle name="Заголовок 3 2 2 7 8" xfId="28152"/>
    <cellStyle name="Заголовок 3 2 2 8" xfId="28151"/>
    <cellStyle name="Заголовок 3 2 2 8 2" xfId="28150"/>
    <cellStyle name="Заголовок 3 2 2 8 2 2" xfId="28149"/>
    <cellStyle name="Заголовок 3 2 2 8 2 3" xfId="28148"/>
    <cellStyle name="Заголовок 3 2 2 8 2 4" xfId="28147"/>
    <cellStyle name="Заголовок 3 2 2 8 2 5" xfId="28146"/>
    <cellStyle name="Заголовок 3 2 2 8 2 6" xfId="28145"/>
    <cellStyle name="Заголовок 3 2 2 8 3" xfId="28144"/>
    <cellStyle name="Заголовок 3 2 2 8 4" xfId="28143"/>
    <cellStyle name="Заголовок 3 2 2 8 5" xfId="28142"/>
    <cellStyle name="Заголовок 3 2 2 8 6" xfId="28141"/>
    <cellStyle name="Заголовок 3 2 2 8 7" xfId="28140"/>
    <cellStyle name="Заголовок 3 2 2 8 8" xfId="28139"/>
    <cellStyle name="Заголовок 3 2 2 9" xfId="28138"/>
    <cellStyle name="Заголовок 3 2 2 9 2" xfId="28137"/>
    <cellStyle name="Заголовок 3 2 2 9 2 2" xfId="28136"/>
    <cellStyle name="Заголовок 3 2 2 9 2 3" xfId="28135"/>
    <cellStyle name="Заголовок 3 2 2 9 2 4" xfId="28134"/>
    <cellStyle name="Заголовок 3 2 2 9 2 5" xfId="28133"/>
    <cellStyle name="Заголовок 3 2 2 9 2 6" xfId="28132"/>
    <cellStyle name="Заголовок 3 2 2 9 3" xfId="28131"/>
    <cellStyle name="Заголовок 3 2 2 9 4" xfId="28130"/>
    <cellStyle name="Заголовок 3 2 2 9 5" xfId="28129"/>
    <cellStyle name="Заголовок 3 2 2 9 6" xfId="28128"/>
    <cellStyle name="Заголовок 3 2 2 9 7" xfId="28127"/>
    <cellStyle name="Заголовок 3 2 2 9 8" xfId="28126"/>
    <cellStyle name="Заголовок 3 2 3" xfId="28125"/>
    <cellStyle name="Заголовок 3 2 3 2" xfId="28124"/>
    <cellStyle name="Заголовок 3 2 3 2 2" xfId="28123"/>
    <cellStyle name="Заголовок 3 2 3 2 3" xfId="28122"/>
    <cellStyle name="Заголовок 3 2 3 2 4" xfId="28121"/>
    <cellStyle name="Заголовок 3 2 3 2 5" xfId="28120"/>
    <cellStyle name="Заголовок 3 2 3 2 6" xfId="28119"/>
    <cellStyle name="Заголовок 3 2 3 3" xfId="28118"/>
    <cellStyle name="Заголовок 3 2 3 4" xfId="28117"/>
    <cellStyle name="Заголовок 3 2 3 5" xfId="28116"/>
    <cellStyle name="Заголовок 3 2 3 6" xfId="28115"/>
    <cellStyle name="Заголовок 3 2 3 7" xfId="28114"/>
    <cellStyle name="Заголовок 3 2 3 8" xfId="28113"/>
    <cellStyle name="Заголовок 3 2 4" xfId="28112"/>
    <cellStyle name="Заголовок 3 2 4 2" xfId="28111"/>
    <cellStyle name="Заголовок 3 2 4 3" xfId="28110"/>
    <cellStyle name="Заголовок 3 2 4 4" xfId="28109"/>
    <cellStyle name="Заголовок 3 2 4 5" xfId="28108"/>
    <cellStyle name="Заголовок 3 2 4 6" xfId="28107"/>
    <cellStyle name="Заголовок 3 2 5" xfId="28106"/>
    <cellStyle name="Заголовок 3 2 6" xfId="28105"/>
    <cellStyle name="Заголовок 3 2 7" xfId="28104"/>
    <cellStyle name="Заголовок 3 2 8" xfId="28103"/>
    <cellStyle name="Заголовок 3 2 9" xfId="28102"/>
    <cellStyle name="Заголовок 3 20" xfId="28101"/>
    <cellStyle name="Заголовок 3 20 2" xfId="28100"/>
    <cellStyle name="Заголовок 3 20 2 2" xfId="28099"/>
    <cellStyle name="Заголовок 3 20 2 3" xfId="28098"/>
    <cellStyle name="Заголовок 3 20 2 4" xfId="28097"/>
    <cellStyle name="Заголовок 3 20 2 5" xfId="28096"/>
    <cellStyle name="Заголовок 3 20 2 6" xfId="28095"/>
    <cellStyle name="Заголовок 3 20 3" xfId="28094"/>
    <cellStyle name="Заголовок 3 20 4" xfId="28093"/>
    <cellStyle name="Заголовок 3 20 5" xfId="28092"/>
    <cellStyle name="Заголовок 3 20 6" xfId="28091"/>
    <cellStyle name="Заголовок 3 20 7" xfId="28090"/>
    <cellStyle name="Заголовок 3 20 8" xfId="28089"/>
    <cellStyle name="Заголовок 3 21" xfId="28088"/>
    <cellStyle name="Заголовок 3 21 2" xfId="28087"/>
    <cellStyle name="Заголовок 3 21 2 2" xfId="28086"/>
    <cellStyle name="Заголовок 3 21 2 3" xfId="28085"/>
    <cellStyle name="Заголовок 3 21 2 4" xfId="28084"/>
    <cellStyle name="Заголовок 3 21 2 5" xfId="28083"/>
    <cellStyle name="Заголовок 3 21 2 6" xfId="28082"/>
    <cellStyle name="Заголовок 3 21 3" xfId="28081"/>
    <cellStyle name="Заголовок 3 21 4" xfId="28080"/>
    <cellStyle name="Заголовок 3 21 5" xfId="28079"/>
    <cellStyle name="Заголовок 3 21 6" xfId="28078"/>
    <cellStyle name="Заголовок 3 21 7" xfId="28077"/>
    <cellStyle name="Заголовок 3 21 8" xfId="28076"/>
    <cellStyle name="Заголовок 3 22" xfId="28075"/>
    <cellStyle name="Заголовок 3 22 2" xfId="28074"/>
    <cellStyle name="Заголовок 3 22 2 2" xfId="28073"/>
    <cellStyle name="Заголовок 3 22 2 3" xfId="28072"/>
    <cellStyle name="Заголовок 3 22 2 4" xfId="28071"/>
    <cellStyle name="Заголовок 3 22 2 5" xfId="28070"/>
    <cellStyle name="Заголовок 3 22 2 6" xfId="28069"/>
    <cellStyle name="Заголовок 3 22 3" xfId="28068"/>
    <cellStyle name="Заголовок 3 22 4" xfId="28067"/>
    <cellStyle name="Заголовок 3 22 5" xfId="28066"/>
    <cellStyle name="Заголовок 3 22 6" xfId="28065"/>
    <cellStyle name="Заголовок 3 22 7" xfId="28064"/>
    <cellStyle name="Заголовок 3 22 8" xfId="28063"/>
    <cellStyle name="Заголовок 3 23" xfId="28062"/>
    <cellStyle name="Заголовок 3 23 2" xfId="28061"/>
    <cellStyle name="Заголовок 3 23 2 2" xfId="28060"/>
    <cellStyle name="Заголовок 3 23 2 3" xfId="28059"/>
    <cellStyle name="Заголовок 3 23 2 4" xfId="28058"/>
    <cellStyle name="Заголовок 3 23 2 5" xfId="28057"/>
    <cellStyle name="Заголовок 3 23 2 6" xfId="28056"/>
    <cellStyle name="Заголовок 3 23 3" xfId="28055"/>
    <cellStyle name="Заголовок 3 23 4" xfId="28054"/>
    <cellStyle name="Заголовок 3 23 5" xfId="28053"/>
    <cellStyle name="Заголовок 3 23 6" xfId="28052"/>
    <cellStyle name="Заголовок 3 23 7" xfId="28051"/>
    <cellStyle name="Заголовок 3 23 8" xfId="28050"/>
    <cellStyle name="Заголовок 3 24" xfId="28049"/>
    <cellStyle name="Заголовок 3 24 2" xfId="28048"/>
    <cellStyle name="Заголовок 3 24 2 2" xfId="28047"/>
    <cellStyle name="Заголовок 3 24 2 3" xfId="28046"/>
    <cellStyle name="Заголовок 3 24 2 4" xfId="28045"/>
    <cellStyle name="Заголовок 3 24 2 5" xfId="28044"/>
    <cellStyle name="Заголовок 3 24 2 6" xfId="28043"/>
    <cellStyle name="Заголовок 3 24 3" xfId="28042"/>
    <cellStyle name="Заголовок 3 24 4" xfId="28041"/>
    <cellStyle name="Заголовок 3 24 5" xfId="28040"/>
    <cellStyle name="Заголовок 3 24 6" xfId="28039"/>
    <cellStyle name="Заголовок 3 24 7" xfId="28038"/>
    <cellStyle name="Заголовок 3 24 8" xfId="28037"/>
    <cellStyle name="Заголовок 3 25" xfId="28036"/>
    <cellStyle name="Заголовок 3 25 2" xfId="28035"/>
    <cellStyle name="Заголовок 3 25 2 2" xfId="28034"/>
    <cellStyle name="Заголовок 3 25 2 3" xfId="28033"/>
    <cellStyle name="Заголовок 3 25 2 4" xfId="28032"/>
    <cellStyle name="Заголовок 3 25 2 5" xfId="28031"/>
    <cellStyle name="Заголовок 3 25 2 6" xfId="28030"/>
    <cellStyle name="Заголовок 3 25 3" xfId="28029"/>
    <cellStyle name="Заголовок 3 25 4" xfId="28028"/>
    <cellStyle name="Заголовок 3 25 5" xfId="28027"/>
    <cellStyle name="Заголовок 3 25 6" xfId="28026"/>
    <cellStyle name="Заголовок 3 25 7" xfId="28025"/>
    <cellStyle name="Заголовок 3 25 8" xfId="28024"/>
    <cellStyle name="Заголовок 3 26" xfId="28023"/>
    <cellStyle name="Заголовок 3 26 2" xfId="28022"/>
    <cellStyle name="Заголовок 3 26 2 2" xfId="28021"/>
    <cellStyle name="Заголовок 3 26 2 3" xfId="28020"/>
    <cellStyle name="Заголовок 3 26 2 4" xfId="28019"/>
    <cellStyle name="Заголовок 3 26 2 5" xfId="28018"/>
    <cellStyle name="Заголовок 3 26 2 6" xfId="28017"/>
    <cellStyle name="Заголовок 3 26 3" xfId="28016"/>
    <cellStyle name="Заголовок 3 26 4" xfId="28015"/>
    <cellStyle name="Заголовок 3 26 5" xfId="28014"/>
    <cellStyle name="Заголовок 3 26 6" xfId="28013"/>
    <cellStyle name="Заголовок 3 26 7" xfId="28012"/>
    <cellStyle name="Заголовок 3 26 8" xfId="28011"/>
    <cellStyle name="Заголовок 3 27" xfId="28010"/>
    <cellStyle name="Заголовок 3 27 2" xfId="28009"/>
    <cellStyle name="Заголовок 3 27 2 2" xfId="28008"/>
    <cellStyle name="Заголовок 3 27 2 3" xfId="28007"/>
    <cellStyle name="Заголовок 3 27 2 4" xfId="28006"/>
    <cellStyle name="Заголовок 3 27 2 5" xfId="28005"/>
    <cellStyle name="Заголовок 3 27 2 6" xfId="28004"/>
    <cellStyle name="Заголовок 3 27 3" xfId="28003"/>
    <cellStyle name="Заголовок 3 27 4" xfId="28002"/>
    <cellStyle name="Заголовок 3 27 5" xfId="28001"/>
    <cellStyle name="Заголовок 3 27 6" xfId="28000"/>
    <cellStyle name="Заголовок 3 27 7" xfId="27999"/>
    <cellStyle name="Заголовок 3 27 8" xfId="27998"/>
    <cellStyle name="Заголовок 3 28" xfId="27997"/>
    <cellStyle name="Заголовок 3 28 2" xfId="27996"/>
    <cellStyle name="Заголовок 3 28 2 2" xfId="27995"/>
    <cellStyle name="Заголовок 3 28 2 3" xfId="27994"/>
    <cellStyle name="Заголовок 3 28 2 4" xfId="27993"/>
    <cellStyle name="Заголовок 3 28 2 5" xfId="27992"/>
    <cellStyle name="Заголовок 3 28 2 6" xfId="27991"/>
    <cellStyle name="Заголовок 3 28 3" xfId="27990"/>
    <cellStyle name="Заголовок 3 28 4" xfId="27989"/>
    <cellStyle name="Заголовок 3 28 5" xfId="27988"/>
    <cellStyle name="Заголовок 3 28 6" xfId="27987"/>
    <cellStyle name="Заголовок 3 28 7" xfId="27986"/>
    <cellStyle name="Заголовок 3 28 8" xfId="27985"/>
    <cellStyle name="Заголовок 3 29" xfId="27984"/>
    <cellStyle name="Заголовок 3 29 2" xfId="27983"/>
    <cellStyle name="Заголовок 3 29 2 2" xfId="27982"/>
    <cellStyle name="Заголовок 3 29 2 3" xfId="27981"/>
    <cellStyle name="Заголовок 3 29 2 4" xfId="27980"/>
    <cellStyle name="Заголовок 3 29 2 5" xfId="27979"/>
    <cellStyle name="Заголовок 3 29 2 6" xfId="27978"/>
    <cellStyle name="Заголовок 3 29 3" xfId="27977"/>
    <cellStyle name="Заголовок 3 29 4" xfId="27976"/>
    <cellStyle name="Заголовок 3 29 5" xfId="27975"/>
    <cellStyle name="Заголовок 3 29 6" xfId="27974"/>
    <cellStyle name="Заголовок 3 29 7" xfId="27973"/>
    <cellStyle name="Заголовок 3 29 8" xfId="27972"/>
    <cellStyle name="Заголовок 3 3" xfId="27971"/>
    <cellStyle name="Заголовок 3 3 2" xfId="27970"/>
    <cellStyle name="Заголовок 3 3 2 2" xfId="27969"/>
    <cellStyle name="Заголовок 3 3 2 3" xfId="27968"/>
    <cellStyle name="Заголовок 3 3 2 4" xfId="27967"/>
    <cellStyle name="Заголовок 3 3 2 5" xfId="27966"/>
    <cellStyle name="Заголовок 3 3 2 6" xfId="27965"/>
    <cellStyle name="Заголовок 3 3 3" xfId="27964"/>
    <cellStyle name="Заголовок 3 3 4" xfId="27963"/>
    <cellStyle name="Заголовок 3 3 5" xfId="27962"/>
    <cellStyle name="Заголовок 3 3 6" xfId="27961"/>
    <cellStyle name="Заголовок 3 3 7" xfId="27960"/>
    <cellStyle name="Заголовок 3 3 8" xfId="27959"/>
    <cellStyle name="Заголовок 3 30" xfId="27958"/>
    <cellStyle name="Заголовок 3 30 2" xfId="27957"/>
    <cellStyle name="Заголовок 3 30 2 2" xfId="27956"/>
    <cellStyle name="Заголовок 3 30 2 3" xfId="27955"/>
    <cellStyle name="Заголовок 3 30 2 4" xfId="27954"/>
    <cellStyle name="Заголовок 3 30 2 5" xfId="27953"/>
    <cellStyle name="Заголовок 3 30 2 6" xfId="27952"/>
    <cellStyle name="Заголовок 3 30 3" xfId="27951"/>
    <cellStyle name="Заголовок 3 30 4" xfId="27950"/>
    <cellStyle name="Заголовок 3 30 5" xfId="27949"/>
    <cellStyle name="Заголовок 3 30 6" xfId="27948"/>
    <cellStyle name="Заголовок 3 30 7" xfId="27947"/>
    <cellStyle name="Заголовок 3 30 8" xfId="27946"/>
    <cellStyle name="Заголовок 3 31" xfId="27945"/>
    <cellStyle name="Заголовок 3 31 2" xfId="27944"/>
    <cellStyle name="Заголовок 3 31 2 2" xfId="27943"/>
    <cellStyle name="Заголовок 3 31 2 3" xfId="27942"/>
    <cellStyle name="Заголовок 3 31 2 4" xfId="27941"/>
    <cellStyle name="Заголовок 3 31 2 5" xfId="27940"/>
    <cellStyle name="Заголовок 3 31 2 6" xfId="27939"/>
    <cellStyle name="Заголовок 3 31 3" xfId="27938"/>
    <cellStyle name="Заголовок 3 31 4" xfId="27937"/>
    <cellStyle name="Заголовок 3 31 5" xfId="27936"/>
    <cellStyle name="Заголовок 3 31 6" xfId="27935"/>
    <cellStyle name="Заголовок 3 31 7" xfId="27934"/>
    <cellStyle name="Заголовок 3 31 8" xfId="27933"/>
    <cellStyle name="Заголовок 3 32" xfId="27932"/>
    <cellStyle name="Заголовок 3 32 2" xfId="27931"/>
    <cellStyle name="Заголовок 3 32 2 2" xfId="27930"/>
    <cellStyle name="Заголовок 3 32 2 3" xfId="27929"/>
    <cellStyle name="Заголовок 3 32 2 4" xfId="27928"/>
    <cellStyle name="Заголовок 3 32 2 5" xfId="27927"/>
    <cellStyle name="Заголовок 3 32 2 6" xfId="27926"/>
    <cellStyle name="Заголовок 3 32 3" xfId="27925"/>
    <cellStyle name="Заголовок 3 32 4" xfId="27924"/>
    <cellStyle name="Заголовок 3 32 5" xfId="27923"/>
    <cellStyle name="Заголовок 3 32 6" xfId="27922"/>
    <cellStyle name="Заголовок 3 32 7" xfId="27921"/>
    <cellStyle name="Заголовок 3 32 8" xfId="27920"/>
    <cellStyle name="Заголовок 3 33" xfId="27919"/>
    <cellStyle name="Заголовок 3 33 2" xfId="27918"/>
    <cellStyle name="Заголовок 3 33 2 2" xfId="27917"/>
    <cellStyle name="Заголовок 3 33 2 3" xfId="27916"/>
    <cellStyle name="Заголовок 3 33 2 4" xfId="27915"/>
    <cellStyle name="Заголовок 3 33 2 5" xfId="27914"/>
    <cellStyle name="Заголовок 3 33 2 6" xfId="27913"/>
    <cellStyle name="Заголовок 3 33 3" xfId="27912"/>
    <cellStyle name="Заголовок 3 33 4" xfId="27911"/>
    <cellStyle name="Заголовок 3 33 5" xfId="27910"/>
    <cellStyle name="Заголовок 3 33 6" xfId="27909"/>
    <cellStyle name="Заголовок 3 33 7" xfId="27908"/>
    <cellStyle name="Заголовок 3 33 8" xfId="27907"/>
    <cellStyle name="Заголовок 3 34" xfId="27906"/>
    <cellStyle name="Заголовок 3 34 2" xfId="27905"/>
    <cellStyle name="Заголовок 3 34 2 2" xfId="27904"/>
    <cellStyle name="Заголовок 3 34 2 3" xfId="27903"/>
    <cellStyle name="Заголовок 3 34 2 4" xfId="27902"/>
    <cellStyle name="Заголовок 3 34 2 5" xfId="27901"/>
    <cellStyle name="Заголовок 3 34 2 6" xfId="27900"/>
    <cellStyle name="Заголовок 3 34 3" xfId="27899"/>
    <cellStyle name="Заголовок 3 34 4" xfId="27898"/>
    <cellStyle name="Заголовок 3 34 5" xfId="27897"/>
    <cellStyle name="Заголовок 3 34 6" xfId="27896"/>
    <cellStyle name="Заголовок 3 34 7" xfId="27895"/>
    <cellStyle name="Заголовок 3 34 8" xfId="27894"/>
    <cellStyle name="Заголовок 3 35" xfId="27893"/>
    <cellStyle name="Заголовок 3 35 2" xfId="27892"/>
    <cellStyle name="Заголовок 3 35 2 2" xfId="27891"/>
    <cellStyle name="Заголовок 3 35 2 3" xfId="27890"/>
    <cellStyle name="Заголовок 3 35 2 4" xfId="27889"/>
    <cellStyle name="Заголовок 3 35 2 5" xfId="27888"/>
    <cellStyle name="Заголовок 3 35 2 6" xfId="27887"/>
    <cellStyle name="Заголовок 3 35 3" xfId="27886"/>
    <cellStyle name="Заголовок 3 35 4" xfId="27885"/>
    <cellStyle name="Заголовок 3 35 5" xfId="27884"/>
    <cellStyle name="Заголовок 3 35 6" xfId="27883"/>
    <cellStyle name="Заголовок 3 35 7" xfId="27882"/>
    <cellStyle name="Заголовок 3 35 8" xfId="27881"/>
    <cellStyle name="Заголовок 3 36" xfId="27880"/>
    <cellStyle name="Заголовок 3 36 2" xfId="27879"/>
    <cellStyle name="Заголовок 3 36 2 2" xfId="27878"/>
    <cellStyle name="Заголовок 3 36 2 3" xfId="27877"/>
    <cellStyle name="Заголовок 3 36 2 4" xfId="27876"/>
    <cellStyle name="Заголовок 3 36 2 5" xfId="27875"/>
    <cellStyle name="Заголовок 3 36 2 6" xfId="27874"/>
    <cellStyle name="Заголовок 3 36 3" xfId="27873"/>
    <cellStyle name="Заголовок 3 36 4" xfId="27872"/>
    <cellStyle name="Заголовок 3 36 5" xfId="27871"/>
    <cellStyle name="Заголовок 3 36 6" xfId="27870"/>
    <cellStyle name="Заголовок 3 36 7" xfId="27869"/>
    <cellStyle name="Заголовок 3 36 8" xfId="27868"/>
    <cellStyle name="Заголовок 3 37" xfId="27867"/>
    <cellStyle name="Заголовок 3 37 2" xfId="27866"/>
    <cellStyle name="Заголовок 3 37 2 2" xfId="27865"/>
    <cellStyle name="Заголовок 3 37 2 3" xfId="27864"/>
    <cellStyle name="Заголовок 3 37 2 4" xfId="27863"/>
    <cellStyle name="Заголовок 3 37 2 5" xfId="27862"/>
    <cellStyle name="Заголовок 3 37 2 6" xfId="27861"/>
    <cellStyle name="Заголовок 3 37 3" xfId="27860"/>
    <cellStyle name="Заголовок 3 37 4" xfId="27859"/>
    <cellStyle name="Заголовок 3 37 5" xfId="27858"/>
    <cellStyle name="Заголовок 3 37 6" xfId="27857"/>
    <cellStyle name="Заголовок 3 37 7" xfId="27856"/>
    <cellStyle name="Заголовок 3 37 8" xfId="27855"/>
    <cellStyle name="Заголовок 3 38" xfId="27854"/>
    <cellStyle name="Заголовок 3 38 2" xfId="27853"/>
    <cellStyle name="Заголовок 3 38 2 2" xfId="27852"/>
    <cellStyle name="Заголовок 3 38 2 3" xfId="27851"/>
    <cellStyle name="Заголовок 3 38 2 4" xfId="27850"/>
    <cellStyle name="Заголовок 3 38 2 5" xfId="27849"/>
    <cellStyle name="Заголовок 3 38 2 6" xfId="27848"/>
    <cellStyle name="Заголовок 3 38 3" xfId="27847"/>
    <cellStyle name="Заголовок 3 38 4" xfId="27846"/>
    <cellStyle name="Заголовок 3 38 5" xfId="27845"/>
    <cellStyle name="Заголовок 3 38 6" xfId="27844"/>
    <cellStyle name="Заголовок 3 38 7" xfId="27843"/>
    <cellStyle name="Заголовок 3 38 8" xfId="27842"/>
    <cellStyle name="Заголовок 3 39" xfId="27841"/>
    <cellStyle name="Заголовок 3 39 2" xfId="27840"/>
    <cellStyle name="Заголовок 3 39 2 2" xfId="27839"/>
    <cellStyle name="Заголовок 3 39 2 3" xfId="27838"/>
    <cellStyle name="Заголовок 3 39 2 4" xfId="27837"/>
    <cellStyle name="Заголовок 3 39 2 5" xfId="27836"/>
    <cellStyle name="Заголовок 3 39 2 6" xfId="27835"/>
    <cellStyle name="Заголовок 3 39 3" xfId="27834"/>
    <cellStyle name="Заголовок 3 39 4" xfId="27833"/>
    <cellStyle name="Заголовок 3 39 5" xfId="27832"/>
    <cellStyle name="Заголовок 3 39 6" xfId="27831"/>
    <cellStyle name="Заголовок 3 39 7" xfId="27830"/>
    <cellStyle name="Заголовок 3 39 8" xfId="27829"/>
    <cellStyle name="Заголовок 3 4" xfId="27828"/>
    <cellStyle name="Заголовок 3 4 2" xfId="27827"/>
    <cellStyle name="Заголовок 3 4 2 2" xfId="27826"/>
    <cellStyle name="Заголовок 3 4 2 3" xfId="27825"/>
    <cellStyle name="Заголовок 3 4 2 4" xfId="27824"/>
    <cellStyle name="Заголовок 3 4 2 5" xfId="27823"/>
    <cellStyle name="Заголовок 3 4 2 6" xfId="27822"/>
    <cellStyle name="Заголовок 3 4 3" xfId="27821"/>
    <cellStyle name="Заголовок 3 4 4" xfId="27820"/>
    <cellStyle name="Заголовок 3 4 5" xfId="27819"/>
    <cellStyle name="Заголовок 3 4 6" xfId="27818"/>
    <cellStyle name="Заголовок 3 4 7" xfId="27817"/>
    <cellStyle name="Заголовок 3 4 8" xfId="27816"/>
    <cellStyle name="Заголовок 3 40" xfId="27815"/>
    <cellStyle name="Заголовок 3 40 2" xfId="27814"/>
    <cellStyle name="Заголовок 3 40 2 2" xfId="27813"/>
    <cellStyle name="Заголовок 3 40 2 3" xfId="27812"/>
    <cellStyle name="Заголовок 3 40 2 4" xfId="27811"/>
    <cellStyle name="Заголовок 3 40 2 5" xfId="27810"/>
    <cellStyle name="Заголовок 3 40 2 6" xfId="27809"/>
    <cellStyle name="Заголовок 3 40 3" xfId="27808"/>
    <cellStyle name="Заголовок 3 40 4" xfId="27807"/>
    <cellStyle name="Заголовок 3 40 5" xfId="27806"/>
    <cellStyle name="Заголовок 3 40 6" xfId="27805"/>
    <cellStyle name="Заголовок 3 40 7" xfId="27804"/>
    <cellStyle name="Заголовок 3 40 8" xfId="27803"/>
    <cellStyle name="Заголовок 3 41" xfId="27802"/>
    <cellStyle name="Заголовок 3 41 2" xfId="27801"/>
    <cellStyle name="Заголовок 3 41 2 2" xfId="27800"/>
    <cellStyle name="Заголовок 3 41 2 3" xfId="27799"/>
    <cellStyle name="Заголовок 3 41 2 4" xfId="27798"/>
    <cellStyle name="Заголовок 3 41 2 5" xfId="27797"/>
    <cellStyle name="Заголовок 3 41 2 6" xfId="27796"/>
    <cellStyle name="Заголовок 3 41 3" xfId="27795"/>
    <cellStyle name="Заголовок 3 41 4" xfId="27794"/>
    <cellStyle name="Заголовок 3 41 5" xfId="27793"/>
    <cellStyle name="Заголовок 3 41 6" xfId="27792"/>
    <cellStyle name="Заголовок 3 41 7" xfId="27791"/>
    <cellStyle name="Заголовок 3 41 8" xfId="27790"/>
    <cellStyle name="Заголовок 3 42" xfId="27789"/>
    <cellStyle name="Заголовок 3 42 2" xfId="27788"/>
    <cellStyle name="Заголовок 3 42 2 2" xfId="27787"/>
    <cellStyle name="Заголовок 3 42 2 3" xfId="27786"/>
    <cellStyle name="Заголовок 3 42 2 4" xfId="27785"/>
    <cellStyle name="Заголовок 3 42 2 5" xfId="27784"/>
    <cellStyle name="Заголовок 3 42 2 6" xfId="27783"/>
    <cellStyle name="Заголовок 3 42 3" xfId="27782"/>
    <cellStyle name="Заголовок 3 42 4" xfId="27781"/>
    <cellStyle name="Заголовок 3 42 5" xfId="27780"/>
    <cellStyle name="Заголовок 3 42 6" xfId="27779"/>
    <cellStyle name="Заголовок 3 42 7" xfId="27778"/>
    <cellStyle name="Заголовок 3 42 8" xfId="27777"/>
    <cellStyle name="Заголовок 3 43" xfId="27776"/>
    <cellStyle name="Заголовок 3 43 2" xfId="27775"/>
    <cellStyle name="Заголовок 3 43 2 2" xfId="27774"/>
    <cellStyle name="Заголовок 3 43 2 3" xfId="27773"/>
    <cellStyle name="Заголовок 3 43 2 4" xfId="27772"/>
    <cellStyle name="Заголовок 3 43 2 5" xfId="27771"/>
    <cellStyle name="Заголовок 3 43 2 6" xfId="27770"/>
    <cellStyle name="Заголовок 3 43 3" xfId="27769"/>
    <cellStyle name="Заголовок 3 43 4" xfId="27768"/>
    <cellStyle name="Заголовок 3 43 5" xfId="27767"/>
    <cellStyle name="Заголовок 3 43 6" xfId="27766"/>
    <cellStyle name="Заголовок 3 43 7" xfId="27765"/>
    <cellStyle name="Заголовок 3 43 8" xfId="27764"/>
    <cellStyle name="Заголовок 3 44" xfId="27763"/>
    <cellStyle name="Заголовок 3 44 2" xfId="27762"/>
    <cellStyle name="Заголовок 3 44 2 2" xfId="27761"/>
    <cellStyle name="Заголовок 3 44 2 3" xfId="27760"/>
    <cellStyle name="Заголовок 3 44 2 4" xfId="27759"/>
    <cellStyle name="Заголовок 3 44 2 5" xfId="27758"/>
    <cellStyle name="Заголовок 3 44 2 6" xfId="27757"/>
    <cellStyle name="Заголовок 3 44 3" xfId="27756"/>
    <cellStyle name="Заголовок 3 44 4" xfId="27755"/>
    <cellStyle name="Заголовок 3 44 5" xfId="27754"/>
    <cellStyle name="Заголовок 3 44 6" xfId="27753"/>
    <cellStyle name="Заголовок 3 44 7" xfId="27752"/>
    <cellStyle name="Заголовок 3 44 8" xfId="27751"/>
    <cellStyle name="Заголовок 3 45" xfId="27750"/>
    <cellStyle name="Заголовок 3 45 2" xfId="27749"/>
    <cellStyle name="Заголовок 3 45 2 2" xfId="27748"/>
    <cellStyle name="Заголовок 3 45 2 3" xfId="27747"/>
    <cellStyle name="Заголовок 3 45 2 4" xfId="27746"/>
    <cellStyle name="Заголовок 3 45 2 5" xfId="27745"/>
    <cellStyle name="Заголовок 3 45 2 6" xfId="27744"/>
    <cellStyle name="Заголовок 3 45 3" xfId="27743"/>
    <cellStyle name="Заголовок 3 45 4" xfId="27742"/>
    <cellStyle name="Заголовок 3 45 5" xfId="27741"/>
    <cellStyle name="Заголовок 3 45 6" xfId="27740"/>
    <cellStyle name="Заголовок 3 45 7" xfId="27739"/>
    <cellStyle name="Заголовок 3 45 8" xfId="27738"/>
    <cellStyle name="Заголовок 3 46" xfId="27737"/>
    <cellStyle name="Заголовок 3 46 2" xfId="27736"/>
    <cellStyle name="Заголовок 3 46 2 2" xfId="27735"/>
    <cellStyle name="Заголовок 3 46 2 3" xfId="27734"/>
    <cellStyle name="Заголовок 3 46 2 4" xfId="27733"/>
    <cellStyle name="Заголовок 3 46 2 5" xfId="27732"/>
    <cellStyle name="Заголовок 3 46 2 6" xfId="27731"/>
    <cellStyle name="Заголовок 3 46 3" xfId="27730"/>
    <cellStyle name="Заголовок 3 46 4" xfId="27729"/>
    <cellStyle name="Заголовок 3 46 5" xfId="27728"/>
    <cellStyle name="Заголовок 3 46 6" xfId="27727"/>
    <cellStyle name="Заголовок 3 46 7" xfId="27726"/>
    <cellStyle name="Заголовок 3 46 8" xfId="27725"/>
    <cellStyle name="Заголовок 3 47" xfId="27724"/>
    <cellStyle name="Заголовок 3 47 2" xfId="27723"/>
    <cellStyle name="Заголовок 3 47 2 2" xfId="27722"/>
    <cellStyle name="Заголовок 3 47 2 3" xfId="27721"/>
    <cellStyle name="Заголовок 3 47 2 4" xfId="27720"/>
    <cellStyle name="Заголовок 3 47 2 5" xfId="27719"/>
    <cellStyle name="Заголовок 3 47 2 6" xfId="27718"/>
    <cellStyle name="Заголовок 3 47 3" xfId="27717"/>
    <cellStyle name="Заголовок 3 47 4" xfId="27716"/>
    <cellStyle name="Заголовок 3 47 5" xfId="27715"/>
    <cellStyle name="Заголовок 3 47 6" xfId="27714"/>
    <cellStyle name="Заголовок 3 47 7" xfId="27713"/>
    <cellStyle name="Заголовок 3 47 8" xfId="27712"/>
    <cellStyle name="Заголовок 3 48" xfId="27711"/>
    <cellStyle name="Заголовок 3 48 2" xfId="27710"/>
    <cellStyle name="Заголовок 3 48 2 2" xfId="27709"/>
    <cellStyle name="Заголовок 3 48 2 3" xfId="27708"/>
    <cellStyle name="Заголовок 3 48 2 4" xfId="27707"/>
    <cellStyle name="Заголовок 3 48 2 5" xfId="27706"/>
    <cellStyle name="Заголовок 3 48 2 6" xfId="27705"/>
    <cellStyle name="Заголовок 3 48 3" xfId="27704"/>
    <cellStyle name="Заголовок 3 48 4" xfId="27703"/>
    <cellStyle name="Заголовок 3 48 5" xfId="27702"/>
    <cellStyle name="Заголовок 3 48 6" xfId="27701"/>
    <cellStyle name="Заголовок 3 48 7" xfId="27700"/>
    <cellStyle name="Заголовок 3 48 8" xfId="27699"/>
    <cellStyle name="Заголовок 3 49" xfId="27698"/>
    <cellStyle name="Заголовок 3 49 2" xfId="27697"/>
    <cellStyle name="Заголовок 3 49 2 2" xfId="27696"/>
    <cellStyle name="Заголовок 3 49 2 3" xfId="27695"/>
    <cellStyle name="Заголовок 3 49 2 4" xfId="27694"/>
    <cellStyle name="Заголовок 3 49 2 5" xfId="27693"/>
    <cellStyle name="Заголовок 3 49 2 6" xfId="27692"/>
    <cellStyle name="Заголовок 3 49 3" xfId="27691"/>
    <cellStyle name="Заголовок 3 49 4" xfId="27690"/>
    <cellStyle name="Заголовок 3 49 5" xfId="27689"/>
    <cellStyle name="Заголовок 3 49 6" xfId="27688"/>
    <cellStyle name="Заголовок 3 49 7" xfId="27687"/>
    <cellStyle name="Заголовок 3 49 8" xfId="27686"/>
    <cellStyle name="Заголовок 3 5" xfId="27685"/>
    <cellStyle name="Заголовок 3 5 2" xfId="27684"/>
    <cellStyle name="Заголовок 3 5 2 2" xfId="27683"/>
    <cellStyle name="Заголовок 3 5 2 3" xfId="27682"/>
    <cellStyle name="Заголовок 3 5 2 4" xfId="27681"/>
    <cellStyle name="Заголовок 3 5 2 5" xfId="27680"/>
    <cellStyle name="Заголовок 3 5 2 6" xfId="27679"/>
    <cellStyle name="Заголовок 3 5 3" xfId="27678"/>
    <cellStyle name="Заголовок 3 5 4" xfId="27677"/>
    <cellStyle name="Заголовок 3 5 5" xfId="27676"/>
    <cellStyle name="Заголовок 3 5 6" xfId="27675"/>
    <cellStyle name="Заголовок 3 5 7" xfId="27674"/>
    <cellStyle name="Заголовок 3 5 8" xfId="27673"/>
    <cellStyle name="Заголовок 3 50" xfId="27672"/>
    <cellStyle name="Заголовок 3 50 2" xfId="27671"/>
    <cellStyle name="Заголовок 3 50 2 2" xfId="27670"/>
    <cellStyle name="Заголовок 3 50 2 3" xfId="27669"/>
    <cellStyle name="Заголовок 3 50 2 4" xfId="27668"/>
    <cellStyle name="Заголовок 3 50 2 5" xfId="27667"/>
    <cellStyle name="Заголовок 3 50 2 6" xfId="27666"/>
    <cellStyle name="Заголовок 3 50 3" xfId="27665"/>
    <cellStyle name="Заголовок 3 50 4" xfId="27664"/>
    <cellStyle name="Заголовок 3 50 5" xfId="27663"/>
    <cellStyle name="Заголовок 3 50 6" xfId="27662"/>
    <cellStyle name="Заголовок 3 50 7" xfId="27661"/>
    <cellStyle name="Заголовок 3 50 8" xfId="27660"/>
    <cellStyle name="Заголовок 3 51" xfId="27659"/>
    <cellStyle name="Заголовок 3 51 2" xfId="27658"/>
    <cellStyle name="Заголовок 3 51 2 2" xfId="27657"/>
    <cellStyle name="Заголовок 3 51 2 3" xfId="27656"/>
    <cellStyle name="Заголовок 3 51 2 4" xfId="27655"/>
    <cellStyle name="Заголовок 3 51 2 5" xfId="27654"/>
    <cellStyle name="Заголовок 3 51 2 6" xfId="27653"/>
    <cellStyle name="Заголовок 3 51 3" xfId="27652"/>
    <cellStyle name="Заголовок 3 51 4" xfId="27651"/>
    <cellStyle name="Заголовок 3 51 5" xfId="27650"/>
    <cellStyle name="Заголовок 3 51 6" xfId="27649"/>
    <cellStyle name="Заголовок 3 51 7" xfId="27648"/>
    <cellStyle name="Заголовок 3 51 8" xfId="27647"/>
    <cellStyle name="Заголовок 3 52" xfId="27646"/>
    <cellStyle name="Заголовок 3 52 2" xfId="27645"/>
    <cellStyle name="Заголовок 3 52 2 2" xfId="27644"/>
    <cellStyle name="Заголовок 3 52 2 3" xfId="27643"/>
    <cellStyle name="Заголовок 3 52 2 4" xfId="27642"/>
    <cellStyle name="Заголовок 3 52 2 5" xfId="27641"/>
    <cellStyle name="Заголовок 3 52 2 6" xfId="27640"/>
    <cellStyle name="Заголовок 3 52 3" xfId="27639"/>
    <cellStyle name="Заголовок 3 52 4" xfId="27638"/>
    <cellStyle name="Заголовок 3 52 5" xfId="27637"/>
    <cellStyle name="Заголовок 3 52 6" xfId="27636"/>
    <cellStyle name="Заголовок 3 52 7" xfId="27635"/>
    <cellStyle name="Заголовок 3 52 8" xfId="27634"/>
    <cellStyle name="Заголовок 3 53" xfId="27633"/>
    <cellStyle name="Заголовок 3 53 2" xfId="27632"/>
    <cellStyle name="Заголовок 3 53 2 2" xfId="27631"/>
    <cellStyle name="Заголовок 3 53 2 3" xfId="27630"/>
    <cellStyle name="Заголовок 3 53 2 4" xfId="27629"/>
    <cellStyle name="Заголовок 3 53 2 5" xfId="27628"/>
    <cellStyle name="Заголовок 3 53 2 6" xfId="27627"/>
    <cellStyle name="Заголовок 3 53 3" xfId="27626"/>
    <cellStyle name="Заголовок 3 53 4" xfId="27625"/>
    <cellStyle name="Заголовок 3 53 5" xfId="27624"/>
    <cellStyle name="Заголовок 3 53 6" xfId="27623"/>
    <cellStyle name="Заголовок 3 53 7" xfId="27622"/>
    <cellStyle name="Заголовок 3 53 8" xfId="27621"/>
    <cellStyle name="Заголовок 3 54" xfId="27620"/>
    <cellStyle name="Заголовок 3 54 2" xfId="27619"/>
    <cellStyle name="Заголовок 3 54 2 2" xfId="27618"/>
    <cellStyle name="Заголовок 3 54 2 3" xfId="27617"/>
    <cellStyle name="Заголовок 3 54 2 4" xfId="27616"/>
    <cellStyle name="Заголовок 3 54 2 5" xfId="27615"/>
    <cellStyle name="Заголовок 3 54 2 6" xfId="27614"/>
    <cellStyle name="Заголовок 3 54 3" xfId="27613"/>
    <cellStyle name="Заголовок 3 54 4" xfId="27612"/>
    <cellStyle name="Заголовок 3 54 5" xfId="27611"/>
    <cellStyle name="Заголовок 3 54 6" xfId="27610"/>
    <cellStyle name="Заголовок 3 54 7" xfId="27609"/>
    <cellStyle name="Заголовок 3 54 8" xfId="27608"/>
    <cellStyle name="Заголовок 3 55" xfId="27607"/>
    <cellStyle name="Заголовок 3 55 2" xfId="27606"/>
    <cellStyle name="Заголовок 3 55 2 2" xfId="27605"/>
    <cellStyle name="Заголовок 3 55 2 3" xfId="27604"/>
    <cellStyle name="Заголовок 3 55 2 4" xfId="27603"/>
    <cellStyle name="Заголовок 3 55 2 5" xfId="27602"/>
    <cellStyle name="Заголовок 3 55 2 6" xfId="27601"/>
    <cellStyle name="Заголовок 3 55 3" xfId="27600"/>
    <cellStyle name="Заголовок 3 55 4" xfId="27599"/>
    <cellStyle name="Заголовок 3 55 5" xfId="27598"/>
    <cellStyle name="Заголовок 3 55 6" xfId="27597"/>
    <cellStyle name="Заголовок 3 55 7" xfId="27596"/>
    <cellStyle name="Заголовок 3 55 8" xfId="27595"/>
    <cellStyle name="Заголовок 3 56" xfId="27594"/>
    <cellStyle name="Заголовок 3 56 2" xfId="27593"/>
    <cellStyle name="Заголовок 3 56 2 2" xfId="27592"/>
    <cellStyle name="Заголовок 3 56 2 3" xfId="27591"/>
    <cellStyle name="Заголовок 3 56 2 4" xfId="27590"/>
    <cellStyle name="Заголовок 3 56 2 5" xfId="27589"/>
    <cellStyle name="Заголовок 3 56 2 6" xfId="27588"/>
    <cellStyle name="Заголовок 3 56 3" xfId="27587"/>
    <cellStyle name="Заголовок 3 56 4" xfId="27586"/>
    <cellStyle name="Заголовок 3 56 5" xfId="27585"/>
    <cellStyle name="Заголовок 3 56 6" xfId="27584"/>
    <cellStyle name="Заголовок 3 56 7" xfId="27583"/>
    <cellStyle name="Заголовок 3 56 8" xfId="27582"/>
    <cellStyle name="Заголовок 3 57" xfId="27581"/>
    <cellStyle name="Заголовок 3 57 2" xfId="27580"/>
    <cellStyle name="Заголовок 3 57 2 2" xfId="27579"/>
    <cellStyle name="Заголовок 3 57 2 3" xfId="27578"/>
    <cellStyle name="Заголовок 3 57 2 4" xfId="27577"/>
    <cellStyle name="Заголовок 3 57 2 5" xfId="27576"/>
    <cellStyle name="Заголовок 3 57 2 6" xfId="27575"/>
    <cellStyle name="Заголовок 3 57 3" xfId="27574"/>
    <cellStyle name="Заголовок 3 57 4" xfId="27573"/>
    <cellStyle name="Заголовок 3 57 5" xfId="27572"/>
    <cellStyle name="Заголовок 3 57 6" xfId="27571"/>
    <cellStyle name="Заголовок 3 57 7" xfId="27570"/>
    <cellStyle name="Заголовок 3 57 8" xfId="27569"/>
    <cellStyle name="Заголовок 3 58" xfId="27568"/>
    <cellStyle name="Заголовок 3 58 2" xfId="27567"/>
    <cellStyle name="Заголовок 3 58 2 2" xfId="27566"/>
    <cellStyle name="Заголовок 3 58 2 3" xfId="27565"/>
    <cellStyle name="Заголовок 3 58 2 4" xfId="27564"/>
    <cellStyle name="Заголовок 3 58 2 5" xfId="27563"/>
    <cellStyle name="Заголовок 3 58 2 6" xfId="27562"/>
    <cellStyle name="Заголовок 3 58 3" xfId="27561"/>
    <cellStyle name="Заголовок 3 58 4" xfId="27560"/>
    <cellStyle name="Заголовок 3 58 5" xfId="27559"/>
    <cellStyle name="Заголовок 3 58 6" xfId="27558"/>
    <cellStyle name="Заголовок 3 58 7" xfId="27557"/>
    <cellStyle name="Заголовок 3 58 8" xfId="27556"/>
    <cellStyle name="Заголовок 3 59" xfId="27555"/>
    <cellStyle name="Заголовок 3 59 2" xfId="27554"/>
    <cellStyle name="Заголовок 3 59 2 2" xfId="27553"/>
    <cellStyle name="Заголовок 3 59 2 3" xfId="27552"/>
    <cellStyle name="Заголовок 3 59 2 4" xfId="27551"/>
    <cellStyle name="Заголовок 3 59 2 5" xfId="27550"/>
    <cellStyle name="Заголовок 3 59 2 6" xfId="27549"/>
    <cellStyle name="Заголовок 3 59 3" xfId="27548"/>
    <cellStyle name="Заголовок 3 59 4" xfId="27547"/>
    <cellStyle name="Заголовок 3 59 5" xfId="27546"/>
    <cellStyle name="Заголовок 3 59 6" xfId="27545"/>
    <cellStyle name="Заголовок 3 59 7" xfId="27544"/>
    <cellStyle name="Заголовок 3 59 8" xfId="27543"/>
    <cellStyle name="Заголовок 3 6" xfId="27542"/>
    <cellStyle name="Заголовок 3 6 2" xfId="27541"/>
    <cellStyle name="Заголовок 3 6 2 2" xfId="27540"/>
    <cellStyle name="Заголовок 3 6 2 3" xfId="27539"/>
    <cellStyle name="Заголовок 3 6 2 4" xfId="27538"/>
    <cellStyle name="Заголовок 3 6 2 5" xfId="27537"/>
    <cellStyle name="Заголовок 3 6 2 6" xfId="27536"/>
    <cellStyle name="Заголовок 3 6 3" xfId="27535"/>
    <cellStyle name="Заголовок 3 6 4" xfId="27534"/>
    <cellStyle name="Заголовок 3 6 5" xfId="27533"/>
    <cellStyle name="Заголовок 3 6 6" xfId="27532"/>
    <cellStyle name="Заголовок 3 6 7" xfId="27531"/>
    <cellStyle name="Заголовок 3 6 8" xfId="27530"/>
    <cellStyle name="Заголовок 3 60" xfId="27529"/>
    <cellStyle name="Заголовок 3 60 2" xfId="27528"/>
    <cellStyle name="Заголовок 3 60 2 2" xfId="27527"/>
    <cellStyle name="Заголовок 3 60 2 3" xfId="27526"/>
    <cellStyle name="Заголовок 3 60 2 4" xfId="27525"/>
    <cellStyle name="Заголовок 3 60 2 5" xfId="27524"/>
    <cellStyle name="Заголовок 3 60 2 6" xfId="27523"/>
    <cellStyle name="Заголовок 3 60 3" xfId="27522"/>
    <cellStyle name="Заголовок 3 60 4" xfId="27521"/>
    <cellStyle name="Заголовок 3 60 5" xfId="27520"/>
    <cellStyle name="Заголовок 3 60 6" xfId="27519"/>
    <cellStyle name="Заголовок 3 60 7" xfId="27518"/>
    <cellStyle name="Заголовок 3 60 8" xfId="27517"/>
    <cellStyle name="Заголовок 3 61" xfId="27516"/>
    <cellStyle name="Заголовок 3 61 2" xfId="27515"/>
    <cellStyle name="Заголовок 3 61 2 2" xfId="27514"/>
    <cellStyle name="Заголовок 3 61 2 3" xfId="27513"/>
    <cellStyle name="Заголовок 3 61 2 4" xfId="27512"/>
    <cellStyle name="Заголовок 3 61 2 5" xfId="27511"/>
    <cellStyle name="Заголовок 3 61 2 6" xfId="27510"/>
    <cellStyle name="Заголовок 3 61 3" xfId="27509"/>
    <cellStyle name="Заголовок 3 61 4" xfId="27508"/>
    <cellStyle name="Заголовок 3 61 5" xfId="27507"/>
    <cellStyle name="Заголовок 3 61 6" xfId="27506"/>
    <cellStyle name="Заголовок 3 61 7" xfId="27505"/>
    <cellStyle name="Заголовок 3 61 8" xfId="27504"/>
    <cellStyle name="Заголовок 3 62" xfId="27503"/>
    <cellStyle name="Заголовок 3 62 2" xfId="27502"/>
    <cellStyle name="Заголовок 3 62 2 2" xfId="27501"/>
    <cellStyle name="Заголовок 3 62 2 3" xfId="27500"/>
    <cellStyle name="Заголовок 3 62 2 4" xfId="27499"/>
    <cellStyle name="Заголовок 3 62 2 5" xfId="27498"/>
    <cellStyle name="Заголовок 3 62 2 6" xfId="27497"/>
    <cellStyle name="Заголовок 3 62 3" xfId="27496"/>
    <cellStyle name="Заголовок 3 62 4" xfId="27495"/>
    <cellStyle name="Заголовок 3 62 5" xfId="27494"/>
    <cellStyle name="Заголовок 3 62 6" xfId="27493"/>
    <cellStyle name="Заголовок 3 62 7" xfId="27492"/>
    <cellStyle name="Заголовок 3 62 8" xfId="27491"/>
    <cellStyle name="Заголовок 3 63" xfId="27490"/>
    <cellStyle name="Заголовок 3 63 2" xfId="27489"/>
    <cellStyle name="Заголовок 3 63 2 2" xfId="27488"/>
    <cellStyle name="Заголовок 3 63 2 3" xfId="27487"/>
    <cellStyle name="Заголовок 3 63 2 4" xfId="27486"/>
    <cellStyle name="Заголовок 3 63 2 5" xfId="27485"/>
    <cellStyle name="Заголовок 3 63 2 6" xfId="27484"/>
    <cellStyle name="Заголовок 3 63 3" xfId="27483"/>
    <cellStyle name="Заголовок 3 63 4" xfId="27482"/>
    <cellStyle name="Заголовок 3 63 5" xfId="27481"/>
    <cellStyle name="Заголовок 3 63 6" xfId="27480"/>
    <cellStyle name="Заголовок 3 63 7" xfId="27479"/>
    <cellStyle name="Заголовок 3 63 8" xfId="27478"/>
    <cellStyle name="Заголовок 3 64" xfId="27477"/>
    <cellStyle name="Заголовок 3 64 2" xfId="27476"/>
    <cellStyle name="Заголовок 3 64 2 2" xfId="27475"/>
    <cellStyle name="Заголовок 3 64 2 3" xfId="27474"/>
    <cellStyle name="Заголовок 3 64 2 4" xfId="27473"/>
    <cellStyle name="Заголовок 3 64 2 5" xfId="27472"/>
    <cellStyle name="Заголовок 3 64 2 6" xfId="27471"/>
    <cellStyle name="Заголовок 3 64 3" xfId="27470"/>
    <cellStyle name="Заголовок 3 64 4" xfId="27469"/>
    <cellStyle name="Заголовок 3 64 5" xfId="27468"/>
    <cellStyle name="Заголовок 3 64 6" xfId="27467"/>
    <cellStyle name="Заголовок 3 64 7" xfId="27466"/>
    <cellStyle name="Заголовок 3 64 8" xfId="27465"/>
    <cellStyle name="Заголовок 3 65" xfId="27464"/>
    <cellStyle name="Заголовок 3 65 2" xfId="27463"/>
    <cellStyle name="Заголовок 3 65 2 2" xfId="27462"/>
    <cellStyle name="Заголовок 3 65 2 3" xfId="27461"/>
    <cellStyle name="Заголовок 3 65 2 4" xfId="27460"/>
    <cellStyle name="Заголовок 3 65 2 5" xfId="27459"/>
    <cellStyle name="Заголовок 3 65 2 6" xfId="27458"/>
    <cellStyle name="Заголовок 3 65 3" xfId="27457"/>
    <cellStyle name="Заголовок 3 65 4" xfId="27456"/>
    <cellStyle name="Заголовок 3 65 5" xfId="27455"/>
    <cellStyle name="Заголовок 3 65 6" xfId="27454"/>
    <cellStyle name="Заголовок 3 65 7" xfId="27453"/>
    <cellStyle name="Заголовок 3 65 8" xfId="27452"/>
    <cellStyle name="Заголовок 3 66" xfId="27451"/>
    <cellStyle name="Заголовок 3 66 2" xfId="27450"/>
    <cellStyle name="Заголовок 3 66 2 2" xfId="27449"/>
    <cellStyle name="Заголовок 3 66 2 3" xfId="27448"/>
    <cellStyle name="Заголовок 3 66 2 4" xfId="27447"/>
    <cellStyle name="Заголовок 3 66 2 5" xfId="27446"/>
    <cellStyle name="Заголовок 3 66 2 6" xfId="27445"/>
    <cellStyle name="Заголовок 3 66 3" xfId="27444"/>
    <cellStyle name="Заголовок 3 66 4" xfId="27443"/>
    <cellStyle name="Заголовок 3 66 5" xfId="27442"/>
    <cellStyle name="Заголовок 3 66 6" xfId="27441"/>
    <cellStyle name="Заголовок 3 66 7" xfId="27440"/>
    <cellStyle name="Заголовок 3 66 8" xfId="27439"/>
    <cellStyle name="Заголовок 3 67" xfId="27438"/>
    <cellStyle name="Заголовок 3 67 2" xfId="27437"/>
    <cellStyle name="Заголовок 3 67 2 2" xfId="27436"/>
    <cellStyle name="Заголовок 3 67 2 3" xfId="27435"/>
    <cellStyle name="Заголовок 3 67 2 4" xfId="27434"/>
    <cellStyle name="Заголовок 3 67 2 5" xfId="27433"/>
    <cellStyle name="Заголовок 3 67 2 6" xfId="27432"/>
    <cellStyle name="Заголовок 3 67 3" xfId="27431"/>
    <cellStyle name="Заголовок 3 67 4" xfId="27430"/>
    <cellStyle name="Заголовок 3 67 5" xfId="27429"/>
    <cellStyle name="Заголовок 3 67 6" xfId="27428"/>
    <cellStyle name="Заголовок 3 67 7" xfId="27427"/>
    <cellStyle name="Заголовок 3 67 8" xfId="27426"/>
    <cellStyle name="Заголовок 3 68" xfId="27425"/>
    <cellStyle name="Заголовок 3 68 2" xfId="27424"/>
    <cellStyle name="Заголовок 3 68 2 2" xfId="27423"/>
    <cellStyle name="Заголовок 3 68 2 3" xfId="27422"/>
    <cellStyle name="Заголовок 3 68 2 4" xfId="27421"/>
    <cellStyle name="Заголовок 3 68 2 5" xfId="27420"/>
    <cellStyle name="Заголовок 3 68 2 6" xfId="27419"/>
    <cellStyle name="Заголовок 3 68 3" xfId="27418"/>
    <cellStyle name="Заголовок 3 68 4" xfId="27417"/>
    <cellStyle name="Заголовок 3 68 5" xfId="27416"/>
    <cellStyle name="Заголовок 3 68 6" xfId="27415"/>
    <cellStyle name="Заголовок 3 68 7" xfId="27414"/>
    <cellStyle name="Заголовок 3 68 8" xfId="27413"/>
    <cellStyle name="Заголовок 3 69" xfId="27412"/>
    <cellStyle name="Заголовок 3 69 2" xfId="27411"/>
    <cellStyle name="Заголовок 3 69 2 2" xfId="27410"/>
    <cellStyle name="Заголовок 3 69 2 3" xfId="27409"/>
    <cellStyle name="Заголовок 3 69 2 4" xfId="27408"/>
    <cellStyle name="Заголовок 3 69 2 5" xfId="27407"/>
    <cellStyle name="Заголовок 3 69 2 6" xfId="27406"/>
    <cellStyle name="Заголовок 3 69 3" xfId="27405"/>
    <cellStyle name="Заголовок 3 69 4" xfId="27404"/>
    <cellStyle name="Заголовок 3 69 5" xfId="27403"/>
    <cellStyle name="Заголовок 3 69 6" xfId="27402"/>
    <cellStyle name="Заголовок 3 69 7" xfId="27401"/>
    <cellStyle name="Заголовок 3 69 8" xfId="27400"/>
    <cellStyle name="Заголовок 3 7" xfId="27399"/>
    <cellStyle name="Заголовок 3 7 2" xfId="27398"/>
    <cellStyle name="Заголовок 3 7 2 2" xfId="27397"/>
    <cellStyle name="Заголовок 3 7 2 3" xfId="27396"/>
    <cellStyle name="Заголовок 3 7 2 4" xfId="27395"/>
    <cellStyle name="Заголовок 3 7 2 5" xfId="27394"/>
    <cellStyle name="Заголовок 3 7 2 6" xfId="27393"/>
    <cellStyle name="Заголовок 3 7 3" xfId="27392"/>
    <cellStyle name="Заголовок 3 7 4" xfId="27391"/>
    <cellStyle name="Заголовок 3 7 5" xfId="27390"/>
    <cellStyle name="Заголовок 3 7 6" xfId="27389"/>
    <cellStyle name="Заголовок 3 7 7" xfId="27388"/>
    <cellStyle name="Заголовок 3 7 8" xfId="27387"/>
    <cellStyle name="Заголовок 3 70" xfId="27386"/>
    <cellStyle name="Заголовок 3 70 2" xfId="27385"/>
    <cellStyle name="Заголовок 3 70 2 2" xfId="27384"/>
    <cellStyle name="Заголовок 3 70 2 3" xfId="27383"/>
    <cellStyle name="Заголовок 3 70 2 4" xfId="27382"/>
    <cellStyle name="Заголовок 3 70 2 5" xfId="27381"/>
    <cellStyle name="Заголовок 3 70 2 6" xfId="27380"/>
    <cellStyle name="Заголовок 3 70 3" xfId="27379"/>
    <cellStyle name="Заголовок 3 70 4" xfId="27378"/>
    <cellStyle name="Заголовок 3 70 5" xfId="27377"/>
    <cellStyle name="Заголовок 3 70 6" xfId="27376"/>
    <cellStyle name="Заголовок 3 70 7" xfId="27375"/>
    <cellStyle name="Заголовок 3 70 8" xfId="27374"/>
    <cellStyle name="Заголовок 3 71" xfId="27373"/>
    <cellStyle name="Заголовок 3 71 2" xfId="27372"/>
    <cellStyle name="Заголовок 3 71 2 2" xfId="27371"/>
    <cellStyle name="Заголовок 3 71 2 3" xfId="27370"/>
    <cellStyle name="Заголовок 3 71 2 4" xfId="27369"/>
    <cellStyle name="Заголовок 3 71 2 5" xfId="27368"/>
    <cellStyle name="Заголовок 3 71 2 6" xfId="27367"/>
    <cellStyle name="Заголовок 3 71 3" xfId="27366"/>
    <cellStyle name="Заголовок 3 71 4" xfId="27365"/>
    <cellStyle name="Заголовок 3 71 5" xfId="27364"/>
    <cellStyle name="Заголовок 3 71 6" xfId="27363"/>
    <cellStyle name="Заголовок 3 71 7" xfId="27362"/>
    <cellStyle name="Заголовок 3 71 8" xfId="27361"/>
    <cellStyle name="Заголовок 3 72" xfId="27360"/>
    <cellStyle name="Заголовок 3 72 2" xfId="27359"/>
    <cellStyle name="Заголовок 3 72 2 2" xfId="27358"/>
    <cellStyle name="Заголовок 3 72 2 3" xfId="27357"/>
    <cellStyle name="Заголовок 3 72 2 4" xfId="27356"/>
    <cellStyle name="Заголовок 3 72 2 5" xfId="27355"/>
    <cellStyle name="Заголовок 3 72 2 6" xfId="27354"/>
    <cellStyle name="Заголовок 3 72 3" xfId="27353"/>
    <cellStyle name="Заголовок 3 72 4" xfId="27352"/>
    <cellStyle name="Заголовок 3 72 5" xfId="27351"/>
    <cellStyle name="Заголовок 3 72 6" xfId="27350"/>
    <cellStyle name="Заголовок 3 72 7" xfId="27349"/>
    <cellStyle name="Заголовок 3 72 8" xfId="27348"/>
    <cellStyle name="Заголовок 3 73" xfId="27347"/>
    <cellStyle name="Заголовок 3 73 2" xfId="27346"/>
    <cellStyle name="Заголовок 3 73 2 2" xfId="27345"/>
    <cellStyle name="Заголовок 3 73 2 3" xfId="27344"/>
    <cellStyle name="Заголовок 3 73 2 4" xfId="27343"/>
    <cellStyle name="Заголовок 3 73 2 5" xfId="27342"/>
    <cellStyle name="Заголовок 3 73 2 6" xfId="27341"/>
    <cellStyle name="Заголовок 3 73 3" xfId="27340"/>
    <cellStyle name="Заголовок 3 73 4" xfId="27339"/>
    <cellStyle name="Заголовок 3 73 5" xfId="27338"/>
    <cellStyle name="Заголовок 3 73 6" xfId="27337"/>
    <cellStyle name="Заголовок 3 73 7" xfId="27336"/>
    <cellStyle name="Заголовок 3 73 8" xfId="27335"/>
    <cellStyle name="Заголовок 3 74" xfId="27334"/>
    <cellStyle name="Заголовок 3 74 2" xfId="27333"/>
    <cellStyle name="Заголовок 3 74 2 2" xfId="27332"/>
    <cellStyle name="Заголовок 3 74 2 3" xfId="27331"/>
    <cellStyle name="Заголовок 3 74 2 4" xfId="27330"/>
    <cellStyle name="Заголовок 3 74 2 5" xfId="27329"/>
    <cellStyle name="Заголовок 3 74 2 6" xfId="27328"/>
    <cellStyle name="Заголовок 3 74 3" xfId="27327"/>
    <cellStyle name="Заголовок 3 74 4" xfId="27326"/>
    <cellStyle name="Заголовок 3 74 5" xfId="27325"/>
    <cellStyle name="Заголовок 3 74 6" xfId="27324"/>
    <cellStyle name="Заголовок 3 74 7" xfId="27323"/>
    <cellStyle name="Заголовок 3 74 8" xfId="27322"/>
    <cellStyle name="Заголовок 3 75" xfId="27321"/>
    <cellStyle name="Заголовок 3 75 2" xfId="27320"/>
    <cellStyle name="Заголовок 3 75 2 2" xfId="27319"/>
    <cellStyle name="Заголовок 3 75 2 3" xfId="27318"/>
    <cellStyle name="Заголовок 3 75 2 4" xfId="27317"/>
    <cellStyle name="Заголовок 3 75 2 5" xfId="27316"/>
    <cellStyle name="Заголовок 3 75 2 6" xfId="27315"/>
    <cellStyle name="Заголовок 3 75 3" xfId="27314"/>
    <cellStyle name="Заголовок 3 75 4" xfId="27313"/>
    <cellStyle name="Заголовок 3 75 5" xfId="27312"/>
    <cellStyle name="Заголовок 3 75 6" xfId="27311"/>
    <cellStyle name="Заголовок 3 75 7" xfId="27310"/>
    <cellStyle name="Заголовок 3 75 8" xfId="27309"/>
    <cellStyle name="Заголовок 3 76" xfId="27308"/>
    <cellStyle name="Заголовок 3 76 2" xfId="27307"/>
    <cellStyle name="Заголовок 3 76 2 2" xfId="27306"/>
    <cellStyle name="Заголовок 3 76 2 3" xfId="27305"/>
    <cellStyle name="Заголовок 3 76 2 4" xfId="27304"/>
    <cellStyle name="Заголовок 3 76 2 5" xfId="27303"/>
    <cellStyle name="Заголовок 3 76 2 6" xfId="27302"/>
    <cellStyle name="Заголовок 3 76 3" xfId="27301"/>
    <cellStyle name="Заголовок 3 76 4" xfId="27300"/>
    <cellStyle name="Заголовок 3 76 5" xfId="27299"/>
    <cellStyle name="Заголовок 3 76 6" xfId="27298"/>
    <cellStyle name="Заголовок 3 76 7" xfId="27297"/>
    <cellStyle name="Заголовок 3 76 8" xfId="27296"/>
    <cellStyle name="Заголовок 3 77" xfId="27295"/>
    <cellStyle name="Заголовок 3 77 2" xfId="27294"/>
    <cellStyle name="Заголовок 3 77 2 2" xfId="27293"/>
    <cellStyle name="Заголовок 3 77 2 3" xfId="27292"/>
    <cellStyle name="Заголовок 3 77 2 4" xfId="27291"/>
    <cellStyle name="Заголовок 3 77 2 5" xfId="27290"/>
    <cellStyle name="Заголовок 3 77 2 6" xfId="27289"/>
    <cellStyle name="Заголовок 3 77 3" xfId="27288"/>
    <cellStyle name="Заголовок 3 77 4" xfId="27287"/>
    <cellStyle name="Заголовок 3 77 5" xfId="27286"/>
    <cellStyle name="Заголовок 3 77 6" xfId="27285"/>
    <cellStyle name="Заголовок 3 77 7" xfId="27284"/>
    <cellStyle name="Заголовок 3 77 8" xfId="27283"/>
    <cellStyle name="Заголовок 3 78" xfId="27282"/>
    <cellStyle name="Заголовок 3 78 2" xfId="27281"/>
    <cellStyle name="Заголовок 3 78 2 2" xfId="27280"/>
    <cellStyle name="Заголовок 3 78 2 3" xfId="27279"/>
    <cellStyle name="Заголовок 3 78 2 4" xfId="27278"/>
    <cellStyle name="Заголовок 3 78 2 5" xfId="27277"/>
    <cellStyle name="Заголовок 3 78 2 6" xfId="27276"/>
    <cellStyle name="Заголовок 3 78 3" xfId="27275"/>
    <cellStyle name="Заголовок 3 78 4" xfId="27274"/>
    <cellStyle name="Заголовок 3 78 5" xfId="27273"/>
    <cellStyle name="Заголовок 3 78 6" xfId="27272"/>
    <cellStyle name="Заголовок 3 78 7" xfId="27271"/>
    <cellStyle name="Заголовок 3 78 8" xfId="27270"/>
    <cellStyle name="Заголовок 3 79" xfId="27269"/>
    <cellStyle name="Заголовок 3 79 2" xfId="27268"/>
    <cellStyle name="Заголовок 3 79 2 2" xfId="27267"/>
    <cellStyle name="Заголовок 3 79 2 3" xfId="27266"/>
    <cellStyle name="Заголовок 3 79 2 4" xfId="27265"/>
    <cellStyle name="Заголовок 3 79 2 5" xfId="27264"/>
    <cellStyle name="Заголовок 3 79 2 6" xfId="27263"/>
    <cellStyle name="Заголовок 3 79 3" xfId="27262"/>
    <cellStyle name="Заголовок 3 79 4" xfId="27261"/>
    <cellStyle name="Заголовок 3 79 5" xfId="27260"/>
    <cellStyle name="Заголовок 3 79 6" xfId="27259"/>
    <cellStyle name="Заголовок 3 79 7" xfId="27258"/>
    <cellStyle name="Заголовок 3 79 8" xfId="27257"/>
    <cellStyle name="Заголовок 3 8" xfId="27256"/>
    <cellStyle name="Заголовок 3 8 2" xfId="27255"/>
    <cellStyle name="Заголовок 3 8 2 2" xfId="27254"/>
    <cellStyle name="Заголовок 3 8 2 3" xfId="27253"/>
    <cellStyle name="Заголовок 3 8 2 4" xfId="27252"/>
    <cellStyle name="Заголовок 3 8 2 5" xfId="27251"/>
    <cellStyle name="Заголовок 3 8 2 6" xfId="27250"/>
    <cellStyle name="Заголовок 3 8 3" xfId="27249"/>
    <cellStyle name="Заголовок 3 8 4" xfId="27248"/>
    <cellStyle name="Заголовок 3 8 5" xfId="27247"/>
    <cellStyle name="Заголовок 3 8 6" xfId="27246"/>
    <cellStyle name="Заголовок 3 8 7" xfId="27245"/>
    <cellStyle name="Заголовок 3 8 8" xfId="27244"/>
    <cellStyle name="Заголовок 3 80" xfId="27243"/>
    <cellStyle name="Заголовок 3 80 2" xfId="27242"/>
    <cellStyle name="Заголовок 3 80 2 2" xfId="27241"/>
    <cellStyle name="Заголовок 3 80 2 3" xfId="27240"/>
    <cellStyle name="Заголовок 3 80 2 4" xfId="27239"/>
    <cellStyle name="Заголовок 3 80 2 5" xfId="27238"/>
    <cellStyle name="Заголовок 3 80 2 6" xfId="27237"/>
    <cellStyle name="Заголовок 3 80 3" xfId="27236"/>
    <cellStyle name="Заголовок 3 80 4" xfId="27235"/>
    <cellStyle name="Заголовок 3 80 5" xfId="27234"/>
    <cellStyle name="Заголовок 3 80 6" xfId="27233"/>
    <cellStyle name="Заголовок 3 80 7" xfId="27232"/>
    <cellStyle name="Заголовок 3 80 8" xfId="27231"/>
    <cellStyle name="Заголовок 3 81" xfId="27230"/>
    <cellStyle name="Заголовок 3 81 2" xfId="27229"/>
    <cellStyle name="Заголовок 3 81 2 2" xfId="27228"/>
    <cellStyle name="Заголовок 3 81 2 3" xfId="27227"/>
    <cellStyle name="Заголовок 3 81 2 4" xfId="27226"/>
    <cellStyle name="Заголовок 3 81 2 5" xfId="27225"/>
    <cellStyle name="Заголовок 3 81 2 6" xfId="27224"/>
    <cellStyle name="Заголовок 3 81 3" xfId="27223"/>
    <cellStyle name="Заголовок 3 81 4" xfId="27222"/>
    <cellStyle name="Заголовок 3 81 5" xfId="27221"/>
    <cellStyle name="Заголовок 3 81 6" xfId="27220"/>
    <cellStyle name="Заголовок 3 81 7" xfId="27219"/>
    <cellStyle name="Заголовок 3 81 8" xfId="27218"/>
    <cellStyle name="Заголовок 3 82" xfId="27217"/>
    <cellStyle name="Заголовок 3 82 2" xfId="27216"/>
    <cellStyle name="Заголовок 3 82 2 2" xfId="27215"/>
    <cellStyle name="Заголовок 3 82 2 3" xfId="27214"/>
    <cellStyle name="Заголовок 3 82 2 4" xfId="27213"/>
    <cellStyle name="Заголовок 3 82 2 5" xfId="27212"/>
    <cellStyle name="Заголовок 3 82 2 6" xfId="27211"/>
    <cellStyle name="Заголовок 3 82 3" xfId="27210"/>
    <cellStyle name="Заголовок 3 82 4" xfId="27209"/>
    <cellStyle name="Заголовок 3 82 5" xfId="27208"/>
    <cellStyle name="Заголовок 3 82 6" xfId="27207"/>
    <cellStyle name="Заголовок 3 82 7" xfId="27206"/>
    <cellStyle name="Заголовок 3 82 8" xfId="27205"/>
    <cellStyle name="Заголовок 3 83" xfId="27204"/>
    <cellStyle name="Заголовок 3 83 2" xfId="27203"/>
    <cellStyle name="Заголовок 3 83 2 2" xfId="27202"/>
    <cellStyle name="Заголовок 3 83 2 3" xfId="27201"/>
    <cellStyle name="Заголовок 3 83 2 4" xfId="27200"/>
    <cellStyle name="Заголовок 3 83 2 5" xfId="27199"/>
    <cellStyle name="Заголовок 3 83 2 6" xfId="27198"/>
    <cellStyle name="Заголовок 3 83 3" xfId="27197"/>
    <cellStyle name="Заголовок 3 83 4" xfId="27196"/>
    <cellStyle name="Заголовок 3 83 5" xfId="27195"/>
    <cellStyle name="Заголовок 3 83 6" xfId="27194"/>
    <cellStyle name="Заголовок 3 83 7" xfId="27193"/>
    <cellStyle name="Заголовок 3 83 8" xfId="27192"/>
    <cellStyle name="Заголовок 3 84" xfId="27191"/>
    <cellStyle name="Заголовок 3 84 2" xfId="27190"/>
    <cellStyle name="Заголовок 3 84 2 2" xfId="27189"/>
    <cellStyle name="Заголовок 3 84 2 3" xfId="27188"/>
    <cellStyle name="Заголовок 3 84 2 4" xfId="27187"/>
    <cellStyle name="Заголовок 3 84 2 5" xfId="27186"/>
    <cellStyle name="Заголовок 3 84 2 6" xfId="27185"/>
    <cellStyle name="Заголовок 3 84 3" xfId="27184"/>
    <cellStyle name="Заголовок 3 84 4" xfId="27183"/>
    <cellStyle name="Заголовок 3 84 5" xfId="27182"/>
    <cellStyle name="Заголовок 3 84 6" xfId="27181"/>
    <cellStyle name="Заголовок 3 84 7" xfId="27180"/>
    <cellStyle name="Заголовок 3 84 8" xfId="27179"/>
    <cellStyle name="Заголовок 3 85" xfId="27178"/>
    <cellStyle name="Заголовок 3 85 2" xfId="27177"/>
    <cellStyle name="Заголовок 3 85 2 2" xfId="27176"/>
    <cellStyle name="Заголовок 3 85 2 3" xfId="27175"/>
    <cellStyle name="Заголовок 3 85 2 4" xfId="27174"/>
    <cellStyle name="Заголовок 3 85 2 5" xfId="27173"/>
    <cellStyle name="Заголовок 3 85 2 6" xfId="27172"/>
    <cellStyle name="Заголовок 3 85 3" xfId="27171"/>
    <cellStyle name="Заголовок 3 85 4" xfId="27170"/>
    <cellStyle name="Заголовок 3 85 5" xfId="27169"/>
    <cellStyle name="Заголовок 3 85 6" xfId="27168"/>
    <cellStyle name="Заголовок 3 85 7" xfId="27167"/>
    <cellStyle name="Заголовок 3 85 8" xfId="27166"/>
    <cellStyle name="Заголовок 3 86" xfId="27165"/>
    <cellStyle name="Заголовок 3 86 2" xfId="27164"/>
    <cellStyle name="Заголовок 3 86 2 2" xfId="27163"/>
    <cellStyle name="Заголовок 3 86 2 3" xfId="27162"/>
    <cellStyle name="Заголовок 3 86 2 4" xfId="27161"/>
    <cellStyle name="Заголовок 3 86 2 5" xfId="27160"/>
    <cellStyle name="Заголовок 3 86 2 6" xfId="27159"/>
    <cellStyle name="Заголовок 3 86 3" xfId="27158"/>
    <cellStyle name="Заголовок 3 86 4" xfId="27157"/>
    <cellStyle name="Заголовок 3 86 5" xfId="27156"/>
    <cellStyle name="Заголовок 3 86 6" xfId="27155"/>
    <cellStyle name="Заголовок 3 86 7" xfId="27154"/>
    <cellStyle name="Заголовок 3 86 8" xfId="27153"/>
    <cellStyle name="Заголовок 3 87" xfId="27152"/>
    <cellStyle name="Заголовок 3 87 2" xfId="27151"/>
    <cellStyle name="Заголовок 3 87 2 2" xfId="27150"/>
    <cellStyle name="Заголовок 3 87 2 3" xfId="27149"/>
    <cellStyle name="Заголовок 3 87 2 4" xfId="27148"/>
    <cellStyle name="Заголовок 3 87 2 5" xfId="27147"/>
    <cellStyle name="Заголовок 3 87 2 6" xfId="27146"/>
    <cellStyle name="Заголовок 3 87 3" xfId="27145"/>
    <cellStyle name="Заголовок 3 87 4" xfId="27144"/>
    <cellStyle name="Заголовок 3 87 5" xfId="27143"/>
    <cellStyle name="Заголовок 3 87 6" xfId="27142"/>
    <cellStyle name="Заголовок 3 87 7" xfId="27141"/>
    <cellStyle name="Заголовок 3 87 8" xfId="27140"/>
    <cellStyle name="Заголовок 3 88" xfId="27139"/>
    <cellStyle name="Заголовок 3 88 2" xfId="27138"/>
    <cellStyle name="Заголовок 3 88 2 2" xfId="27137"/>
    <cellStyle name="Заголовок 3 88 2 3" xfId="27136"/>
    <cellStyle name="Заголовок 3 88 2 4" xfId="27135"/>
    <cellStyle name="Заголовок 3 88 2 5" xfId="27134"/>
    <cellStyle name="Заголовок 3 88 2 6" xfId="27133"/>
    <cellStyle name="Заголовок 3 88 3" xfId="27132"/>
    <cellStyle name="Заголовок 3 88 4" xfId="27131"/>
    <cellStyle name="Заголовок 3 88 5" xfId="27130"/>
    <cellStyle name="Заголовок 3 88 6" xfId="27129"/>
    <cellStyle name="Заголовок 3 88 7" xfId="27128"/>
    <cellStyle name="Заголовок 3 88 8" xfId="27127"/>
    <cellStyle name="Заголовок 3 89" xfId="27126"/>
    <cellStyle name="Заголовок 3 89 2" xfId="27125"/>
    <cellStyle name="Заголовок 3 89 2 2" xfId="27124"/>
    <cellStyle name="Заголовок 3 89 2 3" xfId="27123"/>
    <cellStyle name="Заголовок 3 89 2 4" xfId="27122"/>
    <cellStyle name="Заголовок 3 89 2 5" xfId="27121"/>
    <cellStyle name="Заголовок 3 89 2 6" xfId="27120"/>
    <cellStyle name="Заголовок 3 89 3" xfId="27119"/>
    <cellStyle name="Заголовок 3 89 4" xfId="27118"/>
    <cellStyle name="Заголовок 3 89 5" xfId="27117"/>
    <cellStyle name="Заголовок 3 89 6" xfId="27116"/>
    <cellStyle name="Заголовок 3 89 7" xfId="27115"/>
    <cellStyle name="Заголовок 3 89 8" xfId="27114"/>
    <cellStyle name="Заголовок 3 9" xfId="27113"/>
    <cellStyle name="Заголовок 3 9 2" xfId="27112"/>
    <cellStyle name="Заголовок 3 9 2 2" xfId="27111"/>
    <cellStyle name="Заголовок 3 9 2 3" xfId="27110"/>
    <cellStyle name="Заголовок 3 9 2 4" xfId="27109"/>
    <cellStyle name="Заголовок 3 9 2 5" xfId="27108"/>
    <cellStyle name="Заголовок 3 9 2 6" xfId="27107"/>
    <cellStyle name="Заголовок 3 9 3" xfId="27106"/>
    <cellStyle name="Заголовок 3 9 4" xfId="27105"/>
    <cellStyle name="Заголовок 3 9 5" xfId="27104"/>
    <cellStyle name="Заголовок 3 9 6" xfId="27103"/>
    <cellStyle name="Заголовок 3 9 7" xfId="27102"/>
    <cellStyle name="Заголовок 3 9 8" xfId="27101"/>
    <cellStyle name="Заголовок 3 90" xfId="27100"/>
    <cellStyle name="Заголовок 3 90 2" xfId="27099"/>
    <cellStyle name="Заголовок 3 90 2 2" xfId="27098"/>
    <cellStyle name="Заголовок 3 90 2 3" xfId="27097"/>
    <cellStyle name="Заголовок 3 90 2 4" xfId="27096"/>
    <cellStyle name="Заголовок 3 90 2 5" xfId="27095"/>
    <cellStyle name="Заголовок 3 90 2 6" xfId="27094"/>
    <cellStyle name="Заголовок 3 90 3" xfId="27093"/>
    <cellStyle name="Заголовок 3 90 4" xfId="27092"/>
    <cellStyle name="Заголовок 3 90 5" xfId="27091"/>
    <cellStyle name="Заголовок 3 90 6" xfId="27090"/>
    <cellStyle name="Заголовок 3 90 7" xfId="27089"/>
    <cellStyle name="Заголовок 3 90 8" xfId="27088"/>
    <cellStyle name="Заголовок 3 91" xfId="27087"/>
    <cellStyle name="Заголовок 3 91 2" xfId="27086"/>
    <cellStyle name="Заголовок 3 91 2 2" xfId="27085"/>
    <cellStyle name="Заголовок 3 91 2 3" xfId="27084"/>
    <cellStyle name="Заголовок 3 91 2 4" xfId="27083"/>
    <cellStyle name="Заголовок 3 91 2 5" xfId="27082"/>
    <cellStyle name="Заголовок 3 91 2 6" xfId="27081"/>
    <cellStyle name="Заголовок 3 91 3" xfId="27080"/>
    <cellStyle name="Заголовок 3 91 4" xfId="27079"/>
    <cellStyle name="Заголовок 3 91 5" xfId="27078"/>
    <cellStyle name="Заголовок 3 91 6" xfId="27077"/>
    <cellStyle name="Заголовок 3 91 7" xfId="27076"/>
    <cellStyle name="Заголовок 3 91 8" xfId="27075"/>
    <cellStyle name="Заголовок 3 92" xfId="27074"/>
    <cellStyle name="Заголовок 3 92 2" xfId="27073"/>
    <cellStyle name="Заголовок 3 92 2 2" xfId="27072"/>
    <cellStyle name="Заголовок 3 92 2 3" xfId="27071"/>
    <cellStyle name="Заголовок 3 92 2 4" xfId="27070"/>
    <cellStyle name="Заголовок 3 92 2 5" xfId="27069"/>
    <cellStyle name="Заголовок 3 92 2 6" xfId="27068"/>
    <cellStyle name="Заголовок 3 92 3" xfId="27067"/>
    <cellStyle name="Заголовок 3 92 4" xfId="27066"/>
    <cellStyle name="Заголовок 3 92 5" xfId="27065"/>
    <cellStyle name="Заголовок 3 92 6" xfId="27064"/>
    <cellStyle name="Заголовок 3 92 7" xfId="27063"/>
    <cellStyle name="Заголовок 3 92 8" xfId="27062"/>
    <cellStyle name="Заголовок 3 93" xfId="27061"/>
    <cellStyle name="Заголовок 3 93 2" xfId="27060"/>
    <cellStyle name="Заголовок 3 93 2 2" xfId="27059"/>
    <cellStyle name="Заголовок 3 93 2 3" xfId="27058"/>
    <cellStyle name="Заголовок 3 93 2 4" xfId="27057"/>
    <cellStyle name="Заголовок 3 93 2 5" xfId="27056"/>
    <cellStyle name="Заголовок 3 93 2 6" xfId="27055"/>
    <cellStyle name="Заголовок 3 93 3" xfId="27054"/>
    <cellStyle name="Заголовок 3 93 4" xfId="27053"/>
    <cellStyle name="Заголовок 3 93 5" xfId="27052"/>
    <cellStyle name="Заголовок 3 93 6" xfId="27051"/>
    <cellStyle name="Заголовок 3 93 7" xfId="27050"/>
    <cellStyle name="Заголовок 3 93 8" xfId="27049"/>
    <cellStyle name="Заголовок 3 94" xfId="27048"/>
    <cellStyle name="Заголовок 3 94 2" xfId="27047"/>
    <cellStyle name="Заголовок 3 94 2 2" xfId="27046"/>
    <cellStyle name="Заголовок 3 94 2 3" xfId="27045"/>
    <cellStyle name="Заголовок 3 94 2 4" xfId="27044"/>
    <cellStyle name="Заголовок 3 94 2 5" xfId="27043"/>
    <cellStyle name="Заголовок 3 94 2 6" xfId="27042"/>
    <cellStyle name="Заголовок 3 94 3" xfId="27041"/>
    <cellStyle name="Заголовок 3 94 4" xfId="27040"/>
    <cellStyle name="Заголовок 3 94 5" xfId="27039"/>
    <cellStyle name="Заголовок 3 94 6" xfId="27038"/>
    <cellStyle name="Заголовок 3 94 7" xfId="27037"/>
    <cellStyle name="Заголовок 3 94 8" xfId="27036"/>
    <cellStyle name="Заголовок 3 95" xfId="27035"/>
    <cellStyle name="Заголовок 3 95 2" xfId="27034"/>
    <cellStyle name="Заголовок 3 95 2 2" xfId="27033"/>
    <cellStyle name="Заголовок 3 95 2 3" xfId="27032"/>
    <cellStyle name="Заголовок 3 95 2 4" xfId="27031"/>
    <cellStyle name="Заголовок 3 95 2 5" xfId="27030"/>
    <cellStyle name="Заголовок 3 95 2 6" xfId="27029"/>
    <cellStyle name="Заголовок 3 95 3" xfId="27028"/>
    <cellStyle name="Заголовок 3 95 4" xfId="27027"/>
    <cellStyle name="Заголовок 3 95 5" xfId="27026"/>
    <cellStyle name="Заголовок 3 95 6" xfId="27025"/>
    <cellStyle name="Заголовок 3 95 7" xfId="27024"/>
    <cellStyle name="Заголовок 3 95 8" xfId="27023"/>
    <cellStyle name="Заголовок 3 96" xfId="27022"/>
    <cellStyle name="Заголовок 3 96 2" xfId="27021"/>
    <cellStyle name="Заголовок 3 96 2 2" xfId="27020"/>
    <cellStyle name="Заголовок 3 96 2 3" xfId="27019"/>
    <cellStyle name="Заголовок 3 96 2 4" xfId="27018"/>
    <cellStyle name="Заголовок 3 96 2 5" xfId="27017"/>
    <cellStyle name="Заголовок 3 96 2 6" xfId="27016"/>
    <cellStyle name="Заголовок 3 96 3" xfId="27015"/>
    <cellStyle name="Заголовок 3 96 4" xfId="27014"/>
    <cellStyle name="Заголовок 3 96 5" xfId="27013"/>
    <cellStyle name="Заголовок 3 96 6" xfId="27012"/>
    <cellStyle name="Заголовок 3 96 7" xfId="27011"/>
    <cellStyle name="Заголовок 3 96 8" xfId="27010"/>
    <cellStyle name="Заголовок 3 97" xfId="27009"/>
    <cellStyle name="Заголовок 3 97 2" xfId="27008"/>
    <cellStyle name="Заголовок 3 97 2 2" xfId="27007"/>
    <cellStyle name="Заголовок 3 97 2 3" xfId="27006"/>
    <cellStyle name="Заголовок 3 97 2 4" xfId="27005"/>
    <cellStyle name="Заголовок 3 97 2 5" xfId="27004"/>
    <cellStyle name="Заголовок 3 97 2 6" xfId="27003"/>
    <cellStyle name="Заголовок 3 97 3" xfId="27002"/>
    <cellStyle name="Заголовок 3 97 4" xfId="27001"/>
    <cellStyle name="Заголовок 3 97 5" xfId="27000"/>
    <cellStyle name="Заголовок 3 97 6" xfId="26999"/>
    <cellStyle name="Заголовок 3 97 7" xfId="26998"/>
    <cellStyle name="Заголовок 3 97 8" xfId="26997"/>
    <cellStyle name="Заголовок 3 98" xfId="26996"/>
    <cellStyle name="Заголовок 3 98 2" xfId="26995"/>
    <cellStyle name="Заголовок 3 98 2 2" xfId="26994"/>
    <cellStyle name="Заголовок 3 98 2 3" xfId="26993"/>
    <cellStyle name="Заголовок 3 98 2 4" xfId="26992"/>
    <cellStyle name="Заголовок 3 98 2 5" xfId="26991"/>
    <cellStyle name="Заголовок 3 98 2 6" xfId="26990"/>
    <cellStyle name="Заголовок 3 98 3" xfId="26989"/>
    <cellStyle name="Заголовок 3 98 4" xfId="26988"/>
    <cellStyle name="Заголовок 3 98 5" xfId="26987"/>
    <cellStyle name="Заголовок 3 98 6" xfId="26986"/>
    <cellStyle name="Заголовок 3 98 7" xfId="26985"/>
    <cellStyle name="Заголовок 3 98 8" xfId="26984"/>
    <cellStyle name="Заголовок 3 99" xfId="26983"/>
    <cellStyle name="Заголовок 3 99 2" xfId="26982"/>
    <cellStyle name="Заголовок 3 99 2 2" xfId="26981"/>
    <cellStyle name="Заголовок 3 99 2 3" xfId="26980"/>
    <cellStyle name="Заголовок 3 99 2 4" xfId="26979"/>
    <cellStyle name="Заголовок 3 99 2 5" xfId="26978"/>
    <cellStyle name="Заголовок 3 99 2 6" xfId="26977"/>
    <cellStyle name="Заголовок 3 99 3" xfId="26976"/>
    <cellStyle name="Заголовок 3 99 4" xfId="26975"/>
    <cellStyle name="Заголовок 3 99 5" xfId="26974"/>
    <cellStyle name="Заголовок 3 99 6" xfId="26973"/>
    <cellStyle name="Заголовок 3 99 7" xfId="26972"/>
    <cellStyle name="Заголовок 3 99 8" xfId="26971"/>
    <cellStyle name="Заголовок 4 10" xfId="26970"/>
    <cellStyle name="Заголовок 4 10 2" xfId="26969"/>
    <cellStyle name="Заголовок 4 10 2 2" xfId="26968"/>
    <cellStyle name="Заголовок 4 10 2 3" xfId="26967"/>
    <cellStyle name="Заголовок 4 10 2 4" xfId="26966"/>
    <cellStyle name="Заголовок 4 10 2 5" xfId="26965"/>
    <cellStyle name="Заголовок 4 10 2 6" xfId="26964"/>
    <cellStyle name="Заголовок 4 10 3" xfId="26963"/>
    <cellStyle name="Заголовок 4 10 4" xfId="26962"/>
    <cellStyle name="Заголовок 4 10 5" xfId="26961"/>
    <cellStyle name="Заголовок 4 10 6" xfId="26960"/>
    <cellStyle name="Заголовок 4 10 7" xfId="26959"/>
    <cellStyle name="Заголовок 4 10 8" xfId="26958"/>
    <cellStyle name="Заголовок 4 100" xfId="26957"/>
    <cellStyle name="Заголовок 4 100 2" xfId="26956"/>
    <cellStyle name="Заголовок 4 100 2 2" xfId="26955"/>
    <cellStyle name="Заголовок 4 100 2 3" xfId="26954"/>
    <cellStyle name="Заголовок 4 100 2 4" xfId="26953"/>
    <cellStyle name="Заголовок 4 100 2 5" xfId="26952"/>
    <cellStyle name="Заголовок 4 100 2 6" xfId="26951"/>
    <cellStyle name="Заголовок 4 100 3" xfId="26950"/>
    <cellStyle name="Заголовок 4 100 4" xfId="26949"/>
    <cellStyle name="Заголовок 4 100 5" xfId="26948"/>
    <cellStyle name="Заголовок 4 100 6" xfId="26947"/>
    <cellStyle name="Заголовок 4 100 7" xfId="26946"/>
    <cellStyle name="Заголовок 4 100 8" xfId="26945"/>
    <cellStyle name="Заголовок 4 101" xfId="26944"/>
    <cellStyle name="Заголовок 4 101 2" xfId="26943"/>
    <cellStyle name="Заголовок 4 101 2 2" xfId="26942"/>
    <cellStyle name="Заголовок 4 101 2 3" xfId="26941"/>
    <cellStyle name="Заголовок 4 101 2 4" xfId="26940"/>
    <cellStyle name="Заголовок 4 101 2 5" xfId="26939"/>
    <cellStyle name="Заголовок 4 101 2 6" xfId="26938"/>
    <cellStyle name="Заголовок 4 101 3" xfId="26937"/>
    <cellStyle name="Заголовок 4 101 4" xfId="26936"/>
    <cellStyle name="Заголовок 4 101 5" xfId="26935"/>
    <cellStyle name="Заголовок 4 101 6" xfId="26934"/>
    <cellStyle name="Заголовок 4 101 7" xfId="26933"/>
    <cellStyle name="Заголовок 4 101 8" xfId="26932"/>
    <cellStyle name="Заголовок 4 102" xfId="26931"/>
    <cellStyle name="Заголовок 4 102 2" xfId="26930"/>
    <cellStyle name="Заголовок 4 102 2 2" xfId="26929"/>
    <cellStyle name="Заголовок 4 102 2 3" xfId="26928"/>
    <cellStyle name="Заголовок 4 102 2 4" xfId="26927"/>
    <cellStyle name="Заголовок 4 102 2 5" xfId="26926"/>
    <cellStyle name="Заголовок 4 102 2 6" xfId="26925"/>
    <cellStyle name="Заголовок 4 102 3" xfId="26924"/>
    <cellStyle name="Заголовок 4 102 4" xfId="26923"/>
    <cellStyle name="Заголовок 4 102 5" xfId="26922"/>
    <cellStyle name="Заголовок 4 102 6" xfId="26921"/>
    <cellStyle name="Заголовок 4 102 7" xfId="26920"/>
    <cellStyle name="Заголовок 4 102 8" xfId="26919"/>
    <cellStyle name="Заголовок 4 103" xfId="26918"/>
    <cellStyle name="Заголовок 4 103 2" xfId="26917"/>
    <cellStyle name="Заголовок 4 103 2 2" xfId="26916"/>
    <cellStyle name="Заголовок 4 103 2 3" xfId="26915"/>
    <cellStyle name="Заголовок 4 103 2 4" xfId="26914"/>
    <cellStyle name="Заголовок 4 103 2 5" xfId="26913"/>
    <cellStyle name="Заголовок 4 103 2 6" xfId="26912"/>
    <cellStyle name="Заголовок 4 103 3" xfId="26911"/>
    <cellStyle name="Заголовок 4 103 4" xfId="26910"/>
    <cellStyle name="Заголовок 4 103 5" xfId="26909"/>
    <cellStyle name="Заголовок 4 103 6" xfId="26908"/>
    <cellStyle name="Заголовок 4 103 7" xfId="26907"/>
    <cellStyle name="Заголовок 4 103 8" xfId="26906"/>
    <cellStyle name="Заголовок 4 104" xfId="26905"/>
    <cellStyle name="Заголовок 4 104 2" xfId="26904"/>
    <cellStyle name="Заголовок 4 104 2 2" xfId="26903"/>
    <cellStyle name="Заголовок 4 104 2 3" xfId="26902"/>
    <cellStyle name="Заголовок 4 104 2 4" xfId="26901"/>
    <cellStyle name="Заголовок 4 104 2 5" xfId="26900"/>
    <cellStyle name="Заголовок 4 104 2 6" xfId="26899"/>
    <cellStyle name="Заголовок 4 104 3" xfId="26898"/>
    <cellStyle name="Заголовок 4 104 4" xfId="26897"/>
    <cellStyle name="Заголовок 4 104 5" xfId="26896"/>
    <cellStyle name="Заголовок 4 104 6" xfId="26895"/>
    <cellStyle name="Заголовок 4 104 7" xfId="26894"/>
    <cellStyle name="Заголовок 4 104 8" xfId="26893"/>
    <cellStyle name="Заголовок 4 105" xfId="26892"/>
    <cellStyle name="Заголовок 4 105 2" xfId="26891"/>
    <cellStyle name="Заголовок 4 105 2 2" xfId="26890"/>
    <cellStyle name="Заголовок 4 105 2 3" xfId="26889"/>
    <cellStyle name="Заголовок 4 105 2 4" xfId="26888"/>
    <cellStyle name="Заголовок 4 105 2 5" xfId="26887"/>
    <cellStyle name="Заголовок 4 105 2 6" xfId="26886"/>
    <cellStyle name="Заголовок 4 105 3" xfId="26885"/>
    <cellStyle name="Заголовок 4 105 4" xfId="26884"/>
    <cellStyle name="Заголовок 4 105 5" xfId="26883"/>
    <cellStyle name="Заголовок 4 105 6" xfId="26882"/>
    <cellStyle name="Заголовок 4 105 7" xfId="26881"/>
    <cellStyle name="Заголовок 4 105 8" xfId="26880"/>
    <cellStyle name="Заголовок 4 106" xfId="26879"/>
    <cellStyle name="Заголовок 4 106 2" xfId="26878"/>
    <cellStyle name="Заголовок 4 106 2 2" xfId="26877"/>
    <cellStyle name="Заголовок 4 106 2 3" xfId="26876"/>
    <cellStyle name="Заголовок 4 106 2 4" xfId="26875"/>
    <cellStyle name="Заголовок 4 106 2 5" xfId="26874"/>
    <cellStyle name="Заголовок 4 106 2 6" xfId="26873"/>
    <cellStyle name="Заголовок 4 106 3" xfId="26872"/>
    <cellStyle name="Заголовок 4 106 4" xfId="26871"/>
    <cellStyle name="Заголовок 4 106 5" xfId="26870"/>
    <cellStyle name="Заголовок 4 106 6" xfId="26869"/>
    <cellStyle name="Заголовок 4 106 7" xfId="26868"/>
    <cellStyle name="Заголовок 4 106 8" xfId="26867"/>
    <cellStyle name="Заголовок 4 107" xfId="26866"/>
    <cellStyle name="Заголовок 4 107 2" xfId="26865"/>
    <cellStyle name="Заголовок 4 107 2 2" xfId="26864"/>
    <cellStyle name="Заголовок 4 107 2 3" xfId="26863"/>
    <cellStyle name="Заголовок 4 107 2 4" xfId="26862"/>
    <cellStyle name="Заголовок 4 107 2 5" xfId="26861"/>
    <cellStyle name="Заголовок 4 107 2 6" xfId="26860"/>
    <cellStyle name="Заголовок 4 107 3" xfId="26859"/>
    <cellStyle name="Заголовок 4 107 4" xfId="26858"/>
    <cellStyle name="Заголовок 4 107 5" xfId="26857"/>
    <cellStyle name="Заголовок 4 107 6" xfId="26856"/>
    <cellStyle name="Заголовок 4 107 7" xfId="26855"/>
    <cellStyle name="Заголовок 4 107 8" xfId="26854"/>
    <cellStyle name="Заголовок 4 108" xfId="26853"/>
    <cellStyle name="Заголовок 4 108 2" xfId="26852"/>
    <cellStyle name="Заголовок 4 108 2 2" xfId="26851"/>
    <cellStyle name="Заголовок 4 108 2 3" xfId="26850"/>
    <cellStyle name="Заголовок 4 108 2 4" xfId="26849"/>
    <cellStyle name="Заголовок 4 108 2 5" xfId="26848"/>
    <cellStyle name="Заголовок 4 108 2 6" xfId="26847"/>
    <cellStyle name="Заголовок 4 108 3" xfId="26846"/>
    <cellStyle name="Заголовок 4 108 4" xfId="26845"/>
    <cellStyle name="Заголовок 4 108 5" xfId="26844"/>
    <cellStyle name="Заголовок 4 108 6" xfId="26843"/>
    <cellStyle name="Заголовок 4 108 7" xfId="26842"/>
    <cellStyle name="Заголовок 4 108 8" xfId="26841"/>
    <cellStyle name="Заголовок 4 109" xfId="26840"/>
    <cellStyle name="Заголовок 4 109 2" xfId="26839"/>
    <cellStyle name="Заголовок 4 109 2 2" xfId="26838"/>
    <cellStyle name="Заголовок 4 109 2 3" xfId="26837"/>
    <cellStyle name="Заголовок 4 109 2 4" xfId="26836"/>
    <cellStyle name="Заголовок 4 109 2 5" xfId="26835"/>
    <cellStyle name="Заголовок 4 109 2 6" xfId="26834"/>
    <cellStyle name="Заголовок 4 109 3" xfId="26833"/>
    <cellStyle name="Заголовок 4 109 4" xfId="26832"/>
    <cellStyle name="Заголовок 4 109 5" xfId="26831"/>
    <cellStyle name="Заголовок 4 109 6" xfId="26830"/>
    <cellStyle name="Заголовок 4 109 7" xfId="26829"/>
    <cellStyle name="Заголовок 4 109 8" xfId="26828"/>
    <cellStyle name="Заголовок 4 11" xfId="26827"/>
    <cellStyle name="Заголовок 4 11 2" xfId="26826"/>
    <cellStyle name="Заголовок 4 11 2 2" xfId="26825"/>
    <cellStyle name="Заголовок 4 11 2 3" xfId="26824"/>
    <cellStyle name="Заголовок 4 11 2 4" xfId="26823"/>
    <cellStyle name="Заголовок 4 11 2 5" xfId="26822"/>
    <cellStyle name="Заголовок 4 11 2 6" xfId="26821"/>
    <cellStyle name="Заголовок 4 11 3" xfId="26820"/>
    <cellStyle name="Заголовок 4 11 4" xfId="26819"/>
    <cellStyle name="Заголовок 4 11 5" xfId="26818"/>
    <cellStyle name="Заголовок 4 11 6" xfId="26817"/>
    <cellStyle name="Заголовок 4 11 7" xfId="26816"/>
    <cellStyle name="Заголовок 4 11 8" xfId="26815"/>
    <cellStyle name="Заголовок 4 110" xfId="26814"/>
    <cellStyle name="Заголовок 4 110 2" xfId="26813"/>
    <cellStyle name="Заголовок 4 110 2 2" xfId="26812"/>
    <cellStyle name="Заголовок 4 110 2 3" xfId="26811"/>
    <cellStyle name="Заголовок 4 110 2 4" xfId="26810"/>
    <cellStyle name="Заголовок 4 110 2 5" xfId="26809"/>
    <cellStyle name="Заголовок 4 110 2 6" xfId="26808"/>
    <cellStyle name="Заголовок 4 110 3" xfId="26807"/>
    <cellStyle name="Заголовок 4 110 4" xfId="26806"/>
    <cellStyle name="Заголовок 4 110 5" xfId="26805"/>
    <cellStyle name="Заголовок 4 110 6" xfId="26804"/>
    <cellStyle name="Заголовок 4 110 7" xfId="26803"/>
    <cellStyle name="Заголовок 4 110 8" xfId="26802"/>
    <cellStyle name="Заголовок 4 111" xfId="26801"/>
    <cellStyle name="Заголовок 4 111 2" xfId="26800"/>
    <cellStyle name="Заголовок 4 111 2 2" xfId="26799"/>
    <cellStyle name="Заголовок 4 111 2 3" xfId="26798"/>
    <cellStyle name="Заголовок 4 111 2 4" xfId="26797"/>
    <cellStyle name="Заголовок 4 111 2 5" xfId="26796"/>
    <cellStyle name="Заголовок 4 111 2 6" xfId="26795"/>
    <cellStyle name="Заголовок 4 111 3" xfId="26794"/>
    <cellStyle name="Заголовок 4 111 4" xfId="26793"/>
    <cellStyle name="Заголовок 4 111 5" xfId="26792"/>
    <cellStyle name="Заголовок 4 111 6" xfId="26791"/>
    <cellStyle name="Заголовок 4 111 7" xfId="26790"/>
    <cellStyle name="Заголовок 4 111 8" xfId="26789"/>
    <cellStyle name="Заголовок 4 112" xfId="26788"/>
    <cellStyle name="Заголовок 4 112 2" xfId="26787"/>
    <cellStyle name="Заголовок 4 112 2 2" xfId="26786"/>
    <cellStyle name="Заголовок 4 112 2 3" xfId="26785"/>
    <cellStyle name="Заголовок 4 112 2 4" xfId="26784"/>
    <cellStyle name="Заголовок 4 112 2 5" xfId="26783"/>
    <cellStyle name="Заголовок 4 112 2 6" xfId="26782"/>
    <cellStyle name="Заголовок 4 112 3" xfId="26781"/>
    <cellStyle name="Заголовок 4 112 4" xfId="26780"/>
    <cellStyle name="Заголовок 4 112 5" xfId="26779"/>
    <cellStyle name="Заголовок 4 112 6" xfId="26778"/>
    <cellStyle name="Заголовок 4 112 7" xfId="26777"/>
    <cellStyle name="Заголовок 4 112 8" xfId="26776"/>
    <cellStyle name="Заголовок 4 113" xfId="26775"/>
    <cellStyle name="Заголовок 4 113 2" xfId="26774"/>
    <cellStyle name="Заголовок 4 113 2 2" xfId="26773"/>
    <cellStyle name="Заголовок 4 113 2 3" xfId="26772"/>
    <cellStyle name="Заголовок 4 113 2 4" xfId="26771"/>
    <cellStyle name="Заголовок 4 113 2 5" xfId="26770"/>
    <cellStyle name="Заголовок 4 113 2 6" xfId="26769"/>
    <cellStyle name="Заголовок 4 113 3" xfId="26768"/>
    <cellStyle name="Заголовок 4 113 4" xfId="26767"/>
    <cellStyle name="Заголовок 4 113 5" xfId="26766"/>
    <cellStyle name="Заголовок 4 113 6" xfId="26765"/>
    <cellStyle name="Заголовок 4 113 7" xfId="26764"/>
    <cellStyle name="Заголовок 4 113 8" xfId="26763"/>
    <cellStyle name="Заголовок 4 114" xfId="26762"/>
    <cellStyle name="Заголовок 4 114 2" xfId="26761"/>
    <cellStyle name="Заголовок 4 114 2 2" xfId="26760"/>
    <cellStyle name="Заголовок 4 114 2 3" xfId="26759"/>
    <cellStyle name="Заголовок 4 114 2 4" xfId="26758"/>
    <cellStyle name="Заголовок 4 114 2 5" xfId="26757"/>
    <cellStyle name="Заголовок 4 114 2 6" xfId="26756"/>
    <cellStyle name="Заголовок 4 114 3" xfId="26755"/>
    <cellStyle name="Заголовок 4 114 4" xfId="26754"/>
    <cellStyle name="Заголовок 4 114 5" xfId="26753"/>
    <cellStyle name="Заголовок 4 114 6" xfId="26752"/>
    <cellStyle name="Заголовок 4 114 7" xfId="26751"/>
    <cellStyle name="Заголовок 4 114 8" xfId="26750"/>
    <cellStyle name="Заголовок 4 115" xfId="26749"/>
    <cellStyle name="Заголовок 4 115 2" xfId="26748"/>
    <cellStyle name="Заголовок 4 115 2 2" xfId="26747"/>
    <cellStyle name="Заголовок 4 115 2 3" xfId="26746"/>
    <cellStyle name="Заголовок 4 115 2 4" xfId="26745"/>
    <cellStyle name="Заголовок 4 115 2 5" xfId="26744"/>
    <cellStyle name="Заголовок 4 115 2 6" xfId="26743"/>
    <cellStyle name="Заголовок 4 115 3" xfId="26742"/>
    <cellStyle name="Заголовок 4 115 4" xfId="26741"/>
    <cellStyle name="Заголовок 4 115 5" xfId="26740"/>
    <cellStyle name="Заголовок 4 115 6" xfId="26739"/>
    <cellStyle name="Заголовок 4 115 7" xfId="26738"/>
    <cellStyle name="Заголовок 4 115 8" xfId="26737"/>
    <cellStyle name="Заголовок 4 116" xfId="26736"/>
    <cellStyle name="Заголовок 4 116 2" xfId="26735"/>
    <cellStyle name="Заголовок 4 116 2 2" xfId="26734"/>
    <cellStyle name="Заголовок 4 116 2 3" xfId="26733"/>
    <cellStyle name="Заголовок 4 116 2 4" xfId="26732"/>
    <cellStyle name="Заголовок 4 116 2 5" xfId="26731"/>
    <cellStyle name="Заголовок 4 116 2 6" xfId="26730"/>
    <cellStyle name="Заголовок 4 116 3" xfId="26729"/>
    <cellStyle name="Заголовок 4 116 4" xfId="26728"/>
    <cellStyle name="Заголовок 4 116 5" xfId="26727"/>
    <cellStyle name="Заголовок 4 116 6" xfId="26726"/>
    <cellStyle name="Заголовок 4 116 7" xfId="26725"/>
    <cellStyle name="Заголовок 4 116 8" xfId="26724"/>
    <cellStyle name="Заголовок 4 117" xfId="26723"/>
    <cellStyle name="Заголовок 4 117 2" xfId="26722"/>
    <cellStyle name="Заголовок 4 117 2 2" xfId="26721"/>
    <cellStyle name="Заголовок 4 117 2 3" xfId="26720"/>
    <cellStyle name="Заголовок 4 117 2 4" xfId="26719"/>
    <cellStyle name="Заголовок 4 117 2 5" xfId="26718"/>
    <cellStyle name="Заголовок 4 117 2 6" xfId="26717"/>
    <cellStyle name="Заголовок 4 117 3" xfId="26716"/>
    <cellStyle name="Заголовок 4 117 4" xfId="26715"/>
    <cellStyle name="Заголовок 4 117 5" xfId="26714"/>
    <cellStyle name="Заголовок 4 117 6" xfId="26713"/>
    <cellStyle name="Заголовок 4 117 7" xfId="26712"/>
    <cellStyle name="Заголовок 4 117 8" xfId="26711"/>
    <cellStyle name="Заголовок 4 118" xfId="26710"/>
    <cellStyle name="Заголовок 4 118 2" xfId="26709"/>
    <cellStyle name="Заголовок 4 118 2 2" xfId="26708"/>
    <cellStyle name="Заголовок 4 118 2 3" xfId="26707"/>
    <cellStyle name="Заголовок 4 118 2 4" xfId="26706"/>
    <cellStyle name="Заголовок 4 118 2 5" xfId="26705"/>
    <cellStyle name="Заголовок 4 118 2 6" xfId="26704"/>
    <cellStyle name="Заголовок 4 118 3" xfId="26703"/>
    <cellStyle name="Заголовок 4 118 4" xfId="26702"/>
    <cellStyle name="Заголовок 4 118 5" xfId="26701"/>
    <cellStyle name="Заголовок 4 118 6" xfId="26700"/>
    <cellStyle name="Заголовок 4 118 7" xfId="26699"/>
    <cellStyle name="Заголовок 4 118 8" xfId="26698"/>
    <cellStyle name="Заголовок 4 119" xfId="26697"/>
    <cellStyle name="Заголовок 4 119 2" xfId="26696"/>
    <cellStyle name="Заголовок 4 119 2 2" xfId="26695"/>
    <cellStyle name="Заголовок 4 119 2 3" xfId="26694"/>
    <cellStyle name="Заголовок 4 119 2 4" xfId="26693"/>
    <cellStyle name="Заголовок 4 119 2 5" xfId="26692"/>
    <cellStyle name="Заголовок 4 119 2 6" xfId="26691"/>
    <cellStyle name="Заголовок 4 119 3" xfId="26690"/>
    <cellStyle name="Заголовок 4 119 4" xfId="26689"/>
    <cellStyle name="Заголовок 4 119 5" xfId="26688"/>
    <cellStyle name="Заголовок 4 119 6" xfId="26687"/>
    <cellStyle name="Заголовок 4 119 7" xfId="26686"/>
    <cellStyle name="Заголовок 4 119 8" xfId="26685"/>
    <cellStyle name="Заголовок 4 12" xfId="26684"/>
    <cellStyle name="Заголовок 4 12 2" xfId="26683"/>
    <cellStyle name="Заголовок 4 12 2 2" xfId="26682"/>
    <cellStyle name="Заголовок 4 12 2 3" xfId="26681"/>
    <cellStyle name="Заголовок 4 12 2 4" xfId="26680"/>
    <cellStyle name="Заголовок 4 12 2 5" xfId="26679"/>
    <cellStyle name="Заголовок 4 12 2 6" xfId="26678"/>
    <cellStyle name="Заголовок 4 12 3" xfId="26677"/>
    <cellStyle name="Заголовок 4 12 4" xfId="26676"/>
    <cellStyle name="Заголовок 4 12 5" xfId="26675"/>
    <cellStyle name="Заголовок 4 12 6" xfId="26674"/>
    <cellStyle name="Заголовок 4 12 7" xfId="26673"/>
    <cellStyle name="Заголовок 4 12 8" xfId="26672"/>
    <cellStyle name="Заголовок 4 120" xfId="26671"/>
    <cellStyle name="Заголовок 4 120 2" xfId="26670"/>
    <cellStyle name="Заголовок 4 120 2 2" xfId="26669"/>
    <cellStyle name="Заголовок 4 120 2 3" xfId="26668"/>
    <cellStyle name="Заголовок 4 120 2 4" xfId="26667"/>
    <cellStyle name="Заголовок 4 120 2 5" xfId="26666"/>
    <cellStyle name="Заголовок 4 120 2 6" xfId="26665"/>
    <cellStyle name="Заголовок 4 120 3" xfId="26664"/>
    <cellStyle name="Заголовок 4 120 4" xfId="26663"/>
    <cellStyle name="Заголовок 4 120 5" xfId="26662"/>
    <cellStyle name="Заголовок 4 120 6" xfId="26661"/>
    <cellStyle name="Заголовок 4 120 7" xfId="26660"/>
    <cellStyle name="Заголовок 4 120 8" xfId="26659"/>
    <cellStyle name="Заголовок 4 121" xfId="26658"/>
    <cellStyle name="Заголовок 4 121 2" xfId="26657"/>
    <cellStyle name="Заголовок 4 121 2 2" xfId="26656"/>
    <cellStyle name="Заголовок 4 121 2 3" xfId="26655"/>
    <cellStyle name="Заголовок 4 121 2 4" xfId="26654"/>
    <cellStyle name="Заголовок 4 121 2 5" xfId="26653"/>
    <cellStyle name="Заголовок 4 121 2 6" xfId="26652"/>
    <cellStyle name="Заголовок 4 121 3" xfId="26651"/>
    <cellStyle name="Заголовок 4 121 4" xfId="26650"/>
    <cellStyle name="Заголовок 4 121 5" xfId="26649"/>
    <cellStyle name="Заголовок 4 121 6" xfId="26648"/>
    <cellStyle name="Заголовок 4 121 7" xfId="26647"/>
    <cellStyle name="Заголовок 4 121 8" xfId="26646"/>
    <cellStyle name="Заголовок 4 122" xfId="26645"/>
    <cellStyle name="Заголовок 4 122 2" xfId="26644"/>
    <cellStyle name="Заголовок 4 122 2 2" xfId="26643"/>
    <cellStyle name="Заголовок 4 122 2 3" xfId="26642"/>
    <cellStyle name="Заголовок 4 122 2 4" xfId="26641"/>
    <cellStyle name="Заголовок 4 122 2 5" xfId="26640"/>
    <cellStyle name="Заголовок 4 122 2 6" xfId="26639"/>
    <cellStyle name="Заголовок 4 122 3" xfId="26638"/>
    <cellStyle name="Заголовок 4 122 4" xfId="26637"/>
    <cellStyle name="Заголовок 4 122 5" xfId="26636"/>
    <cellStyle name="Заголовок 4 122 6" xfId="26635"/>
    <cellStyle name="Заголовок 4 122 7" xfId="26634"/>
    <cellStyle name="Заголовок 4 122 8" xfId="26633"/>
    <cellStyle name="Заголовок 4 123" xfId="26632"/>
    <cellStyle name="Заголовок 4 123 2" xfId="26631"/>
    <cellStyle name="Заголовок 4 123 2 2" xfId="26630"/>
    <cellStyle name="Заголовок 4 123 2 3" xfId="26629"/>
    <cellStyle name="Заголовок 4 123 2 4" xfId="26628"/>
    <cellStyle name="Заголовок 4 123 2 5" xfId="26627"/>
    <cellStyle name="Заголовок 4 123 2 6" xfId="26626"/>
    <cellStyle name="Заголовок 4 123 3" xfId="26625"/>
    <cellStyle name="Заголовок 4 123 4" xfId="26624"/>
    <cellStyle name="Заголовок 4 123 5" xfId="26623"/>
    <cellStyle name="Заголовок 4 123 6" xfId="26622"/>
    <cellStyle name="Заголовок 4 123 7" xfId="26621"/>
    <cellStyle name="Заголовок 4 123 8" xfId="26620"/>
    <cellStyle name="Заголовок 4 124" xfId="26619"/>
    <cellStyle name="Заголовок 4 124 2" xfId="26618"/>
    <cellStyle name="Заголовок 4 124 2 2" xfId="26617"/>
    <cellStyle name="Заголовок 4 124 2 3" xfId="26616"/>
    <cellStyle name="Заголовок 4 124 2 4" xfId="26615"/>
    <cellStyle name="Заголовок 4 124 2 5" xfId="26614"/>
    <cellStyle name="Заголовок 4 124 2 6" xfId="26613"/>
    <cellStyle name="Заголовок 4 124 3" xfId="26612"/>
    <cellStyle name="Заголовок 4 124 4" xfId="26611"/>
    <cellStyle name="Заголовок 4 124 5" xfId="26610"/>
    <cellStyle name="Заголовок 4 124 6" xfId="26609"/>
    <cellStyle name="Заголовок 4 124 7" xfId="26608"/>
    <cellStyle name="Заголовок 4 124 8" xfId="26607"/>
    <cellStyle name="Заголовок 4 125" xfId="26606"/>
    <cellStyle name="Заголовок 4 125 2" xfId="26605"/>
    <cellStyle name="Заголовок 4 125 2 2" xfId="26604"/>
    <cellStyle name="Заголовок 4 125 2 3" xfId="26603"/>
    <cellStyle name="Заголовок 4 125 2 4" xfId="26602"/>
    <cellStyle name="Заголовок 4 125 2 5" xfId="26601"/>
    <cellStyle name="Заголовок 4 125 2 6" xfId="26600"/>
    <cellStyle name="Заголовок 4 125 3" xfId="26599"/>
    <cellStyle name="Заголовок 4 125 4" xfId="26598"/>
    <cellStyle name="Заголовок 4 125 5" xfId="26597"/>
    <cellStyle name="Заголовок 4 125 6" xfId="26596"/>
    <cellStyle name="Заголовок 4 125 7" xfId="26595"/>
    <cellStyle name="Заголовок 4 125 8" xfId="26594"/>
    <cellStyle name="Заголовок 4 126" xfId="26593"/>
    <cellStyle name="Заголовок 4 126 2" xfId="26592"/>
    <cellStyle name="Заголовок 4 126 2 2" xfId="26591"/>
    <cellStyle name="Заголовок 4 126 2 3" xfId="26590"/>
    <cellStyle name="Заголовок 4 126 2 4" xfId="26589"/>
    <cellStyle name="Заголовок 4 126 2 5" xfId="26588"/>
    <cellStyle name="Заголовок 4 126 2 6" xfId="26587"/>
    <cellStyle name="Заголовок 4 126 3" xfId="26586"/>
    <cellStyle name="Заголовок 4 126 4" xfId="26585"/>
    <cellStyle name="Заголовок 4 126 5" xfId="26584"/>
    <cellStyle name="Заголовок 4 126 6" xfId="26583"/>
    <cellStyle name="Заголовок 4 126 7" xfId="26582"/>
    <cellStyle name="Заголовок 4 126 8" xfId="26581"/>
    <cellStyle name="Заголовок 4 127" xfId="26580"/>
    <cellStyle name="Заголовок 4 127 2" xfId="26579"/>
    <cellStyle name="Заголовок 4 127 2 2" xfId="26578"/>
    <cellStyle name="Заголовок 4 127 2 3" xfId="26577"/>
    <cellStyle name="Заголовок 4 127 2 4" xfId="26576"/>
    <cellStyle name="Заголовок 4 127 2 5" xfId="26575"/>
    <cellStyle name="Заголовок 4 127 2 6" xfId="26574"/>
    <cellStyle name="Заголовок 4 127 3" xfId="26573"/>
    <cellStyle name="Заголовок 4 127 4" xfId="26572"/>
    <cellStyle name="Заголовок 4 127 5" xfId="26571"/>
    <cellStyle name="Заголовок 4 127 6" xfId="26570"/>
    <cellStyle name="Заголовок 4 127 7" xfId="26569"/>
    <cellStyle name="Заголовок 4 127 8" xfId="26568"/>
    <cellStyle name="Заголовок 4 128" xfId="26567"/>
    <cellStyle name="Заголовок 4 128 2" xfId="26566"/>
    <cellStyle name="Заголовок 4 128 2 2" xfId="26565"/>
    <cellStyle name="Заголовок 4 128 2 3" xfId="26564"/>
    <cellStyle name="Заголовок 4 128 2 4" xfId="26563"/>
    <cellStyle name="Заголовок 4 128 2 5" xfId="26562"/>
    <cellStyle name="Заголовок 4 128 2 6" xfId="26561"/>
    <cellStyle name="Заголовок 4 128 3" xfId="26560"/>
    <cellStyle name="Заголовок 4 128 4" xfId="26559"/>
    <cellStyle name="Заголовок 4 128 5" xfId="26558"/>
    <cellStyle name="Заголовок 4 128 6" xfId="26557"/>
    <cellStyle name="Заголовок 4 128 7" xfId="26556"/>
    <cellStyle name="Заголовок 4 128 8" xfId="26555"/>
    <cellStyle name="Заголовок 4 129" xfId="26554"/>
    <cellStyle name="Заголовок 4 129 2" xfId="26553"/>
    <cellStyle name="Заголовок 4 129 2 2" xfId="26552"/>
    <cellStyle name="Заголовок 4 129 2 3" xfId="26551"/>
    <cellStyle name="Заголовок 4 129 2 4" xfId="26550"/>
    <cellStyle name="Заголовок 4 129 2 5" xfId="26549"/>
    <cellStyle name="Заголовок 4 129 2 6" xfId="26548"/>
    <cellStyle name="Заголовок 4 129 3" xfId="26547"/>
    <cellStyle name="Заголовок 4 129 4" xfId="26546"/>
    <cellStyle name="Заголовок 4 129 5" xfId="26545"/>
    <cellStyle name="Заголовок 4 129 6" xfId="26544"/>
    <cellStyle name="Заголовок 4 129 7" xfId="26543"/>
    <cellStyle name="Заголовок 4 129 8" xfId="26542"/>
    <cellStyle name="Заголовок 4 13" xfId="26541"/>
    <cellStyle name="Заголовок 4 13 2" xfId="26540"/>
    <cellStyle name="Заголовок 4 13 2 2" xfId="26539"/>
    <cellStyle name="Заголовок 4 13 2 3" xfId="26538"/>
    <cellStyle name="Заголовок 4 13 2 4" xfId="26537"/>
    <cellStyle name="Заголовок 4 13 2 5" xfId="26536"/>
    <cellStyle name="Заголовок 4 13 2 6" xfId="26535"/>
    <cellStyle name="Заголовок 4 13 3" xfId="26534"/>
    <cellStyle name="Заголовок 4 13 4" xfId="26533"/>
    <cellStyle name="Заголовок 4 13 5" xfId="26532"/>
    <cellStyle name="Заголовок 4 13 6" xfId="26531"/>
    <cellStyle name="Заголовок 4 13 7" xfId="26530"/>
    <cellStyle name="Заголовок 4 13 8" xfId="26529"/>
    <cellStyle name="Заголовок 4 130" xfId="26528"/>
    <cellStyle name="Заголовок 4 130 2" xfId="26527"/>
    <cellStyle name="Заголовок 4 130 2 2" xfId="26526"/>
    <cellStyle name="Заголовок 4 130 2 3" xfId="26525"/>
    <cellStyle name="Заголовок 4 130 2 4" xfId="26524"/>
    <cellStyle name="Заголовок 4 130 2 5" xfId="26523"/>
    <cellStyle name="Заголовок 4 130 2 6" xfId="26522"/>
    <cellStyle name="Заголовок 4 130 3" xfId="26521"/>
    <cellStyle name="Заголовок 4 130 4" xfId="26520"/>
    <cellStyle name="Заголовок 4 130 5" xfId="26519"/>
    <cellStyle name="Заголовок 4 130 6" xfId="26518"/>
    <cellStyle name="Заголовок 4 130 7" xfId="26517"/>
    <cellStyle name="Заголовок 4 130 8" xfId="26516"/>
    <cellStyle name="Заголовок 4 131" xfId="26515"/>
    <cellStyle name="Заголовок 4 131 2" xfId="26514"/>
    <cellStyle name="Заголовок 4 131 2 2" xfId="26513"/>
    <cellStyle name="Заголовок 4 131 2 3" xfId="26512"/>
    <cellStyle name="Заголовок 4 131 2 4" xfId="26511"/>
    <cellStyle name="Заголовок 4 131 2 5" xfId="26510"/>
    <cellStyle name="Заголовок 4 131 2 6" xfId="26509"/>
    <cellStyle name="Заголовок 4 131 3" xfId="26508"/>
    <cellStyle name="Заголовок 4 131 4" xfId="26507"/>
    <cellStyle name="Заголовок 4 131 5" xfId="26506"/>
    <cellStyle name="Заголовок 4 131 6" xfId="26505"/>
    <cellStyle name="Заголовок 4 131 7" xfId="26504"/>
    <cellStyle name="Заголовок 4 131 8" xfId="26503"/>
    <cellStyle name="Заголовок 4 132" xfId="26502"/>
    <cellStyle name="Заголовок 4 132 2" xfId="26501"/>
    <cellStyle name="Заголовок 4 132 2 2" xfId="26500"/>
    <cellStyle name="Заголовок 4 132 2 3" xfId="26499"/>
    <cellStyle name="Заголовок 4 132 2 4" xfId="26498"/>
    <cellStyle name="Заголовок 4 132 2 5" xfId="26497"/>
    <cellStyle name="Заголовок 4 132 2 6" xfId="26496"/>
    <cellStyle name="Заголовок 4 132 3" xfId="26495"/>
    <cellStyle name="Заголовок 4 132 4" xfId="26494"/>
    <cellStyle name="Заголовок 4 132 5" xfId="26493"/>
    <cellStyle name="Заголовок 4 132 6" xfId="26492"/>
    <cellStyle name="Заголовок 4 132 7" xfId="26491"/>
    <cellStyle name="Заголовок 4 132 8" xfId="26490"/>
    <cellStyle name="Заголовок 4 133" xfId="26489"/>
    <cellStyle name="Заголовок 4 133 2" xfId="26488"/>
    <cellStyle name="Заголовок 4 133 2 2" xfId="26487"/>
    <cellStyle name="Заголовок 4 133 2 3" xfId="26486"/>
    <cellStyle name="Заголовок 4 133 2 4" xfId="26485"/>
    <cellStyle name="Заголовок 4 133 2 5" xfId="26484"/>
    <cellStyle name="Заголовок 4 133 2 6" xfId="26483"/>
    <cellStyle name="Заголовок 4 133 3" xfId="26482"/>
    <cellStyle name="Заголовок 4 133 4" xfId="26481"/>
    <cellStyle name="Заголовок 4 133 5" xfId="26480"/>
    <cellStyle name="Заголовок 4 133 6" xfId="26479"/>
    <cellStyle name="Заголовок 4 133 7" xfId="26478"/>
    <cellStyle name="Заголовок 4 133 8" xfId="26477"/>
    <cellStyle name="Заголовок 4 134" xfId="26476"/>
    <cellStyle name="Заголовок 4 134 2" xfId="26475"/>
    <cellStyle name="Заголовок 4 134 2 2" xfId="26474"/>
    <cellStyle name="Заголовок 4 134 2 3" xfId="26473"/>
    <cellStyle name="Заголовок 4 134 2 4" xfId="26472"/>
    <cellStyle name="Заголовок 4 134 2 5" xfId="26471"/>
    <cellStyle name="Заголовок 4 134 2 6" xfId="26470"/>
    <cellStyle name="Заголовок 4 134 3" xfId="26469"/>
    <cellStyle name="Заголовок 4 134 4" xfId="26468"/>
    <cellStyle name="Заголовок 4 134 5" xfId="26467"/>
    <cellStyle name="Заголовок 4 134 6" xfId="26466"/>
    <cellStyle name="Заголовок 4 134 7" xfId="26465"/>
    <cellStyle name="Заголовок 4 134 8" xfId="26464"/>
    <cellStyle name="Заголовок 4 135" xfId="26463"/>
    <cellStyle name="Заголовок 4 135 2" xfId="26462"/>
    <cellStyle name="Заголовок 4 135 2 2" xfId="26461"/>
    <cellStyle name="Заголовок 4 135 2 3" xfId="26460"/>
    <cellStyle name="Заголовок 4 135 2 4" xfId="26459"/>
    <cellStyle name="Заголовок 4 135 2 5" xfId="26458"/>
    <cellStyle name="Заголовок 4 135 2 6" xfId="26457"/>
    <cellStyle name="Заголовок 4 135 3" xfId="26456"/>
    <cellStyle name="Заголовок 4 135 4" xfId="26455"/>
    <cellStyle name="Заголовок 4 135 5" xfId="26454"/>
    <cellStyle name="Заголовок 4 135 6" xfId="26453"/>
    <cellStyle name="Заголовок 4 135 7" xfId="26452"/>
    <cellStyle name="Заголовок 4 135 8" xfId="26451"/>
    <cellStyle name="Заголовок 4 136" xfId="26450"/>
    <cellStyle name="Заголовок 4 136 2" xfId="26449"/>
    <cellStyle name="Заголовок 4 136 2 2" xfId="26448"/>
    <cellStyle name="Заголовок 4 136 2 3" xfId="26447"/>
    <cellStyle name="Заголовок 4 136 2 4" xfId="26446"/>
    <cellStyle name="Заголовок 4 136 2 5" xfId="26445"/>
    <cellStyle name="Заголовок 4 136 2 6" xfId="26444"/>
    <cellStyle name="Заголовок 4 136 3" xfId="26443"/>
    <cellStyle name="Заголовок 4 136 4" xfId="26442"/>
    <cellStyle name="Заголовок 4 136 5" xfId="26441"/>
    <cellStyle name="Заголовок 4 136 6" xfId="26440"/>
    <cellStyle name="Заголовок 4 136 7" xfId="26439"/>
    <cellStyle name="Заголовок 4 136 8" xfId="26438"/>
    <cellStyle name="Заголовок 4 137" xfId="26437"/>
    <cellStyle name="Заголовок 4 137 2" xfId="26436"/>
    <cellStyle name="Заголовок 4 137 2 2" xfId="26435"/>
    <cellStyle name="Заголовок 4 137 2 3" xfId="26434"/>
    <cellStyle name="Заголовок 4 137 2 4" xfId="26433"/>
    <cellStyle name="Заголовок 4 137 2 5" xfId="26432"/>
    <cellStyle name="Заголовок 4 137 2 6" xfId="26431"/>
    <cellStyle name="Заголовок 4 137 3" xfId="26430"/>
    <cellStyle name="Заголовок 4 137 4" xfId="26429"/>
    <cellStyle name="Заголовок 4 137 5" xfId="26428"/>
    <cellStyle name="Заголовок 4 137 6" xfId="26427"/>
    <cellStyle name="Заголовок 4 137 7" xfId="26426"/>
    <cellStyle name="Заголовок 4 137 8" xfId="26425"/>
    <cellStyle name="Заголовок 4 138" xfId="26424"/>
    <cellStyle name="Заголовок 4 138 2" xfId="26423"/>
    <cellStyle name="Заголовок 4 138 2 2" xfId="26422"/>
    <cellStyle name="Заголовок 4 138 2 3" xfId="26421"/>
    <cellStyle name="Заголовок 4 138 2 4" xfId="26420"/>
    <cellStyle name="Заголовок 4 138 2 5" xfId="26419"/>
    <cellStyle name="Заголовок 4 138 2 6" xfId="26418"/>
    <cellStyle name="Заголовок 4 138 3" xfId="26417"/>
    <cellStyle name="Заголовок 4 138 4" xfId="26416"/>
    <cellStyle name="Заголовок 4 138 5" xfId="26415"/>
    <cellStyle name="Заголовок 4 138 6" xfId="26414"/>
    <cellStyle name="Заголовок 4 138 7" xfId="26413"/>
    <cellStyle name="Заголовок 4 138 8" xfId="26412"/>
    <cellStyle name="Заголовок 4 139" xfId="26411"/>
    <cellStyle name="Заголовок 4 139 2" xfId="26410"/>
    <cellStyle name="Заголовок 4 139 2 2" xfId="26409"/>
    <cellStyle name="Заголовок 4 139 2 3" xfId="26408"/>
    <cellStyle name="Заголовок 4 139 2 4" xfId="26407"/>
    <cellStyle name="Заголовок 4 139 2 5" xfId="26406"/>
    <cellStyle name="Заголовок 4 139 2 6" xfId="26405"/>
    <cellStyle name="Заголовок 4 139 3" xfId="26404"/>
    <cellStyle name="Заголовок 4 139 4" xfId="26403"/>
    <cellStyle name="Заголовок 4 139 5" xfId="26402"/>
    <cellStyle name="Заголовок 4 139 6" xfId="26401"/>
    <cellStyle name="Заголовок 4 139 7" xfId="26400"/>
    <cellStyle name="Заголовок 4 139 8" xfId="26399"/>
    <cellStyle name="Заголовок 4 14" xfId="26398"/>
    <cellStyle name="Заголовок 4 14 2" xfId="26397"/>
    <cellStyle name="Заголовок 4 14 2 2" xfId="26396"/>
    <cellStyle name="Заголовок 4 14 2 3" xfId="26395"/>
    <cellStyle name="Заголовок 4 14 2 4" xfId="26394"/>
    <cellStyle name="Заголовок 4 14 2 5" xfId="26393"/>
    <cellStyle name="Заголовок 4 14 2 6" xfId="26392"/>
    <cellStyle name="Заголовок 4 14 3" xfId="26391"/>
    <cellStyle name="Заголовок 4 14 4" xfId="26390"/>
    <cellStyle name="Заголовок 4 14 5" xfId="26389"/>
    <cellStyle name="Заголовок 4 14 6" xfId="26388"/>
    <cellStyle name="Заголовок 4 14 7" xfId="26387"/>
    <cellStyle name="Заголовок 4 14 8" xfId="26386"/>
    <cellStyle name="Заголовок 4 140" xfId="26385"/>
    <cellStyle name="Заголовок 4 140 2" xfId="26384"/>
    <cellStyle name="Заголовок 4 140 2 2" xfId="26383"/>
    <cellStyle name="Заголовок 4 140 2 3" xfId="26382"/>
    <cellStyle name="Заголовок 4 140 2 4" xfId="26381"/>
    <cellStyle name="Заголовок 4 140 2 5" xfId="26380"/>
    <cellStyle name="Заголовок 4 140 2 6" xfId="26379"/>
    <cellStyle name="Заголовок 4 140 3" xfId="26378"/>
    <cellStyle name="Заголовок 4 140 4" xfId="26377"/>
    <cellStyle name="Заголовок 4 140 5" xfId="26376"/>
    <cellStyle name="Заголовок 4 140 6" xfId="26375"/>
    <cellStyle name="Заголовок 4 140 7" xfId="26374"/>
    <cellStyle name="Заголовок 4 140 8" xfId="26373"/>
    <cellStyle name="Заголовок 4 141" xfId="26372"/>
    <cellStyle name="Заголовок 4 141 2" xfId="26371"/>
    <cellStyle name="Заголовок 4 141 2 2" xfId="26370"/>
    <cellStyle name="Заголовок 4 141 2 3" xfId="26369"/>
    <cellStyle name="Заголовок 4 141 2 4" xfId="26368"/>
    <cellStyle name="Заголовок 4 141 2 5" xfId="26367"/>
    <cellStyle name="Заголовок 4 141 2 6" xfId="26366"/>
    <cellStyle name="Заголовок 4 141 3" xfId="26365"/>
    <cellStyle name="Заголовок 4 141 4" xfId="26364"/>
    <cellStyle name="Заголовок 4 141 5" xfId="26363"/>
    <cellStyle name="Заголовок 4 141 6" xfId="26362"/>
    <cellStyle name="Заголовок 4 141 7" xfId="26361"/>
    <cellStyle name="Заголовок 4 141 8" xfId="26360"/>
    <cellStyle name="Заголовок 4 142" xfId="26359"/>
    <cellStyle name="Заголовок 4 142 2" xfId="26358"/>
    <cellStyle name="Заголовок 4 142 2 2" xfId="26357"/>
    <cellStyle name="Заголовок 4 142 2 3" xfId="26356"/>
    <cellStyle name="Заголовок 4 142 2 4" xfId="26355"/>
    <cellStyle name="Заголовок 4 142 2 5" xfId="26354"/>
    <cellStyle name="Заголовок 4 142 2 6" xfId="26353"/>
    <cellStyle name="Заголовок 4 142 3" xfId="26352"/>
    <cellStyle name="Заголовок 4 142 4" xfId="26351"/>
    <cellStyle name="Заголовок 4 142 5" xfId="26350"/>
    <cellStyle name="Заголовок 4 142 6" xfId="26349"/>
    <cellStyle name="Заголовок 4 142 7" xfId="26348"/>
    <cellStyle name="Заголовок 4 142 8" xfId="26347"/>
    <cellStyle name="Заголовок 4 143" xfId="26346"/>
    <cellStyle name="Заголовок 4 143 2" xfId="26345"/>
    <cellStyle name="Заголовок 4 143 2 2" xfId="26344"/>
    <cellStyle name="Заголовок 4 143 2 3" xfId="26343"/>
    <cellStyle name="Заголовок 4 143 2 4" xfId="26342"/>
    <cellStyle name="Заголовок 4 143 2 5" xfId="26341"/>
    <cellStyle name="Заголовок 4 143 2 6" xfId="26340"/>
    <cellStyle name="Заголовок 4 143 3" xfId="26339"/>
    <cellStyle name="Заголовок 4 143 4" xfId="26338"/>
    <cellStyle name="Заголовок 4 143 5" xfId="26337"/>
    <cellStyle name="Заголовок 4 143 6" xfId="26336"/>
    <cellStyle name="Заголовок 4 143 7" xfId="26335"/>
    <cellStyle name="Заголовок 4 143 8" xfId="26334"/>
    <cellStyle name="Заголовок 4 144" xfId="26333"/>
    <cellStyle name="Заголовок 4 144 2" xfId="26332"/>
    <cellStyle name="Заголовок 4 144 2 2" xfId="26331"/>
    <cellStyle name="Заголовок 4 144 2 3" xfId="26330"/>
    <cellStyle name="Заголовок 4 144 2 4" xfId="26329"/>
    <cellStyle name="Заголовок 4 144 2 5" xfId="26328"/>
    <cellStyle name="Заголовок 4 144 2 6" xfId="26327"/>
    <cellStyle name="Заголовок 4 144 3" xfId="26326"/>
    <cellStyle name="Заголовок 4 144 4" xfId="26325"/>
    <cellStyle name="Заголовок 4 144 5" xfId="26324"/>
    <cellStyle name="Заголовок 4 144 6" xfId="26323"/>
    <cellStyle name="Заголовок 4 144 7" xfId="26322"/>
    <cellStyle name="Заголовок 4 144 8" xfId="26321"/>
    <cellStyle name="Заголовок 4 145" xfId="26320"/>
    <cellStyle name="Заголовок 4 145 2" xfId="26319"/>
    <cellStyle name="Заголовок 4 145 2 2" xfId="26318"/>
    <cellStyle name="Заголовок 4 145 2 3" xfId="26317"/>
    <cellStyle name="Заголовок 4 145 2 4" xfId="26316"/>
    <cellStyle name="Заголовок 4 145 2 5" xfId="26315"/>
    <cellStyle name="Заголовок 4 145 2 6" xfId="26314"/>
    <cellStyle name="Заголовок 4 145 3" xfId="26313"/>
    <cellStyle name="Заголовок 4 145 4" xfId="26312"/>
    <cellStyle name="Заголовок 4 145 5" xfId="26311"/>
    <cellStyle name="Заголовок 4 145 6" xfId="26310"/>
    <cellStyle name="Заголовок 4 145 7" xfId="26309"/>
    <cellStyle name="Заголовок 4 145 8" xfId="26308"/>
    <cellStyle name="Заголовок 4 146" xfId="26307"/>
    <cellStyle name="Заголовок 4 146 2" xfId="26306"/>
    <cellStyle name="Заголовок 4 146 2 2" xfId="26305"/>
    <cellStyle name="Заголовок 4 146 2 3" xfId="26304"/>
    <cellStyle name="Заголовок 4 146 2 4" xfId="26303"/>
    <cellStyle name="Заголовок 4 146 2 5" xfId="26302"/>
    <cellStyle name="Заголовок 4 146 2 6" xfId="26301"/>
    <cellStyle name="Заголовок 4 146 3" xfId="26300"/>
    <cellStyle name="Заголовок 4 146 4" xfId="26299"/>
    <cellStyle name="Заголовок 4 146 5" xfId="26298"/>
    <cellStyle name="Заголовок 4 146 6" xfId="26297"/>
    <cellStyle name="Заголовок 4 146 7" xfId="26296"/>
    <cellStyle name="Заголовок 4 146 8" xfId="26295"/>
    <cellStyle name="Заголовок 4 147" xfId="26294"/>
    <cellStyle name="Заголовок 4 147 2" xfId="26293"/>
    <cellStyle name="Заголовок 4 147 2 2" xfId="26292"/>
    <cellStyle name="Заголовок 4 147 2 3" xfId="26291"/>
    <cellStyle name="Заголовок 4 147 2 4" xfId="26290"/>
    <cellStyle name="Заголовок 4 147 2 5" xfId="26289"/>
    <cellStyle name="Заголовок 4 147 2 6" xfId="26288"/>
    <cellStyle name="Заголовок 4 147 3" xfId="26287"/>
    <cellStyle name="Заголовок 4 147 4" xfId="26286"/>
    <cellStyle name="Заголовок 4 147 5" xfId="26285"/>
    <cellStyle name="Заголовок 4 147 6" xfId="26284"/>
    <cellStyle name="Заголовок 4 147 7" xfId="26283"/>
    <cellStyle name="Заголовок 4 147 8" xfId="26282"/>
    <cellStyle name="Заголовок 4 148" xfId="26281"/>
    <cellStyle name="Заголовок 4 148 2" xfId="26280"/>
    <cellStyle name="Заголовок 4 148 2 2" xfId="26279"/>
    <cellStyle name="Заголовок 4 148 2 3" xfId="26278"/>
    <cellStyle name="Заголовок 4 148 2 4" xfId="26277"/>
    <cellStyle name="Заголовок 4 148 2 5" xfId="26276"/>
    <cellStyle name="Заголовок 4 148 2 6" xfId="26275"/>
    <cellStyle name="Заголовок 4 148 3" xfId="26274"/>
    <cellStyle name="Заголовок 4 148 4" xfId="26273"/>
    <cellStyle name="Заголовок 4 148 5" xfId="26272"/>
    <cellStyle name="Заголовок 4 148 6" xfId="26271"/>
    <cellStyle name="Заголовок 4 148 7" xfId="26270"/>
    <cellStyle name="Заголовок 4 148 8" xfId="26269"/>
    <cellStyle name="Заголовок 4 149" xfId="26268"/>
    <cellStyle name="Заголовок 4 149 2" xfId="26267"/>
    <cellStyle name="Заголовок 4 149 2 2" xfId="26266"/>
    <cellStyle name="Заголовок 4 149 2 3" xfId="26265"/>
    <cellStyle name="Заголовок 4 149 2 4" xfId="26264"/>
    <cellStyle name="Заголовок 4 149 2 5" xfId="26263"/>
    <cellStyle name="Заголовок 4 149 2 6" xfId="26262"/>
    <cellStyle name="Заголовок 4 149 3" xfId="26261"/>
    <cellStyle name="Заголовок 4 149 4" xfId="26260"/>
    <cellStyle name="Заголовок 4 149 5" xfId="26259"/>
    <cellStyle name="Заголовок 4 149 6" xfId="26258"/>
    <cellStyle name="Заголовок 4 149 7" xfId="26257"/>
    <cellStyle name="Заголовок 4 149 8" xfId="26256"/>
    <cellStyle name="Заголовок 4 15" xfId="26255"/>
    <cellStyle name="Заголовок 4 15 2" xfId="26254"/>
    <cellStyle name="Заголовок 4 15 2 2" xfId="26253"/>
    <cellStyle name="Заголовок 4 15 2 3" xfId="26252"/>
    <cellStyle name="Заголовок 4 15 2 4" xfId="26251"/>
    <cellStyle name="Заголовок 4 15 2 5" xfId="26250"/>
    <cellStyle name="Заголовок 4 15 2 6" xfId="26249"/>
    <cellStyle name="Заголовок 4 15 3" xfId="26248"/>
    <cellStyle name="Заголовок 4 15 4" xfId="26247"/>
    <cellStyle name="Заголовок 4 15 5" xfId="26246"/>
    <cellStyle name="Заголовок 4 15 6" xfId="26245"/>
    <cellStyle name="Заголовок 4 15 7" xfId="26244"/>
    <cellStyle name="Заголовок 4 15 8" xfId="26243"/>
    <cellStyle name="Заголовок 4 150" xfId="26242"/>
    <cellStyle name="Заголовок 4 150 2" xfId="26241"/>
    <cellStyle name="Заголовок 4 150 2 2" xfId="26240"/>
    <cellStyle name="Заголовок 4 150 2 3" xfId="26239"/>
    <cellStyle name="Заголовок 4 150 2 4" xfId="26238"/>
    <cellStyle name="Заголовок 4 150 2 5" xfId="26237"/>
    <cellStyle name="Заголовок 4 150 2 6" xfId="26236"/>
    <cellStyle name="Заголовок 4 150 3" xfId="26235"/>
    <cellStyle name="Заголовок 4 150 4" xfId="26234"/>
    <cellStyle name="Заголовок 4 150 5" xfId="26233"/>
    <cellStyle name="Заголовок 4 150 6" xfId="26232"/>
    <cellStyle name="Заголовок 4 150 7" xfId="26231"/>
    <cellStyle name="Заголовок 4 150 8" xfId="26230"/>
    <cellStyle name="Заголовок 4 151" xfId="26229"/>
    <cellStyle name="Заголовок 4 151 2" xfId="26228"/>
    <cellStyle name="Заголовок 4 151 2 2" xfId="26227"/>
    <cellStyle name="Заголовок 4 151 2 3" xfId="26226"/>
    <cellStyle name="Заголовок 4 151 2 4" xfId="26225"/>
    <cellStyle name="Заголовок 4 151 2 5" xfId="26224"/>
    <cellStyle name="Заголовок 4 151 2 6" xfId="26223"/>
    <cellStyle name="Заголовок 4 151 3" xfId="26222"/>
    <cellStyle name="Заголовок 4 151 4" xfId="26221"/>
    <cellStyle name="Заголовок 4 151 5" xfId="26220"/>
    <cellStyle name="Заголовок 4 151 6" xfId="26219"/>
    <cellStyle name="Заголовок 4 151 7" xfId="26218"/>
    <cellStyle name="Заголовок 4 151 8" xfId="26217"/>
    <cellStyle name="Заголовок 4 152" xfId="26216"/>
    <cellStyle name="Заголовок 4 152 2" xfId="26215"/>
    <cellStyle name="Заголовок 4 152 2 2" xfId="26214"/>
    <cellStyle name="Заголовок 4 152 2 3" xfId="26213"/>
    <cellStyle name="Заголовок 4 152 2 4" xfId="26212"/>
    <cellStyle name="Заголовок 4 152 2 5" xfId="26211"/>
    <cellStyle name="Заголовок 4 152 2 6" xfId="26210"/>
    <cellStyle name="Заголовок 4 152 3" xfId="26209"/>
    <cellStyle name="Заголовок 4 152 4" xfId="26208"/>
    <cellStyle name="Заголовок 4 152 5" xfId="26207"/>
    <cellStyle name="Заголовок 4 152 6" xfId="26206"/>
    <cellStyle name="Заголовок 4 152 7" xfId="26205"/>
    <cellStyle name="Заголовок 4 152 8" xfId="26204"/>
    <cellStyle name="Заголовок 4 16" xfId="26203"/>
    <cellStyle name="Заголовок 4 16 2" xfId="26202"/>
    <cellStyle name="Заголовок 4 16 2 2" xfId="26201"/>
    <cellStyle name="Заголовок 4 16 2 3" xfId="26200"/>
    <cellStyle name="Заголовок 4 16 2 4" xfId="26199"/>
    <cellStyle name="Заголовок 4 16 2 5" xfId="26198"/>
    <cellStyle name="Заголовок 4 16 2 6" xfId="26197"/>
    <cellStyle name="Заголовок 4 16 3" xfId="26196"/>
    <cellStyle name="Заголовок 4 16 4" xfId="26195"/>
    <cellStyle name="Заголовок 4 16 5" xfId="26194"/>
    <cellStyle name="Заголовок 4 16 6" xfId="26193"/>
    <cellStyle name="Заголовок 4 16 7" xfId="26192"/>
    <cellStyle name="Заголовок 4 16 8" xfId="26191"/>
    <cellStyle name="Заголовок 4 17" xfId="26190"/>
    <cellStyle name="Заголовок 4 17 2" xfId="26189"/>
    <cellStyle name="Заголовок 4 17 2 2" xfId="26188"/>
    <cellStyle name="Заголовок 4 17 2 3" xfId="26187"/>
    <cellStyle name="Заголовок 4 17 2 4" xfId="26186"/>
    <cellStyle name="Заголовок 4 17 2 5" xfId="26185"/>
    <cellStyle name="Заголовок 4 17 2 6" xfId="26184"/>
    <cellStyle name="Заголовок 4 17 3" xfId="26183"/>
    <cellStyle name="Заголовок 4 17 4" xfId="26182"/>
    <cellStyle name="Заголовок 4 17 5" xfId="26181"/>
    <cellStyle name="Заголовок 4 17 6" xfId="26180"/>
    <cellStyle name="Заголовок 4 17 7" xfId="26179"/>
    <cellStyle name="Заголовок 4 17 8" xfId="26178"/>
    <cellStyle name="Заголовок 4 18" xfId="26177"/>
    <cellStyle name="Заголовок 4 18 2" xfId="26176"/>
    <cellStyle name="Заголовок 4 18 2 2" xfId="26175"/>
    <cellStyle name="Заголовок 4 18 2 3" xfId="26174"/>
    <cellStyle name="Заголовок 4 18 2 4" xfId="26173"/>
    <cellStyle name="Заголовок 4 18 2 5" xfId="26172"/>
    <cellStyle name="Заголовок 4 18 2 6" xfId="26171"/>
    <cellStyle name="Заголовок 4 18 3" xfId="26170"/>
    <cellStyle name="Заголовок 4 18 4" xfId="26169"/>
    <cellStyle name="Заголовок 4 18 5" xfId="26168"/>
    <cellStyle name="Заголовок 4 18 6" xfId="26167"/>
    <cellStyle name="Заголовок 4 18 7" xfId="26166"/>
    <cellStyle name="Заголовок 4 18 8" xfId="26165"/>
    <cellStyle name="Заголовок 4 19" xfId="26164"/>
    <cellStyle name="Заголовок 4 19 2" xfId="26163"/>
    <cellStyle name="Заголовок 4 19 2 2" xfId="26162"/>
    <cellStyle name="Заголовок 4 19 2 3" xfId="26161"/>
    <cellStyle name="Заголовок 4 19 2 4" xfId="26160"/>
    <cellStyle name="Заголовок 4 19 2 5" xfId="26159"/>
    <cellStyle name="Заголовок 4 19 2 6" xfId="26158"/>
    <cellStyle name="Заголовок 4 19 3" xfId="26157"/>
    <cellStyle name="Заголовок 4 19 4" xfId="26156"/>
    <cellStyle name="Заголовок 4 19 5" xfId="26155"/>
    <cellStyle name="Заголовок 4 19 6" xfId="26154"/>
    <cellStyle name="Заголовок 4 19 7" xfId="26153"/>
    <cellStyle name="Заголовок 4 19 8" xfId="26152"/>
    <cellStyle name="Заголовок 4 2" xfId="26151"/>
    <cellStyle name="Заголовок 4 2 10" xfId="26150"/>
    <cellStyle name="Заголовок 4 2 11" xfId="26149"/>
    <cellStyle name="Заголовок 4 2 12" xfId="26148"/>
    <cellStyle name="Заголовок 4 2 13" xfId="26147"/>
    <cellStyle name="Заголовок 4 2 14" xfId="26146"/>
    <cellStyle name="Заголовок 4 2 15" xfId="26145"/>
    <cellStyle name="Заголовок 4 2 16" xfId="26144"/>
    <cellStyle name="Заголовок 4 2 2" xfId="26143"/>
    <cellStyle name="Заголовок 4 2 2 10" xfId="26142"/>
    <cellStyle name="Заголовок 4 2 2 10 2" xfId="26141"/>
    <cellStyle name="Заголовок 4 2 2 10 2 2" xfId="26140"/>
    <cellStyle name="Заголовок 4 2 2 10 2 3" xfId="26139"/>
    <cellStyle name="Заголовок 4 2 2 10 2 4" xfId="26138"/>
    <cellStyle name="Заголовок 4 2 2 10 2 5" xfId="26137"/>
    <cellStyle name="Заголовок 4 2 2 10 2 6" xfId="26136"/>
    <cellStyle name="Заголовок 4 2 2 10 3" xfId="26135"/>
    <cellStyle name="Заголовок 4 2 2 10 4" xfId="26134"/>
    <cellStyle name="Заголовок 4 2 2 10 5" xfId="26133"/>
    <cellStyle name="Заголовок 4 2 2 10 6" xfId="26132"/>
    <cellStyle name="Заголовок 4 2 2 10 7" xfId="26131"/>
    <cellStyle name="Заголовок 4 2 2 10 8" xfId="26130"/>
    <cellStyle name="Заголовок 4 2 2 11" xfId="26129"/>
    <cellStyle name="Заголовок 4 2 2 11 2" xfId="26128"/>
    <cellStyle name="Заголовок 4 2 2 11 2 2" xfId="26127"/>
    <cellStyle name="Заголовок 4 2 2 11 2 3" xfId="26126"/>
    <cellStyle name="Заголовок 4 2 2 11 2 4" xfId="26125"/>
    <cellStyle name="Заголовок 4 2 2 11 2 5" xfId="26124"/>
    <cellStyle name="Заголовок 4 2 2 11 2 6" xfId="26123"/>
    <cellStyle name="Заголовок 4 2 2 11 3" xfId="26122"/>
    <cellStyle name="Заголовок 4 2 2 11 4" xfId="26121"/>
    <cellStyle name="Заголовок 4 2 2 11 5" xfId="26120"/>
    <cellStyle name="Заголовок 4 2 2 11 6" xfId="26119"/>
    <cellStyle name="Заголовок 4 2 2 11 7" xfId="26118"/>
    <cellStyle name="Заголовок 4 2 2 11 8" xfId="26117"/>
    <cellStyle name="Заголовок 4 2 2 12" xfId="26116"/>
    <cellStyle name="Заголовок 4 2 2 12 2" xfId="26115"/>
    <cellStyle name="Заголовок 4 2 2 12 2 2" xfId="26114"/>
    <cellStyle name="Заголовок 4 2 2 12 2 3" xfId="26113"/>
    <cellStyle name="Заголовок 4 2 2 12 2 4" xfId="26112"/>
    <cellStyle name="Заголовок 4 2 2 12 2 5" xfId="26111"/>
    <cellStyle name="Заголовок 4 2 2 12 2 6" xfId="26110"/>
    <cellStyle name="Заголовок 4 2 2 12 3" xfId="26109"/>
    <cellStyle name="Заголовок 4 2 2 12 4" xfId="26108"/>
    <cellStyle name="Заголовок 4 2 2 12 5" xfId="26107"/>
    <cellStyle name="Заголовок 4 2 2 12 6" xfId="26106"/>
    <cellStyle name="Заголовок 4 2 2 12 7" xfId="26105"/>
    <cellStyle name="Заголовок 4 2 2 12 8" xfId="26104"/>
    <cellStyle name="Заголовок 4 2 2 13" xfId="26103"/>
    <cellStyle name="Заголовок 4 2 2 13 2" xfId="26102"/>
    <cellStyle name="Заголовок 4 2 2 13 2 2" xfId="26101"/>
    <cellStyle name="Заголовок 4 2 2 13 2 3" xfId="26100"/>
    <cellStyle name="Заголовок 4 2 2 13 2 4" xfId="26099"/>
    <cellStyle name="Заголовок 4 2 2 13 2 5" xfId="26098"/>
    <cellStyle name="Заголовок 4 2 2 13 2 6" xfId="26097"/>
    <cellStyle name="Заголовок 4 2 2 13 3" xfId="26096"/>
    <cellStyle name="Заголовок 4 2 2 13 4" xfId="26095"/>
    <cellStyle name="Заголовок 4 2 2 13 5" xfId="26094"/>
    <cellStyle name="Заголовок 4 2 2 13 6" xfId="26093"/>
    <cellStyle name="Заголовок 4 2 2 13 7" xfId="26092"/>
    <cellStyle name="Заголовок 4 2 2 13 8" xfId="26091"/>
    <cellStyle name="Заголовок 4 2 2 14" xfId="26090"/>
    <cellStyle name="Заголовок 4 2 2 14 2" xfId="26089"/>
    <cellStyle name="Заголовок 4 2 2 14 3" xfId="26088"/>
    <cellStyle name="Заголовок 4 2 2 14 4" xfId="26087"/>
    <cellStyle name="Заголовок 4 2 2 14 5" xfId="26086"/>
    <cellStyle name="Заголовок 4 2 2 14 6" xfId="26085"/>
    <cellStyle name="Заголовок 4 2 2 15" xfId="26084"/>
    <cellStyle name="Заголовок 4 2 2 16" xfId="26083"/>
    <cellStyle name="Заголовок 4 2 2 17" xfId="26082"/>
    <cellStyle name="Заголовок 4 2 2 18" xfId="26081"/>
    <cellStyle name="Заголовок 4 2 2 19" xfId="26080"/>
    <cellStyle name="Заголовок 4 2 2 2" xfId="26079"/>
    <cellStyle name="Заголовок 4 2 2 2 2" xfId="26078"/>
    <cellStyle name="Заголовок 4 2 2 2 2 2" xfId="26077"/>
    <cellStyle name="Заголовок 4 2 2 2 2 3" xfId="26076"/>
    <cellStyle name="Заголовок 4 2 2 2 2 4" xfId="26075"/>
    <cellStyle name="Заголовок 4 2 2 2 2 5" xfId="26074"/>
    <cellStyle name="Заголовок 4 2 2 2 2 6" xfId="26073"/>
    <cellStyle name="Заголовок 4 2 2 2 3" xfId="26072"/>
    <cellStyle name="Заголовок 4 2 2 2 4" xfId="26071"/>
    <cellStyle name="Заголовок 4 2 2 2 5" xfId="26070"/>
    <cellStyle name="Заголовок 4 2 2 2 6" xfId="26069"/>
    <cellStyle name="Заголовок 4 2 2 2 7" xfId="26068"/>
    <cellStyle name="Заголовок 4 2 2 2 8" xfId="26067"/>
    <cellStyle name="Заголовок 4 2 2 20" xfId="26066"/>
    <cellStyle name="Заголовок 4 2 2 21" xfId="26065"/>
    <cellStyle name="Заголовок 4 2 2 22" xfId="26064"/>
    <cellStyle name="Заголовок 4 2 2 23" xfId="26063"/>
    <cellStyle name="Заголовок 4 2 2 24" xfId="26062"/>
    <cellStyle name="Заголовок 4 2 2 25" xfId="26061"/>
    <cellStyle name="Заголовок 4 2 2 26" xfId="26060"/>
    <cellStyle name="Заголовок 4 2 2 3" xfId="26059"/>
    <cellStyle name="Заголовок 4 2 2 3 2" xfId="26058"/>
    <cellStyle name="Заголовок 4 2 2 3 2 2" xfId="26057"/>
    <cellStyle name="Заголовок 4 2 2 3 2 3" xfId="26056"/>
    <cellStyle name="Заголовок 4 2 2 3 2 4" xfId="26055"/>
    <cellStyle name="Заголовок 4 2 2 3 2 5" xfId="26054"/>
    <cellStyle name="Заголовок 4 2 2 3 2 6" xfId="26053"/>
    <cellStyle name="Заголовок 4 2 2 3 3" xfId="26052"/>
    <cellStyle name="Заголовок 4 2 2 3 4" xfId="26051"/>
    <cellStyle name="Заголовок 4 2 2 3 5" xfId="26050"/>
    <cellStyle name="Заголовок 4 2 2 3 6" xfId="26049"/>
    <cellStyle name="Заголовок 4 2 2 3 7" xfId="26048"/>
    <cellStyle name="Заголовок 4 2 2 3 8" xfId="26047"/>
    <cellStyle name="Заголовок 4 2 2 4" xfId="26046"/>
    <cellStyle name="Заголовок 4 2 2 4 2" xfId="26045"/>
    <cellStyle name="Заголовок 4 2 2 4 2 2" xfId="26044"/>
    <cellStyle name="Заголовок 4 2 2 4 2 3" xfId="26043"/>
    <cellStyle name="Заголовок 4 2 2 4 2 4" xfId="26042"/>
    <cellStyle name="Заголовок 4 2 2 4 2 5" xfId="26041"/>
    <cellStyle name="Заголовок 4 2 2 4 2 6" xfId="26040"/>
    <cellStyle name="Заголовок 4 2 2 4 3" xfId="26039"/>
    <cellStyle name="Заголовок 4 2 2 4 4" xfId="26038"/>
    <cellStyle name="Заголовок 4 2 2 4 5" xfId="26037"/>
    <cellStyle name="Заголовок 4 2 2 4 6" xfId="26036"/>
    <cellStyle name="Заголовок 4 2 2 4 7" xfId="26035"/>
    <cellStyle name="Заголовок 4 2 2 4 8" xfId="26034"/>
    <cellStyle name="Заголовок 4 2 2 5" xfId="26033"/>
    <cellStyle name="Заголовок 4 2 2 5 2" xfId="26032"/>
    <cellStyle name="Заголовок 4 2 2 5 2 2" xfId="26031"/>
    <cellStyle name="Заголовок 4 2 2 5 2 3" xfId="26030"/>
    <cellStyle name="Заголовок 4 2 2 5 2 4" xfId="26029"/>
    <cellStyle name="Заголовок 4 2 2 5 2 5" xfId="26028"/>
    <cellStyle name="Заголовок 4 2 2 5 2 6" xfId="26027"/>
    <cellStyle name="Заголовок 4 2 2 5 3" xfId="26026"/>
    <cellStyle name="Заголовок 4 2 2 5 4" xfId="26025"/>
    <cellStyle name="Заголовок 4 2 2 5 5" xfId="26024"/>
    <cellStyle name="Заголовок 4 2 2 5 6" xfId="26023"/>
    <cellStyle name="Заголовок 4 2 2 5 7" xfId="26022"/>
    <cellStyle name="Заголовок 4 2 2 5 8" xfId="26021"/>
    <cellStyle name="Заголовок 4 2 2 6" xfId="26020"/>
    <cellStyle name="Заголовок 4 2 2 6 2" xfId="26019"/>
    <cellStyle name="Заголовок 4 2 2 6 2 2" xfId="26018"/>
    <cellStyle name="Заголовок 4 2 2 6 2 3" xfId="26017"/>
    <cellStyle name="Заголовок 4 2 2 6 2 4" xfId="26016"/>
    <cellStyle name="Заголовок 4 2 2 6 2 5" xfId="26015"/>
    <cellStyle name="Заголовок 4 2 2 6 2 6" xfId="26014"/>
    <cellStyle name="Заголовок 4 2 2 6 3" xfId="26013"/>
    <cellStyle name="Заголовок 4 2 2 6 4" xfId="26012"/>
    <cellStyle name="Заголовок 4 2 2 6 5" xfId="26011"/>
    <cellStyle name="Заголовок 4 2 2 6 6" xfId="26010"/>
    <cellStyle name="Заголовок 4 2 2 6 7" xfId="26009"/>
    <cellStyle name="Заголовок 4 2 2 6 8" xfId="26008"/>
    <cellStyle name="Заголовок 4 2 2 7" xfId="26007"/>
    <cellStyle name="Заголовок 4 2 2 7 2" xfId="26006"/>
    <cellStyle name="Заголовок 4 2 2 7 2 2" xfId="26005"/>
    <cellStyle name="Заголовок 4 2 2 7 2 3" xfId="26004"/>
    <cellStyle name="Заголовок 4 2 2 7 2 4" xfId="26003"/>
    <cellStyle name="Заголовок 4 2 2 7 2 5" xfId="26002"/>
    <cellStyle name="Заголовок 4 2 2 7 2 6" xfId="26001"/>
    <cellStyle name="Заголовок 4 2 2 7 3" xfId="26000"/>
    <cellStyle name="Заголовок 4 2 2 7 4" xfId="25999"/>
    <cellStyle name="Заголовок 4 2 2 7 5" xfId="25998"/>
    <cellStyle name="Заголовок 4 2 2 7 6" xfId="25997"/>
    <cellStyle name="Заголовок 4 2 2 7 7" xfId="25996"/>
    <cellStyle name="Заголовок 4 2 2 7 8" xfId="25995"/>
    <cellStyle name="Заголовок 4 2 2 8" xfId="25994"/>
    <cellStyle name="Заголовок 4 2 2 8 2" xfId="25993"/>
    <cellStyle name="Заголовок 4 2 2 8 2 2" xfId="25992"/>
    <cellStyle name="Заголовок 4 2 2 8 2 3" xfId="25991"/>
    <cellStyle name="Заголовок 4 2 2 8 2 4" xfId="25990"/>
    <cellStyle name="Заголовок 4 2 2 8 2 5" xfId="25989"/>
    <cellStyle name="Заголовок 4 2 2 8 2 6" xfId="25988"/>
    <cellStyle name="Заголовок 4 2 2 8 3" xfId="25987"/>
    <cellStyle name="Заголовок 4 2 2 8 4" xfId="25986"/>
    <cellStyle name="Заголовок 4 2 2 8 5" xfId="25985"/>
    <cellStyle name="Заголовок 4 2 2 8 6" xfId="25984"/>
    <cellStyle name="Заголовок 4 2 2 8 7" xfId="25983"/>
    <cellStyle name="Заголовок 4 2 2 8 8" xfId="25982"/>
    <cellStyle name="Заголовок 4 2 2 9" xfId="25981"/>
    <cellStyle name="Заголовок 4 2 2 9 2" xfId="25980"/>
    <cellStyle name="Заголовок 4 2 2 9 2 2" xfId="25979"/>
    <cellStyle name="Заголовок 4 2 2 9 2 3" xfId="25978"/>
    <cellStyle name="Заголовок 4 2 2 9 2 4" xfId="25977"/>
    <cellStyle name="Заголовок 4 2 2 9 2 5" xfId="25976"/>
    <cellStyle name="Заголовок 4 2 2 9 2 6" xfId="25975"/>
    <cellStyle name="Заголовок 4 2 2 9 3" xfId="25974"/>
    <cellStyle name="Заголовок 4 2 2 9 4" xfId="25973"/>
    <cellStyle name="Заголовок 4 2 2 9 5" xfId="25972"/>
    <cellStyle name="Заголовок 4 2 2 9 6" xfId="25971"/>
    <cellStyle name="Заголовок 4 2 2 9 7" xfId="25970"/>
    <cellStyle name="Заголовок 4 2 2 9 8" xfId="25969"/>
    <cellStyle name="Заголовок 4 2 3" xfId="25968"/>
    <cellStyle name="Заголовок 4 2 3 2" xfId="25967"/>
    <cellStyle name="Заголовок 4 2 3 2 2" xfId="25966"/>
    <cellStyle name="Заголовок 4 2 3 2 3" xfId="25965"/>
    <cellStyle name="Заголовок 4 2 3 2 4" xfId="25964"/>
    <cellStyle name="Заголовок 4 2 3 2 5" xfId="25963"/>
    <cellStyle name="Заголовок 4 2 3 2 6" xfId="25962"/>
    <cellStyle name="Заголовок 4 2 3 3" xfId="25961"/>
    <cellStyle name="Заголовок 4 2 3 4" xfId="25960"/>
    <cellStyle name="Заголовок 4 2 3 5" xfId="25959"/>
    <cellStyle name="Заголовок 4 2 3 6" xfId="25958"/>
    <cellStyle name="Заголовок 4 2 3 7" xfId="25957"/>
    <cellStyle name="Заголовок 4 2 3 8" xfId="25956"/>
    <cellStyle name="Заголовок 4 2 4" xfId="25955"/>
    <cellStyle name="Заголовок 4 2 4 2" xfId="25954"/>
    <cellStyle name="Заголовок 4 2 4 3" xfId="25953"/>
    <cellStyle name="Заголовок 4 2 4 4" xfId="25952"/>
    <cellStyle name="Заголовок 4 2 4 5" xfId="25951"/>
    <cellStyle name="Заголовок 4 2 4 6" xfId="25950"/>
    <cellStyle name="Заголовок 4 2 5" xfId="25949"/>
    <cellStyle name="Заголовок 4 2 6" xfId="25948"/>
    <cellStyle name="Заголовок 4 2 7" xfId="25947"/>
    <cellStyle name="Заголовок 4 2 8" xfId="25946"/>
    <cellStyle name="Заголовок 4 2 9" xfId="25945"/>
    <cellStyle name="Заголовок 4 20" xfId="25944"/>
    <cellStyle name="Заголовок 4 20 2" xfId="25943"/>
    <cellStyle name="Заголовок 4 20 2 2" xfId="25942"/>
    <cellStyle name="Заголовок 4 20 2 3" xfId="25941"/>
    <cellStyle name="Заголовок 4 20 2 4" xfId="25940"/>
    <cellStyle name="Заголовок 4 20 2 5" xfId="25939"/>
    <cellStyle name="Заголовок 4 20 2 6" xfId="25938"/>
    <cellStyle name="Заголовок 4 20 3" xfId="25937"/>
    <cellStyle name="Заголовок 4 20 4" xfId="25936"/>
    <cellStyle name="Заголовок 4 20 5" xfId="25935"/>
    <cellStyle name="Заголовок 4 20 6" xfId="25934"/>
    <cellStyle name="Заголовок 4 20 7" xfId="25933"/>
    <cellStyle name="Заголовок 4 20 8" xfId="25932"/>
    <cellStyle name="Заголовок 4 21" xfId="25931"/>
    <cellStyle name="Заголовок 4 21 2" xfId="25930"/>
    <cellStyle name="Заголовок 4 21 2 2" xfId="25929"/>
    <cellStyle name="Заголовок 4 21 2 3" xfId="25928"/>
    <cellStyle name="Заголовок 4 21 2 4" xfId="25927"/>
    <cellStyle name="Заголовок 4 21 2 5" xfId="25926"/>
    <cellStyle name="Заголовок 4 21 2 6" xfId="25925"/>
    <cellStyle name="Заголовок 4 21 3" xfId="25924"/>
    <cellStyle name="Заголовок 4 21 4" xfId="25923"/>
    <cellStyle name="Заголовок 4 21 5" xfId="25922"/>
    <cellStyle name="Заголовок 4 21 6" xfId="25921"/>
    <cellStyle name="Заголовок 4 21 7" xfId="25920"/>
    <cellStyle name="Заголовок 4 21 8" xfId="25919"/>
    <cellStyle name="Заголовок 4 22" xfId="25918"/>
    <cellStyle name="Заголовок 4 22 2" xfId="25917"/>
    <cellStyle name="Заголовок 4 22 2 2" xfId="25916"/>
    <cellStyle name="Заголовок 4 22 2 3" xfId="25915"/>
    <cellStyle name="Заголовок 4 22 2 4" xfId="25914"/>
    <cellStyle name="Заголовок 4 22 2 5" xfId="25913"/>
    <cellStyle name="Заголовок 4 22 2 6" xfId="25912"/>
    <cellStyle name="Заголовок 4 22 3" xfId="25911"/>
    <cellStyle name="Заголовок 4 22 4" xfId="25910"/>
    <cellStyle name="Заголовок 4 22 5" xfId="25909"/>
    <cellStyle name="Заголовок 4 22 6" xfId="25908"/>
    <cellStyle name="Заголовок 4 22 7" xfId="25907"/>
    <cellStyle name="Заголовок 4 22 8" xfId="25906"/>
    <cellStyle name="Заголовок 4 23" xfId="25905"/>
    <cellStyle name="Заголовок 4 23 2" xfId="25904"/>
    <cellStyle name="Заголовок 4 23 2 2" xfId="25903"/>
    <cellStyle name="Заголовок 4 23 2 3" xfId="25902"/>
    <cellStyle name="Заголовок 4 23 2 4" xfId="25901"/>
    <cellStyle name="Заголовок 4 23 2 5" xfId="25900"/>
    <cellStyle name="Заголовок 4 23 2 6" xfId="25899"/>
    <cellStyle name="Заголовок 4 23 3" xfId="25898"/>
    <cellStyle name="Заголовок 4 23 4" xfId="25897"/>
    <cellStyle name="Заголовок 4 23 5" xfId="25896"/>
    <cellStyle name="Заголовок 4 23 6" xfId="25895"/>
    <cellStyle name="Заголовок 4 23 7" xfId="25894"/>
    <cellStyle name="Заголовок 4 23 8" xfId="25893"/>
    <cellStyle name="Заголовок 4 24" xfId="25892"/>
    <cellStyle name="Заголовок 4 24 2" xfId="25891"/>
    <cellStyle name="Заголовок 4 24 2 2" xfId="25890"/>
    <cellStyle name="Заголовок 4 24 2 3" xfId="25889"/>
    <cellStyle name="Заголовок 4 24 2 4" xfId="25888"/>
    <cellStyle name="Заголовок 4 24 2 5" xfId="25887"/>
    <cellStyle name="Заголовок 4 24 2 6" xfId="25886"/>
    <cellStyle name="Заголовок 4 24 3" xfId="25885"/>
    <cellStyle name="Заголовок 4 24 4" xfId="25884"/>
    <cellStyle name="Заголовок 4 24 5" xfId="25883"/>
    <cellStyle name="Заголовок 4 24 6" xfId="25882"/>
    <cellStyle name="Заголовок 4 24 7" xfId="25881"/>
    <cellStyle name="Заголовок 4 24 8" xfId="25880"/>
    <cellStyle name="Заголовок 4 25" xfId="25879"/>
    <cellStyle name="Заголовок 4 25 2" xfId="25878"/>
    <cellStyle name="Заголовок 4 25 2 2" xfId="25877"/>
    <cellStyle name="Заголовок 4 25 2 3" xfId="25876"/>
    <cellStyle name="Заголовок 4 25 2 4" xfId="25875"/>
    <cellStyle name="Заголовок 4 25 2 5" xfId="25874"/>
    <cellStyle name="Заголовок 4 25 2 6" xfId="25873"/>
    <cellStyle name="Заголовок 4 25 3" xfId="25872"/>
    <cellStyle name="Заголовок 4 25 4" xfId="25871"/>
    <cellStyle name="Заголовок 4 25 5" xfId="25870"/>
    <cellStyle name="Заголовок 4 25 6" xfId="25869"/>
    <cellStyle name="Заголовок 4 25 7" xfId="25868"/>
    <cellStyle name="Заголовок 4 25 8" xfId="25867"/>
    <cellStyle name="Заголовок 4 26" xfId="25866"/>
    <cellStyle name="Заголовок 4 26 2" xfId="25865"/>
    <cellStyle name="Заголовок 4 26 2 2" xfId="25864"/>
    <cellStyle name="Заголовок 4 26 2 3" xfId="25863"/>
    <cellStyle name="Заголовок 4 26 2 4" xfId="25862"/>
    <cellStyle name="Заголовок 4 26 2 5" xfId="25861"/>
    <cellStyle name="Заголовок 4 26 2 6" xfId="25860"/>
    <cellStyle name="Заголовок 4 26 3" xfId="25859"/>
    <cellStyle name="Заголовок 4 26 4" xfId="25858"/>
    <cellStyle name="Заголовок 4 26 5" xfId="25857"/>
    <cellStyle name="Заголовок 4 26 6" xfId="25856"/>
    <cellStyle name="Заголовок 4 26 7" xfId="25855"/>
    <cellStyle name="Заголовок 4 26 8" xfId="25854"/>
    <cellStyle name="Заголовок 4 27" xfId="25853"/>
    <cellStyle name="Заголовок 4 27 2" xfId="25852"/>
    <cellStyle name="Заголовок 4 27 2 2" xfId="25851"/>
    <cellStyle name="Заголовок 4 27 2 3" xfId="25850"/>
    <cellStyle name="Заголовок 4 27 2 4" xfId="25849"/>
    <cellStyle name="Заголовок 4 27 2 5" xfId="25848"/>
    <cellStyle name="Заголовок 4 27 2 6" xfId="25847"/>
    <cellStyle name="Заголовок 4 27 3" xfId="25846"/>
    <cellStyle name="Заголовок 4 27 4" xfId="25845"/>
    <cellStyle name="Заголовок 4 27 5" xfId="25844"/>
    <cellStyle name="Заголовок 4 27 6" xfId="25843"/>
    <cellStyle name="Заголовок 4 27 7" xfId="25842"/>
    <cellStyle name="Заголовок 4 27 8" xfId="25841"/>
    <cellStyle name="Заголовок 4 28" xfId="25840"/>
    <cellStyle name="Заголовок 4 28 2" xfId="25839"/>
    <cellStyle name="Заголовок 4 28 2 2" xfId="25838"/>
    <cellStyle name="Заголовок 4 28 2 3" xfId="25837"/>
    <cellStyle name="Заголовок 4 28 2 4" xfId="25836"/>
    <cellStyle name="Заголовок 4 28 2 5" xfId="25835"/>
    <cellStyle name="Заголовок 4 28 2 6" xfId="25834"/>
    <cellStyle name="Заголовок 4 28 3" xfId="25833"/>
    <cellStyle name="Заголовок 4 28 4" xfId="25832"/>
    <cellStyle name="Заголовок 4 28 5" xfId="25831"/>
    <cellStyle name="Заголовок 4 28 6" xfId="25830"/>
    <cellStyle name="Заголовок 4 28 7" xfId="25829"/>
    <cellStyle name="Заголовок 4 28 8" xfId="25828"/>
    <cellStyle name="Заголовок 4 29" xfId="25827"/>
    <cellStyle name="Заголовок 4 29 2" xfId="25826"/>
    <cellStyle name="Заголовок 4 29 2 2" xfId="25825"/>
    <cellStyle name="Заголовок 4 29 2 3" xfId="25824"/>
    <cellStyle name="Заголовок 4 29 2 4" xfId="25823"/>
    <cellStyle name="Заголовок 4 29 2 5" xfId="25822"/>
    <cellStyle name="Заголовок 4 29 2 6" xfId="25821"/>
    <cellStyle name="Заголовок 4 29 3" xfId="25820"/>
    <cellStyle name="Заголовок 4 29 4" xfId="25819"/>
    <cellStyle name="Заголовок 4 29 5" xfId="25818"/>
    <cellStyle name="Заголовок 4 29 6" xfId="25817"/>
    <cellStyle name="Заголовок 4 29 7" xfId="25816"/>
    <cellStyle name="Заголовок 4 29 8" xfId="25815"/>
    <cellStyle name="Заголовок 4 3" xfId="25814"/>
    <cellStyle name="Заголовок 4 3 2" xfId="25813"/>
    <cellStyle name="Заголовок 4 3 2 2" xfId="25812"/>
    <cellStyle name="Заголовок 4 3 2 3" xfId="25811"/>
    <cellStyle name="Заголовок 4 3 2 4" xfId="25810"/>
    <cellStyle name="Заголовок 4 3 2 5" xfId="25809"/>
    <cellStyle name="Заголовок 4 3 2 6" xfId="25808"/>
    <cellStyle name="Заголовок 4 3 3" xfId="25807"/>
    <cellStyle name="Заголовок 4 3 4" xfId="25806"/>
    <cellStyle name="Заголовок 4 3 5" xfId="25805"/>
    <cellStyle name="Заголовок 4 3 6" xfId="25804"/>
    <cellStyle name="Заголовок 4 3 7" xfId="25803"/>
    <cellStyle name="Заголовок 4 3 8" xfId="25802"/>
    <cellStyle name="Заголовок 4 30" xfId="25801"/>
    <cellStyle name="Заголовок 4 30 2" xfId="25800"/>
    <cellStyle name="Заголовок 4 30 2 2" xfId="25799"/>
    <cellStyle name="Заголовок 4 30 2 3" xfId="25798"/>
    <cellStyle name="Заголовок 4 30 2 4" xfId="25797"/>
    <cellStyle name="Заголовок 4 30 2 5" xfId="25796"/>
    <cellStyle name="Заголовок 4 30 2 6" xfId="25795"/>
    <cellStyle name="Заголовок 4 30 3" xfId="25794"/>
    <cellStyle name="Заголовок 4 30 4" xfId="25793"/>
    <cellStyle name="Заголовок 4 30 5" xfId="25792"/>
    <cellStyle name="Заголовок 4 30 6" xfId="25791"/>
    <cellStyle name="Заголовок 4 30 7" xfId="25790"/>
    <cellStyle name="Заголовок 4 30 8" xfId="25789"/>
    <cellStyle name="Заголовок 4 31" xfId="25788"/>
    <cellStyle name="Заголовок 4 31 2" xfId="25787"/>
    <cellStyle name="Заголовок 4 31 2 2" xfId="25786"/>
    <cellStyle name="Заголовок 4 31 2 3" xfId="25785"/>
    <cellStyle name="Заголовок 4 31 2 4" xfId="25784"/>
    <cellStyle name="Заголовок 4 31 2 5" xfId="25783"/>
    <cellStyle name="Заголовок 4 31 2 6" xfId="25782"/>
    <cellStyle name="Заголовок 4 31 3" xfId="25781"/>
    <cellStyle name="Заголовок 4 31 4" xfId="25780"/>
    <cellStyle name="Заголовок 4 31 5" xfId="25779"/>
    <cellStyle name="Заголовок 4 31 6" xfId="25778"/>
    <cellStyle name="Заголовок 4 31 7" xfId="25777"/>
    <cellStyle name="Заголовок 4 31 8" xfId="25776"/>
    <cellStyle name="Заголовок 4 32" xfId="25775"/>
    <cellStyle name="Заголовок 4 32 2" xfId="25774"/>
    <cellStyle name="Заголовок 4 32 2 2" xfId="25773"/>
    <cellStyle name="Заголовок 4 32 2 3" xfId="25772"/>
    <cellStyle name="Заголовок 4 32 2 4" xfId="25771"/>
    <cellStyle name="Заголовок 4 32 2 5" xfId="25770"/>
    <cellStyle name="Заголовок 4 32 2 6" xfId="25769"/>
    <cellStyle name="Заголовок 4 32 3" xfId="25768"/>
    <cellStyle name="Заголовок 4 32 4" xfId="25767"/>
    <cellStyle name="Заголовок 4 32 5" xfId="25766"/>
    <cellStyle name="Заголовок 4 32 6" xfId="25765"/>
    <cellStyle name="Заголовок 4 32 7" xfId="25764"/>
    <cellStyle name="Заголовок 4 32 8" xfId="25763"/>
    <cellStyle name="Заголовок 4 33" xfId="25762"/>
    <cellStyle name="Заголовок 4 33 2" xfId="25761"/>
    <cellStyle name="Заголовок 4 33 2 2" xfId="25760"/>
    <cellStyle name="Заголовок 4 33 2 3" xfId="25759"/>
    <cellStyle name="Заголовок 4 33 2 4" xfId="25758"/>
    <cellStyle name="Заголовок 4 33 2 5" xfId="25757"/>
    <cellStyle name="Заголовок 4 33 2 6" xfId="25756"/>
    <cellStyle name="Заголовок 4 33 3" xfId="25755"/>
    <cellStyle name="Заголовок 4 33 4" xfId="25754"/>
    <cellStyle name="Заголовок 4 33 5" xfId="25753"/>
    <cellStyle name="Заголовок 4 33 6" xfId="25752"/>
    <cellStyle name="Заголовок 4 33 7" xfId="25751"/>
    <cellStyle name="Заголовок 4 33 8" xfId="25750"/>
    <cellStyle name="Заголовок 4 34" xfId="25749"/>
    <cellStyle name="Заголовок 4 34 2" xfId="25748"/>
    <cellStyle name="Заголовок 4 34 2 2" xfId="25747"/>
    <cellStyle name="Заголовок 4 34 2 3" xfId="25746"/>
    <cellStyle name="Заголовок 4 34 2 4" xfId="25745"/>
    <cellStyle name="Заголовок 4 34 2 5" xfId="25744"/>
    <cellStyle name="Заголовок 4 34 2 6" xfId="25743"/>
    <cellStyle name="Заголовок 4 34 3" xfId="25742"/>
    <cellStyle name="Заголовок 4 34 4" xfId="25741"/>
    <cellStyle name="Заголовок 4 34 5" xfId="25740"/>
    <cellStyle name="Заголовок 4 34 6" xfId="25739"/>
    <cellStyle name="Заголовок 4 34 7" xfId="25738"/>
    <cellStyle name="Заголовок 4 34 8" xfId="25737"/>
    <cellStyle name="Заголовок 4 35" xfId="25736"/>
    <cellStyle name="Заголовок 4 35 2" xfId="25735"/>
    <cellStyle name="Заголовок 4 35 2 2" xfId="25734"/>
    <cellStyle name="Заголовок 4 35 2 3" xfId="25733"/>
    <cellStyle name="Заголовок 4 35 2 4" xfId="25732"/>
    <cellStyle name="Заголовок 4 35 2 5" xfId="25731"/>
    <cellStyle name="Заголовок 4 35 2 6" xfId="25730"/>
    <cellStyle name="Заголовок 4 35 3" xfId="25729"/>
    <cellStyle name="Заголовок 4 35 4" xfId="25728"/>
    <cellStyle name="Заголовок 4 35 5" xfId="25727"/>
    <cellStyle name="Заголовок 4 35 6" xfId="25726"/>
    <cellStyle name="Заголовок 4 35 7" xfId="25725"/>
    <cellStyle name="Заголовок 4 35 8" xfId="25724"/>
    <cellStyle name="Заголовок 4 36" xfId="25723"/>
    <cellStyle name="Заголовок 4 36 2" xfId="25722"/>
    <cellStyle name="Заголовок 4 36 2 2" xfId="25721"/>
    <cellStyle name="Заголовок 4 36 2 3" xfId="25720"/>
    <cellStyle name="Заголовок 4 36 2 4" xfId="25719"/>
    <cellStyle name="Заголовок 4 36 2 5" xfId="25718"/>
    <cellStyle name="Заголовок 4 36 2 6" xfId="25717"/>
    <cellStyle name="Заголовок 4 36 3" xfId="25716"/>
    <cellStyle name="Заголовок 4 36 4" xfId="25715"/>
    <cellStyle name="Заголовок 4 36 5" xfId="25714"/>
    <cellStyle name="Заголовок 4 36 6" xfId="25713"/>
    <cellStyle name="Заголовок 4 36 7" xfId="25712"/>
    <cellStyle name="Заголовок 4 36 8" xfId="25711"/>
    <cellStyle name="Заголовок 4 37" xfId="25710"/>
    <cellStyle name="Заголовок 4 37 2" xfId="25709"/>
    <cellStyle name="Заголовок 4 37 2 2" xfId="25708"/>
    <cellStyle name="Заголовок 4 37 2 3" xfId="25707"/>
    <cellStyle name="Заголовок 4 37 2 4" xfId="25706"/>
    <cellStyle name="Заголовок 4 37 2 5" xfId="25705"/>
    <cellStyle name="Заголовок 4 37 2 6" xfId="25704"/>
    <cellStyle name="Заголовок 4 37 3" xfId="25703"/>
    <cellStyle name="Заголовок 4 37 4" xfId="25702"/>
    <cellStyle name="Заголовок 4 37 5" xfId="25701"/>
    <cellStyle name="Заголовок 4 37 6" xfId="25700"/>
    <cellStyle name="Заголовок 4 37 7" xfId="25699"/>
    <cellStyle name="Заголовок 4 37 8" xfId="25698"/>
    <cellStyle name="Заголовок 4 38" xfId="25697"/>
    <cellStyle name="Заголовок 4 38 2" xfId="25696"/>
    <cellStyle name="Заголовок 4 38 2 2" xfId="25695"/>
    <cellStyle name="Заголовок 4 38 2 3" xfId="25694"/>
    <cellStyle name="Заголовок 4 38 2 4" xfId="25693"/>
    <cellStyle name="Заголовок 4 38 2 5" xfId="25692"/>
    <cellStyle name="Заголовок 4 38 2 6" xfId="25691"/>
    <cellStyle name="Заголовок 4 38 3" xfId="25690"/>
    <cellStyle name="Заголовок 4 38 4" xfId="25689"/>
    <cellStyle name="Заголовок 4 38 5" xfId="25688"/>
    <cellStyle name="Заголовок 4 38 6" xfId="25687"/>
    <cellStyle name="Заголовок 4 38 7" xfId="25686"/>
    <cellStyle name="Заголовок 4 38 8" xfId="25685"/>
    <cellStyle name="Заголовок 4 39" xfId="25684"/>
    <cellStyle name="Заголовок 4 39 2" xfId="25683"/>
    <cellStyle name="Заголовок 4 39 2 2" xfId="25682"/>
    <cellStyle name="Заголовок 4 39 2 3" xfId="25681"/>
    <cellStyle name="Заголовок 4 39 2 4" xfId="25680"/>
    <cellStyle name="Заголовок 4 39 2 5" xfId="25679"/>
    <cellStyle name="Заголовок 4 39 2 6" xfId="25678"/>
    <cellStyle name="Заголовок 4 39 3" xfId="25677"/>
    <cellStyle name="Заголовок 4 39 4" xfId="25676"/>
    <cellStyle name="Заголовок 4 39 5" xfId="25675"/>
    <cellStyle name="Заголовок 4 39 6" xfId="25674"/>
    <cellStyle name="Заголовок 4 39 7" xfId="25673"/>
    <cellStyle name="Заголовок 4 39 8" xfId="25672"/>
    <cellStyle name="Заголовок 4 4" xfId="25671"/>
    <cellStyle name="Заголовок 4 4 2" xfId="25670"/>
    <cellStyle name="Заголовок 4 4 2 2" xfId="25669"/>
    <cellStyle name="Заголовок 4 4 2 3" xfId="25668"/>
    <cellStyle name="Заголовок 4 4 2 4" xfId="25667"/>
    <cellStyle name="Заголовок 4 4 2 5" xfId="25666"/>
    <cellStyle name="Заголовок 4 4 2 6" xfId="25665"/>
    <cellStyle name="Заголовок 4 4 3" xfId="25664"/>
    <cellStyle name="Заголовок 4 4 4" xfId="25663"/>
    <cellStyle name="Заголовок 4 4 5" xfId="25662"/>
    <cellStyle name="Заголовок 4 4 6" xfId="25661"/>
    <cellStyle name="Заголовок 4 4 7" xfId="25660"/>
    <cellStyle name="Заголовок 4 4 8" xfId="25659"/>
    <cellStyle name="Заголовок 4 40" xfId="25658"/>
    <cellStyle name="Заголовок 4 40 2" xfId="25657"/>
    <cellStyle name="Заголовок 4 40 2 2" xfId="25656"/>
    <cellStyle name="Заголовок 4 40 2 3" xfId="25655"/>
    <cellStyle name="Заголовок 4 40 2 4" xfId="25654"/>
    <cellStyle name="Заголовок 4 40 2 5" xfId="25653"/>
    <cellStyle name="Заголовок 4 40 2 6" xfId="25652"/>
    <cellStyle name="Заголовок 4 40 3" xfId="25651"/>
    <cellStyle name="Заголовок 4 40 4" xfId="25650"/>
    <cellStyle name="Заголовок 4 40 5" xfId="25649"/>
    <cellStyle name="Заголовок 4 40 6" xfId="25648"/>
    <cellStyle name="Заголовок 4 40 7" xfId="25647"/>
    <cellStyle name="Заголовок 4 40 8" xfId="25646"/>
    <cellStyle name="Заголовок 4 41" xfId="25645"/>
    <cellStyle name="Заголовок 4 41 2" xfId="25644"/>
    <cellStyle name="Заголовок 4 41 2 2" xfId="25643"/>
    <cellStyle name="Заголовок 4 41 2 3" xfId="25642"/>
    <cellStyle name="Заголовок 4 41 2 4" xfId="25641"/>
    <cellStyle name="Заголовок 4 41 2 5" xfId="25640"/>
    <cellStyle name="Заголовок 4 41 2 6" xfId="25639"/>
    <cellStyle name="Заголовок 4 41 3" xfId="25638"/>
    <cellStyle name="Заголовок 4 41 4" xfId="25637"/>
    <cellStyle name="Заголовок 4 41 5" xfId="25636"/>
    <cellStyle name="Заголовок 4 41 6" xfId="25635"/>
    <cellStyle name="Заголовок 4 41 7" xfId="25634"/>
    <cellStyle name="Заголовок 4 41 8" xfId="25633"/>
    <cellStyle name="Заголовок 4 42" xfId="25632"/>
    <cellStyle name="Заголовок 4 42 2" xfId="25631"/>
    <cellStyle name="Заголовок 4 42 2 2" xfId="25630"/>
    <cellStyle name="Заголовок 4 42 2 3" xfId="25629"/>
    <cellStyle name="Заголовок 4 42 2 4" xfId="25628"/>
    <cellStyle name="Заголовок 4 42 2 5" xfId="25627"/>
    <cellStyle name="Заголовок 4 42 2 6" xfId="25626"/>
    <cellStyle name="Заголовок 4 42 3" xfId="25625"/>
    <cellStyle name="Заголовок 4 42 4" xfId="25624"/>
    <cellStyle name="Заголовок 4 42 5" xfId="25623"/>
    <cellStyle name="Заголовок 4 42 6" xfId="25622"/>
    <cellStyle name="Заголовок 4 42 7" xfId="25621"/>
    <cellStyle name="Заголовок 4 42 8" xfId="25620"/>
    <cellStyle name="Заголовок 4 43" xfId="25619"/>
    <cellStyle name="Заголовок 4 43 2" xfId="25618"/>
    <cellStyle name="Заголовок 4 43 2 2" xfId="25617"/>
    <cellStyle name="Заголовок 4 43 2 3" xfId="25616"/>
    <cellStyle name="Заголовок 4 43 2 4" xfId="25615"/>
    <cellStyle name="Заголовок 4 43 2 5" xfId="25614"/>
    <cellStyle name="Заголовок 4 43 2 6" xfId="25613"/>
    <cellStyle name="Заголовок 4 43 3" xfId="25612"/>
    <cellStyle name="Заголовок 4 43 4" xfId="25611"/>
    <cellStyle name="Заголовок 4 43 5" xfId="25610"/>
    <cellStyle name="Заголовок 4 43 6" xfId="25609"/>
    <cellStyle name="Заголовок 4 43 7" xfId="25608"/>
    <cellStyle name="Заголовок 4 43 8" xfId="25607"/>
    <cellStyle name="Заголовок 4 44" xfId="25606"/>
    <cellStyle name="Заголовок 4 44 2" xfId="25605"/>
    <cellStyle name="Заголовок 4 44 2 2" xfId="25604"/>
    <cellStyle name="Заголовок 4 44 2 3" xfId="25603"/>
    <cellStyle name="Заголовок 4 44 2 4" xfId="25602"/>
    <cellStyle name="Заголовок 4 44 2 5" xfId="25601"/>
    <cellStyle name="Заголовок 4 44 2 6" xfId="25600"/>
    <cellStyle name="Заголовок 4 44 3" xfId="25599"/>
    <cellStyle name="Заголовок 4 44 4" xfId="25598"/>
    <cellStyle name="Заголовок 4 44 5" xfId="25597"/>
    <cellStyle name="Заголовок 4 44 6" xfId="25596"/>
    <cellStyle name="Заголовок 4 44 7" xfId="25595"/>
    <cellStyle name="Заголовок 4 44 8" xfId="25594"/>
    <cellStyle name="Заголовок 4 45" xfId="25593"/>
    <cellStyle name="Заголовок 4 45 2" xfId="25592"/>
    <cellStyle name="Заголовок 4 45 2 2" xfId="25591"/>
    <cellStyle name="Заголовок 4 45 2 3" xfId="25590"/>
    <cellStyle name="Заголовок 4 45 2 4" xfId="25589"/>
    <cellStyle name="Заголовок 4 45 2 5" xfId="25588"/>
    <cellStyle name="Заголовок 4 45 2 6" xfId="25587"/>
    <cellStyle name="Заголовок 4 45 3" xfId="25586"/>
    <cellStyle name="Заголовок 4 45 4" xfId="25585"/>
    <cellStyle name="Заголовок 4 45 5" xfId="25584"/>
    <cellStyle name="Заголовок 4 45 6" xfId="25583"/>
    <cellStyle name="Заголовок 4 45 7" xfId="25582"/>
    <cellStyle name="Заголовок 4 45 8" xfId="25581"/>
    <cellStyle name="Заголовок 4 46" xfId="25580"/>
    <cellStyle name="Заголовок 4 46 2" xfId="25579"/>
    <cellStyle name="Заголовок 4 46 2 2" xfId="25578"/>
    <cellStyle name="Заголовок 4 46 2 3" xfId="25577"/>
    <cellStyle name="Заголовок 4 46 2 4" xfId="25576"/>
    <cellStyle name="Заголовок 4 46 2 5" xfId="25575"/>
    <cellStyle name="Заголовок 4 46 2 6" xfId="25574"/>
    <cellStyle name="Заголовок 4 46 3" xfId="25573"/>
    <cellStyle name="Заголовок 4 46 4" xfId="25572"/>
    <cellStyle name="Заголовок 4 46 5" xfId="25571"/>
    <cellStyle name="Заголовок 4 46 6" xfId="25570"/>
    <cellStyle name="Заголовок 4 46 7" xfId="25569"/>
    <cellStyle name="Заголовок 4 46 8" xfId="25568"/>
    <cellStyle name="Заголовок 4 47" xfId="25567"/>
    <cellStyle name="Заголовок 4 47 2" xfId="25566"/>
    <cellStyle name="Заголовок 4 47 2 2" xfId="25565"/>
    <cellStyle name="Заголовок 4 47 2 3" xfId="25564"/>
    <cellStyle name="Заголовок 4 47 2 4" xfId="25563"/>
    <cellStyle name="Заголовок 4 47 2 5" xfId="25562"/>
    <cellStyle name="Заголовок 4 47 2 6" xfId="25561"/>
    <cellStyle name="Заголовок 4 47 3" xfId="25560"/>
    <cellStyle name="Заголовок 4 47 4" xfId="25559"/>
    <cellStyle name="Заголовок 4 47 5" xfId="25558"/>
    <cellStyle name="Заголовок 4 47 6" xfId="25557"/>
    <cellStyle name="Заголовок 4 47 7" xfId="25556"/>
    <cellStyle name="Заголовок 4 47 8" xfId="25555"/>
    <cellStyle name="Заголовок 4 48" xfId="25554"/>
    <cellStyle name="Заголовок 4 48 2" xfId="25553"/>
    <cellStyle name="Заголовок 4 48 2 2" xfId="25552"/>
    <cellStyle name="Заголовок 4 48 2 3" xfId="25551"/>
    <cellStyle name="Заголовок 4 48 2 4" xfId="25550"/>
    <cellStyle name="Заголовок 4 48 2 5" xfId="25549"/>
    <cellStyle name="Заголовок 4 48 2 6" xfId="25548"/>
    <cellStyle name="Заголовок 4 48 3" xfId="25547"/>
    <cellStyle name="Заголовок 4 48 4" xfId="25546"/>
    <cellStyle name="Заголовок 4 48 5" xfId="25545"/>
    <cellStyle name="Заголовок 4 48 6" xfId="25544"/>
    <cellStyle name="Заголовок 4 48 7" xfId="25543"/>
    <cellStyle name="Заголовок 4 48 8" xfId="25542"/>
    <cellStyle name="Заголовок 4 49" xfId="25541"/>
    <cellStyle name="Заголовок 4 49 2" xfId="25540"/>
    <cellStyle name="Заголовок 4 49 2 2" xfId="25539"/>
    <cellStyle name="Заголовок 4 49 2 3" xfId="25538"/>
    <cellStyle name="Заголовок 4 49 2 4" xfId="25537"/>
    <cellStyle name="Заголовок 4 49 2 5" xfId="25536"/>
    <cellStyle name="Заголовок 4 49 2 6" xfId="25535"/>
    <cellStyle name="Заголовок 4 49 3" xfId="25534"/>
    <cellStyle name="Заголовок 4 49 4" xfId="25533"/>
    <cellStyle name="Заголовок 4 49 5" xfId="25532"/>
    <cellStyle name="Заголовок 4 49 6" xfId="25531"/>
    <cellStyle name="Заголовок 4 49 7" xfId="25530"/>
    <cellStyle name="Заголовок 4 49 8" xfId="25529"/>
    <cellStyle name="Заголовок 4 5" xfId="25528"/>
    <cellStyle name="Заголовок 4 5 2" xfId="25527"/>
    <cellStyle name="Заголовок 4 5 2 2" xfId="25526"/>
    <cellStyle name="Заголовок 4 5 2 3" xfId="25525"/>
    <cellStyle name="Заголовок 4 5 2 4" xfId="25524"/>
    <cellStyle name="Заголовок 4 5 2 5" xfId="25523"/>
    <cellStyle name="Заголовок 4 5 2 6" xfId="25522"/>
    <cellStyle name="Заголовок 4 5 3" xfId="25521"/>
    <cellStyle name="Заголовок 4 5 4" xfId="25520"/>
    <cellStyle name="Заголовок 4 5 5" xfId="25519"/>
    <cellStyle name="Заголовок 4 5 6" xfId="25518"/>
    <cellStyle name="Заголовок 4 5 7" xfId="25517"/>
    <cellStyle name="Заголовок 4 5 8" xfId="25516"/>
    <cellStyle name="Заголовок 4 50" xfId="25515"/>
    <cellStyle name="Заголовок 4 50 2" xfId="25514"/>
    <cellStyle name="Заголовок 4 50 2 2" xfId="25513"/>
    <cellStyle name="Заголовок 4 50 2 3" xfId="25512"/>
    <cellStyle name="Заголовок 4 50 2 4" xfId="25511"/>
    <cellStyle name="Заголовок 4 50 2 5" xfId="25510"/>
    <cellStyle name="Заголовок 4 50 2 6" xfId="25509"/>
    <cellStyle name="Заголовок 4 50 3" xfId="25508"/>
    <cellStyle name="Заголовок 4 50 4" xfId="25507"/>
    <cellStyle name="Заголовок 4 50 5" xfId="25506"/>
    <cellStyle name="Заголовок 4 50 6" xfId="25505"/>
    <cellStyle name="Заголовок 4 50 7" xfId="25504"/>
    <cellStyle name="Заголовок 4 50 8" xfId="25503"/>
    <cellStyle name="Заголовок 4 51" xfId="25502"/>
    <cellStyle name="Заголовок 4 51 2" xfId="25501"/>
    <cellStyle name="Заголовок 4 51 2 2" xfId="25500"/>
    <cellStyle name="Заголовок 4 51 2 3" xfId="25499"/>
    <cellStyle name="Заголовок 4 51 2 4" xfId="25498"/>
    <cellStyle name="Заголовок 4 51 2 5" xfId="25497"/>
    <cellStyle name="Заголовок 4 51 2 6" xfId="25496"/>
    <cellStyle name="Заголовок 4 51 3" xfId="25495"/>
    <cellStyle name="Заголовок 4 51 4" xfId="25494"/>
    <cellStyle name="Заголовок 4 51 5" xfId="25493"/>
    <cellStyle name="Заголовок 4 51 6" xfId="25492"/>
    <cellStyle name="Заголовок 4 51 7" xfId="25491"/>
    <cellStyle name="Заголовок 4 51 8" xfId="25490"/>
    <cellStyle name="Заголовок 4 52" xfId="25489"/>
    <cellStyle name="Заголовок 4 52 2" xfId="25488"/>
    <cellStyle name="Заголовок 4 52 2 2" xfId="25487"/>
    <cellStyle name="Заголовок 4 52 2 3" xfId="25486"/>
    <cellStyle name="Заголовок 4 52 2 4" xfId="25485"/>
    <cellStyle name="Заголовок 4 52 2 5" xfId="25484"/>
    <cellStyle name="Заголовок 4 52 2 6" xfId="25483"/>
    <cellStyle name="Заголовок 4 52 3" xfId="25482"/>
    <cellStyle name="Заголовок 4 52 4" xfId="25481"/>
    <cellStyle name="Заголовок 4 52 5" xfId="25480"/>
    <cellStyle name="Заголовок 4 52 6" xfId="25479"/>
    <cellStyle name="Заголовок 4 52 7" xfId="25478"/>
    <cellStyle name="Заголовок 4 52 8" xfId="25477"/>
    <cellStyle name="Заголовок 4 53" xfId="25476"/>
    <cellStyle name="Заголовок 4 53 2" xfId="25475"/>
    <cellStyle name="Заголовок 4 53 2 2" xfId="25474"/>
    <cellStyle name="Заголовок 4 53 2 3" xfId="25473"/>
    <cellStyle name="Заголовок 4 53 2 4" xfId="25472"/>
    <cellStyle name="Заголовок 4 53 2 5" xfId="25471"/>
    <cellStyle name="Заголовок 4 53 2 6" xfId="25470"/>
    <cellStyle name="Заголовок 4 53 3" xfId="25469"/>
    <cellStyle name="Заголовок 4 53 4" xfId="25468"/>
    <cellStyle name="Заголовок 4 53 5" xfId="25467"/>
    <cellStyle name="Заголовок 4 53 6" xfId="25466"/>
    <cellStyle name="Заголовок 4 53 7" xfId="25465"/>
    <cellStyle name="Заголовок 4 53 8" xfId="25464"/>
    <cellStyle name="Заголовок 4 54" xfId="25463"/>
    <cellStyle name="Заголовок 4 54 2" xfId="25462"/>
    <cellStyle name="Заголовок 4 54 2 2" xfId="25461"/>
    <cellStyle name="Заголовок 4 54 2 3" xfId="25460"/>
    <cellStyle name="Заголовок 4 54 2 4" xfId="25459"/>
    <cellStyle name="Заголовок 4 54 2 5" xfId="25458"/>
    <cellStyle name="Заголовок 4 54 2 6" xfId="25457"/>
    <cellStyle name="Заголовок 4 54 3" xfId="25456"/>
    <cellStyle name="Заголовок 4 54 4" xfId="25455"/>
    <cellStyle name="Заголовок 4 54 5" xfId="25454"/>
    <cellStyle name="Заголовок 4 54 6" xfId="25453"/>
    <cellStyle name="Заголовок 4 54 7" xfId="25452"/>
    <cellStyle name="Заголовок 4 54 8" xfId="25451"/>
    <cellStyle name="Заголовок 4 55" xfId="25450"/>
    <cellStyle name="Заголовок 4 55 2" xfId="25449"/>
    <cellStyle name="Заголовок 4 55 2 2" xfId="25448"/>
    <cellStyle name="Заголовок 4 55 2 3" xfId="25447"/>
    <cellStyle name="Заголовок 4 55 2 4" xfId="25446"/>
    <cellStyle name="Заголовок 4 55 2 5" xfId="25445"/>
    <cellStyle name="Заголовок 4 55 2 6" xfId="25444"/>
    <cellStyle name="Заголовок 4 55 3" xfId="25443"/>
    <cellStyle name="Заголовок 4 55 4" xfId="25442"/>
    <cellStyle name="Заголовок 4 55 5" xfId="25441"/>
    <cellStyle name="Заголовок 4 55 6" xfId="25440"/>
    <cellStyle name="Заголовок 4 55 7" xfId="25439"/>
    <cellStyle name="Заголовок 4 55 8" xfId="25438"/>
    <cellStyle name="Заголовок 4 56" xfId="25437"/>
    <cellStyle name="Заголовок 4 56 2" xfId="25436"/>
    <cellStyle name="Заголовок 4 56 2 2" xfId="25435"/>
    <cellStyle name="Заголовок 4 56 2 3" xfId="25434"/>
    <cellStyle name="Заголовок 4 56 2 4" xfId="25433"/>
    <cellStyle name="Заголовок 4 56 2 5" xfId="25432"/>
    <cellStyle name="Заголовок 4 56 2 6" xfId="25431"/>
    <cellStyle name="Заголовок 4 56 3" xfId="25430"/>
    <cellStyle name="Заголовок 4 56 4" xfId="25429"/>
    <cellStyle name="Заголовок 4 56 5" xfId="25428"/>
    <cellStyle name="Заголовок 4 56 6" xfId="25427"/>
    <cellStyle name="Заголовок 4 56 7" xfId="25426"/>
    <cellStyle name="Заголовок 4 56 8" xfId="25425"/>
    <cellStyle name="Заголовок 4 57" xfId="25424"/>
    <cellStyle name="Заголовок 4 57 2" xfId="25423"/>
    <cellStyle name="Заголовок 4 57 2 2" xfId="25422"/>
    <cellStyle name="Заголовок 4 57 2 3" xfId="25421"/>
    <cellStyle name="Заголовок 4 57 2 4" xfId="25420"/>
    <cellStyle name="Заголовок 4 57 2 5" xfId="25419"/>
    <cellStyle name="Заголовок 4 57 2 6" xfId="25418"/>
    <cellStyle name="Заголовок 4 57 3" xfId="25417"/>
    <cellStyle name="Заголовок 4 57 4" xfId="25416"/>
    <cellStyle name="Заголовок 4 57 5" xfId="25415"/>
    <cellStyle name="Заголовок 4 57 6" xfId="25414"/>
    <cellStyle name="Заголовок 4 57 7" xfId="25413"/>
    <cellStyle name="Заголовок 4 57 8" xfId="25412"/>
    <cellStyle name="Заголовок 4 58" xfId="25411"/>
    <cellStyle name="Заголовок 4 58 2" xfId="25410"/>
    <cellStyle name="Заголовок 4 58 2 2" xfId="25409"/>
    <cellStyle name="Заголовок 4 58 2 3" xfId="25408"/>
    <cellStyle name="Заголовок 4 58 2 4" xfId="25407"/>
    <cellStyle name="Заголовок 4 58 2 5" xfId="25406"/>
    <cellStyle name="Заголовок 4 58 2 6" xfId="25405"/>
    <cellStyle name="Заголовок 4 58 3" xfId="25404"/>
    <cellStyle name="Заголовок 4 58 4" xfId="25403"/>
    <cellStyle name="Заголовок 4 58 5" xfId="25402"/>
    <cellStyle name="Заголовок 4 58 6" xfId="25401"/>
    <cellStyle name="Заголовок 4 58 7" xfId="25400"/>
    <cellStyle name="Заголовок 4 58 8" xfId="25399"/>
    <cellStyle name="Заголовок 4 59" xfId="25398"/>
    <cellStyle name="Заголовок 4 59 2" xfId="25397"/>
    <cellStyle name="Заголовок 4 59 2 2" xfId="25396"/>
    <cellStyle name="Заголовок 4 59 2 3" xfId="25395"/>
    <cellStyle name="Заголовок 4 59 2 4" xfId="25394"/>
    <cellStyle name="Заголовок 4 59 2 5" xfId="25393"/>
    <cellStyle name="Заголовок 4 59 2 6" xfId="25392"/>
    <cellStyle name="Заголовок 4 59 3" xfId="25391"/>
    <cellStyle name="Заголовок 4 59 4" xfId="25390"/>
    <cellStyle name="Заголовок 4 59 5" xfId="25389"/>
    <cellStyle name="Заголовок 4 59 6" xfId="25388"/>
    <cellStyle name="Заголовок 4 59 7" xfId="25387"/>
    <cellStyle name="Заголовок 4 59 8" xfId="25386"/>
    <cellStyle name="Заголовок 4 6" xfId="25385"/>
    <cellStyle name="Заголовок 4 6 2" xfId="25384"/>
    <cellStyle name="Заголовок 4 6 2 2" xfId="25383"/>
    <cellStyle name="Заголовок 4 6 2 3" xfId="25382"/>
    <cellStyle name="Заголовок 4 6 2 4" xfId="25381"/>
    <cellStyle name="Заголовок 4 6 2 5" xfId="25380"/>
    <cellStyle name="Заголовок 4 6 2 6" xfId="25379"/>
    <cellStyle name="Заголовок 4 6 3" xfId="25378"/>
    <cellStyle name="Заголовок 4 6 4" xfId="25377"/>
    <cellStyle name="Заголовок 4 6 5" xfId="25376"/>
    <cellStyle name="Заголовок 4 6 6" xfId="25375"/>
    <cellStyle name="Заголовок 4 6 7" xfId="25374"/>
    <cellStyle name="Заголовок 4 6 8" xfId="25373"/>
    <cellStyle name="Заголовок 4 60" xfId="25372"/>
    <cellStyle name="Заголовок 4 60 2" xfId="25371"/>
    <cellStyle name="Заголовок 4 60 2 2" xfId="25370"/>
    <cellStyle name="Заголовок 4 60 2 3" xfId="25369"/>
    <cellStyle name="Заголовок 4 60 2 4" xfId="25368"/>
    <cellStyle name="Заголовок 4 60 2 5" xfId="25367"/>
    <cellStyle name="Заголовок 4 60 2 6" xfId="25366"/>
    <cellStyle name="Заголовок 4 60 3" xfId="25365"/>
    <cellStyle name="Заголовок 4 60 4" xfId="25364"/>
    <cellStyle name="Заголовок 4 60 5" xfId="25363"/>
    <cellStyle name="Заголовок 4 60 6" xfId="25362"/>
    <cellStyle name="Заголовок 4 60 7" xfId="25361"/>
    <cellStyle name="Заголовок 4 60 8" xfId="25360"/>
    <cellStyle name="Заголовок 4 61" xfId="25359"/>
    <cellStyle name="Заголовок 4 61 2" xfId="25358"/>
    <cellStyle name="Заголовок 4 61 2 2" xfId="25357"/>
    <cellStyle name="Заголовок 4 61 2 3" xfId="25356"/>
    <cellStyle name="Заголовок 4 61 2 4" xfId="25355"/>
    <cellStyle name="Заголовок 4 61 2 5" xfId="25354"/>
    <cellStyle name="Заголовок 4 61 2 6" xfId="25353"/>
    <cellStyle name="Заголовок 4 61 3" xfId="25352"/>
    <cellStyle name="Заголовок 4 61 4" xfId="25351"/>
    <cellStyle name="Заголовок 4 61 5" xfId="25350"/>
    <cellStyle name="Заголовок 4 61 6" xfId="25349"/>
    <cellStyle name="Заголовок 4 61 7" xfId="25348"/>
    <cellStyle name="Заголовок 4 61 8" xfId="25347"/>
    <cellStyle name="Заголовок 4 62" xfId="25346"/>
    <cellStyle name="Заголовок 4 62 2" xfId="25345"/>
    <cellStyle name="Заголовок 4 62 2 2" xfId="25344"/>
    <cellStyle name="Заголовок 4 62 2 3" xfId="25343"/>
    <cellStyle name="Заголовок 4 62 2 4" xfId="25342"/>
    <cellStyle name="Заголовок 4 62 2 5" xfId="25341"/>
    <cellStyle name="Заголовок 4 62 2 6" xfId="25340"/>
    <cellStyle name="Заголовок 4 62 3" xfId="25339"/>
    <cellStyle name="Заголовок 4 62 4" xfId="25338"/>
    <cellStyle name="Заголовок 4 62 5" xfId="25337"/>
    <cellStyle name="Заголовок 4 62 6" xfId="25336"/>
    <cellStyle name="Заголовок 4 62 7" xfId="25335"/>
    <cellStyle name="Заголовок 4 62 8" xfId="25334"/>
    <cellStyle name="Заголовок 4 63" xfId="25333"/>
    <cellStyle name="Заголовок 4 63 2" xfId="25332"/>
    <cellStyle name="Заголовок 4 63 2 2" xfId="25331"/>
    <cellStyle name="Заголовок 4 63 2 3" xfId="25330"/>
    <cellStyle name="Заголовок 4 63 2 4" xfId="25329"/>
    <cellStyle name="Заголовок 4 63 2 5" xfId="25328"/>
    <cellStyle name="Заголовок 4 63 2 6" xfId="25327"/>
    <cellStyle name="Заголовок 4 63 3" xfId="25326"/>
    <cellStyle name="Заголовок 4 63 4" xfId="25325"/>
    <cellStyle name="Заголовок 4 63 5" xfId="25324"/>
    <cellStyle name="Заголовок 4 63 6" xfId="25323"/>
    <cellStyle name="Заголовок 4 63 7" xfId="25322"/>
    <cellStyle name="Заголовок 4 63 8" xfId="25321"/>
    <cellStyle name="Заголовок 4 64" xfId="25320"/>
    <cellStyle name="Заголовок 4 64 2" xfId="25319"/>
    <cellStyle name="Заголовок 4 64 2 2" xfId="25318"/>
    <cellStyle name="Заголовок 4 64 2 3" xfId="25317"/>
    <cellStyle name="Заголовок 4 64 2 4" xfId="25316"/>
    <cellStyle name="Заголовок 4 64 2 5" xfId="25315"/>
    <cellStyle name="Заголовок 4 64 2 6" xfId="25314"/>
    <cellStyle name="Заголовок 4 64 3" xfId="25313"/>
    <cellStyle name="Заголовок 4 64 4" xfId="25312"/>
    <cellStyle name="Заголовок 4 64 5" xfId="25311"/>
    <cellStyle name="Заголовок 4 64 6" xfId="25310"/>
    <cellStyle name="Заголовок 4 64 7" xfId="25309"/>
    <cellStyle name="Заголовок 4 64 8" xfId="25308"/>
    <cellStyle name="Заголовок 4 65" xfId="25307"/>
    <cellStyle name="Заголовок 4 65 2" xfId="25306"/>
    <cellStyle name="Заголовок 4 65 2 2" xfId="25305"/>
    <cellStyle name="Заголовок 4 65 2 3" xfId="25304"/>
    <cellStyle name="Заголовок 4 65 2 4" xfId="25303"/>
    <cellStyle name="Заголовок 4 65 2 5" xfId="25302"/>
    <cellStyle name="Заголовок 4 65 2 6" xfId="25301"/>
    <cellStyle name="Заголовок 4 65 3" xfId="25300"/>
    <cellStyle name="Заголовок 4 65 4" xfId="25299"/>
    <cellStyle name="Заголовок 4 65 5" xfId="25298"/>
    <cellStyle name="Заголовок 4 65 6" xfId="25297"/>
    <cellStyle name="Заголовок 4 65 7" xfId="25296"/>
    <cellStyle name="Заголовок 4 65 8" xfId="25295"/>
    <cellStyle name="Заголовок 4 66" xfId="25294"/>
    <cellStyle name="Заголовок 4 66 2" xfId="25293"/>
    <cellStyle name="Заголовок 4 66 2 2" xfId="25292"/>
    <cellStyle name="Заголовок 4 66 2 3" xfId="25291"/>
    <cellStyle name="Заголовок 4 66 2 4" xfId="25290"/>
    <cellStyle name="Заголовок 4 66 2 5" xfId="25289"/>
    <cellStyle name="Заголовок 4 66 2 6" xfId="25288"/>
    <cellStyle name="Заголовок 4 66 3" xfId="25287"/>
    <cellStyle name="Заголовок 4 66 4" xfId="25286"/>
    <cellStyle name="Заголовок 4 66 5" xfId="25285"/>
    <cellStyle name="Заголовок 4 66 6" xfId="25284"/>
    <cellStyle name="Заголовок 4 66 7" xfId="25283"/>
    <cellStyle name="Заголовок 4 66 8" xfId="25282"/>
    <cellStyle name="Заголовок 4 67" xfId="25281"/>
    <cellStyle name="Заголовок 4 67 2" xfId="25280"/>
    <cellStyle name="Заголовок 4 67 2 2" xfId="25279"/>
    <cellStyle name="Заголовок 4 67 2 3" xfId="25278"/>
    <cellStyle name="Заголовок 4 67 2 4" xfId="25277"/>
    <cellStyle name="Заголовок 4 67 2 5" xfId="25276"/>
    <cellStyle name="Заголовок 4 67 2 6" xfId="25275"/>
    <cellStyle name="Заголовок 4 67 3" xfId="25274"/>
    <cellStyle name="Заголовок 4 67 4" xfId="25273"/>
    <cellStyle name="Заголовок 4 67 5" xfId="25272"/>
    <cellStyle name="Заголовок 4 67 6" xfId="25271"/>
    <cellStyle name="Заголовок 4 67 7" xfId="25270"/>
    <cellStyle name="Заголовок 4 67 8" xfId="25269"/>
    <cellStyle name="Заголовок 4 68" xfId="25268"/>
    <cellStyle name="Заголовок 4 68 2" xfId="25267"/>
    <cellStyle name="Заголовок 4 68 2 2" xfId="25266"/>
    <cellStyle name="Заголовок 4 68 2 3" xfId="25265"/>
    <cellStyle name="Заголовок 4 68 2 4" xfId="25264"/>
    <cellStyle name="Заголовок 4 68 2 5" xfId="25263"/>
    <cellStyle name="Заголовок 4 68 2 6" xfId="25262"/>
    <cellStyle name="Заголовок 4 68 3" xfId="25261"/>
    <cellStyle name="Заголовок 4 68 4" xfId="25260"/>
    <cellStyle name="Заголовок 4 68 5" xfId="25259"/>
    <cellStyle name="Заголовок 4 68 6" xfId="25258"/>
    <cellStyle name="Заголовок 4 68 7" xfId="25257"/>
    <cellStyle name="Заголовок 4 68 8" xfId="25256"/>
    <cellStyle name="Заголовок 4 69" xfId="25255"/>
    <cellStyle name="Заголовок 4 69 2" xfId="25254"/>
    <cellStyle name="Заголовок 4 69 2 2" xfId="25253"/>
    <cellStyle name="Заголовок 4 69 2 3" xfId="25252"/>
    <cellStyle name="Заголовок 4 69 2 4" xfId="25251"/>
    <cellStyle name="Заголовок 4 69 2 5" xfId="25250"/>
    <cellStyle name="Заголовок 4 69 2 6" xfId="25249"/>
    <cellStyle name="Заголовок 4 69 3" xfId="25248"/>
    <cellStyle name="Заголовок 4 69 4" xfId="25247"/>
    <cellStyle name="Заголовок 4 69 5" xfId="25246"/>
    <cellStyle name="Заголовок 4 69 6" xfId="25245"/>
    <cellStyle name="Заголовок 4 69 7" xfId="25244"/>
    <cellStyle name="Заголовок 4 69 8" xfId="25243"/>
    <cellStyle name="Заголовок 4 7" xfId="25242"/>
    <cellStyle name="Заголовок 4 7 2" xfId="25241"/>
    <cellStyle name="Заголовок 4 7 2 2" xfId="25240"/>
    <cellStyle name="Заголовок 4 7 2 3" xfId="25239"/>
    <cellStyle name="Заголовок 4 7 2 4" xfId="25238"/>
    <cellStyle name="Заголовок 4 7 2 5" xfId="25237"/>
    <cellStyle name="Заголовок 4 7 2 6" xfId="25236"/>
    <cellStyle name="Заголовок 4 7 3" xfId="25235"/>
    <cellStyle name="Заголовок 4 7 4" xfId="25234"/>
    <cellStyle name="Заголовок 4 7 5" xfId="25233"/>
    <cellStyle name="Заголовок 4 7 6" xfId="25232"/>
    <cellStyle name="Заголовок 4 7 7" xfId="25231"/>
    <cellStyle name="Заголовок 4 7 8" xfId="25230"/>
    <cellStyle name="Заголовок 4 70" xfId="25229"/>
    <cellStyle name="Заголовок 4 70 2" xfId="25228"/>
    <cellStyle name="Заголовок 4 70 2 2" xfId="25227"/>
    <cellStyle name="Заголовок 4 70 2 3" xfId="25226"/>
    <cellStyle name="Заголовок 4 70 2 4" xfId="25225"/>
    <cellStyle name="Заголовок 4 70 2 5" xfId="25224"/>
    <cellStyle name="Заголовок 4 70 2 6" xfId="25223"/>
    <cellStyle name="Заголовок 4 70 3" xfId="25222"/>
    <cellStyle name="Заголовок 4 70 4" xfId="25221"/>
    <cellStyle name="Заголовок 4 70 5" xfId="25220"/>
    <cellStyle name="Заголовок 4 70 6" xfId="25219"/>
    <cellStyle name="Заголовок 4 70 7" xfId="25218"/>
    <cellStyle name="Заголовок 4 70 8" xfId="25217"/>
    <cellStyle name="Заголовок 4 71" xfId="25216"/>
    <cellStyle name="Заголовок 4 71 2" xfId="25215"/>
    <cellStyle name="Заголовок 4 71 2 2" xfId="25214"/>
    <cellStyle name="Заголовок 4 71 2 3" xfId="25213"/>
    <cellStyle name="Заголовок 4 71 2 4" xfId="25212"/>
    <cellStyle name="Заголовок 4 71 2 5" xfId="25211"/>
    <cellStyle name="Заголовок 4 71 2 6" xfId="25210"/>
    <cellStyle name="Заголовок 4 71 3" xfId="25209"/>
    <cellStyle name="Заголовок 4 71 4" xfId="25208"/>
    <cellStyle name="Заголовок 4 71 5" xfId="25207"/>
    <cellStyle name="Заголовок 4 71 6" xfId="25206"/>
    <cellStyle name="Заголовок 4 71 7" xfId="25205"/>
    <cellStyle name="Заголовок 4 71 8" xfId="25204"/>
    <cellStyle name="Заголовок 4 72" xfId="25203"/>
    <cellStyle name="Заголовок 4 72 2" xfId="25202"/>
    <cellStyle name="Заголовок 4 72 2 2" xfId="25201"/>
    <cellStyle name="Заголовок 4 72 2 3" xfId="25200"/>
    <cellStyle name="Заголовок 4 72 2 4" xfId="25199"/>
    <cellStyle name="Заголовок 4 72 2 5" xfId="25198"/>
    <cellStyle name="Заголовок 4 72 2 6" xfId="25197"/>
    <cellStyle name="Заголовок 4 72 3" xfId="25196"/>
    <cellStyle name="Заголовок 4 72 4" xfId="25195"/>
    <cellStyle name="Заголовок 4 72 5" xfId="25194"/>
    <cellStyle name="Заголовок 4 72 6" xfId="25193"/>
    <cellStyle name="Заголовок 4 72 7" xfId="25192"/>
    <cellStyle name="Заголовок 4 72 8" xfId="25191"/>
    <cellStyle name="Заголовок 4 73" xfId="25190"/>
    <cellStyle name="Заголовок 4 73 2" xfId="25189"/>
    <cellStyle name="Заголовок 4 73 2 2" xfId="25188"/>
    <cellStyle name="Заголовок 4 73 2 3" xfId="25187"/>
    <cellStyle name="Заголовок 4 73 2 4" xfId="25186"/>
    <cellStyle name="Заголовок 4 73 2 5" xfId="25185"/>
    <cellStyle name="Заголовок 4 73 2 6" xfId="25184"/>
    <cellStyle name="Заголовок 4 73 3" xfId="25183"/>
    <cellStyle name="Заголовок 4 73 4" xfId="25182"/>
    <cellStyle name="Заголовок 4 73 5" xfId="25181"/>
    <cellStyle name="Заголовок 4 73 6" xfId="25180"/>
    <cellStyle name="Заголовок 4 73 7" xfId="25179"/>
    <cellStyle name="Заголовок 4 73 8" xfId="25178"/>
    <cellStyle name="Заголовок 4 74" xfId="25177"/>
    <cellStyle name="Заголовок 4 74 2" xfId="25176"/>
    <cellStyle name="Заголовок 4 74 2 2" xfId="25175"/>
    <cellStyle name="Заголовок 4 74 2 3" xfId="25174"/>
    <cellStyle name="Заголовок 4 74 2 4" xfId="25173"/>
    <cellStyle name="Заголовок 4 74 2 5" xfId="25172"/>
    <cellStyle name="Заголовок 4 74 2 6" xfId="25171"/>
    <cellStyle name="Заголовок 4 74 3" xfId="25170"/>
    <cellStyle name="Заголовок 4 74 4" xfId="25169"/>
    <cellStyle name="Заголовок 4 74 5" xfId="25168"/>
    <cellStyle name="Заголовок 4 74 6" xfId="25167"/>
    <cellStyle name="Заголовок 4 74 7" xfId="25166"/>
    <cellStyle name="Заголовок 4 74 8" xfId="25165"/>
    <cellStyle name="Заголовок 4 75" xfId="25164"/>
    <cellStyle name="Заголовок 4 75 2" xfId="25163"/>
    <cellStyle name="Заголовок 4 75 2 2" xfId="25162"/>
    <cellStyle name="Заголовок 4 75 2 3" xfId="25161"/>
    <cellStyle name="Заголовок 4 75 2 4" xfId="25160"/>
    <cellStyle name="Заголовок 4 75 2 5" xfId="25159"/>
    <cellStyle name="Заголовок 4 75 2 6" xfId="25158"/>
    <cellStyle name="Заголовок 4 75 3" xfId="25157"/>
    <cellStyle name="Заголовок 4 75 4" xfId="25156"/>
    <cellStyle name="Заголовок 4 75 5" xfId="25155"/>
    <cellStyle name="Заголовок 4 75 6" xfId="25154"/>
    <cellStyle name="Заголовок 4 75 7" xfId="25153"/>
    <cellStyle name="Заголовок 4 75 8" xfId="25152"/>
    <cellStyle name="Заголовок 4 76" xfId="25151"/>
    <cellStyle name="Заголовок 4 76 2" xfId="25150"/>
    <cellStyle name="Заголовок 4 76 2 2" xfId="25149"/>
    <cellStyle name="Заголовок 4 76 2 3" xfId="25148"/>
    <cellStyle name="Заголовок 4 76 2 4" xfId="25147"/>
    <cellStyle name="Заголовок 4 76 2 5" xfId="25146"/>
    <cellStyle name="Заголовок 4 76 2 6" xfId="25145"/>
    <cellStyle name="Заголовок 4 76 3" xfId="25144"/>
    <cellStyle name="Заголовок 4 76 4" xfId="25143"/>
    <cellStyle name="Заголовок 4 76 5" xfId="25142"/>
    <cellStyle name="Заголовок 4 76 6" xfId="25141"/>
    <cellStyle name="Заголовок 4 76 7" xfId="25140"/>
    <cellStyle name="Заголовок 4 76 8" xfId="25139"/>
    <cellStyle name="Заголовок 4 77" xfId="25138"/>
    <cellStyle name="Заголовок 4 77 2" xfId="25137"/>
    <cellStyle name="Заголовок 4 77 2 2" xfId="25136"/>
    <cellStyle name="Заголовок 4 77 2 3" xfId="25135"/>
    <cellStyle name="Заголовок 4 77 2 4" xfId="25134"/>
    <cellStyle name="Заголовок 4 77 2 5" xfId="25133"/>
    <cellStyle name="Заголовок 4 77 2 6" xfId="25132"/>
    <cellStyle name="Заголовок 4 77 3" xfId="25131"/>
    <cellStyle name="Заголовок 4 77 4" xfId="25130"/>
    <cellStyle name="Заголовок 4 77 5" xfId="25129"/>
    <cellStyle name="Заголовок 4 77 6" xfId="25128"/>
    <cellStyle name="Заголовок 4 77 7" xfId="25127"/>
    <cellStyle name="Заголовок 4 77 8" xfId="25126"/>
    <cellStyle name="Заголовок 4 78" xfId="25125"/>
    <cellStyle name="Заголовок 4 78 2" xfId="25124"/>
    <cellStyle name="Заголовок 4 78 2 2" xfId="25123"/>
    <cellStyle name="Заголовок 4 78 2 3" xfId="25122"/>
    <cellStyle name="Заголовок 4 78 2 4" xfId="25121"/>
    <cellStyle name="Заголовок 4 78 2 5" xfId="25120"/>
    <cellStyle name="Заголовок 4 78 2 6" xfId="25119"/>
    <cellStyle name="Заголовок 4 78 3" xfId="25118"/>
    <cellStyle name="Заголовок 4 78 4" xfId="25117"/>
    <cellStyle name="Заголовок 4 78 5" xfId="25116"/>
    <cellStyle name="Заголовок 4 78 6" xfId="25115"/>
    <cellStyle name="Заголовок 4 78 7" xfId="25114"/>
    <cellStyle name="Заголовок 4 78 8" xfId="25113"/>
    <cellStyle name="Заголовок 4 79" xfId="25112"/>
    <cellStyle name="Заголовок 4 79 2" xfId="25111"/>
    <cellStyle name="Заголовок 4 79 2 2" xfId="25110"/>
    <cellStyle name="Заголовок 4 79 2 3" xfId="25109"/>
    <cellStyle name="Заголовок 4 79 2 4" xfId="25108"/>
    <cellStyle name="Заголовок 4 79 2 5" xfId="25107"/>
    <cellStyle name="Заголовок 4 79 2 6" xfId="25106"/>
    <cellStyle name="Заголовок 4 79 3" xfId="25105"/>
    <cellStyle name="Заголовок 4 79 4" xfId="25104"/>
    <cellStyle name="Заголовок 4 79 5" xfId="25103"/>
    <cellStyle name="Заголовок 4 79 6" xfId="25102"/>
    <cellStyle name="Заголовок 4 79 7" xfId="25101"/>
    <cellStyle name="Заголовок 4 79 8" xfId="25100"/>
    <cellStyle name="Заголовок 4 8" xfId="25099"/>
    <cellStyle name="Заголовок 4 8 2" xfId="25098"/>
    <cellStyle name="Заголовок 4 8 2 2" xfId="25097"/>
    <cellStyle name="Заголовок 4 8 2 3" xfId="25096"/>
    <cellStyle name="Заголовок 4 8 2 4" xfId="25095"/>
    <cellStyle name="Заголовок 4 8 2 5" xfId="25094"/>
    <cellStyle name="Заголовок 4 8 2 6" xfId="25093"/>
    <cellStyle name="Заголовок 4 8 3" xfId="25092"/>
    <cellStyle name="Заголовок 4 8 4" xfId="25091"/>
    <cellStyle name="Заголовок 4 8 5" xfId="25090"/>
    <cellStyle name="Заголовок 4 8 6" xfId="25089"/>
    <cellStyle name="Заголовок 4 8 7" xfId="25088"/>
    <cellStyle name="Заголовок 4 8 8" xfId="25087"/>
    <cellStyle name="Заголовок 4 80" xfId="25086"/>
    <cellStyle name="Заголовок 4 80 2" xfId="25085"/>
    <cellStyle name="Заголовок 4 80 2 2" xfId="25084"/>
    <cellStyle name="Заголовок 4 80 2 3" xfId="25083"/>
    <cellStyle name="Заголовок 4 80 2 4" xfId="25082"/>
    <cellStyle name="Заголовок 4 80 2 5" xfId="25081"/>
    <cellStyle name="Заголовок 4 80 2 6" xfId="25080"/>
    <cellStyle name="Заголовок 4 80 3" xfId="25079"/>
    <cellStyle name="Заголовок 4 80 4" xfId="25078"/>
    <cellStyle name="Заголовок 4 80 5" xfId="25077"/>
    <cellStyle name="Заголовок 4 80 6" xfId="25076"/>
    <cellStyle name="Заголовок 4 80 7" xfId="25075"/>
    <cellStyle name="Заголовок 4 80 8" xfId="25074"/>
    <cellStyle name="Заголовок 4 81" xfId="25073"/>
    <cellStyle name="Заголовок 4 81 2" xfId="25072"/>
    <cellStyle name="Заголовок 4 81 2 2" xfId="25071"/>
    <cellStyle name="Заголовок 4 81 2 3" xfId="25070"/>
    <cellStyle name="Заголовок 4 81 2 4" xfId="25069"/>
    <cellStyle name="Заголовок 4 81 2 5" xfId="25068"/>
    <cellStyle name="Заголовок 4 81 2 6" xfId="25067"/>
    <cellStyle name="Заголовок 4 81 3" xfId="25066"/>
    <cellStyle name="Заголовок 4 81 4" xfId="25065"/>
    <cellStyle name="Заголовок 4 81 5" xfId="25064"/>
    <cellStyle name="Заголовок 4 81 6" xfId="25063"/>
    <cellStyle name="Заголовок 4 81 7" xfId="25062"/>
    <cellStyle name="Заголовок 4 81 8" xfId="25061"/>
    <cellStyle name="Заголовок 4 82" xfId="25060"/>
    <cellStyle name="Заголовок 4 82 2" xfId="25059"/>
    <cellStyle name="Заголовок 4 82 2 2" xfId="25058"/>
    <cellStyle name="Заголовок 4 82 2 3" xfId="25057"/>
    <cellStyle name="Заголовок 4 82 2 4" xfId="25056"/>
    <cellStyle name="Заголовок 4 82 2 5" xfId="25055"/>
    <cellStyle name="Заголовок 4 82 2 6" xfId="25054"/>
    <cellStyle name="Заголовок 4 82 3" xfId="25053"/>
    <cellStyle name="Заголовок 4 82 4" xfId="25052"/>
    <cellStyle name="Заголовок 4 82 5" xfId="25051"/>
    <cellStyle name="Заголовок 4 82 6" xfId="25050"/>
    <cellStyle name="Заголовок 4 82 7" xfId="25049"/>
    <cellStyle name="Заголовок 4 82 8" xfId="25048"/>
    <cellStyle name="Заголовок 4 83" xfId="25047"/>
    <cellStyle name="Заголовок 4 83 2" xfId="25046"/>
    <cellStyle name="Заголовок 4 83 2 2" xfId="25045"/>
    <cellStyle name="Заголовок 4 83 2 3" xfId="25044"/>
    <cellStyle name="Заголовок 4 83 2 4" xfId="25043"/>
    <cellStyle name="Заголовок 4 83 2 5" xfId="25042"/>
    <cellStyle name="Заголовок 4 83 2 6" xfId="25041"/>
    <cellStyle name="Заголовок 4 83 3" xfId="25040"/>
    <cellStyle name="Заголовок 4 83 4" xfId="25039"/>
    <cellStyle name="Заголовок 4 83 5" xfId="25038"/>
    <cellStyle name="Заголовок 4 83 6" xfId="25037"/>
    <cellStyle name="Заголовок 4 83 7" xfId="25036"/>
    <cellStyle name="Заголовок 4 83 8" xfId="25035"/>
    <cellStyle name="Заголовок 4 84" xfId="25034"/>
    <cellStyle name="Заголовок 4 84 2" xfId="25033"/>
    <cellStyle name="Заголовок 4 84 2 2" xfId="25032"/>
    <cellStyle name="Заголовок 4 84 2 3" xfId="25031"/>
    <cellStyle name="Заголовок 4 84 2 4" xfId="25030"/>
    <cellStyle name="Заголовок 4 84 2 5" xfId="25029"/>
    <cellStyle name="Заголовок 4 84 2 6" xfId="25028"/>
    <cellStyle name="Заголовок 4 84 3" xfId="25027"/>
    <cellStyle name="Заголовок 4 84 4" xfId="25026"/>
    <cellStyle name="Заголовок 4 84 5" xfId="25025"/>
    <cellStyle name="Заголовок 4 84 6" xfId="25024"/>
    <cellStyle name="Заголовок 4 84 7" xfId="25023"/>
    <cellStyle name="Заголовок 4 84 8" xfId="25022"/>
    <cellStyle name="Заголовок 4 85" xfId="25021"/>
    <cellStyle name="Заголовок 4 85 2" xfId="25020"/>
    <cellStyle name="Заголовок 4 85 2 2" xfId="25019"/>
    <cellStyle name="Заголовок 4 85 2 3" xfId="25018"/>
    <cellStyle name="Заголовок 4 85 2 4" xfId="25017"/>
    <cellStyle name="Заголовок 4 85 2 5" xfId="25016"/>
    <cellStyle name="Заголовок 4 85 2 6" xfId="25015"/>
    <cellStyle name="Заголовок 4 85 3" xfId="25014"/>
    <cellStyle name="Заголовок 4 85 4" xfId="25013"/>
    <cellStyle name="Заголовок 4 85 5" xfId="25012"/>
    <cellStyle name="Заголовок 4 85 6" xfId="25011"/>
    <cellStyle name="Заголовок 4 85 7" xfId="25010"/>
    <cellStyle name="Заголовок 4 85 8" xfId="25009"/>
    <cellStyle name="Заголовок 4 86" xfId="25008"/>
    <cellStyle name="Заголовок 4 86 2" xfId="25007"/>
    <cellStyle name="Заголовок 4 86 2 2" xfId="25006"/>
    <cellStyle name="Заголовок 4 86 2 3" xfId="25005"/>
    <cellStyle name="Заголовок 4 86 2 4" xfId="25004"/>
    <cellStyle name="Заголовок 4 86 2 5" xfId="25003"/>
    <cellStyle name="Заголовок 4 86 2 6" xfId="25002"/>
    <cellStyle name="Заголовок 4 86 3" xfId="25001"/>
    <cellStyle name="Заголовок 4 86 4" xfId="25000"/>
    <cellStyle name="Заголовок 4 86 5" xfId="24999"/>
    <cellStyle name="Заголовок 4 86 6" xfId="24998"/>
    <cellStyle name="Заголовок 4 86 7" xfId="24997"/>
    <cellStyle name="Заголовок 4 86 8" xfId="24996"/>
    <cellStyle name="Заголовок 4 87" xfId="24995"/>
    <cellStyle name="Заголовок 4 87 2" xfId="24994"/>
    <cellStyle name="Заголовок 4 87 2 2" xfId="24993"/>
    <cellStyle name="Заголовок 4 87 2 3" xfId="24992"/>
    <cellStyle name="Заголовок 4 87 2 4" xfId="24991"/>
    <cellStyle name="Заголовок 4 87 2 5" xfId="24990"/>
    <cellStyle name="Заголовок 4 87 2 6" xfId="24989"/>
    <cellStyle name="Заголовок 4 87 3" xfId="24988"/>
    <cellStyle name="Заголовок 4 87 4" xfId="24987"/>
    <cellStyle name="Заголовок 4 87 5" xfId="24986"/>
    <cellStyle name="Заголовок 4 87 6" xfId="24985"/>
    <cellStyle name="Заголовок 4 87 7" xfId="24984"/>
    <cellStyle name="Заголовок 4 87 8" xfId="24983"/>
    <cellStyle name="Заголовок 4 88" xfId="24982"/>
    <cellStyle name="Заголовок 4 88 2" xfId="24981"/>
    <cellStyle name="Заголовок 4 88 2 2" xfId="24980"/>
    <cellStyle name="Заголовок 4 88 2 3" xfId="24979"/>
    <cellStyle name="Заголовок 4 88 2 4" xfId="24978"/>
    <cellStyle name="Заголовок 4 88 2 5" xfId="24977"/>
    <cellStyle name="Заголовок 4 88 2 6" xfId="24976"/>
    <cellStyle name="Заголовок 4 88 3" xfId="24975"/>
    <cellStyle name="Заголовок 4 88 4" xfId="24974"/>
    <cellStyle name="Заголовок 4 88 5" xfId="24973"/>
    <cellStyle name="Заголовок 4 88 6" xfId="24972"/>
    <cellStyle name="Заголовок 4 88 7" xfId="24971"/>
    <cellStyle name="Заголовок 4 88 8" xfId="24970"/>
    <cellStyle name="Заголовок 4 89" xfId="24969"/>
    <cellStyle name="Заголовок 4 89 2" xfId="24968"/>
    <cellStyle name="Заголовок 4 89 2 2" xfId="24967"/>
    <cellStyle name="Заголовок 4 89 2 3" xfId="24966"/>
    <cellStyle name="Заголовок 4 89 2 4" xfId="24965"/>
    <cellStyle name="Заголовок 4 89 2 5" xfId="24964"/>
    <cellStyle name="Заголовок 4 89 2 6" xfId="24963"/>
    <cellStyle name="Заголовок 4 89 3" xfId="24962"/>
    <cellStyle name="Заголовок 4 89 4" xfId="24961"/>
    <cellStyle name="Заголовок 4 89 5" xfId="24960"/>
    <cellStyle name="Заголовок 4 89 6" xfId="24959"/>
    <cellStyle name="Заголовок 4 89 7" xfId="24958"/>
    <cellStyle name="Заголовок 4 89 8" xfId="24957"/>
    <cellStyle name="Заголовок 4 9" xfId="24956"/>
    <cellStyle name="Заголовок 4 9 2" xfId="24955"/>
    <cellStyle name="Заголовок 4 9 2 2" xfId="24954"/>
    <cellStyle name="Заголовок 4 9 2 3" xfId="24953"/>
    <cellStyle name="Заголовок 4 9 2 4" xfId="24952"/>
    <cellStyle name="Заголовок 4 9 2 5" xfId="24951"/>
    <cellStyle name="Заголовок 4 9 2 6" xfId="24950"/>
    <cellStyle name="Заголовок 4 9 3" xfId="24949"/>
    <cellStyle name="Заголовок 4 9 4" xfId="24948"/>
    <cellStyle name="Заголовок 4 9 5" xfId="24947"/>
    <cellStyle name="Заголовок 4 9 6" xfId="24946"/>
    <cellStyle name="Заголовок 4 9 7" xfId="24945"/>
    <cellStyle name="Заголовок 4 9 8" xfId="24944"/>
    <cellStyle name="Заголовок 4 90" xfId="24943"/>
    <cellStyle name="Заголовок 4 90 2" xfId="24942"/>
    <cellStyle name="Заголовок 4 90 2 2" xfId="24941"/>
    <cellStyle name="Заголовок 4 90 2 3" xfId="24940"/>
    <cellStyle name="Заголовок 4 90 2 4" xfId="24939"/>
    <cellStyle name="Заголовок 4 90 2 5" xfId="24938"/>
    <cellStyle name="Заголовок 4 90 2 6" xfId="24937"/>
    <cellStyle name="Заголовок 4 90 3" xfId="24936"/>
    <cellStyle name="Заголовок 4 90 4" xfId="24935"/>
    <cellStyle name="Заголовок 4 90 5" xfId="24934"/>
    <cellStyle name="Заголовок 4 90 6" xfId="24933"/>
    <cellStyle name="Заголовок 4 90 7" xfId="24932"/>
    <cellStyle name="Заголовок 4 90 8" xfId="24931"/>
    <cellStyle name="Заголовок 4 91" xfId="24930"/>
    <cellStyle name="Заголовок 4 91 2" xfId="24929"/>
    <cellStyle name="Заголовок 4 91 2 2" xfId="24928"/>
    <cellStyle name="Заголовок 4 91 2 3" xfId="24927"/>
    <cellStyle name="Заголовок 4 91 2 4" xfId="24926"/>
    <cellStyle name="Заголовок 4 91 2 5" xfId="24925"/>
    <cellStyle name="Заголовок 4 91 2 6" xfId="24924"/>
    <cellStyle name="Заголовок 4 91 3" xfId="24923"/>
    <cellStyle name="Заголовок 4 91 4" xfId="24922"/>
    <cellStyle name="Заголовок 4 91 5" xfId="24921"/>
    <cellStyle name="Заголовок 4 91 6" xfId="24920"/>
    <cellStyle name="Заголовок 4 91 7" xfId="24919"/>
    <cellStyle name="Заголовок 4 91 8" xfId="24918"/>
    <cellStyle name="Заголовок 4 92" xfId="24917"/>
    <cellStyle name="Заголовок 4 92 2" xfId="24916"/>
    <cellStyle name="Заголовок 4 92 2 2" xfId="24915"/>
    <cellStyle name="Заголовок 4 92 2 3" xfId="24914"/>
    <cellStyle name="Заголовок 4 92 2 4" xfId="24913"/>
    <cellStyle name="Заголовок 4 92 2 5" xfId="24912"/>
    <cellStyle name="Заголовок 4 92 2 6" xfId="24911"/>
    <cellStyle name="Заголовок 4 92 3" xfId="24910"/>
    <cellStyle name="Заголовок 4 92 4" xfId="24909"/>
    <cellStyle name="Заголовок 4 92 5" xfId="24908"/>
    <cellStyle name="Заголовок 4 92 6" xfId="24907"/>
    <cellStyle name="Заголовок 4 92 7" xfId="24906"/>
    <cellStyle name="Заголовок 4 92 8" xfId="24905"/>
    <cellStyle name="Заголовок 4 93" xfId="24904"/>
    <cellStyle name="Заголовок 4 93 2" xfId="24903"/>
    <cellStyle name="Заголовок 4 93 2 2" xfId="24902"/>
    <cellStyle name="Заголовок 4 93 2 3" xfId="24901"/>
    <cellStyle name="Заголовок 4 93 2 4" xfId="24900"/>
    <cellStyle name="Заголовок 4 93 2 5" xfId="24899"/>
    <cellStyle name="Заголовок 4 93 2 6" xfId="24898"/>
    <cellStyle name="Заголовок 4 93 3" xfId="24897"/>
    <cellStyle name="Заголовок 4 93 4" xfId="24896"/>
    <cellStyle name="Заголовок 4 93 5" xfId="24895"/>
    <cellStyle name="Заголовок 4 93 6" xfId="24894"/>
    <cellStyle name="Заголовок 4 93 7" xfId="24893"/>
    <cellStyle name="Заголовок 4 93 8" xfId="24892"/>
    <cellStyle name="Заголовок 4 94" xfId="24891"/>
    <cellStyle name="Заголовок 4 94 2" xfId="24890"/>
    <cellStyle name="Заголовок 4 94 2 2" xfId="24889"/>
    <cellStyle name="Заголовок 4 94 2 3" xfId="24888"/>
    <cellStyle name="Заголовок 4 94 2 4" xfId="24887"/>
    <cellStyle name="Заголовок 4 94 2 5" xfId="24886"/>
    <cellStyle name="Заголовок 4 94 2 6" xfId="24885"/>
    <cellStyle name="Заголовок 4 94 3" xfId="24884"/>
    <cellStyle name="Заголовок 4 94 4" xfId="24883"/>
    <cellStyle name="Заголовок 4 94 5" xfId="24882"/>
    <cellStyle name="Заголовок 4 94 6" xfId="24881"/>
    <cellStyle name="Заголовок 4 94 7" xfId="24880"/>
    <cellStyle name="Заголовок 4 94 8" xfId="24879"/>
    <cellStyle name="Заголовок 4 95" xfId="24878"/>
    <cellStyle name="Заголовок 4 95 2" xfId="24877"/>
    <cellStyle name="Заголовок 4 95 2 2" xfId="24876"/>
    <cellStyle name="Заголовок 4 95 2 3" xfId="24875"/>
    <cellStyle name="Заголовок 4 95 2 4" xfId="24874"/>
    <cellStyle name="Заголовок 4 95 2 5" xfId="24873"/>
    <cellStyle name="Заголовок 4 95 2 6" xfId="24872"/>
    <cellStyle name="Заголовок 4 95 3" xfId="24871"/>
    <cellStyle name="Заголовок 4 95 4" xfId="24870"/>
    <cellStyle name="Заголовок 4 95 5" xfId="24869"/>
    <cellStyle name="Заголовок 4 95 6" xfId="24868"/>
    <cellStyle name="Заголовок 4 95 7" xfId="24867"/>
    <cellStyle name="Заголовок 4 95 8" xfId="24866"/>
    <cellStyle name="Заголовок 4 96" xfId="24865"/>
    <cellStyle name="Заголовок 4 96 2" xfId="24864"/>
    <cellStyle name="Заголовок 4 96 2 2" xfId="24863"/>
    <cellStyle name="Заголовок 4 96 2 3" xfId="24862"/>
    <cellStyle name="Заголовок 4 96 2 4" xfId="24861"/>
    <cellStyle name="Заголовок 4 96 2 5" xfId="24860"/>
    <cellStyle name="Заголовок 4 96 2 6" xfId="24859"/>
    <cellStyle name="Заголовок 4 96 3" xfId="24858"/>
    <cellStyle name="Заголовок 4 96 4" xfId="24857"/>
    <cellStyle name="Заголовок 4 96 5" xfId="24856"/>
    <cellStyle name="Заголовок 4 96 6" xfId="24855"/>
    <cellStyle name="Заголовок 4 96 7" xfId="24854"/>
    <cellStyle name="Заголовок 4 96 8" xfId="24853"/>
    <cellStyle name="Заголовок 4 97" xfId="24852"/>
    <cellStyle name="Заголовок 4 97 2" xfId="24851"/>
    <cellStyle name="Заголовок 4 97 2 2" xfId="24850"/>
    <cellStyle name="Заголовок 4 97 2 3" xfId="24849"/>
    <cellStyle name="Заголовок 4 97 2 4" xfId="24848"/>
    <cellStyle name="Заголовок 4 97 2 5" xfId="24847"/>
    <cellStyle name="Заголовок 4 97 2 6" xfId="24846"/>
    <cellStyle name="Заголовок 4 97 3" xfId="24845"/>
    <cellStyle name="Заголовок 4 97 4" xfId="24844"/>
    <cellStyle name="Заголовок 4 97 5" xfId="24843"/>
    <cellStyle name="Заголовок 4 97 6" xfId="24842"/>
    <cellStyle name="Заголовок 4 97 7" xfId="24841"/>
    <cellStyle name="Заголовок 4 97 8" xfId="24840"/>
    <cellStyle name="Заголовок 4 98" xfId="24839"/>
    <cellStyle name="Заголовок 4 98 2" xfId="24838"/>
    <cellStyle name="Заголовок 4 98 2 2" xfId="24837"/>
    <cellStyle name="Заголовок 4 98 2 3" xfId="24836"/>
    <cellStyle name="Заголовок 4 98 2 4" xfId="24835"/>
    <cellStyle name="Заголовок 4 98 2 5" xfId="24834"/>
    <cellStyle name="Заголовок 4 98 2 6" xfId="24833"/>
    <cellStyle name="Заголовок 4 98 3" xfId="24832"/>
    <cellStyle name="Заголовок 4 98 4" xfId="24831"/>
    <cellStyle name="Заголовок 4 98 5" xfId="24830"/>
    <cellStyle name="Заголовок 4 98 6" xfId="24829"/>
    <cellStyle name="Заголовок 4 98 7" xfId="24828"/>
    <cellStyle name="Заголовок 4 98 8" xfId="24827"/>
    <cellStyle name="Заголовок 4 99" xfId="24826"/>
    <cellStyle name="Заголовок 4 99 2" xfId="24825"/>
    <cellStyle name="Заголовок 4 99 2 2" xfId="24824"/>
    <cellStyle name="Заголовок 4 99 2 3" xfId="24823"/>
    <cellStyle name="Заголовок 4 99 2 4" xfId="24822"/>
    <cellStyle name="Заголовок 4 99 2 5" xfId="24821"/>
    <cellStyle name="Заголовок 4 99 2 6" xfId="24820"/>
    <cellStyle name="Заголовок 4 99 3" xfId="24819"/>
    <cellStyle name="Заголовок 4 99 4" xfId="24818"/>
    <cellStyle name="Заголовок 4 99 5" xfId="24817"/>
    <cellStyle name="Заголовок 4 99 6" xfId="24816"/>
    <cellStyle name="Заголовок 4 99 7" xfId="24815"/>
    <cellStyle name="Заголовок 4 99 8" xfId="24814"/>
    <cellStyle name="Итог 10" xfId="24813"/>
    <cellStyle name="Итог 10 2" xfId="24812"/>
    <cellStyle name="Итог 10 2 2" xfId="24811"/>
    <cellStyle name="Итог 10 2 3" xfId="24810"/>
    <cellStyle name="Итог 10 2 4" xfId="24809"/>
    <cellStyle name="Итог 10 2 5" xfId="24808"/>
    <cellStyle name="Итог 10 2 6" xfId="24807"/>
    <cellStyle name="Итог 10 3" xfId="24806"/>
    <cellStyle name="Итог 10 4" xfId="24805"/>
    <cellStyle name="Итог 10 5" xfId="24804"/>
    <cellStyle name="Итог 10 6" xfId="24803"/>
    <cellStyle name="Итог 10 7" xfId="24802"/>
    <cellStyle name="Итог 10 8" xfId="24801"/>
    <cellStyle name="Итог 100" xfId="24800"/>
    <cellStyle name="Итог 100 2" xfId="24799"/>
    <cellStyle name="Итог 100 2 2" xfId="24798"/>
    <cellStyle name="Итог 100 2 3" xfId="24797"/>
    <cellStyle name="Итог 100 2 4" xfId="24796"/>
    <cellStyle name="Итог 100 2 5" xfId="24795"/>
    <cellStyle name="Итог 100 2 6" xfId="24794"/>
    <cellStyle name="Итог 100 3" xfId="24793"/>
    <cellStyle name="Итог 100 4" xfId="24792"/>
    <cellStyle name="Итог 100 5" xfId="24791"/>
    <cellStyle name="Итог 100 6" xfId="24790"/>
    <cellStyle name="Итог 100 7" xfId="24789"/>
    <cellStyle name="Итог 100 8" xfId="24788"/>
    <cellStyle name="Итог 101" xfId="24787"/>
    <cellStyle name="Итог 101 2" xfId="24786"/>
    <cellStyle name="Итог 101 2 2" xfId="24785"/>
    <cellStyle name="Итог 101 2 3" xfId="24784"/>
    <cellStyle name="Итог 101 2 4" xfId="24783"/>
    <cellStyle name="Итог 101 2 5" xfId="24782"/>
    <cellStyle name="Итог 101 2 6" xfId="24781"/>
    <cellStyle name="Итог 101 3" xfId="24780"/>
    <cellStyle name="Итог 101 4" xfId="24779"/>
    <cellStyle name="Итог 101 5" xfId="24778"/>
    <cellStyle name="Итог 101 6" xfId="24777"/>
    <cellStyle name="Итог 101 7" xfId="24776"/>
    <cellStyle name="Итог 101 8" xfId="24775"/>
    <cellStyle name="Итог 102" xfId="24774"/>
    <cellStyle name="Итог 102 2" xfId="24773"/>
    <cellStyle name="Итог 102 2 2" xfId="24772"/>
    <cellStyle name="Итог 102 2 3" xfId="24771"/>
    <cellStyle name="Итог 102 2 4" xfId="24770"/>
    <cellStyle name="Итог 102 2 5" xfId="24769"/>
    <cellStyle name="Итог 102 2 6" xfId="24768"/>
    <cellStyle name="Итог 102 3" xfId="24767"/>
    <cellStyle name="Итог 102 4" xfId="24766"/>
    <cellStyle name="Итог 102 5" xfId="24765"/>
    <cellStyle name="Итог 102 6" xfId="24764"/>
    <cellStyle name="Итог 102 7" xfId="24763"/>
    <cellStyle name="Итог 102 8" xfId="24762"/>
    <cellStyle name="Итог 103" xfId="24761"/>
    <cellStyle name="Итог 103 2" xfId="24760"/>
    <cellStyle name="Итог 103 2 2" xfId="24759"/>
    <cellStyle name="Итог 103 2 3" xfId="24758"/>
    <cellStyle name="Итог 103 2 4" xfId="24757"/>
    <cellStyle name="Итог 103 2 5" xfId="24756"/>
    <cellStyle name="Итог 103 2 6" xfId="24755"/>
    <cellStyle name="Итог 103 3" xfId="24754"/>
    <cellStyle name="Итог 103 4" xfId="24753"/>
    <cellStyle name="Итог 103 5" xfId="24752"/>
    <cellStyle name="Итог 103 6" xfId="24751"/>
    <cellStyle name="Итог 103 7" xfId="24750"/>
    <cellStyle name="Итог 103 8" xfId="24749"/>
    <cellStyle name="Итог 104" xfId="24748"/>
    <cellStyle name="Итог 104 2" xfId="24747"/>
    <cellStyle name="Итог 104 2 2" xfId="24746"/>
    <cellStyle name="Итог 104 2 3" xfId="24745"/>
    <cellStyle name="Итог 104 2 4" xfId="24744"/>
    <cellStyle name="Итог 104 2 5" xfId="24743"/>
    <cellStyle name="Итог 104 2 6" xfId="24742"/>
    <cellStyle name="Итог 104 3" xfId="24741"/>
    <cellStyle name="Итог 104 4" xfId="24740"/>
    <cellStyle name="Итог 104 5" xfId="24739"/>
    <cellStyle name="Итог 104 6" xfId="24738"/>
    <cellStyle name="Итог 104 7" xfId="24737"/>
    <cellStyle name="Итог 104 8" xfId="24736"/>
    <cellStyle name="Итог 105" xfId="24735"/>
    <cellStyle name="Итог 105 2" xfId="24734"/>
    <cellStyle name="Итог 105 2 2" xfId="24733"/>
    <cellStyle name="Итог 105 2 3" xfId="24732"/>
    <cellStyle name="Итог 105 2 4" xfId="24731"/>
    <cellStyle name="Итог 105 2 5" xfId="24730"/>
    <cellStyle name="Итог 105 2 6" xfId="24729"/>
    <cellStyle name="Итог 105 3" xfId="24728"/>
    <cellStyle name="Итог 105 4" xfId="24727"/>
    <cellStyle name="Итог 105 5" xfId="24726"/>
    <cellStyle name="Итог 105 6" xfId="24725"/>
    <cellStyle name="Итог 105 7" xfId="24724"/>
    <cellStyle name="Итог 105 8" xfId="24723"/>
    <cellStyle name="Итог 106" xfId="24722"/>
    <cellStyle name="Итог 106 2" xfId="24721"/>
    <cellStyle name="Итог 106 2 2" xfId="24720"/>
    <cellStyle name="Итог 106 2 3" xfId="24719"/>
    <cellStyle name="Итог 106 2 4" xfId="24718"/>
    <cellStyle name="Итог 106 2 5" xfId="24717"/>
    <cellStyle name="Итог 106 2 6" xfId="24716"/>
    <cellStyle name="Итог 106 3" xfId="24715"/>
    <cellStyle name="Итог 106 4" xfId="24714"/>
    <cellStyle name="Итог 106 5" xfId="24713"/>
    <cellStyle name="Итог 106 6" xfId="24712"/>
    <cellStyle name="Итог 106 7" xfId="24711"/>
    <cellStyle name="Итог 106 8" xfId="24710"/>
    <cellStyle name="Итог 107" xfId="24709"/>
    <cellStyle name="Итог 107 2" xfId="24708"/>
    <cellStyle name="Итог 107 2 2" xfId="24707"/>
    <cellStyle name="Итог 107 2 3" xfId="24706"/>
    <cellStyle name="Итог 107 2 4" xfId="24705"/>
    <cellStyle name="Итог 107 2 5" xfId="24704"/>
    <cellStyle name="Итог 107 2 6" xfId="24703"/>
    <cellStyle name="Итог 107 3" xfId="24702"/>
    <cellStyle name="Итог 107 4" xfId="24701"/>
    <cellStyle name="Итог 107 5" xfId="24700"/>
    <cellStyle name="Итог 107 6" xfId="24699"/>
    <cellStyle name="Итог 107 7" xfId="24698"/>
    <cellStyle name="Итог 107 8" xfId="24697"/>
    <cellStyle name="Итог 108" xfId="24696"/>
    <cellStyle name="Итог 108 2" xfId="24695"/>
    <cellStyle name="Итог 108 2 2" xfId="24694"/>
    <cellStyle name="Итог 108 2 3" xfId="24693"/>
    <cellStyle name="Итог 108 2 4" xfId="24692"/>
    <cellStyle name="Итог 108 2 5" xfId="24691"/>
    <cellStyle name="Итог 108 2 6" xfId="24690"/>
    <cellStyle name="Итог 108 3" xfId="24689"/>
    <cellStyle name="Итог 108 4" xfId="24688"/>
    <cellStyle name="Итог 108 5" xfId="24687"/>
    <cellStyle name="Итог 108 6" xfId="24686"/>
    <cellStyle name="Итог 108 7" xfId="24685"/>
    <cellStyle name="Итог 108 8" xfId="24684"/>
    <cellStyle name="Итог 109" xfId="24683"/>
    <cellStyle name="Итог 109 2" xfId="24682"/>
    <cellStyle name="Итог 109 2 2" xfId="24681"/>
    <cellStyle name="Итог 109 2 3" xfId="24680"/>
    <cellStyle name="Итог 109 2 4" xfId="24679"/>
    <cellStyle name="Итог 109 2 5" xfId="24678"/>
    <cellStyle name="Итог 109 2 6" xfId="24677"/>
    <cellStyle name="Итог 109 3" xfId="24676"/>
    <cellStyle name="Итог 109 4" xfId="24675"/>
    <cellStyle name="Итог 109 5" xfId="24674"/>
    <cellStyle name="Итог 109 6" xfId="24673"/>
    <cellStyle name="Итог 109 7" xfId="24672"/>
    <cellStyle name="Итог 109 8" xfId="24671"/>
    <cellStyle name="Итог 11" xfId="24670"/>
    <cellStyle name="Итог 11 2" xfId="24669"/>
    <cellStyle name="Итог 11 2 2" xfId="24668"/>
    <cellStyle name="Итог 11 2 3" xfId="24667"/>
    <cellStyle name="Итог 11 2 4" xfId="24666"/>
    <cellStyle name="Итог 11 2 5" xfId="24665"/>
    <cellStyle name="Итог 11 2 6" xfId="24664"/>
    <cellStyle name="Итог 11 3" xfId="24663"/>
    <cellStyle name="Итог 11 4" xfId="24662"/>
    <cellStyle name="Итог 11 5" xfId="24661"/>
    <cellStyle name="Итог 11 6" xfId="24660"/>
    <cellStyle name="Итог 11 7" xfId="24659"/>
    <cellStyle name="Итог 11 8" xfId="24658"/>
    <cellStyle name="Итог 110" xfId="24657"/>
    <cellStyle name="Итог 110 2" xfId="24656"/>
    <cellStyle name="Итог 110 2 2" xfId="24655"/>
    <cellStyle name="Итог 110 2 3" xfId="24654"/>
    <cellStyle name="Итог 110 2 4" xfId="24653"/>
    <cellStyle name="Итог 110 2 5" xfId="24652"/>
    <cellStyle name="Итог 110 2 6" xfId="24651"/>
    <cellStyle name="Итог 110 3" xfId="24650"/>
    <cellStyle name="Итог 110 4" xfId="24649"/>
    <cellStyle name="Итог 110 5" xfId="24648"/>
    <cellStyle name="Итог 110 6" xfId="24647"/>
    <cellStyle name="Итог 110 7" xfId="24646"/>
    <cellStyle name="Итог 110 8" xfId="24645"/>
    <cellStyle name="Итог 111" xfId="24644"/>
    <cellStyle name="Итог 111 2" xfId="24643"/>
    <cellStyle name="Итог 111 2 2" xfId="24642"/>
    <cellStyle name="Итог 111 2 3" xfId="24641"/>
    <cellStyle name="Итог 111 2 4" xfId="24640"/>
    <cellStyle name="Итог 111 2 5" xfId="24639"/>
    <cellStyle name="Итог 111 2 6" xfId="24638"/>
    <cellStyle name="Итог 111 3" xfId="24637"/>
    <cellStyle name="Итог 111 4" xfId="24636"/>
    <cellStyle name="Итог 111 5" xfId="24635"/>
    <cellStyle name="Итог 111 6" xfId="24634"/>
    <cellStyle name="Итог 111 7" xfId="24633"/>
    <cellStyle name="Итог 111 8" xfId="24632"/>
    <cellStyle name="Итог 112" xfId="24631"/>
    <cellStyle name="Итог 112 2" xfId="24630"/>
    <cellStyle name="Итог 112 2 2" xfId="24629"/>
    <cellStyle name="Итог 112 2 3" xfId="24628"/>
    <cellStyle name="Итог 112 2 4" xfId="24627"/>
    <cellStyle name="Итог 112 2 5" xfId="24626"/>
    <cellStyle name="Итог 112 2 6" xfId="24625"/>
    <cellStyle name="Итог 112 3" xfId="24624"/>
    <cellStyle name="Итог 112 4" xfId="24623"/>
    <cellStyle name="Итог 112 5" xfId="24622"/>
    <cellStyle name="Итог 112 6" xfId="24621"/>
    <cellStyle name="Итог 112 7" xfId="24620"/>
    <cellStyle name="Итог 112 8" xfId="24619"/>
    <cellStyle name="Итог 113" xfId="24618"/>
    <cellStyle name="Итог 113 2" xfId="24617"/>
    <cellStyle name="Итог 113 2 2" xfId="24616"/>
    <cellStyle name="Итог 113 2 3" xfId="24615"/>
    <cellStyle name="Итог 113 2 4" xfId="24614"/>
    <cellStyle name="Итог 113 2 5" xfId="24613"/>
    <cellStyle name="Итог 113 2 6" xfId="24612"/>
    <cellStyle name="Итог 113 3" xfId="24611"/>
    <cellStyle name="Итог 113 4" xfId="24610"/>
    <cellStyle name="Итог 113 5" xfId="24609"/>
    <cellStyle name="Итог 113 6" xfId="24608"/>
    <cellStyle name="Итог 113 7" xfId="24607"/>
    <cellStyle name="Итог 113 8" xfId="24606"/>
    <cellStyle name="Итог 114" xfId="24605"/>
    <cellStyle name="Итог 114 2" xfId="24604"/>
    <cellStyle name="Итог 114 2 2" xfId="24603"/>
    <cellStyle name="Итог 114 2 3" xfId="24602"/>
    <cellStyle name="Итог 114 2 4" xfId="24601"/>
    <cellStyle name="Итог 114 2 5" xfId="24600"/>
    <cellStyle name="Итог 114 2 6" xfId="24599"/>
    <cellStyle name="Итог 114 3" xfId="24598"/>
    <cellStyle name="Итог 114 4" xfId="24597"/>
    <cellStyle name="Итог 114 5" xfId="24596"/>
    <cellStyle name="Итог 114 6" xfId="24595"/>
    <cellStyle name="Итог 114 7" xfId="24594"/>
    <cellStyle name="Итог 114 8" xfId="24593"/>
    <cellStyle name="Итог 115" xfId="24592"/>
    <cellStyle name="Итог 115 2" xfId="24591"/>
    <cellStyle name="Итог 115 2 2" xfId="24590"/>
    <cellStyle name="Итог 115 2 3" xfId="24589"/>
    <cellStyle name="Итог 115 2 4" xfId="24588"/>
    <cellStyle name="Итог 115 2 5" xfId="24587"/>
    <cellStyle name="Итог 115 2 6" xfId="24586"/>
    <cellStyle name="Итог 115 3" xfId="24585"/>
    <cellStyle name="Итог 115 4" xfId="24584"/>
    <cellStyle name="Итог 115 5" xfId="24583"/>
    <cellStyle name="Итог 115 6" xfId="24582"/>
    <cellStyle name="Итог 115 7" xfId="24581"/>
    <cellStyle name="Итог 115 8" xfId="24580"/>
    <cellStyle name="Итог 116" xfId="24579"/>
    <cellStyle name="Итог 116 2" xfId="24578"/>
    <cellStyle name="Итог 116 2 2" xfId="24577"/>
    <cellStyle name="Итог 116 2 3" xfId="24576"/>
    <cellStyle name="Итог 116 2 4" xfId="24575"/>
    <cellStyle name="Итог 116 2 5" xfId="24574"/>
    <cellStyle name="Итог 116 2 6" xfId="24573"/>
    <cellStyle name="Итог 116 3" xfId="24572"/>
    <cellStyle name="Итог 116 4" xfId="24571"/>
    <cellStyle name="Итог 116 5" xfId="24570"/>
    <cellStyle name="Итог 116 6" xfId="24569"/>
    <cellStyle name="Итог 116 7" xfId="24568"/>
    <cellStyle name="Итог 116 8" xfId="24567"/>
    <cellStyle name="Итог 117" xfId="24566"/>
    <cellStyle name="Итог 117 2" xfId="24565"/>
    <cellStyle name="Итог 117 2 2" xfId="24564"/>
    <cellStyle name="Итог 117 2 3" xfId="24563"/>
    <cellStyle name="Итог 117 2 4" xfId="24562"/>
    <cellStyle name="Итог 117 2 5" xfId="24561"/>
    <cellStyle name="Итог 117 2 6" xfId="24560"/>
    <cellStyle name="Итог 117 3" xfId="24559"/>
    <cellStyle name="Итог 117 4" xfId="24558"/>
    <cellStyle name="Итог 117 5" xfId="24557"/>
    <cellStyle name="Итог 117 6" xfId="24556"/>
    <cellStyle name="Итог 117 7" xfId="24555"/>
    <cellStyle name="Итог 117 8" xfId="24554"/>
    <cellStyle name="Итог 118" xfId="24553"/>
    <cellStyle name="Итог 118 2" xfId="24552"/>
    <cellStyle name="Итог 118 2 2" xfId="24551"/>
    <cellStyle name="Итог 118 2 3" xfId="24550"/>
    <cellStyle name="Итог 118 2 4" xfId="24549"/>
    <cellStyle name="Итог 118 2 5" xfId="24548"/>
    <cellStyle name="Итог 118 2 6" xfId="24547"/>
    <cellStyle name="Итог 118 3" xfId="24546"/>
    <cellStyle name="Итог 118 4" xfId="24545"/>
    <cellStyle name="Итог 118 5" xfId="24544"/>
    <cellStyle name="Итог 118 6" xfId="24543"/>
    <cellStyle name="Итог 118 7" xfId="24542"/>
    <cellStyle name="Итог 118 8" xfId="24541"/>
    <cellStyle name="Итог 119" xfId="24540"/>
    <cellStyle name="Итог 119 2" xfId="24539"/>
    <cellStyle name="Итог 119 2 2" xfId="24538"/>
    <cellStyle name="Итог 119 2 3" xfId="24537"/>
    <cellStyle name="Итог 119 2 4" xfId="24536"/>
    <cellStyle name="Итог 119 2 5" xfId="24535"/>
    <cellStyle name="Итог 119 2 6" xfId="24534"/>
    <cellStyle name="Итог 119 3" xfId="24533"/>
    <cellStyle name="Итог 119 4" xfId="24532"/>
    <cellStyle name="Итог 119 5" xfId="24531"/>
    <cellStyle name="Итог 119 6" xfId="24530"/>
    <cellStyle name="Итог 119 7" xfId="24529"/>
    <cellStyle name="Итог 119 8" xfId="24528"/>
    <cellStyle name="Итог 12" xfId="24527"/>
    <cellStyle name="Итог 12 2" xfId="24526"/>
    <cellStyle name="Итог 12 2 2" xfId="24525"/>
    <cellStyle name="Итог 12 2 3" xfId="24524"/>
    <cellStyle name="Итог 12 2 4" xfId="24523"/>
    <cellStyle name="Итог 12 2 5" xfId="24522"/>
    <cellStyle name="Итог 12 2 6" xfId="24521"/>
    <cellStyle name="Итог 12 3" xfId="24520"/>
    <cellStyle name="Итог 12 4" xfId="24519"/>
    <cellStyle name="Итог 12 5" xfId="24518"/>
    <cellStyle name="Итог 12 6" xfId="24517"/>
    <cellStyle name="Итог 12 7" xfId="24516"/>
    <cellStyle name="Итог 12 8" xfId="24515"/>
    <cellStyle name="Итог 120" xfId="24514"/>
    <cellStyle name="Итог 120 2" xfId="24513"/>
    <cellStyle name="Итог 120 2 2" xfId="24512"/>
    <cellStyle name="Итог 120 2 3" xfId="24511"/>
    <cellStyle name="Итог 120 2 4" xfId="24510"/>
    <cellStyle name="Итог 120 2 5" xfId="24509"/>
    <cellStyle name="Итог 120 2 6" xfId="24508"/>
    <cellStyle name="Итог 120 3" xfId="24507"/>
    <cellStyle name="Итог 120 4" xfId="24506"/>
    <cellStyle name="Итог 120 5" xfId="24505"/>
    <cellStyle name="Итог 120 6" xfId="24504"/>
    <cellStyle name="Итог 120 7" xfId="24503"/>
    <cellStyle name="Итог 120 8" xfId="24502"/>
    <cellStyle name="Итог 121" xfId="24501"/>
    <cellStyle name="Итог 121 2" xfId="24500"/>
    <cellStyle name="Итог 121 2 2" xfId="24499"/>
    <cellStyle name="Итог 121 2 3" xfId="24498"/>
    <cellStyle name="Итог 121 2 4" xfId="24497"/>
    <cellStyle name="Итог 121 2 5" xfId="24496"/>
    <cellStyle name="Итог 121 2 6" xfId="24495"/>
    <cellStyle name="Итог 121 3" xfId="24494"/>
    <cellStyle name="Итог 121 4" xfId="24493"/>
    <cellStyle name="Итог 121 5" xfId="24492"/>
    <cellStyle name="Итог 121 6" xfId="24491"/>
    <cellStyle name="Итог 121 7" xfId="24490"/>
    <cellStyle name="Итог 121 8" xfId="24489"/>
    <cellStyle name="Итог 122" xfId="24488"/>
    <cellStyle name="Итог 122 2" xfId="24487"/>
    <cellStyle name="Итог 122 2 2" xfId="24486"/>
    <cellStyle name="Итог 122 2 3" xfId="24485"/>
    <cellStyle name="Итог 122 2 4" xfId="24484"/>
    <cellStyle name="Итог 122 2 5" xfId="24483"/>
    <cellStyle name="Итог 122 2 6" xfId="24482"/>
    <cellStyle name="Итог 122 3" xfId="24481"/>
    <cellStyle name="Итог 122 4" xfId="24480"/>
    <cellStyle name="Итог 122 5" xfId="24479"/>
    <cellStyle name="Итог 122 6" xfId="24478"/>
    <cellStyle name="Итог 122 7" xfId="24477"/>
    <cellStyle name="Итог 122 8" xfId="24476"/>
    <cellStyle name="Итог 123" xfId="24475"/>
    <cellStyle name="Итог 123 2" xfId="24474"/>
    <cellStyle name="Итог 123 2 2" xfId="24473"/>
    <cellStyle name="Итог 123 2 3" xfId="24472"/>
    <cellStyle name="Итог 123 2 4" xfId="24471"/>
    <cellStyle name="Итог 123 2 5" xfId="24470"/>
    <cellStyle name="Итог 123 2 6" xfId="24469"/>
    <cellStyle name="Итог 123 3" xfId="24468"/>
    <cellStyle name="Итог 123 4" xfId="24467"/>
    <cellStyle name="Итог 123 5" xfId="24466"/>
    <cellStyle name="Итог 123 6" xfId="24465"/>
    <cellStyle name="Итог 123 7" xfId="24464"/>
    <cellStyle name="Итог 123 8" xfId="24463"/>
    <cellStyle name="Итог 124" xfId="24462"/>
    <cellStyle name="Итог 124 2" xfId="24461"/>
    <cellStyle name="Итог 124 2 2" xfId="24460"/>
    <cellStyle name="Итог 124 2 3" xfId="24459"/>
    <cellStyle name="Итог 124 2 4" xfId="24458"/>
    <cellStyle name="Итог 124 2 5" xfId="24457"/>
    <cellStyle name="Итог 124 2 6" xfId="24456"/>
    <cellStyle name="Итог 124 3" xfId="24455"/>
    <cellStyle name="Итог 124 4" xfId="24454"/>
    <cellStyle name="Итог 124 5" xfId="24453"/>
    <cellStyle name="Итог 124 6" xfId="24452"/>
    <cellStyle name="Итог 124 7" xfId="24451"/>
    <cellStyle name="Итог 124 8" xfId="24450"/>
    <cellStyle name="Итог 125" xfId="24449"/>
    <cellStyle name="Итог 125 2" xfId="24448"/>
    <cellStyle name="Итог 125 2 2" xfId="24447"/>
    <cellStyle name="Итог 125 2 3" xfId="24446"/>
    <cellStyle name="Итог 125 2 4" xfId="24445"/>
    <cellStyle name="Итог 125 2 5" xfId="24444"/>
    <cellStyle name="Итог 125 2 6" xfId="24443"/>
    <cellStyle name="Итог 125 3" xfId="24442"/>
    <cellStyle name="Итог 125 4" xfId="24441"/>
    <cellStyle name="Итог 125 5" xfId="24440"/>
    <cellStyle name="Итог 125 6" xfId="24439"/>
    <cellStyle name="Итог 125 7" xfId="24438"/>
    <cellStyle name="Итог 125 8" xfId="24437"/>
    <cellStyle name="Итог 126" xfId="24436"/>
    <cellStyle name="Итог 126 2" xfId="24435"/>
    <cellStyle name="Итог 126 2 2" xfId="24434"/>
    <cellStyle name="Итог 126 2 3" xfId="24433"/>
    <cellStyle name="Итог 126 2 4" xfId="24432"/>
    <cellStyle name="Итог 126 2 5" xfId="24431"/>
    <cellStyle name="Итог 126 2 6" xfId="24430"/>
    <cellStyle name="Итог 126 3" xfId="24429"/>
    <cellStyle name="Итог 126 4" xfId="24428"/>
    <cellStyle name="Итог 126 5" xfId="24427"/>
    <cellStyle name="Итог 126 6" xfId="24426"/>
    <cellStyle name="Итог 126 7" xfId="24425"/>
    <cellStyle name="Итог 126 8" xfId="24424"/>
    <cellStyle name="Итог 127" xfId="24423"/>
    <cellStyle name="Итог 127 2" xfId="24422"/>
    <cellStyle name="Итог 127 2 2" xfId="24421"/>
    <cellStyle name="Итог 127 2 3" xfId="24420"/>
    <cellStyle name="Итог 127 2 4" xfId="24419"/>
    <cellStyle name="Итог 127 2 5" xfId="24418"/>
    <cellStyle name="Итог 127 2 6" xfId="24417"/>
    <cellStyle name="Итог 127 3" xfId="24416"/>
    <cellStyle name="Итог 127 4" xfId="24415"/>
    <cellStyle name="Итог 127 5" xfId="24414"/>
    <cellStyle name="Итог 127 6" xfId="24413"/>
    <cellStyle name="Итог 127 7" xfId="24412"/>
    <cellStyle name="Итог 127 8" xfId="24411"/>
    <cellStyle name="Итог 128" xfId="24410"/>
    <cellStyle name="Итог 128 2" xfId="24409"/>
    <cellStyle name="Итог 128 2 2" xfId="24408"/>
    <cellStyle name="Итог 128 2 3" xfId="24407"/>
    <cellStyle name="Итог 128 2 4" xfId="24406"/>
    <cellStyle name="Итог 128 2 5" xfId="24405"/>
    <cellStyle name="Итог 128 2 6" xfId="24404"/>
    <cellStyle name="Итог 128 3" xfId="24403"/>
    <cellStyle name="Итог 128 4" xfId="24402"/>
    <cellStyle name="Итог 128 5" xfId="24401"/>
    <cellStyle name="Итог 128 6" xfId="24400"/>
    <cellStyle name="Итог 128 7" xfId="24399"/>
    <cellStyle name="Итог 128 8" xfId="24398"/>
    <cellStyle name="Итог 129" xfId="24397"/>
    <cellStyle name="Итог 129 2" xfId="24396"/>
    <cellStyle name="Итог 129 2 2" xfId="24395"/>
    <cellStyle name="Итог 129 2 3" xfId="24394"/>
    <cellStyle name="Итог 129 2 4" xfId="24393"/>
    <cellStyle name="Итог 129 2 5" xfId="24392"/>
    <cellStyle name="Итог 129 2 6" xfId="24391"/>
    <cellStyle name="Итог 129 3" xfId="24390"/>
    <cellStyle name="Итог 129 4" xfId="24389"/>
    <cellStyle name="Итог 129 5" xfId="24388"/>
    <cellStyle name="Итог 129 6" xfId="24387"/>
    <cellStyle name="Итог 129 7" xfId="24386"/>
    <cellStyle name="Итог 129 8" xfId="24385"/>
    <cellStyle name="Итог 13" xfId="24384"/>
    <cellStyle name="Итог 13 2" xfId="24383"/>
    <cellStyle name="Итог 13 2 2" xfId="24382"/>
    <cellStyle name="Итог 13 2 3" xfId="24381"/>
    <cellStyle name="Итог 13 2 4" xfId="24380"/>
    <cellStyle name="Итог 13 2 5" xfId="24379"/>
    <cellStyle name="Итог 13 2 6" xfId="24378"/>
    <cellStyle name="Итог 13 3" xfId="24377"/>
    <cellStyle name="Итог 13 4" xfId="24376"/>
    <cellStyle name="Итог 13 5" xfId="24375"/>
    <cellStyle name="Итог 13 6" xfId="24374"/>
    <cellStyle name="Итог 13 7" xfId="24373"/>
    <cellStyle name="Итог 13 8" xfId="24372"/>
    <cellStyle name="Итог 130" xfId="24371"/>
    <cellStyle name="Итог 130 2" xfId="24370"/>
    <cellStyle name="Итог 130 2 2" xfId="24369"/>
    <cellStyle name="Итог 130 2 3" xfId="24368"/>
    <cellStyle name="Итог 130 2 4" xfId="24367"/>
    <cellStyle name="Итог 130 2 5" xfId="24366"/>
    <cellStyle name="Итог 130 2 6" xfId="24365"/>
    <cellStyle name="Итог 130 3" xfId="24364"/>
    <cellStyle name="Итог 130 4" xfId="24363"/>
    <cellStyle name="Итог 130 5" xfId="24362"/>
    <cellStyle name="Итог 130 6" xfId="24361"/>
    <cellStyle name="Итог 130 7" xfId="24360"/>
    <cellStyle name="Итог 130 8" xfId="24359"/>
    <cellStyle name="Итог 131" xfId="24358"/>
    <cellStyle name="Итог 131 2" xfId="24357"/>
    <cellStyle name="Итог 131 2 2" xfId="24356"/>
    <cellStyle name="Итог 131 2 3" xfId="24355"/>
    <cellStyle name="Итог 131 2 4" xfId="24354"/>
    <cellStyle name="Итог 131 2 5" xfId="24353"/>
    <cellStyle name="Итог 131 2 6" xfId="24352"/>
    <cellStyle name="Итог 131 3" xfId="24351"/>
    <cellStyle name="Итог 131 4" xfId="24350"/>
    <cellStyle name="Итог 131 5" xfId="24349"/>
    <cellStyle name="Итог 131 6" xfId="24348"/>
    <cellStyle name="Итог 131 7" xfId="24347"/>
    <cellStyle name="Итог 131 8" xfId="24346"/>
    <cellStyle name="Итог 132" xfId="24345"/>
    <cellStyle name="Итог 132 2" xfId="24344"/>
    <cellStyle name="Итог 132 2 2" xfId="24343"/>
    <cellStyle name="Итог 132 2 3" xfId="24342"/>
    <cellStyle name="Итог 132 2 4" xfId="24341"/>
    <cellStyle name="Итог 132 2 5" xfId="24340"/>
    <cellStyle name="Итог 132 2 6" xfId="24339"/>
    <cellStyle name="Итог 132 3" xfId="24338"/>
    <cellStyle name="Итог 132 4" xfId="24337"/>
    <cellStyle name="Итог 132 5" xfId="24336"/>
    <cellStyle name="Итог 132 6" xfId="24335"/>
    <cellStyle name="Итог 132 7" xfId="24334"/>
    <cellStyle name="Итог 132 8" xfId="24333"/>
    <cellStyle name="Итог 133" xfId="24332"/>
    <cellStyle name="Итог 133 2" xfId="24331"/>
    <cellStyle name="Итог 133 2 2" xfId="24330"/>
    <cellStyle name="Итог 133 2 3" xfId="24329"/>
    <cellStyle name="Итог 133 2 4" xfId="24328"/>
    <cellStyle name="Итог 133 2 5" xfId="24327"/>
    <cellStyle name="Итог 133 2 6" xfId="24326"/>
    <cellStyle name="Итог 133 3" xfId="24325"/>
    <cellStyle name="Итог 133 4" xfId="24324"/>
    <cellStyle name="Итог 133 5" xfId="24323"/>
    <cellStyle name="Итог 133 6" xfId="24322"/>
    <cellStyle name="Итог 133 7" xfId="24321"/>
    <cellStyle name="Итог 133 8" xfId="24320"/>
    <cellStyle name="Итог 134" xfId="24319"/>
    <cellStyle name="Итог 134 2" xfId="24318"/>
    <cellStyle name="Итог 134 2 2" xfId="24317"/>
    <cellStyle name="Итог 134 2 3" xfId="24316"/>
    <cellStyle name="Итог 134 2 4" xfId="24315"/>
    <cellStyle name="Итог 134 2 5" xfId="24314"/>
    <cellStyle name="Итог 134 2 6" xfId="24313"/>
    <cellStyle name="Итог 134 3" xfId="24312"/>
    <cellStyle name="Итог 134 4" xfId="24311"/>
    <cellStyle name="Итог 134 5" xfId="24310"/>
    <cellStyle name="Итог 134 6" xfId="24309"/>
    <cellStyle name="Итог 134 7" xfId="24308"/>
    <cellStyle name="Итог 134 8" xfId="24307"/>
    <cellStyle name="Итог 135" xfId="24306"/>
    <cellStyle name="Итог 135 2" xfId="24305"/>
    <cellStyle name="Итог 135 2 2" xfId="24304"/>
    <cellStyle name="Итог 135 2 3" xfId="24303"/>
    <cellStyle name="Итог 135 2 4" xfId="24302"/>
    <cellStyle name="Итог 135 2 5" xfId="24301"/>
    <cellStyle name="Итог 135 2 6" xfId="24300"/>
    <cellStyle name="Итог 135 3" xfId="24299"/>
    <cellStyle name="Итог 135 4" xfId="24298"/>
    <cellStyle name="Итог 135 5" xfId="24297"/>
    <cellStyle name="Итог 135 6" xfId="24296"/>
    <cellStyle name="Итог 135 7" xfId="24295"/>
    <cellStyle name="Итог 135 8" xfId="24294"/>
    <cellStyle name="Итог 136" xfId="24293"/>
    <cellStyle name="Итог 136 2" xfId="24292"/>
    <cellStyle name="Итог 136 2 2" xfId="24291"/>
    <cellStyle name="Итог 136 2 3" xfId="24290"/>
    <cellStyle name="Итог 136 2 4" xfId="24289"/>
    <cellStyle name="Итог 136 2 5" xfId="24288"/>
    <cellStyle name="Итог 136 2 6" xfId="24287"/>
    <cellStyle name="Итог 136 3" xfId="24286"/>
    <cellStyle name="Итог 136 4" xfId="24285"/>
    <cellStyle name="Итог 136 5" xfId="24284"/>
    <cellStyle name="Итог 136 6" xfId="24283"/>
    <cellStyle name="Итог 136 7" xfId="24282"/>
    <cellStyle name="Итог 136 8" xfId="24281"/>
    <cellStyle name="Итог 137" xfId="24280"/>
    <cellStyle name="Итог 137 2" xfId="24279"/>
    <cellStyle name="Итог 137 2 2" xfId="24278"/>
    <cellStyle name="Итог 137 2 3" xfId="24277"/>
    <cellStyle name="Итог 137 2 4" xfId="24276"/>
    <cellStyle name="Итог 137 2 5" xfId="24275"/>
    <cellStyle name="Итог 137 2 6" xfId="24274"/>
    <cellStyle name="Итог 137 3" xfId="24273"/>
    <cellStyle name="Итог 137 4" xfId="24272"/>
    <cellStyle name="Итог 137 5" xfId="24271"/>
    <cellStyle name="Итог 137 6" xfId="24270"/>
    <cellStyle name="Итог 137 7" xfId="24269"/>
    <cellStyle name="Итог 137 8" xfId="24268"/>
    <cellStyle name="Итог 138" xfId="24267"/>
    <cellStyle name="Итог 138 2" xfId="24266"/>
    <cellStyle name="Итог 138 2 2" xfId="24265"/>
    <cellStyle name="Итог 138 2 3" xfId="24264"/>
    <cellStyle name="Итог 138 2 4" xfId="24263"/>
    <cellStyle name="Итог 138 2 5" xfId="24262"/>
    <cellStyle name="Итог 138 2 6" xfId="24261"/>
    <cellStyle name="Итог 138 3" xfId="24260"/>
    <cellStyle name="Итог 138 4" xfId="24259"/>
    <cellStyle name="Итог 138 5" xfId="24258"/>
    <cellStyle name="Итог 138 6" xfId="24257"/>
    <cellStyle name="Итог 138 7" xfId="24256"/>
    <cellStyle name="Итог 138 8" xfId="24255"/>
    <cellStyle name="Итог 139" xfId="24254"/>
    <cellStyle name="Итог 139 2" xfId="24253"/>
    <cellStyle name="Итог 139 2 2" xfId="24252"/>
    <cellStyle name="Итог 139 2 3" xfId="24251"/>
    <cellStyle name="Итог 139 2 4" xfId="24250"/>
    <cellStyle name="Итог 139 2 5" xfId="24249"/>
    <cellStyle name="Итог 139 2 6" xfId="24248"/>
    <cellStyle name="Итог 139 3" xfId="24247"/>
    <cellStyle name="Итог 139 4" xfId="24246"/>
    <cellStyle name="Итог 139 5" xfId="24245"/>
    <cellStyle name="Итог 139 6" xfId="24244"/>
    <cellStyle name="Итог 139 7" xfId="24243"/>
    <cellStyle name="Итог 139 8" xfId="24242"/>
    <cellStyle name="Итог 14" xfId="24241"/>
    <cellStyle name="Итог 14 2" xfId="24240"/>
    <cellStyle name="Итог 14 2 2" xfId="24239"/>
    <cellStyle name="Итог 14 2 3" xfId="24238"/>
    <cellStyle name="Итог 14 2 4" xfId="24237"/>
    <cellStyle name="Итог 14 2 5" xfId="24236"/>
    <cellStyle name="Итог 14 2 6" xfId="24235"/>
    <cellStyle name="Итог 14 3" xfId="24234"/>
    <cellStyle name="Итог 14 4" xfId="24233"/>
    <cellStyle name="Итог 14 5" xfId="24232"/>
    <cellStyle name="Итог 14 6" xfId="24231"/>
    <cellStyle name="Итог 14 7" xfId="24230"/>
    <cellStyle name="Итог 14 8" xfId="24229"/>
    <cellStyle name="Итог 140" xfId="24228"/>
    <cellStyle name="Итог 140 2" xfId="24227"/>
    <cellStyle name="Итог 140 2 2" xfId="24226"/>
    <cellStyle name="Итог 140 2 3" xfId="24225"/>
    <cellStyle name="Итог 140 2 4" xfId="24224"/>
    <cellStyle name="Итог 140 2 5" xfId="24223"/>
    <cellStyle name="Итог 140 2 6" xfId="24222"/>
    <cellStyle name="Итог 140 3" xfId="24221"/>
    <cellStyle name="Итог 140 4" xfId="24220"/>
    <cellStyle name="Итог 140 5" xfId="24219"/>
    <cellStyle name="Итог 140 6" xfId="24218"/>
    <cellStyle name="Итог 140 7" xfId="24217"/>
    <cellStyle name="Итог 140 8" xfId="24216"/>
    <cellStyle name="Итог 141" xfId="24215"/>
    <cellStyle name="Итог 141 2" xfId="24214"/>
    <cellStyle name="Итог 141 2 2" xfId="24213"/>
    <cellStyle name="Итог 141 2 3" xfId="24212"/>
    <cellStyle name="Итог 141 2 4" xfId="24211"/>
    <cellStyle name="Итог 141 2 5" xfId="24210"/>
    <cellStyle name="Итог 141 2 6" xfId="24209"/>
    <cellStyle name="Итог 141 3" xfId="24208"/>
    <cellStyle name="Итог 141 4" xfId="24207"/>
    <cellStyle name="Итог 141 5" xfId="24206"/>
    <cellStyle name="Итог 141 6" xfId="24205"/>
    <cellStyle name="Итог 141 7" xfId="24204"/>
    <cellStyle name="Итог 141 8" xfId="24203"/>
    <cellStyle name="Итог 142" xfId="24202"/>
    <cellStyle name="Итог 142 2" xfId="24201"/>
    <cellStyle name="Итог 142 2 2" xfId="24200"/>
    <cellStyle name="Итог 142 2 3" xfId="24199"/>
    <cellStyle name="Итог 142 2 4" xfId="24198"/>
    <cellStyle name="Итог 142 2 5" xfId="24197"/>
    <cellStyle name="Итог 142 2 6" xfId="24196"/>
    <cellStyle name="Итог 142 3" xfId="24195"/>
    <cellStyle name="Итог 142 4" xfId="24194"/>
    <cellStyle name="Итог 142 5" xfId="24193"/>
    <cellStyle name="Итог 142 6" xfId="24192"/>
    <cellStyle name="Итог 142 7" xfId="24191"/>
    <cellStyle name="Итог 142 8" xfId="24190"/>
    <cellStyle name="Итог 143" xfId="24189"/>
    <cellStyle name="Итог 143 2" xfId="24188"/>
    <cellStyle name="Итог 143 2 2" xfId="24187"/>
    <cellStyle name="Итог 143 2 3" xfId="24186"/>
    <cellStyle name="Итог 143 2 4" xfId="24185"/>
    <cellStyle name="Итог 143 2 5" xfId="24184"/>
    <cellStyle name="Итог 143 2 6" xfId="24183"/>
    <cellStyle name="Итог 143 3" xfId="24182"/>
    <cellStyle name="Итог 143 4" xfId="24181"/>
    <cellStyle name="Итог 143 5" xfId="24180"/>
    <cellStyle name="Итог 143 6" xfId="24179"/>
    <cellStyle name="Итог 143 7" xfId="24178"/>
    <cellStyle name="Итог 143 8" xfId="24177"/>
    <cellStyle name="Итог 144" xfId="24176"/>
    <cellStyle name="Итог 144 2" xfId="24175"/>
    <cellStyle name="Итог 144 2 2" xfId="24174"/>
    <cellStyle name="Итог 144 2 3" xfId="24173"/>
    <cellStyle name="Итог 144 2 4" xfId="24172"/>
    <cellStyle name="Итог 144 2 5" xfId="24171"/>
    <cellStyle name="Итог 144 2 6" xfId="24170"/>
    <cellStyle name="Итог 144 3" xfId="24169"/>
    <cellStyle name="Итог 144 4" xfId="24168"/>
    <cellStyle name="Итог 144 5" xfId="24167"/>
    <cellStyle name="Итог 144 6" xfId="24166"/>
    <cellStyle name="Итог 144 7" xfId="24165"/>
    <cellStyle name="Итог 144 8" xfId="24164"/>
    <cellStyle name="Итог 145" xfId="24163"/>
    <cellStyle name="Итог 145 2" xfId="24162"/>
    <cellStyle name="Итог 145 2 2" xfId="24161"/>
    <cellStyle name="Итог 145 2 3" xfId="24160"/>
    <cellStyle name="Итог 145 2 4" xfId="24159"/>
    <cellStyle name="Итог 145 2 5" xfId="24158"/>
    <cellStyle name="Итог 145 2 6" xfId="24157"/>
    <cellStyle name="Итог 145 3" xfId="24156"/>
    <cellStyle name="Итог 145 4" xfId="24155"/>
    <cellStyle name="Итог 145 5" xfId="24154"/>
    <cellStyle name="Итог 145 6" xfId="24153"/>
    <cellStyle name="Итог 145 7" xfId="24152"/>
    <cellStyle name="Итог 145 8" xfId="24151"/>
    <cellStyle name="Итог 146" xfId="24150"/>
    <cellStyle name="Итог 146 2" xfId="24149"/>
    <cellStyle name="Итог 146 2 2" xfId="24148"/>
    <cellStyle name="Итог 146 2 3" xfId="24147"/>
    <cellStyle name="Итог 146 2 4" xfId="24146"/>
    <cellStyle name="Итог 146 2 5" xfId="24145"/>
    <cellStyle name="Итог 146 2 6" xfId="24144"/>
    <cellStyle name="Итог 146 3" xfId="24143"/>
    <cellStyle name="Итог 146 4" xfId="24142"/>
    <cellStyle name="Итог 146 5" xfId="24141"/>
    <cellStyle name="Итог 146 6" xfId="24140"/>
    <cellStyle name="Итог 146 7" xfId="24139"/>
    <cellStyle name="Итог 146 8" xfId="24138"/>
    <cellStyle name="Итог 147" xfId="24137"/>
    <cellStyle name="Итог 147 2" xfId="24136"/>
    <cellStyle name="Итог 147 2 2" xfId="24135"/>
    <cellStyle name="Итог 147 2 3" xfId="24134"/>
    <cellStyle name="Итог 147 2 4" xfId="24133"/>
    <cellStyle name="Итог 147 2 5" xfId="24132"/>
    <cellStyle name="Итог 147 2 6" xfId="24131"/>
    <cellStyle name="Итог 147 3" xfId="24130"/>
    <cellStyle name="Итог 147 4" xfId="24129"/>
    <cellStyle name="Итог 147 5" xfId="24128"/>
    <cellStyle name="Итог 147 6" xfId="24127"/>
    <cellStyle name="Итог 147 7" xfId="24126"/>
    <cellStyle name="Итог 147 8" xfId="24125"/>
    <cellStyle name="Итог 148" xfId="24124"/>
    <cellStyle name="Итог 148 2" xfId="24123"/>
    <cellStyle name="Итог 148 2 2" xfId="24122"/>
    <cellStyle name="Итог 148 2 3" xfId="24121"/>
    <cellStyle name="Итог 148 2 4" xfId="24120"/>
    <cellStyle name="Итог 148 2 5" xfId="24119"/>
    <cellStyle name="Итог 148 2 6" xfId="24118"/>
    <cellStyle name="Итог 148 3" xfId="24117"/>
    <cellStyle name="Итог 148 4" xfId="24116"/>
    <cellStyle name="Итог 148 5" xfId="24115"/>
    <cellStyle name="Итог 148 6" xfId="24114"/>
    <cellStyle name="Итог 148 7" xfId="24113"/>
    <cellStyle name="Итог 148 8" xfId="24112"/>
    <cellStyle name="Итог 149" xfId="24111"/>
    <cellStyle name="Итог 149 2" xfId="24110"/>
    <cellStyle name="Итог 149 2 2" xfId="24109"/>
    <cellStyle name="Итог 149 2 3" xfId="24108"/>
    <cellStyle name="Итог 149 2 4" xfId="24107"/>
    <cellStyle name="Итог 149 2 5" xfId="24106"/>
    <cellStyle name="Итог 149 2 6" xfId="24105"/>
    <cellStyle name="Итог 149 3" xfId="24104"/>
    <cellStyle name="Итог 149 4" xfId="24103"/>
    <cellStyle name="Итог 149 5" xfId="24102"/>
    <cellStyle name="Итог 149 6" xfId="24101"/>
    <cellStyle name="Итог 149 7" xfId="24100"/>
    <cellStyle name="Итог 149 8" xfId="24099"/>
    <cellStyle name="Итог 15" xfId="24098"/>
    <cellStyle name="Итог 15 2" xfId="24097"/>
    <cellStyle name="Итог 15 2 2" xfId="24096"/>
    <cellStyle name="Итог 15 2 3" xfId="24095"/>
    <cellStyle name="Итог 15 2 4" xfId="24094"/>
    <cellStyle name="Итог 15 2 5" xfId="24093"/>
    <cellStyle name="Итог 15 2 6" xfId="24092"/>
    <cellStyle name="Итог 15 3" xfId="24091"/>
    <cellStyle name="Итог 15 4" xfId="24090"/>
    <cellStyle name="Итог 15 5" xfId="24089"/>
    <cellStyle name="Итог 15 6" xfId="24088"/>
    <cellStyle name="Итог 15 7" xfId="24087"/>
    <cellStyle name="Итог 15 8" xfId="24086"/>
    <cellStyle name="Итог 150" xfId="24085"/>
    <cellStyle name="Итог 150 2" xfId="24084"/>
    <cellStyle name="Итог 150 2 2" xfId="24083"/>
    <cellStyle name="Итог 150 2 3" xfId="24082"/>
    <cellStyle name="Итог 150 2 4" xfId="24081"/>
    <cellStyle name="Итог 150 2 5" xfId="24080"/>
    <cellStyle name="Итог 150 2 6" xfId="24079"/>
    <cellStyle name="Итог 150 3" xfId="24078"/>
    <cellStyle name="Итог 150 4" xfId="24077"/>
    <cellStyle name="Итог 150 5" xfId="24076"/>
    <cellStyle name="Итог 150 6" xfId="24075"/>
    <cellStyle name="Итог 150 7" xfId="24074"/>
    <cellStyle name="Итог 150 8" xfId="24073"/>
    <cellStyle name="Итог 151" xfId="24072"/>
    <cellStyle name="Итог 151 2" xfId="24071"/>
    <cellStyle name="Итог 151 2 2" xfId="24070"/>
    <cellStyle name="Итог 151 2 3" xfId="24069"/>
    <cellStyle name="Итог 151 2 4" xfId="24068"/>
    <cellStyle name="Итог 151 2 5" xfId="24067"/>
    <cellStyle name="Итог 151 2 6" xfId="24066"/>
    <cellStyle name="Итог 151 3" xfId="24065"/>
    <cellStyle name="Итог 151 4" xfId="24064"/>
    <cellStyle name="Итог 151 5" xfId="24063"/>
    <cellStyle name="Итог 151 6" xfId="24062"/>
    <cellStyle name="Итог 151 7" xfId="24061"/>
    <cellStyle name="Итог 151 8" xfId="24060"/>
    <cellStyle name="Итог 152" xfId="24059"/>
    <cellStyle name="Итог 152 2" xfId="24058"/>
    <cellStyle name="Итог 152 2 2" xfId="24057"/>
    <cellStyle name="Итог 152 2 3" xfId="24056"/>
    <cellStyle name="Итог 152 2 4" xfId="24055"/>
    <cellStyle name="Итог 152 2 5" xfId="24054"/>
    <cellStyle name="Итог 152 2 6" xfId="24053"/>
    <cellStyle name="Итог 152 3" xfId="24052"/>
    <cellStyle name="Итог 152 4" xfId="24051"/>
    <cellStyle name="Итог 152 5" xfId="24050"/>
    <cellStyle name="Итог 152 6" xfId="24049"/>
    <cellStyle name="Итог 152 7" xfId="24048"/>
    <cellStyle name="Итог 152 8" xfId="24047"/>
    <cellStyle name="Итог 16" xfId="24046"/>
    <cellStyle name="Итог 16 2" xfId="24045"/>
    <cellStyle name="Итог 16 2 2" xfId="24044"/>
    <cellStyle name="Итог 16 2 3" xfId="24043"/>
    <cellStyle name="Итог 16 2 4" xfId="24042"/>
    <cellStyle name="Итог 16 2 5" xfId="24041"/>
    <cellStyle name="Итог 16 2 6" xfId="24040"/>
    <cellStyle name="Итог 16 3" xfId="24039"/>
    <cellStyle name="Итог 16 4" xfId="24038"/>
    <cellStyle name="Итог 16 5" xfId="24037"/>
    <cellStyle name="Итог 16 6" xfId="24036"/>
    <cellStyle name="Итог 16 7" xfId="24035"/>
    <cellStyle name="Итог 16 8" xfId="24034"/>
    <cellStyle name="Итог 17" xfId="24033"/>
    <cellStyle name="Итог 17 2" xfId="24032"/>
    <cellStyle name="Итог 17 2 2" xfId="24031"/>
    <cellStyle name="Итог 17 2 3" xfId="24030"/>
    <cellStyle name="Итог 17 2 4" xfId="24029"/>
    <cellStyle name="Итог 17 2 5" xfId="24028"/>
    <cellStyle name="Итог 17 2 6" xfId="24027"/>
    <cellStyle name="Итог 17 3" xfId="24026"/>
    <cellStyle name="Итог 17 4" xfId="24025"/>
    <cellStyle name="Итог 17 5" xfId="24024"/>
    <cellStyle name="Итог 17 6" xfId="24023"/>
    <cellStyle name="Итог 17 7" xfId="24022"/>
    <cellStyle name="Итог 17 8" xfId="24021"/>
    <cellStyle name="Итог 18" xfId="24020"/>
    <cellStyle name="Итог 18 2" xfId="24019"/>
    <cellStyle name="Итог 18 2 2" xfId="24018"/>
    <cellStyle name="Итог 18 2 3" xfId="24017"/>
    <cellStyle name="Итог 18 2 4" xfId="24016"/>
    <cellStyle name="Итог 18 2 5" xfId="24015"/>
    <cellStyle name="Итог 18 2 6" xfId="24014"/>
    <cellStyle name="Итог 18 3" xfId="24013"/>
    <cellStyle name="Итог 18 4" xfId="24012"/>
    <cellStyle name="Итог 18 5" xfId="24011"/>
    <cellStyle name="Итог 18 6" xfId="24010"/>
    <cellStyle name="Итог 18 7" xfId="24009"/>
    <cellStyle name="Итог 18 8" xfId="24008"/>
    <cellStyle name="Итог 19" xfId="24007"/>
    <cellStyle name="Итог 19 2" xfId="24006"/>
    <cellStyle name="Итог 19 2 2" xfId="24005"/>
    <cellStyle name="Итог 19 2 3" xfId="24004"/>
    <cellStyle name="Итог 19 2 4" xfId="24003"/>
    <cellStyle name="Итог 19 2 5" xfId="24002"/>
    <cellStyle name="Итог 19 2 6" xfId="24001"/>
    <cellStyle name="Итог 19 3" xfId="24000"/>
    <cellStyle name="Итог 19 4" xfId="23999"/>
    <cellStyle name="Итог 19 5" xfId="23998"/>
    <cellStyle name="Итог 19 6" xfId="23997"/>
    <cellStyle name="Итог 19 7" xfId="23996"/>
    <cellStyle name="Итог 19 8" xfId="23995"/>
    <cellStyle name="Итог 2" xfId="23994"/>
    <cellStyle name="Итог 2 10" xfId="23993"/>
    <cellStyle name="Итог 2 11" xfId="23992"/>
    <cellStyle name="Итог 2 12" xfId="23991"/>
    <cellStyle name="Итог 2 13" xfId="23990"/>
    <cellStyle name="Итог 2 14" xfId="23989"/>
    <cellStyle name="Итог 2 15" xfId="23988"/>
    <cellStyle name="Итог 2 16" xfId="23987"/>
    <cellStyle name="Итог 2 2" xfId="23986"/>
    <cellStyle name="Итог 2 2 10" xfId="23985"/>
    <cellStyle name="Итог 2 2 10 2" xfId="23984"/>
    <cellStyle name="Итог 2 2 10 2 2" xfId="23983"/>
    <cellStyle name="Итог 2 2 10 2 3" xfId="23982"/>
    <cellStyle name="Итог 2 2 10 2 4" xfId="23981"/>
    <cellStyle name="Итог 2 2 10 2 5" xfId="23980"/>
    <cellStyle name="Итог 2 2 10 2 6" xfId="23979"/>
    <cellStyle name="Итог 2 2 10 3" xfId="23978"/>
    <cellStyle name="Итог 2 2 10 4" xfId="23977"/>
    <cellStyle name="Итог 2 2 10 5" xfId="23976"/>
    <cellStyle name="Итог 2 2 10 6" xfId="23975"/>
    <cellStyle name="Итог 2 2 10 7" xfId="23974"/>
    <cellStyle name="Итог 2 2 10 8" xfId="23973"/>
    <cellStyle name="Итог 2 2 11" xfId="23972"/>
    <cellStyle name="Итог 2 2 11 2" xfId="23971"/>
    <cellStyle name="Итог 2 2 11 2 2" xfId="23970"/>
    <cellStyle name="Итог 2 2 11 2 3" xfId="23969"/>
    <cellStyle name="Итог 2 2 11 2 4" xfId="23968"/>
    <cellStyle name="Итог 2 2 11 2 5" xfId="23967"/>
    <cellStyle name="Итог 2 2 11 2 6" xfId="23966"/>
    <cellStyle name="Итог 2 2 11 3" xfId="23965"/>
    <cellStyle name="Итог 2 2 11 4" xfId="23964"/>
    <cellStyle name="Итог 2 2 11 5" xfId="23963"/>
    <cellStyle name="Итог 2 2 11 6" xfId="23962"/>
    <cellStyle name="Итог 2 2 11 7" xfId="23961"/>
    <cellStyle name="Итог 2 2 11 8" xfId="23960"/>
    <cellStyle name="Итог 2 2 12" xfId="23959"/>
    <cellStyle name="Итог 2 2 12 2" xfId="23958"/>
    <cellStyle name="Итог 2 2 12 2 2" xfId="23957"/>
    <cellStyle name="Итог 2 2 12 2 3" xfId="23956"/>
    <cellStyle name="Итог 2 2 12 2 4" xfId="23955"/>
    <cellStyle name="Итог 2 2 12 2 5" xfId="23954"/>
    <cellStyle name="Итог 2 2 12 2 6" xfId="23953"/>
    <cellStyle name="Итог 2 2 12 3" xfId="23952"/>
    <cellStyle name="Итог 2 2 12 4" xfId="23951"/>
    <cellStyle name="Итог 2 2 12 5" xfId="23950"/>
    <cellStyle name="Итог 2 2 12 6" xfId="23949"/>
    <cellStyle name="Итог 2 2 12 7" xfId="23948"/>
    <cellStyle name="Итог 2 2 12 8" xfId="23947"/>
    <cellStyle name="Итог 2 2 13" xfId="23946"/>
    <cellStyle name="Итог 2 2 13 2" xfId="23945"/>
    <cellStyle name="Итог 2 2 13 2 2" xfId="23944"/>
    <cellStyle name="Итог 2 2 13 2 3" xfId="23943"/>
    <cellStyle name="Итог 2 2 13 2 4" xfId="23942"/>
    <cellStyle name="Итог 2 2 13 2 5" xfId="23941"/>
    <cellStyle name="Итог 2 2 13 2 6" xfId="23940"/>
    <cellStyle name="Итог 2 2 13 3" xfId="23939"/>
    <cellStyle name="Итог 2 2 13 4" xfId="23938"/>
    <cellStyle name="Итог 2 2 13 5" xfId="23937"/>
    <cellStyle name="Итог 2 2 13 6" xfId="23936"/>
    <cellStyle name="Итог 2 2 13 7" xfId="23935"/>
    <cellStyle name="Итог 2 2 13 8" xfId="23934"/>
    <cellStyle name="Итог 2 2 14" xfId="23933"/>
    <cellStyle name="Итог 2 2 14 2" xfId="23932"/>
    <cellStyle name="Итог 2 2 14 3" xfId="23931"/>
    <cellStyle name="Итог 2 2 14 4" xfId="23930"/>
    <cellStyle name="Итог 2 2 14 5" xfId="23929"/>
    <cellStyle name="Итог 2 2 14 6" xfId="23928"/>
    <cellStyle name="Итог 2 2 15" xfId="23927"/>
    <cellStyle name="Итог 2 2 16" xfId="23926"/>
    <cellStyle name="Итог 2 2 17" xfId="23925"/>
    <cellStyle name="Итог 2 2 18" xfId="23924"/>
    <cellStyle name="Итог 2 2 19" xfId="23923"/>
    <cellStyle name="Итог 2 2 2" xfId="23922"/>
    <cellStyle name="Итог 2 2 2 2" xfId="23921"/>
    <cellStyle name="Итог 2 2 2 2 2" xfId="23920"/>
    <cellStyle name="Итог 2 2 2 2 3" xfId="23919"/>
    <cellStyle name="Итог 2 2 2 2 4" xfId="23918"/>
    <cellStyle name="Итог 2 2 2 2 5" xfId="23917"/>
    <cellStyle name="Итог 2 2 2 2 6" xfId="23916"/>
    <cellStyle name="Итог 2 2 2 3" xfId="23915"/>
    <cellStyle name="Итог 2 2 2 4" xfId="23914"/>
    <cellStyle name="Итог 2 2 2 5" xfId="23913"/>
    <cellStyle name="Итог 2 2 2 6" xfId="23912"/>
    <cellStyle name="Итог 2 2 2 7" xfId="23911"/>
    <cellStyle name="Итог 2 2 2 8" xfId="23910"/>
    <cellStyle name="Итог 2 2 20" xfId="23909"/>
    <cellStyle name="Итог 2 2 21" xfId="23908"/>
    <cellStyle name="Итог 2 2 22" xfId="23907"/>
    <cellStyle name="Итог 2 2 23" xfId="23906"/>
    <cellStyle name="Итог 2 2 24" xfId="23905"/>
    <cellStyle name="Итог 2 2 25" xfId="23904"/>
    <cellStyle name="Итог 2 2 26" xfId="23903"/>
    <cellStyle name="Итог 2 2 3" xfId="23902"/>
    <cellStyle name="Итог 2 2 3 2" xfId="23901"/>
    <cellStyle name="Итог 2 2 3 2 2" xfId="23900"/>
    <cellStyle name="Итог 2 2 3 2 3" xfId="23899"/>
    <cellStyle name="Итог 2 2 3 2 4" xfId="23898"/>
    <cellStyle name="Итог 2 2 3 2 5" xfId="23897"/>
    <cellStyle name="Итог 2 2 3 2 6" xfId="23896"/>
    <cellStyle name="Итог 2 2 3 3" xfId="23895"/>
    <cellStyle name="Итог 2 2 3 4" xfId="23894"/>
    <cellStyle name="Итог 2 2 3 5" xfId="23893"/>
    <cellStyle name="Итог 2 2 3 6" xfId="23892"/>
    <cellStyle name="Итог 2 2 3 7" xfId="23891"/>
    <cellStyle name="Итог 2 2 3 8" xfId="23890"/>
    <cellStyle name="Итог 2 2 4" xfId="23889"/>
    <cellStyle name="Итог 2 2 4 2" xfId="23888"/>
    <cellStyle name="Итог 2 2 4 2 2" xfId="23887"/>
    <cellStyle name="Итог 2 2 4 2 3" xfId="23886"/>
    <cellStyle name="Итог 2 2 4 2 4" xfId="23885"/>
    <cellStyle name="Итог 2 2 4 2 5" xfId="23884"/>
    <cellStyle name="Итог 2 2 4 2 6" xfId="23883"/>
    <cellStyle name="Итог 2 2 4 3" xfId="23882"/>
    <cellStyle name="Итог 2 2 4 4" xfId="23881"/>
    <cellStyle name="Итог 2 2 4 5" xfId="23880"/>
    <cellStyle name="Итог 2 2 4 6" xfId="23879"/>
    <cellStyle name="Итог 2 2 4 7" xfId="23878"/>
    <cellStyle name="Итог 2 2 4 8" xfId="23877"/>
    <cellStyle name="Итог 2 2 5" xfId="23876"/>
    <cellStyle name="Итог 2 2 5 2" xfId="23875"/>
    <cellStyle name="Итог 2 2 5 2 2" xfId="23874"/>
    <cellStyle name="Итог 2 2 5 2 3" xfId="23873"/>
    <cellStyle name="Итог 2 2 5 2 4" xfId="23872"/>
    <cellStyle name="Итог 2 2 5 2 5" xfId="23871"/>
    <cellStyle name="Итог 2 2 5 2 6" xfId="23870"/>
    <cellStyle name="Итог 2 2 5 3" xfId="23869"/>
    <cellStyle name="Итог 2 2 5 4" xfId="23868"/>
    <cellStyle name="Итог 2 2 5 5" xfId="23867"/>
    <cellStyle name="Итог 2 2 5 6" xfId="23866"/>
    <cellStyle name="Итог 2 2 5 7" xfId="23865"/>
    <cellStyle name="Итог 2 2 5 8" xfId="23864"/>
    <cellStyle name="Итог 2 2 6" xfId="23863"/>
    <cellStyle name="Итог 2 2 6 2" xfId="23862"/>
    <cellStyle name="Итог 2 2 6 2 2" xfId="23861"/>
    <cellStyle name="Итог 2 2 6 2 3" xfId="23860"/>
    <cellStyle name="Итог 2 2 6 2 4" xfId="23859"/>
    <cellStyle name="Итог 2 2 6 2 5" xfId="23858"/>
    <cellStyle name="Итог 2 2 6 2 6" xfId="23857"/>
    <cellStyle name="Итог 2 2 6 3" xfId="23856"/>
    <cellStyle name="Итог 2 2 6 4" xfId="23855"/>
    <cellStyle name="Итог 2 2 6 5" xfId="23854"/>
    <cellStyle name="Итог 2 2 6 6" xfId="23853"/>
    <cellStyle name="Итог 2 2 6 7" xfId="23852"/>
    <cellStyle name="Итог 2 2 6 8" xfId="23851"/>
    <cellStyle name="Итог 2 2 7" xfId="23850"/>
    <cellStyle name="Итог 2 2 7 2" xfId="23849"/>
    <cellStyle name="Итог 2 2 7 2 2" xfId="23848"/>
    <cellStyle name="Итог 2 2 7 2 3" xfId="23847"/>
    <cellStyle name="Итог 2 2 7 2 4" xfId="23846"/>
    <cellStyle name="Итог 2 2 7 2 5" xfId="23845"/>
    <cellStyle name="Итог 2 2 7 2 6" xfId="23844"/>
    <cellStyle name="Итог 2 2 7 3" xfId="23843"/>
    <cellStyle name="Итог 2 2 7 4" xfId="23842"/>
    <cellStyle name="Итог 2 2 7 5" xfId="23841"/>
    <cellStyle name="Итог 2 2 7 6" xfId="23840"/>
    <cellStyle name="Итог 2 2 7 7" xfId="23839"/>
    <cellStyle name="Итог 2 2 7 8" xfId="23838"/>
    <cellStyle name="Итог 2 2 8" xfId="23837"/>
    <cellStyle name="Итог 2 2 8 2" xfId="23836"/>
    <cellStyle name="Итог 2 2 8 2 2" xfId="23835"/>
    <cellStyle name="Итог 2 2 8 2 3" xfId="23834"/>
    <cellStyle name="Итог 2 2 8 2 4" xfId="23833"/>
    <cellStyle name="Итог 2 2 8 2 5" xfId="23832"/>
    <cellStyle name="Итог 2 2 8 2 6" xfId="23831"/>
    <cellStyle name="Итог 2 2 8 3" xfId="23830"/>
    <cellStyle name="Итог 2 2 8 4" xfId="23829"/>
    <cellStyle name="Итог 2 2 8 5" xfId="23828"/>
    <cellStyle name="Итог 2 2 8 6" xfId="23827"/>
    <cellStyle name="Итог 2 2 8 7" xfId="23826"/>
    <cellStyle name="Итог 2 2 8 8" xfId="23825"/>
    <cellStyle name="Итог 2 2 9" xfId="23824"/>
    <cellStyle name="Итог 2 2 9 2" xfId="23823"/>
    <cellStyle name="Итог 2 2 9 2 2" xfId="23822"/>
    <cellStyle name="Итог 2 2 9 2 3" xfId="23821"/>
    <cellStyle name="Итог 2 2 9 2 4" xfId="23820"/>
    <cellStyle name="Итог 2 2 9 2 5" xfId="23819"/>
    <cellStyle name="Итог 2 2 9 2 6" xfId="23818"/>
    <cellStyle name="Итог 2 2 9 3" xfId="23817"/>
    <cellStyle name="Итог 2 2 9 4" xfId="23816"/>
    <cellStyle name="Итог 2 2 9 5" xfId="23815"/>
    <cellStyle name="Итог 2 2 9 6" xfId="23814"/>
    <cellStyle name="Итог 2 2 9 7" xfId="23813"/>
    <cellStyle name="Итог 2 2 9 8" xfId="23812"/>
    <cellStyle name="Итог 2 3" xfId="23811"/>
    <cellStyle name="Итог 2 3 2" xfId="23810"/>
    <cellStyle name="Итог 2 3 2 2" xfId="23809"/>
    <cellStyle name="Итог 2 3 2 3" xfId="23808"/>
    <cellStyle name="Итог 2 3 2 4" xfId="23807"/>
    <cellStyle name="Итог 2 3 2 5" xfId="23806"/>
    <cellStyle name="Итог 2 3 2 6" xfId="23805"/>
    <cellStyle name="Итог 2 3 3" xfId="23804"/>
    <cellStyle name="Итог 2 3 4" xfId="23803"/>
    <cellStyle name="Итог 2 3 5" xfId="23802"/>
    <cellStyle name="Итог 2 3 6" xfId="23801"/>
    <cellStyle name="Итог 2 3 7" xfId="23800"/>
    <cellStyle name="Итог 2 3 8" xfId="23799"/>
    <cellStyle name="Итог 2 4" xfId="23798"/>
    <cellStyle name="Итог 2 4 2" xfId="23797"/>
    <cellStyle name="Итог 2 4 3" xfId="23796"/>
    <cellStyle name="Итог 2 4 4" xfId="23795"/>
    <cellStyle name="Итог 2 4 5" xfId="23794"/>
    <cellStyle name="Итог 2 4 6" xfId="23793"/>
    <cellStyle name="Итог 2 5" xfId="23792"/>
    <cellStyle name="Итог 2 6" xfId="23791"/>
    <cellStyle name="Итог 2 7" xfId="23790"/>
    <cellStyle name="Итог 2 8" xfId="23789"/>
    <cellStyle name="Итог 2 9" xfId="23788"/>
    <cellStyle name="Итог 20" xfId="23787"/>
    <cellStyle name="Итог 20 2" xfId="23786"/>
    <cellStyle name="Итог 20 2 2" xfId="23785"/>
    <cellStyle name="Итог 20 2 3" xfId="23784"/>
    <cellStyle name="Итог 20 2 4" xfId="23783"/>
    <cellStyle name="Итог 20 2 5" xfId="23782"/>
    <cellStyle name="Итог 20 2 6" xfId="23781"/>
    <cellStyle name="Итог 20 3" xfId="23780"/>
    <cellStyle name="Итог 20 4" xfId="23779"/>
    <cellStyle name="Итог 20 5" xfId="23778"/>
    <cellStyle name="Итог 20 6" xfId="23777"/>
    <cellStyle name="Итог 20 7" xfId="23776"/>
    <cellStyle name="Итог 20 8" xfId="23775"/>
    <cellStyle name="Итог 21" xfId="23774"/>
    <cellStyle name="Итог 21 2" xfId="23773"/>
    <cellStyle name="Итог 21 2 2" xfId="23772"/>
    <cellStyle name="Итог 21 2 3" xfId="23771"/>
    <cellStyle name="Итог 21 2 4" xfId="23770"/>
    <cellStyle name="Итог 21 2 5" xfId="23769"/>
    <cellStyle name="Итог 21 2 6" xfId="23768"/>
    <cellStyle name="Итог 21 3" xfId="23767"/>
    <cellStyle name="Итог 21 4" xfId="23766"/>
    <cellStyle name="Итог 21 5" xfId="23765"/>
    <cellStyle name="Итог 21 6" xfId="23764"/>
    <cellStyle name="Итог 21 7" xfId="23763"/>
    <cellStyle name="Итог 21 8" xfId="23762"/>
    <cellStyle name="Итог 22" xfId="23761"/>
    <cellStyle name="Итог 22 2" xfId="23760"/>
    <cellStyle name="Итог 22 2 2" xfId="23759"/>
    <cellStyle name="Итог 22 2 3" xfId="23758"/>
    <cellStyle name="Итог 22 2 4" xfId="23757"/>
    <cellStyle name="Итог 22 2 5" xfId="23756"/>
    <cellStyle name="Итог 22 2 6" xfId="23755"/>
    <cellStyle name="Итог 22 3" xfId="23754"/>
    <cellStyle name="Итог 22 4" xfId="23753"/>
    <cellStyle name="Итог 22 5" xfId="23752"/>
    <cellStyle name="Итог 22 6" xfId="23751"/>
    <cellStyle name="Итог 22 7" xfId="23750"/>
    <cellStyle name="Итог 22 8" xfId="23749"/>
    <cellStyle name="Итог 23" xfId="23748"/>
    <cellStyle name="Итог 23 2" xfId="23747"/>
    <cellStyle name="Итог 23 2 2" xfId="23746"/>
    <cellStyle name="Итог 23 2 3" xfId="23745"/>
    <cellStyle name="Итог 23 2 4" xfId="23744"/>
    <cellStyle name="Итог 23 2 5" xfId="23743"/>
    <cellStyle name="Итог 23 2 6" xfId="23742"/>
    <cellStyle name="Итог 23 3" xfId="23741"/>
    <cellStyle name="Итог 23 4" xfId="23740"/>
    <cellStyle name="Итог 23 5" xfId="23739"/>
    <cellStyle name="Итог 23 6" xfId="23738"/>
    <cellStyle name="Итог 23 7" xfId="23737"/>
    <cellStyle name="Итог 23 8" xfId="23736"/>
    <cellStyle name="Итог 24" xfId="23735"/>
    <cellStyle name="Итог 24 2" xfId="23734"/>
    <cellStyle name="Итог 24 2 2" xfId="23733"/>
    <cellStyle name="Итог 24 2 3" xfId="23732"/>
    <cellStyle name="Итог 24 2 4" xfId="23731"/>
    <cellStyle name="Итог 24 2 5" xfId="23730"/>
    <cellStyle name="Итог 24 2 6" xfId="23729"/>
    <cellStyle name="Итог 24 3" xfId="23728"/>
    <cellStyle name="Итог 24 4" xfId="23727"/>
    <cellStyle name="Итог 24 5" xfId="23726"/>
    <cellStyle name="Итог 24 6" xfId="23725"/>
    <cellStyle name="Итог 24 7" xfId="23724"/>
    <cellStyle name="Итог 24 8" xfId="23723"/>
    <cellStyle name="Итог 25" xfId="23722"/>
    <cellStyle name="Итог 25 2" xfId="23721"/>
    <cellStyle name="Итог 25 2 2" xfId="23720"/>
    <cellStyle name="Итог 25 2 3" xfId="23719"/>
    <cellStyle name="Итог 25 2 4" xfId="23718"/>
    <cellStyle name="Итог 25 2 5" xfId="23717"/>
    <cellStyle name="Итог 25 2 6" xfId="23716"/>
    <cellStyle name="Итог 25 3" xfId="23715"/>
    <cellStyle name="Итог 25 4" xfId="23714"/>
    <cellStyle name="Итог 25 5" xfId="23713"/>
    <cellStyle name="Итог 25 6" xfId="23712"/>
    <cellStyle name="Итог 25 7" xfId="23711"/>
    <cellStyle name="Итог 25 8" xfId="23710"/>
    <cellStyle name="Итог 26" xfId="23709"/>
    <cellStyle name="Итог 26 2" xfId="23708"/>
    <cellStyle name="Итог 26 2 2" xfId="23707"/>
    <cellStyle name="Итог 26 2 3" xfId="23706"/>
    <cellStyle name="Итог 26 2 4" xfId="23705"/>
    <cellStyle name="Итог 26 2 5" xfId="23704"/>
    <cellStyle name="Итог 26 2 6" xfId="23703"/>
    <cellStyle name="Итог 26 3" xfId="23702"/>
    <cellStyle name="Итог 26 4" xfId="23701"/>
    <cellStyle name="Итог 26 5" xfId="23700"/>
    <cellStyle name="Итог 26 6" xfId="23699"/>
    <cellStyle name="Итог 26 7" xfId="23698"/>
    <cellStyle name="Итог 26 8" xfId="23697"/>
    <cellStyle name="Итог 27" xfId="23696"/>
    <cellStyle name="Итог 27 2" xfId="23695"/>
    <cellStyle name="Итог 27 2 2" xfId="23694"/>
    <cellStyle name="Итог 27 2 3" xfId="23693"/>
    <cellStyle name="Итог 27 2 4" xfId="23692"/>
    <cellStyle name="Итог 27 2 5" xfId="23691"/>
    <cellStyle name="Итог 27 2 6" xfId="23690"/>
    <cellStyle name="Итог 27 3" xfId="23689"/>
    <cellStyle name="Итог 27 4" xfId="23688"/>
    <cellStyle name="Итог 27 5" xfId="23687"/>
    <cellStyle name="Итог 27 6" xfId="23686"/>
    <cellStyle name="Итог 27 7" xfId="23685"/>
    <cellStyle name="Итог 27 8" xfId="23684"/>
    <cellStyle name="Итог 28" xfId="23683"/>
    <cellStyle name="Итог 28 2" xfId="23682"/>
    <cellStyle name="Итог 28 2 2" xfId="23681"/>
    <cellStyle name="Итог 28 2 3" xfId="23680"/>
    <cellStyle name="Итог 28 2 4" xfId="23679"/>
    <cellStyle name="Итог 28 2 5" xfId="23678"/>
    <cellStyle name="Итог 28 2 6" xfId="23677"/>
    <cellStyle name="Итог 28 3" xfId="23676"/>
    <cellStyle name="Итог 28 4" xfId="23675"/>
    <cellStyle name="Итог 28 5" xfId="23674"/>
    <cellStyle name="Итог 28 6" xfId="23673"/>
    <cellStyle name="Итог 28 7" xfId="23672"/>
    <cellStyle name="Итог 28 8" xfId="23671"/>
    <cellStyle name="Итог 29" xfId="23670"/>
    <cellStyle name="Итог 29 2" xfId="23669"/>
    <cellStyle name="Итог 29 2 2" xfId="23668"/>
    <cellStyle name="Итог 29 2 3" xfId="23667"/>
    <cellStyle name="Итог 29 2 4" xfId="23666"/>
    <cellStyle name="Итог 29 2 5" xfId="23665"/>
    <cellStyle name="Итог 29 2 6" xfId="23664"/>
    <cellStyle name="Итог 29 3" xfId="23663"/>
    <cellStyle name="Итог 29 4" xfId="23662"/>
    <cellStyle name="Итог 29 5" xfId="23661"/>
    <cellStyle name="Итог 29 6" xfId="23660"/>
    <cellStyle name="Итог 29 7" xfId="23659"/>
    <cellStyle name="Итог 29 8" xfId="23658"/>
    <cellStyle name="Итог 3" xfId="23657"/>
    <cellStyle name="Итог 3 2" xfId="23656"/>
    <cellStyle name="Итог 3 2 2" xfId="23655"/>
    <cellStyle name="Итог 3 2 3" xfId="23654"/>
    <cellStyle name="Итог 3 2 4" xfId="23653"/>
    <cellStyle name="Итог 3 2 5" xfId="23652"/>
    <cellStyle name="Итог 3 2 6" xfId="23651"/>
    <cellStyle name="Итог 3 3" xfId="23650"/>
    <cellStyle name="Итог 3 4" xfId="23649"/>
    <cellStyle name="Итог 3 5" xfId="23648"/>
    <cellStyle name="Итог 3 6" xfId="23647"/>
    <cellStyle name="Итог 3 7" xfId="23646"/>
    <cellStyle name="Итог 3 8" xfId="23645"/>
    <cellStyle name="Итог 30" xfId="23644"/>
    <cellStyle name="Итог 30 2" xfId="23643"/>
    <cellStyle name="Итог 30 2 2" xfId="23642"/>
    <cellStyle name="Итог 30 2 3" xfId="23641"/>
    <cellStyle name="Итог 30 2 4" xfId="23640"/>
    <cellStyle name="Итог 30 2 5" xfId="23639"/>
    <cellStyle name="Итог 30 2 6" xfId="23638"/>
    <cellStyle name="Итог 30 3" xfId="23637"/>
    <cellStyle name="Итог 30 4" xfId="23636"/>
    <cellStyle name="Итог 30 5" xfId="23635"/>
    <cellStyle name="Итог 30 6" xfId="23634"/>
    <cellStyle name="Итог 30 7" xfId="23633"/>
    <cellStyle name="Итог 30 8" xfId="23632"/>
    <cellStyle name="Итог 31" xfId="23631"/>
    <cellStyle name="Итог 31 2" xfId="23630"/>
    <cellStyle name="Итог 31 2 2" xfId="23629"/>
    <cellStyle name="Итог 31 2 3" xfId="23628"/>
    <cellStyle name="Итог 31 2 4" xfId="23627"/>
    <cellStyle name="Итог 31 2 5" xfId="23626"/>
    <cellStyle name="Итог 31 2 6" xfId="23625"/>
    <cellStyle name="Итог 31 3" xfId="23624"/>
    <cellStyle name="Итог 31 4" xfId="23623"/>
    <cellStyle name="Итог 31 5" xfId="23622"/>
    <cellStyle name="Итог 31 6" xfId="23621"/>
    <cellStyle name="Итог 31 7" xfId="23620"/>
    <cellStyle name="Итог 31 8" xfId="23619"/>
    <cellStyle name="Итог 32" xfId="23618"/>
    <cellStyle name="Итог 32 2" xfId="23617"/>
    <cellStyle name="Итог 32 2 2" xfId="23616"/>
    <cellStyle name="Итог 32 2 3" xfId="23615"/>
    <cellStyle name="Итог 32 2 4" xfId="23614"/>
    <cellStyle name="Итог 32 2 5" xfId="23613"/>
    <cellStyle name="Итог 32 2 6" xfId="23612"/>
    <cellStyle name="Итог 32 3" xfId="23611"/>
    <cellStyle name="Итог 32 4" xfId="23610"/>
    <cellStyle name="Итог 32 5" xfId="23609"/>
    <cellStyle name="Итог 32 6" xfId="23608"/>
    <cellStyle name="Итог 32 7" xfId="23607"/>
    <cellStyle name="Итог 32 8" xfId="23606"/>
    <cellStyle name="Итог 33" xfId="23605"/>
    <cellStyle name="Итог 33 2" xfId="23604"/>
    <cellStyle name="Итог 33 2 2" xfId="23603"/>
    <cellStyle name="Итог 33 2 3" xfId="23602"/>
    <cellStyle name="Итог 33 2 4" xfId="23601"/>
    <cellStyle name="Итог 33 2 5" xfId="23600"/>
    <cellStyle name="Итог 33 2 6" xfId="23599"/>
    <cellStyle name="Итог 33 3" xfId="23598"/>
    <cellStyle name="Итог 33 4" xfId="23597"/>
    <cellStyle name="Итог 33 5" xfId="23596"/>
    <cellStyle name="Итог 33 6" xfId="23595"/>
    <cellStyle name="Итог 33 7" xfId="23594"/>
    <cellStyle name="Итог 33 8" xfId="23593"/>
    <cellStyle name="Итог 34" xfId="23592"/>
    <cellStyle name="Итог 34 2" xfId="23591"/>
    <cellStyle name="Итог 34 2 2" xfId="23590"/>
    <cellStyle name="Итог 34 2 3" xfId="23589"/>
    <cellStyle name="Итог 34 2 4" xfId="23588"/>
    <cellStyle name="Итог 34 2 5" xfId="23587"/>
    <cellStyle name="Итог 34 2 6" xfId="23586"/>
    <cellStyle name="Итог 34 3" xfId="23585"/>
    <cellStyle name="Итог 34 4" xfId="23584"/>
    <cellStyle name="Итог 34 5" xfId="23583"/>
    <cellStyle name="Итог 34 6" xfId="23582"/>
    <cellStyle name="Итог 34 7" xfId="23581"/>
    <cellStyle name="Итог 34 8" xfId="23580"/>
    <cellStyle name="Итог 35" xfId="23579"/>
    <cellStyle name="Итог 35 2" xfId="23578"/>
    <cellStyle name="Итог 35 2 2" xfId="23577"/>
    <cellStyle name="Итог 35 2 3" xfId="23576"/>
    <cellStyle name="Итог 35 2 4" xfId="23575"/>
    <cellStyle name="Итог 35 2 5" xfId="23574"/>
    <cellStyle name="Итог 35 2 6" xfId="23573"/>
    <cellStyle name="Итог 35 3" xfId="23572"/>
    <cellStyle name="Итог 35 4" xfId="23571"/>
    <cellStyle name="Итог 35 5" xfId="23570"/>
    <cellStyle name="Итог 35 6" xfId="23569"/>
    <cellStyle name="Итог 35 7" xfId="23568"/>
    <cellStyle name="Итог 35 8" xfId="23567"/>
    <cellStyle name="Итог 36" xfId="23566"/>
    <cellStyle name="Итог 36 2" xfId="23565"/>
    <cellStyle name="Итог 36 2 2" xfId="23564"/>
    <cellStyle name="Итог 36 2 3" xfId="23563"/>
    <cellStyle name="Итог 36 2 4" xfId="23562"/>
    <cellStyle name="Итог 36 2 5" xfId="23561"/>
    <cellStyle name="Итог 36 2 6" xfId="23560"/>
    <cellStyle name="Итог 36 3" xfId="23559"/>
    <cellStyle name="Итог 36 4" xfId="23558"/>
    <cellStyle name="Итог 36 5" xfId="23557"/>
    <cellStyle name="Итог 36 6" xfId="23556"/>
    <cellStyle name="Итог 36 7" xfId="23555"/>
    <cellStyle name="Итог 36 8" xfId="23554"/>
    <cellStyle name="Итог 37" xfId="23553"/>
    <cellStyle name="Итог 37 2" xfId="23552"/>
    <cellStyle name="Итог 37 2 2" xfId="23551"/>
    <cellStyle name="Итог 37 2 3" xfId="23550"/>
    <cellStyle name="Итог 37 2 4" xfId="23549"/>
    <cellStyle name="Итог 37 2 5" xfId="23548"/>
    <cellStyle name="Итог 37 2 6" xfId="23547"/>
    <cellStyle name="Итог 37 3" xfId="23546"/>
    <cellStyle name="Итог 37 4" xfId="23545"/>
    <cellStyle name="Итог 37 5" xfId="23544"/>
    <cellStyle name="Итог 37 6" xfId="23543"/>
    <cellStyle name="Итог 37 7" xfId="23542"/>
    <cellStyle name="Итог 37 8" xfId="23541"/>
    <cellStyle name="Итог 38" xfId="23540"/>
    <cellStyle name="Итог 38 2" xfId="23539"/>
    <cellStyle name="Итог 38 2 2" xfId="23538"/>
    <cellStyle name="Итог 38 2 3" xfId="23537"/>
    <cellStyle name="Итог 38 2 4" xfId="23536"/>
    <cellStyle name="Итог 38 2 5" xfId="23535"/>
    <cellStyle name="Итог 38 2 6" xfId="23534"/>
    <cellStyle name="Итог 38 3" xfId="23533"/>
    <cellStyle name="Итог 38 4" xfId="23532"/>
    <cellStyle name="Итог 38 5" xfId="23531"/>
    <cellStyle name="Итог 38 6" xfId="23530"/>
    <cellStyle name="Итог 38 7" xfId="23529"/>
    <cellStyle name="Итог 38 8" xfId="23528"/>
    <cellStyle name="Итог 39" xfId="23527"/>
    <cellStyle name="Итог 39 2" xfId="23526"/>
    <cellStyle name="Итог 39 2 2" xfId="23525"/>
    <cellStyle name="Итог 39 2 3" xfId="23524"/>
    <cellStyle name="Итог 39 2 4" xfId="23523"/>
    <cellStyle name="Итог 39 2 5" xfId="23522"/>
    <cellStyle name="Итог 39 2 6" xfId="23521"/>
    <cellStyle name="Итог 39 3" xfId="23520"/>
    <cellStyle name="Итог 39 4" xfId="23519"/>
    <cellStyle name="Итог 39 5" xfId="23518"/>
    <cellStyle name="Итог 39 6" xfId="23517"/>
    <cellStyle name="Итог 39 7" xfId="23516"/>
    <cellStyle name="Итог 39 8" xfId="23515"/>
    <cellStyle name="Итог 4" xfId="23514"/>
    <cellStyle name="Итог 4 2" xfId="23513"/>
    <cellStyle name="Итог 4 2 2" xfId="23512"/>
    <cellStyle name="Итог 4 2 3" xfId="23511"/>
    <cellStyle name="Итог 4 2 4" xfId="23510"/>
    <cellStyle name="Итог 4 2 5" xfId="23509"/>
    <cellStyle name="Итог 4 2 6" xfId="23508"/>
    <cellStyle name="Итог 4 3" xfId="23507"/>
    <cellStyle name="Итог 4 4" xfId="23506"/>
    <cellStyle name="Итог 4 5" xfId="23505"/>
    <cellStyle name="Итог 4 6" xfId="23504"/>
    <cellStyle name="Итог 4 7" xfId="23503"/>
    <cellStyle name="Итог 4 8" xfId="23502"/>
    <cellStyle name="Итог 40" xfId="23501"/>
    <cellStyle name="Итог 40 2" xfId="23500"/>
    <cellStyle name="Итог 40 2 2" xfId="23499"/>
    <cellStyle name="Итог 40 2 3" xfId="23498"/>
    <cellStyle name="Итог 40 2 4" xfId="23497"/>
    <cellStyle name="Итог 40 2 5" xfId="23496"/>
    <cellStyle name="Итог 40 2 6" xfId="23495"/>
    <cellStyle name="Итог 40 3" xfId="23494"/>
    <cellStyle name="Итог 40 4" xfId="23493"/>
    <cellStyle name="Итог 40 5" xfId="23492"/>
    <cellStyle name="Итог 40 6" xfId="23491"/>
    <cellStyle name="Итог 40 7" xfId="23490"/>
    <cellStyle name="Итог 40 8" xfId="23489"/>
    <cellStyle name="Итог 41" xfId="23488"/>
    <cellStyle name="Итог 41 2" xfId="23487"/>
    <cellStyle name="Итог 41 2 2" xfId="23486"/>
    <cellStyle name="Итог 41 2 3" xfId="23485"/>
    <cellStyle name="Итог 41 2 4" xfId="23484"/>
    <cellStyle name="Итог 41 2 5" xfId="23483"/>
    <cellStyle name="Итог 41 2 6" xfId="23482"/>
    <cellStyle name="Итог 41 3" xfId="23481"/>
    <cellStyle name="Итог 41 4" xfId="23480"/>
    <cellStyle name="Итог 41 5" xfId="23479"/>
    <cellStyle name="Итог 41 6" xfId="23478"/>
    <cellStyle name="Итог 41 7" xfId="23477"/>
    <cellStyle name="Итог 41 8" xfId="23476"/>
    <cellStyle name="Итог 42" xfId="23475"/>
    <cellStyle name="Итог 42 2" xfId="23474"/>
    <cellStyle name="Итог 42 2 2" xfId="23473"/>
    <cellStyle name="Итог 42 2 3" xfId="23472"/>
    <cellStyle name="Итог 42 2 4" xfId="23471"/>
    <cellStyle name="Итог 42 2 5" xfId="23470"/>
    <cellStyle name="Итог 42 2 6" xfId="23469"/>
    <cellStyle name="Итог 42 3" xfId="23468"/>
    <cellStyle name="Итог 42 4" xfId="23467"/>
    <cellStyle name="Итог 42 5" xfId="23466"/>
    <cellStyle name="Итог 42 6" xfId="23465"/>
    <cellStyle name="Итог 42 7" xfId="23464"/>
    <cellStyle name="Итог 42 8" xfId="23463"/>
    <cellStyle name="Итог 43" xfId="23462"/>
    <cellStyle name="Итог 43 2" xfId="23461"/>
    <cellStyle name="Итог 43 2 2" xfId="23460"/>
    <cellStyle name="Итог 43 2 3" xfId="23459"/>
    <cellStyle name="Итог 43 2 4" xfId="23458"/>
    <cellStyle name="Итог 43 2 5" xfId="23457"/>
    <cellStyle name="Итог 43 2 6" xfId="23456"/>
    <cellStyle name="Итог 43 3" xfId="23455"/>
    <cellStyle name="Итог 43 4" xfId="23454"/>
    <cellStyle name="Итог 43 5" xfId="23453"/>
    <cellStyle name="Итог 43 6" xfId="23452"/>
    <cellStyle name="Итог 43 7" xfId="23451"/>
    <cellStyle name="Итог 43 8" xfId="23450"/>
    <cellStyle name="Итог 44" xfId="23449"/>
    <cellStyle name="Итог 44 2" xfId="23448"/>
    <cellStyle name="Итог 44 2 2" xfId="23447"/>
    <cellStyle name="Итог 44 2 3" xfId="23446"/>
    <cellStyle name="Итог 44 2 4" xfId="23445"/>
    <cellStyle name="Итог 44 2 5" xfId="23444"/>
    <cellStyle name="Итог 44 2 6" xfId="23443"/>
    <cellStyle name="Итог 44 3" xfId="23442"/>
    <cellStyle name="Итог 44 4" xfId="23441"/>
    <cellStyle name="Итог 44 5" xfId="23440"/>
    <cellStyle name="Итог 44 6" xfId="23439"/>
    <cellStyle name="Итог 44 7" xfId="23438"/>
    <cellStyle name="Итог 44 8" xfId="23437"/>
    <cellStyle name="Итог 45" xfId="23436"/>
    <cellStyle name="Итог 45 2" xfId="23435"/>
    <cellStyle name="Итог 45 2 2" xfId="23434"/>
    <cellStyle name="Итог 45 2 3" xfId="23433"/>
    <cellStyle name="Итог 45 2 4" xfId="23432"/>
    <cellStyle name="Итог 45 2 5" xfId="23431"/>
    <cellStyle name="Итог 45 2 6" xfId="23430"/>
    <cellStyle name="Итог 45 3" xfId="23429"/>
    <cellStyle name="Итог 45 4" xfId="23428"/>
    <cellStyle name="Итог 45 5" xfId="23427"/>
    <cellStyle name="Итог 45 6" xfId="23426"/>
    <cellStyle name="Итог 45 7" xfId="23425"/>
    <cellStyle name="Итог 45 8" xfId="23424"/>
    <cellStyle name="Итог 46" xfId="23423"/>
    <cellStyle name="Итог 46 2" xfId="23422"/>
    <cellStyle name="Итог 46 2 2" xfId="23421"/>
    <cellStyle name="Итог 46 2 3" xfId="23420"/>
    <cellStyle name="Итог 46 2 4" xfId="23419"/>
    <cellStyle name="Итог 46 2 5" xfId="23418"/>
    <cellStyle name="Итог 46 2 6" xfId="23417"/>
    <cellStyle name="Итог 46 3" xfId="23416"/>
    <cellStyle name="Итог 46 4" xfId="23415"/>
    <cellStyle name="Итог 46 5" xfId="23414"/>
    <cellStyle name="Итог 46 6" xfId="23413"/>
    <cellStyle name="Итог 46 7" xfId="23412"/>
    <cellStyle name="Итог 46 8" xfId="23411"/>
    <cellStyle name="Итог 47" xfId="23410"/>
    <cellStyle name="Итог 47 2" xfId="23409"/>
    <cellStyle name="Итог 47 2 2" xfId="23408"/>
    <cellStyle name="Итог 47 2 3" xfId="23407"/>
    <cellStyle name="Итог 47 2 4" xfId="23406"/>
    <cellStyle name="Итог 47 2 5" xfId="23405"/>
    <cellStyle name="Итог 47 2 6" xfId="23404"/>
    <cellStyle name="Итог 47 3" xfId="23403"/>
    <cellStyle name="Итог 47 4" xfId="23402"/>
    <cellStyle name="Итог 47 5" xfId="23401"/>
    <cellStyle name="Итог 47 6" xfId="23400"/>
    <cellStyle name="Итог 47 7" xfId="23399"/>
    <cellStyle name="Итог 47 8" xfId="23398"/>
    <cellStyle name="Итог 48" xfId="23397"/>
    <cellStyle name="Итог 48 2" xfId="23396"/>
    <cellStyle name="Итог 48 2 2" xfId="23395"/>
    <cellStyle name="Итог 48 2 3" xfId="23394"/>
    <cellStyle name="Итог 48 2 4" xfId="23393"/>
    <cellStyle name="Итог 48 2 5" xfId="23392"/>
    <cellStyle name="Итог 48 2 6" xfId="23391"/>
    <cellStyle name="Итог 48 3" xfId="23390"/>
    <cellStyle name="Итог 48 4" xfId="23389"/>
    <cellStyle name="Итог 48 5" xfId="23388"/>
    <cellStyle name="Итог 48 6" xfId="23387"/>
    <cellStyle name="Итог 48 7" xfId="23386"/>
    <cellStyle name="Итог 48 8" xfId="23385"/>
    <cellStyle name="Итог 49" xfId="23384"/>
    <cellStyle name="Итог 49 2" xfId="23383"/>
    <cellStyle name="Итог 49 2 2" xfId="23382"/>
    <cellStyle name="Итог 49 2 3" xfId="23381"/>
    <cellStyle name="Итог 49 2 4" xfId="23380"/>
    <cellStyle name="Итог 49 2 5" xfId="23379"/>
    <cellStyle name="Итог 49 2 6" xfId="23378"/>
    <cellStyle name="Итог 49 3" xfId="23377"/>
    <cellStyle name="Итог 49 4" xfId="23376"/>
    <cellStyle name="Итог 49 5" xfId="23375"/>
    <cellStyle name="Итог 49 6" xfId="23374"/>
    <cellStyle name="Итог 49 7" xfId="23373"/>
    <cellStyle name="Итог 49 8" xfId="23372"/>
    <cellStyle name="Итог 5" xfId="23371"/>
    <cellStyle name="Итог 5 2" xfId="23370"/>
    <cellStyle name="Итог 5 2 2" xfId="23369"/>
    <cellStyle name="Итог 5 2 3" xfId="23368"/>
    <cellStyle name="Итог 5 2 4" xfId="23367"/>
    <cellStyle name="Итог 5 2 5" xfId="23366"/>
    <cellStyle name="Итог 5 2 6" xfId="23365"/>
    <cellStyle name="Итог 5 3" xfId="23364"/>
    <cellStyle name="Итог 5 4" xfId="23363"/>
    <cellStyle name="Итог 5 5" xfId="23362"/>
    <cellStyle name="Итог 5 6" xfId="23361"/>
    <cellStyle name="Итог 5 7" xfId="23360"/>
    <cellStyle name="Итог 5 8" xfId="23359"/>
    <cellStyle name="Итог 50" xfId="23358"/>
    <cellStyle name="Итог 50 2" xfId="23357"/>
    <cellStyle name="Итог 50 2 2" xfId="23356"/>
    <cellStyle name="Итог 50 2 3" xfId="23355"/>
    <cellStyle name="Итог 50 2 4" xfId="23354"/>
    <cellStyle name="Итог 50 2 5" xfId="23353"/>
    <cellStyle name="Итог 50 2 6" xfId="23352"/>
    <cellStyle name="Итог 50 3" xfId="23351"/>
    <cellStyle name="Итог 50 4" xfId="23350"/>
    <cellStyle name="Итог 50 5" xfId="23349"/>
    <cellStyle name="Итог 50 6" xfId="23348"/>
    <cellStyle name="Итог 50 7" xfId="23347"/>
    <cellStyle name="Итог 50 8" xfId="23346"/>
    <cellStyle name="Итог 51" xfId="23345"/>
    <cellStyle name="Итог 51 2" xfId="23344"/>
    <cellStyle name="Итог 51 2 2" xfId="23343"/>
    <cellStyle name="Итог 51 2 3" xfId="23342"/>
    <cellStyle name="Итог 51 2 4" xfId="23341"/>
    <cellStyle name="Итог 51 2 5" xfId="23340"/>
    <cellStyle name="Итог 51 2 6" xfId="23339"/>
    <cellStyle name="Итог 51 3" xfId="23338"/>
    <cellStyle name="Итог 51 4" xfId="23337"/>
    <cellStyle name="Итог 51 5" xfId="23336"/>
    <cellStyle name="Итог 51 6" xfId="23335"/>
    <cellStyle name="Итог 51 7" xfId="23334"/>
    <cellStyle name="Итог 51 8" xfId="23333"/>
    <cellStyle name="Итог 52" xfId="23332"/>
    <cellStyle name="Итог 52 2" xfId="23331"/>
    <cellStyle name="Итог 52 2 2" xfId="23330"/>
    <cellStyle name="Итог 52 2 3" xfId="23329"/>
    <cellStyle name="Итог 52 2 4" xfId="23328"/>
    <cellStyle name="Итог 52 2 5" xfId="23327"/>
    <cellStyle name="Итог 52 2 6" xfId="23326"/>
    <cellStyle name="Итог 52 3" xfId="23325"/>
    <cellStyle name="Итог 52 4" xfId="23324"/>
    <cellStyle name="Итог 52 5" xfId="23323"/>
    <cellStyle name="Итог 52 6" xfId="23322"/>
    <cellStyle name="Итог 52 7" xfId="23321"/>
    <cellStyle name="Итог 52 8" xfId="23320"/>
    <cellStyle name="Итог 53" xfId="23319"/>
    <cellStyle name="Итог 53 2" xfId="23318"/>
    <cellStyle name="Итог 53 2 2" xfId="23317"/>
    <cellStyle name="Итог 53 2 3" xfId="23316"/>
    <cellStyle name="Итог 53 2 4" xfId="23315"/>
    <cellStyle name="Итог 53 2 5" xfId="23314"/>
    <cellStyle name="Итог 53 2 6" xfId="23313"/>
    <cellStyle name="Итог 53 3" xfId="23312"/>
    <cellStyle name="Итог 53 4" xfId="23311"/>
    <cellStyle name="Итог 53 5" xfId="23310"/>
    <cellStyle name="Итог 53 6" xfId="23309"/>
    <cellStyle name="Итог 53 7" xfId="23308"/>
    <cellStyle name="Итог 53 8" xfId="23307"/>
    <cellStyle name="Итог 54" xfId="23306"/>
    <cellStyle name="Итог 54 2" xfId="23305"/>
    <cellStyle name="Итог 54 2 2" xfId="23304"/>
    <cellStyle name="Итог 54 2 3" xfId="23303"/>
    <cellStyle name="Итог 54 2 4" xfId="23302"/>
    <cellStyle name="Итог 54 2 5" xfId="23301"/>
    <cellStyle name="Итог 54 2 6" xfId="23300"/>
    <cellStyle name="Итог 54 3" xfId="23299"/>
    <cellStyle name="Итог 54 4" xfId="23298"/>
    <cellStyle name="Итог 54 5" xfId="23297"/>
    <cellStyle name="Итог 54 6" xfId="23296"/>
    <cellStyle name="Итог 54 7" xfId="23295"/>
    <cellStyle name="Итог 54 8" xfId="23294"/>
    <cellStyle name="Итог 55" xfId="23293"/>
    <cellStyle name="Итог 55 2" xfId="23292"/>
    <cellStyle name="Итог 55 2 2" xfId="23291"/>
    <cellStyle name="Итог 55 2 3" xfId="23290"/>
    <cellStyle name="Итог 55 2 4" xfId="23289"/>
    <cellStyle name="Итог 55 2 5" xfId="23288"/>
    <cellStyle name="Итог 55 2 6" xfId="23287"/>
    <cellStyle name="Итог 55 3" xfId="23286"/>
    <cellStyle name="Итог 55 4" xfId="23285"/>
    <cellStyle name="Итог 55 5" xfId="23284"/>
    <cellStyle name="Итог 55 6" xfId="23283"/>
    <cellStyle name="Итог 55 7" xfId="23282"/>
    <cellStyle name="Итог 55 8" xfId="23281"/>
    <cellStyle name="Итог 56" xfId="23280"/>
    <cellStyle name="Итог 56 2" xfId="23279"/>
    <cellStyle name="Итог 56 2 2" xfId="23278"/>
    <cellStyle name="Итог 56 2 3" xfId="23277"/>
    <cellStyle name="Итог 56 2 4" xfId="23276"/>
    <cellStyle name="Итог 56 2 5" xfId="23275"/>
    <cellStyle name="Итог 56 2 6" xfId="23274"/>
    <cellStyle name="Итог 56 3" xfId="23273"/>
    <cellStyle name="Итог 56 4" xfId="23272"/>
    <cellStyle name="Итог 56 5" xfId="23271"/>
    <cellStyle name="Итог 56 6" xfId="23270"/>
    <cellStyle name="Итог 56 7" xfId="23269"/>
    <cellStyle name="Итог 56 8" xfId="23268"/>
    <cellStyle name="Итог 57" xfId="23267"/>
    <cellStyle name="Итог 57 2" xfId="23266"/>
    <cellStyle name="Итог 57 2 2" xfId="23265"/>
    <cellStyle name="Итог 57 2 3" xfId="23264"/>
    <cellStyle name="Итог 57 2 4" xfId="23263"/>
    <cellStyle name="Итог 57 2 5" xfId="23262"/>
    <cellStyle name="Итог 57 2 6" xfId="23261"/>
    <cellStyle name="Итог 57 3" xfId="23260"/>
    <cellStyle name="Итог 57 4" xfId="23259"/>
    <cellStyle name="Итог 57 5" xfId="23258"/>
    <cellStyle name="Итог 57 6" xfId="23257"/>
    <cellStyle name="Итог 57 7" xfId="23256"/>
    <cellStyle name="Итог 57 8" xfId="23255"/>
    <cellStyle name="Итог 58" xfId="23254"/>
    <cellStyle name="Итог 58 2" xfId="23253"/>
    <cellStyle name="Итог 58 2 2" xfId="23252"/>
    <cellStyle name="Итог 58 2 3" xfId="23251"/>
    <cellStyle name="Итог 58 2 4" xfId="23250"/>
    <cellStyle name="Итог 58 2 5" xfId="23249"/>
    <cellStyle name="Итог 58 2 6" xfId="23248"/>
    <cellStyle name="Итог 58 3" xfId="23247"/>
    <cellStyle name="Итог 58 4" xfId="23246"/>
    <cellStyle name="Итог 58 5" xfId="23245"/>
    <cellStyle name="Итог 58 6" xfId="23244"/>
    <cellStyle name="Итог 58 7" xfId="23243"/>
    <cellStyle name="Итог 58 8" xfId="23242"/>
    <cellStyle name="Итог 59" xfId="23241"/>
    <cellStyle name="Итог 59 2" xfId="23240"/>
    <cellStyle name="Итог 59 2 2" xfId="23239"/>
    <cellStyle name="Итог 59 2 3" xfId="23238"/>
    <cellStyle name="Итог 59 2 4" xfId="23237"/>
    <cellStyle name="Итог 59 2 5" xfId="23236"/>
    <cellStyle name="Итог 59 2 6" xfId="23235"/>
    <cellStyle name="Итог 59 3" xfId="23234"/>
    <cellStyle name="Итог 59 4" xfId="23233"/>
    <cellStyle name="Итог 59 5" xfId="23232"/>
    <cellStyle name="Итог 59 6" xfId="23231"/>
    <cellStyle name="Итог 59 7" xfId="23230"/>
    <cellStyle name="Итог 59 8" xfId="23229"/>
    <cellStyle name="Итог 6" xfId="23228"/>
    <cellStyle name="Итог 6 2" xfId="23227"/>
    <cellStyle name="Итог 6 2 2" xfId="23226"/>
    <cellStyle name="Итог 6 2 3" xfId="23225"/>
    <cellStyle name="Итог 6 2 4" xfId="23224"/>
    <cellStyle name="Итог 6 2 5" xfId="23223"/>
    <cellStyle name="Итог 6 2 6" xfId="23222"/>
    <cellStyle name="Итог 6 3" xfId="23221"/>
    <cellStyle name="Итог 6 4" xfId="23220"/>
    <cellStyle name="Итог 6 5" xfId="23219"/>
    <cellStyle name="Итог 6 6" xfId="23218"/>
    <cellStyle name="Итог 6 7" xfId="23217"/>
    <cellStyle name="Итог 6 8" xfId="23216"/>
    <cellStyle name="Итог 60" xfId="23215"/>
    <cellStyle name="Итог 60 2" xfId="23214"/>
    <cellStyle name="Итог 60 2 2" xfId="23213"/>
    <cellStyle name="Итог 60 2 3" xfId="23212"/>
    <cellStyle name="Итог 60 2 4" xfId="23211"/>
    <cellStyle name="Итог 60 2 5" xfId="23210"/>
    <cellStyle name="Итог 60 2 6" xfId="23209"/>
    <cellStyle name="Итог 60 3" xfId="23208"/>
    <cellStyle name="Итог 60 4" xfId="23207"/>
    <cellStyle name="Итог 60 5" xfId="23206"/>
    <cellStyle name="Итог 60 6" xfId="23205"/>
    <cellStyle name="Итог 60 7" xfId="23204"/>
    <cellStyle name="Итог 60 8" xfId="23203"/>
    <cellStyle name="Итог 61" xfId="23202"/>
    <cellStyle name="Итог 61 2" xfId="23201"/>
    <cellStyle name="Итог 61 2 2" xfId="23200"/>
    <cellStyle name="Итог 61 2 3" xfId="23199"/>
    <cellStyle name="Итог 61 2 4" xfId="23198"/>
    <cellStyle name="Итог 61 2 5" xfId="23197"/>
    <cellStyle name="Итог 61 2 6" xfId="23196"/>
    <cellStyle name="Итог 61 3" xfId="23195"/>
    <cellStyle name="Итог 61 4" xfId="23194"/>
    <cellStyle name="Итог 61 5" xfId="23193"/>
    <cellStyle name="Итог 61 6" xfId="23192"/>
    <cellStyle name="Итог 61 7" xfId="23191"/>
    <cellStyle name="Итог 61 8" xfId="23190"/>
    <cellStyle name="Итог 62" xfId="23189"/>
    <cellStyle name="Итог 62 2" xfId="23188"/>
    <cellStyle name="Итог 62 2 2" xfId="23187"/>
    <cellStyle name="Итог 62 2 3" xfId="23186"/>
    <cellStyle name="Итог 62 2 4" xfId="23185"/>
    <cellStyle name="Итог 62 2 5" xfId="23184"/>
    <cellStyle name="Итог 62 2 6" xfId="23183"/>
    <cellStyle name="Итог 62 3" xfId="23182"/>
    <cellStyle name="Итог 62 4" xfId="23181"/>
    <cellStyle name="Итог 62 5" xfId="23180"/>
    <cellStyle name="Итог 62 6" xfId="23179"/>
    <cellStyle name="Итог 62 7" xfId="23178"/>
    <cellStyle name="Итог 62 8" xfId="23177"/>
    <cellStyle name="Итог 63" xfId="23176"/>
    <cellStyle name="Итог 63 2" xfId="23175"/>
    <cellStyle name="Итог 63 2 2" xfId="23174"/>
    <cellStyle name="Итог 63 2 3" xfId="23173"/>
    <cellStyle name="Итог 63 2 4" xfId="23172"/>
    <cellStyle name="Итог 63 2 5" xfId="23171"/>
    <cellStyle name="Итог 63 2 6" xfId="23170"/>
    <cellStyle name="Итог 63 3" xfId="23169"/>
    <cellStyle name="Итог 63 4" xfId="23168"/>
    <cellStyle name="Итог 63 5" xfId="23167"/>
    <cellStyle name="Итог 63 6" xfId="23166"/>
    <cellStyle name="Итог 63 7" xfId="23165"/>
    <cellStyle name="Итог 63 8" xfId="23164"/>
    <cellStyle name="Итог 64" xfId="23163"/>
    <cellStyle name="Итог 64 2" xfId="23162"/>
    <cellStyle name="Итог 64 2 2" xfId="23161"/>
    <cellStyle name="Итог 64 2 3" xfId="23160"/>
    <cellStyle name="Итог 64 2 4" xfId="23159"/>
    <cellStyle name="Итог 64 2 5" xfId="23158"/>
    <cellStyle name="Итог 64 2 6" xfId="23157"/>
    <cellStyle name="Итог 64 3" xfId="23156"/>
    <cellStyle name="Итог 64 4" xfId="23155"/>
    <cellStyle name="Итог 64 5" xfId="23154"/>
    <cellStyle name="Итог 64 6" xfId="23153"/>
    <cellStyle name="Итог 64 7" xfId="23152"/>
    <cellStyle name="Итог 64 8" xfId="23151"/>
    <cellStyle name="Итог 65" xfId="23150"/>
    <cellStyle name="Итог 65 2" xfId="23149"/>
    <cellStyle name="Итог 65 2 2" xfId="23148"/>
    <cellStyle name="Итог 65 2 3" xfId="23147"/>
    <cellStyle name="Итог 65 2 4" xfId="23146"/>
    <cellStyle name="Итог 65 2 5" xfId="23145"/>
    <cellStyle name="Итог 65 2 6" xfId="23144"/>
    <cellStyle name="Итог 65 3" xfId="23143"/>
    <cellStyle name="Итог 65 4" xfId="23142"/>
    <cellStyle name="Итог 65 5" xfId="23141"/>
    <cellStyle name="Итог 65 6" xfId="23140"/>
    <cellStyle name="Итог 65 7" xfId="23139"/>
    <cellStyle name="Итог 65 8" xfId="23138"/>
    <cellStyle name="Итог 66" xfId="23137"/>
    <cellStyle name="Итог 66 2" xfId="23136"/>
    <cellStyle name="Итог 66 2 2" xfId="23135"/>
    <cellStyle name="Итог 66 2 3" xfId="23134"/>
    <cellStyle name="Итог 66 2 4" xfId="23133"/>
    <cellStyle name="Итог 66 2 5" xfId="23132"/>
    <cellStyle name="Итог 66 2 6" xfId="23131"/>
    <cellStyle name="Итог 66 3" xfId="23130"/>
    <cellStyle name="Итог 66 4" xfId="23129"/>
    <cellStyle name="Итог 66 5" xfId="23128"/>
    <cellStyle name="Итог 66 6" xfId="23127"/>
    <cellStyle name="Итог 66 7" xfId="23126"/>
    <cellStyle name="Итог 66 8" xfId="23125"/>
    <cellStyle name="Итог 67" xfId="23124"/>
    <cellStyle name="Итог 67 2" xfId="23123"/>
    <cellStyle name="Итог 67 2 2" xfId="23122"/>
    <cellStyle name="Итог 67 2 3" xfId="23121"/>
    <cellStyle name="Итог 67 2 4" xfId="23120"/>
    <cellStyle name="Итог 67 2 5" xfId="23119"/>
    <cellStyle name="Итог 67 2 6" xfId="23118"/>
    <cellStyle name="Итог 67 3" xfId="23117"/>
    <cellStyle name="Итог 67 4" xfId="23116"/>
    <cellStyle name="Итог 67 5" xfId="23115"/>
    <cellStyle name="Итог 67 6" xfId="23114"/>
    <cellStyle name="Итог 67 7" xfId="23113"/>
    <cellStyle name="Итог 67 8" xfId="23112"/>
    <cellStyle name="Итог 68" xfId="23111"/>
    <cellStyle name="Итог 68 2" xfId="23110"/>
    <cellStyle name="Итог 68 2 2" xfId="23109"/>
    <cellStyle name="Итог 68 2 3" xfId="23108"/>
    <cellStyle name="Итог 68 2 4" xfId="23107"/>
    <cellStyle name="Итог 68 2 5" xfId="23106"/>
    <cellStyle name="Итог 68 2 6" xfId="23105"/>
    <cellStyle name="Итог 68 3" xfId="23104"/>
    <cellStyle name="Итог 68 4" xfId="23103"/>
    <cellStyle name="Итог 68 5" xfId="23102"/>
    <cellStyle name="Итог 68 6" xfId="23101"/>
    <cellStyle name="Итог 68 7" xfId="23100"/>
    <cellStyle name="Итог 68 8" xfId="23099"/>
    <cellStyle name="Итог 69" xfId="23098"/>
    <cellStyle name="Итог 69 2" xfId="23097"/>
    <cellStyle name="Итог 69 2 2" xfId="23096"/>
    <cellStyle name="Итог 69 2 3" xfId="23095"/>
    <cellStyle name="Итог 69 2 4" xfId="23094"/>
    <cellStyle name="Итог 69 2 5" xfId="23093"/>
    <cellStyle name="Итог 69 2 6" xfId="23092"/>
    <cellStyle name="Итог 69 3" xfId="23091"/>
    <cellStyle name="Итог 69 4" xfId="23090"/>
    <cellStyle name="Итог 69 5" xfId="23089"/>
    <cellStyle name="Итог 69 6" xfId="23088"/>
    <cellStyle name="Итог 69 7" xfId="23087"/>
    <cellStyle name="Итог 69 8" xfId="23086"/>
    <cellStyle name="Итог 7" xfId="23085"/>
    <cellStyle name="Итог 7 2" xfId="23084"/>
    <cellStyle name="Итог 7 2 2" xfId="23083"/>
    <cellStyle name="Итог 7 2 3" xfId="23082"/>
    <cellStyle name="Итог 7 2 4" xfId="23081"/>
    <cellStyle name="Итог 7 2 5" xfId="23080"/>
    <cellStyle name="Итог 7 2 6" xfId="23079"/>
    <cellStyle name="Итог 7 3" xfId="23078"/>
    <cellStyle name="Итог 7 4" xfId="23077"/>
    <cellStyle name="Итог 7 5" xfId="23076"/>
    <cellStyle name="Итог 7 6" xfId="23075"/>
    <cellStyle name="Итог 7 7" xfId="23074"/>
    <cellStyle name="Итог 7 8" xfId="23073"/>
    <cellStyle name="Итог 70" xfId="23072"/>
    <cellStyle name="Итог 70 2" xfId="23071"/>
    <cellStyle name="Итог 70 2 2" xfId="23070"/>
    <cellStyle name="Итог 70 2 3" xfId="23069"/>
    <cellStyle name="Итог 70 2 4" xfId="23068"/>
    <cellStyle name="Итог 70 2 5" xfId="23067"/>
    <cellStyle name="Итог 70 2 6" xfId="23066"/>
    <cellStyle name="Итог 70 3" xfId="23065"/>
    <cellStyle name="Итог 70 4" xfId="23064"/>
    <cellStyle name="Итог 70 5" xfId="23063"/>
    <cellStyle name="Итог 70 6" xfId="23062"/>
    <cellStyle name="Итог 70 7" xfId="23061"/>
    <cellStyle name="Итог 70 8" xfId="23060"/>
    <cellStyle name="Итог 71" xfId="23059"/>
    <cellStyle name="Итог 71 2" xfId="23058"/>
    <cellStyle name="Итог 71 2 2" xfId="23057"/>
    <cellStyle name="Итог 71 2 3" xfId="23056"/>
    <cellStyle name="Итог 71 2 4" xfId="23055"/>
    <cellStyle name="Итог 71 2 5" xfId="23054"/>
    <cellStyle name="Итог 71 2 6" xfId="23053"/>
    <cellStyle name="Итог 71 3" xfId="23052"/>
    <cellStyle name="Итог 71 4" xfId="23051"/>
    <cellStyle name="Итог 71 5" xfId="23050"/>
    <cellStyle name="Итог 71 6" xfId="23049"/>
    <cellStyle name="Итог 71 7" xfId="23048"/>
    <cellStyle name="Итог 71 8" xfId="23047"/>
    <cellStyle name="Итог 72" xfId="23046"/>
    <cellStyle name="Итог 72 2" xfId="23045"/>
    <cellStyle name="Итог 72 2 2" xfId="23044"/>
    <cellStyle name="Итог 72 2 3" xfId="23043"/>
    <cellStyle name="Итог 72 2 4" xfId="23042"/>
    <cellStyle name="Итог 72 2 5" xfId="23041"/>
    <cellStyle name="Итог 72 2 6" xfId="23040"/>
    <cellStyle name="Итог 72 3" xfId="23039"/>
    <cellStyle name="Итог 72 4" xfId="23038"/>
    <cellStyle name="Итог 72 5" xfId="23037"/>
    <cellStyle name="Итог 72 6" xfId="23036"/>
    <cellStyle name="Итог 72 7" xfId="23035"/>
    <cellStyle name="Итог 72 8" xfId="23034"/>
    <cellStyle name="Итог 73" xfId="23033"/>
    <cellStyle name="Итог 73 2" xfId="23032"/>
    <cellStyle name="Итог 73 2 2" xfId="23031"/>
    <cellStyle name="Итог 73 2 3" xfId="23030"/>
    <cellStyle name="Итог 73 2 4" xfId="23029"/>
    <cellStyle name="Итог 73 2 5" xfId="23028"/>
    <cellStyle name="Итог 73 2 6" xfId="23027"/>
    <cellStyle name="Итог 73 3" xfId="23026"/>
    <cellStyle name="Итог 73 4" xfId="23025"/>
    <cellStyle name="Итог 73 5" xfId="23024"/>
    <cellStyle name="Итог 73 6" xfId="23023"/>
    <cellStyle name="Итог 73 7" xfId="23022"/>
    <cellStyle name="Итог 73 8" xfId="23021"/>
    <cellStyle name="Итог 74" xfId="23020"/>
    <cellStyle name="Итог 74 2" xfId="23019"/>
    <cellStyle name="Итог 74 2 2" xfId="23018"/>
    <cellStyle name="Итог 74 2 3" xfId="23017"/>
    <cellStyle name="Итог 74 2 4" xfId="23016"/>
    <cellStyle name="Итог 74 2 5" xfId="23015"/>
    <cellStyle name="Итог 74 2 6" xfId="23014"/>
    <cellStyle name="Итог 74 3" xfId="23013"/>
    <cellStyle name="Итог 74 4" xfId="23012"/>
    <cellStyle name="Итог 74 5" xfId="23011"/>
    <cellStyle name="Итог 74 6" xfId="23010"/>
    <cellStyle name="Итог 74 7" xfId="23009"/>
    <cellStyle name="Итог 74 8" xfId="23008"/>
    <cellStyle name="Итог 75" xfId="23007"/>
    <cellStyle name="Итог 75 2" xfId="23006"/>
    <cellStyle name="Итог 75 2 2" xfId="23005"/>
    <cellStyle name="Итог 75 2 3" xfId="23004"/>
    <cellStyle name="Итог 75 2 4" xfId="23003"/>
    <cellStyle name="Итог 75 2 5" xfId="23002"/>
    <cellStyle name="Итог 75 2 6" xfId="23001"/>
    <cellStyle name="Итог 75 3" xfId="23000"/>
    <cellStyle name="Итог 75 4" xfId="22999"/>
    <cellStyle name="Итог 75 5" xfId="22998"/>
    <cellStyle name="Итог 75 6" xfId="22997"/>
    <cellStyle name="Итог 75 7" xfId="22996"/>
    <cellStyle name="Итог 75 8" xfId="22995"/>
    <cellStyle name="Итог 76" xfId="22994"/>
    <cellStyle name="Итог 76 2" xfId="22993"/>
    <cellStyle name="Итог 76 2 2" xfId="22992"/>
    <cellStyle name="Итог 76 2 3" xfId="22991"/>
    <cellStyle name="Итог 76 2 4" xfId="22990"/>
    <cellStyle name="Итог 76 2 5" xfId="22989"/>
    <cellStyle name="Итог 76 2 6" xfId="22988"/>
    <cellStyle name="Итог 76 3" xfId="22987"/>
    <cellStyle name="Итог 76 4" xfId="22986"/>
    <cellStyle name="Итог 76 5" xfId="22985"/>
    <cellStyle name="Итог 76 6" xfId="22984"/>
    <cellStyle name="Итог 76 7" xfId="22983"/>
    <cellStyle name="Итог 76 8" xfId="22982"/>
    <cellStyle name="Итог 77" xfId="22981"/>
    <cellStyle name="Итог 77 2" xfId="22980"/>
    <cellStyle name="Итог 77 2 2" xfId="22979"/>
    <cellStyle name="Итог 77 2 3" xfId="22978"/>
    <cellStyle name="Итог 77 2 4" xfId="22977"/>
    <cellStyle name="Итог 77 2 5" xfId="22976"/>
    <cellStyle name="Итог 77 2 6" xfId="22975"/>
    <cellStyle name="Итог 77 3" xfId="22974"/>
    <cellStyle name="Итог 77 4" xfId="22973"/>
    <cellStyle name="Итог 77 5" xfId="22972"/>
    <cellStyle name="Итог 77 6" xfId="22971"/>
    <cellStyle name="Итог 77 7" xfId="22970"/>
    <cellStyle name="Итог 77 8" xfId="22969"/>
    <cellStyle name="Итог 78" xfId="22968"/>
    <cellStyle name="Итог 78 2" xfId="22967"/>
    <cellStyle name="Итог 78 2 2" xfId="22966"/>
    <cellStyle name="Итог 78 2 3" xfId="22965"/>
    <cellStyle name="Итог 78 2 4" xfId="22964"/>
    <cellStyle name="Итог 78 2 5" xfId="22963"/>
    <cellStyle name="Итог 78 2 6" xfId="22962"/>
    <cellStyle name="Итог 78 3" xfId="22961"/>
    <cellStyle name="Итог 78 4" xfId="22960"/>
    <cellStyle name="Итог 78 5" xfId="22959"/>
    <cellStyle name="Итог 78 6" xfId="22958"/>
    <cellStyle name="Итог 78 7" xfId="22957"/>
    <cellStyle name="Итог 78 8" xfId="22956"/>
    <cellStyle name="Итог 79" xfId="22955"/>
    <cellStyle name="Итог 79 2" xfId="22954"/>
    <cellStyle name="Итог 79 2 2" xfId="22953"/>
    <cellStyle name="Итог 79 2 3" xfId="22952"/>
    <cellStyle name="Итог 79 2 4" xfId="22951"/>
    <cellStyle name="Итог 79 2 5" xfId="22950"/>
    <cellStyle name="Итог 79 2 6" xfId="22949"/>
    <cellStyle name="Итог 79 3" xfId="22948"/>
    <cellStyle name="Итог 79 4" xfId="22947"/>
    <cellStyle name="Итог 79 5" xfId="22946"/>
    <cellStyle name="Итог 79 6" xfId="22945"/>
    <cellStyle name="Итог 79 7" xfId="22944"/>
    <cellStyle name="Итог 79 8" xfId="22943"/>
    <cellStyle name="Итог 8" xfId="22942"/>
    <cellStyle name="Итог 8 2" xfId="22941"/>
    <cellStyle name="Итог 8 2 2" xfId="22940"/>
    <cellStyle name="Итог 8 2 3" xfId="22939"/>
    <cellStyle name="Итог 8 2 4" xfId="22938"/>
    <cellStyle name="Итог 8 2 5" xfId="22937"/>
    <cellStyle name="Итог 8 2 6" xfId="22936"/>
    <cellStyle name="Итог 8 3" xfId="22935"/>
    <cellStyle name="Итог 8 4" xfId="22934"/>
    <cellStyle name="Итог 8 5" xfId="22933"/>
    <cellStyle name="Итог 8 6" xfId="22932"/>
    <cellStyle name="Итог 8 7" xfId="22931"/>
    <cellStyle name="Итог 8 8" xfId="22930"/>
    <cellStyle name="Итог 80" xfId="22929"/>
    <cellStyle name="Итог 80 2" xfId="22928"/>
    <cellStyle name="Итог 80 2 2" xfId="22927"/>
    <cellStyle name="Итог 80 2 3" xfId="22926"/>
    <cellStyle name="Итог 80 2 4" xfId="22925"/>
    <cellStyle name="Итог 80 2 5" xfId="22924"/>
    <cellStyle name="Итог 80 2 6" xfId="22923"/>
    <cellStyle name="Итог 80 3" xfId="22922"/>
    <cellStyle name="Итог 80 4" xfId="22921"/>
    <cellStyle name="Итог 80 5" xfId="22920"/>
    <cellStyle name="Итог 80 6" xfId="22919"/>
    <cellStyle name="Итог 80 7" xfId="22918"/>
    <cellStyle name="Итог 80 8" xfId="22917"/>
    <cellStyle name="Итог 81" xfId="22916"/>
    <cellStyle name="Итог 81 2" xfId="22915"/>
    <cellStyle name="Итог 81 2 2" xfId="22914"/>
    <cellStyle name="Итог 81 2 3" xfId="22913"/>
    <cellStyle name="Итог 81 2 4" xfId="22912"/>
    <cellStyle name="Итог 81 2 5" xfId="22911"/>
    <cellStyle name="Итог 81 2 6" xfId="22910"/>
    <cellStyle name="Итог 81 3" xfId="22909"/>
    <cellStyle name="Итог 81 4" xfId="22908"/>
    <cellStyle name="Итог 81 5" xfId="22907"/>
    <cellStyle name="Итог 81 6" xfId="22906"/>
    <cellStyle name="Итог 81 7" xfId="22905"/>
    <cellStyle name="Итог 81 8" xfId="22904"/>
    <cellStyle name="Итог 82" xfId="22903"/>
    <cellStyle name="Итог 82 2" xfId="22902"/>
    <cellStyle name="Итог 82 2 2" xfId="22901"/>
    <cellStyle name="Итог 82 2 3" xfId="22900"/>
    <cellStyle name="Итог 82 2 4" xfId="22899"/>
    <cellStyle name="Итог 82 2 5" xfId="22898"/>
    <cellStyle name="Итог 82 2 6" xfId="22897"/>
    <cellStyle name="Итог 82 3" xfId="22896"/>
    <cellStyle name="Итог 82 4" xfId="22895"/>
    <cellStyle name="Итог 82 5" xfId="22894"/>
    <cellStyle name="Итог 82 6" xfId="22893"/>
    <cellStyle name="Итог 82 7" xfId="22892"/>
    <cellStyle name="Итог 82 8" xfId="22891"/>
    <cellStyle name="Итог 83" xfId="22890"/>
    <cellStyle name="Итог 83 2" xfId="22889"/>
    <cellStyle name="Итог 83 2 2" xfId="22888"/>
    <cellStyle name="Итог 83 2 3" xfId="22887"/>
    <cellStyle name="Итог 83 2 4" xfId="22886"/>
    <cellStyle name="Итог 83 2 5" xfId="22885"/>
    <cellStyle name="Итог 83 2 6" xfId="22884"/>
    <cellStyle name="Итог 83 3" xfId="22883"/>
    <cellStyle name="Итог 83 4" xfId="22882"/>
    <cellStyle name="Итог 83 5" xfId="22881"/>
    <cellStyle name="Итог 83 6" xfId="22880"/>
    <cellStyle name="Итог 83 7" xfId="22879"/>
    <cellStyle name="Итог 83 8" xfId="22878"/>
    <cellStyle name="Итог 84" xfId="22877"/>
    <cellStyle name="Итог 84 2" xfId="22876"/>
    <cellStyle name="Итог 84 2 2" xfId="22875"/>
    <cellStyle name="Итог 84 2 3" xfId="22874"/>
    <cellStyle name="Итог 84 2 4" xfId="22873"/>
    <cellStyle name="Итог 84 2 5" xfId="22872"/>
    <cellStyle name="Итог 84 2 6" xfId="22871"/>
    <cellStyle name="Итог 84 3" xfId="22870"/>
    <cellStyle name="Итог 84 4" xfId="22869"/>
    <cellStyle name="Итог 84 5" xfId="22868"/>
    <cellStyle name="Итог 84 6" xfId="22867"/>
    <cellStyle name="Итог 84 7" xfId="22866"/>
    <cellStyle name="Итог 84 8" xfId="22865"/>
    <cellStyle name="Итог 85" xfId="22864"/>
    <cellStyle name="Итог 85 2" xfId="22863"/>
    <cellStyle name="Итог 85 2 2" xfId="22862"/>
    <cellStyle name="Итог 85 2 3" xfId="22861"/>
    <cellStyle name="Итог 85 2 4" xfId="22860"/>
    <cellStyle name="Итог 85 2 5" xfId="22859"/>
    <cellStyle name="Итог 85 2 6" xfId="22858"/>
    <cellStyle name="Итог 85 3" xfId="22857"/>
    <cellStyle name="Итог 85 4" xfId="22856"/>
    <cellStyle name="Итог 85 5" xfId="22855"/>
    <cellStyle name="Итог 85 6" xfId="22854"/>
    <cellStyle name="Итог 85 7" xfId="22853"/>
    <cellStyle name="Итог 85 8" xfId="22852"/>
    <cellStyle name="Итог 86" xfId="22851"/>
    <cellStyle name="Итог 86 2" xfId="22850"/>
    <cellStyle name="Итог 86 2 2" xfId="22849"/>
    <cellStyle name="Итог 86 2 3" xfId="22848"/>
    <cellStyle name="Итог 86 2 4" xfId="22847"/>
    <cellStyle name="Итог 86 2 5" xfId="22846"/>
    <cellStyle name="Итог 86 2 6" xfId="22845"/>
    <cellStyle name="Итог 86 3" xfId="22844"/>
    <cellStyle name="Итог 86 4" xfId="22843"/>
    <cellStyle name="Итог 86 5" xfId="22842"/>
    <cellStyle name="Итог 86 6" xfId="22841"/>
    <cellStyle name="Итог 86 7" xfId="22840"/>
    <cellStyle name="Итог 86 8" xfId="22839"/>
    <cellStyle name="Итог 87" xfId="22838"/>
    <cellStyle name="Итог 87 2" xfId="22837"/>
    <cellStyle name="Итог 87 2 2" xfId="22836"/>
    <cellStyle name="Итог 87 2 3" xfId="22835"/>
    <cellStyle name="Итог 87 2 4" xfId="22834"/>
    <cellStyle name="Итог 87 2 5" xfId="22833"/>
    <cellStyle name="Итог 87 2 6" xfId="22832"/>
    <cellStyle name="Итог 87 3" xfId="22831"/>
    <cellStyle name="Итог 87 4" xfId="22830"/>
    <cellStyle name="Итог 87 5" xfId="22829"/>
    <cellStyle name="Итог 87 6" xfId="22828"/>
    <cellStyle name="Итог 87 7" xfId="22827"/>
    <cellStyle name="Итог 87 8" xfId="22826"/>
    <cellStyle name="Итог 88" xfId="22825"/>
    <cellStyle name="Итог 88 2" xfId="22824"/>
    <cellStyle name="Итог 88 2 2" xfId="22823"/>
    <cellStyle name="Итог 88 2 3" xfId="22822"/>
    <cellStyle name="Итог 88 2 4" xfId="22821"/>
    <cellStyle name="Итог 88 2 5" xfId="22820"/>
    <cellStyle name="Итог 88 2 6" xfId="22819"/>
    <cellStyle name="Итог 88 3" xfId="22818"/>
    <cellStyle name="Итог 88 4" xfId="22817"/>
    <cellStyle name="Итог 88 5" xfId="22816"/>
    <cellStyle name="Итог 88 6" xfId="22815"/>
    <cellStyle name="Итог 88 7" xfId="22814"/>
    <cellStyle name="Итог 88 8" xfId="22813"/>
    <cellStyle name="Итог 89" xfId="22812"/>
    <cellStyle name="Итог 89 2" xfId="22811"/>
    <cellStyle name="Итог 89 2 2" xfId="22810"/>
    <cellStyle name="Итог 89 2 3" xfId="22809"/>
    <cellStyle name="Итог 89 2 4" xfId="22808"/>
    <cellStyle name="Итог 89 2 5" xfId="22807"/>
    <cellStyle name="Итог 89 2 6" xfId="22806"/>
    <cellStyle name="Итог 89 3" xfId="22805"/>
    <cellStyle name="Итог 89 4" xfId="22804"/>
    <cellStyle name="Итог 89 5" xfId="22803"/>
    <cellStyle name="Итог 89 6" xfId="22802"/>
    <cellStyle name="Итог 89 7" xfId="22801"/>
    <cellStyle name="Итог 89 8" xfId="22800"/>
    <cellStyle name="Итог 9" xfId="22799"/>
    <cellStyle name="Итог 9 2" xfId="22798"/>
    <cellStyle name="Итог 9 2 2" xfId="22797"/>
    <cellStyle name="Итог 9 2 3" xfId="22796"/>
    <cellStyle name="Итог 9 2 4" xfId="22795"/>
    <cellStyle name="Итог 9 2 5" xfId="22794"/>
    <cellStyle name="Итог 9 2 6" xfId="22793"/>
    <cellStyle name="Итог 9 3" xfId="22792"/>
    <cellStyle name="Итог 9 4" xfId="22791"/>
    <cellStyle name="Итог 9 5" xfId="22790"/>
    <cellStyle name="Итог 9 6" xfId="22789"/>
    <cellStyle name="Итог 9 7" xfId="22788"/>
    <cellStyle name="Итог 9 8" xfId="22787"/>
    <cellStyle name="Итог 90" xfId="22786"/>
    <cellStyle name="Итог 90 2" xfId="22785"/>
    <cellStyle name="Итог 90 2 2" xfId="22784"/>
    <cellStyle name="Итог 90 2 3" xfId="22783"/>
    <cellStyle name="Итог 90 2 4" xfId="22782"/>
    <cellStyle name="Итог 90 2 5" xfId="22781"/>
    <cellStyle name="Итог 90 2 6" xfId="22780"/>
    <cellStyle name="Итог 90 3" xfId="22779"/>
    <cellStyle name="Итог 90 4" xfId="22778"/>
    <cellStyle name="Итог 90 5" xfId="22777"/>
    <cellStyle name="Итог 90 6" xfId="22776"/>
    <cellStyle name="Итог 90 7" xfId="22775"/>
    <cellStyle name="Итог 90 8" xfId="22774"/>
    <cellStyle name="Итог 91" xfId="22773"/>
    <cellStyle name="Итог 91 2" xfId="22772"/>
    <cellStyle name="Итог 91 2 2" xfId="22771"/>
    <cellStyle name="Итог 91 2 3" xfId="22770"/>
    <cellStyle name="Итог 91 2 4" xfId="22769"/>
    <cellStyle name="Итог 91 2 5" xfId="22768"/>
    <cellStyle name="Итог 91 2 6" xfId="22767"/>
    <cellStyle name="Итог 91 3" xfId="22766"/>
    <cellStyle name="Итог 91 4" xfId="22765"/>
    <cellStyle name="Итог 91 5" xfId="22764"/>
    <cellStyle name="Итог 91 6" xfId="22763"/>
    <cellStyle name="Итог 91 7" xfId="22762"/>
    <cellStyle name="Итог 91 8" xfId="22761"/>
    <cellStyle name="Итог 92" xfId="22760"/>
    <cellStyle name="Итог 92 2" xfId="22759"/>
    <cellStyle name="Итог 92 2 2" xfId="22758"/>
    <cellStyle name="Итог 92 2 3" xfId="22757"/>
    <cellStyle name="Итог 92 2 4" xfId="22756"/>
    <cellStyle name="Итог 92 2 5" xfId="22755"/>
    <cellStyle name="Итог 92 2 6" xfId="22754"/>
    <cellStyle name="Итог 92 3" xfId="22753"/>
    <cellStyle name="Итог 92 4" xfId="22752"/>
    <cellStyle name="Итог 92 5" xfId="22751"/>
    <cellStyle name="Итог 92 6" xfId="22750"/>
    <cellStyle name="Итог 92 7" xfId="22749"/>
    <cellStyle name="Итог 92 8" xfId="22748"/>
    <cellStyle name="Итог 93" xfId="22747"/>
    <cellStyle name="Итог 93 2" xfId="22746"/>
    <cellStyle name="Итог 93 2 2" xfId="22745"/>
    <cellStyle name="Итог 93 2 3" xfId="22744"/>
    <cellStyle name="Итог 93 2 4" xfId="22743"/>
    <cellStyle name="Итог 93 2 5" xfId="22742"/>
    <cellStyle name="Итог 93 2 6" xfId="22741"/>
    <cellStyle name="Итог 93 3" xfId="22740"/>
    <cellStyle name="Итог 93 4" xfId="22739"/>
    <cellStyle name="Итог 93 5" xfId="22738"/>
    <cellStyle name="Итог 93 6" xfId="22737"/>
    <cellStyle name="Итог 93 7" xfId="22736"/>
    <cellStyle name="Итог 93 8" xfId="22735"/>
    <cellStyle name="Итог 94" xfId="22734"/>
    <cellStyle name="Итог 94 2" xfId="22733"/>
    <cellStyle name="Итог 94 2 2" xfId="22732"/>
    <cellStyle name="Итог 94 2 3" xfId="22731"/>
    <cellStyle name="Итог 94 2 4" xfId="22730"/>
    <cellStyle name="Итог 94 2 5" xfId="22729"/>
    <cellStyle name="Итог 94 2 6" xfId="22728"/>
    <cellStyle name="Итог 94 3" xfId="22727"/>
    <cellStyle name="Итог 94 4" xfId="22726"/>
    <cellStyle name="Итог 94 5" xfId="22725"/>
    <cellStyle name="Итог 94 6" xfId="22724"/>
    <cellStyle name="Итог 94 7" xfId="22723"/>
    <cellStyle name="Итог 94 8" xfId="22722"/>
    <cellStyle name="Итог 95" xfId="22721"/>
    <cellStyle name="Итог 95 2" xfId="22720"/>
    <cellStyle name="Итог 95 2 2" xfId="22719"/>
    <cellStyle name="Итог 95 2 3" xfId="22718"/>
    <cellStyle name="Итог 95 2 4" xfId="22717"/>
    <cellStyle name="Итог 95 2 5" xfId="22716"/>
    <cellStyle name="Итог 95 2 6" xfId="22715"/>
    <cellStyle name="Итог 95 3" xfId="22714"/>
    <cellStyle name="Итог 95 4" xfId="22713"/>
    <cellStyle name="Итог 95 5" xfId="22712"/>
    <cellStyle name="Итог 95 6" xfId="22711"/>
    <cellStyle name="Итог 95 7" xfId="22710"/>
    <cellStyle name="Итог 95 8" xfId="22709"/>
    <cellStyle name="Итог 96" xfId="22708"/>
    <cellStyle name="Итог 96 2" xfId="22707"/>
    <cellStyle name="Итог 96 2 2" xfId="22706"/>
    <cellStyle name="Итог 96 2 3" xfId="22705"/>
    <cellStyle name="Итог 96 2 4" xfId="22704"/>
    <cellStyle name="Итог 96 2 5" xfId="22703"/>
    <cellStyle name="Итог 96 2 6" xfId="22702"/>
    <cellStyle name="Итог 96 3" xfId="22701"/>
    <cellStyle name="Итог 96 4" xfId="22700"/>
    <cellStyle name="Итог 96 5" xfId="22699"/>
    <cellStyle name="Итог 96 6" xfId="22698"/>
    <cellStyle name="Итог 96 7" xfId="22697"/>
    <cellStyle name="Итог 96 8" xfId="22696"/>
    <cellStyle name="Итог 97" xfId="22695"/>
    <cellStyle name="Итог 97 2" xfId="22694"/>
    <cellStyle name="Итог 97 2 2" xfId="22693"/>
    <cellStyle name="Итог 97 2 3" xfId="22692"/>
    <cellStyle name="Итог 97 2 4" xfId="22691"/>
    <cellStyle name="Итог 97 2 5" xfId="22690"/>
    <cellStyle name="Итог 97 2 6" xfId="22689"/>
    <cellStyle name="Итог 97 3" xfId="22688"/>
    <cellStyle name="Итог 97 4" xfId="22687"/>
    <cellStyle name="Итог 97 5" xfId="22686"/>
    <cellStyle name="Итог 97 6" xfId="22685"/>
    <cellStyle name="Итог 97 7" xfId="22684"/>
    <cellStyle name="Итог 97 8" xfId="22683"/>
    <cellStyle name="Итог 98" xfId="22682"/>
    <cellStyle name="Итог 98 2" xfId="22681"/>
    <cellStyle name="Итог 98 2 2" xfId="22680"/>
    <cellStyle name="Итог 98 2 3" xfId="22679"/>
    <cellStyle name="Итог 98 2 4" xfId="22678"/>
    <cellStyle name="Итог 98 2 5" xfId="22677"/>
    <cellStyle name="Итог 98 2 6" xfId="22676"/>
    <cellStyle name="Итог 98 3" xfId="22675"/>
    <cellStyle name="Итог 98 4" xfId="22674"/>
    <cellStyle name="Итог 98 5" xfId="22673"/>
    <cellStyle name="Итог 98 6" xfId="22672"/>
    <cellStyle name="Итог 98 7" xfId="22671"/>
    <cellStyle name="Итог 98 8" xfId="22670"/>
    <cellStyle name="Итог 99" xfId="22669"/>
    <cellStyle name="Итог 99 2" xfId="22668"/>
    <cellStyle name="Итог 99 2 2" xfId="22667"/>
    <cellStyle name="Итог 99 2 3" xfId="22666"/>
    <cellStyle name="Итог 99 2 4" xfId="22665"/>
    <cellStyle name="Итог 99 2 5" xfId="22664"/>
    <cellStyle name="Итог 99 2 6" xfId="22663"/>
    <cellStyle name="Итог 99 3" xfId="22662"/>
    <cellStyle name="Итог 99 4" xfId="22661"/>
    <cellStyle name="Итог 99 5" xfId="22660"/>
    <cellStyle name="Итог 99 6" xfId="22659"/>
    <cellStyle name="Итог 99 7" xfId="22658"/>
    <cellStyle name="Итог 99 8" xfId="22657"/>
    <cellStyle name="Контрольная ячейка 10" xfId="22656"/>
    <cellStyle name="Контрольная ячейка 10 2" xfId="22655"/>
    <cellStyle name="Контрольная ячейка 10 2 2" xfId="22654"/>
    <cellStyle name="Контрольная ячейка 10 2 3" xfId="22653"/>
    <cellStyle name="Контрольная ячейка 10 2 4" xfId="22652"/>
    <cellStyle name="Контрольная ячейка 10 2 5" xfId="22651"/>
    <cellStyle name="Контрольная ячейка 10 2 6" xfId="22650"/>
    <cellStyle name="Контрольная ячейка 10 3" xfId="22649"/>
    <cellStyle name="Контрольная ячейка 10 4" xfId="22648"/>
    <cellStyle name="Контрольная ячейка 10 5" xfId="22647"/>
    <cellStyle name="Контрольная ячейка 10 6" xfId="22646"/>
    <cellStyle name="Контрольная ячейка 10 7" xfId="22645"/>
    <cellStyle name="Контрольная ячейка 10 8" xfId="22644"/>
    <cellStyle name="Контрольная ячейка 100" xfId="22643"/>
    <cellStyle name="Контрольная ячейка 100 2" xfId="22642"/>
    <cellStyle name="Контрольная ячейка 100 2 2" xfId="22641"/>
    <cellStyle name="Контрольная ячейка 100 2 3" xfId="22640"/>
    <cellStyle name="Контрольная ячейка 100 2 4" xfId="22639"/>
    <cellStyle name="Контрольная ячейка 100 2 5" xfId="22638"/>
    <cellStyle name="Контрольная ячейка 100 2 6" xfId="22637"/>
    <cellStyle name="Контрольная ячейка 100 3" xfId="22636"/>
    <cellStyle name="Контрольная ячейка 100 4" xfId="22635"/>
    <cellStyle name="Контрольная ячейка 100 5" xfId="22634"/>
    <cellStyle name="Контрольная ячейка 100 6" xfId="22633"/>
    <cellStyle name="Контрольная ячейка 100 7" xfId="22632"/>
    <cellStyle name="Контрольная ячейка 100 8" xfId="22631"/>
    <cellStyle name="Контрольная ячейка 101" xfId="22630"/>
    <cellStyle name="Контрольная ячейка 101 2" xfId="22629"/>
    <cellStyle name="Контрольная ячейка 101 2 2" xfId="22628"/>
    <cellStyle name="Контрольная ячейка 101 2 3" xfId="22627"/>
    <cellStyle name="Контрольная ячейка 101 2 4" xfId="22626"/>
    <cellStyle name="Контрольная ячейка 101 2 5" xfId="22625"/>
    <cellStyle name="Контрольная ячейка 101 2 6" xfId="22624"/>
    <cellStyle name="Контрольная ячейка 101 3" xfId="22623"/>
    <cellStyle name="Контрольная ячейка 101 4" xfId="22622"/>
    <cellStyle name="Контрольная ячейка 101 5" xfId="22621"/>
    <cellStyle name="Контрольная ячейка 101 6" xfId="22620"/>
    <cellStyle name="Контрольная ячейка 101 7" xfId="22619"/>
    <cellStyle name="Контрольная ячейка 101 8" xfId="22618"/>
    <cellStyle name="Контрольная ячейка 102" xfId="22617"/>
    <cellStyle name="Контрольная ячейка 102 2" xfId="22616"/>
    <cellStyle name="Контрольная ячейка 102 2 2" xfId="22615"/>
    <cellStyle name="Контрольная ячейка 102 2 3" xfId="22614"/>
    <cellStyle name="Контрольная ячейка 102 2 4" xfId="22613"/>
    <cellStyle name="Контрольная ячейка 102 2 5" xfId="22612"/>
    <cellStyle name="Контрольная ячейка 102 2 6" xfId="22611"/>
    <cellStyle name="Контрольная ячейка 102 3" xfId="22610"/>
    <cellStyle name="Контрольная ячейка 102 4" xfId="22609"/>
    <cellStyle name="Контрольная ячейка 102 5" xfId="22608"/>
    <cellStyle name="Контрольная ячейка 102 6" xfId="22607"/>
    <cellStyle name="Контрольная ячейка 102 7" xfId="22606"/>
    <cellStyle name="Контрольная ячейка 102 8" xfId="22605"/>
    <cellStyle name="Контрольная ячейка 103" xfId="22604"/>
    <cellStyle name="Контрольная ячейка 103 2" xfId="22603"/>
    <cellStyle name="Контрольная ячейка 103 2 2" xfId="22602"/>
    <cellStyle name="Контрольная ячейка 103 2 3" xfId="22601"/>
    <cellStyle name="Контрольная ячейка 103 2 4" xfId="22600"/>
    <cellStyle name="Контрольная ячейка 103 2 5" xfId="22599"/>
    <cellStyle name="Контрольная ячейка 103 2 6" xfId="22598"/>
    <cellStyle name="Контрольная ячейка 103 3" xfId="22597"/>
    <cellStyle name="Контрольная ячейка 103 4" xfId="22596"/>
    <cellStyle name="Контрольная ячейка 103 5" xfId="22595"/>
    <cellStyle name="Контрольная ячейка 103 6" xfId="22594"/>
    <cellStyle name="Контрольная ячейка 103 7" xfId="22593"/>
    <cellStyle name="Контрольная ячейка 103 8" xfId="22592"/>
    <cellStyle name="Контрольная ячейка 104" xfId="22591"/>
    <cellStyle name="Контрольная ячейка 104 2" xfId="22590"/>
    <cellStyle name="Контрольная ячейка 104 2 2" xfId="22589"/>
    <cellStyle name="Контрольная ячейка 104 2 3" xfId="22588"/>
    <cellStyle name="Контрольная ячейка 104 2 4" xfId="22587"/>
    <cellStyle name="Контрольная ячейка 104 2 5" xfId="22586"/>
    <cellStyle name="Контрольная ячейка 104 2 6" xfId="22585"/>
    <cellStyle name="Контрольная ячейка 104 3" xfId="22584"/>
    <cellStyle name="Контрольная ячейка 104 4" xfId="22583"/>
    <cellStyle name="Контрольная ячейка 104 5" xfId="22582"/>
    <cellStyle name="Контрольная ячейка 104 6" xfId="22581"/>
    <cellStyle name="Контрольная ячейка 104 7" xfId="22580"/>
    <cellStyle name="Контрольная ячейка 104 8" xfId="22579"/>
    <cellStyle name="Контрольная ячейка 105" xfId="22578"/>
    <cellStyle name="Контрольная ячейка 105 2" xfId="22577"/>
    <cellStyle name="Контрольная ячейка 105 2 2" xfId="22576"/>
    <cellStyle name="Контрольная ячейка 105 2 3" xfId="22575"/>
    <cellStyle name="Контрольная ячейка 105 2 4" xfId="22574"/>
    <cellStyle name="Контрольная ячейка 105 2 5" xfId="22573"/>
    <cellStyle name="Контрольная ячейка 105 2 6" xfId="22572"/>
    <cellStyle name="Контрольная ячейка 105 3" xfId="22571"/>
    <cellStyle name="Контрольная ячейка 105 4" xfId="22570"/>
    <cellStyle name="Контрольная ячейка 105 5" xfId="22569"/>
    <cellStyle name="Контрольная ячейка 105 6" xfId="22568"/>
    <cellStyle name="Контрольная ячейка 105 7" xfId="22567"/>
    <cellStyle name="Контрольная ячейка 105 8" xfId="22566"/>
    <cellStyle name="Контрольная ячейка 106" xfId="22565"/>
    <cellStyle name="Контрольная ячейка 106 2" xfId="22564"/>
    <cellStyle name="Контрольная ячейка 106 2 2" xfId="22563"/>
    <cellStyle name="Контрольная ячейка 106 2 3" xfId="22562"/>
    <cellStyle name="Контрольная ячейка 106 2 4" xfId="22561"/>
    <cellStyle name="Контрольная ячейка 106 2 5" xfId="22560"/>
    <cellStyle name="Контрольная ячейка 106 2 6" xfId="22559"/>
    <cellStyle name="Контрольная ячейка 106 3" xfId="22558"/>
    <cellStyle name="Контрольная ячейка 106 4" xfId="22557"/>
    <cellStyle name="Контрольная ячейка 106 5" xfId="22556"/>
    <cellStyle name="Контрольная ячейка 106 6" xfId="22555"/>
    <cellStyle name="Контрольная ячейка 106 7" xfId="22554"/>
    <cellStyle name="Контрольная ячейка 106 8" xfId="22553"/>
    <cellStyle name="Контрольная ячейка 107" xfId="22552"/>
    <cellStyle name="Контрольная ячейка 107 2" xfId="22551"/>
    <cellStyle name="Контрольная ячейка 107 2 2" xfId="22550"/>
    <cellStyle name="Контрольная ячейка 107 2 3" xfId="22549"/>
    <cellStyle name="Контрольная ячейка 107 2 4" xfId="22548"/>
    <cellStyle name="Контрольная ячейка 107 2 5" xfId="22547"/>
    <cellStyle name="Контрольная ячейка 107 2 6" xfId="22546"/>
    <cellStyle name="Контрольная ячейка 107 3" xfId="22545"/>
    <cellStyle name="Контрольная ячейка 107 4" xfId="22544"/>
    <cellStyle name="Контрольная ячейка 107 5" xfId="22543"/>
    <cellStyle name="Контрольная ячейка 107 6" xfId="22542"/>
    <cellStyle name="Контрольная ячейка 107 7" xfId="22541"/>
    <cellStyle name="Контрольная ячейка 107 8" xfId="22540"/>
    <cellStyle name="Контрольная ячейка 108" xfId="22539"/>
    <cellStyle name="Контрольная ячейка 108 2" xfId="22538"/>
    <cellStyle name="Контрольная ячейка 108 2 2" xfId="22537"/>
    <cellStyle name="Контрольная ячейка 108 2 3" xfId="22536"/>
    <cellStyle name="Контрольная ячейка 108 2 4" xfId="22535"/>
    <cellStyle name="Контрольная ячейка 108 2 5" xfId="22534"/>
    <cellStyle name="Контрольная ячейка 108 2 6" xfId="22533"/>
    <cellStyle name="Контрольная ячейка 108 3" xfId="22532"/>
    <cellStyle name="Контрольная ячейка 108 4" xfId="22531"/>
    <cellStyle name="Контрольная ячейка 108 5" xfId="22530"/>
    <cellStyle name="Контрольная ячейка 108 6" xfId="22529"/>
    <cellStyle name="Контрольная ячейка 108 7" xfId="22528"/>
    <cellStyle name="Контрольная ячейка 108 8" xfId="22527"/>
    <cellStyle name="Контрольная ячейка 109" xfId="22526"/>
    <cellStyle name="Контрольная ячейка 109 2" xfId="22525"/>
    <cellStyle name="Контрольная ячейка 109 2 2" xfId="22524"/>
    <cellStyle name="Контрольная ячейка 109 2 3" xfId="22523"/>
    <cellStyle name="Контрольная ячейка 109 2 4" xfId="22522"/>
    <cellStyle name="Контрольная ячейка 109 2 5" xfId="22521"/>
    <cellStyle name="Контрольная ячейка 109 2 6" xfId="22520"/>
    <cellStyle name="Контрольная ячейка 109 3" xfId="22519"/>
    <cellStyle name="Контрольная ячейка 109 4" xfId="22518"/>
    <cellStyle name="Контрольная ячейка 109 5" xfId="22517"/>
    <cellStyle name="Контрольная ячейка 109 6" xfId="22516"/>
    <cellStyle name="Контрольная ячейка 109 7" xfId="22515"/>
    <cellStyle name="Контрольная ячейка 109 8" xfId="22514"/>
    <cellStyle name="Контрольная ячейка 11" xfId="22513"/>
    <cellStyle name="Контрольная ячейка 11 2" xfId="22512"/>
    <cellStyle name="Контрольная ячейка 11 2 2" xfId="22511"/>
    <cellStyle name="Контрольная ячейка 11 2 3" xfId="22510"/>
    <cellStyle name="Контрольная ячейка 11 2 4" xfId="22509"/>
    <cellStyle name="Контрольная ячейка 11 2 5" xfId="22508"/>
    <cellStyle name="Контрольная ячейка 11 2 6" xfId="22507"/>
    <cellStyle name="Контрольная ячейка 11 3" xfId="22506"/>
    <cellStyle name="Контрольная ячейка 11 4" xfId="22505"/>
    <cellStyle name="Контрольная ячейка 11 5" xfId="22504"/>
    <cellStyle name="Контрольная ячейка 11 6" xfId="22503"/>
    <cellStyle name="Контрольная ячейка 11 7" xfId="22502"/>
    <cellStyle name="Контрольная ячейка 11 8" xfId="22501"/>
    <cellStyle name="Контрольная ячейка 110" xfId="22500"/>
    <cellStyle name="Контрольная ячейка 110 2" xfId="22499"/>
    <cellStyle name="Контрольная ячейка 110 2 2" xfId="22498"/>
    <cellStyle name="Контрольная ячейка 110 2 3" xfId="22497"/>
    <cellStyle name="Контрольная ячейка 110 2 4" xfId="22496"/>
    <cellStyle name="Контрольная ячейка 110 2 5" xfId="22495"/>
    <cellStyle name="Контрольная ячейка 110 2 6" xfId="22494"/>
    <cellStyle name="Контрольная ячейка 110 3" xfId="22493"/>
    <cellStyle name="Контрольная ячейка 110 4" xfId="22492"/>
    <cellStyle name="Контрольная ячейка 110 5" xfId="22491"/>
    <cellStyle name="Контрольная ячейка 110 6" xfId="22490"/>
    <cellStyle name="Контрольная ячейка 110 7" xfId="22489"/>
    <cellStyle name="Контрольная ячейка 110 8" xfId="22488"/>
    <cellStyle name="Контрольная ячейка 111" xfId="22487"/>
    <cellStyle name="Контрольная ячейка 111 2" xfId="22486"/>
    <cellStyle name="Контрольная ячейка 111 2 2" xfId="22485"/>
    <cellStyle name="Контрольная ячейка 111 2 3" xfId="22484"/>
    <cellStyle name="Контрольная ячейка 111 2 4" xfId="22483"/>
    <cellStyle name="Контрольная ячейка 111 2 5" xfId="22482"/>
    <cellStyle name="Контрольная ячейка 111 2 6" xfId="22481"/>
    <cellStyle name="Контрольная ячейка 111 3" xfId="22480"/>
    <cellStyle name="Контрольная ячейка 111 4" xfId="22479"/>
    <cellStyle name="Контрольная ячейка 111 5" xfId="22478"/>
    <cellStyle name="Контрольная ячейка 111 6" xfId="22477"/>
    <cellStyle name="Контрольная ячейка 111 7" xfId="22476"/>
    <cellStyle name="Контрольная ячейка 111 8" xfId="22475"/>
    <cellStyle name="Контрольная ячейка 112" xfId="22474"/>
    <cellStyle name="Контрольная ячейка 112 2" xfId="22473"/>
    <cellStyle name="Контрольная ячейка 112 2 2" xfId="22472"/>
    <cellStyle name="Контрольная ячейка 112 2 3" xfId="22471"/>
    <cellStyle name="Контрольная ячейка 112 2 4" xfId="22470"/>
    <cellStyle name="Контрольная ячейка 112 2 5" xfId="22469"/>
    <cellStyle name="Контрольная ячейка 112 2 6" xfId="22468"/>
    <cellStyle name="Контрольная ячейка 112 3" xfId="22467"/>
    <cellStyle name="Контрольная ячейка 112 4" xfId="22466"/>
    <cellStyle name="Контрольная ячейка 112 5" xfId="22465"/>
    <cellStyle name="Контрольная ячейка 112 6" xfId="22464"/>
    <cellStyle name="Контрольная ячейка 112 7" xfId="22463"/>
    <cellStyle name="Контрольная ячейка 112 8" xfId="22462"/>
    <cellStyle name="Контрольная ячейка 113" xfId="22461"/>
    <cellStyle name="Контрольная ячейка 113 2" xfId="22460"/>
    <cellStyle name="Контрольная ячейка 113 2 2" xfId="22459"/>
    <cellStyle name="Контрольная ячейка 113 2 3" xfId="22458"/>
    <cellStyle name="Контрольная ячейка 113 2 4" xfId="22457"/>
    <cellStyle name="Контрольная ячейка 113 2 5" xfId="22456"/>
    <cellStyle name="Контрольная ячейка 113 2 6" xfId="22455"/>
    <cellStyle name="Контрольная ячейка 113 3" xfId="22454"/>
    <cellStyle name="Контрольная ячейка 113 4" xfId="22453"/>
    <cellStyle name="Контрольная ячейка 113 5" xfId="22452"/>
    <cellStyle name="Контрольная ячейка 113 6" xfId="22451"/>
    <cellStyle name="Контрольная ячейка 113 7" xfId="22450"/>
    <cellStyle name="Контрольная ячейка 113 8" xfId="22449"/>
    <cellStyle name="Контрольная ячейка 114" xfId="22448"/>
    <cellStyle name="Контрольная ячейка 114 2" xfId="22447"/>
    <cellStyle name="Контрольная ячейка 114 2 2" xfId="22446"/>
    <cellStyle name="Контрольная ячейка 114 2 3" xfId="22445"/>
    <cellStyle name="Контрольная ячейка 114 2 4" xfId="22444"/>
    <cellStyle name="Контрольная ячейка 114 2 5" xfId="22443"/>
    <cellStyle name="Контрольная ячейка 114 2 6" xfId="22442"/>
    <cellStyle name="Контрольная ячейка 114 3" xfId="22441"/>
    <cellStyle name="Контрольная ячейка 114 4" xfId="22440"/>
    <cellStyle name="Контрольная ячейка 114 5" xfId="22439"/>
    <cellStyle name="Контрольная ячейка 114 6" xfId="22438"/>
    <cellStyle name="Контрольная ячейка 114 7" xfId="22437"/>
    <cellStyle name="Контрольная ячейка 114 8" xfId="22436"/>
    <cellStyle name="Контрольная ячейка 115" xfId="22435"/>
    <cellStyle name="Контрольная ячейка 115 2" xfId="22434"/>
    <cellStyle name="Контрольная ячейка 115 2 2" xfId="22433"/>
    <cellStyle name="Контрольная ячейка 115 2 3" xfId="22432"/>
    <cellStyle name="Контрольная ячейка 115 2 4" xfId="22431"/>
    <cellStyle name="Контрольная ячейка 115 2 5" xfId="22430"/>
    <cellStyle name="Контрольная ячейка 115 2 6" xfId="22429"/>
    <cellStyle name="Контрольная ячейка 115 3" xfId="22428"/>
    <cellStyle name="Контрольная ячейка 115 4" xfId="22427"/>
    <cellStyle name="Контрольная ячейка 115 5" xfId="22426"/>
    <cellStyle name="Контрольная ячейка 115 6" xfId="22425"/>
    <cellStyle name="Контрольная ячейка 115 7" xfId="22424"/>
    <cellStyle name="Контрольная ячейка 115 8" xfId="22423"/>
    <cellStyle name="Контрольная ячейка 116" xfId="22422"/>
    <cellStyle name="Контрольная ячейка 116 2" xfId="22421"/>
    <cellStyle name="Контрольная ячейка 116 2 2" xfId="22420"/>
    <cellStyle name="Контрольная ячейка 116 2 3" xfId="22419"/>
    <cellStyle name="Контрольная ячейка 116 2 4" xfId="22418"/>
    <cellStyle name="Контрольная ячейка 116 2 5" xfId="22417"/>
    <cellStyle name="Контрольная ячейка 116 2 6" xfId="22416"/>
    <cellStyle name="Контрольная ячейка 116 3" xfId="22415"/>
    <cellStyle name="Контрольная ячейка 116 4" xfId="22414"/>
    <cellStyle name="Контрольная ячейка 116 5" xfId="22413"/>
    <cellStyle name="Контрольная ячейка 116 6" xfId="22412"/>
    <cellStyle name="Контрольная ячейка 116 7" xfId="22411"/>
    <cellStyle name="Контрольная ячейка 116 8" xfId="22410"/>
    <cellStyle name="Контрольная ячейка 117" xfId="22409"/>
    <cellStyle name="Контрольная ячейка 117 2" xfId="22408"/>
    <cellStyle name="Контрольная ячейка 117 2 2" xfId="22407"/>
    <cellStyle name="Контрольная ячейка 117 2 3" xfId="22406"/>
    <cellStyle name="Контрольная ячейка 117 2 4" xfId="22405"/>
    <cellStyle name="Контрольная ячейка 117 2 5" xfId="22404"/>
    <cellStyle name="Контрольная ячейка 117 2 6" xfId="22403"/>
    <cellStyle name="Контрольная ячейка 117 3" xfId="22402"/>
    <cellStyle name="Контрольная ячейка 117 4" xfId="22401"/>
    <cellStyle name="Контрольная ячейка 117 5" xfId="22400"/>
    <cellStyle name="Контрольная ячейка 117 6" xfId="22399"/>
    <cellStyle name="Контрольная ячейка 117 7" xfId="22398"/>
    <cellStyle name="Контрольная ячейка 117 8" xfId="22397"/>
    <cellStyle name="Контрольная ячейка 118" xfId="22396"/>
    <cellStyle name="Контрольная ячейка 118 2" xfId="22395"/>
    <cellStyle name="Контрольная ячейка 118 2 2" xfId="22394"/>
    <cellStyle name="Контрольная ячейка 118 2 3" xfId="22393"/>
    <cellStyle name="Контрольная ячейка 118 2 4" xfId="22392"/>
    <cellStyle name="Контрольная ячейка 118 2 5" xfId="22391"/>
    <cellStyle name="Контрольная ячейка 118 2 6" xfId="22390"/>
    <cellStyle name="Контрольная ячейка 118 3" xfId="22389"/>
    <cellStyle name="Контрольная ячейка 118 4" xfId="22388"/>
    <cellStyle name="Контрольная ячейка 118 5" xfId="22387"/>
    <cellStyle name="Контрольная ячейка 118 6" xfId="22386"/>
    <cellStyle name="Контрольная ячейка 118 7" xfId="22385"/>
    <cellStyle name="Контрольная ячейка 118 8" xfId="22384"/>
    <cellStyle name="Контрольная ячейка 119" xfId="22383"/>
    <cellStyle name="Контрольная ячейка 119 2" xfId="22382"/>
    <cellStyle name="Контрольная ячейка 119 2 2" xfId="22381"/>
    <cellStyle name="Контрольная ячейка 119 2 3" xfId="22380"/>
    <cellStyle name="Контрольная ячейка 119 2 4" xfId="22379"/>
    <cellStyle name="Контрольная ячейка 119 2 5" xfId="22378"/>
    <cellStyle name="Контрольная ячейка 119 2 6" xfId="22377"/>
    <cellStyle name="Контрольная ячейка 119 3" xfId="22376"/>
    <cellStyle name="Контрольная ячейка 119 4" xfId="22375"/>
    <cellStyle name="Контрольная ячейка 119 5" xfId="22374"/>
    <cellStyle name="Контрольная ячейка 119 6" xfId="22373"/>
    <cellStyle name="Контрольная ячейка 119 7" xfId="22372"/>
    <cellStyle name="Контрольная ячейка 119 8" xfId="22371"/>
    <cellStyle name="Контрольная ячейка 12" xfId="22370"/>
    <cellStyle name="Контрольная ячейка 12 2" xfId="22369"/>
    <cellStyle name="Контрольная ячейка 12 2 2" xfId="22368"/>
    <cellStyle name="Контрольная ячейка 12 2 3" xfId="22367"/>
    <cellStyle name="Контрольная ячейка 12 2 4" xfId="22366"/>
    <cellStyle name="Контрольная ячейка 12 2 5" xfId="22365"/>
    <cellStyle name="Контрольная ячейка 12 2 6" xfId="22364"/>
    <cellStyle name="Контрольная ячейка 12 3" xfId="22363"/>
    <cellStyle name="Контрольная ячейка 12 4" xfId="22362"/>
    <cellStyle name="Контрольная ячейка 12 5" xfId="22361"/>
    <cellStyle name="Контрольная ячейка 12 6" xfId="22360"/>
    <cellStyle name="Контрольная ячейка 12 7" xfId="22359"/>
    <cellStyle name="Контрольная ячейка 12 8" xfId="22358"/>
    <cellStyle name="Контрольная ячейка 120" xfId="22357"/>
    <cellStyle name="Контрольная ячейка 120 2" xfId="22356"/>
    <cellStyle name="Контрольная ячейка 120 2 2" xfId="22355"/>
    <cellStyle name="Контрольная ячейка 120 2 3" xfId="22354"/>
    <cellStyle name="Контрольная ячейка 120 2 4" xfId="22353"/>
    <cellStyle name="Контрольная ячейка 120 2 5" xfId="22352"/>
    <cellStyle name="Контрольная ячейка 120 2 6" xfId="22351"/>
    <cellStyle name="Контрольная ячейка 120 3" xfId="22350"/>
    <cellStyle name="Контрольная ячейка 120 4" xfId="22349"/>
    <cellStyle name="Контрольная ячейка 120 5" xfId="22348"/>
    <cellStyle name="Контрольная ячейка 120 6" xfId="22347"/>
    <cellStyle name="Контрольная ячейка 120 7" xfId="22346"/>
    <cellStyle name="Контрольная ячейка 120 8" xfId="22345"/>
    <cellStyle name="Контрольная ячейка 121" xfId="22344"/>
    <cellStyle name="Контрольная ячейка 121 2" xfId="22343"/>
    <cellStyle name="Контрольная ячейка 121 2 2" xfId="22342"/>
    <cellStyle name="Контрольная ячейка 121 2 3" xfId="22341"/>
    <cellStyle name="Контрольная ячейка 121 2 4" xfId="22340"/>
    <cellStyle name="Контрольная ячейка 121 2 5" xfId="22339"/>
    <cellStyle name="Контрольная ячейка 121 2 6" xfId="22338"/>
    <cellStyle name="Контрольная ячейка 121 3" xfId="22337"/>
    <cellStyle name="Контрольная ячейка 121 4" xfId="22336"/>
    <cellStyle name="Контрольная ячейка 121 5" xfId="22335"/>
    <cellStyle name="Контрольная ячейка 121 6" xfId="22334"/>
    <cellStyle name="Контрольная ячейка 121 7" xfId="22333"/>
    <cellStyle name="Контрольная ячейка 121 8" xfId="22332"/>
    <cellStyle name="Контрольная ячейка 122" xfId="22331"/>
    <cellStyle name="Контрольная ячейка 122 2" xfId="22330"/>
    <cellStyle name="Контрольная ячейка 122 2 2" xfId="22329"/>
    <cellStyle name="Контрольная ячейка 122 2 3" xfId="22328"/>
    <cellStyle name="Контрольная ячейка 122 2 4" xfId="22327"/>
    <cellStyle name="Контрольная ячейка 122 2 5" xfId="22326"/>
    <cellStyle name="Контрольная ячейка 122 2 6" xfId="22325"/>
    <cellStyle name="Контрольная ячейка 122 3" xfId="22324"/>
    <cellStyle name="Контрольная ячейка 122 4" xfId="22323"/>
    <cellStyle name="Контрольная ячейка 122 5" xfId="22322"/>
    <cellStyle name="Контрольная ячейка 122 6" xfId="22321"/>
    <cellStyle name="Контрольная ячейка 122 7" xfId="22320"/>
    <cellStyle name="Контрольная ячейка 122 8" xfId="22319"/>
    <cellStyle name="Контрольная ячейка 123" xfId="22318"/>
    <cellStyle name="Контрольная ячейка 123 2" xfId="22317"/>
    <cellStyle name="Контрольная ячейка 123 2 2" xfId="22316"/>
    <cellStyle name="Контрольная ячейка 123 2 3" xfId="22315"/>
    <cellStyle name="Контрольная ячейка 123 2 4" xfId="22314"/>
    <cellStyle name="Контрольная ячейка 123 2 5" xfId="22313"/>
    <cellStyle name="Контрольная ячейка 123 2 6" xfId="22312"/>
    <cellStyle name="Контрольная ячейка 123 3" xfId="22311"/>
    <cellStyle name="Контрольная ячейка 123 4" xfId="22310"/>
    <cellStyle name="Контрольная ячейка 123 5" xfId="22309"/>
    <cellStyle name="Контрольная ячейка 123 6" xfId="22308"/>
    <cellStyle name="Контрольная ячейка 123 7" xfId="22307"/>
    <cellStyle name="Контрольная ячейка 123 8" xfId="22306"/>
    <cellStyle name="Контрольная ячейка 124" xfId="22305"/>
    <cellStyle name="Контрольная ячейка 124 2" xfId="22304"/>
    <cellStyle name="Контрольная ячейка 124 2 2" xfId="22303"/>
    <cellStyle name="Контрольная ячейка 124 2 3" xfId="22302"/>
    <cellStyle name="Контрольная ячейка 124 2 4" xfId="22301"/>
    <cellStyle name="Контрольная ячейка 124 2 5" xfId="22300"/>
    <cellStyle name="Контрольная ячейка 124 2 6" xfId="22299"/>
    <cellStyle name="Контрольная ячейка 124 3" xfId="22298"/>
    <cellStyle name="Контрольная ячейка 124 4" xfId="22297"/>
    <cellStyle name="Контрольная ячейка 124 5" xfId="22296"/>
    <cellStyle name="Контрольная ячейка 124 6" xfId="22295"/>
    <cellStyle name="Контрольная ячейка 124 7" xfId="22294"/>
    <cellStyle name="Контрольная ячейка 124 8" xfId="22293"/>
    <cellStyle name="Контрольная ячейка 125" xfId="22292"/>
    <cellStyle name="Контрольная ячейка 125 2" xfId="22291"/>
    <cellStyle name="Контрольная ячейка 125 2 2" xfId="22290"/>
    <cellStyle name="Контрольная ячейка 125 2 3" xfId="22289"/>
    <cellStyle name="Контрольная ячейка 125 2 4" xfId="22288"/>
    <cellStyle name="Контрольная ячейка 125 2 5" xfId="22287"/>
    <cellStyle name="Контрольная ячейка 125 2 6" xfId="22286"/>
    <cellStyle name="Контрольная ячейка 125 3" xfId="22285"/>
    <cellStyle name="Контрольная ячейка 125 4" xfId="22284"/>
    <cellStyle name="Контрольная ячейка 125 5" xfId="22283"/>
    <cellStyle name="Контрольная ячейка 125 6" xfId="22282"/>
    <cellStyle name="Контрольная ячейка 125 7" xfId="22281"/>
    <cellStyle name="Контрольная ячейка 125 8" xfId="22280"/>
    <cellStyle name="Контрольная ячейка 126" xfId="22279"/>
    <cellStyle name="Контрольная ячейка 126 2" xfId="22278"/>
    <cellStyle name="Контрольная ячейка 126 2 2" xfId="22277"/>
    <cellStyle name="Контрольная ячейка 126 2 3" xfId="22276"/>
    <cellStyle name="Контрольная ячейка 126 2 4" xfId="22275"/>
    <cellStyle name="Контрольная ячейка 126 2 5" xfId="22274"/>
    <cellStyle name="Контрольная ячейка 126 2 6" xfId="22273"/>
    <cellStyle name="Контрольная ячейка 126 3" xfId="22272"/>
    <cellStyle name="Контрольная ячейка 126 4" xfId="22271"/>
    <cellStyle name="Контрольная ячейка 126 5" xfId="22270"/>
    <cellStyle name="Контрольная ячейка 126 6" xfId="22269"/>
    <cellStyle name="Контрольная ячейка 126 7" xfId="22268"/>
    <cellStyle name="Контрольная ячейка 126 8" xfId="22267"/>
    <cellStyle name="Контрольная ячейка 127" xfId="22266"/>
    <cellStyle name="Контрольная ячейка 127 2" xfId="22265"/>
    <cellStyle name="Контрольная ячейка 127 2 2" xfId="22264"/>
    <cellStyle name="Контрольная ячейка 127 2 3" xfId="22263"/>
    <cellStyle name="Контрольная ячейка 127 2 4" xfId="22262"/>
    <cellStyle name="Контрольная ячейка 127 2 5" xfId="22261"/>
    <cellStyle name="Контрольная ячейка 127 2 6" xfId="22260"/>
    <cellStyle name="Контрольная ячейка 127 3" xfId="22259"/>
    <cellStyle name="Контрольная ячейка 127 4" xfId="22258"/>
    <cellStyle name="Контрольная ячейка 127 5" xfId="22257"/>
    <cellStyle name="Контрольная ячейка 127 6" xfId="22256"/>
    <cellStyle name="Контрольная ячейка 127 7" xfId="22255"/>
    <cellStyle name="Контрольная ячейка 127 8" xfId="22254"/>
    <cellStyle name="Контрольная ячейка 128" xfId="22253"/>
    <cellStyle name="Контрольная ячейка 128 2" xfId="22252"/>
    <cellStyle name="Контрольная ячейка 128 2 2" xfId="22251"/>
    <cellStyle name="Контрольная ячейка 128 2 3" xfId="22250"/>
    <cellStyle name="Контрольная ячейка 128 2 4" xfId="22249"/>
    <cellStyle name="Контрольная ячейка 128 2 5" xfId="22248"/>
    <cellStyle name="Контрольная ячейка 128 2 6" xfId="22247"/>
    <cellStyle name="Контрольная ячейка 128 3" xfId="22246"/>
    <cellStyle name="Контрольная ячейка 128 4" xfId="22245"/>
    <cellStyle name="Контрольная ячейка 128 5" xfId="22244"/>
    <cellStyle name="Контрольная ячейка 128 6" xfId="22243"/>
    <cellStyle name="Контрольная ячейка 128 7" xfId="22242"/>
    <cellStyle name="Контрольная ячейка 128 8" xfId="22241"/>
    <cellStyle name="Контрольная ячейка 129" xfId="22240"/>
    <cellStyle name="Контрольная ячейка 129 2" xfId="22239"/>
    <cellStyle name="Контрольная ячейка 129 2 2" xfId="22238"/>
    <cellStyle name="Контрольная ячейка 129 2 3" xfId="22237"/>
    <cellStyle name="Контрольная ячейка 129 2 4" xfId="22236"/>
    <cellStyle name="Контрольная ячейка 129 2 5" xfId="22235"/>
    <cellStyle name="Контрольная ячейка 129 2 6" xfId="22234"/>
    <cellStyle name="Контрольная ячейка 129 3" xfId="22233"/>
    <cellStyle name="Контрольная ячейка 129 4" xfId="22232"/>
    <cellStyle name="Контрольная ячейка 129 5" xfId="22231"/>
    <cellStyle name="Контрольная ячейка 129 6" xfId="22230"/>
    <cellStyle name="Контрольная ячейка 129 7" xfId="22229"/>
    <cellStyle name="Контрольная ячейка 129 8" xfId="22228"/>
    <cellStyle name="Контрольная ячейка 13" xfId="22227"/>
    <cellStyle name="Контрольная ячейка 13 2" xfId="22226"/>
    <cellStyle name="Контрольная ячейка 13 2 2" xfId="22225"/>
    <cellStyle name="Контрольная ячейка 13 2 3" xfId="22224"/>
    <cellStyle name="Контрольная ячейка 13 2 4" xfId="22223"/>
    <cellStyle name="Контрольная ячейка 13 2 5" xfId="22222"/>
    <cellStyle name="Контрольная ячейка 13 2 6" xfId="22221"/>
    <cellStyle name="Контрольная ячейка 13 3" xfId="22220"/>
    <cellStyle name="Контрольная ячейка 13 4" xfId="22219"/>
    <cellStyle name="Контрольная ячейка 13 5" xfId="22218"/>
    <cellStyle name="Контрольная ячейка 13 6" xfId="22217"/>
    <cellStyle name="Контрольная ячейка 13 7" xfId="22216"/>
    <cellStyle name="Контрольная ячейка 13 8" xfId="22215"/>
    <cellStyle name="Контрольная ячейка 130" xfId="22214"/>
    <cellStyle name="Контрольная ячейка 130 2" xfId="22213"/>
    <cellStyle name="Контрольная ячейка 130 2 2" xfId="22212"/>
    <cellStyle name="Контрольная ячейка 130 2 3" xfId="22211"/>
    <cellStyle name="Контрольная ячейка 130 2 4" xfId="22210"/>
    <cellStyle name="Контрольная ячейка 130 2 5" xfId="22209"/>
    <cellStyle name="Контрольная ячейка 130 2 6" xfId="22208"/>
    <cellStyle name="Контрольная ячейка 130 3" xfId="22207"/>
    <cellStyle name="Контрольная ячейка 130 4" xfId="22206"/>
    <cellStyle name="Контрольная ячейка 130 5" xfId="22205"/>
    <cellStyle name="Контрольная ячейка 130 6" xfId="22204"/>
    <cellStyle name="Контрольная ячейка 130 7" xfId="22203"/>
    <cellStyle name="Контрольная ячейка 130 8" xfId="22202"/>
    <cellStyle name="Контрольная ячейка 131" xfId="22201"/>
    <cellStyle name="Контрольная ячейка 131 2" xfId="22200"/>
    <cellStyle name="Контрольная ячейка 131 2 2" xfId="22199"/>
    <cellStyle name="Контрольная ячейка 131 2 3" xfId="22198"/>
    <cellStyle name="Контрольная ячейка 131 2 4" xfId="22197"/>
    <cellStyle name="Контрольная ячейка 131 2 5" xfId="22196"/>
    <cellStyle name="Контрольная ячейка 131 2 6" xfId="22195"/>
    <cellStyle name="Контрольная ячейка 131 3" xfId="22194"/>
    <cellStyle name="Контрольная ячейка 131 4" xfId="22193"/>
    <cellStyle name="Контрольная ячейка 131 5" xfId="22192"/>
    <cellStyle name="Контрольная ячейка 131 6" xfId="22191"/>
    <cellStyle name="Контрольная ячейка 131 7" xfId="22190"/>
    <cellStyle name="Контрольная ячейка 131 8" xfId="22189"/>
    <cellStyle name="Контрольная ячейка 132" xfId="22188"/>
    <cellStyle name="Контрольная ячейка 132 2" xfId="22187"/>
    <cellStyle name="Контрольная ячейка 132 2 2" xfId="22186"/>
    <cellStyle name="Контрольная ячейка 132 2 3" xfId="22185"/>
    <cellStyle name="Контрольная ячейка 132 2 4" xfId="22184"/>
    <cellStyle name="Контрольная ячейка 132 2 5" xfId="22183"/>
    <cellStyle name="Контрольная ячейка 132 2 6" xfId="22182"/>
    <cellStyle name="Контрольная ячейка 132 3" xfId="22181"/>
    <cellStyle name="Контрольная ячейка 132 4" xfId="22180"/>
    <cellStyle name="Контрольная ячейка 132 5" xfId="22179"/>
    <cellStyle name="Контрольная ячейка 132 6" xfId="22178"/>
    <cellStyle name="Контрольная ячейка 132 7" xfId="22177"/>
    <cellStyle name="Контрольная ячейка 132 8" xfId="22176"/>
    <cellStyle name="Контрольная ячейка 133" xfId="22175"/>
    <cellStyle name="Контрольная ячейка 133 2" xfId="22174"/>
    <cellStyle name="Контрольная ячейка 133 2 2" xfId="22173"/>
    <cellStyle name="Контрольная ячейка 133 2 3" xfId="22172"/>
    <cellStyle name="Контрольная ячейка 133 2 4" xfId="22171"/>
    <cellStyle name="Контрольная ячейка 133 2 5" xfId="22170"/>
    <cellStyle name="Контрольная ячейка 133 2 6" xfId="22169"/>
    <cellStyle name="Контрольная ячейка 133 3" xfId="22168"/>
    <cellStyle name="Контрольная ячейка 133 4" xfId="22167"/>
    <cellStyle name="Контрольная ячейка 133 5" xfId="22166"/>
    <cellStyle name="Контрольная ячейка 133 6" xfId="22165"/>
    <cellStyle name="Контрольная ячейка 133 7" xfId="22164"/>
    <cellStyle name="Контрольная ячейка 133 8" xfId="22163"/>
    <cellStyle name="Контрольная ячейка 134" xfId="22162"/>
    <cellStyle name="Контрольная ячейка 134 2" xfId="22161"/>
    <cellStyle name="Контрольная ячейка 134 2 2" xfId="22160"/>
    <cellStyle name="Контрольная ячейка 134 2 3" xfId="22159"/>
    <cellStyle name="Контрольная ячейка 134 2 4" xfId="22158"/>
    <cellStyle name="Контрольная ячейка 134 2 5" xfId="22157"/>
    <cellStyle name="Контрольная ячейка 134 2 6" xfId="22156"/>
    <cellStyle name="Контрольная ячейка 134 3" xfId="22155"/>
    <cellStyle name="Контрольная ячейка 134 4" xfId="22154"/>
    <cellStyle name="Контрольная ячейка 134 5" xfId="22153"/>
    <cellStyle name="Контрольная ячейка 134 6" xfId="22152"/>
    <cellStyle name="Контрольная ячейка 134 7" xfId="22151"/>
    <cellStyle name="Контрольная ячейка 134 8" xfId="22150"/>
    <cellStyle name="Контрольная ячейка 135" xfId="22149"/>
    <cellStyle name="Контрольная ячейка 135 2" xfId="22148"/>
    <cellStyle name="Контрольная ячейка 135 2 2" xfId="22147"/>
    <cellStyle name="Контрольная ячейка 135 2 3" xfId="22146"/>
    <cellStyle name="Контрольная ячейка 135 2 4" xfId="22145"/>
    <cellStyle name="Контрольная ячейка 135 2 5" xfId="22144"/>
    <cellStyle name="Контрольная ячейка 135 2 6" xfId="22143"/>
    <cellStyle name="Контрольная ячейка 135 3" xfId="22142"/>
    <cellStyle name="Контрольная ячейка 135 4" xfId="22141"/>
    <cellStyle name="Контрольная ячейка 135 5" xfId="22140"/>
    <cellStyle name="Контрольная ячейка 135 6" xfId="22139"/>
    <cellStyle name="Контрольная ячейка 135 7" xfId="22138"/>
    <cellStyle name="Контрольная ячейка 135 8" xfId="22137"/>
    <cellStyle name="Контрольная ячейка 136" xfId="22136"/>
    <cellStyle name="Контрольная ячейка 136 2" xfId="22135"/>
    <cellStyle name="Контрольная ячейка 136 2 2" xfId="22134"/>
    <cellStyle name="Контрольная ячейка 136 2 3" xfId="22133"/>
    <cellStyle name="Контрольная ячейка 136 2 4" xfId="22132"/>
    <cellStyle name="Контрольная ячейка 136 2 5" xfId="22131"/>
    <cellStyle name="Контрольная ячейка 136 2 6" xfId="22130"/>
    <cellStyle name="Контрольная ячейка 136 3" xfId="22129"/>
    <cellStyle name="Контрольная ячейка 136 4" xfId="22128"/>
    <cellStyle name="Контрольная ячейка 136 5" xfId="22127"/>
    <cellStyle name="Контрольная ячейка 136 6" xfId="22126"/>
    <cellStyle name="Контрольная ячейка 136 7" xfId="22125"/>
    <cellStyle name="Контрольная ячейка 136 8" xfId="22124"/>
    <cellStyle name="Контрольная ячейка 137" xfId="22123"/>
    <cellStyle name="Контрольная ячейка 137 2" xfId="22122"/>
    <cellStyle name="Контрольная ячейка 137 2 2" xfId="22121"/>
    <cellStyle name="Контрольная ячейка 137 2 3" xfId="22120"/>
    <cellStyle name="Контрольная ячейка 137 2 4" xfId="22119"/>
    <cellStyle name="Контрольная ячейка 137 2 5" xfId="22118"/>
    <cellStyle name="Контрольная ячейка 137 2 6" xfId="22117"/>
    <cellStyle name="Контрольная ячейка 137 3" xfId="22116"/>
    <cellStyle name="Контрольная ячейка 137 4" xfId="22115"/>
    <cellStyle name="Контрольная ячейка 137 5" xfId="22114"/>
    <cellStyle name="Контрольная ячейка 137 6" xfId="22113"/>
    <cellStyle name="Контрольная ячейка 137 7" xfId="22112"/>
    <cellStyle name="Контрольная ячейка 137 8" xfId="22111"/>
    <cellStyle name="Контрольная ячейка 138" xfId="22110"/>
    <cellStyle name="Контрольная ячейка 138 2" xfId="22109"/>
    <cellStyle name="Контрольная ячейка 138 2 2" xfId="22108"/>
    <cellStyle name="Контрольная ячейка 138 2 3" xfId="22107"/>
    <cellStyle name="Контрольная ячейка 138 2 4" xfId="22106"/>
    <cellStyle name="Контрольная ячейка 138 2 5" xfId="22105"/>
    <cellStyle name="Контрольная ячейка 138 2 6" xfId="22104"/>
    <cellStyle name="Контрольная ячейка 138 3" xfId="22103"/>
    <cellStyle name="Контрольная ячейка 138 4" xfId="22102"/>
    <cellStyle name="Контрольная ячейка 138 5" xfId="22101"/>
    <cellStyle name="Контрольная ячейка 138 6" xfId="22100"/>
    <cellStyle name="Контрольная ячейка 138 7" xfId="22099"/>
    <cellStyle name="Контрольная ячейка 138 8" xfId="22098"/>
    <cellStyle name="Контрольная ячейка 139" xfId="22097"/>
    <cellStyle name="Контрольная ячейка 139 2" xfId="22096"/>
    <cellStyle name="Контрольная ячейка 139 2 2" xfId="22095"/>
    <cellStyle name="Контрольная ячейка 139 2 3" xfId="22094"/>
    <cellStyle name="Контрольная ячейка 139 2 4" xfId="22093"/>
    <cellStyle name="Контрольная ячейка 139 2 5" xfId="22092"/>
    <cellStyle name="Контрольная ячейка 139 2 6" xfId="22091"/>
    <cellStyle name="Контрольная ячейка 139 3" xfId="22090"/>
    <cellStyle name="Контрольная ячейка 139 4" xfId="22089"/>
    <cellStyle name="Контрольная ячейка 139 5" xfId="22088"/>
    <cellStyle name="Контрольная ячейка 139 6" xfId="22087"/>
    <cellStyle name="Контрольная ячейка 139 7" xfId="22086"/>
    <cellStyle name="Контрольная ячейка 139 8" xfId="22085"/>
    <cellStyle name="Контрольная ячейка 14" xfId="22084"/>
    <cellStyle name="Контрольная ячейка 14 2" xfId="22083"/>
    <cellStyle name="Контрольная ячейка 14 2 2" xfId="22082"/>
    <cellStyle name="Контрольная ячейка 14 2 3" xfId="22081"/>
    <cellStyle name="Контрольная ячейка 14 2 4" xfId="22080"/>
    <cellStyle name="Контрольная ячейка 14 2 5" xfId="22079"/>
    <cellStyle name="Контрольная ячейка 14 2 6" xfId="22078"/>
    <cellStyle name="Контрольная ячейка 14 3" xfId="22077"/>
    <cellStyle name="Контрольная ячейка 14 4" xfId="22076"/>
    <cellStyle name="Контрольная ячейка 14 5" xfId="22075"/>
    <cellStyle name="Контрольная ячейка 14 6" xfId="22074"/>
    <cellStyle name="Контрольная ячейка 14 7" xfId="22073"/>
    <cellStyle name="Контрольная ячейка 14 8" xfId="22072"/>
    <cellStyle name="Контрольная ячейка 140" xfId="22071"/>
    <cellStyle name="Контрольная ячейка 140 2" xfId="22070"/>
    <cellStyle name="Контрольная ячейка 140 2 2" xfId="22069"/>
    <cellStyle name="Контрольная ячейка 140 2 3" xfId="22068"/>
    <cellStyle name="Контрольная ячейка 140 2 4" xfId="22067"/>
    <cellStyle name="Контрольная ячейка 140 2 5" xfId="22066"/>
    <cellStyle name="Контрольная ячейка 140 2 6" xfId="22065"/>
    <cellStyle name="Контрольная ячейка 140 3" xfId="22064"/>
    <cellStyle name="Контрольная ячейка 140 4" xfId="22063"/>
    <cellStyle name="Контрольная ячейка 140 5" xfId="22062"/>
    <cellStyle name="Контрольная ячейка 140 6" xfId="22061"/>
    <cellStyle name="Контрольная ячейка 140 7" xfId="22060"/>
    <cellStyle name="Контрольная ячейка 140 8" xfId="22059"/>
    <cellStyle name="Контрольная ячейка 141" xfId="22058"/>
    <cellStyle name="Контрольная ячейка 141 2" xfId="22057"/>
    <cellStyle name="Контрольная ячейка 141 2 2" xfId="22056"/>
    <cellStyle name="Контрольная ячейка 141 2 3" xfId="22055"/>
    <cellStyle name="Контрольная ячейка 141 2 4" xfId="22054"/>
    <cellStyle name="Контрольная ячейка 141 2 5" xfId="22053"/>
    <cellStyle name="Контрольная ячейка 141 2 6" xfId="22052"/>
    <cellStyle name="Контрольная ячейка 141 3" xfId="22051"/>
    <cellStyle name="Контрольная ячейка 141 4" xfId="22050"/>
    <cellStyle name="Контрольная ячейка 141 5" xfId="22049"/>
    <cellStyle name="Контрольная ячейка 141 6" xfId="22048"/>
    <cellStyle name="Контрольная ячейка 141 7" xfId="22047"/>
    <cellStyle name="Контрольная ячейка 141 8" xfId="22046"/>
    <cellStyle name="Контрольная ячейка 142" xfId="22045"/>
    <cellStyle name="Контрольная ячейка 142 2" xfId="22044"/>
    <cellStyle name="Контрольная ячейка 142 2 2" xfId="22043"/>
    <cellStyle name="Контрольная ячейка 142 2 3" xfId="22042"/>
    <cellStyle name="Контрольная ячейка 142 2 4" xfId="22041"/>
    <cellStyle name="Контрольная ячейка 142 2 5" xfId="22040"/>
    <cellStyle name="Контрольная ячейка 142 2 6" xfId="22039"/>
    <cellStyle name="Контрольная ячейка 142 3" xfId="22038"/>
    <cellStyle name="Контрольная ячейка 142 4" xfId="22037"/>
    <cellStyle name="Контрольная ячейка 142 5" xfId="22036"/>
    <cellStyle name="Контрольная ячейка 142 6" xfId="22035"/>
    <cellStyle name="Контрольная ячейка 142 7" xfId="22034"/>
    <cellStyle name="Контрольная ячейка 142 8" xfId="22033"/>
    <cellStyle name="Контрольная ячейка 143" xfId="22032"/>
    <cellStyle name="Контрольная ячейка 143 2" xfId="22031"/>
    <cellStyle name="Контрольная ячейка 143 2 2" xfId="22030"/>
    <cellStyle name="Контрольная ячейка 143 2 3" xfId="22029"/>
    <cellStyle name="Контрольная ячейка 143 2 4" xfId="22028"/>
    <cellStyle name="Контрольная ячейка 143 2 5" xfId="22027"/>
    <cellStyle name="Контрольная ячейка 143 2 6" xfId="22026"/>
    <cellStyle name="Контрольная ячейка 143 3" xfId="22025"/>
    <cellStyle name="Контрольная ячейка 143 4" xfId="22024"/>
    <cellStyle name="Контрольная ячейка 143 5" xfId="22023"/>
    <cellStyle name="Контрольная ячейка 143 6" xfId="22022"/>
    <cellStyle name="Контрольная ячейка 143 7" xfId="22021"/>
    <cellStyle name="Контрольная ячейка 143 8" xfId="22020"/>
    <cellStyle name="Контрольная ячейка 144" xfId="22019"/>
    <cellStyle name="Контрольная ячейка 144 2" xfId="22018"/>
    <cellStyle name="Контрольная ячейка 144 2 2" xfId="22017"/>
    <cellStyle name="Контрольная ячейка 144 2 3" xfId="22016"/>
    <cellStyle name="Контрольная ячейка 144 2 4" xfId="22015"/>
    <cellStyle name="Контрольная ячейка 144 2 5" xfId="22014"/>
    <cellStyle name="Контрольная ячейка 144 2 6" xfId="22013"/>
    <cellStyle name="Контрольная ячейка 144 3" xfId="22012"/>
    <cellStyle name="Контрольная ячейка 144 4" xfId="22011"/>
    <cellStyle name="Контрольная ячейка 144 5" xfId="22010"/>
    <cellStyle name="Контрольная ячейка 144 6" xfId="22009"/>
    <cellStyle name="Контрольная ячейка 144 7" xfId="22008"/>
    <cellStyle name="Контрольная ячейка 144 8" xfId="22007"/>
    <cellStyle name="Контрольная ячейка 145" xfId="22006"/>
    <cellStyle name="Контрольная ячейка 145 2" xfId="22005"/>
    <cellStyle name="Контрольная ячейка 145 2 2" xfId="22004"/>
    <cellStyle name="Контрольная ячейка 145 2 3" xfId="22003"/>
    <cellStyle name="Контрольная ячейка 145 2 4" xfId="22002"/>
    <cellStyle name="Контрольная ячейка 145 2 5" xfId="22001"/>
    <cellStyle name="Контрольная ячейка 145 2 6" xfId="22000"/>
    <cellStyle name="Контрольная ячейка 145 3" xfId="21999"/>
    <cellStyle name="Контрольная ячейка 145 4" xfId="21998"/>
    <cellStyle name="Контрольная ячейка 145 5" xfId="21997"/>
    <cellStyle name="Контрольная ячейка 145 6" xfId="21996"/>
    <cellStyle name="Контрольная ячейка 145 7" xfId="21995"/>
    <cellStyle name="Контрольная ячейка 145 8" xfId="21994"/>
    <cellStyle name="Контрольная ячейка 146" xfId="21993"/>
    <cellStyle name="Контрольная ячейка 146 2" xfId="21992"/>
    <cellStyle name="Контрольная ячейка 146 2 2" xfId="21991"/>
    <cellStyle name="Контрольная ячейка 146 2 3" xfId="21990"/>
    <cellStyle name="Контрольная ячейка 146 2 4" xfId="21989"/>
    <cellStyle name="Контрольная ячейка 146 2 5" xfId="21988"/>
    <cellStyle name="Контрольная ячейка 146 2 6" xfId="21987"/>
    <cellStyle name="Контрольная ячейка 146 3" xfId="21986"/>
    <cellStyle name="Контрольная ячейка 146 4" xfId="21985"/>
    <cellStyle name="Контрольная ячейка 146 5" xfId="21984"/>
    <cellStyle name="Контрольная ячейка 146 6" xfId="21983"/>
    <cellStyle name="Контрольная ячейка 146 7" xfId="21982"/>
    <cellStyle name="Контрольная ячейка 146 8" xfId="21981"/>
    <cellStyle name="Контрольная ячейка 147" xfId="21980"/>
    <cellStyle name="Контрольная ячейка 147 2" xfId="21979"/>
    <cellStyle name="Контрольная ячейка 147 2 2" xfId="21978"/>
    <cellStyle name="Контрольная ячейка 147 2 3" xfId="21977"/>
    <cellStyle name="Контрольная ячейка 147 2 4" xfId="21976"/>
    <cellStyle name="Контрольная ячейка 147 2 5" xfId="21975"/>
    <cellStyle name="Контрольная ячейка 147 2 6" xfId="21974"/>
    <cellStyle name="Контрольная ячейка 147 3" xfId="21973"/>
    <cellStyle name="Контрольная ячейка 147 4" xfId="21972"/>
    <cellStyle name="Контрольная ячейка 147 5" xfId="21971"/>
    <cellStyle name="Контрольная ячейка 147 6" xfId="21970"/>
    <cellStyle name="Контрольная ячейка 147 7" xfId="21969"/>
    <cellStyle name="Контрольная ячейка 147 8" xfId="21968"/>
    <cellStyle name="Контрольная ячейка 148" xfId="21967"/>
    <cellStyle name="Контрольная ячейка 148 2" xfId="21966"/>
    <cellStyle name="Контрольная ячейка 148 2 2" xfId="21965"/>
    <cellStyle name="Контрольная ячейка 148 2 3" xfId="21964"/>
    <cellStyle name="Контрольная ячейка 148 2 4" xfId="21963"/>
    <cellStyle name="Контрольная ячейка 148 2 5" xfId="21962"/>
    <cellStyle name="Контрольная ячейка 148 2 6" xfId="21961"/>
    <cellStyle name="Контрольная ячейка 148 3" xfId="21960"/>
    <cellStyle name="Контрольная ячейка 148 4" xfId="21959"/>
    <cellStyle name="Контрольная ячейка 148 5" xfId="21958"/>
    <cellStyle name="Контрольная ячейка 148 6" xfId="21957"/>
    <cellStyle name="Контрольная ячейка 148 7" xfId="21956"/>
    <cellStyle name="Контрольная ячейка 148 8" xfId="21955"/>
    <cellStyle name="Контрольная ячейка 149" xfId="21954"/>
    <cellStyle name="Контрольная ячейка 149 2" xfId="21953"/>
    <cellStyle name="Контрольная ячейка 149 2 2" xfId="21952"/>
    <cellStyle name="Контрольная ячейка 149 2 3" xfId="21951"/>
    <cellStyle name="Контрольная ячейка 149 2 4" xfId="21950"/>
    <cellStyle name="Контрольная ячейка 149 2 5" xfId="21949"/>
    <cellStyle name="Контрольная ячейка 149 2 6" xfId="21948"/>
    <cellStyle name="Контрольная ячейка 149 3" xfId="21947"/>
    <cellStyle name="Контрольная ячейка 149 4" xfId="21946"/>
    <cellStyle name="Контрольная ячейка 149 5" xfId="21945"/>
    <cellStyle name="Контрольная ячейка 149 6" xfId="21944"/>
    <cellStyle name="Контрольная ячейка 149 7" xfId="21943"/>
    <cellStyle name="Контрольная ячейка 149 8" xfId="21942"/>
    <cellStyle name="Контрольная ячейка 15" xfId="21941"/>
    <cellStyle name="Контрольная ячейка 15 2" xfId="21940"/>
    <cellStyle name="Контрольная ячейка 15 2 2" xfId="21939"/>
    <cellStyle name="Контрольная ячейка 15 2 3" xfId="21938"/>
    <cellStyle name="Контрольная ячейка 15 2 4" xfId="21937"/>
    <cellStyle name="Контрольная ячейка 15 2 5" xfId="21936"/>
    <cellStyle name="Контрольная ячейка 15 2 6" xfId="21935"/>
    <cellStyle name="Контрольная ячейка 15 3" xfId="21934"/>
    <cellStyle name="Контрольная ячейка 15 4" xfId="21933"/>
    <cellStyle name="Контрольная ячейка 15 5" xfId="21932"/>
    <cellStyle name="Контрольная ячейка 15 6" xfId="21931"/>
    <cellStyle name="Контрольная ячейка 15 7" xfId="21930"/>
    <cellStyle name="Контрольная ячейка 15 8" xfId="21929"/>
    <cellStyle name="Контрольная ячейка 150" xfId="21928"/>
    <cellStyle name="Контрольная ячейка 150 2" xfId="21927"/>
    <cellStyle name="Контрольная ячейка 150 2 2" xfId="21926"/>
    <cellStyle name="Контрольная ячейка 150 2 3" xfId="21925"/>
    <cellStyle name="Контрольная ячейка 150 2 4" xfId="21924"/>
    <cellStyle name="Контрольная ячейка 150 2 5" xfId="21923"/>
    <cellStyle name="Контрольная ячейка 150 2 6" xfId="21922"/>
    <cellStyle name="Контрольная ячейка 150 3" xfId="21921"/>
    <cellStyle name="Контрольная ячейка 150 4" xfId="21920"/>
    <cellStyle name="Контрольная ячейка 150 5" xfId="21919"/>
    <cellStyle name="Контрольная ячейка 150 6" xfId="21918"/>
    <cellStyle name="Контрольная ячейка 150 7" xfId="21917"/>
    <cellStyle name="Контрольная ячейка 150 8" xfId="21916"/>
    <cellStyle name="Контрольная ячейка 151" xfId="21915"/>
    <cellStyle name="Контрольная ячейка 151 2" xfId="21914"/>
    <cellStyle name="Контрольная ячейка 151 2 2" xfId="21913"/>
    <cellStyle name="Контрольная ячейка 151 2 3" xfId="21912"/>
    <cellStyle name="Контрольная ячейка 151 2 4" xfId="21911"/>
    <cellStyle name="Контрольная ячейка 151 2 5" xfId="21910"/>
    <cellStyle name="Контрольная ячейка 151 2 6" xfId="21909"/>
    <cellStyle name="Контрольная ячейка 151 3" xfId="21908"/>
    <cellStyle name="Контрольная ячейка 151 4" xfId="21907"/>
    <cellStyle name="Контрольная ячейка 151 5" xfId="21906"/>
    <cellStyle name="Контрольная ячейка 151 6" xfId="21905"/>
    <cellStyle name="Контрольная ячейка 151 7" xfId="21904"/>
    <cellStyle name="Контрольная ячейка 151 8" xfId="21903"/>
    <cellStyle name="Контрольная ячейка 152" xfId="21902"/>
    <cellStyle name="Контрольная ячейка 152 2" xfId="21901"/>
    <cellStyle name="Контрольная ячейка 152 2 2" xfId="21900"/>
    <cellStyle name="Контрольная ячейка 152 2 3" xfId="21899"/>
    <cellStyle name="Контрольная ячейка 152 2 4" xfId="21898"/>
    <cellStyle name="Контрольная ячейка 152 2 5" xfId="21897"/>
    <cellStyle name="Контрольная ячейка 152 2 6" xfId="21896"/>
    <cellStyle name="Контрольная ячейка 152 3" xfId="21895"/>
    <cellStyle name="Контрольная ячейка 152 4" xfId="21894"/>
    <cellStyle name="Контрольная ячейка 152 5" xfId="21893"/>
    <cellStyle name="Контрольная ячейка 152 6" xfId="21892"/>
    <cellStyle name="Контрольная ячейка 152 7" xfId="21891"/>
    <cellStyle name="Контрольная ячейка 152 8" xfId="21890"/>
    <cellStyle name="Контрольная ячейка 16" xfId="21889"/>
    <cellStyle name="Контрольная ячейка 16 2" xfId="21888"/>
    <cellStyle name="Контрольная ячейка 16 2 2" xfId="21887"/>
    <cellStyle name="Контрольная ячейка 16 2 3" xfId="21886"/>
    <cellStyle name="Контрольная ячейка 16 2 4" xfId="21885"/>
    <cellStyle name="Контрольная ячейка 16 2 5" xfId="21884"/>
    <cellStyle name="Контрольная ячейка 16 2 6" xfId="21883"/>
    <cellStyle name="Контрольная ячейка 16 3" xfId="21882"/>
    <cellStyle name="Контрольная ячейка 16 4" xfId="21881"/>
    <cellStyle name="Контрольная ячейка 16 5" xfId="21880"/>
    <cellStyle name="Контрольная ячейка 16 6" xfId="21879"/>
    <cellStyle name="Контрольная ячейка 16 7" xfId="21878"/>
    <cellStyle name="Контрольная ячейка 16 8" xfId="21877"/>
    <cellStyle name="Контрольная ячейка 17" xfId="21876"/>
    <cellStyle name="Контрольная ячейка 17 2" xfId="21875"/>
    <cellStyle name="Контрольная ячейка 17 2 2" xfId="21874"/>
    <cellStyle name="Контрольная ячейка 17 2 3" xfId="21873"/>
    <cellStyle name="Контрольная ячейка 17 2 4" xfId="21872"/>
    <cellStyle name="Контрольная ячейка 17 2 5" xfId="21871"/>
    <cellStyle name="Контрольная ячейка 17 2 6" xfId="21870"/>
    <cellStyle name="Контрольная ячейка 17 3" xfId="21869"/>
    <cellStyle name="Контрольная ячейка 17 4" xfId="21868"/>
    <cellStyle name="Контрольная ячейка 17 5" xfId="21867"/>
    <cellStyle name="Контрольная ячейка 17 6" xfId="21866"/>
    <cellStyle name="Контрольная ячейка 17 7" xfId="21865"/>
    <cellStyle name="Контрольная ячейка 17 8" xfId="21864"/>
    <cellStyle name="Контрольная ячейка 18" xfId="21863"/>
    <cellStyle name="Контрольная ячейка 18 2" xfId="21862"/>
    <cellStyle name="Контрольная ячейка 18 2 2" xfId="21861"/>
    <cellStyle name="Контрольная ячейка 18 2 3" xfId="21860"/>
    <cellStyle name="Контрольная ячейка 18 2 4" xfId="21859"/>
    <cellStyle name="Контрольная ячейка 18 2 5" xfId="21858"/>
    <cellStyle name="Контрольная ячейка 18 2 6" xfId="21857"/>
    <cellStyle name="Контрольная ячейка 18 3" xfId="21856"/>
    <cellStyle name="Контрольная ячейка 18 4" xfId="21855"/>
    <cellStyle name="Контрольная ячейка 18 5" xfId="21854"/>
    <cellStyle name="Контрольная ячейка 18 6" xfId="21853"/>
    <cellStyle name="Контрольная ячейка 18 7" xfId="21852"/>
    <cellStyle name="Контрольная ячейка 18 8" xfId="21851"/>
    <cellStyle name="Контрольная ячейка 19" xfId="21850"/>
    <cellStyle name="Контрольная ячейка 19 2" xfId="21849"/>
    <cellStyle name="Контрольная ячейка 19 2 2" xfId="21848"/>
    <cellStyle name="Контрольная ячейка 19 2 3" xfId="21847"/>
    <cellStyle name="Контрольная ячейка 19 2 4" xfId="21846"/>
    <cellStyle name="Контрольная ячейка 19 2 5" xfId="21845"/>
    <cellStyle name="Контрольная ячейка 19 2 6" xfId="21844"/>
    <cellStyle name="Контрольная ячейка 19 3" xfId="21843"/>
    <cellStyle name="Контрольная ячейка 19 4" xfId="21842"/>
    <cellStyle name="Контрольная ячейка 19 5" xfId="21841"/>
    <cellStyle name="Контрольная ячейка 19 6" xfId="21840"/>
    <cellStyle name="Контрольная ячейка 19 7" xfId="21839"/>
    <cellStyle name="Контрольная ячейка 19 8" xfId="21838"/>
    <cellStyle name="Контрольная ячейка 2" xfId="21837"/>
    <cellStyle name="Контрольная ячейка 2 10" xfId="21836"/>
    <cellStyle name="Контрольная ячейка 2 11" xfId="21835"/>
    <cellStyle name="Контрольная ячейка 2 12" xfId="21834"/>
    <cellStyle name="Контрольная ячейка 2 13" xfId="21833"/>
    <cellStyle name="Контрольная ячейка 2 14" xfId="21832"/>
    <cellStyle name="Контрольная ячейка 2 15" xfId="21831"/>
    <cellStyle name="Контрольная ячейка 2 16" xfId="21830"/>
    <cellStyle name="Контрольная ячейка 2 2" xfId="21829"/>
    <cellStyle name="Контрольная ячейка 2 2 10" xfId="21828"/>
    <cellStyle name="Контрольная ячейка 2 2 10 2" xfId="21827"/>
    <cellStyle name="Контрольная ячейка 2 2 10 2 2" xfId="21826"/>
    <cellStyle name="Контрольная ячейка 2 2 10 2 3" xfId="21825"/>
    <cellStyle name="Контрольная ячейка 2 2 10 2 4" xfId="21824"/>
    <cellStyle name="Контрольная ячейка 2 2 10 2 5" xfId="21823"/>
    <cellStyle name="Контрольная ячейка 2 2 10 2 6" xfId="21822"/>
    <cellStyle name="Контрольная ячейка 2 2 10 3" xfId="21821"/>
    <cellStyle name="Контрольная ячейка 2 2 10 4" xfId="21820"/>
    <cellStyle name="Контрольная ячейка 2 2 10 5" xfId="21819"/>
    <cellStyle name="Контрольная ячейка 2 2 10 6" xfId="21818"/>
    <cellStyle name="Контрольная ячейка 2 2 10 7" xfId="21817"/>
    <cellStyle name="Контрольная ячейка 2 2 10 8" xfId="21816"/>
    <cellStyle name="Контрольная ячейка 2 2 11" xfId="21815"/>
    <cellStyle name="Контрольная ячейка 2 2 11 2" xfId="21814"/>
    <cellStyle name="Контрольная ячейка 2 2 11 2 2" xfId="21813"/>
    <cellStyle name="Контрольная ячейка 2 2 11 2 3" xfId="21812"/>
    <cellStyle name="Контрольная ячейка 2 2 11 2 4" xfId="21811"/>
    <cellStyle name="Контрольная ячейка 2 2 11 2 5" xfId="21810"/>
    <cellStyle name="Контрольная ячейка 2 2 11 2 6" xfId="21809"/>
    <cellStyle name="Контрольная ячейка 2 2 11 3" xfId="21808"/>
    <cellStyle name="Контрольная ячейка 2 2 11 4" xfId="21807"/>
    <cellStyle name="Контрольная ячейка 2 2 11 5" xfId="21806"/>
    <cellStyle name="Контрольная ячейка 2 2 11 6" xfId="21805"/>
    <cellStyle name="Контрольная ячейка 2 2 11 7" xfId="21804"/>
    <cellStyle name="Контрольная ячейка 2 2 11 8" xfId="21803"/>
    <cellStyle name="Контрольная ячейка 2 2 12" xfId="21802"/>
    <cellStyle name="Контрольная ячейка 2 2 12 2" xfId="21801"/>
    <cellStyle name="Контрольная ячейка 2 2 12 2 2" xfId="21800"/>
    <cellStyle name="Контрольная ячейка 2 2 12 2 3" xfId="21799"/>
    <cellStyle name="Контрольная ячейка 2 2 12 2 4" xfId="21798"/>
    <cellStyle name="Контрольная ячейка 2 2 12 2 5" xfId="21797"/>
    <cellStyle name="Контрольная ячейка 2 2 12 2 6" xfId="21796"/>
    <cellStyle name="Контрольная ячейка 2 2 12 3" xfId="21795"/>
    <cellStyle name="Контрольная ячейка 2 2 12 4" xfId="21794"/>
    <cellStyle name="Контрольная ячейка 2 2 12 5" xfId="21793"/>
    <cellStyle name="Контрольная ячейка 2 2 12 6" xfId="21792"/>
    <cellStyle name="Контрольная ячейка 2 2 12 7" xfId="21791"/>
    <cellStyle name="Контрольная ячейка 2 2 12 8" xfId="21790"/>
    <cellStyle name="Контрольная ячейка 2 2 13" xfId="21789"/>
    <cellStyle name="Контрольная ячейка 2 2 13 2" xfId="21788"/>
    <cellStyle name="Контрольная ячейка 2 2 13 2 2" xfId="21787"/>
    <cellStyle name="Контрольная ячейка 2 2 13 2 3" xfId="21786"/>
    <cellStyle name="Контрольная ячейка 2 2 13 2 4" xfId="21785"/>
    <cellStyle name="Контрольная ячейка 2 2 13 2 5" xfId="21784"/>
    <cellStyle name="Контрольная ячейка 2 2 13 2 6" xfId="21783"/>
    <cellStyle name="Контрольная ячейка 2 2 13 3" xfId="21782"/>
    <cellStyle name="Контрольная ячейка 2 2 13 4" xfId="21781"/>
    <cellStyle name="Контрольная ячейка 2 2 13 5" xfId="21780"/>
    <cellStyle name="Контрольная ячейка 2 2 13 6" xfId="21779"/>
    <cellStyle name="Контрольная ячейка 2 2 13 7" xfId="21778"/>
    <cellStyle name="Контрольная ячейка 2 2 13 8" xfId="21777"/>
    <cellStyle name="Контрольная ячейка 2 2 14" xfId="21776"/>
    <cellStyle name="Контрольная ячейка 2 2 14 2" xfId="21775"/>
    <cellStyle name="Контрольная ячейка 2 2 14 3" xfId="21774"/>
    <cellStyle name="Контрольная ячейка 2 2 14 4" xfId="21773"/>
    <cellStyle name="Контрольная ячейка 2 2 14 5" xfId="21772"/>
    <cellStyle name="Контрольная ячейка 2 2 14 6" xfId="21771"/>
    <cellStyle name="Контрольная ячейка 2 2 15" xfId="21770"/>
    <cellStyle name="Контрольная ячейка 2 2 16" xfId="21769"/>
    <cellStyle name="Контрольная ячейка 2 2 17" xfId="21768"/>
    <cellStyle name="Контрольная ячейка 2 2 18" xfId="21767"/>
    <cellStyle name="Контрольная ячейка 2 2 19" xfId="21766"/>
    <cellStyle name="Контрольная ячейка 2 2 2" xfId="21765"/>
    <cellStyle name="Контрольная ячейка 2 2 2 2" xfId="21764"/>
    <cellStyle name="Контрольная ячейка 2 2 2 2 2" xfId="21763"/>
    <cellStyle name="Контрольная ячейка 2 2 2 2 3" xfId="21762"/>
    <cellStyle name="Контрольная ячейка 2 2 2 2 4" xfId="21761"/>
    <cellStyle name="Контрольная ячейка 2 2 2 2 5" xfId="21760"/>
    <cellStyle name="Контрольная ячейка 2 2 2 2 6" xfId="21759"/>
    <cellStyle name="Контрольная ячейка 2 2 2 3" xfId="21758"/>
    <cellStyle name="Контрольная ячейка 2 2 2 4" xfId="21757"/>
    <cellStyle name="Контрольная ячейка 2 2 2 5" xfId="21756"/>
    <cellStyle name="Контрольная ячейка 2 2 2 6" xfId="21755"/>
    <cellStyle name="Контрольная ячейка 2 2 2 7" xfId="21754"/>
    <cellStyle name="Контрольная ячейка 2 2 2 8" xfId="21753"/>
    <cellStyle name="Контрольная ячейка 2 2 20" xfId="21752"/>
    <cellStyle name="Контрольная ячейка 2 2 21" xfId="21751"/>
    <cellStyle name="Контрольная ячейка 2 2 22" xfId="21750"/>
    <cellStyle name="Контрольная ячейка 2 2 23" xfId="21749"/>
    <cellStyle name="Контрольная ячейка 2 2 24" xfId="21748"/>
    <cellStyle name="Контрольная ячейка 2 2 25" xfId="21747"/>
    <cellStyle name="Контрольная ячейка 2 2 26" xfId="21746"/>
    <cellStyle name="Контрольная ячейка 2 2 3" xfId="21745"/>
    <cellStyle name="Контрольная ячейка 2 2 3 2" xfId="21744"/>
    <cellStyle name="Контрольная ячейка 2 2 3 2 2" xfId="21743"/>
    <cellStyle name="Контрольная ячейка 2 2 3 2 3" xfId="21742"/>
    <cellStyle name="Контрольная ячейка 2 2 3 2 4" xfId="21741"/>
    <cellStyle name="Контрольная ячейка 2 2 3 2 5" xfId="21740"/>
    <cellStyle name="Контрольная ячейка 2 2 3 2 6" xfId="21739"/>
    <cellStyle name="Контрольная ячейка 2 2 3 3" xfId="21738"/>
    <cellStyle name="Контрольная ячейка 2 2 3 4" xfId="21737"/>
    <cellStyle name="Контрольная ячейка 2 2 3 5" xfId="21736"/>
    <cellStyle name="Контрольная ячейка 2 2 3 6" xfId="21735"/>
    <cellStyle name="Контрольная ячейка 2 2 3 7" xfId="21734"/>
    <cellStyle name="Контрольная ячейка 2 2 3 8" xfId="21733"/>
    <cellStyle name="Контрольная ячейка 2 2 4" xfId="21732"/>
    <cellStyle name="Контрольная ячейка 2 2 4 2" xfId="21731"/>
    <cellStyle name="Контрольная ячейка 2 2 4 2 2" xfId="21730"/>
    <cellStyle name="Контрольная ячейка 2 2 4 2 3" xfId="21729"/>
    <cellStyle name="Контрольная ячейка 2 2 4 2 4" xfId="21728"/>
    <cellStyle name="Контрольная ячейка 2 2 4 2 5" xfId="21727"/>
    <cellStyle name="Контрольная ячейка 2 2 4 2 6" xfId="21726"/>
    <cellStyle name="Контрольная ячейка 2 2 4 3" xfId="21725"/>
    <cellStyle name="Контрольная ячейка 2 2 4 4" xfId="21724"/>
    <cellStyle name="Контрольная ячейка 2 2 4 5" xfId="21723"/>
    <cellStyle name="Контрольная ячейка 2 2 4 6" xfId="21722"/>
    <cellStyle name="Контрольная ячейка 2 2 4 7" xfId="21721"/>
    <cellStyle name="Контрольная ячейка 2 2 4 8" xfId="21720"/>
    <cellStyle name="Контрольная ячейка 2 2 5" xfId="21719"/>
    <cellStyle name="Контрольная ячейка 2 2 5 2" xfId="21718"/>
    <cellStyle name="Контрольная ячейка 2 2 5 2 2" xfId="21717"/>
    <cellStyle name="Контрольная ячейка 2 2 5 2 3" xfId="21716"/>
    <cellStyle name="Контрольная ячейка 2 2 5 2 4" xfId="21715"/>
    <cellStyle name="Контрольная ячейка 2 2 5 2 5" xfId="21714"/>
    <cellStyle name="Контрольная ячейка 2 2 5 2 6" xfId="21713"/>
    <cellStyle name="Контрольная ячейка 2 2 5 3" xfId="21712"/>
    <cellStyle name="Контрольная ячейка 2 2 5 4" xfId="21711"/>
    <cellStyle name="Контрольная ячейка 2 2 5 5" xfId="21710"/>
    <cellStyle name="Контрольная ячейка 2 2 5 6" xfId="21709"/>
    <cellStyle name="Контрольная ячейка 2 2 5 7" xfId="21708"/>
    <cellStyle name="Контрольная ячейка 2 2 5 8" xfId="21707"/>
    <cellStyle name="Контрольная ячейка 2 2 6" xfId="21706"/>
    <cellStyle name="Контрольная ячейка 2 2 6 2" xfId="21705"/>
    <cellStyle name="Контрольная ячейка 2 2 6 2 2" xfId="21704"/>
    <cellStyle name="Контрольная ячейка 2 2 6 2 3" xfId="21703"/>
    <cellStyle name="Контрольная ячейка 2 2 6 2 4" xfId="21702"/>
    <cellStyle name="Контрольная ячейка 2 2 6 2 5" xfId="21701"/>
    <cellStyle name="Контрольная ячейка 2 2 6 2 6" xfId="21700"/>
    <cellStyle name="Контрольная ячейка 2 2 6 3" xfId="21699"/>
    <cellStyle name="Контрольная ячейка 2 2 6 4" xfId="21698"/>
    <cellStyle name="Контрольная ячейка 2 2 6 5" xfId="21697"/>
    <cellStyle name="Контрольная ячейка 2 2 6 6" xfId="21696"/>
    <cellStyle name="Контрольная ячейка 2 2 6 7" xfId="21695"/>
    <cellStyle name="Контрольная ячейка 2 2 6 8" xfId="21694"/>
    <cellStyle name="Контрольная ячейка 2 2 7" xfId="21693"/>
    <cellStyle name="Контрольная ячейка 2 2 7 2" xfId="21692"/>
    <cellStyle name="Контрольная ячейка 2 2 7 2 2" xfId="21691"/>
    <cellStyle name="Контрольная ячейка 2 2 7 2 3" xfId="21690"/>
    <cellStyle name="Контрольная ячейка 2 2 7 2 4" xfId="21689"/>
    <cellStyle name="Контрольная ячейка 2 2 7 2 5" xfId="21688"/>
    <cellStyle name="Контрольная ячейка 2 2 7 2 6" xfId="21687"/>
    <cellStyle name="Контрольная ячейка 2 2 7 3" xfId="21686"/>
    <cellStyle name="Контрольная ячейка 2 2 7 4" xfId="21685"/>
    <cellStyle name="Контрольная ячейка 2 2 7 5" xfId="21684"/>
    <cellStyle name="Контрольная ячейка 2 2 7 6" xfId="21683"/>
    <cellStyle name="Контрольная ячейка 2 2 7 7" xfId="21682"/>
    <cellStyle name="Контрольная ячейка 2 2 7 8" xfId="21681"/>
    <cellStyle name="Контрольная ячейка 2 2 8" xfId="21680"/>
    <cellStyle name="Контрольная ячейка 2 2 8 2" xfId="21679"/>
    <cellStyle name="Контрольная ячейка 2 2 8 2 2" xfId="21678"/>
    <cellStyle name="Контрольная ячейка 2 2 8 2 3" xfId="21677"/>
    <cellStyle name="Контрольная ячейка 2 2 8 2 4" xfId="21676"/>
    <cellStyle name="Контрольная ячейка 2 2 8 2 5" xfId="21675"/>
    <cellStyle name="Контрольная ячейка 2 2 8 2 6" xfId="21674"/>
    <cellStyle name="Контрольная ячейка 2 2 8 3" xfId="21673"/>
    <cellStyle name="Контрольная ячейка 2 2 8 4" xfId="21672"/>
    <cellStyle name="Контрольная ячейка 2 2 8 5" xfId="21671"/>
    <cellStyle name="Контрольная ячейка 2 2 8 6" xfId="21670"/>
    <cellStyle name="Контрольная ячейка 2 2 8 7" xfId="21669"/>
    <cellStyle name="Контрольная ячейка 2 2 8 8" xfId="21668"/>
    <cellStyle name="Контрольная ячейка 2 2 9" xfId="21667"/>
    <cellStyle name="Контрольная ячейка 2 2 9 2" xfId="21666"/>
    <cellStyle name="Контрольная ячейка 2 2 9 2 2" xfId="21665"/>
    <cellStyle name="Контрольная ячейка 2 2 9 2 3" xfId="21664"/>
    <cellStyle name="Контрольная ячейка 2 2 9 2 4" xfId="21663"/>
    <cellStyle name="Контрольная ячейка 2 2 9 2 5" xfId="21662"/>
    <cellStyle name="Контрольная ячейка 2 2 9 2 6" xfId="21661"/>
    <cellStyle name="Контрольная ячейка 2 2 9 3" xfId="21660"/>
    <cellStyle name="Контрольная ячейка 2 2 9 4" xfId="21659"/>
    <cellStyle name="Контрольная ячейка 2 2 9 5" xfId="21658"/>
    <cellStyle name="Контрольная ячейка 2 2 9 6" xfId="21657"/>
    <cellStyle name="Контрольная ячейка 2 2 9 7" xfId="21656"/>
    <cellStyle name="Контрольная ячейка 2 2 9 8" xfId="21655"/>
    <cellStyle name="Контрольная ячейка 2 3" xfId="21654"/>
    <cellStyle name="Контрольная ячейка 2 3 2" xfId="21653"/>
    <cellStyle name="Контрольная ячейка 2 3 2 2" xfId="21652"/>
    <cellStyle name="Контрольная ячейка 2 3 2 3" xfId="21651"/>
    <cellStyle name="Контрольная ячейка 2 3 2 4" xfId="21650"/>
    <cellStyle name="Контрольная ячейка 2 3 2 5" xfId="21649"/>
    <cellStyle name="Контрольная ячейка 2 3 2 6" xfId="21648"/>
    <cellStyle name="Контрольная ячейка 2 3 3" xfId="21647"/>
    <cellStyle name="Контрольная ячейка 2 3 4" xfId="21646"/>
    <cellStyle name="Контрольная ячейка 2 3 5" xfId="21645"/>
    <cellStyle name="Контрольная ячейка 2 3 6" xfId="21644"/>
    <cellStyle name="Контрольная ячейка 2 3 7" xfId="21643"/>
    <cellStyle name="Контрольная ячейка 2 3 8" xfId="21642"/>
    <cellStyle name="Контрольная ячейка 2 4" xfId="21641"/>
    <cellStyle name="Контрольная ячейка 2 4 2" xfId="21640"/>
    <cellStyle name="Контрольная ячейка 2 4 3" xfId="21639"/>
    <cellStyle name="Контрольная ячейка 2 4 4" xfId="21638"/>
    <cellStyle name="Контрольная ячейка 2 4 5" xfId="21637"/>
    <cellStyle name="Контрольная ячейка 2 4 6" xfId="21636"/>
    <cellStyle name="Контрольная ячейка 2 5" xfId="21635"/>
    <cellStyle name="Контрольная ячейка 2 6" xfId="21634"/>
    <cellStyle name="Контрольная ячейка 2 7" xfId="21633"/>
    <cellStyle name="Контрольная ячейка 2 8" xfId="21632"/>
    <cellStyle name="Контрольная ячейка 2 9" xfId="21631"/>
    <cellStyle name="Контрольная ячейка 20" xfId="21630"/>
    <cellStyle name="Контрольная ячейка 20 2" xfId="21629"/>
    <cellStyle name="Контрольная ячейка 20 2 2" xfId="21628"/>
    <cellStyle name="Контрольная ячейка 20 2 3" xfId="21627"/>
    <cellStyle name="Контрольная ячейка 20 2 4" xfId="21626"/>
    <cellStyle name="Контрольная ячейка 20 2 5" xfId="21625"/>
    <cellStyle name="Контрольная ячейка 20 2 6" xfId="21624"/>
    <cellStyle name="Контрольная ячейка 20 3" xfId="21623"/>
    <cellStyle name="Контрольная ячейка 20 4" xfId="21622"/>
    <cellStyle name="Контрольная ячейка 20 5" xfId="21621"/>
    <cellStyle name="Контрольная ячейка 20 6" xfId="21620"/>
    <cellStyle name="Контрольная ячейка 20 7" xfId="21619"/>
    <cellStyle name="Контрольная ячейка 20 8" xfId="21618"/>
    <cellStyle name="Контрольная ячейка 21" xfId="21617"/>
    <cellStyle name="Контрольная ячейка 21 2" xfId="21616"/>
    <cellStyle name="Контрольная ячейка 21 2 2" xfId="21615"/>
    <cellStyle name="Контрольная ячейка 21 2 3" xfId="21614"/>
    <cellStyle name="Контрольная ячейка 21 2 4" xfId="21613"/>
    <cellStyle name="Контрольная ячейка 21 2 5" xfId="21612"/>
    <cellStyle name="Контрольная ячейка 21 2 6" xfId="21611"/>
    <cellStyle name="Контрольная ячейка 21 3" xfId="21610"/>
    <cellStyle name="Контрольная ячейка 21 4" xfId="21609"/>
    <cellStyle name="Контрольная ячейка 21 5" xfId="21608"/>
    <cellStyle name="Контрольная ячейка 21 6" xfId="21607"/>
    <cellStyle name="Контрольная ячейка 21 7" xfId="21606"/>
    <cellStyle name="Контрольная ячейка 21 8" xfId="21605"/>
    <cellStyle name="Контрольная ячейка 22" xfId="21604"/>
    <cellStyle name="Контрольная ячейка 22 2" xfId="21603"/>
    <cellStyle name="Контрольная ячейка 22 2 2" xfId="21602"/>
    <cellStyle name="Контрольная ячейка 22 2 3" xfId="21601"/>
    <cellStyle name="Контрольная ячейка 22 2 4" xfId="21600"/>
    <cellStyle name="Контрольная ячейка 22 2 5" xfId="21599"/>
    <cellStyle name="Контрольная ячейка 22 2 6" xfId="21598"/>
    <cellStyle name="Контрольная ячейка 22 3" xfId="21597"/>
    <cellStyle name="Контрольная ячейка 22 4" xfId="21596"/>
    <cellStyle name="Контрольная ячейка 22 5" xfId="21595"/>
    <cellStyle name="Контрольная ячейка 22 6" xfId="21594"/>
    <cellStyle name="Контрольная ячейка 22 7" xfId="21593"/>
    <cellStyle name="Контрольная ячейка 22 8" xfId="21592"/>
    <cellStyle name="Контрольная ячейка 23" xfId="21591"/>
    <cellStyle name="Контрольная ячейка 23 2" xfId="21590"/>
    <cellStyle name="Контрольная ячейка 23 2 2" xfId="21589"/>
    <cellStyle name="Контрольная ячейка 23 2 3" xfId="21588"/>
    <cellStyle name="Контрольная ячейка 23 2 4" xfId="21587"/>
    <cellStyle name="Контрольная ячейка 23 2 5" xfId="21586"/>
    <cellStyle name="Контрольная ячейка 23 2 6" xfId="21585"/>
    <cellStyle name="Контрольная ячейка 23 3" xfId="21584"/>
    <cellStyle name="Контрольная ячейка 23 4" xfId="21583"/>
    <cellStyle name="Контрольная ячейка 23 5" xfId="21582"/>
    <cellStyle name="Контрольная ячейка 23 6" xfId="21581"/>
    <cellStyle name="Контрольная ячейка 23 7" xfId="21580"/>
    <cellStyle name="Контрольная ячейка 23 8" xfId="21579"/>
    <cellStyle name="Контрольная ячейка 24" xfId="21578"/>
    <cellStyle name="Контрольная ячейка 24 2" xfId="21577"/>
    <cellStyle name="Контрольная ячейка 24 2 2" xfId="21576"/>
    <cellStyle name="Контрольная ячейка 24 2 3" xfId="21575"/>
    <cellStyle name="Контрольная ячейка 24 2 4" xfId="21574"/>
    <cellStyle name="Контрольная ячейка 24 2 5" xfId="21573"/>
    <cellStyle name="Контрольная ячейка 24 2 6" xfId="21572"/>
    <cellStyle name="Контрольная ячейка 24 3" xfId="21571"/>
    <cellStyle name="Контрольная ячейка 24 4" xfId="21570"/>
    <cellStyle name="Контрольная ячейка 24 5" xfId="21569"/>
    <cellStyle name="Контрольная ячейка 24 6" xfId="21568"/>
    <cellStyle name="Контрольная ячейка 24 7" xfId="21567"/>
    <cellStyle name="Контрольная ячейка 24 8" xfId="21566"/>
    <cellStyle name="Контрольная ячейка 25" xfId="21565"/>
    <cellStyle name="Контрольная ячейка 25 2" xfId="21564"/>
    <cellStyle name="Контрольная ячейка 25 2 2" xfId="21563"/>
    <cellStyle name="Контрольная ячейка 25 2 3" xfId="21562"/>
    <cellStyle name="Контрольная ячейка 25 2 4" xfId="21561"/>
    <cellStyle name="Контрольная ячейка 25 2 5" xfId="21560"/>
    <cellStyle name="Контрольная ячейка 25 2 6" xfId="21559"/>
    <cellStyle name="Контрольная ячейка 25 3" xfId="21558"/>
    <cellStyle name="Контрольная ячейка 25 4" xfId="21557"/>
    <cellStyle name="Контрольная ячейка 25 5" xfId="21556"/>
    <cellStyle name="Контрольная ячейка 25 6" xfId="21555"/>
    <cellStyle name="Контрольная ячейка 25 7" xfId="21554"/>
    <cellStyle name="Контрольная ячейка 25 8" xfId="21553"/>
    <cellStyle name="Контрольная ячейка 26" xfId="21552"/>
    <cellStyle name="Контрольная ячейка 26 2" xfId="21551"/>
    <cellStyle name="Контрольная ячейка 26 2 2" xfId="21550"/>
    <cellStyle name="Контрольная ячейка 26 2 3" xfId="21549"/>
    <cellStyle name="Контрольная ячейка 26 2 4" xfId="21548"/>
    <cellStyle name="Контрольная ячейка 26 2 5" xfId="21547"/>
    <cellStyle name="Контрольная ячейка 26 2 6" xfId="21546"/>
    <cellStyle name="Контрольная ячейка 26 3" xfId="21545"/>
    <cellStyle name="Контрольная ячейка 26 4" xfId="21544"/>
    <cellStyle name="Контрольная ячейка 26 5" xfId="21543"/>
    <cellStyle name="Контрольная ячейка 26 6" xfId="21542"/>
    <cellStyle name="Контрольная ячейка 26 7" xfId="21541"/>
    <cellStyle name="Контрольная ячейка 26 8" xfId="21540"/>
    <cellStyle name="Контрольная ячейка 27" xfId="21539"/>
    <cellStyle name="Контрольная ячейка 27 2" xfId="21538"/>
    <cellStyle name="Контрольная ячейка 27 2 2" xfId="21537"/>
    <cellStyle name="Контрольная ячейка 27 2 3" xfId="21536"/>
    <cellStyle name="Контрольная ячейка 27 2 4" xfId="21535"/>
    <cellStyle name="Контрольная ячейка 27 2 5" xfId="21534"/>
    <cellStyle name="Контрольная ячейка 27 2 6" xfId="21533"/>
    <cellStyle name="Контрольная ячейка 27 3" xfId="21532"/>
    <cellStyle name="Контрольная ячейка 27 4" xfId="21531"/>
    <cellStyle name="Контрольная ячейка 27 5" xfId="21530"/>
    <cellStyle name="Контрольная ячейка 27 6" xfId="21529"/>
    <cellStyle name="Контрольная ячейка 27 7" xfId="21528"/>
    <cellStyle name="Контрольная ячейка 27 8" xfId="21527"/>
    <cellStyle name="Контрольная ячейка 28" xfId="21526"/>
    <cellStyle name="Контрольная ячейка 28 2" xfId="21525"/>
    <cellStyle name="Контрольная ячейка 28 2 2" xfId="21524"/>
    <cellStyle name="Контрольная ячейка 28 2 3" xfId="21523"/>
    <cellStyle name="Контрольная ячейка 28 2 4" xfId="21522"/>
    <cellStyle name="Контрольная ячейка 28 2 5" xfId="21521"/>
    <cellStyle name="Контрольная ячейка 28 2 6" xfId="21520"/>
    <cellStyle name="Контрольная ячейка 28 3" xfId="21519"/>
    <cellStyle name="Контрольная ячейка 28 4" xfId="21518"/>
    <cellStyle name="Контрольная ячейка 28 5" xfId="21517"/>
    <cellStyle name="Контрольная ячейка 28 6" xfId="21516"/>
    <cellStyle name="Контрольная ячейка 28 7" xfId="21515"/>
    <cellStyle name="Контрольная ячейка 28 8" xfId="21514"/>
    <cellStyle name="Контрольная ячейка 29" xfId="21513"/>
    <cellStyle name="Контрольная ячейка 29 2" xfId="21512"/>
    <cellStyle name="Контрольная ячейка 29 2 2" xfId="21511"/>
    <cellStyle name="Контрольная ячейка 29 2 3" xfId="21510"/>
    <cellStyle name="Контрольная ячейка 29 2 4" xfId="21509"/>
    <cellStyle name="Контрольная ячейка 29 2 5" xfId="21508"/>
    <cellStyle name="Контрольная ячейка 29 2 6" xfId="21507"/>
    <cellStyle name="Контрольная ячейка 29 3" xfId="21506"/>
    <cellStyle name="Контрольная ячейка 29 4" xfId="21505"/>
    <cellStyle name="Контрольная ячейка 29 5" xfId="21504"/>
    <cellStyle name="Контрольная ячейка 29 6" xfId="21503"/>
    <cellStyle name="Контрольная ячейка 29 7" xfId="21502"/>
    <cellStyle name="Контрольная ячейка 29 8" xfId="21501"/>
    <cellStyle name="Контрольная ячейка 3" xfId="21500"/>
    <cellStyle name="Контрольная ячейка 3 2" xfId="21499"/>
    <cellStyle name="Контрольная ячейка 3 2 2" xfId="21498"/>
    <cellStyle name="Контрольная ячейка 3 2 3" xfId="21497"/>
    <cellStyle name="Контрольная ячейка 3 2 4" xfId="21496"/>
    <cellStyle name="Контрольная ячейка 3 2 5" xfId="21495"/>
    <cellStyle name="Контрольная ячейка 3 2 6" xfId="21494"/>
    <cellStyle name="Контрольная ячейка 3 3" xfId="21493"/>
    <cellStyle name="Контрольная ячейка 3 4" xfId="21492"/>
    <cellStyle name="Контрольная ячейка 3 5" xfId="21491"/>
    <cellStyle name="Контрольная ячейка 3 6" xfId="21490"/>
    <cellStyle name="Контрольная ячейка 3 7" xfId="21489"/>
    <cellStyle name="Контрольная ячейка 3 8" xfId="21488"/>
    <cellStyle name="Контрольная ячейка 30" xfId="21487"/>
    <cellStyle name="Контрольная ячейка 30 2" xfId="21486"/>
    <cellStyle name="Контрольная ячейка 30 2 2" xfId="21485"/>
    <cellStyle name="Контрольная ячейка 30 2 3" xfId="21484"/>
    <cellStyle name="Контрольная ячейка 30 2 4" xfId="21483"/>
    <cellStyle name="Контрольная ячейка 30 2 5" xfId="21482"/>
    <cellStyle name="Контрольная ячейка 30 2 6" xfId="21481"/>
    <cellStyle name="Контрольная ячейка 30 3" xfId="21480"/>
    <cellStyle name="Контрольная ячейка 30 4" xfId="21479"/>
    <cellStyle name="Контрольная ячейка 30 5" xfId="21478"/>
    <cellStyle name="Контрольная ячейка 30 6" xfId="21477"/>
    <cellStyle name="Контрольная ячейка 30 7" xfId="21476"/>
    <cellStyle name="Контрольная ячейка 30 8" xfId="21475"/>
    <cellStyle name="Контрольная ячейка 31" xfId="21474"/>
    <cellStyle name="Контрольная ячейка 31 2" xfId="21473"/>
    <cellStyle name="Контрольная ячейка 31 2 2" xfId="21472"/>
    <cellStyle name="Контрольная ячейка 31 2 3" xfId="21471"/>
    <cellStyle name="Контрольная ячейка 31 2 4" xfId="21470"/>
    <cellStyle name="Контрольная ячейка 31 2 5" xfId="21469"/>
    <cellStyle name="Контрольная ячейка 31 2 6" xfId="21468"/>
    <cellStyle name="Контрольная ячейка 31 3" xfId="21467"/>
    <cellStyle name="Контрольная ячейка 31 4" xfId="21466"/>
    <cellStyle name="Контрольная ячейка 31 5" xfId="21465"/>
    <cellStyle name="Контрольная ячейка 31 6" xfId="21464"/>
    <cellStyle name="Контрольная ячейка 31 7" xfId="21463"/>
    <cellStyle name="Контрольная ячейка 31 8" xfId="21462"/>
    <cellStyle name="Контрольная ячейка 32" xfId="21461"/>
    <cellStyle name="Контрольная ячейка 32 2" xfId="21460"/>
    <cellStyle name="Контрольная ячейка 32 2 2" xfId="21459"/>
    <cellStyle name="Контрольная ячейка 32 2 3" xfId="21458"/>
    <cellStyle name="Контрольная ячейка 32 2 4" xfId="21457"/>
    <cellStyle name="Контрольная ячейка 32 2 5" xfId="21456"/>
    <cellStyle name="Контрольная ячейка 32 2 6" xfId="21455"/>
    <cellStyle name="Контрольная ячейка 32 3" xfId="21454"/>
    <cellStyle name="Контрольная ячейка 32 4" xfId="21453"/>
    <cellStyle name="Контрольная ячейка 32 5" xfId="21452"/>
    <cellStyle name="Контрольная ячейка 32 6" xfId="21451"/>
    <cellStyle name="Контрольная ячейка 32 7" xfId="21450"/>
    <cellStyle name="Контрольная ячейка 32 8" xfId="21449"/>
    <cellStyle name="Контрольная ячейка 33" xfId="21448"/>
    <cellStyle name="Контрольная ячейка 33 2" xfId="21447"/>
    <cellStyle name="Контрольная ячейка 33 2 2" xfId="21446"/>
    <cellStyle name="Контрольная ячейка 33 2 3" xfId="21445"/>
    <cellStyle name="Контрольная ячейка 33 2 4" xfId="21444"/>
    <cellStyle name="Контрольная ячейка 33 2 5" xfId="21443"/>
    <cellStyle name="Контрольная ячейка 33 2 6" xfId="21442"/>
    <cellStyle name="Контрольная ячейка 33 3" xfId="21441"/>
    <cellStyle name="Контрольная ячейка 33 4" xfId="21440"/>
    <cellStyle name="Контрольная ячейка 33 5" xfId="21439"/>
    <cellStyle name="Контрольная ячейка 33 6" xfId="21438"/>
    <cellStyle name="Контрольная ячейка 33 7" xfId="21437"/>
    <cellStyle name="Контрольная ячейка 33 8" xfId="21436"/>
    <cellStyle name="Контрольная ячейка 34" xfId="21435"/>
    <cellStyle name="Контрольная ячейка 34 2" xfId="21434"/>
    <cellStyle name="Контрольная ячейка 34 2 2" xfId="21433"/>
    <cellStyle name="Контрольная ячейка 34 2 3" xfId="21432"/>
    <cellStyle name="Контрольная ячейка 34 2 4" xfId="21431"/>
    <cellStyle name="Контрольная ячейка 34 2 5" xfId="21430"/>
    <cellStyle name="Контрольная ячейка 34 2 6" xfId="21429"/>
    <cellStyle name="Контрольная ячейка 34 3" xfId="21428"/>
    <cellStyle name="Контрольная ячейка 34 4" xfId="21427"/>
    <cellStyle name="Контрольная ячейка 34 5" xfId="21426"/>
    <cellStyle name="Контрольная ячейка 34 6" xfId="21425"/>
    <cellStyle name="Контрольная ячейка 34 7" xfId="21424"/>
    <cellStyle name="Контрольная ячейка 34 8" xfId="21423"/>
    <cellStyle name="Контрольная ячейка 35" xfId="21422"/>
    <cellStyle name="Контрольная ячейка 35 2" xfId="21421"/>
    <cellStyle name="Контрольная ячейка 35 2 2" xfId="21420"/>
    <cellStyle name="Контрольная ячейка 35 2 3" xfId="21419"/>
    <cellStyle name="Контрольная ячейка 35 2 4" xfId="21418"/>
    <cellStyle name="Контрольная ячейка 35 2 5" xfId="21417"/>
    <cellStyle name="Контрольная ячейка 35 2 6" xfId="21416"/>
    <cellStyle name="Контрольная ячейка 35 3" xfId="21415"/>
    <cellStyle name="Контрольная ячейка 35 4" xfId="21414"/>
    <cellStyle name="Контрольная ячейка 35 5" xfId="21413"/>
    <cellStyle name="Контрольная ячейка 35 6" xfId="21412"/>
    <cellStyle name="Контрольная ячейка 35 7" xfId="21411"/>
    <cellStyle name="Контрольная ячейка 35 8" xfId="21410"/>
    <cellStyle name="Контрольная ячейка 36" xfId="21409"/>
    <cellStyle name="Контрольная ячейка 36 2" xfId="21408"/>
    <cellStyle name="Контрольная ячейка 36 2 2" xfId="21407"/>
    <cellStyle name="Контрольная ячейка 36 2 3" xfId="21406"/>
    <cellStyle name="Контрольная ячейка 36 2 4" xfId="21405"/>
    <cellStyle name="Контрольная ячейка 36 2 5" xfId="21404"/>
    <cellStyle name="Контрольная ячейка 36 2 6" xfId="21403"/>
    <cellStyle name="Контрольная ячейка 36 3" xfId="21402"/>
    <cellStyle name="Контрольная ячейка 36 4" xfId="21401"/>
    <cellStyle name="Контрольная ячейка 36 5" xfId="21400"/>
    <cellStyle name="Контрольная ячейка 36 6" xfId="21399"/>
    <cellStyle name="Контрольная ячейка 36 7" xfId="21398"/>
    <cellStyle name="Контрольная ячейка 36 8" xfId="21397"/>
    <cellStyle name="Контрольная ячейка 37" xfId="21396"/>
    <cellStyle name="Контрольная ячейка 37 2" xfId="21395"/>
    <cellStyle name="Контрольная ячейка 37 2 2" xfId="21394"/>
    <cellStyle name="Контрольная ячейка 37 2 3" xfId="21393"/>
    <cellStyle name="Контрольная ячейка 37 2 4" xfId="21392"/>
    <cellStyle name="Контрольная ячейка 37 2 5" xfId="21391"/>
    <cellStyle name="Контрольная ячейка 37 2 6" xfId="21390"/>
    <cellStyle name="Контрольная ячейка 37 3" xfId="21389"/>
    <cellStyle name="Контрольная ячейка 37 4" xfId="21388"/>
    <cellStyle name="Контрольная ячейка 37 5" xfId="21387"/>
    <cellStyle name="Контрольная ячейка 37 6" xfId="21386"/>
    <cellStyle name="Контрольная ячейка 37 7" xfId="21385"/>
    <cellStyle name="Контрольная ячейка 37 8" xfId="21384"/>
    <cellStyle name="Контрольная ячейка 38" xfId="21383"/>
    <cellStyle name="Контрольная ячейка 38 2" xfId="21382"/>
    <cellStyle name="Контрольная ячейка 38 2 2" xfId="21381"/>
    <cellStyle name="Контрольная ячейка 38 2 3" xfId="21380"/>
    <cellStyle name="Контрольная ячейка 38 2 4" xfId="21379"/>
    <cellStyle name="Контрольная ячейка 38 2 5" xfId="21378"/>
    <cellStyle name="Контрольная ячейка 38 2 6" xfId="21377"/>
    <cellStyle name="Контрольная ячейка 38 3" xfId="21376"/>
    <cellStyle name="Контрольная ячейка 38 4" xfId="21375"/>
    <cellStyle name="Контрольная ячейка 38 5" xfId="21374"/>
    <cellStyle name="Контрольная ячейка 38 6" xfId="21373"/>
    <cellStyle name="Контрольная ячейка 38 7" xfId="21372"/>
    <cellStyle name="Контрольная ячейка 38 8" xfId="21371"/>
    <cellStyle name="Контрольная ячейка 39" xfId="21370"/>
    <cellStyle name="Контрольная ячейка 39 2" xfId="21369"/>
    <cellStyle name="Контрольная ячейка 39 2 2" xfId="21368"/>
    <cellStyle name="Контрольная ячейка 39 2 3" xfId="21367"/>
    <cellStyle name="Контрольная ячейка 39 2 4" xfId="21366"/>
    <cellStyle name="Контрольная ячейка 39 2 5" xfId="21365"/>
    <cellStyle name="Контрольная ячейка 39 2 6" xfId="21364"/>
    <cellStyle name="Контрольная ячейка 39 3" xfId="21363"/>
    <cellStyle name="Контрольная ячейка 39 4" xfId="21362"/>
    <cellStyle name="Контрольная ячейка 39 5" xfId="21361"/>
    <cellStyle name="Контрольная ячейка 39 6" xfId="21360"/>
    <cellStyle name="Контрольная ячейка 39 7" xfId="21359"/>
    <cellStyle name="Контрольная ячейка 39 8" xfId="21358"/>
    <cellStyle name="Контрольная ячейка 4" xfId="21357"/>
    <cellStyle name="Контрольная ячейка 4 2" xfId="21356"/>
    <cellStyle name="Контрольная ячейка 4 2 2" xfId="21355"/>
    <cellStyle name="Контрольная ячейка 4 2 3" xfId="21354"/>
    <cellStyle name="Контрольная ячейка 4 2 4" xfId="21353"/>
    <cellStyle name="Контрольная ячейка 4 2 5" xfId="21352"/>
    <cellStyle name="Контрольная ячейка 4 2 6" xfId="21351"/>
    <cellStyle name="Контрольная ячейка 4 3" xfId="21350"/>
    <cellStyle name="Контрольная ячейка 4 4" xfId="21349"/>
    <cellStyle name="Контрольная ячейка 4 5" xfId="21348"/>
    <cellStyle name="Контрольная ячейка 4 6" xfId="21347"/>
    <cellStyle name="Контрольная ячейка 4 7" xfId="21346"/>
    <cellStyle name="Контрольная ячейка 4 8" xfId="21345"/>
    <cellStyle name="Контрольная ячейка 40" xfId="21344"/>
    <cellStyle name="Контрольная ячейка 40 2" xfId="21343"/>
    <cellStyle name="Контрольная ячейка 40 2 2" xfId="21342"/>
    <cellStyle name="Контрольная ячейка 40 2 3" xfId="21341"/>
    <cellStyle name="Контрольная ячейка 40 2 4" xfId="21340"/>
    <cellStyle name="Контрольная ячейка 40 2 5" xfId="21339"/>
    <cellStyle name="Контрольная ячейка 40 2 6" xfId="21338"/>
    <cellStyle name="Контрольная ячейка 40 3" xfId="21337"/>
    <cellStyle name="Контрольная ячейка 40 4" xfId="21336"/>
    <cellStyle name="Контрольная ячейка 40 5" xfId="21335"/>
    <cellStyle name="Контрольная ячейка 40 6" xfId="21334"/>
    <cellStyle name="Контрольная ячейка 40 7" xfId="21333"/>
    <cellStyle name="Контрольная ячейка 40 8" xfId="21332"/>
    <cellStyle name="Контрольная ячейка 41" xfId="21331"/>
    <cellStyle name="Контрольная ячейка 41 2" xfId="21330"/>
    <cellStyle name="Контрольная ячейка 41 2 2" xfId="21329"/>
    <cellStyle name="Контрольная ячейка 41 2 3" xfId="21328"/>
    <cellStyle name="Контрольная ячейка 41 2 4" xfId="21327"/>
    <cellStyle name="Контрольная ячейка 41 2 5" xfId="21326"/>
    <cellStyle name="Контрольная ячейка 41 2 6" xfId="21325"/>
    <cellStyle name="Контрольная ячейка 41 3" xfId="21324"/>
    <cellStyle name="Контрольная ячейка 41 4" xfId="21323"/>
    <cellStyle name="Контрольная ячейка 41 5" xfId="21322"/>
    <cellStyle name="Контрольная ячейка 41 6" xfId="21321"/>
    <cellStyle name="Контрольная ячейка 41 7" xfId="21320"/>
    <cellStyle name="Контрольная ячейка 41 8" xfId="21319"/>
    <cellStyle name="Контрольная ячейка 42" xfId="21318"/>
    <cellStyle name="Контрольная ячейка 42 2" xfId="21317"/>
    <cellStyle name="Контрольная ячейка 42 2 2" xfId="21316"/>
    <cellStyle name="Контрольная ячейка 42 2 3" xfId="21315"/>
    <cellStyle name="Контрольная ячейка 42 2 4" xfId="21314"/>
    <cellStyle name="Контрольная ячейка 42 2 5" xfId="21313"/>
    <cellStyle name="Контрольная ячейка 42 2 6" xfId="21312"/>
    <cellStyle name="Контрольная ячейка 42 3" xfId="21311"/>
    <cellStyle name="Контрольная ячейка 42 4" xfId="21310"/>
    <cellStyle name="Контрольная ячейка 42 5" xfId="21309"/>
    <cellStyle name="Контрольная ячейка 42 6" xfId="21308"/>
    <cellStyle name="Контрольная ячейка 42 7" xfId="21307"/>
    <cellStyle name="Контрольная ячейка 42 8" xfId="21306"/>
    <cellStyle name="Контрольная ячейка 43" xfId="21305"/>
    <cellStyle name="Контрольная ячейка 43 2" xfId="21304"/>
    <cellStyle name="Контрольная ячейка 43 2 2" xfId="21303"/>
    <cellStyle name="Контрольная ячейка 43 2 3" xfId="21302"/>
    <cellStyle name="Контрольная ячейка 43 2 4" xfId="21301"/>
    <cellStyle name="Контрольная ячейка 43 2 5" xfId="21300"/>
    <cellStyle name="Контрольная ячейка 43 2 6" xfId="21299"/>
    <cellStyle name="Контрольная ячейка 43 3" xfId="21298"/>
    <cellStyle name="Контрольная ячейка 43 4" xfId="21297"/>
    <cellStyle name="Контрольная ячейка 43 5" xfId="21296"/>
    <cellStyle name="Контрольная ячейка 43 6" xfId="21295"/>
    <cellStyle name="Контрольная ячейка 43 7" xfId="21294"/>
    <cellStyle name="Контрольная ячейка 43 8" xfId="21293"/>
    <cellStyle name="Контрольная ячейка 44" xfId="21292"/>
    <cellStyle name="Контрольная ячейка 44 2" xfId="21291"/>
    <cellStyle name="Контрольная ячейка 44 2 2" xfId="21290"/>
    <cellStyle name="Контрольная ячейка 44 2 3" xfId="21289"/>
    <cellStyle name="Контрольная ячейка 44 2 4" xfId="21288"/>
    <cellStyle name="Контрольная ячейка 44 2 5" xfId="21287"/>
    <cellStyle name="Контрольная ячейка 44 2 6" xfId="21286"/>
    <cellStyle name="Контрольная ячейка 44 3" xfId="21285"/>
    <cellStyle name="Контрольная ячейка 44 4" xfId="21284"/>
    <cellStyle name="Контрольная ячейка 44 5" xfId="21283"/>
    <cellStyle name="Контрольная ячейка 44 6" xfId="21282"/>
    <cellStyle name="Контрольная ячейка 44 7" xfId="21281"/>
    <cellStyle name="Контрольная ячейка 44 8" xfId="21280"/>
    <cellStyle name="Контрольная ячейка 45" xfId="21279"/>
    <cellStyle name="Контрольная ячейка 45 2" xfId="21278"/>
    <cellStyle name="Контрольная ячейка 45 2 2" xfId="21277"/>
    <cellStyle name="Контрольная ячейка 45 2 3" xfId="21276"/>
    <cellStyle name="Контрольная ячейка 45 2 4" xfId="21275"/>
    <cellStyle name="Контрольная ячейка 45 2 5" xfId="21274"/>
    <cellStyle name="Контрольная ячейка 45 2 6" xfId="21273"/>
    <cellStyle name="Контрольная ячейка 45 3" xfId="21272"/>
    <cellStyle name="Контрольная ячейка 45 4" xfId="21271"/>
    <cellStyle name="Контрольная ячейка 45 5" xfId="21270"/>
    <cellStyle name="Контрольная ячейка 45 6" xfId="21269"/>
    <cellStyle name="Контрольная ячейка 45 7" xfId="21268"/>
    <cellStyle name="Контрольная ячейка 45 8" xfId="21267"/>
    <cellStyle name="Контрольная ячейка 46" xfId="21266"/>
    <cellStyle name="Контрольная ячейка 46 2" xfId="21265"/>
    <cellStyle name="Контрольная ячейка 46 2 2" xfId="21264"/>
    <cellStyle name="Контрольная ячейка 46 2 3" xfId="21263"/>
    <cellStyle name="Контрольная ячейка 46 2 4" xfId="21262"/>
    <cellStyle name="Контрольная ячейка 46 2 5" xfId="21261"/>
    <cellStyle name="Контрольная ячейка 46 2 6" xfId="21260"/>
    <cellStyle name="Контрольная ячейка 46 3" xfId="21259"/>
    <cellStyle name="Контрольная ячейка 46 4" xfId="21258"/>
    <cellStyle name="Контрольная ячейка 46 5" xfId="21257"/>
    <cellStyle name="Контрольная ячейка 46 6" xfId="21256"/>
    <cellStyle name="Контрольная ячейка 46 7" xfId="21255"/>
    <cellStyle name="Контрольная ячейка 46 8" xfId="21254"/>
    <cellStyle name="Контрольная ячейка 47" xfId="21253"/>
    <cellStyle name="Контрольная ячейка 47 2" xfId="21252"/>
    <cellStyle name="Контрольная ячейка 47 2 2" xfId="21251"/>
    <cellStyle name="Контрольная ячейка 47 2 3" xfId="21250"/>
    <cellStyle name="Контрольная ячейка 47 2 4" xfId="21249"/>
    <cellStyle name="Контрольная ячейка 47 2 5" xfId="21248"/>
    <cellStyle name="Контрольная ячейка 47 2 6" xfId="21247"/>
    <cellStyle name="Контрольная ячейка 47 3" xfId="21246"/>
    <cellStyle name="Контрольная ячейка 47 4" xfId="21245"/>
    <cellStyle name="Контрольная ячейка 47 5" xfId="21244"/>
    <cellStyle name="Контрольная ячейка 47 6" xfId="21243"/>
    <cellStyle name="Контрольная ячейка 47 7" xfId="21242"/>
    <cellStyle name="Контрольная ячейка 47 8" xfId="21241"/>
    <cellStyle name="Контрольная ячейка 48" xfId="21240"/>
    <cellStyle name="Контрольная ячейка 48 2" xfId="21239"/>
    <cellStyle name="Контрольная ячейка 48 2 2" xfId="21238"/>
    <cellStyle name="Контрольная ячейка 48 2 3" xfId="21237"/>
    <cellStyle name="Контрольная ячейка 48 2 4" xfId="21236"/>
    <cellStyle name="Контрольная ячейка 48 2 5" xfId="21235"/>
    <cellStyle name="Контрольная ячейка 48 2 6" xfId="21234"/>
    <cellStyle name="Контрольная ячейка 48 3" xfId="21233"/>
    <cellStyle name="Контрольная ячейка 48 4" xfId="21232"/>
    <cellStyle name="Контрольная ячейка 48 5" xfId="21231"/>
    <cellStyle name="Контрольная ячейка 48 6" xfId="21230"/>
    <cellStyle name="Контрольная ячейка 48 7" xfId="21229"/>
    <cellStyle name="Контрольная ячейка 48 8" xfId="21228"/>
    <cellStyle name="Контрольная ячейка 49" xfId="21227"/>
    <cellStyle name="Контрольная ячейка 49 2" xfId="21226"/>
    <cellStyle name="Контрольная ячейка 49 2 2" xfId="21225"/>
    <cellStyle name="Контрольная ячейка 49 2 3" xfId="21224"/>
    <cellStyle name="Контрольная ячейка 49 2 4" xfId="21223"/>
    <cellStyle name="Контрольная ячейка 49 2 5" xfId="21222"/>
    <cellStyle name="Контрольная ячейка 49 2 6" xfId="21221"/>
    <cellStyle name="Контрольная ячейка 49 3" xfId="21220"/>
    <cellStyle name="Контрольная ячейка 49 4" xfId="21219"/>
    <cellStyle name="Контрольная ячейка 49 5" xfId="21218"/>
    <cellStyle name="Контрольная ячейка 49 6" xfId="21217"/>
    <cellStyle name="Контрольная ячейка 49 7" xfId="21216"/>
    <cellStyle name="Контрольная ячейка 49 8" xfId="21215"/>
    <cellStyle name="Контрольная ячейка 5" xfId="21214"/>
    <cellStyle name="Контрольная ячейка 5 2" xfId="21213"/>
    <cellStyle name="Контрольная ячейка 5 2 2" xfId="21212"/>
    <cellStyle name="Контрольная ячейка 5 2 3" xfId="21211"/>
    <cellStyle name="Контрольная ячейка 5 2 4" xfId="21210"/>
    <cellStyle name="Контрольная ячейка 5 2 5" xfId="21209"/>
    <cellStyle name="Контрольная ячейка 5 2 6" xfId="21208"/>
    <cellStyle name="Контрольная ячейка 5 3" xfId="21207"/>
    <cellStyle name="Контрольная ячейка 5 4" xfId="21206"/>
    <cellStyle name="Контрольная ячейка 5 5" xfId="21205"/>
    <cellStyle name="Контрольная ячейка 5 6" xfId="21204"/>
    <cellStyle name="Контрольная ячейка 5 7" xfId="21203"/>
    <cellStyle name="Контрольная ячейка 5 8" xfId="21202"/>
    <cellStyle name="Контрольная ячейка 50" xfId="21201"/>
    <cellStyle name="Контрольная ячейка 50 2" xfId="21200"/>
    <cellStyle name="Контрольная ячейка 50 2 2" xfId="21199"/>
    <cellStyle name="Контрольная ячейка 50 2 3" xfId="21198"/>
    <cellStyle name="Контрольная ячейка 50 2 4" xfId="21197"/>
    <cellStyle name="Контрольная ячейка 50 2 5" xfId="21196"/>
    <cellStyle name="Контрольная ячейка 50 2 6" xfId="21195"/>
    <cellStyle name="Контрольная ячейка 50 3" xfId="21194"/>
    <cellStyle name="Контрольная ячейка 50 4" xfId="21193"/>
    <cellStyle name="Контрольная ячейка 50 5" xfId="21192"/>
    <cellStyle name="Контрольная ячейка 50 6" xfId="21191"/>
    <cellStyle name="Контрольная ячейка 50 7" xfId="21190"/>
    <cellStyle name="Контрольная ячейка 50 8" xfId="21189"/>
    <cellStyle name="Контрольная ячейка 51" xfId="21188"/>
    <cellStyle name="Контрольная ячейка 51 2" xfId="21187"/>
    <cellStyle name="Контрольная ячейка 51 2 2" xfId="21186"/>
    <cellStyle name="Контрольная ячейка 51 2 3" xfId="21185"/>
    <cellStyle name="Контрольная ячейка 51 2 4" xfId="21184"/>
    <cellStyle name="Контрольная ячейка 51 2 5" xfId="21183"/>
    <cellStyle name="Контрольная ячейка 51 2 6" xfId="21182"/>
    <cellStyle name="Контрольная ячейка 51 3" xfId="21181"/>
    <cellStyle name="Контрольная ячейка 51 4" xfId="21180"/>
    <cellStyle name="Контрольная ячейка 51 5" xfId="21179"/>
    <cellStyle name="Контрольная ячейка 51 6" xfId="21178"/>
    <cellStyle name="Контрольная ячейка 51 7" xfId="21177"/>
    <cellStyle name="Контрольная ячейка 51 8" xfId="21176"/>
    <cellStyle name="Контрольная ячейка 52" xfId="21175"/>
    <cellStyle name="Контрольная ячейка 52 2" xfId="21174"/>
    <cellStyle name="Контрольная ячейка 52 2 2" xfId="21173"/>
    <cellStyle name="Контрольная ячейка 52 2 3" xfId="21172"/>
    <cellStyle name="Контрольная ячейка 52 2 4" xfId="21171"/>
    <cellStyle name="Контрольная ячейка 52 2 5" xfId="21170"/>
    <cellStyle name="Контрольная ячейка 52 2 6" xfId="21169"/>
    <cellStyle name="Контрольная ячейка 52 3" xfId="21168"/>
    <cellStyle name="Контрольная ячейка 52 4" xfId="21167"/>
    <cellStyle name="Контрольная ячейка 52 5" xfId="21166"/>
    <cellStyle name="Контрольная ячейка 52 6" xfId="21165"/>
    <cellStyle name="Контрольная ячейка 52 7" xfId="21164"/>
    <cellStyle name="Контрольная ячейка 52 8" xfId="21163"/>
    <cellStyle name="Контрольная ячейка 53" xfId="21162"/>
    <cellStyle name="Контрольная ячейка 53 2" xfId="21161"/>
    <cellStyle name="Контрольная ячейка 53 2 2" xfId="21160"/>
    <cellStyle name="Контрольная ячейка 53 2 3" xfId="21159"/>
    <cellStyle name="Контрольная ячейка 53 2 4" xfId="21158"/>
    <cellStyle name="Контрольная ячейка 53 2 5" xfId="21157"/>
    <cellStyle name="Контрольная ячейка 53 2 6" xfId="21156"/>
    <cellStyle name="Контрольная ячейка 53 3" xfId="21155"/>
    <cellStyle name="Контрольная ячейка 53 4" xfId="21154"/>
    <cellStyle name="Контрольная ячейка 53 5" xfId="21153"/>
    <cellStyle name="Контрольная ячейка 53 6" xfId="21152"/>
    <cellStyle name="Контрольная ячейка 53 7" xfId="21151"/>
    <cellStyle name="Контрольная ячейка 53 8" xfId="21150"/>
    <cellStyle name="Контрольная ячейка 54" xfId="21149"/>
    <cellStyle name="Контрольная ячейка 54 2" xfId="21148"/>
    <cellStyle name="Контрольная ячейка 54 2 2" xfId="21147"/>
    <cellStyle name="Контрольная ячейка 54 2 3" xfId="21146"/>
    <cellStyle name="Контрольная ячейка 54 2 4" xfId="21145"/>
    <cellStyle name="Контрольная ячейка 54 2 5" xfId="21144"/>
    <cellStyle name="Контрольная ячейка 54 2 6" xfId="21143"/>
    <cellStyle name="Контрольная ячейка 54 3" xfId="21142"/>
    <cellStyle name="Контрольная ячейка 54 4" xfId="21141"/>
    <cellStyle name="Контрольная ячейка 54 5" xfId="21140"/>
    <cellStyle name="Контрольная ячейка 54 6" xfId="21139"/>
    <cellStyle name="Контрольная ячейка 54 7" xfId="21138"/>
    <cellStyle name="Контрольная ячейка 54 8" xfId="21137"/>
    <cellStyle name="Контрольная ячейка 55" xfId="21136"/>
    <cellStyle name="Контрольная ячейка 55 2" xfId="21135"/>
    <cellStyle name="Контрольная ячейка 55 2 2" xfId="21134"/>
    <cellStyle name="Контрольная ячейка 55 2 3" xfId="21133"/>
    <cellStyle name="Контрольная ячейка 55 2 4" xfId="21132"/>
    <cellStyle name="Контрольная ячейка 55 2 5" xfId="21131"/>
    <cellStyle name="Контрольная ячейка 55 2 6" xfId="21130"/>
    <cellStyle name="Контрольная ячейка 55 3" xfId="21129"/>
    <cellStyle name="Контрольная ячейка 55 4" xfId="21128"/>
    <cellStyle name="Контрольная ячейка 55 5" xfId="21127"/>
    <cellStyle name="Контрольная ячейка 55 6" xfId="21126"/>
    <cellStyle name="Контрольная ячейка 55 7" xfId="21125"/>
    <cellStyle name="Контрольная ячейка 55 8" xfId="21124"/>
    <cellStyle name="Контрольная ячейка 56" xfId="21123"/>
    <cellStyle name="Контрольная ячейка 56 2" xfId="21122"/>
    <cellStyle name="Контрольная ячейка 56 2 2" xfId="21121"/>
    <cellStyle name="Контрольная ячейка 56 2 3" xfId="21120"/>
    <cellStyle name="Контрольная ячейка 56 2 4" xfId="21119"/>
    <cellStyle name="Контрольная ячейка 56 2 5" xfId="21118"/>
    <cellStyle name="Контрольная ячейка 56 2 6" xfId="21117"/>
    <cellStyle name="Контрольная ячейка 56 3" xfId="21116"/>
    <cellStyle name="Контрольная ячейка 56 4" xfId="21115"/>
    <cellStyle name="Контрольная ячейка 56 5" xfId="21114"/>
    <cellStyle name="Контрольная ячейка 56 6" xfId="21113"/>
    <cellStyle name="Контрольная ячейка 56 7" xfId="21112"/>
    <cellStyle name="Контрольная ячейка 56 8" xfId="21111"/>
    <cellStyle name="Контрольная ячейка 57" xfId="21110"/>
    <cellStyle name="Контрольная ячейка 57 2" xfId="21109"/>
    <cellStyle name="Контрольная ячейка 57 2 2" xfId="21108"/>
    <cellStyle name="Контрольная ячейка 57 2 3" xfId="21107"/>
    <cellStyle name="Контрольная ячейка 57 2 4" xfId="21106"/>
    <cellStyle name="Контрольная ячейка 57 2 5" xfId="21105"/>
    <cellStyle name="Контрольная ячейка 57 2 6" xfId="21104"/>
    <cellStyle name="Контрольная ячейка 57 3" xfId="21103"/>
    <cellStyle name="Контрольная ячейка 57 4" xfId="21102"/>
    <cellStyle name="Контрольная ячейка 57 5" xfId="21101"/>
    <cellStyle name="Контрольная ячейка 57 6" xfId="21100"/>
    <cellStyle name="Контрольная ячейка 57 7" xfId="21099"/>
    <cellStyle name="Контрольная ячейка 57 8" xfId="21098"/>
    <cellStyle name="Контрольная ячейка 58" xfId="21097"/>
    <cellStyle name="Контрольная ячейка 58 2" xfId="21096"/>
    <cellStyle name="Контрольная ячейка 58 2 2" xfId="21095"/>
    <cellStyle name="Контрольная ячейка 58 2 3" xfId="21094"/>
    <cellStyle name="Контрольная ячейка 58 2 4" xfId="21093"/>
    <cellStyle name="Контрольная ячейка 58 2 5" xfId="21092"/>
    <cellStyle name="Контрольная ячейка 58 2 6" xfId="21091"/>
    <cellStyle name="Контрольная ячейка 58 3" xfId="21090"/>
    <cellStyle name="Контрольная ячейка 58 4" xfId="21089"/>
    <cellStyle name="Контрольная ячейка 58 5" xfId="21088"/>
    <cellStyle name="Контрольная ячейка 58 6" xfId="21087"/>
    <cellStyle name="Контрольная ячейка 58 7" xfId="21086"/>
    <cellStyle name="Контрольная ячейка 58 8" xfId="21085"/>
    <cellStyle name="Контрольная ячейка 59" xfId="21084"/>
    <cellStyle name="Контрольная ячейка 59 2" xfId="21083"/>
    <cellStyle name="Контрольная ячейка 59 2 2" xfId="21082"/>
    <cellStyle name="Контрольная ячейка 59 2 3" xfId="21081"/>
    <cellStyle name="Контрольная ячейка 59 2 4" xfId="21080"/>
    <cellStyle name="Контрольная ячейка 59 2 5" xfId="21079"/>
    <cellStyle name="Контрольная ячейка 59 2 6" xfId="21078"/>
    <cellStyle name="Контрольная ячейка 59 3" xfId="21077"/>
    <cellStyle name="Контрольная ячейка 59 4" xfId="21076"/>
    <cellStyle name="Контрольная ячейка 59 5" xfId="21075"/>
    <cellStyle name="Контрольная ячейка 59 6" xfId="21074"/>
    <cellStyle name="Контрольная ячейка 59 7" xfId="21073"/>
    <cellStyle name="Контрольная ячейка 59 8" xfId="21072"/>
    <cellStyle name="Контрольная ячейка 6" xfId="21071"/>
    <cellStyle name="Контрольная ячейка 6 2" xfId="21070"/>
    <cellStyle name="Контрольная ячейка 6 2 2" xfId="21069"/>
    <cellStyle name="Контрольная ячейка 6 2 3" xfId="21068"/>
    <cellStyle name="Контрольная ячейка 6 2 4" xfId="21067"/>
    <cellStyle name="Контрольная ячейка 6 2 5" xfId="21066"/>
    <cellStyle name="Контрольная ячейка 6 2 6" xfId="21065"/>
    <cellStyle name="Контрольная ячейка 6 3" xfId="21064"/>
    <cellStyle name="Контрольная ячейка 6 4" xfId="21063"/>
    <cellStyle name="Контрольная ячейка 6 5" xfId="21062"/>
    <cellStyle name="Контрольная ячейка 6 6" xfId="21061"/>
    <cellStyle name="Контрольная ячейка 6 7" xfId="21060"/>
    <cellStyle name="Контрольная ячейка 6 8" xfId="21059"/>
    <cellStyle name="Контрольная ячейка 60" xfId="21058"/>
    <cellStyle name="Контрольная ячейка 60 2" xfId="21057"/>
    <cellStyle name="Контрольная ячейка 60 2 2" xfId="21056"/>
    <cellStyle name="Контрольная ячейка 60 2 3" xfId="21055"/>
    <cellStyle name="Контрольная ячейка 60 2 4" xfId="21054"/>
    <cellStyle name="Контрольная ячейка 60 2 5" xfId="21053"/>
    <cellStyle name="Контрольная ячейка 60 2 6" xfId="21052"/>
    <cellStyle name="Контрольная ячейка 60 3" xfId="21051"/>
    <cellStyle name="Контрольная ячейка 60 4" xfId="21050"/>
    <cellStyle name="Контрольная ячейка 60 5" xfId="21049"/>
    <cellStyle name="Контрольная ячейка 60 6" xfId="21048"/>
    <cellStyle name="Контрольная ячейка 60 7" xfId="21047"/>
    <cellStyle name="Контрольная ячейка 60 8" xfId="21046"/>
    <cellStyle name="Контрольная ячейка 61" xfId="21045"/>
    <cellStyle name="Контрольная ячейка 61 2" xfId="21044"/>
    <cellStyle name="Контрольная ячейка 61 2 2" xfId="21043"/>
    <cellStyle name="Контрольная ячейка 61 2 3" xfId="21042"/>
    <cellStyle name="Контрольная ячейка 61 2 4" xfId="21041"/>
    <cellStyle name="Контрольная ячейка 61 2 5" xfId="21040"/>
    <cellStyle name="Контрольная ячейка 61 2 6" xfId="21039"/>
    <cellStyle name="Контрольная ячейка 61 3" xfId="21038"/>
    <cellStyle name="Контрольная ячейка 61 4" xfId="21037"/>
    <cellStyle name="Контрольная ячейка 61 5" xfId="21036"/>
    <cellStyle name="Контрольная ячейка 61 6" xfId="21035"/>
    <cellStyle name="Контрольная ячейка 61 7" xfId="21034"/>
    <cellStyle name="Контрольная ячейка 61 8" xfId="21033"/>
    <cellStyle name="Контрольная ячейка 62" xfId="21032"/>
    <cellStyle name="Контрольная ячейка 62 2" xfId="21031"/>
    <cellStyle name="Контрольная ячейка 62 2 2" xfId="21030"/>
    <cellStyle name="Контрольная ячейка 62 2 3" xfId="21029"/>
    <cellStyle name="Контрольная ячейка 62 2 4" xfId="21028"/>
    <cellStyle name="Контрольная ячейка 62 2 5" xfId="21027"/>
    <cellStyle name="Контрольная ячейка 62 2 6" xfId="21026"/>
    <cellStyle name="Контрольная ячейка 62 3" xfId="21025"/>
    <cellStyle name="Контрольная ячейка 62 4" xfId="21024"/>
    <cellStyle name="Контрольная ячейка 62 5" xfId="21023"/>
    <cellStyle name="Контрольная ячейка 62 6" xfId="21022"/>
    <cellStyle name="Контрольная ячейка 62 7" xfId="21021"/>
    <cellStyle name="Контрольная ячейка 62 8" xfId="21020"/>
    <cellStyle name="Контрольная ячейка 63" xfId="21019"/>
    <cellStyle name="Контрольная ячейка 63 2" xfId="21018"/>
    <cellStyle name="Контрольная ячейка 63 2 2" xfId="21017"/>
    <cellStyle name="Контрольная ячейка 63 2 3" xfId="21016"/>
    <cellStyle name="Контрольная ячейка 63 2 4" xfId="21015"/>
    <cellStyle name="Контрольная ячейка 63 2 5" xfId="21014"/>
    <cellStyle name="Контрольная ячейка 63 2 6" xfId="21013"/>
    <cellStyle name="Контрольная ячейка 63 3" xfId="21012"/>
    <cellStyle name="Контрольная ячейка 63 4" xfId="21011"/>
    <cellStyle name="Контрольная ячейка 63 5" xfId="21010"/>
    <cellStyle name="Контрольная ячейка 63 6" xfId="21009"/>
    <cellStyle name="Контрольная ячейка 63 7" xfId="21008"/>
    <cellStyle name="Контрольная ячейка 63 8" xfId="21007"/>
    <cellStyle name="Контрольная ячейка 64" xfId="21006"/>
    <cellStyle name="Контрольная ячейка 64 2" xfId="21005"/>
    <cellStyle name="Контрольная ячейка 64 2 2" xfId="21004"/>
    <cellStyle name="Контрольная ячейка 64 2 3" xfId="21003"/>
    <cellStyle name="Контрольная ячейка 64 2 4" xfId="21002"/>
    <cellStyle name="Контрольная ячейка 64 2 5" xfId="21001"/>
    <cellStyle name="Контрольная ячейка 64 2 6" xfId="21000"/>
    <cellStyle name="Контрольная ячейка 64 3" xfId="20999"/>
    <cellStyle name="Контрольная ячейка 64 4" xfId="20998"/>
    <cellStyle name="Контрольная ячейка 64 5" xfId="20997"/>
    <cellStyle name="Контрольная ячейка 64 6" xfId="20996"/>
    <cellStyle name="Контрольная ячейка 64 7" xfId="20995"/>
    <cellStyle name="Контрольная ячейка 64 8" xfId="20994"/>
    <cellStyle name="Контрольная ячейка 65" xfId="20993"/>
    <cellStyle name="Контрольная ячейка 65 2" xfId="20992"/>
    <cellStyle name="Контрольная ячейка 65 2 2" xfId="20991"/>
    <cellStyle name="Контрольная ячейка 65 2 3" xfId="20990"/>
    <cellStyle name="Контрольная ячейка 65 2 4" xfId="20989"/>
    <cellStyle name="Контрольная ячейка 65 2 5" xfId="20988"/>
    <cellStyle name="Контрольная ячейка 65 2 6" xfId="20987"/>
    <cellStyle name="Контрольная ячейка 65 3" xfId="20986"/>
    <cellStyle name="Контрольная ячейка 65 4" xfId="20985"/>
    <cellStyle name="Контрольная ячейка 65 5" xfId="20984"/>
    <cellStyle name="Контрольная ячейка 65 6" xfId="20983"/>
    <cellStyle name="Контрольная ячейка 65 7" xfId="20982"/>
    <cellStyle name="Контрольная ячейка 65 8" xfId="20981"/>
    <cellStyle name="Контрольная ячейка 66" xfId="20980"/>
    <cellStyle name="Контрольная ячейка 66 2" xfId="20979"/>
    <cellStyle name="Контрольная ячейка 66 2 2" xfId="20978"/>
    <cellStyle name="Контрольная ячейка 66 2 3" xfId="20977"/>
    <cellStyle name="Контрольная ячейка 66 2 4" xfId="20976"/>
    <cellStyle name="Контрольная ячейка 66 2 5" xfId="20975"/>
    <cellStyle name="Контрольная ячейка 66 2 6" xfId="20974"/>
    <cellStyle name="Контрольная ячейка 66 3" xfId="20973"/>
    <cellStyle name="Контрольная ячейка 66 4" xfId="20972"/>
    <cellStyle name="Контрольная ячейка 66 5" xfId="20971"/>
    <cellStyle name="Контрольная ячейка 66 6" xfId="20970"/>
    <cellStyle name="Контрольная ячейка 66 7" xfId="20969"/>
    <cellStyle name="Контрольная ячейка 66 8" xfId="20968"/>
    <cellStyle name="Контрольная ячейка 67" xfId="20967"/>
    <cellStyle name="Контрольная ячейка 67 2" xfId="20966"/>
    <cellStyle name="Контрольная ячейка 67 2 2" xfId="20965"/>
    <cellStyle name="Контрольная ячейка 67 2 3" xfId="20964"/>
    <cellStyle name="Контрольная ячейка 67 2 4" xfId="20963"/>
    <cellStyle name="Контрольная ячейка 67 2 5" xfId="20962"/>
    <cellStyle name="Контрольная ячейка 67 2 6" xfId="20961"/>
    <cellStyle name="Контрольная ячейка 67 3" xfId="20960"/>
    <cellStyle name="Контрольная ячейка 67 4" xfId="20959"/>
    <cellStyle name="Контрольная ячейка 67 5" xfId="20958"/>
    <cellStyle name="Контрольная ячейка 67 6" xfId="20957"/>
    <cellStyle name="Контрольная ячейка 67 7" xfId="20956"/>
    <cellStyle name="Контрольная ячейка 67 8" xfId="20955"/>
    <cellStyle name="Контрольная ячейка 68" xfId="20954"/>
    <cellStyle name="Контрольная ячейка 68 2" xfId="20953"/>
    <cellStyle name="Контрольная ячейка 68 2 2" xfId="20952"/>
    <cellStyle name="Контрольная ячейка 68 2 3" xfId="20951"/>
    <cellStyle name="Контрольная ячейка 68 2 4" xfId="20950"/>
    <cellStyle name="Контрольная ячейка 68 2 5" xfId="20949"/>
    <cellStyle name="Контрольная ячейка 68 2 6" xfId="20948"/>
    <cellStyle name="Контрольная ячейка 68 3" xfId="20947"/>
    <cellStyle name="Контрольная ячейка 68 4" xfId="20946"/>
    <cellStyle name="Контрольная ячейка 68 5" xfId="20945"/>
    <cellStyle name="Контрольная ячейка 68 6" xfId="20944"/>
    <cellStyle name="Контрольная ячейка 68 7" xfId="20943"/>
    <cellStyle name="Контрольная ячейка 68 8" xfId="20942"/>
    <cellStyle name="Контрольная ячейка 69" xfId="20941"/>
    <cellStyle name="Контрольная ячейка 69 2" xfId="20940"/>
    <cellStyle name="Контрольная ячейка 69 2 2" xfId="20939"/>
    <cellStyle name="Контрольная ячейка 69 2 3" xfId="20938"/>
    <cellStyle name="Контрольная ячейка 69 2 4" xfId="20937"/>
    <cellStyle name="Контрольная ячейка 69 2 5" xfId="20936"/>
    <cellStyle name="Контрольная ячейка 69 2 6" xfId="20935"/>
    <cellStyle name="Контрольная ячейка 69 3" xfId="20934"/>
    <cellStyle name="Контрольная ячейка 69 4" xfId="20933"/>
    <cellStyle name="Контрольная ячейка 69 5" xfId="20932"/>
    <cellStyle name="Контрольная ячейка 69 6" xfId="20931"/>
    <cellStyle name="Контрольная ячейка 69 7" xfId="20930"/>
    <cellStyle name="Контрольная ячейка 69 8" xfId="20929"/>
    <cellStyle name="Контрольная ячейка 7" xfId="20928"/>
    <cellStyle name="Контрольная ячейка 7 2" xfId="20927"/>
    <cellStyle name="Контрольная ячейка 7 2 2" xfId="20926"/>
    <cellStyle name="Контрольная ячейка 7 2 3" xfId="20925"/>
    <cellStyle name="Контрольная ячейка 7 2 4" xfId="20924"/>
    <cellStyle name="Контрольная ячейка 7 2 5" xfId="20923"/>
    <cellStyle name="Контрольная ячейка 7 2 6" xfId="20922"/>
    <cellStyle name="Контрольная ячейка 7 3" xfId="20921"/>
    <cellStyle name="Контрольная ячейка 7 4" xfId="20920"/>
    <cellStyle name="Контрольная ячейка 7 5" xfId="20919"/>
    <cellStyle name="Контрольная ячейка 7 6" xfId="20918"/>
    <cellStyle name="Контрольная ячейка 7 7" xfId="20917"/>
    <cellStyle name="Контрольная ячейка 7 8" xfId="20916"/>
    <cellStyle name="Контрольная ячейка 70" xfId="20915"/>
    <cellStyle name="Контрольная ячейка 70 2" xfId="20914"/>
    <cellStyle name="Контрольная ячейка 70 2 2" xfId="20913"/>
    <cellStyle name="Контрольная ячейка 70 2 3" xfId="20912"/>
    <cellStyle name="Контрольная ячейка 70 2 4" xfId="20911"/>
    <cellStyle name="Контрольная ячейка 70 2 5" xfId="20910"/>
    <cellStyle name="Контрольная ячейка 70 2 6" xfId="20909"/>
    <cellStyle name="Контрольная ячейка 70 3" xfId="20908"/>
    <cellStyle name="Контрольная ячейка 70 4" xfId="20907"/>
    <cellStyle name="Контрольная ячейка 70 5" xfId="20906"/>
    <cellStyle name="Контрольная ячейка 70 6" xfId="20905"/>
    <cellStyle name="Контрольная ячейка 70 7" xfId="20904"/>
    <cellStyle name="Контрольная ячейка 70 8" xfId="20903"/>
    <cellStyle name="Контрольная ячейка 71" xfId="20902"/>
    <cellStyle name="Контрольная ячейка 71 2" xfId="20901"/>
    <cellStyle name="Контрольная ячейка 71 2 2" xfId="20900"/>
    <cellStyle name="Контрольная ячейка 71 2 3" xfId="20899"/>
    <cellStyle name="Контрольная ячейка 71 2 4" xfId="20898"/>
    <cellStyle name="Контрольная ячейка 71 2 5" xfId="20897"/>
    <cellStyle name="Контрольная ячейка 71 2 6" xfId="20896"/>
    <cellStyle name="Контрольная ячейка 71 3" xfId="20895"/>
    <cellStyle name="Контрольная ячейка 71 4" xfId="20894"/>
    <cellStyle name="Контрольная ячейка 71 5" xfId="20893"/>
    <cellStyle name="Контрольная ячейка 71 6" xfId="20892"/>
    <cellStyle name="Контрольная ячейка 71 7" xfId="20891"/>
    <cellStyle name="Контрольная ячейка 71 8" xfId="20890"/>
    <cellStyle name="Контрольная ячейка 72" xfId="20889"/>
    <cellStyle name="Контрольная ячейка 72 2" xfId="20888"/>
    <cellStyle name="Контрольная ячейка 72 2 2" xfId="20887"/>
    <cellStyle name="Контрольная ячейка 72 2 3" xfId="20886"/>
    <cellStyle name="Контрольная ячейка 72 2 4" xfId="20885"/>
    <cellStyle name="Контрольная ячейка 72 2 5" xfId="20884"/>
    <cellStyle name="Контрольная ячейка 72 2 6" xfId="20883"/>
    <cellStyle name="Контрольная ячейка 72 3" xfId="20882"/>
    <cellStyle name="Контрольная ячейка 72 4" xfId="20881"/>
    <cellStyle name="Контрольная ячейка 72 5" xfId="20880"/>
    <cellStyle name="Контрольная ячейка 72 6" xfId="20879"/>
    <cellStyle name="Контрольная ячейка 72 7" xfId="20878"/>
    <cellStyle name="Контрольная ячейка 72 8" xfId="20877"/>
    <cellStyle name="Контрольная ячейка 73" xfId="20876"/>
    <cellStyle name="Контрольная ячейка 73 2" xfId="20875"/>
    <cellStyle name="Контрольная ячейка 73 2 2" xfId="20874"/>
    <cellStyle name="Контрольная ячейка 73 2 3" xfId="20873"/>
    <cellStyle name="Контрольная ячейка 73 2 4" xfId="20872"/>
    <cellStyle name="Контрольная ячейка 73 2 5" xfId="20871"/>
    <cellStyle name="Контрольная ячейка 73 2 6" xfId="20870"/>
    <cellStyle name="Контрольная ячейка 73 3" xfId="20869"/>
    <cellStyle name="Контрольная ячейка 73 4" xfId="20868"/>
    <cellStyle name="Контрольная ячейка 73 5" xfId="20867"/>
    <cellStyle name="Контрольная ячейка 73 6" xfId="20866"/>
    <cellStyle name="Контрольная ячейка 73 7" xfId="20865"/>
    <cellStyle name="Контрольная ячейка 73 8" xfId="20864"/>
    <cellStyle name="Контрольная ячейка 74" xfId="20863"/>
    <cellStyle name="Контрольная ячейка 74 2" xfId="20862"/>
    <cellStyle name="Контрольная ячейка 74 2 2" xfId="20861"/>
    <cellStyle name="Контрольная ячейка 74 2 3" xfId="20860"/>
    <cellStyle name="Контрольная ячейка 74 2 4" xfId="20859"/>
    <cellStyle name="Контрольная ячейка 74 2 5" xfId="20858"/>
    <cellStyle name="Контрольная ячейка 74 2 6" xfId="20857"/>
    <cellStyle name="Контрольная ячейка 74 3" xfId="20856"/>
    <cellStyle name="Контрольная ячейка 74 4" xfId="20855"/>
    <cellStyle name="Контрольная ячейка 74 5" xfId="20854"/>
    <cellStyle name="Контрольная ячейка 74 6" xfId="20853"/>
    <cellStyle name="Контрольная ячейка 74 7" xfId="20852"/>
    <cellStyle name="Контрольная ячейка 74 8" xfId="20851"/>
    <cellStyle name="Контрольная ячейка 75" xfId="20850"/>
    <cellStyle name="Контрольная ячейка 75 2" xfId="20849"/>
    <cellStyle name="Контрольная ячейка 75 2 2" xfId="20848"/>
    <cellStyle name="Контрольная ячейка 75 2 3" xfId="20847"/>
    <cellStyle name="Контрольная ячейка 75 2 4" xfId="20846"/>
    <cellStyle name="Контрольная ячейка 75 2 5" xfId="20845"/>
    <cellStyle name="Контрольная ячейка 75 2 6" xfId="20844"/>
    <cellStyle name="Контрольная ячейка 75 3" xfId="20843"/>
    <cellStyle name="Контрольная ячейка 75 4" xfId="20842"/>
    <cellStyle name="Контрольная ячейка 75 5" xfId="20841"/>
    <cellStyle name="Контрольная ячейка 75 6" xfId="20840"/>
    <cellStyle name="Контрольная ячейка 75 7" xfId="20839"/>
    <cellStyle name="Контрольная ячейка 75 8" xfId="20838"/>
    <cellStyle name="Контрольная ячейка 76" xfId="20837"/>
    <cellStyle name="Контрольная ячейка 76 2" xfId="20836"/>
    <cellStyle name="Контрольная ячейка 76 2 2" xfId="20835"/>
    <cellStyle name="Контрольная ячейка 76 2 3" xfId="20834"/>
    <cellStyle name="Контрольная ячейка 76 2 4" xfId="20833"/>
    <cellStyle name="Контрольная ячейка 76 2 5" xfId="20832"/>
    <cellStyle name="Контрольная ячейка 76 2 6" xfId="20831"/>
    <cellStyle name="Контрольная ячейка 76 3" xfId="20830"/>
    <cellStyle name="Контрольная ячейка 76 4" xfId="20829"/>
    <cellStyle name="Контрольная ячейка 76 5" xfId="20828"/>
    <cellStyle name="Контрольная ячейка 76 6" xfId="20827"/>
    <cellStyle name="Контрольная ячейка 76 7" xfId="20826"/>
    <cellStyle name="Контрольная ячейка 76 8" xfId="20825"/>
    <cellStyle name="Контрольная ячейка 77" xfId="20824"/>
    <cellStyle name="Контрольная ячейка 77 2" xfId="20823"/>
    <cellStyle name="Контрольная ячейка 77 2 2" xfId="20822"/>
    <cellStyle name="Контрольная ячейка 77 2 3" xfId="20821"/>
    <cellStyle name="Контрольная ячейка 77 2 4" xfId="20820"/>
    <cellStyle name="Контрольная ячейка 77 2 5" xfId="20819"/>
    <cellStyle name="Контрольная ячейка 77 2 6" xfId="20818"/>
    <cellStyle name="Контрольная ячейка 77 3" xfId="20817"/>
    <cellStyle name="Контрольная ячейка 77 4" xfId="20816"/>
    <cellStyle name="Контрольная ячейка 77 5" xfId="20815"/>
    <cellStyle name="Контрольная ячейка 77 6" xfId="20814"/>
    <cellStyle name="Контрольная ячейка 77 7" xfId="20813"/>
    <cellStyle name="Контрольная ячейка 77 8" xfId="20812"/>
    <cellStyle name="Контрольная ячейка 78" xfId="20811"/>
    <cellStyle name="Контрольная ячейка 78 2" xfId="20810"/>
    <cellStyle name="Контрольная ячейка 78 2 2" xfId="20809"/>
    <cellStyle name="Контрольная ячейка 78 2 3" xfId="20808"/>
    <cellStyle name="Контрольная ячейка 78 2 4" xfId="20807"/>
    <cellStyle name="Контрольная ячейка 78 2 5" xfId="20806"/>
    <cellStyle name="Контрольная ячейка 78 2 6" xfId="20805"/>
    <cellStyle name="Контрольная ячейка 78 3" xfId="20804"/>
    <cellStyle name="Контрольная ячейка 78 4" xfId="20803"/>
    <cellStyle name="Контрольная ячейка 78 5" xfId="20802"/>
    <cellStyle name="Контрольная ячейка 78 6" xfId="20801"/>
    <cellStyle name="Контрольная ячейка 78 7" xfId="20800"/>
    <cellStyle name="Контрольная ячейка 78 8" xfId="20799"/>
    <cellStyle name="Контрольная ячейка 79" xfId="20798"/>
    <cellStyle name="Контрольная ячейка 79 2" xfId="20797"/>
    <cellStyle name="Контрольная ячейка 79 2 2" xfId="20796"/>
    <cellStyle name="Контрольная ячейка 79 2 3" xfId="20795"/>
    <cellStyle name="Контрольная ячейка 79 2 4" xfId="20794"/>
    <cellStyle name="Контрольная ячейка 79 2 5" xfId="20793"/>
    <cellStyle name="Контрольная ячейка 79 2 6" xfId="20792"/>
    <cellStyle name="Контрольная ячейка 79 3" xfId="20791"/>
    <cellStyle name="Контрольная ячейка 79 4" xfId="20790"/>
    <cellStyle name="Контрольная ячейка 79 5" xfId="20789"/>
    <cellStyle name="Контрольная ячейка 79 6" xfId="20788"/>
    <cellStyle name="Контрольная ячейка 79 7" xfId="20787"/>
    <cellStyle name="Контрольная ячейка 79 8" xfId="20786"/>
    <cellStyle name="Контрольная ячейка 8" xfId="20785"/>
    <cellStyle name="Контрольная ячейка 8 2" xfId="20784"/>
    <cellStyle name="Контрольная ячейка 8 2 2" xfId="20783"/>
    <cellStyle name="Контрольная ячейка 8 2 3" xfId="20782"/>
    <cellStyle name="Контрольная ячейка 8 2 4" xfId="20781"/>
    <cellStyle name="Контрольная ячейка 8 2 5" xfId="20780"/>
    <cellStyle name="Контрольная ячейка 8 2 6" xfId="20779"/>
    <cellStyle name="Контрольная ячейка 8 3" xfId="20778"/>
    <cellStyle name="Контрольная ячейка 8 4" xfId="20777"/>
    <cellStyle name="Контрольная ячейка 8 5" xfId="20776"/>
    <cellStyle name="Контрольная ячейка 8 6" xfId="20775"/>
    <cellStyle name="Контрольная ячейка 8 7" xfId="20774"/>
    <cellStyle name="Контрольная ячейка 8 8" xfId="20773"/>
    <cellStyle name="Контрольная ячейка 80" xfId="20772"/>
    <cellStyle name="Контрольная ячейка 80 2" xfId="20771"/>
    <cellStyle name="Контрольная ячейка 80 2 2" xfId="20770"/>
    <cellStyle name="Контрольная ячейка 80 2 3" xfId="20769"/>
    <cellStyle name="Контрольная ячейка 80 2 4" xfId="20768"/>
    <cellStyle name="Контрольная ячейка 80 2 5" xfId="20767"/>
    <cellStyle name="Контрольная ячейка 80 2 6" xfId="20766"/>
    <cellStyle name="Контрольная ячейка 80 3" xfId="20765"/>
    <cellStyle name="Контрольная ячейка 80 4" xfId="20764"/>
    <cellStyle name="Контрольная ячейка 80 5" xfId="20763"/>
    <cellStyle name="Контрольная ячейка 80 6" xfId="20762"/>
    <cellStyle name="Контрольная ячейка 80 7" xfId="20761"/>
    <cellStyle name="Контрольная ячейка 80 8" xfId="20760"/>
    <cellStyle name="Контрольная ячейка 81" xfId="20759"/>
    <cellStyle name="Контрольная ячейка 81 2" xfId="20758"/>
    <cellStyle name="Контрольная ячейка 81 2 2" xfId="20757"/>
    <cellStyle name="Контрольная ячейка 81 2 3" xfId="20756"/>
    <cellStyle name="Контрольная ячейка 81 2 4" xfId="20755"/>
    <cellStyle name="Контрольная ячейка 81 2 5" xfId="20754"/>
    <cellStyle name="Контрольная ячейка 81 2 6" xfId="20753"/>
    <cellStyle name="Контрольная ячейка 81 3" xfId="20752"/>
    <cellStyle name="Контрольная ячейка 81 4" xfId="20751"/>
    <cellStyle name="Контрольная ячейка 81 5" xfId="20750"/>
    <cellStyle name="Контрольная ячейка 81 6" xfId="20749"/>
    <cellStyle name="Контрольная ячейка 81 7" xfId="20748"/>
    <cellStyle name="Контрольная ячейка 81 8" xfId="20747"/>
    <cellStyle name="Контрольная ячейка 82" xfId="20746"/>
    <cellStyle name="Контрольная ячейка 82 2" xfId="20745"/>
    <cellStyle name="Контрольная ячейка 82 2 2" xfId="20744"/>
    <cellStyle name="Контрольная ячейка 82 2 3" xfId="20743"/>
    <cellStyle name="Контрольная ячейка 82 2 4" xfId="20742"/>
    <cellStyle name="Контрольная ячейка 82 2 5" xfId="20741"/>
    <cellStyle name="Контрольная ячейка 82 2 6" xfId="20740"/>
    <cellStyle name="Контрольная ячейка 82 3" xfId="20739"/>
    <cellStyle name="Контрольная ячейка 82 4" xfId="20738"/>
    <cellStyle name="Контрольная ячейка 82 5" xfId="20737"/>
    <cellStyle name="Контрольная ячейка 82 6" xfId="20736"/>
    <cellStyle name="Контрольная ячейка 82 7" xfId="20735"/>
    <cellStyle name="Контрольная ячейка 82 8" xfId="20734"/>
    <cellStyle name="Контрольная ячейка 83" xfId="20733"/>
    <cellStyle name="Контрольная ячейка 83 2" xfId="20732"/>
    <cellStyle name="Контрольная ячейка 83 2 2" xfId="20731"/>
    <cellStyle name="Контрольная ячейка 83 2 3" xfId="20730"/>
    <cellStyle name="Контрольная ячейка 83 2 4" xfId="20729"/>
    <cellStyle name="Контрольная ячейка 83 2 5" xfId="20728"/>
    <cellStyle name="Контрольная ячейка 83 2 6" xfId="20727"/>
    <cellStyle name="Контрольная ячейка 83 3" xfId="20726"/>
    <cellStyle name="Контрольная ячейка 83 4" xfId="20725"/>
    <cellStyle name="Контрольная ячейка 83 5" xfId="20724"/>
    <cellStyle name="Контрольная ячейка 83 6" xfId="20723"/>
    <cellStyle name="Контрольная ячейка 83 7" xfId="20722"/>
    <cellStyle name="Контрольная ячейка 83 8" xfId="20721"/>
    <cellStyle name="Контрольная ячейка 84" xfId="20720"/>
    <cellStyle name="Контрольная ячейка 84 2" xfId="20719"/>
    <cellStyle name="Контрольная ячейка 84 2 2" xfId="20718"/>
    <cellStyle name="Контрольная ячейка 84 2 3" xfId="20717"/>
    <cellStyle name="Контрольная ячейка 84 2 4" xfId="20716"/>
    <cellStyle name="Контрольная ячейка 84 2 5" xfId="20715"/>
    <cellStyle name="Контрольная ячейка 84 2 6" xfId="20714"/>
    <cellStyle name="Контрольная ячейка 84 3" xfId="20713"/>
    <cellStyle name="Контрольная ячейка 84 4" xfId="20712"/>
    <cellStyle name="Контрольная ячейка 84 5" xfId="20711"/>
    <cellStyle name="Контрольная ячейка 84 6" xfId="20710"/>
    <cellStyle name="Контрольная ячейка 84 7" xfId="20709"/>
    <cellStyle name="Контрольная ячейка 84 8" xfId="20708"/>
    <cellStyle name="Контрольная ячейка 85" xfId="20707"/>
    <cellStyle name="Контрольная ячейка 85 2" xfId="20706"/>
    <cellStyle name="Контрольная ячейка 85 2 2" xfId="20705"/>
    <cellStyle name="Контрольная ячейка 85 2 3" xfId="20704"/>
    <cellStyle name="Контрольная ячейка 85 2 4" xfId="20703"/>
    <cellStyle name="Контрольная ячейка 85 2 5" xfId="20702"/>
    <cellStyle name="Контрольная ячейка 85 2 6" xfId="20701"/>
    <cellStyle name="Контрольная ячейка 85 3" xfId="20700"/>
    <cellStyle name="Контрольная ячейка 85 4" xfId="20699"/>
    <cellStyle name="Контрольная ячейка 85 5" xfId="20698"/>
    <cellStyle name="Контрольная ячейка 85 6" xfId="20697"/>
    <cellStyle name="Контрольная ячейка 85 7" xfId="20696"/>
    <cellStyle name="Контрольная ячейка 85 8" xfId="20695"/>
    <cellStyle name="Контрольная ячейка 86" xfId="20694"/>
    <cellStyle name="Контрольная ячейка 86 2" xfId="20693"/>
    <cellStyle name="Контрольная ячейка 86 2 2" xfId="20692"/>
    <cellStyle name="Контрольная ячейка 86 2 3" xfId="20691"/>
    <cellStyle name="Контрольная ячейка 86 2 4" xfId="20690"/>
    <cellStyle name="Контрольная ячейка 86 2 5" xfId="20689"/>
    <cellStyle name="Контрольная ячейка 86 2 6" xfId="20688"/>
    <cellStyle name="Контрольная ячейка 86 3" xfId="20687"/>
    <cellStyle name="Контрольная ячейка 86 4" xfId="20686"/>
    <cellStyle name="Контрольная ячейка 86 5" xfId="20685"/>
    <cellStyle name="Контрольная ячейка 86 6" xfId="20684"/>
    <cellStyle name="Контрольная ячейка 86 7" xfId="20683"/>
    <cellStyle name="Контрольная ячейка 86 8" xfId="20682"/>
    <cellStyle name="Контрольная ячейка 87" xfId="20681"/>
    <cellStyle name="Контрольная ячейка 87 2" xfId="20680"/>
    <cellStyle name="Контрольная ячейка 87 2 2" xfId="20679"/>
    <cellStyle name="Контрольная ячейка 87 2 3" xfId="20678"/>
    <cellStyle name="Контрольная ячейка 87 2 4" xfId="20677"/>
    <cellStyle name="Контрольная ячейка 87 2 5" xfId="20676"/>
    <cellStyle name="Контрольная ячейка 87 2 6" xfId="20675"/>
    <cellStyle name="Контрольная ячейка 87 3" xfId="20674"/>
    <cellStyle name="Контрольная ячейка 87 4" xfId="20673"/>
    <cellStyle name="Контрольная ячейка 87 5" xfId="20672"/>
    <cellStyle name="Контрольная ячейка 87 6" xfId="20671"/>
    <cellStyle name="Контрольная ячейка 87 7" xfId="20670"/>
    <cellStyle name="Контрольная ячейка 87 8" xfId="20669"/>
    <cellStyle name="Контрольная ячейка 88" xfId="20668"/>
    <cellStyle name="Контрольная ячейка 88 2" xfId="20667"/>
    <cellStyle name="Контрольная ячейка 88 2 2" xfId="20666"/>
    <cellStyle name="Контрольная ячейка 88 2 3" xfId="20665"/>
    <cellStyle name="Контрольная ячейка 88 2 4" xfId="20664"/>
    <cellStyle name="Контрольная ячейка 88 2 5" xfId="20663"/>
    <cellStyle name="Контрольная ячейка 88 2 6" xfId="20662"/>
    <cellStyle name="Контрольная ячейка 88 3" xfId="20661"/>
    <cellStyle name="Контрольная ячейка 88 4" xfId="20660"/>
    <cellStyle name="Контрольная ячейка 88 5" xfId="20659"/>
    <cellStyle name="Контрольная ячейка 88 6" xfId="20658"/>
    <cellStyle name="Контрольная ячейка 88 7" xfId="20657"/>
    <cellStyle name="Контрольная ячейка 88 8" xfId="20656"/>
    <cellStyle name="Контрольная ячейка 89" xfId="20655"/>
    <cellStyle name="Контрольная ячейка 89 2" xfId="20654"/>
    <cellStyle name="Контрольная ячейка 89 2 2" xfId="20653"/>
    <cellStyle name="Контрольная ячейка 89 2 3" xfId="20652"/>
    <cellStyle name="Контрольная ячейка 89 2 4" xfId="20651"/>
    <cellStyle name="Контрольная ячейка 89 2 5" xfId="20650"/>
    <cellStyle name="Контрольная ячейка 89 2 6" xfId="20649"/>
    <cellStyle name="Контрольная ячейка 89 3" xfId="20648"/>
    <cellStyle name="Контрольная ячейка 89 4" xfId="20647"/>
    <cellStyle name="Контрольная ячейка 89 5" xfId="20646"/>
    <cellStyle name="Контрольная ячейка 89 6" xfId="20645"/>
    <cellStyle name="Контрольная ячейка 89 7" xfId="20644"/>
    <cellStyle name="Контрольная ячейка 89 8" xfId="20643"/>
    <cellStyle name="Контрольная ячейка 9" xfId="20642"/>
    <cellStyle name="Контрольная ячейка 9 2" xfId="20641"/>
    <cellStyle name="Контрольная ячейка 9 2 2" xfId="20640"/>
    <cellStyle name="Контрольная ячейка 9 2 3" xfId="20639"/>
    <cellStyle name="Контрольная ячейка 9 2 4" xfId="20638"/>
    <cellStyle name="Контрольная ячейка 9 2 5" xfId="20637"/>
    <cellStyle name="Контрольная ячейка 9 2 6" xfId="20636"/>
    <cellStyle name="Контрольная ячейка 9 3" xfId="20635"/>
    <cellStyle name="Контрольная ячейка 9 4" xfId="20634"/>
    <cellStyle name="Контрольная ячейка 9 5" xfId="20633"/>
    <cellStyle name="Контрольная ячейка 9 6" xfId="20632"/>
    <cellStyle name="Контрольная ячейка 9 7" xfId="20631"/>
    <cellStyle name="Контрольная ячейка 9 8" xfId="20630"/>
    <cellStyle name="Контрольная ячейка 90" xfId="20629"/>
    <cellStyle name="Контрольная ячейка 90 2" xfId="20628"/>
    <cellStyle name="Контрольная ячейка 90 2 2" xfId="20627"/>
    <cellStyle name="Контрольная ячейка 90 2 3" xfId="20626"/>
    <cellStyle name="Контрольная ячейка 90 2 4" xfId="20625"/>
    <cellStyle name="Контрольная ячейка 90 2 5" xfId="20624"/>
    <cellStyle name="Контрольная ячейка 90 2 6" xfId="20623"/>
    <cellStyle name="Контрольная ячейка 90 3" xfId="20622"/>
    <cellStyle name="Контрольная ячейка 90 4" xfId="20621"/>
    <cellStyle name="Контрольная ячейка 90 5" xfId="20620"/>
    <cellStyle name="Контрольная ячейка 90 6" xfId="20619"/>
    <cellStyle name="Контрольная ячейка 90 7" xfId="20618"/>
    <cellStyle name="Контрольная ячейка 90 8" xfId="20617"/>
    <cellStyle name="Контрольная ячейка 91" xfId="20616"/>
    <cellStyle name="Контрольная ячейка 91 2" xfId="20615"/>
    <cellStyle name="Контрольная ячейка 91 2 2" xfId="20614"/>
    <cellStyle name="Контрольная ячейка 91 2 3" xfId="20613"/>
    <cellStyle name="Контрольная ячейка 91 2 4" xfId="20612"/>
    <cellStyle name="Контрольная ячейка 91 2 5" xfId="20611"/>
    <cellStyle name="Контрольная ячейка 91 2 6" xfId="20610"/>
    <cellStyle name="Контрольная ячейка 91 3" xfId="20609"/>
    <cellStyle name="Контрольная ячейка 91 4" xfId="20608"/>
    <cellStyle name="Контрольная ячейка 91 5" xfId="20607"/>
    <cellStyle name="Контрольная ячейка 91 6" xfId="20606"/>
    <cellStyle name="Контрольная ячейка 91 7" xfId="20605"/>
    <cellStyle name="Контрольная ячейка 91 8" xfId="20604"/>
    <cellStyle name="Контрольная ячейка 92" xfId="20603"/>
    <cellStyle name="Контрольная ячейка 92 2" xfId="20602"/>
    <cellStyle name="Контрольная ячейка 92 2 2" xfId="20601"/>
    <cellStyle name="Контрольная ячейка 92 2 3" xfId="20600"/>
    <cellStyle name="Контрольная ячейка 92 2 4" xfId="20599"/>
    <cellStyle name="Контрольная ячейка 92 2 5" xfId="20598"/>
    <cellStyle name="Контрольная ячейка 92 2 6" xfId="20597"/>
    <cellStyle name="Контрольная ячейка 92 3" xfId="20596"/>
    <cellStyle name="Контрольная ячейка 92 4" xfId="20595"/>
    <cellStyle name="Контрольная ячейка 92 5" xfId="20594"/>
    <cellStyle name="Контрольная ячейка 92 6" xfId="20593"/>
    <cellStyle name="Контрольная ячейка 92 7" xfId="20592"/>
    <cellStyle name="Контрольная ячейка 92 8" xfId="20591"/>
    <cellStyle name="Контрольная ячейка 93" xfId="20590"/>
    <cellStyle name="Контрольная ячейка 93 2" xfId="20589"/>
    <cellStyle name="Контрольная ячейка 93 2 2" xfId="20588"/>
    <cellStyle name="Контрольная ячейка 93 2 3" xfId="20587"/>
    <cellStyle name="Контрольная ячейка 93 2 4" xfId="20586"/>
    <cellStyle name="Контрольная ячейка 93 2 5" xfId="20585"/>
    <cellStyle name="Контрольная ячейка 93 2 6" xfId="20584"/>
    <cellStyle name="Контрольная ячейка 93 3" xfId="20583"/>
    <cellStyle name="Контрольная ячейка 93 4" xfId="20582"/>
    <cellStyle name="Контрольная ячейка 93 5" xfId="20581"/>
    <cellStyle name="Контрольная ячейка 93 6" xfId="20580"/>
    <cellStyle name="Контрольная ячейка 93 7" xfId="20579"/>
    <cellStyle name="Контрольная ячейка 93 8" xfId="20578"/>
    <cellStyle name="Контрольная ячейка 94" xfId="20577"/>
    <cellStyle name="Контрольная ячейка 94 2" xfId="20576"/>
    <cellStyle name="Контрольная ячейка 94 2 2" xfId="20575"/>
    <cellStyle name="Контрольная ячейка 94 2 3" xfId="20574"/>
    <cellStyle name="Контрольная ячейка 94 2 4" xfId="20573"/>
    <cellStyle name="Контрольная ячейка 94 2 5" xfId="20572"/>
    <cellStyle name="Контрольная ячейка 94 2 6" xfId="20571"/>
    <cellStyle name="Контрольная ячейка 94 3" xfId="20570"/>
    <cellStyle name="Контрольная ячейка 94 4" xfId="20569"/>
    <cellStyle name="Контрольная ячейка 94 5" xfId="20568"/>
    <cellStyle name="Контрольная ячейка 94 6" xfId="20567"/>
    <cellStyle name="Контрольная ячейка 94 7" xfId="20566"/>
    <cellStyle name="Контрольная ячейка 94 8" xfId="20565"/>
    <cellStyle name="Контрольная ячейка 95" xfId="20564"/>
    <cellStyle name="Контрольная ячейка 95 2" xfId="20563"/>
    <cellStyle name="Контрольная ячейка 95 2 2" xfId="20562"/>
    <cellStyle name="Контрольная ячейка 95 2 3" xfId="20561"/>
    <cellStyle name="Контрольная ячейка 95 2 4" xfId="20560"/>
    <cellStyle name="Контрольная ячейка 95 2 5" xfId="20559"/>
    <cellStyle name="Контрольная ячейка 95 2 6" xfId="20558"/>
    <cellStyle name="Контрольная ячейка 95 3" xfId="20557"/>
    <cellStyle name="Контрольная ячейка 95 4" xfId="20556"/>
    <cellStyle name="Контрольная ячейка 95 5" xfId="20555"/>
    <cellStyle name="Контрольная ячейка 95 6" xfId="20554"/>
    <cellStyle name="Контрольная ячейка 95 7" xfId="20553"/>
    <cellStyle name="Контрольная ячейка 95 8" xfId="20552"/>
    <cellStyle name="Контрольная ячейка 96" xfId="20551"/>
    <cellStyle name="Контрольная ячейка 96 2" xfId="20550"/>
    <cellStyle name="Контрольная ячейка 96 2 2" xfId="20549"/>
    <cellStyle name="Контрольная ячейка 96 2 3" xfId="20548"/>
    <cellStyle name="Контрольная ячейка 96 2 4" xfId="20547"/>
    <cellStyle name="Контрольная ячейка 96 2 5" xfId="20546"/>
    <cellStyle name="Контрольная ячейка 96 2 6" xfId="20545"/>
    <cellStyle name="Контрольная ячейка 96 3" xfId="20544"/>
    <cellStyle name="Контрольная ячейка 96 4" xfId="20543"/>
    <cellStyle name="Контрольная ячейка 96 5" xfId="20542"/>
    <cellStyle name="Контрольная ячейка 96 6" xfId="20541"/>
    <cellStyle name="Контрольная ячейка 96 7" xfId="20540"/>
    <cellStyle name="Контрольная ячейка 96 8" xfId="20539"/>
    <cellStyle name="Контрольная ячейка 97" xfId="20538"/>
    <cellStyle name="Контрольная ячейка 97 2" xfId="20537"/>
    <cellStyle name="Контрольная ячейка 97 2 2" xfId="20536"/>
    <cellStyle name="Контрольная ячейка 97 2 3" xfId="20535"/>
    <cellStyle name="Контрольная ячейка 97 2 4" xfId="20534"/>
    <cellStyle name="Контрольная ячейка 97 2 5" xfId="20533"/>
    <cellStyle name="Контрольная ячейка 97 2 6" xfId="20532"/>
    <cellStyle name="Контрольная ячейка 97 3" xfId="20531"/>
    <cellStyle name="Контрольная ячейка 97 4" xfId="20530"/>
    <cellStyle name="Контрольная ячейка 97 5" xfId="20529"/>
    <cellStyle name="Контрольная ячейка 97 6" xfId="20528"/>
    <cellStyle name="Контрольная ячейка 97 7" xfId="20527"/>
    <cellStyle name="Контрольная ячейка 97 8" xfId="20526"/>
    <cellStyle name="Контрольная ячейка 98" xfId="20525"/>
    <cellStyle name="Контрольная ячейка 98 2" xfId="20524"/>
    <cellStyle name="Контрольная ячейка 98 2 2" xfId="20523"/>
    <cellStyle name="Контрольная ячейка 98 2 3" xfId="20522"/>
    <cellStyle name="Контрольная ячейка 98 2 4" xfId="20521"/>
    <cellStyle name="Контрольная ячейка 98 2 5" xfId="20520"/>
    <cellStyle name="Контрольная ячейка 98 2 6" xfId="20519"/>
    <cellStyle name="Контрольная ячейка 98 3" xfId="20518"/>
    <cellStyle name="Контрольная ячейка 98 4" xfId="20517"/>
    <cellStyle name="Контрольная ячейка 98 5" xfId="20516"/>
    <cellStyle name="Контрольная ячейка 98 6" xfId="20515"/>
    <cellStyle name="Контрольная ячейка 98 7" xfId="20514"/>
    <cellStyle name="Контрольная ячейка 98 8" xfId="20513"/>
    <cellStyle name="Контрольная ячейка 99" xfId="20512"/>
    <cellStyle name="Контрольная ячейка 99 2" xfId="20511"/>
    <cellStyle name="Контрольная ячейка 99 2 2" xfId="20510"/>
    <cellStyle name="Контрольная ячейка 99 2 3" xfId="20509"/>
    <cellStyle name="Контрольная ячейка 99 2 4" xfId="20508"/>
    <cellStyle name="Контрольная ячейка 99 2 5" xfId="20507"/>
    <cellStyle name="Контрольная ячейка 99 2 6" xfId="20506"/>
    <cellStyle name="Контрольная ячейка 99 3" xfId="20505"/>
    <cellStyle name="Контрольная ячейка 99 4" xfId="20504"/>
    <cellStyle name="Контрольная ячейка 99 5" xfId="20503"/>
    <cellStyle name="Контрольная ячейка 99 6" xfId="20502"/>
    <cellStyle name="Контрольная ячейка 99 7" xfId="20501"/>
    <cellStyle name="Контрольная ячейка 99 8" xfId="20500"/>
    <cellStyle name="Название 10" xfId="20499"/>
    <cellStyle name="Название 10 2" xfId="20498"/>
    <cellStyle name="Название 10 2 2" xfId="20497"/>
    <cellStyle name="Название 10 2 3" xfId="20496"/>
    <cellStyle name="Название 10 2 4" xfId="20495"/>
    <cellStyle name="Название 10 2 5" xfId="20494"/>
    <cellStyle name="Название 10 2 6" xfId="20493"/>
    <cellStyle name="Название 10 3" xfId="20492"/>
    <cellStyle name="Название 10 4" xfId="20491"/>
    <cellStyle name="Название 10 5" xfId="20490"/>
    <cellStyle name="Название 10 6" xfId="20489"/>
    <cellStyle name="Название 10 7" xfId="20488"/>
    <cellStyle name="Название 10 8" xfId="20487"/>
    <cellStyle name="Название 100" xfId="20486"/>
    <cellStyle name="Название 100 2" xfId="20485"/>
    <cellStyle name="Название 100 2 2" xfId="20484"/>
    <cellStyle name="Название 100 2 3" xfId="20483"/>
    <cellStyle name="Название 100 2 4" xfId="20482"/>
    <cellStyle name="Название 100 2 5" xfId="20481"/>
    <cellStyle name="Название 100 2 6" xfId="20480"/>
    <cellStyle name="Название 100 3" xfId="20479"/>
    <cellStyle name="Название 100 4" xfId="20478"/>
    <cellStyle name="Название 100 5" xfId="20477"/>
    <cellStyle name="Название 100 6" xfId="20476"/>
    <cellStyle name="Название 100 7" xfId="20475"/>
    <cellStyle name="Название 100 8" xfId="20474"/>
    <cellStyle name="Название 101" xfId="20473"/>
    <cellStyle name="Название 101 2" xfId="20472"/>
    <cellStyle name="Название 101 2 2" xfId="20471"/>
    <cellStyle name="Название 101 2 3" xfId="20470"/>
    <cellStyle name="Название 101 2 4" xfId="20469"/>
    <cellStyle name="Название 101 2 5" xfId="20468"/>
    <cellStyle name="Название 101 2 6" xfId="20467"/>
    <cellStyle name="Название 101 3" xfId="20466"/>
    <cellStyle name="Название 101 4" xfId="20465"/>
    <cellStyle name="Название 101 5" xfId="20464"/>
    <cellStyle name="Название 101 6" xfId="20463"/>
    <cellStyle name="Название 101 7" xfId="20462"/>
    <cellStyle name="Название 101 8" xfId="20461"/>
    <cellStyle name="Название 102" xfId="20460"/>
    <cellStyle name="Название 102 2" xfId="20459"/>
    <cellStyle name="Название 102 2 2" xfId="20458"/>
    <cellStyle name="Название 102 2 3" xfId="20457"/>
    <cellStyle name="Название 102 2 4" xfId="20456"/>
    <cellStyle name="Название 102 2 5" xfId="20455"/>
    <cellStyle name="Название 102 2 6" xfId="20454"/>
    <cellStyle name="Название 102 3" xfId="20453"/>
    <cellStyle name="Название 102 4" xfId="20452"/>
    <cellStyle name="Название 102 5" xfId="20451"/>
    <cellStyle name="Название 102 6" xfId="20450"/>
    <cellStyle name="Название 102 7" xfId="20449"/>
    <cellStyle name="Название 102 8" xfId="20448"/>
    <cellStyle name="Название 103" xfId="20447"/>
    <cellStyle name="Название 103 2" xfId="20446"/>
    <cellStyle name="Название 103 2 2" xfId="20445"/>
    <cellStyle name="Название 103 2 3" xfId="20444"/>
    <cellStyle name="Название 103 2 4" xfId="20443"/>
    <cellStyle name="Название 103 2 5" xfId="20442"/>
    <cellStyle name="Название 103 2 6" xfId="20441"/>
    <cellStyle name="Название 103 3" xfId="20440"/>
    <cellStyle name="Название 103 4" xfId="20439"/>
    <cellStyle name="Название 103 5" xfId="20438"/>
    <cellStyle name="Название 103 6" xfId="20437"/>
    <cellStyle name="Название 103 7" xfId="20436"/>
    <cellStyle name="Название 103 8" xfId="20435"/>
    <cellStyle name="Название 104" xfId="20434"/>
    <cellStyle name="Название 104 2" xfId="20433"/>
    <cellStyle name="Название 104 2 2" xfId="20432"/>
    <cellStyle name="Название 104 2 3" xfId="20431"/>
    <cellStyle name="Название 104 2 4" xfId="20430"/>
    <cellStyle name="Название 104 2 5" xfId="20429"/>
    <cellStyle name="Название 104 2 6" xfId="20428"/>
    <cellStyle name="Название 104 3" xfId="20427"/>
    <cellStyle name="Название 104 4" xfId="20426"/>
    <cellStyle name="Название 104 5" xfId="20425"/>
    <cellStyle name="Название 104 6" xfId="20424"/>
    <cellStyle name="Название 104 7" xfId="20423"/>
    <cellStyle name="Название 104 8" xfId="20422"/>
    <cellStyle name="Название 105" xfId="20421"/>
    <cellStyle name="Название 105 2" xfId="20420"/>
    <cellStyle name="Название 105 2 2" xfId="20419"/>
    <cellStyle name="Название 105 2 3" xfId="20418"/>
    <cellStyle name="Название 105 2 4" xfId="20417"/>
    <cellStyle name="Название 105 2 5" xfId="20416"/>
    <cellStyle name="Название 105 2 6" xfId="20415"/>
    <cellStyle name="Название 105 3" xfId="20414"/>
    <cellStyle name="Название 105 4" xfId="20413"/>
    <cellStyle name="Название 105 5" xfId="20412"/>
    <cellStyle name="Название 105 6" xfId="20411"/>
    <cellStyle name="Название 105 7" xfId="20410"/>
    <cellStyle name="Название 105 8" xfId="20409"/>
    <cellStyle name="Название 106" xfId="20408"/>
    <cellStyle name="Название 106 2" xfId="20407"/>
    <cellStyle name="Название 106 2 2" xfId="20406"/>
    <cellStyle name="Название 106 2 3" xfId="20405"/>
    <cellStyle name="Название 106 2 4" xfId="20404"/>
    <cellStyle name="Название 106 2 5" xfId="20403"/>
    <cellStyle name="Название 106 2 6" xfId="20402"/>
    <cellStyle name="Название 106 3" xfId="20401"/>
    <cellStyle name="Название 106 4" xfId="20400"/>
    <cellStyle name="Название 106 5" xfId="20399"/>
    <cellStyle name="Название 106 6" xfId="20398"/>
    <cellStyle name="Название 106 7" xfId="20397"/>
    <cellStyle name="Название 106 8" xfId="20396"/>
    <cellStyle name="Название 107" xfId="20395"/>
    <cellStyle name="Название 107 2" xfId="20394"/>
    <cellStyle name="Название 107 2 2" xfId="20393"/>
    <cellStyle name="Название 107 2 3" xfId="20392"/>
    <cellStyle name="Название 107 2 4" xfId="20391"/>
    <cellStyle name="Название 107 2 5" xfId="20390"/>
    <cellStyle name="Название 107 2 6" xfId="20389"/>
    <cellStyle name="Название 107 3" xfId="20388"/>
    <cellStyle name="Название 107 4" xfId="20387"/>
    <cellStyle name="Название 107 5" xfId="20386"/>
    <cellStyle name="Название 107 6" xfId="20385"/>
    <cellStyle name="Название 107 7" xfId="20384"/>
    <cellStyle name="Название 107 8" xfId="20383"/>
    <cellStyle name="Название 108" xfId="20382"/>
    <cellStyle name="Название 108 2" xfId="20381"/>
    <cellStyle name="Название 108 2 2" xfId="20380"/>
    <cellStyle name="Название 108 2 3" xfId="20379"/>
    <cellStyle name="Название 108 2 4" xfId="20378"/>
    <cellStyle name="Название 108 2 5" xfId="20377"/>
    <cellStyle name="Название 108 2 6" xfId="20376"/>
    <cellStyle name="Название 108 3" xfId="20375"/>
    <cellStyle name="Название 108 4" xfId="20374"/>
    <cellStyle name="Название 108 5" xfId="20373"/>
    <cellStyle name="Название 108 6" xfId="20372"/>
    <cellStyle name="Название 108 7" xfId="20371"/>
    <cellStyle name="Название 108 8" xfId="20370"/>
    <cellStyle name="Название 109" xfId="20369"/>
    <cellStyle name="Название 109 2" xfId="20368"/>
    <cellStyle name="Название 109 2 2" xfId="20367"/>
    <cellStyle name="Название 109 2 3" xfId="20366"/>
    <cellStyle name="Название 109 2 4" xfId="20365"/>
    <cellStyle name="Название 109 2 5" xfId="20364"/>
    <cellStyle name="Название 109 2 6" xfId="20363"/>
    <cellStyle name="Название 109 3" xfId="20362"/>
    <cellStyle name="Название 109 4" xfId="20361"/>
    <cellStyle name="Название 109 5" xfId="20360"/>
    <cellStyle name="Название 109 6" xfId="20359"/>
    <cellStyle name="Название 109 7" xfId="20358"/>
    <cellStyle name="Название 109 8" xfId="20357"/>
    <cellStyle name="Название 11" xfId="20356"/>
    <cellStyle name="Название 11 2" xfId="20355"/>
    <cellStyle name="Название 11 2 2" xfId="20354"/>
    <cellStyle name="Название 11 2 3" xfId="20353"/>
    <cellStyle name="Название 11 2 4" xfId="20352"/>
    <cellStyle name="Название 11 2 5" xfId="20351"/>
    <cellStyle name="Название 11 2 6" xfId="20350"/>
    <cellStyle name="Название 11 3" xfId="20349"/>
    <cellStyle name="Название 11 4" xfId="20348"/>
    <cellStyle name="Название 11 5" xfId="20347"/>
    <cellStyle name="Название 11 6" xfId="20346"/>
    <cellStyle name="Название 11 7" xfId="20345"/>
    <cellStyle name="Название 11 8" xfId="20344"/>
    <cellStyle name="Название 110" xfId="20343"/>
    <cellStyle name="Название 110 2" xfId="20342"/>
    <cellStyle name="Название 110 2 2" xfId="20341"/>
    <cellStyle name="Название 110 2 3" xfId="20340"/>
    <cellStyle name="Название 110 2 4" xfId="20339"/>
    <cellStyle name="Название 110 2 5" xfId="20338"/>
    <cellStyle name="Название 110 2 6" xfId="20337"/>
    <cellStyle name="Название 110 3" xfId="20336"/>
    <cellStyle name="Название 110 4" xfId="20335"/>
    <cellStyle name="Название 110 5" xfId="20334"/>
    <cellStyle name="Название 110 6" xfId="20333"/>
    <cellStyle name="Название 110 7" xfId="20332"/>
    <cellStyle name="Название 110 8" xfId="20331"/>
    <cellStyle name="Название 111" xfId="20330"/>
    <cellStyle name="Название 111 2" xfId="20329"/>
    <cellStyle name="Название 111 2 2" xfId="20328"/>
    <cellStyle name="Название 111 2 3" xfId="20327"/>
    <cellStyle name="Название 111 2 4" xfId="20326"/>
    <cellStyle name="Название 111 2 5" xfId="20325"/>
    <cellStyle name="Название 111 2 6" xfId="20324"/>
    <cellStyle name="Название 111 3" xfId="20323"/>
    <cellStyle name="Название 111 4" xfId="20322"/>
    <cellStyle name="Название 111 5" xfId="20321"/>
    <cellStyle name="Название 111 6" xfId="20320"/>
    <cellStyle name="Название 111 7" xfId="20319"/>
    <cellStyle name="Название 111 8" xfId="20318"/>
    <cellStyle name="Название 112" xfId="20317"/>
    <cellStyle name="Название 112 2" xfId="20316"/>
    <cellStyle name="Название 112 2 2" xfId="20315"/>
    <cellStyle name="Название 112 2 3" xfId="20314"/>
    <cellStyle name="Название 112 2 4" xfId="20313"/>
    <cellStyle name="Название 112 2 5" xfId="20312"/>
    <cellStyle name="Название 112 2 6" xfId="20311"/>
    <cellStyle name="Название 112 3" xfId="20310"/>
    <cellStyle name="Название 112 4" xfId="20309"/>
    <cellStyle name="Название 112 5" xfId="20308"/>
    <cellStyle name="Название 112 6" xfId="20307"/>
    <cellStyle name="Название 112 7" xfId="20306"/>
    <cellStyle name="Название 112 8" xfId="20305"/>
    <cellStyle name="Название 113" xfId="20304"/>
    <cellStyle name="Название 113 2" xfId="20303"/>
    <cellStyle name="Название 113 2 2" xfId="20302"/>
    <cellStyle name="Название 113 2 3" xfId="20301"/>
    <cellStyle name="Название 113 2 4" xfId="20300"/>
    <cellStyle name="Название 113 2 5" xfId="20299"/>
    <cellStyle name="Название 113 2 6" xfId="20298"/>
    <cellStyle name="Название 113 3" xfId="20297"/>
    <cellStyle name="Название 113 4" xfId="20296"/>
    <cellStyle name="Название 113 5" xfId="20295"/>
    <cellStyle name="Название 113 6" xfId="20294"/>
    <cellStyle name="Название 113 7" xfId="20293"/>
    <cellStyle name="Название 113 8" xfId="20292"/>
    <cellStyle name="Название 114" xfId="20291"/>
    <cellStyle name="Название 114 2" xfId="20290"/>
    <cellStyle name="Название 114 2 2" xfId="20289"/>
    <cellStyle name="Название 114 2 3" xfId="20288"/>
    <cellStyle name="Название 114 2 4" xfId="20287"/>
    <cellStyle name="Название 114 2 5" xfId="20286"/>
    <cellStyle name="Название 114 2 6" xfId="20285"/>
    <cellStyle name="Название 114 3" xfId="20284"/>
    <cellStyle name="Название 114 4" xfId="20283"/>
    <cellStyle name="Название 114 5" xfId="20282"/>
    <cellStyle name="Название 114 6" xfId="20281"/>
    <cellStyle name="Название 114 7" xfId="20280"/>
    <cellStyle name="Название 114 8" xfId="20279"/>
    <cellStyle name="Название 115" xfId="20278"/>
    <cellStyle name="Название 115 2" xfId="20277"/>
    <cellStyle name="Название 115 2 2" xfId="20276"/>
    <cellStyle name="Название 115 2 3" xfId="20275"/>
    <cellStyle name="Название 115 2 4" xfId="20274"/>
    <cellStyle name="Название 115 2 5" xfId="20273"/>
    <cellStyle name="Название 115 2 6" xfId="20272"/>
    <cellStyle name="Название 115 3" xfId="20271"/>
    <cellStyle name="Название 115 4" xfId="20270"/>
    <cellStyle name="Название 115 5" xfId="20269"/>
    <cellStyle name="Название 115 6" xfId="20268"/>
    <cellStyle name="Название 115 7" xfId="20267"/>
    <cellStyle name="Название 115 8" xfId="20266"/>
    <cellStyle name="Название 116" xfId="20265"/>
    <cellStyle name="Название 116 2" xfId="20264"/>
    <cellStyle name="Название 116 2 2" xfId="20263"/>
    <cellStyle name="Название 116 2 3" xfId="20262"/>
    <cellStyle name="Название 116 2 4" xfId="20261"/>
    <cellStyle name="Название 116 2 5" xfId="20260"/>
    <cellStyle name="Название 116 2 6" xfId="20259"/>
    <cellStyle name="Название 116 3" xfId="20258"/>
    <cellStyle name="Название 116 4" xfId="20257"/>
    <cellStyle name="Название 116 5" xfId="20256"/>
    <cellStyle name="Название 116 6" xfId="20255"/>
    <cellStyle name="Название 116 7" xfId="20254"/>
    <cellStyle name="Название 116 8" xfId="20253"/>
    <cellStyle name="Название 117" xfId="20252"/>
    <cellStyle name="Название 117 2" xfId="20251"/>
    <cellStyle name="Название 117 2 2" xfId="20250"/>
    <cellStyle name="Название 117 2 3" xfId="20249"/>
    <cellStyle name="Название 117 2 4" xfId="20248"/>
    <cellStyle name="Название 117 2 5" xfId="20247"/>
    <cellStyle name="Название 117 2 6" xfId="20246"/>
    <cellStyle name="Название 117 3" xfId="20245"/>
    <cellStyle name="Название 117 4" xfId="20244"/>
    <cellStyle name="Название 117 5" xfId="20243"/>
    <cellStyle name="Название 117 6" xfId="20242"/>
    <cellStyle name="Название 117 7" xfId="20241"/>
    <cellStyle name="Название 117 8" xfId="20240"/>
    <cellStyle name="Название 118" xfId="20239"/>
    <cellStyle name="Название 118 2" xfId="20238"/>
    <cellStyle name="Название 118 2 2" xfId="20237"/>
    <cellStyle name="Название 118 2 3" xfId="20236"/>
    <cellStyle name="Название 118 2 4" xfId="20235"/>
    <cellStyle name="Название 118 2 5" xfId="20234"/>
    <cellStyle name="Название 118 2 6" xfId="20233"/>
    <cellStyle name="Название 118 3" xfId="20232"/>
    <cellStyle name="Название 118 4" xfId="20231"/>
    <cellStyle name="Название 118 5" xfId="20230"/>
    <cellStyle name="Название 118 6" xfId="20229"/>
    <cellStyle name="Название 118 7" xfId="20228"/>
    <cellStyle name="Название 118 8" xfId="20227"/>
    <cellStyle name="Название 119" xfId="20226"/>
    <cellStyle name="Название 119 2" xfId="20225"/>
    <cellStyle name="Название 119 2 2" xfId="20224"/>
    <cellStyle name="Название 119 2 3" xfId="20223"/>
    <cellStyle name="Название 119 2 4" xfId="20222"/>
    <cellStyle name="Название 119 2 5" xfId="20221"/>
    <cellStyle name="Название 119 2 6" xfId="20220"/>
    <cellStyle name="Название 119 3" xfId="20219"/>
    <cellStyle name="Название 119 4" xfId="20218"/>
    <cellStyle name="Название 119 5" xfId="20217"/>
    <cellStyle name="Название 119 6" xfId="20216"/>
    <cellStyle name="Название 119 7" xfId="20215"/>
    <cellStyle name="Название 119 8" xfId="20214"/>
    <cellStyle name="Название 12" xfId="20213"/>
    <cellStyle name="Название 12 2" xfId="20212"/>
    <cellStyle name="Название 12 2 2" xfId="20211"/>
    <cellStyle name="Название 12 2 3" xfId="20210"/>
    <cellStyle name="Название 12 2 4" xfId="20209"/>
    <cellStyle name="Название 12 2 5" xfId="20208"/>
    <cellStyle name="Название 12 2 6" xfId="20207"/>
    <cellStyle name="Название 12 3" xfId="20206"/>
    <cellStyle name="Название 12 4" xfId="20205"/>
    <cellStyle name="Название 12 5" xfId="20204"/>
    <cellStyle name="Название 12 6" xfId="20203"/>
    <cellStyle name="Название 12 7" xfId="20202"/>
    <cellStyle name="Название 12 8" xfId="20201"/>
    <cellStyle name="Название 120" xfId="20200"/>
    <cellStyle name="Название 120 2" xfId="20199"/>
    <cellStyle name="Название 120 2 2" xfId="20198"/>
    <cellStyle name="Название 120 2 3" xfId="20197"/>
    <cellStyle name="Название 120 2 4" xfId="20196"/>
    <cellStyle name="Название 120 2 5" xfId="20195"/>
    <cellStyle name="Название 120 2 6" xfId="20194"/>
    <cellStyle name="Название 120 3" xfId="20193"/>
    <cellStyle name="Название 120 4" xfId="20192"/>
    <cellStyle name="Название 120 5" xfId="20191"/>
    <cellStyle name="Название 120 6" xfId="20190"/>
    <cellStyle name="Название 120 7" xfId="20189"/>
    <cellStyle name="Название 120 8" xfId="20188"/>
    <cellStyle name="Название 121" xfId="20187"/>
    <cellStyle name="Название 121 2" xfId="20186"/>
    <cellStyle name="Название 121 2 2" xfId="20185"/>
    <cellStyle name="Название 121 2 3" xfId="20184"/>
    <cellStyle name="Название 121 2 4" xfId="20183"/>
    <cellStyle name="Название 121 2 5" xfId="20182"/>
    <cellStyle name="Название 121 2 6" xfId="20181"/>
    <cellStyle name="Название 121 3" xfId="20180"/>
    <cellStyle name="Название 121 4" xfId="20179"/>
    <cellStyle name="Название 121 5" xfId="20178"/>
    <cellStyle name="Название 121 6" xfId="20177"/>
    <cellStyle name="Название 121 7" xfId="20176"/>
    <cellStyle name="Название 121 8" xfId="20175"/>
    <cellStyle name="Название 122" xfId="20174"/>
    <cellStyle name="Название 122 2" xfId="20173"/>
    <cellStyle name="Название 122 2 2" xfId="20172"/>
    <cellStyle name="Название 122 2 3" xfId="20171"/>
    <cellStyle name="Название 122 2 4" xfId="20170"/>
    <cellStyle name="Название 122 2 5" xfId="20169"/>
    <cellStyle name="Название 122 2 6" xfId="20168"/>
    <cellStyle name="Название 122 3" xfId="20167"/>
    <cellStyle name="Название 122 4" xfId="20166"/>
    <cellStyle name="Название 122 5" xfId="20165"/>
    <cellStyle name="Название 122 6" xfId="20164"/>
    <cellStyle name="Название 122 7" xfId="20163"/>
    <cellStyle name="Название 122 8" xfId="20162"/>
    <cellStyle name="Название 123" xfId="20161"/>
    <cellStyle name="Название 123 2" xfId="20160"/>
    <cellStyle name="Название 123 2 2" xfId="20159"/>
    <cellStyle name="Название 123 2 3" xfId="20158"/>
    <cellStyle name="Название 123 2 4" xfId="20157"/>
    <cellStyle name="Название 123 2 5" xfId="20156"/>
    <cellStyle name="Название 123 2 6" xfId="20155"/>
    <cellStyle name="Название 123 3" xfId="20154"/>
    <cellStyle name="Название 123 4" xfId="20153"/>
    <cellStyle name="Название 123 5" xfId="20152"/>
    <cellStyle name="Название 123 6" xfId="20151"/>
    <cellStyle name="Название 123 7" xfId="20150"/>
    <cellStyle name="Название 123 8" xfId="20149"/>
    <cellStyle name="Название 124" xfId="20148"/>
    <cellStyle name="Название 124 2" xfId="20147"/>
    <cellStyle name="Название 124 2 2" xfId="20146"/>
    <cellStyle name="Название 124 2 3" xfId="20145"/>
    <cellStyle name="Название 124 2 4" xfId="20144"/>
    <cellStyle name="Название 124 2 5" xfId="20143"/>
    <cellStyle name="Название 124 2 6" xfId="20142"/>
    <cellStyle name="Название 124 3" xfId="20141"/>
    <cellStyle name="Название 124 4" xfId="20140"/>
    <cellStyle name="Название 124 5" xfId="20139"/>
    <cellStyle name="Название 124 6" xfId="20138"/>
    <cellStyle name="Название 124 7" xfId="20137"/>
    <cellStyle name="Название 124 8" xfId="20136"/>
    <cellStyle name="Название 125" xfId="20135"/>
    <cellStyle name="Название 125 2" xfId="20134"/>
    <cellStyle name="Название 125 2 2" xfId="20133"/>
    <cellStyle name="Название 125 2 3" xfId="20132"/>
    <cellStyle name="Название 125 2 4" xfId="20131"/>
    <cellStyle name="Название 125 2 5" xfId="20130"/>
    <cellStyle name="Название 125 2 6" xfId="20129"/>
    <cellStyle name="Название 125 3" xfId="20128"/>
    <cellStyle name="Название 125 4" xfId="20127"/>
    <cellStyle name="Название 125 5" xfId="20126"/>
    <cellStyle name="Название 125 6" xfId="20125"/>
    <cellStyle name="Название 125 7" xfId="20124"/>
    <cellStyle name="Название 125 8" xfId="20123"/>
    <cellStyle name="Название 126" xfId="20122"/>
    <cellStyle name="Название 126 2" xfId="20121"/>
    <cellStyle name="Название 126 2 2" xfId="20120"/>
    <cellStyle name="Название 126 2 3" xfId="20119"/>
    <cellStyle name="Название 126 2 4" xfId="20118"/>
    <cellStyle name="Название 126 2 5" xfId="20117"/>
    <cellStyle name="Название 126 2 6" xfId="20116"/>
    <cellStyle name="Название 126 3" xfId="20115"/>
    <cellStyle name="Название 126 4" xfId="20114"/>
    <cellStyle name="Название 126 5" xfId="20113"/>
    <cellStyle name="Название 126 6" xfId="20112"/>
    <cellStyle name="Название 126 7" xfId="20111"/>
    <cellStyle name="Название 126 8" xfId="20110"/>
    <cellStyle name="Название 127" xfId="20109"/>
    <cellStyle name="Название 127 2" xfId="20108"/>
    <cellStyle name="Название 127 2 2" xfId="20107"/>
    <cellStyle name="Название 127 2 3" xfId="20106"/>
    <cellStyle name="Название 127 2 4" xfId="20105"/>
    <cellStyle name="Название 127 2 5" xfId="20104"/>
    <cellStyle name="Название 127 2 6" xfId="20103"/>
    <cellStyle name="Название 127 3" xfId="20102"/>
    <cellStyle name="Название 127 4" xfId="20101"/>
    <cellStyle name="Название 127 5" xfId="20100"/>
    <cellStyle name="Название 127 6" xfId="20099"/>
    <cellStyle name="Название 127 7" xfId="20098"/>
    <cellStyle name="Название 127 8" xfId="20097"/>
    <cellStyle name="Название 128" xfId="20096"/>
    <cellStyle name="Название 128 2" xfId="20095"/>
    <cellStyle name="Название 128 2 2" xfId="20094"/>
    <cellStyle name="Название 128 2 3" xfId="20093"/>
    <cellStyle name="Название 128 2 4" xfId="20092"/>
    <cellStyle name="Название 128 2 5" xfId="20091"/>
    <cellStyle name="Название 128 2 6" xfId="20090"/>
    <cellStyle name="Название 128 3" xfId="20089"/>
    <cellStyle name="Название 128 4" xfId="20088"/>
    <cellStyle name="Название 128 5" xfId="20087"/>
    <cellStyle name="Название 128 6" xfId="20086"/>
    <cellStyle name="Название 128 7" xfId="20085"/>
    <cellStyle name="Название 128 8" xfId="20084"/>
    <cellStyle name="Название 129" xfId="20083"/>
    <cellStyle name="Название 129 2" xfId="20082"/>
    <cellStyle name="Название 129 2 2" xfId="20081"/>
    <cellStyle name="Название 129 2 3" xfId="20080"/>
    <cellStyle name="Название 129 2 4" xfId="20079"/>
    <cellStyle name="Название 129 2 5" xfId="20078"/>
    <cellStyle name="Название 129 2 6" xfId="20077"/>
    <cellStyle name="Название 129 3" xfId="20076"/>
    <cellStyle name="Название 129 4" xfId="20075"/>
    <cellStyle name="Название 129 5" xfId="20074"/>
    <cellStyle name="Название 129 6" xfId="20073"/>
    <cellStyle name="Название 129 7" xfId="20072"/>
    <cellStyle name="Название 129 8" xfId="20071"/>
    <cellStyle name="Название 13" xfId="20070"/>
    <cellStyle name="Название 13 2" xfId="20069"/>
    <cellStyle name="Название 13 2 2" xfId="20068"/>
    <cellStyle name="Название 13 2 3" xfId="20067"/>
    <cellStyle name="Название 13 2 4" xfId="20066"/>
    <cellStyle name="Название 13 2 5" xfId="20065"/>
    <cellStyle name="Название 13 2 6" xfId="20064"/>
    <cellStyle name="Название 13 3" xfId="20063"/>
    <cellStyle name="Название 13 4" xfId="20062"/>
    <cellStyle name="Название 13 5" xfId="20061"/>
    <cellStyle name="Название 13 6" xfId="20060"/>
    <cellStyle name="Название 13 7" xfId="20059"/>
    <cellStyle name="Название 13 8" xfId="20058"/>
    <cellStyle name="Название 130" xfId="20057"/>
    <cellStyle name="Название 130 2" xfId="20056"/>
    <cellStyle name="Название 130 2 2" xfId="20055"/>
    <cellStyle name="Название 130 2 3" xfId="20054"/>
    <cellStyle name="Название 130 2 4" xfId="20053"/>
    <cellStyle name="Название 130 2 5" xfId="20052"/>
    <cellStyle name="Название 130 2 6" xfId="20051"/>
    <cellStyle name="Название 130 3" xfId="20050"/>
    <cellStyle name="Название 130 4" xfId="20049"/>
    <cellStyle name="Название 130 5" xfId="20048"/>
    <cellStyle name="Название 130 6" xfId="20047"/>
    <cellStyle name="Название 130 7" xfId="20046"/>
    <cellStyle name="Название 130 8" xfId="20045"/>
    <cellStyle name="Название 131" xfId="20044"/>
    <cellStyle name="Название 131 2" xfId="20043"/>
    <cellStyle name="Название 131 2 2" xfId="20042"/>
    <cellStyle name="Название 131 2 3" xfId="20041"/>
    <cellStyle name="Название 131 2 4" xfId="20040"/>
    <cellStyle name="Название 131 2 5" xfId="20039"/>
    <cellStyle name="Название 131 2 6" xfId="20038"/>
    <cellStyle name="Название 131 3" xfId="20037"/>
    <cellStyle name="Название 131 4" xfId="20036"/>
    <cellStyle name="Название 131 5" xfId="20035"/>
    <cellStyle name="Название 131 6" xfId="20034"/>
    <cellStyle name="Название 131 7" xfId="20033"/>
    <cellStyle name="Название 131 8" xfId="20032"/>
    <cellStyle name="Название 132" xfId="20031"/>
    <cellStyle name="Название 132 2" xfId="20030"/>
    <cellStyle name="Название 132 2 2" xfId="20029"/>
    <cellStyle name="Название 132 2 3" xfId="20028"/>
    <cellStyle name="Название 132 2 4" xfId="20027"/>
    <cellStyle name="Название 132 2 5" xfId="20026"/>
    <cellStyle name="Название 132 2 6" xfId="20025"/>
    <cellStyle name="Название 132 3" xfId="20024"/>
    <cellStyle name="Название 132 4" xfId="20023"/>
    <cellStyle name="Название 132 5" xfId="20022"/>
    <cellStyle name="Название 132 6" xfId="20021"/>
    <cellStyle name="Название 132 7" xfId="20020"/>
    <cellStyle name="Название 132 8" xfId="20019"/>
    <cellStyle name="Название 133" xfId="20018"/>
    <cellStyle name="Название 133 2" xfId="20017"/>
    <cellStyle name="Название 133 2 2" xfId="20016"/>
    <cellStyle name="Название 133 2 3" xfId="20015"/>
    <cellStyle name="Название 133 2 4" xfId="20014"/>
    <cellStyle name="Название 133 2 5" xfId="20013"/>
    <cellStyle name="Название 133 2 6" xfId="20012"/>
    <cellStyle name="Название 133 3" xfId="20011"/>
    <cellStyle name="Название 133 4" xfId="20010"/>
    <cellStyle name="Название 133 5" xfId="20009"/>
    <cellStyle name="Название 133 6" xfId="20008"/>
    <cellStyle name="Название 133 7" xfId="20007"/>
    <cellStyle name="Название 133 8" xfId="20006"/>
    <cellStyle name="Название 134" xfId="20005"/>
    <cellStyle name="Название 134 2" xfId="20004"/>
    <cellStyle name="Название 134 2 2" xfId="20003"/>
    <cellStyle name="Название 134 2 3" xfId="20002"/>
    <cellStyle name="Название 134 2 4" xfId="20001"/>
    <cellStyle name="Название 134 2 5" xfId="20000"/>
    <cellStyle name="Название 134 2 6" xfId="19999"/>
    <cellStyle name="Название 134 3" xfId="19998"/>
    <cellStyle name="Название 134 4" xfId="19997"/>
    <cellStyle name="Название 134 5" xfId="19996"/>
    <cellStyle name="Название 134 6" xfId="19995"/>
    <cellStyle name="Название 134 7" xfId="19994"/>
    <cellStyle name="Название 134 8" xfId="19993"/>
    <cellStyle name="Название 135" xfId="19992"/>
    <cellStyle name="Название 135 2" xfId="19991"/>
    <cellStyle name="Название 135 2 2" xfId="19990"/>
    <cellStyle name="Название 135 2 3" xfId="19989"/>
    <cellStyle name="Название 135 2 4" xfId="19988"/>
    <cellStyle name="Название 135 2 5" xfId="19987"/>
    <cellStyle name="Название 135 2 6" xfId="19986"/>
    <cellStyle name="Название 135 3" xfId="19985"/>
    <cellStyle name="Название 135 4" xfId="19984"/>
    <cellStyle name="Название 135 5" xfId="19983"/>
    <cellStyle name="Название 135 6" xfId="19982"/>
    <cellStyle name="Название 135 7" xfId="19981"/>
    <cellStyle name="Название 135 8" xfId="19980"/>
    <cellStyle name="Название 136" xfId="19979"/>
    <cellStyle name="Название 136 2" xfId="19978"/>
    <cellStyle name="Название 136 2 2" xfId="19977"/>
    <cellStyle name="Название 136 2 3" xfId="19976"/>
    <cellStyle name="Название 136 2 4" xfId="19975"/>
    <cellStyle name="Название 136 2 5" xfId="19974"/>
    <cellStyle name="Название 136 2 6" xfId="19973"/>
    <cellStyle name="Название 136 3" xfId="19972"/>
    <cellStyle name="Название 136 4" xfId="19971"/>
    <cellStyle name="Название 136 5" xfId="19970"/>
    <cellStyle name="Название 136 6" xfId="19969"/>
    <cellStyle name="Название 136 7" xfId="19968"/>
    <cellStyle name="Название 136 8" xfId="19967"/>
    <cellStyle name="Название 137" xfId="19966"/>
    <cellStyle name="Название 137 2" xfId="19965"/>
    <cellStyle name="Название 137 2 2" xfId="19964"/>
    <cellStyle name="Название 137 2 3" xfId="19963"/>
    <cellStyle name="Название 137 2 4" xfId="19962"/>
    <cellStyle name="Название 137 2 5" xfId="19961"/>
    <cellStyle name="Название 137 2 6" xfId="19960"/>
    <cellStyle name="Название 137 3" xfId="19959"/>
    <cellStyle name="Название 137 4" xfId="19958"/>
    <cellStyle name="Название 137 5" xfId="19957"/>
    <cellStyle name="Название 137 6" xfId="19956"/>
    <cellStyle name="Название 137 7" xfId="19955"/>
    <cellStyle name="Название 137 8" xfId="19954"/>
    <cellStyle name="Название 138" xfId="19953"/>
    <cellStyle name="Название 138 2" xfId="19952"/>
    <cellStyle name="Название 138 2 2" xfId="19951"/>
    <cellStyle name="Название 138 2 3" xfId="19950"/>
    <cellStyle name="Название 138 2 4" xfId="19949"/>
    <cellStyle name="Название 138 2 5" xfId="19948"/>
    <cellStyle name="Название 138 2 6" xfId="19947"/>
    <cellStyle name="Название 138 3" xfId="19946"/>
    <cellStyle name="Название 138 4" xfId="19945"/>
    <cellStyle name="Название 138 5" xfId="19944"/>
    <cellStyle name="Название 138 6" xfId="19943"/>
    <cellStyle name="Название 138 7" xfId="19942"/>
    <cellStyle name="Название 138 8" xfId="19941"/>
    <cellStyle name="Название 139" xfId="19940"/>
    <cellStyle name="Название 139 2" xfId="19939"/>
    <cellStyle name="Название 139 2 2" xfId="19938"/>
    <cellStyle name="Название 139 2 3" xfId="19937"/>
    <cellStyle name="Название 139 2 4" xfId="19936"/>
    <cellStyle name="Название 139 2 5" xfId="19935"/>
    <cellStyle name="Название 139 2 6" xfId="19934"/>
    <cellStyle name="Название 139 3" xfId="19933"/>
    <cellStyle name="Название 139 4" xfId="19932"/>
    <cellStyle name="Название 139 5" xfId="19931"/>
    <cellStyle name="Название 139 6" xfId="19930"/>
    <cellStyle name="Название 139 7" xfId="19929"/>
    <cellStyle name="Название 139 8" xfId="19928"/>
    <cellStyle name="Название 14" xfId="19927"/>
    <cellStyle name="Название 14 2" xfId="19926"/>
    <cellStyle name="Название 14 2 2" xfId="19925"/>
    <cellStyle name="Название 14 2 3" xfId="19924"/>
    <cellStyle name="Название 14 2 4" xfId="19923"/>
    <cellStyle name="Название 14 2 5" xfId="19922"/>
    <cellStyle name="Название 14 2 6" xfId="19921"/>
    <cellStyle name="Название 14 3" xfId="19920"/>
    <cellStyle name="Название 14 4" xfId="19919"/>
    <cellStyle name="Название 14 5" xfId="19918"/>
    <cellStyle name="Название 14 6" xfId="19917"/>
    <cellStyle name="Название 14 7" xfId="19916"/>
    <cellStyle name="Название 14 8" xfId="19915"/>
    <cellStyle name="Название 140" xfId="19914"/>
    <cellStyle name="Название 140 2" xfId="19913"/>
    <cellStyle name="Название 140 2 2" xfId="19912"/>
    <cellStyle name="Название 140 2 3" xfId="19911"/>
    <cellStyle name="Название 140 2 4" xfId="19910"/>
    <cellStyle name="Название 140 2 5" xfId="19909"/>
    <cellStyle name="Название 140 2 6" xfId="19908"/>
    <cellStyle name="Название 140 3" xfId="19907"/>
    <cellStyle name="Название 140 4" xfId="19906"/>
    <cellStyle name="Название 140 5" xfId="19905"/>
    <cellStyle name="Название 140 6" xfId="19904"/>
    <cellStyle name="Название 140 7" xfId="19903"/>
    <cellStyle name="Название 140 8" xfId="19902"/>
    <cellStyle name="Название 141" xfId="19901"/>
    <cellStyle name="Название 141 2" xfId="19900"/>
    <cellStyle name="Название 141 2 2" xfId="19899"/>
    <cellStyle name="Название 141 2 3" xfId="19898"/>
    <cellStyle name="Название 141 2 4" xfId="19897"/>
    <cellStyle name="Название 141 2 5" xfId="19896"/>
    <cellStyle name="Название 141 2 6" xfId="19895"/>
    <cellStyle name="Название 141 3" xfId="19894"/>
    <cellStyle name="Название 141 4" xfId="19893"/>
    <cellStyle name="Название 141 5" xfId="19892"/>
    <cellStyle name="Название 141 6" xfId="19891"/>
    <cellStyle name="Название 141 7" xfId="19890"/>
    <cellStyle name="Название 141 8" xfId="19889"/>
    <cellStyle name="Название 142" xfId="19888"/>
    <cellStyle name="Название 142 2" xfId="19887"/>
    <cellStyle name="Название 142 2 2" xfId="19886"/>
    <cellStyle name="Название 142 2 3" xfId="19885"/>
    <cellStyle name="Название 142 2 4" xfId="19884"/>
    <cellStyle name="Название 142 2 5" xfId="19883"/>
    <cellStyle name="Название 142 2 6" xfId="19882"/>
    <cellStyle name="Название 142 3" xfId="19881"/>
    <cellStyle name="Название 142 4" xfId="19880"/>
    <cellStyle name="Название 142 5" xfId="19879"/>
    <cellStyle name="Название 142 6" xfId="19878"/>
    <cellStyle name="Название 142 7" xfId="19877"/>
    <cellStyle name="Название 142 8" xfId="19876"/>
    <cellStyle name="Название 143" xfId="19875"/>
    <cellStyle name="Название 143 2" xfId="19874"/>
    <cellStyle name="Название 143 2 2" xfId="19873"/>
    <cellStyle name="Название 143 2 3" xfId="19872"/>
    <cellStyle name="Название 143 2 4" xfId="19871"/>
    <cellStyle name="Название 143 2 5" xfId="19870"/>
    <cellStyle name="Название 143 2 6" xfId="19869"/>
    <cellStyle name="Название 143 3" xfId="19868"/>
    <cellStyle name="Название 143 4" xfId="19867"/>
    <cellStyle name="Название 143 5" xfId="19866"/>
    <cellStyle name="Название 143 6" xfId="19865"/>
    <cellStyle name="Название 143 7" xfId="19864"/>
    <cellStyle name="Название 143 8" xfId="19863"/>
    <cellStyle name="Название 144" xfId="19862"/>
    <cellStyle name="Название 144 2" xfId="19861"/>
    <cellStyle name="Название 144 2 2" xfId="19860"/>
    <cellStyle name="Название 144 2 3" xfId="19859"/>
    <cellStyle name="Название 144 2 4" xfId="19858"/>
    <cellStyle name="Название 144 2 5" xfId="19857"/>
    <cellStyle name="Название 144 2 6" xfId="19856"/>
    <cellStyle name="Название 144 3" xfId="19855"/>
    <cellStyle name="Название 144 4" xfId="19854"/>
    <cellStyle name="Название 144 5" xfId="19853"/>
    <cellStyle name="Название 144 6" xfId="19852"/>
    <cellStyle name="Название 144 7" xfId="19851"/>
    <cellStyle name="Название 144 8" xfId="19850"/>
    <cellStyle name="Название 145" xfId="19849"/>
    <cellStyle name="Название 145 2" xfId="19848"/>
    <cellStyle name="Название 145 2 2" xfId="19847"/>
    <cellStyle name="Название 145 2 3" xfId="19846"/>
    <cellStyle name="Название 145 2 4" xfId="19845"/>
    <cellStyle name="Название 145 2 5" xfId="19844"/>
    <cellStyle name="Название 145 2 6" xfId="19843"/>
    <cellStyle name="Название 145 3" xfId="19842"/>
    <cellStyle name="Название 145 4" xfId="19841"/>
    <cellStyle name="Название 145 5" xfId="19840"/>
    <cellStyle name="Название 145 6" xfId="19839"/>
    <cellStyle name="Название 145 7" xfId="19838"/>
    <cellStyle name="Название 145 8" xfId="19837"/>
    <cellStyle name="Название 146" xfId="19836"/>
    <cellStyle name="Название 146 2" xfId="19835"/>
    <cellStyle name="Название 146 2 2" xfId="19834"/>
    <cellStyle name="Название 146 2 3" xfId="19833"/>
    <cellStyle name="Название 146 2 4" xfId="19832"/>
    <cellStyle name="Название 146 2 5" xfId="19831"/>
    <cellStyle name="Название 146 2 6" xfId="19830"/>
    <cellStyle name="Название 146 3" xfId="19829"/>
    <cellStyle name="Название 146 4" xfId="19828"/>
    <cellStyle name="Название 146 5" xfId="19827"/>
    <cellStyle name="Название 146 6" xfId="19826"/>
    <cellStyle name="Название 146 7" xfId="19825"/>
    <cellStyle name="Название 146 8" xfId="19824"/>
    <cellStyle name="Название 147" xfId="19823"/>
    <cellStyle name="Название 147 2" xfId="19822"/>
    <cellStyle name="Название 147 2 2" xfId="19821"/>
    <cellStyle name="Название 147 2 3" xfId="19820"/>
    <cellStyle name="Название 147 2 4" xfId="19819"/>
    <cellStyle name="Название 147 2 5" xfId="19818"/>
    <cellStyle name="Название 147 2 6" xfId="19817"/>
    <cellStyle name="Название 147 3" xfId="19816"/>
    <cellStyle name="Название 147 4" xfId="19815"/>
    <cellStyle name="Название 147 5" xfId="19814"/>
    <cellStyle name="Название 147 6" xfId="19813"/>
    <cellStyle name="Название 147 7" xfId="19812"/>
    <cellStyle name="Название 147 8" xfId="19811"/>
    <cellStyle name="Название 148" xfId="19810"/>
    <cellStyle name="Название 148 2" xfId="19809"/>
    <cellStyle name="Название 148 2 2" xfId="19808"/>
    <cellStyle name="Название 148 2 3" xfId="19807"/>
    <cellStyle name="Название 148 2 4" xfId="19806"/>
    <cellStyle name="Название 148 2 5" xfId="19805"/>
    <cellStyle name="Название 148 2 6" xfId="19804"/>
    <cellStyle name="Название 148 3" xfId="19803"/>
    <cellStyle name="Название 148 4" xfId="19802"/>
    <cellStyle name="Название 148 5" xfId="19801"/>
    <cellStyle name="Название 148 6" xfId="19800"/>
    <cellStyle name="Название 148 7" xfId="19799"/>
    <cellStyle name="Название 148 8" xfId="19798"/>
    <cellStyle name="Название 149" xfId="19797"/>
    <cellStyle name="Название 149 2" xfId="19796"/>
    <cellStyle name="Название 149 2 2" xfId="19795"/>
    <cellStyle name="Название 149 2 3" xfId="19794"/>
    <cellStyle name="Название 149 2 4" xfId="19793"/>
    <cellStyle name="Название 149 2 5" xfId="19792"/>
    <cellStyle name="Название 149 2 6" xfId="19791"/>
    <cellStyle name="Название 149 3" xfId="19790"/>
    <cellStyle name="Название 149 4" xfId="19789"/>
    <cellStyle name="Название 149 5" xfId="19788"/>
    <cellStyle name="Название 149 6" xfId="19787"/>
    <cellStyle name="Название 149 7" xfId="19786"/>
    <cellStyle name="Название 149 8" xfId="19785"/>
    <cellStyle name="Название 15" xfId="19784"/>
    <cellStyle name="Название 15 2" xfId="19783"/>
    <cellStyle name="Название 15 2 2" xfId="19782"/>
    <cellStyle name="Название 15 2 3" xfId="19781"/>
    <cellStyle name="Название 15 2 4" xfId="19780"/>
    <cellStyle name="Название 15 2 5" xfId="19779"/>
    <cellStyle name="Название 15 2 6" xfId="19778"/>
    <cellStyle name="Название 15 3" xfId="19777"/>
    <cellStyle name="Название 15 4" xfId="19776"/>
    <cellStyle name="Название 15 5" xfId="19775"/>
    <cellStyle name="Название 15 6" xfId="19774"/>
    <cellStyle name="Название 15 7" xfId="19773"/>
    <cellStyle name="Название 15 8" xfId="19772"/>
    <cellStyle name="Название 150" xfId="19771"/>
    <cellStyle name="Название 150 2" xfId="19770"/>
    <cellStyle name="Название 150 2 2" xfId="19769"/>
    <cellStyle name="Название 150 2 3" xfId="19768"/>
    <cellStyle name="Название 150 2 4" xfId="19767"/>
    <cellStyle name="Название 150 2 5" xfId="19766"/>
    <cellStyle name="Название 150 2 6" xfId="19765"/>
    <cellStyle name="Название 150 3" xfId="19764"/>
    <cellStyle name="Название 150 4" xfId="19763"/>
    <cellStyle name="Название 150 5" xfId="19762"/>
    <cellStyle name="Название 150 6" xfId="19761"/>
    <cellStyle name="Название 150 7" xfId="19760"/>
    <cellStyle name="Название 150 8" xfId="19759"/>
    <cellStyle name="Название 151" xfId="19758"/>
    <cellStyle name="Название 151 2" xfId="19757"/>
    <cellStyle name="Название 151 2 2" xfId="19756"/>
    <cellStyle name="Название 151 2 3" xfId="19755"/>
    <cellStyle name="Название 151 2 4" xfId="19754"/>
    <cellStyle name="Название 151 2 5" xfId="19753"/>
    <cellStyle name="Название 151 2 6" xfId="19752"/>
    <cellStyle name="Название 151 3" xfId="19751"/>
    <cellStyle name="Название 151 4" xfId="19750"/>
    <cellStyle name="Название 151 5" xfId="19749"/>
    <cellStyle name="Название 151 6" xfId="19748"/>
    <cellStyle name="Название 151 7" xfId="19747"/>
    <cellStyle name="Название 151 8" xfId="19746"/>
    <cellStyle name="Название 152" xfId="19745"/>
    <cellStyle name="Название 152 2" xfId="19744"/>
    <cellStyle name="Название 152 2 2" xfId="19743"/>
    <cellStyle name="Название 152 2 3" xfId="19742"/>
    <cellStyle name="Название 152 2 4" xfId="19741"/>
    <cellStyle name="Название 152 2 5" xfId="19740"/>
    <cellStyle name="Название 152 2 6" xfId="19739"/>
    <cellStyle name="Название 152 3" xfId="19738"/>
    <cellStyle name="Название 152 4" xfId="19737"/>
    <cellStyle name="Название 152 5" xfId="19736"/>
    <cellStyle name="Название 152 6" xfId="19735"/>
    <cellStyle name="Название 152 7" xfId="19734"/>
    <cellStyle name="Название 152 8" xfId="19733"/>
    <cellStyle name="Название 16" xfId="19732"/>
    <cellStyle name="Название 16 2" xfId="19731"/>
    <cellStyle name="Название 16 2 2" xfId="19730"/>
    <cellStyle name="Название 16 2 3" xfId="19729"/>
    <cellStyle name="Название 16 2 4" xfId="19728"/>
    <cellStyle name="Название 16 2 5" xfId="19727"/>
    <cellStyle name="Название 16 2 6" xfId="19726"/>
    <cellStyle name="Название 16 3" xfId="19725"/>
    <cellStyle name="Название 16 4" xfId="19724"/>
    <cellStyle name="Название 16 5" xfId="19723"/>
    <cellStyle name="Название 16 6" xfId="19722"/>
    <cellStyle name="Название 16 7" xfId="19721"/>
    <cellStyle name="Название 16 8" xfId="19720"/>
    <cellStyle name="Название 17" xfId="19719"/>
    <cellStyle name="Название 17 2" xfId="19718"/>
    <cellStyle name="Название 17 2 2" xfId="19717"/>
    <cellStyle name="Название 17 2 3" xfId="19716"/>
    <cellStyle name="Название 17 2 4" xfId="19715"/>
    <cellStyle name="Название 17 2 5" xfId="19714"/>
    <cellStyle name="Название 17 2 6" xfId="19713"/>
    <cellStyle name="Название 17 3" xfId="19712"/>
    <cellStyle name="Название 17 4" xfId="19711"/>
    <cellStyle name="Название 17 5" xfId="19710"/>
    <cellStyle name="Название 17 6" xfId="19709"/>
    <cellStyle name="Название 17 7" xfId="19708"/>
    <cellStyle name="Название 17 8" xfId="19707"/>
    <cellStyle name="Название 18" xfId="19706"/>
    <cellStyle name="Название 18 2" xfId="19705"/>
    <cellStyle name="Название 18 2 2" xfId="19704"/>
    <cellStyle name="Название 18 2 3" xfId="19703"/>
    <cellStyle name="Название 18 2 4" xfId="19702"/>
    <cellStyle name="Название 18 2 5" xfId="19701"/>
    <cellStyle name="Название 18 2 6" xfId="19700"/>
    <cellStyle name="Название 18 3" xfId="19699"/>
    <cellStyle name="Название 18 4" xfId="19698"/>
    <cellStyle name="Название 18 5" xfId="19697"/>
    <cellStyle name="Название 18 6" xfId="19696"/>
    <cellStyle name="Название 18 7" xfId="19695"/>
    <cellStyle name="Название 18 8" xfId="19694"/>
    <cellStyle name="Название 19" xfId="19693"/>
    <cellStyle name="Название 19 2" xfId="19692"/>
    <cellStyle name="Название 19 2 2" xfId="19691"/>
    <cellStyle name="Название 19 2 3" xfId="19690"/>
    <cellStyle name="Название 19 2 4" xfId="19689"/>
    <cellStyle name="Название 19 2 5" xfId="19688"/>
    <cellStyle name="Название 19 2 6" xfId="19687"/>
    <cellStyle name="Название 19 3" xfId="19686"/>
    <cellStyle name="Название 19 4" xfId="19685"/>
    <cellStyle name="Название 19 5" xfId="19684"/>
    <cellStyle name="Название 19 6" xfId="19683"/>
    <cellStyle name="Название 19 7" xfId="19682"/>
    <cellStyle name="Название 19 8" xfId="19681"/>
    <cellStyle name="Название 2" xfId="19680"/>
    <cellStyle name="Название 2 10" xfId="19679"/>
    <cellStyle name="Название 2 11" xfId="19678"/>
    <cellStyle name="Название 2 12" xfId="19677"/>
    <cellStyle name="Название 2 13" xfId="19676"/>
    <cellStyle name="Название 2 14" xfId="19675"/>
    <cellStyle name="Название 2 15" xfId="19674"/>
    <cellStyle name="Название 2 16" xfId="19673"/>
    <cellStyle name="Название 2 2" xfId="19672"/>
    <cellStyle name="Название 2 2 10" xfId="19671"/>
    <cellStyle name="Название 2 2 10 2" xfId="19670"/>
    <cellStyle name="Название 2 2 10 2 2" xfId="19669"/>
    <cellStyle name="Название 2 2 10 2 3" xfId="19668"/>
    <cellStyle name="Название 2 2 10 2 4" xfId="19667"/>
    <cellStyle name="Название 2 2 10 2 5" xfId="19666"/>
    <cellStyle name="Название 2 2 10 2 6" xfId="19665"/>
    <cellStyle name="Название 2 2 10 3" xfId="19664"/>
    <cellStyle name="Название 2 2 10 4" xfId="19663"/>
    <cellStyle name="Название 2 2 10 5" xfId="19662"/>
    <cellStyle name="Название 2 2 10 6" xfId="19661"/>
    <cellStyle name="Название 2 2 10 7" xfId="19660"/>
    <cellStyle name="Название 2 2 10 8" xfId="19659"/>
    <cellStyle name="Название 2 2 11" xfId="19658"/>
    <cellStyle name="Название 2 2 11 2" xfId="19657"/>
    <cellStyle name="Название 2 2 11 2 2" xfId="19656"/>
    <cellStyle name="Название 2 2 11 2 3" xfId="19655"/>
    <cellStyle name="Название 2 2 11 2 4" xfId="19654"/>
    <cellStyle name="Название 2 2 11 2 5" xfId="19653"/>
    <cellStyle name="Название 2 2 11 2 6" xfId="19652"/>
    <cellStyle name="Название 2 2 11 3" xfId="19651"/>
    <cellStyle name="Название 2 2 11 4" xfId="19650"/>
    <cellStyle name="Название 2 2 11 5" xfId="19649"/>
    <cellStyle name="Название 2 2 11 6" xfId="19648"/>
    <cellStyle name="Название 2 2 11 7" xfId="19647"/>
    <cellStyle name="Название 2 2 11 8" xfId="19646"/>
    <cellStyle name="Название 2 2 12" xfId="19645"/>
    <cellStyle name="Название 2 2 12 2" xfId="19644"/>
    <cellStyle name="Название 2 2 12 2 2" xfId="19643"/>
    <cellStyle name="Название 2 2 12 2 3" xfId="19642"/>
    <cellStyle name="Название 2 2 12 2 4" xfId="19641"/>
    <cellStyle name="Название 2 2 12 2 5" xfId="19640"/>
    <cellStyle name="Название 2 2 12 2 6" xfId="19639"/>
    <cellStyle name="Название 2 2 12 3" xfId="19638"/>
    <cellStyle name="Название 2 2 12 4" xfId="19637"/>
    <cellStyle name="Название 2 2 12 5" xfId="19636"/>
    <cellStyle name="Название 2 2 12 6" xfId="19635"/>
    <cellStyle name="Название 2 2 12 7" xfId="19634"/>
    <cellStyle name="Название 2 2 12 8" xfId="19633"/>
    <cellStyle name="Название 2 2 13" xfId="19632"/>
    <cellStyle name="Название 2 2 13 2" xfId="19631"/>
    <cellStyle name="Название 2 2 13 2 2" xfId="19630"/>
    <cellStyle name="Название 2 2 13 2 3" xfId="19629"/>
    <cellStyle name="Название 2 2 13 2 4" xfId="19628"/>
    <cellStyle name="Название 2 2 13 2 5" xfId="19627"/>
    <cellStyle name="Название 2 2 13 2 6" xfId="19626"/>
    <cellStyle name="Название 2 2 13 3" xfId="19625"/>
    <cellStyle name="Название 2 2 13 4" xfId="19624"/>
    <cellStyle name="Название 2 2 13 5" xfId="19623"/>
    <cellStyle name="Название 2 2 13 6" xfId="19622"/>
    <cellStyle name="Название 2 2 13 7" xfId="19621"/>
    <cellStyle name="Название 2 2 13 8" xfId="19620"/>
    <cellStyle name="Название 2 2 14" xfId="19619"/>
    <cellStyle name="Название 2 2 14 2" xfId="19618"/>
    <cellStyle name="Название 2 2 14 3" xfId="19617"/>
    <cellStyle name="Название 2 2 14 4" xfId="19616"/>
    <cellStyle name="Название 2 2 14 5" xfId="19615"/>
    <cellStyle name="Название 2 2 14 6" xfId="19614"/>
    <cellStyle name="Название 2 2 15" xfId="19613"/>
    <cellStyle name="Название 2 2 16" xfId="19612"/>
    <cellStyle name="Название 2 2 17" xfId="19611"/>
    <cellStyle name="Название 2 2 18" xfId="19610"/>
    <cellStyle name="Название 2 2 19" xfId="19609"/>
    <cellStyle name="Название 2 2 2" xfId="19608"/>
    <cellStyle name="Название 2 2 2 2" xfId="19607"/>
    <cellStyle name="Название 2 2 2 2 2" xfId="19606"/>
    <cellStyle name="Название 2 2 2 2 3" xfId="19605"/>
    <cellStyle name="Название 2 2 2 2 4" xfId="19604"/>
    <cellStyle name="Название 2 2 2 2 5" xfId="19603"/>
    <cellStyle name="Название 2 2 2 2 6" xfId="19602"/>
    <cellStyle name="Название 2 2 2 3" xfId="19601"/>
    <cellStyle name="Название 2 2 2 4" xfId="19600"/>
    <cellStyle name="Название 2 2 2 5" xfId="19599"/>
    <cellStyle name="Название 2 2 2 6" xfId="19598"/>
    <cellStyle name="Название 2 2 2 7" xfId="19597"/>
    <cellStyle name="Название 2 2 2 8" xfId="19596"/>
    <cellStyle name="Название 2 2 20" xfId="19595"/>
    <cellStyle name="Название 2 2 21" xfId="19594"/>
    <cellStyle name="Название 2 2 22" xfId="19593"/>
    <cellStyle name="Название 2 2 23" xfId="19592"/>
    <cellStyle name="Название 2 2 24" xfId="19591"/>
    <cellStyle name="Название 2 2 25" xfId="19590"/>
    <cellStyle name="Название 2 2 26" xfId="19589"/>
    <cellStyle name="Название 2 2 3" xfId="19588"/>
    <cellStyle name="Название 2 2 3 2" xfId="19587"/>
    <cellStyle name="Название 2 2 3 2 2" xfId="19586"/>
    <cellStyle name="Название 2 2 3 2 3" xfId="19585"/>
    <cellStyle name="Название 2 2 3 2 4" xfId="19584"/>
    <cellStyle name="Название 2 2 3 2 5" xfId="19583"/>
    <cellStyle name="Название 2 2 3 2 6" xfId="19582"/>
    <cellStyle name="Название 2 2 3 3" xfId="19581"/>
    <cellStyle name="Название 2 2 3 4" xfId="19580"/>
    <cellStyle name="Название 2 2 3 5" xfId="19579"/>
    <cellStyle name="Название 2 2 3 6" xfId="19578"/>
    <cellStyle name="Название 2 2 3 7" xfId="19577"/>
    <cellStyle name="Название 2 2 3 8" xfId="19576"/>
    <cellStyle name="Название 2 2 4" xfId="19575"/>
    <cellStyle name="Название 2 2 4 2" xfId="19574"/>
    <cellStyle name="Название 2 2 4 2 2" xfId="19573"/>
    <cellStyle name="Название 2 2 4 2 3" xfId="19572"/>
    <cellStyle name="Название 2 2 4 2 4" xfId="19571"/>
    <cellStyle name="Название 2 2 4 2 5" xfId="19570"/>
    <cellStyle name="Название 2 2 4 2 6" xfId="19569"/>
    <cellStyle name="Название 2 2 4 3" xfId="19568"/>
    <cellStyle name="Название 2 2 4 4" xfId="19567"/>
    <cellStyle name="Название 2 2 4 5" xfId="19566"/>
    <cellStyle name="Название 2 2 4 6" xfId="19565"/>
    <cellStyle name="Название 2 2 4 7" xfId="19564"/>
    <cellStyle name="Название 2 2 4 8" xfId="19563"/>
    <cellStyle name="Название 2 2 5" xfId="19562"/>
    <cellStyle name="Название 2 2 5 2" xfId="19561"/>
    <cellStyle name="Название 2 2 5 2 2" xfId="19560"/>
    <cellStyle name="Название 2 2 5 2 3" xfId="19559"/>
    <cellStyle name="Название 2 2 5 2 4" xfId="19558"/>
    <cellStyle name="Название 2 2 5 2 5" xfId="19557"/>
    <cellStyle name="Название 2 2 5 2 6" xfId="19556"/>
    <cellStyle name="Название 2 2 5 3" xfId="19555"/>
    <cellStyle name="Название 2 2 5 4" xfId="19554"/>
    <cellStyle name="Название 2 2 5 5" xfId="19553"/>
    <cellStyle name="Название 2 2 5 6" xfId="19552"/>
    <cellStyle name="Название 2 2 5 7" xfId="19551"/>
    <cellStyle name="Название 2 2 5 8" xfId="19550"/>
    <cellStyle name="Название 2 2 6" xfId="19549"/>
    <cellStyle name="Название 2 2 6 2" xfId="19548"/>
    <cellStyle name="Название 2 2 6 2 2" xfId="19547"/>
    <cellStyle name="Название 2 2 6 2 3" xfId="19546"/>
    <cellStyle name="Название 2 2 6 2 4" xfId="19545"/>
    <cellStyle name="Название 2 2 6 2 5" xfId="19544"/>
    <cellStyle name="Название 2 2 6 2 6" xfId="19543"/>
    <cellStyle name="Название 2 2 6 3" xfId="19542"/>
    <cellStyle name="Название 2 2 6 4" xfId="19541"/>
    <cellStyle name="Название 2 2 6 5" xfId="19540"/>
    <cellStyle name="Название 2 2 6 6" xfId="19539"/>
    <cellStyle name="Название 2 2 6 7" xfId="19538"/>
    <cellStyle name="Название 2 2 6 8" xfId="19537"/>
    <cellStyle name="Название 2 2 7" xfId="19536"/>
    <cellStyle name="Название 2 2 7 2" xfId="19535"/>
    <cellStyle name="Название 2 2 7 2 2" xfId="19534"/>
    <cellStyle name="Название 2 2 7 2 3" xfId="19533"/>
    <cellStyle name="Название 2 2 7 2 4" xfId="19532"/>
    <cellStyle name="Название 2 2 7 2 5" xfId="19531"/>
    <cellStyle name="Название 2 2 7 2 6" xfId="19530"/>
    <cellStyle name="Название 2 2 7 3" xfId="19529"/>
    <cellStyle name="Название 2 2 7 4" xfId="19528"/>
    <cellStyle name="Название 2 2 7 5" xfId="19527"/>
    <cellStyle name="Название 2 2 7 6" xfId="19526"/>
    <cellStyle name="Название 2 2 7 7" xfId="19525"/>
    <cellStyle name="Название 2 2 7 8" xfId="19524"/>
    <cellStyle name="Название 2 2 8" xfId="19523"/>
    <cellStyle name="Название 2 2 8 2" xfId="19522"/>
    <cellStyle name="Название 2 2 8 2 2" xfId="19521"/>
    <cellStyle name="Название 2 2 8 2 3" xfId="19520"/>
    <cellStyle name="Название 2 2 8 2 4" xfId="19519"/>
    <cellStyle name="Название 2 2 8 2 5" xfId="19518"/>
    <cellStyle name="Название 2 2 8 2 6" xfId="19517"/>
    <cellStyle name="Название 2 2 8 3" xfId="19516"/>
    <cellStyle name="Название 2 2 8 4" xfId="19515"/>
    <cellStyle name="Название 2 2 8 5" xfId="19514"/>
    <cellStyle name="Название 2 2 8 6" xfId="19513"/>
    <cellStyle name="Название 2 2 8 7" xfId="19512"/>
    <cellStyle name="Название 2 2 8 8" xfId="19511"/>
    <cellStyle name="Название 2 2 9" xfId="19510"/>
    <cellStyle name="Название 2 2 9 2" xfId="19509"/>
    <cellStyle name="Название 2 2 9 2 2" xfId="19508"/>
    <cellStyle name="Название 2 2 9 2 3" xfId="19507"/>
    <cellStyle name="Название 2 2 9 2 4" xfId="19506"/>
    <cellStyle name="Название 2 2 9 2 5" xfId="19505"/>
    <cellStyle name="Название 2 2 9 2 6" xfId="19504"/>
    <cellStyle name="Название 2 2 9 3" xfId="19503"/>
    <cellStyle name="Название 2 2 9 4" xfId="19502"/>
    <cellStyle name="Название 2 2 9 5" xfId="19501"/>
    <cellStyle name="Название 2 2 9 6" xfId="19500"/>
    <cellStyle name="Название 2 2 9 7" xfId="19499"/>
    <cellStyle name="Название 2 2 9 8" xfId="19498"/>
    <cellStyle name="Название 2 3" xfId="19497"/>
    <cellStyle name="Название 2 3 2" xfId="19496"/>
    <cellStyle name="Название 2 3 2 2" xfId="19495"/>
    <cellStyle name="Название 2 3 2 3" xfId="19494"/>
    <cellStyle name="Название 2 3 2 4" xfId="19493"/>
    <cellStyle name="Название 2 3 2 5" xfId="19492"/>
    <cellStyle name="Название 2 3 2 6" xfId="19491"/>
    <cellStyle name="Название 2 3 3" xfId="19490"/>
    <cellStyle name="Название 2 3 4" xfId="19489"/>
    <cellStyle name="Название 2 3 5" xfId="19488"/>
    <cellStyle name="Название 2 3 6" xfId="19487"/>
    <cellStyle name="Название 2 3 7" xfId="19486"/>
    <cellStyle name="Название 2 3 8" xfId="19485"/>
    <cellStyle name="Название 2 4" xfId="19484"/>
    <cellStyle name="Название 2 4 2" xfId="19483"/>
    <cellStyle name="Название 2 4 3" xfId="19482"/>
    <cellStyle name="Название 2 4 4" xfId="19481"/>
    <cellStyle name="Название 2 4 5" xfId="19480"/>
    <cellStyle name="Название 2 4 6" xfId="19479"/>
    <cellStyle name="Название 2 5" xfId="19478"/>
    <cellStyle name="Название 2 6" xfId="19477"/>
    <cellStyle name="Название 2 7" xfId="19476"/>
    <cellStyle name="Название 2 8" xfId="19475"/>
    <cellStyle name="Название 2 9" xfId="19474"/>
    <cellStyle name="Название 20" xfId="19473"/>
    <cellStyle name="Название 20 2" xfId="19472"/>
    <cellStyle name="Название 20 2 2" xfId="19471"/>
    <cellStyle name="Название 20 2 3" xfId="19470"/>
    <cellStyle name="Название 20 2 4" xfId="19469"/>
    <cellStyle name="Название 20 2 5" xfId="19468"/>
    <cellStyle name="Название 20 2 6" xfId="19467"/>
    <cellStyle name="Название 20 3" xfId="19466"/>
    <cellStyle name="Название 20 4" xfId="19465"/>
    <cellStyle name="Название 20 5" xfId="19464"/>
    <cellStyle name="Название 20 6" xfId="19463"/>
    <cellStyle name="Название 20 7" xfId="19462"/>
    <cellStyle name="Название 20 8" xfId="19461"/>
    <cellStyle name="Название 21" xfId="19460"/>
    <cellStyle name="Название 21 2" xfId="19459"/>
    <cellStyle name="Название 21 2 2" xfId="19458"/>
    <cellStyle name="Название 21 2 3" xfId="19457"/>
    <cellStyle name="Название 21 2 4" xfId="19456"/>
    <cellStyle name="Название 21 2 5" xfId="19455"/>
    <cellStyle name="Название 21 2 6" xfId="19454"/>
    <cellStyle name="Название 21 3" xfId="19453"/>
    <cellStyle name="Название 21 4" xfId="19452"/>
    <cellStyle name="Название 21 5" xfId="19451"/>
    <cellStyle name="Название 21 6" xfId="19450"/>
    <cellStyle name="Название 21 7" xfId="19449"/>
    <cellStyle name="Название 21 8" xfId="19448"/>
    <cellStyle name="Название 22" xfId="19447"/>
    <cellStyle name="Название 22 2" xfId="19446"/>
    <cellStyle name="Название 22 2 2" xfId="19445"/>
    <cellStyle name="Название 22 2 3" xfId="19444"/>
    <cellStyle name="Название 22 2 4" xfId="19443"/>
    <cellStyle name="Название 22 2 5" xfId="19442"/>
    <cellStyle name="Название 22 2 6" xfId="19441"/>
    <cellStyle name="Название 22 3" xfId="19440"/>
    <cellStyle name="Название 22 4" xfId="19439"/>
    <cellStyle name="Название 22 5" xfId="19438"/>
    <cellStyle name="Название 22 6" xfId="19437"/>
    <cellStyle name="Название 22 7" xfId="19436"/>
    <cellStyle name="Название 22 8" xfId="19435"/>
    <cellStyle name="Название 23" xfId="19434"/>
    <cellStyle name="Название 23 2" xfId="19433"/>
    <cellStyle name="Название 23 2 2" xfId="19432"/>
    <cellStyle name="Название 23 2 3" xfId="19431"/>
    <cellStyle name="Название 23 2 4" xfId="19430"/>
    <cellStyle name="Название 23 2 5" xfId="19429"/>
    <cellStyle name="Название 23 2 6" xfId="19428"/>
    <cellStyle name="Название 23 3" xfId="19427"/>
    <cellStyle name="Название 23 4" xfId="19426"/>
    <cellStyle name="Название 23 5" xfId="19425"/>
    <cellStyle name="Название 23 6" xfId="19424"/>
    <cellStyle name="Название 23 7" xfId="19423"/>
    <cellStyle name="Название 23 8" xfId="19422"/>
    <cellStyle name="Название 24" xfId="19421"/>
    <cellStyle name="Название 24 2" xfId="19420"/>
    <cellStyle name="Название 24 2 2" xfId="19419"/>
    <cellStyle name="Название 24 2 3" xfId="19418"/>
    <cellStyle name="Название 24 2 4" xfId="19417"/>
    <cellStyle name="Название 24 2 5" xfId="19416"/>
    <cellStyle name="Название 24 2 6" xfId="19415"/>
    <cellStyle name="Название 24 3" xfId="19414"/>
    <cellStyle name="Название 24 4" xfId="19413"/>
    <cellStyle name="Название 24 5" xfId="19412"/>
    <cellStyle name="Название 24 6" xfId="19411"/>
    <cellStyle name="Название 24 7" xfId="19410"/>
    <cellStyle name="Название 24 8" xfId="19409"/>
    <cellStyle name="Название 25" xfId="19408"/>
    <cellStyle name="Название 25 2" xfId="19407"/>
    <cellStyle name="Название 25 2 2" xfId="19406"/>
    <cellStyle name="Название 25 2 3" xfId="19405"/>
    <cellStyle name="Название 25 2 4" xfId="19404"/>
    <cellStyle name="Название 25 2 5" xfId="19403"/>
    <cellStyle name="Название 25 2 6" xfId="19402"/>
    <cellStyle name="Название 25 3" xfId="19401"/>
    <cellStyle name="Название 25 4" xfId="19400"/>
    <cellStyle name="Название 25 5" xfId="19399"/>
    <cellStyle name="Название 25 6" xfId="19398"/>
    <cellStyle name="Название 25 7" xfId="19397"/>
    <cellStyle name="Название 25 8" xfId="19396"/>
    <cellStyle name="Название 26" xfId="19395"/>
    <cellStyle name="Название 26 2" xfId="19394"/>
    <cellStyle name="Название 26 2 2" xfId="19393"/>
    <cellStyle name="Название 26 2 3" xfId="19392"/>
    <cellStyle name="Название 26 2 4" xfId="19391"/>
    <cellStyle name="Название 26 2 5" xfId="19390"/>
    <cellStyle name="Название 26 2 6" xfId="19389"/>
    <cellStyle name="Название 26 3" xfId="19388"/>
    <cellStyle name="Название 26 4" xfId="19387"/>
    <cellStyle name="Название 26 5" xfId="19386"/>
    <cellStyle name="Название 26 6" xfId="19385"/>
    <cellStyle name="Название 26 7" xfId="19384"/>
    <cellStyle name="Название 26 8" xfId="19383"/>
    <cellStyle name="Название 27" xfId="19382"/>
    <cellStyle name="Название 27 2" xfId="19381"/>
    <cellStyle name="Название 27 2 2" xfId="19380"/>
    <cellStyle name="Название 27 2 3" xfId="19379"/>
    <cellStyle name="Название 27 2 4" xfId="19378"/>
    <cellStyle name="Название 27 2 5" xfId="19377"/>
    <cellStyle name="Название 27 2 6" xfId="19376"/>
    <cellStyle name="Название 27 3" xfId="19375"/>
    <cellStyle name="Название 27 4" xfId="19374"/>
    <cellStyle name="Название 27 5" xfId="19373"/>
    <cellStyle name="Название 27 6" xfId="19372"/>
    <cellStyle name="Название 27 7" xfId="19371"/>
    <cellStyle name="Название 27 8" xfId="19370"/>
    <cellStyle name="Название 28" xfId="19369"/>
    <cellStyle name="Название 28 2" xfId="19368"/>
    <cellStyle name="Название 28 2 2" xfId="19367"/>
    <cellStyle name="Название 28 2 3" xfId="19366"/>
    <cellStyle name="Название 28 2 4" xfId="19365"/>
    <cellStyle name="Название 28 2 5" xfId="19364"/>
    <cellStyle name="Название 28 2 6" xfId="19363"/>
    <cellStyle name="Название 28 3" xfId="19362"/>
    <cellStyle name="Название 28 4" xfId="19361"/>
    <cellStyle name="Название 28 5" xfId="19360"/>
    <cellStyle name="Название 28 6" xfId="19359"/>
    <cellStyle name="Название 28 7" xfId="19358"/>
    <cellStyle name="Название 28 8" xfId="19357"/>
    <cellStyle name="Название 29" xfId="19356"/>
    <cellStyle name="Название 29 2" xfId="19355"/>
    <cellStyle name="Название 29 2 2" xfId="19354"/>
    <cellStyle name="Название 29 2 3" xfId="19353"/>
    <cellStyle name="Название 29 2 4" xfId="19352"/>
    <cellStyle name="Название 29 2 5" xfId="19351"/>
    <cellStyle name="Название 29 2 6" xfId="19350"/>
    <cellStyle name="Название 29 3" xfId="19349"/>
    <cellStyle name="Название 29 4" xfId="19348"/>
    <cellStyle name="Название 29 5" xfId="19347"/>
    <cellStyle name="Название 29 6" xfId="19346"/>
    <cellStyle name="Название 29 7" xfId="19345"/>
    <cellStyle name="Название 29 8" xfId="19344"/>
    <cellStyle name="Название 3" xfId="19343"/>
    <cellStyle name="Название 3 2" xfId="19342"/>
    <cellStyle name="Название 3 2 2" xfId="19341"/>
    <cellStyle name="Название 3 2 3" xfId="19340"/>
    <cellStyle name="Название 3 2 4" xfId="19339"/>
    <cellStyle name="Название 3 2 5" xfId="19338"/>
    <cellStyle name="Название 3 2 6" xfId="19337"/>
    <cellStyle name="Название 3 3" xfId="19336"/>
    <cellStyle name="Название 3 4" xfId="19335"/>
    <cellStyle name="Название 3 5" xfId="19334"/>
    <cellStyle name="Название 3 6" xfId="19333"/>
    <cellStyle name="Название 3 7" xfId="19332"/>
    <cellStyle name="Название 3 8" xfId="19331"/>
    <cellStyle name="Название 30" xfId="19330"/>
    <cellStyle name="Название 30 2" xfId="19329"/>
    <cellStyle name="Название 30 2 2" xfId="19328"/>
    <cellStyle name="Название 30 2 3" xfId="19327"/>
    <cellStyle name="Название 30 2 4" xfId="19326"/>
    <cellStyle name="Название 30 2 5" xfId="19325"/>
    <cellStyle name="Название 30 2 6" xfId="19324"/>
    <cellStyle name="Название 30 3" xfId="19323"/>
    <cellStyle name="Название 30 4" xfId="19322"/>
    <cellStyle name="Название 30 5" xfId="19321"/>
    <cellStyle name="Название 30 6" xfId="19320"/>
    <cellStyle name="Название 30 7" xfId="19319"/>
    <cellStyle name="Название 30 8" xfId="19318"/>
    <cellStyle name="Название 31" xfId="19317"/>
    <cellStyle name="Название 31 2" xfId="19316"/>
    <cellStyle name="Название 31 2 2" xfId="19315"/>
    <cellStyle name="Название 31 2 3" xfId="19314"/>
    <cellStyle name="Название 31 2 4" xfId="19313"/>
    <cellStyle name="Название 31 2 5" xfId="19312"/>
    <cellStyle name="Название 31 2 6" xfId="19311"/>
    <cellStyle name="Название 31 3" xfId="19310"/>
    <cellStyle name="Название 31 4" xfId="19309"/>
    <cellStyle name="Название 31 5" xfId="19308"/>
    <cellStyle name="Название 31 6" xfId="19307"/>
    <cellStyle name="Название 31 7" xfId="19306"/>
    <cellStyle name="Название 31 8" xfId="19305"/>
    <cellStyle name="Название 32" xfId="19304"/>
    <cellStyle name="Название 32 2" xfId="19303"/>
    <cellStyle name="Название 32 2 2" xfId="19302"/>
    <cellStyle name="Название 32 2 3" xfId="19301"/>
    <cellStyle name="Название 32 2 4" xfId="19300"/>
    <cellStyle name="Название 32 2 5" xfId="19299"/>
    <cellStyle name="Название 32 2 6" xfId="19298"/>
    <cellStyle name="Название 32 3" xfId="19297"/>
    <cellStyle name="Название 32 4" xfId="19296"/>
    <cellStyle name="Название 32 5" xfId="19295"/>
    <cellStyle name="Название 32 6" xfId="19294"/>
    <cellStyle name="Название 32 7" xfId="19293"/>
    <cellStyle name="Название 32 8" xfId="19292"/>
    <cellStyle name="Название 33" xfId="19291"/>
    <cellStyle name="Название 33 2" xfId="19290"/>
    <cellStyle name="Название 33 2 2" xfId="19289"/>
    <cellStyle name="Название 33 2 3" xfId="19288"/>
    <cellStyle name="Название 33 2 4" xfId="19287"/>
    <cellStyle name="Название 33 2 5" xfId="19286"/>
    <cellStyle name="Название 33 2 6" xfId="19285"/>
    <cellStyle name="Название 33 3" xfId="19284"/>
    <cellStyle name="Название 33 4" xfId="19283"/>
    <cellStyle name="Название 33 5" xfId="19282"/>
    <cellStyle name="Название 33 6" xfId="19281"/>
    <cellStyle name="Название 33 7" xfId="19280"/>
    <cellStyle name="Название 33 8" xfId="19279"/>
    <cellStyle name="Название 34" xfId="19278"/>
    <cellStyle name="Название 34 2" xfId="19277"/>
    <cellStyle name="Название 34 2 2" xfId="19276"/>
    <cellStyle name="Название 34 2 3" xfId="19275"/>
    <cellStyle name="Название 34 2 4" xfId="19274"/>
    <cellStyle name="Название 34 2 5" xfId="19273"/>
    <cellStyle name="Название 34 2 6" xfId="19272"/>
    <cellStyle name="Название 34 3" xfId="19271"/>
    <cellStyle name="Название 34 4" xfId="19270"/>
    <cellStyle name="Название 34 5" xfId="19269"/>
    <cellStyle name="Название 34 6" xfId="19268"/>
    <cellStyle name="Название 34 7" xfId="19267"/>
    <cellStyle name="Название 34 8" xfId="19266"/>
    <cellStyle name="Название 35" xfId="19265"/>
    <cellStyle name="Название 35 2" xfId="19264"/>
    <cellStyle name="Название 35 2 2" xfId="19263"/>
    <cellStyle name="Название 35 2 3" xfId="19262"/>
    <cellStyle name="Название 35 2 4" xfId="19261"/>
    <cellStyle name="Название 35 2 5" xfId="19260"/>
    <cellStyle name="Название 35 2 6" xfId="19259"/>
    <cellStyle name="Название 35 3" xfId="19258"/>
    <cellStyle name="Название 35 4" xfId="19257"/>
    <cellStyle name="Название 35 5" xfId="19256"/>
    <cellStyle name="Название 35 6" xfId="19255"/>
    <cellStyle name="Название 35 7" xfId="19254"/>
    <cellStyle name="Название 35 8" xfId="19253"/>
    <cellStyle name="Название 36" xfId="19252"/>
    <cellStyle name="Название 36 2" xfId="19251"/>
    <cellStyle name="Название 36 2 2" xfId="19250"/>
    <cellStyle name="Название 36 2 3" xfId="19249"/>
    <cellStyle name="Название 36 2 4" xfId="19248"/>
    <cellStyle name="Название 36 2 5" xfId="19247"/>
    <cellStyle name="Название 36 2 6" xfId="19246"/>
    <cellStyle name="Название 36 3" xfId="19245"/>
    <cellStyle name="Название 36 4" xfId="19244"/>
    <cellStyle name="Название 36 5" xfId="19243"/>
    <cellStyle name="Название 36 6" xfId="19242"/>
    <cellStyle name="Название 36 7" xfId="19241"/>
    <cellStyle name="Название 36 8" xfId="19240"/>
    <cellStyle name="Название 37" xfId="19239"/>
    <cellStyle name="Название 37 2" xfId="19238"/>
    <cellStyle name="Название 37 2 2" xfId="19237"/>
    <cellStyle name="Название 37 2 3" xfId="19236"/>
    <cellStyle name="Название 37 2 4" xfId="19235"/>
    <cellStyle name="Название 37 2 5" xfId="19234"/>
    <cellStyle name="Название 37 2 6" xfId="19233"/>
    <cellStyle name="Название 37 3" xfId="19232"/>
    <cellStyle name="Название 37 4" xfId="19231"/>
    <cellStyle name="Название 37 5" xfId="19230"/>
    <cellStyle name="Название 37 6" xfId="19229"/>
    <cellStyle name="Название 37 7" xfId="19228"/>
    <cellStyle name="Название 37 8" xfId="19227"/>
    <cellStyle name="Название 38" xfId="19226"/>
    <cellStyle name="Название 38 2" xfId="19225"/>
    <cellStyle name="Название 38 2 2" xfId="19224"/>
    <cellStyle name="Название 38 2 3" xfId="19223"/>
    <cellStyle name="Название 38 2 4" xfId="19222"/>
    <cellStyle name="Название 38 2 5" xfId="19221"/>
    <cellStyle name="Название 38 2 6" xfId="19220"/>
    <cellStyle name="Название 38 3" xfId="19219"/>
    <cellStyle name="Название 38 4" xfId="19218"/>
    <cellStyle name="Название 38 5" xfId="19217"/>
    <cellStyle name="Название 38 6" xfId="19216"/>
    <cellStyle name="Название 38 7" xfId="19215"/>
    <cellStyle name="Название 38 8" xfId="19214"/>
    <cellStyle name="Название 39" xfId="19213"/>
    <cellStyle name="Название 39 2" xfId="19212"/>
    <cellStyle name="Название 39 2 2" xfId="19211"/>
    <cellStyle name="Название 39 2 3" xfId="19210"/>
    <cellStyle name="Название 39 2 4" xfId="19209"/>
    <cellStyle name="Название 39 2 5" xfId="19208"/>
    <cellStyle name="Название 39 2 6" xfId="19207"/>
    <cellStyle name="Название 39 3" xfId="19206"/>
    <cellStyle name="Название 39 4" xfId="19205"/>
    <cellStyle name="Название 39 5" xfId="19204"/>
    <cellStyle name="Название 39 6" xfId="19203"/>
    <cellStyle name="Название 39 7" xfId="19202"/>
    <cellStyle name="Название 39 8" xfId="19201"/>
    <cellStyle name="Название 4" xfId="19200"/>
    <cellStyle name="Название 4 2" xfId="19199"/>
    <cellStyle name="Название 4 2 2" xfId="19198"/>
    <cellStyle name="Название 4 2 3" xfId="19197"/>
    <cellStyle name="Название 4 2 4" xfId="19196"/>
    <cellStyle name="Название 4 2 5" xfId="19195"/>
    <cellStyle name="Название 4 2 6" xfId="19194"/>
    <cellStyle name="Название 4 3" xfId="19193"/>
    <cellStyle name="Название 4 4" xfId="19192"/>
    <cellStyle name="Название 4 5" xfId="19191"/>
    <cellStyle name="Название 4 6" xfId="19190"/>
    <cellStyle name="Название 4 7" xfId="19189"/>
    <cellStyle name="Название 4 8" xfId="19188"/>
    <cellStyle name="Название 40" xfId="19187"/>
    <cellStyle name="Название 40 2" xfId="19186"/>
    <cellStyle name="Название 40 2 2" xfId="19185"/>
    <cellStyle name="Название 40 2 3" xfId="19184"/>
    <cellStyle name="Название 40 2 4" xfId="19183"/>
    <cellStyle name="Название 40 2 5" xfId="19182"/>
    <cellStyle name="Название 40 2 6" xfId="19181"/>
    <cellStyle name="Название 40 3" xfId="19180"/>
    <cellStyle name="Название 40 4" xfId="19179"/>
    <cellStyle name="Название 40 5" xfId="19178"/>
    <cellStyle name="Название 40 6" xfId="19177"/>
    <cellStyle name="Название 40 7" xfId="19176"/>
    <cellStyle name="Название 40 8" xfId="19175"/>
    <cellStyle name="Название 41" xfId="19174"/>
    <cellStyle name="Название 41 2" xfId="19173"/>
    <cellStyle name="Название 41 2 2" xfId="19172"/>
    <cellStyle name="Название 41 2 3" xfId="19171"/>
    <cellStyle name="Название 41 2 4" xfId="19170"/>
    <cellStyle name="Название 41 2 5" xfId="19169"/>
    <cellStyle name="Название 41 2 6" xfId="19168"/>
    <cellStyle name="Название 41 3" xfId="19167"/>
    <cellStyle name="Название 41 4" xfId="19166"/>
    <cellStyle name="Название 41 5" xfId="19165"/>
    <cellStyle name="Название 41 6" xfId="19164"/>
    <cellStyle name="Название 41 7" xfId="19163"/>
    <cellStyle name="Название 41 8" xfId="19162"/>
    <cellStyle name="Название 42" xfId="19161"/>
    <cellStyle name="Название 42 2" xfId="19160"/>
    <cellStyle name="Название 42 2 2" xfId="19159"/>
    <cellStyle name="Название 42 2 3" xfId="19158"/>
    <cellStyle name="Название 42 2 4" xfId="19157"/>
    <cellStyle name="Название 42 2 5" xfId="19156"/>
    <cellStyle name="Название 42 2 6" xfId="19155"/>
    <cellStyle name="Название 42 3" xfId="19154"/>
    <cellStyle name="Название 42 4" xfId="19153"/>
    <cellStyle name="Название 42 5" xfId="19152"/>
    <cellStyle name="Название 42 6" xfId="19151"/>
    <cellStyle name="Название 42 7" xfId="19150"/>
    <cellStyle name="Название 42 8" xfId="19149"/>
    <cellStyle name="Название 43" xfId="19148"/>
    <cellStyle name="Название 43 2" xfId="19147"/>
    <cellStyle name="Название 43 2 2" xfId="19146"/>
    <cellStyle name="Название 43 2 3" xfId="19145"/>
    <cellStyle name="Название 43 2 4" xfId="19144"/>
    <cellStyle name="Название 43 2 5" xfId="19143"/>
    <cellStyle name="Название 43 2 6" xfId="19142"/>
    <cellStyle name="Название 43 3" xfId="19141"/>
    <cellStyle name="Название 43 4" xfId="19140"/>
    <cellStyle name="Название 43 5" xfId="19139"/>
    <cellStyle name="Название 43 6" xfId="19138"/>
    <cellStyle name="Название 43 7" xfId="19137"/>
    <cellStyle name="Название 43 8" xfId="19136"/>
    <cellStyle name="Название 44" xfId="19135"/>
    <cellStyle name="Название 44 2" xfId="19134"/>
    <cellStyle name="Название 44 2 2" xfId="19133"/>
    <cellStyle name="Название 44 2 3" xfId="19132"/>
    <cellStyle name="Название 44 2 4" xfId="19131"/>
    <cellStyle name="Название 44 2 5" xfId="19130"/>
    <cellStyle name="Название 44 2 6" xfId="19129"/>
    <cellStyle name="Название 44 3" xfId="19128"/>
    <cellStyle name="Название 44 4" xfId="19127"/>
    <cellStyle name="Название 44 5" xfId="19126"/>
    <cellStyle name="Название 44 6" xfId="19125"/>
    <cellStyle name="Название 44 7" xfId="19124"/>
    <cellStyle name="Название 44 8" xfId="19123"/>
    <cellStyle name="Название 45" xfId="19122"/>
    <cellStyle name="Название 45 2" xfId="19121"/>
    <cellStyle name="Название 45 2 2" xfId="19120"/>
    <cellStyle name="Название 45 2 3" xfId="19119"/>
    <cellStyle name="Название 45 2 4" xfId="19118"/>
    <cellStyle name="Название 45 2 5" xfId="19117"/>
    <cellStyle name="Название 45 2 6" xfId="19116"/>
    <cellStyle name="Название 45 3" xfId="19115"/>
    <cellStyle name="Название 45 4" xfId="19114"/>
    <cellStyle name="Название 45 5" xfId="19113"/>
    <cellStyle name="Название 45 6" xfId="19112"/>
    <cellStyle name="Название 45 7" xfId="19111"/>
    <cellStyle name="Название 45 8" xfId="19110"/>
    <cellStyle name="Название 46" xfId="19109"/>
    <cellStyle name="Название 46 2" xfId="19108"/>
    <cellStyle name="Название 46 2 2" xfId="19107"/>
    <cellStyle name="Название 46 2 3" xfId="19106"/>
    <cellStyle name="Название 46 2 4" xfId="19105"/>
    <cellStyle name="Название 46 2 5" xfId="19104"/>
    <cellStyle name="Название 46 2 6" xfId="19103"/>
    <cellStyle name="Название 46 3" xfId="19102"/>
    <cellStyle name="Название 46 4" xfId="19101"/>
    <cellStyle name="Название 46 5" xfId="19100"/>
    <cellStyle name="Название 46 6" xfId="19099"/>
    <cellStyle name="Название 46 7" xfId="19098"/>
    <cellStyle name="Название 46 8" xfId="19097"/>
    <cellStyle name="Название 47" xfId="19096"/>
    <cellStyle name="Название 47 2" xfId="19095"/>
    <cellStyle name="Название 47 2 2" xfId="19094"/>
    <cellStyle name="Название 47 2 3" xfId="19093"/>
    <cellStyle name="Название 47 2 4" xfId="19092"/>
    <cellStyle name="Название 47 2 5" xfId="19091"/>
    <cellStyle name="Название 47 2 6" xfId="19090"/>
    <cellStyle name="Название 47 3" xfId="19089"/>
    <cellStyle name="Название 47 4" xfId="19088"/>
    <cellStyle name="Название 47 5" xfId="19087"/>
    <cellStyle name="Название 47 6" xfId="19086"/>
    <cellStyle name="Название 47 7" xfId="19085"/>
    <cellStyle name="Название 47 8" xfId="19084"/>
    <cellStyle name="Название 48" xfId="19083"/>
    <cellStyle name="Название 48 2" xfId="19082"/>
    <cellStyle name="Название 48 2 2" xfId="19081"/>
    <cellStyle name="Название 48 2 3" xfId="19080"/>
    <cellStyle name="Название 48 2 4" xfId="19079"/>
    <cellStyle name="Название 48 2 5" xfId="19078"/>
    <cellStyle name="Название 48 2 6" xfId="19077"/>
    <cellStyle name="Название 48 3" xfId="19076"/>
    <cellStyle name="Название 48 4" xfId="19075"/>
    <cellStyle name="Название 48 5" xfId="19074"/>
    <cellStyle name="Название 48 6" xfId="19073"/>
    <cellStyle name="Название 48 7" xfId="19072"/>
    <cellStyle name="Название 48 8" xfId="19071"/>
    <cellStyle name="Название 49" xfId="19070"/>
    <cellStyle name="Название 49 2" xfId="19069"/>
    <cellStyle name="Название 49 2 2" xfId="19068"/>
    <cellStyle name="Название 49 2 3" xfId="19067"/>
    <cellStyle name="Название 49 2 4" xfId="19066"/>
    <cellStyle name="Название 49 2 5" xfId="19065"/>
    <cellStyle name="Название 49 2 6" xfId="19064"/>
    <cellStyle name="Название 49 3" xfId="19063"/>
    <cellStyle name="Название 49 4" xfId="19062"/>
    <cellStyle name="Название 49 5" xfId="19061"/>
    <cellStyle name="Название 49 6" xfId="19060"/>
    <cellStyle name="Название 49 7" xfId="19059"/>
    <cellStyle name="Название 49 8" xfId="19058"/>
    <cellStyle name="Название 5" xfId="19057"/>
    <cellStyle name="Название 5 2" xfId="19056"/>
    <cellStyle name="Название 5 2 2" xfId="19055"/>
    <cellStyle name="Название 5 2 3" xfId="19054"/>
    <cellStyle name="Название 5 2 4" xfId="19053"/>
    <cellStyle name="Название 5 2 5" xfId="19052"/>
    <cellStyle name="Название 5 2 6" xfId="19051"/>
    <cellStyle name="Название 5 3" xfId="19050"/>
    <cellStyle name="Название 5 4" xfId="19049"/>
    <cellStyle name="Название 5 5" xfId="19048"/>
    <cellStyle name="Название 5 6" xfId="19047"/>
    <cellStyle name="Название 5 7" xfId="19046"/>
    <cellStyle name="Название 5 8" xfId="19045"/>
    <cellStyle name="Название 50" xfId="19044"/>
    <cellStyle name="Название 50 2" xfId="19043"/>
    <cellStyle name="Название 50 2 2" xfId="19042"/>
    <cellStyle name="Название 50 2 3" xfId="19041"/>
    <cellStyle name="Название 50 2 4" xfId="19040"/>
    <cellStyle name="Название 50 2 5" xfId="19039"/>
    <cellStyle name="Название 50 2 6" xfId="19038"/>
    <cellStyle name="Название 50 3" xfId="19037"/>
    <cellStyle name="Название 50 4" xfId="19036"/>
    <cellStyle name="Название 50 5" xfId="19035"/>
    <cellStyle name="Название 50 6" xfId="19034"/>
    <cellStyle name="Название 50 7" xfId="19033"/>
    <cellStyle name="Название 50 8" xfId="19032"/>
    <cellStyle name="Название 51" xfId="19031"/>
    <cellStyle name="Название 51 2" xfId="19030"/>
    <cellStyle name="Название 51 2 2" xfId="19029"/>
    <cellStyle name="Название 51 2 3" xfId="19028"/>
    <cellStyle name="Название 51 2 4" xfId="19027"/>
    <cellStyle name="Название 51 2 5" xfId="19026"/>
    <cellStyle name="Название 51 2 6" xfId="19025"/>
    <cellStyle name="Название 51 3" xfId="19024"/>
    <cellStyle name="Название 51 4" xfId="19023"/>
    <cellStyle name="Название 51 5" xfId="19022"/>
    <cellStyle name="Название 51 6" xfId="19021"/>
    <cellStyle name="Название 51 7" xfId="19020"/>
    <cellStyle name="Название 51 8" xfId="19019"/>
    <cellStyle name="Название 52" xfId="19018"/>
    <cellStyle name="Название 52 2" xfId="19017"/>
    <cellStyle name="Название 52 2 2" xfId="19016"/>
    <cellStyle name="Название 52 2 3" xfId="19015"/>
    <cellStyle name="Название 52 2 4" xfId="19014"/>
    <cellStyle name="Название 52 2 5" xfId="19013"/>
    <cellStyle name="Название 52 2 6" xfId="19012"/>
    <cellStyle name="Название 52 3" xfId="19011"/>
    <cellStyle name="Название 52 4" xfId="19010"/>
    <cellStyle name="Название 52 5" xfId="19009"/>
    <cellStyle name="Название 52 6" xfId="19008"/>
    <cellStyle name="Название 52 7" xfId="19007"/>
    <cellStyle name="Название 52 8" xfId="19006"/>
    <cellStyle name="Название 53" xfId="19005"/>
    <cellStyle name="Название 53 2" xfId="19004"/>
    <cellStyle name="Название 53 2 2" xfId="19003"/>
    <cellStyle name="Название 53 2 3" xfId="19002"/>
    <cellStyle name="Название 53 2 4" xfId="19001"/>
    <cellStyle name="Название 53 2 5" xfId="19000"/>
    <cellStyle name="Название 53 2 6" xfId="18999"/>
    <cellStyle name="Название 53 3" xfId="18998"/>
    <cellStyle name="Название 53 4" xfId="18997"/>
    <cellStyle name="Название 53 5" xfId="18996"/>
    <cellStyle name="Название 53 6" xfId="18995"/>
    <cellStyle name="Название 53 7" xfId="18994"/>
    <cellStyle name="Название 53 8" xfId="18993"/>
    <cellStyle name="Название 54" xfId="18992"/>
    <cellStyle name="Название 54 2" xfId="18991"/>
    <cellStyle name="Название 54 2 2" xfId="18990"/>
    <cellStyle name="Название 54 2 3" xfId="18989"/>
    <cellStyle name="Название 54 2 4" xfId="18988"/>
    <cellStyle name="Название 54 2 5" xfId="18987"/>
    <cellStyle name="Название 54 2 6" xfId="18986"/>
    <cellStyle name="Название 54 3" xfId="18985"/>
    <cellStyle name="Название 54 4" xfId="18984"/>
    <cellStyle name="Название 54 5" xfId="18983"/>
    <cellStyle name="Название 54 6" xfId="18982"/>
    <cellStyle name="Название 54 7" xfId="18981"/>
    <cellStyle name="Название 54 8" xfId="18980"/>
    <cellStyle name="Название 55" xfId="18979"/>
    <cellStyle name="Название 55 2" xfId="18978"/>
    <cellStyle name="Название 55 2 2" xfId="18977"/>
    <cellStyle name="Название 55 2 3" xfId="18976"/>
    <cellStyle name="Название 55 2 4" xfId="18975"/>
    <cellStyle name="Название 55 2 5" xfId="18974"/>
    <cellStyle name="Название 55 2 6" xfId="18973"/>
    <cellStyle name="Название 55 3" xfId="18972"/>
    <cellStyle name="Название 55 4" xfId="18971"/>
    <cellStyle name="Название 55 5" xfId="18970"/>
    <cellStyle name="Название 55 6" xfId="18969"/>
    <cellStyle name="Название 55 7" xfId="18968"/>
    <cellStyle name="Название 55 8" xfId="18967"/>
    <cellStyle name="Название 56" xfId="18966"/>
    <cellStyle name="Название 56 2" xfId="18965"/>
    <cellStyle name="Название 56 2 2" xfId="18964"/>
    <cellStyle name="Название 56 2 3" xfId="18963"/>
    <cellStyle name="Название 56 2 4" xfId="18962"/>
    <cellStyle name="Название 56 2 5" xfId="18961"/>
    <cellStyle name="Название 56 2 6" xfId="18960"/>
    <cellStyle name="Название 56 3" xfId="18959"/>
    <cellStyle name="Название 56 4" xfId="18958"/>
    <cellStyle name="Название 56 5" xfId="18957"/>
    <cellStyle name="Название 56 6" xfId="18956"/>
    <cellStyle name="Название 56 7" xfId="18955"/>
    <cellStyle name="Название 56 8" xfId="18954"/>
    <cellStyle name="Название 57" xfId="18953"/>
    <cellStyle name="Название 57 2" xfId="18952"/>
    <cellStyle name="Название 57 2 2" xfId="18951"/>
    <cellStyle name="Название 57 2 3" xfId="18950"/>
    <cellStyle name="Название 57 2 4" xfId="18949"/>
    <cellStyle name="Название 57 2 5" xfId="18948"/>
    <cellStyle name="Название 57 2 6" xfId="18947"/>
    <cellStyle name="Название 57 3" xfId="18946"/>
    <cellStyle name="Название 57 4" xfId="18945"/>
    <cellStyle name="Название 57 5" xfId="18944"/>
    <cellStyle name="Название 57 6" xfId="18943"/>
    <cellStyle name="Название 57 7" xfId="18942"/>
    <cellStyle name="Название 57 8" xfId="18941"/>
    <cellStyle name="Название 58" xfId="18940"/>
    <cellStyle name="Название 58 2" xfId="18939"/>
    <cellStyle name="Название 58 2 2" xfId="18938"/>
    <cellStyle name="Название 58 2 3" xfId="18937"/>
    <cellStyle name="Название 58 2 4" xfId="18936"/>
    <cellStyle name="Название 58 2 5" xfId="18935"/>
    <cellStyle name="Название 58 2 6" xfId="18934"/>
    <cellStyle name="Название 58 3" xfId="18933"/>
    <cellStyle name="Название 58 4" xfId="18932"/>
    <cellStyle name="Название 58 5" xfId="18931"/>
    <cellStyle name="Название 58 6" xfId="18930"/>
    <cellStyle name="Название 58 7" xfId="18929"/>
    <cellStyle name="Название 58 8" xfId="18928"/>
    <cellStyle name="Название 59" xfId="18927"/>
    <cellStyle name="Название 59 2" xfId="18926"/>
    <cellStyle name="Название 59 2 2" xfId="18925"/>
    <cellStyle name="Название 59 2 3" xfId="18924"/>
    <cellStyle name="Название 59 2 4" xfId="18923"/>
    <cellStyle name="Название 59 2 5" xfId="18922"/>
    <cellStyle name="Название 59 2 6" xfId="18921"/>
    <cellStyle name="Название 59 3" xfId="18920"/>
    <cellStyle name="Название 59 4" xfId="18919"/>
    <cellStyle name="Название 59 5" xfId="18918"/>
    <cellStyle name="Название 59 6" xfId="18917"/>
    <cellStyle name="Название 59 7" xfId="18916"/>
    <cellStyle name="Название 59 8" xfId="18915"/>
    <cellStyle name="Название 6" xfId="18914"/>
    <cellStyle name="Название 6 2" xfId="18913"/>
    <cellStyle name="Название 6 2 2" xfId="18912"/>
    <cellStyle name="Название 6 2 3" xfId="18911"/>
    <cellStyle name="Название 6 2 4" xfId="18910"/>
    <cellStyle name="Название 6 2 5" xfId="18909"/>
    <cellStyle name="Название 6 2 6" xfId="18908"/>
    <cellStyle name="Название 6 3" xfId="18907"/>
    <cellStyle name="Название 6 4" xfId="18906"/>
    <cellStyle name="Название 6 5" xfId="18905"/>
    <cellStyle name="Название 6 6" xfId="18904"/>
    <cellStyle name="Название 6 7" xfId="18903"/>
    <cellStyle name="Название 6 8" xfId="18902"/>
    <cellStyle name="Название 60" xfId="18901"/>
    <cellStyle name="Название 60 2" xfId="18900"/>
    <cellStyle name="Название 60 2 2" xfId="18899"/>
    <cellStyle name="Название 60 2 3" xfId="18898"/>
    <cellStyle name="Название 60 2 4" xfId="18897"/>
    <cellStyle name="Название 60 2 5" xfId="18896"/>
    <cellStyle name="Название 60 2 6" xfId="18895"/>
    <cellStyle name="Название 60 3" xfId="18894"/>
    <cellStyle name="Название 60 4" xfId="18893"/>
    <cellStyle name="Название 60 5" xfId="18892"/>
    <cellStyle name="Название 60 6" xfId="18891"/>
    <cellStyle name="Название 60 7" xfId="18890"/>
    <cellStyle name="Название 60 8" xfId="18889"/>
    <cellStyle name="Название 61" xfId="18888"/>
    <cellStyle name="Название 61 2" xfId="18887"/>
    <cellStyle name="Название 61 2 2" xfId="18886"/>
    <cellStyle name="Название 61 2 3" xfId="18885"/>
    <cellStyle name="Название 61 2 4" xfId="18884"/>
    <cellStyle name="Название 61 2 5" xfId="18883"/>
    <cellStyle name="Название 61 2 6" xfId="18882"/>
    <cellStyle name="Название 61 3" xfId="18881"/>
    <cellStyle name="Название 61 4" xfId="18880"/>
    <cellStyle name="Название 61 5" xfId="18879"/>
    <cellStyle name="Название 61 6" xfId="18878"/>
    <cellStyle name="Название 61 7" xfId="18877"/>
    <cellStyle name="Название 61 8" xfId="18876"/>
    <cellStyle name="Название 62" xfId="18875"/>
    <cellStyle name="Название 62 2" xfId="18874"/>
    <cellStyle name="Название 62 2 2" xfId="18873"/>
    <cellStyle name="Название 62 2 3" xfId="18872"/>
    <cellStyle name="Название 62 2 4" xfId="18871"/>
    <cellStyle name="Название 62 2 5" xfId="18870"/>
    <cellStyle name="Название 62 2 6" xfId="18869"/>
    <cellStyle name="Название 62 3" xfId="18868"/>
    <cellStyle name="Название 62 4" xfId="18867"/>
    <cellStyle name="Название 62 5" xfId="18866"/>
    <cellStyle name="Название 62 6" xfId="18865"/>
    <cellStyle name="Название 62 7" xfId="18864"/>
    <cellStyle name="Название 62 8" xfId="18863"/>
    <cellStyle name="Название 63" xfId="18862"/>
    <cellStyle name="Название 63 2" xfId="18861"/>
    <cellStyle name="Название 63 2 2" xfId="18860"/>
    <cellStyle name="Название 63 2 3" xfId="18859"/>
    <cellStyle name="Название 63 2 4" xfId="18858"/>
    <cellStyle name="Название 63 2 5" xfId="18857"/>
    <cellStyle name="Название 63 2 6" xfId="18856"/>
    <cellStyle name="Название 63 3" xfId="18855"/>
    <cellStyle name="Название 63 4" xfId="18854"/>
    <cellStyle name="Название 63 5" xfId="18853"/>
    <cellStyle name="Название 63 6" xfId="18852"/>
    <cellStyle name="Название 63 7" xfId="18851"/>
    <cellStyle name="Название 63 8" xfId="18850"/>
    <cellStyle name="Название 64" xfId="18849"/>
    <cellStyle name="Название 64 2" xfId="18848"/>
    <cellStyle name="Название 64 2 2" xfId="18847"/>
    <cellStyle name="Название 64 2 3" xfId="18846"/>
    <cellStyle name="Название 64 2 4" xfId="18845"/>
    <cellStyle name="Название 64 2 5" xfId="18844"/>
    <cellStyle name="Название 64 2 6" xfId="18843"/>
    <cellStyle name="Название 64 3" xfId="18842"/>
    <cellStyle name="Название 64 4" xfId="18841"/>
    <cellStyle name="Название 64 5" xfId="18840"/>
    <cellStyle name="Название 64 6" xfId="18839"/>
    <cellStyle name="Название 64 7" xfId="18838"/>
    <cellStyle name="Название 64 8" xfId="18837"/>
    <cellStyle name="Название 65" xfId="18836"/>
    <cellStyle name="Название 65 2" xfId="18835"/>
    <cellStyle name="Название 65 2 2" xfId="18834"/>
    <cellStyle name="Название 65 2 3" xfId="18833"/>
    <cellStyle name="Название 65 2 4" xfId="18832"/>
    <cellStyle name="Название 65 2 5" xfId="18831"/>
    <cellStyle name="Название 65 2 6" xfId="18830"/>
    <cellStyle name="Название 65 3" xfId="18829"/>
    <cellStyle name="Название 65 4" xfId="18828"/>
    <cellStyle name="Название 65 5" xfId="18827"/>
    <cellStyle name="Название 65 6" xfId="18826"/>
    <cellStyle name="Название 65 7" xfId="18825"/>
    <cellStyle name="Название 65 8" xfId="18824"/>
    <cellStyle name="Название 66" xfId="18823"/>
    <cellStyle name="Название 66 2" xfId="18822"/>
    <cellStyle name="Название 66 2 2" xfId="18821"/>
    <cellStyle name="Название 66 2 3" xfId="18820"/>
    <cellStyle name="Название 66 2 4" xfId="18819"/>
    <cellStyle name="Название 66 2 5" xfId="18818"/>
    <cellStyle name="Название 66 2 6" xfId="18817"/>
    <cellStyle name="Название 66 3" xfId="18816"/>
    <cellStyle name="Название 66 4" xfId="18815"/>
    <cellStyle name="Название 66 5" xfId="18814"/>
    <cellStyle name="Название 66 6" xfId="18813"/>
    <cellStyle name="Название 66 7" xfId="18812"/>
    <cellStyle name="Название 66 8" xfId="18811"/>
    <cellStyle name="Название 67" xfId="18810"/>
    <cellStyle name="Название 67 2" xfId="18809"/>
    <cellStyle name="Название 67 2 2" xfId="18808"/>
    <cellStyle name="Название 67 2 3" xfId="18807"/>
    <cellStyle name="Название 67 2 4" xfId="18806"/>
    <cellStyle name="Название 67 2 5" xfId="18805"/>
    <cellStyle name="Название 67 2 6" xfId="18804"/>
    <cellStyle name="Название 67 3" xfId="18803"/>
    <cellStyle name="Название 67 4" xfId="18802"/>
    <cellStyle name="Название 67 5" xfId="18801"/>
    <cellStyle name="Название 67 6" xfId="18800"/>
    <cellStyle name="Название 67 7" xfId="18799"/>
    <cellStyle name="Название 67 8" xfId="18798"/>
    <cellStyle name="Название 68" xfId="18797"/>
    <cellStyle name="Название 68 2" xfId="18796"/>
    <cellStyle name="Название 68 2 2" xfId="18795"/>
    <cellStyle name="Название 68 2 3" xfId="18794"/>
    <cellStyle name="Название 68 2 4" xfId="18793"/>
    <cellStyle name="Название 68 2 5" xfId="18792"/>
    <cellStyle name="Название 68 2 6" xfId="18791"/>
    <cellStyle name="Название 68 3" xfId="18790"/>
    <cellStyle name="Название 68 4" xfId="18789"/>
    <cellStyle name="Название 68 5" xfId="18788"/>
    <cellStyle name="Название 68 6" xfId="18787"/>
    <cellStyle name="Название 68 7" xfId="18786"/>
    <cellStyle name="Название 68 8" xfId="18785"/>
    <cellStyle name="Название 69" xfId="18784"/>
    <cellStyle name="Название 69 2" xfId="18783"/>
    <cellStyle name="Название 69 2 2" xfId="18782"/>
    <cellStyle name="Название 69 2 3" xfId="18781"/>
    <cellStyle name="Название 69 2 4" xfId="18780"/>
    <cellStyle name="Название 69 2 5" xfId="18779"/>
    <cellStyle name="Название 69 2 6" xfId="18778"/>
    <cellStyle name="Название 69 3" xfId="18777"/>
    <cellStyle name="Название 69 4" xfId="18776"/>
    <cellStyle name="Название 69 5" xfId="18775"/>
    <cellStyle name="Название 69 6" xfId="18774"/>
    <cellStyle name="Название 69 7" xfId="18773"/>
    <cellStyle name="Название 69 8" xfId="18772"/>
    <cellStyle name="Название 7" xfId="18771"/>
    <cellStyle name="Название 7 2" xfId="18770"/>
    <cellStyle name="Название 7 2 2" xfId="18769"/>
    <cellStyle name="Название 7 2 3" xfId="18768"/>
    <cellStyle name="Название 7 2 4" xfId="18767"/>
    <cellStyle name="Название 7 2 5" xfId="18766"/>
    <cellStyle name="Название 7 2 6" xfId="18765"/>
    <cellStyle name="Название 7 3" xfId="18764"/>
    <cellStyle name="Название 7 4" xfId="18763"/>
    <cellStyle name="Название 7 5" xfId="18762"/>
    <cellStyle name="Название 7 6" xfId="18761"/>
    <cellStyle name="Название 7 7" xfId="18760"/>
    <cellStyle name="Название 7 8" xfId="18759"/>
    <cellStyle name="Название 70" xfId="18758"/>
    <cellStyle name="Название 70 2" xfId="18757"/>
    <cellStyle name="Название 70 2 2" xfId="18756"/>
    <cellStyle name="Название 70 2 3" xfId="18755"/>
    <cellStyle name="Название 70 2 4" xfId="18754"/>
    <cellStyle name="Название 70 2 5" xfId="18753"/>
    <cellStyle name="Название 70 2 6" xfId="18752"/>
    <cellStyle name="Название 70 3" xfId="18751"/>
    <cellStyle name="Название 70 4" xfId="18750"/>
    <cellStyle name="Название 70 5" xfId="18749"/>
    <cellStyle name="Название 70 6" xfId="18748"/>
    <cellStyle name="Название 70 7" xfId="18747"/>
    <cellStyle name="Название 70 8" xfId="18746"/>
    <cellStyle name="Название 71" xfId="18745"/>
    <cellStyle name="Название 71 2" xfId="18744"/>
    <cellStyle name="Название 71 2 2" xfId="18743"/>
    <cellStyle name="Название 71 2 3" xfId="18742"/>
    <cellStyle name="Название 71 2 4" xfId="18741"/>
    <cellStyle name="Название 71 2 5" xfId="18740"/>
    <cellStyle name="Название 71 2 6" xfId="18739"/>
    <cellStyle name="Название 71 3" xfId="18738"/>
    <cellStyle name="Название 71 4" xfId="18737"/>
    <cellStyle name="Название 71 5" xfId="18736"/>
    <cellStyle name="Название 71 6" xfId="18735"/>
    <cellStyle name="Название 71 7" xfId="18734"/>
    <cellStyle name="Название 71 8" xfId="18733"/>
    <cellStyle name="Название 72" xfId="18732"/>
    <cellStyle name="Название 72 2" xfId="18731"/>
    <cellStyle name="Название 72 2 2" xfId="18730"/>
    <cellStyle name="Название 72 2 3" xfId="18729"/>
    <cellStyle name="Название 72 2 4" xfId="18728"/>
    <cellStyle name="Название 72 2 5" xfId="18727"/>
    <cellStyle name="Название 72 2 6" xfId="18726"/>
    <cellStyle name="Название 72 3" xfId="18725"/>
    <cellStyle name="Название 72 4" xfId="18724"/>
    <cellStyle name="Название 72 5" xfId="18723"/>
    <cellStyle name="Название 72 6" xfId="18722"/>
    <cellStyle name="Название 72 7" xfId="18721"/>
    <cellStyle name="Название 72 8" xfId="18720"/>
    <cellStyle name="Название 73" xfId="18719"/>
    <cellStyle name="Название 73 2" xfId="18718"/>
    <cellStyle name="Название 73 2 2" xfId="18717"/>
    <cellStyle name="Название 73 2 3" xfId="18716"/>
    <cellStyle name="Название 73 2 4" xfId="18715"/>
    <cellStyle name="Название 73 2 5" xfId="18714"/>
    <cellStyle name="Название 73 2 6" xfId="18713"/>
    <cellStyle name="Название 73 3" xfId="18712"/>
    <cellStyle name="Название 73 4" xfId="18711"/>
    <cellStyle name="Название 73 5" xfId="18710"/>
    <cellStyle name="Название 73 6" xfId="18709"/>
    <cellStyle name="Название 73 7" xfId="18708"/>
    <cellStyle name="Название 73 8" xfId="18707"/>
    <cellStyle name="Название 74" xfId="18706"/>
    <cellStyle name="Название 74 2" xfId="18705"/>
    <cellStyle name="Название 74 2 2" xfId="18704"/>
    <cellStyle name="Название 74 2 3" xfId="18703"/>
    <cellStyle name="Название 74 2 4" xfId="18702"/>
    <cellStyle name="Название 74 2 5" xfId="18701"/>
    <cellStyle name="Название 74 2 6" xfId="18700"/>
    <cellStyle name="Название 74 3" xfId="18699"/>
    <cellStyle name="Название 74 4" xfId="18698"/>
    <cellStyle name="Название 74 5" xfId="18697"/>
    <cellStyle name="Название 74 6" xfId="18696"/>
    <cellStyle name="Название 74 7" xfId="18695"/>
    <cellStyle name="Название 74 8" xfId="18694"/>
    <cellStyle name="Название 75" xfId="18693"/>
    <cellStyle name="Название 75 2" xfId="18692"/>
    <cellStyle name="Название 75 2 2" xfId="18691"/>
    <cellStyle name="Название 75 2 3" xfId="18690"/>
    <cellStyle name="Название 75 2 4" xfId="18689"/>
    <cellStyle name="Название 75 2 5" xfId="18688"/>
    <cellStyle name="Название 75 2 6" xfId="18687"/>
    <cellStyle name="Название 75 3" xfId="18686"/>
    <cellStyle name="Название 75 4" xfId="18685"/>
    <cellStyle name="Название 75 5" xfId="18684"/>
    <cellStyle name="Название 75 6" xfId="18683"/>
    <cellStyle name="Название 75 7" xfId="18682"/>
    <cellStyle name="Название 75 8" xfId="18681"/>
    <cellStyle name="Название 76" xfId="18680"/>
    <cellStyle name="Название 76 2" xfId="18679"/>
    <cellStyle name="Название 76 2 2" xfId="18678"/>
    <cellStyle name="Название 76 2 3" xfId="18677"/>
    <cellStyle name="Название 76 2 4" xfId="18676"/>
    <cellStyle name="Название 76 2 5" xfId="18675"/>
    <cellStyle name="Название 76 2 6" xfId="18674"/>
    <cellStyle name="Название 76 3" xfId="18673"/>
    <cellStyle name="Название 76 4" xfId="18672"/>
    <cellStyle name="Название 76 5" xfId="18671"/>
    <cellStyle name="Название 76 6" xfId="18670"/>
    <cellStyle name="Название 76 7" xfId="18669"/>
    <cellStyle name="Название 76 8" xfId="18668"/>
    <cellStyle name="Название 77" xfId="18667"/>
    <cellStyle name="Название 77 2" xfId="18666"/>
    <cellStyle name="Название 77 2 2" xfId="18665"/>
    <cellStyle name="Название 77 2 3" xfId="18664"/>
    <cellStyle name="Название 77 2 4" xfId="18663"/>
    <cellStyle name="Название 77 2 5" xfId="18662"/>
    <cellStyle name="Название 77 2 6" xfId="18661"/>
    <cellStyle name="Название 77 3" xfId="18660"/>
    <cellStyle name="Название 77 4" xfId="18659"/>
    <cellStyle name="Название 77 5" xfId="18658"/>
    <cellStyle name="Название 77 6" xfId="18657"/>
    <cellStyle name="Название 77 7" xfId="18656"/>
    <cellStyle name="Название 77 8" xfId="18655"/>
    <cellStyle name="Название 78" xfId="18654"/>
    <cellStyle name="Название 78 2" xfId="18653"/>
    <cellStyle name="Название 78 2 2" xfId="18652"/>
    <cellStyle name="Название 78 2 3" xfId="18651"/>
    <cellStyle name="Название 78 2 4" xfId="18650"/>
    <cellStyle name="Название 78 2 5" xfId="18649"/>
    <cellStyle name="Название 78 2 6" xfId="18648"/>
    <cellStyle name="Название 78 3" xfId="18647"/>
    <cellStyle name="Название 78 4" xfId="18646"/>
    <cellStyle name="Название 78 5" xfId="18645"/>
    <cellStyle name="Название 78 6" xfId="18644"/>
    <cellStyle name="Название 78 7" xfId="18643"/>
    <cellStyle name="Название 78 8" xfId="18642"/>
    <cellStyle name="Название 79" xfId="18641"/>
    <cellStyle name="Название 79 2" xfId="18640"/>
    <cellStyle name="Название 79 2 2" xfId="18639"/>
    <cellStyle name="Название 79 2 3" xfId="18638"/>
    <cellStyle name="Название 79 2 4" xfId="18637"/>
    <cellStyle name="Название 79 2 5" xfId="18636"/>
    <cellStyle name="Название 79 2 6" xfId="18635"/>
    <cellStyle name="Название 79 3" xfId="18634"/>
    <cellStyle name="Название 79 4" xfId="18633"/>
    <cellStyle name="Название 79 5" xfId="18632"/>
    <cellStyle name="Название 79 6" xfId="18631"/>
    <cellStyle name="Название 79 7" xfId="18630"/>
    <cellStyle name="Название 79 8" xfId="18629"/>
    <cellStyle name="Название 8" xfId="18628"/>
    <cellStyle name="Название 8 2" xfId="18627"/>
    <cellStyle name="Название 8 2 2" xfId="18626"/>
    <cellStyle name="Название 8 2 3" xfId="18625"/>
    <cellStyle name="Название 8 2 4" xfId="18624"/>
    <cellStyle name="Название 8 2 5" xfId="18623"/>
    <cellStyle name="Название 8 2 6" xfId="18622"/>
    <cellStyle name="Название 8 3" xfId="18621"/>
    <cellStyle name="Название 8 4" xfId="18620"/>
    <cellStyle name="Название 8 5" xfId="18619"/>
    <cellStyle name="Название 8 6" xfId="18618"/>
    <cellStyle name="Название 8 7" xfId="18617"/>
    <cellStyle name="Название 8 8" xfId="18616"/>
    <cellStyle name="Название 80" xfId="18615"/>
    <cellStyle name="Название 80 2" xfId="18614"/>
    <cellStyle name="Название 80 2 2" xfId="18613"/>
    <cellStyle name="Название 80 2 3" xfId="18612"/>
    <cellStyle name="Название 80 2 4" xfId="18611"/>
    <cellStyle name="Название 80 2 5" xfId="18610"/>
    <cellStyle name="Название 80 2 6" xfId="18609"/>
    <cellStyle name="Название 80 3" xfId="18608"/>
    <cellStyle name="Название 80 4" xfId="18607"/>
    <cellStyle name="Название 80 5" xfId="18606"/>
    <cellStyle name="Название 80 6" xfId="18605"/>
    <cellStyle name="Название 80 7" xfId="18604"/>
    <cellStyle name="Название 80 8" xfId="18603"/>
    <cellStyle name="Название 81" xfId="18602"/>
    <cellStyle name="Название 81 2" xfId="18601"/>
    <cellStyle name="Название 81 2 2" xfId="18600"/>
    <cellStyle name="Название 81 2 3" xfId="18599"/>
    <cellStyle name="Название 81 2 4" xfId="18598"/>
    <cellStyle name="Название 81 2 5" xfId="18597"/>
    <cellStyle name="Название 81 2 6" xfId="18596"/>
    <cellStyle name="Название 81 3" xfId="18595"/>
    <cellStyle name="Название 81 4" xfId="18594"/>
    <cellStyle name="Название 81 5" xfId="18593"/>
    <cellStyle name="Название 81 6" xfId="18592"/>
    <cellStyle name="Название 81 7" xfId="18591"/>
    <cellStyle name="Название 81 8" xfId="18590"/>
    <cellStyle name="Название 82" xfId="18589"/>
    <cellStyle name="Название 82 2" xfId="18588"/>
    <cellStyle name="Название 82 2 2" xfId="18587"/>
    <cellStyle name="Название 82 2 3" xfId="18586"/>
    <cellStyle name="Название 82 2 4" xfId="18585"/>
    <cellStyle name="Название 82 2 5" xfId="18584"/>
    <cellStyle name="Название 82 2 6" xfId="18583"/>
    <cellStyle name="Название 82 3" xfId="18582"/>
    <cellStyle name="Название 82 4" xfId="18581"/>
    <cellStyle name="Название 82 5" xfId="18580"/>
    <cellStyle name="Название 82 6" xfId="18579"/>
    <cellStyle name="Название 82 7" xfId="18578"/>
    <cellStyle name="Название 82 8" xfId="18577"/>
    <cellStyle name="Название 83" xfId="18576"/>
    <cellStyle name="Название 83 2" xfId="18575"/>
    <cellStyle name="Название 83 2 2" xfId="18574"/>
    <cellStyle name="Название 83 2 3" xfId="18573"/>
    <cellStyle name="Название 83 2 4" xfId="18572"/>
    <cellStyle name="Название 83 2 5" xfId="18571"/>
    <cellStyle name="Название 83 2 6" xfId="18570"/>
    <cellStyle name="Название 83 3" xfId="18569"/>
    <cellStyle name="Название 83 4" xfId="18568"/>
    <cellStyle name="Название 83 5" xfId="18567"/>
    <cellStyle name="Название 83 6" xfId="18566"/>
    <cellStyle name="Название 83 7" xfId="18565"/>
    <cellStyle name="Название 83 8" xfId="18564"/>
    <cellStyle name="Название 84" xfId="18563"/>
    <cellStyle name="Название 84 2" xfId="18562"/>
    <cellStyle name="Название 84 2 2" xfId="18561"/>
    <cellStyle name="Название 84 2 3" xfId="18560"/>
    <cellStyle name="Название 84 2 4" xfId="18559"/>
    <cellStyle name="Название 84 2 5" xfId="18558"/>
    <cellStyle name="Название 84 2 6" xfId="18557"/>
    <cellStyle name="Название 84 3" xfId="18556"/>
    <cellStyle name="Название 84 4" xfId="18555"/>
    <cellStyle name="Название 84 5" xfId="18554"/>
    <cellStyle name="Название 84 6" xfId="18553"/>
    <cellStyle name="Название 84 7" xfId="18552"/>
    <cellStyle name="Название 84 8" xfId="18551"/>
    <cellStyle name="Название 85" xfId="18550"/>
    <cellStyle name="Название 85 2" xfId="18549"/>
    <cellStyle name="Название 85 2 2" xfId="18548"/>
    <cellStyle name="Название 85 2 3" xfId="18547"/>
    <cellStyle name="Название 85 2 4" xfId="18546"/>
    <cellStyle name="Название 85 2 5" xfId="18545"/>
    <cellStyle name="Название 85 2 6" xfId="18544"/>
    <cellStyle name="Название 85 3" xfId="18543"/>
    <cellStyle name="Название 85 4" xfId="18542"/>
    <cellStyle name="Название 85 5" xfId="18541"/>
    <cellStyle name="Название 85 6" xfId="18540"/>
    <cellStyle name="Название 85 7" xfId="18539"/>
    <cellStyle name="Название 85 8" xfId="18538"/>
    <cellStyle name="Название 86" xfId="18537"/>
    <cellStyle name="Название 86 2" xfId="18536"/>
    <cellStyle name="Название 86 2 2" xfId="18535"/>
    <cellStyle name="Название 86 2 3" xfId="18534"/>
    <cellStyle name="Название 86 2 4" xfId="18533"/>
    <cellStyle name="Название 86 2 5" xfId="18532"/>
    <cellStyle name="Название 86 2 6" xfId="18531"/>
    <cellStyle name="Название 86 3" xfId="18530"/>
    <cellStyle name="Название 86 4" xfId="18529"/>
    <cellStyle name="Название 86 5" xfId="18528"/>
    <cellStyle name="Название 86 6" xfId="18527"/>
    <cellStyle name="Название 86 7" xfId="18526"/>
    <cellStyle name="Название 86 8" xfId="18525"/>
    <cellStyle name="Название 87" xfId="18524"/>
    <cellStyle name="Название 87 2" xfId="18523"/>
    <cellStyle name="Название 87 2 2" xfId="18522"/>
    <cellStyle name="Название 87 2 3" xfId="18521"/>
    <cellStyle name="Название 87 2 4" xfId="18520"/>
    <cellStyle name="Название 87 2 5" xfId="18519"/>
    <cellStyle name="Название 87 2 6" xfId="18518"/>
    <cellStyle name="Название 87 3" xfId="18517"/>
    <cellStyle name="Название 87 4" xfId="18516"/>
    <cellStyle name="Название 87 5" xfId="18515"/>
    <cellStyle name="Название 87 6" xfId="18514"/>
    <cellStyle name="Название 87 7" xfId="18513"/>
    <cellStyle name="Название 87 8" xfId="18512"/>
    <cellStyle name="Название 88" xfId="18511"/>
    <cellStyle name="Название 88 2" xfId="18510"/>
    <cellStyle name="Название 88 2 2" xfId="18509"/>
    <cellStyle name="Название 88 2 3" xfId="18508"/>
    <cellStyle name="Название 88 2 4" xfId="18507"/>
    <cellStyle name="Название 88 2 5" xfId="18506"/>
    <cellStyle name="Название 88 2 6" xfId="18505"/>
    <cellStyle name="Название 88 3" xfId="18504"/>
    <cellStyle name="Название 88 4" xfId="18503"/>
    <cellStyle name="Название 88 5" xfId="18502"/>
    <cellStyle name="Название 88 6" xfId="18501"/>
    <cellStyle name="Название 88 7" xfId="18500"/>
    <cellStyle name="Название 88 8" xfId="18499"/>
    <cellStyle name="Название 89" xfId="18498"/>
    <cellStyle name="Название 89 2" xfId="18497"/>
    <cellStyle name="Название 89 2 2" xfId="18496"/>
    <cellStyle name="Название 89 2 3" xfId="18495"/>
    <cellStyle name="Название 89 2 4" xfId="18494"/>
    <cellStyle name="Название 89 2 5" xfId="18493"/>
    <cellStyle name="Название 89 2 6" xfId="18492"/>
    <cellStyle name="Название 89 3" xfId="18491"/>
    <cellStyle name="Название 89 4" xfId="18490"/>
    <cellStyle name="Название 89 5" xfId="18489"/>
    <cellStyle name="Название 89 6" xfId="18488"/>
    <cellStyle name="Название 89 7" xfId="18487"/>
    <cellStyle name="Название 89 8" xfId="18486"/>
    <cellStyle name="Название 9" xfId="18485"/>
    <cellStyle name="Название 9 2" xfId="18484"/>
    <cellStyle name="Название 9 2 2" xfId="18483"/>
    <cellStyle name="Название 9 2 3" xfId="18482"/>
    <cellStyle name="Название 9 2 4" xfId="18481"/>
    <cellStyle name="Название 9 2 5" xfId="18480"/>
    <cellStyle name="Название 9 2 6" xfId="18479"/>
    <cellStyle name="Название 9 3" xfId="18478"/>
    <cellStyle name="Название 9 4" xfId="18477"/>
    <cellStyle name="Название 9 5" xfId="18476"/>
    <cellStyle name="Название 9 6" xfId="18475"/>
    <cellStyle name="Название 9 7" xfId="18474"/>
    <cellStyle name="Название 9 8" xfId="18473"/>
    <cellStyle name="Название 90" xfId="18472"/>
    <cellStyle name="Название 90 2" xfId="18471"/>
    <cellStyle name="Название 90 2 2" xfId="18470"/>
    <cellStyle name="Название 90 2 3" xfId="18469"/>
    <cellStyle name="Название 90 2 4" xfId="18468"/>
    <cellStyle name="Название 90 2 5" xfId="18467"/>
    <cellStyle name="Название 90 2 6" xfId="18466"/>
    <cellStyle name="Название 90 3" xfId="18465"/>
    <cellStyle name="Название 90 4" xfId="18464"/>
    <cellStyle name="Название 90 5" xfId="18463"/>
    <cellStyle name="Название 90 6" xfId="18462"/>
    <cellStyle name="Название 90 7" xfId="18461"/>
    <cellStyle name="Название 90 8" xfId="18460"/>
    <cellStyle name="Название 91" xfId="18459"/>
    <cellStyle name="Название 91 2" xfId="18458"/>
    <cellStyle name="Название 91 2 2" xfId="18457"/>
    <cellStyle name="Название 91 2 3" xfId="18456"/>
    <cellStyle name="Название 91 2 4" xfId="18455"/>
    <cellStyle name="Название 91 2 5" xfId="18454"/>
    <cellStyle name="Название 91 2 6" xfId="18453"/>
    <cellStyle name="Название 91 3" xfId="18452"/>
    <cellStyle name="Название 91 4" xfId="18451"/>
    <cellStyle name="Название 91 5" xfId="18450"/>
    <cellStyle name="Название 91 6" xfId="18449"/>
    <cellStyle name="Название 91 7" xfId="18448"/>
    <cellStyle name="Название 91 8" xfId="18447"/>
    <cellStyle name="Название 92" xfId="18446"/>
    <cellStyle name="Название 92 2" xfId="18445"/>
    <cellStyle name="Название 92 2 2" xfId="18444"/>
    <cellStyle name="Название 92 2 3" xfId="18443"/>
    <cellStyle name="Название 92 2 4" xfId="18442"/>
    <cellStyle name="Название 92 2 5" xfId="18441"/>
    <cellStyle name="Название 92 2 6" xfId="18440"/>
    <cellStyle name="Название 92 3" xfId="18439"/>
    <cellStyle name="Название 92 4" xfId="18438"/>
    <cellStyle name="Название 92 5" xfId="18437"/>
    <cellStyle name="Название 92 6" xfId="18436"/>
    <cellStyle name="Название 92 7" xfId="18435"/>
    <cellStyle name="Название 92 8" xfId="18434"/>
    <cellStyle name="Название 93" xfId="18433"/>
    <cellStyle name="Название 93 2" xfId="18432"/>
    <cellStyle name="Название 93 2 2" xfId="18431"/>
    <cellStyle name="Название 93 2 3" xfId="18430"/>
    <cellStyle name="Название 93 2 4" xfId="18429"/>
    <cellStyle name="Название 93 2 5" xfId="18428"/>
    <cellStyle name="Название 93 2 6" xfId="18427"/>
    <cellStyle name="Название 93 3" xfId="18426"/>
    <cellStyle name="Название 93 4" xfId="18425"/>
    <cellStyle name="Название 93 5" xfId="18424"/>
    <cellStyle name="Название 93 6" xfId="18423"/>
    <cellStyle name="Название 93 7" xfId="18422"/>
    <cellStyle name="Название 93 8" xfId="18421"/>
    <cellStyle name="Название 94" xfId="18420"/>
    <cellStyle name="Название 94 2" xfId="18419"/>
    <cellStyle name="Название 94 2 2" xfId="18418"/>
    <cellStyle name="Название 94 2 3" xfId="18417"/>
    <cellStyle name="Название 94 2 4" xfId="18416"/>
    <cellStyle name="Название 94 2 5" xfId="18415"/>
    <cellStyle name="Название 94 2 6" xfId="18414"/>
    <cellStyle name="Название 94 3" xfId="18413"/>
    <cellStyle name="Название 94 4" xfId="18412"/>
    <cellStyle name="Название 94 5" xfId="18411"/>
    <cellStyle name="Название 94 6" xfId="18410"/>
    <cellStyle name="Название 94 7" xfId="18409"/>
    <cellStyle name="Название 94 8" xfId="18408"/>
    <cellStyle name="Название 95" xfId="18407"/>
    <cellStyle name="Название 95 2" xfId="18406"/>
    <cellStyle name="Название 95 2 2" xfId="18405"/>
    <cellStyle name="Название 95 2 3" xfId="18404"/>
    <cellStyle name="Название 95 2 4" xfId="18403"/>
    <cellStyle name="Название 95 2 5" xfId="18402"/>
    <cellStyle name="Название 95 2 6" xfId="18401"/>
    <cellStyle name="Название 95 3" xfId="18400"/>
    <cellStyle name="Название 95 4" xfId="18399"/>
    <cellStyle name="Название 95 5" xfId="18398"/>
    <cellStyle name="Название 95 6" xfId="18397"/>
    <cellStyle name="Название 95 7" xfId="18396"/>
    <cellStyle name="Название 95 8" xfId="18395"/>
    <cellStyle name="Название 96" xfId="18394"/>
    <cellStyle name="Название 96 2" xfId="18393"/>
    <cellStyle name="Название 96 2 2" xfId="18392"/>
    <cellStyle name="Название 96 2 3" xfId="18391"/>
    <cellStyle name="Название 96 2 4" xfId="18390"/>
    <cellStyle name="Название 96 2 5" xfId="18389"/>
    <cellStyle name="Название 96 2 6" xfId="18388"/>
    <cellStyle name="Название 96 3" xfId="18387"/>
    <cellStyle name="Название 96 4" xfId="18386"/>
    <cellStyle name="Название 96 5" xfId="18385"/>
    <cellStyle name="Название 96 6" xfId="18384"/>
    <cellStyle name="Название 96 7" xfId="18383"/>
    <cellStyle name="Название 96 8" xfId="18382"/>
    <cellStyle name="Название 97" xfId="18381"/>
    <cellStyle name="Название 97 2" xfId="18380"/>
    <cellStyle name="Название 97 2 2" xfId="18379"/>
    <cellStyle name="Название 97 2 3" xfId="18378"/>
    <cellStyle name="Название 97 2 4" xfId="18377"/>
    <cellStyle name="Название 97 2 5" xfId="18376"/>
    <cellStyle name="Название 97 2 6" xfId="18375"/>
    <cellStyle name="Название 97 3" xfId="18374"/>
    <cellStyle name="Название 97 4" xfId="18373"/>
    <cellStyle name="Название 97 5" xfId="18372"/>
    <cellStyle name="Название 97 6" xfId="18371"/>
    <cellStyle name="Название 97 7" xfId="18370"/>
    <cellStyle name="Название 97 8" xfId="18369"/>
    <cellStyle name="Название 98" xfId="18368"/>
    <cellStyle name="Название 98 2" xfId="18367"/>
    <cellStyle name="Название 98 2 2" xfId="18366"/>
    <cellStyle name="Название 98 2 3" xfId="18365"/>
    <cellStyle name="Название 98 2 4" xfId="18364"/>
    <cellStyle name="Название 98 2 5" xfId="18363"/>
    <cellStyle name="Название 98 2 6" xfId="18362"/>
    <cellStyle name="Название 98 3" xfId="18361"/>
    <cellStyle name="Название 98 4" xfId="18360"/>
    <cellStyle name="Название 98 5" xfId="18359"/>
    <cellStyle name="Название 98 6" xfId="18358"/>
    <cellStyle name="Название 98 7" xfId="18357"/>
    <cellStyle name="Название 98 8" xfId="18356"/>
    <cellStyle name="Название 99" xfId="18355"/>
    <cellStyle name="Название 99 2" xfId="18354"/>
    <cellStyle name="Название 99 2 2" xfId="18353"/>
    <cellStyle name="Название 99 2 3" xfId="18352"/>
    <cellStyle name="Название 99 2 4" xfId="18351"/>
    <cellStyle name="Название 99 2 5" xfId="18350"/>
    <cellStyle name="Название 99 2 6" xfId="18349"/>
    <cellStyle name="Название 99 3" xfId="18348"/>
    <cellStyle name="Название 99 4" xfId="18347"/>
    <cellStyle name="Название 99 5" xfId="18346"/>
    <cellStyle name="Название 99 6" xfId="18345"/>
    <cellStyle name="Название 99 7" xfId="18344"/>
    <cellStyle name="Название 99 8" xfId="18343"/>
    <cellStyle name="Нейтральный 10" xfId="18342"/>
    <cellStyle name="Нейтральный 10 2" xfId="18341"/>
    <cellStyle name="Нейтральный 10 2 2" xfId="18340"/>
    <cellStyle name="Нейтральный 10 2 3" xfId="18339"/>
    <cellStyle name="Нейтральный 10 2 4" xfId="18338"/>
    <cellStyle name="Нейтральный 10 2 5" xfId="18337"/>
    <cellStyle name="Нейтральный 10 2 6" xfId="18336"/>
    <cellStyle name="Нейтральный 10 3" xfId="18335"/>
    <cellStyle name="Нейтральный 10 4" xfId="18334"/>
    <cellStyle name="Нейтральный 10 5" xfId="18333"/>
    <cellStyle name="Нейтральный 10 6" xfId="18332"/>
    <cellStyle name="Нейтральный 10 7" xfId="18331"/>
    <cellStyle name="Нейтральный 10 8" xfId="18330"/>
    <cellStyle name="Нейтральный 100" xfId="18329"/>
    <cellStyle name="Нейтральный 100 2" xfId="18328"/>
    <cellStyle name="Нейтральный 100 2 2" xfId="18327"/>
    <cellStyle name="Нейтральный 100 2 3" xfId="18326"/>
    <cellStyle name="Нейтральный 100 2 4" xfId="18325"/>
    <cellStyle name="Нейтральный 100 2 5" xfId="18324"/>
    <cellStyle name="Нейтральный 100 2 6" xfId="18323"/>
    <cellStyle name="Нейтральный 100 3" xfId="18322"/>
    <cellStyle name="Нейтральный 100 4" xfId="18321"/>
    <cellStyle name="Нейтральный 100 5" xfId="18320"/>
    <cellStyle name="Нейтральный 100 6" xfId="18319"/>
    <cellStyle name="Нейтральный 100 7" xfId="18318"/>
    <cellStyle name="Нейтральный 100 8" xfId="18317"/>
    <cellStyle name="Нейтральный 101" xfId="18316"/>
    <cellStyle name="Нейтральный 101 2" xfId="18315"/>
    <cellStyle name="Нейтральный 101 2 2" xfId="18314"/>
    <cellStyle name="Нейтральный 101 2 3" xfId="18313"/>
    <cellStyle name="Нейтральный 101 2 4" xfId="18312"/>
    <cellStyle name="Нейтральный 101 2 5" xfId="18311"/>
    <cellStyle name="Нейтральный 101 2 6" xfId="18310"/>
    <cellStyle name="Нейтральный 101 3" xfId="18309"/>
    <cellStyle name="Нейтральный 101 4" xfId="18308"/>
    <cellStyle name="Нейтральный 101 5" xfId="18307"/>
    <cellStyle name="Нейтральный 101 6" xfId="18306"/>
    <cellStyle name="Нейтральный 101 7" xfId="18305"/>
    <cellStyle name="Нейтральный 101 8" xfId="18304"/>
    <cellStyle name="Нейтральный 102" xfId="18303"/>
    <cellStyle name="Нейтральный 102 2" xfId="18302"/>
    <cellStyle name="Нейтральный 102 2 2" xfId="18301"/>
    <cellStyle name="Нейтральный 102 2 3" xfId="18300"/>
    <cellStyle name="Нейтральный 102 2 4" xfId="18299"/>
    <cellStyle name="Нейтральный 102 2 5" xfId="18298"/>
    <cellStyle name="Нейтральный 102 2 6" xfId="18297"/>
    <cellStyle name="Нейтральный 102 3" xfId="18296"/>
    <cellStyle name="Нейтральный 102 4" xfId="18295"/>
    <cellStyle name="Нейтральный 102 5" xfId="18294"/>
    <cellStyle name="Нейтральный 102 6" xfId="18293"/>
    <cellStyle name="Нейтральный 102 7" xfId="18292"/>
    <cellStyle name="Нейтральный 102 8" xfId="18291"/>
    <cellStyle name="Нейтральный 103" xfId="18290"/>
    <cellStyle name="Нейтральный 103 2" xfId="18289"/>
    <cellStyle name="Нейтральный 103 2 2" xfId="18288"/>
    <cellStyle name="Нейтральный 103 2 3" xfId="18287"/>
    <cellStyle name="Нейтральный 103 2 4" xfId="18286"/>
    <cellStyle name="Нейтральный 103 2 5" xfId="18285"/>
    <cellStyle name="Нейтральный 103 2 6" xfId="18284"/>
    <cellStyle name="Нейтральный 103 3" xfId="18283"/>
    <cellStyle name="Нейтральный 103 4" xfId="18282"/>
    <cellStyle name="Нейтральный 103 5" xfId="18281"/>
    <cellStyle name="Нейтральный 103 6" xfId="18280"/>
    <cellStyle name="Нейтральный 103 7" xfId="18279"/>
    <cellStyle name="Нейтральный 103 8" xfId="18278"/>
    <cellStyle name="Нейтральный 104" xfId="18277"/>
    <cellStyle name="Нейтральный 104 2" xfId="18276"/>
    <cellStyle name="Нейтральный 104 2 2" xfId="18275"/>
    <cellStyle name="Нейтральный 104 2 3" xfId="18274"/>
    <cellStyle name="Нейтральный 104 2 4" xfId="18273"/>
    <cellStyle name="Нейтральный 104 2 5" xfId="18272"/>
    <cellStyle name="Нейтральный 104 2 6" xfId="18271"/>
    <cellStyle name="Нейтральный 104 3" xfId="18270"/>
    <cellStyle name="Нейтральный 104 4" xfId="18269"/>
    <cellStyle name="Нейтральный 104 5" xfId="18268"/>
    <cellStyle name="Нейтральный 104 6" xfId="18267"/>
    <cellStyle name="Нейтральный 104 7" xfId="18266"/>
    <cellStyle name="Нейтральный 104 8" xfId="18265"/>
    <cellStyle name="Нейтральный 105" xfId="18264"/>
    <cellStyle name="Нейтральный 105 2" xfId="18263"/>
    <cellStyle name="Нейтральный 105 2 2" xfId="18262"/>
    <cellStyle name="Нейтральный 105 2 3" xfId="18261"/>
    <cellStyle name="Нейтральный 105 2 4" xfId="18260"/>
    <cellStyle name="Нейтральный 105 2 5" xfId="18259"/>
    <cellStyle name="Нейтральный 105 2 6" xfId="18258"/>
    <cellStyle name="Нейтральный 105 3" xfId="18257"/>
    <cellStyle name="Нейтральный 105 4" xfId="18256"/>
    <cellStyle name="Нейтральный 105 5" xfId="18255"/>
    <cellStyle name="Нейтральный 105 6" xfId="18254"/>
    <cellStyle name="Нейтральный 105 7" xfId="18253"/>
    <cellStyle name="Нейтральный 105 8" xfId="18252"/>
    <cellStyle name="Нейтральный 106" xfId="18251"/>
    <cellStyle name="Нейтральный 106 2" xfId="18250"/>
    <cellStyle name="Нейтральный 106 2 2" xfId="18249"/>
    <cellStyle name="Нейтральный 106 2 3" xfId="18248"/>
    <cellStyle name="Нейтральный 106 2 4" xfId="18247"/>
    <cellStyle name="Нейтральный 106 2 5" xfId="18246"/>
    <cellStyle name="Нейтральный 106 2 6" xfId="18245"/>
    <cellStyle name="Нейтральный 106 3" xfId="18244"/>
    <cellStyle name="Нейтральный 106 4" xfId="18243"/>
    <cellStyle name="Нейтральный 106 5" xfId="18242"/>
    <cellStyle name="Нейтральный 106 6" xfId="18241"/>
    <cellStyle name="Нейтральный 106 7" xfId="18240"/>
    <cellStyle name="Нейтральный 106 8" xfId="18239"/>
    <cellStyle name="Нейтральный 107" xfId="18238"/>
    <cellStyle name="Нейтральный 107 2" xfId="18237"/>
    <cellStyle name="Нейтральный 107 2 2" xfId="18236"/>
    <cellStyle name="Нейтральный 107 2 3" xfId="18235"/>
    <cellStyle name="Нейтральный 107 2 4" xfId="18234"/>
    <cellStyle name="Нейтральный 107 2 5" xfId="18233"/>
    <cellStyle name="Нейтральный 107 2 6" xfId="18232"/>
    <cellStyle name="Нейтральный 107 3" xfId="18231"/>
    <cellStyle name="Нейтральный 107 4" xfId="18230"/>
    <cellStyle name="Нейтральный 107 5" xfId="18229"/>
    <cellStyle name="Нейтральный 107 6" xfId="18228"/>
    <cellStyle name="Нейтральный 107 7" xfId="18227"/>
    <cellStyle name="Нейтральный 107 8" xfId="18226"/>
    <cellStyle name="Нейтральный 108" xfId="18225"/>
    <cellStyle name="Нейтральный 108 2" xfId="18224"/>
    <cellStyle name="Нейтральный 108 2 2" xfId="18223"/>
    <cellStyle name="Нейтральный 108 2 3" xfId="18222"/>
    <cellStyle name="Нейтральный 108 2 4" xfId="18221"/>
    <cellStyle name="Нейтральный 108 2 5" xfId="18220"/>
    <cellStyle name="Нейтральный 108 2 6" xfId="18219"/>
    <cellStyle name="Нейтральный 108 3" xfId="18218"/>
    <cellStyle name="Нейтральный 108 4" xfId="18217"/>
    <cellStyle name="Нейтральный 108 5" xfId="18216"/>
    <cellStyle name="Нейтральный 108 6" xfId="18215"/>
    <cellStyle name="Нейтральный 108 7" xfId="18214"/>
    <cellStyle name="Нейтральный 108 8" xfId="18213"/>
    <cellStyle name="Нейтральный 109" xfId="18212"/>
    <cellStyle name="Нейтральный 109 2" xfId="18211"/>
    <cellStyle name="Нейтральный 109 2 2" xfId="18210"/>
    <cellStyle name="Нейтральный 109 2 3" xfId="18209"/>
    <cellStyle name="Нейтральный 109 2 4" xfId="18208"/>
    <cellStyle name="Нейтральный 109 2 5" xfId="18207"/>
    <cellStyle name="Нейтральный 109 2 6" xfId="18206"/>
    <cellStyle name="Нейтральный 109 3" xfId="18205"/>
    <cellStyle name="Нейтральный 109 4" xfId="18204"/>
    <cellStyle name="Нейтральный 109 5" xfId="18203"/>
    <cellStyle name="Нейтральный 109 6" xfId="18202"/>
    <cellStyle name="Нейтральный 109 7" xfId="18201"/>
    <cellStyle name="Нейтральный 109 8" xfId="18200"/>
    <cellStyle name="Нейтральный 11" xfId="18199"/>
    <cellStyle name="Нейтральный 11 2" xfId="18198"/>
    <cellStyle name="Нейтральный 11 2 2" xfId="18197"/>
    <cellStyle name="Нейтральный 11 2 3" xfId="18196"/>
    <cellStyle name="Нейтральный 11 2 4" xfId="18195"/>
    <cellStyle name="Нейтральный 11 2 5" xfId="18194"/>
    <cellStyle name="Нейтральный 11 2 6" xfId="18193"/>
    <cellStyle name="Нейтральный 11 3" xfId="18192"/>
    <cellStyle name="Нейтральный 11 4" xfId="18191"/>
    <cellStyle name="Нейтральный 11 5" xfId="18190"/>
    <cellStyle name="Нейтральный 11 6" xfId="18189"/>
    <cellStyle name="Нейтральный 11 7" xfId="18188"/>
    <cellStyle name="Нейтральный 11 8" xfId="18187"/>
    <cellStyle name="Нейтральный 110" xfId="18186"/>
    <cellStyle name="Нейтральный 110 2" xfId="18185"/>
    <cellStyle name="Нейтральный 110 2 2" xfId="18184"/>
    <cellStyle name="Нейтральный 110 2 3" xfId="18183"/>
    <cellStyle name="Нейтральный 110 2 4" xfId="18182"/>
    <cellStyle name="Нейтральный 110 2 5" xfId="18181"/>
    <cellStyle name="Нейтральный 110 2 6" xfId="18180"/>
    <cellStyle name="Нейтральный 110 3" xfId="18179"/>
    <cellStyle name="Нейтральный 110 4" xfId="18178"/>
    <cellStyle name="Нейтральный 110 5" xfId="18177"/>
    <cellStyle name="Нейтральный 110 6" xfId="18176"/>
    <cellStyle name="Нейтральный 110 7" xfId="18175"/>
    <cellStyle name="Нейтральный 110 8" xfId="18174"/>
    <cellStyle name="Нейтральный 111" xfId="18173"/>
    <cellStyle name="Нейтральный 111 2" xfId="18172"/>
    <cellStyle name="Нейтральный 111 2 2" xfId="18171"/>
    <cellStyle name="Нейтральный 111 2 3" xfId="18170"/>
    <cellStyle name="Нейтральный 111 2 4" xfId="18169"/>
    <cellStyle name="Нейтральный 111 2 5" xfId="18168"/>
    <cellStyle name="Нейтральный 111 2 6" xfId="18167"/>
    <cellStyle name="Нейтральный 111 3" xfId="18166"/>
    <cellStyle name="Нейтральный 111 4" xfId="18165"/>
    <cellStyle name="Нейтральный 111 5" xfId="18164"/>
    <cellStyle name="Нейтральный 111 6" xfId="18163"/>
    <cellStyle name="Нейтральный 111 7" xfId="18162"/>
    <cellStyle name="Нейтральный 111 8" xfId="18161"/>
    <cellStyle name="Нейтральный 112" xfId="18160"/>
    <cellStyle name="Нейтральный 112 2" xfId="18159"/>
    <cellStyle name="Нейтральный 112 2 2" xfId="18158"/>
    <cellStyle name="Нейтральный 112 2 3" xfId="18157"/>
    <cellStyle name="Нейтральный 112 2 4" xfId="18156"/>
    <cellStyle name="Нейтральный 112 2 5" xfId="18155"/>
    <cellStyle name="Нейтральный 112 2 6" xfId="18154"/>
    <cellStyle name="Нейтральный 112 3" xfId="18153"/>
    <cellStyle name="Нейтральный 112 4" xfId="18152"/>
    <cellStyle name="Нейтральный 112 5" xfId="18151"/>
    <cellStyle name="Нейтральный 112 6" xfId="18150"/>
    <cellStyle name="Нейтральный 112 7" xfId="18149"/>
    <cellStyle name="Нейтральный 112 8" xfId="18148"/>
    <cellStyle name="Нейтральный 113" xfId="18147"/>
    <cellStyle name="Нейтральный 113 2" xfId="18146"/>
    <cellStyle name="Нейтральный 113 2 2" xfId="18145"/>
    <cellStyle name="Нейтральный 113 2 3" xfId="18144"/>
    <cellStyle name="Нейтральный 113 2 4" xfId="18143"/>
    <cellStyle name="Нейтральный 113 2 5" xfId="18142"/>
    <cellStyle name="Нейтральный 113 2 6" xfId="18141"/>
    <cellStyle name="Нейтральный 113 3" xfId="18140"/>
    <cellStyle name="Нейтральный 113 4" xfId="18139"/>
    <cellStyle name="Нейтральный 113 5" xfId="18138"/>
    <cellStyle name="Нейтральный 113 6" xfId="18137"/>
    <cellStyle name="Нейтральный 113 7" xfId="18136"/>
    <cellStyle name="Нейтральный 113 8" xfId="18135"/>
    <cellStyle name="Нейтральный 114" xfId="18134"/>
    <cellStyle name="Нейтральный 114 2" xfId="18133"/>
    <cellStyle name="Нейтральный 114 2 2" xfId="18132"/>
    <cellStyle name="Нейтральный 114 2 3" xfId="18131"/>
    <cellStyle name="Нейтральный 114 2 4" xfId="18130"/>
    <cellStyle name="Нейтральный 114 2 5" xfId="18129"/>
    <cellStyle name="Нейтральный 114 2 6" xfId="18128"/>
    <cellStyle name="Нейтральный 114 3" xfId="18127"/>
    <cellStyle name="Нейтральный 114 4" xfId="18126"/>
    <cellStyle name="Нейтральный 114 5" xfId="18125"/>
    <cellStyle name="Нейтральный 114 6" xfId="18124"/>
    <cellStyle name="Нейтральный 114 7" xfId="18123"/>
    <cellStyle name="Нейтральный 114 8" xfId="18122"/>
    <cellStyle name="Нейтральный 115" xfId="18121"/>
    <cellStyle name="Нейтральный 115 2" xfId="18120"/>
    <cellStyle name="Нейтральный 115 2 2" xfId="18119"/>
    <cellStyle name="Нейтральный 115 2 3" xfId="18118"/>
    <cellStyle name="Нейтральный 115 2 4" xfId="18117"/>
    <cellStyle name="Нейтральный 115 2 5" xfId="18116"/>
    <cellStyle name="Нейтральный 115 2 6" xfId="18115"/>
    <cellStyle name="Нейтральный 115 3" xfId="18114"/>
    <cellStyle name="Нейтральный 115 4" xfId="18113"/>
    <cellStyle name="Нейтральный 115 5" xfId="18112"/>
    <cellStyle name="Нейтральный 115 6" xfId="18111"/>
    <cellStyle name="Нейтральный 115 7" xfId="18110"/>
    <cellStyle name="Нейтральный 115 8" xfId="18109"/>
    <cellStyle name="Нейтральный 116" xfId="18108"/>
    <cellStyle name="Нейтральный 116 2" xfId="18107"/>
    <cellStyle name="Нейтральный 116 2 2" xfId="18106"/>
    <cellStyle name="Нейтральный 116 2 3" xfId="18105"/>
    <cellStyle name="Нейтральный 116 2 4" xfId="18104"/>
    <cellStyle name="Нейтральный 116 2 5" xfId="18103"/>
    <cellStyle name="Нейтральный 116 2 6" xfId="18102"/>
    <cellStyle name="Нейтральный 116 3" xfId="18101"/>
    <cellStyle name="Нейтральный 116 4" xfId="18100"/>
    <cellStyle name="Нейтральный 116 5" xfId="18099"/>
    <cellStyle name="Нейтральный 116 6" xfId="18098"/>
    <cellStyle name="Нейтральный 116 7" xfId="18097"/>
    <cellStyle name="Нейтральный 116 8" xfId="18096"/>
    <cellStyle name="Нейтральный 117" xfId="18095"/>
    <cellStyle name="Нейтральный 117 2" xfId="18094"/>
    <cellStyle name="Нейтральный 117 2 2" xfId="18093"/>
    <cellStyle name="Нейтральный 117 2 3" xfId="18092"/>
    <cellStyle name="Нейтральный 117 2 4" xfId="18091"/>
    <cellStyle name="Нейтральный 117 2 5" xfId="18090"/>
    <cellStyle name="Нейтральный 117 2 6" xfId="18089"/>
    <cellStyle name="Нейтральный 117 3" xfId="18088"/>
    <cellStyle name="Нейтральный 117 4" xfId="18087"/>
    <cellStyle name="Нейтральный 117 5" xfId="18086"/>
    <cellStyle name="Нейтральный 117 6" xfId="18085"/>
    <cellStyle name="Нейтральный 117 7" xfId="18084"/>
    <cellStyle name="Нейтральный 117 8" xfId="18083"/>
    <cellStyle name="Нейтральный 118" xfId="18082"/>
    <cellStyle name="Нейтральный 118 2" xfId="18081"/>
    <cellStyle name="Нейтральный 118 2 2" xfId="18080"/>
    <cellStyle name="Нейтральный 118 2 3" xfId="18079"/>
    <cellStyle name="Нейтральный 118 2 4" xfId="18078"/>
    <cellStyle name="Нейтральный 118 2 5" xfId="18077"/>
    <cellStyle name="Нейтральный 118 2 6" xfId="18076"/>
    <cellStyle name="Нейтральный 118 3" xfId="18075"/>
    <cellStyle name="Нейтральный 118 4" xfId="18074"/>
    <cellStyle name="Нейтральный 118 5" xfId="18073"/>
    <cellStyle name="Нейтральный 118 6" xfId="18072"/>
    <cellStyle name="Нейтральный 118 7" xfId="18071"/>
    <cellStyle name="Нейтральный 118 8" xfId="18070"/>
    <cellStyle name="Нейтральный 119" xfId="18069"/>
    <cellStyle name="Нейтральный 119 2" xfId="18068"/>
    <cellStyle name="Нейтральный 119 2 2" xfId="18067"/>
    <cellStyle name="Нейтральный 119 2 3" xfId="18066"/>
    <cellStyle name="Нейтральный 119 2 4" xfId="18065"/>
    <cellStyle name="Нейтральный 119 2 5" xfId="18064"/>
    <cellStyle name="Нейтральный 119 2 6" xfId="18063"/>
    <cellStyle name="Нейтральный 119 3" xfId="18062"/>
    <cellStyle name="Нейтральный 119 4" xfId="18061"/>
    <cellStyle name="Нейтральный 119 5" xfId="18060"/>
    <cellStyle name="Нейтральный 119 6" xfId="18059"/>
    <cellStyle name="Нейтральный 119 7" xfId="18058"/>
    <cellStyle name="Нейтральный 119 8" xfId="18057"/>
    <cellStyle name="Нейтральный 12" xfId="18056"/>
    <cellStyle name="Нейтральный 12 2" xfId="18055"/>
    <cellStyle name="Нейтральный 12 2 2" xfId="18054"/>
    <cellStyle name="Нейтральный 12 2 3" xfId="18053"/>
    <cellStyle name="Нейтральный 12 2 4" xfId="18052"/>
    <cellStyle name="Нейтральный 12 2 5" xfId="18051"/>
    <cellStyle name="Нейтральный 12 2 6" xfId="18050"/>
    <cellStyle name="Нейтральный 12 3" xfId="18049"/>
    <cellStyle name="Нейтральный 12 4" xfId="18048"/>
    <cellStyle name="Нейтральный 12 5" xfId="18047"/>
    <cellStyle name="Нейтральный 12 6" xfId="18046"/>
    <cellStyle name="Нейтральный 12 7" xfId="18045"/>
    <cellStyle name="Нейтральный 12 8" xfId="18044"/>
    <cellStyle name="Нейтральный 120" xfId="18043"/>
    <cellStyle name="Нейтральный 120 2" xfId="18042"/>
    <cellStyle name="Нейтральный 120 2 2" xfId="18041"/>
    <cellStyle name="Нейтральный 120 2 3" xfId="18040"/>
    <cellStyle name="Нейтральный 120 2 4" xfId="18039"/>
    <cellStyle name="Нейтральный 120 2 5" xfId="18038"/>
    <cellStyle name="Нейтральный 120 2 6" xfId="18037"/>
    <cellStyle name="Нейтральный 120 3" xfId="18036"/>
    <cellStyle name="Нейтральный 120 4" xfId="18035"/>
    <cellStyle name="Нейтральный 120 5" xfId="18034"/>
    <cellStyle name="Нейтральный 120 6" xfId="18033"/>
    <cellStyle name="Нейтральный 120 7" xfId="18032"/>
    <cellStyle name="Нейтральный 120 8" xfId="18031"/>
    <cellStyle name="Нейтральный 121" xfId="18030"/>
    <cellStyle name="Нейтральный 121 2" xfId="18029"/>
    <cellStyle name="Нейтральный 121 2 2" xfId="18028"/>
    <cellStyle name="Нейтральный 121 2 3" xfId="18027"/>
    <cellStyle name="Нейтральный 121 2 4" xfId="18026"/>
    <cellStyle name="Нейтральный 121 2 5" xfId="18025"/>
    <cellStyle name="Нейтральный 121 2 6" xfId="18024"/>
    <cellStyle name="Нейтральный 121 3" xfId="18023"/>
    <cellStyle name="Нейтральный 121 4" xfId="18022"/>
    <cellStyle name="Нейтральный 121 5" xfId="18021"/>
    <cellStyle name="Нейтральный 121 6" xfId="18020"/>
    <cellStyle name="Нейтральный 121 7" xfId="18019"/>
    <cellStyle name="Нейтральный 121 8" xfId="18018"/>
    <cellStyle name="Нейтральный 122" xfId="18017"/>
    <cellStyle name="Нейтральный 122 2" xfId="18016"/>
    <cellStyle name="Нейтральный 122 2 2" xfId="18015"/>
    <cellStyle name="Нейтральный 122 2 3" xfId="18014"/>
    <cellStyle name="Нейтральный 122 2 4" xfId="18013"/>
    <cellStyle name="Нейтральный 122 2 5" xfId="18012"/>
    <cellStyle name="Нейтральный 122 2 6" xfId="18011"/>
    <cellStyle name="Нейтральный 122 3" xfId="18010"/>
    <cellStyle name="Нейтральный 122 4" xfId="18009"/>
    <cellStyle name="Нейтральный 122 5" xfId="18008"/>
    <cellStyle name="Нейтральный 122 6" xfId="18007"/>
    <cellStyle name="Нейтральный 122 7" xfId="18006"/>
    <cellStyle name="Нейтральный 122 8" xfId="18005"/>
    <cellStyle name="Нейтральный 123" xfId="18004"/>
    <cellStyle name="Нейтральный 123 2" xfId="18003"/>
    <cellStyle name="Нейтральный 123 2 2" xfId="18002"/>
    <cellStyle name="Нейтральный 123 2 3" xfId="18001"/>
    <cellStyle name="Нейтральный 123 2 4" xfId="18000"/>
    <cellStyle name="Нейтральный 123 2 5" xfId="17999"/>
    <cellStyle name="Нейтральный 123 2 6" xfId="17998"/>
    <cellStyle name="Нейтральный 123 3" xfId="17997"/>
    <cellStyle name="Нейтральный 123 4" xfId="17996"/>
    <cellStyle name="Нейтральный 123 5" xfId="17995"/>
    <cellStyle name="Нейтральный 123 6" xfId="17994"/>
    <cellStyle name="Нейтральный 123 7" xfId="17993"/>
    <cellStyle name="Нейтральный 123 8" xfId="17992"/>
    <cellStyle name="Нейтральный 124" xfId="17991"/>
    <cellStyle name="Нейтральный 124 2" xfId="17990"/>
    <cellStyle name="Нейтральный 124 2 2" xfId="17989"/>
    <cellStyle name="Нейтральный 124 2 3" xfId="17988"/>
    <cellStyle name="Нейтральный 124 2 4" xfId="17987"/>
    <cellStyle name="Нейтральный 124 2 5" xfId="17986"/>
    <cellStyle name="Нейтральный 124 2 6" xfId="17985"/>
    <cellStyle name="Нейтральный 124 3" xfId="17984"/>
    <cellStyle name="Нейтральный 124 4" xfId="17983"/>
    <cellStyle name="Нейтральный 124 5" xfId="17982"/>
    <cellStyle name="Нейтральный 124 6" xfId="17981"/>
    <cellStyle name="Нейтральный 124 7" xfId="17980"/>
    <cellStyle name="Нейтральный 124 8" xfId="17979"/>
    <cellStyle name="Нейтральный 125" xfId="17978"/>
    <cellStyle name="Нейтральный 125 2" xfId="17977"/>
    <cellStyle name="Нейтральный 125 2 2" xfId="17976"/>
    <cellStyle name="Нейтральный 125 2 3" xfId="17975"/>
    <cellStyle name="Нейтральный 125 2 4" xfId="17974"/>
    <cellStyle name="Нейтральный 125 2 5" xfId="17973"/>
    <cellStyle name="Нейтральный 125 2 6" xfId="17972"/>
    <cellStyle name="Нейтральный 125 3" xfId="17971"/>
    <cellStyle name="Нейтральный 125 4" xfId="17970"/>
    <cellStyle name="Нейтральный 125 5" xfId="17969"/>
    <cellStyle name="Нейтральный 125 6" xfId="17968"/>
    <cellStyle name="Нейтральный 125 7" xfId="17967"/>
    <cellStyle name="Нейтральный 125 8" xfId="17966"/>
    <cellStyle name="Нейтральный 126" xfId="17965"/>
    <cellStyle name="Нейтральный 126 2" xfId="17964"/>
    <cellStyle name="Нейтральный 126 2 2" xfId="17963"/>
    <cellStyle name="Нейтральный 126 2 3" xfId="17962"/>
    <cellStyle name="Нейтральный 126 2 4" xfId="17961"/>
    <cellStyle name="Нейтральный 126 2 5" xfId="17960"/>
    <cellStyle name="Нейтральный 126 2 6" xfId="17959"/>
    <cellStyle name="Нейтральный 126 3" xfId="17958"/>
    <cellStyle name="Нейтральный 126 4" xfId="17957"/>
    <cellStyle name="Нейтральный 126 5" xfId="17956"/>
    <cellStyle name="Нейтральный 126 6" xfId="17955"/>
    <cellStyle name="Нейтральный 126 7" xfId="17954"/>
    <cellStyle name="Нейтральный 126 8" xfId="17953"/>
    <cellStyle name="Нейтральный 127" xfId="17952"/>
    <cellStyle name="Нейтральный 127 2" xfId="17951"/>
    <cellStyle name="Нейтральный 127 2 2" xfId="17950"/>
    <cellStyle name="Нейтральный 127 2 3" xfId="17949"/>
    <cellStyle name="Нейтральный 127 2 4" xfId="17948"/>
    <cellStyle name="Нейтральный 127 2 5" xfId="17947"/>
    <cellStyle name="Нейтральный 127 2 6" xfId="17946"/>
    <cellStyle name="Нейтральный 127 3" xfId="17945"/>
    <cellStyle name="Нейтральный 127 4" xfId="17944"/>
    <cellStyle name="Нейтральный 127 5" xfId="17943"/>
    <cellStyle name="Нейтральный 127 6" xfId="17942"/>
    <cellStyle name="Нейтральный 127 7" xfId="17941"/>
    <cellStyle name="Нейтральный 127 8" xfId="17940"/>
    <cellStyle name="Нейтральный 128" xfId="17939"/>
    <cellStyle name="Нейтральный 128 2" xfId="17938"/>
    <cellStyle name="Нейтральный 128 2 2" xfId="17937"/>
    <cellStyle name="Нейтральный 128 2 3" xfId="17936"/>
    <cellStyle name="Нейтральный 128 2 4" xfId="17935"/>
    <cellStyle name="Нейтральный 128 2 5" xfId="17934"/>
    <cellStyle name="Нейтральный 128 2 6" xfId="17933"/>
    <cellStyle name="Нейтральный 128 3" xfId="17932"/>
    <cellStyle name="Нейтральный 128 4" xfId="17931"/>
    <cellStyle name="Нейтральный 128 5" xfId="17930"/>
    <cellStyle name="Нейтральный 128 6" xfId="17929"/>
    <cellStyle name="Нейтральный 128 7" xfId="17928"/>
    <cellStyle name="Нейтральный 128 8" xfId="17927"/>
    <cellStyle name="Нейтральный 129" xfId="17926"/>
    <cellStyle name="Нейтральный 129 2" xfId="17925"/>
    <cellStyle name="Нейтральный 129 2 2" xfId="17924"/>
    <cellStyle name="Нейтральный 129 2 3" xfId="17923"/>
    <cellStyle name="Нейтральный 129 2 4" xfId="17922"/>
    <cellStyle name="Нейтральный 129 2 5" xfId="17921"/>
    <cellStyle name="Нейтральный 129 2 6" xfId="17920"/>
    <cellStyle name="Нейтральный 129 3" xfId="17919"/>
    <cellStyle name="Нейтральный 129 4" xfId="17918"/>
    <cellStyle name="Нейтральный 129 5" xfId="17917"/>
    <cellStyle name="Нейтральный 129 6" xfId="17916"/>
    <cellStyle name="Нейтральный 129 7" xfId="17915"/>
    <cellStyle name="Нейтральный 129 8" xfId="17914"/>
    <cellStyle name="Нейтральный 13" xfId="17913"/>
    <cellStyle name="Нейтральный 13 2" xfId="17912"/>
    <cellStyle name="Нейтральный 13 2 2" xfId="17911"/>
    <cellStyle name="Нейтральный 13 2 3" xfId="17910"/>
    <cellStyle name="Нейтральный 13 2 4" xfId="17909"/>
    <cellStyle name="Нейтральный 13 2 5" xfId="17908"/>
    <cellStyle name="Нейтральный 13 2 6" xfId="17907"/>
    <cellStyle name="Нейтральный 13 3" xfId="17906"/>
    <cellStyle name="Нейтральный 13 4" xfId="17905"/>
    <cellStyle name="Нейтральный 13 5" xfId="17904"/>
    <cellStyle name="Нейтральный 13 6" xfId="17903"/>
    <cellStyle name="Нейтральный 13 7" xfId="17902"/>
    <cellStyle name="Нейтральный 13 8" xfId="17901"/>
    <cellStyle name="Нейтральный 130" xfId="17900"/>
    <cellStyle name="Нейтральный 130 2" xfId="17899"/>
    <cellStyle name="Нейтральный 130 2 2" xfId="17898"/>
    <cellStyle name="Нейтральный 130 2 3" xfId="17897"/>
    <cellStyle name="Нейтральный 130 2 4" xfId="17896"/>
    <cellStyle name="Нейтральный 130 2 5" xfId="17895"/>
    <cellStyle name="Нейтральный 130 2 6" xfId="17894"/>
    <cellStyle name="Нейтральный 130 3" xfId="17893"/>
    <cellStyle name="Нейтральный 130 4" xfId="17892"/>
    <cellStyle name="Нейтральный 130 5" xfId="17891"/>
    <cellStyle name="Нейтральный 130 6" xfId="17890"/>
    <cellStyle name="Нейтральный 130 7" xfId="17889"/>
    <cellStyle name="Нейтральный 130 8" xfId="17888"/>
    <cellStyle name="Нейтральный 131" xfId="17887"/>
    <cellStyle name="Нейтральный 131 2" xfId="17886"/>
    <cellStyle name="Нейтральный 131 2 2" xfId="17885"/>
    <cellStyle name="Нейтральный 131 2 3" xfId="17884"/>
    <cellStyle name="Нейтральный 131 2 4" xfId="17883"/>
    <cellStyle name="Нейтральный 131 2 5" xfId="17882"/>
    <cellStyle name="Нейтральный 131 2 6" xfId="17881"/>
    <cellStyle name="Нейтральный 131 3" xfId="17880"/>
    <cellStyle name="Нейтральный 131 4" xfId="17879"/>
    <cellStyle name="Нейтральный 131 5" xfId="17878"/>
    <cellStyle name="Нейтральный 131 6" xfId="17877"/>
    <cellStyle name="Нейтральный 131 7" xfId="17876"/>
    <cellStyle name="Нейтральный 131 8" xfId="17875"/>
    <cellStyle name="Нейтральный 132" xfId="17874"/>
    <cellStyle name="Нейтральный 132 2" xfId="17873"/>
    <cellStyle name="Нейтральный 132 2 2" xfId="17872"/>
    <cellStyle name="Нейтральный 132 2 3" xfId="17871"/>
    <cellStyle name="Нейтральный 132 2 4" xfId="17870"/>
    <cellStyle name="Нейтральный 132 2 5" xfId="17869"/>
    <cellStyle name="Нейтральный 132 2 6" xfId="17868"/>
    <cellStyle name="Нейтральный 132 3" xfId="17867"/>
    <cellStyle name="Нейтральный 132 4" xfId="17866"/>
    <cellStyle name="Нейтральный 132 5" xfId="17865"/>
    <cellStyle name="Нейтральный 132 6" xfId="17864"/>
    <cellStyle name="Нейтральный 132 7" xfId="17863"/>
    <cellStyle name="Нейтральный 132 8" xfId="17862"/>
    <cellStyle name="Нейтральный 133" xfId="17861"/>
    <cellStyle name="Нейтральный 133 2" xfId="17860"/>
    <cellStyle name="Нейтральный 133 2 2" xfId="17859"/>
    <cellStyle name="Нейтральный 133 2 3" xfId="17858"/>
    <cellStyle name="Нейтральный 133 2 4" xfId="17857"/>
    <cellStyle name="Нейтральный 133 2 5" xfId="17856"/>
    <cellStyle name="Нейтральный 133 2 6" xfId="17855"/>
    <cellStyle name="Нейтральный 133 3" xfId="17854"/>
    <cellStyle name="Нейтральный 133 4" xfId="17853"/>
    <cellStyle name="Нейтральный 133 5" xfId="17852"/>
    <cellStyle name="Нейтральный 133 6" xfId="17851"/>
    <cellStyle name="Нейтральный 133 7" xfId="17850"/>
    <cellStyle name="Нейтральный 133 8" xfId="17849"/>
    <cellStyle name="Нейтральный 134" xfId="17848"/>
    <cellStyle name="Нейтральный 134 2" xfId="17847"/>
    <cellStyle name="Нейтральный 134 2 2" xfId="17846"/>
    <cellStyle name="Нейтральный 134 2 3" xfId="17845"/>
    <cellStyle name="Нейтральный 134 2 4" xfId="17844"/>
    <cellStyle name="Нейтральный 134 2 5" xfId="17843"/>
    <cellStyle name="Нейтральный 134 2 6" xfId="17842"/>
    <cellStyle name="Нейтральный 134 3" xfId="17841"/>
    <cellStyle name="Нейтральный 134 4" xfId="17840"/>
    <cellStyle name="Нейтральный 134 5" xfId="17839"/>
    <cellStyle name="Нейтральный 134 6" xfId="17838"/>
    <cellStyle name="Нейтральный 134 7" xfId="17837"/>
    <cellStyle name="Нейтральный 134 8" xfId="17836"/>
    <cellStyle name="Нейтральный 135" xfId="17835"/>
    <cellStyle name="Нейтральный 135 2" xfId="17834"/>
    <cellStyle name="Нейтральный 135 2 2" xfId="17833"/>
    <cellStyle name="Нейтральный 135 2 3" xfId="17832"/>
    <cellStyle name="Нейтральный 135 2 4" xfId="17831"/>
    <cellStyle name="Нейтральный 135 2 5" xfId="17830"/>
    <cellStyle name="Нейтральный 135 2 6" xfId="17829"/>
    <cellStyle name="Нейтральный 135 3" xfId="17828"/>
    <cellStyle name="Нейтральный 135 4" xfId="17827"/>
    <cellStyle name="Нейтральный 135 5" xfId="17826"/>
    <cellStyle name="Нейтральный 135 6" xfId="17825"/>
    <cellStyle name="Нейтральный 135 7" xfId="17824"/>
    <cellStyle name="Нейтральный 135 8" xfId="17823"/>
    <cellStyle name="Нейтральный 136" xfId="17822"/>
    <cellStyle name="Нейтральный 136 2" xfId="17821"/>
    <cellStyle name="Нейтральный 136 2 2" xfId="17820"/>
    <cellStyle name="Нейтральный 136 2 3" xfId="17819"/>
    <cellStyle name="Нейтральный 136 2 4" xfId="17818"/>
    <cellStyle name="Нейтральный 136 2 5" xfId="17817"/>
    <cellStyle name="Нейтральный 136 2 6" xfId="17816"/>
    <cellStyle name="Нейтральный 136 3" xfId="17815"/>
    <cellStyle name="Нейтральный 136 4" xfId="17814"/>
    <cellStyle name="Нейтральный 136 5" xfId="17813"/>
    <cellStyle name="Нейтральный 136 6" xfId="17812"/>
    <cellStyle name="Нейтральный 136 7" xfId="17811"/>
    <cellStyle name="Нейтральный 136 8" xfId="17810"/>
    <cellStyle name="Нейтральный 137" xfId="17809"/>
    <cellStyle name="Нейтральный 137 2" xfId="17808"/>
    <cellStyle name="Нейтральный 137 2 2" xfId="17807"/>
    <cellStyle name="Нейтральный 137 2 3" xfId="17806"/>
    <cellStyle name="Нейтральный 137 2 4" xfId="17805"/>
    <cellStyle name="Нейтральный 137 2 5" xfId="17804"/>
    <cellStyle name="Нейтральный 137 2 6" xfId="17803"/>
    <cellStyle name="Нейтральный 137 3" xfId="17802"/>
    <cellStyle name="Нейтральный 137 4" xfId="17801"/>
    <cellStyle name="Нейтральный 137 5" xfId="17800"/>
    <cellStyle name="Нейтральный 137 6" xfId="17799"/>
    <cellStyle name="Нейтральный 137 7" xfId="17798"/>
    <cellStyle name="Нейтральный 137 8" xfId="17797"/>
    <cellStyle name="Нейтральный 138" xfId="17796"/>
    <cellStyle name="Нейтральный 138 2" xfId="17795"/>
    <cellStyle name="Нейтральный 138 2 2" xfId="17794"/>
    <cellStyle name="Нейтральный 138 2 3" xfId="17793"/>
    <cellStyle name="Нейтральный 138 2 4" xfId="17792"/>
    <cellStyle name="Нейтральный 138 2 5" xfId="17791"/>
    <cellStyle name="Нейтральный 138 2 6" xfId="17790"/>
    <cellStyle name="Нейтральный 138 3" xfId="17789"/>
    <cellStyle name="Нейтральный 138 4" xfId="17788"/>
    <cellStyle name="Нейтральный 138 5" xfId="17787"/>
    <cellStyle name="Нейтральный 138 6" xfId="17786"/>
    <cellStyle name="Нейтральный 138 7" xfId="17785"/>
    <cellStyle name="Нейтральный 138 8" xfId="17784"/>
    <cellStyle name="Нейтральный 139" xfId="17783"/>
    <cellStyle name="Нейтральный 139 2" xfId="17782"/>
    <cellStyle name="Нейтральный 139 2 2" xfId="17781"/>
    <cellStyle name="Нейтральный 139 2 3" xfId="17780"/>
    <cellStyle name="Нейтральный 139 2 4" xfId="17779"/>
    <cellStyle name="Нейтральный 139 2 5" xfId="17778"/>
    <cellStyle name="Нейтральный 139 2 6" xfId="17777"/>
    <cellStyle name="Нейтральный 139 3" xfId="17776"/>
    <cellStyle name="Нейтральный 139 4" xfId="17775"/>
    <cellStyle name="Нейтральный 139 5" xfId="17774"/>
    <cellStyle name="Нейтральный 139 6" xfId="17773"/>
    <cellStyle name="Нейтральный 139 7" xfId="17772"/>
    <cellStyle name="Нейтральный 139 8" xfId="17771"/>
    <cellStyle name="Нейтральный 14" xfId="17770"/>
    <cellStyle name="Нейтральный 14 2" xfId="17769"/>
    <cellStyle name="Нейтральный 14 2 2" xfId="17768"/>
    <cellStyle name="Нейтральный 14 2 3" xfId="17767"/>
    <cellStyle name="Нейтральный 14 2 4" xfId="17766"/>
    <cellStyle name="Нейтральный 14 2 5" xfId="17765"/>
    <cellStyle name="Нейтральный 14 2 6" xfId="17764"/>
    <cellStyle name="Нейтральный 14 3" xfId="17763"/>
    <cellStyle name="Нейтральный 14 4" xfId="17762"/>
    <cellStyle name="Нейтральный 14 5" xfId="17761"/>
    <cellStyle name="Нейтральный 14 6" xfId="17760"/>
    <cellStyle name="Нейтральный 14 7" xfId="17759"/>
    <cellStyle name="Нейтральный 14 8" xfId="17758"/>
    <cellStyle name="Нейтральный 140" xfId="17757"/>
    <cellStyle name="Нейтральный 140 2" xfId="17756"/>
    <cellStyle name="Нейтральный 140 2 2" xfId="17755"/>
    <cellStyle name="Нейтральный 140 2 3" xfId="17754"/>
    <cellStyle name="Нейтральный 140 2 4" xfId="17753"/>
    <cellStyle name="Нейтральный 140 2 5" xfId="17752"/>
    <cellStyle name="Нейтральный 140 2 6" xfId="17751"/>
    <cellStyle name="Нейтральный 140 3" xfId="17750"/>
    <cellStyle name="Нейтральный 140 4" xfId="17749"/>
    <cellStyle name="Нейтральный 140 5" xfId="17748"/>
    <cellStyle name="Нейтральный 140 6" xfId="17747"/>
    <cellStyle name="Нейтральный 140 7" xfId="17746"/>
    <cellStyle name="Нейтральный 140 8" xfId="17745"/>
    <cellStyle name="Нейтральный 141" xfId="17744"/>
    <cellStyle name="Нейтральный 141 2" xfId="17743"/>
    <cellStyle name="Нейтральный 141 2 2" xfId="17742"/>
    <cellStyle name="Нейтральный 141 2 3" xfId="17741"/>
    <cellStyle name="Нейтральный 141 2 4" xfId="17740"/>
    <cellStyle name="Нейтральный 141 2 5" xfId="17739"/>
    <cellStyle name="Нейтральный 141 2 6" xfId="17738"/>
    <cellStyle name="Нейтральный 141 3" xfId="17737"/>
    <cellStyle name="Нейтральный 141 4" xfId="17736"/>
    <cellStyle name="Нейтральный 141 5" xfId="17735"/>
    <cellStyle name="Нейтральный 141 6" xfId="17734"/>
    <cellStyle name="Нейтральный 141 7" xfId="17733"/>
    <cellStyle name="Нейтральный 141 8" xfId="17732"/>
    <cellStyle name="Нейтральный 142" xfId="17731"/>
    <cellStyle name="Нейтральный 142 2" xfId="17730"/>
    <cellStyle name="Нейтральный 142 2 2" xfId="17729"/>
    <cellStyle name="Нейтральный 142 2 3" xfId="17728"/>
    <cellStyle name="Нейтральный 142 2 4" xfId="17727"/>
    <cellStyle name="Нейтральный 142 2 5" xfId="17726"/>
    <cellStyle name="Нейтральный 142 2 6" xfId="17725"/>
    <cellStyle name="Нейтральный 142 3" xfId="17724"/>
    <cellStyle name="Нейтральный 142 4" xfId="17723"/>
    <cellStyle name="Нейтральный 142 5" xfId="17722"/>
    <cellStyle name="Нейтральный 142 6" xfId="17721"/>
    <cellStyle name="Нейтральный 142 7" xfId="17720"/>
    <cellStyle name="Нейтральный 142 8" xfId="17719"/>
    <cellStyle name="Нейтральный 143" xfId="17718"/>
    <cellStyle name="Нейтральный 143 2" xfId="17717"/>
    <cellStyle name="Нейтральный 143 2 2" xfId="17716"/>
    <cellStyle name="Нейтральный 143 2 3" xfId="17715"/>
    <cellStyle name="Нейтральный 143 2 4" xfId="17714"/>
    <cellStyle name="Нейтральный 143 2 5" xfId="17713"/>
    <cellStyle name="Нейтральный 143 2 6" xfId="17712"/>
    <cellStyle name="Нейтральный 143 3" xfId="17711"/>
    <cellStyle name="Нейтральный 143 4" xfId="17710"/>
    <cellStyle name="Нейтральный 143 5" xfId="17709"/>
    <cellStyle name="Нейтральный 143 6" xfId="17708"/>
    <cellStyle name="Нейтральный 143 7" xfId="17707"/>
    <cellStyle name="Нейтральный 143 8" xfId="17706"/>
    <cellStyle name="Нейтральный 144" xfId="17705"/>
    <cellStyle name="Нейтральный 144 2" xfId="17704"/>
    <cellStyle name="Нейтральный 144 2 2" xfId="17703"/>
    <cellStyle name="Нейтральный 144 2 3" xfId="17702"/>
    <cellStyle name="Нейтральный 144 2 4" xfId="17701"/>
    <cellStyle name="Нейтральный 144 2 5" xfId="17700"/>
    <cellStyle name="Нейтральный 144 2 6" xfId="17699"/>
    <cellStyle name="Нейтральный 144 3" xfId="17698"/>
    <cellStyle name="Нейтральный 144 4" xfId="17697"/>
    <cellStyle name="Нейтральный 144 5" xfId="17696"/>
    <cellStyle name="Нейтральный 144 6" xfId="17695"/>
    <cellStyle name="Нейтральный 144 7" xfId="17694"/>
    <cellStyle name="Нейтральный 144 8" xfId="17693"/>
    <cellStyle name="Нейтральный 145" xfId="17692"/>
    <cellStyle name="Нейтральный 145 2" xfId="17691"/>
    <cellStyle name="Нейтральный 145 2 2" xfId="17690"/>
    <cellStyle name="Нейтральный 145 2 3" xfId="17689"/>
    <cellStyle name="Нейтральный 145 2 4" xfId="17688"/>
    <cellStyle name="Нейтральный 145 2 5" xfId="17687"/>
    <cellStyle name="Нейтральный 145 2 6" xfId="17686"/>
    <cellStyle name="Нейтральный 145 3" xfId="17685"/>
    <cellStyle name="Нейтральный 145 4" xfId="17684"/>
    <cellStyle name="Нейтральный 145 5" xfId="17683"/>
    <cellStyle name="Нейтральный 145 6" xfId="17682"/>
    <cellStyle name="Нейтральный 145 7" xfId="17681"/>
    <cellStyle name="Нейтральный 145 8" xfId="17680"/>
    <cellStyle name="Нейтральный 146" xfId="17679"/>
    <cellStyle name="Нейтральный 146 2" xfId="17678"/>
    <cellStyle name="Нейтральный 146 2 2" xfId="17677"/>
    <cellStyle name="Нейтральный 146 2 3" xfId="17676"/>
    <cellStyle name="Нейтральный 146 2 4" xfId="17675"/>
    <cellStyle name="Нейтральный 146 2 5" xfId="17674"/>
    <cellStyle name="Нейтральный 146 2 6" xfId="17673"/>
    <cellStyle name="Нейтральный 146 3" xfId="17672"/>
    <cellStyle name="Нейтральный 146 4" xfId="17671"/>
    <cellStyle name="Нейтральный 146 5" xfId="17670"/>
    <cellStyle name="Нейтральный 146 6" xfId="17669"/>
    <cellStyle name="Нейтральный 146 7" xfId="17668"/>
    <cellStyle name="Нейтральный 146 8" xfId="17667"/>
    <cellStyle name="Нейтральный 147" xfId="17666"/>
    <cellStyle name="Нейтральный 147 2" xfId="17665"/>
    <cellStyle name="Нейтральный 147 2 2" xfId="17664"/>
    <cellStyle name="Нейтральный 147 2 3" xfId="17663"/>
    <cellStyle name="Нейтральный 147 2 4" xfId="17662"/>
    <cellStyle name="Нейтральный 147 2 5" xfId="17661"/>
    <cellStyle name="Нейтральный 147 2 6" xfId="17660"/>
    <cellStyle name="Нейтральный 147 3" xfId="17659"/>
    <cellStyle name="Нейтральный 147 4" xfId="17658"/>
    <cellStyle name="Нейтральный 147 5" xfId="17657"/>
    <cellStyle name="Нейтральный 147 6" xfId="17656"/>
    <cellStyle name="Нейтральный 147 7" xfId="17655"/>
    <cellStyle name="Нейтральный 147 8" xfId="17654"/>
    <cellStyle name="Нейтральный 148" xfId="17653"/>
    <cellStyle name="Нейтральный 148 2" xfId="17652"/>
    <cellStyle name="Нейтральный 148 2 2" xfId="17651"/>
    <cellStyle name="Нейтральный 148 2 3" xfId="17650"/>
    <cellStyle name="Нейтральный 148 2 4" xfId="17649"/>
    <cellStyle name="Нейтральный 148 2 5" xfId="17648"/>
    <cellStyle name="Нейтральный 148 2 6" xfId="17647"/>
    <cellStyle name="Нейтральный 148 3" xfId="17646"/>
    <cellStyle name="Нейтральный 148 4" xfId="17645"/>
    <cellStyle name="Нейтральный 148 5" xfId="17644"/>
    <cellStyle name="Нейтральный 148 6" xfId="17643"/>
    <cellStyle name="Нейтральный 148 7" xfId="17642"/>
    <cellStyle name="Нейтральный 148 8" xfId="17641"/>
    <cellStyle name="Нейтральный 149" xfId="17640"/>
    <cellStyle name="Нейтральный 149 2" xfId="17639"/>
    <cellStyle name="Нейтральный 149 2 2" xfId="17638"/>
    <cellStyle name="Нейтральный 149 2 3" xfId="17637"/>
    <cellStyle name="Нейтральный 149 2 4" xfId="17636"/>
    <cellStyle name="Нейтральный 149 2 5" xfId="17635"/>
    <cellStyle name="Нейтральный 149 2 6" xfId="17634"/>
    <cellStyle name="Нейтральный 149 3" xfId="17633"/>
    <cellStyle name="Нейтральный 149 4" xfId="17632"/>
    <cellStyle name="Нейтральный 149 5" xfId="17631"/>
    <cellStyle name="Нейтральный 149 6" xfId="17630"/>
    <cellStyle name="Нейтральный 149 7" xfId="17629"/>
    <cellStyle name="Нейтральный 149 8" xfId="17628"/>
    <cellStyle name="Нейтральный 15" xfId="17627"/>
    <cellStyle name="Нейтральный 15 2" xfId="17626"/>
    <cellStyle name="Нейтральный 15 2 2" xfId="17625"/>
    <cellStyle name="Нейтральный 15 2 3" xfId="17624"/>
    <cellStyle name="Нейтральный 15 2 4" xfId="17623"/>
    <cellStyle name="Нейтральный 15 2 5" xfId="17622"/>
    <cellStyle name="Нейтральный 15 2 6" xfId="17621"/>
    <cellStyle name="Нейтральный 15 3" xfId="17620"/>
    <cellStyle name="Нейтральный 15 4" xfId="17619"/>
    <cellStyle name="Нейтральный 15 5" xfId="17618"/>
    <cellStyle name="Нейтральный 15 6" xfId="17617"/>
    <cellStyle name="Нейтральный 15 7" xfId="17616"/>
    <cellStyle name="Нейтральный 15 8" xfId="17615"/>
    <cellStyle name="Нейтральный 150" xfId="17614"/>
    <cellStyle name="Нейтральный 150 2" xfId="17613"/>
    <cellStyle name="Нейтральный 150 2 2" xfId="17612"/>
    <cellStyle name="Нейтральный 150 2 3" xfId="17611"/>
    <cellStyle name="Нейтральный 150 2 4" xfId="17610"/>
    <cellStyle name="Нейтральный 150 2 5" xfId="17609"/>
    <cellStyle name="Нейтральный 150 2 6" xfId="17608"/>
    <cellStyle name="Нейтральный 150 3" xfId="17607"/>
    <cellStyle name="Нейтральный 150 4" xfId="17606"/>
    <cellStyle name="Нейтральный 150 5" xfId="17605"/>
    <cellStyle name="Нейтральный 150 6" xfId="17604"/>
    <cellStyle name="Нейтральный 150 7" xfId="17603"/>
    <cellStyle name="Нейтральный 150 8" xfId="17602"/>
    <cellStyle name="Нейтральный 151" xfId="17601"/>
    <cellStyle name="Нейтральный 151 2" xfId="17600"/>
    <cellStyle name="Нейтральный 151 2 2" xfId="17599"/>
    <cellStyle name="Нейтральный 151 2 3" xfId="17598"/>
    <cellStyle name="Нейтральный 151 2 4" xfId="17597"/>
    <cellStyle name="Нейтральный 151 2 5" xfId="17596"/>
    <cellStyle name="Нейтральный 151 2 6" xfId="17595"/>
    <cellStyle name="Нейтральный 151 3" xfId="17594"/>
    <cellStyle name="Нейтральный 151 4" xfId="17593"/>
    <cellStyle name="Нейтральный 151 5" xfId="17592"/>
    <cellStyle name="Нейтральный 151 6" xfId="17591"/>
    <cellStyle name="Нейтральный 151 7" xfId="17590"/>
    <cellStyle name="Нейтральный 151 8" xfId="17589"/>
    <cellStyle name="Нейтральный 152" xfId="17588"/>
    <cellStyle name="Нейтральный 152 2" xfId="17587"/>
    <cellStyle name="Нейтральный 152 2 2" xfId="17586"/>
    <cellStyle name="Нейтральный 152 2 3" xfId="17585"/>
    <cellStyle name="Нейтральный 152 2 4" xfId="17584"/>
    <cellStyle name="Нейтральный 152 2 5" xfId="17583"/>
    <cellStyle name="Нейтральный 152 2 6" xfId="17582"/>
    <cellStyle name="Нейтральный 152 3" xfId="17581"/>
    <cellStyle name="Нейтральный 152 4" xfId="17580"/>
    <cellStyle name="Нейтральный 152 5" xfId="17579"/>
    <cellStyle name="Нейтральный 152 6" xfId="17578"/>
    <cellStyle name="Нейтральный 152 7" xfId="17577"/>
    <cellStyle name="Нейтральный 152 8" xfId="17576"/>
    <cellStyle name="Нейтральный 16" xfId="17575"/>
    <cellStyle name="Нейтральный 16 2" xfId="17574"/>
    <cellStyle name="Нейтральный 16 2 2" xfId="17573"/>
    <cellStyle name="Нейтральный 16 2 3" xfId="17572"/>
    <cellStyle name="Нейтральный 16 2 4" xfId="17571"/>
    <cellStyle name="Нейтральный 16 2 5" xfId="17570"/>
    <cellStyle name="Нейтральный 16 2 6" xfId="17569"/>
    <cellStyle name="Нейтральный 16 3" xfId="17568"/>
    <cellStyle name="Нейтральный 16 4" xfId="17567"/>
    <cellStyle name="Нейтральный 16 5" xfId="17566"/>
    <cellStyle name="Нейтральный 16 6" xfId="17565"/>
    <cellStyle name="Нейтральный 16 7" xfId="17564"/>
    <cellStyle name="Нейтральный 16 8" xfId="17563"/>
    <cellStyle name="Нейтральный 17" xfId="17562"/>
    <cellStyle name="Нейтральный 17 2" xfId="17561"/>
    <cellStyle name="Нейтральный 17 2 2" xfId="17560"/>
    <cellStyle name="Нейтральный 17 2 3" xfId="17559"/>
    <cellStyle name="Нейтральный 17 2 4" xfId="17558"/>
    <cellStyle name="Нейтральный 17 2 5" xfId="17557"/>
    <cellStyle name="Нейтральный 17 2 6" xfId="17556"/>
    <cellStyle name="Нейтральный 17 3" xfId="17555"/>
    <cellStyle name="Нейтральный 17 4" xfId="17554"/>
    <cellStyle name="Нейтральный 17 5" xfId="17553"/>
    <cellStyle name="Нейтральный 17 6" xfId="17552"/>
    <cellStyle name="Нейтральный 17 7" xfId="17551"/>
    <cellStyle name="Нейтральный 17 8" xfId="17550"/>
    <cellStyle name="Нейтральный 18" xfId="17549"/>
    <cellStyle name="Нейтральный 18 2" xfId="17548"/>
    <cellStyle name="Нейтральный 18 2 2" xfId="17547"/>
    <cellStyle name="Нейтральный 18 2 3" xfId="17546"/>
    <cellStyle name="Нейтральный 18 2 4" xfId="17545"/>
    <cellStyle name="Нейтральный 18 2 5" xfId="17544"/>
    <cellStyle name="Нейтральный 18 2 6" xfId="17543"/>
    <cellStyle name="Нейтральный 18 3" xfId="17542"/>
    <cellStyle name="Нейтральный 18 4" xfId="17541"/>
    <cellStyle name="Нейтральный 18 5" xfId="17540"/>
    <cellStyle name="Нейтральный 18 6" xfId="17539"/>
    <cellStyle name="Нейтральный 18 7" xfId="17538"/>
    <cellStyle name="Нейтральный 18 8" xfId="17537"/>
    <cellStyle name="Нейтральный 19" xfId="17536"/>
    <cellStyle name="Нейтральный 19 2" xfId="17535"/>
    <cellStyle name="Нейтральный 19 2 2" xfId="17534"/>
    <cellStyle name="Нейтральный 19 2 3" xfId="17533"/>
    <cellStyle name="Нейтральный 19 2 4" xfId="17532"/>
    <cellStyle name="Нейтральный 19 2 5" xfId="17531"/>
    <cellStyle name="Нейтральный 19 2 6" xfId="17530"/>
    <cellStyle name="Нейтральный 19 3" xfId="17529"/>
    <cellStyle name="Нейтральный 19 4" xfId="17528"/>
    <cellStyle name="Нейтральный 19 5" xfId="17527"/>
    <cellStyle name="Нейтральный 19 6" xfId="17526"/>
    <cellStyle name="Нейтральный 19 7" xfId="17525"/>
    <cellStyle name="Нейтральный 19 8" xfId="17524"/>
    <cellStyle name="Нейтральный 2" xfId="17523"/>
    <cellStyle name="Нейтральный 2 10" xfId="17522"/>
    <cellStyle name="Нейтральный 2 11" xfId="17521"/>
    <cellStyle name="Нейтральный 2 12" xfId="17520"/>
    <cellStyle name="Нейтральный 2 13" xfId="17519"/>
    <cellStyle name="Нейтральный 2 14" xfId="17518"/>
    <cellStyle name="Нейтральный 2 15" xfId="17517"/>
    <cellStyle name="Нейтральный 2 16" xfId="17516"/>
    <cellStyle name="Нейтральный 2 2" xfId="17515"/>
    <cellStyle name="Нейтральный 2 2 10" xfId="17514"/>
    <cellStyle name="Нейтральный 2 2 10 2" xfId="17513"/>
    <cellStyle name="Нейтральный 2 2 10 2 2" xfId="17512"/>
    <cellStyle name="Нейтральный 2 2 10 2 3" xfId="17511"/>
    <cellStyle name="Нейтральный 2 2 10 2 4" xfId="17510"/>
    <cellStyle name="Нейтральный 2 2 10 2 5" xfId="17509"/>
    <cellStyle name="Нейтральный 2 2 10 2 6" xfId="17508"/>
    <cellStyle name="Нейтральный 2 2 10 3" xfId="17507"/>
    <cellStyle name="Нейтральный 2 2 10 4" xfId="17506"/>
    <cellStyle name="Нейтральный 2 2 10 5" xfId="17505"/>
    <cellStyle name="Нейтральный 2 2 10 6" xfId="17504"/>
    <cellStyle name="Нейтральный 2 2 10 7" xfId="17503"/>
    <cellStyle name="Нейтральный 2 2 10 8" xfId="17502"/>
    <cellStyle name="Нейтральный 2 2 11" xfId="17501"/>
    <cellStyle name="Нейтральный 2 2 11 2" xfId="17500"/>
    <cellStyle name="Нейтральный 2 2 11 2 2" xfId="17499"/>
    <cellStyle name="Нейтральный 2 2 11 2 3" xfId="17498"/>
    <cellStyle name="Нейтральный 2 2 11 2 4" xfId="17497"/>
    <cellStyle name="Нейтральный 2 2 11 2 5" xfId="17496"/>
    <cellStyle name="Нейтральный 2 2 11 2 6" xfId="17495"/>
    <cellStyle name="Нейтральный 2 2 11 3" xfId="17494"/>
    <cellStyle name="Нейтральный 2 2 11 4" xfId="17493"/>
    <cellStyle name="Нейтральный 2 2 11 5" xfId="17492"/>
    <cellStyle name="Нейтральный 2 2 11 6" xfId="17491"/>
    <cellStyle name="Нейтральный 2 2 11 7" xfId="17490"/>
    <cellStyle name="Нейтральный 2 2 11 8" xfId="17489"/>
    <cellStyle name="Нейтральный 2 2 12" xfId="17488"/>
    <cellStyle name="Нейтральный 2 2 12 2" xfId="17487"/>
    <cellStyle name="Нейтральный 2 2 12 2 2" xfId="17486"/>
    <cellStyle name="Нейтральный 2 2 12 2 3" xfId="17485"/>
    <cellStyle name="Нейтральный 2 2 12 2 4" xfId="17484"/>
    <cellStyle name="Нейтральный 2 2 12 2 5" xfId="17483"/>
    <cellStyle name="Нейтральный 2 2 12 2 6" xfId="17482"/>
    <cellStyle name="Нейтральный 2 2 12 3" xfId="17481"/>
    <cellStyle name="Нейтральный 2 2 12 4" xfId="17480"/>
    <cellStyle name="Нейтральный 2 2 12 5" xfId="17479"/>
    <cellStyle name="Нейтральный 2 2 12 6" xfId="17478"/>
    <cellStyle name="Нейтральный 2 2 12 7" xfId="17477"/>
    <cellStyle name="Нейтральный 2 2 12 8" xfId="17476"/>
    <cellStyle name="Нейтральный 2 2 13" xfId="17475"/>
    <cellStyle name="Нейтральный 2 2 13 2" xfId="17474"/>
    <cellStyle name="Нейтральный 2 2 13 2 2" xfId="17473"/>
    <cellStyle name="Нейтральный 2 2 13 2 3" xfId="17472"/>
    <cellStyle name="Нейтральный 2 2 13 2 4" xfId="17471"/>
    <cellStyle name="Нейтральный 2 2 13 2 5" xfId="17470"/>
    <cellStyle name="Нейтральный 2 2 13 2 6" xfId="17469"/>
    <cellStyle name="Нейтральный 2 2 13 3" xfId="17468"/>
    <cellStyle name="Нейтральный 2 2 13 4" xfId="17467"/>
    <cellStyle name="Нейтральный 2 2 13 5" xfId="17466"/>
    <cellStyle name="Нейтральный 2 2 13 6" xfId="17465"/>
    <cellStyle name="Нейтральный 2 2 13 7" xfId="17464"/>
    <cellStyle name="Нейтральный 2 2 13 8" xfId="17463"/>
    <cellStyle name="Нейтральный 2 2 14" xfId="17462"/>
    <cellStyle name="Нейтральный 2 2 14 2" xfId="17461"/>
    <cellStyle name="Нейтральный 2 2 14 3" xfId="17460"/>
    <cellStyle name="Нейтральный 2 2 14 4" xfId="17459"/>
    <cellStyle name="Нейтральный 2 2 14 5" xfId="17458"/>
    <cellStyle name="Нейтральный 2 2 14 6" xfId="17457"/>
    <cellStyle name="Нейтральный 2 2 15" xfId="17456"/>
    <cellStyle name="Нейтральный 2 2 16" xfId="17455"/>
    <cellStyle name="Нейтральный 2 2 17" xfId="17454"/>
    <cellStyle name="Нейтральный 2 2 18" xfId="17453"/>
    <cellStyle name="Нейтральный 2 2 19" xfId="17452"/>
    <cellStyle name="Нейтральный 2 2 2" xfId="17451"/>
    <cellStyle name="Нейтральный 2 2 2 2" xfId="17450"/>
    <cellStyle name="Нейтральный 2 2 2 2 2" xfId="17449"/>
    <cellStyle name="Нейтральный 2 2 2 2 3" xfId="17448"/>
    <cellStyle name="Нейтральный 2 2 2 2 4" xfId="17447"/>
    <cellStyle name="Нейтральный 2 2 2 2 5" xfId="17446"/>
    <cellStyle name="Нейтральный 2 2 2 2 6" xfId="17445"/>
    <cellStyle name="Нейтральный 2 2 2 3" xfId="17444"/>
    <cellStyle name="Нейтральный 2 2 2 4" xfId="17443"/>
    <cellStyle name="Нейтральный 2 2 2 5" xfId="17442"/>
    <cellStyle name="Нейтральный 2 2 2 6" xfId="17441"/>
    <cellStyle name="Нейтральный 2 2 2 7" xfId="17440"/>
    <cellStyle name="Нейтральный 2 2 2 8" xfId="17439"/>
    <cellStyle name="Нейтральный 2 2 20" xfId="17438"/>
    <cellStyle name="Нейтральный 2 2 21" xfId="17437"/>
    <cellStyle name="Нейтральный 2 2 22" xfId="17436"/>
    <cellStyle name="Нейтральный 2 2 23" xfId="17435"/>
    <cellStyle name="Нейтральный 2 2 24" xfId="17434"/>
    <cellStyle name="Нейтральный 2 2 25" xfId="17433"/>
    <cellStyle name="Нейтральный 2 2 26" xfId="17432"/>
    <cellStyle name="Нейтральный 2 2 3" xfId="17431"/>
    <cellStyle name="Нейтральный 2 2 3 2" xfId="17430"/>
    <cellStyle name="Нейтральный 2 2 3 2 2" xfId="17429"/>
    <cellStyle name="Нейтральный 2 2 3 2 3" xfId="17428"/>
    <cellStyle name="Нейтральный 2 2 3 2 4" xfId="17427"/>
    <cellStyle name="Нейтральный 2 2 3 2 5" xfId="17426"/>
    <cellStyle name="Нейтральный 2 2 3 2 6" xfId="17425"/>
    <cellStyle name="Нейтральный 2 2 3 3" xfId="17424"/>
    <cellStyle name="Нейтральный 2 2 3 4" xfId="17423"/>
    <cellStyle name="Нейтральный 2 2 3 5" xfId="17422"/>
    <cellStyle name="Нейтральный 2 2 3 6" xfId="17421"/>
    <cellStyle name="Нейтральный 2 2 3 7" xfId="17420"/>
    <cellStyle name="Нейтральный 2 2 3 8" xfId="17419"/>
    <cellStyle name="Нейтральный 2 2 4" xfId="17418"/>
    <cellStyle name="Нейтральный 2 2 4 2" xfId="17417"/>
    <cellStyle name="Нейтральный 2 2 4 2 2" xfId="17416"/>
    <cellStyle name="Нейтральный 2 2 4 2 3" xfId="17415"/>
    <cellStyle name="Нейтральный 2 2 4 2 4" xfId="17414"/>
    <cellStyle name="Нейтральный 2 2 4 2 5" xfId="17413"/>
    <cellStyle name="Нейтральный 2 2 4 2 6" xfId="17412"/>
    <cellStyle name="Нейтральный 2 2 4 3" xfId="17411"/>
    <cellStyle name="Нейтральный 2 2 4 4" xfId="17410"/>
    <cellStyle name="Нейтральный 2 2 4 5" xfId="17409"/>
    <cellStyle name="Нейтральный 2 2 4 6" xfId="17408"/>
    <cellStyle name="Нейтральный 2 2 4 7" xfId="17407"/>
    <cellStyle name="Нейтральный 2 2 4 8" xfId="17406"/>
    <cellStyle name="Нейтральный 2 2 5" xfId="17405"/>
    <cellStyle name="Нейтральный 2 2 5 2" xfId="17404"/>
    <cellStyle name="Нейтральный 2 2 5 2 2" xfId="17403"/>
    <cellStyle name="Нейтральный 2 2 5 2 3" xfId="17402"/>
    <cellStyle name="Нейтральный 2 2 5 2 4" xfId="17401"/>
    <cellStyle name="Нейтральный 2 2 5 2 5" xfId="17400"/>
    <cellStyle name="Нейтральный 2 2 5 2 6" xfId="17399"/>
    <cellStyle name="Нейтральный 2 2 5 3" xfId="17398"/>
    <cellStyle name="Нейтральный 2 2 5 4" xfId="17397"/>
    <cellStyle name="Нейтральный 2 2 5 5" xfId="17396"/>
    <cellStyle name="Нейтральный 2 2 5 6" xfId="17395"/>
    <cellStyle name="Нейтральный 2 2 5 7" xfId="17394"/>
    <cellStyle name="Нейтральный 2 2 5 8" xfId="17393"/>
    <cellStyle name="Нейтральный 2 2 6" xfId="17392"/>
    <cellStyle name="Нейтральный 2 2 6 2" xfId="17391"/>
    <cellStyle name="Нейтральный 2 2 6 2 2" xfId="17390"/>
    <cellStyle name="Нейтральный 2 2 6 2 3" xfId="17389"/>
    <cellStyle name="Нейтральный 2 2 6 2 4" xfId="17388"/>
    <cellStyle name="Нейтральный 2 2 6 2 5" xfId="17387"/>
    <cellStyle name="Нейтральный 2 2 6 2 6" xfId="17386"/>
    <cellStyle name="Нейтральный 2 2 6 3" xfId="17385"/>
    <cellStyle name="Нейтральный 2 2 6 4" xfId="17384"/>
    <cellStyle name="Нейтральный 2 2 6 5" xfId="17383"/>
    <cellStyle name="Нейтральный 2 2 6 6" xfId="17382"/>
    <cellStyle name="Нейтральный 2 2 6 7" xfId="17381"/>
    <cellStyle name="Нейтральный 2 2 6 8" xfId="17380"/>
    <cellStyle name="Нейтральный 2 2 7" xfId="17379"/>
    <cellStyle name="Нейтральный 2 2 7 2" xfId="17378"/>
    <cellStyle name="Нейтральный 2 2 7 2 2" xfId="17377"/>
    <cellStyle name="Нейтральный 2 2 7 2 3" xfId="17376"/>
    <cellStyle name="Нейтральный 2 2 7 2 4" xfId="17375"/>
    <cellStyle name="Нейтральный 2 2 7 2 5" xfId="17374"/>
    <cellStyle name="Нейтральный 2 2 7 2 6" xfId="17373"/>
    <cellStyle name="Нейтральный 2 2 7 3" xfId="17372"/>
    <cellStyle name="Нейтральный 2 2 7 4" xfId="17371"/>
    <cellStyle name="Нейтральный 2 2 7 5" xfId="17370"/>
    <cellStyle name="Нейтральный 2 2 7 6" xfId="17369"/>
    <cellStyle name="Нейтральный 2 2 7 7" xfId="17368"/>
    <cellStyle name="Нейтральный 2 2 7 8" xfId="17367"/>
    <cellStyle name="Нейтральный 2 2 8" xfId="17366"/>
    <cellStyle name="Нейтральный 2 2 8 2" xfId="17365"/>
    <cellStyle name="Нейтральный 2 2 8 2 2" xfId="17364"/>
    <cellStyle name="Нейтральный 2 2 8 2 3" xfId="17363"/>
    <cellStyle name="Нейтральный 2 2 8 2 4" xfId="17362"/>
    <cellStyle name="Нейтральный 2 2 8 2 5" xfId="17361"/>
    <cellStyle name="Нейтральный 2 2 8 2 6" xfId="17360"/>
    <cellStyle name="Нейтральный 2 2 8 3" xfId="17359"/>
    <cellStyle name="Нейтральный 2 2 8 4" xfId="17358"/>
    <cellStyle name="Нейтральный 2 2 8 5" xfId="17357"/>
    <cellStyle name="Нейтральный 2 2 8 6" xfId="17356"/>
    <cellStyle name="Нейтральный 2 2 8 7" xfId="17355"/>
    <cellStyle name="Нейтральный 2 2 8 8" xfId="17354"/>
    <cellStyle name="Нейтральный 2 2 9" xfId="17353"/>
    <cellStyle name="Нейтральный 2 2 9 2" xfId="17352"/>
    <cellStyle name="Нейтральный 2 2 9 2 2" xfId="17351"/>
    <cellStyle name="Нейтральный 2 2 9 2 3" xfId="17350"/>
    <cellStyle name="Нейтральный 2 2 9 2 4" xfId="17349"/>
    <cellStyle name="Нейтральный 2 2 9 2 5" xfId="17348"/>
    <cellStyle name="Нейтральный 2 2 9 2 6" xfId="17347"/>
    <cellStyle name="Нейтральный 2 2 9 3" xfId="17346"/>
    <cellStyle name="Нейтральный 2 2 9 4" xfId="17345"/>
    <cellStyle name="Нейтральный 2 2 9 5" xfId="17344"/>
    <cellStyle name="Нейтральный 2 2 9 6" xfId="17343"/>
    <cellStyle name="Нейтральный 2 2 9 7" xfId="17342"/>
    <cellStyle name="Нейтральный 2 2 9 8" xfId="17341"/>
    <cellStyle name="Нейтральный 2 3" xfId="17340"/>
    <cellStyle name="Нейтральный 2 3 2" xfId="17339"/>
    <cellStyle name="Нейтральный 2 3 2 2" xfId="17338"/>
    <cellStyle name="Нейтральный 2 3 2 3" xfId="17337"/>
    <cellStyle name="Нейтральный 2 3 2 4" xfId="17336"/>
    <cellStyle name="Нейтральный 2 3 2 5" xfId="17335"/>
    <cellStyle name="Нейтральный 2 3 2 6" xfId="17334"/>
    <cellStyle name="Нейтральный 2 3 3" xfId="17333"/>
    <cellStyle name="Нейтральный 2 3 4" xfId="17332"/>
    <cellStyle name="Нейтральный 2 3 5" xfId="17331"/>
    <cellStyle name="Нейтральный 2 3 6" xfId="17330"/>
    <cellStyle name="Нейтральный 2 3 7" xfId="17329"/>
    <cellStyle name="Нейтральный 2 3 8" xfId="17328"/>
    <cellStyle name="Нейтральный 2 4" xfId="17327"/>
    <cellStyle name="Нейтральный 2 4 2" xfId="17326"/>
    <cellStyle name="Нейтральный 2 4 3" xfId="17325"/>
    <cellStyle name="Нейтральный 2 4 4" xfId="17324"/>
    <cellStyle name="Нейтральный 2 4 5" xfId="17323"/>
    <cellStyle name="Нейтральный 2 4 6" xfId="17322"/>
    <cellStyle name="Нейтральный 2 5" xfId="17321"/>
    <cellStyle name="Нейтральный 2 6" xfId="17320"/>
    <cellStyle name="Нейтральный 2 7" xfId="17319"/>
    <cellStyle name="Нейтральный 2 8" xfId="17318"/>
    <cellStyle name="Нейтральный 2 9" xfId="17317"/>
    <cellStyle name="Нейтральный 20" xfId="17316"/>
    <cellStyle name="Нейтральный 20 2" xfId="17315"/>
    <cellStyle name="Нейтральный 20 2 2" xfId="17314"/>
    <cellStyle name="Нейтральный 20 2 3" xfId="17313"/>
    <cellStyle name="Нейтральный 20 2 4" xfId="17312"/>
    <cellStyle name="Нейтральный 20 2 5" xfId="17311"/>
    <cellStyle name="Нейтральный 20 2 6" xfId="17310"/>
    <cellStyle name="Нейтральный 20 3" xfId="17309"/>
    <cellStyle name="Нейтральный 20 4" xfId="17308"/>
    <cellStyle name="Нейтральный 20 5" xfId="17307"/>
    <cellStyle name="Нейтральный 20 6" xfId="17306"/>
    <cellStyle name="Нейтральный 20 7" xfId="17305"/>
    <cellStyle name="Нейтральный 20 8" xfId="17304"/>
    <cellStyle name="Нейтральный 21" xfId="17303"/>
    <cellStyle name="Нейтральный 21 2" xfId="17302"/>
    <cellStyle name="Нейтральный 21 2 2" xfId="17301"/>
    <cellStyle name="Нейтральный 21 2 3" xfId="17300"/>
    <cellStyle name="Нейтральный 21 2 4" xfId="17299"/>
    <cellStyle name="Нейтральный 21 2 5" xfId="17298"/>
    <cellStyle name="Нейтральный 21 2 6" xfId="17297"/>
    <cellStyle name="Нейтральный 21 3" xfId="17296"/>
    <cellStyle name="Нейтральный 21 4" xfId="17295"/>
    <cellStyle name="Нейтральный 21 5" xfId="17294"/>
    <cellStyle name="Нейтральный 21 6" xfId="17293"/>
    <cellStyle name="Нейтральный 21 7" xfId="17292"/>
    <cellStyle name="Нейтральный 21 8" xfId="17291"/>
    <cellStyle name="Нейтральный 22" xfId="17290"/>
    <cellStyle name="Нейтральный 22 2" xfId="17289"/>
    <cellStyle name="Нейтральный 22 2 2" xfId="17288"/>
    <cellStyle name="Нейтральный 22 2 3" xfId="17287"/>
    <cellStyle name="Нейтральный 22 2 4" xfId="17286"/>
    <cellStyle name="Нейтральный 22 2 5" xfId="17285"/>
    <cellStyle name="Нейтральный 22 2 6" xfId="17284"/>
    <cellStyle name="Нейтральный 22 3" xfId="17283"/>
    <cellStyle name="Нейтральный 22 4" xfId="17282"/>
    <cellStyle name="Нейтральный 22 5" xfId="17281"/>
    <cellStyle name="Нейтральный 22 6" xfId="17280"/>
    <cellStyle name="Нейтральный 22 7" xfId="17279"/>
    <cellStyle name="Нейтральный 22 8" xfId="17278"/>
    <cellStyle name="Нейтральный 23" xfId="17277"/>
    <cellStyle name="Нейтральный 23 2" xfId="17276"/>
    <cellStyle name="Нейтральный 23 2 2" xfId="17275"/>
    <cellStyle name="Нейтральный 23 2 3" xfId="17274"/>
    <cellStyle name="Нейтральный 23 2 4" xfId="17273"/>
    <cellStyle name="Нейтральный 23 2 5" xfId="17272"/>
    <cellStyle name="Нейтральный 23 2 6" xfId="17271"/>
    <cellStyle name="Нейтральный 23 3" xfId="17270"/>
    <cellStyle name="Нейтральный 23 4" xfId="17269"/>
    <cellStyle name="Нейтральный 23 5" xfId="17268"/>
    <cellStyle name="Нейтральный 23 6" xfId="17267"/>
    <cellStyle name="Нейтральный 23 7" xfId="17266"/>
    <cellStyle name="Нейтральный 23 8" xfId="17265"/>
    <cellStyle name="Нейтральный 24" xfId="17264"/>
    <cellStyle name="Нейтральный 24 2" xfId="17263"/>
    <cellStyle name="Нейтральный 24 2 2" xfId="17262"/>
    <cellStyle name="Нейтральный 24 2 3" xfId="17261"/>
    <cellStyle name="Нейтральный 24 2 4" xfId="17260"/>
    <cellStyle name="Нейтральный 24 2 5" xfId="17259"/>
    <cellStyle name="Нейтральный 24 2 6" xfId="17258"/>
    <cellStyle name="Нейтральный 24 3" xfId="17257"/>
    <cellStyle name="Нейтральный 24 4" xfId="17256"/>
    <cellStyle name="Нейтральный 24 5" xfId="17255"/>
    <cellStyle name="Нейтральный 24 6" xfId="17254"/>
    <cellStyle name="Нейтральный 24 7" xfId="17253"/>
    <cellStyle name="Нейтральный 24 8" xfId="17252"/>
    <cellStyle name="Нейтральный 25" xfId="17251"/>
    <cellStyle name="Нейтральный 25 2" xfId="17250"/>
    <cellStyle name="Нейтральный 25 2 2" xfId="17249"/>
    <cellStyle name="Нейтральный 25 2 3" xfId="17248"/>
    <cellStyle name="Нейтральный 25 2 4" xfId="17247"/>
    <cellStyle name="Нейтральный 25 2 5" xfId="17246"/>
    <cellStyle name="Нейтральный 25 2 6" xfId="17245"/>
    <cellStyle name="Нейтральный 25 3" xfId="17244"/>
    <cellStyle name="Нейтральный 25 4" xfId="17243"/>
    <cellStyle name="Нейтральный 25 5" xfId="17242"/>
    <cellStyle name="Нейтральный 25 6" xfId="17241"/>
    <cellStyle name="Нейтральный 25 7" xfId="17240"/>
    <cellStyle name="Нейтральный 25 8" xfId="17239"/>
    <cellStyle name="Нейтральный 26" xfId="17238"/>
    <cellStyle name="Нейтральный 26 2" xfId="17237"/>
    <cellStyle name="Нейтральный 26 2 2" xfId="17236"/>
    <cellStyle name="Нейтральный 26 2 3" xfId="17235"/>
    <cellStyle name="Нейтральный 26 2 4" xfId="17234"/>
    <cellStyle name="Нейтральный 26 2 5" xfId="17233"/>
    <cellStyle name="Нейтральный 26 2 6" xfId="17232"/>
    <cellStyle name="Нейтральный 26 3" xfId="17231"/>
    <cellStyle name="Нейтральный 26 4" xfId="17230"/>
    <cellStyle name="Нейтральный 26 5" xfId="17229"/>
    <cellStyle name="Нейтральный 26 6" xfId="17228"/>
    <cellStyle name="Нейтральный 26 7" xfId="17227"/>
    <cellStyle name="Нейтральный 26 8" xfId="17226"/>
    <cellStyle name="Нейтральный 27" xfId="17225"/>
    <cellStyle name="Нейтральный 27 2" xfId="17224"/>
    <cellStyle name="Нейтральный 27 2 2" xfId="17223"/>
    <cellStyle name="Нейтральный 27 2 3" xfId="17222"/>
    <cellStyle name="Нейтральный 27 2 4" xfId="17221"/>
    <cellStyle name="Нейтральный 27 2 5" xfId="17220"/>
    <cellStyle name="Нейтральный 27 2 6" xfId="17219"/>
    <cellStyle name="Нейтральный 27 3" xfId="17218"/>
    <cellStyle name="Нейтральный 27 4" xfId="17217"/>
    <cellStyle name="Нейтральный 27 5" xfId="17216"/>
    <cellStyle name="Нейтральный 27 6" xfId="17215"/>
    <cellStyle name="Нейтральный 27 7" xfId="17214"/>
    <cellStyle name="Нейтральный 27 8" xfId="17213"/>
    <cellStyle name="Нейтральный 28" xfId="17212"/>
    <cellStyle name="Нейтральный 28 2" xfId="17211"/>
    <cellStyle name="Нейтральный 28 2 2" xfId="17210"/>
    <cellStyle name="Нейтральный 28 2 3" xfId="17209"/>
    <cellStyle name="Нейтральный 28 2 4" xfId="17208"/>
    <cellStyle name="Нейтральный 28 2 5" xfId="17207"/>
    <cellStyle name="Нейтральный 28 2 6" xfId="17206"/>
    <cellStyle name="Нейтральный 28 3" xfId="17205"/>
    <cellStyle name="Нейтральный 28 4" xfId="17204"/>
    <cellStyle name="Нейтральный 28 5" xfId="17203"/>
    <cellStyle name="Нейтральный 28 6" xfId="17202"/>
    <cellStyle name="Нейтральный 28 7" xfId="17201"/>
    <cellStyle name="Нейтральный 28 8" xfId="17200"/>
    <cellStyle name="Нейтральный 29" xfId="17199"/>
    <cellStyle name="Нейтральный 29 2" xfId="17198"/>
    <cellStyle name="Нейтральный 29 2 2" xfId="17197"/>
    <cellStyle name="Нейтральный 29 2 3" xfId="17196"/>
    <cellStyle name="Нейтральный 29 2 4" xfId="17195"/>
    <cellStyle name="Нейтральный 29 2 5" xfId="17194"/>
    <cellStyle name="Нейтральный 29 2 6" xfId="17193"/>
    <cellStyle name="Нейтральный 29 3" xfId="17192"/>
    <cellStyle name="Нейтральный 29 4" xfId="17191"/>
    <cellStyle name="Нейтральный 29 5" xfId="17190"/>
    <cellStyle name="Нейтральный 29 6" xfId="17189"/>
    <cellStyle name="Нейтральный 29 7" xfId="17188"/>
    <cellStyle name="Нейтральный 29 8" xfId="17187"/>
    <cellStyle name="Нейтральный 3" xfId="17186"/>
    <cellStyle name="Нейтральный 3 2" xfId="17185"/>
    <cellStyle name="Нейтральный 3 2 2" xfId="17184"/>
    <cellStyle name="Нейтральный 3 2 3" xfId="17183"/>
    <cellStyle name="Нейтральный 3 2 4" xfId="17182"/>
    <cellStyle name="Нейтральный 3 2 5" xfId="17181"/>
    <cellStyle name="Нейтральный 3 2 6" xfId="17180"/>
    <cellStyle name="Нейтральный 3 3" xfId="17179"/>
    <cellStyle name="Нейтральный 3 4" xfId="17178"/>
    <cellStyle name="Нейтральный 3 5" xfId="17177"/>
    <cellStyle name="Нейтральный 3 6" xfId="17176"/>
    <cellStyle name="Нейтральный 3 7" xfId="17175"/>
    <cellStyle name="Нейтральный 3 8" xfId="17174"/>
    <cellStyle name="Нейтральный 30" xfId="17173"/>
    <cellStyle name="Нейтральный 30 2" xfId="17172"/>
    <cellStyle name="Нейтральный 30 2 2" xfId="17171"/>
    <cellStyle name="Нейтральный 30 2 3" xfId="17170"/>
    <cellStyle name="Нейтральный 30 2 4" xfId="17169"/>
    <cellStyle name="Нейтральный 30 2 5" xfId="17168"/>
    <cellStyle name="Нейтральный 30 2 6" xfId="17167"/>
    <cellStyle name="Нейтральный 30 3" xfId="17166"/>
    <cellStyle name="Нейтральный 30 4" xfId="17165"/>
    <cellStyle name="Нейтральный 30 5" xfId="17164"/>
    <cellStyle name="Нейтральный 30 6" xfId="17163"/>
    <cellStyle name="Нейтральный 30 7" xfId="17162"/>
    <cellStyle name="Нейтральный 30 8" xfId="17161"/>
    <cellStyle name="Нейтральный 31" xfId="17160"/>
    <cellStyle name="Нейтральный 31 2" xfId="17159"/>
    <cellStyle name="Нейтральный 31 2 2" xfId="17158"/>
    <cellStyle name="Нейтральный 31 2 3" xfId="17157"/>
    <cellStyle name="Нейтральный 31 2 4" xfId="17156"/>
    <cellStyle name="Нейтральный 31 2 5" xfId="17155"/>
    <cellStyle name="Нейтральный 31 2 6" xfId="17154"/>
    <cellStyle name="Нейтральный 31 3" xfId="17153"/>
    <cellStyle name="Нейтральный 31 4" xfId="17152"/>
    <cellStyle name="Нейтральный 31 5" xfId="17151"/>
    <cellStyle name="Нейтральный 31 6" xfId="17150"/>
    <cellStyle name="Нейтральный 31 7" xfId="17149"/>
    <cellStyle name="Нейтральный 31 8" xfId="17148"/>
    <cellStyle name="Нейтральный 32" xfId="17147"/>
    <cellStyle name="Нейтральный 32 2" xfId="17146"/>
    <cellStyle name="Нейтральный 32 2 2" xfId="17145"/>
    <cellStyle name="Нейтральный 32 2 3" xfId="17144"/>
    <cellStyle name="Нейтральный 32 2 4" xfId="17143"/>
    <cellStyle name="Нейтральный 32 2 5" xfId="17142"/>
    <cellStyle name="Нейтральный 32 2 6" xfId="17141"/>
    <cellStyle name="Нейтральный 32 3" xfId="17140"/>
    <cellStyle name="Нейтральный 32 4" xfId="17139"/>
    <cellStyle name="Нейтральный 32 5" xfId="17138"/>
    <cellStyle name="Нейтральный 32 6" xfId="17137"/>
    <cellStyle name="Нейтральный 32 7" xfId="17136"/>
    <cellStyle name="Нейтральный 32 8" xfId="17135"/>
    <cellStyle name="Нейтральный 33" xfId="17134"/>
    <cellStyle name="Нейтральный 33 2" xfId="17133"/>
    <cellStyle name="Нейтральный 33 2 2" xfId="17132"/>
    <cellStyle name="Нейтральный 33 2 3" xfId="17131"/>
    <cellStyle name="Нейтральный 33 2 4" xfId="17130"/>
    <cellStyle name="Нейтральный 33 2 5" xfId="17129"/>
    <cellStyle name="Нейтральный 33 2 6" xfId="17128"/>
    <cellStyle name="Нейтральный 33 3" xfId="17127"/>
    <cellStyle name="Нейтральный 33 4" xfId="17126"/>
    <cellStyle name="Нейтральный 33 5" xfId="17125"/>
    <cellStyle name="Нейтральный 33 6" xfId="17124"/>
    <cellStyle name="Нейтральный 33 7" xfId="17123"/>
    <cellStyle name="Нейтральный 33 8" xfId="17122"/>
    <cellStyle name="Нейтральный 34" xfId="17121"/>
    <cellStyle name="Нейтральный 34 2" xfId="17120"/>
    <cellStyle name="Нейтральный 34 2 2" xfId="17119"/>
    <cellStyle name="Нейтральный 34 2 3" xfId="17118"/>
    <cellStyle name="Нейтральный 34 2 4" xfId="17117"/>
    <cellStyle name="Нейтральный 34 2 5" xfId="17116"/>
    <cellStyle name="Нейтральный 34 2 6" xfId="17115"/>
    <cellStyle name="Нейтральный 34 3" xfId="17114"/>
    <cellStyle name="Нейтральный 34 4" xfId="17113"/>
    <cellStyle name="Нейтральный 34 5" xfId="17112"/>
    <cellStyle name="Нейтральный 34 6" xfId="17111"/>
    <cellStyle name="Нейтральный 34 7" xfId="17110"/>
    <cellStyle name="Нейтральный 34 8" xfId="17109"/>
    <cellStyle name="Нейтральный 35" xfId="17108"/>
    <cellStyle name="Нейтральный 35 2" xfId="17107"/>
    <cellStyle name="Нейтральный 35 2 2" xfId="17106"/>
    <cellStyle name="Нейтральный 35 2 3" xfId="17105"/>
    <cellStyle name="Нейтральный 35 2 4" xfId="17104"/>
    <cellStyle name="Нейтральный 35 2 5" xfId="17103"/>
    <cellStyle name="Нейтральный 35 2 6" xfId="17102"/>
    <cellStyle name="Нейтральный 35 3" xfId="17101"/>
    <cellStyle name="Нейтральный 35 4" xfId="17100"/>
    <cellStyle name="Нейтральный 35 5" xfId="17099"/>
    <cellStyle name="Нейтральный 35 6" xfId="17098"/>
    <cellStyle name="Нейтральный 35 7" xfId="17097"/>
    <cellStyle name="Нейтральный 35 8" xfId="17096"/>
    <cellStyle name="Нейтральный 36" xfId="17095"/>
    <cellStyle name="Нейтральный 36 2" xfId="17094"/>
    <cellStyle name="Нейтральный 36 2 2" xfId="17093"/>
    <cellStyle name="Нейтральный 36 2 3" xfId="17092"/>
    <cellStyle name="Нейтральный 36 2 4" xfId="17091"/>
    <cellStyle name="Нейтральный 36 2 5" xfId="17090"/>
    <cellStyle name="Нейтральный 36 2 6" xfId="17089"/>
    <cellStyle name="Нейтральный 36 3" xfId="17088"/>
    <cellStyle name="Нейтральный 36 4" xfId="17087"/>
    <cellStyle name="Нейтральный 36 5" xfId="17086"/>
    <cellStyle name="Нейтральный 36 6" xfId="17085"/>
    <cellStyle name="Нейтральный 36 7" xfId="17084"/>
    <cellStyle name="Нейтральный 36 8" xfId="17083"/>
    <cellStyle name="Нейтральный 37" xfId="17082"/>
    <cellStyle name="Нейтральный 37 2" xfId="17081"/>
    <cellStyle name="Нейтральный 37 2 2" xfId="17080"/>
    <cellStyle name="Нейтральный 37 2 3" xfId="17079"/>
    <cellStyle name="Нейтральный 37 2 4" xfId="17078"/>
    <cellStyle name="Нейтральный 37 2 5" xfId="17077"/>
    <cellStyle name="Нейтральный 37 2 6" xfId="17076"/>
    <cellStyle name="Нейтральный 37 3" xfId="17075"/>
    <cellStyle name="Нейтральный 37 4" xfId="17074"/>
    <cellStyle name="Нейтральный 37 5" xfId="17073"/>
    <cellStyle name="Нейтральный 37 6" xfId="17072"/>
    <cellStyle name="Нейтральный 37 7" xfId="17071"/>
    <cellStyle name="Нейтральный 37 8" xfId="17070"/>
    <cellStyle name="Нейтральный 38" xfId="17069"/>
    <cellStyle name="Нейтральный 38 2" xfId="17068"/>
    <cellStyle name="Нейтральный 38 2 2" xfId="17067"/>
    <cellStyle name="Нейтральный 38 2 3" xfId="17066"/>
    <cellStyle name="Нейтральный 38 2 4" xfId="17065"/>
    <cellStyle name="Нейтральный 38 2 5" xfId="17064"/>
    <cellStyle name="Нейтральный 38 2 6" xfId="17063"/>
    <cellStyle name="Нейтральный 38 3" xfId="17062"/>
    <cellStyle name="Нейтральный 38 4" xfId="17061"/>
    <cellStyle name="Нейтральный 38 5" xfId="17060"/>
    <cellStyle name="Нейтральный 38 6" xfId="17059"/>
    <cellStyle name="Нейтральный 38 7" xfId="17058"/>
    <cellStyle name="Нейтральный 38 8" xfId="17057"/>
    <cellStyle name="Нейтральный 39" xfId="17056"/>
    <cellStyle name="Нейтральный 39 2" xfId="17055"/>
    <cellStyle name="Нейтральный 39 2 2" xfId="17054"/>
    <cellStyle name="Нейтральный 39 2 3" xfId="17053"/>
    <cellStyle name="Нейтральный 39 2 4" xfId="17052"/>
    <cellStyle name="Нейтральный 39 2 5" xfId="17051"/>
    <cellStyle name="Нейтральный 39 2 6" xfId="17050"/>
    <cellStyle name="Нейтральный 39 3" xfId="17049"/>
    <cellStyle name="Нейтральный 39 4" xfId="17048"/>
    <cellStyle name="Нейтральный 39 5" xfId="17047"/>
    <cellStyle name="Нейтральный 39 6" xfId="17046"/>
    <cellStyle name="Нейтральный 39 7" xfId="17045"/>
    <cellStyle name="Нейтральный 39 8" xfId="17044"/>
    <cellStyle name="Нейтральный 4" xfId="17043"/>
    <cellStyle name="Нейтральный 4 2" xfId="17042"/>
    <cellStyle name="Нейтральный 4 2 2" xfId="17041"/>
    <cellStyle name="Нейтральный 4 2 3" xfId="17040"/>
    <cellStyle name="Нейтральный 4 2 4" xfId="17039"/>
    <cellStyle name="Нейтральный 4 2 5" xfId="17038"/>
    <cellStyle name="Нейтральный 4 2 6" xfId="17037"/>
    <cellStyle name="Нейтральный 4 3" xfId="17036"/>
    <cellStyle name="Нейтральный 4 4" xfId="17035"/>
    <cellStyle name="Нейтральный 4 5" xfId="17034"/>
    <cellStyle name="Нейтральный 4 6" xfId="17033"/>
    <cellStyle name="Нейтральный 4 7" xfId="17032"/>
    <cellStyle name="Нейтральный 4 8" xfId="17031"/>
    <cellStyle name="Нейтральный 40" xfId="17030"/>
    <cellStyle name="Нейтральный 40 2" xfId="17029"/>
    <cellStyle name="Нейтральный 40 2 2" xfId="17028"/>
    <cellStyle name="Нейтральный 40 2 3" xfId="17027"/>
    <cellStyle name="Нейтральный 40 2 4" xfId="17026"/>
    <cellStyle name="Нейтральный 40 2 5" xfId="17025"/>
    <cellStyle name="Нейтральный 40 2 6" xfId="17024"/>
    <cellStyle name="Нейтральный 40 3" xfId="17023"/>
    <cellStyle name="Нейтральный 40 4" xfId="17022"/>
    <cellStyle name="Нейтральный 40 5" xfId="17021"/>
    <cellStyle name="Нейтральный 40 6" xfId="17020"/>
    <cellStyle name="Нейтральный 40 7" xfId="17019"/>
    <cellStyle name="Нейтральный 40 8" xfId="17018"/>
    <cellStyle name="Нейтральный 41" xfId="17017"/>
    <cellStyle name="Нейтральный 41 2" xfId="17016"/>
    <cellStyle name="Нейтральный 41 2 2" xfId="17015"/>
    <cellStyle name="Нейтральный 41 2 3" xfId="17014"/>
    <cellStyle name="Нейтральный 41 2 4" xfId="17013"/>
    <cellStyle name="Нейтральный 41 2 5" xfId="17012"/>
    <cellStyle name="Нейтральный 41 2 6" xfId="17011"/>
    <cellStyle name="Нейтральный 41 3" xfId="17010"/>
    <cellStyle name="Нейтральный 41 4" xfId="17009"/>
    <cellStyle name="Нейтральный 41 5" xfId="17008"/>
    <cellStyle name="Нейтральный 41 6" xfId="17007"/>
    <cellStyle name="Нейтральный 41 7" xfId="17006"/>
    <cellStyle name="Нейтральный 41 8" xfId="17005"/>
    <cellStyle name="Нейтральный 42" xfId="17004"/>
    <cellStyle name="Нейтральный 42 2" xfId="17003"/>
    <cellStyle name="Нейтральный 42 2 2" xfId="17002"/>
    <cellStyle name="Нейтральный 42 2 3" xfId="17001"/>
    <cellStyle name="Нейтральный 42 2 4" xfId="17000"/>
    <cellStyle name="Нейтральный 42 2 5" xfId="16999"/>
    <cellStyle name="Нейтральный 42 2 6" xfId="16998"/>
    <cellStyle name="Нейтральный 42 3" xfId="16997"/>
    <cellStyle name="Нейтральный 42 4" xfId="16996"/>
    <cellStyle name="Нейтральный 42 5" xfId="16995"/>
    <cellStyle name="Нейтральный 42 6" xfId="16994"/>
    <cellStyle name="Нейтральный 42 7" xfId="16993"/>
    <cellStyle name="Нейтральный 42 8" xfId="16992"/>
    <cellStyle name="Нейтральный 43" xfId="16991"/>
    <cellStyle name="Нейтральный 43 2" xfId="16990"/>
    <cellStyle name="Нейтральный 43 2 2" xfId="16989"/>
    <cellStyle name="Нейтральный 43 2 3" xfId="16988"/>
    <cellStyle name="Нейтральный 43 2 4" xfId="16987"/>
    <cellStyle name="Нейтральный 43 2 5" xfId="16986"/>
    <cellStyle name="Нейтральный 43 2 6" xfId="16985"/>
    <cellStyle name="Нейтральный 43 3" xfId="16984"/>
    <cellStyle name="Нейтральный 43 4" xfId="16983"/>
    <cellStyle name="Нейтральный 43 5" xfId="16982"/>
    <cellStyle name="Нейтральный 43 6" xfId="16981"/>
    <cellStyle name="Нейтральный 43 7" xfId="16980"/>
    <cellStyle name="Нейтральный 43 8" xfId="16979"/>
    <cellStyle name="Нейтральный 44" xfId="16978"/>
    <cellStyle name="Нейтральный 44 2" xfId="16977"/>
    <cellStyle name="Нейтральный 44 2 2" xfId="16976"/>
    <cellStyle name="Нейтральный 44 2 3" xfId="16975"/>
    <cellStyle name="Нейтральный 44 2 4" xfId="16974"/>
    <cellStyle name="Нейтральный 44 2 5" xfId="16973"/>
    <cellStyle name="Нейтральный 44 2 6" xfId="16972"/>
    <cellStyle name="Нейтральный 44 3" xfId="16971"/>
    <cellStyle name="Нейтральный 44 4" xfId="16970"/>
    <cellStyle name="Нейтральный 44 5" xfId="16969"/>
    <cellStyle name="Нейтральный 44 6" xfId="16968"/>
    <cellStyle name="Нейтральный 44 7" xfId="16967"/>
    <cellStyle name="Нейтральный 44 8" xfId="16966"/>
    <cellStyle name="Нейтральный 45" xfId="16965"/>
    <cellStyle name="Нейтральный 45 2" xfId="16964"/>
    <cellStyle name="Нейтральный 45 2 2" xfId="16963"/>
    <cellStyle name="Нейтральный 45 2 3" xfId="16962"/>
    <cellStyle name="Нейтральный 45 2 4" xfId="16961"/>
    <cellStyle name="Нейтральный 45 2 5" xfId="16960"/>
    <cellStyle name="Нейтральный 45 2 6" xfId="16959"/>
    <cellStyle name="Нейтральный 45 3" xfId="16958"/>
    <cellStyle name="Нейтральный 45 4" xfId="16957"/>
    <cellStyle name="Нейтральный 45 5" xfId="16956"/>
    <cellStyle name="Нейтральный 45 6" xfId="16955"/>
    <cellStyle name="Нейтральный 45 7" xfId="16954"/>
    <cellStyle name="Нейтральный 45 8" xfId="16953"/>
    <cellStyle name="Нейтральный 46" xfId="16952"/>
    <cellStyle name="Нейтральный 46 2" xfId="16951"/>
    <cellStyle name="Нейтральный 46 2 2" xfId="16950"/>
    <cellStyle name="Нейтральный 46 2 3" xfId="16949"/>
    <cellStyle name="Нейтральный 46 2 4" xfId="16948"/>
    <cellStyle name="Нейтральный 46 2 5" xfId="16947"/>
    <cellStyle name="Нейтральный 46 2 6" xfId="16946"/>
    <cellStyle name="Нейтральный 46 3" xfId="16945"/>
    <cellStyle name="Нейтральный 46 4" xfId="16944"/>
    <cellStyle name="Нейтральный 46 5" xfId="16943"/>
    <cellStyle name="Нейтральный 46 6" xfId="16942"/>
    <cellStyle name="Нейтральный 46 7" xfId="16941"/>
    <cellStyle name="Нейтральный 46 8" xfId="16940"/>
    <cellStyle name="Нейтральный 47" xfId="16939"/>
    <cellStyle name="Нейтральный 47 2" xfId="16938"/>
    <cellStyle name="Нейтральный 47 2 2" xfId="16937"/>
    <cellStyle name="Нейтральный 47 2 3" xfId="16936"/>
    <cellStyle name="Нейтральный 47 2 4" xfId="16935"/>
    <cellStyle name="Нейтральный 47 2 5" xfId="16934"/>
    <cellStyle name="Нейтральный 47 2 6" xfId="16933"/>
    <cellStyle name="Нейтральный 47 3" xfId="16932"/>
    <cellStyle name="Нейтральный 47 4" xfId="16931"/>
    <cellStyle name="Нейтральный 47 5" xfId="16930"/>
    <cellStyle name="Нейтральный 47 6" xfId="16929"/>
    <cellStyle name="Нейтральный 47 7" xfId="16928"/>
    <cellStyle name="Нейтральный 47 8" xfId="16927"/>
    <cellStyle name="Нейтральный 48" xfId="16926"/>
    <cellStyle name="Нейтральный 48 2" xfId="16925"/>
    <cellStyle name="Нейтральный 48 2 2" xfId="16924"/>
    <cellStyle name="Нейтральный 48 2 3" xfId="16923"/>
    <cellStyle name="Нейтральный 48 2 4" xfId="16922"/>
    <cellStyle name="Нейтральный 48 2 5" xfId="16921"/>
    <cellStyle name="Нейтральный 48 2 6" xfId="16920"/>
    <cellStyle name="Нейтральный 48 3" xfId="16919"/>
    <cellStyle name="Нейтральный 48 4" xfId="16918"/>
    <cellStyle name="Нейтральный 48 5" xfId="16917"/>
    <cellStyle name="Нейтральный 48 6" xfId="16916"/>
    <cellStyle name="Нейтральный 48 7" xfId="16915"/>
    <cellStyle name="Нейтральный 48 8" xfId="16914"/>
    <cellStyle name="Нейтральный 49" xfId="16913"/>
    <cellStyle name="Нейтральный 49 2" xfId="16912"/>
    <cellStyle name="Нейтральный 49 2 2" xfId="16911"/>
    <cellStyle name="Нейтральный 49 2 3" xfId="16910"/>
    <cellStyle name="Нейтральный 49 2 4" xfId="16909"/>
    <cellStyle name="Нейтральный 49 2 5" xfId="16908"/>
    <cellStyle name="Нейтральный 49 2 6" xfId="16907"/>
    <cellStyle name="Нейтральный 49 3" xfId="16906"/>
    <cellStyle name="Нейтральный 49 4" xfId="16905"/>
    <cellStyle name="Нейтральный 49 5" xfId="16904"/>
    <cellStyle name="Нейтральный 49 6" xfId="16903"/>
    <cellStyle name="Нейтральный 49 7" xfId="16902"/>
    <cellStyle name="Нейтральный 49 8" xfId="16901"/>
    <cellStyle name="Нейтральный 5" xfId="16900"/>
    <cellStyle name="Нейтральный 5 2" xfId="16899"/>
    <cellStyle name="Нейтральный 5 2 2" xfId="16898"/>
    <cellStyle name="Нейтральный 5 2 3" xfId="16897"/>
    <cellStyle name="Нейтральный 5 2 4" xfId="16896"/>
    <cellStyle name="Нейтральный 5 2 5" xfId="16895"/>
    <cellStyle name="Нейтральный 5 2 6" xfId="16894"/>
    <cellStyle name="Нейтральный 5 3" xfId="16893"/>
    <cellStyle name="Нейтральный 5 4" xfId="16892"/>
    <cellStyle name="Нейтральный 5 5" xfId="16891"/>
    <cellStyle name="Нейтральный 5 6" xfId="16890"/>
    <cellStyle name="Нейтральный 5 7" xfId="16889"/>
    <cellStyle name="Нейтральный 5 8" xfId="16888"/>
    <cellStyle name="Нейтральный 50" xfId="16887"/>
    <cellStyle name="Нейтральный 50 2" xfId="16886"/>
    <cellStyle name="Нейтральный 50 2 2" xfId="16885"/>
    <cellStyle name="Нейтральный 50 2 3" xfId="16884"/>
    <cellStyle name="Нейтральный 50 2 4" xfId="16883"/>
    <cellStyle name="Нейтральный 50 2 5" xfId="16882"/>
    <cellStyle name="Нейтральный 50 2 6" xfId="16881"/>
    <cellStyle name="Нейтральный 50 3" xfId="16880"/>
    <cellStyle name="Нейтральный 50 4" xfId="16879"/>
    <cellStyle name="Нейтральный 50 5" xfId="16878"/>
    <cellStyle name="Нейтральный 50 6" xfId="16877"/>
    <cellStyle name="Нейтральный 50 7" xfId="16876"/>
    <cellStyle name="Нейтральный 50 8" xfId="16875"/>
    <cellStyle name="Нейтральный 51" xfId="16874"/>
    <cellStyle name="Нейтральный 51 2" xfId="16873"/>
    <cellStyle name="Нейтральный 51 2 2" xfId="16872"/>
    <cellStyle name="Нейтральный 51 2 3" xfId="16871"/>
    <cellStyle name="Нейтральный 51 2 4" xfId="16870"/>
    <cellStyle name="Нейтральный 51 2 5" xfId="16869"/>
    <cellStyle name="Нейтральный 51 2 6" xfId="16868"/>
    <cellStyle name="Нейтральный 51 3" xfId="16867"/>
    <cellStyle name="Нейтральный 51 4" xfId="16866"/>
    <cellStyle name="Нейтральный 51 5" xfId="16865"/>
    <cellStyle name="Нейтральный 51 6" xfId="16864"/>
    <cellStyle name="Нейтральный 51 7" xfId="16863"/>
    <cellStyle name="Нейтральный 51 8" xfId="16862"/>
    <cellStyle name="Нейтральный 52" xfId="16861"/>
    <cellStyle name="Нейтральный 52 2" xfId="16860"/>
    <cellStyle name="Нейтральный 52 2 2" xfId="16859"/>
    <cellStyle name="Нейтральный 52 2 3" xfId="16858"/>
    <cellStyle name="Нейтральный 52 2 4" xfId="16857"/>
    <cellStyle name="Нейтральный 52 2 5" xfId="16856"/>
    <cellStyle name="Нейтральный 52 2 6" xfId="16855"/>
    <cellStyle name="Нейтральный 52 3" xfId="16854"/>
    <cellStyle name="Нейтральный 52 4" xfId="16853"/>
    <cellStyle name="Нейтральный 52 5" xfId="16852"/>
    <cellStyle name="Нейтральный 52 6" xfId="16851"/>
    <cellStyle name="Нейтральный 52 7" xfId="16850"/>
    <cellStyle name="Нейтральный 52 8" xfId="16849"/>
    <cellStyle name="Нейтральный 53" xfId="16848"/>
    <cellStyle name="Нейтральный 53 2" xfId="16847"/>
    <cellStyle name="Нейтральный 53 2 2" xfId="16846"/>
    <cellStyle name="Нейтральный 53 2 3" xfId="16845"/>
    <cellStyle name="Нейтральный 53 2 4" xfId="16844"/>
    <cellStyle name="Нейтральный 53 2 5" xfId="16843"/>
    <cellStyle name="Нейтральный 53 2 6" xfId="16842"/>
    <cellStyle name="Нейтральный 53 3" xfId="16841"/>
    <cellStyle name="Нейтральный 53 4" xfId="16840"/>
    <cellStyle name="Нейтральный 53 5" xfId="16839"/>
    <cellStyle name="Нейтральный 53 6" xfId="16838"/>
    <cellStyle name="Нейтральный 53 7" xfId="16837"/>
    <cellStyle name="Нейтральный 53 8" xfId="16836"/>
    <cellStyle name="Нейтральный 54" xfId="16835"/>
    <cellStyle name="Нейтральный 54 2" xfId="16834"/>
    <cellStyle name="Нейтральный 54 2 2" xfId="16833"/>
    <cellStyle name="Нейтральный 54 2 3" xfId="16832"/>
    <cellStyle name="Нейтральный 54 2 4" xfId="16831"/>
    <cellStyle name="Нейтральный 54 2 5" xfId="16830"/>
    <cellStyle name="Нейтральный 54 2 6" xfId="16829"/>
    <cellStyle name="Нейтральный 54 3" xfId="16828"/>
    <cellStyle name="Нейтральный 54 4" xfId="16827"/>
    <cellStyle name="Нейтральный 54 5" xfId="16826"/>
    <cellStyle name="Нейтральный 54 6" xfId="16825"/>
    <cellStyle name="Нейтральный 54 7" xfId="16824"/>
    <cellStyle name="Нейтральный 54 8" xfId="16823"/>
    <cellStyle name="Нейтральный 55" xfId="16822"/>
    <cellStyle name="Нейтральный 55 2" xfId="16821"/>
    <cellStyle name="Нейтральный 55 2 2" xfId="16820"/>
    <cellStyle name="Нейтральный 55 2 3" xfId="16819"/>
    <cellStyle name="Нейтральный 55 2 4" xfId="16818"/>
    <cellStyle name="Нейтральный 55 2 5" xfId="16817"/>
    <cellStyle name="Нейтральный 55 2 6" xfId="16816"/>
    <cellStyle name="Нейтральный 55 3" xfId="16815"/>
    <cellStyle name="Нейтральный 55 4" xfId="16814"/>
    <cellStyle name="Нейтральный 55 5" xfId="16813"/>
    <cellStyle name="Нейтральный 55 6" xfId="16812"/>
    <cellStyle name="Нейтральный 55 7" xfId="16811"/>
    <cellStyle name="Нейтральный 55 8" xfId="16810"/>
    <cellStyle name="Нейтральный 56" xfId="16809"/>
    <cellStyle name="Нейтральный 56 2" xfId="16808"/>
    <cellStyle name="Нейтральный 56 2 2" xfId="16807"/>
    <cellStyle name="Нейтральный 56 2 3" xfId="16806"/>
    <cellStyle name="Нейтральный 56 2 4" xfId="16805"/>
    <cellStyle name="Нейтральный 56 2 5" xfId="16804"/>
    <cellStyle name="Нейтральный 56 2 6" xfId="16803"/>
    <cellStyle name="Нейтральный 56 3" xfId="16802"/>
    <cellStyle name="Нейтральный 56 4" xfId="16801"/>
    <cellStyle name="Нейтральный 56 5" xfId="16800"/>
    <cellStyle name="Нейтральный 56 6" xfId="16799"/>
    <cellStyle name="Нейтральный 56 7" xfId="16798"/>
    <cellStyle name="Нейтральный 56 8" xfId="16797"/>
    <cellStyle name="Нейтральный 57" xfId="16796"/>
    <cellStyle name="Нейтральный 57 2" xfId="16795"/>
    <cellStyle name="Нейтральный 57 2 2" xfId="16794"/>
    <cellStyle name="Нейтральный 57 2 3" xfId="16793"/>
    <cellStyle name="Нейтральный 57 2 4" xfId="16792"/>
    <cellStyle name="Нейтральный 57 2 5" xfId="16791"/>
    <cellStyle name="Нейтральный 57 2 6" xfId="16790"/>
    <cellStyle name="Нейтральный 57 3" xfId="16789"/>
    <cellStyle name="Нейтральный 57 4" xfId="16788"/>
    <cellStyle name="Нейтральный 57 5" xfId="16787"/>
    <cellStyle name="Нейтральный 57 6" xfId="16786"/>
    <cellStyle name="Нейтральный 57 7" xfId="16785"/>
    <cellStyle name="Нейтральный 57 8" xfId="16784"/>
    <cellStyle name="Нейтральный 58" xfId="16783"/>
    <cellStyle name="Нейтральный 58 2" xfId="16782"/>
    <cellStyle name="Нейтральный 58 2 2" xfId="16781"/>
    <cellStyle name="Нейтральный 58 2 3" xfId="16780"/>
    <cellStyle name="Нейтральный 58 2 4" xfId="16779"/>
    <cellStyle name="Нейтральный 58 2 5" xfId="16778"/>
    <cellStyle name="Нейтральный 58 2 6" xfId="16777"/>
    <cellStyle name="Нейтральный 58 3" xfId="16776"/>
    <cellStyle name="Нейтральный 58 4" xfId="16775"/>
    <cellStyle name="Нейтральный 58 5" xfId="16774"/>
    <cellStyle name="Нейтральный 58 6" xfId="16773"/>
    <cellStyle name="Нейтральный 58 7" xfId="16772"/>
    <cellStyle name="Нейтральный 58 8" xfId="16771"/>
    <cellStyle name="Нейтральный 59" xfId="16770"/>
    <cellStyle name="Нейтральный 59 2" xfId="16769"/>
    <cellStyle name="Нейтральный 59 2 2" xfId="16768"/>
    <cellStyle name="Нейтральный 59 2 3" xfId="16767"/>
    <cellStyle name="Нейтральный 59 2 4" xfId="16766"/>
    <cellStyle name="Нейтральный 59 2 5" xfId="16765"/>
    <cellStyle name="Нейтральный 59 2 6" xfId="16764"/>
    <cellStyle name="Нейтральный 59 3" xfId="16763"/>
    <cellStyle name="Нейтральный 59 4" xfId="16762"/>
    <cellStyle name="Нейтральный 59 5" xfId="16761"/>
    <cellStyle name="Нейтральный 59 6" xfId="16760"/>
    <cellStyle name="Нейтральный 59 7" xfId="16759"/>
    <cellStyle name="Нейтральный 59 8" xfId="16758"/>
    <cellStyle name="Нейтральный 6" xfId="16757"/>
    <cellStyle name="Нейтральный 6 2" xfId="16756"/>
    <cellStyle name="Нейтральный 6 2 2" xfId="16755"/>
    <cellStyle name="Нейтральный 6 2 3" xfId="16754"/>
    <cellStyle name="Нейтральный 6 2 4" xfId="16753"/>
    <cellStyle name="Нейтральный 6 2 5" xfId="16752"/>
    <cellStyle name="Нейтральный 6 2 6" xfId="16751"/>
    <cellStyle name="Нейтральный 6 3" xfId="16750"/>
    <cellStyle name="Нейтральный 6 4" xfId="16749"/>
    <cellStyle name="Нейтральный 6 5" xfId="16748"/>
    <cellStyle name="Нейтральный 6 6" xfId="16747"/>
    <cellStyle name="Нейтральный 6 7" xfId="16746"/>
    <cellStyle name="Нейтральный 6 8" xfId="16745"/>
    <cellStyle name="Нейтральный 60" xfId="16744"/>
    <cellStyle name="Нейтральный 60 2" xfId="16743"/>
    <cellStyle name="Нейтральный 60 2 2" xfId="16742"/>
    <cellStyle name="Нейтральный 60 2 3" xfId="16741"/>
    <cellStyle name="Нейтральный 60 2 4" xfId="16740"/>
    <cellStyle name="Нейтральный 60 2 5" xfId="16739"/>
    <cellStyle name="Нейтральный 60 2 6" xfId="16738"/>
    <cellStyle name="Нейтральный 60 3" xfId="16737"/>
    <cellStyle name="Нейтральный 60 4" xfId="16736"/>
    <cellStyle name="Нейтральный 60 5" xfId="16735"/>
    <cellStyle name="Нейтральный 60 6" xfId="16734"/>
    <cellStyle name="Нейтральный 60 7" xfId="16733"/>
    <cellStyle name="Нейтральный 60 8" xfId="16732"/>
    <cellStyle name="Нейтральный 61" xfId="16731"/>
    <cellStyle name="Нейтральный 61 2" xfId="16730"/>
    <cellStyle name="Нейтральный 61 2 2" xfId="16729"/>
    <cellStyle name="Нейтральный 61 2 3" xfId="16728"/>
    <cellStyle name="Нейтральный 61 2 4" xfId="16727"/>
    <cellStyle name="Нейтральный 61 2 5" xfId="16726"/>
    <cellStyle name="Нейтральный 61 2 6" xfId="16725"/>
    <cellStyle name="Нейтральный 61 3" xfId="16724"/>
    <cellStyle name="Нейтральный 61 4" xfId="16723"/>
    <cellStyle name="Нейтральный 61 5" xfId="16722"/>
    <cellStyle name="Нейтральный 61 6" xfId="16721"/>
    <cellStyle name="Нейтральный 61 7" xfId="16720"/>
    <cellStyle name="Нейтральный 61 8" xfId="16719"/>
    <cellStyle name="Нейтральный 62" xfId="16718"/>
    <cellStyle name="Нейтральный 62 2" xfId="16717"/>
    <cellStyle name="Нейтральный 62 2 2" xfId="16716"/>
    <cellStyle name="Нейтральный 62 2 3" xfId="16715"/>
    <cellStyle name="Нейтральный 62 2 4" xfId="16714"/>
    <cellStyle name="Нейтральный 62 2 5" xfId="16713"/>
    <cellStyle name="Нейтральный 62 2 6" xfId="16712"/>
    <cellStyle name="Нейтральный 62 3" xfId="16711"/>
    <cellStyle name="Нейтральный 62 4" xfId="16710"/>
    <cellStyle name="Нейтральный 62 5" xfId="16709"/>
    <cellStyle name="Нейтральный 62 6" xfId="16708"/>
    <cellStyle name="Нейтральный 62 7" xfId="16707"/>
    <cellStyle name="Нейтральный 62 8" xfId="16706"/>
    <cellStyle name="Нейтральный 63" xfId="16705"/>
    <cellStyle name="Нейтральный 63 2" xfId="16704"/>
    <cellStyle name="Нейтральный 63 2 2" xfId="16703"/>
    <cellStyle name="Нейтральный 63 2 3" xfId="16702"/>
    <cellStyle name="Нейтральный 63 2 4" xfId="16701"/>
    <cellStyle name="Нейтральный 63 2 5" xfId="16700"/>
    <cellStyle name="Нейтральный 63 2 6" xfId="16699"/>
    <cellStyle name="Нейтральный 63 3" xfId="16698"/>
    <cellStyle name="Нейтральный 63 4" xfId="16697"/>
    <cellStyle name="Нейтральный 63 5" xfId="16696"/>
    <cellStyle name="Нейтральный 63 6" xfId="16695"/>
    <cellStyle name="Нейтральный 63 7" xfId="16694"/>
    <cellStyle name="Нейтральный 63 8" xfId="16693"/>
    <cellStyle name="Нейтральный 64" xfId="16692"/>
    <cellStyle name="Нейтральный 64 2" xfId="16691"/>
    <cellStyle name="Нейтральный 64 2 2" xfId="16690"/>
    <cellStyle name="Нейтральный 64 2 3" xfId="16689"/>
    <cellStyle name="Нейтральный 64 2 4" xfId="16688"/>
    <cellStyle name="Нейтральный 64 2 5" xfId="16687"/>
    <cellStyle name="Нейтральный 64 2 6" xfId="16686"/>
    <cellStyle name="Нейтральный 64 3" xfId="16685"/>
    <cellStyle name="Нейтральный 64 4" xfId="16684"/>
    <cellStyle name="Нейтральный 64 5" xfId="16683"/>
    <cellStyle name="Нейтральный 64 6" xfId="16682"/>
    <cellStyle name="Нейтральный 64 7" xfId="16681"/>
    <cellStyle name="Нейтральный 64 8" xfId="16680"/>
    <cellStyle name="Нейтральный 65" xfId="16679"/>
    <cellStyle name="Нейтральный 65 2" xfId="16678"/>
    <cellStyle name="Нейтральный 65 2 2" xfId="16677"/>
    <cellStyle name="Нейтральный 65 2 3" xfId="16676"/>
    <cellStyle name="Нейтральный 65 2 4" xfId="16675"/>
    <cellStyle name="Нейтральный 65 2 5" xfId="16674"/>
    <cellStyle name="Нейтральный 65 2 6" xfId="16673"/>
    <cellStyle name="Нейтральный 65 3" xfId="16672"/>
    <cellStyle name="Нейтральный 65 4" xfId="16671"/>
    <cellStyle name="Нейтральный 65 5" xfId="16670"/>
    <cellStyle name="Нейтральный 65 6" xfId="16669"/>
    <cellStyle name="Нейтральный 65 7" xfId="16668"/>
    <cellStyle name="Нейтральный 65 8" xfId="16667"/>
    <cellStyle name="Нейтральный 66" xfId="16666"/>
    <cellStyle name="Нейтральный 66 2" xfId="16665"/>
    <cellStyle name="Нейтральный 66 2 2" xfId="16664"/>
    <cellStyle name="Нейтральный 66 2 3" xfId="16663"/>
    <cellStyle name="Нейтральный 66 2 4" xfId="16662"/>
    <cellStyle name="Нейтральный 66 2 5" xfId="16661"/>
    <cellStyle name="Нейтральный 66 2 6" xfId="16660"/>
    <cellStyle name="Нейтральный 66 3" xfId="16659"/>
    <cellStyle name="Нейтральный 66 4" xfId="16658"/>
    <cellStyle name="Нейтральный 66 5" xfId="16657"/>
    <cellStyle name="Нейтральный 66 6" xfId="16656"/>
    <cellStyle name="Нейтральный 66 7" xfId="16655"/>
    <cellStyle name="Нейтральный 66 8" xfId="16654"/>
    <cellStyle name="Нейтральный 67" xfId="16653"/>
    <cellStyle name="Нейтральный 67 2" xfId="16652"/>
    <cellStyle name="Нейтральный 67 2 2" xfId="16651"/>
    <cellStyle name="Нейтральный 67 2 3" xfId="16650"/>
    <cellStyle name="Нейтральный 67 2 4" xfId="16649"/>
    <cellStyle name="Нейтральный 67 2 5" xfId="16648"/>
    <cellStyle name="Нейтральный 67 2 6" xfId="16647"/>
    <cellStyle name="Нейтральный 67 3" xfId="16646"/>
    <cellStyle name="Нейтральный 67 4" xfId="16645"/>
    <cellStyle name="Нейтральный 67 5" xfId="16644"/>
    <cellStyle name="Нейтральный 67 6" xfId="16643"/>
    <cellStyle name="Нейтральный 67 7" xfId="16642"/>
    <cellStyle name="Нейтральный 67 8" xfId="16641"/>
    <cellStyle name="Нейтральный 68" xfId="16640"/>
    <cellStyle name="Нейтральный 68 2" xfId="16639"/>
    <cellStyle name="Нейтральный 68 2 2" xfId="16638"/>
    <cellStyle name="Нейтральный 68 2 3" xfId="16637"/>
    <cellStyle name="Нейтральный 68 2 4" xfId="16636"/>
    <cellStyle name="Нейтральный 68 2 5" xfId="16635"/>
    <cellStyle name="Нейтральный 68 2 6" xfId="16634"/>
    <cellStyle name="Нейтральный 68 3" xfId="16633"/>
    <cellStyle name="Нейтральный 68 4" xfId="16632"/>
    <cellStyle name="Нейтральный 68 5" xfId="16631"/>
    <cellStyle name="Нейтральный 68 6" xfId="16630"/>
    <cellStyle name="Нейтральный 68 7" xfId="16629"/>
    <cellStyle name="Нейтральный 68 8" xfId="16628"/>
    <cellStyle name="Нейтральный 69" xfId="16627"/>
    <cellStyle name="Нейтральный 69 2" xfId="16626"/>
    <cellStyle name="Нейтральный 69 2 2" xfId="16625"/>
    <cellStyle name="Нейтральный 69 2 3" xfId="16624"/>
    <cellStyle name="Нейтральный 69 2 4" xfId="16623"/>
    <cellStyle name="Нейтральный 69 2 5" xfId="16622"/>
    <cellStyle name="Нейтральный 69 2 6" xfId="16621"/>
    <cellStyle name="Нейтральный 69 3" xfId="16620"/>
    <cellStyle name="Нейтральный 69 4" xfId="16619"/>
    <cellStyle name="Нейтральный 69 5" xfId="16618"/>
    <cellStyle name="Нейтральный 69 6" xfId="16617"/>
    <cellStyle name="Нейтральный 69 7" xfId="16616"/>
    <cellStyle name="Нейтральный 69 8" xfId="16615"/>
    <cellStyle name="Нейтральный 7" xfId="16614"/>
    <cellStyle name="Нейтральный 7 2" xfId="16613"/>
    <cellStyle name="Нейтральный 7 2 2" xfId="16612"/>
    <cellStyle name="Нейтральный 7 2 3" xfId="16611"/>
    <cellStyle name="Нейтральный 7 2 4" xfId="16610"/>
    <cellStyle name="Нейтральный 7 2 5" xfId="16609"/>
    <cellStyle name="Нейтральный 7 2 6" xfId="16608"/>
    <cellStyle name="Нейтральный 7 3" xfId="16607"/>
    <cellStyle name="Нейтральный 7 4" xfId="16606"/>
    <cellStyle name="Нейтральный 7 5" xfId="16605"/>
    <cellStyle name="Нейтральный 7 6" xfId="16604"/>
    <cellStyle name="Нейтральный 7 7" xfId="16603"/>
    <cellStyle name="Нейтральный 7 8" xfId="16602"/>
    <cellStyle name="Нейтральный 70" xfId="16601"/>
    <cellStyle name="Нейтральный 70 2" xfId="16600"/>
    <cellStyle name="Нейтральный 70 2 2" xfId="16599"/>
    <cellStyle name="Нейтральный 70 2 3" xfId="16598"/>
    <cellStyle name="Нейтральный 70 2 4" xfId="16597"/>
    <cellStyle name="Нейтральный 70 2 5" xfId="16596"/>
    <cellStyle name="Нейтральный 70 2 6" xfId="16595"/>
    <cellStyle name="Нейтральный 70 3" xfId="16594"/>
    <cellStyle name="Нейтральный 70 4" xfId="16593"/>
    <cellStyle name="Нейтральный 70 5" xfId="16592"/>
    <cellStyle name="Нейтральный 70 6" xfId="16591"/>
    <cellStyle name="Нейтральный 70 7" xfId="16590"/>
    <cellStyle name="Нейтральный 70 8" xfId="16589"/>
    <cellStyle name="Нейтральный 71" xfId="16588"/>
    <cellStyle name="Нейтральный 71 2" xfId="16587"/>
    <cellStyle name="Нейтральный 71 2 2" xfId="16586"/>
    <cellStyle name="Нейтральный 71 2 3" xfId="16585"/>
    <cellStyle name="Нейтральный 71 2 4" xfId="16584"/>
    <cellStyle name="Нейтральный 71 2 5" xfId="16583"/>
    <cellStyle name="Нейтральный 71 2 6" xfId="16582"/>
    <cellStyle name="Нейтральный 71 3" xfId="16581"/>
    <cellStyle name="Нейтральный 71 4" xfId="16580"/>
    <cellStyle name="Нейтральный 71 5" xfId="16579"/>
    <cellStyle name="Нейтральный 71 6" xfId="16578"/>
    <cellStyle name="Нейтральный 71 7" xfId="16577"/>
    <cellStyle name="Нейтральный 71 8" xfId="16576"/>
    <cellStyle name="Нейтральный 72" xfId="16575"/>
    <cellStyle name="Нейтральный 72 2" xfId="16574"/>
    <cellStyle name="Нейтральный 72 2 2" xfId="16573"/>
    <cellStyle name="Нейтральный 72 2 3" xfId="16572"/>
    <cellStyle name="Нейтральный 72 2 4" xfId="16571"/>
    <cellStyle name="Нейтральный 72 2 5" xfId="16570"/>
    <cellStyle name="Нейтральный 72 2 6" xfId="16569"/>
    <cellStyle name="Нейтральный 72 3" xfId="16568"/>
    <cellStyle name="Нейтральный 72 4" xfId="16567"/>
    <cellStyle name="Нейтральный 72 5" xfId="16566"/>
    <cellStyle name="Нейтральный 72 6" xfId="16565"/>
    <cellStyle name="Нейтральный 72 7" xfId="16564"/>
    <cellStyle name="Нейтральный 72 8" xfId="16563"/>
    <cellStyle name="Нейтральный 73" xfId="16562"/>
    <cellStyle name="Нейтральный 73 2" xfId="16561"/>
    <cellStyle name="Нейтральный 73 2 2" xfId="16560"/>
    <cellStyle name="Нейтральный 73 2 3" xfId="16559"/>
    <cellStyle name="Нейтральный 73 2 4" xfId="16558"/>
    <cellStyle name="Нейтральный 73 2 5" xfId="16557"/>
    <cellStyle name="Нейтральный 73 2 6" xfId="16556"/>
    <cellStyle name="Нейтральный 73 3" xfId="16555"/>
    <cellStyle name="Нейтральный 73 4" xfId="16554"/>
    <cellStyle name="Нейтральный 73 5" xfId="16553"/>
    <cellStyle name="Нейтральный 73 6" xfId="16552"/>
    <cellStyle name="Нейтральный 73 7" xfId="16551"/>
    <cellStyle name="Нейтральный 73 8" xfId="16550"/>
    <cellStyle name="Нейтральный 74" xfId="16549"/>
    <cellStyle name="Нейтральный 74 2" xfId="16548"/>
    <cellStyle name="Нейтральный 74 2 2" xfId="16547"/>
    <cellStyle name="Нейтральный 74 2 3" xfId="16546"/>
    <cellStyle name="Нейтральный 74 2 4" xfId="16545"/>
    <cellStyle name="Нейтральный 74 2 5" xfId="16544"/>
    <cellStyle name="Нейтральный 74 2 6" xfId="16543"/>
    <cellStyle name="Нейтральный 74 3" xfId="16542"/>
    <cellStyle name="Нейтральный 74 4" xfId="16541"/>
    <cellStyle name="Нейтральный 74 5" xfId="16540"/>
    <cellStyle name="Нейтральный 74 6" xfId="16539"/>
    <cellStyle name="Нейтральный 74 7" xfId="16538"/>
    <cellStyle name="Нейтральный 74 8" xfId="16537"/>
    <cellStyle name="Нейтральный 75" xfId="16536"/>
    <cellStyle name="Нейтральный 75 2" xfId="16535"/>
    <cellStyle name="Нейтральный 75 2 2" xfId="16534"/>
    <cellStyle name="Нейтральный 75 2 3" xfId="16533"/>
    <cellStyle name="Нейтральный 75 2 4" xfId="16532"/>
    <cellStyle name="Нейтральный 75 2 5" xfId="16531"/>
    <cellStyle name="Нейтральный 75 2 6" xfId="16530"/>
    <cellStyle name="Нейтральный 75 3" xfId="16529"/>
    <cellStyle name="Нейтральный 75 4" xfId="16528"/>
    <cellStyle name="Нейтральный 75 5" xfId="16527"/>
    <cellStyle name="Нейтральный 75 6" xfId="16526"/>
    <cellStyle name="Нейтральный 75 7" xfId="16525"/>
    <cellStyle name="Нейтральный 75 8" xfId="16524"/>
    <cellStyle name="Нейтральный 76" xfId="16523"/>
    <cellStyle name="Нейтральный 76 2" xfId="16522"/>
    <cellStyle name="Нейтральный 76 2 2" xfId="16521"/>
    <cellStyle name="Нейтральный 76 2 3" xfId="16520"/>
    <cellStyle name="Нейтральный 76 2 4" xfId="16519"/>
    <cellStyle name="Нейтральный 76 2 5" xfId="16518"/>
    <cellStyle name="Нейтральный 76 2 6" xfId="16517"/>
    <cellStyle name="Нейтральный 76 3" xfId="16516"/>
    <cellStyle name="Нейтральный 76 4" xfId="16515"/>
    <cellStyle name="Нейтральный 76 5" xfId="16514"/>
    <cellStyle name="Нейтральный 76 6" xfId="16513"/>
    <cellStyle name="Нейтральный 76 7" xfId="16512"/>
    <cellStyle name="Нейтральный 76 8" xfId="16511"/>
    <cellStyle name="Нейтральный 77" xfId="16510"/>
    <cellStyle name="Нейтральный 77 2" xfId="16509"/>
    <cellStyle name="Нейтральный 77 2 2" xfId="16508"/>
    <cellStyle name="Нейтральный 77 2 3" xfId="16507"/>
    <cellStyle name="Нейтральный 77 2 4" xfId="16506"/>
    <cellStyle name="Нейтральный 77 2 5" xfId="16505"/>
    <cellStyle name="Нейтральный 77 2 6" xfId="16504"/>
    <cellStyle name="Нейтральный 77 3" xfId="16503"/>
    <cellStyle name="Нейтральный 77 4" xfId="16502"/>
    <cellStyle name="Нейтральный 77 5" xfId="16501"/>
    <cellStyle name="Нейтральный 77 6" xfId="16500"/>
    <cellStyle name="Нейтральный 77 7" xfId="16499"/>
    <cellStyle name="Нейтральный 77 8" xfId="16498"/>
    <cellStyle name="Нейтральный 78" xfId="16497"/>
    <cellStyle name="Нейтральный 78 2" xfId="16496"/>
    <cellStyle name="Нейтральный 78 2 2" xfId="16495"/>
    <cellStyle name="Нейтральный 78 2 3" xfId="16494"/>
    <cellStyle name="Нейтральный 78 2 4" xfId="16493"/>
    <cellStyle name="Нейтральный 78 2 5" xfId="16492"/>
    <cellStyle name="Нейтральный 78 2 6" xfId="16491"/>
    <cellStyle name="Нейтральный 78 3" xfId="16490"/>
    <cellStyle name="Нейтральный 78 4" xfId="16489"/>
    <cellStyle name="Нейтральный 78 5" xfId="16488"/>
    <cellStyle name="Нейтральный 78 6" xfId="16487"/>
    <cellStyle name="Нейтральный 78 7" xfId="16486"/>
    <cellStyle name="Нейтральный 78 8" xfId="16485"/>
    <cellStyle name="Нейтральный 79" xfId="16484"/>
    <cellStyle name="Нейтральный 79 2" xfId="16483"/>
    <cellStyle name="Нейтральный 79 2 2" xfId="16482"/>
    <cellStyle name="Нейтральный 79 2 3" xfId="16481"/>
    <cellStyle name="Нейтральный 79 2 4" xfId="16480"/>
    <cellStyle name="Нейтральный 79 2 5" xfId="16479"/>
    <cellStyle name="Нейтральный 79 2 6" xfId="16478"/>
    <cellStyle name="Нейтральный 79 3" xfId="16477"/>
    <cellStyle name="Нейтральный 79 4" xfId="16476"/>
    <cellStyle name="Нейтральный 79 5" xfId="16475"/>
    <cellStyle name="Нейтральный 79 6" xfId="16474"/>
    <cellStyle name="Нейтральный 79 7" xfId="16473"/>
    <cellStyle name="Нейтральный 79 8" xfId="16472"/>
    <cellStyle name="Нейтральный 8" xfId="16471"/>
    <cellStyle name="Нейтральный 8 2" xfId="16470"/>
    <cellStyle name="Нейтральный 8 2 2" xfId="16469"/>
    <cellStyle name="Нейтральный 8 2 3" xfId="16468"/>
    <cellStyle name="Нейтральный 8 2 4" xfId="16467"/>
    <cellStyle name="Нейтральный 8 2 5" xfId="16466"/>
    <cellStyle name="Нейтральный 8 2 6" xfId="16465"/>
    <cellStyle name="Нейтральный 8 3" xfId="16464"/>
    <cellStyle name="Нейтральный 8 4" xfId="16463"/>
    <cellStyle name="Нейтральный 8 5" xfId="16462"/>
    <cellStyle name="Нейтральный 8 6" xfId="16461"/>
    <cellStyle name="Нейтральный 8 7" xfId="16460"/>
    <cellStyle name="Нейтральный 8 8" xfId="16459"/>
    <cellStyle name="Нейтральный 80" xfId="16458"/>
    <cellStyle name="Нейтральный 80 2" xfId="16457"/>
    <cellStyle name="Нейтральный 80 2 2" xfId="16456"/>
    <cellStyle name="Нейтральный 80 2 3" xfId="16455"/>
    <cellStyle name="Нейтральный 80 2 4" xfId="16454"/>
    <cellStyle name="Нейтральный 80 2 5" xfId="16453"/>
    <cellStyle name="Нейтральный 80 2 6" xfId="16452"/>
    <cellStyle name="Нейтральный 80 3" xfId="16451"/>
    <cellStyle name="Нейтральный 80 4" xfId="16450"/>
    <cellStyle name="Нейтральный 80 5" xfId="16449"/>
    <cellStyle name="Нейтральный 80 6" xfId="16448"/>
    <cellStyle name="Нейтральный 80 7" xfId="16447"/>
    <cellStyle name="Нейтральный 80 8" xfId="16446"/>
    <cellStyle name="Нейтральный 81" xfId="16445"/>
    <cellStyle name="Нейтральный 81 2" xfId="16444"/>
    <cellStyle name="Нейтральный 81 2 2" xfId="16443"/>
    <cellStyle name="Нейтральный 81 2 3" xfId="16442"/>
    <cellStyle name="Нейтральный 81 2 4" xfId="16441"/>
    <cellStyle name="Нейтральный 81 2 5" xfId="16440"/>
    <cellStyle name="Нейтральный 81 2 6" xfId="16439"/>
    <cellStyle name="Нейтральный 81 3" xfId="16438"/>
    <cellStyle name="Нейтральный 81 4" xfId="16437"/>
    <cellStyle name="Нейтральный 81 5" xfId="16436"/>
    <cellStyle name="Нейтральный 81 6" xfId="16435"/>
    <cellStyle name="Нейтральный 81 7" xfId="16434"/>
    <cellStyle name="Нейтральный 81 8" xfId="16433"/>
    <cellStyle name="Нейтральный 82" xfId="16432"/>
    <cellStyle name="Нейтральный 82 2" xfId="16431"/>
    <cellStyle name="Нейтральный 82 2 2" xfId="16430"/>
    <cellStyle name="Нейтральный 82 2 3" xfId="16429"/>
    <cellStyle name="Нейтральный 82 2 4" xfId="16428"/>
    <cellStyle name="Нейтральный 82 2 5" xfId="16427"/>
    <cellStyle name="Нейтральный 82 2 6" xfId="16426"/>
    <cellStyle name="Нейтральный 82 3" xfId="16425"/>
    <cellStyle name="Нейтральный 82 4" xfId="16424"/>
    <cellStyle name="Нейтральный 82 5" xfId="16423"/>
    <cellStyle name="Нейтральный 82 6" xfId="16422"/>
    <cellStyle name="Нейтральный 82 7" xfId="16421"/>
    <cellStyle name="Нейтральный 82 8" xfId="16420"/>
    <cellStyle name="Нейтральный 83" xfId="16419"/>
    <cellStyle name="Нейтральный 83 2" xfId="16418"/>
    <cellStyle name="Нейтральный 83 2 2" xfId="16417"/>
    <cellStyle name="Нейтральный 83 2 3" xfId="16416"/>
    <cellStyle name="Нейтральный 83 2 4" xfId="16415"/>
    <cellStyle name="Нейтральный 83 2 5" xfId="16414"/>
    <cellStyle name="Нейтральный 83 2 6" xfId="16413"/>
    <cellStyle name="Нейтральный 83 3" xfId="16412"/>
    <cellStyle name="Нейтральный 83 4" xfId="16411"/>
    <cellStyle name="Нейтральный 83 5" xfId="16410"/>
    <cellStyle name="Нейтральный 83 6" xfId="16409"/>
    <cellStyle name="Нейтральный 83 7" xfId="16408"/>
    <cellStyle name="Нейтральный 83 8" xfId="16407"/>
    <cellStyle name="Нейтральный 84" xfId="16406"/>
    <cellStyle name="Нейтральный 84 2" xfId="16405"/>
    <cellStyle name="Нейтральный 84 2 2" xfId="16404"/>
    <cellStyle name="Нейтральный 84 2 3" xfId="16403"/>
    <cellStyle name="Нейтральный 84 2 4" xfId="16402"/>
    <cellStyle name="Нейтральный 84 2 5" xfId="16401"/>
    <cellStyle name="Нейтральный 84 2 6" xfId="16400"/>
    <cellStyle name="Нейтральный 84 3" xfId="16399"/>
    <cellStyle name="Нейтральный 84 4" xfId="16398"/>
    <cellStyle name="Нейтральный 84 5" xfId="16397"/>
    <cellStyle name="Нейтральный 84 6" xfId="16396"/>
    <cellStyle name="Нейтральный 84 7" xfId="16395"/>
    <cellStyle name="Нейтральный 84 8" xfId="16394"/>
    <cellStyle name="Нейтральный 85" xfId="16393"/>
    <cellStyle name="Нейтральный 85 2" xfId="16392"/>
    <cellStyle name="Нейтральный 85 2 2" xfId="16391"/>
    <cellStyle name="Нейтральный 85 2 3" xfId="16390"/>
    <cellStyle name="Нейтральный 85 2 4" xfId="16389"/>
    <cellStyle name="Нейтральный 85 2 5" xfId="16388"/>
    <cellStyle name="Нейтральный 85 2 6" xfId="16387"/>
    <cellStyle name="Нейтральный 85 3" xfId="16386"/>
    <cellStyle name="Нейтральный 85 4" xfId="16385"/>
    <cellStyle name="Нейтральный 85 5" xfId="16384"/>
    <cellStyle name="Нейтральный 85 6" xfId="16383"/>
    <cellStyle name="Нейтральный 85 7" xfId="16382"/>
    <cellStyle name="Нейтральный 85 8" xfId="16381"/>
    <cellStyle name="Нейтральный 86" xfId="16380"/>
    <cellStyle name="Нейтральный 86 2" xfId="16379"/>
    <cellStyle name="Нейтральный 86 2 2" xfId="16378"/>
    <cellStyle name="Нейтральный 86 2 3" xfId="16377"/>
    <cellStyle name="Нейтральный 86 2 4" xfId="16376"/>
    <cellStyle name="Нейтральный 86 2 5" xfId="16375"/>
    <cellStyle name="Нейтральный 86 2 6" xfId="16374"/>
    <cellStyle name="Нейтральный 86 3" xfId="16373"/>
    <cellStyle name="Нейтральный 86 4" xfId="16372"/>
    <cellStyle name="Нейтральный 86 5" xfId="16371"/>
    <cellStyle name="Нейтральный 86 6" xfId="16370"/>
    <cellStyle name="Нейтральный 86 7" xfId="16369"/>
    <cellStyle name="Нейтральный 86 8" xfId="16368"/>
    <cellStyle name="Нейтральный 87" xfId="16367"/>
    <cellStyle name="Нейтральный 87 2" xfId="16366"/>
    <cellStyle name="Нейтральный 87 2 2" xfId="16365"/>
    <cellStyle name="Нейтральный 87 2 3" xfId="16364"/>
    <cellStyle name="Нейтральный 87 2 4" xfId="16363"/>
    <cellStyle name="Нейтральный 87 2 5" xfId="16362"/>
    <cellStyle name="Нейтральный 87 2 6" xfId="16361"/>
    <cellStyle name="Нейтральный 87 3" xfId="16360"/>
    <cellStyle name="Нейтральный 87 4" xfId="16359"/>
    <cellStyle name="Нейтральный 87 5" xfId="16358"/>
    <cellStyle name="Нейтральный 87 6" xfId="16357"/>
    <cellStyle name="Нейтральный 87 7" xfId="16356"/>
    <cellStyle name="Нейтральный 87 8" xfId="16355"/>
    <cellStyle name="Нейтральный 88" xfId="16354"/>
    <cellStyle name="Нейтральный 88 2" xfId="16353"/>
    <cellStyle name="Нейтральный 88 2 2" xfId="16352"/>
    <cellStyle name="Нейтральный 88 2 3" xfId="16351"/>
    <cellStyle name="Нейтральный 88 2 4" xfId="16350"/>
    <cellStyle name="Нейтральный 88 2 5" xfId="16349"/>
    <cellStyle name="Нейтральный 88 2 6" xfId="16348"/>
    <cellStyle name="Нейтральный 88 3" xfId="16347"/>
    <cellStyle name="Нейтральный 88 4" xfId="16346"/>
    <cellStyle name="Нейтральный 88 5" xfId="16345"/>
    <cellStyle name="Нейтральный 88 6" xfId="16344"/>
    <cellStyle name="Нейтральный 88 7" xfId="16343"/>
    <cellStyle name="Нейтральный 88 8" xfId="16342"/>
    <cellStyle name="Нейтральный 89" xfId="16341"/>
    <cellStyle name="Нейтральный 89 2" xfId="16340"/>
    <cellStyle name="Нейтральный 89 2 2" xfId="16339"/>
    <cellStyle name="Нейтральный 89 2 3" xfId="16338"/>
    <cellStyle name="Нейтральный 89 2 4" xfId="16337"/>
    <cellStyle name="Нейтральный 89 2 5" xfId="16336"/>
    <cellStyle name="Нейтральный 89 2 6" xfId="16335"/>
    <cellStyle name="Нейтральный 89 3" xfId="16334"/>
    <cellStyle name="Нейтральный 89 4" xfId="16333"/>
    <cellStyle name="Нейтральный 89 5" xfId="16332"/>
    <cellStyle name="Нейтральный 89 6" xfId="16331"/>
    <cellStyle name="Нейтральный 89 7" xfId="16330"/>
    <cellStyle name="Нейтральный 89 8" xfId="16329"/>
    <cellStyle name="Нейтральный 9" xfId="16328"/>
    <cellStyle name="Нейтральный 9 2" xfId="16327"/>
    <cellStyle name="Нейтральный 9 2 2" xfId="16326"/>
    <cellStyle name="Нейтральный 9 2 3" xfId="16325"/>
    <cellStyle name="Нейтральный 9 2 4" xfId="16324"/>
    <cellStyle name="Нейтральный 9 2 5" xfId="16323"/>
    <cellStyle name="Нейтральный 9 2 6" xfId="16322"/>
    <cellStyle name="Нейтральный 9 3" xfId="16321"/>
    <cellStyle name="Нейтральный 9 4" xfId="16320"/>
    <cellStyle name="Нейтральный 9 5" xfId="16319"/>
    <cellStyle name="Нейтральный 9 6" xfId="16318"/>
    <cellStyle name="Нейтральный 9 7" xfId="16317"/>
    <cellStyle name="Нейтральный 9 8" xfId="16316"/>
    <cellStyle name="Нейтральный 90" xfId="16315"/>
    <cellStyle name="Нейтральный 90 2" xfId="16314"/>
    <cellStyle name="Нейтральный 90 2 2" xfId="16313"/>
    <cellStyle name="Нейтральный 90 2 3" xfId="16312"/>
    <cellStyle name="Нейтральный 90 2 4" xfId="16311"/>
    <cellStyle name="Нейтральный 90 2 5" xfId="16310"/>
    <cellStyle name="Нейтральный 90 2 6" xfId="16309"/>
    <cellStyle name="Нейтральный 90 3" xfId="16308"/>
    <cellStyle name="Нейтральный 90 4" xfId="16307"/>
    <cellStyle name="Нейтральный 90 5" xfId="16306"/>
    <cellStyle name="Нейтральный 90 6" xfId="16305"/>
    <cellStyle name="Нейтральный 90 7" xfId="16304"/>
    <cellStyle name="Нейтральный 90 8" xfId="16303"/>
    <cellStyle name="Нейтральный 91" xfId="16302"/>
    <cellStyle name="Нейтральный 91 2" xfId="16301"/>
    <cellStyle name="Нейтральный 91 2 2" xfId="16300"/>
    <cellStyle name="Нейтральный 91 2 3" xfId="16299"/>
    <cellStyle name="Нейтральный 91 2 4" xfId="16298"/>
    <cellStyle name="Нейтральный 91 2 5" xfId="16297"/>
    <cellStyle name="Нейтральный 91 2 6" xfId="16296"/>
    <cellStyle name="Нейтральный 91 3" xfId="16295"/>
    <cellStyle name="Нейтральный 91 4" xfId="16294"/>
    <cellStyle name="Нейтральный 91 5" xfId="16293"/>
    <cellStyle name="Нейтральный 91 6" xfId="16292"/>
    <cellStyle name="Нейтральный 91 7" xfId="16291"/>
    <cellStyle name="Нейтральный 91 8" xfId="16290"/>
    <cellStyle name="Нейтральный 92" xfId="16289"/>
    <cellStyle name="Нейтральный 92 2" xfId="16288"/>
    <cellStyle name="Нейтральный 92 2 2" xfId="16287"/>
    <cellStyle name="Нейтральный 92 2 3" xfId="16286"/>
    <cellStyle name="Нейтральный 92 2 4" xfId="16285"/>
    <cellStyle name="Нейтральный 92 2 5" xfId="16284"/>
    <cellStyle name="Нейтральный 92 2 6" xfId="16283"/>
    <cellStyle name="Нейтральный 92 3" xfId="16282"/>
    <cellStyle name="Нейтральный 92 4" xfId="16281"/>
    <cellStyle name="Нейтральный 92 5" xfId="16280"/>
    <cellStyle name="Нейтральный 92 6" xfId="16279"/>
    <cellStyle name="Нейтральный 92 7" xfId="16278"/>
    <cellStyle name="Нейтральный 92 8" xfId="16277"/>
    <cellStyle name="Нейтральный 93" xfId="16276"/>
    <cellStyle name="Нейтральный 93 2" xfId="16275"/>
    <cellStyle name="Нейтральный 93 2 2" xfId="16274"/>
    <cellStyle name="Нейтральный 93 2 3" xfId="16273"/>
    <cellStyle name="Нейтральный 93 2 4" xfId="16272"/>
    <cellStyle name="Нейтральный 93 2 5" xfId="16271"/>
    <cellStyle name="Нейтральный 93 2 6" xfId="16270"/>
    <cellStyle name="Нейтральный 93 3" xfId="16269"/>
    <cellStyle name="Нейтральный 93 4" xfId="16268"/>
    <cellStyle name="Нейтральный 93 5" xfId="16267"/>
    <cellStyle name="Нейтральный 93 6" xfId="16266"/>
    <cellStyle name="Нейтральный 93 7" xfId="16265"/>
    <cellStyle name="Нейтральный 93 8" xfId="16264"/>
    <cellStyle name="Нейтральный 94" xfId="16263"/>
    <cellStyle name="Нейтральный 94 2" xfId="16262"/>
    <cellStyle name="Нейтральный 94 2 2" xfId="16261"/>
    <cellStyle name="Нейтральный 94 2 3" xfId="16260"/>
    <cellStyle name="Нейтральный 94 2 4" xfId="16259"/>
    <cellStyle name="Нейтральный 94 2 5" xfId="16258"/>
    <cellStyle name="Нейтральный 94 2 6" xfId="16257"/>
    <cellStyle name="Нейтральный 94 3" xfId="16256"/>
    <cellStyle name="Нейтральный 94 4" xfId="16255"/>
    <cellStyle name="Нейтральный 94 5" xfId="16254"/>
    <cellStyle name="Нейтральный 94 6" xfId="16253"/>
    <cellStyle name="Нейтральный 94 7" xfId="16252"/>
    <cellStyle name="Нейтральный 94 8" xfId="16251"/>
    <cellStyle name="Нейтральный 95" xfId="16250"/>
    <cellStyle name="Нейтральный 95 2" xfId="16249"/>
    <cellStyle name="Нейтральный 95 2 2" xfId="16248"/>
    <cellStyle name="Нейтральный 95 2 3" xfId="16247"/>
    <cellStyle name="Нейтральный 95 2 4" xfId="16246"/>
    <cellStyle name="Нейтральный 95 2 5" xfId="16245"/>
    <cellStyle name="Нейтральный 95 2 6" xfId="16244"/>
    <cellStyle name="Нейтральный 95 3" xfId="16243"/>
    <cellStyle name="Нейтральный 95 4" xfId="16242"/>
    <cellStyle name="Нейтральный 95 5" xfId="16241"/>
    <cellStyle name="Нейтральный 95 6" xfId="16240"/>
    <cellStyle name="Нейтральный 95 7" xfId="16239"/>
    <cellStyle name="Нейтральный 95 8" xfId="16238"/>
    <cellStyle name="Нейтральный 96" xfId="16237"/>
    <cellStyle name="Нейтральный 96 2" xfId="16236"/>
    <cellStyle name="Нейтральный 96 2 2" xfId="16235"/>
    <cellStyle name="Нейтральный 96 2 3" xfId="16234"/>
    <cellStyle name="Нейтральный 96 2 4" xfId="16233"/>
    <cellStyle name="Нейтральный 96 2 5" xfId="16232"/>
    <cellStyle name="Нейтральный 96 2 6" xfId="16231"/>
    <cellStyle name="Нейтральный 96 3" xfId="16230"/>
    <cellStyle name="Нейтральный 96 4" xfId="16229"/>
    <cellStyle name="Нейтральный 96 5" xfId="16228"/>
    <cellStyle name="Нейтральный 96 6" xfId="16227"/>
    <cellStyle name="Нейтральный 96 7" xfId="16226"/>
    <cellStyle name="Нейтральный 96 8" xfId="16225"/>
    <cellStyle name="Нейтральный 97" xfId="16224"/>
    <cellStyle name="Нейтральный 97 2" xfId="16223"/>
    <cellStyle name="Нейтральный 97 2 2" xfId="16222"/>
    <cellStyle name="Нейтральный 97 2 3" xfId="16221"/>
    <cellStyle name="Нейтральный 97 2 4" xfId="16220"/>
    <cellStyle name="Нейтральный 97 2 5" xfId="16219"/>
    <cellStyle name="Нейтральный 97 2 6" xfId="16218"/>
    <cellStyle name="Нейтральный 97 3" xfId="16217"/>
    <cellStyle name="Нейтральный 97 4" xfId="16216"/>
    <cellStyle name="Нейтральный 97 5" xfId="16215"/>
    <cellStyle name="Нейтральный 97 6" xfId="16214"/>
    <cellStyle name="Нейтральный 97 7" xfId="16213"/>
    <cellStyle name="Нейтральный 97 8" xfId="16212"/>
    <cellStyle name="Нейтральный 98" xfId="16211"/>
    <cellStyle name="Нейтральный 98 2" xfId="16210"/>
    <cellStyle name="Нейтральный 98 2 2" xfId="16209"/>
    <cellStyle name="Нейтральный 98 2 3" xfId="16208"/>
    <cellStyle name="Нейтральный 98 2 4" xfId="16207"/>
    <cellStyle name="Нейтральный 98 2 5" xfId="16206"/>
    <cellStyle name="Нейтральный 98 2 6" xfId="16205"/>
    <cellStyle name="Нейтральный 98 3" xfId="16204"/>
    <cellStyle name="Нейтральный 98 4" xfId="16203"/>
    <cellStyle name="Нейтральный 98 5" xfId="16202"/>
    <cellStyle name="Нейтральный 98 6" xfId="16201"/>
    <cellStyle name="Нейтральный 98 7" xfId="16200"/>
    <cellStyle name="Нейтральный 98 8" xfId="16199"/>
    <cellStyle name="Нейтральный 99" xfId="16198"/>
    <cellStyle name="Нейтральный 99 2" xfId="16197"/>
    <cellStyle name="Нейтральный 99 2 2" xfId="16196"/>
    <cellStyle name="Нейтральный 99 2 3" xfId="16195"/>
    <cellStyle name="Нейтральный 99 2 4" xfId="16194"/>
    <cellStyle name="Нейтральный 99 2 5" xfId="16193"/>
    <cellStyle name="Нейтральный 99 2 6" xfId="16192"/>
    <cellStyle name="Нейтральный 99 3" xfId="16191"/>
    <cellStyle name="Нейтральный 99 4" xfId="16190"/>
    <cellStyle name="Нейтральный 99 5" xfId="16189"/>
    <cellStyle name="Нейтральный 99 6" xfId="16188"/>
    <cellStyle name="Нейтральный 99 7" xfId="16187"/>
    <cellStyle name="Нейтральный 99 8" xfId="16186"/>
    <cellStyle name="Обычный" xfId="0" builtinId="0"/>
    <cellStyle name="Обычный 10" xfId="44187"/>
    <cellStyle name="Обычный 10 10" xfId="16185"/>
    <cellStyle name="Обычный 10 10 2" xfId="16184"/>
    <cellStyle name="Обычный 10 11" xfId="16183"/>
    <cellStyle name="Обычный 10 11 2" xfId="16182"/>
    <cellStyle name="Обычный 10 12" xfId="16181"/>
    <cellStyle name="Обычный 10 12 2" xfId="16180"/>
    <cellStyle name="Обычный 10 13" xfId="16179"/>
    <cellStyle name="Обычный 10 13 2" xfId="16178"/>
    <cellStyle name="Обычный 10 14" xfId="16177"/>
    <cellStyle name="Обычный 10 14 2" xfId="16176"/>
    <cellStyle name="Обычный 10 15" xfId="16175"/>
    <cellStyle name="Обычный 10 15 2" xfId="16174"/>
    <cellStyle name="Обычный 10 16" xfId="16173"/>
    <cellStyle name="Обычный 10 16 2" xfId="16172"/>
    <cellStyle name="Обычный 10 17" xfId="16171"/>
    <cellStyle name="Обычный 10 17 2" xfId="16170"/>
    <cellStyle name="Обычный 10 18" xfId="16169"/>
    <cellStyle name="Обычный 10 19" xfId="16168"/>
    <cellStyle name="Обычный 10 2" xfId="16167"/>
    <cellStyle name="Обычный 10 2 10" xfId="16166"/>
    <cellStyle name="Обычный 10 2 11" xfId="16165"/>
    <cellStyle name="Обычный 10 2 12" xfId="16164"/>
    <cellStyle name="Обычный 10 2 2" xfId="16163"/>
    <cellStyle name="Обычный 10 2 3" xfId="16162"/>
    <cellStyle name="Обычный 10 2 4" xfId="16161"/>
    <cellStyle name="Обычный 10 2 5" xfId="16160"/>
    <cellStyle name="Обычный 10 2 6" xfId="16159"/>
    <cellStyle name="Обычный 10 2 7" xfId="16158"/>
    <cellStyle name="Обычный 10 2 8" xfId="16157"/>
    <cellStyle name="Обычный 10 2 9" xfId="16156"/>
    <cellStyle name="Обычный 10 3" xfId="16155"/>
    <cellStyle name="Обычный 10 3 2" xfId="16154"/>
    <cellStyle name="Обычный 10 3 2 2" xfId="16153"/>
    <cellStyle name="Обычный 10 3 2 2 2" xfId="16152"/>
    <cellStyle name="Обычный 10 3 2 3" xfId="16151"/>
    <cellStyle name="Обычный 10 3 3" xfId="16150"/>
    <cellStyle name="Обычный 10 3 3 2" xfId="16149"/>
    <cellStyle name="Обычный 10 3 4" xfId="16148"/>
    <cellStyle name="Обычный 10 3 5" xfId="16147"/>
    <cellStyle name="Обычный 10 3 6" xfId="16146"/>
    <cellStyle name="Обычный 10 3 7" xfId="16145"/>
    <cellStyle name="Обычный 10 3 8" xfId="16144"/>
    <cellStyle name="Обычный 10 3 9" xfId="16143"/>
    <cellStyle name="Обычный 10 4" xfId="16142"/>
    <cellStyle name="Обычный 10 4 2" xfId="16141"/>
    <cellStyle name="Обычный 10 4 2 2" xfId="16140"/>
    <cellStyle name="Обычный 10 4 3" xfId="16139"/>
    <cellStyle name="Обычный 10 4 4" xfId="16138"/>
    <cellStyle name="Обычный 10 4 5" xfId="16137"/>
    <cellStyle name="Обычный 10 4 6" xfId="16136"/>
    <cellStyle name="Обычный 10 4 7" xfId="16135"/>
    <cellStyle name="Обычный 10 4 8" xfId="16134"/>
    <cellStyle name="Обычный 10 5" xfId="16133"/>
    <cellStyle name="Обычный 10 5 2" xfId="16132"/>
    <cellStyle name="Обычный 10 6" xfId="16131"/>
    <cellStyle name="Обычный 10 6 2" xfId="16130"/>
    <cellStyle name="Обычный 10 7" xfId="16129"/>
    <cellStyle name="Обычный 10 7 2" xfId="16128"/>
    <cellStyle name="Обычный 10 8" xfId="16127"/>
    <cellStyle name="Обычный 10 8 2" xfId="16126"/>
    <cellStyle name="Обычный 10 9" xfId="16125"/>
    <cellStyle name="Обычный 10 9 2" xfId="16124"/>
    <cellStyle name="Обычный 100" xfId="44199"/>
    <cellStyle name="Обычный 11" xfId="44186"/>
    <cellStyle name="Обычный 11 10" xfId="16123"/>
    <cellStyle name="Обычный 11 10 2" xfId="16122"/>
    <cellStyle name="Обычный 11 11" xfId="16121"/>
    <cellStyle name="Обычный 11 11 2" xfId="16120"/>
    <cellStyle name="Обычный 11 12" xfId="16119"/>
    <cellStyle name="Обычный 11 12 2" xfId="16118"/>
    <cellStyle name="Обычный 11 13" xfId="16117"/>
    <cellStyle name="Обычный 11 13 2" xfId="16116"/>
    <cellStyle name="Обычный 11 14" xfId="16115"/>
    <cellStyle name="Обычный 11 14 2" xfId="16114"/>
    <cellStyle name="Обычный 11 15" xfId="16113"/>
    <cellStyle name="Обычный 11 15 2" xfId="16112"/>
    <cellStyle name="Обычный 11 16" xfId="16111"/>
    <cellStyle name="Обычный 11 16 2" xfId="16110"/>
    <cellStyle name="Обычный 11 17" xfId="16109"/>
    <cellStyle name="Обычный 11 2" xfId="16108"/>
    <cellStyle name="Обычный 11 2 10" xfId="16107"/>
    <cellStyle name="Обычный 11 2 11" xfId="16106"/>
    <cellStyle name="Обычный 11 2 12" xfId="16105"/>
    <cellStyle name="Обычный 11 2 2" xfId="16104"/>
    <cellStyle name="Обычный 11 2 2 2" xfId="16103"/>
    <cellStyle name="Обычный 11 2 2 2 2" xfId="16102"/>
    <cellStyle name="Обычный 11 2 2 3" xfId="16101"/>
    <cellStyle name="Обычный 11 2 2 4" xfId="16100"/>
    <cellStyle name="Обычный 11 2 2 5" xfId="16099"/>
    <cellStyle name="Обычный 11 2 2 6" xfId="16098"/>
    <cellStyle name="Обычный 11 2 2 7" xfId="16097"/>
    <cellStyle name="Обычный 11 2 2 8" xfId="16096"/>
    <cellStyle name="Обычный 11 2 3" xfId="16095"/>
    <cellStyle name="Обычный 11 2 3 2" xfId="16094"/>
    <cellStyle name="Обычный 11 2 3 3" xfId="16093"/>
    <cellStyle name="Обычный 11 2 3 4" xfId="16092"/>
    <cellStyle name="Обычный 11 2 3 5" xfId="16091"/>
    <cellStyle name="Обычный 11 2 3 6" xfId="16090"/>
    <cellStyle name="Обычный 11 2 3 7" xfId="16089"/>
    <cellStyle name="Обычный 11 2 4" xfId="16088"/>
    <cellStyle name="Обычный 11 2 4 2" xfId="16087"/>
    <cellStyle name="Обычный 11 2 4 3" xfId="16086"/>
    <cellStyle name="Обычный 11 2 4 4" xfId="16085"/>
    <cellStyle name="Обычный 11 2 4 5" xfId="16084"/>
    <cellStyle name="Обычный 11 2 4 6" xfId="16083"/>
    <cellStyle name="Обычный 11 2 4 7" xfId="16082"/>
    <cellStyle name="Обычный 11 2 5" xfId="16081"/>
    <cellStyle name="Обычный 11 2 6" xfId="16080"/>
    <cellStyle name="Обычный 11 2 7" xfId="16079"/>
    <cellStyle name="Обычный 11 2 8" xfId="16078"/>
    <cellStyle name="Обычный 11 2 9" xfId="16077"/>
    <cellStyle name="Обычный 11 3" xfId="16076"/>
    <cellStyle name="Обычный 11 3 2" xfId="16075"/>
    <cellStyle name="Обычный 11 3 2 2" xfId="16074"/>
    <cellStyle name="Обычный 11 3 3" xfId="16073"/>
    <cellStyle name="Обычный 11 3 4" xfId="16072"/>
    <cellStyle name="Обычный 11 3 5" xfId="16071"/>
    <cellStyle name="Обычный 11 3 6" xfId="16070"/>
    <cellStyle name="Обычный 11 3 7" xfId="16069"/>
    <cellStyle name="Обычный 11 3 8" xfId="16068"/>
    <cellStyle name="Обычный 11 4" xfId="16067"/>
    <cellStyle name="Обычный 11 4 2" xfId="16066"/>
    <cellStyle name="Обычный 11 4 3" xfId="16065"/>
    <cellStyle name="Обычный 11 4 4" xfId="16064"/>
    <cellStyle name="Обычный 11 4 5" xfId="16063"/>
    <cellStyle name="Обычный 11 4 6" xfId="16062"/>
    <cellStyle name="Обычный 11 4 7" xfId="16061"/>
    <cellStyle name="Обычный 11 5" xfId="16060"/>
    <cellStyle name="Обычный 11 5 2" xfId="16059"/>
    <cellStyle name="Обычный 11 6" xfId="16058"/>
    <cellStyle name="Обычный 11 6 2" xfId="16057"/>
    <cellStyle name="Обычный 11 7" xfId="16056"/>
    <cellStyle name="Обычный 11 7 2" xfId="16055"/>
    <cellStyle name="Обычный 11 8" xfId="16054"/>
    <cellStyle name="Обычный 11 8 2" xfId="16053"/>
    <cellStyle name="Обычный 11 9" xfId="16052"/>
    <cellStyle name="Обычный 11 9 2" xfId="16051"/>
    <cellStyle name="Обычный 12" xfId="44185"/>
    <cellStyle name="Обычный 12 10" xfId="16050"/>
    <cellStyle name="Обычный 12 10 2" xfId="16049"/>
    <cellStyle name="Обычный 12 11" xfId="16048"/>
    <cellStyle name="Обычный 12 11 2" xfId="16047"/>
    <cellStyle name="Обычный 12 12" xfId="16046"/>
    <cellStyle name="Обычный 12 12 2" xfId="16045"/>
    <cellStyle name="Обычный 12 13" xfId="16044"/>
    <cellStyle name="Обычный 12 13 2" xfId="16043"/>
    <cellStyle name="Обычный 12 14" xfId="16042"/>
    <cellStyle name="Обычный 12 14 2" xfId="16041"/>
    <cellStyle name="Обычный 12 15" xfId="16040"/>
    <cellStyle name="Обычный 12 15 2" xfId="16039"/>
    <cellStyle name="Обычный 12 16" xfId="16038"/>
    <cellStyle name="Обычный 12 16 2" xfId="16037"/>
    <cellStyle name="Обычный 12 17" xfId="16036"/>
    <cellStyle name="Обычный 12 2" xfId="16035"/>
    <cellStyle name="Обычный 12 2 10" xfId="16034"/>
    <cellStyle name="Обычный 12 2 11" xfId="16033"/>
    <cellStyle name="Обычный 12 2 12" xfId="16032"/>
    <cellStyle name="Обычный 12 2 2" xfId="16031"/>
    <cellStyle name="Обычный 12 2 2 2" xfId="16030"/>
    <cellStyle name="Обычный 12 2 2 2 2" xfId="16029"/>
    <cellStyle name="Обычный 12 2 2 3" xfId="16028"/>
    <cellStyle name="Обычный 12 2 2 4" xfId="16027"/>
    <cellStyle name="Обычный 12 2 2 5" xfId="16026"/>
    <cellStyle name="Обычный 12 2 2 6" xfId="16025"/>
    <cellStyle name="Обычный 12 2 2 7" xfId="16024"/>
    <cellStyle name="Обычный 12 2 2 8" xfId="16023"/>
    <cellStyle name="Обычный 12 2 3" xfId="16022"/>
    <cellStyle name="Обычный 12 2 3 2" xfId="16021"/>
    <cellStyle name="Обычный 12 2 3 3" xfId="16020"/>
    <cellStyle name="Обычный 12 2 3 4" xfId="16019"/>
    <cellStyle name="Обычный 12 2 3 5" xfId="16018"/>
    <cellStyle name="Обычный 12 2 3 6" xfId="16017"/>
    <cellStyle name="Обычный 12 2 3 7" xfId="16016"/>
    <cellStyle name="Обычный 12 2 4" xfId="16015"/>
    <cellStyle name="Обычный 12 2 4 2" xfId="16014"/>
    <cellStyle name="Обычный 12 2 4 3" xfId="16013"/>
    <cellStyle name="Обычный 12 2 4 4" xfId="16012"/>
    <cellStyle name="Обычный 12 2 4 5" xfId="16011"/>
    <cellStyle name="Обычный 12 2 4 6" xfId="16010"/>
    <cellStyle name="Обычный 12 2 4 7" xfId="16009"/>
    <cellStyle name="Обычный 12 2 5" xfId="16008"/>
    <cellStyle name="Обычный 12 2 6" xfId="16007"/>
    <cellStyle name="Обычный 12 2 7" xfId="16006"/>
    <cellStyle name="Обычный 12 2 8" xfId="16005"/>
    <cellStyle name="Обычный 12 2 9" xfId="16004"/>
    <cellStyle name="Обычный 12 3" xfId="16003"/>
    <cellStyle name="Обычный 12 3 2" xfId="16002"/>
    <cellStyle name="Обычный 12 3 2 2" xfId="16001"/>
    <cellStyle name="Обычный 12 3 3" xfId="16000"/>
    <cellStyle name="Обычный 12 3 4" xfId="15999"/>
    <cellStyle name="Обычный 12 3 5" xfId="15998"/>
    <cellStyle name="Обычный 12 3 6" xfId="15997"/>
    <cellStyle name="Обычный 12 3 7" xfId="15996"/>
    <cellStyle name="Обычный 12 3 8" xfId="15995"/>
    <cellStyle name="Обычный 12 4" xfId="15994"/>
    <cellStyle name="Обычный 12 4 2" xfId="15993"/>
    <cellStyle name="Обычный 12 4 3" xfId="15992"/>
    <cellStyle name="Обычный 12 4 4" xfId="15991"/>
    <cellStyle name="Обычный 12 4 5" xfId="15990"/>
    <cellStyle name="Обычный 12 4 6" xfId="15989"/>
    <cellStyle name="Обычный 12 4 7" xfId="15988"/>
    <cellStyle name="Обычный 12 5" xfId="15987"/>
    <cellStyle name="Обычный 12 5 2" xfId="15986"/>
    <cellStyle name="Обычный 12 6" xfId="15985"/>
    <cellStyle name="Обычный 12 6 2" xfId="15984"/>
    <cellStyle name="Обычный 12 7" xfId="15983"/>
    <cellStyle name="Обычный 12 7 2" xfId="15982"/>
    <cellStyle name="Обычный 12 8" xfId="15981"/>
    <cellStyle name="Обычный 12 8 2" xfId="15980"/>
    <cellStyle name="Обычный 12 9" xfId="15979"/>
    <cellStyle name="Обычный 12 9 2" xfId="15978"/>
    <cellStyle name="Обычный 13" xfId="44184"/>
    <cellStyle name="Обычный 13 10" xfId="15977"/>
    <cellStyle name="Обычный 13 10 2" xfId="15976"/>
    <cellStyle name="Обычный 13 11" xfId="15975"/>
    <cellStyle name="Обычный 13 11 2" xfId="15974"/>
    <cellStyle name="Обычный 13 12" xfId="15973"/>
    <cellStyle name="Обычный 13 12 2" xfId="15972"/>
    <cellStyle name="Обычный 13 13" xfId="15971"/>
    <cellStyle name="Обычный 13 13 2" xfId="15970"/>
    <cellStyle name="Обычный 13 14" xfId="15969"/>
    <cellStyle name="Обычный 13 14 2" xfId="15968"/>
    <cellStyle name="Обычный 13 15" xfId="15967"/>
    <cellStyle name="Обычный 13 15 2" xfId="15966"/>
    <cellStyle name="Обычный 13 16" xfId="15965"/>
    <cellStyle name="Обычный 13 16 2" xfId="15964"/>
    <cellStyle name="Обычный 13 17" xfId="15963"/>
    <cellStyle name="Обычный 13 2" xfId="15962"/>
    <cellStyle name="Обычный 13 2 10" xfId="15961"/>
    <cellStyle name="Обычный 13 2 11" xfId="15960"/>
    <cellStyle name="Обычный 13 2 12" xfId="15959"/>
    <cellStyle name="Обычный 13 2 2" xfId="15958"/>
    <cellStyle name="Обычный 13 2 2 2" xfId="15957"/>
    <cellStyle name="Обычный 13 2 2 2 2" xfId="15956"/>
    <cellStyle name="Обычный 13 2 2 3" xfId="15955"/>
    <cellStyle name="Обычный 13 2 2 4" xfId="15954"/>
    <cellStyle name="Обычный 13 2 2 5" xfId="15953"/>
    <cellStyle name="Обычный 13 2 2 6" xfId="15952"/>
    <cellStyle name="Обычный 13 2 2 7" xfId="15951"/>
    <cellStyle name="Обычный 13 2 2 8" xfId="15950"/>
    <cellStyle name="Обычный 13 2 3" xfId="15949"/>
    <cellStyle name="Обычный 13 2 3 2" xfId="15948"/>
    <cellStyle name="Обычный 13 2 3 3" xfId="15947"/>
    <cellStyle name="Обычный 13 2 3 4" xfId="15946"/>
    <cellStyle name="Обычный 13 2 3 5" xfId="15945"/>
    <cellStyle name="Обычный 13 2 3 6" xfId="15944"/>
    <cellStyle name="Обычный 13 2 3 7" xfId="15943"/>
    <cellStyle name="Обычный 13 2 4" xfId="15942"/>
    <cellStyle name="Обычный 13 2 4 2" xfId="15941"/>
    <cellStyle name="Обычный 13 2 4 3" xfId="15940"/>
    <cellStyle name="Обычный 13 2 4 4" xfId="15939"/>
    <cellStyle name="Обычный 13 2 4 5" xfId="15938"/>
    <cellStyle name="Обычный 13 2 4 6" xfId="15937"/>
    <cellStyle name="Обычный 13 2 4 7" xfId="15936"/>
    <cellStyle name="Обычный 13 2 5" xfId="15935"/>
    <cellStyle name="Обычный 13 2 6" xfId="15934"/>
    <cellStyle name="Обычный 13 2 7" xfId="15933"/>
    <cellStyle name="Обычный 13 2 8" xfId="15932"/>
    <cellStyle name="Обычный 13 2 9" xfId="15931"/>
    <cellStyle name="Обычный 13 3" xfId="15930"/>
    <cellStyle name="Обычный 13 3 2" xfId="15929"/>
    <cellStyle name="Обычный 13 3 2 2" xfId="15928"/>
    <cellStyle name="Обычный 13 3 3" xfId="15927"/>
    <cellStyle name="Обычный 13 3 4" xfId="15926"/>
    <cellStyle name="Обычный 13 3 5" xfId="15925"/>
    <cellStyle name="Обычный 13 3 6" xfId="15924"/>
    <cellStyle name="Обычный 13 3 7" xfId="15923"/>
    <cellStyle name="Обычный 13 3 8" xfId="15922"/>
    <cellStyle name="Обычный 13 4" xfId="15921"/>
    <cellStyle name="Обычный 13 4 2" xfId="15920"/>
    <cellStyle name="Обычный 13 4 3" xfId="15919"/>
    <cellStyle name="Обычный 13 4 4" xfId="15918"/>
    <cellStyle name="Обычный 13 4 5" xfId="15917"/>
    <cellStyle name="Обычный 13 4 6" xfId="15916"/>
    <cellStyle name="Обычный 13 4 7" xfId="15915"/>
    <cellStyle name="Обычный 13 5" xfId="15914"/>
    <cellStyle name="Обычный 13 5 2" xfId="15913"/>
    <cellStyle name="Обычный 13 6" xfId="15912"/>
    <cellStyle name="Обычный 13 6 2" xfId="15911"/>
    <cellStyle name="Обычный 13 7" xfId="15910"/>
    <cellStyle name="Обычный 13 7 2" xfId="15909"/>
    <cellStyle name="Обычный 13 8" xfId="15908"/>
    <cellStyle name="Обычный 13 8 2" xfId="15907"/>
    <cellStyle name="Обычный 13 9" xfId="15906"/>
    <cellStyle name="Обычный 13 9 2" xfId="15905"/>
    <cellStyle name="Обычный 14" xfId="44183"/>
    <cellStyle name="Обычный 14 10" xfId="15904"/>
    <cellStyle name="Обычный 14 10 2" xfId="15903"/>
    <cellStyle name="Обычный 14 11" xfId="15902"/>
    <cellStyle name="Обычный 14 11 2" xfId="15901"/>
    <cellStyle name="Обычный 14 12" xfId="15900"/>
    <cellStyle name="Обычный 14 12 2" xfId="15899"/>
    <cellStyle name="Обычный 14 13" xfId="15898"/>
    <cellStyle name="Обычный 14 13 2" xfId="15897"/>
    <cellStyle name="Обычный 14 14" xfId="15896"/>
    <cellStyle name="Обычный 14 14 2" xfId="15895"/>
    <cellStyle name="Обычный 14 15" xfId="15894"/>
    <cellStyle name="Обычный 14 15 2" xfId="15893"/>
    <cellStyle name="Обычный 14 16" xfId="15892"/>
    <cellStyle name="Обычный 14 16 2" xfId="15891"/>
    <cellStyle name="Обычный 14 17" xfId="15890"/>
    <cellStyle name="Обычный 14 2" xfId="15889"/>
    <cellStyle name="Обычный 14 2 10" xfId="15888"/>
    <cellStyle name="Обычный 14 2 11" xfId="15887"/>
    <cellStyle name="Обычный 14 2 12" xfId="15886"/>
    <cellStyle name="Обычный 14 2 2" xfId="15885"/>
    <cellStyle name="Обычный 14 2 2 2" xfId="15884"/>
    <cellStyle name="Обычный 14 2 2 2 2" xfId="15883"/>
    <cellStyle name="Обычный 14 2 2 3" xfId="15882"/>
    <cellStyle name="Обычный 14 2 2 4" xfId="15881"/>
    <cellStyle name="Обычный 14 2 2 5" xfId="15880"/>
    <cellStyle name="Обычный 14 2 2 6" xfId="15879"/>
    <cellStyle name="Обычный 14 2 2 7" xfId="15878"/>
    <cellStyle name="Обычный 14 2 2 8" xfId="15877"/>
    <cellStyle name="Обычный 14 2 3" xfId="15876"/>
    <cellStyle name="Обычный 14 2 3 2" xfId="15875"/>
    <cellStyle name="Обычный 14 2 3 3" xfId="15874"/>
    <cellStyle name="Обычный 14 2 3 4" xfId="15873"/>
    <cellStyle name="Обычный 14 2 3 5" xfId="15872"/>
    <cellStyle name="Обычный 14 2 3 6" xfId="15871"/>
    <cellStyle name="Обычный 14 2 3 7" xfId="15870"/>
    <cellStyle name="Обычный 14 2 4" xfId="15869"/>
    <cellStyle name="Обычный 14 2 4 2" xfId="15868"/>
    <cellStyle name="Обычный 14 2 4 3" xfId="15867"/>
    <cellStyle name="Обычный 14 2 4 4" xfId="15866"/>
    <cellStyle name="Обычный 14 2 4 5" xfId="15865"/>
    <cellStyle name="Обычный 14 2 4 6" xfId="15864"/>
    <cellStyle name="Обычный 14 2 4 7" xfId="15863"/>
    <cellStyle name="Обычный 14 2 5" xfId="15862"/>
    <cellStyle name="Обычный 14 2 6" xfId="15861"/>
    <cellStyle name="Обычный 14 2 7" xfId="15860"/>
    <cellStyle name="Обычный 14 2 8" xfId="15859"/>
    <cellStyle name="Обычный 14 2 9" xfId="15858"/>
    <cellStyle name="Обычный 14 3" xfId="15857"/>
    <cellStyle name="Обычный 14 3 2" xfId="15856"/>
    <cellStyle name="Обычный 14 3 2 2" xfId="15855"/>
    <cellStyle name="Обычный 14 3 3" xfId="15854"/>
    <cellStyle name="Обычный 14 3 4" xfId="15853"/>
    <cellStyle name="Обычный 14 3 5" xfId="15852"/>
    <cellStyle name="Обычный 14 3 6" xfId="15851"/>
    <cellStyle name="Обычный 14 3 7" xfId="15850"/>
    <cellStyle name="Обычный 14 3 8" xfId="15849"/>
    <cellStyle name="Обычный 14 4" xfId="15848"/>
    <cellStyle name="Обычный 14 4 2" xfId="15847"/>
    <cellStyle name="Обычный 14 4 3" xfId="15846"/>
    <cellStyle name="Обычный 14 4 4" xfId="15845"/>
    <cellStyle name="Обычный 14 4 5" xfId="15844"/>
    <cellStyle name="Обычный 14 4 6" xfId="15843"/>
    <cellStyle name="Обычный 14 4 7" xfId="15842"/>
    <cellStyle name="Обычный 14 5" xfId="15841"/>
    <cellStyle name="Обычный 14 5 2" xfId="15840"/>
    <cellStyle name="Обычный 14 6" xfId="15839"/>
    <cellStyle name="Обычный 14 6 2" xfId="15838"/>
    <cellStyle name="Обычный 14 7" xfId="15837"/>
    <cellStyle name="Обычный 14 7 2" xfId="15836"/>
    <cellStyle name="Обычный 14 8" xfId="15835"/>
    <cellStyle name="Обычный 14 8 2" xfId="15834"/>
    <cellStyle name="Обычный 14 9" xfId="15833"/>
    <cellStyle name="Обычный 14 9 2" xfId="15832"/>
    <cellStyle name="Обычный 15" xfId="44182"/>
    <cellStyle name="Обычный 15 10" xfId="15831"/>
    <cellStyle name="Обычный 15 10 2" xfId="15830"/>
    <cellStyle name="Обычный 15 11" xfId="15829"/>
    <cellStyle name="Обычный 15 11 2" xfId="15828"/>
    <cellStyle name="Обычный 15 12" xfId="15827"/>
    <cellStyle name="Обычный 15 12 2" xfId="15826"/>
    <cellStyle name="Обычный 15 13" xfId="15825"/>
    <cellStyle name="Обычный 15 13 2" xfId="15824"/>
    <cellStyle name="Обычный 15 14" xfId="15823"/>
    <cellStyle name="Обычный 15 14 2" xfId="15822"/>
    <cellStyle name="Обычный 15 15" xfId="15821"/>
    <cellStyle name="Обычный 15 15 2" xfId="15820"/>
    <cellStyle name="Обычный 15 16" xfId="15819"/>
    <cellStyle name="Обычный 15 16 2" xfId="15818"/>
    <cellStyle name="Обычный 15 17" xfId="15817"/>
    <cellStyle name="Обычный 15 2" xfId="15816"/>
    <cellStyle name="Обычный 15 2 10" xfId="15815"/>
    <cellStyle name="Обычный 15 2 11" xfId="15814"/>
    <cellStyle name="Обычный 15 2 12" xfId="15813"/>
    <cellStyle name="Обычный 15 2 2" xfId="15812"/>
    <cellStyle name="Обычный 15 2 2 2" xfId="15811"/>
    <cellStyle name="Обычный 15 2 2 2 2" xfId="15810"/>
    <cellStyle name="Обычный 15 2 2 3" xfId="15809"/>
    <cellStyle name="Обычный 15 2 2 4" xfId="15808"/>
    <cellStyle name="Обычный 15 2 2 5" xfId="15807"/>
    <cellStyle name="Обычный 15 2 2 6" xfId="15806"/>
    <cellStyle name="Обычный 15 2 2 7" xfId="15805"/>
    <cellStyle name="Обычный 15 2 2 8" xfId="15804"/>
    <cellStyle name="Обычный 15 2 3" xfId="15803"/>
    <cellStyle name="Обычный 15 2 3 2" xfId="15802"/>
    <cellStyle name="Обычный 15 2 3 3" xfId="15801"/>
    <cellStyle name="Обычный 15 2 3 4" xfId="15800"/>
    <cellStyle name="Обычный 15 2 3 5" xfId="15799"/>
    <cellStyle name="Обычный 15 2 3 6" xfId="15798"/>
    <cellStyle name="Обычный 15 2 3 7" xfId="15797"/>
    <cellStyle name="Обычный 15 2 4" xfId="15796"/>
    <cellStyle name="Обычный 15 2 4 2" xfId="15795"/>
    <cellStyle name="Обычный 15 2 4 3" xfId="15794"/>
    <cellStyle name="Обычный 15 2 4 4" xfId="15793"/>
    <cellStyle name="Обычный 15 2 4 5" xfId="15792"/>
    <cellStyle name="Обычный 15 2 4 6" xfId="15791"/>
    <cellStyle name="Обычный 15 2 4 7" xfId="15790"/>
    <cellStyle name="Обычный 15 2 5" xfId="15789"/>
    <cellStyle name="Обычный 15 2 6" xfId="15788"/>
    <cellStyle name="Обычный 15 2 7" xfId="15787"/>
    <cellStyle name="Обычный 15 2 8" xfId="15786"/>
    <cellStyle name="Обычный 15 2 9" xfId="15785"/>
    <cellStyle name="Обычный 15 3" xfId="15784"/>
    <cellStyle name="Обычный 15 3 2" xfId="15783"/>
    <cellStyle name="Обычный 15 3 2 2" xfId="15782"/>
    <cellStyle name="Обычный 15 3 3" xfId="15781"/>
    <cellStyle name="Обычный 15 3 4" xfId="15780"/>
    <cellStyle name="Обычный 15 3 5" xfId="15779"/>
    <cellStyle name="Обычный 15 3 6" xfId="15778"/>
    <cellStyle name="Обычный 15 3 7" xfId="15777"/>
    <cellStyle name="Обычный 15 3 8" xfId="15776"/>
    <cellStyle name="Обычный 15 4" xfId="15775"/>
    <cellStyle name="Обычный 15 4 2" xfId="15774"/>
    <cellStyle name="Обычный 15 4 3" xfId="15773"/>
    <cellStyle name="Обычный 15 4 4" xfId="15772"/>
    <cellStyle name="Обычный 15 4 5" xfId="15771"/>
    <cellStyle name="Обычный 15 4 6" xfId="15770"/>
    <cellStyle name="Обычный 15 4 7" xfId="15769"/>
    <cellStyle name="Обычный 15 5" xfId="15768"/>
    <cellStyle name="Обычный 15 5 2" xfId="15767"/>
    <cellStyle name="Обычный 15 6" xfId="15766"/>
    <cellStyle name="Обычный 15 6 2" xfId="15765"/>
    <cellStyle name="Обычный 15 7" xfId="15764"/>
    <cellStyle name="Обычный 15 7 2" xfId="15763"/>
    <cellStyle name="Обычный 15 8" xfId="15762"/>
    <cellStyle name="Обычный 15 8 2" xfId="15761"/>
    <cellStyle name="Обычный 15 9" xfId="15760"/>
    <cellStyle name="Обычный 15 9 2" xfId="15759"/>
    <cellStyle name="Обычный 16" xfId="44181"/>
    <cellStyle name="Обычный 16 10" xfId="15758"/>
    <cellStyle name="Обычный 16 11" xfId="15757"/>
    <cellStyle name="Обычный 16 12" xfId="15756"/>
    <cellStyle name="Обычный 16 13" xfId="15755"/>
    <cellStyle name="Обычный 16 14" xfId="15754"/>
    <cellStyle name="Обычный 16 2" xfId="15753"/>
    <cellStyle name="Обычный 16 2 2" xfId="15752"/>
    <cellStyle name="Обычный 16 2 3" xfId="15751"/>
    <cellStyle name="Обычный 16 2 4" xfId="15750"/>
    <cellStyle name="Обычный 16 2 5" xfId="15749"/>
    <cellStyle name="Обычный 16 2 6" xfId="15748"/>
    <cellStyle name="Обычный 16 3" xfId="15747"/>
    <cellStyle name="Обычный 16 4" xfId="15746"/>
    <cellStyle name="Обычный 16 5" xfId="15745"/>
    <cellStyle name="Обычный 16 6" xfId="15744"/>
    <cellStyle name="Обычный 16 7" xfId="15743"/>
    <cellStyle name="Обычный 16 8" xfId="15742"/>
    <cellStyle name="Обычный 16 9" xfId="15741"/>
    <cellStyle name="Обычный 17" xfId="11"/>
    <cellStyle name="Обычный 17 10" xfId="15740"/>
    <cellStyle name="Обычный 17 11" xfId="15739"/>
    <cellStyle name="Обычный 17 12" xfId="15738"/>
    <cellStyle name="Обычный 17 13" xfId="15737"/>
    <cellStyle name="Обычный 17 14" xfId="15736"/>
    <cellStyle name="Обычный 17 15" xfId="44194"/>
    <cellStyle name="Обычный 17 2" xfId="15735"/>
    <cellStyle name="Обычный 17 2 2" xfId="15734"/>
    <cellStyle name="Обычный 17 2 3" xfId="15733"/>
    <cellStyle name="Обычный 17 2 4" xfId="15732"/>
    <cellStyle name="Обычный 17 2 5" xfId="15731"/>
    <cellStyle name="Обычный 17 2 6" xfId="15730"/>
    <cellStyle name="Обычный 17 3" xfId="15729"/>
    <cellStyle name="Обычный 17 4" xfId="15728"/>
    <cellStyle name="Обычный 17 5" xfId="15727"/>
    <cellStyle name="Обычный 17 6" xfId="15726"/>
    <cellStyle name="Обычный 17 7" xfId="15725"/>
    <cellStyle name="Обычный 17 8" xfId="15724"/>
    <cellStyle name="Обычный 17 9" xfId="15723"/>
    <cellStyle name="Обычный 18" xfId="44180"/>
    <cellStyle name="Обычный 18 2" xfId="15722"/>
    <cellStyle name="Обычный 18 2 10" xfId="15721"/>
    <cellStyle name="Обычный 18 2 11" xfId="15720"/>
    <cellStyle name="Обычный 18 2 12" xfId="15719"/>
    <cellStyle name="Обычный 18 2 2" xfId="15718"/>
    <cellStyle name="Обычный 18 2 2 2" xfId="15717"/>
    <cellStyle name="Обычный 18 2 2 3" xfId="15716"/>
    <cellStyle name="Обычный 18 2 2 4" xfId="15715"/>
    <cellStyle name="Обычный 18 2 2 5" xfId="15714"/>
    <cellStyle name="Обычный 18 2 2 6" xfId="15713"/>
    <cellStyle name="Обычный 18 2 2 7" xfId="15712"/>
    <cellStyle name="Обычный 18 2 3" xfId="15711"/>
    <cellStyle name="Обычный 18 2 3 2" xfId="15710"/>
    <cellStyle name="Обычный 18 2 3 3" xfId="15709"/>
    <cellStyle name="Обычный 18 2 3 4" xfId="15708"/>
    <cellStyle name="Обычный 18 2 3 5" xfId="15707"/>
    <cellStyle name="Обычный 18 2 3 6" xfId="15706"/>
    <cellStyle name="Обычный 18 2 3 7" xfId="15705"/>
    <cellStyle name="Обычный 18 2 4" xfId="15704"/>
    <cellStyle name="Обычный 18 2 5" xfId="15703"/>
    <cellStyle name="Обычный 18 2 6" xfId="15702"/>
    <cellStyle name="Обычный 18 2 7" xfId="15701"/>
    <cellStyle name="Обычный 18 2 8" xfId="15700"/>
    <cellStyle name="Обычный 18 2 9" xfId="15699"/>
    <cellStyle name="Обычный 18 3" xfId="15698"/>
    <cellStyle name="Обычный 18 3 2" xfId="15697"/>
    <cellStyle name="Обычный 18 3 3" xfId="15696"/>
    <cellStyle name="Обычный 18 3 4" xfId="15695"/>
    <cellStyle name="Обычный 18 3 5" xfId="15694"/>
    <cellStyle name="Обычный 18 3 6" xfId="15693"/>
    <cellStyle name="Обычный 18 3 7" xfId="15692"/>
    <cellStyle name="Обычный 18 4" xfId="15691"/>
    <cellStyle name="Обычный 18 4 2" xfId="15690"/>
    <cellStyle name="Обычный 18 4 3" xfId="15689"/>
    <cellStyle name="Обычный 18 4 4" xfId="15688"/>
    <cellStyle name="Обычный 18 4 5" xfId="15687"/>
    <cellStyle name="Обычный 18 4 6" xfId="15686"/>
    <cellStyle name="Обычный 18 4 7" xfId="15685"/>
    <cellStyle name="Обычный 18 5" xfId="15684"/>
    <cellStyle name="Обычный 18 6" xfId="15683"/>
    <cellStyle name="Обычный 18 7" xfId="15682"/>
    <cellStyle name="Обычный 18 8" xfId="15681"/>
    <cellStyle name="Обычный 19" xfId="44179"/>
    <cellStyle name="Обычный 19 2" xfId="15680"/>
    <cellStyle name="Обычный 19 2 10" xfId="15679"/>
    <cellStyle name="Обычный 19 2 11" xfId="15678"/>
    <cellStyle name="Обычный 19 2 12" xfId="15677"/>
    <cellStyle name="Обычный 19 2 2" xfId="15676"/>
    <cellStyle name="Обычный 19 2 2 2" xfId="15675"/>
    <cellStyle name="Обычный 19 2 2 3" xfId="15674"/>
    <cellStyle name="Обычный 19 2 2 4" xfId="15673"/>
    <cellStyle name="Обычный 19 2 2 5" xfId="15672"/>
    <cellStyle name="Обычный 19 2 2 6" xfId="15671"/>
    <cellStyle name="Обычный 19 2 2 7" xfId="15670"/>
    <cellStyle name="Обычный 19 2 3" xfId="15669"/>
    <cellStyle name="Обычный 19 2 3 2" xfId="15668"/>
    <cellStyle name="Обычный 19 2 3 3" xfId="15667"/>
    <cellStyle name="Обычный 19 2 3 4" xfId="15666"/>
    <cellStyle name="Обычный 19 2 3 5" xfId="15665"/>
    <cellStyle name="Обычный 19 2 3 6" xfId="15664"/>
    <cellStyle name="Обычный 19 2 3 7" xfId="15663"/>
    <cellStyle name="Обычный 19 2 4" xfId="15662"/>
    <cellStyle name="Обычный 19 2 5" xfId="15661"/>
    <cellStyle name="Обычный 19 2 6" xfId="15660"/>
    <cellStyle name="Обычный 19 2 7" xfId="15659"/>
    <cellStyle name="Обычный 19 2 8" xfId="15658"/>
    <cellStyle name="Обычный 19 2 9" xfId="15657"/>
    <cellStyle name="Обычный 19 3" xfId="15656"/>
    <cellStyle name="Обычный 19 3 2" xfId="15655"/>
    <cellStyle name="Обычный 19 3 3" xfId="15654"/>
    <cellStyle name="Обычный 19 3 4" xfId="15653"/>
    <cellStyle name="Обычный 19 3 5" xfId="15652"/>
    <cellStyle name="Обычный 19 3 6" xfId="15651"/>
    <cellStyle name="Обычный 19 3 7" xfId="15650"/>
    <cellStyle name="Обычный 19 4" xfId="15649"/>
    <cellStyle name="Обычный 19 4 2" xfId="15648"/>
    <cellStyle name="Обычный 19 4 3" xfId="15647"/>
    <cellStyle name="Обычный 19 4 4" xfId="15646"/>
    <cellStyle name="Обычный 19 4 5" xfId="15645"/>
    <cellStyle name="Обычный 19 4 6" xfId="15644"/>
    <cellStyle name="Обычный 19 4 7" xfId="15643"/>
    <cellStyle name="Обычный 19 5" xfId="15642"/>
    <cellStyle name="Обычный 19 5 2" xfId="15641"/>
    <cellStyle name="Обычный 19 6" xfId="15640"/>
    <cellStyle name="Обычный 19 7" xfId="15639"/>
    <cellStyle name="Обычный 19 8" xfId="15638"/>
    <cellStyle name="Обычный 2" xfId="1"/>
    <cellStyle name="Обычный 2 10" xfId="15637"/>
    <cellStyle name="Обычный 2 10 2" xfId="15636"/>
    <cellStyle name="Обычный 2 10 2 2" xfId="15635"/>
    <cellStyle name="Обычный 2 10 2 3" xfId="15634"/>
    <cellStyle name="Обычный 2 10 2 4" xfId="15633"/>
    <cellStyle name="Обычный 2 10 2 5" xfId="15632"/>
    <cellStyle name="Обычный 2 10 2 6" xfId="15631"/>
    <cellStyle name="Обычный 2 10 3" xfId="15630"/>
    <cellStyle name="Обычный 2 10 4" xfId="15629"/>
    <cellStyle name="Обычный 2 10 5" xfId="15628"/>
    <cellStyle name="Обычный 2 10 6" xfId="15627"/>
    <cellStyle name="Обычный 2 10 7" xfId="15626"/>
    <cellStyle name="Обычный 2 10 8" xfId="15625"/>
    <cellStyle name="Обычный 2 100" xfId="15624"/>
    <cellStyle name="Обычный 2 100 2" xfId="15623"/>
    <cellStyle name="Обычный 2 100 2 2" xfId="15622"/>
    <cellStyle name="Обычный 2 100 2 3" xfId="15621"/>
    <cellStyle name="Обычный 2 100 2 4" xfId="15620"/>
    <cellStyle name="Обычный 2 100 2 5" xfId="15619"/>
    <cellStyle name="Обычный 2 100 2 6" xfId="15618"/>
    <cellStyle name="Обычный 2 100 3" xfId="15617"/>
    <cellStyle name="Обычный 2 100 4" xfId="15616"/>
    <cellStyle name="Обычный 2 100 5" xfId="15615"/>
    <cellStyle name="Обычный 2 100 6" xfId="15614"/>
    <cellStyle name="Обычный 2 100 7" xfId="15613"/>
    <cellStyle name="Обычный 2 100 8" xfId="15612"/>
    <cellStyle name="Обычный 2 101" xfId="15611"/>
    <cellStyle name="Обычный 2 101 2" xfId="15610"/>
    <cellStyle name="Обычный 2 101 2 2" xfId="15609"/>
    <cellStyle name="Обычный 2 101 2 3" xfId="15608"/>
    <cellStyle name="Обычный 2 101 2 4" xfId="15607"/>
    <cellStyle name="Обычный 2 101 2 5" xfId="15606"/>
    <cellStyle name="Обычный 2 101 2 6" xfId="15605"/>
    <cellStyle name="Обычный 2 101 3" xfId="15604"/>
    <cellStyle name="Обычный 2 101 4" xfId="15603"/>
    <cellStyle name="Обычный 2 101 5" xfId="15602"/>
    <cellStyle name="Обычный 2 101 6" xfId="15601"/>
    <cellStyle name="Обычный 2 101 7" xfId="15600"/>
    <cellStyle name="Обычный 2 101 8" xfId="15599"/>
    <cellStyle name="Обычный 2 102" xfId="15598"/>
    <cellStyle name="Обычный 2 102 2" xfId="15597"/>
    <cellStyle name="Обычный 2 102 2 2" xfId="15596"/>
    <cellStyle name="Обычный 2 102 2 3" xfId="15595"/>
    <cellStyle name="Обычный 2 102 2 4" xfId="15594"/>
    <cellStyle name="Обычный 2 102 2 5" xfId="15593"/>
    <cellStyle name="Обычный 2 102 2 6" xfId="15592"/>
    <cellStyle name="Обычный 2 102 3" xfId="15591"/>
    <cellStyle name="Обычный 2 102 4" xfId="15590"/>
    <cellStyle name="Обычный 2 102 5" xfId="15589"/>
    <cellStyle name="Обычный 2 102 6" xfId="15588"/>
    <cellStyle name="Обычный 2 102 7" xfId="15587"/>
    <cellStyle name="Обычный 2 102 8" xfId="15586"/>
    <cellStyle name="Обычный 2 103" xfId="15585"/>
    <cellStyle name="Обычный 2 103 2" xfId="15584"/>
    <cellStyle name="Обычный 2 103 2 2" xfId="15583"/>
    <cellStyle name="Обычный 2 103 2 3" xfId="15582"/>
    <cellStyle name="Обычный 2 103 2 4" xfId="15581"/>
    <cellStyle name="Обычный 2 103 2 5" xfId="15580"/>
    <cellStyle name="Обычный 2 103 2 6" xfId="15579"/>
    <cellStyle name="Обычный 2 103 3" xfId="15578"/>
    <cellStyle name="Обычный 2 103 4" xfId="15577"/>
    <cellStyle name="Обычный 2 103 5" xfId="15576"/>
    <cellStyle name="Обычный 2 103 6" xfId="15575"/>
    <cellStyle name="Обычный 2 103 7" xfId="15574"/>
    <cellStyle name="Обычный 2 103 8" xfId="15573"/>
    <cellStyle name="Обычный 2 104" xfId="15572"/>
    <cellStyle name="Обычный 2 104 2" xfId="15571"/>
    <cellStyle name="Обычный 2 104 2 2" xfId="15570"/>
    <cellStyle name="Обычный 2 104 2 3" xfId="15569"/>
    <cellStyle name="Обычный 2 104 2 4" xfId="15568"/>
    <cellStyle name="Обычный 2 104 2 5" xfId="15567"/>
    <cellStyle name="Обычный 2 104 2 6" xfId="15566"/>
    <cellStyle name="Обычный 2 104 3" xfId="15565"/>
    <cellStyle name="Обычный 2 104 4" xfId="15564"/>
    <cellStyle name="Обычный 2 104 5" xfId="15563"/>
    <cellStyle name="Обычный 2 104 6" xfId="15562"/>
    <cellStyle name="Обычный 2 104 7" xfId="15561"/>
    <cellStyle name="Обычный 2 104 8" xfId="15560"/>
    <cellStyle name="Обычный 2 105" xfId="15559"/>
    <cellStyle name="Обычный 2 105 2" xfId="15558"/>
    <cellStyle name="Обычный 2 105 2 2" xfId="15557"/>
    <cellStyle name="Обычный 2 105 2 3" xfId="15556"/>
    <cellStyle name="Обычный 2 105 2 4" xfId="15555"/>
    <cellStyle name="Обычный 2 105 2 5" xfId="15554"/>
    <cellStyle name="Обычный 2 105 2 6" xfId="15553"/>
    <cellStyle name="Обычный 2 105 3" xfId="15552"/>
    <cellStyle name="Обычный 2 105 4" xfId="15551"/>
    <cellStyle name="Обычный 2 105 5" xfId="15550"/>
    <cellStyle name="Обычный 2 105 6" xfId="15549"/>
    <cellStyle name="Обычный 2 105 7" xfId="15548"/>
    <cellStyle name="Обычный 2 105 8" xfId="15547"/>
    <cellStyle name="Обычный 2 106" xfId="15546"/>
    <cellStyle name="Обычный 2 106 2" xfId="15545"/>
    <cellStyle name="Обычный 2 106 2 2" xfId="15544"/>
    <cellStyle name="Обычный 2 106 2 3" xfId="15543"/>
    <cellStyle name="Обычный 2 106 2 4" xfId="15542"/>
    <cellStyle name="Обычный 2 106 2 5" xfId="15541"/>
    <cellStyle name="Обычный 2 106 2 6" xfId="15540"/>
    <cellStyle name="Обычный 2 106 3" xfId="15539"/>
    <cellStyle name="Обычный 2 106 4" xfId="15538"/>
    <cellStyle name="Обычный 2 106 5" xfId="15537"/>
    <cellStyle name="Обычный 2 106 6" xfId="15536"/>
    <cellStyle name="Обычный 2 106 7" xfId="15535"/>
    <cellStyle name="Обычный 2 106 8" xfId="15534"/>
    <cellStyle name="Обычный 2 107" xfId="15533"/>
    <cellStyle name="Обычный 2 107 2" xfId="15532"/>
    <cellStyle name="Обычный 2 107 2 2" xfId="15531"/>
    <cellStyle name="Обычный 2 107 2 3" xfId="15530"/>
    <cellStyle name="Обычный 2 107 2 4" xfId="15529"/>
    <cellStyle name="Обычный 2 107 2 5" xfId="15528"/>
    <cellStyle name="Обычный 2 107 2 6" xfId="15527"/>
    <cellStyle name="Обычный 2 107 3" xfId="15526"/>
    <cellStyle name="Обычный 2 107 4" xfId="15525"/>
    <cellStyle name="Обычный 2 107 5" xfId="15524"/>
    <cellStyle name="Обычный 2 107 6" xfId="15523"/>
    <cellStyle name="Обычный 2 107 7" xfId="15522"/>
    <cellStyle name="Обычный 2 107 8" xfId="15521"/>
    <cellStyle name="Обычный 2 108" xfId="15520"/>
    <cellStyle name="Обычный 2 108 2" xfId="15519"/>
    <cellStyle name="Обычный 2 108 2 2" xfId="15518"/>
    <cellStyle name="Обычный 2 108 2 3" xfId="15517"/>
    <cellStyle name="Обычный 2 108 2 4" xfId="15516"/>
    <cellStyle name="Обычный 2 108 2 5" xfId="15515"/>
    <cellStyle name="Обычный 2 108 2 6" xfId="15514"/>
    <cellStyle name="Обычный 2 108 3" xfId="15513"/>
    <cellStyle name="Обычный 2 108 4" xfId="15512"/>
    <cellStyle name="Обычный 2 108 5" xfId="15511"/>
    <cellStyle name="Обычный 2 108 6" xfId="15510"/>
    <cellStyle name="Обычный 2 108 7" xfId="15509"/>
    <cellStyle name="Обычный 2 108 8" xfId="15508"/>
    <cellStyle name="Обычный 2 109" xfId="15507"/>
    <cellStyle name="Обычный 2 109 2" xfId="15506"/>
    <cellStyle name="Обычный 2 109 2 2" xfId="15505"/>
    <cellStyle name="Обычный 2 109 2 3" xfId="15504"/>
    <cellStyle name="Обычный 2 109 2 4" xfId="15503"/>
    <cellStyle name="Обычный 2 109 2 5" xfId="15502"/>
    <cellStyle name="Обычный 2 109 2 6" xfId="15501"/>
    <cellStyle name="Обычный 2 109 3" xfId="15500"/>
    <cellStyle name="Обычный 2 109 4" xfId="15499"/>
    <cellStyle name="Обычный 2 109 5" xfId="15498"/>
    <cellStyle name="Обычный 2 109 6" xfId="15497"/>
    <cellStyle name="Обычный 2 109 7" xfId="15496"/>
    <cellStyle name="Обычный 2 109 8" xfId="15495"/>
    <cellStyle name="Обычный 2 11" xfId="15494"/>
    <cellStyle name="Обычный 2 11 2" xfId="15493"/>
    <cellStyle name="Обычный 2 11 2 2" xfId="15492"/>
    <cellStyle name="Обычный 2 11 2 3" xfId="15491"/>
    <cellStyle name="Обычный 2 11 2 4" xfId="15490"/>
    <cellStyle name="Обычный 2 11 2 5" xfId="15489"/>
    <cellStyle name="Обычный 2 11 2 6" xfId="15488"/>
    <cellStyle name="Обычный 2 11 3" xfId="15487"/>
    <cellStyle name="Обычный 2 11 4" xfId="15486"/>
    <cellStyle name="Обычный 2 11 5" xfId="15485"/>
    <cellStyle name="Обычный 2 11 6" xfId="15484"/>
    <cellStyle name="Обычный 2 11 7" xfId="15483"/>
    <cellStyle name="Обычный 2 11 8" xfId="15482"/>
    <cellStyle name="Обычный 2 110" xfId="15481"/>
    <cellStyle name="Обычный 2 110 2" xfId="15480"/>
    <cellStyle name="Обычный 2 110 2 2" xfId="15479"/>
    <cellStyle name="Обычный 2 110 2 3" xfId="15478"/>
    <cellStyle name="Обычный 2 110 2 4" xfId="15477"/>
    <cellStyle name="Обычный 2 110 2 5" xfId="15476"/>
    <cellStyle name="Обычный 2 110 2 6" xfId="15475"/>
    <cellStyle name="Обычный 2 110 3" xfId="15474"/>
    <cellStyle name="Обычный 2 110 4" xfId="15473"/>
    <cellStyle name="Обычный 2 110 5" xfId="15472"/>
    <cellStyle name="Обычный 2 110 6" xfId="15471"/>
    <cellStyle name="Обычный 2 110 7" xfId="15470"/>
    <cellStyle name="Обычный 2 110 8" xfId="15469"/>
    <cellStyle name="Обычный 2 111" xfId="15468"/>
    <cellStyle name="Обычный 2 111 2" xfId="15467"/>
    <cellStyle name="Обычный 2 111 2 2" xfId="15466"/>
    <cellStyle name="Обычный 2 111 2 3" xfId="15465"/>
    <cellStyle name="Обычный 2 111 2 4" xfId="15464"/>
    <cellStyle name="Обычный 2 111 2 5" xfId="15463"/>
    <cellStyle name="Обычный 2 111 2 6" xfId="15462"/>
    <cellStyle name="Обычный 2 111 3" xfId="15461"/>
    <cellStyle name="Обычный 2 111 4" xfId="15460"/>
    <cellStyle name="Обычный 2 111 5" xfId="15459"/>
    <cellStyle name="Обычный 2 111 6" xfId="15458"/>
    <cellStyle name="Обычный 2 111 7" xfId="15457"/>
    <cellStyle name="Обычный 2 111 8" xfId="15456"/>
    <cellStyle name="Обычный 2 112" xfId="15455"/>
    <cellStyle name="Обычный 2 112 2" xfId="15454"/>
    <cellStyle name="Обычный 2 112 2 2" xfId="15453"/>
    <cellStyle name="Обычный 2 112 2 3" xfId="15452"/>
    <cellStyle name="Обычный 2 112 2 4" xfId="15451"/>
    <cellStyle name="Обычный 2 112 2 5" xfId="15450"/>
    <cellStyle name="Обычный 2 112 2 6" xfId="15449"/>
    <cellStyle name="Обычный 2 112 3" xfId="15448"/>
    <cellStyle name="Обычный 2 112 4" xfId="15447"/>
    <cellStyle name="Обычный 2 112 5" xfId="15446"/>
    <cellStyle name="Обычный 2 112 6" xfId="15445"/>
    <cellStyle name="Обычный 2 112 7" xfId="15444"/>
    <cellStyle name="Обычный 2 112 8" xfId="15443"/>
    <cellStyle name="Обычный 2 113" xfId="15442"/>
    <cellStyle name="Обычный 2 113 2" xfId="15441"/>
    <cellStyle name="Обычный 2 113 2 2" xfId="15440"/>
    <cellStyle name="Обычный 2 113 2 3" xfId="15439"/>
    <cellStyle name="Обычный 2 113 2 4" xfId="15438"/>
    <cellStyle name="Обычный 2 113 2 5" xfId="15437"/>
    <cellStyle name="Обычный 2 113 2 6" xfId="15436"/>
    <cellStyle name="Обычный 2 113 3" xfId="15435"/>
    <cellStyle name="Обычный 2 113 4" xfId="15434"/>
    <cellStyle name="Обычный 2 113 5" xfId="15433"/>
    <cellStyle name="Обычный 2 113 6" xfId="15432"/>
    <cellStyle name="Обычный 2 113 7" xfId="15431"/>
    <cellStyle name="Обычный 2 113 8" xfId="15430"/>
    <cellStyle name="Обычный 2 114" xfId="15429"/>
    <cellStyle name="Обычный 2 114 2" xfId="15428"/>
    <cellStyle name="Обычный 2 114 2 2" xfId="15427"/>
    <cellStyle name="Обычный 2 114 2 3" xfId="15426"/>
    <cellStyle name="Обычный 2 114 2 4" xfId="15425"/>
    <cellStyle name="Обычный 2 114 2 5" xfId="15424"/>
    <cellStyle name="Обычный 2 114 2 6" xfId="15423"/>
    <cellStyle name="Обычный 2 114 3" xfId="15422"/>
    <cellStyle name="Обычный 2 114 4" xfId="15421"/>
    <cellStyle name="Обычный 2 114 5" xfId="15420"/>
    <cellStyle name="Обычный 2 114 6" xfId="15419"/>
    <cellStyle name="Обычный 2 114 7" xfId="15418"/>
    <cellStyle name="Обычный 2 114 8" xfId="15417"/>
    <cellStyle name="Обычный 2 115" xfId="15416"/>
    <cellStyle name="Обычный 2 115 2" xfId="15415"/>
    <cellStyle name="Обычный 2 115 2 2" xfId="15414"/>
    <cellStyle name="Обычный 2 115 2 3" xfId="15413"/>
    <cellStyle name="Обычный 2 115 2 4" xfId="15412"/>
    <cellStyle name="Обычный 2 115 2 5" xfId="15411"/>
    <cellStyle name="Обычный 2 115 2 6" xfId="15410"/>
    <cellStyle name="Обычный 2 115 3" xfId="15409"/>
    <cellStyle name="Обычный 2 115 4" xfId="15408"/>
    <cellStyle name="Обычный 2 115 5" xfId="15407"/>
    <cellStyle name="Обычный 2 115 6" xfId="15406"/>
    <cellStyle name="Обычный 2 115 7" xfId="15405"/>
    <cellStyle name="Обычный 2 115 8" xfId="15404"/>
    <cellStyle name="Обычный 2 116" xfId="15403"/>
    <cellStyle name="Обычный 2 116 2" xfId="15402"/>
    <cellStyle name="Обычный 2 116 2 2" xfId="15401"/>
    <cellStyle name="Обычный 2 116 2 3" xfId="15400"/>
    <cellStyle name="Обычный 2 116 2 4" xfId="15399"/>
    <cellStyle name="Обычный 2 116 2 5" xfId="15398"/>
    <cellStyle name="Обычный 2 116 2 6" xfId="15397"/>
    <cellStyle name="Обычный 2 116 3" xfId="15396"/>
    <cellStyle name="Обычный 2 116 4" xfId="15395"/>
    <cellStyle name="Обычный 2 116 5" xfId="15394"/>
    <cellStyle name="Обычный 2 116 6" xfId="15393"/>
    <cellStyle name="Обычный 2 116 7" xfId="15392"/>
    <cellStyle name="Обычный 2 116 8" xfId="15391"/>
    <cellStyle name="Обычный 2 117" xfId="15390"/>
    <cellStyle name="Обычный 2 117 2" xfId="15389"/>
    <cellStyle name="Обычный 2 117 2 2" xfId="15388"/>
    <cellStyle name="Обычный 2 117 2 3" xfId="15387"/>
    <cellStyle name="Обычный 2 117 2 4" xfId="15386"/>
    <cellStyle name="Обычный 2 117 2 5" xfId="15385"/>
    <cellStyle name="Обычный 2 117 2 6" xfId="15384"/>
    <cellStyle name="Обычный 2 117 3" xfId="15383"/>
    <cellStyle name="Обычный 2 117 4" xfId="15382"/>
    <cellStyle name="Обычный 2 117 5" xfId="15381"/>
    <cellStyle name="Обычный 2 117 6" xfId="15380"/>
    <cellStyle name="Обычный 2 117 7" xfId="15379"/>
    <cellStyle name="Обычный 2 117 8" xfId="15378"/>
    <cellStyle name="Обычный 2 118" xfId="15377"/>
    <cellStyle name="Обычный 2 118 2" xfId="15376"/>
    <cellStyle name="Обычный 2 118 2 2" xfId="15375"/>
    <cellStyle name="Обычный 2 118 2 3" xfId="15374"/>
    <cellStyle name="Обычный 2 118 2 4" xfId="15373"/>
    <cellStyle name="Обычный 2 118 2 5" xfId="15372"/>
    <cellStyle name="Обычный 2 118 2 6" xfId="15371"/>
    <cellStyle name="Обычный 2 118 3" xfId="15370"/>
    <cellStyle name="Обычный 2 118 4" xfId="15369"/>
    <cellStyle name="Обычный 2 118 5" xfId="15368"/>
    <cellStyle name="Обычный 2 118 6" xfId="15367"/>
    <cellStyle name="Обычный 2 118 7" xfId="15366"/>
    <cellStyle name="Обычный 2 118 8" xfId="15365"/>
    <cellStyle name="Обычный 2 119" xfId="15364"/>
    <cellStyle name="Обычный 2 119 2" xfId="15363"/>
    <cellStyle name="Обычный 2 119 2 2" xfId="15362"/>
    <cellStyle name="Обычный 2 119 2 3" xfId="15361"/>
    <cellStyle name="Обычный 2 119 2 4" xfId="15360"/>
    <cellStyle name="Обычный 2 119 2 5" xfId="15359"/>
    <cellStyle name="Обычный 2 119 2 6" xfId="15358"/>
    <cellStyle name="Обычный 2 119 3" xfId="15357"/>
    <cellStyle name="Обычный 2 119 4" xfId="15356"/>
    <cellStyle name="Обычный 2 119 5" xfId="15355"/>
    <cellStyle name="Обычный 2 119 6" xfId="15354"/>
    <cellStyle name="Обычный 2 119 7" xfId="15353"/>
    <cellStyle name="Обычный 2 119 8" xfId="15352"/>
    <cellStyle name="Обычный 2 12" xfId="15351"/>
    <cellStyle name="Обычный 2 12 2" xfId="15350"/>
    <cellStyle name="Обычный 2 12 2 2" xfId="15349"/>
    <cellStyle name="Обычный 2 12 2 3" xfId="15348"/>
    <cellStyle name="Обычный 2 12 2 4" xfId="15347"/>
    <cellStyle name="Обычный 2 12 2 5" xfId="15346"/>
    <cellStyle name="Обычный 2 12 2 6" xfId="15345"/>
    <cellStyle name="Обычный 2 12 3" xfId="15344"/>
    <cellStyle name="Обычный 2 12 4" xfId="15343"/>
    <cellStyle name="Обычный 2 12 5" xfId="15342"/>
    <cellStyle name="Обычный 2 12 6" xfId="15341"/>
    <cellStyle name="Обычный 2 12 7" xfId="15340"/>
    <cellStyle name="Обычный 2 12 8" xfId="15339"/>
    <cellStyle name="Обычный 2 120" xfId="15338"/>
    <cellStyle name="Обычный 2 120 2" xfId="15337"/>
    <cellStyle name="Обычный 2 120 2 2" xfId="15336"/>
    <cellStyle name="Обычный 2 120 2 3" xfId="15335"/>
    <cellStyle name="Обычный 2 120 2 4" xfId="15334"/>
    <cellStyle name="Обычный 2 120 2 5" xfId="15333"/>
    <cellStyle name="Обычный 2 120 2 6" xfId="15332"/>
    <cellStyle name="Обычный 2 120 3" xfId="15331"/>
    <cellStyle name="Обычный 2 120 4" xfId="15330"/>
    <cellStyle name="Обычный 2 120 5" xfId="15329"/>
    <cellStyle name="Обычный 2 120 6" xfId="15328"/>
    <cellStyle name="Обычный 2 120 7" xfId="15327"/>
    <cellStyle name="Обычный 2 120 8" xfId="15326"/>
    <cellStyle name="Обычный 2 121" xfId="15325"/>
    <cellStyle name="Обычный 2 121 2" xfId="15324"/>
    <cellStyle name="Обычный 2 121 2 2" xfId="15323"/>
    <cellStyle name="Обычный 2 121 2 3" xfId="15322"/>
    <cellStyle name="Обычный 2 121 2 4" xfId="15321"/>
    <cellStyle name="Обычный 2 121 2 5" xfId="15320"/>
    <cellStyle name="Обычный 2 121 2 6" xfId="15319"/>
    <cellStyle name="Обычный 2 121 3" xfId="15318"/>
    <cellStyle name="Обычный 2 121 4" xfId="15317"/>
    <cellStyle name="Обычный 2 121 5" xfId="15316"/>
    <cellStyle name="Обычный 2 121 6" xfId="15315"/>
    <cellStyle name="Обычный 2 121 7" xfId="15314"/>
    <cellStyle name="Обычный 2 121 8" xfId="15313"/>
    <cellStyle name="Обычный 2 122" xfId="15312"/>
    <cellStyle name="Обычный 2 122 2" xfId="15311"/>
    <cellStyle name="Обычный 2 122 2 2" xfId="15310"/>
    <cellStyle name="Обычный 2 122 2 3" xfId="15309"/>
    <cellStyle name="Обычный 2 122 2 4" xfId="15308"/>
    <cellStyle name="Обычный 2 122 2 5" xfId="15307"/>
    <cellStyle name="Обычный 2 122 2 6" xfId="15306"/>
    <cellStyle name="Обычный 2 122 3" xfId="15305"/>
    <cellStyle name="Обычный 2 122 4" xfId="15304"/>
    <cellStyle name="Обычный 2 122 5" xfId="15303"/>
    <cellStyle name="Обычный 2 122 6" xfId="15302"/>
    <cellStyle name="Обычный 2 122 7" xfId="15301"/>
    <cellStyle name="Обычный 2 122 8" xfId="15300"/>
    <cellStyle name="Обычный 2 123" xfId="15299"/>
    <cellStyle name="Обычный 2 123 2" xfId="15298"/>
    <cellStyle name="Обычный 2 123 2 2" xfId="15297"/>
    <cellStyle name="Обычный 2 123 2 3" xfId="15296"/>
    <cellStyle name="Обычный 2 123 2 4" xfId="15295"/>
    <cellStyle name="Обычный 2 123 2 5" xfId="15294"/>
    <cellStyle name="Обычный 2 123 2 6" xfId="15293"/>
    <cellStyle name="Обычный 2 123 3" xfId="15292"/>
    <cellStyle name="Обычный 2 123 4" xfId="15291"/>
    <cellStyle name="Обычный 2 123 5" xfId="15290"/>
    <cellStyle name="Обычный 2 123 6" xfId="15289"/>
    <cellStyle name="Обычный 2 123 7" xfId="15288"/>
    <cellStyle name="Обычный 2 123 8" xfId="15287"/>
    <cellStyle name="Обычный 2 124" xfId="15286"/>
    <cellStyle name="Обычный 2 124 2" xfId="15285"/>
    <cellStyle name="Обычный 2 124 2 2" xfId="15284"/>
    <cellStyle name="Обычный 2 124 2 3" xfId="15283"/>
    <cellStyle name="Обычный 2 124 2 4" xfId="15282"/>
    <cellStyle name="Обычный 2 124 2 5" xfId="15281"/>
    <cellStyle name="Обычный 2 124 2 6" xfId="15280"/>
    <cellStyle name="Обычный 2 124 3" xfId="15279"/>
    <cellStyle name="Обычный 2 124 4" xfId="15278"/>
    <cellStyle name="Обычный 2 124 5" xfId="15277"/>
    <cellStyle name="Обычный 2 124 6" xfId="15276"/>
    <cellStyle name="Обычный 2 124 7" xfId="15275"/>
    <cellStyle name="Обычный 2 124 8" xfId="15274"/>
    <cellStyle name="Обычный 2 125" xfId="15273"/>
    <cellStyle name="Обычный 2 125 2" xfId="15272"/>
    <cellStyle name="Обычный 2 125 2 2" xfId="15271"/>
    <cellStyle name="Обычный 2 125 2 3" xfId="15270"/>
    <cellStyle name="Обычный 2 125 2 4" xfId="15269"/>
    <cellStyle name="Обычный 2 125 2 5" xfId="15268"/>
    <cellStyle name="Обычный 2 125 2 6" xfId="15267"/>
    <cellStyle name="Обычный 2 125 3" xfId="15266"/>
    <cellStyle name="Обычный 2 125 4" xfId="15265"/>
    <cellStyle name="Обычный 2 125 5" xfId="15264"/>
    <cellStyle name="Обычный 2 125 6" xfId="15263"/>
    <cellStyle name="Обычный 2 125 7" xfId="15262"/>
    <cellStyle name="Обычный 2 125 8" xfId="15261"/>
    <cellStyle name="Обычный 2 126" xfId="15260"/>
    <cellStyle name="Обычный 2 126 2" xfId="15259"/>
    <cellStyle name="Обычный 2 126 2 2" xfId="15258"/>
    <cellStyle name="Обычный 2 126 2 3" xfId="15257"/>
    <cellStyle name="Обычный 2 126 2 4" xfId="15256"/>
    <cellStyle name="Обычный 2 126 2 5" xfId="15255"/>
    <cellStyle name="Обычный 2 126 2 6" xfId="15254"/>
    <cellStyle name="Обычный 2 126 3" xfId="15253"/>
    <cellStyle name="Обычный 2 126 4" xfId="15252"/>
    <cellStyle name="Обычный 2 126 5" xfId="15251"/>
    <cellStyle name="Обычный 2 126 6" xfId="15250"/>
    <cellStyle name="Обычный 2 126 7" xfId="15249"/>
    <cellStyle name="Обычный 2 126 8" xfId="15248"/>
    <cellStyle name="Обычный 2 127" xfId="15247"/>
    <cellStyle name="Обычный 2 127 2" xfId="15246"/>
    <cellStyle name="Обычный 2 127 2 2" xfId="15245"/>
    <cellStyle name="Обычный 2 127 2 3" xfId="15244"/>
    <cellStyle name="Обычный 2 127 2 4" xfId="15243"/>
    <cellStyle name="Обычный 2 127 2 5" xfId="15242"/>
    <cellStyle name="Обычный 2 127 2 6" xfId="15241"/>
    <cellStyle name="Обычный 2 127 3" xfId="15240"/>
    <cellStyle name="Обычный 2 127 4" xfId="15239"/>
    <cellStyle name="Обычный 2 127 5" xfId="15238"/>
    <cellStyle name="Обычный 2 127 6" xfId="15237"/>
    <cellStyle name="Обычный 2 127 7" xfId="15236"/>
    <cellStyle name="Обычный 2 127 8" xfId="15235"/>
    <cellStyle name="Обычный 2 128" xfId="15234"/>
    <cellStyle name="Обычный 2 128 2" xfId="15233"/>
    <cellStyle name="Обычный 2 128 2 2" xfId="15232"/>
    <cellStyle name="Обычный 2 128 2 3" xfId="15231"/>
    <cellStyle name="Обычный 2 128 2 4" xfId="15230"/>
    <cellStyle name="Обычный 2 128 2 5" xfId="15229"/>
    <cellStyle name="Обычный 2 128 2 6" xfId="15228"/>
    <cellStyle name="Обычный 2 128 3" xfId="15227"/>
    <cellStyle name="Обычный 2 128 4" xfId="15226"/>
    <cellStyle name="Обычный 2 128 5" xfId="15225"/>
    <cellStyle name="Обычный 2 128 6" xfId="15224"/>
    <cellStyle name="Обычный 2 128 7" xfId="15223"/>
    <cellStyle name="Обычный 2 128 8" xfId="15222"/>
    <cellStyle name="Обычный 2 129" xfId="15221"/>
    <cellStyle name="Обычный 2 129 2" xfId="15220"/>
    <cellStyle name="Обычный 2 129 2 2" xfId="15219"/>
    <cellStyle name="Обычный 2 129 2 3" xfId="15218"/>
    <cellStyle name="Обычный 2 129 2 4" xfId="15217"/>
    <cellStyle name="Обычный 2 129 2 5" xfId="15216"/>
    <cellStyle name="Обычный 2 129 2 6" xfId="15215"/>
    <cellStyle name="Обычный 2 129 3" xfId="15214"/>
    <cellStyle name="Обычный 2 129 4" xfId="15213"/>
    <cellStyle name="Обычный 2 129 5" xfId="15212"/>
    <cellStyle name="Обычный 2 129 6" xfId="15211"/>
    <cellStyle name="Обычный 2 129 7" xfId="15210"/>
    <cellStyle name="Обычный 2 129 8" xfId="15209"/>
    <cellStyle name="Обычный 2 13" xfId="15208"/>
    <cellStyle name="Обычный 2 13 2" xfId="15207"/>
    <cellStyle name="Обычный 2 13 2 2" xfId="15206"/>
    <cellStyle name="Обычный 2 13 2 3" xfId="15205"/>
    <cellStyle name="Обычный 2 13 2 4" xfId="15204"/>
    <cellStyle name="Обычный 2 13 2 5" xfId="15203"/>
    <cellStyle name="Обычный 2 13 2 6" xfId="15202"/>
    <cellStyle name="Обычный 2 13 3" xfId="15201"/>
    <cellStyle name="Обычный 2 13 4" xfId="15200"/>
    <cellStyle name="Обычный 2 13 5" xfId="15199"/>
    <cellStyle name="Обычный 2 13 6" xfId="15198"/>
    <cellStyle name="Обычный 2 13 7" xfId="15197"/>
    <cellStyle name="Обычный 2 13 8" xfId="15196"/>
    <cellStyle name="Обычный 2 130" xfId="15195"/>
    <cellStyle name="Обычный 2 130 2" xfId="15194"/>
    <cellStyle name="Обычный 2 130 2 2" xfId="15193"/>
    <cellStyle name="Обычный 2 130 2 3" xfId="15192"/>
    <cellStyle name="Обычный 2 130 2 4" xfId="15191"/>
    <cellStyle name="Обычный 2 130 2 5" xfId="15190"/>
    <cellStyle name="Обычный 2 130 2 6" xfId="15189"/>
    <cellStyle name="Обычный 2 130 3" xfId="15188"/>
    <cellStyle name="Обычный 2 130 4" xfId="15187"/>
    <cellStyle name="Обычный 2 130 5" xfId="15186"/>
    <cellStyle name="Обычный 2 130 6" xfId="15185"/>
    <cellStyle name="Обычный 2 130 7" xfId="15184"/>
    <cellStyle name="Обычный 2 130 8" xfId="15183"/>
    <cellStyle name="Обычный 2 131" xfId="15182"/>
    <cellStyle name="Обычный 2 131 2" xfId="15181"/>
    <cellStyle name="Обычный 2 131 2 2" xfId="15180"/>
    <cellStyle name="Обычный 2 131 2 3" xfId="15179"/>
    <cellStyle name="Обычный 2 131 2 4" xfId="15178"/>
    <cellStyle name="Обычный 2 131 2 5" xfId="15177"/>
    <cellStyle name="Обычный 2 131 2 6" xfId="15176"/>
    <cellStyle name="Обычный 2 131 3" xfId="15175"/>
    <cellStyle name="Обычный 2 131 4" xfId="15174"/>
    <cellStyle name="Обычный 2 131 5" xfId="15173"/>
    <cellStyle name="Обычный 2 131 6" xfId="15172"/>
    <cellStyle name="Обычный 2 131 7" xfId="15171"/>
    <cellStyle name="Обычный 2 131 8" xfId="15170"/>
    <cellStyle name="Обычный 2 132" xfId="15169"/>
    <cellStyle name="Обычный 2 132 2" xfId="15168"/>
    <cellStyle name="Обычный 2 132 2 2" xfId="15167"/>
    <cellStyle name="Обычный 2 132 2 3" xfId="15166"/>
    <cellStyle name="Обычный 2 132 2 4" xfId="15165"/>
    <cellStyle name="Обычный 2 132 2 5" xfId="15164"/>
    <cellStyle name="Обычный 2 132 2 6" xfId="15163"/>
    <cellStyle name="Обычный 2 132 3" xfId="15162"/>
    <cellStyle name="Обычный 2 132 4" xfId="15161"/>
    <cellStyle name="Обычный 2 132 5" xfId="15160"/>
    <cellStyle name="Обычный 2 132 6" xfId="15159"/>
    <cellStyle name="Обычный 2 132 7" xfId="15158"/>
    <cellStyle name="Обычный 2 132 8" xfId="15157"/>
    <cellStyle name="Обычный 2 133" xfId="15156"/>
    <cellStyle name="Обычный 2 133 2" xfId="15155"/>
    <cellStyle name="Обычный 2 133 2 2" xfId="15154"/>
    <cellStyle name="Обычный 2 133 2 3" xfId="15153"/>
    <cellStyle name="Обычный 2 133 2 4" xfId="15152"/>
    <cellStyle name="Обычный 2 133 2 5" xfId="15151"/>
    <cellStyle name="Обычный 2 133 2 6" xfId="15150"/>
    <cellStyle name="Обычный 2 133 3" xfId="15149"/>
    <cellStyle name="Обычный 2 133 4" xfId="15148"/>
    <cellStyle name="Обычный 2 133 5" xfId="15147"/>
    <cellStyle name="Обычный 2 133 6" xfId="15146"/>
    <cellStyle name="Обычный 2 133 7" xfId="15145"/>
    <cellStyle name="Обычный 2 133 8" xfId="15144"/>
    <cellStyle name="Обычный 2 134" xfId="15143"/>
    <cellStyle name="Обычный 2 134 2" xfId="15142"/>
    <cellStyle name="Обычный 2 134 2 2" xfId="15141"/>
    <cellStyle name="Обычный 2 134 2 3" xfId="15140"/>
    <cellStyle name="Обычный 2 134 2 4" xfId="15139"/>
    <cellStyle name="Обычный 2 134 2 5" xfId="15138"/>
    <cellStyle name="Обычный 2 134 2 6" xfId="15137"/>
    <cellStyle name="Обычный 2 134 3" xfId="15136"/>
    <cellStyle name="Обычный 2 134 4" xfId="15135"/>
    <cellStyle name="Обычный 2 134 5" xfId="15134"/>
    <cellStyle name="Обычный 2 134 6" xfId="15133"/>
    <cellStyle name="Обычный 2 134 7" xfId="15132"/>
    <cellStyle name="Обычный 2 134 8" xfId="15131"/>
    <cellStyle name="Обычный 2 135" xfId="15130"/>
    <cellStyle name="Обычный 2 135 2" xfId="15129"/>
    <cellStyle name="Обычный 2 135 2 2" xfId="15128"/>
    <cellStyle name="Обычный 2 135 2 3" xfId="15127"/>
    <cellStyle name="Обычный 2 135 2 4" xfId="15126"/>
    <cellStyle name="Обычный 2 135 2 5" xfId="15125"/>
    <cellStyle name="Обычный 2 135 2 6" xfId="15124"/>
    <cellStyle name="Обычный 2 135 3" xfId="15123"/>
    <cellStyle name="Обычный 2 135 4" xfId="15122"/>
    <cellStyle name="Обычный 2 135 5" xfId="15121"/>
    <cellStyle name="Обычный 2 135 6" xfId="15120"/>
    <cellStyle name="Обычный 2 135 7" xfId="15119"/>
    <cellStyle name="Обычный 2 135 8" xfId="15118"/>
    <cellStyle name="Обычный 2 136" xfId="15117"/>
    <cellStyle name="Обычный 2 136 2" xfId="15116"/>
    <cellStyle name="Обычный 2 136 3" xfId="15115"/>
    <cellStyle name="Обычный 2 136 4" xfId="15114"/>
    <cellStyle name="Обычный 2 136 5" xfId="15113"/>
    <cellStyle name="Обычный 2 136 6" xfId="15112"/>
    <cellStyle name="Обычный 2 137" xfId="15111"/>
    <cellStyle name="Обычный 2 138" xfId="15110"/>
    <cellStyle name="Обычный 2 139" xfId="8"/>
    <cellStyle name="Обычный 2 14" xfId="15109"/>
    <cellStyle name="Обычный 2 14 2" xfId="15108"/>
    <cellStyle name="Обычный 2 14 2 2" xfId="15107"/>
    <cellStyle name="Обычный 2 14 2 3" xfId="15106"/>
    <cellStyle name="Обычный 2 14 2 4" xfId="15105"/>
    <cellStyle name="Обычный 2 14 2 5" xfId="15104"/>
    <cellStyle name="Обычный 2 14 2 6" xfId="15103"/>
    <cellStyle name="Обычный 2 14 3" xfId="15102"/>
    <cellStyle name="Обычный 2 14 4" xfId="15101"/>
    <cellStyle name="Обычный 2 14 5" xfId="15100"/>
    <cellStyle name="Обычный 2 14 6" xfId="15099"/>
    <cellStyle name="Обычный 2 14 7" xfId="15098"/>
    <cellStyle name="Обычный 2 14 8" xfId="15097"/>
    <cellStyle name="Обычный 2 140" xfId="15096"/>
    <cellStyle name="Обычный 2 140 2" xfId="6"/>
    <cellStyle name="Обычный 2 141" xfId="15095"/>
    <cellStyle name="Обычный 2 142" xfId="15094"/>
    <cellStyle name="Обычный 2 143" xfId="15093"/>
    <cellStyle name="Обычный 2 144" xfId="15092"/>
    <cellStyle name="Обычный 2 145" xfId="15091"/>
    <cellStyle name="Обычный 2 146" xfId="15090"/>
    <cellStyle name="Обычный 2 147" xfId="15089"/>
    <cellStyle name="Обычный 2 148" xfId="15088"/>
    <cellStyle name="Обычный 2 149" xfId="15087"/>
    <cellStyle name="Обычный 2 15" xfId="15086"/>
    <cellStyle name="Обычный 2 15 2" xfId="15085"/>
    <cellStyle name="Обычный 2 15 2 2" xfId="15084"/>
    <cellStyle name="Обычный 2 15 2 3" xfId="15083"/>
    <cellStyle name="Обычный 2 15 2 4" xfId="15082"/>
    <cellStyle name="Обычный 2 15 2 5" xfId="15081"/>
    <cellStyle name="Обычный 2 15 2 6" xfId="15080"/>
    <cellStyle name="Обычный 2 15 3" xfId="15079"/>
    <cellStyle name="Обычный 2 15 4" xfId="15078"/>
    <cellStyle name="Обычный 2 15 5" xfId="15077"/>
    <cellStyle name="Обычный 2 15 6" xfId="15076"/>
    <cellStyle name="Обычный 2 15 7" xfId="15075"/>
    <cellStyle name="Обычный 2 15 8" xfId="15074"/>
    <cellStyle name="Обычный 2 150" xfId="44193"/>
    <cellStyle name="Обычный 2 151" xfId="44200"/>
    <cellStyle name="Обычный 2 16" xfId="15073"/>
    <cellStyle name="Обычный 2 16 2" xfId="15072"/>
    <cellStyle name="Обычный 2 16 2 2" xfId="15071"/>
    <cellStyle name="Обычный 2 16 2 3" xfId="15070"/>
    <cellStyle name="Обычный 2 16 2 4" xfId="15069"/>
    <cellStyle name="Обычный 2 16 2 5" xfId="15068"/>
    <cellStyle name="Обычный 2 16 2 6" xfId="15067"/>
    <cellStyle name="Обычный 2 16 3" xfId="15066"/>
    <cellStyle name="Обычный 2 16 4" xfId="15065"/>
    <cellStyle name="Обычный 2 16 5" xfId="15064"/>
    <cellStyle name="Обычный 2 16 6" xfId="15063"/>
    <cellStyle name="Обычный 2 16 7" xfId="15062"/>
    <cellStyle name="Обычный 2 16 8" xfId="15061"/>
    <cellStyle name="Обычный 2 17" xfId="15060"/>
    <cellStyle name="Обычный 2 17 2" xfId="15059"/>
    <cellStyle name="Обычный 2 17 2 2" xfId="15058"/>
    <cellStyle name="Обычный 2 17 2 3" xfId="15057"/>
    <cellStyle name="Обычный 2 17 2 4" xfId="15056"/>
    <cellStyle name="Обычный 2 17 2 5" xfId="15055"/>
    <cellStyle name="Обычный 2 17 2 6" xfId="15054"/>
    <cellStyle name="Обычный 2 17 3" xfId="15053"/>
    <cellStyle name="Обычный 2 17 4" xfId="15052"/>
    <cellStyle name="Обычный 2 17 5" xfId="15051"/>
    <cellStyle name="Обычный 2 17 6" xfId="15050"/>
    <cellStyle name="Обычный 2 17 7" xfId="15049"/>
    <cellStyle name="Обычный 2 17 8" xfId="15048"/>
    <cellStyle name="Обычный 2 18" xfId="15047"/>
    <cellStyle name="Обычный 2 18 2" xfId="15046"/>
    <cellStyle name="Обычный 2 18 2 2" xfId="15045"/>
    <cellStyle name="Обычный 2 18 2 3" xfId="15044"/>
    <cellStyle name="Обычный 2 18 2 4" xfId="15043"/>
    <cellStyle name="Обычный 2 18 2 5" xfId="15042"/>
    <cellStyle name="Обычный 2 18 2 6" xfId="15041"/>
    <cellStyle name="Обычный 2 18 3" xfId="15040"/>
    <cellStyle name="Обычный 2 18 4" xfId="15039"/>
    <cellStyle name="Обычный 2 18 5" xfId="15038"/>
    <cellStyle name="Обычный 2 18 6" xfId="15037"/>
    <cellStyle name="Обычный 2 18 7" xfId="15036"/>
    <cellStyle name="Обычный 2 18 8" xfId="15035"/>
    <cellStyle name="Обычный 2 19" xfId="15034"/>
    <cellStyle name="Обычный 2 19 2" xfId="15033"/>
    <cellStyle name="Обычный 2 19 2 2" xfId="15032"/>
    <cellStyle name="Обычный 2 19 2 3" xfId="15031"/>
    <cellStyle name="Обычный 2 19 2 4" xfId="15030"/>
    <cellStyle name="Обычный 2 19 2 5" xfId="15029"/>
    <cellStyle name="Обычный 2 19 2 6" xfId="15028"/>
    <cellStyle name="Обычный 2 19 3" xfId="15027"/>
    <cellStyle name="Обычный 2 19 4" xfId="15026"/>
    <cellStyle name="Обычный 2 19 5" xfId="15025"/>
    <cellStyle name="Обычный 2 19 6" xfId="15024"/>
    <cellStyle name="Обычный 2 19 7" xfId="15023"/>
    <cellStyle name="Обычный 2 19 8" xfId="15022"/>
    <cellStyle name="Обычный 2 2" xfId="15021"/>
    <cellStyle name="Обычный 2 2 10" xfId="15020"/>
    <cellStyle name="Обычный 2 2 11" xfId="15019"/>
    <cellStyle name="Обычный 2 2 12" xfId="15018"/>
    <cellStyle name="Обычный 2 2 13" xfId="15017"/>
    <cellStyle name="Обычный 2 2 14" xfId="15016"/>
    <cellStyle name="Обычный 2 2 2" xfId="15015"/>
    <cellStyle name="Обычный 2 2 2 10" xfId="15014"/>
    <cellStyle name="Обычный 2 2 2 11" xfId="15013"/>
    <cellStyle name="Обычный 2 2 2 12" xfId="15012"/>
    <cellStyle name="Обычный 2 2 2 2" xfId="15011"/>
    <cellStyle name="Обычный 2 2 2 2 2" xfId="15010"/>
    <cellStyle name="Обычный 2 2 2 2 2 2" xfId="15009"/>
    <cellStyle name="Обычный 2 2 2 2 2 3" xfId="15008"/>
    <cellStyle name="Обычный 2 2 2 2 2 4" xfId="15007"/>
    <cellStyle name="Обычный 2 2 2 2 2 5" xfId="15006"/>
    <cellStyle name="Обычный 2 2 2 2 2 6" xfId="15005"/>
    <cellStyle name="Обычный 2 2 2 2 2 7" xfId="15004"/>
    <cellStyle name="Обычный 2 2 2 2 3" xfId="15003"/>
    <cellStyle name="Обычный 2 2 2 2 4" xfId="15002"/>
    <cellStyle name="Обычный 2 2 2 2 5" xfId="15001"/>
    <cellStyle name="Обычный 2 2 2 2 6" xfId="15000"/>
    <cellStyle name="Обычный 2 2 2 2 7" xfId="14999"/>
    <cellStyle name="Обычный 2 2 2 3" xfId="14998"/>
    <cellStyle name="Обычный 2 2 2 4" xfId="14997"/>
    <cellStyle name="Обычный 2 2 2 5" xfId="14996"/>
    <cellStyle name="Обычный 2 2 2 6" xfId="14995"/>
    <cellStyle name="Обычный 2 2 2 7" xfId="14994"/>
    <cellStyle name="Обычный 2 2 2 8" xfId="14993"/>
    <cellStyle name="Обычный 2 2 2 9" xfId="14992"/>
    <cellStyle name="Обычный 2 2 3" xfId="14991"/>
    <cellStyle name="Обычный 2 2 3 2" xfId="14990"/>
    <cellStyle name="Обычный 2 2 3 3" xfId="14989"/>
    <cellStyle name="Обычный 2 2 3 4" xfId="14988"/>
    <cellStyle name="Обычный 2 2 3 5" xfId="14987"/>
    <cellStyle name="Обычный 2 2 3 6" xfId="14986"/>
    <cellStyle name="Обычный 2 2 3 7" xfId="14985"/>
    <cellStyle name="Обычный 2 2 4" xfId="14984"/>
    <cellStyle name="Обычный 2 2 4 2" xfId="14983"/>
    <cellStyle name="Обычный 2 2 4 3" xfId="14982"/>
    <cellStyle name="Обычный 2 2 4 4" xfId="14981"/>
    <cellStyle name="Обычный 2 2 4 5" xfId="14980"/>
    <cellStyle name="Обычный 2 2 4 6" xfId="14979"/>
    <cellStyle name="Обычный 2 2 4 7" xfId="14978"/>
    <cellStyle name="Обычный 2 2 5" xfId="14977"/>
    <cellStyle name="Обычный 2 2 6" xfId="14976"/>
    <cellStyle name="Обычный 2 2 7" xfId="14975"/>
    <cellStyle name="Обычный 2 2 8" xfId="14974"/>
    <cellStyle name="Обычный 2 2 9" xfId="14973"/>
    <cellStyle name="Обычный 2 20" xfId="14972"/>
    <cellStyle name="Обычный 2 20 2" xfId="14971"/>
    <cellStyle name="Обычный 2 20 2 2" xfId="14970"/>
    <cellStyle name="Обычный 2 20 2 3" xfId="14969"/>
    <cellStyle name="Обычный 2 20 2 4" xfId="14968"/>
    <cellStyle name="Обычный 2 20 2 5" xfId="14967"/>
    <cellStyle name="Обычный 2 20 2 6" xfId="14966"/>
    <cellStyle name="Обычный 2 20 3" xfId="14965"/>
    <cellStyle name="Обычный 2 20 4" xfId="14964"/>
    <cellStyle name="Обычный 2 20 5" xfId="14963"/>
    <cellStyle name="Обычный 2 20 6" xfId="14962"/>
    <cellStyle name="Обычный 2 20 7" xfId="14961"/>
    <cellStyle name="Обычный 2 20 8" xfId="14960"/>
    <cellStyle name="Обычный 2 21" xfId="14959"/>
    <cellStyle name="Обычный 2 21 2" xfId="14958"/>
    <cellStyle name="Обычный 2 21 2 2" xfId="14957"/>
    <cellStyle name="Обычный 2 21 2 3" xfId="14956"/>
    <cellStyle name="Обычный 2 21 2 4" xfId="14955"/>
    <cellStyle name="Обычный 2 21 2 5" xfId="14954"/>
    <cellStyle name="Обычный 2 21 2 6" xfId="14953"/>
    <cellStyle name="Обычный 2 21 3" xfId="14952"/>
    <cellStyle name="Обычный 2 21 4" xfId="14951"/>
    <cellStyle name="Обычный 2 21 5" xfId="14950"/>
    <cellStyle name="Обычный 2 21 6" xfId="14949"/>
    <cellStyle name="Обычный 2 21 7" xfId="14948"/>
    <cellStyle name="Обычный 2 21 8" xfId="14947"/>
    <cellStyle name="Обычный 2 22" xfId="14946"/>
    <cellStyle name="Обычный 2 22 2" xfId="14945"/>
    <cellStyle name="Обычный 2 22 2 2" xfId="14944"/>
    <cellStyle name="Обычный 2 22 2 3" xfId="14943"/>
    <cellStyle name="Обычный 2 22 2 4" xfId="14942"/>
    <cellStyle name="Обычный 2 22 2 5" xfId="14941"/>
    <cellStyle name="Обычный 2 22 2 6" xfId="14940"/>
    <cellStyle name="Обычный 2 22 3" xfId="14939"/>
    <cellStyle name="Обычный 2 22 4" xfId="14938"/>
    <cellStyle name="Обычный 2 22 5" xfId="14937"/>
    <cellStyle name="Обычный 2 22 6" xfId="14936"/>
    <cellStyle name="Обычный 2 22 7" xfId="14935"/>
    <cellStyle name="Обычный 2 22 8" xfId="14934"/>
    <cellStyle name="Обычный 2 23" xfId="14933"/>
    <cellStyle name="Обычный 2 23 2" xfId="14932"/>
    <cellStyle name="Обычный 2 23 2 2" xfId="14931"/>
    <cellStyle name="Обычный 2 23 2 3" xfId="14930"/>
    <cellStyle name="Обычный 2 23 2 4" xfId="14929"/>
    <cellStyle name="Обычный 2 23 2 5" xfId="14928"/>
    <cellStyle name="Обычный 2 23 2 6" xfId="14927"/>
    <cellStyle name="Обычный 2 23 3" xfId="14926"/>
    <cellStyle name="Обычный 2 23 4" xfId="14925"/>
    <cellStyle name="Обычный 2 23 5" xfId="14924"/>
    <cellStyle name="Обычный 2 23 6" xfId="14923"/>
    <cellStyle name="Обычный 2 23 7" xfId="14922"/>
    <cellStyle name="Обычный 2 23 8" xfId="14921"/>
    <cellStyle name="Обычный 2 24" xfId="14920"/>
    <cellStyle name="Обычный 2 24 2" xfId="14919"/>
    <cellStyle name="Обычный 2 24 2 2" xfId="14918"/>
    <cellStyle name="Обычный 2 24 2 3" xfId="14917"/>
    <cellStyle name="Обычный 2 24 2 4" xfId="14916"/>
    <cellStyle name="Обычный 2 24 2 5" xfId="14915"/>
    <cellStyle name="Обычный 2 24 2 6" xfId="14914"/>
    <cellStyle name="Обычный 2 24 3" xfId="14913"/>
    <cellStyle name="Обычный 2 24 4" xfId="14912"/>
    <cellStyle name="Обычный 2 24 5" xfId="14911"/>
    <cellStyle name="Обычный 2 24 6" xfId="14910"/>
    <cellStyle name="Обычный 2 24 7" xfId="14909"/>
    <cellStyle name="Обычный 2 24 8" xfId="14908"/>
    <cellStyle name="Обычный 2 25" xfId="14907"/>
    <cellStyle name="Обычный 2 25 2" xfId="14906"/>
    <cellStyle name="Обычный 2 25 2 2" xfId="14905"/>
    <cellStyle name="Обычный 2 25 2 3" xfId="14904"/>
    <cellStyle name="Обычный 2 25 2 4" xfId="14903"/>
    <cellStyle name="Обычный 2 25 2 5" xfId="14902"/>
    <cellStyle name="Обычный 2 25 2 6" xfId="14901"/>
    <cellStyle name="Обычный 2 25 3" xfId="14900"/>
    <cellStyle name="Обычный 2 25 4" xfId="14899"/>
    <cellStyle name="Обычный 2 25 5" xfId="14898"/>
    <cellStyle name="Обычный 2 25 6" xfId="14897"/>
    <cellStyle name="Обычный 2 25 7" xfId="14896"/>
    <cellStyle name="Обычный 2 25 8" xfId="14895"/>
    <cellStyle name="Обычный 2 26" xfId="14894"/>
    <cellStyle name="Обычный 2 26 2" xfId="14893"/>
    <cellStyle name="Обычный 2 26 2 2" xfId="14892"/>
    <cellStyle name="Обычный 2 26 2 3" xfId="14891"/>
    <cellStyle name="Обычный 2 26 2 4" xfId="14890"/>
    <cellStyle name="Обычный 2 26 2 5" xfId="14889"/>
    <cellStyle name="Обычный 2 26 2 6" xfId="14888"/>
    <cellStyle name="Обычный 2 26 3" xfId="14887"/>
    <cellStyle name="Обычный 2 26 4" xfId="14886"/>
    <cellStyle name="Обычный 2 26 5" xfId="14885"/>
    <cellStyle name="Обычный 2 26 6" xfId="14884"/>
    <cellStyle name="Обычный 2 26 7" xfId="14883"/>
    <cellStyle name="Обычный 2 26 8" xfId="14882"/>
    <cellStyle name="Обычный 2 27" xfId="14881"/>
    <cellStyle name="Обычный 2 27 2" xfId="14880"/>
    <cellStyle name="Обычный 2 27 2 2" xfId="14879"/>
    <cellStyle name="Обычный 2 27 2 3" xfId="14878"/>
    <cellStyle name="Обычный 2 27 2 4" xfId="14877"/>
    <cellStyle name="Обычный 2 27 2 5" xfId="14876"/>
    <cellStyle name="Обычный 2 27 2 6" xfId="14875"/>
    <cellStyle name="Обычный 2 27 3" xfId="14874"/>
    <cellStyle name="Обычный 2 27 4" xfId="14873"/>
    <cellStyle name="Обычный 2 27 5" xfId="14872"/>
    <cellStyle name="Обычный 2 27 6" xfId="14871"/>
    <cellStyle name="Обычный 2 27 7" xfId="14870"/>
    <cellStyle name="Обычный 2 27 8" xfId="14869"/>
    <cellStyle name="Обычный 2 28" xfId="14868"/>
    <cellStyle name="Обычный 2 28 2" xfId="14867"/>
    <cellStyle name="Обычный 2 28 2 2" xfId="14866"/>
    <cellStyle name="Обычный 2 28 2 3" xfId="14865"/>
    <cellStyle name="Обычный 2 28 2 4" xfId="14864"/>
    <cellStyle name="Обычный 2 28 2 5" xfId="14863"/>
    <cellStyle name="Обычный 2 28 2 6" xfId="14862"/>
    <cellStyle name="Обычный 2 28 3" xfId="14861"/>
    <cellStyle name="Обычный 2 28 4" xfId="14860"/>
    <cellStyle name="Обычный 2 28 5" xfId="14859"/>
    <cellStyle name="Обычный 2 28 6" xfId="14858"/>
    <cellStyle name="Обычный 2 28 7" xfId="14857"/>
    <cellStyle name="Обычный 2 28 8" xfId="14856"/>
    <cellStyle name="Обычный 2 29" xfId="14855"/>
    <cellStyle name="Обычный 2 29 2" xfId="14854"/>
    <cellStyle name="Обычный 2 29 2 2" xfId="14853"/>
    <cellStyle name="Обычный 2 29 2 3" xfId="14852"/>
    <cellStyle name="Обычный 2 29 2 4" xfId="14851"/>
    <cellStyle name="Обычный 2 29 2 5" xfId="14850"/>
    <cellStyle name="Обычный 2 29 2 6" xfId="14849"/>
    <cellStyle name="Обычный 2 29 3" xfId="14848"/>
    <cellStyle name="Обычный 2 29 4" xfId="14847"/>
    <cellStyle name="Обычный 2 29 5" xfId="14846"/>
    <cellStyle name="Обычный 2 29 6" xfId="14845"/>
    <cellStyle name="Обычный 2 29 7" xfId="14844"/>
    <cellStyle name="Обычный 2 29 8" xfId="14843"/>
    <cellStyle name="Обычный 2 3" xfId="14842"/>
    <cellStyle name="Обычный 2 3 10" xfId="14841"/>
    <cellStyle name="Обычный 2 3 11" xfId="14840"/>
    <cellStyle name="Обычный 2 3 12" xfId="14839"/>
    <cellStyle name="Обычный 2 3 13" xfId="14838"/>
    <cellStyle name="Обычный 2 3 14" xfId="14837"/>
    <cellStyle name="Обычный 2 3 2" xfId="14836"/>
    <cellStyle name="Обычный 2 3 2 2" xfId="14835"/>
    <cellStyle name="Обычный 2 3 2 3" xfId="14834"/>
    <cellStyle name="Обычный 2 3 2 4" xfId="14833"/>
    <cellStyle name="Обычный 2 3 2 5" xfId="14832"/>
    <cellStyle name="Обычный 2 3 2 6" xfId="14831"/>
    <cellStyle name="Обычный 2 3 3" xfId="14830"/>
    <cellStyle name="Обычный 2 3 4" xfId="14829"/>
    <cellStyle name="Обычный 2 3 5" xfId="14828"/>
    <cellStyle name="Обычный 2 3 6" xfId="14827"/>
    <cellStyle name="Обычный 2 3 7" xfId="14826"/>
    <cellStyle name="Обычный 2 3 8" xfId="14825"/>
    <cellStyle name="Обычный 2 3 9" xfId="14824"/>
    <cellStyle name="Обычный 2 30" xfId="14823"/>
    <cellStyle name="Обычный 2 30 2" xfId="14822"/>
    <cellStyle name="Обычный 2 30 2 2" xfId="14821"/>
    <cellStyle name="Обычный 2 30 2 3" xfId="14820"/>
    <cellStyle name="Обычный 2 30 2 4" xfId="14819"/>
    <cellStyle name="Обычный 2 30 2 5" xfId="14818"/>
    <cellStyle name="Обычный 2 30 2 6" xfId="14817"/>
    <cellStyle name="Обычный 2 30 3" xfId="14816"/>
    <cellStyle name="Обычный 2 30 4" xfId="14815"/>
    <cellStyle name="Обычный 2 30 5" xfId="14814"/>
    <cellStyle name="Обычный 2 30 6" xfId="14813"/>
    <cellStyle name="Обычный 2 30 7" xfId="14812"/>
    <cellStyle name="Обычный 2 30 8" xfId="14811"/>
    <cellStyle name="Обычный 2 31" xfId="14810"/>
    <cellStyle name="Обычный 2 31 2" xfId="14809"/>
    <cellStyle name="Обычный 2 31 2 2" xfId="14808"/>
    <cellStyle name="Обычный 2 31 2 3" xfId="14807"/>
    <cellStyle name="Обычный 2 31 2 4" xfId="14806"/>
    <cellStyle name="Обычный 2 31 2 5" xfId="14805"/>
    <cellStyle name="Обычный 2 31 2 6" xfId="14804"/>
    <cellStyle name="Обычный 2 31 3" xfId="14803"/>
    <cellStyle name="Обычный 2 31 4" xfId="14802"/>
    <cellStyle name="Обычный 2 31 5" xfId="14801"/>
    <cellStyle name="Обычный 2 31 6" xfId="14800"/>
    <cellStyle name="Обычный 2 31 7" xfId="14799"/>
    <cellStyle name="Обычный 2 31 8" xfId="14798"/>
    <cellStyle name="Обычный 2 32" xfId="14797"/>
    <cellStyle name="Обычный 2 32 2" xfId="14796"/>
    <cellStyle name="Обычный 2 32 2 2" xfId="14795"/>
    <cellStyle name="Обычный 2 32 2 3" xfId="14794"/>
    <cellStyle name="Обычный 2 32 2 4" xfId="14793"/>
    <cellStyle name="Обычный 2 32 2 5" xfId="14792"/>
    <cellStyle name="Обычный 2 32 2 6" xfId="14791"/>
    <cellStyle name="Обычный 2 32 3" xfId="14790"/>
    <cellStyle name="Обычный 2 32 4" xfId="14789"/>
    <cellStyle name="Обычный 2 32 5" xfId="14788"/>
    <cellStyle name="Обычный 2 32 6" xfId="14787"/>
    <cellStyle name="Обычный 2 32 7" xfId="14786"/>
    <cellStyle name="Обычный 2 32 8" xfId="14785"/>
    <cellStyle name="Обычный 2 33" xfId="14784"/>
    <cellStyle name="Обычный 2 33 2" xfId="14783"/>
    <cellStyle name="Обычный 2 33 2 2" xfId="14782"/>
    <cellStyle name="Обычный 2 33 2 3" xfId="14781"/>
    <cellStyle name="Обычный 2 33 2 4" xfId="14780"/>
    <cellStyle name="Обычный 2 33 2 5" xfId="14779"/>
    <cellStyle name="Обычный 2 33 2 6" xfId="14778"/>
    <cellStyle name="Обычный 2 33 3" xfId="14777"/>
    <cellStyle name="Обычный 2 33 4" xfId="14776"/>
    <cellStyle name="Обычный 2 33 5" xfId="14775"/>
    <cellStyle name="Обычный 2 33 6" xfId="14774"/>
    <cellStyle name="Обычный 2 33 7" xfId="14773"/>
    <cellStyle name="Обычный 2 33 8" xfId="14772"/>
    <cellStyle name="Обычный 2 34" xfId="14771"/>
    <cellStyle name="Обычный 2 34 2" xfId="14770"/>
    <cellStyle name="Обычный 2 34 2 2" xfId="14769"/>
    <cellStyle name="Обычный 2 34 2 3" xfId="14768"/>
    <cellStyle name="Обычный 2 34 2 4" xfId="14767"/>
    <cellStyle name="Обычный 2 34 2 5" xfId="14766"/>
    <cellStyle name="Обычный 2 34 2 6" xfId="14765"/>
    <cellStyle name="Обычный 2 34 3" xfId="14764"/>
    <cellStyle name="Обычный 2 34 4" xfId="14763"/>
    <cellStyle name="Обычный 2 34 5" xfId="14762"/>
    <cellStyle name="Обычный 2 34 6" xfId="14761"/>
    <cellStyle name="Обычный 2 34 7" xfId="14760"/>
    <cellStyle name="Обычный 2 34 8" xfId="14759"/>
    <cellStyle name="Обычный 2 35" xfId="14758"/>
    <cellStyle name="Обычный 2 35 2" xfId="14757"/>
    <cellStyle name="Обычный 2 35 2 2" xfId="14756"/>
    <cellStyle name="Обычный 2 35 2 3" xfId="14755"/>
    <cellStyle name="Обычный 2 35 2 4" xfId="14754"/>
    <cellStyle name="Обычный 2 35 2 5" xfId="14753"/>
    <cellStyle name="Обычный 2 35 2 6" xfId="14752"/>
    <cellStyle name="Обычный 2 35 3" xfId="14751"/>
    <cellStyle name="Обычный 2 35 4" xfId="14750"/>
    <cellStyle name="Обычный 2 35 5" xfId="14749"/>
    <cellStyle name="Обычный 2 35 6" xfId="14748"/>
    <cellStyle name="Обычный 2 35 7" xfId="14747"/>
    <cellStyle name="Обычный 2 35 8" xfId="14746"/>
    <cellStyle name="Обычный 2 36" xfId="14745"/>
    <cellStyle name="Обычный 2 36 2" xfId="14744"/>
    <cellStyle name="Обычный 2 36 2 2" xfId="14743"/>
    <cellStyle name="Обычный 2 36 2 3" xfId="14742"/>
    <cellStyle name="Обычный 2 36 2 4" xfId="14741"/>
    <cellStyle name="Обычный 2 36 2 5" xfId="14740"/>
    <cellStyle name="Обычный 2 36 2 6" xfId="14739"/>
    <cellStyle name="Обычный 2 36 3" xfId="14738"/>
    <cellStyle name="Обычный 2 36 4" xfId="14737"/>
    <cellStyle name="Обычный 2 36 5" xfId="14736"/>
    <cellStyle name="Обычный 2 36 6" xfId="14735"/>
    <cellStyle name="Обычный 2 36 7" xfId="14734"/>
    <cellStyle name="Обычный 2 36 8" xfId="14733"/>
    <cellStyle name="Обычный 2 37" xfId="14732"/>
    <cellStyle name="Обычный 2 37 2" xfId="14731"/>
    <cellStyle name="Обычный 2 37 2 2" xfId="14730"/>
    <cellStyle name="Обычный 2 37 2 3" xfId="14729"/>
    <cellStyle name="Обычный 2 37 2 4" xfId="14728"/>
    <cellStyle name="Обычный 2 37 2 5" xfId="14727"/>
    <cellStyle name="Обычный 2 37 2 6" xfId="14726"/>
    <cellStyle name="Обычный 2 37 3" xfId="14725"/>
    <cellStyle name="Обычный 2 37 4" xfId="14724"/>
    <cellStyle name="Обычный 2 37 5" xfId="14723"/>
    <cellStyle name="Обычный 2 37 6" xfId="14722"/>
    <cellStyle name="Обычный 2 37 7" xfId="14721"/>
    <cellStyle name="Обычный 2 37 8" xfId="14720"/>
    <cellStyle name="Обычный 2 38" xfId="14719"/>
    <cellStyle name="Обычный 2 38 2" xfId="14718"/>
    <cellStyle name="Обычный 2 38 2 2" xfId="14717"/>
    <cellStyle name="Обычный 2 38 2 3" xfId="14716"/>
    <cellStyle name="Обычный 2 38 2 4" xfId="14715"/>
    <cellStyle name="Обычный 2 38 2 5" xfId="14714"/>
    <cellStyle name="Обычный 2 38 2 6" xfId="14713"/>
    <cellStyle name="Обычный 2 38 3" xfId="14712"/>
    <cellStyle name="Обычный 2 38 4" xfId="14711"/>
    <cellStyle name="Обычный 2 38 5" xfId="14710"/>
    <cellStyle name="Обычный 2 38 6" xfId="14709"/>
    <cellStyle name="Обычный 2 38 7" xfId="14708"/>
    <cellStyle name="Обычный 2 38 8" xfId="14707"/>
    <cellStyle name="Обычный 2 39" xfId="14706"/>
    <cellStyle name="Обычный 2 39 2" xfId="14705"/>
    <cellStyle name="Обычный 2 39 2 2" xfId="14704"/>
    <cellStyle name="Обычный 2 39 2 3" xfId="14703"/>
    <cellStyle name="Обычный 2 39 2 4" xfId="14702"/>
    <cellStyle name="Обычный 2 39 2 5" xfId="14701"/>
    <cellStyle name="Обычный 2 39 2 6" xfId="14700"/>
    <cellStyle name="Обычный 2 39 3" xfId="14699"/>
    <cellStyle name="Обычный 2 39 4" xfId="14698"/>
    <cellStyle name="Обычный 2 39 5" xfId="14697"/>
    <cellStyle name="Обычный 2 39 6" xfId="14696"/>
    <cellStyle name="Обычный 2 39 7" xfId="14695"/>
    <cellStyle name="Обычный 2 39 8" xfId="14694"/>
    <cellStyle name="Обычный 2 4" xfId="14693"/>
    <cellStyle name="Обычный 2 4 10" xfId="14692"/>
    <cellStyle name="Обычный 2 4 11" xfId="14691"/>
    <cellStyle name="Обычный 2 4 12" xfId="14690"/>
    <cellStyle name="Обычный 2 4 13" xfId="14689"/>
    <cellStyle name="Обычный 2 4 14" xfId="14688"/>
    <cellStyle name="Обычный 2 4 2" xfId="14687"/>
    <cellStyle name="Обычный 2 4 2 2" xfId="14686"/>
    <cellStyle name="Обычный 2 4 2 3" xfId="14685"/>
    <cellStyle name="Обычный 2 4 2 4" xfId="14684"/>
    <cellStyle name="Обычный 2 4 2 5" xfId="14683"/>
    <cellStyle name="Обычный 2 4 2 6" xfId="14682"/>
    <cellStyle name="Обычный 2 4 3" xfId="14681"/>
    <cellStyle name="Обычный 2 4 4" xfId="14680"/>
    <cellStyle name="Обычный 2 4 5" xfId="14679"/>
    <cellStyle name="Обычный 2 4 6" xfId="14678"/>
    <cellStyle name="Обычный 2 4 7" xfId="14677"/>
    <cellStyle name="Обычный 2 4 8" xfId="14676"/>
    <cellStyle name="Обычный 2 4 9" xfId="14675"/>
    <cellStyle name="Обычный 2 40" xfId="14674"/>
    <cellStyle name="Обычный 2 40 2" xfId="14673"/>
    <cellStyle name="Обычный 2 40 2 2" xfId="14672"/>
    <cellStyle name="Обычный 2 40 2 3" xfId="14671"/>
    <cellStyle name="Обычный 2 40 2 4" xfId="14670"/>
    <cellStyle name="Обычный 2 40 2 5" xfId="14669"/>
    <cellStyle name="Обычный 2 40 2 6" xfId="14668"/>
    <cellStyle name="Обычный 2 40 3" xfId="14667"/>
    <cellStyle name="Обычный 2 40 4" xfId="14666"/>
    <cellStyle name="Обычный 2 40 5" xfId="14665"/>
    <cellStyle name="Обычный 2 40 6" xfId="14664"/>
    <cellStyle name="Обычный 2 40 7" xfId="14663"/>
    <cellStyle name="Обычный 2 40 8" xfId="14662"/>
    <cellStyle name="Обычный 2 41" xfId="14661"/>
    <cellStyle name="Обычный 2 41 2" xfId="14660"/>
    <cellStyle name="Обычный 2 41 2 2" xfId="14659"/>
    <cellStyle name="Обычный 2 41 2 3" xfId="14658"/>
    <cellStyle name="Обычный 2 41 2 4" xfId="14657"/>
    <cellStyle name="Обычный 2 41 2 5" xfId="14656"/>
    <cellStyle name="Обычный 2 41 2 6" xfId="14655"/>
    <cellStyle name="Обычный 2 41 3" xfId="14654"/>
    <cellStyle name="Обычный 2 41 4" xfId="14653"/>
    <cellStyle name="Обычный 2 41 5" xfId="14652"/>
    <cellStyle name="Обычный 2 41 6" xfId="14651"/>
    <cellStyle name="Обычный 2 41 7" xfId="14650"/>
    <cellStyle name="Обычный 2 41 8" xfId="14649"/>
    <cellStyle name="Обычный 2 42" xfId="14648"/>
    <cellStyle name="Обычный 2 42 2" xfId="14647"/>
    <cellStyle name="Обычный 2 42 2 2" xfId="14646"/>
    <cellStyle name="Обычный 2 42 2 3" xfId="14645"/>
    <cellStyle name="Обычный 2 42 2 4" xfId="14644"/>
    <cellStyle name="Обычный 2 42 2 5" xfId="14643"/>
    <cellStyle name="Обычный 2 42 2 6" xfId="14642"/>
    <cellStyle name="Обычный 2 42 3" xfId="14641"/>
    <cellStyle name="Обычный 2 42 4" xfId="14640"/>
    <cellStyle name="Обычный 2 42 5" xfId="14639"/>
    <cellStyle name="Обычный 2 42 6" xfId="14638"/>
    <cellStyle name="Обычный 2 42 7" xfId="14637"/>
    <cellStyle name="Обычный 2 42 8" xfId="14636"/>
    <cellStyle name="Обычный 2 43" xfId="14635"/>
    <cellStyle name="Обычный 2 43 2" xfId="14634"/>
    <cellStyle name="Обычный 2 43 2 2" xfId="14633"/>
    <cellStyle name="Обычный 2 43 2 3" xfId="14632"/>
    <cellStyle name="Обычный 2 43 2 4" xfId="14631"/>
    <cellStyle name="Обычный 2 43 2 5" xfId="14630"/>
    <cellStyle name="Обычный 2 43 2 6" xfId="14629"/>
    <cellStyle name="Обычный 2 43 3" xfId="14628"/>
    <cellStyle name="Обычный 2 43 4" xfId="14627"/>
    <cellStyle name="Обычный 2 43 5" xfId="14626"/>
    <cellStyle name="Обычный 2 43 6" xfId="14625"/>
    <cellStyle name="Обычный 2 43 7" xfId="14624"/>
    <cellStyle name="Обычный 2 43 8" xfId="14623"/>
    <cellStyle name="Обычный 2 44" xfId="14622"/>
    <cellStyle name="Обычный 2 44 2" xfId="14621"/>
    <cellStyle name="Обычный 2 44 2 2" xfId="14620"/>
    <cellStyle name="Обычный 2 44 2 3" xfId="14619"/>
    <cellStyle name="Обычный 2 44 2 4" xfId="14618"/>
    <cellStyle name="Обычный 2 44 2 5" xfId="14617"/>
    <cellStyle name="Обычный 2 44 2 6" xfId="14616"/>
    <cellStyle name="Обычный 2 44 3" xfId="14615"/>
    <cellStyle name="Обычный 2 44 4" xfId="14614"/>
    <cellStyle name="Обычный 2 44 5" xfId="14613"/>
    <cellStyle name="Обычный 2 44 6" xfId="14612"/>
    <cellStyle name="Обычный 2 44 7" xfId="14611"/>
    <cellStyle name="Обычный 2 44 8" xfId="14610"/>
    <cellStyle name="Обычный 2 45" xfId="14609"/>
    <cellStyle name="Обычный 2 45 2" xfId="14608"/>
    <cellStyle name="Обычный 2 45 2 2" xfId="14607"/>
    <cellStyle name="Обычный 2 45 2 3" xfId="14606"/>
    <cellStyle name="Обычный 2 45 2 4" xfId="14605"/>
    <cellStyle name="Обычный 2 45 2 5" xfId="14604"/>
    <cellStyle name="Обычный 2 45 2 6" xfId="14603"/>
    <cellStyle name="Обычный 2 45 3" xfId="14602"/>
    <cellStyle name="Обычный 2 45 4" xfId="14601"/>
    <cellStyle name="Обычный 2 45 5" xfId="14600"/>
    <cellStyle name="Обычный 2 45 6" xfId="14599"/>
    <cellStyle name="Обычный 2 45 7" xfId="14598"/>
    <cellStyle name="Обычный 2 45 8" xfId="14597"/>
    <cellStyle name="Обычный 2 46" xfId="14596"/>
    <cellStyle name="Обычный 2 46 2" xfId="14595"/>
    <cellStyle name="Обычный 2 46 2 2" xfId="14594"/>
    <cellStyle name="Обычный 2 46 2 3" xfId="14593"/>
    <cellStyle name="Обычный 2 46 2 4" xfId="14592"/>
    <cellStyle name="Обычный 2 46 2 5" xfId="14591"/>
    <cellStyle name="Обычный 2 46 2 6" xfId="14590"/>
    <cellStyle name="Обычный 2 46 3" xfId="14589"/>
    <cellStyle name="Обычный 2 46 4" xfId="14588"/>
    <cellStyle name="Обычный 2 46 5" xfId="14587"/>
    <cellStyle name="Обычный 2 46 6" xfId="14586"/>
    <cellStyle name="Обычный 2 46 7" xfId="14585"/>
    <cellStyle name="Обычный 2 46 8" xfId="14584"/>
    <cellStyle name="Обычный 2 47" xfId="14583"/>
    <cellStyle name="Обычный 2 47 2" xfId="14582"/>
    <cellStyle name="Обычный 2 47 2 2" xfId="14581"/>
    <cellStyle name="Обычный 2 47 2 3" xfId="14580"/>
    <cellStyle name="Обычный 2 47 2 4" xfId="14579"/>
    <cellStyle name="Обычный 2 47 2 5" xfId="14578"/>
    <cellStyle name="Обычный 2 47 2 6" xfId="14577"/>
    <cellStyle name="Обычный 2 47 3" xfId="14576"/>
    <cellStyle name="Обычный 2 47 4" xfId="14575"/>
    <cellStyle name="Обычный 2 47 5" xfId="14574"/>
    <cellStyle name="Обычный 2 47 6" xfId="14573"/>
    <cellStyle name="Обычный 2 47 7" xfId="14572"/>
    <cellStyle name="Обычный 2 47 8" xfId="14571"/>
    <cellStyle name="Обычный 2 48" xfId="14570"/>
    <cellStyle name="Обычный 2 48 2" xfId="14569"/>
    <cellStyle name="Обычный 2 48 2 2" xfId="14568"/>
    <cellStyle name="Обычный 2 48 2 3" xfId="14567"/>
    <cellStyle name="Обычный 2 48 2 4" xfId="14566"/>
    <cellStyle name="Обычный 2 48 2 5" xfId="14565"/>
    <cellStyle name="Обычный 2 48 2 6" xfId="14564"/>
    <cellStyle name="Обычный 2 48 3" xfId="14563"/>
    <cellStyle name="Обычный 2 48 4" xfId="14562"/>
    <cellStyle name="Обычный 2 48 5" xfId="14561"/>
    <cellStyle name="Обычный 2 48 6" xfId="14560"/>
    <cellStyle name="Обычный 2 48 7" xfId="14559"/>
    <cellStyle name="Обычный 2 48 8" xfId="14558"/>
    <cellStyle name="Обычный 2 49" xfId="14557"/>
    <cellStyle name="Обычный 2 49 2" xfId="14556"/>
    <cellStyle name="Обычный 2 49 2 2" xfId="14555"/>
    <cellStyle name="Обычный 2 49 2 3" xfId="14554"/>
    <cellStyle name="Обычный 2 49 2 4" xfId="14553"/>
    <cellStyle name="Обычный 2 49 2 5" xfId="14552"/>
    <cellStyle name="Обычный 2 49 2 6" xfId="14551"/>
    <cellStyle name="Обычный 2 49 3" xfId="14550"/>
    <cellStyle name="Обычный 2 49 4" xfId="14549"/>
    <cellStyle name="Обычный 2 49 5" xfId="14548"/>
    <cellStyle name="Обычный 2 49 6" xfId="14547"/>
    <cellStyle name="Обычный 2 49 7" xfId="14546"/>
    <cellStyle name="Обычный 2 49 8" xfId="14545"/>
    <cellStyle name="Обычный 2 5" xfId="14544"/>
    <cellStyle name="Обычный 2 5 10" xfId="14543"/>
    <cellStyle name="Обычный 2 5 11" xfId="14542"/>
    <cellStyle name="Обычный 2 5 12" xfId="14541"/>
    <cellStyle name="Обычный 2 5 13" xfId="14540"/>
    <cellStyle name="Обычный 2 5 14" xfId="14539"/>
    <cellStyle name="Обычный 2 5 2" xfId="14538"/>
    <cellStyle name="Обычный 2 5 2 2" xfId="14537"/>
    <cellStyle name="Обычный 2 5 2 3" xfId="14536"/>
    <cellStyle name="Обычный 2 5 2 4" xfId="14535"/>
    <cellStyle name="Обычный 2 5 2 5" xfId="14534"/>
    <cellStyle name="Обычный 2 5 2 6" xfId="14533"/>
    <cellStyle name="Обычный 2 5 3" xfId="14532"/>
    <cellStyle name="Обычный 2 5 4" xfId="14531"/>
    <cellStyle name="Обычный 2 5 5" xfId="14530"/>
    <cellStyle name="Обычный 2 5 6" xfId="14529"/>
    <cellStyle name="Обычный 2 5 7" xfId="14528"/>
    <cellStyle name="Обычный 2 5 8" xfId="14527"/>
    <cellStyle name="Обычный 2 5 9" xfId="14526"/>
    <cellStyle name="Обычный 2 50" xfId="14525"/>
    <cellStyle name="Обычный 2 50 2" xfId="14524"/>
    <cellStyle name="Обычный 2 50 2 2" xfId="14523"/>
    <cellStyle name="Обычный 2 50 2 3" xfId="14522"/>
    <cellStyle name="Обычный 2 50 2 4" xfId="14521"/>
    <cellStyle name="Обычный 2 50 2 5" xfId="14520"/>
    <cellStyle name="Обычный 2 50 2 6" xfId="14519"/>
    <cellStyle name="Обычный 2 50 3" xfId="14518"/>
    <cellStyle name="Обычный 2 50 4" xfId="14517"/>
    <cellStyle name="Обычный 2 50 5" xfId="14516"/>
    <cellStyle name="Обычный 2 50 6" xfId="14515"/>
    <cellStyle name="Обычный 2 50 7" xfId="14514"/>
    <cellStyle name="Обычный 2 50 8" xfId="14513"/>
    <cellStyle name="Обычный 2 51" xfId="14512"/>
    <cellStyle name="Обычный 2 51 2" xfId="14511"/>
    <cellStyle name="Обычный 2 51 2 2" xfId="14510"/>
    <cellStyle name="Обычный 2 51 2 3" xfId="14509"/>
    <cellStyle name="Обычный 2 51 2 4" xfId="14508"/>
    <cellStyle name="Обычный 2 51 2 5" xfId="14507"/>
    <cellStyle name="Обычный 2 51 2 6" xfId="14506"/>
    <cellStyle name="Обычный 2 51 3" xfId="14505"/>
    <cellStyle name="Обычный 2 51 4" xfId="14504"/>
    <cellStyle name="Обычный 2 51 5" xfId="14503"/>
    <cellStyle name="Обычный 2 51 6" xfId="14502"/>
    <cellStyle name="Обычный 2 51 7" xfId="14501"/>
    <cellStyle name="Обычный 2 51 8" xfId="14500"/>
    <cellStyle name="Обычный 2 52" xfId="14499"/>
    <cellStyle name="Обычный 2 52 2" xfId="14498"/>
    <cellStyle name="Обычный 2 52 2 2" xfId="14497"/>
    <cellStyle name="Обычный 2 52 2 3" xfId="14496"/>
    <cellStyle name="Обычный 2 52 2 4" xfId="14495"/>
    <cellStyle name="Обычный 2 52 2 5" xfId="14494"/>
    <cellStyle name="Обычный 2 52 2 6" xfId="14493"/>
    <cellStyle name="Обычный 2 52 3" xfId="14492"/>
    <cellStyle name="Обычный 2 52 4" xfId="14491"/>
    <cellStyle name="Обычный 2 52 5" xfId="14490"/>
    <cellStyle name="Обычный 2 52 6" xfId="14489"/>
    <cellStyle name="Обычный 2 52 7" xfId="14488"/>
    <cellStyle name="Обычный 2 52 8" xfId="14487"/>
    <cellStyle name="Обычный 2 53" xfId="14486"/>
    <cellStyle name="Обычный 2 53 2" xfId="14485"/>
    <cellStyle name="Обычный 2 53 2 2" xfId="14484"/>
    <cellStyle name="Обычный 2 53 2 3" xfId="14483"/>
    <cellStyle name="Обычный 2 53 2 4" xfId="14482"/>
    <cellStyle name="Обычный 2 53 2 5" xfId="14481"/>
    <cellStyle name="Обычный 2 53 2 6" xfId="14480"/>
    <cellStyle name="Обычный 2 53 3" xfId="14479"/>
    <cellStyle name="Обычный 2 53 4" xfId="14478"/>
    <cellStyle name="Обычный 2 53 5" xfId="14477"/>
    <cellStyle name="Обычный 2 53 6" xfId="14476"/>
    <cellStyle name="Обычный 2 53 7" xfId="14475"/>
    <cellStyle name="Обычный 2 53 8" xfId="14474"/>
    <cellStyle name="Обычный 2 54" xfId="14473"/>
    <cellStyle name="Обычный 2 54 2" xfId="14472"/>
    <cellStyle name="Обычный 2 54 2 2" xfId="14471"/>
    <cellStyle name="Обычный 2 54 2 3" xfId="14470"/>
    <cellStyle name="Обычный 2 54 2 4" xfId="14469"/>
    <cellStyle name="Обычный 2 54 2 5" xfId="14468"/>
    <cellStyle name="Обычный 2 54 2 6" xfId="14467"/>
    <cellStyle name="Обычный 2 54 3" xfId="14466"/>
    <cellStyle name="Обычный 2 54 4" xfId="14465"/>
    <cellStyle name="Обычный 2 54 5" xfId="14464"/>
    <cellStyle name="Обычный 2 54 6" xfId="14463"/>
    <cellStyle name="Обычный 2 54 7" xfId="14462"/>
    <cellStyle name="Обычный 2 54 8" xfId="14461"/>
    <cellStyle name="Обычный 2 55" xfId="14460"/>
    <cellStyle name="Обычный 2 55 2" xfId="14459"/>
    <cellStyle name="Обычный 2 55 2 2" xfId="14458"/>
    <cellStyle name="Обычный 2 55 2 3" xfId="14457"/>
    <cellStyle name="Обычный 2 55 2 4" xfId="14456"/>
    <cellStyle name="Обычный 2 55 2 5" xfId="14455"/>
    <cellStyle name="Обычный 2 55 2 6" xfId="14454"/>
    <cellStyle name="Обычный 2 55 3" xfId="14453"/>
    <cellStyle name="Обычный 2 55 4" xfId="14452"/>
    <cellStyle name="Обычный 2 55 5" xfId="14451"/>
    <cellStyle name="Обычный 2 55 6" xfId="14450"/>
    <cellStyle name="Обычный 2 55 7" xfId="14449"/>
    <cellStyle name="Обычный 2 55 8" xfId="14448"/>
    <cellStyle name="Обычный 2 56" xfId="14447"/>
    <cellStyle name="Обычный 2 56 2" xfId="14446"/>
    <cellStyle name="Обычный 2 56 2 2" xfId="14445"/>
    <cellStyle name="Обычный 2 56 2 3" xfId="14444"/>
    <cellStyle name="Обычный 2 56 2 4" xfId="14443"/>
    <cellStyle name="Обычный 2 56 2 5" xfId="14442"/>
    <cellStyle name="Обычный 2 56 2 6" xfId="14441"/>
    <cellStyle name="Обычный 2 56 3" xfId="14440"/>
    <cellStyle name="Обычный 2 56 4" xfId="14439"/>
    <cellStyle name="Обычный 2 56 5" xfId="14438"/>
    <cellStyle name="Обычный 2 56 6" xfId="14437"/>
    <cellStyle name="Обычный 2 56 7" xfId="14436"/>
    <cellStyle name="Обычный 2 56 8" xfId="14435"/>
    <cellStyle name="Обычный 2 57" xfId="14434"/>
    <cellStyle name="Обычный 2 57 2" xfId="14433"/>
    <cellStyle name="Обычный 2 57 2 2" xfId="14432"/>
    <cellStyle name="Обычный 2 57 2 3" xfId="14431"/>
    <cellStyle name="Обычный 2 57 2 4" xfId="14430"/>
    <cellStyle name="Обычный 2 57 2 5" xfId="14429"/>
    <cellStyle name="Обычный 2 57 2 6" xfId="14428"/>
    <cellStyle name="Обычный 2 57 3" xfId="14427"/>
    <cellStyle name="Обычный 2 57 4" xfId="14426"/>
    <cellStyle name="Обычный 2 57 5" xfId="14425"/>
    <cellStyle name="Обычный 2 57 6" xfId="14424"/>
    <cellStyle name="Обычный 2 57 7" xfId="14423"/>
    <cellStyle name="Обычный 2 57 8" xfId="14422"/>
    <cellStyle name="Обычный 2 58" xfId="14421"/>
    <cellStyle name="Обычный 2 58 2" xfId="14420"/>
    <cellStyle name="Обычный 2 58 2 2" xfId="14419"/>
    <cellStyle name="Обычный 2 58 2 3" xfId="14418"/>
    <cellStyle name="Обычный 2 58 2 4" xfId="14417"/>
    <cellStyle name="Обычный 2 58 2 5" xfId="14416"/>
    <cellStyle name="Обычный 2 58 2 6" xfId="14415"/>
    <cellStyle name="Обычный 2 58 3" xfId="14414"/>
    <cellStyle name="Обычный 2 58 4" xfId="14413"/>
    <cellStyle name="Обычный 2 58 5" xfId="14412"/>
    <cellStyle name="Обычный 2 58 6" xfId="14411"/>
    <cellStyle name="Обычный 2 58 7" xfId="14410"/>
    <cellStyle name="Обычный 2 58 8" xfId="14409"/>
    <cellStyle name="Обычный 2 59" xfId="14408"/>
    <cellStyle name="Обычный 2 59 2" xfId="14407"/>
    <cellStyle name="Обычный 2 59 2 2" xfId="14406"/>
    <cellStyle name="Обычный 2 59 2 3" xfId="14405"/>
    <cellStyle name="Обычный 2 59 2 4" xfId="14404"/>
    <cellStyle name="Обычный 2 59 2 5" xfId="14403"/>
    <cellStyle name="Обычный 2 59 2 6" xfId="14402"/>
    <cellStyle name="Обычный 2 59 3" xfId="14401"/>
    <cellStyle name="Обычный 2 59 4" xfId="14400"/>
    <cellStyle name="Обычный 2 59 5" xfId="14399"/>
    <cellStyle name="Обычный 2 59 6" xfId="14398"/>
    <cellStyle name="Обычный 2 59 7" xfId="14397"/>
    <cellStyle name="Обычный 2 59 8" xfId="14396"/>
    <cellStyle name="Обычный 2 6" xfId="14395"/>
    <cellStyle name="Обычный 2 6 10" xfId="14394"/>
    <cellStyle name="Обычный 2 6 11" xfId="14393"/>
    <cellStyle name="Обычный 2 6 12" xfId="14392"/>
    <cellStyle name="Обычный 2 6 13" xfId="14391"/>
    <cellStyle name="Обычный 2 6 14" xfId="14390"/>
    <cellStyle name="Обычный 2 6 2" xfId="14389"/>
    <cellStyle name="Обычный 2 6 2 2" xfId="14388"/>
    <cellStyle name="Обычный 2 6 2 3" xfId="14387"/>
    <cellStyle name="Обычный 2 6 2 4" xfId="14386"/>
    <cellStyle name="Обычный 2 6 2 5" xfId="14385"/>
    <cellStyle name="Обычный 2 6 2 6" xfId="14384"/>
    <cellStyle name="Обычный 2 6 3" xfId="14383"/>
    <cellStyle name="Обычный 2 6 4" xfId="14382"/>
    <cellStyle name="Обычный 2 6 5" xfId="14381"/>
    <cellStyle name="Обычный 2 6 6" xfId="14380"/>
    <cellStyle name="Обычный 2 6 7" xfId="14379"/>
    <cellStyle name="Обычный 2 6 8" xfId="14378"/>
    <cellStyle name="Обычный 2 6 9" xfId="14377"/>
    <cellStyle name="Обычный 2 60" xfId="14376"/>
    <cellStyle name="Обычный 2 60 2" xfId="14375"/>
    <cellStyle name="Обычный 2 60 2 2" xfId="14374"/>
    <cellStyle name="Обычный 2 60 2 3" xfId="14373"/>
    <cellStyle name="Обычный 2 60 2 4" xfId="14372"/>
    <cellStyle name="Обычный 2 60 2 5" xfId="14371"/>
    <cellStyle name="Обычный 2 60 2 6" xfId="14370"/>
    <cellStyle name="Обычный 2 60 3" xfId="14369"/>
    <cellStyle name="Обычный 2 60 4" xfId="14368"/>
    <cellStyle name="Обычный 2 60 5" xfId="14367"/>
    <cellStyle name="Обычный 2 60 6" xfId="14366"/>
    <cellStyle name="Обычный 2 60 7" xfId="14365"/>
    <cellStyle name="Обычный 2 60 8" xfId="14364"/>
    <cellStyle name="Обычный 2 61" xfId="14363"/>
    <cellStyle name="Обычный 2 61 2" xfId="14362"/>
    <cellStyle name="Обычный 2 61 2 2" xfId="14361"/>
    <cellStyle name="Обычный 2 61 2 3" xfId="14360"/>
    <cellStyle name="Обычный 2 61 2 4" xfId="14359"/>
    <cellStyle name="Обычный 2 61 2 5" xfId="14358"/>
    <cellStyle name="Обычный 2 61 2 6" xfId="14357"/>
    <cellStyle name="Обычный 2 61 3" xfId="14356"/>
    <cellStyle name="Обычный 2 61 4" xfId="14355"/>
    <cellStyle name="Обычный 2 61 5" xfId="14354"/>
    <cellStyle name="Обычный 2 61 6" xfId="14353"/>
    <cellStyle name="Обычный 2 61 7" xfId="14352"/>
    <cellStyle name="Обычный 2 61 8" xfId="14351"/>
    <cellStyle name="Обычный 2 62" xfId="14350"/>
    <cellStyle name="Обычный 2 62 2" xfId="14349"/>
    <cellStyle name="Обычный 2 62 2 2" xfId="14348"/>
    <cellStyle name="Обычный 2 62 2 3" xfId="14347"/>
    <cellStyle name="Обычный 2 62 2 4" xfId="14346"/>
    <cellStyle name="Обычный 2 62 2 5" xfId="14345"/>
    <cellStyle name="Обычный 2 62 2 6" xfId="14344"/>
    <cellStyle name="Обычный 2 62 3" xfId="14343"/>
    <cellStyle name="Обычный 2 62 4" xfId="14342"/>
    <cellStyle name="Обычный 2 62 5" xfId="14341"/>
    <cellStyle name="Обычный 2 62 6" xfId="14340"/>
    <cellStyle name="Обычный 2 62 7" xfId="14339"/>
    <cellStyle name="Обычный 2 62 8" xfId="14338"/>
    <cellStyle name="Обычный 2 63" xfId="14337"/>
    <cellStyle name="Обычный 2 63 2" xfId="14336"/>
    <cellStyle name="Обычный 2 63 2 2" xfId="14335"/>
    <cellStyle name="Обычный 2 63 2 3" xfId="14334"/>
    <cellStyle name="Обычный 2 63 2 4" xfId="14333"/>
    <cellStyle name="Обычный 2 63 2 5" xfId="14332"/>
    <cellStyle name="Обычный 2 63 2 6" xfId="14331"/>
    <cellStyle name="Обычный 2 63 3" xfId="14330"/>
    <cellStyle name="Обычный 2 63 4" xfId="14329"/>
    <cellStyle name="Обычный 2 63 5" xfId="14328"/>
    <cellStyle name="Обычный 2 63 6" xfId="14327"/>
    <cellStyle name="Обычный 2 63 7" xfId="14326"/>
    <cellStyle name="Обычный 2 63 8" xfId="14325"/>
    <cellStyle name="Обычный 2 64" xfId="14324"/>
    <cellStyle name="Обычный 2 64 2" xfId="14323"/>
    <cellStyle name="Обычный 2 64 2 2" xfId="14322"/>
    <cellStyle name="Обычный 2 64 2 3" xfId="14321"/>
    <cellStyle name="Обычный 2 64 2 4" xfId="14320"/>
    <cellStyle name="Обычный 2 64 2 5" xfId="14319"/>
    <cellStyle name="Обычный 2 64 2 6" xfId="14318"/>
    <cellStyle name="Обычный 2 64 3" xfId="14317"/>
    <cellStyle name="Обычный 2 64 4" xfId="14316"/>
    <cellStyle name="Обычный 2 64 5" xfId="14315"/>
    <cellStyle name="Обычный 2 64 6" xfId="14314"/>
    <cellStyle name="Обычный 2 64 7" xfId="14313"/>
    <cellStyle name="Обычный 2 64 8" xfId="14312"/>
    <cellStyle name="Обычный 2 65" xfId="14311"/>
    <cellStyle name="Обычный 2 65 2" xfId="14310"/>
    <cellStyle name="Обычный 2 65 2 2" xfId="14309"/>
    <cellStyle name="Обычный 2 65 2 3" xfId="14308"/>
    <cellStyle name="Обычный 2 65 2 4" xfId="14307"/>
    <cellStyle name="Обычный 2 65 2 5" xfId="14306"/>
    <cellStyle name="Обычный 2 65 2 6" xfId="14305"/>
    <cellStyle name="Обычный 2 65 3" xfId="14304"/>
    <cellStyle name="Обычный 2 65 4" xfId="14303"/>
    <cellStyle name="Обычный 2 65 5" xfId="14302"/>
    <cellStyle name="Обычный 2 65 6" xfId="14301"/>
    <cellStyle name="Обычный 2 65 7" xfId="14300"/>
    <cellStyle name="Обычный 2 65 8" xfId="14299"/>
    <cellStyle name="Обычный 2 66" xfId="14298"/>
    <cellStyle name="Обычный 2 66 2" xfId="14297"/>
    <cellStyle name="Обычный 2 66 2 2" xfId="14296"/>
    <cellStyle name="Обычный 2 66 2 3" xfId="14295"/>
    <cellStyle name="Обычный 2 66 2 4" xfId="14294"/>
    <cellStyle name="Обычный 2 66 2 5" xfId="14293"/>
    <cellStyle name="Обычный 2 66 2 6" xfId="14292"/>
    <cellStyle name="Обычный 2 66 3" xfId="14291"/>
    <cellStyle name="Обычный 2 66 4" xfId="14290"/>
    <cellStyle name="Обычный 2 66 5" xfId="14289"/>
    <cellStyle name="Обычный 2 66 6" xfId="14288"/>
    <cellStyle name="Обычный 2 66 7" xfId="14287"/>
    <cellStyle name="Обычный 2 66 8" xfId="14286"/>
    <cellStyle name="Обычный 2 67" xfId="14285"/>
    <cellStyle name="Обычный 2 67 2" xfId="14284"/>
    <cellStyle name="Обычный 2 67 2 2" xfId="14283"/>
    <cellStyle name="Обычный 2 67 2 3" xfId="14282"/>
    <cellStyle name="Обычный 2 67 2 4" xfId="14281"/>
    <cellStyle name="Обычный 2 67 2 5" xfId="14280"/>
    <cellStyle name="Обычный 2 67 2 6" xfId="14279"/>
    <cellStyle name="Обычный 2 67 3" xfId="14278"/>
    <cellStyle name="Обычный 2 67 4" xfId="14277"/>
    <cellStyle name="Обычный 2 67 5" xfId="14276"/>
    <cellStyle name="Обычный 2 67 6" xfId="14275"/>
    <cellStyle name="Обычный 2 67 7" xfId="14274"/>
    <cellStyle name="Обычный 2 67 8" xfId="14273"/>
    <cellStyle name="Обычный 2 68" xfId="14272"/>
    <cellStyle name="Обычный 2 68 2" xfId="14271"/>
    <cellStyle name="Обычный 2 68 2 2" xfId="14270"/>
    <cellStyle name="Обычный 2 68 2 3" xfId="14269"/>
    <cellStyle name="Обычный 2 68 2 4" xfId="14268"/>
    <cellStyle name="Обычный 2 68 2 5" xfId="14267"/>
    <cellStyle name="Обычный 2 68 2 6" xfId="14266"/>
    <cellStyle name="Обычный 2 68 3" xfId="14265"/>
    <cellStyle name="Обычный 2 68 4" xfId="14264"/>
    <cellStyle name="Обычный 2 68 5" xfId="14263"/>
    <cellStyle name="Обычный 2 68 6" xfId="14262"/>
    <cellStyle name="Обычный 2 68 7" xfId="14261"/>
    <cellStyle name="Обычный 2 68 8" xfId="14260"/>
    <cellStyle name="Обычный 2 69" xfId="14259"/>
    <cellStyle name="Обычный 2 69 2" xfId="14258"/>
    <cellStyle name="Обычный 2 69 2 2" xfId="14257"/>
    <cellStyle name="Обычный 2 69 2 3" xfId="14256"/>
    <cellStyle name="Обычный 2 69 2 4" xfId="14255"/>
    <cellStyle name="Обычный 2 69 2 5" xfId="14254"/>
    <cellStyle name="Обычный 2 69 2 6" xfId="14253"/>
    <cellStyle name="Обычный 2 69 3" xfId="14252"/>
    <cellStyle name="Обычный 2 69 4" xfId="14251"/>
    <cellStyle name="Обычный 2 69 5" xfId="14250"/>
    <cellStyle name="Обычный 2 69 6" xfId="14249"/>
    <cellStyle name="Обычный 2 69 7" xfId="14248"/>
    <cellStyle name="Обычный 2 69 8" xfId="14247"/>
    <cellStyle name="Обычный 2 7" xfId="14246"/>
    <cellStyle name="Обычный 2 7 2" xfId="14245"/>
    <cellStyle name="Обычный 2 7 2 2" xfId="14244"/>
    <cellStyle name="Обычный 2 7 2 3" xfId="14243"/>
    <cellStyle name="Обычный 2 7 2 4" xfId="14242"/>
    <cellStyle name="Обычный 2 7 2 5" xfId="14241"/>
    <cellStyle name="Обычный 2 7 2 6" xfId="14240"/>
    <cellStyle name="Обычный 2 7 3" xfId="14239"/>
    <cellStyle name="Обычный 2 7 4" xfId="14238"/>
    <cellStyle name="Обычный 2 7 5" xfId="14237"/>
    <cellStyle name="Обычный 2 7 6" xfId="14236"/>
    <cellStyle name="Обычный 2 7 7" xfId="14235"/>
    <cellStyle name="Обычный 2 7 8" xfId="14234"/>
    <cellStyle name="Обычный 2 70" xfId="14233"/>
    <cellStyle name="Обычный 2 70 2" xfId="14232"/>
    <cellStyle name="Обычный 2 70 2 2" xfId="14231"/>
    <cellStyle name="Обычный 2 70 2 3" xfId="14230"/>
    <cellStyle name="Обычный 2 70 2 4" xfId="14229"/>
    <cellStyle name="Обычный 2 70 2 5" xfId="14228"/>
    <cellStyle name="Обычный 2 70 2 6" xfId="14227"/>
    <cellStyle name="Обычный 2 70 3" xfId="14226"/>
    <cellStyle name="Обычный 2 70 4" xfId="14225"/>
    <cellStyle name="Обычный 2 70 5" xfId="14224"/>
    <cellStyle name="Обычный 2 70 6" xfId="14223"/>
    <cellStyle name="Обычный 2 70 7" xfId="14222"/>
    <cellStyle name="Обычный 2 70 8" xfId="14221"/>
    <cellStyle name="Обычный 2 71" xfId="14220"/>
    <cellStyle name="Обычный 2 71 2" xfId="14219"/>
    <cellStyle name="Обычный 2 71 2 2" xfId="14218"/>
    <cellStyle name="Обычный 2 71 2 3" xfId="14217"/>
    <cellStyle name="Обычный 2 71 2 4" xfId="14216"/>
    <cellStyle name="Обычный 2 71 2 5" xfId="14215"/>
    <cellStyle name="Обычный 2 71 2 6" xfId="14214"/>
    <cellStyle name="Обычный 2 71 3" xfId="14213"/>
    <cellStyle name="Обычный 2 71 4" xfId="14212"/>
    <cellStyle name="Обычный 2 71 5" xfId="14211"/>
    <cellStyle name="Обычный 2 71 6" xfId="14210"/>
    <cellStyle name="Обычный 2 71 7" xfId="14209"/>
    <cellStyle name="Обычный 2 71 8" xfId="14208"/>
    <cellStyle name="Обычный 2 72" xfId="14207"/>
    <cellStyle name="Обычный 2 72 2" xfId="14206"/>
    <cellStyle name="Обычный 2 72 2 2" xfId="14205"/>
    <cellStyle name="Обычный 2 72 2 3" xfId="14204"/>
    <cellStyle name="Обычный 2 72 2 4" xfId="14203"/>
    <cellStyle name="Обычный 2 72 2 5" xfId="14202"/>
    <cellStyle name="Обычный 2 72 2 6" xfId="14201"/>
    <cellStyle name="Обычный 2 72 3" xfId="14200"/>
    <cellStyle name="Обычный 2 72 4" xfId="14199"/>
    <cellStyle name="Обычный 2 72 5" xfId="14198"/>
    <cellStyle name="Обычный 2 72 6" xfId="14197"/>
    <cellStyle name="Обычный 2 72 7" xfId="14196"/>
    <cellStyle name="Обычный 2 72 8" xfId="14195"/>
    <cellStyle name="Обычный 2 73" xfId="14194"/>
    <cellStyle name="Обычный 2 73 2" xfId="14193"/>
    <cellStyle name="Обычный 2 73 2 2" xfId="14192"/>
    <cellStyle name="Обычный 2 73 2 3" xfId="14191"/>
    <cellStyle name="Обычный 2 73 2 4" xfId="14190"/>
    <cellStyle name="Обычный 2 73 2 5" xfId="14189"/>
    <cellStyle name="Обычный 2 73 2 6" xfId="14188"/>
    <cellStyle name="Обычный 2 73 3" xfId="14187"/>
    <cellStyle name="Обычный 2 73 4" xfId="14186"/>
    <cellStyle name="Обычный 2 73 5" xfId="14185"/>
    <cellStyle name="Обычный 2 73 6" xfId="14184"/>
    <cellStyle name="Обычный 2 73 7" xfId="14183"/>
    <cellStyle name="Обычный 2 73 8" xfId="14182"/>
    <cellStyle name="Обычный 2 74" xfId="14181"/>
    <cellStyle name="Обычный 2 74 2" xfId="14180"/>
    <cellStyle name="Обычный 2 74 2 2" xfId="14179"/>
    <cellStyle name="Обычный 2 74 2 3" xfId="14178"/>
    <cellStyle name="Обычный 2 74 2 4" xfId="14177"/>
    <cellStyle name="Обычный 2 74 2 5" xfId="14176"/>
    <cellStyle name="Обычный 2 74 2 6" xfId="14175"/>
    <cellStyle name="Обычный 2 74 3" xfId="14174"/>
    <cellStyle name="Обычный 2 74 4" xfId="14173"/>
    <cellStyle name="Обычный 2 74 5" xfId="14172"/>
    <cellStyle name="Обычный 2 74 6" xfId="14171"/>
    <cellStyle name="Обычный 2 74 7" xfId="14170"/>
    <cellStyle name="Обычный 2 74 8" xfId="14169"/>
    <cellStyle name="Обычный 2 75" xfId="14168"/>
    <cellStyle name="Обычный 2 75 2" xfId="14167"/>
    <cellStyle name="Обычный 2 75 2 2" xfId="14166"/>
    <cellStyle name="Обычный 2 75 2 3" xfId="14165"/>
    <cellStyle name="Обычный 2 75 2 4" xfId="14164"/>
    <cellStyle name="Обычный 2 75 2 5" xfId="14163"/>
    <cellStyle name="Обычный 2 75 2 6" xfId="14162"/>
    <cellStyle name="Обычный 2 75 3" xfId="14161"/>
    <cellStyle name="Обычный 2 75 4" xfId="14160"/>
    <cellStyle name="Обычный 2 75 5" xfId="14159"/>
    <cellStyle name="Обычный 2 75 6" xfId="14158"/>
    <cellStyle name="Обычный 2 75 7" xfId="14157"/>
    <cellStyle name="Обычный 2 75 8" xfId="14156"/>
    <cellStyle name="Обычный 2 76" xfId="14155"/>
    <cellStyle name="Обычный 2 76 2" xfId="14154"/>
    <cellStyle name="Обычный 2 76 2 2" xfId="14153"/>
    <cellStyle name="Обычный 2 76 2 3" xfId="14152"/>
    <cellStyle name="Обычный 2 76 2 4" xfId="14151"/>
    <cellStyle name="Обычный 2 76 2 5" xfId="14150"/>
    <cellStyle name="Обычный 2 76 2 6" xfId="14149"/>
    <cellStyle name="Обычный 2 76 3" xfId="14148"/>
    <cellStyle name="Обычный 2 76 4" xfId="14147"/>
    <cellStyle name="Обычный 2 76 5" xfId="14146"/>
    <cellStyle name="Обычный 2 76 6" xfId="14145"/>
    <cellStyle name="Обычный 2 76 7" xfId="14144"/>
    <cellStyle name="Обычный 2 76 8" xfId="14143"/>
    <cellStyle name="Обычный 2 77" xfId="14142"/>
    <cellStyle name="Обычный 2 77 2" xfId="14141"/>
    <cellStyle name="Обычный 2 77 2 2" xfId="14140"/>
    <cellStyle name="Обычный 2 77 2 3" xfId="14139"/>
    <cellStyle name="Обычный 2 77 2 4" xfId="14138"/>
    <cellStyle name="Обычный 2 77 2 5" xfId="14137"/>
    <cellStyle name="Обычный 2 77 2 6" xfId="14136"/>
    <cellStyle name="Обычный 2 77 3" xfId="14135"/>
    <cellStyle name="Обычный 2 77 4" xfId="14134"/>
    <cellStyle name="Обычный 2 77 5" xfId="14133"/>
    <cellStyle name="Обычный 2 77 6" xfId="14132"/>
    <cellStyle name="Обычный 2 77 7" xfId="14131"/>
    <cellStyle name="Обычный 2 77 8" xfId="14130"/>
    <cellStyle name="Обычный 2 78" xfId="14129"/>
    <cellStyle name="Обычный 2 78 2" xfId="14128"/>
    <cellStyle name="Обычный 2 78 2 2" xfId="14127"/>
    <cellStyle name="Обычный 2 78 2 3" xfId="14126"/>
    <cellStyle name="Обычный 2 78 2 4" xfId="14125"/>
    <cellStyle name="Обычный 2 78 2 5" xfId="14124"/>
    <cellStyle name="Обычный 2 78 2 6" xfId="14123"/>
    <cellStyle name="Обычный 2 78 3" xfId="14122"/>
    <cellStyle name="Обычный 2 78 4" xfId="14121"/>
    <cellStyle name="Обычный 2 78 5" xfId="14120"/>
    <cellStyle name="Обычный 2 78 6" xfId="14119"/>
    <cellStyle name="Обычный 2 78 7" xfId="14118"/>
    <cellStyle name="Обычный 2 78 8" xfId="14117"/>
    <cellStyle name="Обычный 2 79" xfId="14116"/>
    <cellStyle name="Обычный 2 79 2" xfId="14115"/>
    <cellStyle name="Обычный 2 79 2 2" xfId="14114"/>
    <cellStyle name="Обычный 2 79 2 3" xfId="14113"/>
    <cellStyle name="Обычный 2 79 2 4" xfId="14112"/>
    <cellStyle name="Обычный 2 79 2 5" xfId="14111"/>
    <cellStyle name="Обычный 2 79 2 6" xfId="14110"/>
    <cellStyle name="Обычный 2 79 3" xfId="14109"/>
    <cellStyle name="Обычный 2 79 4" xfId="14108"/>
    <cellStyle name="Обычный 2 79 5" xfId="14107"/>
    <cellStyle name="Обычный 2 79 6" xfId="14106"/>
    <cellStyle name="Обычный 2 79 7" xfId="14105"/>
    <cellStyle name="Обычный 2 79 8" xfId="14104"/>
    <cellStyle name="Обычный 2 8" xfId="14103"/>
    <cellStyle name="Обычный 2 8 2" xfId="14102"/>
    <cellStyle name="Обычный 2 8 2 2" xfId="14101"/>
    <cellStyle name="Обычный 2 8 2 3" xfId="14100"/>
    <cellStyle name="Обычный 2 8 2 4" xfId="14099"/>
    <cellStyle name="Обычный 2 8 2 5" xfId="14098"/>
    <cellStyle name="Обычный 2 8 2 6" xfId="14097"/>
    <cellStyle name="Обычный 2 8 3" xfId="14096"/>
    <cellStyle name="Обычный 2 8 4" xfId="14095"/>
    <cellStyle name="Обычный 2 8 5" xfId="14094"/>
    <cellStyle name="Обычный 2 8 6" xfId="14093"/>
    <cellStyle name="Обычный 2 8 7" xfId="14092"/>
    <cellStyle name="Обычный 2 8 8" xfId="14091"/>
    <cellStyle name="Обычный 2 80" xfId="14090"/>
    <cellStyle name="Обычный 2 80 2" xfId="14089"/>
    <cellStyle name="Обычный 2 80 2 2" xfId="14088"/>
    <cellStyle name="Обычный 2 80 2 3" xfId="14087"/>
    <cellStyle name="Обычный 2 80 2 4" xfId="14086"/>
    <cellStyle name="Обычный 2 80 2 5" xfId="14085"/>
    <cellStyle name="Обычный 2 80 2 6" xfId="14084"/>
    <cellStyle name="Обычный 2 80 3" xfId="14083"/>
    <cellStyle name="Обычный 2 80 4" xfId="14082"/>
    <cellStyle name="Обычный 2 80 5" xfId="14081"/>
    <cellStyle name="Обычный 2 80 6" xfId="14080"/>
    <cellStyle name="Обычный 2 80 7" xfId="14079"/>
    <cellStyle name="Обычный 2 80 8" xfId="14078"/>
    <cellStyle name="Обычный 2 81" xfId="14077"/>
    <cellStyle name="Обычный 2 81 2" xfId="14076"/>
    <cellStyle name="Обычный 2 81 2 2" xfId="14075"/>
    <cellStyle name="Обычный 2 81 2 3" xfId="14074"/>
    <cellStyle name="Обычный 2 81 2 4" xfId="14073"/>
    <cellStyle name="Обычный 2 81 2 5" xfId="14072"/>
    <cellStyle name="Обычный 2 81 2 6" xfId="14071"/>
    <cellStyle name="Обычный 2 81 3" xfId="14070"/>
    <cellStyle name="Обычный 2 81 4" xfId="14069"/>
    <cellStyle name="Обычный 2 81 5" xfId="14068"/>
    <cellStyle name="Обычный 2 81 6" xfId="14067"/>
    <cellStyle name="Обычный 2 81 7" xfId="14066"/>
    <cellStyle name="Обычный 2 81 8" xfId="14065"/>
    <cellStyle name="Обычный 2 82" xfId="14064"/>
    <cellStyle name="Обычный 2 82 2" xfId="14063"/>
    <cellStyle name="Обычный 2 82 2 2" xfId="14062"/>
    <cellStyle name="Обычный 2 82 2 3" xfId="14061"/>
    <cellStyle name="Обычный 2 82 2 4" xfId="14060"/>
    <cellStyle name="Обычный 2 82 2 5" xfId="14059"/>
    <cellStyle name="Обычный 2 82 2 6" xfId="14058"/>
    <cellStyle name="Обычный 2 82 3" xfId="14057"/>
    <cellStyle name="Обычный 2 82 4" xfId="14056"/>
    <cellStyle name="Обычный 2 82 5" xfId="14055"/>
    <cellStyle name="Обычный 2 82 6" xfId="14054"/>
    <cellStyle name="Обычный 2 82 7" xfId="14053"/>
    <cellStyle name="Обычный 2 82 8" xfId="14052"/>
    <cellStyle name="Обычный 2 83" xfId="14051"/>
    <cellStyle name="Обычный 2 83 2" xfId="14050"/>
    <cellStyle name="Обычный 2 83 2 2" xfId="14049"/>
    <cellStyle name="Обычный 2 83 2 3" xfId="14048"/>
    <cellStyle name="Обычный 2 83 2 4" xfId="14047"/>
    <cellStyle name="Обычный 2 83 2 5" xfId="14046"/>
    <cellStyle name="Обычный 2 83 2 6" xfId="14045"/>
    <cellStyle name="Обычный 2 83 3" xfId="14044"/>
    <cellStyle name="Обычный 2 83 4" xfId="14043"/>
    <cellStyle name="Обычный 2 83 5" xfId="14042"/>
    <cellStyle name="Обычный 2 83 6" xfId="14041"/>
    <cellStyle name="Обычный 2 83 7" xfId="14040"/>
    <cellStyle name="Обычный 2 83 8" xfId="14039"/>
    <cellStyle name="Обычный 2 84" xfId="14038"/>
    <cellStyle name="Обычный 2 84 2" xfId="14037"/>
    <cellStyle name="Обычный 2 84 2 2" xfId="14036"/>
    <cellStyle name="Обычный 2 84 2 3" xfId="14035"/>
    <cellStyle name="Обычный 2 84 2 4" xfId="14034"/>
    <cellStyle name="Обычный 2 84 2 5" xfId="14033"/>
    <cellStyle name="Обычный 2 84 2 6" xfId="14032"/>
    <cellStyle name="Обычный 2 84 3" xfId="14031"/>
    <cellStyle name="Обычный 2 84 4" xfId="14030"/>
    <cellStyle name="Обычный 2 84 5" xfId="14029"/>
    <cellStyle name="Обычный 2 84 6" xfId="14028"/>
    <cellStyle name="Обычный 2 84 7" xfId="14027"/>
    <cellStyle name="Обычный 2 84 8" xfId="14026"/>
    <cellStyle name="Обычный 2 85" xfId="14025"/>
    <cellStyle name="Обычный 2 85 2" xfId="14024"/>
    <cellStyle name="Обычный 2 85 2 2" xfId="14023"/>
    <cellStyle name="Обычный 2 85 2 3" xfId="14022"/>
    <cellStyle name="Обычный 2 85 2 4" xfId="14021"/>
    <cellStyle name="Обычный 2 85 2 5" xfId="14020"/>
    <cellStyle name="Обычный 2 85 2 6" xfId="14019"/>
    <cellStyle name="Обычный 2 85 3" xfId="14018"/>
    <cellStyle name="Обычный 2 85 4" xfId="14017"/>
    <cellStyle name="Обычный 2 85 5" xfId="14016"/>
    <cellStyle name="Обычный 2 85 6" xfId="14015"/>
    <cellStyle name="Обычный 2 85 7" xfId="14014"/>
    <cellStyle name="Обычный 2 85 8" xfId="14013"/>
    <cellStyle name="Обычный 2 86" xfId="14012"/>
    <cellStyle name="Обычный 2 86 2" xfId="14011"/>
    <cellStyle name="Обычный 2 86 2 2" xfId="14010"/>
    <cellStyle name="Обычный 2 86 2 3" xfId="14009"/>
    <cellStyle name="Обычный 2 86 2 4" xfId="14008"/>
    <cellStyle name="Обычный 2 86 2 5" xfId="14007"/>
    <cellStyle name="Обычный 2 86 2 6" xfId="14006"/>
    <cellStyle name="Обычный 2 86 3" xfId="14005"/>
    <cellStyle name="Обычный 2 86 4" xfId="14004"/>
    <cellStyle name="Обычный 2 86 5" xfId="14003"/>
    <cellStyle name="Обычный 2 86 6" xfId="14002"/>
    <cellStyle name="Обычный 2 86 7" xfId="14001"/>
    <cellStyle name="Обычный 2 86 8" xfId="14000"/>
    <cellStyle name="Обычный 2 87" xfId="13999"/>
    <cellStyle name="Обычный 2 87 2" xfId="13998"/>
    <cellStyle name="Обычный 2 87 2 2" xfId="13997"/>
    <cellStyle name="Обычный 2 87 2 3" xfId="13996"/>
    <cellStyle name="Обычный 2 87 2 4" xfId="13995"/>
    <cellStyle name="Обычный 2 87 2 5" xfId="13994"/>
    <cellStyle name="Обычный 2 87 2 6" xfId="13993"/>
    <cellStyle name="Обычный 2 87 3" xfId="13992"/>
    <cellStyle name="Обычный 2 87 4" xfId="13991"/>
    <cellStyle name="Обычный 2 87 5" xfId="13990"/>
    <cellStyle name="Обычный 2 87 6" xfId="13989"/>
    <cellStyle name="Обычный 2 87 7" xfId="13988"/>
    <cellStyle name="Обычный 2 87 8" xfId="13987"/>
    <cellStyle name="Обычный 2 88" xfId="13986"/>
    <cellStyle name="Обычный 2 88 2" xfId="13985"/>
    <cellStyle name="Обычный 2 88 2 2" xfId="13984"/>
    <cellStyle name="Обычный 2 88 2 3" xfId="13983"/>
    <cellStyle name="Обычный 2 88 2 4" xfId="13982"/>
    <cellStyle name="Обычный 2 88 2 5" xfId="13981"/>
    <cellStyle name="Обычный 2 88 2 6" xfId="13980"/>
    <cellStyle name="Обычный 2 88 3" xfId="13979"/>
    <cellStyle name="Обычный 2 88 4" xfId="13978"/>
    <cellStyle name="Обычный 2 88 5" xfId="13977"/>
    <cellStyle name="Обычный 2 88 6" xfId="13976"/>
    <cellStyle name="Обычный 2 88 7" xfId="13975"/>
    <cellStyle name="Обычный 2 88 8" xfId="13974"/>
    <cellStyle name="Обычный 2 89" xfId="13973"/>
    <cellStyle name="Обычный 2 89 2" xfId="13972"/>
    <cellStyle name="Обычный 2 89 2 2" xfId="13971"/>
    <cellStyle name="Обычный 2 89 2 3" xfId="13970"/>
    <cellStyle name="Обычный 2 89 2 4" xfId="13969"/>
    <cellStyle name="Обычный 2 89 2 5" xfId="13968"/>
    <cellStyle name="Обычный 2 89 2 6" xfId="13967"/>
    <cellStyle name="Обычный 2 89 3" xfId="13966"/>
    <cellStyle name="Обычный 2 89 4" xfId="13965"/>
    <cellStyle name="Обычный 2 89 5" xfId="13964"/>
    <cellStyle name="Обычный 2 89 6" xfId="13963"/>
    <cellStyle name="Обычный 2 89 7" xfId="13962"/>
    <cellStyle name="Обычный 2 89 8" xfId="13961"/>
    <cellStyle name="Обычный 2 9" xfId="13960"/>
    <cellStyle name="Обычный 2 9 2" xfId="13959"/>
    <cellStyle name="Обычный 2 9 2 2" xfId="13958"/>
    <cellStyle name="Обычный 2 9 2 3" xfId="13957"/>
    <cellStyle name="Обычный 2 9 2 4" xfId="13956"/>
    <cellStyle name="Обычный 2 9 2 5" xfId="13955"/>
    <cellStyle name="Обычный 2 9 2 6" xfId="13954"/>
    <cellStyle name="Обычный 2 9 3" xfId="13953"/>
    <cellStyle name="Обычный 2 9 4" xfId="13952"/>
    <cellStyle name="Обычный 2 9 5" xfId="13951"/>
    <cellStyle name="Обычный 2 9 6" xfId="13950"/>
    <cellStyle name="Обычный 2 9 7" xfId="13949"/>
    <cellStyle name="Обычный 2 9 8" xfId="13948"/>
    <cellStyle name="Обычный 2 90" xfId="13947"/>
    <cellStyle name="Обычный 2 90 2" xfId="13946"/>
    <cellStyle name="Обычный 2 90 2 2" xfId="13945"/>
    <cellStyle name="Обычный 2 90 2 3" xfId="13944"/>
    <cellStyle name="Обычный 2 90 2 4" xfId="13943"/>
    <cellStyle name="Обычный 2 90 2 5" xfId="13942"/>
    <cellStyle name="Обычный 2 90 2 6" xfId="13941"/>
    <cellStyle name="Обычный 2 90 3" xfId="13940"/>
    <cellStyle name="Обычный 2 90 4" xfId="13939"/>
    <cellStyle name="Обычный 2 90 5" xfId="13938"/>
    <cellStyle name="Обычный 2 90 6" xfId="13937"/>
    <cellStyle name="Обычный 2 90 7" xfId="13936"/>
    <cellStyle name="Обычный 2 90 8" xfId="13935"/>
    <cellStyle name="Обычный 2 91" xfId="13934"/>
    <cellStyle name="Обычный 2 91 2" xfId="13933"/>
    <cellStyle name="Обычный 2 91 2 2" xfId="13932"/>
    <cellStyle name="Обычный 2 91 2 3" xfId="13931"/>
    <cellStyle name="Обычный 2 91 2 4" xfId="13930"/>
    <cellStyle name="Обычный 2 91 2 5" xfId="13929"/>
    <cellStyle name="Обычный 2 91 2 6" xfId="13928"/>
    <cellStyle name="Обычный 2 91 3" xfId="13927"/>
    <cellStyle name="Обычный 2 91 4" xfId="13926"/>
    <cellStyle name="Обычный 2 91 5" xfId="13925"/>
    <cellStyle name="Обычный 2 91 6" xfId="13924"/>
    <cellStyle name="Обычный 2 91 7" xfId="13923"/>
    <cellStyle name="Обычный 2 91 8" xfId="13922"/>
    <cellStyle name="Обычный 2 92" xfId="13921"/>
    <cellStyle name="Обычный 2 92 2" xfId="13920"/>
    <cellStyle name="Обычный 2 92 2 2" xfId="13919"/>
    <cellStyle name="Обычный 2 92 2 3" xfId="13918"/>
    <cellStyle name="Обычный 2 92 2 4" xfId="13917"/>
    <cellStyle name="Обычный 2 92 2 5" xfId="13916"/>
    <cellStyle name="Обычный 2 92 2 6" xfId="13915"/>
    <cellStyle name="Обычный 2 92 3" xfId="13914"/>
    <cellStyle name="Обычный 2 92 4" xfId="13913"/>
    <cellStyle name="Обычный 2 92 5" xfId="13912"/>
    <cellStyle name="Обычный 2 92 6" xfId="13911"/>
    <cellStyle name="Обычный 2 92 7" xfId="13910"/>
    <cellStyle name="Обычный 2 92 8" xfId="13909"/>
    <cellStyle name="Обычный 2 93" xfId="13908"/>
    <cellStyle name="Обычный 2 93 2" xfId="13907"/>
    <cellStyle name="Обычный 2 93 2 2" xfId="13906"/>
    <cellStyle name="Обычный 2 93 2 3" xfId="13905"/>
    <cellStyle name="Обычный 2 93 2 4" xfId="13904"/>
    <cellStyle name="Обычный 2 93 2 5" xfId="13903"/>
    <cellStyle name="Обычный 2 93 2 6" xfId="13902"/>
    <cellStyle name="Обычный 2 93 3" xfId="13901"/>
    <cellStyle name="Обычный 2 93 4" xfId="13900"/>
    <cellStyle name="Обычный 2 93 5" xfId="13899"/>
    <cellStyle name="Обычный 2 93 6" xfId="13898"/>
    <cellStyle name="Обычный 2 93 7" xfId="13897"/>
    <cellStyle name="Обычный 2 93 8" xfId="13896"/>
    <cellStyle name="Обычный 2 94" xfId="13895"/>
    <cellStyle name="Обычный 2 94 2" xfId="13894"/>
    <cellStyle name="Обычный 2 94 2 2" xfId="13893"/>
    <cellStyle name="Обычный 2 94 2 3" xfId="13892"/>
    <cellStyle name="Обычный 2 94 2 4" xfId="13891"/>
    <cellStyle name="Обычный 2 94 2 5" xfId="13890"/>
    <cellStyle name="Обычный 2 94 2 6" xfId="13889"/>
    <cellStyle name="Обычный 2 94 3" xfId="13888"/>
    <cellStyle name="Обычный 2 94 4" xfId="13887"/>
    <cellStyle name="Обычный 2 94 5" xfId="13886"/>
    <cellStyle name="Обычный 2 94 6" xfId="13885"/>
    <cellStyle name="Обычный 2 94 7" xfId="13884"/>
    <cellStyle name="Обычный 2 94 8" xfId="13883"/>
    <cellStyle name="Обычный 2 95" xfId="13882"/>
    <cellStyle name="Обычный 2 95 2" xfId="13881"/>
    <cellStyle name="Обычный 2 95 2 2" xfId="13880"/>
    <cellStyle name="Обычный 2 95 2 3" xfId="13879"/>
    <cellStyle name="Обычный 2 95 2 4" xfId="13878"/>
    <cellStyle name="Обычный 2 95 2 5" xfId="13877"/>
    <cellStyle name="Обычный 2 95 2 6" xfId="13876"/>
    <cellStyle name="Обычный 2 95 3" xfId="13875"/>
    <cellStyle name="Обычный 2 95 4" xfId="13874"/>
    <cellStyle name="Обычный 2 95 5" xfId="13873"/>
    <cellStyle name="Обычный 2 95 6" xfId="13872"/>
    <cellStyle name="Обычный 2 95 7" xfId="13871"/>
    <cellStyle name="Обычный 2 95 8" xfId="13870"/>
    <cellStyle name="Обычный 2 96" xfId="13869"/>
    <cellStyle name="Обычный 2 96 2" xfId="13868"/>
    <cellStyle name="Обычный 2 96 2 2" xfId="13867"/>
    <cellStyle name="Обычный 2 96 2 3" xfId="13866"/>
    <cellStyle name="Обычный 2 96 2 4" xfId="13865"/>
    <cellStyle name="Обычный 2 96 2 5" xfId="13864"/>
    <cellStyle name="Обычный 2 96 2 6" xfId="13863"/>
    <cellStyle name="Обычный 2 96 3" xfId="13862"/>
    <cellStyle name="Обычный 2 96 4" xfId="13861"/>
    <cellStyle name="Обычный 2 96 5" xfId="13860"/>
    <cellStyle name="Обычный 2 96 6" xfId="13859"/>
    <cellStyle name="Обычный 2 96 7" xfId="13858"/>
    <cellStyle name="Обычный 2 96 8" xfId="13857"/>
    <cellStyle name="Обычный 2 97" xfId="13856"/>
    <cellStyle name="Обычный 2 97 2" xfId="13855"/>
    <cellStyle name="Обычный 2 97 2 2" xfId="13854"/>
    <cellStyle name="Обычный 2 97 2 3" xfId="13853"/>
    <cellStyle name="Обычный 2 97 2 4" xfId="13852"/>
    <cellStyle name="Обычный 2 97 2 5" xfId="13851"/>
    <cellStyle name="Обычный 2 97 2 6" xfId="13850"/>
    <cellStyle name="Обычный 2 97 3" xfId="13849"/>
    <cellStyle name="Обычный 2 97 4" xfId="13848"/>
    <cellStyle name="Обычный 2 97 5" xfId="13847"/>
    <cellStyle name="Обычный 2 97 6" xfId="13846"/>
    <cellStyle name="Обычный 2 97 7" xfId="13845"/>
    <cellStyle name="Обычный 2 97 8" xfId="13844"/>
    <cellStyle name="Обычный 2 98" xfId="13843"/>
    <cellStyle name="Обычный 2 98 2" xfId="13842"/>
    <cellStyle name="Обычный 2 98 2 2" xfId="13841"/>
    <cellStyle name="Обычный 2 98 2 3" xfId="13840"/>
    <cellStyle name="Обычный 2 98 2 4" xfId="13839"/>
    <cellStyle name="Обычный 2 98 2 5" xfId="13838"/>
    <cellStyle name="Обычный 2 98 2 6" xfId="13837"/>
    <cellStyle name="Обычный 2 98 3" xfId="13836"/>
    <cellStyle name="Обычный 2 98 4" xfId="13835"/>
    <cellStyle name="Обычный 2 98 5" xfId="13834"/>
    <cellStyle name="Обычный 2 98 6" xfId="13833"/>
    <cellStyle name="Обычный 2 98 7" xfId="13832"/>
    <cellStyle name="Обычный 2 98 8" xfId="13831"/>
    <cellStyle name="Обычный 2 99" xfId="13830"/>
    <cellStyle name="Обычный 2 99 2" xfId="13829"/>
    <cellStyle name="Обычный 2 99 2 2" xfId="13828"/>
    <cellStyle name="Обычный 2 99 2 3" xfId="13827"/>
    <cellStyle name="Обычный 2 99 2 4" xfId="13826"/>
    <cellStyle name="Обычный 2 99 2 5" xfId="13825"/>
    <cellStyle name="Обычный 2 99 2 6" xfId="13824"/>
    <cellStyle name="Обычный 2 99 3" xfId="13823"/>
    <cellStyle name="Обычный 2 99 4" xfId="13822"/>
    <cellStyle name="Обычный 2 99 5" xfId="13821"/>
    <cellStyle name="Обычный 2 99 6" xfId="13820"/>
    <cellStyle name="Обычный 2 99 7" xfId="13819"/>
    <cellStyle name="Обычный 2 99 8" xfId="13818"/>
    <cellStyle name="Обычный 20" xfId="44178"/>
    <cellStyle name="Обычный 20 2" xfId="13817"/>
    <cellStyle name="Обычный 20 2 10" xfId="13816"/>
    <cellStyle name="Обычный 20 2 11" xfId="13815"/>
    <cellStyle name="Обычный 20 2 12" xfId="13814"/>
    <cellStyle name="Обычный 20 2 2" xfId="13813"/>
    <cellStyle name="Обычный 20 2 2 2" xfId="13812"/>
    <cellStyle name="Обычный 20 2 2 3" xfId="13811"/>
    <cellStyle name="Обычный 20 2 2 4" xfId="13810"/>
    <cellStyle name="Обычный 20 2 2 5" xfId="13809"/>
    <cellStyle name="Обычный 20 2 2 6" xfId="13808"/>
    <cellStyle name="Обычный 20 2 2 7" xfId="13807"/>
    <cellStyle name="Обычный 20 2 3" xfId="13806"/>
    <cellStyle name="Обычный 20 2 3 2" xfId="13805"/>
    <cellStyle name="Обычный 20 2 3 3" xfId="13804"/>
    <cellStyle name="Обычный 20 2 3 4" xfId="13803"/>
    <cellStyle name="Обычный 20 2 3 5" xfId="13802"/>
    <cellStyle name="Обычный 20 2 3 6" xfId="13801"/>
    <cellStyle name="Обычный 20 2 3 7" xfId="13800"/>
    <cellStyle name="Обычный 20 2 4" xfId="13799"/>
    <cellStyle name="Обычный 20 2 5" xfId="13798"/>
    <cellStyle name="Обычный 20 2 6" xfId="13797"/>
    <cellStyle name="Обычный 20 2 7" xfId="13796"/>
    <cellStyle name="Обычный 20 2 8" xfId="13795"/>
    <cellStyle name="Обычный 20 2 9" xfId="13794"/>
    <cellStyle name="Обычный 20 3" xfId="13793"/>
    <cellStyle name="Обычный 20 3 2" xfId="13792"/>
    <cellStyle name="Обычный 20 3 3" xfId="13791"/>
    <cellStyle name="Обычный 20 3 4" xfId="13790"/>
    <cellStyle name="Обычный 20 3 5" xfId="13789"/>
    <cellStyle name="Обычный 20 3 6" xfId="13788"/>
    <cellStyle name="Обычный 20 3 7" xfId="13787"/>
    <cellStyle name="Обычный 20 4" xfId="13786"/>
    <cellStyle name="Обычный 20 4 2" xfId="13785"/>
    <cellStyle name="Обычный 20 4 3" xfId="13784"/>
    <cellStyle name="Обычный 20 4 4" xfId="13783"/>
    <cellStyle name="Обычный 20 4 5" xfId="13782"/>
    <cellStyle name="Обычный 20 4 6" xfId="13781"/>
    <cellStyle name="Обычный 20 4 7" xfId="13780"/>
    <cellStyle name="Обычный 20 5" xfId="13779"/>
    <cellStyle name="Обычный 20 6" xfId="13778"/>
    <cellStyle name="Обычный 20 7" xfId="13777"/>
    <cellStyle name="Обычный 20 8" xfId="13776"/>
    <cellStyle name="Обычный 21" xfId="44177"/>
    <cellStyle name="Обычный 21 2" xfId="13775"/>
    <cellStyle name="Обычный 21 2 10" xfId="13774"/>
    <cellStyle name="Обычный 21 2 11" xfId="13773"/>
    <cellStyle name="Обычный 21 2 12" xfId="13772"/>
    <cellStyle name="Обычный 21 2 2" xfId="13771"/>
    <cellStyle name="Обычный 21 2 2 2" xfId="13770"/>
    <cellStyle name="Обычный 21 2 2 3" xfId="13769"/>
    <cellStyle name="Обычный 21 2 2 4" xfId="13768"/>
    <cellStyle name="Обычный 21 2 2 5" xfId="13767"/>
    <cellStyle name="Обычный 21 2 2 6" xfId="13766"/>
    <cellStyle name="Обычный 21 2 2 7" xfId="13765"/>
    <cellStyle name="Обычный 21 2 3" xfId="13764"/>
    <cellStyle name="Обычный 21 2 3 2" xfId="13763"/>
    <cellStyle name="Обычный 21 2 3 3" xfId="13762"/>
    <cellStyle name="Обычный 21 2 3 4" xfId="13761"/>
    <cellStyle name="Обычный 21 2 3 5" xfId="13760"/>
    <cellStyle name="Обычный 21 2 3 6" xfId="13759"/>
    <cellStyle name="Обычный 21 2 3 7" xfId="13758"/>
    <cellStyle name="Обычный 21 2 4" xfId="13757"/>
    <cellStyle name="Обычный 21 2 5" xfId="13756"/>
    <cellStyle name="Обычный 21 2 6" xfId="13755"/>
    <cellStyle name="Обычный 21 2 7" xfId="13754"/>
    <cellStyle name="Обычный 21 2 8" xfId="13753"/>
    <cellStyle name="Обычный 21 2 9" xfId="13752"/>
    <cellStyle name="Обычный 21 3" xfId="13751"/>
    <cellStyle name="Обычный 21 3 2" xfId="13750"/>
    <cellStyle name="Обычный 21 3 3" xfId="13749"/>
    <cellStyle name="Обычный 21 3 4" xfId="13748"/>
    <cellStyle name="Обычный 21 3 5" xfId="13747"/>
    <cellStyle name="Обычный 21 3 6" xfId="13746"/>
    <cellStyle name="Обычный 21 3 7" xfId="13745"/>
    <cellStyle name="Обычный 21 4" xfId="13744"/>
    <cellStyle name="Обычный 21 4 2" xfId="13743"/>
    <cellStyle name="Обычный 21 4 3" xfId="13742"/>
    <cellStyle name="Обычный 21 4 4" xfId="13741"/>
    <cellStyle name="Обычный 21 4 5" xfId="13740"/>
    <cellStyle name="Обычный 21 4 6" xfId="13739"/>
    <cellStyle name="Обычный 21 4 7" xfId="13738"/>
    <cellStyle name="Обычный 21 5" xfId="13737"/>
    <cellStyle name="Обычный 21 6" xfId="13736"/>
    <cellStyle name="Обычный 21 7" xfId="13735"/>
    <cellStyle name="Обычный 21 8" xfId="13734"/>
    <cellStyle name="Обычный 22" xfId="44176"/>
    <cellStyle name="Обычный 22 2" xfId="13733"/>
    <cellStyle name="Обычный 22 2 10" xfId="13732"/>
    <cellStyle name="Обычный 22 2 11" xfId="13731"/>
    <cellStyle name="Обычный 22 2 12" xfId="13730"/>
    <cellStyle name="Обычный 22 2 2" xfId="13729"/>
    <cellStyle name="Обычный 22 2 2 2" xfId="13728"/>
    <cellStyle name="Обычный 22 2 2 3" xfId="13727"/>
    <cellStyle name="Обычный 22 2 2 4" xfId="13726"/>
    <cellStyle name="Обычный 22 2 2 5" xfId="13725"/>
    <cellStyle name="Обычный 22 2 2 6" xfId="13724"/>
    <cellStyle name="Обычный 22 2 2 7" xfId="13723"/>
    <cellStyle name="Обычный 22 2 3" xfId="13722"/>
    <cellStyle name="Обычный 22 2 4" xfId="13721"/>
    <cellStyle name="Обычный 22 2 5" xfId="13720"/>
    <cellStyle name="Обычный 22 2 6" xfId="13719"/>
    <cellStyle name="Обычный 22 2 7" xfId="13718"/>
    <cellStyle name="Обычный 22 2 8" xfId="13717"/>
    <cellStyle name="Обычный 22 2 9" xfId="13716"/>
    <cellStyle name="Обычный 22 3" xfId="13715"/>
    <cellStyle name="Обычный 22 3 2" xfId="13714"/>
    <cellStyle name="Обычный 22 3 3" xfId="13713"/>
    <cellStyle name="Обычный 22 3 4" xfId="13712"/>
    <cellStyle name="Обычный 22 3 5" xfId="13711"/>
    <cellStyle name="Обычный 22 3 6" xfId="13710"/>
    <cellStyle name="Обычный 22 3 7" xfId="13709"/>
    <cellStyle name="Обычный 22 4" xfId="13708"/>
    <cellStyle name="Обычный 22 4 2" xfId="13707"/>
    <cellStyle name="Обычный 22 4 3" xfId="13706"/>
    <cellStyle name="Обычный 22 4 4" xfId="13705"/>
    <cellStyle name="Обычный 22 4 5" xfId="13704"/>
    <cellStyle name="Обычный 22 4 6" xfId="13703"/>
    <cellStyle name="Обычный 22 4 7" xfId="13702"/>
    <cellStyle name="Обычный 22 5" xfId="13701"/>
    <cellStyle name="Обычный 22 6" xfId="13700"/>
    <cellStyle name="Обычный 22 7" xfId="13699"/>
    <cellStyle name="Обычный 22 8" xfId="13698"/>
    <cellStyle name="Обычный 23" xfId="44175"/>
    <cellStyle name="Обычный 23 2" xfId="13697"/>
    <cellStyle name="Обычный 23 2 10" xfId="13696"/>
    <cellStyle name="Обычный 23 2 11" xfId="13695"/>
    <cellStyle name="Обычный 23 2 12" xfId="13694"/>
    <cellStyle name="Обычный 23 2 2" xfId="13693"/>
    <cellStyle name="Обычный 23 2 3" xfId="13692"/>
    <cellStyle name="Обычный 23 2 4" xfId="13691"/>
    <cellStyle name="Обычный 23 2 5" xfId="13690"/>
    <cellStyle name="Обычный 23 2 6" xfId="13689"/>
    <cellStyle name="Обычный 23 2 7" xfId="13688"/>
    <cellStyle name="Обычный 23 2 8" xfId="13687"/>
    <cellStyle name="Обычный 23 2 9" xfId="13686"/>
    <cellStyle name="Обычный 23 3" xfId="13685"/>
    <cellStyle name="Обычный 23 3 2" xfId="13684"/>
    <cellStyle name="Обычный 23 3 3" xfId="13683"/>
    <cellStyle name="Обычный 23 3 4" xfId="13682"/>
    <cellStyle name="Обычный 23 3 5" xfId="13681"/>
    <cellStyle name="Обычный 23 3 6" xfId="13680"/>
    <cellStyle name="Обычный 23 3 7" xfId="13679"/>
    <cellStyle name="Обычный 23 4" xfId="13678"/>
    <cellStyle name="Обычный 23 5" xfId="13677"/>
    <cellStyle name="Обычный 23 6" xfId="13676"/>
    <cellStyle name="Обычный 23 7" xfId="13675"/>
    <cellStyle name="Обычный 23 8" xfId="13674"/>
    <cellStyle name="Обычный 24" xfId="44174"/>
    <cellStyle name="Обычный 24 2" xfId="13673"/>
    <cellStyle name="Обычный 24 2 10" xfId="13672"/>
    <cellStyle name="Обычный 24 2 11" xfId="13671"/>
    <cellStyle name="Обычный 24 2 12" xfId="13670"/>
    <cellStyle name="Обычный 24 2 2" xfId="13669"/>
    <cellStyle name="Обычный 24 2 3" xfId="13668"/>
    <cellStyle name="Обычный 24 2 4" xfId="13667"/>
    <cellStyle name="Обычный 24 2 5" xfId="13666"/>
    <cellStyle name="Обычный 24 2 6" xfId="13665"/>
    <cellStyle name="Обычный 24 2 7" xfId="13664"/>
    <cellStyle name="Обычный 24 2 8" xfId="13663"/>
    <cellStyle name="Обычный 24 2 9" xfId="13662"/>
    <cellStyle name="Обычный 24 3" xfId="13661"/>
    <cellStyle name="Обычный 24 3 2" xfId="13660"/>
    <cellStyle name="Обычный 24 3 3" xfId="13659"/>
    <cellStyle name="Обычный 24 3 4" xfId="13658"/>
    <cellStyle name="Обычный 24 3 5" xfId="13657"/>
    <cellStyle name="Обычный 24 3 6" xfId="13656"/>
    <cellStyle name="Обычный 24 3 7" xfId="13655"/>
    <cellStyle name="Обычный 24 4" xfId="13654"/>
    <cellStyle name="Обычный 24 5" xfId="13653"/>
    <cellStyle name="Обычный 24 6" xfId="13652"/>
    <cellStyle name="Обычный 24 7" xfId="13651"/>
    <cellStyle name="Обычный 24 8" xfId="13650"/>
    <cellStyle name="Обычный 25" xfId="44173"/>
    <cellStyle name="Обычный 25 2" xfId="13649"/>
    <cellStyle name="Обычный 25 2 10" xfId="13648"/>
    <cellStyle name="Обычный 25 2 11" xfId="13647"/>
    <cellStyle name="Обычный 25 2 12" xfId="13646"/>
    <cellStyle name="Обычный 25 2 2" xfId="13645"/>
    <cellStyle name="Обычный 25 2 3" xfId="13644"/>
    <cellStyle name="Обычный 25 2 4" xfId="13643"/>
    <cellStyle name="Обычный 25 2 5" xfId="13642"/>
    <cellStyle name="Обычный 25 2 6" xfId="13641"/>
    <cellStyle name="Обычный 25 2 7" xfId="13640"/>
    <cellStyle name="Обычный 25 2 8" xfId="13639"/>
    <cellStyle name="Обычный 25 2 9" xfId="13638"/>
    <cellStyle name="Обычный 25 3" xfId="13637"/>
    <cellStyle name="Обычный 25 4" xfId="13636"/>
    <cellStyle name="Обычный 25 5" xfId="13635"/>
    <cellStyle name="Обычный 25 6" xfId="13634"/>
    <cellStyle name="Обычный 25 7" xfId="13633"/>
    <cellStyle name="Обычный 25 8" xfId="13632"/>
    <cellStyle name="Обычный 26" xfId="44172"/>
    <cellStyle name="Обычный 26 2" xfId="13631"/>
    <cellStyle name="Обычный 26 3" xfId="13630"/>
    <cellStyle name="Обычный 26 4" xfId="13629"/>
    <cellStyle name="Обычный 26 5" xfId="13628"/>
    <cellStyle name="Обычный 26 6" xfId="13627"/>
    <cellStyle name="Обычный 26 7" xfId="13626"/>
    <cellStyle name="Обычный 27" xfId="44171"/>
    <cellStyle name="Обычный 27 2" xfId="13625"/>
    <cellStyle name="Обычный 27 3" xfId="13624"/>
    <cellStyle name="Обычный 27 4" xfId="13623"/>
    <cellStyle name="Обычный 27 5" xfId="13622"/>
    <cellStyle name="Обычный 27 6" xfId="13621"/>
    <cellStyle name="Обычный 27 7" xfId="13620"/>
    <cellStyle name="Обычный 28" xfId="44170"/>
    <cellStyle name="Обычный 28 2" xfId="13619"/>
    <cellStyle name="Обычный 29" xfId="44169"/>
    <cellStyle name="Обычный 29 2" xfId="13618"/>
    <cellStyle name="Обычный 3" xfId="44192"/>
    <cellStyle name="Обычный 3 10" xfId="13617"/>
    <cellStyle name="Обычный 3 10 2" xfId="13616"/>
    <cellStyle name="Обычный 3 11" xfId="13615"/>
    <cellStyle name="Обычный 3 11 2" xfId="13614"/>
    <cellStyle name="Обычный 3 12" xfId="13613"/>
    <cellStyle name="Обычный 3 12 2" xfId="13612"/>
    <cellStyle name="Обычный 3 13" xfId="13611"/>
    <cellStyle name="Обычный 3 13 2" xfId="13610"/>
    <cellStyle name="Обычный 3 14" xfId="13609"/>
    <cellStyle name="Обычный 3 14 2" xfId="13608"/>
    <cellStyle name="Обычный 3 15" xfId="13607"/>
    <cellStyle name="Обычный 3 15 2" xfId="13606"/>
    <cellStyle name="Обычный 3 16" xfId="13605"/>
    <cellStyle name="Обычный 3 16 2" xfId="13604"/>
    <cellStyle name="Обычный 3 17" xfId="13603"/>
    <cellStyle name="Обычный 3 17 2" xfId="13602"/>
    <cellStyle name="Обычный 3 18" xfId="13601"/>
    <cellStyle name="Обычный 3 18 2" xfId="13600"/>
    <cellStyle name="Обычный 3 19" xfId="13599"/>
    <cellStyle name="Обычный 3 2" xfId="13598"/>
    <cellStyle name="Обычный 3 2 10" xfId="13597"/>
    <cellStyle name="Обычный 3 2 11" xfId="13596"/>
    <cellStyle name="Обычный 3 2 12" xfId="13595"/>
    <cellStyle name="Обычный 3 2 2" xfId="13594"/>
    <cellStyle name="Обычный 3 2 3" xfId="13593"/>
    <cellStyle name="Обычный 3 2 4" xfId="13592"/>
    <cellStyle name="Обычный 3 2 5" xfId="13591"/>
    <cellStyle name="Обычный 3 2 6" xfId="13590"/>
    <cellStyle name="Обычный 3 2 7" xfId="13589"/>
    <cellStyle name="Обычный 3 2 8" xfId="13588"/>
    <cellStyle name="Обычный 3 2 9" xfId="13587"/>
    <cellStyle name="Обычный 3 3" xfId="13586"/>
    <cellStyle name="Обычный 3 3 2" xfId="13585"/>
    <cellStyle name="Обычный 3 3 2 2" xfId="13584"/>
    <cellStyle name="Обычный 3 3 2 3" xfId="13583"/>
    <cellStyle name="Обычный 3 3 2 4" xfId="13582"/>
    <cellStyle name="Обычный 3 3 2 5" xfId="13581"/>
    <cellStyle name="Обычный 3 3 2 6" xfId="13580"/>
    <cellStyle name="Обычный 3 3 2 7" xfId="13579"/>
    <cellStyle name="Обычный 3 3 3" xfId="13578"/>
    <cellStyle name="Обычный 3 3 4" xfId="13577"/>
    <cellStyle name="Обычный 3 3 5" xfId="13576"/>
    <cellStyle name="Обычный 3 3 6" xfId="13575"/>
    <cellStyle name="Обычный 3 3 7" xfId="13574"/>
    <cellStyle name="Обычный 3 4" xfId="13573"/>
    <cellStyle name="Обычный 3 4 2" xfId="13572"/>
    <cellStyle name="Обычный 3 4 2 2" xfId="13571"/>
    <cellStyle name="Обычный 3 4 2 2 2" xfId="13570"/>
    <cellStyle name="Обычный 3 4 2 3" xfId="13569"/>
    <cellStyle name="Обычный 3 4 3" xfId="13568"/>
    <cellStyle name="Обычный 3 4 3 2" xfId="13567"/>
    <cellStyle name="Обычный 3 4 4" xfId="13566"/>
    <cellStyle name="Обычный 3 4 5" xfId="13565"/>
    <cellStyle name="Обычный 3 4 6" xfId="13564"/>
    <cellStyle name="Обычный 3 4 7" xfId="13563"/>
    <cellStyle name="Обычный 3 4 8" xfId="13562"/>
    <cellStyle name="Обычный 3 4 9" xfId="13561"/>
    <cellStyle name="Обычный 3 5" xfId="13560"/>
    <cellStyle name="Обычный 3 5 2" xfId="13559"/>
    <cellStyle name="Обычный 3 5 2 2" xfId="13558"/>
    <cellStyle name="Обычный 3 5 2 2 2" xfId="13557"/>
    <cellStyle name="Обычный 3 5 2 3" xfId="13556"/>
    <cellStyle name="Обычный 3 5 3" xfId="13555"/>
    <cellStyle name="Обычный 3 5 3 2" xfId="13554"/>
    <cellStyle name="Обычный 3 5 4" xfId="13553"/>
    <cellStyle name="Обычный 3 6" xfId="13552"/>
    <cellStyle name="Обычный 3 6 2" xfId="13551"/>
    <cellStyle name="Обычный 3 6 2 2" xfId="13550"/>
    <cellStyle name="Обычный 3 6 3" xfId="13549"/>
    <cellStyle name="Обычный 3 7" xfId="13548"/>
    <cellStyle name="Обычный 3 7 2" xfId="13547"/>
    <cellStyle name="Обычный 3 8" xfId="13546"/>
    <cellStyle name="Обычный 3 8 2" xfId="13545"/>
    <cellStyle name="Обычный 3 9" xfId="13544"/>
    <cellStyle name="Обычный 3 9 2" xfId="13543"/>
    <cellStyle name="Обычный 30" xfId="44168"/>
    <cellStyle name="Обычный 31" xfId="44167"/>
    <cellStyle name="Обычный 31 2" xfId="13542"/>
    <cellStyle name="Обычный 32" xfId="44166"/>
    <cellStyle name="Обычный 32 2" xfId="13541"/>
    <cellStyle name="Обычный 33" xfId="44165"/>
    <cellStyle name="Обычный 33 2" xfId="13540"/>
    <cellStyle name="Обычный 34" xfId="44164"/>
    <cellStyle name="Обычный 34 2" xfId="13539"/>
    <cellStyle name="Обычный 35" xfId="44163"/>
    <cellStyle name="Обычный 35 2" xfId="13538"/>
    <cellStyle name="Обычный 36" xfId="44162"/>
    <cellStyle name="Обычный 36 2" xfId="13537"/>
    <cellStyle name="Обычный 37" xfId="44161"/>
    <cellStyle name="Обычный 37 2" xfId="13536"/>
    <cellStyle name="Обычный 38" xfId="44160"/>
    <cellStyle name="Обычный 38 2" xfId="13535"/>
    <cellStyle name="Обычный 39" xfId="44159"/>
    <cellStyle name="Обычный 39 2" xfId="13534"/>
    <cellStyle name="Обычный 4" xfId="44191"/>
    <cellStyle name="Обычный 4 10" xfId="13533"/>
    <cellStyle name="Обычный 4 10 2" xfId="13532"/>
    <cellStyle name="Обычный 4 11" xfId="13531"/>
    <cellStyle name="Обычный 4 11 2" xfId="13530"/>
    <cellStyle name="Обычный 4 12" xfId="13529"/>
    <cellStyle name="Обычный 4 12 2" xfId="13528"/>
    <cellStyle name="Обычный 4 13" xfId="13527"/>
    <cellStyle name="Обычный 4 13 2" xfId="13526"/>
    <cellStyle name="Обычный 4 14" xfId="13525"/>
    <cellStyle name="Обычный 4 14 2" xfId="13524"/>
    <cellStyle name="Обычный 4 15" xfId="13523"/>
    <cellStyle name="Обычный 4 15 2" xfId="13522"/>
    <cellStyle name="Обычный 4 16" xfId="13521"/>
    <cellStyle name="Обычный 4 16 2" xfId="13520"/>
    <cellStyle name="Обычный 4 17" xfId="13519"/>
    <cellStyle name="Обычный 4 17 2" xfId="13518"/>
    <cellStyle name="Обычный 4 18" xfId="13517"/>
    <cellStyle name="Обычный 4 18 2" xfId="13516"/>
    <cellStyle name="Обычный 4 19" xfId="13515"/>
    <cellStyle name="Обычный 4 2" xfId="13514"/>
    <cellStyle name="Обычный 4 2 10" xfId="7"/>
    <cellStyle name="Обычный 4 2 11" xfId="13513"/>
    <cellStyle name="Обычный 4 2 12" xfId="13512"/>
    <cellStyle name="Обычный 4 2 2" xfId="13511"/>
    <cellStyle name="Обычный 4 2 2 2" xfId="13510"/>
    <cellStyle name="Обычный 4 2 2 3" xfId="13509"/>
    <cellStyle name="Обычный 4 2 2 4" xfId="13508"/>
    <cellStyle name="Обычный 4 2 2 5" xfId="13507"/>
    <cellStyle name="Обычный 4 2 2 6" xfId="13506"/>
    <cellStyle name="Обычный 4 2 2 7" xfId="13505"/>
    <cellStyle name="Обычный 4 2 3" xfId="13504"/>
    <cellStyle name="Обычный 4 2 4" xfId="13503"/>
    <cellStyle name="Обычный 4 2 5" xfId="13502"/>
    <cellStyle name="Обычный 4 2 6" xfId="13501"/>
    <cellStyle name="Обычный 4 2 7" xfId="13500"/>
    <cellStyle name="Обычный 4 2 8" xfId="13499"/>
    <cellStyle name="Обычный 4 2 9" xfId="13498"/>
    <cellStyle name="Обычный 4 3" xfId="13497"/>
    <cellStyle name="Обычный 4 3 2" xfId="13496"/>
    <cellStyle name="Обычный 4 3 2 2" xfId="13495"/>
    <cellStyle name="Обычный 4 3 2 2 2" xfId="13494"/>
    <cellStyle name="Обычный 4 3 2 3" xfId="13493"/>
    <cellStyle name="Обычный 4 3 3" xfId="13492"/>
    <cellStyle name="Обычный 4 3 3 2" xfId="13491"/>
    <cellStyle name="Обычный 4 3 4" xfId="13490"/>
    <cellStyle name="Обычный 4 3 5" xfId="13489"/>
    <cellStyle name="Обычный 4 3 6" xfId="13488"/>
    <cellStyle name="Обычный 4 3 7" xfId="13487"/>
    <cellStyle name="Обычный 4 3 8" xfId="13486"/>
    <cellStyle name="Обычный 4 3 9" xfId="13485"/>
    <cellStyle name="Обычный 4 4" xfId="13484"/>
    <cellStyle name="Обычный 4 4 2" xfId="13483"/>
    <cellStyle name="Обычный 4 4 2 2" xfId="13482"/>
    <cellStyle name="Обычный 4 4 2 2 2" xfId="13481"/>
    <cellStyle name="Обычный 4 4 2 3" xfId="13480"/>
    <cellStyle name="Обычный 4 4 3" xfId="13479"/>
    <cellStyle name="Обычный 4 4 3 2" xfId="13478"/>
    <cellStyle name="Обычный 4 4 4" xfId="13477"/>
    <cellStyle name="Обычный 4 4 5" xfId="13476"/>
    <cellStyle name="Обычный 4 4 6" xfId="13475"/>
    <cellStyle name="Обычный 4 4 7" xfId="13474"/>
    <cellStyle name="Обычный 4 4 8" xfId="13473"/>
    <cellStyle name="Обычный 4 4 9" xfId="13472"/>
    <cellStyle name="Обычный 4 5" xfId="13471"/>
    <cellStyle name="Обычный 4 5 2" xfId="13470"/>
    <cellStyle name="Обычный 4 5 2 2" xfId="13469"/>
    <cellStyle name="Обычный 4 5 3" xfId="13468"/>
    <cellStyle name="Обычный 4 6" xfId="13467"/>
    <cellStyle name="Обычный 4 6 2" xfId="13466"/>
    <cellStyle name="Обычный 4 7" xfId="13465"/>
    <cellStyle name="Обычный 4 7 2" xfId="13464"/>
    <cellStyle name="Обычный 4 8" xfId="13463"/>
    <cellStyle name="Обычный 4 8 2" xfId="13462"/>
    <cellStyle name="Обычный 4 9" xfId="13461"/>
    <cellStyle name="Обычный 4 9 2" xfId="13460"/>
    <cellStyle name="Обычный 40" xfId="44158"/>
    <cellStyle name="Обычный 40 2" xfId="13459"/>
    <cellStyle name="Обычный 41" xfId="44157"/>
    <cellStyle name="Обычный 41 2" xfId="13458"/>
    <cellStyle name="Обычный 42" xfId="44156"/>
    <cellStyle name="Обычный 42 2" xfId="13457"/>
    <cellStyle name="Обычный 43" xfId="44155"/>
    <cellStyle name="Обычный 43 2" xfId="13456"/>
    <cellStyle name="Обычный 44" xfId="44154"/>
    <cellStyle name="Обычный 44 2" xfId="13455"/>
    <cellStyle name="Обычный 45" xfId="44153"/>
    <cellStyle name="Обычный 45 2" xfId="13454"/>
    <cellStyle name="Обычный 46" xfId="44152"/>
    <cellStyle name="Обычный 46 2" xfId="13453"/>
    <cellStyle name="Обычный 47" xfId="44151"/>
    <cellStyle name="Обычный 47 2" xfId="13452"/>
    <cellStyle name="Обычный 48" xfId="44150"/>
    <cellStyle name="Обычный 48 2" xfId="13451"/>
    <cellStyle name="Обычный 49" xfId="44149"/>
    <cellStyle name="Обычный 49 2" xfId="13450"/>
    <cellStyle name="Обычный 5" xfId="44190"/>
    <cellStyle name="Обычный 5 10" xfId="13449"/>
    <cellStyle name="Обычный 5 11" xfId="13448"/>
    <cellStyle name="Обычный 5 12" xfId="13447"/>
    <cellStyle name="Обычный 5 13" xfId="13446"/>
    <cellStyle name="Обычный 5 14" xfId="13445"/>
    <cellStyle name="Обычный 5 2" xfId="13444"/>
    <cellStyle name="Обычный 5 2 2" xfId="13443"/>
    <cellStyle name="Обычный 5 2 3" xfId="13442"/>
    <cellStyle name="Обычный 5 2 4" xfId="13441"/>
    <cellStyle name="Обычный 5 2 5" xfId="13440"/>
    <cellStyle name="Обычный 5 2 6" xfId="13439"/>
    <cellStyle name="Обычный 5 3" xfId="13438"/>
    <cellStyle name="Обычный 5 4" xfId="13437"/>
    <cellStyle name="Обычный 5 5" xfId="13436"/>
    <cellStyle name="Обычный 5 6" xfId="13435"/>
    <cellStyle name="Обычный 5 7" xfId="13434"/>
    <cellStyle name="Обычный 5 8" xfId="13433"/>
    <cellStyle name="Обычный 5 9" xfId="13432"/>
    <cellStyle name="Обычный 50" xfId="2"/>
    <cellStyle name="Обычный 50 2" xfId="13431"/>
    <cellStyle name="Обычный 51" xfId="44148"/>
    <cellStyle name="Обычный 51 2" xfId="13430"/>
    <cellStyle name="Обычный 52" xfId="44147"/>
    <cellStyle name="Обычный 52 2" xfId="13429"/>
    <cellStyle name="Обычный 53" xfId="44146"/>
    <cellStyle name="Обычный 53 2" xfId="13428"/>
    <cellStyle name="Обычный 54" xfId="44145"/>
    <cellStyle name="Обычный 54 2" xfId="13427"/>
    <cellStyle name="Обычный 55" xfId="44144"/>
    <cellStyle name="Обычный 55 2" xfId="13426"/>
    <cellStyle name="Обычный 56" xfId="44143"/>
    <cellStyle name="Обычный 56 2" xfId="13425"/>
    <cellStyle name="Обычный 57" xfId="44142"/>
    <cellStyle name="Обычный 57 2" xfId="13424"/>
    <cellStyle name="Обычный 58" xfId="44141"/>
    <cellStyle name="Обычный 58 2" xfId="13423"/>
    <cellStyle name="Обычный 59" xfId="44140"/>
    <cellStyle name="Обычный 59 2" xfId="13422"/>
    <cellStyle name="Обычный 6" xfId="5"/>
    <cellStyle name="Обычный 6 10" xfId="13421"/>
    <cellStyle name="Обычный 6 11" xfId="13420"/>
    <cellStyle name="Обычный 6 12" xfId="13419"/>
    <cellStyle name="Обычный 6 13" xfId="13418"/>
    <cellStyle name="Обычный 6 14" xfId="13417"/>
    <cellStyle name="Обычный 6 2" xfId="13416"/>
    <cellStyle name="Обычный 6 2 10" xfId="13415"/>
    <cellStyle name="Обычный 6 2 11" xfId="13414"/>
    <cellStyle name="Обычный 6 2 12" xfId="13413"/>
    <cellStyle name="Обычный 6 2 2" xfId="13412"/>
    <cellStyle name="Обычный 6 2 3" xfId="13411"/>
    <cellStyle name="Обычный 6 2 4" xfId="13410"/>
    <cellStyle name="Обычный 6 2 5" xfId="13409"/>
    <cellStyle name="Обычный 6 2 6" xfId="13408"/>
    <cellStyle name="Обычный 6 2 7" xfId="13407"/>
    <cellStyle name="Обычный 6 2 8" xfId="13406"/>
    <cellStyle name="Обычный 6 2 9" xfId="13405"/>
    <cellStyle name="Обычный 6 3" xfId="13404"/>
    <cellStyle name="Обычный 6 3 2" xfId="13403"/>
    <cellStyle name="Обычный 6 3 3" xfId="13402"/>
    <cellStyle name="Обычный 6 3 4" xfId="13401"/>
    <cellStyle name="Обычный 6 3 5" xfId="13400"/>
    <cellStyle name="Обычный 6 3 6" xfId="13399"/>
    <cellStyle name="Обычный 6 3 7" xfId="13398"/>
    <cellStyle name="Обычный 6 4" xfId="9"/>
    <cellStyle name="Обычный 6 4 2" xfId="13397"/>
    <cellStyle name="Обычный 6 4 3" xfId="13396"/>
    <cellStyle name="Обычный 6 4 4" xfId="13395"/>
    <cellStyle name="Обычный 6 4 5" xfId="13394"/>
    <cellStyle name="Обычный 6 4 6" xfId="13393"/>
    <cellStyle name="Обычный 6 4 7" xfId="13392"/>
    <cellStyle name="Обычный 6 5" xfId="13391"/>
    <cellStyle name="Обычный 6 6" xfId="13390"/>
    <cellStyle name="Обычный 6 7" xfId="13389"/>
    <cellStyle name="Обычный 6 8" xfId="13388"/>
    <cellStyle name="Обычный 6 9" xfId="13387"/>
    <cellStyle name="Обычный 60" xfId="44139"/>
    <cellStyle name="Обычный 60 2" xfId="13386"/>
    <cellStyle name="Обычный 61" xfId="44138"/>
    <cellStyle name="Обычный 61 2" xfId="13385"/>
    <cellStyle name="Обычный 62" xfId="44137"/>
    <cellStyle name="Обычный 62 2" xfId="13384"/>
    <cellStyle name="Обычный 63" xfId="44136"/>
    <cellStyle name="Обычный 63 2" xfId="13383"/>
    <cellStyle name="Обычный 64" xfId="44135"/>
    <cellStyle name="Обычный 64 2" xfId="13382"/>
    <cellStyle name="Обычный 65" xfId="44134"/>
    <cellStyle name="Обычный 65 2" xfId="13381"/>
    <cellStyle name="Обычный 66" xfId="44133"/>
    <cellStyle name="Обычный 66 2" xfId="13380"/>
    <cellStyle name="Обычный 67" xfId="44132"/>
    <cellStyle name="Обычный 68" xfId="44131"/>
    <cellStyle name="Обычный 69" xfId="44130"/>
    <cellStyle name="Обычный 7" xfId="44189"/>
    <cellStyle name="Обычный 7 10" xfId="13379"/>
    <cellStyle name="Обычный 7 11" xfId="13378"/>
    <cellStyle name="Обычный 7 12" xfId="13377"/>
    <cellStyle name="Обычный 7 13" xfId="13376"/>
    <cellStyle name="Обычный 7 14" xfId="13375"/>
    <cellStyle name="Обычный 7 2" xfId="13374"/>
    <cellStyle name="Обычный 7 2 10" xfId="13373"/>
    <cellStyle name="Обычный 7 2 11" xfId="13372"/>
    <cellStyle name="Обычный 7 2 12" xfId="13371"/>
    <cellStyle name="Обычный 7 2 2" xfId="13370"/>
    <cellStyle name="Обычный 7 2 3" xfId="13369"/>
    <cellStyle name="Обычный 7 2 4" xfId="13368"/>
    <cellStyle name="Обычный 7 2 5" xfId="13367"/>
    <cellStyle name="Обычный 7 2 6" xfId="13366"/>
    <cellStyle name="Обычный 7 2 7" xfId="13365"/>
    <cellStyle name="Обычный 7 2 8" xfId="13364"/>
    <cellStyle name="Обычный 7 2 9" xfId="13363"/>
    <cellStyle name="Обычный 7 3" xfId="13362"/>
    <cellStyle name="Обычный 7 3 2" xfId="13361"/>
    <cellStyle name="Обычный 7 3 3" xfId="13360"/>
    <cellStyle name="Обычный 7 3 4" xfId="13359"/>
    <cellStyle name="Обычный 7 3 5" xfId="13358"/>
    <cellStyle name="Обычный 7 3 6" xfId="13357"/>
    <cellStyle name="Обычный 7 3 7" xfId="13356"/>
    <cellStyle name="Обычный 7 4" xfId="13355"/>
    <cellStyle name="Обычный 7 4 2" xfId="13354"/>
    <cellStyle name="Обычный 7 4 3" xfId="13353"/>
    <cellStyle name="Обычный 7 4 4" xfId="13352"/>
    <cellStyle name="Обычный 7 4 5" xfId="13351"/>
    <cellStyle name="Обычный 7 4 6" xfId="13350"/>
    <cellStyle name="Обычный 7 4 7" xfId="13349"/>
    <cellStyle name="Обычный 7 5" xfId="13348"/>
    <cellStyle name="Обычный 7 6" xfId="13347"/>
    <cellStyle name="Обычный 7 7" xfId="13346"/>
    <cellStyle name="Обычный 7 8" xfId="13345"/>
    <cellStyle name="Обычный 7 9" xfId="13344"/>
    <cellStyle name="Обычный 70" xfId="39"/>
    <cellStyle name="Обычный 71" xfId="38"/>
    <cellStyle name="Обычный 72" xfId="37"/>
    <cellStyle name="Обычный 73" xfId="36"/>
    <cellStyle name="Обычный 74" xfId="35"/>
    <cellStyle name="Обычный 75" xfId="34"/>
    <cellStyle name="Обычный 76" xfId="33"/>
    <cellStyle name="Обычный 77" xfId="32"/>
    <cellStyle name="Обычный 78" xfId="31"/>
    <cellStyle name="Обычный 79" xfId="30"/>
    <cellStyle name="Обычный 8" xfId="13343"/>
    <cellStyle name="Обычный 8 10" xfId="13342"/>
    <cellStyle name="Обычный 8 11" xfId="13341"/>
    <cellStyle name="Обычный 8 12" xfId="13340"/>
    <cellStyle name="Обычный 8 13" xfId="13339"/>
    <cellStyle name="Обычный 8 14" xfId="13338"/>
    <cellStyle name="Обычный 8 2" xfId="13337"/>
    <cellStyle name="Обычный 8 2 10" xfId="13336"/>
    <cellStyle name="Обычный 8 2 11" xfId="13335"/>
    <cellStyle name="Обычный 8 2 12" xfId="13334"/>
    <cellStyle name="Обычный 8 2 2" xfId="13333"/>
    <cellStyle name="Обычный 8 2 3" xfId="13332"/>
    <cellStyle name="Обычный 8 2 4" xfId="13331"/>
    <cellStyle name="Обычный 8 2 5" xfId="13330"/>
    <cellStyle name="Обычный 8 2 6" xfId="13329"/>
    <cellStyle name="Обычный 8 2 7" xfId="13328"/>
    <cellStyle name="Обычный 8 2 8" xfId="13327"/>
    <cellStyle name="Обычный 8 2 9" xfId="13326"/>
    <cellStyle name="Обычный 8 3" xfId="13325"/>
    <cellStyle name="Обычный 8 3 2" xfId="13324"/>
    <cellStyle name="Обычный 8 3 3" xfId="13323"/>
    <cellStyle name="Обычный 8 3 4" xfId="13322"/>
    <cellStyle name="Обычный 8 3 5" xfId="13321"/>
    <cellStyle name="Обычный 8 3 6" xfId="13320"/>
    <cellStyle name="Обычный 8 3 7" xfId="13319"/>
    <cellStyle name="Обычный 8 4" xfId="13318"/>
    <cellStyle name="Обычный 8 4 2" xfId="13317"/>
    <cellStyle name="Обычный 8 4 3" xfId="13316"/>
    <cellStyle name="Обычный 8 4 4" xfId="13315"/>
    <cellStyle name="Обычный 8 4 5" xfId="13314"/>
    <cellStyle name="Обычный 8 4 6" xfId="13313"/>
    <cellStyle name="Обычный 8 4 7" xfId="13312"/>
    <cellStyle name="Обычный 8 5" xfId="13311"/>
    <cellStyle name="Обычный 8 6" xfId="13310"/>
    <cellStyle name="Обычный 8 7" xfId="13309"/>
    <cellStyle name="Обычный 8 8" xfId="13308"/>
    <cellStyle name="Обычный 8 9" xfId="13307"/>
    <cellStyle name="Обычный 80" xfId="29"/>
    <cellStyle name="Обычный 81" xfId="28"/>
    <cellStyle name="Обычный 82" xfId="27"/>
    <cellStyle name="Обычный 83" xfId="26"/>
    <cellStyle name="Обычный 84" xfId="25"/>
    <cellStyle name="Обычный 85" xfId="24"/>
    <cellStyle name="Обычный 86" xfId="23"/>
    <cellStyle name="Обычный 87" xfId="22"/>
    <cellStyle name="Обычный 88" xfId="21"/>
    <cellStyle name="Обычный 89" xfId="20"/>
    <cellStyle name="Обычный 9" xfId="44188"/>
    <cellStyle name="Обычный 9 10" xfId="13306"/>
    <cellStyle name="Обычный 9 11" xfId="13305"/>
    <cellStyle name="Обычный 9 12" xfId="13304"/>
    <cellStyle name="Обычный 9 13" xfId="13303"/>
    <cellStyle name="Обычный 9 14" xfId="13302"/>
    <cellStyle name="Обычный 9 2" xfId="13301"/>
    <cellStyle name="Обычный 9 2 10" xfId="13300"/>
    <cellStyle name="Обычный 9 2 11" xfId="13299"/>
    <cellStyle name="Обычный 9 2 12" xfId="13298"/>
    <cellStyle name="Обычный 9 2 2" xfId="13297"/>
    <cellStyle name="Обычный 9 2 3" xfId="13296"/>
    <cellStyle name="Обычный 9 2 4" xfId="13295"/>
    <cellStyle name="Обычный 9 2 5" xfId="13294"/>
    <cellStyle name="Обычный 9 2 6" xfId="13293"/>
    <cellStyle name="Обычный 9 2 7" xfId="13292"/>
    <cellStyle name="Обычный 9 2 8" xfId="13291"/>
    <cellStyle name="Обычный 9 2 9" xfId="13290"/>
    <cellStyle name="Обычный 9 3" xfId="13289"/>
    <cellStyle name="Обычный 9 3 2" xfId="13288"/>
    <cellStyle name="Обычный 9 3 3" xfId="13287"/>
    <cellStyle name="Обычный 9 3 4" xfId="13286"/>
    <cellStyle name="Обычный 9 3 5" xfId="13285"/>
    <cellStyle name="Обычный 9 3 6" xfId="13284"/>
    <cellStyle name="Обычный 9 3 7" xfId="13283"/>
    <cellStyle name="Обычный 9 4" xfId="13282"/>
    <cellStyle name="Обычный 9 4 2" xfId="13281"/>
    <cellStyle name="Обычный 9 4 3" xfId="13280"/>
    <cellStyle name="Обычный 9 4 4" xfId="13279"/>
    <cellStyle name="Обычный 9 4 5" xfId="13278"/>
    <cellStyle name="Обычный 9 4 6" xfId="13277"/>
    <cellStyle name="Обычный 9 4 7" xfId="13276"/>
    <cellStyle name="Обычный 9 5" xfId="13275"/>
    <cellStyle name="Обычный 9 6" xfId="13274"/>
    <cellStyle name="Обычный 9 7" xfId="13273"/>
    <cellStyle name="Обычный 9 8" xfId="13272"/>
    <cellStyle name="Обычный 9 9" xfId="13271"/>
    <cellStyle name="Обычный 90" xfId="19"/>
    <cellStyle name="Обычный 91" xfId="18"/>
    <cellStyle name="Обычный 92" xfId="17"/>
    <cellStyle name="Обычный 93" xfId="16"/>
    <cellStyle name="Обычный 94" xfId="15"/>
    <cellStyle name="Обычный 95" xfId="14"/>
    <cellStyle name="Обычный 96" xfId="13"/>
    <cellStyle name="Обычный 97" xfId="12"/>
    <cellStyle name="Обычный 98" xfId="44195"/>
    <cellStyle name="Обычный 99" xfId="44196"/>
    <cellStyle name="Плохой 10" xfId="13270"/>
    <cellStyle name="Плохой 10 2" xfId="13269"/>
    <cellStyle name="Плохой 10 2 2" xfId="13268"/>
    <cellStyle name="Плохой 10 2 3" xfId="13267"/>
    <cellStyle name="Плохой 10 2 4" xfId="13266"/>
    <cellStyle name="Плохой 10 2 5" xfId="13265"/>
    <cellStyle name="Плохой 10 2 6" xfId="13264"/>
    <cellStyle name="Плохой 10 3" xfId="13263"/>
    <cellStyle name="Плохой 10 4" xfId="13262"/>
    <cellStyle name="Плохой 10 5" xfId="13261"/>
    <cellStyle name="Плохой 10 6" xfId="13260"/>
    <cellStyle name="Плохой 10 7" xfId="13259"/>
    <cellStyle name="Плохой 10 8" xfId="13258"/>
    <cellStyle name="Плохой 100" xfId="13257"/>
    <cellStyle name="Плохой 100 2" xfId="13256"/>
    <cellStyle name="Плохой 100 2 2" xfId="13255"/>
    <cellStyle name="Плохой 100 2 3" xfId="13254"/>
    <cellStyle name="Плохой 100 2 4" xfId="13253"/>
    <cellStyle name="Плохой 100 2 5" xfId="13252"/>
    <cellStyle name="Плохой 100 2 6" xfId="13251"/>
    <cellStyle name="Плохой 100 3" xfId="13250"/>
    <cellStyle name="Плохой 100 4" xfId="13249"/>
    <cellStyle name="Плохой 100 5" xfId="13248"/>
    <cellStyle name="Плохой 100 6" xfId="13247"/>
    <cellStyle name="Плохой 100 7" xfId="13246"/>
    <cellStyle name="Плохой 100 8" xfId="13245"/>
    <cellStyle name="Плохой 101" xfId="13244"/>
    <cellStyle name="Плохой 101 2" xfId="13243"/>
    <cellStyle name="Плохой 101 2 2" xfId="13242"/>
    <cellStyle name="Плохой 101 2 3" xfId="13241"/>
    <cellStyle name="Плохой 101 2 4" xfId="13240"/>
    <cellStyle name="Плохой 101 2 5" xfId="13239"/>
    <cellStyle name="Плохой 101 2 6" xfId="13238"/>
    <cellStyle name="Плохой 101 3" xfId="13237"/>
    <cellStyle name="Плохой 101 4" xfId="13236"/>
    <cellStyle name="Плохой 101 5" xfId="13235"/>
    <cellStyle name="Плохой 101 6" xfId="13234"/>
    <cellStyle name="Плохой 101 7" xfId="13233"/>
    <cellStyle name="Плохой 101 8" xfId="13232"/>
    <cellStyle name="Плохой 102" xfId="13231"/>
    <cellStyle name="Плохой 102 2" xfId="13230"/>
    <cellStyle name="Плохой 102 2 2" xfId="13229"/>
    <cellStyle name="Плохой 102 2 3" xfId="13228"/>
    <cellStyle name="Плохой 102 2 4" xfId="13227"/>
    <cellStyle name="Плохой 102 2 5" xfId="13226"/>
    <cellStyle name="Плохой 102 2 6" xfId="13225"/>
    <cellStyle name="Плохой 102 3" xfId="13224"/>
    <cellStyle name="Плохой 102 4" xfId="13223"/>
    <cellStyle name="Плохой 102 5" xfId="13222"/>
    <cellStyle name="Плохой 102 6" xfId="13221"/>
    <cellStyle name="Плохой 102 7" xfId="13220"/>
    <cellStyle name="Плохой 102 8" xfId="13219"/>
    <cellStyle name="Плохой 103" xfId="13218"/>
    <cellStyle name="Плохой 103 2" xfId="13217"/>
    <cellStyle name="Плохой 103 2 2" xfId="13216"/>
    <cellStyle name="Плохой 103 2 3" xfId="13215"/>
    <cellStyle name="Плохой 103 2 4" xfId="13214"/>
    <cellStyle name="Плохой 103 2 5" xfId="13213"/>
    <cellStyle name="Плохой 103 2 6" xfId="13212"/>
    <cellStyle name="Плохой 103 3" xfId="13211"/>
    <cellStyle name="Плохой 103 4" xfId="13210"/>
    <cellStyle name="Плохой 103 5" xfId="13209"/>
    <cellStyle name="Плохой 103 6" xfId="13208"/>
    <cellStyle name="Плохой 103 7" xfId="13207"/>
    <cellStyle name="Плохой 103 8" xfId="13206"/>
    <cellStyle name="Плохой 104" xfId="13205"/>
    <cellStyle name="Плохой 104 2" xfId="13204"/>
    <cellStyle name="Плохой 104 2 2" xfId="13203"/>
    <cellStyle name="Плохой 104 2 3" xfId="13202"/>
    <cellStyle name="Плохой 104 2 4" xfId="13201"/>
    <cellStyle name="Плохой 104 2 5" xfId="13200"/>
    <cellStyle name="Плохой 104 2 6" xfId="13199"/>
    <cellStyle name="Плохой 104 3" xfId="13198"/>
    <cellStyle name="Плохой 104 4" xfId="13197"/>
    <cellStyle name="Плохой 104 5" xfId="13196"/>
    <cellStyle name="Плохой 104 6" xfId="13195"/>
    <cellStyle name="Плохой 104 7" xfId="13194"/>
    <cellStyle name="Плохой 104 8" xfId="13193"/>
    <cellStyle name="Плохой 105" xfId="13192"/>
    <cellStyle name="Плохой 105 2" xfId="13191"/>
    <cellStyle name="Плохой 105 2 2" xfId="13190"/>
    <cellStyle name="Плохой 105 2 3" xfId="13189"/>
    <cellStyle name="Плохой 105 2 4" xfId="13188"/>
    <cellStyle name="Плохой 105 2 5" xfId="13187"/>
    <cellStyle name="Плохой 105 2 6" xfId="13186"/>
    <cellStyle name="Плохой 105 3" xfId="13185"/>
    <cellStyle name="Плохой 105 4" xfId="13184"/>
    <cellStyle name="Плохой 105 5" xfId="13183"/>
    <cellStyle name="Плохой 105 6" xfId="13182"/>
    <cellStyle name="Плохой 105 7" xfId="13181"/>
    <cellStyle name="Плохой 105 8" xfId="13180"/>
    <cellStyle name="Плохой 106" xfId="13179"/>
    <cellStyle name="Плохой 106 2" xfId="13178"/>
    <cellStyle name="Плохой 106 2 2" xfId="13177"/>
    <cellStyle name="Плохой 106 2 3" xfId="13176"/>
    <cellStyle name="Плохой 106 2 4" xfId="13175"/>
    <cellStyle name="Плохой 106 2 5" xfId="13174"/>
    <cellStyle name="Плохой 106 2 6" xfId="13173"/>
    <cellStyle name="Плохой 106 3" xfId="13172"/>
    <cellStyle name="Плохой 106 4" xfId="13171"/>
    <cellStyle name="Плохой 106 5" xfId="13170"/>
    <cellStyle name="Плохой 106 6" xfId="13169"/>
    <cellStyle name="Плохой 106 7" xfId="13168"/>
    <cellStyle name="Плохой 106 8" xfId="13167"/>
    <cellStyle name="Плохой 107" xfId="13166"/>
    <cellStyle name="Плохой 107 2" xfId="13165"/>
    <cellStyle name="Плохой 107 2 2" xfId="13164"/>
    <cellStyle name="Плохой 107 2 3" xfId="13163"/>
    <cellStyle name="Плохой 107 2 4" xfId="13162"/>
    <cellStyle name="Плохой 107 2 5" xfId="13161"/>
    <cellStyle name="Плохой 107 2 6" xfId="13160"/>
    <cellStyle name="Плохой 107 3" xfId="13159"/>
    <cellStyle name="Плохой 107 4" xfId="13158"/>
    <cellStyle name="Плохой 107 5" xfId="13157"/>
    <cellStyle name="Плохой 107 6" xfId="13156"/>
    <cellStyle name="Плохой 107 7" xfId="13155"/>
    <cellStyle name="Плохой 107 8" xfId="13154"/>
    <cellStyle name="Плохой 108" xfId="13153"/>
    <cellStyle name="Плохой 108 2" xfId="13152"/>
    <cellStyle name="Плохой 108 2 2" xfId="13151"/>
    <cellStyle name="Плохой 108 2 3" xfId="13150"/>
    <cellStyle name="Плохой 108 2 4" xfId="13149"/>
    <cellStyle name="Плохой 108 2 5" xfId="13148"/>
    <cellStyle name="Плохой 108 2 6" xfId="13147"/>
    <cellStyle name="Плохой 108 3" xfId="13146"/>
    <cellStyle name="Плохой 108 4" xfId="13145"/>
    <cellStyle name="Плохой 108 5" xfId="13144"/>
    <cellStyle name="Плохой 108 6" xfId="13143"/>
    <cellStyle name="Плохой 108 7" xfId="13142"/>
    <cellStyle name="Плохой 108 8" xfId="13141"/>
    <cellStyle name="Плохой 109" xfId="13140"/>
    <cellStyle name="Плохой 109 2" xfId="13139"/>
    <cellStyle name="Плохой 109 2 2" xfId="13138"/>
    <cellStyle name="Плохой 109 2 3" xfId="13137"/>
    <cellStyle name="Плохой 109 2 4" xfId="13136"/>
    <cellStyle name="Плохой 109 2 5" xfId="13135"/>
    <cellStyle name="Плохой 109 2 6" xfId="13134"/>
    <cellStyle name="Плохой 109 3" xfId="13133"/>
    <cellStyle name="Плохой 109 4" xfId="13132"/>
    <cellStyle name="Плохой 109 5" xfId="13131"/>
    <cellStyle name="Плохой 109 6" xfId="13130"/>
    <cellStyle name="Плохой 109 7" xfId="13129"/>
    <cellStyle name="Плохой 109 8" xfId="13128"/>
    <cellStyle name="Плохой 11" xfId="13127"/>
    <cellStyle name="Плохой 11 2" xfId="13126"/>
    <cellStyle name="Плохой 11 2 2" xfId="13125"/>
    <cellStyle name="Плохой 11 2 3" xfId="13124"/>
    <cellStyle name="Плохой 11 2 4" xfId="13123"/>
    <cellStyle name="Плохой 11 2 5" xfId="13122"/>
    <cellStyle name="Плохой 11 2 6" xfId="13121"/>
    <cellStyle name="Плохой 11 3" xfId="13120"/>
    <cellStyle name="Плохой 11 4" xfId="13119"/>
    <cellStyle name="Плохой 11 5" xfId="13118"/>
    <cellStyle name="Плохой 11 6" xfId="13117"/>
    <cellStyle name="Плохой 11 7" xfId="13116"/>
    <cellStyle name="Плохой 11 8" xfId="13115"/>
    <cellStyle name="Плохой 110" xfId="13114"/>
    <cellStyle name="Плохой 110 2" xfId="13113"/>
    <cellStyle name="Плохой 110 2 2" xfId="13112"/>
    <cellStyle name="Плохой 110 2 3" xfId="13111"/>
    <cellStyle name="Плохой 110 2 4" xfId="13110"/>
    <cellStyle name="Плохой 110 2 5" xfId="13109"/>
    <cellStyle name="Плохой 110 2 6" xfId="13108"/>
    <cellStyle name="Плохой 110 3" xfId="13107"/>
    <cellStyle name="Плохой 110 4" xfId="13106"/>
    <cellStyle name="Плохой 110 5" xfId="13105"/>
    <cellStyle name="Плохой 110 6" xfId="13104"/>
    <cellStyle name="Плохой 110 7" xfId="13103"/>
    <cellStyle name="Плохой 110 8" xfId="13102"/>
    <cellStyle name="Плохой 111" xfId="13101"/>
    <cellStyle name="Плохой 111 2" xfId="13100"/>
    <cellStyle name="Плохой 111 2 2" xfId="13099"/>
    <cellStyle name="Плохой 111 2 3" xfId="13098"/>
    <cellStyle name="Плохой 111 2 4" xfId="13097"/>
    <cellStyle name="Плохой 111 2 5" xfId="13096"/>
    <cellStyle name="Плохой 111 2 6" xfId="13095"/>
    <cellStyle name="Плохой 111 3" xfId="13094"/>
    <cellStyle name="Плохой 111 4" xfId="13093"/>
    <cellStyle name="Плохой 111 5" xfId="13092"/>
    <cellStyle name="Плохой 111 6" xfId="13091"/>
    <cellStyle name="Плохой 111 7" xfId="13090"/>
    <cellStyle name="Плохой 111 8" xfId="13089"/>
    <cellStyle name="Плохой 112" xfId="13088"/>
    <cellStyle name="Плохой 112 2" xfId="13087"/>
    <cellStyle name="Плохой 112 2 2" xfId="13086"/>
    <cellStyle name="Плохой 112 2 3" xfId="13085"/>
    <cellStyle name="Плохой 112 2 4" xfId="13084"/>
    <cellStyle name="Плохой 112 2 5" xfId="13083"/>
    <cellStyle name="Плохой 112 2 6" xfId="13082"/>
    <cellStyle name="Плохой 112 3" xfId="13081"/>
    <cellStyle name="Плохой 112 4" xfId="13080"/>
    <cellStyle name="Плохой 112 5" xfId="13079"/>
    <cellStyle name="Плохой 112 6" xfId="13078"/>
    <cellStyle name="Плохой 112 7" xfId="13077"/>
    <cellStyle name="Плохой 112 8" xfId="13076"/>
    <cellStyle name="Плохой 113" xfId="13075"/>
    <cellStyle name="Плохой 113 2" xfId="13074"/>
    <cellStyle name="Плохой 113 2 2" xfId="13073"/>
    <cellStyle name="Плохой 113 2 3" xfId="13072"/>
    <cellStyle name="Плохой 113 2 4" xfId="13071"/>
    <cellStyle name="Плохой 113 2 5" xfId="13070"/>
    <cellStyle name="Плохой 113 2 6" xfId="13069"/>
    <cellStyle name="Плохой 113 3" xfId="13068"/>
    <cellStyle name="Плохой 113 4" xfId="13067"/>
    <cellStyle name="Плохой 113 5" xfId="13066"/>
    <cellStyle name="Плохой 113 6" xfId="13065"/>
    <cellStyle name="Плохой 113 7" xfId="13064"/>
    <cellStyle name="Плохой 113 8" xfId="13063"/>
    <cellStyle name="Плохой 114" xfId="13062"/>
    <cellStyle name="Плохой 114 2" xfId="13061"/>
    <cellStyle name="Плохой 114 2 2" xfId="13060"/>
    <cellStyle name="Плохой 114 2 3" xfId="13059"/>
    <cellStyle name="Плохой 114 2 4" xfId="13058"/>
    <cellStyle name="Плохой 114 2 5" xfId="13057"/>
    <cellStyle name="Плохой 114 2 6" xfId="13056"/>
    <cellStyle name="Плохой 114 3" xfId="13055"/>
    <cellStyle name="Плохой 114 4" xfId="13054"/>
    <cellStyle name="Плохой 114 5" xfId="13053"/>
    <cellStyle name="Плохой 114 6" xfId="13052"/>
    <cellStyle name="Плохой 114 7" xfId="13051"/>
    <cellStyle name="Плохой 114 8" xfId="13050"/>
    <cellStyle name="Плохой 115" xfId="13049"/>
    <cellStyle name="Плохой 115 2" xfId="13048"/>
    <cellStyle name="Плохой 115 2 2" xfId="13047"/>
    <cellStyle name="Плохой 115 2 3" xfId="13046"/>
    <cellStyle name="Плохой 115 2 4" xfId="13045"/>
    <cellStyle name="Плохой 115 2 5" xfId="13044"/>
    <cellStyle name="Плохой 115 2 6" xfId="13043"/>
    <cellStyle name="Плохой 115 3" xfId="13042"/>
    <cellStyle name="Плохой 115 4" xfId="13041"/>
    <cellStyle name="Плохой 115 5" xfId="13040"/>
    <cellStyle name="Плохой 115 6" xfId="13039"/>
    <cellStyle name="Плохой 115 7" xfId="13038"/>
    <cellStyle name="Плохой 115 8" xfId="13037"/>
    <cellStyle name="Плохой 116" xfId="13036"/>
    <cellStyle name="Плохой 116 2" xfId="13035"/>
    <cellStyle name="Плохой 116 2 2" xfId="13034"/>
    <cellStyle name="Плохой 116 2 3" xfId="13033"/>
    <cellStyle name="Плохой 116 2 4" xfId="13032"/>
    <cellStyle name="Плохой 116 2 5" xfId="13031"/>
    <cellStyle name="Плохой 116 2 6" xfId="13030"/>
    <cellStyle name="Плохой 116 3" xfId="13029"/>
    <cellStyle name="Плохой 116 4" xfId="13028"/>
    <cellStyle name="Плохой 116 5" xfId="13027"/>
    <cellStyle name="Плохой 116 6" xfId="13026"/>
    <cellStyle name="Плохой 116 7" xfId="13025"/>
    <cellStyle name="Плохой 116 8" xfId="13024"/>
    <cellStyle name="Плохой 117" xfId="13023"/>
    <cellStyle name="Плохой 117 2" xfId="13022"/>
    <cellStyle name="Плохой 117 2 2" xfId="13021"/>
    <cellStyle name="Плохой 117 2 3" xfId="13020"/>
    <cellStyle name="Плохой 117 2 4" xfId="13019"/>
    <cellStyle name="Плохой 117 2 5" xfId="13018"/>
    <cellStyle name="Плохой 117 2 6" xfId="13017"/>
    <cellStyle name="Плохой 117 3" xfId="13016"/>
    <cellStyle name="Плохой 117 4" xfId="13015"/>
    <cellStyle name="Плохой 117 5" xfId="13014"/>
    <cellStyle name="Плохой 117 6" xfId="13013"/>
    <cellStyle name="Плохой 117 7" xfId="13012"/>
    <cellStyle name="Плохой 117 8" xfId="13011"/>
    <cellStyle name="Плохой 118" xfId="13010"/>
    <cellStyle name="Плохой 118 2" xfId="13009"/>
    <cellStyle name="Плохой 118 2 2" xfId="13008"/>
    <cellStyle name="Плохой 118 2 3" xfId="13007"/>
    <cellStyle name="Плохой 118 2 4" xfId="13006"/>
    <cellStyle name="Плохой 118 2 5" xfId="13005"/>
    <cellStyle name="Плохой 118 2 6" xfId="13004"/>
    <cellStyle name="Плохой 118 3" xfId="13003"/>
    <cellStyle name="Плохой 118 4" xfId="13002"/>
    <cellStyle name="Плохой 118 5" xfId="13001"/>
    <cellStyle name="Плохой 118 6" xfId="13000"/>
    <cellStyle name="Плохой 118 7" xfId="12999"/>
    <cellStyle name="Плохой 118 8" xfId="12998"/>
    <cellStyle name="Плохой 119" xfId="12997"/>
    <cellStyle name="Плохой 119 2" xfId="12996"/>
    <cellStyle name="Плохой 119 2 2" xfId="12995"/>
    <cellStyle name="Плохой 119 2 3" xfId="12994"/>
    <cellStyle name="Плохой 119 2 4" xfId="12993"/>
    <cellStyle name="Плохой 119 2 5" xfId="12992"/>
    <cellStyle name="Плохой 119 2 6" xfId="12991"/>
    <cellStyle name="Плохой 119 3" xfId="12990"/>
    <cellStyle name="Плохой 119 4" xfId="12989"/>
    <cellStyle name="Плохой 119 5" xfId="12988"/>
    <cellStyle name="Плохой 119 6" xfId="12987"/>
    <cellStyle name="Плохой 119 7" xfId="12986"/>
    <cellStyle name="Плохой 119 8" xfId="12985"/>
    <cellStyle name="Плохой 12" xfId="12984"/>
    <cellStyle name="Плохой 12 2" xfId="12983"/>
    <cellStyle name="Плохой 12 2 2" xfId="12982"/>
    <cellStyle name="Плохой 12 2 3" xfId="12981"/>
    <cellStyle name="Плохой 12 2 4" xfId="12980"/>
    <cellStyle name="Плохой 12 2 5" xfId="12979"/>
    <cellStyle name="Плохой 12 2 6" xfId="12978"/>
    <cellStyle name="Плохой 12 3" xfId="12977"/>
    <cellStyle name="Плохой 12 4" xfId="12976"/>
    <cellStyle name="Плохой 12 5" xfId="12975"/>
    <cellStyle name="Плохой 12 6" xfId="12974"/>
    <cellStyle name="Плохой 12 7" xfId="12973"/>
    <cellStyle name="Плохой 12 8" xfId="12972"/>
    <cellStyle name="Плохой 120" xfId="12971"/>
    <cellStyle name="Плохой 120 2" xfId="12970"/>
    <cellStyle name="Плохой 120 2 2" xfId="12969"/>
    <cellStyle name="Плохой 120 2 3" xfId="12968"/>
    <cellStyle name="Плохой 120 2 4" xfId="12967"/>
    <cellStyle name="Плохой 120 2 5" xfId="12966"/>
    <cellStyle name="Плохой 120 2 6" xfId="12965"/>
    <cellStyle name="Плохой 120 3" xfId="12964"/>
    <cellStyle name="Плохой 120 4" xfId="12963"/>
    <cellStyle name="Плохой 120 5" xfId="12962"/>
    <cellStyle name="Плохой 120 6" xfId="12961"/>
    <cellStyle name="Плохой 120 7" xfId="12960"/>
    <cellStyle name="Плохой 120 8" xfId="12959"/>
    <cellStyle name="Плохой 121" xfId="12958"/>
    <cellStyle name="Плохой 121 2" xfId="12957"/>
    <cellStyle name="Плохой 121 2 2" xfId="12956"/>
    <cellStyle name="Плохой 121 2 3" xfId="12955"/>
    <cellStyle name="Плохой 121 2 4" xfId="12954"/>
    <cellStyle name="Плохой 121 2 5" xfId="12953"/>
    <cellStyle name="Плохой 121 2 6" xfId="12952"/>
    <cellStyle name="Плохой 121 3" xfId="12951"/>
    <cellStyle name="Плохой 121 4" xfId="12950"/>
    <cellStyle name="Плохой 121 5" xfId="12949"/>
    <cellStyle name="Плохой 121 6" xfId="12948"/>
    <cellStyle name="Плохой 121 7" xfId="12947"/>
    <cellStyle name="Плохой 121 8" xfId="12946"/>
    <cellStyle name="Плохой 122" xfId="12945"/>
    <cellStyle name="Плохой 122 2" xfId="12944"/>
    <cellStyle name="Плохой 122 2 2" xfId="12943"/>
    <cellStyle name="Плохой 122 2 3" xfId="12942"/>
    <cellStyle name="Плохой 122 2 4" xfId="12941"/>
    <cellStyle name="Плохой 122 2 5" xfId="12940"/>
    <cellStyle name="Плохой 122 2 6" xfId="12939"/>
    <cellStyle name="Плохой 122 3" xfId="12938"/>
    <cellStyle name="Плохой 122 4" xfId="12937"/>
    <cellStyle name="Плохой 122 5" xfId="12936"/>
    <cellStyle name="Плохой 122 6" xfId="12935"/>
    <cellStyle name="Плохой 122 7" xfId="12934"/>
    <cellStyle name="Плохой 122 8" xfId="12933"/>
    <cellStyle name="Плохой 123" xfId="12932"/>
    <cellStyle name="Плохой 123 2" xfId="12931"/>
    <cellStyle name="Плохой 123 2 2" xfId="12930"/>
    <cellStyle name="Плохой 123 2 3" xfId="12929"/>
    <cellStyle name="Плохой 123 2 4" xfId="12928"/>
    <cellStyle name="Плохой 123 2 5" xfId="12927"/>
    <cellStyle name="Плохой 123 2 6" xfId="12926"/>
    <cellStyle name="Плохой 123 3" xfId="12925"/>
    <cellStyle name="Плохой 123 4" xfId="12924"/>
    <cellStyle name="Плохой 123 5" xfId="12923"/>
    <cellStyle name="Плохой 123 6" xfId="12922"/>
    <cellStyle name="Плохой 123 7" xfId="12921"/>
    <cellStyle name="Плохой 123 8" xfId="12920"/>
    <cellStyle name="Плохой 124" xfId="12919"/>
    <cellStyle name="Плохой 124 2" xfId="12918"/>
    <cellStyle name="Плохой 124 2 2" xfId="12917"/>
    <cellStyle name="Плохой 124 2 3" xfId="12916"/>
    <cellStyle name="Плохой 124 2 4" xfId="12915"/>
    <cellStyle name="Плохой 124 2 5" xfId="12914"/>
    <cellStyle name="Плохой 124 2 6" xfId="12913"/>
    <cellStyle name="Плохой 124 3" xfId="12912"/>
    <cellStyle name="Плохой 124 4" xfId="12911"/>
    <cellStyle name="Плохой 124 5" xfId="12910"/>
    <cellStyle name="Плохой 124 6" xfId="12909"/>
    <cellStyle name="Плохой 124 7" xfId="12908"/>
    <cellStyle name="Плохой 124 8" xfId="12907"/>
    <cellStyle name="Плохой 125" xfId="12906"/>
    <cellStyle name="Плохой 125 2" xfId="12905"/>
    <cellStyle name="Плохой 125 2 2" xfId="12904"/>
    <cellStyle name="Плохой 125 2 3" xfId="12903"/>
    <cellStyle name="Плохой 125 2 4" xfId="12902"/>
    <cellStyle name="Плохой 125 2 5" xfId="12901"/>
    <cellStyle name="Плохой 125 2 6" xfId="12900"/>
    <cellStyle name="Плохой 125 3" xfId="12899"/>
    <cellStyle name="Плохой 125 4" xfId="12898"/>
    <cellStyle name="Плохой 125 5" xfId="12897"/>
    <cellStyle name="Плохой 125 6" xfId="12896"/>
    <cellStyle name="Плохой 125 7" xfId="12895"/>
    <cellStyle name="Плохой 125 8" xfId="12894"/>
    <cellStyle name="Плохой 126" xfId="12893"/>
    <cellStyle name="Плохой 126 2" xfId="12892"/>
    <cellStyle name="Плохой 126 2 2" xfId="12891"/>
    <cellStyle name="Плохой 126 2 3" xfId="12890"/>
    <cellStyle name="Плохой 126 2 4" xfId="12889"/>
    <cellStyle name="Плохой 126 2 5" xfId="12888"/>
    <cellStyle name="Плохой 126 2 6" xfId="12887"/>
    <cellStyle name="Плохой 126 3" xfId="12886"/>
    <cellStyle name="Плохой 126 4" xfId="12885"/>
    <cellStyle name="Плохой 126 5" xfId="12884"/>
    <cellStyle name="Плохой 126 6" xfId="12883"/>
    <cellStyle name="Плохой 126 7" xfId="12882"/>
    <cellStyle name="Плохой 126 8" xfId="12881"/>
    <cellStyle name="Плохой 127" xfId="12880"/>
    <cellStyle name="Плохой 127 2" xfId="12879"/>
    <cellStyle name="Плохой 127 2 2" xfId="12878"/>
    <cellStyle name="Плохой 127 2 3" xfId="12877"/>
    <cellStyle name="Плохой 127 2 4" xfId="12876"/>
    <cellStyle name="Плохой 127 2 5" xfId="12875"/>
    <cellStyle name="Плохой 127 2 6" xfId="12874"/>
    <cellStyle name="Плохой 127 3" xfId="12873"/>
    <cellStyle name="Плохой 127 4" xfId="12872"/>
    <cellStyle name="Плохой 127 5" xfId="12871"/>
    <cellStyle name="Плохой 127 6" xfId="12870"/>
    <cellStyle name="Плохой 127 7" xfId="12869"/>
    <cellStyle name="Плохой 127 8" xfId="12868"/>
    <cellStyle name="Плохой 128" xfId="12867"/>
    <cellStyle name="Плохой 128 2" xfId="12866"/>
    <cellStyle name="Плохой 128 2 2" xfId="12865"/>
    <cellStyle name="Плохой 128 2 3" xfId="12864"/>
    <cellStyle name="Плохой 128 2 4" xfId="12863"/>
    <cellStyle name="Плохой 128 2 5" xfId="12862"/>
    <cellStyle name="Плохой 128 2 6" xfId="12861"/>
    <cellStyle name="Плохой 128 3" xfId="12860"/>
    <cellStyle name="Плохой 128 4" xfId="12859"/>
    <cellStyle name="Плохой 128 5" xfId="12858"/>
    <cellStyle name="Плохой 128 6" xfId="12857"/>
    <cellStyle name="Плохой 128 7" xfId="12856"/>
    <cellStyle name="Плохой 128 8" xfId="12855"/>
    <cellStyle name="Плохой 129" xfId="12854"/>
    <cellStyle name="Плохой 129 2" xfId="12853"/>
    <cellStyle name="Плохой 129 2 2" xfId="12852"/>
    <cellStyle name="Плохой 129 2 3" xfId="12851"/>
    <cellStyle name="Плохой 129 2 4" xfId="12850"/>
    <cellStyle name="Плохой 129 2 5" xfId="12849"/>
    <cellStyle name="Плохой 129 2 6" xfId="12848"/>
    <cellStyle name="Плохой 129 3" xfId="12847"/>
    <cellStyle name="Плохой 129 4" xfId="12846"/>
    <cellStyle name="Плохой 129 5" xfId="12845"/>
    <cellStyle name="Плохой 129 6" xfId="12844"/>
    <cellStyle name="Плохой 129 7" xfId="12843"/>
    <cellStyle name="Плохой 129 8" xfId="12842"/>
    <cellStyle name="Плохой 13" xfId="12841"/>
    <cellStyle name="Плохой 13 2" xfId="12840"/>
    <cellStyle name="Плохой 13 2 2" xfId="12839"/>
    <cellStyle name="Плохой 13 2 3" xfId="12838"/>
    <cellStyle name="Плохой 13 2 4" xfId="12837"/>
    <cellStyle name="Плохой 13 2 5" xfId="12836"/>
    <cellStyle name="Плохой 13 2 6" xfId="12835"/>
    <cellStyle name="Плохой 13 3" xfId="12834"/>
    <cellStyle name="Плохой 13 4" xfId="12833"/>
    <cellStyle name="Плохой 13 5" xfId="12832"/>
    <cellStyle name="Плохой 13 6" xfId="12831"/>
    <cellStyle name="Плохой 13 7" xfId="12830"/>
    <cellStyle name="Плохой 13 8" xfId="12829"/>
    <cellStyle name="Плохой 130" xfId="12828"/>
    <cellStyle name="Плохой 130 2" xfId="12827"/>
    <cellStyle name="Плохой 130 2 2" xfId="12826"/>
    <cellStyle name="Плохой 130 2 3" xfId="12825"/>
    <cellStyle name="Плохой 130 2 4" xfId="12824"/>
    <cellStyle name="Плохой 130 2 5" xfId="12823"/>
    <cellStyle name="Плохой 130 2 6" xfId="12822"/>
    <cellStyle name="Плохой 130 3" xfId="12821"/>
    <cellStyle name="Плохой 130 4" xfId="12820"/>
    <cellStyle name="Плохой 130 5" xfId="12819"/>
    <cellStyle name="Плохой 130 6" xfId="12818"/>
    <cellStyle name="Плохой 130 7" xfId="12817"/>
    <cellStyle name="Плохой 130 8" xfId="12816"/>
    <cellStyle name="Плохой 131" xfId="12815"/>
    <cellStyle name="Плохой 131 2" xfId="12814"/>
    <cellStyle name="Плохой 131 2 2" xfId="12813"/>
    <cellStyle name="Плохой 131 2 3" xfId="12812"/>
    <cellStyle name="Плохой 131 2 4" xfId="12811"/>
    <cellStyle name="Плохой 131 2 5" xfId="12810"/>
    <cellStyle name="Плохой 131 2 6" xfId="12809"/>
    <cellStyle name="Плохой 131 3" xfId="12808"/>
    <cellStyle name="Плохой 131 4" xfId="12807"/>
    <cellStyle name="Плохой 131 5" xfId="12806"/>
    <cellStyle name="Плохой 131 6" xfId="12805"/>
    <cellStyle name="Плохой 131 7" xfId="12804"/>
    <cellStyle name="Плохой 131 8" xfId="12803"/>
    <cellStyle name="Плохой 132" xfId="12802"/>
    <cellStyle name="Плохой 132 2" xfId="12801"/>
    <cellStyle name="Плохой 132 2 2" xfId="12800"/>
    <cellStyle name="Плохой 132 2 3" xfId="12799"/>
    <cellStyle name="Плохой 132 2 4" xfId="12798"/>
    <cellStyle name="Плохой 132 2 5" xfId="12797"/>
    <cellStyle name="Плохой 132 2 6" xfId="12796"/>
    <cellStyle name="Плохой 132 3" xfId="12795"/>
    <cellStyle name="Плохой 132 4" xfId="12794"/>
    <cellStyle name="Плохой 132 5" xfId="12793"/>
    <cellStyle name="Плохой 132 6" xfId="12792"/>
    <cellStyle name="Плохой 132 7" xfId="12791"/>
    <cellStyle name="Плохой 132 8" xfId="12790"/>
    <cellStyle name="Плохой 133" xfId="12789"/>
    <cellStyle name="Плохой 133 2" xfId="12788"/>
    <cellStyle name="Плохой 133 2 2" xfId="12787"/>
    <cellStyle name="Плохой 133 2 3" xfId="12786"/>
    <cellStyle name="Плохой 133 2 4" xfId="12785"/>
    <cellStyle name="Плохой 133 2 5" xfId="12784"/>
    <cellStyle name="Плохой 133 2 6" xfId="12783"/>
    <cellStyle name="Плохой 133 3" xfId="12782"/>
    <cellStyle name="Плохой 133 4" xfId="12781"/>
    <cellStyle name="Плохой 133 5" xfId="12780"/>
    <cellStyle name="Плохой 133 6" xfId="12779"/>
    <cellStyle name="Плохой 133 7" xfId="12778"/>
    <cellStyle name="Плохой 133 8" xfId="12777"/>
    <cellStyle name="Плохой 134" xfId="12776"/>
    <cellStyle name="Плохой 134 2" xfId="12775"/>
    <cellStyle name="Плохой 134 2 2" xfId="12774"/>
    <cellStyle name="Плохой 134 2 3" xfId="12773"/>
    <cellStyle name="Плохой 134 2 4" xfId="12772"/>
    <cellStyle name="Плохой 134 2 5" xfId="12771"/>
    <cellStyle name="Плохой 134 2 6" xfId="12770"/>
    <cellStyle name="Плохой 134 3" xfId="12769"/>
    <cellStyle name="Плохой 134 4" xfId="12768"/>
    <cellStyle name="Плохой 134 5" xfId="12767"/>
    <cellStyle name="Плохой 134 6" xfId="12766"/>
    <cellStyle name="Плохой 134 7" xfId="12765"/>
    <cellStyle name="Плохой 134 8" xfId="12764"/>
    <cellStyle name="Плохой 135" xfId="12763"/>
    <cellStyle name="Плохой 135 2" xfId="12762"/>
    <cellStyle name="Плохой 135 2 2" xfId="12761"/>
    <cellStyle name="Плохой 135 2 3" xfId="12760"/>
    <cellStyle name="Плохой 135 2 4" xfId="12759"/>
    <cellStyle name="Плохой 135 2 5" xfId="12758"/>
    <cellStyle name="Плохой 135 2 6" xfId="12757"/>
    <cellStyle name="Плохой 135 3" xfId="12756"/>
    <cellStyle name="Плохой 135 4" xfId="12755"/>
    <cellStyle name="Плохой 135 5" xfId="12754"/>
    <cellStyle name="Плохой 135 6" xfId="12753"/>
    <cellStyle name="Плохой 135 7" xfId="12752"/>
    <cellStyle name="Плохой 135 8" xfId="12751"/>
    <cellStyle name="Плохой 136" xfId="12750"/>
    <cellStyle name="Плохой 136 2" xfId="12749"/>
    <cellStyle name="Плохой 136 2 2" xfId="12748"/>
    <cellStyle name="Плохой 136 2 3" xfId="12747"/>
    <cellStyle name="Плохой 136 2 4" xfId="12746"/>
    <cellStyle name="Плохой 136 2 5" xfId="12745"/>
    <cellStyle name="Плохой 136 2 6" xfId="12744"/>
    <cellStyle name="Плохой 136 3" xfId="12743"/>
    <cellStyle name="Плохой 136 4" xfId="12742"/>
    <cellStyle name="Плохой 136 5" xfId="12741"/>
    <cellStyle name="Плохой 136 6" xfId="12740"/>
    <cellStyle name="Плохой 136 7" xfId="12739"/>
    <cellStyle name="Плохой 136 8" xfId="12738"/>
    <cellStyle name="Плохой 137" xfId="12737"/>
    <cellStyle name="Плохой 137 2" xfId="12736"/>
    <cellStyle name="Плохой 137 2 2" xfId="12735"/>
    <cellStyle name="Плохой 137 2 3" xfId="12734"/>
    <cellStyle name="Плохой 137 2 4" xfId="12733"/>
    <cellStyle name="Плохой 137 2 5" xfId="12732"/>
    <cellStyle name="Плохой 137 2 6" xfId="12731"/>
    <cellStyle name="Плохой 137 3" xfId="12730"/>
    <cellStyle name="Плохой 137 4" xfId="12729"/>
    <cellStyle name="Плохой 137 5" xfId="12728"/>
    <cellStyle name="Плохой 137 6" xfId="12727"/>
    <cellStyle name="Плохой 137 7" xfId="12726"/>
    <cellStyle name="Плохой 137 8" xfId="12725"/>
    <cellStyle name="Плохой 138" xfId="12724"/>
    <cellStyle name="Плохой 138 2" xfId="12723"/>
    <cellStyle name="Плохой 138 2 2" xfId="12722"/>
    <cellStyle name="Плохой 138 2 3" xfId="12721"/>
    <cellStyle name="Плохой 138 2 4" xfId="12720"/>
    <cellStyle name="Плохой 138 2 5" xfId="12719"/>
    <cellStyle name="Плохой 138 2 6" xfId="12718"/>
    <cellStyle name="Плохой 138 3" xfId="12717"/>
    <cellStyle name="Плохой 138 4" xfId="12716"/>
    <cellStyle name="Плохой 138 5" xfId="12715"/>
    <cellStyle name="Плохой 138 6" xfId="12714"/>
    <cellStyle name="Плохой 138 7" xfId="12713"/>
    <cellStyle name="Плохой 138 8" xfId="12712"/>
    <cellStyle name="Плохой 139" xfId="12711"/>
    <cellStyle name="Плохой 139 2" xfId="12710"/>
    <cellStyle name="Плохой 139 2 2" xfId="12709"/>
    <cellStyle name="Плохой 139 2 3" xfId="12708"/>
    <cellStyle name="Плохой 139 2 4" xfId="12707"/>
    <cellStyle name="Плохой 139 2 5" xfId="12706"/>
    <cellStyle name="Плохой 139 2 6" xfId="12705"/>
    <cellStyle name="Плохой 139 3" xfId="12704"/>
    <cellStyle name="Плохой 139 4" xfId="12703"/>
    <cellStyle name="Плохой 139 5" xfId="12702"/>
    <cellStyle name="Плохой 139 6" xfId="12701"/>
    <cellStyle name="Плохой 139 7" xfId="12700"/>
    <cellStyle name="Плохой 139 8" xfId="12699"/>
    <cellStyle name="Плохой 14" xfId="12698"/>
    <cellStyle name="Плохой 14 2" xfId="12697"/>
    <cellStyle name="Плохой 14 2 2" xfId="12696"/>
    <cellStyle name="Плохой 14 2 3" xfId="12695"/>
    <cellStyle name="Плохой 14 2 4" xfId="12694"/>
    <cellStyle name="Плохой 14 2 5" xfId="12693"/>
    <cellStyle name="Плохой 14 2 6" xfId="12692"/>
    <cellStyle name="Плохой 14 3" xfId="12691"/>
    <cellStyle name="Плохой 14 4" xfId="12690"/>
    <cellStyle name="Плохой 14 5" xfId="12689"/>
    <cellStyle name="Плохой 14 6" xfId="12688"/>
    <cellStyle name="Плохой 14 7" xfId="12687"/>
    <cellStyle name="Плохой 14 8" xfId="12686"/>
    <cellStyle name="Плохой 140" xfId="12685"/>
    <cellStyle name="Плохой 140 2" xfId="12684"/>
    <cellStyle name="Плохой 140 2 2" xfId="12683"/>
    <cellStyle name="Плохой 140 2 3" xfId="12682"/>
    <cellStyle name="Плохой 140 2 4" xfId="12681"/>
    <cellStyle name="Плохой 140 2 5" xfId="12680"/>
    <cellStyle name="Плохой 140 2 6" xfId="12679"/>
    <cellStyle name="Плохой 140 3" xfId="12678"/>
    <cellStyle name="Плохой 140 4" xfId="12677"/>
    <cellStyle name="Плохой 140 5" xfId="12676"/>
    <cellStyle name="Плохой 140 6" xfId="12675"/>
    <cellStyle name="Плохой 140 7" xfId="12674"/>
    <cellStyle name="Плохой 140 8" xfId="12673"/>
    <cellStyle name="Плохой 141" xfId="12672"/>
    <cellStyle name="Плохой 141 2" xfId="12671"/>
    <cellStyle name="Плохой 141 2 2" xfId="12670"/>
    <cellStyle name="Плохой 141 2 3" xfId="12669"/>
    <cellStyle name="Плохой 141 2 4" xfId="12668"/>
    <cellStyle name="Плохой 141 2 5" xfId="12667"/>
    <cellStyle name="Плохой 141 2 6" xfId="12666"/>
    <cellStyle name="Плохой 141 3" xfId="12665"/>
    <cellStyle name="Плохой 141 4" xfId="12664"/>
    <cellStyle name="Плохой 141 5" xfId="12663"/>
    <cellStyle name="Плохой 141 6" xfId="12662"/>
    <cellStyle name="Плохой 141 7" xfId="12661"/>
    <cellStyle name="Плохой 141 8" xfId="12660"/>
    <cellStyle name="Плохой 142" xfId="12659"/>
    <cellStyle name="Плохой 142 2" xfId="12658"/>
    <cellStyle name="Плохой 142 2 2" xfId="12657"/>
    <cellStyle name="Плохой 142 2 3" xfId="12656"/>
    <cellStyle name="Плохой 142 2 4" xfId="12655"/>
    <cellStyle name="Плохой 142 2 5" xfId="12654"/>
    <cellStyle name="Плохой 142 2 6" xfId="12653"/>
    <cellStyle name="Плохой 142 3" xfId="12652"/>
    <cellStyle name="Плохой 142 4" xfId="12651"/>
    <cellStyle name="Плохой 142 5" xfId="12650"/>
    <cellStyle name="Плохой 142 6" xfId="12649"/>
    <cellStyle name="Плохой 142 7" xfId="12648"/>
    <cellStyle name="Плохой 142 8" xfId="12647"/>
    <cellStyle name="Плохой 143" xfId="12646"/>
    <cellStyle name="Плохой 143 2" xfId="12645"/>
    <cellStyle name="Плохой 143 2 2" xfId="12644"/>
    <cellStyle name="Плохой 143 2 3" xfId="12643"/>
    <cellStyle name="Плохой 143 2 4" xfId="12642"/>
    <cellStyle name="Плохой 143 2 5" xfId="12641"/>
    <cellStyle name="Плохой 143 2 6" xfId="12640"/>
    <cellStyle name="Плохой 143 3" xfId="12639"/>
    <cellStyle name="Плохой 143 4" xfId="12638"/>
    <cellStyle name="Плохой 143 5" xfId="12637"/>
    <cellStyle name="Плохой 143 6" xfId="12636"/>
    <cellStyle name="Плохой 143 7" xfId="12635"/>
    <cellStyle name="Плохой 143 8" xfId="12634"/>
    <cellStyle name="Плохой 144" xfId="12633"/>
    <cellStyle name="Плохой 144 2" xfId="12632"/>
    <cellStyle name="Плохой 144 2 2" xfId="12631"/>
    <cellStyle name="Плохой 144 2 3" xfId="12630"/>
    <cellStyle name="Плохой 144 2 4" xfId="12629"/>
    <cellStyle name="Плохой 144 2 5" xfId="12628"/>
    <cellStyle name="Плохой 144 2 6" xfId="12627"/>
    <cellStyle name="Плохой 144 3" xfId="12626"/>
    <cellStyle name="Плохой 144 4" xfId="12625"/>
    <cellStyle name="Плохой 144 5" xfId="12624"/>
    <cellStyle name="Плохой 144 6" xfId="12623"/>
    <cellStyle name="Плохой 144 7" xfId="12622"/>
    <cellStyle name="Плохой 144 8" xfId="12621"/>
    <cellStyle name="Плохой 145" xfId="12620"/>
    <cellStyle name="Плохой 145 2" xfId="12619"/>
    <cellStyle name="Плохой 145 2 2" xfId="12618"/>
    <cellStyle name="Плохой 145 2 3" xfId="12617"/>
    <cellStyle name="Плохой 145 2 4" xfId="12616"/>
    <cellStyle name="Плохой 145 2 5" xfId="12615"/>
    <cellStyle name="Плохой 145 2 6" xfId="12614"/>
    <cellStyle name="Плохой 145 3" xfId="12613"/>
    <cellStyle name="Плохой 145 4" xfId="12612"/>
    <cellStyle name="Плохой 145 5" xfId="12611"/>
    <cellStyle name="Плохой 145 6" xfId="12610"/>
    <cellStyle name="Плохой 145 7" xfId="12609"/>
    <cellStyle name="Плохой 145 8" xfId="12608"/>
    <cellStyle name="Плохой 146" xfId="12607"/>
    <cellStyle name="Плохой 146 2" xfId="12606"/>
    <cellStyle name="Плохой 146 2 2" xfId="12605"/>
    <cellStyle name="Плохой 146 2 3" xfId="12604"/>
    <cellStyle name="Плохой 146 2 4" xfId="12603"/>
    <cellStyle name="Плохой 146 2 5" xfId="12602"/>
    <cellStyle name="Плохой 146 2 6" xfId="12601"/>
    <cellStyle name="Плохой 146 3" xfId="12600"/>
    <cellStyle name="Плохой 146 4" xfId="12599"/>
    <cellStyle name="Плохой 146 5" xfId="12598"/>
    <cellStyle name="Плохой 146 6" xfId="12597"/>
    <cellStyle name="Плохой 146 7" xfId="12596"/>
    <cellStyle name="Плохой 146 8" xfId="12595"/>
    <cellStyle name="Плохой 147" xfId="12594"/>
    <cellStyle name="Плохой 147 2" xfId="12593"/>
    <cellStyle name="Плохой 147 2 2" xfId="12592"/>
    <cellStyle name="Плохой 147 2 3" xfId="12591"/>
    <cellStyle name="Плохой 147 2 4" xfId="12590"/>
    <cellStyle name="Плохой 147 2 5" xfId="12589"/>
    <cellStyle name="Плохой 147 2 6" xfId="12588"/>
    <cellStyle name="Плохой 147 3" xfId="12587"/>
    <cellStyle name="Плохой 147 4" xfId="12586"/>
    <cellStyle name="Плохой 147 5" xfId="12585"/>
    <cellStyle name="Плохой 147 6" xfId="12584"/>
    <cellStyle name="Плохой 147 7" xfId="12583"/>
    <cellStyle name="Плохой 147 8" xfId="12582"/>
    <cellStyle name="Плохой 148" xfId="12581"/>
    <cellStyle name="Плохой 148 2" xfId="12580"/>
    <cellStyle name="Плохой 148 2 2" xfId="12579"/>
    <cellStyle name="Плохой 148 2 3" xfId="12578"/>
    <cellStyle name="Плохой 148 2 4" xfId="12577"/>
    <cellStyle name="Плохой 148 2 5" xfId="12576"/>
    <cellStyle name="Плохой 148 2 6" xfId="12575"/>
    <cellStyle name="Плохой 148 3" xfId="12574"/>
    <cellStyle name="Плохой 148 4" xfId="12573"/>
    <cellStyle name="Плохой 148 5" xfId="12572"/>
    <cellStyle name="Плохой 148 6" xfId="12571"/>
    <cellStyle name="Плохой 148 7" xfId="12570"/>
    <cellStyle name="Плохой 148 8" xfId="12569"/>
    <cellStyle name="Плохой 149" xfId="12568"/>
    <cellStyle name="Плохой 149 2" xfId="12567"/>
    <cellStyle name="Плохой 149 2 2" xfId="12566"/>
    <cellStyle name="Плохой 149 2 3" xfId="12565"/>
    <cellStyle name="Плохой 149 2 4" xfId="12564"/>
    <cellStyle name="Плохой 149 2 5" xfId="12563"/>
    <cellStyle name="Плохой 149 2 6" xfId="12562"/>
    <cellStyle name="Плохой 149 3" xfId="12561"/>
    <cellStyle name="Плохой 149 4" xfId="12560"/>
    <cellStyle name="Плохой 149 5" xfId="12559"/>
    <cellStyle name="Плохой 149 6" xfId="12558"/>
    <cellStyle name="Плохой 149 7" xfId="12557"/>
    <cellStyle name="Плохой 149 8" xfId="12556"/>
    <cellStyle name="Плохой 15" xfId="12555"/>
    <cellStyle name="Плохой 15 2" xfId="12554"/>
    <cellStyle name="Плохой 15 2 2" xfId="12553"/>
    <cellStyle name="Плохой 15 2 3" xfId="12552"/>
    <cellStyle name="Плохой 15 2 4" xfId="12551"/>
    <cellStyle name="Плохой 15 2 5" xfId="12550"/>
    <cellStyle name="Плохой 15 2 6" xfId="12549"/>
    <cellStyle name="Плохой 15 3" xfId="12548"/>
    <cellStyle name="Плохой 15 4" xfId="12547"/>
    <cellStyle name="Плохой 15 5" xfId="12546"/>
    <cellStyle name="Плохой 15 6" xfId="12545"/>
    <cellStyle name="Плохой 15 7" xfId="12544"/>
    <cellStyle name="Плохой 15 8" xfId="12543"/>
    <cellStyle name="Плохой 150" xfId="12542"/>
    <cellStyle name="Плохой 150 2" xfId="12541"/>
    <cellStyle name="Плохой 150 2 2" xfId="12540"/>
    <cellStyle name="Плохой 150 2 3" xfId="12539"/>
    <cellStyle name="Плохой 150 2 4" xfId="12538"/>
    <cellStyle name="Плохой 150 2 5" xfId="12537"/>
    <cellStyle name="Плохой 150 2 6" xfId="12536"/>
    <cellStyle name="Плохой 150 3" xfId="12535"/>
    <cellStyle name="Плохой 150 4" xfId="12534"/>
    <cellStyle name="Плохой 150 5" xfId="12533"/>
    <cellStyle name="Плохой 150 6" xfId="12532"/>
    <cellStyle name="Плохой 150 7" xfId="12531"/>
    <cellStyle name="Плохой 150 8" xfId="12530"/>
    <cellStyle name="Плохой 151" xfId="12529"/>
    <cellStyle name="Плохой 151 2" xfId="12528"/>
    <cellStyle name="Плохой 151 2 2" xfId="12527"/>
    <cellStyle name="Плохой 151 2 3" xfId="12526"/>
    <cellStyle name="Плохой 151 2 4" xfId="12525"/>
    <cellStyle name="Плохой 151 2 5" xfId="12524"/>
    <cellStyle name="Плохой 151 2 6" xfId="12523"/>
    <cellStyle name="Плохой 151 3" xfId="12522"/>
    <cellStyle name="Плохой 151 4" xfId="12521"/>
    <cellStyle name="Плохой 151 5" xfId="12520"/>
    <cellStyle name="Плохой 151 6" xfId="12519"/>
    <cellStyle name="Плохой 151 7" xfId="12518"/>
    <cellStyle name="Плохой 151 8" xfId="12517"/>
    <cellStyle name="Плохой 152" xfId="12516"/>
    <cellStyle name="Плохой 152 2" xfId="12515"/>
    <cellStyle name="Плохой 152 2 2" xfId="12514"/>
    <cellStyle name="Плохой 152 2 3" xfId="12513"/>
    <cellStyle name="Плохой 152 2 4" xfId="12512"/>
    <cellStyle name="Плохой 152 2 5" xfId="12511"/>
    <cellStyle name="Плохой 152 2 6" xfId="12510"/>
    <cellStyle name="Плохой 152 3" xfId="12509"/>
    <cellStyle name="Плохой 152 4" xfId="12508"/>
    <cellStyle name="Плохой 152 5" xfId="12507"/>
    <cellStyle name="Плохой 152 6" xfId="12506"/>
    <cellStyle name="Плохой 152 7" xfId="12505"/>
    <cellStyle name="Плохой 152 8" xfId="12504"/>
    <cellStyle name="Плохой 16" xfId="12503"/>
    <cellStyle name="Плохой 16 2" xfId="12502"/>
    <cellStyle name="Плохой 16 2 2" xfId="12501"/>
    <cellStyle name="Плохой 16 2 3" xfId="12500"/>
    <cellStyle name="Плохой 16 2 4" xfId="12499"/>
    <cellStyle name="Плохой 16 2 5" xfId="12498"/>
    <cellStyle name="Плохой 16 2 6" xfId="12497"/>
    <cellStyle name="Плохой 16 3" xfId="12496"/>
    <cellStyle name="Плохой 16 4" xfId="12495"/>
    <cellStyle name="Плохой 16 5" xfId="12494"/>
    <cellStyle name="Плохой 16 6" xfId="12493"/>
    <cellStyle name="Плохой 16 7" xfId="12492"/>
    <cellStyle name="Плохой 16 8" xfId="12491"/>
    <cellStyle name="Плохой 17" xfId="12490"/>
    <cellStyle name="Плохой 17 2" xfId="12489"/>
    <cellStyle name="Плохой 17 2 2" xfId="12488"/>
    <cellStyle name="Плохой 17 2 3" xfId="12487"/>
    <cellStyle name="Плохой 17 2 4" xfId="12486"/>
    <cellStyle name="Плохой 17 2 5" xfId="12485"/>
    <cellStyle name="Плохой 17 2 6" xfId="12484"/>
    <cellStyle name="Плохой 17 3" xfId="12483"/>
    <cellStyle name="Плохой 17 4" xfId="12482"/>
    <cellStyle name="Плохой 17 5" xfId="12481"/>
    <cellStyle name="Плохой 17 6" xfId="12480"/>
    <cellStyle name="Плохой 17 7" xfId="12479"/>
    <cellStyle name="Плохой 17 8" xfId="12478"/>
    <cellStyle name="Плохой 18" xfId="12477"/>
    <cellStyle name="Плохой 18 2" xfId="12476"/>
    <cellStyle name="Плохой 18 2 2" xfId="12475"/>
    <cellStyle name="Плохой 18 2 3" xfId="12474"/>
    <cellStyle name="Плохой 18 2 4" xfId="12473"/>
    <cellStyle name="Плохой 18 2 5" xfId="12472"/>
    <cellStyle name="Плохой 18 2 6" xfId="12471"/>
    <cellStyle name="Плохой 18 3" xfId="12470"/>
    <cellStyle name="Плохой 18 4" xfId="12469"/>
    <cellStyle name="Плохой 18 5" xfId="12468"/>
    <cellStyle name="Плохой 18 6" xfId="12467"/>
    <cellStyle name="Плохой 18 7" xfId="12466"/>
    <cellStyle name="Плохой 18 8" xfId="12465"/>
    <cellStyle name="Плохой 19" xfId="12464"/>
    <cellStyle name="Плохой 19 2" xfId="12463"/>
    <cellStyle name="Плохой 19 2 2" xfId="12462"/>
    <cellStyle name="Плохой 19 2 3" xfId="12461"/>
    <cellStyle name="Плохой 19 2 4" xfId="12460"/>
    <cellStyle name="Плохой 19 2 5" xfId="12459"/>
    <cellStyle name="Плохой 19 2 6" xfId="12458"/>
    <cellStyle name="Плохой 19 3" xfId="12457"/>
    <cellStyle name="Плохой 19 4" xfId="12456"/>
    <cellStyle name="Плохой 19 5" xfId="12455"/>
    <cellStyle name="Плохой 19 6" xfId="12454"/>
    <cellStyle name="Плохой 19 7" xfId="12453"/>
    <cellStyle name="Плохой 19 8" xfId="12452"/>
    <cellStyle name="Плохой 2" xfId="12451"/>
    <cellStyle name="Плохой 2 10" xfId="12450"/>
    <cellStyle name="Плохой 2 11" xfId="12449"/>
    <cellStyle name="Плохой 2 12" xfId="12448"/>
    <cellStyle name="Плохой 2 13" xfId="12447"/>
    <cellStyle name="Плохой 2 14" xfId="12446"/>
    <cellStyle name="Плохой 2 15" xfId="12445"/>
    <cellStyle name="Плохой 2 16" xfId="12444"/>
    <cellStyle name="Плохой 2 2" xfId="12443"/>
    <cellStyle name="Плохой 2 2 10" xfId="12442"/>
    <cellStyle name="Плохой 2 2 10 2" xfId="12441"/>
    <cellStyle name="Плохой 2 2 10 2 2" xfId="12440"/>
    <cellStyle name="Плохой 2 2 10 2 3" xfId="12439"/>
    <cellStyle name="Плохой 2 2 10 2 4" xfId="12438"/>
    <cellStyle name="Плохой 2 2 10 2 5" xfId="12437"/>
    <cellStyle name="Плохой 2 2 10 2 6" xfId="12436"/>
    <cellStyle name="Плохой 2 2 10 3" xfId="12435"/>
    <cellStyle name="Плохой 2 2 10 4" xfId="12434"/>
    <cellStyle name="Плохой 2 2 10 5" xfId="12433"/>
    <cellStyle name="Плохой 2 2 10 6" xfId="12432"/>
    <cellStyle name="Плохой 2 2 10 7" xfId="12431"/>
    <cellStyle name="Плохой 2 2 10 8" xfId="12430"/>
    <cellStyle name="Плохой 2 2 11" xfId="12429"/>
    <cellStyle name="Плохой 2 2 11 2" xfId="12428"/>
    <cellStyle name="Плохой 2 2 11 2 2" xfId="12427"/>
    <cellStyle name="Плохой 2 2 11 2 3" xfId="12426"/>
    <cellStyle name="Плохой 2 2 11 2 4" xfId="12425"/>
    <cellStyle name="Плохой 2 2 11 2 5" xfId="12424"/>
    <cellStyle name="Плохой 2 2 11 2 6" xfId="12423"/>
    <cellStyle name="Плохой 2 2 11 3" xfId="12422"/>
    <cellStyle name="Плохой 2 2 11 4" xfId="12421"/>
    <cellStyle name="Плохой 2 2 11 5" xfId="12420"/>
    <cellStyle name="Плохой 2 2 11 6" xfId="12419"/>
    <cellStyle name="Плохой 2 2 11 7" xfId="12418"/>
    <cellStyle name="Плохой 2 2 11 8" xfId="12417"/>
    <cellStyle name="Плохой 2 2 12" xfId="12416"/>
    <cellStyle name="Плохой 2 2 12 2" xfId="12415"/>
    <cellStyle name="Плохой 2 2 12 2 2" xfId="12414"/>
    <cellStyle name="Плохой 2 2 12 2 3" xfId="12413"/>
    <cellStyle name="Плохой 2 2 12 2 4" xfId="12412"/>
    <cellStyle name="Плохой 2 2 12 2 5" xfId="12411"/>
    <cellStyle name="Плохой 2 2 12 2 6" xfId="12410"/>
    <cellStyle name="Плохой 2 2 12 3" xfId="12409"/>
    <cellStyle name="Плохой 2 2 12 4" xfId="12408"/>
    <cellStyle name="Плохой 2 2 12 5" xfId="12407"/>
    <cellStyle name="Плохой 2 2 12 6" xfId="12406"/>
    <cellStyle name="Плохой 2 2 12 7" xfId="12405"/>
    <cellStyle name="Плохой 2 2 12 8" xfId="12404"/>
    <cellStyle name="Плохой 2 2 13" xfId="12403"/>
    <cellStyle name="Плохой 2 2 13 2" xfId="12402"/>
    <cellStyle name="Плохой 2 2 13 2 2" xfId="12401"/>
    <cellStyle name="Плохой 2 2 13 2 3" xfId="12400"/>
    <cellStyle name="Плохой 2 2 13 2 4" xfId="12399"/>
    <cellStyle name="Плохой 2 2 13 2 5" xfId="12398"/>
    <cellStyle name="Плохой 2 2 13 2 6" xfId="12397"/>
    <cellStyle name="Плохой 2 2 13 3" xfId="12396"/>
    <cellStyle name="Плохой 2 2 13 4" xfId="12395"/>
    <cellStyle name="Плохой 2 2 13 5" xfId="12394"/>
    <cellStyle name="Плохой 2 2 13 6" xfId="12393"/>
    <cellStyle name="Плохой 2 2 13 7" xfId="12392"/>
    <cellStyle name="Плохой 2 2 13 8" xfId="12391"/>
    <cellStyle name="Плохой 2 2 14" xfId="12390"/>
    <cellStyle name="Плохой 2 2 14 2" xfId="12389"/>
    <cellStyle name="Плохой 2 2 14 3" xfId="12388"/>
    <cellStyle name="Плохой 2 2 14 4" xfId="12387"/>
    <cellStyle name="Плохой 2 2 14 5" xfId="12386"/>
    <cellStyle name="Плохой 2 2 14 6" xfId="12385"/>
    <cellStyle name="Плохой 2 2 15" xfId="12384"/>
    <cellStyle name="Плохой 2 2 16" xfId="12383"/>
    <cellStyle name="Плохой 2 2 17" xfId="12382"/>
    <cellStyle name="Плохой 2 2 18" xfId="12381"/>
    <cellStyle name="Плохой 2 2 19" xfId="12380"/>
    <cellStyle name="Плохой 2 2 2" xfId="12379"/>
    <cellStyle name="Плохой 2 2 2 2" xfId="12378"/>
    <cellStyle name="Плохой 2 2 2 2 2" xfId="12377"/>
    <cellStyle name="Плохой 2 2 2 2 3" xfId="12376"/>
    <cellStyle name="Плохой 2 2 2 2 4" xfId="12375"/>
    <cellStyle name="Плохой 2 2 2 2 5" xfId="12374"/>
    <cellStyle name="Плохой 2 2 2 2 6" xfId="12373"/>
    <cellStyle name="Плохой 2 2 2 3" xfId="12372"/>
    <cellStyle name="Плохой 2 2 2 4" xfId="12371"/>
    <cellStyle name="Плохой 2 2 2 5" xfId="12370"/>
    <cellStyle name="Плохой 2 2 2 6" xfId="12369"/>
    <cellStyle name="Плохой 2 2 2 7" xfId="12368"/>
    <cellStyle name="Плохой 2 2 2 8" xfId="12367"/>
    <cellStyle name="Плохой 2 2 20" xfId="12366"/>
    <cellStyle name="Плохой 2 2 21" xfId="12365"/>
    <cellStyle name="Плохой 2 2 22" xfId="12364"/>
    <cellStyle name="Плохой 2 2 23" xfId="12363"/>
    <cellStyle name="Плохой 2 2 24" xfId="12362"/>
    <cellStyle name="Плохой 2 2 25" xfId="12361"/>
    <cellStyle name="Плохой 2 2 26" xfId="12360"/>
    <cellStyle name="Плохой 2 2 3" xfId="12359"/>
    <cellStyle name="Плохой 2 2 3 2" xfId="12358"/>
    <cellStyle name="Плохой 2 2 3 2 2" xfId="12357"/>
    <cellStyle name="Плохой 2 2 3 2 3" xfId="12356"/>
    <cellStyle name="Плохой 2 2 3 2 4" xfId="12355"/>
    <cellStyle name="Плохой 2 2 3 2 5" xfId="12354"/>
    <cellStyle name="Плохой 2 2 3 2 6" xfId="12353"/>
    <cellStyle name="Плохой 2 2 3 3" xfId="12352"/>
    <cellStyle name="Плохой 2 2 3 4" xfId="12351"/>
    <cellStyle name="Плохой 2 2 3 5" xfId="12350"/>
    <cellStyle name="Плохой 2 2 3 6" xfId="12349"/>
    <cellStyle name="Плохой 2 2 3 7" xfId="12348"/>
    <cellStyle name="Плохой 2 2 3 8" xfId="12347"/>
    <cellStyle name="Плохой 2 2 4" xfId="12346"/>
    <cellStyle name="Плохой 2 2 4 2" xfId="12345"/>
    <cellStyle name="Плохой 2 2 4 2 2" xfId="12344"/>
    <cellStyle name="Плохой 2 2 4 2 3" xfId="12343"/>
    <cellStyle name="Плохой 2 2 4 2 4" xfId="12342"/>
    <cellStyle name="Плохой 2 2 4 2 5" xfId="12341"/>
    <cellStyle name="Плохой 2 2 4 2 6" xfId="12340"/>
    <cellStyle name="Плохой 2 2 4 3" xfId="12339"/>
    <cellStyle name="Плохой 2 2 4 4" xfId="12338"/>
    <cellStyle name="Плохой 2 2 4 5" xfId="12337"/>
    <cellStyle name="Плохой 2 2 4 6" xfId="12336"/>
    <cellStyle name="Плохой 2 2 4 7" xfId="12335"/>
    <cellStyle name="Плохой 2 2 4 8" xfId="12334"/>
    <cellStyle name="Плохой 2 2 5" xfId="12333"/>
    <cellStyle name="Плохой 2 2 5 2" xfId="12332"/>
    <cellStyle name="Плохой 2 2 5 2 2" xfId="12331"/>
    <cellStyle name="Плохой 2 2 5 2 3" xfId="12330"/>
    <cellStyle name="Плохой 2 2 5 2 4" xfId="12329"/>
    <cellStyle name="Плохой 2 2 5 2 5" xfId="12328"/>
    <cellStyle name="Плохой 2 2 5 2 6" xfId="12327"/>
    <cellStyle name="Плохой 2 2 5 3" xfId="12326"/>
    <cellStyle name="Плохой 2 2 5 4" xfId="12325"/>
    <cellStyle name="Плохой 2 2 5 5" xfId="12324"/>
    <cellStyle name="Плохой 2 2 5 6" xfId="12323"/>
    <cellStyle name="Плохой 2 2 5 7" xfId="12322"/>
    <cellStyle name="Плохой 2 2 5 8" xfId="12321"/>
    <cellStyle name="Плохой 2 2 6" xfId="12320"/>
    <cellStyle name="Плохой 2 2 6 2" xfId="12319"/>
    <cellStyle name="Плохой 2 2 6 2 2" xfId="12318"/>
    <cellStyle name="Плохой 2 2 6 2 3" xfId="12317"/>
    <cellStyle name="Плохой 2 2 6 2 4" xfId="12316"/>
    <cellStyle name="Плохой 2 2 6 2 5" xfId="12315"/>
    <cellStyle name="Плохой 2 2 6 2 6" xfId="12314"/>
    <cellStyle name="Плохой 2 2 6 3" xfId="12313"/>
    <cellStyle name="Плохой 2 2 6 4" xfId="12312"/>
    <cellStyle name="Плохой 2 2 6 5" xfId="12311"/>
    <cellStyle name="Плохой 2 2 6 6" xfId="12310"/>
    <cellStyle name="Плохой 2 2 6 7" xfId="12309"/>
    <cellStyle name="Плохой 2 2 6 8" xfId="12308"/>
    <cellStyle name="Плохой 2 2 7" xfId="12307"/>
    <cellStyle name="Плохой 2 2 7 2" xfId="12306"/>
    <cellStyle name="Плохой 2 2 7 2 2" xfId="12305"/>
    <cellStyle name="Плохой 2 2 7 2 3" xfId="12304"/>
    <cellStyle name="Плохой 2 2 7 2 4" xfId="12303"/>
    <cellStyle name="Плохой 2 2 7 2 5" xfId="12302"/>
    <cellStyle name="Плохой 2 2 7 2 6" xfId="12301"/>
    <cellStyle name="Плохой 2 2 7 3" xfId="12300"/>
    <cellStyle name="Плохой 2 2 7 4" xfId="12299"/>
    <cellStyle name="Плохой 2 2 7 5" xfId="12298"/>
    <cellStyle name="Плохой 2 2 7 6" xfId="12297"/>
    <cellStyle name="Плохой 2 2 7 7" xfId="12296"/>
    <cellStyle name="Плохой 2 2 7 8" xfId="12295"/>
    <cellStyle name="Плохой 2 2 8" xfId="12294"/>
    <cellStyle name="Плохой 2 2 8 2" xfId="12293"/>
    <cellStyle name="Плохой 2 2 8 2 2" xfId="12292"/>
    <cellStyle name="Плохой 2 2 8 2 3" xfId="12291"/>
    <cellStyle name="Плохой 2 2 8 2 4" xfId="12290"/>
    <cellStyle name="Плохой 2 2 8 2 5" xfId="12289"/>
    <cellStyle name="Плохой 2 2 8 2 6" xfId="12288"/>
    <cellStyle name="Плохой 2 2 8 3" xfId="12287"/>
    <cellStyle name="Плохой 2 2 8 4" xfId="12286"/>
    <cellStyle name="Плохой 2 2 8 5" xfId="12285"/>
    <cellStyle name="Плохой 2 2 8 6" xfId="12284"/>
    <cellStyle name="Плохой 2 2 8 7" xfId="12283"/>
    <cellStyle name="Плохой 2 2 8 8" xfId="12282"/>
    <cellStyle name="Плохой 2 2 9" xfId="12281"/>
    <cellStyle name="Плохой 2 2 9 2" xfId="12280"/>
    <cellStyle name="Плохой 2 2 9 2 2" xfId="12279"/>
    <cellStyle name="Плохой 2 2 9 2 3" xfId="12278"/>
    <cellStyle name="Плохой 2 2 9 2 4" xfId="12277"/>
    <cellStyle name="Плохой 2 2 9 2 5" xfId="12276"/>
    <cellStyle name="Плохой 2 2 9 2 6" xfId="12275"/>
    <cellStyle name="Плохой 2 2 9 3" xfId="12274"/>
    <cellStyle name="Плохой 2 2 9 4" xfId="12273"/>
    <cellStyle name="Плохой 2 2 9 5" xfId="12272"/>
    <cellStyle name="Плохой 2 2 9 6" xfId="12271"/>
    <cellStyle name="Плохой 2 2 9 7" xfId="12270"/>
    <cellStyle name="Плохой 2 2 9 8" xfId="12269"/>
    <cellStyle name="Плохой 2 3" xfId="12268"/>
    <cellStyle name="Плохой 2 3 2" xfId="12267"/>
    <cellStyle name="Плохой 2 3 2 2" xfId="12266"/>
    <cellStyle name="Плохой 2 3 2 3" xfId="12265"/>
    <cellStyle name="Плохой 2 3 2 4" xfId="12264"/>
    <cellStyle name="Плохой 2 3 2 5" xfId="12263"/>
    <cellStyle name="Плохой 2 3 2 6" xfId="12262"/>
    <cellStyle name="Плохой 2 3 3" xfId="12261"/>
    <cellStyle name="Плохой 2 3 4" xfId="12260"/>
    <cellStyle name="Плохой 2 3 5" xfId="12259"/>
    <cellStyle name="Плохой 2 3 6" xfId="12258"/>
    <cellStyle name="Плохой 2 3 7" xfId="12257"/>
    <cellStyle name="Плохой 2 3 8" xfId="12256"/>
    <cellStyle name="Плохой 2 4" xfId="12255"/>
    <cellStyle name="Плохой 2 4 2" xfId="12254"/>
    <cellStyle name="Плохой 2 4 3" xfId="12253"/>
    <cellStyle name="Плохой 2 4 4" xfId="12252"/>
    <cellStyle name="Плохой 2 4 5" xfId="12251"/>
    <cellStyle name="Плохой 2 4 6" xfId="12250"/>
    <cellStyle name="Плохой 2 5" xfId="12249"/>
    <cellStyle name="Плохой 2 6" xfId="12248"/>
    <cellStyle name="Плохой 2 7" xfId="12247"/>
    <cellStyle name="Плохой 2 8" xfId="12246"/>
    <cellStyle name="Плохой 2 9" xfId="12245"/>
    <cellStyle name="Плохой 20" xfId="12244"/>
    <cellStyle name="Плохой 20 2" xfId="12243"/>
    <cellStyle name="Плохой 20 2 2" xfId="12242"/>
    <cellStyle name="Плохой 20 2 3" xfId="12241"/>
    <cellStyle name="Плохой 20 2 4" xfId="12240"/>
    <cellStyle name="Плохой 20 2 5" xfId="12239"/>
    <cellStyle name="Плохой 20 2 6" xfId="12238"/>
    <cellStyle name="Плохой 20 3" xfId="12237"/>
    <cellStyle name="Плохой 20 4" xfId="12236"/>
    <cellStyle name="Плохой 20 5" xfId="12235"/>
    <cellStyle name="Плохой 20 6" xfId="12234"/>
    <cellStyle name="Плохой 20 7" xfId="12233"/>
    <cellStyle name="Плохой 20 8" xfId="12232"/>
    <cellStyle name="Плохой 21" xfId="12231"/>
    <cellStyle name="Плохой 21 2" xfId="12230"/>
    <cellStyle name="Плохой 21 2 2" xfId="12229"/>
    <cellStyle name="Плохой 21 2 3" xfId="12228"/>
    <cellStyle name="Плохой 21 2 4" xfId="12227"/>
    <cellStyle name="Плохой 21 2 5" xfId="12226"/>
    <cellStyle name="Плохой 21 2 6" xfId="12225"/>
    <cellStyle name="Плохой 21 3" xfId="12224"/>
    <cellStyle name="Плохой 21 4" xfId="12223"/>
    <cellStyle name="Плохой 21 5" xfId="12222"/>
    <cellStyle name="Плохой 21 6" xfId="12221"/>
    <cellStyle name="Плохой 21 7" xfId="12220"/>
    <cellStyle name="Плохой 21 8" xfId="12219"/>
    <cellStyle name="Плохой 22" xfId="12218"/>
    <cellStyle name="Плохой 22 2" xfId="12217"/>
    <cellStyle name="Плохой 22 2 2" xfId="12216"/>
    <cellStyle name="Плохой 22 2 3" xfId="12215"/>
    <cellStyle name="Плохой 22 2 4" xfId="12214"/>
    <cellStyle name="Плохой 22 2 5" xfId="12213"/>
    <cellStyle name="Плохой 22 2 6" xfId="12212"/>
    <cellStyle name="Плохой 22 3" xfId="12211"/>
    <cellStyle name="Плохой 22 4" xfId="12210"/>
    <cellStyle name="Плохой 22 5" xfId="12209"/>
    <cellStyle name="Плохой 22 6" xfId="12208"/>
    <cellStyle name="Плохой 22 7" xfId="12207"/>
    <cellStyle name="Плохой 22 8" xfId="12206"/>
    <cellStyle name="Плохой 23" xfId="12205"/>
    <cellStyle name="Плохой 23 2" xfId="12204"/>
    <cellStyle name="Плохой 23 2 2" xfId="12203"/>
    <cellStyle name="Плохой 23 2 3" xfId="12202"/>
    <cellStyle name="Плохой 23 2 4" xfId="12201"/>
    <cellStyle name="Плохой 23 2 5" xfId="12200"/>
    <cellStyle name="Плохой 23 2 6" xfId="12199"/>
    <cellStyle name="Плохой 23 3" xfId="12198"/>
    <cellStyle name="Плохой 23 4" xfId="12197"/>
    <cellStyle name="Плохой 23 5" xfId="12196"/>
    <cellStyle name="Плохой 23 6" xfId="12195"/>
    <cellStyle name="Плохой 23 7" xfId="12194"/>
    <cellStyle name="Плохой 23 8" xfId="12193"/>
    <cellStyle name="Плохой 24" xfId="12192"/>
    <cellStyle name="Плохой 24 2" xfId="12191"/>
    <cellStyle name="Плохой 24 2 2" xfId="12190"/>
    <cellStyle name="Плохой 24 2 3" xfId="12189"/>
    <cellStyle name="Плохой 24 2 4" xfId="12188"/>
    <cellStyle name="Плохой 24 2 5" xfId="12187"/>
    <cellStyle name="Плохой 24 2 6" xfId="12186"/>
    <cellStyle name="Плохой 24 3" xfId="12185"/>
    <cellStyle name="Плохой 24 4" xfId="12184"/>
    <cellStyle name="Плохой 24 5" xfId="12183"/>
    <cellStyle name="Плохой 24 6" xfId="12182"/>
    <cellStyle name="Плохой 24 7" xfId="12181"/>
    <cellStyle name="Плохой 24 8" xfId="12180"/>
    <cellStyle name="Плохой 25" xfId="12179"/>
    <cellStyle name="Плохой 25 2" xfId="12178"/>
    <cellStyle name="Плохой 25 2 2" xfId="12177"/>
    <cellStyle name="Плохой 25 2 3" xfId="12176"/>
    <cellStyle name="Плохой 25 2 4" xfId="12175"/>
    <cellStyle name="Плохой 25 2 5" xfId="12174"/>
    <cellStyle name="Плохой 25 2 6" xfId="12173"/>
    <cellStyle name="Плохой 25 3" xfId="12172"/>
    <cellStyle name="Плохой 25 4" xfId="12171"/>
    <cellStyle name="Плохой 25 5" xfId="12170"/>
    <cellStyle name="Плохой 25 6" xfId="12169"/>
    <cellStyle name="Плохой 25 7" xfId="12168"/>
    <cellStyle name="Плохой 25 8" xfId="12167"/>
    <cellStyle name="Плохой 26" xfId="12166"/>
    <cellStyle name="Плохой 26 2" xfId="12165"/>
    <cellStyle name="Плохой 26 2 2" xfId="12164"/>
    <cellStyle name="Плохой 26 2 3" xfId="12163"/>
    <cellStyle name="Плохой 26 2 4" xfId="12162"/>
    <cellStyle name="Плохой 26 2 5" xfId="12161"/>
    <cellStyle name="Плохой 26 2 6" xfId="12160"/>
    <cellStyle name="Плохой 26 3" xfId="12159"/>
    <cellStyle name="Плохой 26 4" xfId="12158"/>
    <cellStyle name="Плохой 26 5" xfId="12157"/>
    <cellStyle name="Плохой 26 6" xfId="12156"/>
    <cellStyle name="Плохой 26 7" xfId="12155"/>
    <cellStyle name="Плохой 26 8" xfId="12154"/>
    <cellStyle name="Плохой 27" xfId="12153"/>
    <cellStyle name="Плохой 27 2" xfId="12152"/>
    <cellStyle name="Плохой 27 2 2" xfId="12151"/>
    <cellStyle name="Плохой 27 2 3" xfId="12150"/>
    <cellStyle name="Плохой 27 2 4" xfId="12149"/>
    <cellStyle name="Плохой 27 2 5" xfId="12148"/>
    <cellStyle name="Плохой 27 2 6" xfId="12147"/>
    <cellStyle name="Плохой 27 3" xfId="12146"/>
    <cellStyle name="Плохой 27 4" xfId="12145"/>
    <cellStyle name="Плохой 27 5" xfId="12144"/>
    <cellStyle name="Плохой 27 6" xfId="12143"/>
    <cellStyle name="Плохой 27 7" xfId="12142"/>
    <cellStyle name="Плохой 27 8" xfId="12141"/>
    <cellStyle name="Плохой 28" xfId="12140"/>
    <cellStyle name="Плохой 28 2" xfId="12139"/>
    <cellStyle name="Плохой 28 2 2" xfId="12138"/>
    <cellStyle name="Плохой 28 2 3" xfId="12137"/>
    <cellStyle name="Плохой 28 2 4" xfId="12136"/>
    <cellStyle name="Плохой 28 2 5" xfId="12135"/>
    <cellStyle name="Плохой 28 2 6" xfId="12134"/>
    <cellStyle name="Плохой 28 3" xfId="12133"/>
    <cellStyle name="Плохой 28 4" xfId="12132"/>
    <cellStyle name="Плохой 28 5" xfId="12131"/>
    <cellStyle name="Плохой 28 6" xfId="12130"/>
    <cellStyle name="Плохой 28 7" xfId="12129"/>
    <cellStyle name="Плохой 28 8" xfId="12128"/>
    <cellStyle name="Плохой 29" xfId="12127"/>
    <cellStyle name="Плохой 29 2" xfId="12126"/>
    <cellStyle name="Плохой 29 2 2" xfId="12125"/>
    <cellStyle name="Плохой 29 2 3" xfId="12124"/>
    <cellStyle name="Плохой 29 2 4" xfId="12123"/>
    <cellStyle name="Плохой 29 2 5" xfId="12122"/>
    <cellStyle name="Плохой 29 2 6" xfId="12121"/>
    <cellStyle name="Плохой 29 3" xfId="12120"/>
    <cellStyle name="Плохой 29 4" xfId="12119"/>
    <cellStyle name="Плохой 29 5" xfId="12118"/>
    <cellStyle name="Плохой 29 6" xfId="12117"/>
    <cellStyle name="Плохой 29 7" xfId="12116"/>
    <cellStyle name="Плохой 29 8" xfId="12115"/>
    <cellStyle name="Плохой 3" xfId="12114"/>
    <cellStyle name="Плохой 3 2" xfId="12113"/>
    <cellStyle name="Плохой 3 2 2" xfId="12112"/>
    <cellStyle name="Плохой 3 2 3" xfId="12111"/>
    <cellStyle name="Плохой 3 2 4" xfId="12110"/>
    <cellStyle name="Плохой 3 2 5" xfId="12109"/>
    <cellStyle name="Плохой 3 2 6" xfId="12108"/>
    <cellStyle name="Плохой 3 3" xfId="12107"/>
    <cellStyle name="Плохой 3 4" xfId="12106"/>
    <cellStyle name="Плохой 3 5" xfId="12105"/>
    <cellStyle name="Плохой 3 6" xfId="12104"/>
    <cellStyle name="Плохой 3 7" xfId="12103"/>
    <cellStyle name="Плохой 3 8" xfId="12102"/>
    <cellStyle name="Плохой 30" xfId="12101"/>
    <cellStyle name="Плохой 30 2" xfId="12100"/>
    <cellStyle name="Плохой 30 2 2" xfId="12099"/>
    <cellStyle name="Плохой 30 2 3" xfId="12098"/>
    <cellStyle name="Плохой 30 2 4" xfId="12097"/>
    <cellStyle name="Плохой 30 2 5" xfId="12096"/>
    <cellStyle name="Плохой 30 2 6" xfId="12095"/>
    <cellStyle name="Плохой 30 3" xfId="12094"/>
    <cellStyle name="Плохой 30 4" xfId="12093"/>
    <cellStyle name="Плохой 30 5" xfId="12092"/>
    <cellStyle name="Плохой 30 6" xfId="12091"/>
    <cellStyle name="Плохой 30 7" xfId="12090"/>
    <cellStyle name="Плохой 30 8" xfId="12089"/>
    <cellStyle name="Плохой 31" xfId="12088"/>
    <cellStyle name="Плохой 31 2" xfId="12087"/>
    <cellStyle name="Плохой 31 2 2" xfId="12086"/>
    <cellStyle name="Плохой 31 2 3" xfId="12085"/>
    <cellStyle name="Плохой 31 2 4" xfId="12084"/>
    <cellStyle name="Плохой 31 2 5" xfId="12083"/>
    <cellStyle name="Плохой 31 2 6" xfId="12082"/>
    <cellStyle name="Плохой 31 3" xfId="12081"/>
    <cellStyle name="Плохой 31 4" xfId="12080"/>
    <cellStyle name="Плохой 31 5" xfId="12079"/>
    <cellStyle name="Плохой 31 6" xfId="12078"/>
    <cellStyle name="Плохой 31 7" xfId="12077"/>
    <cellStyle name="Плохой 31 8" xfId="12076"/>
    <cellStyle name="Плохой 32" xfId="12075"/>
    <cellStyle name="Плохой 32 2" xfId="12074"/>
    <cellStyle name="Плохой 32 2 2" xfId="12073"/>
    <cellStyle name="Плохой 32 2 3" xfId="12072"/>
    <cellStyle name="Плохой 32 2 4" xfId="12071"/>
    <cellStyle name="Плохой 32 2 5" xfId="12070"/>
    <cellStyle name="Плохой 32 2 6" xfId="12069"/>
    <cellStyle name="Плохой 32 3" xfId="12068"/>
    <cellStyle name="Плохой 32 4" xfId="12067"/>
    <cellStyle name="Плохой 32 5" xfId="12066"/>
    <cellStyle name="Плохой 32 6" xfId="12065"/>
    <cellStyle name="Плохой 32 7" xfId="12064"/>
    <cellStyle name="Плохой 32 8" xfId="12063"/>
    <cellStyle name="Плохой 33" xfId="12062"/>
    <cellStyle name="Плохой 33 2" xfId="12061"/>
    <cellStyle name="Плохой 33 2 2" xfId="12060"/>
    <cellStyle name="Плохой 33 2 3" xfId="12059"/>
    <cellStyle name="Плохой 33 2 4" xfId="12058"/>
    <cellStyle name="Плохой 33 2 5" xfId="12057"/>
    <cellStyle name="Плохой 33 2 6" xfId="12056"/>
    <cellStyle name="Плохой 33 3" xfId="12055"/>
    <cellStyle name="Плохой 33 4" xfId="12054"/>
    <cellStyle name="Плохой 33 5" xfId="12053"/>
    <cellStyle name="Плохой 33 6" xfId="12052"/>
    <cellStyle name="Плохой 33 7" xfId="12051"/>
    <cellStyle name="Плохой 33 8" xfId="12050"/>
    <cellStyle name="Плохой 34" xfId="12049"/>
    <cellStyle name="Плохой 34 2" xfId="12048"/>
    <cellStyle name="Плохой 34 2 2" xfId="12047"/>
    <cellStyle name="Плохой 34 2 3" xfId="12046"/>
    <cellStyle name="Плохой 34 2 4" xfId="12045"/>
    <cellStyle name="Плохой 34 2 5" xfId="12044"/>
    <cellStyle name="Плохой 34 2 6" xfId="12043"/>
    <cellStyle name="Плохой 34 3" xfId="12042"/>
    <cellStyle name="Плохой 34 4" xfId="12041"/>
    <cellStyle name="Плохой 34 5" xfId="12040"/>
    <cellStyle name="Плохой 34 6" xfId="12039"/>
    <cellStyle name="Плохой 34 7" xfId="12038"/>
    <cellStyle name="Плохой 34 8" xfId="12037"/>
    <cellStyle name="Плохой 35" xfId="12036"/>
    <cellStyle name="Плохой 35 2" xfId="12035"/>
    <cellStyle name="Плохой 35 2 2" xfId="12034"/>
    <cellStyle name="Плохой 35 2 3" xfId="12033"/>
    <cellStyle name="Плохой 35 2 4" xfId="12032"/>
    <cellStyle name="Плохой 35 2 5" xfId="12031"/>
    <cellStyle name="Плохой 35 2 6" xfId="12030"/>
    <cellStyle name="Плохой 35 3" xfId="12029"/>
    <cellStyle name="Плохой 35 4" xfId="12028"/>
    <cellStyle name="Плохой 35 5" xfId="12027"/>
    <cellStyle name="Плохой 35 6" xfId="12026"/>
    <cellStyle name="Плохой 35 7" xfId="12025"/>
    <cellStyle name="Плохой 35 8" xfId="12024"/>
    <cellStyle name="Плохой 36" xfId="12023"/>
    <cellStyle name="Плохой 36 2" xfId="12022"/>
    <cellStyle name="Плохой 36 2 2" xfId="12021"/>
    <cellStyle name="Плохой 36 2 3" xfId="12020"/>
    <cellStyle name="Плохой 36 2 4" xfId="12019"/>
    <cellStyle name="Плохой 36 2 5" xfId="12018"/>
    <cellStyle name="Плохой 36 2 6" xfId="12017"/>
    <cellStyle name="Плохой 36 3" xfId="12016"/>
    <cellStyle name="Плохой 36 4" xfId="12015"/>
    <cellStyle name="Плохой 36 5" xfId="12014"/>
    <cellStyle name="Плохой 36 6" xfId="12013"/>
    <cellStyle name="Плохой 36 7" xfId="12012"/>
    <cellStyle name="Плохой 36 8" xfId="12011"/>
    <cellStyle name="Плохой 37" xfId="12010"/>
    <cellStyle name="Плохой 37 2" xfId="12009"/>
    <cellStyle name="Плохой 37 2 2" xfId="12008"/>
    <cellStyle name="Плохой 37 2 3" xfId="12007"/>
    <cellStyle name="Плохой 37 2 4" xfId="12006"/>
    <cellStyle name="Плохой 37 2 5" xfId="12005"/>
    <cellStyle name="Плохой 37 2 6" xfId="12004"/>
    <cellStyle name="Плохой 37 3" xfId="12003"/>
    <cellStyle name="Плохой 37 4" xfId="12002"/>
    <cellStyle name="Плохой 37 5" xfId="12001"/>
    <cellStyle name="Плохой 37 6" xfId="12000"/>
    <cellStyle name="Плохой 37 7" xfId="11999"/>
    <cellStyle name="Плохой 37 8" xfId="11998"/>
    <cellStyle name="Плохой 38" xfId="11997"/>
    <cellStyle name="Плохой 38 2" xfId="11996"/>
    <cellStyle name="Плохой 38 2 2" xfId="11995"/>
    <cellStyle name="Плохой 38 2 3" xfId="11994"/>
    <cellStyle name="Плохой 38 2 4" xfId="11993"/>
    <cellStyle name="Плохой 38 2 5" xfId="11992"/>
    <cellStyle name="Плохой 38 2 6" xfId="11991"/>
    <cellStyle name="Плохой 38 3" xfId="11990"/>
    <cellStyle name="Плохой 38 4" xfId="11989"/>
    <cellStyle name="Плохой 38 5" xfId="11988"/>
    <cellStyle name="Плохой 38 6" xfId="11987"/>
    <cellStyle name="Плохой 38 7" xfId="11986"/>
    <cellStyle name="Плохой 38 8" xfId="11985"/>
    <cellStyle name="Плохой 39" xfId="11984"/>
    <cellStyle name="Плохой 39 2" xfId="11983"/>
    <cellStyle name="Плохой 39 2 2" xfId="11982"/>
    <cellStyle name="Плохой 39 2 3" xfId="11981"/>
    <cellStyle name="Плохой 39 2 4" xfId="11980"/>
    <cellStyle name="Плохой 39 2 5" xfId="11979"/>
    <cellStyle name="Плохой 39 2 6" xfId="11978"/>
    <cellStyle name="Плохой 39 3" xfId="11977"/>
    <cellStyle name="Плохой 39 4" xfId="11976"/>
    <cellStyle name="Плохой 39 5" xfId="11975"/>
    <cellStyle name="Плохой 39 6" xfId="11974"/>
    <cellStyle name="Плохой 39 7" xfId="11973"/>
    <cellStyle name="Плохой 39 8" xfId="11972"/>
    <cellStyle name="Плохой 4" xfId="11971"/>
    <cellStyle name="Плохой 4 2" xfId="11970"/>
    <cellStyle name="Плохой 4 2 2" xfId="11969"/>
    <cellStyle name="Плохой 4 2 3" xfId="11968"/>
    <cellStyle name="Плохой 4 2 4" xfId="11967"/>
    <cellStyle name="Плохой 4 2 5" xfId="11966"/>
    <cellStyle name="Плохой 4 2 6" xfId="11965"/>
    <cellStyle name="Плохой 4 3" xfId="11964"/>
    <cellStyle name="Плохой 4 4" xfId="11963"/>
    <cellStyle name="Плохой 4 5" xfId="11962"/>
    <cellStyle name="Плохой 4 6" xfId="11961"/>
    <cellStyle name="Плохой 4 7" xfId="11960"/>
    <cellStyle name="Плохой 4 8" xfId="11959"/>
    <cellStyle name="Плохой 40" xfId="11958"/>
    <cellStyle name="Плохой 40 2" xfId="11957"/>
    <cellStyle name="Плохой 40 2 2" xfId="11956"/>
    <cellStyle name="Плохой 40 2 3" xfId="11955"/>
    <cellStyle name="Плохой 40 2 4" xfId="11954"/>
    <cellStyle name="Плохой 40 2 5" xfId="11953"/>
    <cellStyle name="Плохой 40 2 6" xfId="11952"/>
    <cellStyle name="Плохой 40 3" xfId="11951"/>
    <cellStyle name="Плохой 40 4" xfId="11950"/>
    <cellStyle name="Плохой 40 5" xfId="11949"/>
    <cellStyle name="Плохой 40 6" xfId="11948"/>
    <cellStyle name="Плохой 40 7" xfId="11947"/>
    <cellStyle name="Плохой 40 8" xfId="11946"/>
    <cellStyle name="Плохой 41" xfId="11945"/>
    <cellStyle name="Плохой 41 2" xfId="11944"/>
    <cellStyle name="Плохой 41 2 2" xfId="11943"/>
    <cellStyle name="Плохой 41 2 3" xfId="11942"/>
    <cellStyle name="Плохой 41 2 4" xfId="11941"/>
    <cellStyle name="Плохой 41 2 5" xfId="11940"/>
    <cellStyle name="Плохой 41 2 6" xfId="11939"/>
    <cellStyle name="Плохой 41 3" xfId="11938"/>
    <cellStyle name="Плохой 41 4" xfId="11937"/>
    <cellStyle name="Плохой 41 5" xfId="11936"/>
    <cellStyle name="Плохой 41 6" xfId="11935"/>
    <cellStyle name="Плохой 41 7" xfId="11934"/>
    <cellStyle name="Плохой 41 8" xfId="11933"/>
    <cellStyle name="Плохой 42" xfId="11932"/>
    <cellStyle name="Плохой 42 2" xfId="11931"/>
    <cellStyle name="Плохой 42 2 2" xfId="11930"/>
    <cellStyle name="Плохой 42 2 3" xfId="11929"/>
    <cellStyle name="Плохой 42 2 4" xfId="11928"/>
    <cellStyle name="Плохой 42 2 5" xfId="11927"/>
    <cellStyle name="Плохой 42 2 6" xfId="11926"/>
    <cellStyle name="Плохой 42 3" xfId="11925"/>
    <cellStyle name="Плохой 42 4" xfId="11924"/>
    <cellStyle name="Плохой 42 5" xfId="11923"/>
    <cellStyle name="Плохой 42 6" xfId="11922"/>
    <cellStyle name="Плохой 42 7" xfId="11921"/>
    <cellStyle name="Плохой 42 8" xfId="11920"/>
    <cellStyle name="Плохой 43" xfId="11919"/>
    <cellStyle name="Плохой 43 2" xfId="11918"/>
    <cellStyle name="Плохой 43 2 2" xfId="11917"/>
    <cellStyle name="Плохой 43 2 3" xfId="11916"/>
    <cellStyle name="Плохой 43 2 4" xfId="11915"/>
    <cellStyle name="Плохой 43 2 5" xfId="11914"/>
    <cellStyle name="Плохой 43 2 6" xfId="11913"/>
    <cellStyle name="Плохой 43 3" xfId="11912"/>
    <cellStyle name="Плохой 43 4" xfId="11911"/>
    <cellStyle name="Плохой 43 5" xfId="11910"/>
    <cellStyle name="Плохой 43 6" xfId="11909"/>
    <cellStyle name="Плохой 43 7" xfId="11908"/>
    <cellStyle name="Плохой 43 8" xfId="11907"/>
    <cellStyle name="Плохой 44" xfId="11906"/>
    <cellStyle name="Плохой 44 2" xfId="11905"/>
    <cellStyle name="Плохой 44 2 2" xfId="11904"/>
    <cellStyle name="Плохой 44 2 3" xfId="11903"/>
    <cellStyle name="Плохой 44 2 4" xfId="11902"/>
    <cellStyle name="Плохой 44 2 5" xfId="11901"/>
    <cellStyle name="Плохой 44 2 6" xfId="11900"/>
    <cellStyle name="Плохой 44 3" xfId="11899"/>
    <cellStyle name="Плохой 44 4" xfId="11898"/>
    <cellStyle name="Плохой 44 5" xfId="11897"/>
    <cellStyle name="Плохой 44 6" xfId="11896"/>
    <cellStyle name="Плохой 44 7" xfId="11895"/>
    <cellStyle name="Плохой 44 8" xfId="11894"/>
    <cellStyle name="Плохой 45" xfId="11893"/>
    <cellStyle name="Плохой 45 2" xfId="11892"/>
    <cellStyle name="Плохой 45 2 2" xfId="11891"/>
    <cellStyle name="Плохой 45 2 3" xfId="11890"/>
    <cellStyle name="Плохой 45 2 4" xfId="11889"/>
    <cellStyle name="Плохой 45 2 5" xfId="11888"/>
    <cellStyle name="Плохой 45 2 6" xfId="11887"/>
    <cellStyle name="Плохой 45 3" xfId="11886"/>
    <cellStyle name="Плохой 45 4" xfId="11885"/>
    <cellStyle name="Плохой 45 5" xfId="11884"/>
    <cellStyle name="Плохой 45 6" xfId="11883"/>
    <cellStyle name="Плохой 45 7" xfId="11882"/>
    <cellStyle name="Плохой 45 8" xfId="11881"/>
    <cellStyle name="Плохой 46" xfId="11880"/>
    <cellStyle name="Плохой 46 2" xfId="11879"/>
    <cellStyle name="Плохой 46 2 2" xfId="11878"/>
    <cellStyle name="Плохой 46 2 3" xfId="11877"/>
    <cellStyle name="Плохой 46 2 4" xfId="11876"/>
    <cellStyle name="Плохой 46 2 5" xfId="11875"/>
    <cellStyle name="Плохой 46 2 6" xfId="11874"/>
    <cellStyle name="Плохой 46 3" xfId="11873"/>
    <cellStyle name="Плохой 46 4" xfId="11872"/>
    <cellStyle name="Плохой 46 5" xfId="11871"/>
    <cellStyle name="Плохой 46 6" xfId="11870"/>
    <cellStyle name="Плохой 46 7" xfId="11869"/>
    <cellStyle name="Плохой 46 8" xfId="11868"/>
    <cellStyle name="Плохой 47" xfId="11867"/>
    <cellStyle name="Плохой 47 2" xfId="11866"/>
    <cellStyle name="Плохой 47 2 2" xfId="11865"/>
    <cellStyle name="Плохой 47 2 3" xfId="11864"/>
    <cellStyle name="Плохой 47 2 4" xfId="11863"/>
    <cellStyle name="Плохой 47 2 5" xfId="11862"/>
    <cellStyle name="Плохой 47 2 6" xfId="11861"/>
    <cellStyle name="Плохой 47 3" xfId="11860"/>
    <cellStyle name="Плохой 47 4" xfId="11859"/>
    <cellStyle name="Плохой 47 5" xfId="11858"/>
    <cellStyle name="Плохой 47 6" xfId="11857"/>
    <cellStyle name="Плохой 47 7" xfId="11856"/>
    <cellStyle name="Плохой 47 8" xfId="11855"/>
    <cellStyle name="Плохой 48" xfId="11854"/>
    <cellStyle name="Плохой 48 2" xfId="11853"/>
    <cellStyle name="Плохой 48 2 2" xfId="11852"/>
    <cellStyle name="Плохой 48 2 3" xfId="11851"/>
    <cellStyle name="Плохой 48 2 4" xfId="11850"/>
    <cellStyle name="Плохой 48 2 5" xfId="11849"/>
    <cellStyle name="Плохой 48 2 6" xfId="11848"/>
    <cellStyle name="Плохой 48 3" xfId="11847"/>
    <cellStyle name="Плохой 48 4" xfId="11846"/>
    <cellStyle name="Плохой 48 5" xfId="11845"/>
    <cellStyle name="Плохой 48 6" xfId="11844"/>
    <cellStyle name="Плохой 48 7" xfId="11843"/>
    <cellStyle name="Плохой 48 8" xfId="11842"/>
    <cellStyle name="Плохой 49" xfId="11841"/>
    <cellStyle name="Плохой 49 2" xfId="11840"/>
    <cellStyle name="Плохой 49 2 2" xfId="11839"/>
    <cellStyle name="Плохой 49 2 3" xfId="11838"/>
    <cellStyle name="Плохой 49 2 4" xfId="11837"/>
    <cellStyle name="Плохой 49 2 5" xfId="11836"/>
    <cellStyle name="Плохой 49 2 6" xfId="11835"/>
    <cellStyle name="Плохой 49 3" xfId="11834"/>
    <cellStyle name="Плохой 49 4" xfId="11833"/>
    <cellStyle name="Плохой 49 5" xfId="11832"/>
    <cellStyle name="Плохой 49 6" xfId="11831"/>
    <cellStyle name="Плохой 49 7" xfId="11830"/>
    <cellStyle name="Плохой 49 8" xfId="11829"/>
    <cellStyle name="Плохой 5" xfId="11828"/>
    <cellStyle name="Плохой 5 2" xfId="11827"/>
    <cellStyle name="Плохой 5 2 2" xfId="11826"/>
    <cellStyle name="Плохой 5 2 3" xfId="11825"/>
    <cellStyle name="Плохой 5 2 4" xfId="11824"/>
    <cellStyle name="Плохой 5 2 5" xfId="11823"/>
    <cellStyle name="Плохой 5 2 6" xfId="11822"/>
    <cellStyle name="Плохой 5 3" xfId="11821"/>
    <cellStyle name="Плохой 5 4" xfId="11820"/>
    <cellStyle name="Плохой 5 5" xfId="11819"/>
    <cellStyle name="Плохой 5 6" xfId="11818"/>
    <cellStyle name="Плохой 5 7" xfId="11817"/>
    <cellStyle name="Плохой 5 8" xfId="11816"/>
    <cellStyle name="Плохой 50" xfId="11815"/>
    <cellStyle name="Плохой 50 2" xfId="11814"/>
    <cellStyle name="Плохой 50 2 2" xfId="11813"/>
    <cellStyle name="Плохой 50 2 3" xfId="11812"/>
    <cellStyle name="Плохой 50 2 4" xfId="11811"/>
    <cellStyle name="Плохой 50 2 5" xfId="11810"/>
    <cellStyle name="Плохой 50 2 6" xfId="11809"/>
    <cellStyle name="Плохой 50 3" xfId="11808"/>
    <cellStyle name="Плохой 50 4" xfId="11807"/>
    <cellStyle name="Плохой 50 5" xfId="11806"/>
    <cellStyle name="Плохой 50 6" xfId="11805"/>
    <cellStyle name="Плохой 50 7" xfId="11804"/>
    <cellStyle name="Плохой 50 8" xfId="11803"/>
    <cellStyle name="Плохой 51" xfId="11802"/>
    <cellStyle name="Плохой 51 2" xfId="11801"/>
    <cellStyle name="Плохой 51 2 2" xfId="11800"/>
    <cellStyle name="Плохой 51 2 3" xfId="11799"/>
    <cellStyle name="Плохой 51 2 4" xfId="11798"/>
    <cellStyle name="Плохой 51 2 5" xfId="11797"/>
    <cellStyle name="Плохой 51 2 6" xfId="11796"/>
    <cellStyle name="Плохой 51 3" xfId="11795"/>
    <cellStyle name="Плохой 51 4" xfId="11794"/>
    <cellStyle name="Плохой 51 5" xfId="11793"/>
    <cellStyle name="Плохой 51 6" xfId="11792"/>
    <cellStyle name="Плохой 51 7" xfId="11791"/>
    <cellStyle name="Плохой 51 8" xfId="11790"/>
    <cellStyle name="Плохой 52" xfId="11789"/>
    <cellStyle name="Плохой 52 2" xfId="11788"/>
    <cellStyle name="Плохой 52 2 2" xfId="11787"/>
    <cellStyle name="Плохой 52 2 3" xfId="11786"/>
    <cellStyle name="Плохой 52 2 4" xfId="11785"/>
    <cellStyle name="Плохой 52 2 5" xfId="11784"/>
    <cellStyle name="Плохой 52 2 6" xfId="11783"/>
    <cellStyle name="Плохой 52 3" xfId="11782"/>
    <cellStyle name="Плохой 52 4" xfId="11781"/>
    <cellStyle name="Плохой 52 5" xfId="11780"/>
    <cellStyle name="Плохой 52 6" xfId="11779"/>
    <cellStyle name="Плохой 52 7" xfId="11778"/>
    <cellStyle name="Плохой 52 8" xfId="11777"/>
    <cellStyle name="Плохой 53" xfId="11776"/>
    <cellStyle name="Плохой 53 2" xfId="11775"/>
    <cellStyle name="Плохой 53 2 2" xfId="11774"/>
    <cellStyle name="Плохой 53 2 3" xfId="11773"/>
    <cellStyle name="Плохой 53 2 4" xfId="11772"/>
    <cellStyle name="Плохой 53 2 5" xfId="11771"/>
    <cellStyle name="Плохой 53 2 6" xfId="11770"/>
    <cellStyle name="Плохой 53 3" xfId="11769"/>
    <cellStyle name="Плохой 53 4" xfId="11768"/>
    <cellStyle name="Плохой 53 5" xfId="11767"/>
    <cellStyle name="Плохой 53 6" xfId="11766"/>
    <cellStyle name="Плохой 53 7" xfId="11765"/>
    <cellStyle name="Плохой 53 8" xfId="11764"/>
    <cellStyle name="Плохой 54" xfId="11763"/>
    <cellStyle name="Плохой 54 2" xfId="11762"/>
    <cellStyle name="Плохой 54 2 2" xfId="11761"/>
    <cellStyle name="Плохой 54 2 3" xfId="11760"/>
    <cellStyle name="Плохой 54 2 4" xfId="11759"/>
    <cellStyle name="Плохой 54 2 5" xfId="11758"/>
    <cellStyle name="Плохой 54 2 6" xfId="11757"/>
    <cellStyle name="Плохой 54 3" xfId="11756"/>
    <cellStyle name="Плохой 54 4" xfId="11755"/>
    <cellStyle name="Плохой 54 5" xfId="11754"/>
    <cellStyle name="Плохой 54 6" xfId="11753"/>
    <cellStyle name="Плохой 54 7" xfId="11752"/>
    <cellStyle name="Плохой 54 8" xfId="11751"/>
    <cellStyle name="Плохой 55" xfId="11750"/>
    <cellStyle name="Плохой 55 2" xfId="11749"/>
    <cellStyle name="Плохой 55 2 2" xfId="11748"/>
    <cellStyle name="Плохой 55 2 3" xfId="11747"/>
    <cellStyle name="Плохой 55 2 4" xfId="11746"/>
    <cellStyle name="Плохой 55 2 5" xfId="11745"/>
    <cellStyle name="Плохой 55 2 6" xfId="11744"/>
    <cellStyle name="Плохой 55 3" xfId="11743"/>
    <cellStyle name="Плохой 55 4" xfId="11742"/>
    <cellStyle name="Плохой 55 5" xfId="11741"/>
    <cellStyle name="Плохой 55 6" xfId="11740"/>
    <cellStyle name="Плохой 55 7" xfId="11739"/>
    <cellStyle name="Плохой 55 8" xfId="11738"/>
    <cellStyle name="Плохой 56" xfId="11737"/>
    <cellStyle name="Плохой 56 2" xfId="11736"/>
    <cellStyle name="Плохой 56 2 2" xfId="11735"/>
    <cellStyle name="Плохой 56 2 3" xfId="11734"/>
    <cellStyle name="Плохой 56 2 4" xfId="11733"/>
    <cellStyle name="Плохой 56 2 5" xfId="11732"/>
    <cellStyle name="Плохой 56 2 6" xfId="11731"/>
    <cellStyle name="Плохой 56 3" xfId="11730"/>
    <cellStyle name="Плохой 56 4" xfId="11729"/>
    <cellStyle name="Плохой 56 5" xfId="11728"/>
    <cellStyle name="Плохой 56 6" xfId="11727"/>
    <cellStyle name="Плохой 56 7" xfId="11726"/>
    <cellStyle name="Плохой 56 8" xfId="11725"/>
    <cellStyle name="Плохой 57" xfId="11724"/>
    <cellStyle name="Плохой 57 2" xfId="11723"/>
    <cellStyle name="Плохой 57 2 2" xfId="11722"/>
    <cellStyle name="Плохой 57 2 3" xfId="11721"/>
    <cellStyle name="Плохой 57 2 4" xfId="11720"/>
    <cellStyle name="Плохой 57 2 5" xfId="11719"/>
    <cellStyle name="Плохой 57 2 6" xfId="11718"/>
    <cellStyle name="Плохой 57 3" xfId="11717"/>
    <cellStyle name="Плохой 57 4" xfId="11716"/>
    <cellStyle name="Плохой 57 5" xfId="11715"/>
    <cellStyle name="Плохой 57 6" xfId="11714"/>
    <cellStyle name="Плохой 57 7" xfId="11713"/>
    <cellStyle name="Плохой 57 8" xfId="11712"/>
    <cellStyle name="Плохой 58" xfId="11711"/>
    <cellStyle name="Плохой 58 2" xfId="11710"/>
    <cellStyle name="Плохой 58 2 2" xfId="11709"/>
    <cellStyle name="Плохой 58 2 3" xfId="11708"/>
    <cellStyle name="Плохой 58 2 4" xfId="11707"/>
    <cellStyle name="Плохой 58 2 5" xfId="11706"/>
    <cellStyle name="Плохой 58 2 6" xfId="11705"/>
    <cellStyle name="Плохой 58 3" xfId="11704"/>
    <cellStyle name="Плохой 58 4" xfId="11703"/>
    <cellStyle name="Плохой 58 5" xfId="11702"/>
    <cellStyle name="Плохой 58 6" xfId="11701"/>
    <cellStyle name="Плохой 58 7" xfId="11700"/>
    <cellStyle name="Плохой 58 8" xfId="11699"/>
    <cellStyle name="Плохой 59" xfId="11698"/>
    <cellStyle name="Плохой 59 2" xfId="11697"/>
    <cellStyle name="Плохой 59 2 2" xfId="11696"/>
    <cellStyle name="Плохой 59 2 3" xfId="11695"/>
    <cellStyle name="Плохой 59 2 4" xfId="11694"/>
    <cellStyle name="Плохой 59 2 5" xfId="11693"/>
    <cellStyle name="Плохой 59 2 6" xfId="11692"/>
    <cellStyle name="Плохой 59 3" xfId="11691"/>
    <cellStyle name="Плохой 59 4" xfId="11690"/>
    <cellStyle name="Плохой 59 5" xfId="11689"/>
    <cellStyle name="Плохой 59 6" xfId="11688"/>
    <cellStyle name="Плохой 59 7" xfId="11687"/>
    <cellStyle name="Плохой 59 8" xfId="11686"/>
    <cellStyle name="Плохой 6" xfId="11685"/>
    <cellStyle name="Плохой 6 2" xfId="11684"/>
    <cellStyle name="Плохой 6 2 2" xfId="11683"/>
    <cellStyle name="Плохой 6 2 3" xfId="11682"/>
    <cellStyle name="Плохой 6 2 4" xfId="11681"/>
    <cellStyle name="Плохой 6 2 5" xfId="11680"/>
    <cellStyle name="Плохой 6 2 6" xfId="11679"/>
    <cellStyle name="Плохой 6 3" xfId="11678"/>
    <cellStyle name="Плохой 6 4" xfId="11677"/>
    <cellStyle name="Плохой 6 5" xfId="11676"/>
    <cellStyle name="Плохой 6 6" xfId="11675"/>
    <cellStyle name="Плохой 6 7" xfId="11674"/>
    <cellStyle name="Плохой 6 8" xfId="11673"/>
    <cellStyle name="Плохой 60" xfId="11672"/>
    <cellStyle name="Плохой 60 2" xfId="11671"/>
    <cellStyle name="Плохой 60 2 2" xfId="11670"/>
    <cellStyle name="Плохой 60 2 3" xfId="11669"/>
    <cellStyle name="Плохой 60 2 4" xfId="11668"/>
    <cellStyle name="Плохой 60 2 5" xfId="11667"/>
    <cellStyle name="Плохой 60 2 6" xfId="11666"/>
    <cellStyle name="Плохой 60 3" xfId="11665"/>
    <cellStyle name="Плохой 60 4" xfId="11664"/>
    <cellStyle name="Плохой 60 5" xfId="11663"/>
    <cellStyle name="Плохой 60 6" xfId="11662"/>
    <cellStyle name="Плохой 60 7" xfId="11661"/>
    <cellStyle name="Плохой 60 8" xfId="11660"/>
    <cellStyle name="Плохой 61" xfId="11659"/>
    <cellStyle name="Плохой 61 2" xfId="11658"/>
    <cellStyle name="Плохой 61 2 2" xfId="11657"/>
    <cellStyle name="Плохой 61 2 3" xfId="11656"/>
    <cellStyle name="Плохой 61 2 4" xfId="11655"/>
    <cellStyle name="Плохой 61 2 5" xfId="11654"/>
    <cellStyle name="Плохой 61 2 6" xfId="11653"/>
    <cellStyle name="Плохой 61 3" xfId="11652"/>
    <cellStyle name="Плохой 61 4" xfId="11651"/>
    <cellStyle name="Плохой 61 5" xfId="11650"/>
    <cellStyle name="Плохой 61 6" xfId="11649"/>
    <cellStyle name="Плохой 61 7" xfId="11648"/>
    <cellStyle name="Плохой 61 8" xfId="11647"/>
    <cellStyle name="Плохой 62" xfId="11646"/>
    <cellStyle name="Плохой 62 2" xfId="11645"/>
    <cellStyle name="Плохой 62 2 2" xfId="11644"/>
    <cellStyle name="Плохой 62 2 3" xfId="11643"/>
    <cellStyle name="Плохой 62 2 4" xfId="11642"/>
    <cellStyle name="Плохой 62 2 5" xfId="11641"/>
    <cellStyle name="Плохой 62 2 6" xfId="11640"/>
    <cellStyle name="Плохой 62 3" xfId="11639"/>
    <cellStyle name="Плохой 62 4" xfId="11638"/>
    <cellStyle name="Плохой 62 5" xfId="11637"/>
    <cellStyle name="Плохой 62 6" xfId="11636"/>
    <cellStyle name="Плохой 62 7" xfId="11635"/>
    <cellStyle name="Плохой 62 8" xfId="11634"/>
    <cellStyle name="Плохой 63" xfId="11633"/>
    <cellStyle name="Плохой 63 2" xfId="11632"/>
    <cellStyle name="Плохой 63 2 2" xfId="11631"/>
    <cellStyle name="Плохой 63 2 3" xfId="11630"/>
    <cellStyle name="Плохой 63 2 4" xfId="11629"/>
    <cellStyle name="Плохой 63 2 5" xfId="11628"/>
    <cellStyle name="Плохой 63 2 6" xfId="11627"/>
    <cellStyle name="Плохой 63 3" xfId="11626"/>
    <cellStyle name="Плохой 63 4" xfId="11625"/>
    <cellStyle name="Плохой 63 5" xfId="11624"/>
    <cellStyle name="Плохой 63 6" xfId="11623"/>
    <cellStyle name="Плохой 63 7" xfId="11622"/>
    <cellStyle name="Плохой 63 8" xfId="11621"/>
    <cellStyle name="Плохой 64" xfId="11620"/>
    <cellStyle name="Плохой 64 2" xfId="11619"/>
    <cellStyle name="Плохой 64 2 2" xfId="11618"/>
    <cellStyle name="Плохой 64 2 3" xfId="11617"/>
    <cellStyle name="Плохой 64 2 4" xfId="11616"/>
    <cellStyle name="Плохой 64 2 5" xfId="11615"/>
    <cellStyle name="Плохой 64 2 6" xfId="11614"/>
    <cellStyle name="Плохой 64 3" xfId="11613"/>
    <cellStyle name="Плохой 64 4" xfId="11612"/>
    <cellStyle name="Плохой 64 5" xfId="11611"/>
    <cellStyle name="Плохой 64 6" xfId="11610"/>
    <cellStyle name="Плохой 64 7" xfId="11609"/>
    <cellStyle name="Плохой 64 8" xfId="11608"/>
    <cellStyle name="Плохой 65" xfId="11607"/>
    <cellStyle name="Плохой 65 2" xfId="11606"/>
    <cellStyle name="Плохой 65 2 2" xfId="11605"/>
    <cellStyle name="Плохой 65 2 3" xfId="11604"/>
    <cellStyle name="Плохой 65 2 4" xfId="11603"/>
    <cellStyle name="Плохой 65 2 5" xfId="11602"/>
    <cellStyle name="Плохой 65 2 6" xfId="11601"/>
    <cellStyle name="Плохой 65 3" xfId="11600"/>
    <cellStyle name="Плохой 65 4" xfId="11599"/>
    <cellStyle name="Плохой 65 5" xfId="11598"/>
    <cellStyle name="Плохой 65 6" xfId="11597"/>
    <cellStyle name="Плохой 65 7" xfId="11596"/>
    <cellStyle name="Плохой 65 8" xfId="11595"/>
    <cellStyle name="Плохой 66" xfId="11594"/>
    <cellStyle name="Плохой 66 2" xfId="11593"/>
    <cellStyle name="Плохой 66 2 2" xfId="11592"/>
    <cellStyle name="Плохой 66 2 3" xfId="11591"/>
    <cellStyle name="Плохой 66 2 4" xfId="11590"/>
    <cellStyle name="Плохой 66 2 5" xfId="11589"/>
    <cellStyle name="Плохой 66 2 6" xfId="11588"/>
    <cellStyle name="Плохой 66 3" xfId="11587"/>
    <cellStyle name="Плохой 66 4" xfId="11586"/>
    <cellStyle name="Плохой 66 5" xfId="11585"/>
    <cellStyle name="Плохой 66 6" xfId="11584"/>
    <cellStyle name="Плохой 66 7" xfId="11583"/>
    <cellStyle name="Плохой 66 8" xfId="11582"/>
    <cellStyle name="Плохой 67" xfId="11581"/>
    <cellStyle name="Плохой 67 2" xfId="11580"/>
    <cellStyle name="Плохой 67 2 2" xfId="11579"/>
    <cellStyle name="Плохой 67 2 3" xfId="11578"/>
    <cellStyle name="Плохой 67 2 4" xfId="11577"/>
    <cellStyle name="Плохой 67 2 5" xfId="11576"/>
    <cellStyle name="Плохой 67 2 6" xfId="11575"/>
    <cellStyle name="Плохой 67 3" xfId="11574"/>
    <cellStyle name="Плохой 67 4" xfId="11573"/>
    <cellStyle name="Плохой 67 5" xfId="11572"/>
    <cellStyle name="Плохой 67 6" xfId="11571"/>
    <cellStyle name="Плохой 67 7" xfId="11570"/>
    <cellStyle name="Плохой 67 8" xfId="11569"/>
    <cellStyle name="Плохой 68" xfId="11568"/>
    <cellStyle name="Плохой 68 2" xfId="11567"/>
    <cellStyle name="Плохой 68 2 2" xfId="11566"/>
    <cellStyle name="Плохой 68 2 3" xfId="11565"/>
    <cellStyle name="Плохой 68 2 4" xfId="11564"/>
    <cellStyle name="Плохой 68 2 5" xfId="11563"/>
    <cellStyle name="Плохой 68 2 6" xfId="11562"/>
    <cellStyle name="Плохой 68 3" xfId="11561"/>
    <cellStyle name="Плохой 68 4" xfId="11560"/>
    <cellStyle name="Плохой 68 5" xfId="11559"/>
    <cellStyle name="Плохой 68 6" xfId="11558"/>
    <cellStyle name="Плохой 68 7" xfId="11557"/>
    <cellStyle name="Плохой 68 8" xfId="11556"/>
    <cellStyle name="Плохой 69" xfId="11555"/>
    <cellStyle name="Плохой 69 2" xfId="11554"/>
    <cellStyle name="Плохой 69 2 2" xfId="11553"/>
    <cellStyle name="Плохой 69 2 3" xfId="11552"/>
    <cellStyle name="Плохой 69 2 4" xfId="11551"/>
    <cellStyle name="Плохой 69 2 5" xfId="11550"/>
    <cellStyle name="Плохой 69 2 6" xfId="11549"/>
    <cellStyle name="Плохой 69 3" xfId="11548"/>
    <cellStyle name="Плохой 69 4" xfId="11547"/>
    <cellStyle name="Плохой 69 5" xfId="11546"/>
    <cellStyle name="Плохой 69 6" xfId="11545"/>
    <cellStyle name="Плохой 69 7" xfId="11544"/>
    <cellStyle name="Плохой 69 8" xfId="11543"/>
    <cellStyle name="Плохой 7" xfId="11542"/>
    <cellStyle name="Плохой 7 2" xfId="11541"/>
    <cellStyle name="Плохой 7 2 2" xfId="11540"/>
    <cellStyle name="Плохой 7 2 3" xfId="11539"/>
    <cellStyle name="Плохой 7 2 4" xfId="11538"/>
    <cellStyle name="Плохой 7 2 5" xfId="11537"/>
    <cellStyle name="Плохой 7 2 6" xfId="11536"/>
    <cellStyle name="Плохой 7 3" xfId="11535"/>
    <cellStyle name="Плохой 7 4" xfId="11534"/>
    <cellStyle name="Плохой 7 5" xfId="11533"/>
    <cellStyle name="Плохой 7 6" xfId="11532"/>
    <cellStyle name="Плохой 7 7" xfId="11531"/>
    <cellStyle name="Плохой 7 8" xfId="11530"/>
    <cellStyle name="Плохой 70" xfId="11529"/>
    <cellStyle name="Плохой 70 2" xfId="11528"/>
    <cellStyle name="Плохой 70 2 2" xfId="11527"/>
    <cellStyle name="Плохой 70 2 3" xfId="11526"/>
    <cellStyle name="Плохой 70 2 4" xfId="11525"/>
    <cellStyle name="Плохой 70 2 5" xfId="11524"/>
    <cellStyle name="Плохой 70 2 6" xfId="11523"/>
    <cellStyle name="Плохой 70 3" xfId="11522"/>
    <cellStyle name="Плохой 70 4" xfId="11521"/>
    <cellStyle name="Плохой 70 5" xfId="11520"/>
    <cellStyle name="Плохой 70 6" xfId="11519"/>
    <cellStyle name="Плохой 70 7" xfId="11518"/>
    <cellStyle name="Плохой 70 8" xfId="11517"/>
    <cellStyle name="Плохой 71" xfId="11516"/>
    <cellStyle name="Плохой 71 2" xfId="11515"/>
    <cellStyle name="Плохой 71 2 2" xfId="11514"/>
    <cellStyle name="Плохой 71 2 3" xfId="11513"/>
    <cellStyle name="Плохой 71 2 4" xfId="11512"/>
    <cellStyle name="Плохой 71 2 5" xfId="11511"/>
    <cellStyle name="Плохой 71 2 6" xfId="11510"/>
    <cellStyle name="Плохой 71 3" xfId="11509"/>
    <cellStyle name="Плохой 71 4" xfId="11508"/>
    <cellStyle name="Плохой 71 5" xfId="11507"/>
    <cellStyle name="Плохой 71 6" xfId="11506"/>
    <cellStyle name="Плохой 71 7" xfId="11505"/>
    <cellStyle name="Плохой 71 8" xfId="11504"/>
    <cellStyle name="Плохой 72" xfId="11503"/>
    <cellStyle name="Плохой 72 2" xfId="11502"/>
    <cellStyle name="Плохой 72 2 2" xfId="11501"/>
    <cellStyle name="Плохой 72 2 3" xfId="11500"/>
    <cellStyle name="Плохой 72 2 4" xfId="11499"/>
    <cellStyle name="Плохой 72 2 5" xfId="11498"/>
    <cellStyle name="Плохой 72 2 6" xfId="11497"/>
    <cellStyle name="Плохой 72 3" xfId="11496"/>
    <cellStyle name="Плохой 72 4" xfId="11495"/>
    <cellStyle name="Плохой 72 5" xfId="11494"/>
    <cellStyle name="Плохой 72 6" xfId="11493"/>
    <cellStyle name="Плохой 72 7" xfId="11492"/>
    <cellStyle name="Плохой 72 8" xfId="11491"/>
    <cellStyle name="Плохой 73" xfId="11490"/>
    <cellStyle name="Плохой 73 2" xfId="11489"/>
    <cellStyle name="Плохой 73 2 2" xfId="11488"/>
    <cellStyle name="Плохой 73 2 3" xfId="11487"/>
    <cellStyle name="Плохой 73 2 4" xfId="11486"/>
    <cellStyle name="Плохой 73 2 5" xfId="11485"/>
    <cellStyle name="Плохой 73 2 6" xfId="11484"/>
    <cellStyle name="Плохой 73 3" xfId="11483"/>
    <cellStyle name="Плохой 73 4" xfId="11482"/>
    <cellStyle name="Плохой 73 5" xfId="11481"/>
    <cellStyle name="Плохой 73 6" xfId="11480"/>
    <cellStyle name="Плохой 73 7" xfId="11479"/>
    <cellStyle name="Плохой 73 8" xfId="11478"/>
    <cellStyle name="Плохой 74" xfId="11477"/>
    <cellStyle name="Плохой 74 2" xfId="11476"/>
    <cellStyle name="Плохой 74 2 2" xfId="11475"/>
    <cellStyle name="Плохой 74 2 3" xfId="11474"/>
    <cellStyle name="Плохой 74 2 4" xfId="11473"/>
    <cellStyle name="Плохой 74 2 5" xfId="11472"/>
    <cellStyle name="Плохой 74 2 6" xfId="11471"/>
    <cellStyle name="Плохой 74 3" xfId="11470"/>
    <cellStyle name="Плохой 74 4" xfId="11469"/>
    <cellStyle name="Плохой 74 5" xfId="11468"/>
    <cellStyle name="Плохой 74 6" xfId="11467"/>
    <cellStyle name="Плохой 74 7" xfId="11466"/>
    <cellStyle name="Плохой 74 8" xfId="11465"/>
    <cellStyle name="Плохой 75" xfId="11464"/>
    <cellStyle name="Плохой 75 2" xfId="11463"/>
    <cellStyle name="Плохой 75 2 2" xfId="11462"/>
    <cellStyle name="Плохой 75 2 3" xfId="11461"/>
    <cellStyle name="Плохой 75 2 4" xfId="11460"/>
    <cellStyle name="Плохой 75 2 5" xfId="11459"/>
    <cellStyle name="Плохой 75 2 6" xfId="11458"/>
    <cellStyle name="Плохой 75 3" xfId="11457"/>
    <cellStyle name="Плохой 75 4" xfId="11456"/>
    <cellStyle name="Плохой 75 5" xfId="11455"/>
    <cellStyle name="Плохой 75 6" xfId="11454"/>
    <cellStyle name="Плохой 75 7" xfId="11453"/>
    <cellStyle name="Плохой 75 8" xfId="11452"/>
    <cellStyle name="Плохой 76" xfId="11451"/>
    <cellStyle name="Плохой 76 2" xfId="11450"/>
    <cellStyle name="Плохой 76 2 2" xfId="11449"/>
    <cellStyle name="Плохой 76 2 3" xfId="11448"/>
    <cellStyle name="Плохой 76 2 4" xfId="11447"/>
    <cellStyle name="Плохой 76 2 5" xfId="11446"/>
    <cellStyle name="Плохой 76 2 6" xfId="11445"/>
    <cellStyle name="Плохой 76 3" xfId="11444"/>
    <cellStyle name="Плохой 76 4" xfId="11443"/>
    <cellStyle name="Плохой 76 5" xfId="11442"/>
    <cellStyle name="Плохой 76 6" xfId="11441"/>
    <cellStyle name="Плохой 76 7" xfId="11440"/>
    <cellStyle name="Плохой 76 8" xfId="11439"/>
    <cellStyle name="Плохой 77" xfId="11438"/>
    <cellStyle name="Плохой 77 2" xfId="11437"/>
    <cellStyle name="Плохой 77 2 2" xfId="11436"/>
    <cellStyle name="Плохой 77 2 3" xfId="11435"/>
    <cellStyle name="Плохой 77 2 4" xfId="11434"/>
    <cellStyle name="Плохой 77 2 5" xfId="11433"/>
    <cellStyle name="Плохой 77 2 6" xfId="11432"/>
    <cellStyle name="Плохой 77 3" xfId="11431"/>
    <cellStyle name="Плохой 77 4" xfId="11430"/>
    <cellStyle name="Плохой 77 5" xfId="11429"/>
    <cellStyle name="Плохой 77 6" xfId="11428"/>
    <cellStyle name="Плохой 77 7" xfId="11427"/>
    <cellStyle name="Плохой 77 8" xfId="11426"/>
    <cellStyle name="Плохой 78" xfId="11425"/>
    <cellStyle name="Плохой 78 2" xfId="11424"/>
    <cellStyle name="Плохой 78 2 2" xfId="11423"/>
    <cellStyle name="Плохой 78 2 3" xfId="11422"/>
    <cellStyle name="Плохой 78 2 4" xfId="11421"/>
    <cellStyle name="Плохой 78 2 5" xfId="11420"/>
    <cellStyle name="Плохой 78 2 6" xfId="11419"/>
    <cellStyle name="Плохой 78 3" xfId="11418"/>
    <cellStyle name="Плохой 78 4" xfId="11417"/>
    <cellStyle name="Плохой 78 5" xfId="11416"/>
    <cellStyle name="Плохой 78 6" xfId="11415"/>
    <cellStyle name="Плохой 78 7" xfId="11414"/>
    <cellStyle name="Плохой 78 8" xfId="11413"/>
    <cellStyle name="Плохой 79" xfId="11412"/>
    <cellStyle name="Плохой 79 2" xfId="11411"/>
    <cellStyle name="Плохой 79 2 2" xfId="11410"/>
    <cellStyle name="Плохой 79 2 3" xfId="11409"/>
    <cellStyle name="Плохой 79 2 4" xfId="11408"/>
    <cellStyle name="Плохой 79 2 5" xfId="11407"/>
    <cellStyle name="Плохой 79 2 6" xfId="11406"/>
    <cellStyle name="Плохой 79 3" xfId="11405"/>
    <cellStyle name="Плохой 79 4" xfId="11404"/>
    <cellStyle name="Плохой 79 5" xfId="11403"/>
    <cellStyle name="Плохой 79 6" xfId="11402"/>
    <cellStyle name="Плохой 79 7" xfId="11401"/>
    <cellStyle name="Плохой 79 8" xfId="11400"/>
    <cellStyle name="Плохой 8" xfId="11399"/>
    <cellStyle name="Плохой 8 2" xfId="11398"/>
    <cellStyle name="Плохой 8 2 2" xfId="11397"/>
    <cellStyle name="Плохой 8 2 3" xfId="11396"/>
    <cellStyle name="Плохой 8 2 4" xfId="11395"/>
    <cellStyle name="Плохой 8 2 5" xfId="11394"/>
    <cellStyle name="Плохой 8 2 6" xfId="11393"/>
    <cellStyle name="Плохой 8 3" xfId="11392"/>
    <cellStyle name="Плохой 8 4" xfId="11391"/>
    <cellStyle name="Плохой 8 5" xfId="11390"/>
    <cellStyle name="Плохой 8 6" xfId="11389"/>
    <cellStyle name="Плохой 8 7" xfId="11388"/>
    <cellStyle name="Плохой 8 8" xfId="11387"/>
    <cellStyle name="Плохой 80" xfId="11386"/>
    <cellStyle name="Плохой 80 2" xfId="11385"/>
    <cellStyle name="Плохой 80 2 2" xfId="11384"/>
    <cellStyle name="Плохой 80 2 3" xfId="11383"/>
    <cellStyle name="Плохой 80 2 4" xfId="11382"/>
    <cellStyle name="Плохой 80 2 5" xfId="11381"/>
    <cellStyle name="Плохой 80 2 6" xfId="11380"/>
    <cellStyle name="Плохой 80 3" xfId="11379"/>
    <cellStyle name="Плохой 80 4" xfId="11378"/>
    <cellStyle name="Плохой 80 5" xfId="11377"/>
    <cellStyle name="Плохой 80 6" xfId="11376"/>
    <cellStyle name="Плохой 80 7" xfId="11375"/>
    <cellStyle name="Плохой 80 8" xfId="11374"/>
    <cellStyle name="Плохой 81" xfId="11373"/>
    <cellStyle name="Плохой 81 2" xfId="11372"/>
    <cellStyle name="Плохой 81 2 2" xfId="11371"/>
    <cellStyle name="Плохой 81 2 3" xfId="11370"/>
    <cellStyle name="Плохой 81 2 4" xfId="11369"/>
    <cellStyle name="Плохой 81 2 5" xfId="11368"/>
    <cellStyle name="Плохой 81 2 6" xfId="11367"/>
    <cellStyle name="Плохой 81 3" xfId="11366"/>
    <cellStyle name="Плохой 81 4" xfId="11365"/>
    <cellStyle name="Плохой 81 5" xfId="11364"/>
    <cellStyle name="Плохой 81 6" xfId="11363"/>
    <cellStyle name="Плохой 81 7" xfId="11362"/>
    <cellStyle name="Плохой 81 8" xfId="11361"/>
    <cellStyle name="Плохой 82" xfId="11360"/>
    <cellStyle name="Плохой 82 2" xfId="11359"/>
    <cellStyle name="Плохой 82 2 2" xfId="11358"/>
    <cellStyle name="Плохой 82 2 3" xfId="11357"/>
    <cellStyle name="Плохой 82 2 4" xfId="11356"/>
    <cellStyle name="Плохой 82 2 5" xfId="11355"/>
    <cellStyle name="Плохой 82 2 6" xfId="11354"/>
    <cellStyle name="Плохой 82 3" xfId="11353"/>
    <cellStyle name="Плохой 82 4" xfId="11352"/>
    <cellStyle name="Плохой 82 5" xfId="11351"/>
    <cellStyle name="Плохой 82 6" xfId="11350"/>
    <cellStyle name="Плохой 82 7" xfId="11349"/>
    <cellStyle name="Плохой 82 8" xfId="11348"/>
    <cellStyle name="Плохой 83" xfId="11347"/>
    <cellStyle name="Плохой 83 2" xfId="11346"/>
    <cellStyle name="Плохой 83 2 2" xfId="11345"/>
    <cellStyle name="Плохой 83 2 3" xfId="11344"/>
    <cellStyle name="Плохой 83 2 4" xfId="11343"/>
    <cellStyle name="Плохой 83 2 5" xfId="11342"/>
    <cellStyle name="Плохой 83 2 6" xfId="11341"/>
    <cellStyle name="Плохой 83 3" xfId="11340"/>
    <cellStyle name="Плохой 83 4" xfId="11339"/>
    <cellStyle name="Плохой 83 5" xfId="11338"/>
    <cellStyle name="Плохой 83 6" xfId="11337"/>
    <cellStyle name="Плохой 83 7" xfId="11336"/>
    <cellStyle name="Плохой 83 8" xfId="11335"/>
    <cellStyle name="Плохой 84" xfId="11334"/>
    <cellStyle name="Плохой 84 2" xfId="11333"/>
    <cellStyle name="Плохой 84 2 2" xfId="11332"/>
    <cellStyle name="Плохой 84 2 3" xfId="11331"/>
    <cellStyle name="Плохой 84 2 4" xfId="11330"/>
    <cellStyle name="Плохой 84 2 5" xfId="11329"/>
    <cellStyle name="Плохой 84 2 6" xfId="11328"/>
    <cellStyle name="Плохой 84 3" xfId="11327"/>
    <cellStyle name="Плохой 84 4" xfId="11326"/>
    <cellStyle name="Плохой 84 5" xfId="11325"/>
    <cellStyle name="Плохой 84 6" xfId="11324"/>
    <cellStyle name="Плохой 84 7" xfId="11323"/>
    <cellStyle name="Плохой 84 8" xfId="11322"/>
    <cellStyle name="Плохой 85" xfId="11321"/>
    <cellStyle name="Плохой 85 2" xfId="11320"/>
    <cellStyle name="Плохой 85 2 2" xfId="11319"/>
    <cellStyle name="Плохой 85 2 3" xfId="11318"/>
    <cellStyle name="Плохой 85 2 4" xfId="11317"/>
    <cellStyle name="Плохой 85 2 5" xfId="11316"/>
    <cellStyle name="Плохой 85 2 6" xfId="11315"/>
    <cellStyle name="Плохой 85 3" xfId="11314"/>
    <cellStyle name="Плохой 85 4" xfId="11313"/>
    <cellStyle name="Плохой 85 5" xfId="11312"/>
    <cellStyle name="Плохой 85 6" xfId="11311"/>
    <cellStyle name="Плохой 85 7" xfId="11310"/>
    <cellStyle name="Плохой 85 8" xfId="11309"/>
    <cellStyle name="Плохой 86" xfId="11308"/>
    <cellStyle name="Плохой 86 2" xfId="11307"/>
    <cellStyle name="Плохой 86 2 2" xfId="11306"/>
    <cellStyle name="Плохой 86 2 3" xfId="11305"/>
    <cellStyle name="Плохой 86 2 4" xfId="11304"/>
    <cellStyle name="Плохой 86 2 5" xfId="11303"/>
    <cellStyle name="Плохой 86 2 6" xfId="11302"/>
    <cellStyle name="Плохой 86 3" xfId="11301"/>
    <cellStyle name="Плохой 86 4" xfId="11300"/>
    <cellStyle name="Плохой 86 5" xfId="11299"/>
    <cellStyle name="Плохой 86 6" xfId="11298"/>
    <cellStyle name="Плохой 86 7" xfId="11297"/>
    <cellStyle name="Плохой 86 8" xfId="11296"/>
    <cellStyle name="Плохой 87" xfId="11295"/>
    <cellStyle name="Плохой 87 2" xfId="11294"/>
    <cellStyle name="Плохой 87 2 2" xfId="11293"/>
    <cellStyle name="Плохой 87 2 3" xfId="11292"/>
    <cellStyle name="Плохой 87 2 4" xfId="11291"/>
    <cellStyle name="Плохой 87 2 5" xfId="11290"/>
    <cellStyle name="Плохой 87 2 6" xfId="11289"/>
    <cellStyle name="Плохой 87 3" xfId="11288"/>
    <cellStyle name="Плохой 87 4" xfId="11287"/>
    <cellStyle name="Плохой 87 5" xfId="11286"/>
    <cellStyle name="Плохой 87 6" xfId="11285"/>
    <cellStyle name="Плохой 87 7" xfId="11284"/>
    <cellStyle name="Плохой 87 8" xfId="11283"/>
    <cellStyle name="Плохой 88" xfId="11282"/>
    <cellStyle name="Плохой 88 2" xfId="11281"/>
    <cellStyle name="Плохой 88 2 2" xfId="11280"/>
    <cellStyle name="Плохой 88 2 3" xfId="11279"/>
    <cellStyle name="Плохой 88 2 4" xfId="11278"/>
    <cellStyle name="Плохой 88 2 5" xfId="11277"/>
    <cellStyle name="Плохой 88 2 6" xfId="11276"/>
    <cellStyle name="Плохой 88 3" xfId="11275"/>
    <cellStyle name="Плохой 88 4" xfId="11274"/>
    <cellStyle name="Плохой 88 5" xfId="11273"/>
    <cellStyle name="Плохой 88 6" xfId="11272"/>
    <cellStyle name="Плохой 88 7" xfId="11271"/>
    <cellStyle name="Плохой 88 8" xfId="11270"/>
    <cellStyle name="Плохой 89" xfId="11269"/>
    <cellStyle name="Плохой 89 2" xfId="11268"/>
    <cellStyle name="Плохой 89 2 2" xfId="11267"/>
    <cellStyle name="Плохой 89 2 3" xfId="11266"/>
    <cellStyle name="Плохой 89 2 4" xfId="11265"/>
    <cellStyle name="Плохой 89 2 5" xfId="11264"/>
    <cellStyle name="Плохой 89 2 6" xfId="11263"/>
    <cellStyle name="Плохой 89 3" xfId="11262"/>
    <cellStyle name="Плохой 89 4" xfId="11261"/>
    <cellStyle name="Плохой 89 5" xfId="11260"/>
    <cellStyle name="Плохой 89 6" xfId="11259"/>
    <cellStyle name="Плохой 89 7" xfId="11258"/>
    <cellStyle name="Плохой 89 8" xfId="11257"/>
    <cellStyle name="Плохой 9" xfId="11256"/>
    <cellStyle name="Плохой 9 2" xfId="11255"/>
    <cellStyle name="Плохой 9 2 2" xfId="11254"/>
    <cellStyle name="Плохой 9 2 3" xfId="11253"/>
    <cellStyle name="Плохой 9 2 4" xfId="11252"/>
    <cellStyle name="Плохой 9 2 5" xfId="11251"/>
    <cellStyle name="Плохой 9 2 6" xfId="11250"/>
    <cellStyle name="Плохой 9 3" xfId="11249"/>
    <cellStyle name="Плохой 9 4" xfId="11248"/>
    <cellStyle name="Плохой 9 5" xfId="11247"/>
    <cellStyle name="Плохой 9 6" xfId="11246"/>
    <cellStyle name="Плохой 9 7" xfId="11245"/>
    <cellStyle name="Плохой 9 8" xfId="11244"/>
    <cellStyle name="Плохой 90" xfId="11243"/>
    <cellStyle name="Плохой 90 2" xfId="11242"/>
    <cellStyle name="Плохой 90 2 2" xfId="11241"/>
    <cellStyle name="Плохой 90 2 3" xfId="11240"/>
    <cellStyle name="Плохой 90 2 4" xfId="11239"/>
    <cellStyle name="Плохой 90 2 5" xfId="11238"/>
    <cellStyle name="Плохой 90 2 6" xfId="11237"/>
    <cellStyle name="Плохой 90 3" xfId="11236"/>
    <cellStyle name="Плохой 90 4" xfId="11235"/>
    <cellStyle name="Плохой 90 5" xfId="11234"/>
    <cellStyle name="Плохой 90 6" xfId="11233"/>
    <cellStyle name="Плохой 90 7" xfId="11232"/>
    <cellStyle name="Плохой 90 8" xfId="11231"/>
    <cellStyle name="Плохой 91" xfId="11230"/>
    <cellStyle name="Плохой 91 2" xfId="11229"/>
    <cellStyle name="Плохой 91 2 2" xfId="11228"/>
    <cellStyle name="Плохой 91 2 3" xfId="11227"/>
    <cellStyle name="Плохой 91 2 4" xfId="11226"/>
    <cellStyle name="Плохой 91 2 5" xfId="11225"/>
    <cellStyle name="Плохой 91 2 6" xfId="11224"/>
    <cellStyle name="Плохой 91 3" xfId="11223"/>
    <cellStyle name="Плохой 91 4" xfId="11222"/>
    <cellStyle name="Плохой 91 5" xfId="11221"/>
    <cellStyle name="Плохой 91 6" xfId="11220"/>
    <cellStyle name="Плохой 91 7" xfId="11219"/>
    <cellStyle name="Плохой 91 8" xfId="11218"/>
    <cellStyle name="Плохой 92" xfId="11217"/>
    <cellStyle name="Плохой 92 2" xfId="11216"/>
    <cellStyle name="Плохой 92 2 2" xfId="11215"/>
    <cellStyle name="Плохой 92 2 3" xfId="11214"/>
    <cellStyle name="Плохой 92 2 4" xfId="11213"/>
    <cellStyle name="Плохой 92 2 5" xfId="11212"/>
    <cellStyle name="Плохой 92 2 6" xfId="11211"/>
    <cellStyle name="Плохой 92 3" xfId="11210"/>
    <cellStyle name="Плохой 92 4" xfId="11209"/>
    <cellStyle name="Плохой 92 5" xfId="11208"/>
    <cellStyle name="Плохой 92 6" xfId="11207"/>
    <cellStyle name="Плохой 92 7" xfId="11206"/>
    <cellStyle name="Плохой 92 8" xfId="11205"/>
    <cellStyle name="Плохой 93" xfId="11204"/>
    <cellStyle name="Плохой 93 2" xfId="11203"/>
    <cellStyle name="Плохой 93 2 2" xfId="11202"/>
    <cellStyle name="Плохой 93 2 3" xfId="11201"/>
    <cellStyle name="Плохой 93 2 4" xfId="11200"/>
    <cellStyle name="Плохой 93 2 5" xfId="11199"/>
    <cellStyle name="Плохой 93 2 6" xfId="11198"/>
    <cellStyle name="Плохой 93 3" xfId="11197"/>
    <cellStyle name="Плохой 93 4" xfId="11196"/>
    <cellStyle name="Плохой 93 5" xfId="11195"/>
    <cellStyle name="Плохой 93 6" xfId="11194"/>
    <cellStyle name="Плохой 93 7" xfId="11193"/>
    <cellStyle name="Плохой 93 8" xfId="11192"/>
    <cellStyle name="Плохой 94" xfId="11191"/>
    <cellStyle name="Плохой 94 2" xfId="11190"/>
    <cellStyle name="Плохой 94 2 2" xfId="11189"/>
    <cellStyle name="Плохой 94 2 3" xfId="11188"/>
    <cellStyle name="Плохой 94 2 4" xfId="11187"/>
    <cellStyle name="Плохой 94 2 5" xfId="11186"/>
    <cellStyle name="Плохой 94 2 6" xfId="11185"/>
    <cellStyle name="Плохой 94 3" xfId="11184"/>
    <cellStyle name="Плохой 94 4" xfId="11183"/>
    <cellStyle name="Плохой 94 5" xfId="11182"/>
    <cellStyle name="Плохой 94 6" xfId="11181"/>
    <cellStyle name="Плохой 94 7" xfId="11180"/>
    <cellStyle name="Плохой 94 8" xfId="11179"/>
    <cellStyle name="Плохой 95" xfId="11178"/>
    <cellStyle name="Плохой 95 2" xfId="11177"/>
    <cellStyle name="Плохой 95 2 2" xfId="11176"/>
    <cellStyle name="Плохой 95 2 3" xfId="11175"/>
    <cellStyle name="Плохой 95 2 4" xfId="11174"/>
    <cellStyle name="Плохой 95 2 5" xfId="11173"/>
    <cellStyle name="Плохой 95 2 6" xfId="11172"/>
    <cellStyle name="Плохой 95 3" xfId="11171"/>
    <cellStyle name="Плохой 95 4" xfId="11170"/>
    <cellStyle name="Плохой 95 5" xfId="11169"/>
    <cellStyle name="Плохой 95 6" xfId="11168"/>
    <cellStyle name="Плохой 95 7" xfId="11167"/>
    <cellStyle name="Плохой 95 8" xfId="11166"/>
    <cellStyle name="Плохой 96" xfId="11165"/>
    <cellStyle name="Плохой 96 2" xfId="11164"/>
    <cellStyle name="Плохой 96 2 2" xfId="11163"/>
    <cellStyle name="Плохой 96 2 3" xfId="11162"/>
    <cellStyle name="Плохой 96 2 4" xfId="11161"/>
    <cellStyle name="Плохой 96 2 5" xfId="11160"/>
    <cellStyle name="Плохой 96 2 6" xfId="11159"/>
    <cellStyle name="Плохой 96 3" xfId="11158"/>
    <cellStyle name="Плохой 96 4" xfId="11157"/>
    <cellStyle name="Плохой 96 5" xfId="11156"/>
    <cellStyle name="Плохой 96 6" xfId="11155"/>
    <cellStyle name="Плохой 96 7" xfId="11154"/>
    <cellStyle name="Плохой 96 8" xfId="11153"/>
    <cellStyle name="Плохой 97" xfId="11152"/>
    <cellStyle name="Плохой 97 2" xfId="11151"/>
    <cellStyle name="Плохой 97 2 2" xfId="11150"/>
    <cellStyle name="Плохой 97 2 3" xfId="11149"/>
    <cellStyle name="Плохой 97 2 4" xfId="11148"/>
    <cellStyle name="Плохой 97 2 5" xfId="11147"/>
    <cellStyle name="Плохой 97 2 6" xfId="11146"/>
    <cellStyle name="Плохой 97 3" xfId="11145"/>
    <cellStyle name="Плохой 97 4" xfId="11144"/>
    <cellStyle name="Плохой 97 5" xfId="11143"/>
    <cellStyle name="Плохой 97 6" xfId="11142"/>
    <cellStyle name="Плохой 97 7" xfId="11141"/>
    <cellStyle name="Плохой 97 8" xfId="11140"/>
    <cellStyle name="Плохой 98" xfId="11139"/>
    <cellStyle name="Плохой 98 2" xfId="11138"/>
    <cellStyle name="Плохой 98 2 2" xfId="11137"/>
    <cellStyle name="Плохой 98 2 3" xfId="11136"/>
    <cellStyle name="Плохой 98 2 4" xfId="11135"/>
    <cellStyle name="Плохой 98 2 5" xfId="11134"/>
    <cellStyle name="Плохой 98 2 6" xfId="11133"/>
    <cellStyle name="Плохой 98 3" xfId="11132"/>
    <cellStyle name="Плохой 98 4" xfId="11131"/>
    <cellStyle name="Плохой 98 5" xfId="11130"/>
    <cellStyle name="Плохой 98 6" xfId="11129"/>
    <cellStyle name="Плохой 98 7" xfId="11128"/>
    <cellStyle name="Плохой 98 8" xfId="11127"/>
    <cellStyle name="Плохой 99" xfId="11126"/>
    <cellStyle name="Плохой 99 2" xfId="11125"/>
    <cellStyle name="Плохой 99 2 2" xfId="11124"/>
    <cellStyle name="Плохой 99 2 3" xfId="11123"/>
    <cellStyle name="Плохой 99 2 4" xfId="11122"/>
    <cellStyle name="Плохой 99 2 5" xfId="11121"/>
    <cellStyle name="Плохой 99 2 6" xfId="11120"/>
    <cellStyle name="Плохой 99 3" xfId="11119"/>
    <cellStyle name="Плохой 99 4" xfId="11118"/>
    <cellStyle name="Плохой 99 5" xfId="11117"/>
    <cellStyle name="Плохой 99 6" xfId="11116"/>
    <cellStyle name="Плохой 99 7" xfId="11115"/>
    <cellStyle name="Плохой 99 8" xfId="11114"/>
    <cellStyle name="Пояснение 10" xfId="11113"/>
    <cellStyle name="Пояснение 10 2" xfId="11112"/>
    <cellStyle name="Пояснение 10 2 2" xfId="11111"/>
    <cellStyle name="Пояснение 10 2 3" xfId="11110"/>
    <cellStyle name="Пояснение 10 2 4" xfId="11109"/>
    <cellStyle name="Пояснение 10 2 5" xfId="11108"/>
    <cellStyle name="Пояснение 10 2 6" xfId="11107"/>
    <cellStyle name="Пояснение 10 3" xfId="11106"/>
    <cellStyle name="Пояснение 10 4" xfId="11105"/>
    <cellStyle name="Пояснение 10 5" xfId="11104"/>
    <cellStyle name="Пояснение 10 6" xfId="11103"/>
    <cellStyle name="Пояснение 10 7" xfId="11102"/>
    <cellStyle name="Пояснение 10 8" xfId="11101"/>
    <cellStyle name="Пояснение 100" xfId="11100"/>
    <cellStyle name="Пояснение 100 2" xfId="11099"/>
    <cellStyle name="Пояснение 100 2 2" xfId="11098"/>
    <cellStyle name="Пояснение 100 2 3" xfId="11097"/>
    <cellStyle name="Пояснение 100 2 4" xfId="11096"/>
    <cellStyle name="Пояснение 100 2 5" xfId="11095"/>
    <cellStyle name="Пояснение 100 2 6" xfId="11094"/>
    <cellStyle name="Пояснение 100 3" xfId="11093"/>
    <cellStyle name="Пояснение 100 4" xfId="11092"/>
    <cellStyle name="Пояснение 100 5" xfId="11091"/>
    <cellStyle name="Пояснение 100 6" xfId="11090"/>
    <cellStyle name="Пояснение 100 7" xfId="11089"/>
    <cellStyle name="Пояснение 100 8" xfId="11088"/>
    <cellStyle name="Пояснение 101" xfId="11087"/>
    <cellStyle name="Пояснение 101 2" xfId="11086"/>
    <cellStyle name="Пояснение 101 2 2" xfId="11085"/>
    <cellStyle name="Пояснение 101 2 3" xfId="11084"/>
    <cellStyle name="Пояснение 101 2 4" xfId="11083"/>
    <cellStyle name="Пояснение 101 2 5" xfId="11082"/>
    <cellStyle name="Пояснение 101 2 6" xfId="11081"/>
    <cellStyle name="Пояснение 101 3" xfId="11080"/>
    <cellStyle name="Пояснение 101 4" xfId="11079"/>
    <cellStyle name="Пояснение 101 5" xfId="11078"/>
    <cellStyle name="Пояснение 101 6" xfId="11077"/>
    <cellStyle name="Пояснение 101 7" xfId="11076"/>
    <cellStyle name="Пояснение 101 8" xfId="11075"/>
    <cellStyle name="Пояснение 102" xfId="11074"/>
    <cellStyle name="Пояснение 102 2" xfId="11073"/>
    <cellStyle name="Пояснение 102 2 2" xfId="11072"/>
    <cellStyle name="Пояснение 102 2 3" xfId="11071"/>
    <cellStyle name="Пояснение 102 2 4" xfId="11070"/>
    <cellStyle name="Пояснение 102 2 5" xfId="11069"/>
    <cellStyle name="Пояснение 102 2 6" xfId="11068"/>
    <cellStyle name="Пояснение 102 3" xfId="11067"/>
    <cellStyle name="Пояснение 102 4" xfId="11066"/>
    <cellStyle name="Пояснение 102 5" xfId="11065"/>
    <cellStyle name="Пояснение 102 6" xfId="11064"/>
    <cellStyle name="Пояснение 102 7" xfId="11063"/>
    <cellStyle name="Пояснение 102 8" xfId="11062"/>
    <cellStyle name="Пояснение 103" xfId="11061"/>
    <cellStyle name="Пояснение 103 2" xfId="11060"/>
    <cellStyle name="Пояснение 103 2 2" xfId="11059"/>
    <cellStyle name="Пояснение 103 2 3" xfId="11058"/>
    <cellStyle name="Пояснение 103 2 4" xfId="11057"/>
    <cellStyle name="Пояснение 103 2 5" xfId="11056"/>
    <cellStyle name="Пояснение 103 2 6" xfId="11055"/>
    <cellStyle name="Пояснение 103 3" xfId="11054"/>
    <cellStyle name="Пояснение 103 4" xfId="11053"/>
    <cellStyle name="Пояснение 103 5" xfId="11052"/>
    <cellStyle name="Пояснение 103 6" xfId="11051"/>
    <cellStyle name="Пояснение 103 7" xfId="11050"/>
    <cellStyle name="Пояснение 103 8" xfId="11049"/>
    <cellStyle name="Пояснение 104" xfId="11048"/>
    <cellStyle name="Пояснение 104 2" xfId="11047"/>
    <cellStyle name="Пояснение 104 2 2" xfId="11046"/>
    <cellStyle name="Пояснение 104 2 3" xfId="11045"/>
    <cellStyle name="Пояснение 104 2 4" xfId="11044"/>
    <cellStyle name="Пояснение 104 2 5" xfId="11043"/>
    <cellStyle name="Пояснение 104 2 6" xfId="11042"/>
    <cellStyle name="Пояснение 104 3" xfId="11041"/>
    <cellStyle name="Пояснение 104 4" xfId="11040"/>
    <cellStyle name="Пояснение 104 5" xfId="11039"/>
    <cellStyle name="Пояснение 104 6" xfId="11038"/>
    <cellStyle name="Пояснение 104 7" xfId="11037"/>
    <cellStyle name="Пояснение 104 8" xfId="11036"/>
    <cellStyle name="Пояснение 105" xfId="11035"/>
    <cellStyle name="Пояснение 105 2" xfId="11034"/>
    <cellStyle name="Пояснение 105 2 2" xfId="11033"/>
    <cellStyle name="Пояснение 105 2 3" xfId="11032"/>
    <cellStyle name="Пояснение 105 2 4" xfId="11031"/>
    <cellStyle name="Пояснение 105 2 5" xfId="11030"/>
    <cellStyle name="Пояснение 105 2 6" xfId="11029"/>
    <cellStyle name="Пояснение 105 3" xfId="11028"/>
    <cellStyle name="Пояснение 105 4" xfId="11027"/>
    <cellStyle name="Пояснение 105 5" xfId="11026"/>
    <cellStyle name="Пояснение 105 6" xfId="11025"/>
    <cellStyle name="Пояснение 105 7" xfId="11024"/>
    <cellStyle name="Пояснение 105 8" xfId="11023"/>
    <cellStyle name="Пояснение 106" xfId="11022"/>
    <cellStyle name="Пояснение 106 2" xfId="11021"/>
    <cellStyle name="Пояснение 106 2 2" xfId="11020"/>
    <cellStyle name="Пояснение 106 2 3" xfId="11019"/>
    <cellStyle name="Пояснение 106 2 4" xfId="11018"/>
    <cellStyle name="Пояснение 106 2 5" xfId="11017"/>
    <cellStyle name="Пояснение 106 2 6" xfId="11016"/>
    <cellStyle name="Пояснение 106 3" xfId="11015"/>
    <cellStyle name="Пояснение 106 4" xfId="11014"/>
    <cellStyle name="Пояснение 106 5" xfId="11013"/>
    <cellStyle name="Пояснение 106 6" xfId="11012"/>
    <cellStyle name="Пояснение 106 7" xfId="11011"/>
    <cellStyle name="Пояснение 106 8" xfId="11010"/>
    <cellStyle name="Пояснение 107" xfId="11009"/>
    <cellStyle name="Пояснение 107 2" xfId="11008"/>
    <cellStyle name="Пояснение 107 2 2" xfId="11007"/>
    <cellStyle name="Пояснение 107 2 3" xfId="11006"/>
    <cellStyle name="Пояснение 107 2 4" xfId="11005"/>
    <cellStyle name="Пояснение 107 2 5" xfId="11004"/>
    <cellStyle name="Пояснение 107 2 6" xfId="11003"/>
    <cellStyle name="Пояснение 107 3" xfId="11002"/>
    <cellStyle name="Пояснение 107 4" xfId="11001"/>
    <cellStyle name="Пояснение 107 5" xfId="11000"/>
    <cellStyle name="Пояснение 107 6" xfId="10999"/>
    <cellStyle name="Пояснение 107 7" xfId="10998"/>
    <cellStyle name="Пояснение 107 8" xfId="10997"/>
    <cellStyle name="Пояснение 108" xfId="10996"/>
    <cellStyle name="Пояснение 108 2" xfId="10995"/>
    <cellStyle name="Пояснение 108 2 2" xfId="10994"/>
    <cellStyle name="Пояснение 108 2 3" xfId="10993"/>
    <cellStyle name="Пояснение 108 2 4" xfId="10992"/>
    <cellStyle name="Пояснение 108 2 5" xfId="10991"/>
    <cellStyle name="Пояснение 108 2 6" xfId="10990"/>
    <cellStyle name="Пояснение 108 3" xfId="10989"/>
    <cellStyle name="Пояснение 108 4" xfId="10988"/>
    <cellStyle name="Пояснение 108 5" xfId="10987"/>
    <cellStyle name="Пояснение 108 6" xfId="10986"/>
    <cellStyle name="Пояснение 108 7" xfId="10985"/>
    <cellStyle name="Пояснение 108 8" xfId="10984"/>
    <cellStyle name="Пояснение 109" xfId="10983"/>
    <cellStyle name="Пояснение 109 2" xfId="10982"/>
    <cellStyle name="Пояснение 109 2 2" xfId="10981"/>
    <cellStyle name="Пояснение 109 2 3" xfId="10980"/>
    <cellStyle name="Пояснение 109 2 4" xfId="10979"/>
    <cellStyle name="Пояснение 109 2 5" xfId="10978"/>
    <cellStyle name="Пояснение 109 2 6" xfId="10977"/>
    <cellStyle name="Пояснение 109 3" xfId="10976"/>
    <cellStyle name="Пояснение 109 4" xfId="10975"/>
    <cellStyle name="Пояснение 109 5" xfId="10974"/>
    <cellStyle name="Пояснение 109 6" xfId="10973"/>
    <cellStyle name="Пояснение 109 7" xfId="10972"/>
    <cellStyle name="Пояснение 109 8" xfId="10971"/>
    <cellStyle name="Пояснение 11" xfId="10970"/>
    <cellStyle name="Пояснение 11 2" xfId="10969"/>
    <cellStyle name="Пояснение 11 2 2" xfId="10968"/>
    <cellStyle name="Пояснение 11 2 3" xfId="10967"/>
    <cellStyle name="Пояснение 11 2 4" xfId="10966"/>
    <cellStyle name="Пояснение 11 2 5" xfId="10965"/>
    <cellStyle name="Пояснение 11 2 6" xfId="10964"/>
    <cellStyle name="Пояснение 11 3" xfId="10963"/>
    <cellStyle name="Пояснение 11 4" xfId="10962"/>
    <cellStyle name="Пояснение 11 5" xfId="10961"/>
    <cellStyle name="Пояснение 11 6" xfId="10960"/>
    <cellStyle name="Пояснение 11 7" xfId="10959"/>
    <cellStyle name="Пояснение 11 8" xfId="10958"/>
    <cellStyle name="Пояснение 110" xfId="10957"/>
    <cellStyle name="Пояснение 110 2" xfId="10956"/>
    <cellStyle name="Пояснение 110 2 2" xfId="10955"/>
    <cellStyle name="Пояснение 110 2 3" xfId="10954"/>
    <cellStyle name="Пояснение 110 2 4" xfId="10953"/>
    <cellStyle name="Пояснение 110 2 5" xfId="10952"/>
    <cellStyle name="Пояснение 110 2 6" xfId="10951"/>
    <cellStyle name="Пояснение 110 3" xfId="10950"/>
    <cellStyle name="Пояснение 110 4" xfId="10949"/>
    <cellStyle name="Пояснение 110 5" xfId="10948"/>
    <cellStyle name="Пояснение 110 6" xfId="10947"/>
    <cellStyle name="Пояснение 110 7" xfId="10946"/>
    <cellStyle name="Пояснение 110 8" xfId="10945"/>
    <cellStyle name="Пояснение 111" xfId="10944"/>
    <cellStyle name="Пояснение 111 2" xfId="10943"/>
    <cellStyle name="Пояснение 111 2 2" xfId="10942"/>
    <cellStyle name="Пояснение 111 2 3" xfId="10941"/>
    <cellStyle name="Пояснение 111 2 4" xfId="10940"/>
    <cellStyle name="Пояснение 111 2 5" xfId="10939"/>
    <cellStyle name="Пояснение 111 2 6" xfId="10938"/>
    <cellStyle name="Пояснение 111 3" xfId="10937"/>
    <cellStyle name="Пояснение 111 4" xfId="10936"/>
    <cellStyle name="Пояснение 111 5" xfId="10935"/>
    <cellStyle name="Пояснение 111 6" xfId="10934"/>
    <cellStyle name="Пояснение 111 7" xfId="10933"/>
    <cellStyle name="Пояснение 111 8" xfId="10932"/>
    <cellStyle name="Пояснение 112" xfId="10931"/>
    <cellStyle name="Пояснение 112 2" xfId="10930"/>
    <cellStyle name="Пояснение 112 2 2" xfId="10929"/>
    <cellStyle name="Пояснение 112 2 3" xfId="10928"/>
    <cellStyle name="Пояснение 112 2 4" xfId="10927"/>
    <cellStyle name="Пояснение 112 2 5" xfId="10926"/>
    <cellStyle name="Пояснение 112 2 6" xfId="10925"/>
    <cellStyle name="Пояснение 112 3" xfId="10924"/>
    <cellStyle name="Пояснение 112 4" xfId="10923"/>
    <cellStyle name="Пояснение 112 5" xfId="10922"/>
    <cellStyle name="Пояснение 112 6" xfId="10921"/>
    <cellStyle name="Пояснение 112 7" xfId="10920"/>
    <cellStyle name="Пояснение 112 8" xfId="10919"/>
    <cellStyle name="Пояснение 113" xfId="10918"/>
    <cellStyle name="Пояснение 113 2" xfId="10917"/>
    <cellStyle name="Пояснение 113 2 2" xfId="10916"/>
    <cellStyle name="Пояснение 113 2 3" xfId="10915"/>
    <cellStyle name="Пояснение 113 2 4" xfId="10914"/>
    <cellStyle name="Пояснение 113 2 5" xfId="10913"/>
    <cellStyle name="Пояснение 113 2 6" xfId="10912"/>
    <cellStyle name="Пояснение 113 3" xfId="10911"/>
    <cellStyle name="Пояснение 113 4" xfId="10910"/>
    <cellStyle name="Пояснение 113 5" xfId="10909"/>
    <cellStyle name="Пояснение 113 6" xfId="10908"/>
    <cellStyle name="Пояснение 113 7" xfId="10907"/>
    <cellStyle name="Пояснение 113 8" xfId="10906"/>
    <cellStyle name="Пояснение 114" xfId="10905"/>
    <cellStyle name="Пояснение 114 2" xfId="10904"/>
    <cellStyle name="Пояснение 114 2 2" xfId="10903"/>
    <cellStyle name="Пояснение 114 2 3" xfId="10902"/>
    <cellStyle name="Пояснение 114 2 4" xfId="10901"/>
    <cellStyle name="Пояснение 114 2 5" xfId="10900"/>
    <cellStyle name="Пояснение 114 2 6" xfId="10899"/>
    <cellStyle name="Пояснение 114 3" xfId="10898"/>
    <cellStyle name="Пояснение 114 4" xfId="10897"/>
    <cellStyle name="Пояснение 114 5" xfId="10896"/>
    <cellStyle name="Пояснение 114 6" xfId="10895"/>
    <cellStyle name="Пояснение 114 7" xfId="10894"/>
    <cellStyle name="Пояснение 114 8" xfId="10893"/>
    <cellStyle name="Пояснение 115" xfId="10892"/>
    <cellStyle name="Пояснение 115 2" xfId="10891"/>
    <cellStyle name="Пояснение 115 2 2" xfId="10890"/>
    <cellStyle name="Пояснение 115 2 3" xfId="10889"/>
    <cellStyle name="Пояснение 115 2 4" xfId="10888"/>
    <cellStyle name="Пояснение 115 2 5" xfId="10887"/>
    <cellStyle name="Пояснение 115 2 6" xfId="10886"/>
    <cellStyle name="Пояснение 115 3" xfId="10885"/>
    <cellStyle name="Пояснение 115 4" xfId="10884"/>
    <cellStyle name="Пояснение 115 5" xfId="10883"/>
    <cellStyle name="Пояснение 115 6" xfId="10882"/>
    <cellStyle name="Пояснение 115 7" xfId="10881"/>
    <cellStyle name="Пояснение 115 8" xfId="10880"/>
    <cellStyle name="Пояснение 116" xfId="10879"/>
    <cellStyle name="Пояснение 116 2" xfId="10878"/>
    <cellStyle name="Пояснение 116 2 2" xfId="10877"/>
    <cellStyle name="Пояснение 116 2 3" xfId="10876"/>
    <cellStyle name="Пояснение 116 2 4" xfId="10875"/>
    <cellStyle name="Пояснение 116 2 5" xfId="10874"/>
    <cellStyle name="Пояснение 116 2 6" xfId="10873"/>
    <cellStyle name="Пояснение 116 3" xfId="10872"/>
    <cellStyle name="Пояснение 116 4" xfId="10871"/>
    <cellStyle name="Пояснение 116 5" xfId="10870"/>
    <cellStyle name="Пояснение 116 6" xfId="10869"/>
    <cellStyle name="Пояснение 116 7" xfId="10868"/>
    <cellStyle name="Пояснение 116 8" xfId="10867"/>
    <cellStyle name="Пояснение 117" xfId="10866"/>
    <cellStyle name="Пояснение 117 2" xfId="10865"/>
    <cellStyle name="Пояснение 117 2 2" xfId="10864"/>
    <cellStyle name="Пояснение 117 2 3" xfId="10863"/>
    <cellStyle name="Пояснение 117 2 4" xfId="10862"/>
    <cellStyle name="Пояснение 117 2 5" xfId="10861"/>
    <cellStyle name="Пояснение 117 2 6" xfId="10860"/>
    <cellStyle name="Пояснение 117 3" xfId="10859"/>
    <cellStyle name="Пояснение 117 4" xfId="10858"/>
    <cellStyle name="Пояснение 117 5" xfId="10857"/>
    <cellStyle name="Пояснение 117 6" xfId="10856"/>
    <cellStyle name="Пояснение 117 7" xfId="10855"/>
    <cellStyle name="Пояснение 117 8" xfId="10854"/>
    <cellStyle name="Пояснение 118" xfId="10853"/>
    <cellStyle name="Пояснение 118 2" xfId="10852"/>
    <cellStyle name="Пояснение 118 2 2" xfId="10851"/>
    <cellStyle name="Пояснение 118 2 3" xfId="10850"/>
    <cellStyle name="Пояснение 118 2 4" xfId="10849"/>
    <cellStyle name="Пояснение 118 2 5" xfId="10848"/>
    <cellStyle name="Пояснение 118 2 6" xfId="10847"/>
    <cellStyle name="Пояснение 118 3" xfId="10846"/>
    <cellStyle name="Пояснение 118 4" xfId="10845"/>
    <cellStyle name="Пояснение 118 5" xfId="10844"/>
    <cellStyle name="Пояснение 118 6" xfId="10843"/>
    <cellStyle name="Пояснение 118 7" xfId="10842"/>
    <cellStyle name="Пояснение 118 8" xfId="10841"/>
    <cellStyle name="Пояснение 119" xfId="10840"/>
    <cellStyle name="Пояснение 119 2" xfId="10839"/>
    <cellStyle name="Пояснение 119 2 2" xfId="10838"/>
    <cellStyle name="Пояснение 119 2 3" xfId="10837"/>
    <cellStyle name="Пояснение 119 2 4" xfId="10836"/>
    <cellStyle name="Пояснение 119 2 5" xfId="10835"/>
    <cellStyle name="Пояснение 119 2 6" xfId="10834"/>
    <cellStyle name="Пояснение 119 3" xfId="10833"/>
    <cellStyle name="Пояснение 119 4" xfId="10832"/>
    <cellStyle name="Пояснение 119 5" xfId="10831"/>
    <cellStyle name="Пояснение 119 6" xfId="10830"/>
    <cellStyle name="Пояснение 119 7" xfId="10829"/>
    <cellStyle name="Пояснение 119 8" xfId="10828"/>
    <cellStyle name="Пояснение 12" xfId="10827"/>
    <cellStyle name="Пояснение 12 2" xfId="10826"/>
    <cellStyle name="Пояснение 12 2 2" xfId="10825"/>
    <cellStyle name="Пояснение 12 2 3" xfId="10824"/>
    <cellStyle name="Пояснение 12 2 4" xfId="10823"/>
    <cellStyle name="Пояснение 12 2 5" xfId="10822"/>
    <cellStyle name="Пояснение 12 2 6" xfId="10821"/>
    <cellStyle name="Пояснение 12 3" xfId="10820"/>
    <cellStyle name="Пояснение 12 4" xfId="10819"/>
    <cellStyle name="Пояснение 12 5" xfId="10818"/>
    <cellStyle name="Пояснение 12 6" xfId="10817"/>
    <cellStyle name="Пояснение 12 7" xfId="10816"/>
    <cellStyle name="Пояснение 12 8" xfId="10815"/>
    <cellStyle name="Пояснение 120" xfId="10814"/>
    <cellStyle name="Пояснение 120 2" xfId="10813"/>
    <cellStyle name="Пояснение 120 2 2" xfId="10812"/>
    <cellStyle name="Пояснение 120 2 3" xfId="10811"/>
    <cellStyle name="Пояснение 120 2 4" xfId="10810"/>
    <cellStyle name="Пояснение 120 2 5" xfId="10809"/>
    <cellStyle name="Пояснение 120 2 6" xfId="10808"/>
    <cellStyle name="Пояснение 120 3" xfId="10807"/>
    <cellStyle name="Пояснение 120 4" xfId="10806"/>
    <cellStyle name="Пояснение 120 5" xfId="10805"/>
    <cellStyle name="Пояснение 120 6" xfId="10804"/>
    <cellStyle name="Пояснение 120 7" xfId="10803"/>
    <cellStyle name="Пояснение 120 8" xfId="10802"/>
    <cellStyle name="Пояснение 121" xfId="10801"/>
    <cellStyle name="Пояснение 121 2" xfId="10800"/>
    <cellStyle name="Пояснение 121 2 2" xfId="10799"/>
    <cellStyle name="Пояснение 121 2 3" xfId="10798"/>
    <cellStyle name="Пояснение 121 2 4" xfId="10797"/>
    <cellStyle name="Пояснение 121 2 5" xfId="10796"/>
    <cellStyle name="Пояснение 121 2 6" xfId="10795"/>
    <cellStyle name="Пояснение 121 3" xfId="10794"/>
    <cellStyle name="Пояснение 121 4" xfId="10793"/>
    <cellStyle name="Пояснение 121 5" xfId="10792"/>
    <cellStyle name="Пояснение 121 6" xfId="10791"/>
    <cellStyle name="Пояснение 121 7" xfId="10790"/>
    <cellStyle name="Пояснение 121 8" xfId="10789"/>
    <cellStyle name="Пояснение 122" xfId="10788"/>
    <cellStyle name="Пояснение 122 2" xfId="10787"/>
    <cellStyle name="Пояснение 122 2 2" xfId="10786"/>
    <cellStyle name="Пояснение 122 2 3" xfId="10785"/>
    <cellStyle name="Пояснение 122 2 4" xfId="10784"/>
    <cellStyle name="Пояснение 122 2 5" xfId="10783"/>
    <cellStyle name="Пояснение 122 2 6" xfId="10782"/>
    <cellStyle name="Пояснение 122 3" xfId="10781"/>
    <cellStyle name="Пояснение 122 4" xfId="10780"/>
    <cellStyle name="Пояснение 122 5" xfId="10779"/>
    <cellStyle name="Пояснение 122 6" xfId="10778"/>
    <cellStyle name="Пояснение 122 7" xfId="10777"/>
    <cellStyle name="Пояснение 122 8" xfId="10776"/>
    <cellStyle name="Пояснение 123" xfId="10775"/>
    <cellStyle name="Пояснение 123 2" xfId="10774"/>
    <cellStyle name="Пояснение 123 2 2" xfId="10773"/>
    <cellStyle name="Пояснение 123 2 3" xfId="10772"/>
    <cellStyle name="Пояснение 123 2 4" xfId="10771"/>
    <cellStyle name="Пояснение 123 2 5" xfId="10770"/>
    <cellStyle name="Пояснение 123 2 6" xfId="10769"/>
    <cellStyle name="Пояснение 123 3" xfId="10768"/>
    <cellStyle name="Пояснение 123 4" xfId="10767"/>
    <cellStyle name="Пояснение 123 5" xfId="10766"/>
    <cellStyle name="Пояснение 123 6" xfId="10765"/>
    <cellStyle name="Пояснение 123 7" xfId="10764"/>
    <cellStyle name="Пояснение 123 8" xfId="10763"/>
    <cellStyle name="Пояснение 124" xfId="10762"/>
    <cellStyle name="Пояснение 124 2" xfId="10761"/>
    <cellStyle name="Пояснение 124 2 2" xfId="10760"/>
    <cellStyle name="Пояснение 124 2 3" xfId="10759"/>
    <cellStyle name="Пояснение 124 2 4" xfId="10758"/>
    <cellStyle name="Пояснение 124 2 5" xfId="10757"/>
    <cellStyle name="Пояснение 124 2 6" xfId="10756"/>
    <cellStyle name="Пояснение 124 3" xfId="10755"/>
    <cellStyle name="Пояснение 124 4" xfId="10754"/>
    <cellStyle name="Пояснение 124 5" xfId="10753"/>
    <cellStyle name="Пояснение 124 6" xfId="10752"/>
    <cellStyle name="Пояснение 124 7" xfId="10751"/>
    <cellStyle name="Пояснение 124 8" xfId="10750"/>
    <cellStyle name="Пояснение 125" xfId="10749"/>
    <cellStyle name="Пояснение 125 2" xfId="10748"/>
    <cellStyle name="Пояснение 125 2 2" xfId="10747"/>
    <cellStyle name="Пояснение 125 2 3" xfId="10746"/>
    <cellStyle name="Пояснение 125 2 4" xfId="10745"/>
    <cellStyle name="Пояснение 125 2 5" xfId="10744"/>
    <cellStyle name="Пояснение 125 2 6" xfId="10743"/>
    <cellStyle name="Пояснение 125 3" xfId="10742"/>
    <cellStyle name="Пояснение 125 4" xfId="10741"/>
    <cellStyle name="Пояснение 125 5" xfId="10740"/>
    <cellStyle name="Пояснение 125 6" xfId="10739"/>
    <cellStyle name="Пояснение 125 7" xfId="10738"/>
    <cellStyle name="Пояснение 125 8" xfId="10737"/>
    <cellStyle name="Пояснение 126" xfId="10736"/>
    <cellStyle name="Пояснение 126 2" xfId="10735"/>
    <cellStyle name="Пояснение 126 2 2" xfId="10734"/>
    <cellStyle name="Пояснение 126 2 3" xfId="10733"/>
    <cellStyle name="Пояснение 126 2 4" xfId="10732"/>
    <cellStyle name="Пояснение 126 2 5" xfId="10731"/>
    <cellStyle name="Пояснение 126 2 6" xfId="10730"/>
    <cellStyle name="Пояснение 126 3" xfId="10729"/>
    <cellStyle name="Пояснение 126 4" xfId="10728"/>
    <cellStyle name="Пояснение 126 5" xfId="10727"/>
    <cellStyle name="Пояснение 126 6" xfId="10726"/>
    <cellStyle name="Пояснение 126 7" xfId="10725"/>
    <cellStyle name="Пояснение 126 8" xfId="10724"/>
    <cellStyle name="Пояснение 127" xfId="10723"/>
    <cellStyle name="Пояснение 127 2" xfId="10722"/>
    <cellStyle name="Пояснение 127 2 2" xfId="10721"/>
    <cellStyle name="Пояснение 127 2 3" xfId="10720"/>
    <cellStyle name="Пояснение 127 2 4" xfId="10719"/>
    <cellStyle name="Пояснение 127 2 5" xfId="10718"/>
    <cellStyle name="Пояснение 127 2 6" xfId="10717"/>
    <cellStyle name="Пояснение 127 3" xfId="10716"/>
    <cellStyle name="Пояснение 127 4" xfId="10715"/>
    <cellStyle name="Пояснение 127 5" xfId="10714"/>
    <cellStyle name="Пояснение 127 6" xfId="10713"/>
    <cellStyle name="Пояснение 127 7" xfId="10712"/>
    <cellStyle name="Пояснение 127 8" xfId="10711"/>
    <cellStyle name="Пояснение 128" xfId="10710"/>
    <cellStyle name="Пояснение 128 2" xfId="10709"/>
    <cellStyle name="Пояснение 128 2 2" xfId="10708"/>
    <cellStyle name="Пояснение 128 2 3" xfId="10707"/>
    <cellStyle name="Пояснение 128 2 4" xfId="10706"/>
    <cellStyle name="Пояснение 128 2 5" xfId="10705"/>
    <cellStyle name="Пояснение 128 2 6" xfId="10704"/>
    <cellStyle name="Пояснение 128 3" xfId="10703"/>
    <cellStyle name="Пояснение 128 4" xfId="10702"/>
    <cellStyle name="Пояснение 128 5" xfId="10701"/>
    <cellStyle name="Пояснение 128 6" xfId="10700"/>
    <cellStyle name="Пояснение 128 7" xfId="10699"/>
    <cellStyle name="Пояснение 128 8" xfId="10698"/>
    <cellStyle name="Пояснение 129" xfId="10697"/>
    <cellStyle name="Пояснение 129 2" xfId="10696"/>
    <cellStyle name="Пояснение 129 2 2" xfId="10695"/>
    <cellStyle name="Пояснение 129 2 3" xfId="10694"/>
    <cellStyle name="Пояснение 129 2 4" xfId="10693"/>
    <cellStyle name="Пояснение 129 2 5" xfId="10692"/>
    <cellStyle name="Пояснение 129 2 6" xfId="10691"/>
    <cellStyle name="Пояснение 129 3" xfId="10690"/>
    <cellStyle name="Пояснение 129 4" xfId="10689"/>
    <cellStyle name="Пояснение 129 5" xfId="10688"/>
    <cellStyle name="Пояснение 129 6" xfId="10687"/>
    <cellStyle name="Пояснение 129 7" xfId="10686"/>
    <cellStyle name="Пояснение 129 8" xfId="10685"/>
    <cellStyle name="Пояснение 13" xfId="10684"/>
    <cellStyle name="Пояснение 13 2" xfId="10683"/>
    <cellStyle name="Пояснение 13 2 2" xfId="10682"/>
    <cellStyle name="Пояснение 13 2 3" xfId="10681"/>
    <cellStyle name="Пояснение 13 2 4" xfId="10680"/>
    <cellStyle name="Пояснение 13 2 5" xfId="10679"/>
    <cellStyle name="Пояснение 13 2 6" xfId="10678"/>
    <cellStyle name="Пояснение 13 3" xfId="10677"/>
    <cellStyle name="Пояснение 13 4" xfId="10676"/>
    <cellStyle name="Пояснение 13 5" xfId="10675"/>
    <cellStyle name="Пояснение 13 6" xfId="10674"/>
    <cellStyle name="Пояснение 13 7" xfId="10673"/>
    <cellStyle name="Пояснение 13 8" xfId="10672"/>
    <cellStyle name="Пояснение 130" xfId="10671"/>
    <cellStyle name="Пояснение 130 2" xfId="10670"/>
    <cellStyle name="Пояснение 130 2 2" xfId="10669"/>
    <cellStyle name="Пояснение 130 2 3" xfId="10668"/>
    <cellStyle name="Пояснение 130 2 4" xfId="10667"/>
    <cellStyle name="Пояснение 130 2 5" xfId="10666"/>
    <cellStyle name="Пояснение 130 2 6" xfId="10665"/>
    <cellStyle name="Пояснение 130 3" xfId="10664"/>
    <cellStyle name="Пояснение 130 4" xfId="10663"/>
    <cellStyle name="Пояснение 130 5" xfId="10662"/>
    <cellStyle name="Пояснение 130 6" xfId="10661"/>
    <cellStyle name="Пояснение 130 7" xfId="10660"/>
    <cellStyle name="Пояснение 130 8" xfId="10659"/>
    <cellStyle name="Пояснение 131" xfId="10658"/>
    <cellStyle name="Пояснение 131 2" xfId="10657"/>
    <cellStyle name="Пояснение 131 2 2" xfId="10656"/>
    <cellStyle name="Пояснение 131 2 3" xfId="10655"/>
    <cellStyle name="Пояснение 131 2 4" xfId="10654"/>
    <cellStyle name="Пояснение 131 2 5" xfId="10653"/>
    <cellStyle name="Пояснение 131 2 6" xfId="10652"/>
    <cellStyle name="Пояснение 131 3" xfId="10651"/>
    <cellStyle name="Пояснение 131 4" xfId="10650"/>
    <cellStyle name="Пояснение 131 5" xfId="10649"/>
    <cellStyle name="Пояснение 131 6" xfId="10648"/>
    <cellStyle name="Пояснение 131 7" xfId="10647"/>
    <cellStyle name="Пояснение 131 8" xfId="10646"/>
    <cellStyle name="Пояснение 132" xfId="10645"/>
    <cellStyle name="Пояснение 132 2" xfId="10644"/>
    <cellStyle name="Пояснение 132 2 2" xfId="10643"/>
    <cellStyle name="Пояснение 132 2 3" xfId="10642"/>
    <cellStyle name="Пояснение 132 2 4" xfId="10641"/>
    <cellStyle name="Пояснение 132 2 5" xfId="10640"/>
    <cellStyle name="Пояснение 132 2 6" xfId="10639"/>
    <cellStyle name="Пояснение 132 3" xfId="10638"/>
    <cellStyle name="Пояснение 132 4" xfId="10637"/>
    <cellStyle name="Пояснение 132 5" xfId="10636"/>
    <cellStyle name="Пояснение 132 6" xfId="10635"/>
    <cellStyle name="Пояснение 132 7" xfId="10634"/>
    <cellStyle name="Пояснение 132 8" xfId="10633"/>
    <cellStyle name="Пояснение 133" xfId="10632"/>
    <cellStyle name="Пояснение 133 2" xfId="10631"/>
    <cellStyle name="Пояснение 133 2 2" xfId="10630"/>
    <cellStyle name="Пояснение 133 2 3" xfId="10629"/>
    <cellStyle name="Пояснение 133 2 4" xfId="10628"/>
    <cellStyle name="Пояснение 133 2 5" xfId="10627"/>
    <cellStyle name="Пояснение 133 2 6" xfId="10626"/>
    <cellStyle name="Пояснение 133 3" xfId="10625"/>
    <cellStyle name="Пояснение 133 4" xfId="10624"/>
    <cellStyle name="Пояснение 133 5" xfId="10623"/>
    <cellStyle name="Пояснение 133 6" xfId="10622"/>
    <cellStyle name="Пояснение 133 7" xfId="10621"/>
    <cellStyle name="Пояснение 133 8" xfId="10620"/>
    <cellStyle name="Пояснение 134" xfId="10619"/>
    <cellStyle name="Пояснение 134 2" xfId="10618"/>
    <cellStyle name="Пояснение 134 2 2" xfId="10617"/>
    <cellStyle name="Пояснение 134 2 3" xfId="10616"/>
    <cellStyle name="Пояснение 134 2 4" xfId="10615"/>
    <cellStyle name="Пояснение 134 2 5" xfId="10614"/>
    <cellStyle name="Пояснение 134 2 6" xfId="10613"/>
    <cellStyle name="Пояснение 134 3" xfId="10612"/>
    <cellStyle name="Пояснение 134 4" xfId="10611"/>
    <cellStyle name="Пояснение 134 5" xfId="10610"/>
    <cellStyle name="Пояснение 134 6" xfId="10609"/>
    <cellStyle name="Пояснение 134 7" xfId="10608"/>
    <cellStyle name="Пояснение 134 8" xfId="10607"/>
    <cellStyle name="Пояснение 135" xfId="10606"/>
    <cellStyle name="Пояснение 135 2" xfId="10605"/>
    <cellStyle name="Пояснение 135 2 2" xfId="10604"/>
    <cellStyle name="Пояснение 135 2 3" xfId="10603"/>
    <cellStyle name="Пояснение 135 2 4" xfId="10602"/>
    <cellStyle name="Пояснение 135 2 5" xfId="10601"/>
    <cellStyle name="Пояснение 135 2 6" xfId="10600"/>
    <cellStyle name="Пояснение 135 3" xfId="10599"/>
    <cellStyle name="Пояснение 135 4" xfId="10598"/>
    <cellStyle name="Пояснение 135 5" xfId="10597"/>
    <cellStyle name="Пояснение 135 6" xfId="10596"/>
    <cellStyle name="Пояснение 135 7" xfId="10595"/>
    <cellStyle name="Пояснение 135 8" xfId="10594"/>
    <cellStyle name="Пояснение 136" xfId="10593"/>
    <cellStyle name="Пояснение 136 2" xfId="10592"/>
    <cellStyle name="Пояснение 136 2 2" xfId="10591"/>
    <cellStyle name="Пояснение 136 2 3" xfId="10590"/>
    <cellStyle name="Пояснение 136 2 4" xfId="10589"/>
    <cellStyle name="Пояснение 136 2 5" xfId="10588"/>
    <cellStyle name="Пояснение 136 2 6" xfId="10587"/>
    <cellStyle name="Пояснение 136 3" xfId="10586"/>
    <cellStyle name="Пояснение 136 4" xfId="10585"/>
    <cellStyle name="Пояснение 136 5" xfId="10584"/>
    <cellStyle name="Пояснение 136 6" xfId="10583"/>
    <cellStyle name="Пояснение 136 7" xfId="10582"/>
    <cellStyle name="Пояснение 136 8" xfId="10581"/>
    <cellStyle name="Пояснение 137" xfId="10580"/>
    <cellStyle name="Пояснение 137 2" xfId="10579"/>
    <cellStyle name="Пояснение 137 2 2" xfId="10578"/>
    <cellStyle name="Пояснение 137 2 3" xfId="10577"/>
    <cellStyle name="Пояснение 137 2 4" xfId="10576"/>
    <cellStyle name="Пояснение 137 2 5" xfId="10575"/>
    <cellStyle name="Пояснение 137 2 6" xfId="10574"/>
    <cellStyle name="Пояснение 137 3" xfId="10573"/>
    <cellStyle name="Пояснение 137 4" xfId="10572"/>
    <cellStyle name="Пояснение 137 5" xfId="10571"/>
    <cellStyle name="Пояснение 137 6" xfId="10570"/>
    <cellStyle name="Пояснение 137 7" xfId="10569"/>
    <cellStyle name="Пояснение 137 8" xfId="10568"/>
    <cellStyle name="Пояснение 138" xfId="10567"/>
    <cellStyle name="Пояснение 138 2" xfId="10566"/>
    <cellStyle name="Пояснение 138 2 2" xfId="10565"/>
    <cellStyle name="Пояснение 138 2 3" xfId="10564"/>
    <cellStyle name="Пояснение 138 2 4" xfId="10563"/>
    <cellStyle name="Пояснение 138 2 5" xfId="10562"/>
    <cellStyle name="Пояснение 138 2 6" xfId="10561"/>
    <cellStyle name="Пояснение 138 3" xfId="10560"/>
    <cellStyle name="Пояснение 138 4" xfId="10559"/>
    <cellStyle name="Пояснение 138 5" xfId="10558"/>
    <cellStyle name="Пояснение 138 6" xfId="10557"/>
    <cellStyle name="Пояснение 138 7" xfId="10556"/>
    <cellStyle name="Пояснение 138 8" xfId="10555"/>
    <cellStyle name="Пояснение 139" xfId="10554"/>
    <cellStyle name="Пояснение 139 2" xfId="10553"/>
    <cellStyle name="Пояснение 139 2 2" xfId="10552"/>
    <cellStyle name="Пояснение 139 2 3" xfId="10551"/>
    <cellStyle name="Пояснение 139 2 4" xfId="10550"/>
    <cellStyle name="Пояснение 139 2 5" xfId="10549"/>
    <cellStyle name="Пояснение 139 2 6" xfId="10548"/>
    <cellStyle name="Пояснение 139 3" xfId="10547"/>
    <cellStyle name="Пояснение 139 4" xfId="10546"/>
    <cellStyle name="Пояснение 139 5" xfId="10545"/>
    <cellStyle name="Пояснение 139 6" xfId="10544"/>
    <cellStyle name="Пояснение 139 7" xfId="10543"/>
    <cellStyle name="Пояснение 139 8" xfId="10542"/>
    <cellStyle name="Пояснение 14" xfId="10541"/>
    <cellStyle name="Пояснение 14 2" xfId="10540"/>
    <cellStyle name="Пояснение 14 2 2" xfId="10539"/>
    <cellStyle name="Пояснение 14 2 3" xfId="10538"/>
    <cellStyle name="Пояснение 14 2 4" xfId="10537"/>
    <cellStyle name="Пояснение 14 2 5" xfId="10536"/>
    <cellStyle name="Пояснение 14 2 6" xfId="10535"/>
    <cellStyle name="Пояснение 14 3" xfId="10534"/>
    <cellStyle name="Пояснение 14 4" xfId="10533"/>
    <cellStyle name="Пояснение 14 5" xfId="10532"/>
    <cellStyle name="Пояснение 14 6" xfId="10531"/>
    <cellStyle name="Пояснение 14 7" xfId="10530"/>
    <cellStyle name="Пояснение 14 8" xfId="10529"/>
    <cellStyle name="Пояснение 140" xfId="10528"/>
    <cellStyle name="Пояснение 140 2" xfId="10527"/>
    <cellStyle name="Пояснение 140 2 2" xfId="10526"/>
    <cellStyle name="Пояснение 140 2 3" xfId="10525"/>
    <cellStyle name="Пояснение 140 2 4" xfId="10524"/>
    <cellStyle name="Пояснение 140 2 5" xfId="10523"/>
    <cellStyle name="Пояснение 140 2 6" xfId="10522"/>
    <cellStyle name="Пояснение 140 3" xfId="10521"/>
    <cellStyle name="Пояснение 140 4" xfId="10520"/>
    <cellStyle name="Пояснение 140 5" xfId="10519"/>
    <cellStyle name="Пояснение 140 6" xfId="10518"/>
    <cellStyle name="Пояснение 140 7" xfId="10517"/>
    <cellStyle name="Пояснение 140 8" xfId="10516"/>
    <cellStyle name="Пояснение 141" xfId="10515"/>
    <cellStyle name="Пояснение 141 2" xfId="10514"/>
    <cellStyle name="Пояснение 141 2 2" xfId="10513"/>
    <cellStyle name="Пояснение 141 2 3" xfId="10512"/>
    <cellStyle name="Пояснение 141 2 4" xfId="10511"/>
    <cellStyle name="Пояснение 141 2 5" xfId="10510"/>
    <cellStyle name="Пояснение 141 2 6" xfId="10509"/>
    <cellStyle name="Пояснение 141 3" xfId="10508"/>
    <cellStyle name="Пояснение 141 4" xfId="10507"/>
    <cellStyle name="Пояснение 141 5" xfId="10506"/>
    <cellStyle name="Пояснение 141 6" xfId="10505"/>
    <cellStyle name="Пояснение 141 7" xfId="10504"/>
    <cellStyle name="Пояснение 141 8" xfId="10503"/>
    <cellStyle name="Пояснение 142" xfId="10502"/>
    <cellStyle name="Пояснение 142 2" xfId="10501"/>
    <cellStyle name="Пояснение 142 2 2" xfId="10500"/>
    <cellStyle name="Пояснение 142 2 3" xfId="10499"/>
    <cellStyle name="Пояснение 142 2 4" xfId="10498"/>
    <cellStyle name="Пояснение 142 2 5" xfId="10497"/>
    <cellStyle name="Пояснение 142 2 6" xfId="10496"/>
    <cellStyle name="Пояснение 142 3" xfId="10495"/>
    <cellStyle name="Пояснение 142 4" xfId="10494"/>
    <cellStyle name="Пояснение 142 5" xfId="10493"/>
    <cellStyle name="Пояснение 142 6" xfId="10492"/>
    <cellStyle name="Пояснение 142 7" xfId="10491"/>
    <cellStyle name="Пояснение 142 8" xfId="10490"/>
    <cellStyle name="Пояснение 143" xfId="10489"/>
    <cellStyle name="Пояснение 143 2" xfId="10488"/>
    <cellStyle name="Пояснение 143 2 2" xfId="10487"/>
    <cellStyle name="Пояснение 143 2 3" xfId="10486"/>
    <cellStyle name="Пояснение 143 2 4" xfId="10485"/>
    <cellStyle name="Пояснение 143 2 5" xfId="10484"/>
    <cellStyle name="Пояснение 143 2 6" xfId="10483"/>
    <cellStyle name="Пояснение 143 3" xfId="10482"/>
    <cellStyle name="Пояснение 143 4" xfId="10481"/>
    <cellStyle name="Пояснение 143 5" xfId="10480"/>
    <cellStyle name="Пояснение 143 6" xfId="10479"/>
    <cellStyle name="Пояснение 143 7" xfId="10478"/>
    <cellStyle name="Пояснение 143 8" xfId="10477"/>
    <cellStyle name="Пояснение 144" xfId="10476"/>
    <cellStyle name="Пояснение 144 2" xfId="10475"/>
    <cellStyle name="Пояснение 144 2 2" xfId="10474"/>
    <cellStyle name="Пояснение 144 2 3" xfId="10473"/>
    <cellStyle name="Пояснение 144 2 4" xfId="10472"/>
    <cellStyle name="Пояснение 144 2 5" xfId="10471"/>
    <cellStyle name="Пояснение 144 2 6" xfId="10470"/>
    <cellStyle name="Пояснение 144 3" xfId="10469"/>
    <cellStyle name="Пояснение 144 4" xfId="10468"/>
    <cellStyle name="Пояснение 144 5" xfId="10467"/>
    <cellStyle name="Пояснение 144 6" xfId="10466"/>
    <cellStyle name="Пояснение 144 7" xfId="10465"/>
    <cellStyle name="Пояснение 144 8" xfId="10464"/>
    <cellStyle name="Пояснение 145" xfId="10463"/>
    <cellStyle name="Пояснение 145 2" xfId="10462"/>
    <cellStyle name="Пояснение 145 2 2" xfId="10461"/>
    <cellStyle name="Пояснение 145 2 3" xfId="10460"/>
    <cellStyle name="Пояснение 145 2 4" xfId="10459"/>
    <cellStyle name="Пояснение 145 2 5" xfId="10458"/>
    <cellStyle name="Пояснение 145 2 6" xfId="10457"/>
    <cellStyle name="Пояснение 145 3" xfId="10456"/>
    <cellStyle name="Пояснение 145 4" xfId="10455"/>
    <cellStyle name="Пояснение 145 5" xfId="10454"/>
    <cellStyle name="Пояснение 145 6" xfId="10453"/>
    <cellStyle name="Пояснение 145 7" xfId="10452"/>
    <cellStyle name="Пояснение 145 8" xfId="10451"/>
    <cellStyle name="Пояснение 146" xfId="10450"/>
    <cellStyle name="Пояснение 146 2" xfId="10449"/>
    <cellStyle name="Пояснение 146 2 2" xfId="10448"/>
    <cellStyle name="Пояснение 146 2 3" xfId="10447"/>
    <cellStyle name="Пояснение 146 2 4" xfId="10446"/>
    <cellStyle name="Пояснение 146 2 5" xfId="10445"/>
    <cellStyle name="Пояснение 146 2 6" xfId="10444"/>
    <cellStyle name="Пояснение 146 3" xfId="10443"/>
    <cellStyle name="Пояснение 146 4" xfId="10442"/>
    <cellStyle name="Пояснение 146 5" xfId="10441"/>
    <cellStyle name="Пояснение 146 6" xfId="10440"/>
    <cellStyle name="Пояснение 146 7" xfId="10439"/>
    <cellStyle name="Пояснение 146 8" xfId="10438"/>
    <cellStyle name="Пояснение 147" xfId="10437"/>
    <cellStyle name="Пояснение 147 2" xfId="10436"/>
    <cellStyle name="Пояснение 147 2 2" xfId="10435"/>
    <cellStyle name="Пояснение 147 2 3" xfId="10434"/>
    <cellStyle name="Пояснение 147 2 4" xfId="10433"/>
    <cellStyle name="Пояснение 147 2 5" xfId="10432"/>
    <cellStyle name="Пояснение 147 2 6" xfId="10431"/>
    <cellStyle name="Пояснение 147 3" xfId="10430"/>
    <cellStyle name="Пояснение 147 4" xfId="10429"/>
    <cellStyle name="Пояснение 147 5" xfId="10428"/>
    <cellStyle name="Пояснение 147 6" xfId="10427"/>
    <cellStyle name="Пояснение 147 7" xfId="10426"/>
    <cellStyle name="Пояснение 147 8" xfId="10425"/>
    <cellStyle name="Пояснение 148" xfId="10424"/>
    <cellStyle name="Пояснение 148 2" xfId="10423"/>
    <cellStyle name="Пояснение 148 2 2" xfId="10422"/>
    <cellStyle name="Пояснение 148 2 3" xfId="10421"/>
    <cellStyle name="Пояснение 148 2 4" xfId="10420"/>
    <cellStyle name="Пояснение 148 2 5" xfId="10419"/>
    <cellStyle name="Пояснение 148 2 6" xfId="10418"/>
    <cellStyle name="Пояснение 148 3" xfId="10417"/>
    <cellStyle name="Пояснение 148 4" xfId="10416"/>
    <cellStyle name="Пояснение 148 5" xfId="10415"/>
    <cellStyle name="Пояснение 148 6" xfId="10414"/>
    <cellStyle name="Пояснение 148 7" xfId="10413"/>
    <cellStyle name="Пояснение 148 8" xfId="10412"/>
    <cellStyle name="Пояснение 149" xfId="10411"/>
    <cellStyle name="Пояснение 149 2" xfId="10410"/>
    <cellStyle name="Пояснение 149 2 2" xfId="10409"/>
    <cellStyle name="Пояснение 149 2 3" xfId="10408"/>
    <cellStyle name="Пояснение 149 2 4" xfId="10407"/>
    <cellStyle name="Пояснение 149 2 5" xfId="10406"/>
    <cellStyle name="Пояснение 149 2 6" xfId="10405"/>
    <cellStyle name="Пояснение 149 3" xfId="10404"/>
    <cellStyle name="Пояснение 149 4" xfId="10403"/>
    <cellStyle name="Пояснение 149 5" xfId="10402"/>
    <cellStyle name="Пояснение 149 6" xfId="10401"/>
    <cellStyle name="Пояснение 149 7" xfId="10400"/>
    <cellStyle name="Пояснение 149 8" xfId="10399"/>
    <cellStyle name="Пояснение 15" xfId="10398"/>
    <cellStyle name="Пояснение 15 2" xfId="10397"/>
    <cellStyle name="Пояснение 15 2 2" xfId="10396"/>
    <cellStyle name="Пояснение 15 2 3" xfId="10395"/>
    <cellStyle name="Пояснение 15 2 4" xfId="10394"/>
    <cellStyle name="Пояснение 15 2 5" xfId="10393"/>
    <cellStyle name="Пояснение 15 2 6" xfId="10392"/>
    <cellStyle name="Пояснение 15 3" xfId="10391"/>
    <cellStyle name="Пояснение 15 4" xfId="10390"/>
    <cellStyle name="Пояснение 15 5" xfId="10389"/>
    <cellStyle name="Пояснение 15 6" xfId="10388"/>
    <cellStyle name="Пояснение 15 7" xfId="10387"/>
    <cellStyle name="Пояснение 15 8" xfId="10386"/>
    <cellStyle name="Пояснение 150" xfId="10385"/>
    <cellStyle name="Пояснение 150 2" xfId="10384"/>
    <cellStyle name="Пояснение 150 2 2" xfId="10383"/>
    <cellStyle name="Пояснение 150 2 3" xfId="10382"/>
    <cellStyle name="Пояснение 150 2 4" xfId="10381"/>
    <cellStyle name="Пояснение 150 2 5" xfId="10380"/>
    <cellStyle name="Пояснение 150 2 6" xfId="10379"/>
    <cellStyle name="Пояснение 150 3" xfId="10378"/>
    <cellStyle name="Пояснение 150 4" xfId="10377"/>
    <cellStyle name="Пояснение 150 5" xfId="10376"/>
    <cellStyle name="Пояснение 150 6" xfId="10375"/>
    <cellStyle name="Пояснение 150 7" xfId="10374"/>
    <cellStyle name="Пояснение 150 8" xfId="10373"/>
    <cellStyle name="Пояснение 151" xfId="10372"/>
    <cellStyle name="Пояснение 151 2" xfId="10371"/>
    <cellStyle name="Пояснение 151 2 2" xfId="10370"/>
    <cellStyle name="Пояснение 151 2 3" xfId="10369"/>
    <cellStyle name="Пояснение 151 2 4" xfId="10368"/>
    <cellStyle name="Пояснение 151 2 5" xfId="10367"/>
    <cellStyle name="Пояснение 151 2 6" xfId="10366"/>
    <cellStyle name="Пояснение 151 3" xfId="10365"/>
    <cellStyle name="Пояснение 151 4" xfId="10364"/>
    <cellStyle name="Пояснение 151 5" xfId="10363"/>
    <cellStyle name="Пояснение 151 6" xfId="10362"/>
    <cellStyle name="Пояснение 151 7" xfId="10361"/>
    <cellStyle name="Пояснение 151 8" xfId="10360"/>
    <cellStyle name="Пояснение 152" xfId="10359"/>
    <cellStyle name="Пояснение 152 2" xfId="10358"/>
    <cellStyle name="Пояснение 152 2 2" xfId="10357"/>
    <cellStyle name="Пояснение 152 2 3" xfId="10356"/>
    <cellStyle name="Пояснение 152 2 4" xfId="10355"/>
    <cellStyle name="Пояснение 152 2 5" xfId="10354"/>
    <cellStyle name="Пояснение 152 2 6" xfId="10353"/>
    <cellStyle name="Пояснение 152 3" xfId="10352"/>
    <cellStyle name="Пояснение 152 4" xfId="10351"/>
    <cellStyle name="Пояснение 152 5" xfId="10350"/>
    <cellStyle name="Пояснение 152 6" xfId="10349"/>
    <cellStyle name="Пояснение 152 7" xfId="10348"/>
    <cellStyle name="Пояснение 152 8" xfId="10347"/>
    <cellStyle name="Пояснение 16" xfId="10346"/>
    <cellStyle name="Пояснение 16 2" xfId="10345"/>
    <cellStyle name="Пояснение 16 2 2" xfId="10344"/>
    <cellStyle name="Пояснение 16 2 3" xfId="10343"/>
    <cellStyle name="Пояснение 16 2 4" xfId="10342"/>
    <cellStyle name="Пояснение 16 2 5" xfId="10341"/>
    <cellStyle name="Пояснение 16 2 6" xfId="10340"/>
    <cellStyle name="Пояснение 16 3" xfId="10339"/>
    <cellStyle name="Пояснение 16 4" xfId="10338"/>
    <cellStyle name="Пояснение 16 5" xfId="10337"/>
    <cellStyle name="Пояснение 16 6" xfId="10336"/>
    <cellStyle name="Пояснение 16 7" xfId="10335"/>
    <cellStyle name="Пояснение 16 8" xfId="10334"/>
    <cellStyle name="Пояснение 17" xfId="10333"/>
    <cellStyle name="Пояснение 17 2" xfId="10332"/>
    <cellStyle name="Пояснение 17 2 2" xfId="10331"/>
    <cellStyle name="Пояснение 17 2 3" xfId="10330"/>
    <cellStyle name="Пояснение 17 2 4" xfId="10329"/>
    <cellStyle name="Пояснение 17 2 5" xfId="10328"/>
    <cellStyle name="Пояснение 17 2 6" xfId="10327"/>
    <cellStyle name="Пояснение 17 3" xfId="10326"/>
    <cellStyle name="Пояснение 17 4" xfId="10325"/>
    <cellStyle name="Пояснение 17 5" xfId="10324"/>
    <cellStyle name="Пояснение 17 6" xfId="10323"/>
    <cellStyle name="Пояснение 17 7" xfId="10322"/>
    <cellStyle name="Пояснение 17 8" xfId="10321"/>
    <cellStyle name="Пояснение 18" xfId="10320"/>
    <cellStyle name="Пояснение 18 2" xfId="10319"/>
    <cellStyle name="Пояснение 18 2 2" xfId="10318"/>
    <cellStyle name="Пояснение 18 2 3" xfId="10317"/>
    <cellStyle name="Пояснение 18 2 4" xfId="10316"/>
    <cellStyle name="Пояснение 18 2 5" xfId="10315"/>
    <cellStyle name="Пояснение 18 2 6" xfId="10314"/>
    <cellStyle name="Пояснение 18 3" xfId="10313"/>
    <cellStyle name="Пояснение 18 4" xfId="10312"/>
    <cellStyle name="Пояснение 18 5" xfId="10311"/>
    <cellStyle name="Пояснение 18 6" xfId="10310"/>
    <cellStyle name="Пояснение 18 7" xfId="10309"/>
    <cellStyle name="Пояснение 18 8" xfId="10308"/>
    <cellStyle name="Пояснение 19" xfId="10307"/>
    <cellStyle name="Пояснение 19 2" xfId="10306"/>
    <cellStyle name="Пояснение 19 2 2" xfId="10305"/>
    <cellStyle name="Пояснение 19 2 3" xfId="10304"/>
    <cellStyle name="Пояснение 19 2 4" xfId="10303"/>
    <cellStyle name="Пояснение 19 2 5" xfId="10302"/>
    <cellStyle name="Пояснение 19 2 6" xfId="10301"/>
    <cellStyle name="Пояснение 19 3" xfId="10300"/>
    <cellStyle name="Пояснение 19 4" xfId="10299"/>
    <cellStyle name="Пояснение 19 5" xfId="10298"/>
    <cellStyle name="Пояснение 19 6" xfId="10297"/>
    <cellStyle name="Пояснение 19 7" xfId="10296"/>
    <cellStyle name="Пояснение 19 8" xfId="10295"/>
    <cellStyle name="Пояснение 2" xfId="4"/>
    <cellStyle name="Пояснение 2 10" xfId="10293"/>
    <cellStyle name="Пояснение 2 11" xfId="10292"/>
    <cellStyle name="Пояснение 2 12" xfId="10291"/>
    <cellStyle name="Пояснение 2 13" xfId="10290"/>
    <cellStyle name="Пояснение 2 14" xfId="10289"/>
    <cellStyle name="Пояснение 2 15" xfId="10288"/>
    <cellStyle name="Пояснение 2 16" xfId="10287"/>
    <cellStyle name="Пояснение 2 17" xfId="10294"/>
    <cellStyle name="Пояснение 2 2" xfId="10286"/>
    <cellStyle name="Пояснение 2 2 10" xfId="10285"/>
    <cellStyle name="Пояснение 2 2 10 2" xfId="10284"/>
    <cellStyle name="Пояснение 2 2 10 2 2" xfId="10283"/>
    <cellStyle name="Пояснение 2 2 10 2 3" xfId="10282"/>
    <cellStyle name="Пояснение 2 2 10 2 4" xfId="10281"/>
    <cellStyle name="Пояснение 2 2 10 2 5" xfId="10280"/>
    <cellStyle name="Пояснение 2 2 10 2 6" xfId="10279"/>
    <cellStyle name="Пояснение 2 2 10 3" xfId="10278"/>
    <cellStyle name="Пояснение 2 2 10 4" xfId="10277"/>
    <cellStyle name="Пояснение 2 2 10 5" xfId="10276"/>
    <cellStyle name="Пояснение 2 2 10 6" xfId="10275"/>
    <cellStyle name="Пояснение 2 2 10 7" xfId="10274"/>
    <cellStyle name="Пояснение 2 2 10 8" xfId="10273"/>
    <cellStyle name="Пояснение 2 2 11" xfId="10272"/>
    <cellStyle name="Пояснение 2 2 11 2" xfId="10271"/>
    <cellStyle name="Пояснение 2 2 11 2 2" xfId="10270"/>
    <cellStyle name="Пояснение 2 2 11 2 3" xfId="10269"/>
    <cellStyle name="Пояснение 2 2 11 2 4" xfId="10268"/>
    <cellStyle name="Пояснение 2 2 11 2 5" xfId="10267"/>
    <cellStyle name="Пояснение 2 2 11 2 6" xfId="10266"/>
    <cellStyle name="Пояснение 2 2 11 3" xfId="10265"/>
    <cellStyle name="Пояснение 2 2 11 4" xfId="10264"/>
    <cellStyle name="Пояснение 2 2 11 5" xfId="10263"/>
    <cellStyle name="Пояснение 2 2 11 6" xfId="10262"/>
    <cellStyle name="Пояснение 2 2 11 7" xfId="10261"/>
    <cellStyle name="Пояснение 2 2 11 8" xfId="10260"/>
    <cellStyle name="Пояснение 2 2 12" xfId="10259"/>
    <cellStyle name="Пояснение 2 2 12 2" xfId="10258"/>
    <cellStyle name="Пояснение 2 2 12 2 2" xfId="10257"/>
    <cellStyle name="Пояснение 2 2 12 2 3" xfId="10256"/>
    <cellStyle name="Пояснение 2 2 12 2 4" xfId="10255"/>
    <cellStyle name="Пояснение 2 2 12 2 5" xfId="10254"/>
    <cellStyle name="Пояснение 2 2 12 2 6" xfId="10253"/>
    <cellStyle name="Пояснение 2 2 12 3" xfId="10252"/>
    <cellStyle name="Пояснение 2 2 12 4" xfId="10251"/>
    <cellStyle name="Пояснение 2 2 12 5" xfId="10250"/>
    <cellStyle name="Пояснение 2 2 12 6" xfId="10249"/>
    <cellStyle name="Пояснение 2 2 12 7" xfId="10248"/>
    <cellStyle name="Пояснение 2 2 12 8" xfId="10247"/>
    <cellStyle name="Пояснение 2 2 13" xfId="10246"/>
    <cellStyle name="Пояснение 2 2 13 2" xfId="10245"/>
    <cellStyle name="Пояснение 2 2 13 2 2" xfId="10244"/>
    <cellStyle name="Пояснение 2 2 13 2 3" xfId="10243"/>
    <cellStyle name="Пояснение 2 2 13 2 4" xfId="10242"/>
    <cellStyle name="Пояснение 2 2 13 2 5" xfId="10241"/>
    <cellStyle name="Пояснение 2 2 13 2 6" xfId="10240"/>
    <cellStyle name="Пояснение 2 2 13 3" xfId="10239"/>
    <cellStyle name="Пояснение 2 2 13 4" xfId="10238"/>
    <cellStyle name="Пояснение 2 2 13 5" xfId="10237"/>
    <cellStyle name="Пояснение 2 2 13 6" xfId="10236"/>
    <cellStyle name="Пояснение 2 2 13 7" xfId="10235"/>
    <cellStyle name="Пояснение 2 2 13 8" xfId="10234"/>
    <cellStyle name="Пояснение 2 2 14" xfId="10233"/>
    <cellStyle name="Пояснение 2 2 14 2" xfId="10232"/>
    <cellStyle name="Пояснение 2 2 14 3" xfId="10231"/>
    <cellStyle name="Пояснение 2 2 14 4" xfId="10230"/>
    <cellStyle name="Пояснение 2 2 14 5" xfId="10229"/>
    <cellStyle name="Пояснение 2 2 14 6" xfId="10228"/>
    <cellStyle name="Пояснение 2 2 15" xfId="10227"/>
    <cellStyle name="Пояснение 2 2 16" xfId="10226"/>
    <cellStyle name="Пояснение 2 2 17" xfId="10225"/>
    <cellStyle name="Пояснение 2 2 18" xfId="10224"/>
    <cellStyle name="Пояснение 2 2 19" xfId="10223"/>
    <cellStyle name="Пояснение 2 2 2" xfId="10222"/>
    <cellStyle name="Пояснение 2 2 2 2" xfId="10221"/>
    <cellStyle name="Пояснение 2 2 2 2 2" xfId="10220"/>
    <cellStyle name="Пояснение 2 2 2 2 3" xfId="10219"/>
    <cellStyle name="Пояснение 2 2 2 2 4" xfId="10218"/>
    <cellStyle name="Пояснение 2 2 2 2 5" xfId="10217"/>
    <cellStyle name="Пояснение 2 2 2 2 6" xfId="10216"/>
    <cellStyle name="Пояснение 2 2 2 3" xfId="10215"/>
    <cellStyle name="Пояснение 2 2 2 4" xfId="10214"/>
    <cellStyle name="Пояснение 2 2 2 5" xfId="10213"/>
    <cellStyle name="Пояснение 2 2 2 6" xfId="10212"/>
    <cellStyle name="Пояснение 2 2 2 7" xfId="10211"/>
    <cellStyle name="Пояснение 2 2 2 8" xfId="10210"/>
    <cellStyle name="Пояснение 2 2 20" xfId="10209"/>
    <cellStyle name="Пояснение 2 2 21" xfId="10208"/>
    <cellStyle name="Пояснение 2 2 22" xfId="10207"/>
    <cellStyle name="Пояснение 2 2 23" xfId="10206"/>
    <cellStyle name="Пояснение 2 2 24" xfId="10205"/>
    <cellStyle name="Пояснение 2 2 25" xfId="10204"/>
    <cellStyle name="Пояснение 2 2 26" xfId="10203"/>
    <cellStyle name="Пояснение 2 2 3" xfId="10202"/>
    <cellStyle name="Пояснение 2 2 3 2" xfId="10201"/>
    <cellStyle name="Пояснение 2 2 3 2 2" xfId="10200"/>
    <cellStyle name="Пояснение 2 2 3 2 3" xfId="10199"/>
    <cellStyle name="Пояснение 2 2 3 2 4" xfId="10198"/>
    <cellStyle name="Пояснение 2 2 3 2 5" xfId="10197"/>
    <cellStyle name="Пояснение 2 2 3 2 6" xfId="10196"/>
    <cellStyle name="Пояснение 2 2 3 3" xfId="10195"/>
    <cellStyle name="Пояснение 2 2 3 4" xfId="10194"/>
    <cellStyle name="Пояснение 2 2 3 5" xfId="10193"/>
    <cellStyle name="Пояснение 2 2 3 6" xfId="10192"/>
    <cellStyle name="Пояснение 2 2 3 7" xfId="10191"/>
    <cellStyle name="Пояснение 2 2 3 8" xfId="10190"/>
    <cellStyle name="Пояснение 2 2 4" xfId="10189"/>
    <cellStyle name="Пояснение 2 2 4 2" xfId="10188"/>
    <cellStyle name="Пояснение 2 2 4 2 2" xfId="10187"/>
    <cellStyle name="Пояснение 2 2 4 2 3" xfId="10186"/>
    <cellStyle name="Пояснение 2 2 4 2 4" xfId="10185"/>
    <cellStyle name="Пояснение 2 2 4 2 5" xfId="10184"/>
    <cellStyle name="Пояснение 2 2 4 2 6" xfId="10183"/>
    <cellStyle name="Пояснение 2 2 4 3" xfId="10182"/>
    <cellStyle name="Пояснение 2 2 4 4" xfId="10181"/>
    <cellStyle name="Пояснение 2 2 4 5" xfId="10180"/>
    <cellStyle name="Пояснение 2 2 4 6" xfId="10179"/>
    <cellStyle name="Пояснение 2 2 4 7" xfId="10178"/>
    <cellStyle name="Пояснение 2 2 4 8" xfId="10177"/>
    <cellStyle name="Пояснение 2 2 5" xfId="10176"/>
    <cellStyle name="Пояснение 2 2 5 2" xfId="10175"/>
    <cellStyle name="Пояснение 2 2 5 2 2" xfId="10174"/>
    <cellStyle name="Пояснение 2 2 5 2 3" xfId="10173"/>
    <cellStyle name="Пояснение 2 2 5 2 4" xfId="10172"/>
    <cellStyle name="Пояснение 2 2 5 2 5" xfId="10171"/>
    <cellStyle name="Пояснение 2 2 5 2 6" xfId="10170"/>
    <cellStyle name="Пояснение 2 2 5 3" xfId="10169"/>
    <cellStyle name="Пояснение 2 2 5 4" xfId="10168"/>
    <cellStyle name="Пояснение 2 2 5 5" xfId="10167"/>
    <cellStyle name="Пояснение 2 2 5 6" xfId="10166"/>
    <cellStyle name="Пояснение 2 2 5 7" xfId="10165"/>
    <cellStyle name="Пояснение 2 2 5 8" xfId="10164"/>
    <cellStyle name="Пояснение 2 2 6" xfId="10163"/>
    <cellStyle name="Пояснение 2 2 6 2" xfId="10162"/>
    <cellStyle name="Пояснение 2 2 6 2 2" xfId="10161"/>
    <cellStyle name="Пояснение 2 2 6 2 3" xfId="10160"/>
    <cellStyle name="Пояснение 2 2 6 2 4" xfId="10159"/>
    <cellStyle name="Пояснение 2 2 6 2 5" xfId="10158"/>
    <cellStyle name="Пояснение 2 2 6 2 6" xfId="10157"/>
    <cellStyle name="Пояснение 2 2 6 3" xfId="10156"/>
    <cellStyle name="Пояснение 2 2 6 4" xfId="10155"/>
    <cellStyle name="Пояснение 2 2 6 5" xfId="10154"/>
    <cellStyle name="Пояснение 2 2 6 6" xfId="10153"/>
    <cellStyle name="Пояснение 2 2 6 7" xfId="10152"/>
    <cellStyle name="Пояснение 2 2 6 8" xfId="10151"/>
    <cellStyle name="Пояснение 2 2 7" xfId="10150"/>
    <cellStyle name="Пояснение 2 2 7 2" xfId="10149"/>
    <cellStyle name="Пояснение 2 2 7 2 2" xfId="10148"/>
    <cellStyle name="Пояснение 2 2 7 2 3" xfId="10147"/>
    <cellStyle name="Пояснение 2 2 7 2 4" xfId="10146"/>
    <cellStyle name="Пояснение 2 2 7 2 5" xfId="10145"/>
    <cellStyle name="Пояснение 2 2 7 2 6" xfId="10144"/>
    <cellStyle name="Пояснение 2 2 7 3" xfId="10143"/>
    <cellStyle name="Пояснение 2 2 7 4" xfId="10142"/>
    <cellStyle name="Пояснение 2 2 7 5" xfId="10141"/>
    <cellStyle name="Пояснение 2 2 7 6" xfId="10140"/>
    <cellStyle name="Пояснение 2 2 7 7" xfId="10139"/>
    <cellStyle name="Пояснение 2 2 7 8" xfId="10138"/>
    <cellStyle name="Пояснение 2 2 8" xfId="10137"/>
    <cellStyle name="Пояснение 2 2 8 2" xfId="10136"/>
    <cellStyle name="Пояснение 2 2 8 2 2" xfId="10135"/>
    <cellStyle name="Пояснение 2 2 8 2 3" xfId="10134"/>
    <cellStyle name="Пояснение 2 2 8 2 4" xfId="10133"/>
    <cellStyle name="Пояснение 2 2 8 2 5" xfId="10132"/>
    <cellStyle name="Пояснение 2 2 8 2 6" xfId="10131"/>
    <cellStyle name="Пояснение 2 2 8 3" xfId="10130"/>
    <cellStyle name="Пояснение 2 2 8 4" xfId="10129"/>
    <cellStyle name="Пояснение 2 2 8 5" xfId="10128"/>
    <cellStyle name="Пояснение 2 2 8 6" xfId="10127"/>
    <cellStyle name="Пояснение 2 2 8 7" xfId="10126"/>
    <cellStyle name="Пояснение 2 2 8 8" xfId="10125"/>
    <cellStyle name="Пояснение 2 2 9" xfId="10124"/>
    <cellStyle name="Пояснение 2 2 9 2" xfId="10123"/>
    <cellStyle name="Пояснение 2 2 9 2 2" xfId="10122"/>
    <cellStyle name="Пояснение 2 2 9 2 3" xfId="10121"/>
    <cellStyle name="Пояснение 2 2 9 2 4" xfId="10120"/>
    <cellStyle name="Пояснение 2 2 9 2 5" xfId="10119"/>
    <cellStyle name="Пояснение 2 2 9 2 6" xfId="10118"/>
    <cellStyle name="Пояснение 2 2 9 3" xfId="10117"/>
    <cellStyle name="Пояснение 2 2 9 4" xfId="10116"/>
    <cellStyle name="Пояснение 2 2 9 5" xfId="10115"/>
    <cellStyle name="Пояснение 2 2 9 6" xfId="10114"/>
    <cellStyle name="Пояснение 2 2 9 7" xfId="10113"/>
    <cellStyle name="Пояснение 2 2 9 8" xfId="10112"/>
    <cellStyle name="Пояснение 2 3" xfId="10111"/>
    <cellStyle name="Пояснение 2 3 2" xfId="10110"/>
    <cellStyle name="Пояснение 2 3 2 2" xfId="10109"/>
    <cellStyle name="Пояснение 2 3 2 3" xfId="10108"/>
    <cellStyle name="Пояснение 2 3 2 4" xfId="10107"/>
    <cellStyle name="Пояснение 2 3 2 5" xfId="10106"/>
    <cellStyle name="Пояснение 2 3 2 6" xfId="10105"/>
    <cellStyle name="Пояснение 2 3 3" xfId="10104"/>
    <cellStyle name="Пояснение 2 3 4" xfId="10103"/>
    <cellStyle name="Пояснение 2 3 5" xfId="10102"/>
    <cellStyle name="Пояснение 2 3 6" xfId="10101"/>
    <cellStyle name="Пояснение 2 3 7" xfId="10100"/>
    <cellStyle name="Пояснение 2 3 8" xfId="10099"/>
    <cellStyle name="Пояснение 2 4" xfId="10098"/>
    <cellStyle name="Пояснение 2 4 2" xfId="10097"/>
    <cellStyle name="Пояснение 2 4 3" xfId="10096"/>
    <cellStyle name="Пояснение 2 4 4" xfId="10095"/>
    <cellStyle name="Пояснение 2 4 5" xfId="10094"/>
    <cellStyle name="Пояснение 2 4 6" xfId="10093"/>
    <cellStyle name="Пояснение 2 5" xfId="10092"/>
    <cellStyle name="Пояснение 2 6" xfId="10091"/>
    <cellStyle name="Пояснение 2 7" xfId="10090"/>
    <cellStyle name="Пояснение 2 8" xfId="10089"/>
    <cellStyle name="Пояснение 2 9" xfId="10088"/>
    <cellStyle name="Пояснение 20" xfId="10087"/>
    <cellStyle name="Пояснение 20 2" xfId="10086"/>
    <cellStyle name="Пояснение 20 2 2" xfId="10085"/>
    <cellStyle name="Пояснение 20 2 3" xfId="10084"/>
    <cellStyle name="Пояснение 20 2 4" xfId="10083"/>
    <cellStyle name="Пояснение 20 2 5" xfId="10082"/>
    <cellStyle name="Пояснение 20 2 6" xfId="10081"/>
    <cellStyle name="Пояснение 20 3" xfId="10080"/>
    <cellStyle name="Пояснение 20 4" xfId="10079"/>
    <cellStyle name="Пояснение 20 5" xfId="10078"/>
    <cellStyle name="Пояснение 20 6" xfId="10077"/>
    <cellStyle name="Пояснение 20 7" xfId="10076"/>
    <cellStyle name="Пояснение 20 8" xfId="10075"/>
    <cellStyle name="Пояснение 21" xfId="10074"/>
    <cellStyle name="Пояснение 21 2" xfId="10073"/>
    <cellStyle name="Пояснение 21 2 2" xfId="10072"/>
    <cellStyle name="Пояснение 21 2 3" xfId="10071"/>
    <cellStyle name="Пояснение 21 2 4" xfId="10070"/>
    <cellStyle name="Пояснение 21 2 5" xfId="10069"/>
    <cellStyle name="Пояснение 21 2 6" xfId="10068"/>
    <cellStyle name="Пояснение 21 3" xfId="10067"/>
    <cellStyle name="Пояснение 21 4" xfId="10066"/>
    <cellStyle name="Пояснение 21 5" xfId="10065"/>
    <cellStyle name="Пояснение 21 6" xfId="10064"/>
    <cellStyle name="Пояснение 21 7" xfId="10063"/>
    <cellStyle name="Пояснение 21 8" xfId="10062"/>
    <cellStyle name="Пояснение 22" xfId="10061"/>
    <cellStyle name="Пояснение 22 2" xfId="10060"/>
    <cellStyle name="Пояснение 22 2 2" xfId="10059"/>
    <cellStyle name="Пояснение 22 2 3" xfId="10058"/>
    <cellStyle name="Пояснение 22 2 4" xfId="10057"/>
    <cellStyle name="Пояснение 22 2 5" xfId="10056"/>
    <cellStyle name="Пояснение 22 2 6" xfId="10055"/>
    <cellStyle name="Пояснение 22 3" xfId="10054"/>
    <cellStyle name="Пояснение 22 4" xfId="10053"/>
    <cellStyle name="Пояснение 22 5" xfId="10052"/>
    <cellStyle name="Пояснение 22 6" xfId="10051"/>
    <cellStyle name="Пояснение 22 7" xfId="10050"/>
    <cellStyle name="Пояснение 22 8" xfId="10049"/>
    <cellStyle name="Пояснение 23" xfId="10048"/>
    <cellStyle name="Пояснение 23 2" xfId="10047"/>
    <cellStyle name="Пояснение 23 2 2" xfId="10046"/>
    <cellStyle name="Пояснение 23 2 3" xfId="10045"/>
    <cellStyle name="Пояснение 23 2 4" xfId="10044"/>
    <cellStyle name="Пояснение 23 2 5" xfId="10043"/>
    <cellStyle name="Пояснение 23 2 6" xfId="10042"/>
    <cellStyle name="Пояснение 23 3" xfId="10041"/>
    <cellStyle name="Пояснение 23 4" xfId="10040"/>
    <cellStyle name="Пояснение 23 5" xfId="10039"/>
    <cellStyle name="Пояснение 23 6" xfId="10038"/>
    <cellStyle name="Пояснение 23 7" xfId="10037"/>
    <cellStyle name="Пояснение 23 8" xfId="10036"/>
    <cellStyle name="Пояснение 24" xfId="10035"/>
    <cellStyle name="Пояснение 24 2" xfId="10034"/>
    <cellStyle name="Пояснение 24 2 2" xfId="10033"/>
    <cellStyle name="Пояснение 24 2 3" xfId="10032"/>
    <cellStyle name="Пояснение 24 2 4" xfId="10031"/>
    <cellStyle name="Пояснение 24 2 5" xfId="10030"/>
    <cellStyle name="Пояснение 24 2 6" xfId="10029"/>
    <cellStyle name="Пояснение 24 3" xfId="10028"/>
    <cellStyle name="Пояснение 24 4" xfId="10027"/>
    <cellStyle name="Пояснение 24 5" xfId="10026"/>
    <cellStyle name="Пояснение 24 6" xfId="10025"/>
    <cellStyle name="Пояснение 24 7" xfId="10024"/>
    <cellStyle name="Пояснение 24 8" xfId="10023"/>
    <cellStyle name="Пояснение 25" xfId="10022"/>
    <cellStyle name="Пояснение 25 2" xfId="10021"/>
    <cellStyle name="Пояснение 25 2 2" xfId="10020"/>
    <cellStyle name="Пояснение 25 2 3" xfId="10019"/>
    <cellStyle name="Пояснение 25 2 4" xfId="10018"/>
    <cellStyle name="Пояснение 25 2 5" xfId="10017"/>
    <cellStyle name="Пояснение 25 2 6" xfId="10016"/>
    <cellStyle name="Пояснение 25 3" xfId="10015"/>
    <cellStyle name="Пояснение 25 4" xfId="10014"/>
    <cellStyle name="Пояснение 25 5" xfId="10013"/>
    <cellStyle name="Пояснение 25 6" xfId="10012"/>
    <cellStyle name="Пояснение 25 7" xfId="10011"/>
    <cellStyle name="Пояснение 25 8" xfId="10010"/>
    <cellStyle name="Пояснение 26" xfId="10009"/>
    <cellStyle name="Пояснение 26 2" xfId="10008"/>
    <cellStyle name="Пояснение 26 2 2" xfId="10007"/>
    <cellStyle name="Пояснение 26 2 3" xfId="10006"/>
    <cellStyle name="Пояснение 26 2 4" xfId="10005"/>
    <cellStyle name="Пояснение 26 2 5" xfId="10004"/>
    <cellStyle name="Пояснение 26 2 6" xfId="10003"/>
    <cellStyle name="Пояснение 26 3" xfId="10002"/>
    <cellStyle name="Пояснение 26 4" xfId="10001"/>
    <cellStyle name="Пояснение 26 5" xfId="10000"/>
    <cellStyle name="Пояснение 26 6" xfId="9999"/>
    <cellStyle name="Пояснение 26 7" xfId="9998"/>
    <cellStyle name="Пояснение 26 8" xfId="9997"/>
    <cellStyle name="Пояснение 27" xfId="9996"/>
    <cellStyle name="Пояснение 27 2" xfId="9995"/>
    <cellStyle name="Пояснение 27 2 2" xfId="9994"/>
    <cellStyle name="Пояснение 27 2 3" xfId="9993"/>
    <cellStyle name="Пояснение 27 2 4" xfId="9992"/>
    <cellStyle name="Пояснение 27 2 5" xfId="9991"/>
    <cellStyle name="Пояснение 27 2 6" xfId="9990"/>
    <cellStyle name="Пояснение 27 3" xfId="9989"/>
    <cellStyle name="Пояснение 27 4" xfId="9988"/>
    <cellStyle name="Пояснение 27 5" xfId="9987"/>
    <cellStyle name="Пояснение 27 6" xfId="9986"/>
    <cellStyle name="Пояснение 27 7" xfId="9985"/>
    <cellStyle name="Пояснение 27 8" xfId="9984"/>
    <cellStyle name="Пояснение 28" xfId="9983"/>
    <cellStyle name="Пояснение 28 2" xfId="9982"/>
    <cellStyle name="Пояснение 28 2 2" xfId="9981"/>
    <cellStyle name="Пояснение 28 2 3" xfId="9980"/>
    <cellStyle name="Пояснение 28 2 4" xfId="9979"/>
    <cellStyle name="Пояснение 28 2 5" xfId="9978"/>
    <cellStyle name="Пояснение 28 2 6" xfId="9977"/>
    <cellStyle name="Пояснение 28 3" xfId="9976"/>
    <cellStyle name="Пояснение 28 4" xfId="9975"/>
    <cellStyle name="Пояснение 28 5" xfId="9974"/>
    <cellStyle name="Пояснение 28 6" xfId="9973"/>
    <cellStyle name="Пояснение 28 7" xfId="9972"/>
    <cellStyle name="Пояснение 28 8" xfId="9971"/>
    <cellStyle name="Пояснение 29" xfId="9970"/>
    <cellStyle name="Пояснение 29 2" xfId="9969"/>
    <cellStyle name="Пояснение 29 2 2" xfId="9968"/>
    <cellStyle name="Пояснение 29 2 3" xfId="9967"/>
    <cellStyle name="Пояснение 29 2 4" xfId="9966"/>
    <cellStyle name="Пояснение 29 2 5" xfId="9965"/>
    <cellStyle name="Пояснение 29 2 6" xfId="9964"/>
    <cellStyle name="Пояснение 29 3" xfId="9963"/>
    <cellStyle name="Пояснение 29 4" xfId="9962"/>
    <cellStyle name="Пояснение 29 5" xfId="9961"/>
    <cellStyle name="Пояснение 29 6" xfId="9960"/>
    <cellStyle name="Пояснение 29 7" xfId="9959"/>
    <cellStyle name="Пояснение 29 8" xfId="9958"/>
    <cellStyle name="Пояснение 3" xfId="9957"/>
    <cellStyle name="Пояснение 3 2" xfId="9956"/>
    <cellStyle name="Пояснение 3 2 2" xfId="9955"/>
    <cellStyle name="Пояснение 3 2 3" xfId="9954"/>
    <cellStyle name="Пояснение 3 2 4" xfId="9953"/>
    <cellStyle name="Пояснение 3 2 5" xfId="9952"/>
    <cellStyle name="Пояснение 3 2 6" xfId="9951"/>
    <cellStyle name="Пояснение 3 3" xfId="9950"/>
    <cellStyle name="Пояснение 3 4" xfId="9949"/>
    <cellStyle name="Пояснение 3 5" xfId="9948"/>
    <cellStyle name="Пояснение 3 6" xfId="9947"/>
    <cellStyle name="Пояснение 3 7" xfId="9946"/>
    <cellStyle name="Пояснение 3 8" xfId="9945"/>
    <cellStyle name="Пояснение 30" xfId="9944"/>
    <cellStyle name="Пояснение 30 2" xfId="9943"/>
    <cellStyle name="Пояснение 30 2 2" xfId="9942"/>
    <cellStyle name="Пояснение 30 2 3" xfId="9941"/>
    <cellStyle name="Пояснение 30 2 4" xfId="9940"/>
    <cellStyle name="Пояснение 30 2 5" xfId="9939"/>
    <cellStyle name="Пояснение 30 2 6" xfId="9938"/>
    <cellStyle name="Пояснение 30 3" xfId="9937"/>
    <cellStyle name="Пояснение 30 4" xfId="9936"/>
    <cellStyle name="Пояснение 30 5" xfId="9935"/>
    <cellStyle name="Пояснение 30 6" xfId="9934"/>
    <cellStyle name="Пояснение 30 7" xfId="9933"/>
    <cellStyle name="Пояснение 30 8" xfId="9932"/>
    <cellStyle name="Пояснение 31" xfId="9931"/>
    <cellStyle name="Пояснение 31 2" xfId="9930"/>
    <cellStyle name="Пояснение 31 2 2" xfId="9929"/>
    <cellStyle name="Пояснение 31 2 3" xfId="9928"/>
    <cellStyle name="Пояснение 31 2 4" xfId="9927"/>
    <cellStyle name="Пояснение 31 2 5" xfId="9926"/>
    <cellStyle name="Пояснение 31 2 6" xfId="9925"/>
    <cellStyle name="Пояснение 31 3" xfId="9924"/>
    <cellStyle name="Пояснение 31 4" xfId="9923"/>
    <cellStyle name="Пояснение 31 5" xfId="9922"/>
    <cellStyle name="Пояснение 31 6" xfId="9921"/>
    <cellStyle name="Пояснение 31 7" xfId="9920"/>
    <cellStyle name="Пояснение 31 8" xfId="9919"/>
    <cellStyle name="Пояснение 32" xfId="9918"/>
    <cellStyle name="Пояснение 32 2" xfId="9917"/>
    <cellStyle name="Пояснение 32 2 2" xfId="9916"/>
    <cellStyle name="Пояснение 32 2 3" xfId="9915"/>
    <cellStyle name="Пояснение 32 2 4" xfId="9914"/>
    <cellStyle name="Пояснение 32 2 5" xfId="9913"/>
    <cellStyle name="Пояснение 32 2 6" xfId="9912"/>
    <cellStyle name="Пояснение 32 3" xfId="9911"/>
    <cellStyle name="Пояснение 32 4" xfId="9910"/>
    <cellStyle name="Пояснение 32 5" xfId="9909"/>
    <cellStyle name="Пояснение 32 6" xfId="9908"/>
    <cellStyle name="Пояснение 32 7" xfId="9907"/>
    <cellStyle name="Пояснение 32 8" xfId="9906"/>
    <cellStyle name="Пояснение 33" xfId="9905"/>
    <cellStyle name="Пояснение 33 2" xfId="9904"/>
    <cellStyle name="Пояснение 33 2 2" xfId="9903"/>
    <cellStyle name="Пояснение 33 2 3" xfId="9902"/>
    <cellStyle name="Пояснение 33 2 4" xfId="9901"/>
    <cellStyle name="Пояснение 33 2 5" xfId="9900"/>
    <cellStyle name="Пояснение 33 2 6" xfId="9899"/>
    <cellStyle name="Пояснение 33 3" xfId="9898"/>
    <cellStyle name="Пояснение 33 4" xfId="9897"/>
    <cellStyle name="Пояснение 33 5" xfId="9896"/>
    <cellStyle name="Пояснение 33 6" xfId="9895"/>
    <cellStyle name="Пояснение 33 7" xfId="9894"/>
    <cellStyle name="Пояснение 33 8" xfId="9893"/>
    <cellStyle name="Пояснение 34" xfId="9892"/>
    <cellStyle name="Пояснение 34 2" xfId="9891"/>
    <cellStyle name="Пояснение 34 2 2" xfId="9890"/>
    <cellStyle name="Пояснение 34 2 3" xfId="9889"/>
    <cellStyle name="Пояснение 34 2 4" xfId="9888"/>
    <cellStyle name="Пояснение 34 2 5" xfId="9887"/>
    <cellStyle name="Пояснение 34 2 6" xfId="9886"/>
    <cellStyle name="Пояснение 34 3" xfId="9885"/>
    <cellStyle name="Пояснение 34 4" xfId="9884"/>
    <cellStyle name="Пояснение 34 5" xfId="9883"/>
    <cellStyle name="Пояснение 34 6" xfId="9882"/>
    <cellStyle name="Пояснение 34 7" xfId="9881"/>
    <cellStyle name="Пояснение 34 8" xfId="9880"/>
    <cellStyle name="Пояснение 35" xfId="9879"/>
    <cellStyle name="Пояснение 35 2" xfId="9878"/>
    <cellStyle name="Пояснение 35 2 2" xfId="9877"/>
    <cellStyle name="Пояснение 35 2 3" xfId="9876"/>
    <cellStyle name="Пояснение 35 2 4" xfId="9875"/>
    <cellStyle name="Пояснение 35 2 5" xfId="9874"/>
    <cellStyle name="Пояснение 35 2 6" xfId="9873"/>
    <cellStyle name="Пояснение 35 3" xfId="9872"/>
    <cellStyle name="Пояснение 35 4" xfId="9871"/>
    <cellStyle name="Пояснение 35 5" xfId="9870"/>
    <cellStyle name="Пояснение 35 6" xfId="9869"/>
    <cellStyle name="Пояснение 35 7" xfId="9868"/>
    <cellStyle name="Пояснение 35 8" xfId="9867"/>
    <cellStyle name="Пояснение 36" xfId="9866"/>
    <cellStyle name="Пояснение 36 2" xfId="9865"/>
    <cellStyle name="Пояснение 36 2 2" xfId="9864"/>
    <cellStyle name="Пояснение 36 2 3" xfId="9863"/>
    <cellStyle name="Пояснение 36 2 4" xfId="9862"/>
    <cellStyle name="Пояснение 36 2 5" xfId="9861"/>
    <cellStyle name="Пояснение 36 2 6" xfId="9860"/>
    <cellStyle name="Пояснение 36 3" xfId="9859"/>
    <cellStyle name="Пояснение 36 4" xfId="9858"/>
    <cellStyle name="Пояснение 36 5" xfId="9857"/>
    <cellStyle name="Пояснение 36 6" xfId="9856"/>
    <cellStyle name="Пояснение 36 7" xfId="9855"/>
    <cellStyle name="Пояснение 36 8" xfId="9854"/>
    <cellStyle name="Пояснение 37" xfId="9853"/>
    <cellStyle name="Пояснение 37 2" xfId="9852"/>
    <cellStyle name="Пояснение 37 2 2" xfId="9851"/>
    <cellStyle name="Пояснение 37 2 3" xfId="9850"/>
    <cellStyle name="Пояснение 37 2 4" xfId="9849"/>
    <cellStyle name="Пояснение 37 2 5" xfId="9848"/>
    <cellStyle name="Пояснение 37 2 6" xfId="9847"/>
    <cellStyle name="Пояснение 37 3" xfId="9846"/>
    <cellStyle name="Пояснение 37 4" xfId="9845"/>
    <cellStyle name="Пояснение 37 5" xfId="9844"/>
    <cellStyle name="Пояснение 37 6" xfId="9843"/>
    <cellStyle name="Пояснение 37 7" xfId="9842"/>
    <cellStyle name="Пояснение 37 8" xfId="9841"/>
    <cellStyle name="Пояснение 38" xfId="9840"/>
    <cellStyle name="Пояснение 38 2" xfId="9839"/>
    <cellStyle name="Пояснение 38 2 2" xfId="9838"/>
    <cellStyle name="Пояснение 38 2 3" xfId="9837"/>
    <cellStyle name="Пояснение 38 2 4" xfId="9836"/>
    <cellStyle name="Пояснение 38 2 5" xfId="9835"/>
    <cellStyle name="Пояснение 38 2 6" xfId="9834"/>
    <cellStyle name="Пояснение 38 3" xfId="9833"/>
    <cellStyle name="Пояснение 38 4" xfId="9832"/>
    <cellStyle name="Пояснение 38 5" xfId="9831"/>
    <cellStyle name="Пояснение 38 6" xfId="9830"/>
    <cellStyle name="Пояснение 38 7" xfId="9829"/>
    <cellStyle name="Пояснение 38 8" xfId="9828"/>
    <cellStyle name="Пояснение 39" xfId="9827"/>
    <cellStyle name="Пояснение 39 2" xfId="9826"/>
    <cellStyle name="Пояснение 39 2 2" xfId="9825"/>
    <cellStyle name="Пояснение 39 2 3" xfId="9824"/>
    <cellStyle name="Пояснение 39 2 4" xfId="9823"/>
    <cellStyle name="Пояснение 39 2 5" xfId="9822"/>
    <cellStyle name="Пояснение 39 2 6" xfId="9821"/>
    <cellStyle name="Пояснение 39 3" xfId="9820"/>
    <cellStyle name="Пояснение 39 4" xfId="9819"/>
    <cellStyle name="Пояснение 39 5" xfId="9818"/>
    <cellStyle name="Пояснение 39 6" xfId="9817"/>
    <cellStyle name="Пояснение 39 7" xfId="9816"/>
    <cellStyle name="Пояснение 39 8" xfId="9815"/>
    <cellStyle name="Пояснение 4" xfId="9814"/>
    <cellStyle name="Пояснение 4 2" xfId="9813"/>
    <cellStyle name="Пояснение 4 2 2" xfId="9812"/>
    <cellStyle name="Пояснение 4 2 3" xfId="9811"/>
    <cellStyle name="Пояснение 4 2 4" xfId="9810"/>
    <cellStyle name="Пояснение 4 2 5" xfId="9809"/>
    <cellStyle name="Пояснение 4 2 6" xfId="9808"/>
    <cellStyle name="Пояснение 4 3" xfId="9807"/>
    <cellStyle name="Пояснение 4 4" xfId="9806"/>
    <cellStyle name="Пояснение 4 5" xfId="9805"/>
    <cellStyle name="Пояснение 4 6" xfId="9804"/>
    <cellStyle name="Пояснение 4 7" xfId="9803"/>
    <cellStyle name="Пояснение 4 8" xfId="9802"/>
    <cellStyle name="Пояснение 40" xfId="9801"/>
    <cellStyle name="Пояснение 40 2" xfId="9800"/>
    <cellStyle name="Пояснение 40 2 2" xfId="9799"/>
    <cellStyle name="Пояснение 40 2 3" xfId="9798"/>
    <cellStyle name="Пояснение 40 2 4" xfId="9797"/>
    <cellStyle name="Пояснение 40 2 5" xfId="9796"/>
    <cellStyle name="Пояснение 40 2 6" xfId="9795"/>
    <cellStyle name="Пояснение 40 3" xfId="9794"/>
    <cellStyle name="Пояснение 40 4" xfId="9793"/>
    <cellStyle name="Пояснение 40 5" xfId="9792"/>
    <cellStyle name="Пояснение 40 6" xfId="9791"/>
    <cellStyle name="Пояснение 40 7" xfId="9790"/>
    <cellStyle name="Пояснение 40 8" xfId="9789"/>
    <cellStyle name="Пояснение 41" xfId="9788"/>
    <cellStyle name="Пояснение 41 2" xfId="9787"/>
    <cellStyle name="Пояснение 41 2 2" xfId="9786"/>
    <cellStyle name="Пояснение 41 2 3" xfId="9785"/>
    <cellStyle name="Пояснение 41 2 4" xfId="9784"/>
    <cellStyle name="Пояснение 41 2 5" xfId="9783"/>
    <cellStyle name="Пояснение 41 2 6" xfId="9782"/>
    <cellStyle name="Пояснение 41 3" xfId="9781"/>
    <cellStyle name="Пояснение 41 4" xfId="9780"/>
    <cellStyle name="Пояснение 41 5" xfId="9779"/>
    <cellStyle name="Пояснение 41 6" xfId="9778"/>
    <cellStyle name="Пояснение 41 7" xfId="9777"/>
    <cellStyle name="Пояснение 41 8" xfId="9776"/>
    <cellStyle name="Пояснение 42" xfId="9775"/>
    <cellStyle name="Пояснение 42 2" xfId="9774"/>
    <cellStyle name="Пояснение 42 2 2" xfId="9773"/>
    <cellStyle name="Пояснение 42 2 3" xfId="9772"/>
    <cellStyle name="Пояснение 42 2 4" xfId="9771"/>
    <cellStyle name="Пояснение 42 2 5" xfId="9770"/>
    <cellStyle name="Пояснение 42 2 6" xfId="9769"/>
    <cellStyle name="Пояснение 42 3" xfId="9768"/>
    <cellStyle name="Пояснение 42 4" xfId="9767"/>
    <cellStyle name="Пояснение 42 5" xfId="9766"/>
    <cellStyle name="Пояснение 42 6" xfId="9765"/>
    <cellStyle name="Пояснение 42 7" xfId="9764"/>
    <cellStyle name="Пояснение 42 8" xfId="9763"/>
    <cellStyle name="Пояснение 43" xfId="9762"/>
    <cellStyle name="Пояснение 43 2" xfId="9761"/>
    <cellStyle name="Пояснение 43 2 2" xfId="9760"/>
    <cellStyle name="Пояснение 43 2 3" xfId="9759"/>
    <cellStyle name="Пояснение 43 2 4" xfId="9758"/>
    <cellStyle name="Пояснение 43 2 5" xfId="9757"/>
    <cellStyle name="Пояснение 43 2 6" xfId="9756"/>
    <cellStyle name="Пояснение 43 3" xfId="9755"/>
    <cellStyle name="Пояснение 43 4" xfId="9754"/>
    <cellStyle name="Пояснение 43 5" xfId="9753"/>
    <cellStyle name="Пояснение 43 6" xfId="9752"/>
    <cellStyle name="Пояснение 43 7" xfId="9751"/>
    <cellStyle name="Пояснение 43 8" xfId="9750"/>
    <cellStyle name="Пояснение 44" xfId="9749"/>
    <cellStyle name="Пояснение 44 2" xfId="9748"/>
    <cellStyle name="Пояснение 44 2 2" xfId="9747"/>
    <cellStyle name="Пояснение 44 2 3" xfId="9746"/>
    <cellStyle name="Пояснение 44 2 4" xfId="9745"/>
    <cellStyle name="Пояснение 44 2 5" xfId="9744"/>
    <cellStyle name="Пояснение 44 2 6" xfId="9743"/>
    <cellStyle name="Пояснение 44 3" xfId="9742"/>
    <cellStyle name="Пояснение 44 4" xfId="9741"/>
    <cellStyle name="Пояснение 44 5" xfId="9740"/>
    <cellStyle name="Пояснение 44 6" xfId="9739"/>
    <cellStyle name="Пояснение 44 7" xfId="9738"/>
    <cellStyle name="Пояснение 44 8" xfId="9737"/>
    <cellStyle name="Пояснение 45" xfId="9736"/>
    <cellStyle name="Пояснение 45 2" xfId="9735"/>
    <cellStyle name="Пояснение 45 2 2" xfId="9734"/>
    <cellStyle name="Пояснение 45 2 3" xfId="9733"/>
    <cellStyle name="Пояснение 45 2 4" xfId="9732"/>
    <cellStyle name="Пояснение 45 2 5" xfId="9731"/>
    <cellStyle name="Пояснение 45 2 6" xfId="9730"/>
    <cellStyle name="Пояснение 45 3" xfId="9729"/>
    <cellStyle name="Пояснение 45 4" xfId="9728"/>
    <cellStyle name="Пояснение 45 5" xfId="9727"/>
    <cellStyle name="Пояснение 45 6" xfId="9726"/>
    <cellStyle name="Пояснение 45 7" xfId="9725"/>
    <cellStyle name="Пояснение 45 8" xfId="9724"/>
    <cellStyle name="Пояснение 46" xfId="9723"/>
    <cellStyle name="Пояснение 46 2" xfId="9722"/>
    <cellStyle name="Пояснение 46 2 2" xfId="9721"/>
    <cellStyle name="Пояснение 46 2 3" xfId="9720"/>
    <cellStyle name="Пояснение 46 2 4" xfId="9719"/>
    <cellStyle name="Пояснение 46 2 5" xfId="9718"/>
    <cellStyle name="Пояснение 46 2 6" xfId="9717"/>
    <cellStyle name="Пояснение 46 3" xfId="9716"/>
    <cellStyle name="Пояснение 46 4" xfId="9715"/>
    <cellStyle name="Пояснение 46 5" xfId="9714"/>
    <cellStyle name="Пояснение 46 6" xfId="9713"/>
    <cellStyle name="Пояснение 46 7" xfId="9712"/>
    <cellStyle name="Пояснение 46 8" xfId="9711"/>
    <cellStyle name="Пояснение 47" xfId="9710"/>
    <cellStyle name="Пояснение 47 2" xfId="9709"/>
    <cellStyle name="Пояснение 47 2 2" xfId="9708"/>
    <cellStyle name="Пояснение 47 2 3" xfId="9707"/>
    <cellStyle name="Пояснение 47 2 4" xfId="9706"/>
    <cellStyle name="Пояснение 47 2 5" xfId="9705"/>
    <cellStyle name="Пояснение 47 2 6" xfId="9704"/>
    <cellStyle name="Пояснение 47 3" xfId="9703"/>
    <cellStyle name="Пояснение 47 4" xfId="9702"/>
    <cellStyle name="Пояснение 47 5" xfId="9701"/>
    <cellStyle name="Пояснение 47 6" xfId="9700"/>
    <cellStyle name="Пояснение 47 7" xfId="9699"/>
    <cellStyle name="Пояснение 47 8" xfId="9698"/>
    <cellStyle name="Пояснение 48" xfId="9697"/>
    <cellStyle name="Пояснение 48 2" xfId="9696"/>
    <cellStyle name="Пояснение 48 2 2" xfId="9695"/>
    <cellStyle name="Пояснение 48 2 3" xfId="9694"/>
    <cellStyle name="Пояснение 48 2 4" xfId="9693"/>
    <cellStyle name="Пояснение 48 2 5" xfId="9692"/>
    <cellStyle name="Пояснение 48 2 6" xfId="9691"/>
    <cellStyle name="Пояснение 48 3" xfId="9690"/>
    <cellStyle name="Пояснение 48 4" xfId="9689"/>
    <cellStyle name="Пояснение 48 5" xfId="9688"/>
    <cellStyle name="Пояснение 48 6" xfId="9687"/>
    <cellStyle name="Пояснение 48 7" xfId="9686"/>
    <cellStyle name="Пояснение 48 8" xfId="9685"/>
    <cellStyle name="Пояснение 49" xfId="9684"/>
    <cellStyle name="Пояснение 49 2" xfId="9683"/>
    <cellStyle name="Пояснение 49 2 2" xfId="9682"/>
    <cellStyle name="Пояснение 49 2 3" xfId="9681"/>
    <cellStyle name="Пояснение 49 2 4" xfId="9680"/>
    <cellStyle name="Пояснение 49 2 5" xfId="9679"/>
    <cellStyle name="Пояснение 49 2 6" xfId="9678"/>
    <cellStyle name="Пояснение 49 3" xfId="9677"/>
    <cellStyle name="Пояснение 49 4" xfId="9676"/>
    <cellStyle name="Пояснение 49 5" xfId="9675"/>
    <cellStyle name="Пояснение 49 6" xfId="9674"/>
    <cellStyle name="Пояснение 49 7" xfId="9673"/>
    <cellStyle name="Пояснение 49 8" xfId="9672"/>
    <cellStyle name="Пояснение 5" xfId="9671"/>
    <cellStyle name="Пояснение 5 2" xfId="9670"/>
    <cellStyle name="Пояснение 5 2 2" xfId="9669"/>
    <cellStyle name="Пояснение 5 2 3" xfId="9668"/>
    <cellStyle name="Пояснение 5 2 4" xfId="9667"/>
    <cellStyle name="Пояснение 5 2 5" xfId="9666"/>
    <cellStyle name="Пояснение 5 2 6" xfId="9665"/>
    <cellStyle name="Пояснение 5 3" xfId="9664"/>
    <cellStyle name="Пояснение 5 4" xfId="9663"/>
    <cellStyle name="Пояснение 5 5" xfId="9662"/>
    <cellStyle name="Пояснение 5 6" xfId="9661"/>
    <cellStyle name="Пояснение 5 7" xfId="9660"/>
    <cellStyle name="Пояснение 5 8" xfId="9659"/>
    <cellStyle name="Пояснение 50" xfId="9658"/>
    <cellStyle name="Пояснение 50 2" xfId="9657"/>
    <cellStyle name="Пояснение 50 2 2" xfId="9656"/>
    <cellStyle name="Пояснение 50 2 3" xfId="9655"/>
    <cellStyle name="Пояснение 50 2 4" xfId="9654"/>
    <cellStyle name="Пояснение 50 2 5" xfId="9653"/>
    <cellStyle name="Пояснение 50 2 6" xfId="9652"/>
    <cellStyle name="Пояснение 50 3" xfId="9651"/>
    <cellStyle name="Пояснение 50 4" xfId="9650"/>
    <cellStyle name="Пояснение 50 5" xfId="9649"/>
    <cellStyle name="Пояснение 50 6" xfId="9648"/>
    <cellStyle name="Пояснение 50 7" xfId="9647"/>
    <cellStyle name="Пояснение 50 8" xfId="9646"/>
    <cellStyle name="Пояснение 51" xfId="9645"/>
    <cellStyle name="Пояснение 51 2" xfId="9644"/>
    <cellStyle name="Пояснение 51 2 2" xfId="9643"/>
    <cellStyle name="Пояснение 51 2 3" xfId="9642"/>
    <cellStyle name="Пояснение 51 2 4" xfId="9641"/>
    <cellStyle name="Пояснение 51 2 5" xfId="9640"/>
    <cellStyle name="Пояснение 51 2 6" xfId="9639"/>
    <cellStyle name="Пояснение 51 3" xfId="9638"/>
    <cellStyle name="Пояснение 51 4" xfId="9637"/>
    <cellStyle name="Пояснение 51 5" xfId="9636"/>
    <cellStyle name="Пояснение 51 6" xfId="9635"/>
    <cellStyle name="Пояснение 51 7" xfId="9634"/>
    <cellStyle name="Пояснение 51 8" xfId="9633"/>
    <cellStyle name="Пояснение 52" xfId="9632"/>
    <cellStyle name="Пояснение 52 2" xfId="9631"/>
    <cellStyle name="Пояснение 52 2 2" xfId="9630"/>
    <cellStyle name="Пояснение 52 2 3" xfId="9629"/>
    <cellStyle name="Пояснение 52 2 4" xfId="9628"/>
    <cellStyle name="Пояснение 52 2 5" xfId="9627"/>
    <cellStyle name="Пояснение 52 2 6" xfId="9626"/>
    <cellStyle name="Пояснение 52 3" xfId="9625"/>
    <cellStyle name="Пояснение 52 4" xfId="9624"/>
    <cellStyle name="Пояснение 52 5" xfId="9623"/>
    <cellStyle name="Пояснение 52 6" xfId="9622"/>
    <cellStyle name="Пояснение 52 7" xfId="9621"/>
    <cellStyle name="Пояснение 52 8" xfId="9620"/>
    <cellStyle name="Пояснение 53" xfId="9619"/>
    <cellStyle name="Пояснение 53 2" xfId="9618"/>
    <cellStyle name="Пояснение 53 2 2" xfId="9617"/>
    <cellStyle name="Пояснение 53 2 3" xfId="9616"/>
    <cellStyle name="Пояснение 53 2 4" xfId="9615"/>
    <cellStyle name="Пояснение 53 2 5" xfId="9614"/>
    <cellStyle name="Пояснение 53 2 6" xfId="9613"/>
    <cellStyle name="Пояснение 53 3" xfId="9612"/>
    <cellStyle name="Пояснение 53 4" xfId="9611"/>
    <cellStyle name="Пояснение 53 5" xfId="9610"/>
    <cellStyle name="Пояснение 53 6" xfId="9609"/>
    <cellStyle name="Пояснение 53 7" xfId="9608"/>
    <cellStyle name="Пояснение 53 8" xfId="9607"/>
    <cellStyle name="Пояснение 54" xfId="9606"/>
    <cellStyle name="Пояснение 54 2" xfId="9605"/>
    <cellStyle name="Пояснение 54 2 2" xfId="9604"/>
    <cellStyle name="Пояснение 54 2 3" xfId="9603"/>
    <cellStyle name="Пояснение 54 2 4" xfId="9602"/>
    <cellStyle name="Пояснение 54 2 5" xfId="9601"/>
    <cellStyle name="Пояснение 54 2 6" xfId="9600"/>
    <cellStyle name="Пояснение 54 3" xfId="9599"/>
    <cellStyle name="Пояснение 54 4" xfId="9598"/>
    <cellStyle name="Пояснение 54 5" xfId="9597"/>
    <cellStyle name="Пояснение 54 6" xfId="9596"/>
    <cellStyle name="Пояснение 54 7" xfId="9595"/>
    <cellStyle name="Пояснение 54 8" xfId="9594"/>
    <cellStyle name="Пояснение 55" xfId="9593"/>
    <cellStyle name="Пояснение 55 2" xfId="9592"/>
    <cellStyle name="Пояснение 55 2 2" xfId="9591"/>
    <cellStyle name="Пояснение 55 2 3" xfId="9590"/>
    <cellStyle name="Пояснение 55 2 4" xfId="9589"/>
    <cellStyle name="Пояснение 55 2 5" xfId="9588"/>
    <cellStyle name="Пояснение 55 2 6" xfId="9587"/>
    <cellStyle name="Пояснение 55 3" xfId="9586"/>
    <cellStyle name="Пояснение 55 4" xfId="9585"/>
    <cellStyle name="Пояснение 55 5" xfId="9584"/>
    <cellStyle name="Пояснение 55 6" xfId="9583"/>
    <cellStyle name="Пояснение 55 7" xfId="9582"/>
    <cellStyle name="Пояснение 55 8" xfId="9581"/>
    <cellStyle name="Пояснение 56" xfId="9580"/>
    <cellStyle name="Пояснение 56 2" xfId="9579"/>
    <cellStyle name="Пояснение 56 2 2" xfId="9578"/>
    <cellStyle name="Пояснение 56 2 3" xfId="9577"/>
    <cellStyle name="Пояснение 56 2 4" xfId="9576"/>
    <cellStyle name="Пояснение 56 2 5" xfId="9575"/>
    <cellStyle name="Пояснение 56 2 6" xfId="9574"/>
    <cellStyle name="Пояснение 56 3" xfId="9573"/>
    <cellStyle name="Пояснение 56 4" xfId="9572"/>
    <cellStyle name="Пояснение 56 5" xfId="9571"/>
    <cellStyle name="Пояснение 56 6" xfId="9570"/>
    <cellStyle name="Пояснение 56 7" xfId="9569"/>
    <cellStyle name="Пояснение 56 8" xfId="9568"/>
    <cellStyle name="Пояснение 57" xfId="9567"/>
    <cellStyle name="Пояснение 57 2" xfId="9566"/>
    <cellStyle name="Пояснение 57 2 2" xfId="9565"/>
    <cellStyle name="Пояснение 57 2 3" xfId="9564"/>
    <cellStyle name="Пояснение 57 2 4" xfId="9563"/>
    <cellStyle name="Пояснение 57 2 5" xfId="9562"/>
    <cellStyle name="Пояснение 57 2 6" xfId="9561"/>
    <cellStyle name="Пояснение 57 3" xfId="9560"/>
    <cellStyle name="Пояснение 57 4" xfId="9559"/>
    <cellStyle name="Пояснение 57 5" xfId="9558"/>
    <cellStyle name="Пояснение 57 6" xfId="9557"/>
    <cellStyle name="Пояснение 57 7" xfId="9556"/>
    <cellStyle name="Пояснение 57 8" xfId="9555"/>
    <cellStyle name="Пояснение 58" xfId="9554"/>
    <cellStyle name="Пояснение 58 2" xfId="9553"/>
    <cellStyle name="Пояснение 58 2 2" xfId="9552"/>
    <cellStyle name="Пояснение 58 2 3" xfId="9551"/>
    <cellStyle name="Пояснение 58 2 4" xfId="9550"/>
    <cellStyle name="Пояснение 58 2 5" xfId="9549"/>
    <cellStyle name="Пояснение 58 2 6" xfId="9548"/>
    <cellStyle name="Пояснение 58 3" xfId="9547"/>
    <cellStyle name="Пояснение 58 4" xfId="9546"/>
    <cellStyle name="Пояснение 58 5" xfId="9545"/>
    <cellStyle name="Пояснение 58 6" xfId="9544"/>
    <cellStyle name="Пояснение 58 7" xfId="9543"/>
    <cellStyle name="Пояснение 58 8" xfId="9542"/>
    <cellStyle name="Пояснение 59" xfId="9541"/>
    <cellStyle name="Пояснение 59 2" xfId="9540"/>
    <cellStyle name="Пояснение 59 2 2" xfId="9539"/>
    <cellStyle name="Пояснение 59 2 3" xfId="9538"/>
    <cellStyle name="Пояснение 59 2 4" xfId="9537"/>
    <cellStyle name="Пояснение 59 2 5" xfId="9536"/>
    <cellStyle name="Пояснение 59 2 6" xfId="9535"/>
    <cellStyle name="Пояснение 59 3" xfId="9534"/>
    <cellStyle name="Пояснение 59 4" xfId="9533"/>
    <cellStyle name="Пояснение 59 5" xfId="9532"/>
    <cellStyle name="Пояснение 59 6" xfId="9531"/>
    <cellStyle name="Пояснение 59 7" xfId="9530"/>
    <cellStyle name="Пояснение 59 8" xfId="9529"/>
    <cellStyle name="Пояснение 6" xfId="9528"/>
    <cellStyle name="Пояснение 6 2" xfId="9527"/>
    <cellStyle name="Пояснение 6 2 2" xfId="9526"/>
    <cellStyle name="Пояснение 6 2 3" xfId="9525"/>
    <cellStyle name="Пояснение 6 2 4" xfId="9524"/>
    <cellStyle name="Пояснение 6 2 5" xfId="9523"/>
    <cellStyle name="Пояснение 6 2 6" xfId="9522"/>
    <cellStyle name="Пояснение 6 3" xfId="9521"/>
    <cellStyle name="Пояснение 6 4" xfId="9520"/>
    <cellStyle name="Пояснение 6 5" xfId="9519"/>
    <cellStyle name="Пояснение 6 6" xfId="9518"/>
    <cellStyle name="Пояснение 6 7" xfId="9517"/>
    <cellStyle name="Пояснение 6 8" xfId="9516"/>
    <cellStyle name="Пояснение 60" xfId="9515"/>
    <cellStyle name="Пояснение 60 2" xfId="9514"/>
    <cellStyle name="Пояснение 60 2 2" xfId="9513"/>
    <cellStyle name="Пояснение 60 2 3" xfId="9512"/>
    <cellStyle name="Пояснение 60 2 4" xfId="9511"/>
    <cellStyle name="Пояснение 60 2 5" xfId="9510"/>
    <cellStyle name="Пояснение 60 2 6" xfId="9509"/>
    <cellStyle name="Пояснение 60 3" xfId="9508"/>
    <cellStyle name="Пояснение 60 4" xfId="9507"/>
    <cellStyle name="Пояснение 60 5" xfId="9506"/>
    <cellStyle name="Пояснение 60 6" xfId="9505"/>
    <cellStyle name="Пояснение 60 7" xfId="9504"/>
    <cellStyle name="Пояснение 60 8" xfId="9503"/>
    <cellStyle name="Пояснение 61" xfId="9502"/>
    <cellStyle name="Пояснение 61 2" xfId="9501"/>
    <cellStyle name="Пояснение 61 2 2" xfId="9500"/>
    <cellStyle name="Пояснение 61 2 3" xfId="9499"/>
    <cellStyle name="Пояснение 61 2 4" xfId="9498"/>
    <cellStyle name="Пояснение 61 2 5" xfId="9497"/>
    <cellStyle name="Пояснение 61 2 6" xfId="9496"/>
    <cellStyle name="Пояснение 61 3" xfId="9495"/>
    <cellStyle name="Пояснение 61 4" xfId="9494"/>
    <cellStyle name="Пояснение 61 5" xfId="9493"/>
    <cellStyle name="Пояснение 61 6" xfId="9492"/>
    <cellStyle name="Пояснение 61 7" xfId="9491"/>
    <cellStyle name="Пояснение 61 8" xfId="9490"/>
    <cellStyle name="Пояснение 62" xfId="9489"/>
    <cellStyle name="Пояснение 62 2" xfId="9488"/>
    <cellStyle name="Пояснение 62 2 2" xfId="9487"/>
    <cellStyle name="Пояснение 62 2 3" xfId="9486"/>
    <cellStyle name="Пояснение 62 2 4" xfId="9485"/>
    <cellStyle name="Пояснение 62 2 5" xfId="9484"/>
    <cellStyle name="Пояснение 62 2 6" xfId="9483"/>
    <cellStyle name="Пояснение 62 3" xfId="9482"/>
    <cellStyle name="Пояснение 62 4" xfId="9481"/>
    <cellStyle name="Пояснение 62 5" xfId="9480"/>
    <cellStyle name="Пояснение 62 6" xfId="9479"/>
    <cellStyle name="Пояснение 62 7" xfId="9478"/>
    <cellStyle name="Пояснение 62 8" xfId="9477"/>
    <cellStyle name="Пояснение 63" xfId="9476"/>
    <cellStyle name="Пояснение 63 2" xfId="9475"/>
    <cellStyle name="Пояснение 63 2 2" xfId="9474"/>
    <cellStyle name="Пояснение 63 2 3" xfId="9473"/>
    <cellStyle name="Пояснение 63 2 4" xfId="9472"/>
    <cellStyle name="Пояснение 63 2 5" xfId="9471"/>
    <cellStyle name="Пояснение 63 2 6" xfId="9470"/>
    <cellStyle name="Пояснение 63 3" xfId="9469"/>
    <cellStyle name="Пояснение 63 4" xfId="9468"/>
    <cellStyle name="Пояснение 63 5" xfId="9467"/>
    <cellStyle name="Пояснение 63 6" xfId="9466"/>
    <cellStyle name="Пояснение 63 7" xfId="9465"/>
    <cellStyle name="Пояснение 63 8" xfId="9464"/>
    <cellStyle name="Пояснение 64" xfId="9463"/>
    <cellStyle name="Пояснение 64 2" xfId="9462"/>
    <cellStyle name="Пояснение 64 2 2" xfId="9461"/>
    <cellStyle name="Пояснение 64 2 3" xfId="9460"/>
    <cellStyle name="Пояснение 64 2 4" xfId="9459"/>
    <cellStyle name="Пояснение 64 2 5" xfId="9458"/>
    <cellStyle name="Пояснение 64 2 6" xfId="9457"/>
    <cellStyle name="Пояснение 64 3" xfId="9456"/>
    <cellStyle name="Пояснение 64 4" xfId="9455"/>
    <cellStyle name="Пояснение 64 5" xfId="9454"/>
    <cellStyle name="Пояснение 64 6" xfId="9453"/>
    <cellStyle name="Пояснение 64 7" xfId="9452"/>
    <cellStyle name="Пояснение 64 8" xfId="9451"/>
    <cellStyle name="Пояснение 65" xfId="9450"/>
    <cellStyle name="Пояснение 65 2" xfId="9449"/>
    <cellStyle name="Пояснение 65 2 2" xfId="9448"/>
    <cellStyle name="Пояснение 65 2 3" xfId="9447"/>
    <cellStyle name="Пояснение 65 2 4" xfId="9446"/>
    <cellStyle name="Пояснение 65 2 5" xfId="9445"/>
    <cellStyle name="Пояснение 65 2 6" xfId="9444"/>
    <cellStyle name="Пояснение 65 3" xfId="9443"/>
    <cellStyle name="Пояснение 65 4" xfId="9442"/>
    <cellStyle name="Пояснение 65 5" xfId="9441"/>
    <cellStyle name="Пояснение 65 6" xfId="9440"/>
    <cellStyle name="Пояснение 65 7" xfId="9439"/>
    <cellStyle name="Пояснение 65 8" xfId="9438"/>
    <cellStyle name="Пояснение 66" xfId="9437"/>
    <cellStyle name="Пояснение 66 2" xfId="9436"/>
    <cellStyle name="Пояснение 66 2 2" xfId="9435"/>
    <cellStyle name="Пояснение 66 2 3" xfId="9434"/>
    <cellStyle name="Пояснение 66 2 4" xfId="9433"/>
    <cellStyle name="Пояснение 66 2 5" xfId="9432"/>
    <cellStyle name="Пояснение 66 2 6" xfId="9431"/>
    <cellStyle name="Пояснение 66 3" xfId="9430"/>
    <cellStyle name="Пояснение 66 4" xfId="9429"/>
    <cellStyle name="Пояснение 66 5" xfId="9428"/>
    <cellStyle name="Пояснение 66 6" xfId="9427"/>
    <cellStyle name="Пояснение 66 7" xfId="9426"/>
    <cellStyle name="Пояснение 66 8" xfId="9425"/>
    <cellStyle name="Пояснение 67" xfId="9424"/>
    <cellStyle name="Пояснение 67 2" xfId="9423"/>
    <cellStyle name="Пояснение 67 2 2" xfId="9422"/>
    <cellStyle name="Пояснение 67 2 3" xfId="9421"/>
    <cellStyle name="Пояснение 67 2 4" xfId="9420"/>
    <cellStyle name="Пояснение 67 2 5" xfId="9419"/>
    <cellStyle name="Пояснение 67 2 6" xfId="9418"/>
    <cellStyle name="Пояснение 67 3" xfId="9417"/>
    <cellStyle name="Пояснение 67 4" xfId="9416"/>
    <cellStyle name="Пояснение 67 5" xfId="9415"/>
    <cellStyle name="Пояснение 67 6" xfId="9414"/>
    <cellStyle name="Пояснение 67 7" xfId="9413"/>
    <cellStyle name="Пояснение 67 8" xfId="9412"/>
    <cellStyle name="Пояснение 68" xfId="9411"/>
    <cellStyle name="Пояснение 68 2" xfId="9410"/>
    <cellStyle name="Пояснение 68 2 2" xfId="9409"/>
    <cellStyle name="Пояснение 68 2 3" xfId="9408"/>
    <cellStyle name="Пояснение 68 2 4" xfId="9407"/>
    <cellStyle name="Пояснение 68 2 5" xfId="9406"/>
    <cellStyle name="Пояснение 68 2 6" xfId="9405"/>
    <cellStyle name="Пояснение 68 3" xfId="9404"/>
    <cellStyle name="Пояснение 68 4" xfId="9403"/>
    <cellStyle name="Пояснение 68 5" xfId="9402"/>
    <cellStyle name="Пояснение 68 6" xfId="9401"/>
    <cellStyle name="Пояснение 68 7" xfId="9400"/>
    <cellStyle name="Пояснение 68 8" xfId="9399"/>
    <cellStyle name="Пояснение 69" xfId="9398"/>
    <cellStyle name="Пояснение 69 2" xfId="9397"/>
    <cellStyle name="Пояснение 69 2 2" xfId="9396"/>
    <cellStyle name="Пояснение 69 2 3" xfId="9395"/>
    <cellStyle name="Пояснение 69 2 4" xfId="9394"/>
    <cellStyle name="Пояснение 69 2 5" xfId="9393"/>
    <cellStyle name="Пояснение 69 2 6" xfId="9392"/>
    <cellStyle name="Пояснение 69 3" xfId="9391"/>
    <cellStyle name="Пояснение 69 4" xfId="9390"/>
    <cellStyle name="Пояснение 69 5" xfId="9389"/>
    <cellStyle name="Пояснение 69 6" xfId="9388"/>
    <cellStyle name="Пояснение 69 7" xfId="9387"/>
    <cellStyle name="Пояснение 69 8" xfId="9386"/>
    <cellStyle name="Пояснение 7" xfId="9385"/>
    <cellStyle name="Пояснение 7 2" xfId="9384"/>
    <cellStyle name="Пояснение 7 2 2" xfId="9383"/>
    <cellStyle name="Пояснение 7 2 3" xfId="9382"/>
    <cellStyle name="Пояснение 7 2 4" xfId="9381"/>
    <cellStyle name="Пояснение 7 2 5" xfId="9380"/>
    <cellStyle name="Пояснение 7 2 6" xfId="9379"/>
    <cellStyle name="Пояснение 7 3" xfId="9378"/>
    <cellStyle name="Пояснение 7 4" xfId="9377"/>
    <cellStyle name="Пояснение 7 5" xfId="9376"/>
    <cellStyle name="Пояснение 7 6" xfId="9375"/>
    <cellStyle name="Пояснение 7 7" xfId="9374"/>
    <cellStyle name="Пояснение 7 8" xfId="9373"/>
    <cellStyle name="Пояснение 70" xfId="9372"/>
    <cellStyle name="Пояснение 70 2" xfId="9371"/>
    <cellStyle name="Пояснение 70 2 2" xfId="9370"/>
    <cellStyle name="Пояснение 70 2 3" xfId="9369"/>
    <cellStyle name="Пояснение 70 2 4" xfId="9368"/>
    <cellStyle name="Пояснение 70 2 5" xfId="9367"/>
    <cellStyle name="Пояснение 70 2 6" xfId="9366"/>
    <cellStyle name="Пояснение 70 3" xfId="9365"/>
    <cellStyle name="Пояснение 70 4" xfId="9364"/>
    <cellStyle name="Пояснение 70 5" xfId="9363"/>
    <cellStyle name="Пояснение 70 6" xfId="9362"/>
    <cellStyle name="Пояснение 70 7" xfId="9361"/>
    <cellStyle name="Пояснение 70 8" xfId="9360"/>
    <cellStyle name="Пояснение 71" xfId="9359"/>
    <cellStyle name="Пояснение 71 2" xfId="9358"/>
    <cellStyle name="Пояснение 71 2 2" xfId="9357"/>
    <cellStyle name="Пояснение 71 2 3" xfId="9356"/>
    <cellStyle name="Пояснение 71 2 4" xfId="9355"/>
    <cellStyle name="Пояснение 71 2 5" xfId="9354"/>
    <cellStyle name="Пояснение 71 2 6" xfId="9353"/>
    <cellStyle name="Пояснение 71 3" xfId="9352"/>
    <cellStyle name="Пояснение 71 4" xfId="9351"/>
    <cellStyle name="Пояснение 71 5" xfId="9350"/>
    <cellStyle name="Пояснение 71 6" xfId="9349"/>
    <cellStyle name="Пояснение 71 7" xfId="9348"/>
    <cellStyle name="Пояснение 71 8" xfId="9347"/>
    <cellStyle name="Пояснение 72" xfId="9346"/>
    <cellStyle name="Пояснение 72 2" xfId="9345"/>
    <cellStyle name="Пояснение 72 2 2" xfId="9344"/>
    <cellStyle name="Пояснение 72 2 3" xfId="9343"/>
    <cellStyle name="Пояснение 72 2 4" xfId="9342"/>
    <cellStyle name="Пояснение 72 2 5" xfId="9341"/>
    <cellStyle name="Пояснение 72 2 6" xfId="9340"/>
    <cellStyle name="Пояснение 72 3" xfId="9339"/>
    <cellStyle name="Пояснение 72 4" xfId="9338"/>
    <cellStyle name="Пояснение 72 5" xfId="9337"/>
    <cellStyle name="Пояснение 72 6" xfId="9336"/>
    <cellStyle name="Пояснение 72 7" xfId="9335"/>
    <cellStyle name="Пояснение 72 8" xfId="9334"/>
    <cellStyle name="Пояснение 73" xfId="9333"/>
    <cellStyle name="Пояснение 73 2" xfId="9332"/>
    <cellStyle name="Пояснение 73 2 2" xfId="9331"/>
    <cellStyle name="Пояснение 73 2 3" xfId="9330"/>
    <cellStyle name="Пояснение 73 2 4" xfId="9329"/>
    <cellStyle name="Пояснение 73 2 5" xfId="9328"/>
    <cellStyle name="Пояснение 73 2 6" xfId="9327"/>
    <cellStyle name="Пояснение 73 3" xfId="9326"/>
    <cellStyle name="Пояснение 73 4" xfId="9325"/>
    <cellStyle name="Пояснение 73 5" xfId="9324"/>
    <cellStyle name="Пояснение 73 6" xfId="9323"/>
    <cellStyle name="Пояснение 73 7" xfId="9322"/>
    <cellStyle name="Пояснение 73 8" xfId="9321"/>
    <cellStyle name="Пояснение 74" xfId="9320"/>
    <cellStyle name="Пояснение 74 2" xfId="9319"/>
    <cellStyle name="Пояснение 74 2 2" xfId="9318"/>
    <cellStyle name="Пояснение 74 2 3" xfId="9317"/>
    <cellStyle name="Пояснение 74 2 4" xfId="9316"/>
    <cellStyle name="Пояснение 74 2 5" xfId="9315"/>
    <cellStyle name="Пояснение 74 2 6" xfId="9314"/>
    <cellStyle name="Пояснение 74 3" xfId="9313"/>
    <cellStyle name="Пояснение 74 4" xfId="9312"/>
    <cellStyle name="Пояснение 74 5" xfId="9311"/>
    <cellStyle name="Пояснение 74 6" xfId="9310"/>
    <cellStyle name="Пояснение 74 7" xfId="9309"/>
    <cellStyle name="Пояснение 74 8" xfId="9308"/>
    <cellStyle name="Пояснение 75" xfId="9307"/>
    <cellStyle name="Пояснение 75 2" xfId="9306"/>
    <cellStyle name="Пояснение 75 2 2" xfId="9305"/>
    <cellStyle name="Пояснение 75 2 3" xfId="9304"/>
    <cellStyle name="Пояснение 75 2 4" xfId="9303"/>
    <cellStyle name="Пояснение 75 2 5" xfId="9302"/>
    <cellStyle name="Пояснение 75 2 6" xfId="9301"/>
    <cellStyle name="Пояснение 75 3" xfId="9300"/>
    <cellStyle name="Пояснение 75 4" xfId="9299"/>
    <cellStyle name="Пояснение 75 5" xfId="9298"/>
    <cellStyle name="Пояснение 75 6" xfId="9297"/>
    <cellStyle name="Пояснение 75 7" xfId="9296"/>
    <cellStyle name="Пояснение 75 8" xfId="9295"/>
    <cellStyle name="Пояснение 76" xfId="9294"/>
    <cellStyle name="Пояснение 76 2" xfId="9293"/>
    <cellStyle name="Пояснение 76 2 2" xfId="9292"/>
    <cellStyle name="Пояснение 76 2 3" xfId="9291"/>
    <cellStyle name="Пояснение 76 2 4" xfId="9290"/>
    <cellStyle name="Пояснение 76 2 5" xfId="9289"/>
    <cellStyle name="Пояснение 76 2 6" xfId="9288"/>
    <cellStyle name="Пояснение 76 3" xfId="9287"/>
    <cellStyle name="Пояснение 76 4" xfId="9286"/>
    <cellStyle name="Пояснение 76 5" xfId="9285"/>
    <cellStyle name="Пояснение 76 6" xfId="9284"/>
    <cellStyle name="Пояснение 76 7" xfId="9283"/>
    <cellStyle name="Пояснение 76 8" xfId="9282"/>
    <cellStyle name="Пояснение 77" xfId="9281"/>
    <cellStyle name="Пояснение 77 2" xfId="9280"/>
    <cellStyle name="Пояснение 77 2 2" xfId="9279"/>
    <cellStyle name="Пояснение 77 2 3" xfId="9278"/>
    <cellStyle name="Пояснение 77 2 4" xfId="9277"/>
    <cellStyle name="Пояснение 77 2 5" xfId="9276"/>
    <cellStyle name="Пояснение 77 2 6" xfId="9275"/>
    <cellStyle name="Пояснение 77 3" xfId="9274"/>
    <cellStyle name="Пояснение 77 4" xfId="9273"/>
    <cellStyle name="Пояснение 77 5" xfId="9272"/>
    <cellStyle name="Пояснение 77 6" xfId="9271"/>
    <cellStyle name="Пояснение 77 7" xfId="9270"/>
    <cellStyle name="Пояснение 77 8" xfId="9269"/>
    <cellStyle name="Пояснение 78" xfId="9268"/>
    <cellStyle name="Пояснение 78 2" xfId="9267"/>
    <cellStyle name="Пояснение 78 2 2" xfId="9266"/>
    <cellStyle name="Пояснение 78 2 3" xfId="9265"/>
    <cellStyle name="Пояснение 78 2 4" xfId="9264"/>
    <cellStyle name="Пояснение 78 2 5" xfId="9263"/>
    <cellStyle name="Пояснение 78 2 6" xfId="9262"/>
    <cellStyle name="Пояснение 78 3" xfId="9261"/>
    <cellStyle name="Пояснение 78 4" xfId="9260"/>
    <cellStyle name="Пояснение 78 5" xfId="9259"/>
    <cellStyle name="Пояснение 78 6" xfId="9258"/>
    <cellStyle name="Пояснение 78 7" xfId="9257"/>
    <cellStyle name="Пояснение 78 8" xfId="9256"/>
    <cellStyle name="Пояснение 79" xfId="9255"/>
    <cellStyle name="Пояснение 79 2" xfId="9254"/>
    <cellStyle name="Пояснение 79 2 2" xfId="9253"/>
    <cellStyle name="Пояснение 79 2 3" xfId="9252"/>
    <cellStyle name="Пояснение 79 2 4" xfId="9251"/>
    <cellStyle name="Пояснение 79 2 5" xfId="9250"/>
    <cellStyle name="Пояснение 79 2 6" xfId="9249"/>
    <cellStyle name="Пояснение 79 3" xfId="9248"/>
    <cellStyle name="Пояснение 79 4" xfId="9247"/>
    <cellStyle name="Пояснение 79 5" xfId="9246"/>
    <cellStyle name="Пояснение 79 6" xfId="9245"/>
    <cellStyle name="Пояснение 79 7" xfId="9244"/>
    <cellStyle name="Пояснение 79 8" xfId="9243"/>
    <cellStyle name="Пояснение 8" xfId="9242"/>
    <cellStyle name="Пояснение 8 2" xfId="9241"/>
    <cellStyle name="Пояснение 8 2 2" xfId="9240"/>
    <cellStyle name="Пояснение 8 2 3" xfId="9239"/>
    <cellStyle name="Пояснение 8 2 4" xfId="9238"/>
    <cellStyle name="Пояснение 8 2 5" xfId="9237"/>
    <cellStyle name="Пояснение 8 2 6" xfId="9236"/>
    <cellStyle name="Пояснение 8 3" xfId="9235"/>
    <cellStyle name="Пояснение 8 4" xfId="9234"/>
    <cellStyle name="Пояснение 8 5" xfId="9233"/>
    <cellStyle name="Пояснение 8 6" xfId="9232"/>
    <cellStyle name="Пояснение 8 7" xfId="9231"/>
    <cellStyle name="Пояснение 8 8" xfId="9230"/>
    <cellStyle name="Пояснение 80" xfId="9229"/>
    <cellStyle name="Пояснение 80 2" xfId="9228"/>
    <cellStyle name="Пояснение 80 2 2" xfId="9227"/>
    <cellStyle name="Пояснение 80 2 3" xfId="9226"/>
    <cellStyle name="Пояснение 80 2 4" xfId="9225"/>
    <cellStyle name="Пояснение 80 2 5" xfId="9224"/>
    <cellStyle name="Пояснение 80 2 6" xfId="9223"/>
    <cellStyle name="Пояснение 80 3" xfId="9222"/>
    <cellStyle name="Пояснение 80 4" xfId="9221"/>
    <cellStyle name="Пояснение 80 5" xfId="9220"/>
    <cellStyle name="Пояснение 80 6" xfId="9219"/>
    <cellStyle name="Пояснение 80 7" xfId="9218"/>
    <cellStyle name="Пояснение 80 8" xfId="9217"/>
    <cellStyle name="Пояснение 81" xfId="9216"/>
    <cellStyle name="Пояснение 81 2" xfId="9215"/>
    <cellStyle name="Пояснение 81 2 2" xfId="9214"/>
    <cellStyle name="Пояснение 81 2 3" xfId="9213"/>
    <cellStyle name="Пояснение 81 2 4" xfId="9212"/>
    <cellStyle name="Пояснение 81 2 5" xfId="9211"/>
    <cellStyle name="Пояснение 81 2 6" xfId="9210"/>
    <cellStyle name="Пояснение 81 3" xfId="9209"/>
    <cellStyle name="Пояснение 81 4" xfId="9208"/>
    <cellStyle name="Пояснение 81 5" xfId="9207"/>
    <cellStyle name="Пояснение 81 6" xfId="9206"/>
    <cellStyle name="Пояснение 81 7" xfId="9205"/>
    <cellStyle name="Пояснение 81 8" xfId="9204"/>
    <cellStyle name="Пояснение 82" xfId="9203"/>
    <cellStyle name="Пояснение 82 2" xfId="9202"/>
    <cellStyle name="Пояснение 82 2 2" xfId="9201"/>
    <cellStyle name="Пояснение 82 2 3" xfId="9200"/>
    <cellStyle name="Пояснение 82 2 4" xfId="9199"/>
    <cellStyle name="Пояснение 82 2 5" xfId="9198"/>
    <cellStyle name="Пояснение 82 2 6" xfId="9197"/>
    <cellStyle name="Пояснение 82 3" xfId="9196"/>
    <cellStyle name="Пояснение 82 4" xfId="9195"/>
    <cellStyle name="Пояснение 82 5" xfId="9194"/>
    <cellStyle name="Пояснение 82 6" xfId="9193"/>
    <cellStyle name="Пояснение 82 7" xfId="9192"/>
    <cellStyle name="Пояснение 82 8" xfId="9191"/>
    <cellStyle name="Пояснение 83" xfId="9190"/>
    <cellStyle name="Пояснение 83 2" xfId="9189"/>
    <cellStyle name="Пояснение 83 2 2" xfId="9188"/>
    <cellStyle name="Пояснение 83 2 3" xfId="9187"/>
    <cellStyle name="Пояснение 83 2 4" xfId="9186"/>
    <cellStyle name="Пояснение 83 2 5" xfId="9185"/>
    <cellStyle name="Пояснение 83 2 6" xfId="9184"/>
    <cellStyle name="Пояснение 83 3" xfId="9183"/>
    <cellStyle name="Пояснение 83 4" xfId="9182"/>
    <cellStyle name="Пояснение 83 5" xfId="9181"/>
    <cellStyle name="Пояснение 83 6" xfId="9180"/>
    <cellStyle name="Пояснение 83 7" xfId="9179"/>
    <cellStyle name="Пояснение 83 8" xfId="9178"/>
    <cellStyle name="Пояснение 84" xfId="9177"/>
    <cellStyle name="Пояснение 84 2" xfId="9176"/>
    <cellStyle name="Пояснение 84 2 2" xfId="9175"/>
    <cellStyle name="Пояснение 84 2 3" xfId="9174"/>
    <cellStyle name="Пояснение 84 2 4" xfId="9173"/>
    <cellStyle name="Пояснение 84 2 5" xfId="9172"/>
    <cellStyle name="Пояснение 84 2 6" xfId="9171"/>
    <cellStyle name="Пояснение 84 3" xfId="9170"/>
    <cellStyle name="Пояснение 84 4" xfId="9169"/>
    <cellStyle name="Пояснение 84 5" xfId="9168"/>
    <cellStyle name="Пояснение 84 6" xfId="9167"/>
    <cellStyle name="Пояснение 84 7" xfId="9166"/>
    <cellStyle name="Пояснение 84 8" xfId="9165"/>
    <cellStyle name="Пояснение 85" xfId="9164"/>
    <cellStyle name="Пояснение 85 2" xfId="9163"/>
    <cellStyle name="Пояснение 85 2 2" xfId="9162"/>
    <cellStyle name="Пояснение 85 2 3" xfId="9161"/>
    <cellStyle name="Пояснение 85 2 4" xfId="9160"/>
    <cellStyle name="Пояснение 85 2 5" xfId="9159"/>
    <cellStyle name="Пояснение 85 2 6" xfId="9158"/>
    <cellStyle name="Пояснение 85 3" xfId="9157"/>
    <cellStyle name="Пояснение 85 4" xfId="9156"/>
    <cellStyle name="Пояснение 85 5" xfId="9155"/>
    <cellStyle name="Пояснение 85 6" xfId="9154"/>
    <cellStyle name="Пояснение 85 7" xfId="9153"/>
    <cellStyle name="Пояснение 85 8" xfId="9152"/>
    <cellStyle name="Пояснение 86" xfId="9151"/>
    <cellStyle name="Пояснение 86 2" xfId="9150"/>
    <cellStyle name="Пояснение 86 2 2" xfId="9149"/>
    <cellStyle name="Пояснение 86 2 3" xfId="9148"/>
    <cellStyle name="Пояснение 86 2 4" xfId="9147"/>
    <cellStyle name="Пояснение 86 2 5" xfId="9146"/>
    <cellStyle name="Пояснение 86 2 6" xfId="9145"/>
    <cellStyle name="Пояснение 86 3" xfId="9144"/>
    <cellStyle name="Пояснение 86 4" xfId="9143"/>
    <cellStyle name="Пояснение 86 5" xfId="9142"/>
    <cellStyle name="Пояснение 86 6" xfId="9141"/>
    <cellStyle name="Пояснение 86 7" xfId="9140"/>
    <cellStyle name="Пояснение 86 8" xfId="9139"/>
    <cellStyle name="Пояснение 87" xfId="9138"/>
    <cellStyle name="Пояснение 87 2" xfId="9137"/>
    <cellStyle name="Пояснение 87 2 2" xfId="9136"/>
    <cellStyle name="Пояснение 87 2 3" xfId="9135"/>
    <cellStyle name="Пояснение 87 2 4" xfId="9134"/>
    <cellStyle name="Пояснение 87 2 5" xfId="9133"/>
    <cellStyle name="Пояснение 87 2 6" xfId="9132"/>
    <cellStyle name="Пояснение 87 3" xfId="9131"/>
    <cellStyle name="Пояснение 87 4" xfId="9130"/>
    <cellStyle name="Пояснение 87 5" xfId="9129"/>
    <cellStyle name="Пояснение 87 6" xfId="9128"/>
    <cellStyle name="Пояснение 87 7" xfId="9127"/>
    <cellStyle name="Пояснение 87 8" xfId="9126"/>
    <cellStyle name="Пояснение 88" xfId="9125"/>
    <cellStyle name="Пояснение 88 2" xfId="9124"/>
    <cellStyle name="Пояснение 88 2 2" xfId="9123"/>
    <cellStyle name="Пояснение 88 2 3" xfId="9122"/>
    <cellStyle name="Пояснение 88 2 4" xfId="9121"/>
    <cellStyle name="Пояснение 88 2 5" xfId="9120"/>
    <cellStyle name="Пояснение 88 2 6" xfId="9119"/>
    <cellStyle name="Пояснение 88 3" xfId="9118"/>
    <cellStyle name="Пояснение 88 4" xfId="9117"/>
    <cellStyle name="Пояснение 88 5" xfId="9116"/>
    <cellStyle name="Пояснение 88 6" xfId="9115"/>
    <cellStyle name="Пояснение 88 7" xfId="9114"/>
    <cellStyle name="Пояснение 88 8" xfId="9113"/>
    <cellStyle name="Пояснение 89" xfId="9112"/>
    <cellStyle name="Пояснение 89 2" xfId="9111"/>
    <cellStyle name="Пояснение 89 2 2" xfId="9110"/>
    <cellStyle name="Пояснение 89 2 3" xfId="9109"/>
    <cellStyle name="Пояснение 89 2 4" xfId="9108"/>
    <cellStyle name="Пояснение 89 2 5" xfId="9107"/>
    <cellStyle name="Пояснение 89 2 6" xfId="9106"/>
    <cellStyle name="Пояснение 89 3" xfId="9105"/>
    <cellStyle name="Пояснение 89 4" xfId="9104"/>
    <cellStyle name="Пояснение 89 5" xfId="9103"/>
    <cellStyle name="Пояснение 89 6" xfId="9102"/>
    <cellStyle name="Пояснение 89 7" xfId="9101"/>
    <cellStyle name="Пояснение 89 8" xfId="9100"/>
    <cellStyle name="Пояснение 9" xfId="9099"/>
    <cellStyle name="Пояснение 9 2" xfId="9098"/>
    <cellStyle name="Пояснение 9 2 2" xfId="9097"/>
    <cellStyle name="Пояснение 9 2 3" xfId="9096"/>
    <cellStyle name="Пояснение 9 2 4" xfId="9095"/>
    <cellStyle name="Пояснение 9 2 5" xfId="9094"/>
    <cellStyle name="Пояснение 9 2 6" xfId="9093"/>
    <cellStyle name="Пояснение 9 3" xfId="9092"/>
    <cellStyle name="Пояснение 9 4" xfId="9091"/>
    <cellStyle name="Пояснение 9 5" xfId="9090"/>
    <cellStyle name="Пояснение 9 6" xfId="9089"/>
    <cellStyle name="Пояснение 9 7" xfId="9088"/>
    <cellStyle name="Пояснение 9 8" xfId="9087"/>
    <cellStyle name="Пояснение 90" xfId="9086"/>
    <cellStyle name="Пояснение 90 2" xfId="9085"/>
    <cellStyle name="Пояснение 90 2 2" xfId="9084"/>
    <cellStyle name="Пояснение 90 2 3" xfId="9083"/>
    <cellStyle name="Пояснение 90 2 4" xfId="9082"/>
    <cellStyle name="Пояснение 90 2 5" xfId="9081"/>
    <cellStyle name="Пояснение 90 2 6" xfId="9080"/>
    <cellStyle name="Пояснение 90 3" xfId="9079"/>
    <cellStyle name="Пояснение 90 4" xfId="9078"/>
    <cellStyle name="Пояснение 90 5" xfId="9077"/>
    <cellStyle name="Пояснение 90 6" xfId="9076"/>
    <cellStyle name="Пояснение 90 7" xfId="9075"/>
    <cellStyle name="Пояснение 90 8" xfId="9074"/>
    <cellStyle name="Пояснение 91" xfId="9073"/>
    <cellStyle name="Пояснение 91 2" xfId="9072"/>
    <cellStyle name="Пояснение 91 2 2" xfId="9071"/>
    <cellStyle name="Пояснение 91 2 3" xfId="9070"/>
    <cellStyle name="Пояснение 91 2 4" xfId="9069"/>
    <cellStyle name="Пояснение 91 2 5" xfId="9068"/>
    <cellStyle name="Пояснение 91 2 6" xfId="9067"/>
    <cellStyle name="Пояснение 91 3" xfId="9066"/>
    <cellStyle name="Пояснение 91 4" xfId="9065"/>
    <cellStyle name="Пояснение 91 5" xfId="9064"/>
    <cellStyle name="Пояснение 91 6" xfId="9063"/>
    <cellStyle name="Пояснение 91 7" xfId="9062"/>
    <cellStyle name="Пояснение 91 8" xfId="9061"/>
    <cellStyle name="Пояснение 92" xfId="9060"/>
    <cellStyle name="Пояснение 92 2" xfId="9059"/>
    <cellStyle name="Пояснение 92 2 2" xfId="9058"/>
    <cellStyle name="Пояснение 92 2 3" xfId="9057"/>
    <cellStyle name="Пояснение 92 2 4" xfId="9056"/>
    <cellStyle name="Пояснение 92 2 5" xfId="9055"/>
    <cellStyle name="Пояснение 92 2 6" xfId="9054"/>
    <cellStyle name="Пояснение 92 3" xfId="9053"/>
    <cellStyle name="Пояснение 92 4" xfId="9052"/>
    <cellStyle name="Пояснение 92 5" xfId="9051"/>
    <cellStyle name="Пояснение 92 6" xfId="9050"/>
    <cellStyle name="Пояснение 92 7" xfId="9049"/>
    <cellStyle name="Пояснение 92 8" xfId="9048"/>
    <cellStyle name="Пояснение 93" xfId="9047"/>
    <cellStyle name="Пояснение 93 2" xfId="9046"/>
    <cellStyle name="Пояснение 93 2 2" xfId="9045"/>
    <cellStyle name="Пояснение 93 2 3" xfId="9044"/>
    <cellStyle name="Пояснение 93 2 4" xfId="9043"/>
    <cellStyle name="Пояснение 93 2 5" xfId="9042"/>
    <cellStyle name="Пояснение 93 2 6" xfId="9041"/>
    <cellStyle name="Пояснение 93 3" xfId="9040"/>
    <cellStyle name="Пояснение 93 4" xfId="9039"/>
    <cellStyle name="Пояснение 93 5" xfId="9038"/>
    <cellStyle name="Пояснение 93 6" xfId="9037"/>
    <cellStyle name="Пояснение 93 7" xfId="9036"/>
    <cellStyle name="Пояснение 93 8" xfId="9035"/>
    <cellStyle name="Пояснение 94" xfId="9034"/>
    <cellStyle name="Пояснение 94 2" xfId="9033"/>
    <cellStyle name="Пояснение 94 2 2" xfId="9032"/>
    <cellStyle name="Пояснение 94 2 3" xfId="9031"/>
    <cellStyle name="Пояснение 94 2 4" xfId="9030"/>
    <cellStyle name="Пояснение 94 2 5" xfId="9029"/>
    <cellStyle name="Пояснение 94 2 6" xfId="9028"/>
    <cellStyle name="Пояснение 94 3" xfId="9027"/>
    <cellStyle name="Пояснение 94 4" xfId="9026"/>
    <cellStyle name="Пояснение 94 5" xfId="9025"/>
    <cellStyle name="Пояснение 94 6" xfId="9024"/>
    <cellStyle name="Пояснение 94 7" xfId="9023"/>
    <cellStyle name="Пояснение 94 8" xfId="9022"/>
    <cellStyle name="Пояснение 95" xfId="9021"/>
    <cellStyle name="Пояснение 95 2" xfId="9020"/>
    <cellStyle name="Пояснение 95 2 2" xfId="9019"/>
    <cellStyle name="Пояснение 95 2 3" xfId="9018"/>
    <cellStyle name="Пояснение 95 2 4" xfId="9017"/>
    <cellStyle name="Пояснение 95 2 5" xfId="9016"/>
    <cellStyle name="Пояснение 95 2 6" xfId="9015"/>
    <cellStyle name="Пояснение 95 3" xfId="9014"/>
    <cellStyle name="Пояснение 95 4" xfId="9013"/>
    <cellStyle name="Пояснение 95 5" xfId="9012"/>
    <cellStyle name="Пояснение 95 6" xfId="9011"/>
    <cellStyle name="Пояснение 95 7" xfId="9010"/>
    <cellStyle name="Пояснение 95 8" xfId="9009"/>
    <cellStyle name="Пояснение 96" xfId="9008"/>
    <cellStyle name="Пояснение 96 2" xfId="9007"/>
    <cellStyle name="Пояснение 96 2 2" xfId="9006"/>
    <cellStyle name="Пояснение 96 2 3" xfId="9005"/>
    <cellStyle name="Пояснение 96 2 4" xfId="9004"/>
    <cellStyle name="Пояснение 96 2 5" xfId="9003"/>
    <cellStyle name="Пояснение 96 2 6" xfId="9002"/>
    <cellStyle name="Пояснение 96 3" xfId="9001"/>
    <cellStyle name="Пояснение 96 4" xfId="9000"/>
    <cellStyle name="Пояснение 96 5" xfId="8999"/>
    <cellStyle name="Пояснение 96 6" xfId="8998"/>
    <cellStyle name="Пояснение 96 7" xfId="8997"/>
    <cellStyle name="Пояснение 96 8" xfId="8996"/>
    <cellStyle name="Пояснение 97" xfId="8995"/>
    <cellStyle name="Пояснение 97 2" xfId="8994"/>
    <cellStyle name="Пояснение 97 2 2" xfId="8993"/>
    <cellStyle name="Пояснение 97 2 3" xfId="8992"/>
    <cellStyle name="Пояснение 97 2 4" xfId="8991"/>
    <cellStyle name="Пояснение 97 2 5" xfId="8990"/>
    <cellStyle name="Пояснение 97 2 6" xfId="8989"/>
    <cellStyle name="Пояснение 97 3" xfId="8988"/>
    <cellStyle name="Пояснение 97 4" xfId="8987"/>
    <cellStyle name="Пояснение 97 5" xfId="8986"/>
    <cellStyle name="Пояснение 97 6" xfId="8985"/>
    <cellStyle name="Пояснение 97 7" xfId="8984"/>
    <cellStyle name="Пояснение 97 8" xfId="8983"/>
    <cellStyle name="Пояснение 98" xfId="8982"/>
    <cellStyle name="Пояснение 98 2" xfId="8981"/>
    <cellStyle name="Пояснение 98 2 2" xfId="8980"/>
    <cellStyle name="Пояснение 98 2 3" xfId="8979"/>
    <cellStyle name="Пояснение 98 2 4" xfId="8978"/>
    <cellStyle name="Пояснение 98 2 5" xfId="8977"/>
    <cellStyle name="Пояснение 98 2 6" xfId="8976"/>
    <cellStyle name="Пояснение 98 3" xfId="8975"/>
    <cellStyle name="Пояснение 98 4" xfId="8974"/>
    <cellStyle name="Пояснение 98 5" xfId="8973"/>
    <cellStyle name="Пояснение 98 6" xfId="8972"/>
    <cellStyle name="Пояснение 98 7" xfId="8971"/>
    <cellStyle name="Пояснение 98 8" xfId="8970"/>
    <cellStyle name="Пояснение 99" xfId="8969"/>
    <cellStyle name="Пояснение 99 2" xfId="8968"/>
    <cellStyle name="Пояснение 99 2 2" xfId="8967"/>
    <cellStyle name="Пояснение 99 2 3" xfId="8966"/>
    <cellStyle name="Пояснение 99 2 4" xfId="8965"/>
    <cellStyle name="Пояснение 99 2 5" xfId="8964"/>
    <cellStyle name="Пояснение 99 2 6" xfId="8963"/>
    <cellStyle name="Пояснение 99 3" xfId="8962"/>
    <cellStyle name="Пояснение 99 4" xfId="8961"/>
    <cellStyle name="Пояснение 99 5" xfId="8960"/>
    <cellStyle name="Пояснение 99 6" xfId="8959"/>
    <cellStyle name="Пояснение 99 7" xfId="8958"/>
    <cellStyle name="Пояснение 99 8" xfId="8957"/>
    <cellStyle name="Примечание 10" xfId="8956"/>
    <cellStyle name="Примечание 10 10" xfId="8955"/>
    <cellStyle name="Примечание 10 2" xfId="8954"/>
    <cellStyle name="Примечание 10 2 2" xfId="8953"/>
    <cellStyle name="Примечание 10 2 2 2" xfId="8952"/>
    <cellStyle name="Примечание 10 2 2 3" xfId="8951"/>
    <cellStyle name="Примечание 10 2 2 4" xfId="8950"/>
    <cellStyle name="Примечание 10 2 2 5" xfId="8949"/>
    <cellStyle name="Примечание 10 2 2 6" xfId="8948"/>
    <cellStyle name="Примечание 10 2 3" xfId="8947"/>
    <cellStyle name="Примечание 10 2 4" xfId="8946"/>
    <cellStyle name="Примечание 10 2 5" xfId="8945"/>
    <cellStyle name="Примечание 10 2 6" xfId="8944"/>
    <cellStyle name="Примечание 10 2 7" xfId="8943"/>
    <cellStyle name="Примечание 10 2 8" xfId="8942"/>
    <cellStyle name="Примечание 10 3" xfId="8941"/>
    <cellStyle name="Примечание 10 3 2" xfId="8940"/>
    <cellStyle name="Примечание 10 3 2 2" xfId="8939"/>
    <cellStyle name="Примечание 10 3 2 3" xfId="8938"/>
    <cellStyle name="Примечание 10 3 2 4" xfId="8937"/>
    <cellStyle name="Примечание 10 3 2 5" xfId="8936"/>
    <cellStyle name="Примечание 10 3 2 6" xfId="8935"/>
    <cellStyle name="Примечание 10 3 3" xfId="8934"/>
    <cellStyle name="Примечание 10 3 4" xfId="8933"/>
    <cellStyle name="Примечание 10 3 5" xfId="8932"/>
    <cellStyle name="Примечание 10 3 6" xfId="8931"/>
    <cellStyle name="Примечание 10 3 7" xfId="8930"/>
    <cellStyle name="Примечание 10 3 8" xfId="8929"/>
    <cellStyle name="Примечание 10 4" xfId="8928"/>
    <cellStyle name="Примечание 10 4 2" xfId="8927"/>
    <cellStyle name="Примечание 10 4 3" xfId="8926"/>
    <cellStyle name="Примечание 10 4 4" xfId="8925"/>
    <cellStyle name="Примечание 10 4 5" xfId="8924"/>
    <cellStyle name="Примечание 10 4 6" xfId="8923"/>
    <cellStyle name="Примечание 10 5" xfId="8922"/>
    <cellStyle name="Примечание 10 6" xfId="8921"/>
    <cellStyle name="Примечание 10 7" xfId="8920"/>
    <cellStyle name="Примечание 10 8" xfId="8919"/>
    <cellStyle name="Примечание 10 9" xfId="8918"/>
    <cellStyle name="Примечание 100" xfId="8917"/>
    <cellStyle name="Примечание 100 2" xfId="8916"/>
    <cellStyle name="Примечание 100 2 2" xfId="8915"/>
    <cellStyle name="Примечание 100 2 3" xfId="8914"/>
    <cellStyle name="Примечание 100 2 4" xfId="8913"/>
    <cellStyle name="Примечание 100 2 5" xfId="8912"/>
    <cellStyle name="Примечание 100 2 6" xfId="8911"/>
    <cellStyle name="Примечание 100 3" xfId="8910"/>
    <cellStyle name="Примечание 100 4" xfId="8909"/>
    <cellStyle name="Примечание 100 5" xfId="8908"/>
    <cellStyle name="Примечание 100 6" xfId="8907"/>
    <cellStyle name="Примечание 100 7" xfId="8906"/>
    <cellStyle name="Примечание 100 8" xfId="8905"/>
    <cellStyle name="Примечание 101" xfId="8904"/>
    <cellStyle name="Примечание 101 2" xfId="8903"/>
    <cellStyle name="Примечание 101 2 2" xfId="8902"/>
    <cellStyle name="Примечание 101 2 3" xfId="8901"/>
    <cellStyle name="Примечание 101 2 4" xfId="8900"/>
    <cellStyle name="Примечание 101 2 5" xfId="8899"/>
    <cellStyle name="Примечание 101 2 6" xfId="8898"/>
    <cellStyle name="Примечание 101 3" xfId="8897"/>
    <cellStyle name="Примечание 101 4" xfId="8896"/>
    <cellStyle name="Примечание 101 5" xfId="8895"/>
    <cellStyle name="Примечание 101 6" xfId="8894"/>
    <cellStyle name="Примечание 101 7" xfId="8893"/>
    <cellStyle name="Примечание 101 8" xfId="8892"/>
    <cellStyle name="Примечание 102" xfId="8891"/>
    <cellStyle name="Примечание 102 2" xfId="8890"/>
    <cellStyle name="Примечание 102 2 2" xfId="8889"/>
    <cellStyle name="Примечание 102 2 3" xfId="8888"/>
    <cellStyle name="Примечание 102 2 4" xfId="8887"/>
    <cellStyle name="Примечание 102 2 5" xfId="8886"/>
    <cellStyle name="Примечание 102 2 6" xfId="8885"/>
    <cellStyle name="Примечание 102 3" xfId="8884"/>
    <cellStyle name="Примечание 102 4" xfId="8883"/>
    <cellStyle name="Примечание 102 5" xfId="8882"/>
    <cellStyle name="Примечание 102 6" xfId="8881"/>
    <cellStyle name="Примечание 102 7" xfId="8880"/>
    <cellStyle name="Примечание 102 8" xfId="8879"/>
    <cellStyle name="Примечание 103" xfId="8878"/>
    <cellStyle name="Примечание 103 2" xfId="8877"/>
    <cellStyle name="Примечание 103 2 2" xfId="8876"/>
    <cellStyle name="Примечание 103 2 3" xfId="8875"/>
    <cellStyle name="Примечание 103 2 4" xfId="8874"/>
    <cellStyle name="Примечание 103 2 5" xfId="8873"/>
    <cellStyle name="Примечание 103 2 6" xfId="8872"/>
    <cellStyle name="Примечание 103 3" xfId="8871"/>
    <cellStyle name="Примечание 103 4" xfId="8870"/>
    <cellStyle name="Примечание 103 5" xfId="8869"/>
    <cellStyle name="Примечание 103 6" xfId="8868"/>
    <cellStyle name="Примечание 103 7" xfId="8867"/>
    <cellStyle name="Примечание 103 8" xfId="8866"/>
    <cellStyle name="Примечание 104" xfId="8865"/>
    <cellStyle name="Примечание 104 2" xfId="8864"/>
    <cellStyle name="Примечание 104 2 2" xfId="8863"/>
    <cellStyle name="Примечание 104 2 3" xfId="8862"/>
    <cellStyle name="Примечание 104 2 4" xfId="8861"/>
    <cellStyle name="Примечание 104 2 5" xfId="8860"/>
    <cellStyle name="Примечание 104 2 6" xfId="8859"/>
    <cellStyle name="Примечание 104 3" xfId="8858"/>
    <cellStyle name="Примечание 104 4" xfId="8857"/>
    <cellStyle name="Примечание 104 5" xfId="8856"/>
    <cellStyle name="Примечание 104 6" xfId="8855"/>
    <cellStyle name="Примечание 104 7" xfId="8854"/>
    <cellStyle name="Примечание 104 8" xfId="8853"/>
    <cellStyle name="Примечание 105" xfId="8852"/>
    <cellStyle name="Примечание 105 2" xfId="8851"/>
    <cellStyle name="Примечание 105 2 2" xfId="8850"/>
    <cellStyle name="Примечание 105 2 3" xfId="8849"/>
    <cellStyle name="Примечание 105 2 4" xfId="8848"/>
    <cellStyle name="Примечание 105 2 5" xfId="8847"/>
    <cellStyle name="Примечание 105 2 6" xfId="8846"/>
    <cellStyle name="Примечание 105 3" xfId="8845"/>
    <cellStyle name="Примечание 105 4" xfId="8844"/>
    <cellStyle name="Примечание 105 5" xfId="8843"/>
    <cellStyle name="Примечание 105 6" xfId="8842"/>
    <cellStyle name="Примечание 105 7" xfId="8841"/>
    <cellStyle name="Примечание 105 8" xfId="8840"/>
    <cellStyle name="Примечание 106" xfId="8839"/>
    <cellStyle name="Примечание 106 2" xfId="8838"/>
    <cellStyle name="Примечание 106 2 2" xfId="8837"/>
    <cellStyle name="Примечание 106 2 3" xfId="8836"/>
    <cellStyle name="Примечание 106 2 4" xfId="8835"/>
    <cellStyle name="Примечание 106 2 5" xfId="8834"/>
    <cellStyle name="Примечание 106 2 6" xfId="8833"/>
    <cellStyle name="Примечание 106 3" xfId="8832"/>
    <cellStyle name="Примечание 106 4" xfId="8831"/>
    <cellStyle name="Примечание 106 5" xfId="8830"/>
    <cellStyle name="Примечание 106 6" xfId="8829"/>
    <cellStyle name="Примечание 106 7" xfId="8828"/>
    <cellStyle name="Примечание 106 8" xfId="8827"/>
    <cellStyle name="Примечание 107" xfId="8826"/>
    <cellStyle name="Примечание 107 2" xfId="8825"/>
    <cellStyle name="Примечание 107 2 2" xfId="8824"/>
    <cellStyle name="Примечание 107 2 3" xfId="8823"/>
    <cellStyle name="Примечание 107 2 4" xfId="8822"/>
    <cellStyle name="Примечание 107 2 5" xfId="8821"/>
    <cellStyle name="Примечание 107 2 6" xfId="8820"/>
    <cellStyle name="Примечание 107 3" xfId="8819"/>
    <cellStyle name="Примечание 107 4" xfId="8818"/>
    <cellStyle name="Примечание 107 5" xfId="8817"/>
    <cellStyle name="Примечание 107 6" xfId="8816"/>
    <cellStyle name="Примечание 107 7" xfId="8815"/>
    <cellStyle name="Примечание 107 8" xfId="8814"/>
    <cellStyle name="Примечание 108" xfId="8813"/>
    <cellStyle name="Примечание 108 2" xfId="8812"/>
    <cellStyle name="Примечание 108 2 2" xfId="8811"/>
    <cellStyle name="Примечание 108 2 3" xfId="8810"/>
    <cellStyle name="Примечание 108 2 4" xfId="8809"/>
    <cellStyle name="Примечание 108 2 5" xfId="8808"/>
    <cellStyle name="Примечание 108 2 6" xfId="8807"/>
    <cellStyle name="Примечание 108 3" xfId="8806"/>
    <cellStyle name="Примечание 108 4" xfId="8805"/>
    <cellStyle name="Примечание 108 5" xfId="8804"/>
    <cellStyle name="Примечание 108 6" xfId="8803"/>
    <cellStyle name="Примечание 108 7" xfId="8802"/>
    <cellStyle name="Примечание 108 8" xfId="8801"/>
    <cellStyle name="Примечание 109" xfId="8800"/>
    <cellStyle name="Примечание 109 2" xfId="8799"/>
    <cellStyle name="Примечание 109 2 2" xfId="8798"/>
    <cellStyle name="Примечание 109 2 3" xfId="8797"/>
    <cellStyle name="Примечание 109 2 4" xfId="8796"/>
    <cellStyle name="Примечание 109 2 5" xfId="8795"/>
    <cellStyle name="Примечание 109 2 6" xfId="8794"/>
    <cellStyle name="Примечание 109 3" xfId="8793"/>
    <cellStyle name="Примечание 109 4" xfId="8792"/>
    <cellStyle name="Примечание 109 5" xfId="8791"/>
    <cellStyle name="Примечание 109 6" xfId="8790"/>
    <cellStyle name="Примечание 109 7" xfId="8789"/>
    <cellStyle name="Примечание 109 8" xfId="8788"/>
    <cellStyle name="Примечание 11" xfId="8787"/>
    <cellStyle name="Примечание 11 10" xfId="8786"/>
    <cellStyle name="Примечание 11 2" xfId="8785"/>
    <cellStyle name="Примечание 11 2 2" xfId="8784"/>
    <cellStyle name="Примечание 11 2 2 2" xfId="8783"/>
    <cellStyle name="Примечание 11 2 2 3" xfId="8782"/>
    <cellStyle name="Примечание 11 2 2 4" xfId="8781"/>
    <cellStyle name="Примечание 11 2 2 5" xfId="8780"/>
    <cellStyle name="Примечание 11 2 2 6" xfId="8779"/>
    <cellStyle name="Примечание 11 2 3" xfId="8778"/>
    <cellStyle name="Примечание 11 2 4" xfId="8777"/>
    <cellStyle name="Примечание 11 2 5" xfId="8776"/>
    <cellStyle name="Примечание 11 2 6" xfId="8775"/>
    <cellStyle name="Примечание 11 2 7" xfId="8774"/>
    <cellStyle name="Примечание 11 2 8" xfId="8773"/>
    <cellStyle name="Примечание 11 3" xfId="8772"/>
    <cellStyle name="Примечание 11 3 2" xfId="8771"/>
    <cellStyle name="Примечание 11 3 2 2" xfId="8770"/>
    <cellStyle name="Примечание 11 3 2 3" xfId="8769"/>
    <cellStyle name="Примечание 11 3 2 4" xfId="8768"/>
    <cellStyle name="Примечание 11 3 2 5" xfId="8767"/>
    <cellStyle name="Примечание 11 3 2 6" xfId="8766"/>
    <cellStyle name="Примечание 11 3 3" xfId="8765"/>
    <cellStyle name="Примечание 11 3 4" xfId="8764"/>
    <cellStyle name="Примечание 11 3 5" xfId="8763"/>
    <cellStyle name="Примечание 11 3 6" xfId="8762"/>
    <cellStyle name="Примечание 11 3 7" xfId="8761"/>
    <cellStyle name="Примечание 11 3 8" xfId="8760"/>
    <cellStyle name="Примечание 11 4" xfId="8759"/>
    <cellStyle name="Примечание 11 4 2" xfId="8758"/>
    <cellStyle name="Примечание 11 4 3" xfId="8757"/>
    <cellStyle name="Примечание 11 4 4" xfId="8756"/>
    <cellStyle name="Примечание 11 4 5" xfId="8755"/>
    <cellStyle name="Примечание 11 4 6" xfId="8754"/>
    <cellStyle name="Примечание 11 5" xfId="8753"/>
    <cellStyle name="Примечание 11 6" xfId="8752"/>
    <cellStyle name="Примечание 11 7" xfId="8751"/>
    <cellStyle name="Примечание 11 8" xfId="8750"/>
    <cellStyle name="Примечание 11 9" xfId="8749"/>
    <cellStyle name="Примечание 110" xfId="8748"/>
    <cellStyle name="Примечание 110 2" xfId="8747"/>
    <cellStyle name="Примечание 110 2 2" xfId="8746"/>
    <cellStyle name="Примечание 110 2 3" xfId="8745"/>
    <cellStyle name="Примечание 110 2 4" xfId="8744"/>
    <cellStyle name="Примечание 110 2 5" xfId="8743"/>
    <cellStyle name="Примечание 110 2 6" xfId="8742"/>
    <cellStyle name="Примечание 110 3" xfId="8741"/>
    <cellStyle name="Примечание 110 4" xfId="8740"/>
    <cellStyle name="Примечание 110 5" xfId="8739"/>
    <cellStyle name="Примечание 110 6" xfId="8738"/>
    <cellStyle name="Примечание 110 7" xfId="8737"/>
    <cellStyle name="Примечание 110 8" xfId="8736"/>
    <cellStyle name="Примечание 111" xfId="8735"/>
    <cellStyle name="Примечание 111 2" xfId="8734"/>
    <cellStyle name="Примечание 111 2 2" xfId="8733"/>
    <cellStyle name="Примечание 111 2 3" xfId="8732"/>
    <cellStyle name="Примечание 111 2 4" xfId="8731"/>
    <cellStyle name="Примечание 111 2 5" xfId="8730"/>
    <cellStyle name="Примечание 111 2 6" xfId="8729"/>
    <cellStyle name="Примечание 111 3" xfId="8728"/>
    <cellStyle name="Примечание 111 4" xfId="8727"/>
    <cellStyle name="Примечание 111 5" xfId="8726"/>
    <cellStyle name="Примечание 111 6" xfId="8725"/>
    <cellStyle name="Примечание 111 7" xfId="8724"/>
    <cellStyle name="Примечание 111 8" xfId="8723"/>
    <cellStyle name="Примечание 112" xfId="8722"/>
    <cellStyle name="Примечание 112 2" xfId="8721"/>
    <cellStyle name="Примечание 112 2 2" xfId="8720"/>
    <cellStyle name="Примечание 112 2 3" xfId="8719"/>
    <cellStyle name="Примечание 112 2 4" xfId="8718"/>
    <cellStyle name="Примечание 112 2 5" xfId="8717"/>
    <cellStyle name="Примечание 112 2 6" xfId="8716"/>
    <cellStyle name="Примечание 112 3" xfId="8715"/>
    <cellStyle name="Примечание 112 4" xfId="8714"/>
    <cellStyle name="Примечание 112 5" xfId="8713"/>
    <cellStyle name="Примечание 112 6" xfId="8712"/>
    <cellStyle name="Примечание 112 7" xfId="8711"/>
    <cellStyle name="Примечание 112 8" xfId="8710"/>
    <cellStyle name="Примечание 113" xfId="8709"/>
    <cellStyle name="Примечание 113 2" xfId="8708"/>
    <cellStyle name="Примечание 113 2 2" xfId="8707"/>
    <cellStyle name="Примечание 113 2 3" xfId="8706"/>
    <cellStyle name="Примечание 113 2 4" xfId="8705"/>
    <cellStyle name="Примечание 113 2 5" xfId="8704"/>
    <cellStyle name="Примечание 113 2 6" xfId="8703"/>
    <cellStyle name="Примечание 113 3" xfId="8702"/>
    <cellStyle name="Примечание 113 4" xfId="8701"/>
    <cellStyle name="Примечание 113 5" xfId="8700"/>
    <cellStyle name="Примечание 113 6" xfId="8699"/>
    <cellStyle name="Примечание 113 7" xfId="8698"/>
    <cellStyle name="Примечание 113 8" xfId="8697"/>
    <cellStyle name="Примечание 114" xfId="8696"/>
    <cellStyle name="Примечание 114 2" xfId="8695"/>
    <cellStyle name="Примечание 114 2 2" xfId="8694"/>
    <cellStyle name="Примечание 114 2 3" xfId="8693"/>
    <cellStyle name="Примечание 114 2 4" xfId="8692"/>
    <cellStyle name="Примечание 114 2 5" xfId="8691"/>
    <cellStyle name="Примечание 114 2 6" xfId="8690"/>
    <cellStyle name="Примечание 114 3" xfId="8689"/>
    <cellStyle name="Примечание 114 4" xfId="8688"/>
    <cellStyle name="Примечание 114 5" xfId="8687"/>
    <cellStyle name="Примечание 114 6" xfId="8686"/>
    <cellStyle name="Примечание 114 7" xfId="8685"/>
    <cellStyle name="Примечание 114 8" xfId="8684"/>
    <cellStyle name="Примечание 115" xfId="8683"/>
    <cellStyle name="Примечание 115 2" xfId="8682"/>
    <cellStyle name="Примечание 115 2 2" xfId="8681"/>
    <cellStyle name="Примечание 115 2 3" xfId="8680"/>
    <cellStyle name="Примечание 115 2 4" xfId="8679"/>
    <cellStyle name="Примечание 115 2 5" xfId="8678"/>
    <cellStyle name="Примечание 115 2 6" xfId="8677"/>
    <cellStyle name="Примечание 115 3" xfId="8676"/>
    <cellStyle name="Примечание 115 4" xfId="8675"/>
    <cellStyle name="Примечание 115 5" xfId="8674"/>
    <cellStyle name="Примечание 115 6" xfId="8673"/>
    <cellStyle name="Примечание 115 7" xfId="8672"/>
    <cellStyle name="Примечание 115 8" xfId="8671"/>
    <cellStyle name="Примечание 116" xfId="8670"/>
    <cellStyle name="Примечание 116 2" xfId="8669"/>
    <cellStyle name="Примечание 116 2 2" xfId="8668"/>
    <cellStyle name="Примечание 116 2 3" xfId="8667"/>
    <cellStyle name="Примечание 116 2 4" xfId="8666"/>
    <cellStyle name="Примечание 116 2 5" xfId="8665"/>
    <cellStyle name="Примечание 116 2 6" xfId="8664"/>
    <cellStyle name="Примечание 116 3" xfId="8663"/>
    <cellStyle name="Примечание 116 4" xfId="8662"/>
    <cellStyle name="Примечание 116 5" xfId="8661"/>
    <cellStyle name="Примечание 116 6" xfId="8660"/>
    <cellStyle name="Примечание 116 7" xfId="8659"/>
    <cellStyle name="Примечание 116 8" xfId="8658"/>
    <cellStyle name="Примечание 117" xfId="8657"/>
    <cellStyle name="Примечание 117 2" xfId="8656"/>
    <cellStyle name="Примечание 117 2 2" xfId="8655"/>
    <cellStyle name="Примечание 117 2 3" xfId="8654"/>
    <cellStyle name="Примечание 117 2 4" xfId="8653"/>
    <cellStyle name="Примечание 117 2 5" xfId="8652"/>
    <cellStyle name="Примечание 117 2 6" xfId="8651"/>
    <cellStyle name="Примечание 117 3" xfId="8650"/>
    <cellStyle name="Примечание 117 4" xfId="8649"/>
    <cellStyle name="Примечание 117 5" xfId="8648"/>
    <cellStyle name="Примечание 117 6" xfId="8647"/>
    <cellStyle name="Примечание 117 7" xfId="8646"/>
    <cellStyle name="Примечание 117 8" xfId="8645"/>
    <cellStyle name="Примечание 118" xfId="8644"/>
    <cellStyle name="Примечание 118 2" xfId="8643"/>
    <cellStyle name="Примечание 118 2 2" xfId="8642"/>
    <cellStyle name="Примечание 118 2 3" xfId="8641"/>
    <cellStyle name="Примечание 118 2 4" xfId="8640"/>
    <cellStyle name="Примечание 118 2 5" xfId="8639"/>
    <cellStyle name="Примечание 118 2 6" xfId="8638"/>
    <cellStyle name="Примечание 118 3" xfId="8637"/>
    <cellStyle name="Примечание 118 4" xfId="8636"/>
    <cellStyle name="Примечание 118 5" xfId="8635"/>
    <cellStyle name="Примечание 118 6" xfId="8634"/>
    <cellStyle name="Примечание 118 7" xfId="8633"/>
    <cellStyle name="Примечание 118 8" xfId="8632"/>
    <cellStyle name="Примечание 119" xfId="8631"/>
    <cellStyle name="Примечание 119 2" xfId="8630"/>
    <cellStyle name="Примечание 119 2 2" xfId="8629"/>
    <cellStyle name="Примечание 119 2 3" xfId="8628"/>
    <cellStyle name="Примечание 119 2 4" xfId="8627"/>
    <cellStyle name="Примечание 119 2 5" xfId="8626"/>
    <cellStyle name="Примечание 119 2 6" xfId="8625"/>
    <cellStyle name="Примечание 119 3" xfId="8624"/>
    <cellStyle name="Примечание 119 4" xfId="8623"/>
    <cellStyle name="Примечание 119 5" xfId="8622"/>
    <cellStyle name="Примечание 119 6" xfId="8621"/>
    <cellStyle name="Примечание 119 7" xfId="8620"/>
    <cellStyle name="Примечание 119 8" xfId="8619"/>
    <cellStyle name="Примечание 12" xfId="8618"/>
    <cellStyle name="Примечание 12 10" xfId="8617"/>
    <cellStyle name="Примечание 12 2" xfId="8616"/>
    <cellStyle name="Примечание 12 2 2" xfId="8615"/>
    <cellStyle name="Примечание 12 2 2 2" xfId="8614"/>
    <cellStyle name="Примечание 12 2 2 3" xfId="8613"/>
    <cellStyle name="Примечание 12 2 2 4" xfId="8612"/>
    <cellStyle name="Примечание 12 2 2 5" xfId="8611"/>
    <cellStyle name="Примечание 12 2 2 6" xfId="8610"/>
    <cellStyle name="Примечание 12 2 3" xfId="8609"/>
    <cellStyle name="Примечание 12 2 4" xfId="8608"/>
    <cellStyle name="Примечание 12 2 5" xfId="8607"/>
    <cellStyle name="Примечание 12 2 6" xfId="8606"/>
    <cellStyle name="Примечание 12 2 7" xfId="8605"/>
    <cellStyle name="Примечание 12 2 8" xfId="8604"/>
    <cellStyle name="Примечание 12 3" xfId="8603"/>
    <cellStyle name="Примечание 12 3 2" xfId="8602"/>
    <cellStyle name="Примечание 12 3 2 2" xfId="8601"/>
    <cellStyle name="Примечание 12 3 2 3" xfId="8600"/>
    <cellStyle name="Примечание 12 3 2 4" xfId="8599"/>
    <cellStyle name="Примечание 12 3 2 5" xfId="8598"/>
    <cellStyle name="Примечание 12 3 2 6" xfId="8597"/>
    <cellStyle name="Примечание 12 3 3" xfId="8596"/>
    <cellStyle name="Примечание 12 3 4" xfId="8595"/>
    <cellStyle name="Примечание 12 3 5" xfId="8594"/>
    <cellStyle name="Примечание 12 3 6" xfId="8593"/>
    <cellStyle name="Примечание 12 3 7" xfId="8592"/>
    <cellStyle name="Примечание 12 3 8" xfId="8591"/>
    <cellStyle name="Примечание 12 4" xfId="8590"/>
    <cellStyle name="Примечание 12 4 2" xfId="8589"/>
    <cellStyle name="Примечание 12 4 3" xfId="8588"/>
    <cellStyle name="Примечание 12 4 4" xfId="8587"/>
    <cellStyle name="Примечание 12 4 5" xfId="8586"/>
    <cellStyle name="Примечание 12 4 6" xfId="8585"/>
    <cellStyle name="Примечание 12 5" xfId="8584"/>
    <cellStyle name="Примечание 12 6" xfId="8583"/>
    <cellStyle name="Примечание 12 7" xfId="8582"/>
    <cellStyle name="Примечание 12 8" xfId="8581"/>
    <cellStyle name="Примечание 12 9" xfId="8580"/>
    <cellStyle name="Примечание 120" xfId="8579"/>
    <cellStyle name="Примечание 120 2" xfId="8578"/>
    <cellStyle name="Примечание 120 2 2" xfId="8577"/>
    <cellStyle name="Примечание 120 2 3" xfId="8576"/>
    <cellStyle name="Примечание 120 2 4" xfId="8575"/>
    <cellStyle name="Примечание 120 2 5" xfId="8574"/>
    <cellStyle name="Примечание 120 2 6" xfId="8573"/>
    <cellStyle name="Примечание 120 3" xfId="8572"/>
    <cellStyle name="Примечание 120 4" xfId="8571"/>
    <cellStyle name="Примечание 120 5" xfId="8570"/>
    <cellStyle name="Примечание 120 6" xfId="8569"/>
    <cellStyle name="Примечание 120 7" xfId="8568"/>
    <cellStyle name="Примечание 120 8" xfId="8567"/>
    <cellStyle name="Примечание 121" xfId="8566"/>
    <cellStyle name="Примечание 121 2" xfId="8565"/>
    <cellStyle name="Примечание 121 2 2" xfId="8564"/>
    <cellStyle name="Примечание 121 2 3" xfId="8563"/>
    <cellStyle name="Примечание 121 2 4" xfId="8562"/>
    <cellStyle name="Примечание 121 2 5" xfId="8561"/>
    <cellStyle name="Примечание 121 2 6" xfId="8560"/>
    <cellStyle name="Примечание 121 3" xfId="8559"/>
    <cellStyle name="Примечание 121 4" xfId="8558"/>
    <cellStyle name="Примечание 121 5" xfId="8557"/>
    <cellStyle name="Примечание 121 6" xfId="8556"/>
    <cellStyle name="Примечание 121 7" xfId="8555"/>
    <cellStyle name="Примечание 121 8" xfId="8554"/>
    <cellStyle name="Примечание 122" xfId="8553"/>
    <cellStyle name="Примечание 122 2" xfId="8552"/>
    <cellStyle name="Примечание 122 2 2" xfId="8551"/>
    <cellStyle name="Примечание 122 2 3" xfId="8550"/>
    <cellStyle name="Примечание 122 2 4" xfId="8549"/>
    <cellStyle name="Примечание 122 2 5" xfId="8548"/>
    <cellStyle name="Примечание 122 2 6" xfId="8547"/>
    <cellStyle name="Примечание 122 3" xfId="8546"/>
    <cellStyle name="Примечание 122 4" xfId="8545"/>
    <cellStyle name="Примечание 122 5" xfId="8544"/>
    <cellStyle name="Примечание 122 6" xfId="8543"/>
    <cellStyle name="Примечание 122 7" xfId="8542"/>
    <cellStyle name="Примечание 122 8" xfId="8541"/>
    <cellStyle name="Примечание 123" xfId="8540"/>
    <cellStyle name="Примечание 123 2" xfId="8539"/>
    <cellStyle name="Примечание 123 2 2" xfId="8538"/>
    <cellStyle name="Примечание 123 2 3" xfId="8537"/>
    <cellStyle name="Примечание 123 2 4" xfId="8536"/>
    <cellStyle name="Примечание 123 2 5" xfId="8535"/>
    <cellStyle name="Примечание 123 2 6" xfId="8534"/>
    <cellStyle name="Примечание 123 3" xfId="8533"/>
    <cellStyle name="Примечание 123 4" xfId="8532"/>
    <cellStyle name="Примечание 123 5" xfId="8531"/>
    <cellStyle name="Примечание 123 6" xfId="8530"/>
    <cellStyle name="Примечание 123 7" xfId="8529"/>
    <cellStyle name="Примечание 123 8" xfId="8528"/>
    <cellStyle name="Примечание 124" xfId="8527"/>
    <cellStyle name="Примечание 124 2" xfId="8526"/>
    <cellStyle name="Примечание 124 2 2" xfId="8525"/>
    <cellStyle name="Примечание 124 2 3" xfId="8524"/>
    <cellStyle name="Примечание 124 2 4" xfId="8523"/>
    <cellStyle name="Примечание 124 2 5" xfId="8522"/>
    <cellStyle name="Примечание 124 2 6" xfId="8521"/>
    <cellStyle name="Примечание 124 3" xfId="8520"/>
    <cellStyle name="Примечание 124 4" xfId="8519"/>
    <cellStyle name="Примечание 124 5" xfId="8518"/>
    <cellStyle name="Примечание 124 6" xfId="8517"/>
    <cellStyle name="Примечание 124 7" xfId="8516"/>
    <cellStyle name="Примечание 124 8" xfId="8515"/>
    <cellStyle name="Примечание 125" xfId="8514"/>
    <cellStyle name="Примечание 125 2" xfId="8513"/>
    <cellStyle name="Примечание 125 2 2" xfId="8512"/>
    <cellStyle name="Примечание 125 2 3" xfId="8511"/>
    <cellStyle name="Примечание 125 2 4" xfId="8510"/>
    <cellStyle name="Примечание 125 2 5" xfId="8509"/>
    <cellStyle name="Примечание 125 2 6" xfId="8508"/>
    <cellStyle name="Примечание 125 3" xfId="8507"/>
    <cellStyle name="Примечание 125 4" xfId="8506"/>
    <cellStyle name="Примечание 125 5" xfId="8505"/>
    <cellStyle name="Примечание 125 6" xfId="8504"/>
    <cellStyle name="Примечание 125 7" xfId="8503"/>
    <cellStyle name="Примечание 125 8" xfId="8502"/>
    <cellStyle name="Примечание 126" xfId="8501"/>
    <cellStyle name="Примечание 126 2" xfId="8500"/>
    <cellStyle name="Примечание 126 2 2" xfId="8499"/>
    <cellStyle name="Примечание 126 2 3" xfId="8498"/>
    <cellStyle name="Примечание 126 2 4" xfId="8497"/>
    <cellStyle name="Примечание 126 2 5" xfId="8496"/>
    <cellStyle name="Примечание 126 2 6" xfId="8495"/>
    <cellStyle name="Примечание 126 3" xfId="8494"/>
    <cellStyle name="Примечание 126 4" xfId="8493"/>
    <cellStyle name="Примечание 126 5" xfId="8492"/>
    <cellStyle name="Примечание 126 6" xfId="8491"/>
    <cellStyle name="Примечание 126 7" xfId="8490"/>
    <cellStyle name="Примечание 126 8" xfId="8489"/>
    <cellStyle name="Примечание 127" xfId="8488"/>
    <cellStyle name="Примечание 127 2" xfId="8487"/>
    <cellStyle name="Примечание 127 2 2" xfId="8486"/>
    <cellStyle name="Примечание 127 2 3" xfId="8485"/>
    <cellStyle name="Примечание 127 2 4" xfId="8484"/>
    <cellStyle name="Примечание 127 2 5" xfId="8483"/>
    <cellStyle name="Примечание 127 2 6" xfId="8482"/>
    <cellStyle name="Примечание 127 3" xfId="8481"/>
    <cellStyle name="Примечание 127 4" xfId="8480"/>
    <cellStyle name="Примечание 127 5" xfId="8479"/>
    <cellStyle name="Примечание 127 6" xfId="8478"/>
    <cellStyle name="Примечание 127 7" xfId="8477"/>
    <cellStyle name="Примечание 127 8" xfId="8476"/>
    <cellStyle name="Примечание 128" xfId="8475"/>
    <cellStyle name="Примечание 128 2" xfId="8474"/>
    <cellStyle name="Примечание 128 2 2" xfId="8473"/>
    <cellStyle name="Примечание 128 2 3" xfId="8472"/>
    <cellStyle name="Примечание 128 2 4" xfId="8471"/>
    <cellStyle name="Примечание 128 2 5" xfId="8470"/>
    <cellStyle name="Примечание 128 2 6" xfId="8469"/>
    <cellStyle name="Примечание 128 3" xfId="8468"/>
    <cellStyle name="Примечание 128 4" xfId="8467"/>
    <cellStyle name="Примечание 128 5" xfId="8466"/>
    <cellStyle name="Примечание 128 6" xfId="8465"/>
    <cellStyle name="Примечание 128 7" xfId="8464"/>
    <cellStyle name="Примечание 128 8" xfId="8463"/>
    <cellStyle name="Примечание 129" xfId="8462"/>
    <cellStyle name="Примечание 129 2" xfId="8461"/>
    <cellStyle name="Примечание 129 2 2" xfId="8460"/>
    <cellStyle name="Примечание 129 2 3" xfId="8459"/>
    <cellStyle name="Примечание 129 2 4" xfId="8458"/>
    <cellStyle name="Примечание 129 2 5" xfId="8457"/>
    <cellStyle name="Примечание 129 2 6" xfId="8456"/>
    <cellStyle name="Примечание 129 3" xfId="8455"/>
    <cellStyle name="Примечание 129 4" xfId="8454"/>
    <cellStyle name="Примечание 129 5" xfId="8453"/>
    <cellStyle name="Примечание 129 6" xfId="8452"/>
    <cellStyle name="Примечание 129 7" xfId="8451"/>
    <cellStyle name="Примечание 129 8" xfId="8450"/>
    <cellStyle name="Примечание 13" xfId="8449"/>
    <cellStyle name="Примечание 13 10" xfId="8448"/>
    <cellStyle name="Примечание 13 2" xfId="8447"/>
    <cellStyle name="Примечание 13 2 2" xfId="8446"/>
    <cellStyle name="Примечание 13 2 2 2" xfId="8445"/>
    <cellStyle name="Примечание 13 2 2 3" xfId="8444"/>
    <cellStyle name="Примечание 13 2 2 4" xfId="8443"/>
    <cellStyle name="Примечание 13 2 2 5" xfId="8442"/>
    <cellStyle name="Примечание 13 2 2 6" xfId="8441"/>
    <cellStyle name="Примечание 13 2 3" xfId="8440"/>
    <cellStyle name="Примечание 13 2 4" xfId="8439"/>
    <cellStyle name="Примечание 13 2 5" xfId="8438"/>
    <cellStyle name="Примечание 13 2 6" xfId="8437"/>
    <cellStyle name="Примечание 13 2 7" xfId="8436"/>
    <cellStyle name="Примечание 13 2 8" xfId="8435"/>
    <cellStyle name="Примечание 13 3" xfId="8434"/>
    <cellStyle name="Примечание 13 3 2" xfId="8433"/>
    <cellStyle name="Примечание 13 3 2 2" xfId="8432"/>
    <cellStyle name="Примечание 13 3 2 3" xfId="8431"/>
    <cellStyle name="Примечание 13 3 2 4" xfId="8430"/>
    <cellStyle name="Примечание 13 3 2 5" xfId="8429"/>
    <cellStyle name="Примечание 13 3 2 6" xfId="8428"/>
    <cellStyle name="Примечание 13 3 3" xfId="8427"/>
    <cellStyle name="Примечание 13 3 4" xfId="8426"/>
    <cellStyle name="Примечание 13 3 5" xfId="8425"/>
    <cellStyle name="Примечание 13 3 6" xfId="8424"/>
    <cellStyle name="Примечание 13 3 7" xfId="8423"/>
    <cellStyle name="Примечание 13 3 8" xfId="8422"/>
    <cellStyle name="Примечание 13 4" xfId="8421"/>
    <cellStyle name="Примечание 13 4 2" xfId="8420"/>
    <cellStyle name="Примечание 13 4 3" xfId="8419"/>
    <cellStyle name="Примечание 13 4 4" xfId="8418"/>
    <cellStyle name="Примечание 13 4 5" xfId="8417"/>
    <cellStyle name="Примечание 13 4 6" xfId="8416"/>
    <cellStyle name="Примечание 13 5" xfId="8415"/>
    <cellStyle name="Примечание 13 6" xfId="8414"/>
    <cellStyle name="Примечание 13 7" xfId="8413"/>
    <cellStyle name="Примечание 13 8" xfId="8412"/>
    <cellStyle name="Примечание 13 9" xfId="8411"/>
    <cellStyle name="Примечание 130" xfId="8410"/>
    <cellStyle name="Примечание 130 2" xfId="8409"/>
    <cellStyle name="Примечание 130 2 2" xfId="8408"/>
    <cellStyle name="Примечание 130 2 3" xfId="8407"/>
    <cellStyle name="Примечание 130 2 4" xfId="8406"/>
    <cellStyle name="Примечание 130 2 5" xfId="8405"/>
    <cellStyle name="Примечание 130 2 6" xfId="8404"/>
    <cellStyle name="Примечание 130 3" xfId="8403"/>
    <cellStyle name="Примечание 130 4" xfId="8402"/>
    <cellStyle name="Примечание 130 5" xfId="8401"/>
    <cellStyle name="Примечание 130 6" xfId="8400"/>
    <cellStyle name="Примечание 130 7" xfId="8399"/>
    <cellStyle name="Примечание 130 8" xfId="8398"/>
    <cellStyle name="Примечание 131" xfId="8397"/>
    <cellStyle name="Примечание 131 2" xfId="8396"/>
    <cellStyle name="Примечание 131 2 2" xfId="8395"/>
    <cellStyle name="Примечание 131 2 3" xfId="8394"/>
    <cellStyle name="Примечание 131 2 4" xfId="8393"/>
    <cellStyle name="Примечание 131 2 5" xfId="8392"/>
    <cellStyle name="Примечание 131 2 6" xfId="8391"/>
    <cellStyle name="Примечание 131 3" xfId="8390"/>
    <cellStyle name="Примечание 131 4" xfId="8389"/>
    <cellStyle name="Примечание 131 5" xfId="8388"/>
    <cellStyle name="Примечание 131 6" xfId="8387"/>
    <cellStyle name="Примечание 131 7" xfId="8386"/>
    <cellStyle name="Примечание 131 8" xfId="8385"/>
    <cellStyle name="Примечание 132" xfId="8384"/>
    <cellStyle name="Примечание 132 2" xfId="8383"/>
    <cellStyle name="Примечание 132 2 2" xfId="8382"/>
    <cellStyle name="Примечание 132 2 3" xfId="8381"/>
    <cellStyle name="Примечание 132 2 4" xfId="8380"/>
    <cellStyle name="Примечание 132 2 5" xfId="8379"/>
    <cellStyle name="Примечание 132 2 6" xfId="8378"/>
    <cellStyle name="Примечание 132 3" xfId="8377"/>
    <cellStyle name="Примечание 132 4" xfId="8376"/>
    <cellStyle name="Примечание 132 5" xfId="8375"/>
    <cellStyle name="Примечание 132 6" xfId="8374"/>
    <cellStyle name="Примечание 132 7" xfId="8373"/>
    <cellStyle name="Примечание 132 8" xfId="8372"/>
    <cellStyle name="Примечание 133" xfId="8371"/>
    <cellStyle name="Примечание 133 2" xfId="8370"/>
    <cellStyle name="Примечание 133 2 2" xfId="8369"/>
    <cellStyle name="Примечание 133 2 3" xfId="8368"/>
    <cellStyle name="Примечание 133 2 4" xfId="8367"/>
    <cellStyle name="Примечание 133 2 5" xfId="8366"/>
    <cellStyle name="Примечание 133 2 6" xfId="8365"/>
    <cellStyle name="Примечание 133 3" xfId="8364"/>
    <cellStyle name="Примечание 133 4" xfId="8363"/>
    <cellStyle name="Примечание 133 5" xfId="8362"/>
    <cellStyle name="Примечание 133 6" xfId="8361"/>
    <cellStyle name="Примечание 133 7" xfId="8360"/>
    <cellStyle name="Примечание 133 8" xfId="8359"/>
    <cellStyle name="Примечание 134" xfId="8358"/>
    <cellStyle name="Примечание 134 2" xfId="8357"/>
    <cellStyle name="Примечание 134 2 2" xfId="8356"/>
    <cellStyle name="Примечание 134 2 3" xfId="8355"/>
    <cellStyle name="Примечание 134 2 4" xfId="8354"/>
    <cellStyle name="Примечание 134 2 5" xfId="8353"/>
    <cellStyle name="Примечание 134 2 6" xfId="8352"/>
    <cellStyle name="Примечание 134 3" xfId="8351"/>
    <cellStyle name="Примечание 134 4" xfId="8350"/>
    <cellStyle name="Примечание 134 5" xfId="8349"/>
    <cellStyle name="Примечание 134 6" xfId="8348"/>
    <cellStyle name="Примечание 134 7" xfId="8347"/>
    <cellStyle name="Примечание 134 8" xfId="8346"/>
    <cellStyle name="Примечание 135" xfId="8345"/>
    <cellStyle name="Примечание 135 2" xfId="8344"/>
    <cellStyle name="Примечание 135 2 2" xfId="8343"/>
    <cellStyle name="Примечание 135 2 3" xfId="8342"/>
    <cellStyle name="Примечание 135 2 4" xfId="8341"/>
    <cellStyle name="Примечание 135 2 5" xfId="8340"/>
    <cellStyle name="Примечание 135 2 6" xfId="8339"/>
    <cellStyle name="Примечание 135 3" xfId="8338"/>
    <cellStyle name="Примечание 135 4" xfId="8337"/>
    <cellStyle name="Примечание 135 5" xfId="8336"/>
    <cellStyle name="Примечание 135 6" xfId="8335"/>
    <cellStyle name="Примечание 135 7" xfId="8334"/>
    <cellStyle name="Примечание 135 8" xfId="8333"/>
    <cellStyle name="Примечание 136" xfId="8332"/>
    <cellStyle name="Примечание 136 2" xfId="8331"/>
    <cellStyle name="Примечание 136 2 2" xfId="8330"/>
    <cellStyle name="Примечание 136 2 3" xfId="8329"/>
    <cellStyle name="Примечание 136 2 4" xfId="8328"/>
    <cellStyle name="Примечание 136 2 5" xfId="8327"/>
    <cellStyle name="Примечание 136 2 6" xfId="8326"/>
    <cellStyle name="Примечание 136 3" xfId="8325"/>
    <cellStyle name="Примечание 136 4" xfId="8324"/>
    <cellStyle name="Примечание 136 5" xfId="8323"/>
    <cellStyle name="Примечание 136 6" xfId="8322"/>
    <cellStyle name="Примечание 136 7" xfId="8321"/>
    <cellStyle name="Примечание 136 8" xfId="8320"/>
    <cellStyle name="Примечание 137" xfId="8319"/>
    <cellStyle name="Примечание 137 2" xfId="8318"/>
    <cellStyle name="Примечание 137 2 2" xfId="8317"/>
    <cellStyle name="Примечание 137 2 3" xfId="8316"/>
    <cellStyle name="Примечание 137 2 4" xfId="8315"/>
    <cellStyle name="Примечание 137 2 5" xfId="8314"/>
    <cellStyle name="Примечание 137 2 6" xfId="8313"/>
    <cellStyle name="Примечание 137 3" xfId="8312"/>
    <cellStyle name="Примечание 137 4" xfId="8311"/>
    <cellStyle name="Примечание 137 5" xfId="8310"/>
    <cellStyle name="Примечание 137 6" xfId="8309"/>
    <cellStyle name="Примечание 137 7" xfId="8308"/>
    <cellStyle name="Примечание 137 8" xfId="8307"/>
    <cellStyle name="Примечание 138" xfId="8306"/>
    <cellStyle name="Примечание 138 2" xfId="8305"/>
    <cellStyle name="Примечание 138 2 2" xfId="8304"/>
    <cellStyle name="Примечание 138 2 3" xfId="8303"/>
    <cellStyle name="Примечание 138 2 4" xfId="8302"/>
    <cellStyle name="Примечание 138 2 5" xfId="8301"/>
    <cellStyle name="Примечание 138 2 6" xfId="8300"/>
    <cellStyle name="Примечание 138 3" xfId="8299"/>
    <cellStyle name="Примечание 138 4" xfId="8298"/>
    <cellStyle name="Примечание 138 5" xfId="8297"/>
    <cellStyle name="Примечание 138 6" xfId="8296"/>
    <cellStyle name="Примечание 138 7" xfId="8295"/>
    <cellStyle name="Примечание 138 8" xfId="8294"/>
    <cellStyle name="Примечание 139" xfId="8293"/>
    <cellStyle name="Примечание 139 2" xfId="8292"/>
    <cellStyle name="Примечание 139 2 2" xfId="8291"/>
    <cellStyle name="Примечание 139 2 3" xfId="8290"/>
    <cellStyle name="Примечание 139 2 4" xfId="8289"/>
    <cellStyle name="Примечание 139 2 5" xfId="8288"/>
    <cellStyle name="Примечание 139 2 6" xfId="8287"/>
    <cellStyle name="Примечание 139 3" xfId="8286"/>
    <cellStyle name="Примечание 139 4" xfId="8285"/>
    <cellStyle name="Примечание 139 5" xfId="8284"/>
    <cellStyle name="Примечание 139 6" xfId="8283"/>
    <cellStyle name="Примечание 139 7" xfId="8282"/>
    <cellStyle name="Примечание 139 8" xfId="8281"/>
    <cellStyle name="Примечание 14" xfId="8280"/>
    <cellStyle name="Примечание 14 2" xfId="8279"/>
    <cellStyle name="Примечание 14 2 2" xfId="8278"/>
    <cellStyle name="Примечание 14 2 3" xfId="8277"/>
    <cellStyle name="Примечание 14 2 4" xfId="8276"/>
    <cellStyle name="Примечание 14 2 5" xfId="8275"/>
    <cellStyle name="Примечание 14 2 6" xfId="8274"/>
    <cellStyle name="Примечание 14 3" xfId="8273"/>
    <cellStyle name="Примечание 14 4" xfId="8272"/>
    <cellStyle name="Примечание 14 5" xfId="8271"/>
    <cellStyle name="Примечание 14 6" xfId="8270"/>
    <cellStyle name="Примечание 14 7" xfId="8269"/>
    <cellStyle name="Примечание 14 8" xfId="8268"/>
    <cellStyle name="Примечание 140" xfId="8267"/>
    <cellStyle name="Примечание 140 2" xfId="8266"/>
    <cellStyle name="Примечание 140 2 2" xfId="8265"/>
    <cellStyle name="Примечание 140 2 3" xfId="8264"/>
    <cellStyle name="Примечание 140 2 4" xfId="8263"/>
    <cellStyle name="Примечание 140 2 5" xfId="8262"/>
    <cellStyle name="Примечание 140 2 6" xfId="8261"/>
    <cellStyle name="Примечание 140 3" xfId="8260"/>
    <cellStyle name="Примечание 140 4" xfId="8259"/>
    <cellStyle name="Примечание 140 5" xfId="8258"/>
    <cellStyle name="Примечание 140 6" xfId="8257"/>
    <cellStyle name="Примечание 140 7" xfId="8256"/>
    <cellStyle name="Примечание 140 8" xfId="8255"/>
    <cellStyle name="Примечание 141" xfId="8254"/>
    <cellStyle name="Примечание 141 2" xfId="8253"/>
    <cellStyle name="Примечание 141 2 2" xfId="8252"/>
    <cellStyle name="Примечание 141 2 3" xfId="8251"/>
    <cellStyle name="Примечание 141 2 4" xfId="8250"/>
    <cellStyle name="Примечание 141 2 5" xfId="8249"/>
    <cellStyle name="Примечание 141 2 6" xfId="8248"/>
    <cellStyle name="Примечание 141 3" xfId="8247"/>
    <cellStyle name="Примечание 141 4" xfId="8246"/>
    <cellStyle name="Примечание 141 5" xfId="8245"/>
    <cellStyle name="Примечание 141 6" xfId="8244"/>
    <cellStyle name="Примечание 141 7" xfId="8243"/>
    <cellStyle name="Примечание 141 8" xfId="8242"/>
    <cellStyle name="Примечание 142" xfId="8241"/>
    <cellStyle name="Примечание 142 2" xfId="8240"/>
    <cellStyle name="Примечание 142 2 2" xfId="8239"/>
    <cellStyle name="Примечание 142 2 3" xfId="8238"/>
    <cellStyle name="Примечание 142 2 4" xfId="8237"/>
    <cellStyle name="Примечание 142 2 5" xfId="8236"/>
    <cellStyle name="Примечание 142 2 6" xfId="8235"/>
    <cellStyle name="Примечание 142 3" xfId="8234"/>
    <cellStyle name="Примечание 142 4" xfId="8233"/>
    <cellStyle name="Примечание 142 5" xfId="8232"/>
    <cellStyle name="Примечание 142 6" xfId="8231"/>
    <cellStyle name="Примечание 142 7" xfId="8230"/>
    <cellStyle name="Примечание 142 8" xfId="8229"/>
    <cellStyle name="Примечание 143" xfId="8228"/>
    <cellStyle name="Примечание 143 2" xfId="8227"/>
    <cellStyle name="Примечание 143 2 2" xfId="8226"/>
    <cellStyle name="Примечание 143 2 3" xfId="8225"/>
    <cellStyle name="Примечание 143 2 4" xfId="8224"/>
    <cellStyle name="Примечание 143 2 5" xfId="8223"/>
    <cellStyle name="Примечание 143 2 6" xfId="8222"/>
    <cellStyle name="Примечание 143 3" xfId="8221"/>
    <cellStyle name="Примечание 143 4" xfId="8220"/>
    <cellStyle name="Примечание 143 5" xfId="8219"/>
    <cellStyle name="Примечание 143 6" xfId="8218"/>
    <cellStyle name="Примечание 143 7" xfId="8217"/>
    <cellStyle name="Примечание 143 8" xfId="8216"/>
    <cellStyle name="Примечание 144" xfId="8215"/>
    <cellStyle name="Примечание 144 2" xfId="8214"/>
    <cellStyle name="Примечание 144 2 2" xfId="8213"/>
    <cellStyle name="Примечание 144 2 3" xfId="8212"/>
    <cellStyle name="Примечание 144 2 4" xfId="8211"/>
    <cellStyle name="Примечание 144 2 5" xfId="8210"/>
    <cellStyle name="Примечание 144 2 6" xfId="8209"/>
    <cellStyle name="Примечание 144 3" xfId="8208"/>
    <cellStyle name="Примечание 144 4" xfId="8207"/>
    <cellStyle name="Примечание 144 5" xfId="8206"/>
    <cellStyle name="Примечание 144 6" xfId="8205"/>
    <cellStyle name="Примечание 144 7" xfId="8204"/>
    <cellStyle name="Примечание 144 8" xfId="8203"/>
    <cellStyle name="Примечание 145" xfId="8202"/>
    <cellStyle name="Примечание 145 2" xfId="8201"/>
    <cellStyle name="Примечание 145 2 2" xfId="8200"/>
    <cellStyle name="Примечание 145 2 3" xfId="8199"/>
    <cellStyle name="Примечание 145 2 4" xfId="8198"/>
    <cellStyle name="Примечание 145 2 5" xfId="8197"/>
    <cellStyle name="Примечание 145 2 6" xfId="8196"/>
    <cellStyle name="Примечание 145 3" xfId="8195"/>
    <cellStyle name="Примечание 145 4" xfId="8194"/>
    <cellStyle name="Примечание 145 5" xfId="8193"/>
    <cellStyle name="Примечание 145 6" xfId="8192"/>
    <cellStyle name="Примечание 145 7" xfId="8191"/>
    <cellStyle name="Примечание 145 8" xfId="8190"/>
    <cellStyle name="Примечание 146" xfId="8189"/>
    <cellStyle name="Примечание 146 2" xfId="8188"/>
    <cellStyle name="Примечание 146 2 2" xfId="8187"/>
    <cellStyle name="Примечание 146 2 3" xfId="8186"/>
    <cellStyle name="Примечание 146 2 4" xfId="8185"/>
    <cellStyle name="Примечание 146 2 5" xfId="8184"/>
    <cellStyle name="Примечание 146 2 6" xfId="8183"/>
    <cellStyle name="Примечание 146 3" xfId="8182"/>
    <cellStyle name="Примечание 146 4" xfId="8181"/>
    <cellStyle name="Примечание 146 5" xfId="8180"/>
    <cellStyle name="Примечание 146 6" xfId="8179"/>
    <cellStyle name="Примечание 146 7" xfId="8178"/>
    <cellStyle name="Примечание 146 8" xfId="8177"/>
    <cellStyle name="Примечание 147" xfId="8176"/>
    <cellStyle name="Примечание 147 2" xfId="8175"/>
    <cellStyle name="Примечание 147 2 2" xfId="8174"/>
    <cellStyle name="Примечание 147 2 3" xfId="8173"/>
    <cellStyle name="Примечание 147 2 4" xfId="8172"/>
    <cellStyle name="Примечание 147 2 5" xfId="8171"/>
    <cellStyle name="Примечание 147 2 6" xfId="8170"/>
    <cellStyle name="Примечание 147 3" xfId="8169"/>
    <cellStyle name="Примечание 147 4" xfId="8168"/>
    <cellStyle name="Примечание 147 5" xfId="8167"/>
    <cellStyle name="Примечание 147 6" xfId="8166"/>
    <cellStyle name="Примечание 147 7" xfId="8165"/>
    <cellStyle name="Примечание 147 8" xfId="8164"/>
    <cellStyle name="Примечание 148" xfId="8163"/>
    <cellStyle name="Примечание 148 2" xfId="8162"/>
    <cellStyle name="Примечание 148 2 2" xfId="8161"/>
    <cellStyle name="Примечание 148 2 3" xfId="8160"/>
    <cellStyle name="Примечание 148 2 4" xfId="8159"/>
    <cellStyle name="Примечание 148 2 5" xfId="8158"/>
    <cellStyle name="Примечание 148 2 6" xfId="8157"/>
    <cellStyle name="Примечание 148 3" xfId="8156"/>
    <cellStyle name="Примечание 148 4" xfId="8155"/>
    <cellStyle name="Примечание 148 5" xfId="8154"/>
    <cellStyle name="Примечание 148 6" xfId="8153"/>
    <cellStyle name="Примечание 148 7" xfId="8152"/>
    <cellStyle name="Примечание 148 8" xfId="8151"/>
    <cellStyle name="Примечание 149" xfId="8150"/>
    <cellStyle name="Примечание 149 2" xfId="8149"/>
    <cellStyle name="Примечание 149 2 2" xfId="8148"/>
    <cellStyle name="Примечание 149 2 3" xfId="8147"/>
    <cellStyle name="Примечание 149 2 4" xfId="8146"/>
    <cellStyle name="Примечание 149 2 5" xfId="8145"/>
    <cellStyle name="Примечание 149 2 6" xfId="8144"/>
    <cellStyle name="Примечание 149 3" xfId="8143"/>
    <cellStyle name="Примечание 149 4" xfId="8142"/>
    <cellStyle name="Примечание 149 5" xfId="8141"/>
    <cellStyle name="Примечание 149 6" xfId="8140"/>
    <cellStyle name="Примечание 149 7" xfId="8139"/>
    <cellStyle name="Примечание 149 8" xfId="8138"/>
    <cellStyle name="Примечание 15" xfId="8137"/>
    <cellStyle name="Примечание 15 2" xfId="8136"/>
    <cellStyle name="Примечание 15 2 2" xfId="8135"/>
    <cellStyle name="Примечание 15 2 3" xfId="8134"/>
    <cellStyle name="Примечание 15 2 4" xfId="8133"/>
    <cellStyle name="Примечание 15 2 5" xfId="8132"/>
    <cellStyle name="Примечание 15 2 6" xfId="8131"/>
    <cellStyle name="Примечание 15 3" xfId="8130"/>
    <cellStyle name="Примечание 15 4" xfId="8129"/>
    <cellStyle name="Примечание 15 5" xfId="8128"/>
    <cellStyle name="Примечание 15 6" xfId="8127"/>
    <cellStyle name="Примечание 15 7" xfId="8126"/>
    <cellStyle name="Примечание 15 8" xfId="8125"/>
    <cellStyle name="Примечание 150" xfId="8124"/>
    <cellStyle name="Примечание 150 2" xfId="8123"/>
    <cellStyle name="Примечание 150 2 2" xfId="8122"/>
    <cellStyle name="Примечание 150 2 3" xfId="8121"/>
    <cellStyle name="Примечание 150 2 4" xfId="8120"/>
    <cellStyle name="Примечание 150 2 5" xfId="8119"/>
    <cellStyle name="Примечание 150 2 6" xfId="8118"/>
    <cellStyle name="Примечание 150 3" xfId="8117"/>
    <cellStyle name="Примечание 150 4" xfId="8116"/>
    <cellStyle name="Примечание 150 5" xfId="8115"/>
    <cellStyle name="Примечание 150 6" xfId="8114"/>
    <cellStyle name="Примечание 150 7" xfId="8113"/>
    <cellStyle name="Примечание 150 8" xfId="8112"/>
    <cellStyle name="Примечание 151" xfId="8111"/>
    <cellStyle name="Примечание 151 2" xfId="8110"/>
    <cellStyle name="Примечание 151 2 2" xfId="8109"/>
    <cellStyle name="Примечание 151 2 3" xfId="8108"/>
    <cellStyle name="Примечание 151 2 4" xfId="8107"/>
    <cellStyle name="Примечание 151 2 5" xfId="8106"/>
    <cellStyle name="Примечание 151 2 6" xfId="8105"/>
    <cellStyle name="Примечание 151 3" xfId="8104"/>
    <cellStyle name="Примечание 151 4" xfId="8103"/>
    <cellStyle name="Примечание 151 5" xfId="8102"/>
    <cellStyle name="Примечание 151 6" xfId="8101"/>
    <cellStyle name="Примечание 151 7" xfId="8100"/>
    <cellStyle name="Примечание 151 8" xfId="8099"/>
    <cellStyle name="Примечание 152" xfId="8098"/>
    <cellStyle name="Примечание 152 2" xfId="8097"/>
    <cellStyle name="Примечание 152 2 2" xfId="8096"/>
    <cellStyle name="Примечание 152 2 3" xfId="8095"/>
    <cellStyle name="Примечание 152 2 4" xfId="8094"/>
    <cellStyle name="Примечание 152 2 5" xfId="8093"/>
    <cellStyle name="Примечание 152 2 6" xfId="8092"/>
    <cellStyle name="Примечание 152 3" xfId="8091"/>
    <cellStyle name="Примечание 152 4" xfId="8090"/>
    <cellStyle name="Примечание 152 5" xfId="8089"/>
    <cellStyle name="Примечание 152 6" xfId="8088"/>
    <cellStyle name="Примечание 152 7" xfId="8087"/>
    <cellStyle name="Примечание 152 8" xfId="8086"/>
    <cellStyle name="Примечание 153" xfId="8085"/>
    <cellStyle name="Примечание 153 2" xfId="8084"/>
    <cellStyle name="Примечание 153 2 2" xfId="8083"/>
    <cellStyle name="Примечание 153 2 3" xfId="8082"/>
    <cellStyle name="Примечание 153 2 4" xfId="8081"/>
    <cellStyle name="Примечание 153 2 5" xfId="8080"/>
    <cellStyle name="Примечание 153 2 6" xfId="8079"/>
    <cellStyle name="Примечание 153 3" xfId="8078"/>
    <cellStyle name="Примечание 153 4" xfId="8077"/>
    <cellStyle name="Примечание 153 5" xfId="8076"/>
    <cellStyle name="Примечание 153 6" xfId="8075"/>
    <cellStyle name="Примечание 153 7" xfId="8074"/>
    <cellStyle name="Примечание 153 8" xfId="8073"/>
    <cellStyle name="Примечание 154" xfId="8072"/>
    <cellStyle name="Примечание 154 2" xfId="8071"/>
    <cellStyle name="Примечание 154 2 2" xfId="8070"/>
    <cellStyle name="Примечание 154 2 3" xfId="8069"/>
    <cellStyle name="Примечание 154 2 4" xfId="8068"/>
    <cellStyle name="Примечание 154 2 5" xfId="8067"/>
    <cellStyle name="Примечание 154 2 6" xfId="8066"/>
    <cellStyle name="Примечание 154 3" xfId="8065"/>
    <cellStyle name="Примечание 154 4" xfId="8064"/>
    <cellStyle name="Примечание 154 5" xfId="8063"/>
    <cellStyle name="Примечание 154 6" xfId="8062"/>
    <cellStyle name="Примечание 154 7" xfId="8061"/>
    <cellStyle name="Примечание 154 8" xfId="8060"/>
    <cellStyle name="Примечание 155" xfId="8059"/>
    <cellStyle name="Примечание 155 2" xfId="8058"/>
    <cellStyle name="Примечание 155 2 2" xfId="8057"/>
    <cellStyle name="Примечание 155 2 3" xfId="8056"/>
    <cellStyle name="Примечание 155 2 4" xfId="8055"/>
    <cellStyle name="Примечание 155 2 5" xfId="8054"/>
    <cellStyle name="Примечание 155 2 6" xfId="8053"/>
    <cellStyle name="Примечание 155 3" xfId="8052"/>
    <cellStyle name="Примечание 155 4" xfId="8051"/>
    <cellStyle name="Примечание 155 5" xfId="8050"/>
    <cellStyle name="Примечание 155 6" xfId="8049"/>
    <cellStyle name="Примечание 155 7" xfId="8048"/>
    <cellStyle name="Примечание 155 8" xfId="8047"/>
    <cellStyle name="Примечание 156" xfId="8046"/>
    <cellStyle name="Примечание 156 2" xfId="8045"/>
    <cellStyle name="Примечание 156 2 2" xfId="8044"/>
    <cellStyle name="Примечание 156 2 3" xfId="8043"/>
    <cellStyle name="Примечание 156 2 4" xfId="8042"/>
    <cellStyle name="Примечание 156 2 5" xfId="8041"/>
    <cellStyle name="Примечание 156 2 6" xfId="8040"/>
    <cellStyle name="Примечание 156 3" xfId="8039"/>
    <cellStyle name="Примечание 156 4" xfId="8038"/>
    <cellStyle name="Примечание 156 5" xfId="8037"/>
    <cellStyle name="Примечание 156 6" xfId="8036"/>
    <cellStyle name="Примечание 156 7" xfId="8035"/>
    <cellStyle name="Примечание 156 8" xfId="8034"/>
    <cellStyle name="Примечание 157" xfId="8033"/>
    <cellStyle name="Примечание 157 2" xfId="8032"/>
    <cellStyle name="Примечание 157 2 2" xfId="8031"/>
    <cellStyle name="Примечание 157 2 3" xfId="8030"/>
    <cellStyle name="Примечание 157 2 4" xfId="8029"/>
    <cellStyle name="Примечание 157 2 5" xfId="8028"/>
    <cellStyle name="Примечание 157 2 6" xfId="8027"/>
    <cellStyle name="Примечание 157 3" xfId="8026"/>
    <cellStyle name="Примечание 157 4" xfId="8025"/>
    <cellStyle name="Примечание 157 5" xfId="8024"/>
    <cellStyle name="Примечание 157 6" xfId="8023"/>
    <cellStyle name="Примечание 157 7" xfId="8022"/>
    <cellStyle name="Примечание 157 8" xfId="8021"/>
    <cellStyle name="Примечание 158" xfId="8020"/>
    <cellStyle name="Примечание 158 2" xfId="8019"/>
    <cellStyle name="Примечание 158 2 2" xfId="8018"/>
    <cellStyle name="Примечание 158 2 3" xfId="8017"/>
    <cellStyle name="Примечание 158 2 4" xfId="8016"/>
    <cellStyle name="Примечание 158 2 5" xfId="8015"/>
    <cellStyle name="Примечание 158 2 6" xfId="8014"/>
    <cellStyle name="Примечание 158 3" xfId="8013"/>
    <cellStyle name="Примечание 158 4" xfId="8012"/>
    <cellStyle name="Примечание 158 5" xfId="8011"/>
    <cellStyle name="Примечание 158 6" xfId="8010"/>
    <cellStyle name="Примечание 158 7" xfId="8009"/>
    <cellStyle name="Примечание 158 8" xfId="8008"/>
    <cellStyle name="Примечание 159" xfId="8007"/>
    <cellStyle name="Примечание 159 2" xfId="8006"/>
    <cellStyle name="Примечание 159 2 2" xfId="8005"/>
    <cellStyle name="Примечание 159 2 3" xfId="8004"/>
    <cellStyle name="Примечание 159 2 4" xfId="8003"/>
    <cellStyle name="Примечание 159 2 5" xfId="8002"/>
    <cellStyle name="Примечание 159 2 6" xfId="8001"/>
    <cellStyle name="Примечание 159 3" xfId="8000"/>
    <cellStyle name="Примечание 159 4" xfId="7999"/>
    <cellStyle name="Примечание 159 5" xfId="7998"/>
    <cellStyle name="Примечание 159 6" xfId="7997"/>
    <cellStyle name="Примечание 159 7" xfId="7996"/>
    <cellStyle name="Примечание 159 8" xfId="7995"/>
    <cellStyle name="Примечание 16" xfId="7994"/>
    <cellStyle name="Примечание 16 2" xfId="7993"/>
    <cellStyle name="Примечание 16 2 2" xfId="7992"/>
    <cellStyle name="Примечание 16 2 3" xfId="7991"/>
    <cellStyle name="Примечание 16 2 4" xfId="7990"/>
    <cellStyle name="Примечание 16 2 5" xfId="7989"/>
    <cellStyle name="Примечание 16 2 6" xfId="7988"/>
    <cellStyle name="Примечание 16 3" xfId="7987"/>
    <cellStyle name="Примечание 16 4" xfId="7986"/>
    <cellStyle name="Примечание 16 5" xfId="7985"/>
    <cellStyle name="Примечание 16 6" xfId="7984"/>
    <cellStyle name="Примечание 16 7" xfId="7983"/>
    <cellStyle name="Примечание 16 8" xfId="7982"/>
    <cellStyle name="Примечание 160" xfId="7981"/>
    <cellStyle name="Примечание 160 2" xfId="7980"/>
    <cellStyle name="Примечание 160 2 2" xfId="7979"/>
    <cellStyle name="Примечание 160 2 3" xfId="7978"/>
    <cellStyle name="Примечание 160 2 4" xfId="7977"/>
    <cellStyle name="Примечание 160 2 5" xfId="7976"/>
    <cellStyle name="Примечание 160 2 6" xfId="7975"/>
    <cellStyle name="Примечание 160 3" xfId="7974"/>
    <cellStyle name="Примечание 160 4" xfId="7973"/>
    <cellStyle name="Примечание 160 5" xfId="7972"/>
    <cellStyle name="Примечание 160 6" xfId="7971"/>
    <cellStyle name="Примечание 160 7" xfId="7970"/>
    <cellStyle name="Примечание 160 8" xfId="7969"/>
    <cellStyle name="Примечание 161" xfId="7968"/>
    <cellStyle name="Примечание 161 2" xfId="7967"/>
    <cellStyle name="Примечание 161 2 2" xfId="7966"/>
    <cellStyle name="Примечание 161 2 3" xfId="7965"/>
    <cellStyle name="Примечание 161 2 4" xfId="7964"/>
    <cellStyle name="Примечание 161 2 5" xfId="7963"/>
    <cellStyle name="Примечание 161 2 6" xfId="7962"/>
    <cellStyle name="Примечание 161 3" xfId="7961"/>
    <cellStyle name="Примечание 161 4" xfId="7960"/>
    <cellStyle name="Примечание 161 5" xfId="7959"/>
    <cellStyle name="Примечание 161 6" xfId="7958"/>
    <cellStyle name="Примечание 161 7" xfId="7957"/>
    <cellStyle name="Примечание 161 8" xfId="7956"/>
    <cellStyle name="Примечание 162" xfId="7955"/>
    <cellStyle name="Примечание 162 2" xfId="7954"/>
    <cellStyle name="Примечание 162 2 2" xfId="7953"/>
    <cellStyle name="Примечание 162 2 3" xfId="7952"/>
    <cellStyle name="Примечание 162 2 4" xfId="7951"/>
    <cellStyle name="Примечание 162 2 5" xfId="7950"/>
    <cellStyle name="Примечание 162 2 6" xfId="7949"/>
    <cellStyle name="Примечание 162 3" xfId="7948"/>
    <cellStyle name="Примечание 162 4" xfId="7947"/>
    <cellStyle name="Примечание 162 5" xfId="7946"/>
    <cellStyle name="Примечание 162 6" xfId="7945"/>
    <cellStyle name="Примечание 162 7" xfId="7944"/>
    <cellStyle name="Примечание 162 8" xfId="7943"/>
    <cellStyle name="Примечание 163" xfId="7942"/>
    <cellStyle name="Примечание 163 2" xfId="7941"/>
    <cellStyle name="Примечание 163 2 2" xfId="7940"/>
    <cellStyle name="Примечание 163 2 3" xfId="7939"/>
    <cellStyle name="Примечание 163 2 4" xfId="7938"/>
    <cellStyle name="Примечание 163 2 5" xfId="7937"/>
    <cellStyle name="Примечание 163 2 6" xfId="7936"/>
    <cellStyle name="Примечание 163 3" xfId="7935"/>
    <cellStyle name="Примечание 163 4" xfId="7934"/>
    <cellStyle name="Примечание 163 5" xfId="7933"/>
    <cellStyle name="Примечание 163 6" xfId="7932"/>
    <cellStyle name="Примечание 163 7" xfId="7931"/>
    <cellStyle name="Примечание 163 8" xfId="7930"/>
    <cellStyle name="Примечание 17" xfId="7929"/>
    <cellStyle name="Примечание 17 2" xfId="7928"/>
    <cellStyle name="Примечание 17 2 2" xfId="7927"/>
    <cellStyle name="Примечание 17 2 3" xfId="7926"/>
    <cellStyle name="Примечание 17 2 4" xfId="7925"/>
    <cellStyle name="Примечание 17 2 5" xfId="7924"/>
    <cellStyle name="Примечание 17 2 6" xfId="7923"/>
    <cellStyle name="Примечание 17 3" xfId="7922"/>
    <cellStyle name="Примечание 17 4" xfId="7921"/>
    <cellStyle name="Примечание 17 5" xfId="7920"/>
    <cellStyle name="Примечание 17 6" xfId="7919"/>
    <cellStyle name="Примечание 17 7" xfId="7918"/>
    <cellStyle name="Примечание 17 8" xfId="7917"/>
    <cellStyle name="Примечание 18" xfId="7916"/>
    <cellStyle name="Примечание 18 2" xfId="7915"/>
    <cellStyle name="Примечание 18 2 2" xfId="7914"/>
    <cellStyle name="Примечание 18 2 3" xfId="7913"/>
    <cellStyle name="Примечание 18 2 4" xfId="7912"/>
    <cellStyle name="Примечание 18 2 5" xfId="7911"/>
    <cellStyle name="Примечание 18 2 6" xfId="7910"/>
    <cellStyle name="Примечание 18 3" xfId="7909"/>
    <cellStyle name="Примечание 18 4" xfId="7908"/>
    <cellStyle name="Примечание 18 5" xfId="7907"/>
    <cellStyle name="Примечание 18 6" xfId="7906"/>
    <cellStyle name="Примечание 18 7" xfId="7905"/>
    <cellStyle name="Примечание 18 8" xfId="7904"/>
    <cellStyle name="Примечание 19" xfId="7903"/>
    <cellStyle name="Примечание 19 2" xfId="7902"/>
    <cellStyle name="Примечание 19 2 2" xfId="7901"/>
    <cellStyle name="Примечание 19 2 3" xfId="7900"/>
    <cellStyle name="Примечание 19 2 4" xfId="7899"/>
    <cellStyle name="Примечание 19 2 5" xfId="7898"/>
    <cellStyle name="Примечание 19 2 6" xfId="7897"/>
    <cellStyle name="Примечание 19 3" xfId="7896"/>
    <cellStyle name="Примечание 19 4" xfId="7895"/>
    <cellStyle name="Примечание 19 5" xfId="7894"/>
    <cellStyle name="Примечание 19 6" xfId="7893"/>
    <cellStyle name="Примечание 19 7" xfId="7892"/>
    <cellStyle name="Примечание 19 8" xfId="7891"/>
    <cellStyle name="Примечание 2" xfId="7890"/>
    <cellStyle name="Примечание 2 10" xfId="7889"/>
    <cellStyle name="Примечание 2 11" xfId="7888"/>
    <cellStyle name="Примечание 2 12" xfId="7887"/>
    <cellStyle name="Примечание 2 13" xfId="7886"/>
    <cellStyle name="Примечание 2 14" xfId="7885"/>
    <cellStyle name="Примечание 2 15" xfId="7884"/>
    <cellStyle name="Примечание 2 16" xfId="7883"/>
    <cellStyle name="Примечание 2 2" xfId="7882"/>
    <cellStyle name="Примечание 2 2 10" xfId="7881"/>
    <cellStyle name="Примечание 2 2 11" xfId="7880"/>
    <cellStyle name="Примечание 2 2 12" xfId="7879"/>
    <cellStyle name="Примечание 2 2 13" xfId="7878"/>
    <cellStyle name="Примечание 2 2 14" xfId="7877"/>
    <cellStyle name="Примечание 2 2 2" xfId="7876"/>
    <cellStyle name="Примечание 2 2 2 2" xfId="7875"/>
    <cellStyle name="Примечание 2 2 2 3" xfId="7874"/>
    <cellStyle name="Примечание 2 2 2 4" xfId="7873"/>
    <cellStyle name="Примечание 2 2 2 5" xfId="7872"/>
    <cellStyle name="Примечание 2 2 2 6" xfId="7871"/>
    <cellStyle name="Примечание 2 2 3" xfId="7870"/>
    <cellStyle name="Примечание 2 2 4" xfId="7869"/>
    <cellStyle name="Примечание 2 2 5" xfId="7868"/>
    <cellStyle name="Примечание 2 2 6" xfId="7867"/>
    <cellStyle name="Примечание 2 2 7" xfId="7866"/>
    <cellStyle name="Примечание 2 2 8" xfId="7865"/>
    <cellStyle name="Примечание 2 2 9" xfId="7864"/>
    <cellStyle name="Примечание 2 3" xfId="7863"/>
    <cellStyle name="Примечание 2 3 10" xfId="7862"/>
    <cellStyle name="Примечание 2 3 11" xfId="7861"/>
    <cellStyle name="Примечание 2 3 12" xfId="7860"/>
    <cellStyle name="Примечание 2 3 13" xfId="7859"/>
    <cellStyle name="Примечание 2 3 14" xfId="7858"/>
    <cellStyle name="Примечание 2 3 2" xfId="7857"/>
    <cellStyle name="Примечание 2 3 2 2" xfId="7856"/>
    <cellStyle name="Примечание 2 3 2 3" xfId="7855"/>
    <cellStyle name="Примечание 2 3 2 4" xfId="7854"/>
    <cellStyle name="Примечание 2 3 2 5" xfId="7853"/>
    <cellStyle name="Примечание 2 3 2 6" xfId="7852"/>
    <cellStyle name="Примечание 2 3 3" xfId="7851"/>
    <cellStyle name="Примечание 2 3 4" xfId="7850"/>
    <cellStyle name="Примечание 2 3 5" xfId="7849"/>
    <cellStyle name="Примечание 2 3 6" xfId="7848"/>
    <cellStyle name="Примечание 2 3 7" xfId="7847"/>
    <cellStyle name="Примечание 2 3 8" xfId="7846"/>
    <cellStyle name="Примечание 2 3 9" xfId="7845"/>
    <cellStyle name="Примечание 2 4" xfId="7844"/>
    <cellStyle name="Примечание 2 4 2" xfId="7843"/>
    <cellStyle name="Примечание 2 4 3" xfId="7842"/>
    <cellStyle name="Примечание 2 4 4" xfId="7841"/>
    <cellStyle name="Примечание 2 4 5" xfId="7840"/>
    <cellStyle name="Примечание 2 4 6" xfId="7839"/>
    <cellStyle name="Примечание 2 5" xfId="7838"/>
    <cellStyle name="Примечание 2 6" xfId="7837"/>
    <cellStyle name="Примечание 2 7" xfId="7836"/>
    <cellStyle name="Примечание 2 8" xfId="7835"/>
    <cellStyle name="Примечание 2 9" xfId="7834"/>
    <cellStyle name="Примечание 20" xfId="7833"/>
    <cellStyle name="Примечание 20 2" xfId="7832"/>
    <cellStyle name="Примечание 20 2 2" xfId="7831"/>
    <cellStyle name="Примечание 20 2 3" xfId="7830"/>
    <cellStyle name="Примечание 20 2 4" xfId="7829"/>
    <cellStyle name="Примечание 20 2 5" xfId="7828"/>
    <cellStyle name="Примечание 20 2 6" xfId="7827"/>
    <cellStyle name="Примечание 20 3" xfId="7826"/>
    <cellStyle name="Примечание 20 4" xfId="7825"/>
    <cellStyle name="Примечание 20 5" xfId="7824"/>
    <cellStyle name="Примечание 20 6" xfId="7823"/>
    <cellStyle name="Примечание 20 7" xfId="7822"/>
    <cellStyle name="Примечание 20 8" xfId="7821"/>
    <cellStyle name="Примечание 21" xfId="7820"/>
    <cellStyle name="Примечание 21 2" xfId="7819"/>
    <cellStyle name="Примечание 21 2 2" xfId="7818"/>
    <cellStyle name="Примечание 21 2 3" xfId="7817"/>
    <cellStyle name="Примечание 21 2 4" xfId="7816"/>
    <cellStyle name="Примечание 21 2 5" xfId="7815"/>
    <cellStyle name="Примечание 21 2 6" xfId="7814"/>
    <cellStyle name="Примечание 21 3" xfId="7813"/>
    <cellStyle name="Примечание 21 4" xfId="7812"/>
    <cellStyle name="Примечание 21 5" xfId="7811"/>
    <cellStyle name="Примечание 21 6" xfId="7810"/>
    <cellStyle name="Примечание 21 7" xfId="7809"/>
    <cellStyle name="Примечание 21 8" xfId="7808"/>
    <cellStyle name="Примечание 22" xfId="7807"/>
    <cellStyle name="Примечание 22 2" xfId="7806"/>
    <cellStyle name="Примечание 22 2 2" xfId="7805"/>
    <cellStyle name="Примечание 22 2 3" xfId="7804"/>
    <cellStyle name="Примечание 22 2 4" xfId="7803"/>
    <cellStyle name="Примечание 22 2 5" xfId="7802"/>
    <cellStyle name="Примечание 22 2 6" xfId="7801"/>
    <cellStyle name="Примечание 22 3" xfId="7800"/>
    <cellStyle name="Примечание 22 4" xfId="7799"/>
    <cellStyle name="Примечание 22 5" xfId="7798"/>
    <cellStyle name="Примечание 22 6" xfId="7797"/>
    <cellStyle name="Примечание 22 7" xfId="7796"/>
    <cellStyle name="Примечание 22 8" xfId="7795"/>
    <cellStyle name="Примечание 23" xfId="7794"/>
    <cellStyle name="Примечание 23 2" xfId="7793"/>
    <cellStyle name="Примечание 23 2 2" xfId="7792"/>
    <cellStyle name="Примечание 23 2 3" xfId="7791"/>
    <cellStyle name="Примечание 23 2 4" xfId="7790"/>
    <cellStyle name="Примечание 23 2 5" xfId="7789"/>
    <cellStyle name="Примечание 23 2 6" xfId="7788"/>
    <cellStyle name="Примечание 23 3" xfId="7787"/>
    <cellStyle name="Примечание 23 4" xfId="7786"/>
    <cellStyle name="Примечание 23 5" xfId="7785"/>
    <cellStyle name="Примечание 23 6" xfId="7784"/>
    <cellStyle name="Примечание 23 7" xfId="7783"/>
    <cellStyle name="Примечание 23 8" xfId="7782"/>
    <cellStyle name="Примечание 24" xfId="7781"/>
    <cellStyle name="Примечание 24 2" xfId="7780"/>
    <cellStyle name="Примечание 24 2 2" xfId="7779"/>
    <cellStyle name="Примечание 24 2 3" xfId="7778"/>
    <cellStyle name="Примечание 24 2 4" xfId="7777"/>
    <cellStyle name="Примечание 24 2 5" xfId="7776"/>
    <cellStyle name="Примечание 24 2 6" xfId="7775"/>
    <cellStyle name="Примечание 24 3" xfId="7774"/>
    <cellStyle name="Примечание 24 4" xfId="7773"/>
    <cellStyle name="Примечание 24 5" xfId="7772"/>
    <cellStyle name="Примечание 24 6" xfId="7771"/>
    <cellStyle name="Примечание 24 7" xfId="7770"/>
    <cellStyle name="Примечание 24 8" xfId="7769"/>
    <cellStyle name="Примечание 25" xfId="7768"/>
    <cellStyle name="Примечание 25 2" xfId="7767"/>
    <cellStyle name="Примечание 25 2 2" xfId="7766"/>
    <cellStyle name="Примечание 25 2 3" xfId="7765"/>
    <cellStyle name="Примечание 25 2 4" xfId="7764"/>
    <cellStyle name="Примечание 25 2 5" xfId="7763"/>
    <cellStyle name="Примечание 25 2 6" xfId="7762"/>
    <cellStyle name="Примечание 25 3" xfId="7761"/>
    <cellStyle name="Примечание 25 4" xfId="7760"/>
    <cellStyle name="Примечание 25 5" xfId="7759"/>
    <cellStyle name="Примечание 25 6" xfId="7758"/>
    <cellStyle name="Примечание 25 7" xfId="7757"/>
    <cellStyle name="Примечание 25 8" xfId="7756"/>
    <cellStyle name="Примечание 26" xfId="7755"/>
    <cellStyle name="Примечание 26 2" xfId="7754"/>
    <cellStyle name="Примечание 26 2 2" xfId="7753"/>
    <cellStyle name="Примечание 26 2 3" xfId="7752"/>
    <cellStyle name="Примечание 26 2 4" xfId="7751"/>
    <cellStyle name="Примечание 26 2 5" xfId="7750"/>
    <cellStyle name="Примечание 26 2 6" xfId="7749"/>
    <cellStyle name="Примечание 26 3" xfId="7748"/>
    <cellStyle name="Примечание 26 4" xfId="7747"/>
    <cellStyle name="Примечание 26 5" xfId="7746"/>
    <cellStyle name="Примечание 26 6" xfId="7745"/>
    <cellStyle name="Примечание 26 7" xfId="7744"/>
    <cellStyle name="Примечание 26 8" xfId="7743"/>
    <cellStyle name="Примечание 27" xfId="7742"/>
    <cellStyle name="Примечание 27 2" xfId="7741"/>
    <cellStyle name="Примечание 27 2 2" xfId="7740"/>
    <cellStyle name="Примечание 27 2 3" xfId="7739"/>
    <cellStyle name="Примечание 27 2 4" xfId="7738"/>
    <cellStyle name="Примечание 27 2 5" xfId="7737"/>
    <cellStyle name="Примечание 27 2 6" xfId="7736"/>
    <cellStyle name="Примечание 27 3" xfId="7735"/>
    <cellStyle name="Примечание 27 4" xfId="7734"/>
    <cellStyle name="Примечание 27 5" xfId="7733"/>
    <cellStyle name="Примечание 27 6" xfId="7732"/>
    <cellStyle name="Примечание 27 7" xfId="7731"/>
    <cellStyle name="Примечание 27 8" xfId="7730"/>
    <cellStyle name="Примечание 28" xfId="7729"/>
    <cellStyle name="Примечание 28 2" xfId="7728"/>
    <cellStyle name="Примечание 28 2 2" xfId="7727"/>
    <cellStyle name="Примечание 28 2 3" xfId="7726"/>
    <cellStyle name="Примечание 28 2 4" xfId="7725"/>
    <cellStyle name="Примечание 28 2 5" xfId="7724"/>
    <cellStyle name="Примечание 28 2 6" xfId="7723"/>
    <cellStyle name="Примечание 28 3" xfId="7722"/>
    <cellStyle name="Примечание 28 4" xfId="7721"/>
    <cellStyle name="Примечание 28 5" xfId="7720"/>
    <cellStyle name="Примечание 28 6" xfId="7719"/>
    <cellStyle name="Примечание 28 7" xfId="7718"/>
    <cellStyle name="Примечание 28 8" xfId="7717"/>
    <cellStyle name="Примечание 29" xfId="7716"/>
    <cellStyle name="Примечание 29 2" xfId="7715"/>
    <cellStyle name="Примечание 29 2 2" xfId="7714"/>
    <cellStyle name="Примечание 29 2 3" xfId="7713"/>
    <cellStyle name="Примечание 29 2 4" xfId="7712"/>
    <cellStyle name="Примечание 29 2 5" xfId="7711"/>
    <cellStyle name="Примечание 29 2 6" xfId="7710"/>
    <cellStyle name="Примечание 29 3" xfId="7709"/>
    <cellStyle name="Примечание 29 4" xfId="7708"/>
    <cellStyle name="Примечание 29 5" xfId="7707"/>
    <cellStyle name="Примечание 29 6" xfId="7706"/>
    <cellStyle name="Примечание 29 7" xfId="7705"/>
    <cellStyle name="Примечание 29 8" xfId="7704"/>
    <cellStyle name="Примечание 3" xfId="7703"/>
    <cellStyle name="Примечание 3 10" xfId="7702"/>
    <cellStyle name="Примечание 3 2" xfId="7701"/>
    <cellStyle name="Примечание 3 2 2" xfId="7700"/>
    <cellStyle name="Примечание 3 2 2 2" xfId="7699"/>
    <cellStyle name="Примечание 3 2 2 3" xfId="7698"/>
    <cellStyle name="Примечание 3 2 2 4" xfId="7697"/>
    <cellStyle name="Примечание 3 2 2 5" xfId="7696"/>
    <cellStyle name="Примечание 3 2 2 6" xfId="7695"/>
    <cellStyle name="Примечание 3 2 3" xfId="7694"/>
    <cellStyle name="Примечание 3 2 4" xfId="7693"/>
    <cellStyle name="Примечание 3 2 5" xfId="7692"/>
    <cellStyle name="Примечание 3 2 6" xfId="7691"/>
    <cellStyle name="Примечание 3 2 7" xfId="7690"/>
    <cellStyle name="Примечание 3 2 8" xfId="7689"/>
    <cellStyle name="Примечание 3 3" xfId="7688"/>
    <cellStyle name="Примечание 3 3 2" xfId="7687"/>
    <cellStyle name="Примечание 3 3 2 2" xfId="7686"/>
    <cellStyle name="Примечание 3 3 2 3" xfId="7685"/>
    <cellStyle name="Примечание 3 3 2 4" xfId="7684"/>
    <cellStyle name="Примечание 3 3 2 5" xfId="7683"/>
    <cellStyle name="Примечание 3 3 2 6" xfId="7682"/>
    <cellStyle name="Примечание 3 3 3" xfId="7681"/>
    <cellStyle name="Примечание 3 3 4" xfId="7680"/>
    <cellStyle name="Примечание 3 3 5" xfId="7679"/>
    <cellStyle name="Примечание 3 3 6" xfId="7678"/>
    <cellStyle name="Примечание 3 3 7" xfId="7677"/>
    <cellStyle name="Примечание 3 3 8" xfId="7676"/>
    <cellStyle name="Примечание 3 4" xfId="7675"/>
    <cellStyle name="Примечание 3 4 2" xfId="7674"/>
    <cellStyle name="Примечание 3 4 3" xfId="7673"/>
    <cellStyle name="Примечание 3 4 4" xfId="7672"/>
    <cellStyle name="Примечание 3 4 5" xfId="7671"/>
    <cellStyle name="Примечание 3 4 6" xfId="7670"/>
    <cellStyle name="Примечание 3 5" xfId="7669"/>
    <cellStyle name="Примечание 3 6" xfId="7668"/>
    <cellStyle name="Примечание 3 7" xfId="7667"/>
    <cellStyle name="Примечание 3 8" xfId="7666"/>
    <cellStyle name="Примечание 3 9" xfId="7665"/>
    <cellStyle name="Примечание 30" xfId="7664"/>
    <cellStyle name="Примечание 30 2" xfId="7663"/>
    <cellStyle name="Примечание 30 2 2" xfId="7662"/>
    <cellStyle name="Примечание 30 2 3" xfId="7661"/>
    <cellStyle name="Примечание 30 2 4" xfId="7660"/>
    <cellStyle name="Примечание 30 2 5" xfId="7659"/>
    <cellStyle name="Примечание 30 2 6" xfId="7658"/>
    <cellStyle name="Примечание 30 3" xfId="7657"/>
    <cellStyle name="Примечание 30 4" xfId="7656"/>
    <cellStyle name="Примечание 30 5" xfId="7655"/>
    <cellStyle name="Примечание 30 6" xfId="7654"/>
    <cellStyle name="Примечание 30 7" xfId="7653"/>
    <cellStyle name="Примечание 30 8" xfId="7652"/>
    <cellStyle name="Примечание 31" xfId="7651"/>
    <cellStyle name="Примечание 31 2" xfId="7650"/>
    <cellStyle name="Примечание 31 2 2" xfId="7649"/>
    <cellStyle name="Примечание 31 2 3" xfId="7648"/>
    <cellStyle name="Примечание 31 2 4" xfId="7647"/>
    <cellStyle name="Примечание 31 2 5" xfId="7646"/>
    <cellStyle name="Примечание 31 2 6" xfId="7645"/>
    <cellStyle name="Примечание 31 3" xfId="7644"/>
    <cellStyle name="Примечание 31 4" xfId="7643"/>
    <cellStyle name="Примечание 31 5" xfId="7642"/>
    <cellStyle name="Примечание 31 6" xfId="7641"/>
    <cellStyle name="Примечание 31 7" xfId="7640"/>
    <cellStyle name="Примечание 31 8" xfId="7639"/>
    <cellStyle name="Примечание 32" xfId="7638"/>
    <cellStyle name="Примечание 32 2" xfId="7637"/>
    <cellStyle name="Примечание 32 2 2" xfId="7636"/>
    <cellStyle name="Примечание 32 2 3" xfId="7635"/>
    <cellStyle name="Примечание 32 2 4" xfId="7634"/>
    <cellStyle name="Примечание 32 2 5" xfId="7633"/>
    <cellStyle name="Примечание 32 2 6" xfId="7632"/>
    <cellStyle name="Примечание 32 3" xfId="7631"/>
    <cellStyle name="Примечание 32 4" xfId="7630"/>
    <cellStyle name="Примечание 32 5" xfId="7629"/>
    <cellStyle name="Примечание 32 6" xfId="7628"/>
    <cellStyle name="Примечание 32 7" xfId="7627"/>
    <cellStyle name="Примечание 32 8" xfId="7626"/>
    <cellStyle name="Примечание 33" xfId="7625"/>
    <cellStyle name="Примечание 33 2" xfId="7624"/>
    <cellStyle name="Примечание 33 2 2" xfId="7623"/>
    <cellStyle name="Примечание 33 2 3" xfId="7622"/>
    <cellStyle name="Примечание 33 2 4" xfId="7621"/>
    <cellStyle name="Примечание 33 2 5" xfId="7620"/>
    <cellStyle name="Примечание 33 2 6" xfId="7619"/>
    <cellStyle name="Примечание 33 3" xfId="7618"/>
    <cellStyle name="Примечание 33 4" xfId="7617"/>
    <cellStyle name="Примечание 33 5" xfId="7616"/>
    <cellStyle name="Примечание 33 6" xfId="7615"/>
    <cellStyle name="Примечание 33 7" xfId="7614"/>
    <cellStyle name="Примечание 33 8" xfId="7613"/>
    <cellStyle name="Примечание 34" xfId="7612"/>
    <cellStyle name="Примечание 34 2" xfId="7611"/>
    <cellStyle name="Примечание 34 2 2" xfId="7610"/>
    <cellStyle name="Примечание 34 2 3" xfId="7609"/>
    <cellStyle name="Примечание 34 2 4" xfId="7608"/>
    <cellStyle name="Примечание 34 2 5" xfId="7607"/>
    <cellStyle name="Примечание 34 2 6" xfId="7606"/>
    <cellStyle name="Примечание 34 3" xfId="7605"/>
    <cellStyle name="Примечание 34 4" xfId="7604"/>
    <cellStyle name="Примечание 34 5" xfId="7603"/>
    <cellStyle name="Примечание 34 6" xfId="7602"/>
    <cellStyle name="Примечание 34 7" xfId="7601"/>
    <cellStyle name="Примечание 34 8" xfId="7600"/>
    <cellStyle name="Примечание 35" xfId="7599"/>
    <cellStyle name="Примечание 35 2" xfId="7598"/>
    <cellStyle name="Примечание 35 2 2" xfId="7597"/>
    <cellStyle name="Примечание 35 2 3" xfId="7596"/>
    <cellStyle name="Примечание 35 2 4" xfId="7595"/>
    <cellStyle name="Примечание 35 2 5" xfId="7594"/>
    <cellStyle name="Примечание 35 2 6" xfId="7593"/>
    <cellStyle name="Примечание 35 3" xfId="7592"/>
    <cellStyle name="Примечание 35 4" xfId="7591"/>
    <cellStyle name="Примечание 35 5" xfId="7590"/>
    <cellStyle name="Примечание 35 6" xfId="7589"/>
    <cellStyle name="Примечание 35 7" xfId="7588"/>
    <cellStyle name="Примечание 35 8" xfId="7587"/>
    <cellStyle name="Примечание 36" xfId="7586"/>
    <cellStyle name="Примечание 36 2" xfId="7585"/>
    <cellStyle name="Примечание 36 2 2" xfId="7584"/>
    <cellStyle name="Примечание 36 2 3" xfId="7583"/>
    <cellStyle name="Примечание 36 2 4" xfId="7582"/>
    <cellStyle name="Примечание 36 2 5" xfId="7581"/>
    <cellStyle name="Примечание 36 2 6" xfId="7580"/>
    <cellStyle name="Примечание 36 3" xfId="7579"/>
    <cellStyle name="Примечание 36 4" xfId="7578"/>
    <cellStyle name="Примечание 36 5" xfId="7577"/>
    <cellStyle name="Примечание 36 6" xfId="7576"/>
    <cellStyle name="Примечание 36 7" xfId="7575"/>
    <cellStyle name="Примечание 36 8" xfId="7574"/>
    <cellStyle name="Примечание 37" xfId="7573"/>
    <cellStyle name="Примечание 37 2" xfId="7572"/>
    <cellStyle name="Примечание 37 2 2" xfId="7571"/>
    <cellStyle name="Примечание 37 2 3" xfId="7570"/>
    <cellStyle name="Примечание 37 2 4" xfId="7569"/>
    <cellStyle name="Примечание 37 2 5" xfId="7568"/>
    <cellStyle name="Примечание 37 2 6" xfId="7567"/>
    <cellStyle name="Примечание 37 3" xfId="7566"/>
    <cellStyle name="Примечание 37 4" xfId="7565"/>
    <cellStyle name="Примечание 37 5" xfId="7564"/>
    <cellStyle name="Примечание 37 6" xfId="7563"/>
    <cellStyle name="Примечание 37 7" xfId="7562"/>
    <cellStyle name="Примечание 37 8" xfId="7561"/>
    <cellStyle name="Примечание 38" xfId="7560"/>
    <cellStyle name="Примечание 38 2" xfId="7559"/>
    <cellStyle name="Примечание 38 2 2" xfId="7558"/>
    <cellStyle name="Примечание 38 2 3" xfId="7557"/>
    <cellStyle name="Примечание 38 2 4" xfId="7556"/>
    <cellStyle name="Примечание 38 2 5" xfId="7555"/>
    <cellStyle name="Примечание 38 2 6" xfId="7554"/>
    <cellStyle name="Примечание 38 3" xfId="7553"/>
    <cellStyle name="Примечание 38 4" xfId="7552"/>
    <cellStyle name="Примечание 38 5" xfId="7551"/>
    <cellStyle name="Примечание 38 6" xfId="7550"/>
    <cellStyle name="Примечание 38 7" xfId="7549"/>
    <cellStyle name="Примечание 38 8" xfId="7548"/>
    <cellStyle name="Примечание 39" xfId="7547"/>
    <cellStyle name="Примечание 39 2" xfId="7546"/>
    <cellStyle name="Примечание 39 2 2" xfId="7545"/>
    <cellStyle name="Примечание 39 2 3" xfId="7544"/>
    <cellStyle name="Примечание 39 2 4" xfId="7543"/>
    <cellStyle name="Примечание 39 2 5" xfId="7542"/>
    <cellStyle name="Примечание 39 2 6" xfId="7541"/>
    <cellStyle name="Примечание 39 3" xfId="7540"/>
    <cellStyle name="Примечание 39 4" xfId="7539"/>
    <cellStyle name="Примечание 39 5" xfId="7538"/>
    <cellStyle name="Примечание 39 6" xfId="7537"/>
    <cellStyle name="Примечание 39 7" xfId="7536"/>
    <cellStyle name="Примечание 39 8" xfId="7535"/>
    <cellStyle name="Примечание 4" xfId="7534"/>
    <cellStyle name="Примечание 4 10" xfId="7533"/>
    <cellStyle name="Примечание 4 2" xfId="7532"/>
    <cellStyle name="Примечание 4 2 2" xfId="7531"/>
    <cellStyle name="Примечание 4 2 2 2" xfId="7530"/>
    <cellStyle name="Примечание 4 2 2 3" xfId="7529"/>
    <cellStyle name="Примечание 4 2 2 4" xfId="7528"/>
    <cellStyle name="Примечание 4 2 2 5" xfId="7527"/>
    <cellStyle name="Примечание 4 2 2 6" xfId="7526"/>
    <cellStyle name="Примечание 4 2 3" xfId="7525"/>
    <cellStyle name="Примечание 4 2 4" xfId="7524"/>
    <cellStyle name="Примечание 4 2 5" xfId="7523"/>
    <cellStyle name="Примечание 4 2 6" xfId="7522"/>
    <cellStyle name="Примечание 4 2 7" xfId="7521"/>
    <cellStyle name="Примечание 4 2 8" xfId="7520"/>
    <cellStyle name="Примечание 4 3" xfId="7519"/>
    <cellStyle name="Примечание 4 3 2" xfId="7518"/>
    <cellStyle name="Примечание 4 3 2 2" xfId="7517"/>
    <cellStyle name="Примечание 4 3 2 3" xfId="7516"/>
    <cellStyle name="Примечание 4 3 2 4" xfId="7515"/>
    <cellStyle name="Примечание 4 3 2 5" xfId="7514"/>
    <cellStyle name="Примечание 4 3 2 6" xfId="7513"/>
    <cellStyle name="Примечание 4 3 3" xfId="7512"/>
    <cellStyle name="Примечание 4 3 4" xfId="7511"/>
    <cellStyle name="Примечание 4 3 5" xfId="7510"/>
    <cellStyle name="Примечание 4 3 6" xfId="7509"/>
    <cellStyle name="Примечание 4 3 7" xfId="7508"/>
    <cellStyle name="Примечание 4 3 8" xfId="7507"/>
    <cellStyle name="Примечание 4 4" xfId="7506"/>
    <cellStyle name="Примечание 4 4 2" xfId="7505"/>
    <cellStyle name="Примечание 4 4 3" xfId="7504"/>
    <cellStyle name="Примечание 4 4 4" xfId="7503"/>
    <cellStyle name="Примечание 4 4 5" xfId="7502"/>
    <cellStyle name="Примечание 4 4 6" xfId="7501"/>
    <cellStyle name="Примечание 4 5" xfId="7500"/>
    <cellStyle name="Примечание 4 6" xfId="7499"/>
    <cellStyle name="Примечание 4 7" xfId="7498"/>
    <cellStyle name="Примечание 4 8" xfId="7497"/>
    <cellStyle name="Примечание 4 9" xfId="7496"/>
    <cellStyle name="Примечание 40" xfId="7495"/>
    <cellStyle name="Примечание 40 2" xfId="7494"/>
    <cellStyle name="Примечание 40 2 2" xfId="7493"/>
    <cellStyle name="Примечание 40 2 3" xfId="7492"/>
    <cellStyle name="Примечание 40 2 4" xfId="7491"/>
    <cellStyle name="Примечание 40 2 5" xfId="7490"/>
    <cellStyle name="Примечание 40 2 6" xfId="7489"/>
    <cellStyle name="Примечание 40 3" xfId="7488"/>
    <cellStyle name="Примечание 40 4" xfId="7487"/>
    <cellStyle name="Примечание 40 5" xfId="7486"/>
    <cellStyle name="Примечание 40 6" xfId="7485"/>
    <cellStyle name="Примечание 40 7" xfId="7484"/>
    <cellStyle name="Примечание 40 8" xfId="7483"/>
    <cellStyle name="Примечание 41" xfId="7482"/>
    <cellStyle name="Примечание 41 2" xfId="7481"/>
    <cellStyle name="Примечание 41 2 2" xfId="7480"/>
    <cellStyle name="Примечание 41 2 3" xfId="7479"/>
    <cellStyle name="Примечание 41 2 4" xfId="7478"/>
    <cellStyle name="Примечание 41 2 5" xfId="7477"/>
    <cellStyle name="Примечание 41 2 6" xfId="7476"/>
    <cellStyle name="Примечание 41 3" xfId="7475"/>
    <cellStyle name="Примечание 41 4" xfId="7474"/>
    <cellStyle name="Примечание 41 5" xfId="7473"/>
    <cellStyle name="Примечание 41 6" xfId="7472"/>
    <cellStyle name="Примечание 41 7" xfId="7471"/>
    <cellStyle name="Примечание 41 8" xfId="7470"/>
    <cellStyle name="Примечание 42" xfId="7469"/>
    <cellStyle name="Примечание 42 2" xfId="7468"/>
    <cellStyle name="Примечание 42 2 2" xfId="7467"/>
    <cellStyle name="Примечание 42 2 3" xfId="7466"/>
    <cellStyle name="Примечание 42 2 4" xfId="7465"/>
    <cellStyle name="Примечание 42 2 5" xfId="7464"/>
    <cellStyle name="Примечание 42 2 6" xfId="7463"/>
    <cellStyle name="Примечание 42 3" xfId="7462"/>
    <cellStyle name="Примечание 42 4" xfId="7461"/>
    <cellStyle name="Примечание 42 5" xfId="7460"/>
    <cellStyle name="Примечание 42 6" xfId="7459"/>
    <cellStyle name="Примечание 42 7" xfId="7458"/>
    <cellStyle name="Примечание 42 8" xfId="7457"/>
    <cellStyle name="Примечание 43" xfId="7456"/>
    <cellStyle name="Примечание 43 2" xfId="7455"/>
    <cellStyle name="Примечание 43 2 2" xfId="7454"/>
    <cellStyle name="Примечание 43 2 3" xfId="7453"/>
    <cellStyle name="Примечание 43 2 4" xfId="7452"/>
    <cellStyle name="Примечание 43 2 5" xfId="7451"/>
    <cellStyle name="Примечание 43 2 6" xfId="7450"/>
    <cellStyle name="Примечание 43 3" xfId="7449"/>
    <cellStyle name="Примечание 43 4" xfId="7448"/>
    <cellStyle name="Примечание 43 5" xfId="7447"/>
    <cellStyle name="Примечание 43 6" xfId="7446"/>
    <cellStyle name="Примечание 43 7" xfId="7445"/>
    <cellStyle name="Примечание 43 8" xfId="7444"/>
    <cellStyle name="Примечание 44" xfId="7443"/>
    <cellStyle name="Примечание 44 2" xfId="7442"/>
    <cellStyle name="Примечание 44 2 2" xfId="7441"/>
    <cellStyle name="Примечание 44 2 3" xfId="7440"/>
    <cellStyle name="Примечание 44 2 4" xfId="7439"/>
    <cellStyle name="Примечание 44 2 5" xfId="7438"/>
    <cellStyle name="Примечание 44 2 6" xfId="7437"/>
    <cellStyle name="Примечание 44 3" xfId="7436"/>
    <cellStyle name="Примечание 44 4" xfId="7435"/>
    <cellStyle name="Примечание 44 5" xfId="7434"/>
    <cellStyle name="Примечание 44 6" xfId="7433"/>
    <cellStyle name="Примечание 44 7" xfId="7432"/>
    <cellStyle name="Примечание 44 8" xfId="7431"/>
    <cellStyle name="Примечание 45" xfId="7430"/>
    <cellStyle name="Примечание 45 2" xfId="7429"/>
    <cellStyle name="Примечание 45 2 2" xfId="7428"/>
    <cellStyle name="Примечание 45 2 3" xfId="7427"/>
    <cellStyle name="Примечание 45 2 4" xfId="7426"/>
    <cellStyle name="Примечание 45 2 5" xfId="7425"/>
    <cellStyle name="Примечание 45 2 6" xfId="7424"/>
    <cellStyle name="Примечание 45 3" xfId="7423"/>
    <cellStyle name="Примечание 45 4" xfId="7422"/>
    <cellStyle name="Примечание 45 5" xfId="7421"/>
    <cellStyle name="Примечание 45 6" xfId="7420"/>
    <cellStyle name="Примечание 45 7" xfId="7419"/>
    <cellStyle name="Примечание 45 8" xfId="7418"/>
    <cellStyle name="Примечание 46" xfId="7417"/>
    <cellStyle name="Примечание 46 2" xfId="7416"/>
    <cellStyle name="Примечание 46 2 2" xfId="7415"/>
    <cellStyle name="Примечание 46 2 3" xfId="7414"/>
    <cellStyle name="Примечание 46 2 4" xfId="7413"/>
    <cellStyle name="Примечание 46 2 5" xfId="7412"/>
    <cellStyle name="Примечание 46 2 6" xfId="7411"/>
    <cellStyle name="Примечание 46 3" xfId="7410"/>
    <cellStyle name="Примечание 46 4" xfId="7409"/>
    <cellStyle name="Примечание 46 5" xfId="7408"/>
    <cellStyle name="Примечание 46 6" xfId="7407"/>
    <cellStyle name="Примечание 46 7" xfId="7406"/>
    <cellStyle name="Примечание 46 8" xfId="7405"/>
    <cellStyle name="Примечание 47" xfId="7404"/>
    <cellStyle name="Примечание 47 2" xfId="7403"/>
    <cellStyle name="Примечание 47 2 2" xfId="7402"/>
    <cellStyle name="Примечание 47 2 3" xfId="7401"/>
    <cellStyle name="Примечание 47 2 4" xfId="7400"/>
    <cellStyle name="Примечание 47 2 5" xfId="7399"/>
    <cellStyle name="Примечание 47 2 6" xfId="7398"/>
    <cellStyle name="Примечание 47 3" xfId="7397"/>
    <cellStyle name="Примечание 47 4" xfId="7396"/>
    <cellStyle name="Примечание 47 5" xfId="7395"/>
    <cellStyle name="Примечание 47 6" xfId="7394"/>
    <cellStyle name="Примечание 47 7" xfId="7393"/>
    <cellStyle name="Примечание 47 8" xfId="7392"/>
    <cellStyle name="Примечание 48" xfId="7391"/>
    <cellStyle name="Примечание 48 2" xfId="7390"/>
    <cellStyle name="Примечание 48 2 2" xfId="7389"/>
    <cellStyle name="Примечание 48 2 3" xfId="7388"/>
    <cellStyle name="Примечание 48 2 4" xfId="7387"/>
    <cellStyle name="Примечание 48 2 5" xfId="7386"/>
    <cellStyle name="Примечание 48 2 6" xfId="7385"/>
    <cellStyle name="Примечание 48 3" xfId="7384"/>
    <cellStyle name="Примечание 48 4" xfId="7383"/>
    <cellStyle name="Примечание 48 5" xfId="7382"/>
    <cellStyle name="Примечание 48 6" xfId="7381"/>
    <cellStyle name="Примечание 48 7" xfId="7380"/>
    <cellStyle name="Примечание 48 8" xfId="7379"/>
    <cellStyle name="Примечание 49" xfId="7378"/>
    <cellStyle name="Примечание 49 2" xfId="7377"/>
    <cellStyle name="Примечание 49 2 2" xfId="7376"/>
    <cellStyle name="Примечание 49 2 3" xfId="7375"/>
    <cellStyle name="Примечание 49 2 4" xfId="7374"/>
    <cellStyle name="Примечание 49 2 5" xfId="7373"/>
    <cellStyle name="Примечание 49 2 6" xfId="7372"/>
    <cellStyle name="Примечание 49 3" xfId="7371"/>
    <cellStyle name="Примечание 49 4" xfId="7370"/>
    <cellStyle name="Примечание 49 5" xfId="7369"/>
    <cellStyle name="Примечание 49 6" xfId="7368"/>
    <cellStyle name="Примечание 49 7" xfId="7367"/>
    <cellStyle name="Примечание 49 8" xfId="7366"/>
    <cellStyle name="Примечание 5" xfId="7365"/>
    <cellStyle name="Примечание 5 10" xfId="7364"/>
    <cellStyle name="Примечание 5 2" xfId="7363"/>
    <cellStyle name="Примечание 5 2 2" xfId="7362"/>
    <cellStyle name="Примечание 5 2 2 2" xfId="7361"/>
    <cellStyle name="Примечание 5 2 2 3" xfId="7360"/>
    <cellStyle name="Примечание 5 2 2 4" xfId="7359"/>
    <cellStyle name="Примечание 5 2 2 5" xfId="7358"/>
    <cellStyle name="Примечание 5 2 2 6" xfId="7357"/>
    <cellStyle name="Примечание 5 2 3" xfId="7356"/>
    <cellStyle name="Примечание 5 2 4" xfId="7355"/>
    <cellStyle name="Примечание 5 2 5" xfId="7354"/>
    <cellStyle name="Примечание 5 2 6" xfId="7353"/>
    <cellStyle name="Примечание 5 2 7" xfId="7352"/>
    <cellStyle name="Примечание 5 2 8" xfId="7351"/>
    <cellStyle name="Примечание 5 3" xfId="7350"/>
    <cellStyle name="Примечание 5 3 2" xfId="7349"/>
    <cellStyle name="Примечание 5 3 2 2" xfId="7348"/>
    <cellStyle name="Примечание 5 3 2 3" xfId="7347"/>
    <cellStyle name="Примечание 5 3 2 4" xfId="7346"/>
    <cellStyle name="Примечание 5 3 2 5" xfId="7345"/>
    <cellStyle name="Примечание 5 3 2 6" xfId="7344"/>
    <cellStyle name="Примечание 5 3 3" xfId="7343"/>
    <cellStyle name="Примечание 5 3 4" xfId="7342"/>
    <cellStyle name="Примечание 5 3 5" xfId="7341"/>
    <cellStyle name="Примечание 5 3 6" xfId="7340"/>
    <cellStyle name="Примечание 5 3 7" xfId="7339"/>
    <cellStyle name="Примечание 5 3 8" xfId="7338"/>
    <cellStyle name="Примечание 5 4" xfId="7337"/>
    <cellStyle name="Примечание 5 4 2" xfId="7336"/>
    <cellStyle name="Примечание 5 4 3" xfId="7335"/>
    <cellStyle name="Примечание 5 4 4" xfId="7334"/>
    <cellStyle name="Примечание 5 4 5" xfId="7333"/>
    <cellStyle name="Примечание 5 4 6" xfId="7332"/>
    <cellStyle name="Примечание 5 5" xfId="7331"/>
    <cellStyle name="Примечание 5 6" xfId="7330"/>
    <cellStyle name="Примечание 5 7" xfId="7329"/>
    <cellStyle name="Примечание 5 8" xfId="7328"/>
    <cellStyle name="Примечание 5 9" xfId="7327"/>
    <cellStyle name="Примечание 50" xfId="7326"/>
    <cellStyle name="Примечание 50 2" xfId="7325"/>
    <cellStyle name="Примечание 50 2 2" xfId="7324"/>
    <cellStyle name="Примечание 50 2 3" xfId="7323"/>
    <cellStyle name="Примечание 50 2 4" xfId="7322"/>
    <cellStyle name="Примечание 50 2 5" xfId="7321"/>
    <cellStyle name="Примечание 50 2 6" xfId="7320"/>
    <cellStyle name="Примечание 50 3" xfId="7319"/>
    <cellStyle name="Примечание 50 4" xfId="7318"/>
    <cellStyle name="Примечание 50 5" xfId="7317"/>
    <cellStyle name="Примечание 50 6" xfId="7316"/>
    <cellStyle name="Примечание 50 7" xfId="7315"/>
    <cellStyle name="Примечание 50 8" xfId="7314"/>
    <cellStyle name="Примечание 51" xfId="7313"/>
    <cellStyle name="Примечание 51 2" xfId="7312"/>
    <cellStyle name="Примечание 51 2 2" xfId="7311"/>
    <cellStyle name="Примечание 51 2 3" xfId="7310"/>
    <cellStyle name="Примечание 51 2 4" xfId="7309"/>
    <cellStyle name="Примечание 51 2 5" xfId="7308"/>
    <cellStyle name="Примечание 51 2 6" xfId="7307"/>
    <cellStyle name="Примечание 51 3" xfId="7306"/>
    <cellStyle name="Примечание 51 4" xfId="7305"/>
    <cellStyle name="Примечание 51 5" xfId="7304"/>
    <cellStyle name="Примечание 51 6" xfId="7303"/>
    <cellStyle name="Примечание 51 7" xfId="7302"/>
    <cellStyle name="Примечание 51 8" xfId="7301"/>
    <cellStyle name="Примечание 52" xfId="7300"/>
    <cellStyle name="Примечание 52 2" xfId="7299"/>
    <cellStyle name="Примечание 52 2 2" xfId="7298"/>
    <cellStyle name="Примечание 52 2 3" xfId="7297"/>
    <cellStyle name="Примечание 52 2 4" xfId="7296"/>
    <cellStyle name="Примечание 52 2 5" xfId="7295"/>
    <cellStyle name="Примечание 52 2 6" xfId="7294"/>
    <cellStyle name="Примечание 52 3" xfId="7293"/>
    <cellStyle name="Примечание 52 4" xfId="7292"/>
    <cellStyle name="Примечание 52 5" xfId="7291"/>
    <cellStyle name="Примечание 52 6" xfId="7290"/>
    <cellStyle name="Примечание 52 7" xfId="7289"/>
    <cellStyle name="Примечание 52 8" xfId="7288"/>
    <cellStyle name="Примечание 53" xfId="7287"/>
    <cellStyle name="Примечание 53 2" xfId="7286"/>
    <cellStyle name="Примечание 53 2 2" xfId="7285"/>
    <cellStyle name="Примечание 53 2 3" xfId="7284"/>
    <cellStyle name="Примечание 53 2 4" xfId="7283"/>
    <cellStyle name="Примечание 53 2 5" xfId="7282"/>
    <cellStyle name="Примечание 53 2 6" xfId="7281"/>
    <cellStyle name="Примечание 53 3" xfId="7280"/>
    <cellStyle name="Примечание 53 4" xfId="7279"/>
    <cellStyle name="Примечание 53 5" xfId="7278"/>
    <cellStyle name="Примечание 53 6" xfId="7277"/>
    <cellStyle name="Примечание 53 7" xfId="7276"/>
    <cellStyle name="Примечание 53 8" xfId="7275"/>
    <cellStyle name="Примечание 54" xfId="7274"/>
    <cellStyle name="Примечание 54 2" xfId="7273"/>
    <cellStyle name="Примечание 54 2 2" xfId="7272"/>
    <cellStyle name="Примечание 54 2 3" xfId="7271"/>
    <cellStyle name="Примечание 54 2 4" xfId="7270"/>
    <cellStyle name="Примечание 54 2 5" xfId="7269"/>
    <cellStyle name="Примечание 54 2 6" xfId="7268"/>
    <cellStyle name="Примечание 54 3" xfId="7267"/>
    <cellStyle name="Примечание 54 4" xfId="7266"/>
    <cellStyle name="Примечание 54 5" xfId="7265"/>
    <cellStyle name="Примечание 54 6" xfId="7264"/>
    <cellStyle name="Примечание 54 7" xfId="7263"/>
    <cellStyle name="Примечание 54 8" xfId="7262"/>
    <cellStyle name="Примечание 55" xfId="7261"/>
    <cellStyle name="Примечание 55 2" xfId="7260"/>
    <cellStyle name="Примечание 55 2 2" xfId="7259"/>
    <cellStyle name="Примечание 55 2 3" xfId="7258"/>
    <cellStyle name="Примечание 55 2 4" xfId="7257"/>
    <cellStyle name="Примечание 55 2 5" xfId="7256"/>
    <cellStyle name="Примечание 55 2 6" xfId="7255"/>
    <cellStyle name="Примечание 55 3" xfId="7254"/>
    <cellStyle name="Примечание 55 4" xfId="7253"/>
    <cellStyle name="Примечание 55 5" xfId="7252"/>
    <cellStyle name="Примечание 55 6" xfId="7251"/>
    <cellStyle name="Примечание 55 7" xfId="7250"/>
    <cellStyle name="Примечание 55 8" xfId="7249"/>
    <cellStyle name="Примечание 56" xfId="7248"/>
    <cellStyle name="Примечание 56 2" xfId="7247"/>
    <cellStyle name="Примечание 56 2 2" xfId="7246"/>
    <cellStyle name="Примечание 56 2 3" xfId="7245"/>
    <cellStyle name="Примечание 56 2 4" xfId="7244"/>
    <cellStyle name="Примечание 56 2 5" xfId="7243"/>
    <cellStyle name="Примечание 56 2 6" xfId="7242"/>
    <cellStyle name="Примечание 56 3" xfId="7241"/>
    <cellStyle name="Примечание 56 4" xfId="7240"/>
    <cellStyle name="Примечание 56 5" xfId="7239"/>
    <cellStyle name="Примечание 56 6" xfId="7238"/>
    <cellStyle name="Примечание 56 7" xfId="7237"/>
    <cellStyle name="Примечание 56 8" xfId="7236"/>
    <cellStyle name="Примечание 57" xfId="7235"/>
    <cellStyle name="Примечание 57 2" xfId="7234"/>
    <cellStyle name="Примечание 57 2 2" xfId="7233"/>
    <cellStyle name="Примечание 57 2 3" xfId="7232"/>
    <cellStyle name="Примечание 57 2 4" xfId="7231"/>
    <cellStyle name="Примечание 57 2 5" xfId="7230"/>
    <cellStyle name="Примечание 57 2 6" xfId="7229"/>
    <cellStyle name="Примечание 57 3" xfId="7228"/>
    <cellStyle name="Примечание 57 4" xfId="7227"/>
    <cellStyle name="Примечание 57 5" xfId="7226"/>
    <cellStyle name="Примечание 57 6" xfId="7225"/>
    <cellStyle name="Примечание 57 7" xfId="7224"/>
    <cellStyle name="Примечание 57 8" xfId="7223"/>
    <cellStyle name="Примечание 58" xfId="7222"/>
    <cellStyle name="Примечание 58 2" xfId="7221"/>
    <cellStyle name="Примечание 58 2 2" xfId="7220"/>
    <cellStyle name="Примечание 58 2 3" xfId="7219"/>
    <cellStyle name="Примечание 58 2 4" xfId="7218"/>
    <cellStyle name="Примечание 58 2 5" xfId="7217"/>
    <cellStyle name="Примечание 58 2 6" xfId="7216"/>
    <cellStyle name="Примечание 58 3" xfId="7215"/>
    <cellStyle name="Примечание 58 4" xfId="7214"/>
    <cellStyle name="Примечание 58 5" xfId="7213"/>
    <cellStyle name="Примечание 58 6" xfId="7212"/>
    <cellStyle name="Примечание 58 7" xfId="7211"/>
    <cellStyle name="Примечание 58 8" xfId="7210"/>
    <cellStyle name="Примечание 59" xfId="7209"/>
    <cellStyle name="Примечание 59 2" xfId="7208"/>
    <cellStyle name="Примечание 59 2 2" xfId="7207"/>
    <cellStyle name="Примечание 59 2 3" xfId="7206"/>
    <cellStyle name="Примечание 59 2 4" xfId="7205"/>
    <cellStyle name="Примечание 59 2 5" xfId="7204"/>
    <cellStyle name="Примечание 59 2 6" xfId="7203"/>
    <cellStyle name="Примечание 59 3" xfId="7202"/>
    <cellStyle name="Примечание 59 4" xfId="7201"/>
    <cellStyle name="Примечание 59 5" xfId="7200"/>
    <cellStyle name="Примечание 59 6" xfId="7199"/>
    <cellStyle name="Примечание 59 7" xfId="7198"/>
    <cellStyle name="Примечание 59 8" xfId="7197"/>
    <cellStyle name="Примечание 6" xfId="7196"/>
    <cellStyle name="Примечание 6 10" xfId="7195"/>
    <cellStyle name="Примечание 6 2" xfId="7194"/>
    <cellStyle name="Примечание 6 2 2" xfId="7193"/>
    <cellStyle name="Примечание 6 2 2 2" xfId="7192"/>
    <cellStyle name="Примечание 6 2 2 3" xfId="7191"/>
    <cellStyle name="Примечание 6 2 2 4" xfId="7190"/>
    <cellStyle name="Примечание 6 2 2 5" xfId="7189"/>
    <cellStyle name="Примечание 6 2 2 6" xfId="7188"/>
    <cellStyle name="Примечание 6 2 3" xfId="7187"/>
    <cellStyle name="Примечание 6 2 4" xfId="7186"/>
    <cellStyle name="Примечание 6 2 5" xfId="7185"/>
    <cellStyle name="Примечание 6 2 6" xfId="7184"/>
    <cellStyle name="Примечание 6 2 7" xfId="7183"/>
    <cellStyle name="Примечание 6 2 8" xfId="7182"/>
    <cellStyle name="Примечание 6 3" xfId="7181"/>
    <cellStyle name="Примечание 6 3 2" xfId="7180"/>
    <cellStyle name="Примечание 6 3 2 2" xfId="7179"/>
    <cellStyle name="Примечание 6 3 2 3" xfId="7178"/>
    <cellStyle name="Примечание 6 3 2 4" xfId="7177"/>
    <cellStyle name="Примечание 6 3 2 5" xfId="7176"/>
    <cellStyle name="Примечание 6 3 2 6" xfId="7175"/>
    <cellStyle name="Примечание 6 3 3" xfId="7174"/>
    <cellStyle name="Примечание 6 3 4" xfId="7173"/>
    <cellStyle name="Примечание 6 3 5" xfId="7172"/>
    <cellStyle name="Примечание 6 3 6" xfId="7171"/>
    <cellStyle name="Примечание 6 3 7" xfId="7170"/>
    <cellStyle name="Примечание 6 3 8" xfId="7169"/>
    <cellStyle name="Примечание 6 4" xfId="7168"/>
    <cellStyle name="Примечание 6 4 2" xfId="7167"/>
    <cellStyle name="Примечание 6 4 3" xfId="7166"/>
    <cellStyle name="Примечание 6 4 4" xfId="7165"/>
    <cellStyle name="Примечание 6 4 5" xfId="7164"/>
    <cellStyle name="Примечание 6 4 6" xfId="7163"/>
    <cellStyle name="Примечание 6 5" xfId="7162"/>
    <cellStyle name="Примечание 6 6" xfId="7161"/>
    <cellStyle name="Примечание 6 7" xfId="7160"/>
    <cellStyle name="Примечание 6 8" xfId="7159"/>
    <cellStyle name="Примечание 6 9" xfId="7158"/>
    <cellStyle name="Примечание 60" xfId="7157"/>
    <cellStyle name="Примечание 60 2" xfId="7156"/>
    <cellStyle name="Примечание 60 2 2" xfId="7155"/>
    <cellStyle name="Примечание 60 2 3" xfId="7154"/>
    <cellStyle name="Примечание 60 2 4" xfId="7153"/>
    <cellStyle name="Примечание 60 2 5" xfId="7152"/>
    <cellStyle name="Примечание 60 2 6" xfId="7151"/>
    <cellStyle name="Примечание 60 3" xfId="7150"/>
    <cellStyle name="Примечание 60 4" xfId="7149"/>
    <cellStyle name="Примечание 60 5" xfId="7148"/>
    <cellStyle name="Примечание 60 6" xfId="7147"/>
    <cellStyle name="Примечание 60 7" xfId="7146"/>
    <cellStyle name="Примечание 60 8" xfId="7145"/>
    <cellStyle name="Примечание 61" xfId="7144"/>
    <cellStyle name="Примечание 61 2" xfId="7143"/>
    <cellStyle name="Примечание 61 2 2" xfId="7142"/>
    <cellStyle name="Примечание 61 2 3" xfId="7141"/>
    <cellStyle name="Примечание 61 2 4" xfId="7140"/>
    <cellStyle name="Примечание 61 2 5" xfId="7139"/>
    <cellStyle name="Примечание 61 2 6" xfId="7138"/>
    <cellStyle name="Примечание 61 3" xfId="7137"/>
    <cellStyle name="Примечание 61 4" xfId="7136"/>
    <cellStyle name="Примечание 61 5" xfId="7135"/>
    <cellStyle name="Примечание 61 6" xfId="7134"/>
    <cellStyle name="Примечание 61 7" xfId="7133"/>
    <cellStyle name="Примечание 61 8" xfId="7132"/>
    <cellStyle name="Примечание 62" xfId="7131"/>
    <cellStyle name="Примечание 62 2" xfId="7130"/>
    <cellStyle name="Примечание 62 2 2" xfId="7129"/>
    <cellStyle name="Примечание 62 2 3" xfId="7128"/>
    <cellStyle name="Примечание 62 2 4" xfId="7127"/>
    <cellStyle name="Примечание 62 2 5" xfId="7126"/>
    <cellStyle name="Примечание 62 2 6" xfId="7125"/>
    <cellStyle name="Примечание 62 3" xfId="7124"/>
    <cellStyle name="Примечание 62 4" xfId="7123"/>
    <cellStyle name="Примечание 62 5" xfId="7122"/>
    <cellStyle name="Примечание 62 6" xfId="7121"/>
    <cellStyle name="Примечание 62 7" xfId="7120"/>
    <cellStyle name="Примечание 62 8" xfId="7119"/>
    <cellStyle name="Примечание 63" xfId="7118"/>
    <cellStyle name="Примечание 63 2" xfId="7117"/>
    <cellStyle name="Примечание 63 2 2" xfId="7116"/>
    <cellStyle name="Примечание 63 2 3" xfId="7115"/>
    <cellStyle name="Примечание 63 2 4" xfId="7114"/>
    <cellStyle name="Примечание 63 2 5" xfId="7113"/>
    <cellStyle name="Примечание 63 2 6" xfId="7112"/>
    <cellStyle name="Примечание 63 3" xfId="7111"/>
    <cellStyle name="Примечание 63 4" xfId="7110"/>
    <cellStyle name="Примечание 63 5" xfId="7109"/>
    <cellStyle name="Примечание 63 6" xfId="7108"/>
    <cellStyle name="Примечание 63 7" xfId="7107"/>
    <cellStyle name="Примечание 63 8" xfId="7106"/>
    <cellStyle name="Примечание 64" xfId="7105"/>
    <cellStyle name="Примечание 64 2" xfId="7104"/>
    <cellStyle name="Примечание 64 2 2" xfId="7103"/>
    <cellStyle name="Примечание 64 2 3" xfId="7102"/>
    <cellStyle name="Примечание 64 2 4" xfId="7101"/>
    <cellStyle name="Примечание 64 2 5" xfId="7100"/>
    <cellStyle name="Примечание 64 2 6" xfId="7099"/>
    <cellStyle name="Примечание 64 3" xfId="7098"/>
    <cellStyle name="Примечание 64 4" xfId="7097"/>
    <cellStyle name="Примечание 64 5" xfId="7096"/>
    <cellStyle name="Примечание 64 6" xfId="7095"/>
    <cellStyle name="Примечание 64 7" xfId="7094"/>
    <cellStyle name="Примечание 64 8" xfId="7093"/>
    <cellStyle name="Примечание 65" xfId="7092"/>
    <cellStyle name="Примечание 65 2" xfId="7091"/>
    <cellStyle name="Примечание 65 2 2" xfId="7090"/>
    <cellStyle name="Примечание 65 2 3" xfId="7089"/>
    <cellStyle name="Примечание 65 2 4" xfId="7088"/>
    <cellStyle name="Примечание 65 2 5" xfId="7087"/>
    <cellStyle name="Примечание 65 2 6" xfId="7086"/>
    <cellStyle name="Примечание 65 3" xfId="7085"/>
    <cellStyle name="Примечание 65 4" xfId="7084"/>
    <cellStyle name="Примечание 65 5" xfId="7083"/>
    <cellStyle name="Примечание 65 6" xfId="7082"/>
    <cellStyle name="Примечание 65 7" xfId="7081"/>
    <cellStyle name="Примечание 65 8" xfId="7080"/>
    <cellStyle name="Примечание 66" xfId="7079"/>
    <cellStyle name="Примечание 66 2" xfId="7078"/>
    <cellStyle name="Примечание 66 2 2" xfId="7077"/>
    <cellStyle name="Примечание 66 2 3" xfId="7076"/>
    <cellStyle name="Примечание 66 2 4" xfId="7075"/>
    <cellStyle name="Примечание 66 2 5" xfId="7074"/>
    <cellStyle name="Примечание 66 2 6" xfId="7073"/>
    <cellStyle name="Примечание 66 3" xfId="7072"/>
    <cellStyle name="Примечание 66 4" xfId="7071"/>
    <cellStyle name="Примечание 66 5" xfId="7070"/>
    <cellStyle name="Примечание 66 6" xfId="7069"/>
    <cellStyle name="Примечание 66 7" xfId="7068"/>
    <cellStyle name="Примечание 66 8" xfId="7067"/>
    <cellStyle name="Примечание 67" xfId="7066"/>
    <cellStyle name="Примечание 67 2" xfId="7065"/>
    <cellStyle name="Примечание 67 2 2" xfId="7064"/>
    <cellStyle name="Примечание 67 2 3" xfId="7063"/>
    <cellStyle name="Примечание 67 2 4" xfId="7062"/>
    <cellStyle name="Примечание 67 2 5" xfId="7061"/>
    <cellStyle name="Примечание 67 2 6" xfId="7060"/>
    <cellStyle name="Примечание 67 3" xfId="7059"/>
    <cellStyle name="Примечание 67 4" xfId="7058"/>
    <cellStyle name="Примечание 67 5" xfId="7057"/>
    <cellStyle name="Примечание 67 6" xfId="7056"/>
    <cellStyle name="Примечание 67 7" xfId="7055"/>
    <cellStyle name="Примечание 67 8" xfId="7054"/>
    <cellStyle name="Примечание 68" xfId="7053"/>
    <cellStyle name="Примечание 68 2" xfId="7052"/>
    <cellStyle name="Примечание 68 2 2" xfId="7051"/>
    <cellStyle name="Примечание 68 2 3" xfId="7050"/>
    <cellStyle name="Примечание 68 2 4" xfId="7049"/>
    <cellStyle name="Примечание 68 2 5" xfId="7048"/>
    <cellStyle name="Примечание 68 2 6" xfId="7047"/>
    <cellStyle name="Примечание 68 3" xfId="7046"/>
    <cellStyle name="Примечание 68 4" xfId="7045"/>
    <cellStyle name="Примечание 68 5" xfId="7044"/>
    <cellStyle name="Примечание 68 6" xfId="7043"/>
    <cellStyle name="Примечание 68 7" xfId="7042"/>
    <cellStyle name="Примечание 68 8" xfId="7041"/>
    <cellStyle name="Примечание 69" xfId="7040"/>
    <cellStyle name="Примечание 69 2" xfId="7039"/>
    <cellStyle name="Примечание 69 2 2" xfId="7038"/>
    <cellStyle name="Примечание 69 2 3" xfId="7037"/>
    <cellStyle name="Примечание 69 2 4" xfId="7036"/>
    <cellStyle name="Примечание 69 2 5" xfId="7035"/>
    <cellStyle name="Примечание 69 2 6" xfId="7034"/>
    <cellStyle name="Примечание 69 3" xfId="7033"/>
    <cellStyle name="Примечание 69 4" xfId="7032"/>
    <cellStyle name="Примечание 69 5" xfId="7031"/>
    <cellStyle name="Примечание 69 6" xfId="7030"/>
    <cellStyle name="Примечание 69 7" xfId="7029"/>
    <cellStyle name="Примечание 69 8" xfId="7028"/>
    <cellStyle name="Примечание 7" xfId="7027"/>
    <cellStyle name="Примечание 7 10" xfId="7026"/>
    <cellStyle name="Примечание 7 2" xfId="7025"/>
    <cellStyle name="Примечание 7 2 2" xfId="7024"/>
    <cellStyle name="Примечание 7 2 2 2" xfId="7023"/>
    <cellStyle name="Примечание 7 2 2 3" xfId="7022"/>
    <cellStyle name="Примечание 7 2 2 4" xfId="7021"/>
    <cellStyle name="Примечание 7 2 2 5" xfId="7020"/>
    <cellStyle name="Примечание 7 2 2 6" xfId="7019"/>
    <cellStyle name="Примечание 7 2 3" xfId="7018"/>
    <cellStyle name="Примечание 7 2 4" xfId="7017"/>
    <cellStyle name="Примечание 7 2 5" xfId="7016"/>
    <cellStyle name="Примечание 7 2 6" xfId="7015"/>
    <cellStyle name="Примечание 7 2 7" xfId="7014"/>
    <cellStyle name="Примечание 7 2 8" xfId="7013"/>
    <cellStyle name="Примечание 7 3" xfId="7012"/>
    <cellStyle name="Примечание 7 3 2" xfId="7011"/>
    <cellStyle name="Примечание 7 3 2 2" xfId="7010"/>
    <cellStyle name="Примечание 7 3 2 3" xfId="7009"/>
    <cellStyle name="Примечание 7 3 2 4" xfId="7008"/>
    <cellStyle name="Примечание 7 3 2 5" xfId="7007"/>
    <cellStyle name="Примечание 7 3 2 6" xfId="7006"/>
    <cellStyle name="Примечание 7 3 3" xfId="7005"/>
    <cellStyle name="Примечание 7 3 4" xfId="7004"/>
    <cellStyle name="Примечание 7 3 5" xfId="7003"/>
    <cellStyle name="Примечание 7 3 6" xfId="7002"/>
    <cellStyle name="Примечание 7 3 7" xfId="7001"/>
    <cellStyle name="Примечание 7 3 8" xfId="7000"/>
    <cellStyle name="Примечание 7 4" xfId="6999"/>
    <cellStyle name="Примечание 7 4 2" xfId="6998"/>
    <cellStyle name="Примечание 7 4 3" xfId="6997"/>
    <cellStyle name="Примечание 7 4 4" xfId="6996"/>
    <cellStyle name="Примечание 7 4 5" xfId="6995"/>
    <cellStyle name="Примечание 7 4 6" xfId="6994"/>
    <cellStyle name="Примечание 7 5" xfId="6993"/>
    <cellStyle name="Примечание 7 6" xfId="6992"/>
    <cellStyle name="Примечание 7 7" xfId="6991"/>
    <cellStyle name="Примечание 7 8" xfId="6990"/>
    <cellStyle name="Примечание 7 9" xfId="6989"/>
    <cellStyle name="Примечание 70" xfId="6988"/>
    <cellStyle name="Примечание 70 2" xfId="6987"/>
    <cellStyle name="Примечание 70 2 2" xfId="6986"/>
    <cellStyle name="Примечание 70 2 3" xfId="6985"/>
    <cellStyle name="Примечание 70 2 4" xfId="6984"/>
    <cellStyle name="Примечание 70 2 5" xfId="6983"/>
    <cellStyle name="Примечание 70 2 6" xfId="6982"/>
    <cellStyle name="Примечание 70 3" xfId="6981"/>
    <cellStyle name="Примечание 70 4" xfId="6980"/>
    <cellStyle name="Примечание 70 5" xfId="6979"/>
    <cellStyle name="Примечание 70 6" xfId="6978"/>
    <cellStyle name="Примечание 70 7" xfId="6977"/>
    <cellStyle name="Примечание 70 8" xfId="6976"/>
    <cellStyle name="Примечание 71" xfId="6975"/>
    <cellStyle name="Примечание 71 2" xfId="6974"/>
    <cellStyle name="Примечание 71 2 2" xfId="6973"/>
    <cellStyle name="Примечание 71 2 3" xfId="6972"/>
    <cellStyle name="Примечание 71 2 4" xfId="6971"/>
    <cellStyle name="Примечание 71 2 5" xfId="6970"/>
    <cellStyle name="Примечание 71 2 6" xfId="6969"/>
    <cellStyle name="Примечание 71 3" xfId="6968"/>
    <cellStyle name="Примечание 71 4" xfId="6967"/>
    <cellStyle name="Примечание 71 5" xfId="6966"/>
    <cellStyle name="Примечание 71 6" xfId="6965"/>
    <cellStyle name="Примечание 71 7" xfId="6964"/>
    <cellStyle name="Примечание 71 8" xfId="6963"/>
    <cellStyle name="Примечание 72" xfId="6962"/>
    <cellStyle name="Примечание 72 2" xfId="6961"/>
    <cellStyle name="Примечание 72 2 2" xfId="6960"/>
    <cellStyle name="Примечание 72 2 3" xfId="6959"/>
    <cellStyle name="Примечание 72 2 4" xfId="6958"/>
    <cellStyle name="Примечание 72 2 5" xfId="6957"/>
    <cellStyle name="Примечание 72 2 6" xfId="6956"/>
    <cellStyle name="Примечание 72 3" xfId="6955"/>
    <cellStyle name="Примечание 72 4" xfId="6954"/>
    <cellStyle name="Примечание 72 5" xfId="6953"/>
    <cellStyle name="Примечание 72 6" xfId="6952"/>
    <cellStyle name="Примечание 72 7" xfId="6951"/>
    <cellStyle name="Примечание 72 8" xfId="6950"/>
    <cellStyle name="Примечание 73" xfId="6949"/>
    <cellStyle name="Примечание 73 2" xfId="6948"/>
    <cellStyle name="Примечание 73 2 2" xfId="6947"/>
    <cellStyle name="Примечание 73 2 3" xfId="6946"/>
    <cellStyle name="Примечание 73 2 4" xfId="6945"/>
    <cellStyle name="Примечание 73 2 5" xfId="6944"/>
    <cellStyle name="Примечание 73 2 6" xfId="6943"/>
    <cellStyle name="Примечание 73 3" xfId="6942"/>
    <cellStyle name="Примечание 73 4" xfId="6941"/>
    <cellStyle name="Примечание 73 5" xfId="6940"/>
    <cellStyle name="Примечание 73 6" xfId="6939"/>
    <cellStyle name="Примечание 73 7" xfId="6938"/>
    <cellStyle name="Примечание 73 8" xfId="6937"/>
    <cellStyle name="Примечание 74" xfId="6936"/>
    <cellStyle name="Примечание 74 2" xfId="6935"/>
    <cellStyle name="Примечание 74 2 2" xfId="6934"/>
    <cellStyle name="Примечание 74 2 3" xfId="6933"/>
    <cellStyle name="Примечание 74 2 4" xfId="6932"/>
    <cellStyle name="Примечание 74 2 5" xfId="6931"/>
    <cellStyle name="Примечание 74 2 6" xfId="6930"/>
    <cellStyle name="Примечание 74 3" xfId="6929"/>
    <cellStyle name="Примечание 74 4" xfId="6928"/>
    <cellStyle name="Примечание 74 5" xfId="6927"/>
    <cellStyle name="Примечание 74 6" xfId="6926"/>
    <cellStyle name="Примечание 74 7" xfId="6925"/>
    <cellStyle name="Примечание 74 8" xfId="6924"/>
    <cellStyle name="Примечание 75" xfId="6923"/>
    <cellStyle name="Примечание 75 2" xfId="6922"/>
    <cellStyle name="Примечание 75 2 2" xfId="6921"/>
    <cellStyle name="Примечание 75 2 3" xfId="6920"/>
    <cellStyle name="Примечание 75 2 4" xfId="6919"/>
    <cellStyle name="Примечание 75 2 5" xfId="6918"/>
    <cellStyle name="Примечание 75 2 6" xfId="6917"/>
    <cellStyle name="Примечание 75 3" xfId="6916"/>
    <cellStyle name="Примечание 75 4" xfId="6915"/>
    <cellStyle name="Примечание 75 5" xfId="6914"/>
    <cellStyle name="Примечание 75 6" xfId="6913"/>
    <cellStyle name="Примечание 75 7" xfId="6912"/>
    <cellStyle name="Примечание 75 8" xfId="6911"/>
    <cellStyle name="Примечание 76" xfId="6910"/>
    <cellStyle name="Примечание 76 2" xfId="6909"/>
    <cellStyle name="Примечание 76 2 2" xfId="6908"/>
    <cellStyle name="Примечание 76 2 3" xfId="6907"/>
    <cellStyle name="Примечание 76 2 4" xfId="6906"/>
    <cellStyle name="Примечание 76 2 5" xfId="6905"/>
    <cellStyle name="Примечание 76 2 6" xfId="6904"/>
    <cellStyle name="Примечание 76 3" xfId="6903"/>
    <cellStyle name="Примечание 76 4" xfId="6902"/>
    <cellStyle name="Примечание 76 5" xfId="6901"/>
    <cellStyle name="Примечание 76 6" xfId="6900"/>
    <cellStyle name="Примечание 76 7" xfId="6899"/>
    <cellStyle name="Примечание 76 8" xfId="6898"/>
    <cellStyle name="Примечание 77" xfId="6897"/>
    <cellStyle name="Примечание 77 2" xfId="6896"/>
    <cellStyle name="Примечание 77 2 2" xfId="6895"/>
    <cellStyle name="Примечание 77 2 3" xfId="6894"/>
    <cellStyle name="Примечание 77 2 4" xfId="6893"/>
    <cellStyle name="Примечание 77 2 5" xfId="6892"/>
    <cellStyle name="Примечание 77 2 6" xfId="6891"/>
    <cellStyle name="Примечание 77 3" xfId="6890"/>
    <cellStyle name="Примечание 77 4" xfId="6889"/>
    <cellStyle name="Примечание 77 5" xfId="6888"/>
    <cellStyle name="Примечание 77 6" xfId="6887"/>
    <cellStyle name="Примечание 77 7" xfId="6886"/>
    <cellStyle name="Примечание 77 8" xfId="6885"/>
    <cellStyle name="Примечание 78" xfId="6884"/>
    <cellStyle name="Примечание 78 2" xfId="6883"/>
    <cellStyle name="Примечание 78 2 2" xfId="6882"/>
    <cellStyle name="Примечание 78 2 3" xfId="6881"/>
    <cellStyle name="Примечание 78 2 4" xfId="6880"/>
    <cellStyle name="Примечание 78 2 5" xfId="6879"/>
    <cellStyle name="Примечание 78 2 6" xfId="6878"/>
    <cellStyle name="Примечание 78 3" xfId="6877"/>
    <cellStyle name="Примечание 78 4" xfId="6876"/>
    <cellStyle name="Примечание 78 5" xfId="6875"/>
    <cellStyle name="Примечание 78 6" xfId="6874"/>
    <cellStyle name="Примечание 78 7" xfId="6873"/>
    <cellStyle name="Примечание 78 8" xfId="6872"/>
    <cellStyle name="Примечание 79" xfId="6871"/>
    <cellStyle name="Примечание 79 2" xfId="6870"/>
    <cellStyle name="Примечание 79 2 2" xfId="6869"/>
    <cellStyle name="Примечание 79 2 3" xfId="6868"/>
    <cellStyle name="Примечание 79 2 4" xfId="6867"/>
    <cellStyle name="Примечание 79 2 5" xfId="6866"/>
    <cellStyle name="Примечание 79 2 6" xfId="6865"/>
    <cellStyle name="Примечание 79 3" xfId="6864"/>
    <cellStyle name="Примечание 79 4" xfId="6863"/>
    <cellStyle name="Примечание 79 5" xfId="6862"/>
    <cellStyle name="Примечание 79 6" xfId="6861"/>
    <cellStyle name="Примечание 79 7" xfId="6860"/>
    <cellStyle name="Примечание 79 8" xfId="6859"/>
    <cellStyle name="Примечание 8" xfId="6858"/>
    <cellStyle name="Примечание 8 10" xfId="6857"/>
    <cellStyle name="Примечание 8 2" xfId="6856"/>
    <cellStyle name="Примечание 8 2 2" xfId="6855"/>
    <cellStyle name="Примечание 8 2 2 2" xfId="6854"/>
    <cellStyle name="Примечание 8 2 2 3" xfId="6853"/>
    <cellStyle name="Примечание 8 2 2 4" xfId="6852"/>
    <cellStyle name="Примечание 8 2 2 5" xfId="6851"/>
    <cellStyle name="Примечание 8 2 2 6" xfId="6850"/>
    <cellStyle name="Примечание 8 2 3" xfId="6849"/>
    <cellStyle name="Примечание 8 2 4" xfId="6848"/>
    <cellStyle name="Примечание 8 2 5" xfId="6847"/>
    <cellStyle name="Примечание 8 2 6" xfId="6846"/>
    <cellStyle name="Примечание 8 2 7" xfId="6845"/>
    <cellStyle name="Примечание 8 2 8" xfId="6844"/>
    <cellStyle name="Примечание 8 3" xfId="6843"/>
    <cellStyle name="Примечание 8 3 2" xfId="6842"/>
    <cellStyle name="Примечание 8 3 2 2" xfId="6841"/>
    <cellStyle name="Примечание 8 3 2 3" xfId="6840"/>
    <cellStyle name="Примечание 8 3 2 4" xfId="6839"/>
    <cellStyle name="Примечание 8 3 2 5" xfId="6838"/>
    <cellStyle name="Примечание 8 3 2 6" xfId="6837"/>
    <cellStyle name="Примечание 8 3 3" xfId="6836"/>
    <cellStyle name="Примечание 8 3 4" xfId="6835"/>
    <cellStyle name="Примечание 8 3 5" xfId="6834"/>
    <cellStyle name="Примечание 8 3 6" xfId="6833"/>
    <cellStyle name="Примечание 8 3 7" xfId="6832"/>
    <cellStyle name="Примечание 8 3 8" xfId="6831"/>
    <cellStyle name="Примечание 8 4" xfId="6830"/>
    <cellStyle name="Примечание 8 4 2" xfId="6829"/>
    <cellStyle name="Примечание 8 4 3" xfId="6828"/>
    <cellStyle name="Примечание 8 4 4" xfId="6827"/>
    <cellStyle name="Примечание 8 4 5" xfId="6826"/>
    <cellStyle name="Примечание 8 4 6" xfId="6825"/>
    <cellStyle name="Примечание 8 5" xfId="6824"/>
    <cellStyle name="Примечание 8 6" xfId="6823"/>
    <cellStyle name="Примечание 8 7" xfId="6822"/>
    <cellStyle name="Примечание 8 8" xfId="6821"/>
    <cellStyle name="Примечание 8 9" xfId="6820"/>
    <cellStyle name="Примечание 80" xfId="6819"/>
    <cellStyle name="Примечание 80 2" xfId="6818"/>
    <cellStyle name="Примечание 80 2 2" xfId="6817"/>
    <cellStyle name="Примечание 80 2 3" xfId="6816"/>
    <cellStyle name="Примечание 80 2 4" xfId="6815"/>
    <cellStyle name="Примечание 80 2 5" xfId="6814"/>
    <cellStyle name="Примечание 80 2 6" xfId="6813"/>
    <cellStyle name="Примечание 80 3" xfId="6812"/>
    <cellStyle name="Примечание 80 4" xfId="6811"/>
    <cellStyle name="Примечание 80 5" xfId="6810"/>
    <cellStyle name="Примечание 80 6" xfId="6809"/>
    <cellStyle name="Примечание 80 7" xfId="6808"/>
    <cellStyle name="Примечание 80 8" xfId="6807"/>
    <cellStyle name="Примечание 81" xfId="6806"/>
    <cellStyle name="Примечание 81 2" xfId="6805"/>
    <cellStyle name="Примечание 81 2 2" xfId="6804"/>
    <cellStyle name="Примечание 81 2 3" xfId="6803"/>
    <cellStyle name="Примечание 81 2 4" xfId="6802"/>
    <cellStyle name="Примечание 81 2 5" xfId="6801"/>
    <cellStyle name="Примечание 81 2 6" xfId="6800"/>
    <cellStyle name="Примечание 81 3" xfId="6799"/>
    <cellStyle name="Примечание 81 4" xfId="6798"/>
    <cellStyle name="Примечание 81 5" xfId="6797"/>
    <cellStyle name="Примечание 81 6" xfId="6796"/>
    <cellStyle name="Примечание 81 7" xfId="6795"/>
    <cellStyle name="Примечание 81 8" xfId="6794"/>
    <cellStyle name="Примечание 82" xfId="6793"/>
    <cellStyle name="Примечание 82 2" xfId="6792"/>
    <cellStyle name="Примечание 82 2 2" xfId="6791"/>
    <cellStyle name="Примечание 82 2 3" xfId="6790"/>
    <cellStyle name="Примечание 82 2 4" xfId="6789"/>
    <cellStyle name="Примечание 82 2 5" xfId="6788"/>
    <cellStyle name="Примечание 82 2 6" xfId="6787"/>
    <cellStyle name="Примечание 82 3" xfId="6786"/>
    <cellStyle name="Примечание 82 4" xfId="6785"/>
    <cellStyle name="Примечание 82 5" xfId="6784"/>
    <cellStyle name="Примечание 82 6" xfId="6783"/>
    <cellStyle name="Примечание 82 7" xfId="6782"/>
    <cellStyle name="Примечание 82 8" xfId="6781"/>
    <cellStyle name="Примечание 83" xfId="6780"/>
    <cellStyle name="Примечание 83 2" xfId="6779"/>
    <cellStyle name="Примечание 83 2 2" xfId="6778"/>
    <cellStyle name="Примечание 83 2 3" xfId="6777"/>
    <cellStyle name="Примечание 83 2 4" xfId="6776"/>
    <cellStyle name="Примечание 83 2 5" xfId="6775"/>
    <cellStyle name="Примечание 83 2 6" xfId="6774"/>
    <cellStyle name="Примечание 83 3" xfId="6773"/>
    <cellStyle name="Примечание 83 4" xfId="6772"/>
    <cellStyle name="Примечание 83 5" xfId="6771"/>
    <cellStyle name="Примечание 83 6" xfId="6770"/>
    <cellStyle name="Примечание 83 7" xfId="6769"/>
    <cellStyle name="Примечание 83 8" xfId="6768"/>
    <cellStyle name="Примечание 84" xfId="6767"/>
    <cellStyle name="Примечание 84 2" xfId="6766"/>
    <cellStyle name="Примечание 84 2 2" xfId="6765"/>
    <cellStyle name="Примечание 84 2 3" xfId="6764"/>
    <cellStyle name="Примечание 84 2 4" xfId="6763"/>
    <cellStyle name="Примечание 84 2 5" xfId="6762"/>
    <cellStyle name="Примечание 84 2 6" xfId="6761"/>
    <cellStyle name="Примечание 84 3" xfId="6760"/>
    <cellStyle name="Примечание 84 4" xfId="6759"/>
    <cellStyle name="Примечание 84 5" xfId="6758"/>
    <cellStyle name="Примечание 84 6" xfId="6757"/>
    <cellStyle name="Примечание 84 7" xfId="6756"/>
    <cellStyle name="Примечание 84 8" xfId="6755"/>
    <cellStyle name="Примечание 85" xfId="6754"/>
    <cellStyle name="Примечание 85 2" xfId="6753"/>
    <cellStyle name="Примечание 85 2 2" xfId="6752"/>
    <cellStyle name="Примечание 85 2 3" xfId="6751"/>
    <cellStyle name="Примечание 85 2 4" xfId="6750"/>
    <cellStyle name="Примечание 85 2 5" xfId="6749"/>
    <cellStyle name="Примечание 85 2 6" xfId="6748"/>
    <cellStyle name="Примечание 85 3" xfId="6747"/>
    <cellStyle name="Примечание 85 4" xfId="6746"/>
    <cellStyle name="Примечание 85 5" xfId="6745"/>
    <cellStyle name="Примечание 85 6" xfId="6744"/>
    <cellStyle name="Примечание 85 7" xfId="6743"/>
    <cellStyle name="Примечание 85 8" xfId="6742"/>
    <cellStyle name="Примечание 86" xfId="6741"/>
    <cellStyle name="Примечание 86 2" xfId="6740"/>
    <cellStyle name="Примечание 86 2 2" xfId="6739"/>
    <cellStyle name="Примечание 86 2 3" xfId="6738"/>
    <cellStyle name="Примечание 86 2 4" xfId="6737"/>
    <cellStyle name="Примечание 86 2 5" xfId="6736"/>
    <cellStyle name="Примечание 86 2 6" xfId="6735"/>
    <cellStyle name="Примечание 86 3" xfId="6734"/>
    <cellStyle name="Примечание 86 4" xfId="6733"/>
    <cellStyle name="Примечание 86 5" xfId="6732"/>
    <cellStyle name="Примечание 86 6" xfId="6731"/>
    <cellStyle name="Примечание 86 7" xfId="6730"/>
    <cellStyle name="Примечание 86 8" xfId="6729"/>
    <cellStyle name="Примечание 87" xfId="6728"/>
    <cellStyle name="Примечание 87 2" xfId="6727"/>
    <cellStyle name="Примечание 87 2 2" xfId="6726"/>
    <cellStyle name="Примечание 87 2 3" xfId="6725"/>
    <cellStyle name="Примечание 87 2 4" xfId="6724"/>
    <cellStyle name="Примечание 87 2 5" xfId="6723"/>
    <cellStyle name="Примечание 87 2 6" xfId="6722"/>
    <cellStyle name="Примечание 87 3" xfId="6721"/>
    <cellStyle name="Примечание 87 4" xfId="6720"/>
    <cellStyle name="Примечание 87 5" xfId="6719"/>
    <cellStyle name="Примечание 87 6" xfId="6718"/>
    <cellStyle name="Примечание 87 7" xfId="6717"/>
    <cellStyle name="Примечание 87 8" xfId="6716"/>
    <cellStyle name="Примечание 88" xfId="6715"/>
    <cellStyle name="Примечание 88 2" xfId="6714"/>
    <cellStyle name="Примечание 88 2 2" xfId="6713"/>
    <cellStyle name="Примечание 88 2 3" xfId="6712"/>
    <cellStyle name="Примечание 88 2 4" xfId="6711"/>
    <cellStyle name="Примечание 88 2 5" xfId="6710"/>
    <cellStyle name="Примечание 88 2 6" xfId="6709"/>
    <cellStyle name="Примечание 88 3" xfId="6708"/>
    <cellStyle name="Примечание 88 4" xfId="6707"/>
    <cellStyle name="Примечание 88 5" xfId="6706"/>
    <cellStyle name="Примечание 88 6" xfId="6705"/>
    <cellStyle name="Примечание 88 7" xfId="6704"/>
    <cellStyle name="Примечание 88 8" xfId="6703"/>
    <cellStyle name="Примечание 89" xfId="6702"/>
    <cellStyle name="Примечание 89 2" xfId="6701"/>
    <cellStyle name="Примечание 89 2 2" xfId="6700"/>
    <cellStyle name="Примечание 89 2 3" xfId="6699"/>
    <cellStyle name="Примечание 89 2 4" xfId="6698"/>
    <cellStyle name="Примечание 89 2 5" xfId="6697"/>
    <cellStyle name="Примечание 89 2 6" xfId="6696"/>
    <cellStyle name="Примечание 89 3" xfId="6695"/>
    <cellStyle name="Примечание 89 4" xfId="6694"/>
    <cellStyle name="Примечание 89 5" xfId="6693"/>
    <cellStyle name="Примечание 89 6" xfId="6692"/>
    <cellStyle name="Примечание 89 7" xfId="6691"/>
    <cellStyle name="Примечание 89 8" xfId="6690"/>
    <cellStyle name="Примечание 9" xfId="6689"/>
    <cellStyle name="Примечание 9 10" xfId="6688"/>
    <cellStyle name="Примечание 9 2" xfId="6687"/>
    <cellStyle name="Примечание 9 2 2" xfId="6686"/>
    <cellStyle name="Примечание 9 2 2 2" xfId="6685"/>
    <cellStyle name="Примечание 9 2 2 3" xfId="6684"/>
    <cellStyle name="Примечание 9 2 2 4" xfId="6683"/>
    <cellStyle name="Примечание 9 2 2 5" xfId="6682"/>
    <cellStyle name="Примечание 9 2 2 6" xfId="6681"/>
    <cellStyle name="Примечание 9 2 3" xfId="6680"/>
    <cellStyle name="Примечание 9 2 4" xfId="6679"/>
    <cellStyle name="Примечание 9 2 5" xfId="6678"/>
    <cellStyle name="Примечание 9 2 6" xfId="6677"/>
    <cellStyle name="Примечание 9 2 7" xfId="6676"/>
    <cellStyle name="Примечание 9 2 8" xfId="6675"/>
    <cellStyle name="Примечание 9 3" xfId="6674"/>
    <cellStyle name="Примечание 9 3 2" xfId="6673"/>
    <cellStyle name="Примечание 9 3 2 2" xfId="6672"/>
    <cellStyle name="Примечание 9 3 2 3" xfId="6671"/>
    <cellStyle name="Примечание 9 3 2 4" xfId="6670"/>
    <cellStyle name="Примечание 9 3 2 5" xfId="6669"/>
    <cellStyle name="Примечание 9 3 2 6" xfId="6668"/>
    <cellStyle name="Примечание 9 3 3" xfId="6667"/>
    <cellStyle name="Примечание 9 3 4" xfId="6666"/>
    <cellStyle name="Примечание 9 3 5" xfId="6665"/>
    <cellStyle name="Примечание 9 3 6" xfId="6664"/>
    <cellStyle name="Примечание 9 3 7" xfId="6663"/>
    <cellStyle name="Примечание 9 3 8" xfId="6662"/>
    <cellStyle name="Примечание 9 4" xfId="6661"/>
    <cellStyle name="Примечание 9 4 2" xfId="6660"/>
    <cellStyle name="Примечание 9 4 3" xfId="6659"/>
    <cellStyle name="Примечание 9 4 4" xfId="6658"/>
    <cellStyle name="Примечание 9 4 5" xfId="6657"/>
    <cellStyle name="Примечание 9 4 6" xfId="6656"/>
    <cellStyle name="Примечание 9 5" xfId="6655"/>
    <cellStyle name="Примечание 9 6" xfId="6654"/>
    <cellStyle name="Примечание 9 7" xfId="6653"/>
    <cellStyle name="Примечание 9 8" xfId="6652"/>
    <cellStyle name="Примечание 9 9" xfId="6651"/>
    <cellStyle name="Примечание 90" xfId="6650"/>
    <cellStyle name="Примечание 90 2" xfId="6649"/>
    <cellStyle name="Примечание 90 2 2" xfId="6648"/>
    <cellStyle name="Примечание 90 2 3" xfId="6647"/>
    <cellStyle name="Примечание 90 2 4" xfId="6646"/>
    <cellStyle name="Примечание 90 2 5" xfId="6645"/>
    <cellStyle name="Примечание 90 2 6" xfId="6644"/>
    <cellStyle name="Примечание 90 3" xfId="6643"/>
    <cellStyle name="Примечание 90 4" xfId="6642"/>
    <cellStyle name="Примечание 90 5" xfId="6641"/>
    <cellStyle name="Примечание 90 6" xfId="6640"/>
    <cellStyle name="Примечание 90 7" xfId="6639"/>
    <cellStyle name="Примечание 90 8" xfId="6638"/>
    <cellStyle name="Примечание 91" xfId="6637"/>
    <cellStyle name="Примечание 91 2" xfId="6636"/>
    <cellStyle name="Примечание 91 2 2" xfId="6635"/>
    <cellStyle name="Примечание 91 2 3" xfId="6634"/>
    <cellStyle name="Примечание 91 2 4" xfId="6633"/>
    <cellStyle name="Примечание 91 2 5" xfId="6632"/>
    <cellStyle name="Примечание 91 2 6" xfId="6631"/>
    <cellStyle name="Примечание 91 3" xfId="6630"/>
    <cellStyle name="Примечание 91 4" xfId="6629"/>
    <cellStyle name="Примечание 91 5" xfId="6628"/>
    <cellStyle name="Примечание 91 6" xfId="6627"/>
    <cellStyle name="Примечание 91 7" xfId="6626"/>
    <cellStyle name="Примечание 91 8" xfId="6625"/>
    <cellStyle name="Примечание 92" xfId="6624"/>
    <cellStyle name="Примечание 92 2" xfId="6623"/>
    <cellStyle name="Примечание 92 2 2" xfId="6622"/>
    <cellStyle name="Примечание 92 2 3" xfId="6621"/>
    <cellStyle name="Примечание 92 2 4" xfId="6620"/>
    <cellStyle name="Примечание 92 2 5" xfId="6619"/>
    <cellStyle name="Примечание 92 2 6" xfId="6618"/>
    <cellStyle name="Примечание 92 3" xfId="6617"/>
    <cellStyle name="Примечание 92 4" xfId="6616"/>
    <cellStyle name="Примечание 92 5" xfId="6615"/>
    <cellStyle name="Примечание 92 6" xfId="6614"/>
    <cellStyle name="Примечание 92 7" xfId="6613"/>
    <cellStyle name="Примечание 92 8" xfId="6612"/>
    <cellStyle name="Примечание 93" xfId="6611"/>
    <cellStyle name="Примечание 93 2" xfId="6610"/>
    <cellStyle name="Примечание 93 2 2" xfId="6609"/>
    <cellStyle name="Примечание 93 2 3" xfId="6608"/>
    <cellStyle name="Примечание 93 2 4" xfId="6607"/>
    <cellStyle name="Примечание 93 2 5" xfId="6606"/>
    <cellStyle name="Примечание 93 2 6" xfId="6605"/>
    <cellStyle name="Примечание 93 3" xfId="6604"/>
    <cellStyle name="Примечание 93 4" xfId="6603"/>
    <cellStyle name="Примечание 93 5" xfId="6602"/>
    <cellStyle name="Примечание 93 6" xfId="6601"/>
    <cellStyle name="Примечание 93 7" xfId="6600"/>
    <cellStyle name="Примечание 93 8" xfId="6599"/>
    <cellStyle name="Примечание 94" xfId="6598"/>
    <cellStyle name="Примечание 94 2" xfId="6597"/>
    <cellStyle name="Примечание 94 2 2" xfId="6596"/>
    <cellStyle name="Примечание 94 2 3" xfId="6595"/>
    <cellStyle name="Примечание 94 2 4" xfId="6594"/>
    <cellStyle name="Примечание 94 2 5" xfId="6593"/>
    <cellStyle name="Примечание 94 2 6" xfId="6592"/>
    <cellStyle name="Примечание 94 3" xfId="6591"/>
    <cellStyle name="Примечание 94 4" xfId="6590"/>
    <cellStyle name="Примечание 94 5" xfId="6589"/>
    <cellStyle name="Примечание 94 6" xfId="6588"/>
    <cellStyle name="Примечание 94 7" xfId="6587"/>
    <cellStyle name="Примечание 94 8" xfId="6586"/>
    <cellStyle name="Примечание 95" xfId="6585"/>
    <cellStyle name="Примечание 95 2" xfId="6584"/>
    <cellStyle name="Примечание 95 2 2" xfId="6583"/>
    <cellStyle name="Примечание 95 2 3" xfId="6582"/>
    <cellStyle name="Примечание 95 2 4" xfId="6581"/>
    <cellStyle name="Примечание 95 2 5" xfId="6580"/>
    <cellStyle name="Примечание 95 2 6" xfId="6579"/>
    <cellStyle name="Примечание 95 3" xfId="6578"/>
    <cellStyle name="Примечание 95 4" xfId="6577"/>
    <cellStyle name="Примечание 95 5" xfId="6576"/>
    <cellStyle name="Примечание 95 6" xfId="6575"/>
    <cellStyle name="Примечание 95 7" xfId="6574"/>
    <cellStyle name="Примечание 95 8" xfId="6573"/>
    <cellStyle name="Примечание 96" xfId="6572"/>
    <cellStyle name="Примечание 96 2" xfId="6571"/>
    <cellStyle name="Примечание 96 2 2" xfId="6570"/>
    <cellStyle name="Примечание 96 2 3" xfId="6569"/>
    <cellStyle name="Примечание 96 2 4" xfId="6568"/>
    <cellStyle name="Примечание 96 2 5" xfId="6567"/>
    <cellStyle name="Примечание 96 2 6" xfId="6566"/>
    <cellStyle name="Примечание 96 3" xfId="6565"/>
    <cellStyle name="Примечание 96 4" xfId="6564"/>
    <cellStyle name="Примечание 96 5" xfId="6563"/>
    <cellStyle name="Примечание 96 6" xfId="6562"/>
    <cellStyle name="Примечание 96 7" xfId="6561"/>
    <cellStyle name="Примечание 96 8" xfId="6560"/>
    <cellStyle name="Примечание 97" xfId="6559"/>
    <cellStyle name="Примечание 97 2" xfId="6558"/>
    <cellStyle name="Примечание 97 2 2" xfId="6557"/>
    <cellStyle name="Примечание 97 2 3" xfId="6556"/>
    <cellStyle name="Примечание 97 2 4" xfId="6555"/>
    <cellStyle name="Примечание 97 2 5" xfId="6554"/>
    <cellStyle name="Примечание 97 2 6" xfId="6553"/>
    <cellStyle name="Примечание 97 3" xfId="6552"/>
    <cellStyle name="Примечание 97 4" xfId="6551"/>
    <cellStyle name="Примечание 97 5" xfId="6550"/>
    <cellStyle name="Примечание 97 6" xfId="6549"/>
    <cellStyle name="Примечание 97 7" xfId="6548"/>
    <cellStyle name="Примечание 97 8" xfId="6547"/>
    <cellStyle name="Примечание 98" xfId="6546"/>
    <cellStyle name="Примечание 98 2" xfId="6545"/>
    <cellStyle name="Примечание 98 2 2" xfId="6544"/>
    <cellStyle name="Примечание 98 2 3" xfId="6543"/>
    <cellStyle name="Примечание 98 2 4" xfId="6542"/>
    <cellStyle name="Примечание 98 2 5" xfId="6541"/>
    <cellStyle name="Примечание 98 2 6" xfId="6540"/>
    <cellStyle name="Примечание 98 3" xfId="6539"/>
    <cellStyle name="Примечание 98 4" xfId="6538"/>
    <cellStyle name="Примечание 98 5" xfId="6537"/>
    <cellStyle name="Примечание 98 6" xfId="6536"/>
    <cellStyle name="Примечание 98 7" xfId="6535"/>
    <cellStyle name="Примечание 98 8" xfId="6534"/>
    <cellStyle name="Примечание 99" xfId="6533"/>
    <cellStyle name="Примечание 99 2" xfId="6532"/>
    <cellStyle name="Примечание 99 2 2" xfId="6531"/>
    <cellStyle name="Примечание 99 2 3" xfId="6530"/>
    <cellStyle name="Примечание 99 2 4" xfId="6529"/>
    <cellStyle name="Примечание 99 2 5" xfId="6528"/>
    <cellStyle name="Примечание 99 2 6" xfId="6527"/>
    <cellStyle name="Примечание 99 3" xfId="6526"/>
    <cellStyle name="Примечание 99 4" xfId="6525"/>
    <cellStyle name="Примечание 99 5" xfId="6524"/>
    <cellStyle name="Примечание 99 6" xfId="6523"/>
    <cellStyle name="Примечание 99 7" xfId="6522"/>
    <cellStyle name="Примечание 99 8" xfId="6521"/>
    <cellStyle name="Связанная ячейка 10" xfId="6520"/>
    <cellStyle name="Связанная ячейка 10 2" xfId="6519"/>
    <cellStyle name="Связанная ячейка 10 2 2" xfId="6518"/>
    <cellStyle name="Связанная ячейка 10 2 3" xfId="6517"/>
    <cellStyle name="Связанная ячейка 10 2 4" xfId="6516"/>
    <cellStyle name="Связанная ячейка 10 2 5" xfId="6515"/>
    <cellStyle name="Связанная ячейка 10 2 6" xfId="6514"/>
    <cellStyle name="Связанная ячейка 10 3" xfId="6513"/>
    <cellStyle name="Связанная ячейка 10 4" xfId="6512"/>
    <cellStyle name="Связанная ячейка 10 5" xfId="6511"/>
    <cellStyle name="Связанная ячейка 10 6" xfId="6510"/>
    <cellStyle name="Связанная ячейка 10 7" xfId="6509"/>
    <cellStyle name="Связанная ячейка 10 8" xfId="6508"/>
    <cellStyle name="Связанная ячейка 100" xfId="6507"/>
    <cellStyle name="Связанная ячейка 100 2" xfId="6506"/>
    <cellStyle name="Связанная ячейка 100 2 2" xfId="6505"/>
    <cellStyle name="Связанная ячейка 100 2 3" xfId="6504"/>
    <cellStyle name="Связанная ячейка 100 2 4" xfId="6503"/>
    <cellStyle name="Связанная ячейка 100 2 5" xfId="6502"/>
    <cellStyle name="Связанная ячейка 100 2 6" xfId="6501"/>
    <cellStyle name="Связанная ячейка 100 3" xfId="6500"/>
    <cellStyle name="Связанная ячейка 100 4" xfId="6499"/>
    <cellStyle name="Связанная ячейка 100 5" xfId="6498"/>
    <cellStyle name="Связанная ячейка 100 6" xfId="6497"/>
    <cellStyle name="Связанная ячейка 100 7" xfId="6496"/>
    <cellStyle name="Связанная ячейка 100 8" xfId="6495"/>
    <cellStyle name="Связанная ячейка 101" xfId="6494"/>
    <cellStyle name="Связанная ячейка 101 2" xfId="6493"/>
    <cellStyle name="Связанная ячейка 101 2 2" xfId="6492"/>
    <cellStyle name="Связанная ячейка 101 2 3" xfId="6491"/>
    <cellStyle name="Связанная ячейка 101 2 4" xfId="6490"/>
    <cellStyle name="Связанная ячейка 101 2 5" xfId="6489"/>
    <cellStyle name="Связанная ячейка 101 2 6" xfId="6488"/>
    <cellStyle name="Связанная ячейка 101 3" xfId="6487"/>
    <cellStyle name="Связанная ячейка 101 4" xfId="6486"/>
    <cellStyle name="Связанная ячейка 101 5" xfId="6485"/>
    <cellStyle name="Связанная ячейка 101 6" xfId="6484"/>
    <cellStyle name="Связанная ячейка 101 7" xfId="6483"/>
    <cellStyle name="Связанная ячейка 101 8" xfId="6482"/>
    <cellStyle name="Связанная ячейка 102" xfId="6481"/>
    <cellStyle name="Связанная ячейка 102 2" xfId="6480"/>
    <cellStyle name="Связанная ячейка 102 2 2" xfId="6479"/>
    <cellStyle name="Связанная ячейка 102 2 3" xfId="6478"/>
    <cellStyle name="Связанная ячейка 102 2 4" xfId="6477"/>
    <cellStyle name="Связанная ячейка 102 2 5" xfId="6476"/>
    <cellStyle name="Связанная ячейка 102 2 6" xfId="6475"/>
    <cellStyle name="Связанная ячейка 102 3" xfId="6474"/>
    <cellStyle name="Связанная ячейка 102 4" xfId="6473"/>
    <cellStyle name="Связанная ячейка 102 5" xfId="6472"/>
    <cellStyle name="Связанная ячейка 102 6" xfId="6471"/>
    <cellStyle name="Связанная ячейка 102 7" xfId="6470"/>
    <cellStyle name="Связанная ячейка 102 8" xfId="6469"/>
    <cellStyle name="Связанная ячейка 103" xfId="6468"/>
    <cellStyle name="Связанная ячейка 103 2" xfId="6467"/>
    <cellStyle name="Связанная ячейка 103 2 2" xfId="6466"/>
    <cellStyle name="Связанная ячейка 103 2 3" xfId="6465"/>
    <cellStyle name="Связанная ячейка 103 2 4" xfId="6464"/>
    <cellStyle name="Связанная ячейка 103 2 5" xfId="6463"/>
    <cellStyle name="Связанная ячейка 103 2 6" xfId="6462"/>
    <cellStyle name="Связанная ячейка 103 3" xfId="6461"/>
    <cellStyle name="Связанная ячейка 103 4" xfId="6460"/>
    <cellStyle name="Связанная ячейка 103 5" xfId="6459"/>
    <cellStyle name="Связанная ячейка 103 6" xfId="6458"/>
    <cellStyle name="Связанная ячейка 103 7" xfId="6457"/>
    <cellStyle name="Связанная ячейка 103 8" xfId="6456"/>
    <cellStyle name="Связанная ячейка 104" xfId="6455"/>
    <cellStyle name="Связанная ячейка 104 2" xfId="6454"/>
    <cellStyle name="Связанная ячейка 104 2 2" xfId="6453"/>
    <cellStyle name="Связанная ячейка 104 2 3" xfId="6452"/>
    <cellStyle name="Связанная ячейка 104 2 4" xfId="6451"/>
    <cellStyle name="Связанная ячейка 104 2 5" xfId="6450"/>
    <cellStyle name="Связанная ячейка 104 2 6" xfId="6449"/>
    <cellStyle name="Связанная ячейка 104 3" xfId="6448"/>
    <cellStyle name="Связанная ячейка 104 4" xfId="6447"/>
    <cellStyle name="Связанная ячейка 104 5" xfId="6446"/>
    <cellStyle name="Связанная ячейка 104 6" xfId="6445"/>
    <cellStyle name="Связанная ячейка 104 7" xfId="6444"/>
    <cellStyle name="Связанная ячейка 104 8" xfId="6443"/>
    <cellStyle name="Связанная ячейка 105" xfId="6442"/>
    <cellStyle name="Связанная ячейка 105 2" xfId="6441"/>
    <cellStyle name="Связанная ячейка 105 2 2" xfId="6440"/>
    <cellStyle name="Связанная ячейка 105 2 3" xfId="6439"/>
    <cellStyle name="Связанная ячейка 105 2 4" xfId="6438"/>
    <cellStyle name="Связанная ячейка 105 2 5" xfId="6437"/>
    <cellStyle name="Связанная ячейка 105 2 6" xfId="6436"/>
    <cellStyle name="Связанная ячейка 105 3" xfId="6435"/>
    <cellStyle name="Связанная ячейка 105 4" xfId="6434"/>
    <cellStyle name="Связанная ячейка 105 5" xfId="6433"/>
    <cellStyle name="Связанная ячейка 105 6" xfId="6432"/>
    <cellStyle name="Связанная ячейка 105 7" xfId="6431"/>
    <cellStyle name="Связанная ячейка 105 8" xfId="6430"/>
    <cellStyle name="Связанная ячейка 106" xfId="6429"/>
    <cellStyle name="Связанная ячейка 106 2" xfId="6428"/>
    <cellStyle name="Связанная ячейка 106 2 2" xfId="6427"/>
    <cellStyle name="Связанная ячейка 106 2 3" xfId="6426"/>
    <cellStyle name="Связанная ячейка 106 2 4" xfId="6425"/>
    <cellStyle name="Связанная ячейка 106 2 5" xfId="6424"/>
    <cellStyle name="Связанная ячейка 106 2 6" xfId="6423"/>
    <cellStyle name="Связанная ячейка 106 3" xfId="6422"/>
    <cellStyle name="Связанная ячейка 106 4" xfId="6421"/>
    <cellStyle name="Связанная ячейка 106 5" xfId="6420"/>
    <cellStyle name="Связанная ячейка 106 6" xfId="6419"/>
    <cellStyle name="Связанная ячейка 106 7" xfId="6418"/>
    <cellStyle name="Связанная ячейка 106 8" xfId="6417"/>
    <cellStyle name="Связанная ячейка 107" xfId="6416"/>
    <cellStyle name="Связанная ячейка 107 2" xfId="6415"/>
    <cellStyle name="Связанная ячейка 107 2 2" xfId="6414"/>
    <cellStyle name="Связанная ячейка 107 2 3" xfId="6413"/>
    <cellStyle name="Связанная ячейка 107 2 4" xfId="6412"/>
    <cellStyle name="Связанная ячейка 107 2 5" xfId="6411"/>
    <cellStyle name="Связанная ячейка 107 2 6" xfId="6410"/>
    <cellStyle name="Связанная ячейка 107 3" xfId="6409"/>
    <cellStyle name="Связанная ячейка 107 4" xfId="6408"/>
    <cellStyle name="Связанная ячейка 107 5" xfId="6407"/>
    <cellStyle name="Связанная ячейка 107 6" xfId="6406"/>
    <cellStyle name="Связанная ячейка 107 7" xfId="6405"/>
    <cellStyle name="Связанная ячейка 107 8" xfId="6404"/>
    <cellStyle name="Связанная ячейка 108" xfId="6403"/>
    <cellStyle name="Связанная ячейка 108 2" xfId="6402"/>
    <cellStyle name="Связанная ячейка 108 2 2" xfId="6401"/>
    <cellStyle name="Связанная ячейка 108 2 3" xfId="6400"/>
    <cellStyle name="Связанная ячейка 108 2 4" xfId="6399"/>
    <cellStyle name="Связанная ячейка 108 2 5" xfId="6398"/>
    <cellStyle name="Связанная ячейка 108 2 6" xfId="6397"/>
    <cellStyle name="Связанная ячейка 108 3" xfId="6396"/>
    <cellStyle name="Связанная ячейка 108 4" xfId="6395"/>
    <cellStyle name="Связанная ячейка 108 5" xfId="6394"/>
    <cellStyle name="Связанная ячейка 108 6" xfId="6393"/>
    <cellStyle name="Связанная ячейка 108 7" xfId="6392"/>
    <cellStyle name="Связанная ячейка 108 8" xfId="6391"/>
    <cellStyle name="Связанная ячейка 109" xfId="6390"/>
    <cellStyle name="Связанная ячейка 109 2" xfId="6389"/>
    <cellStyle name="Связанная ячейка 109 2 2" xfId="6388"/>
    <cellStyle name="Связанная ячейка 109 2 3" xfId="6387"/>
    <cellStyle name="Связанная ячейка 109 2 4" xfId="6386"/>
    <cellStyle name="Связанная ячейка 109 2 5" xfId="6385"/>
    <cellStyle name="Связанная ячейка 109 2 6" xfId="6384"/>
    <cellStyle name="Связанная ячейка 109 3" xfId="6383"/>
    <cellStyle name="Связанная ячейка 109 4" xfId="6382"/>
    <cellStyle name="Связанная ячейка 109 5" xfId="6381"/>
    <cellStyle name="Связанная ячейка 109 6" xfId="6380"/>
    <cellStyle name="Связанная ячейка 109 7" xfId="6379"/>
    <cellStyle name="Связанная ячейка 109 8" xfId="6378"/>
    <cellStyle name="Связанная ячейка 11" xfId="6377"/>
    <cellStyle name="Связанная ячейка 11 2" xfId="6376"/>
    <cellStyle name="Связанная ячейка 11 2 2" xfId="6375"/>
    <cellStyle name="Связанная ячейка 11 2 3" xfId="6374"/>
    <cellStyle name="Связанная ячейка 11 2 4" xfId="6373"/>
    <cellStyle name="Связанная ячейка 11 2 5" xfId="6372"/>
    <cellStyle name="Связанная ячейка 11 2 6" xfId="6371"/>
    <cellStyle name="Связанная ячейка 11 3" xfId="6370"/>
    <cellStyle name="Связанная ячейка 11 4" xfId="6369"/>
    <cellStyle name="Связанная ячейка 11 5" xfId="6368"/>
    <cellStyle name="Связанная ячейка 11 6" xfId="6367"/>
    <cellStyle name="Связанная ячейка 11 7" xfId="6366"/>
    <cellStyle name="Связанная ячейка 11 8" xfId="6365"/>
    <cellStyle name="Связанная ячейка 110" xfId="6364"/>
    <cellStyle name="Связанная ячейка 110 2" xfId="6363"/>
    <cellStyle name="Связанная ячейка 110 2 2" xfId="6362"/>
    <cellStyle name="Связанная ячейка 110 2 3" xfId="6361"/>
    <cellStyle name="Связанная ячейка 110 2 4" xfId="6360"/>
    <cellStyle name="Связанная ячейка 110 2 5" xfId="6359"/>
    <cellStyle name="Связанная ячейка 110 2 6" xfId="6358"/>
    <cellStyle name="Связанная ячейка 110 3" xfId="6357"/>
    <cellStyle name="Связанная ячейка 110 4" xfId="6356"/>
    <cellStyle name="Связанная ячейка 110 5" xfId="6355"/>
    <cellStyle name="Связанная ячейка 110 6" xfId="6354"/>
    <cellStyle name="Связанная ячейка 110 7" xfId="6353"/>
    <cellStyle name="Связанная ячейка 110 8" xfId="6352"/>
    <cellStyle name="Связанная ячейка 111" xfId="6351"/>
    <cellStyle name="Связанная ячейка 111 2" xfId="6350"/>
    <cellStyle name="Связанная ячейка 111 2 2" xfId="6349"/>
    <cellStyle name="Связанная ячейка 111 2 3" xfId="6348"/>
    <cellStyle name="Связанная ячейка 111 2 4" xfId="6347"/>
    <cellStyle name="Связанная ячейка 111 2 5" xfId="6346"/>
    <cellStyle name="Связанная ячейка 111 2 6" xfId="6345"/>
    <cellStyle name="Связанная ячейка 111 3" xfId="6344"/>
    <cellStyle name="Связанная ячейка 111 4" xfId="6343"/>
    <cellStyle name="Связанная ячейка 111 5" xfId="6342"/>
    <cellStyle name="Связанная ячейка 111 6" xfId="6341"/>
    <cellStyle name="Связанная ячейка 111 7" xfId="6340"/>
    <cellStyle name="Связанная ячейка 111 8" xfId="6339"/>
    <cellStyle name="Связанная ячейка 112" xfId="6338"/>
    <cellStyle name="Связанная ячейка 112 2" xfId="6337"/>
    <cellStyle name="Связанная ячейка 112 2 2" xfId="6336"/>
    <cellStyle name="Связанная ячейка 112 2 3" xfId="6335"/>
    <cellStyle name="Связанная ячейка 112 2 4" xfId="6334"/>
    <cellStyle name="Связанная ячейка 112 2 5" xfId="6333"/>
    <cellStyle name="Связанная ячейка 112 2 6" xfId="6332"/>
    <cellStyle name="Связанная ячейка 112 3" xfId="6331"/>
    <cellStyle name="Связанная ячейка 112 4" xfId="6330"/>
    <cellStyle name="Связанная ячейка 112 5" xfId="6329"/>
    <cellStyle name="Связанная ячейка 112 6" xfId="6328"/>
    <cellStyle name="Связанная ячейка 112 7" xfId="6327"/>
    <cellStyle name="Связанная ячейка 112 8" xfId="6326"/>
    <cellStyle name="Связанная ячейка 113" xfId="6325"/>
    <cellStyle name="Связанная ячейка 113 2" xfId="6324"/>
    <cellStyle name="Связанная ячейка 113 2 2" xfId="6323"/>
    <cellStyle name="Связанная ячейка 113 2 3" xfId="6322"/>
    <cellStyle name="Связанная ячейка 113 2 4" xfId="6321"/>
    <cellStyle name="Связанная ячейка 113 2 5" xfId="6320"/>
    <cellStyle name="Связанная ячейка 113 2 6" xfId="6319"/>
    <cellStyle name="Связанная ячейка 113 3" xfId="6318"/>
    <cellStyle name="Связанная ячейка 113 4" xfId="6317"/>
    <cellStyle name="Связанная ячейка 113 5" xfId="6316"/>
    <cellStyle name="Связанная ячейка 113 6" xfId="6315"/>
    <cellStyle name="Связанная ячейка 113 7" xfId="6314"/>
    <cellStyle name="Связанная ячейка 113 8" xfId="6313"/>
    <cellStyle name="Связанная ячейка 114" xfId="6312"/>
    <cellStyle name="Связанная ячейка 114 2" xfId="6311"/>
    <cellStyle name="Связанная ячейка 114 2 2" xfId="6310"/>
    <cellStyle name="Связанная ячейка 114 2 3" xfId="6309"/>
    <cellStyle name="Связанная ячейка 114 2 4" xfId="6308"/>
    <cellStyle name="Связанная ячейка 114 2 5" xfId="6307"/>
    <cellStyle name="Связанная ячейка 114 2 6" xfId="6306"/>
    <cellStyle name="Связанная ячейка 114 3" xfId="6305"/>
    <cellStyle name="Связанная ячейка 114 4" xfId="6304"/>
    <cellStyle name="Связанная ячейка 114 5" xfId="6303"/>
    <cellStyle name="Связанная ячейка 114 6" xfId="6302"/>
    <cellStyle name="Связанная ячейка 114 7" xfId="6301"/>
    <cellStyle name="Связанная ячейка 114 8" xfId="6300"/>
    <cellStyle name="Связанная ячейка 115" xfId="6299"/>
    <cellStyle name="Связанная ячейка 115 2" xfId="6298"/>
    <cellStyle name="Связанная ячейка 115 2 2" xfId="6297"/>
    <cellStyle name="Связанная ячейка 115 2 3" xfId="6296"/>
    <cellStyle name="Связанная ячейка 115 2 4" xfId="6295"/>
    <cellStyle name="Связанная ячейка 115 2 5" xfId="6294"/>
    <cellStyle name="Связанная ячейка 115 2 6" xfId="6293"/>
    <cellStyle name="Связанная ячейка 115 3" xfId="6292"/>
    <cellStyle name="Связанная ячейка 115 4" xfId="6291"/>
    <cellStyle name="Связанная ячейка 115 5" xfId="6290"/>
    <cellStyle name="Связанная ячейка 115 6" xfId="6289"/>
    <cellStyle name="Связанная ячейка 115 7" xfId="6288"/>
    <cellStyle name="Связанная ячейка 115 8" xfId="6287"/>
    <cellStyle name="Связанная ячейка 116" xfId="6286"/>
    <cellStyle name="Связанная ячейка 116 2" xfId="6285"/>
    <cellStyle name="Связанная ячейка 116 2 2" xfId="6284"/>
    <cellStyle name="Связанная ячейка 116 2 3" xfId="6283"/>
    <cellStyle name="Связанная ячейка 116 2 4" xfId="6282"/>
    <cellStyle name="Связанная ячейка 116 2 5" xfId="6281"/>
    <cellStyle name="Связанная ячейка 116 2 6" xfId="6280"/>
    <cellStyle name="Связанная ячейка 116 3" xfId="6279"/>
    <cellStyle name="Связанная ячейка 116 4" xfId="6278"/>
    <cellStyle name="Связанная ячейка 116 5" xfId="6277"/>
    <cellStyle name="Связанная ячейка 116 6" xfId="6276"/>
    <cellStyle name="Связанная ячейка 116 7" xfId="6275"/>
    <cellStyle name="Связанная ячейка 116 8" xfId="6274"/>
    <cellStyle name="Связанная ячейка 117" xfId="6273"/>
    <cellStyle name="Связанная ячейка 117 2" xfId="6272"/>
    <cellStyle name="Связанная ячейка 117 2 2" xfId="6271"/>
    <cellStyle name="Связанная ячейка 117 2 3" xfId="6270"/>
    <cellStyle name="Связанная ячейка 117 2 4" xfId="6269"/>
    <cellStyle name="Связанная ячейка 117 2 5" xfId="6268"/>
    <cellStyle name="Связанная ячейка 117 2 6" xfId="6267"/>
    <cellStyle name="Связанная ячейка 117 3" xfId="6266"/>
    <cellStyle name="Связанная ячейка 117 4" xfId="6265"/>
    <cellStyle name="Связанная ячейка 117 5" xfId="6264"/>
    <cellStyle name="Связанная ячейка 117 6" xfId="6263"/>
    <cellStyle name="Связанная ячейка 117 7" xfId="6262"/>
    <cellStyle name="Связанная ячейка 117 8" xfId="6261"/>
    <cellStyle name="Связанная ячейка 118" xfId="6260"/>
    <cellStyle name="Связанная ячейка 118 2" xfId="6259"/>
    <cellStyle name="Связанная ячейка 118 2 2" xfId="6258"/>
    <cellStyle name="Связанная ячейка 118 2 3" xfId="6257"/>
    <cellStyle name="Связанная ячейка 118 2 4" xfId="6256"/>
    <cellStyle name="Связанная ячейка 118 2 5" xfId="6255"/>
    <cellStyle name="Связанная ячейка 118 2 6" xfId="6254"/>
    <cellStyle name="Связанная ячейка 118 3" xfId="6253"/>
    <cellStyle name="Связанная ячейка 118 4" xfId="6252"/>
    <cellStyle name="Связанная ячейка 118 5" xfId="6251"/>
    <cellStyle name="Связанная ячейка 118 6" xfId="6250"/>
    <cellStyle name="Связанная ячейка 118 7" xfId="6249"/>
    <cellStyle name="Связанная ячейка 118 8" xfId="6248"/>
    <cellStyle name="Связанная ячейка 119" xfId="6247"/>
    <cellStyle name="Связанная ячейка 119 2" xfId="6246"/>
    <cellStyle name="Связанная ячейка 119 2 2" xfId="6245"/>
    <cellStyle name="Связанная ячейка 119 2 3" xfId="6244"/>
    <cellStyle name="Связанная ячейка 119 2 4" xfId="6243"/>
    <cellStyle name="Связанная ячейка 119 2 5" xfId="6242"/>
    <cellStyle name="Связанная ячейка 119 2 6" xfId="6241"/>
    <cellStyle name="Связанная ячейка 119 3" xfId="6240"/>
    <cellStyle name="Связанная ячейка 119 4" xfId="6239"/>
    <cellStyle name="Связанная ячейка 119 5" xfId="6238"/>
    <cellStyle name="Связанная ячейка 119 6" xfId="6237"/>
    <cellStyle name="Связанная ячейка 119 7" xfId="6236"/>
    <cellStyle name="Связанная ячейка 119 8" xfId="6235"/>
    <cellStyle name="Связанная ячейка 12" xfId="6234"/>
    <cellStyle name="Связанная ячейка 12 2" xfId="6233"/>
    <cellStyle name="Связанная ячейка 12 2 2" xfId="6232"/>
    <cellStyle name="Связанная ячейка 12 2 3" xfId="6231"/>
    <cellStyle name="Связанная ячейка 12 2 4" xfId="6230"/>
    <cellStyle name="Связанная ячейка 12 2 5" xfId="6229"/>
    <cellStyle name="Связанная ячейка 12 2 6" xfId="6228"/>
    <cellStyle name="Связанная ячейка 12 3" xfId="6227"/>
    <cellStyle name="Связанная ячейка 12 4" xfId="6226"/>
    <cellStyle name="Связанная ячейка 12 5" xfId="6225"/>
    <cellStyle name="Связанная ячейка 12 6" xfId="6224"/>
    <cellStyle name="Связанная ячейка 12 7" xfId="6223"/>
    <cellStyle name="Связанная ячейка 12 8" xfId="6222"/>
    <cellStyle name="Связанная ячейка 120" xfId="6221"/>
    <cellStyle name="Связанная ячейка 120 2" xfId="6220"/>
    <cellStyle name="Связанная ячейка 120 2 2" xfId="6219"/>
    <cellStyle name="Связанная ячейка 120 2 3" xfId="6218"/>
    <cellStyle name="Связанная ячейка 120 2 4" xfId="6217"/>
    <cellStyle name="Связанная ячейка 120 2 5" xfId="6216"/>
    <cellStyle name="Связанная ячейка 120 2 6" xfId="6215"/>
    <cellStyle name="Связанная ячейка 120 3" xfId="6214"/>
    <cellStyle name="Связанная ячейка 120 4" xfId="6213"/>
    <cellStyle name="Связанная ячейка 120 5" xfId="6212"/>
    <cellStyle name="Связанная ячейка 120 6" xfId="6211"/>
    <cellStyle name="Связанная ячейка 120 7" xfId="6210"/>
    <cellStyle name="Связанная ячейка 120 8" xfId="6209"/>
    <cellStyle name="Связанная ячейка 121" xfId="6208"/>
    <cellStyle name="Связанная ячейка 121 2" xfId="6207"/>
    <cellStyle name="Связанная ячейка 121 2 2" xfId="6206"/>
    <cellStyle name="Связанная ячейка 121 2 3" xfId="6205"/>
    <cellStyle name="Связанная ячейка 121 2 4" xfId="6204"/>
    <cellStyle name="Связанная ячейка 121 2 5" xfId="6203"/>
    <cellStyle name="Связанная ячейка 121 2 6" xfId="6202"/>
    <cellStyle name="Связанная ячейка 121 3" xfId="6201"/>
    <cellStyle name="Связанная ячейка 121 4" xfId="6200"/>
    <cellStyle name="Связанная ячейка 121 5" xfId="6199"/>
    <cellStyle name="Связанная ячейка 121 6" xfId="6198"/>
    <cellStyle name="Связанная ячейка 121 7" xfId="6197"/>
    <cellStyle name="Связанная ячейка 121 8" xfId="6196"/>
    <cellStyle name="Связанная ячейка 122" xfId="6195"/>
    <cellStyle name="Связанная ячейка 122 2" xfId="6194"/>
    <cellStyle name="Связанная ячейка 122 2 2" xfId="6193"/>
    <cellStyle name="Связанная ячейка 122 2 3" xfId="6192"/>
    <cellStyle name="Связанная ячейка 122 2 4" xfId="6191"/>
    <cellStyle name="Связанная ячейка 122 2 5" xfId="6190"/>
    <cellStyle name="Связанная ячейка 122 2 6" xfId="6189"/>
    <cellStyle name="Связанная ячейка 122 3" xfId="6188"/>
    <cellStyle name="Связанная ячейка 122 4" xfId="6187"/>
    <cellStyle name="Связанная ячейка 122 5" xfId="6186"/>
    <cellStyle name="Связанная ячейка 122 6" xfId="6185"/>
    <cellStyle name="Связанная ячейка 122 7" xfId="6184"/>
    <cellStyle name="Связанная ячейка 122 8" xfId="6183"/>
    <cellStyle name="Связанная ячейка 123" xfId="6182"/>
    <cellStyle name="Связанная ячейка 123 2" xfId="6181"/>
    <cellStyle name="Связанная ячейка 123 2 2" xfId="6180"/>
    <cellStyle name="Связанная ячейка 123 2 3" xfId="6179"/>
    <cellStyle name="Связанная ячейка 123 2 4" xfId="6178"/>
    <cellStyle name="Связанная ячейка 123 2 5" xfId="6177"/>
    <cellStyle name="Связанная ячейка 123 2 6" xfId="6176"/>
    <cellStyle name="Связанная ячейка 123 3" xfId="6175"/>
    <cellStyle name="Связанная ячейка 123 4" xfId="6174"/>
    <cellStyle name="Связанная ячейка 123 5" xfId="6173"/>
    <cellStyle name="Связанная ячейка 123 6" xfId="6172"/>
    <cellStyle name="Связанная ячейка 123 7" xfId="6171"/>
    <cellStyle name="Связанная ячейка 123 8" xfId="6170"/>
    <cellStyle name="Связанная ячейка 124" xfId="6169"/>
    <cellStyle name="Связанная ячейка 124 2" xfId="6168"/>
    <cellStyle name="Связанная ячейка 124 2 2" xfId="6167"/>
    <cellStyle name="Связанная ячейка 124 2 3" xfId="6166"/>
    <cellStyle name="Связанная ячейка 124 2 4" xfId="6165"/>
    <cellStyle name="Связанная ячейка 124 2 5" xfId="6164"/>
    <cellStyle name="Связанная ячейка 124 2 6" xfId="6163"/>
    <cellStyle name="Связанная ячейка 124 3" xfId="6162"/>
    <cellStyle name="Связанная ячейка 124 4" xfId="6161"/>
    <cellStyle name="Связанная ячейка 124 5" xfId="6160"/>
    <cellStyle name="Связанная ячейка 124 6" xfId="6159"/>
    <cellStyle name="Связанная ячейка 124 7" xfId="6158"/>
    <cellStyle name="Связанная ячейка 124 8" xfId="6157"/>
    <cellStyle name="Связанная ячейка 125" xfId="6156"/>
    <cellStyle name="Связанная ячейка 125 2" xfId="6155"/>
    <cellStyle name="Связанная ячейка 125 2 2" xfId="6154"/>
    <cellStyle name="Связанная ячейка 125 2 3" xfId="6153"/>
    <cellStyle name="Связанная ячейка 125 2 4" xfId="6152"/>
    <cellStyle name="Связанная ячейка 125 2 5" xfId="6151"/>
    <cellStyle name="Связанная ячейка 125 2 6" xfId="6150"/>
    <cellStyle name="Связанная ячейка 125 3" xfId="6149"/>
    <cellStyle name="Связанная ячейка 125 4" xfId="6148"/>
    <cellStyle name="Связанная ячейка 125 5" xfId="6147"/>
    <cellStyle name="Связанная ячейка 125 6" xfId="6146"/>
    <cellStyle name="Связанная ячейка 125 7" xfId="6145"/>
    <cellStyle name="Связанная ячейка 125 8" xfId="6144"/>
    <cellStyle name="Связанная ячейка 126" xfId="6143"/>
    <cellStyle name="Связанная ячейка 126 2" xfId="6142"/>
    <cellStyle name="Связанная ячейка 126 2 2" xfId="6141"/>
    <cellStyle name="Связанная ячейка 126 2 3" xfId="6140"/>
    <cellStyle name="Связанная ячейка 126 2 4" xfId="6139"/>
    <cellStyle name="Связанная ячейка 126 2 5" xfId="6138"/>
    <cellStyle name="Связанная ячейка 126 2 6" xfId="6137"/>
    <cellStyle name="Связанная ячейка 126 3" xfId="6136"/>
    <cellStyle name="Связанная ячейка 126 4" xfId="6135"/>
    <cellStyle name="Связанная ячейка 126 5" xfId="6134"/>
    <cellStyle name="Связанная ячейка 126 6" xfId="6133"/>
    <cellStyle name="Связанная ячейка 126 7" xfId="6132"/>
    <cellStyle name="Связанная ячейка 126 8" xfId="6131"/>
    <cellStyle name="Связанная ячейка 127" xfId="6130"/>
    <cellStyle name="Связанная ячейка 127 2" xfId="6129"/>
    <cellStyle name="Связанная ячейка 127 2 2" xfId="6128"/>
    <cellStyle name="Связанная ячейка 127 2 3" xfId="6127"/>
    <cellStyle name="Связанная ячейка 127 2 4" xfId="6126"/>
    <cellStyle name="Связанная ячейка 127 2 5" xfId="6125"/>
    <cellStyle name="Связанная ячейка 127 2 6" xfId="6124"/>
    <cellStyle name="Связанная ячейка 127 3" xfId="6123"/>
    <cellStyle name="Связанная ячейка 127 4" xfId="6122"/>
    <cellStyle name="Связанная ячейка 127 5" xfId="6121"/>
    <cellStyle name="Связанная ячейка 127 6" xfId="6120"/>
    <cellStyle name="Связанная ячейка 127 7" xfId="6119"/>
    <cellStyle name="Связанная ячейка 127 8" xfId="6118"/>
    <cellStyle name="Связанная ячейка 128" xfId="6117"/>
    <cellStyle name="Связанная ячейка 128 2" xfId="6116"/>
    <cellStyle name="Связанная ячейка 128 2 2" xfId="6115"/>
    <cellStyle name="Связанная ячейка 128 2 3" xfId="6114"/>
    <cellStyle name="Связанная ячейка 128 2 4" xfId="6113"/>
    <cellStyle name="Связанная ячейка 128 2 5" xfId="6112"/>
    <cellStyle name="Связанная ячейка 128 2 6" xfId="6111"/>
    <cellStyle name="Связанная ячейка 128 3" xfId="6110"/>
    <cellStyle name="Связанная ячейка 128 4" xfId="6109"/>
    <cellStyle name="Связанная ячейка 128 5" xfId="6108"/>
    <cellStyle name="Связанная ячейка 128 6" xfId="6107"/>
    <cellStyle name="Связанная ячейка 128 7" xfId="6106"/>
    <cellStyle name="Связанная ячейка 128 8" xfId="6105"/>
    <cellStyle name="Связанная ячейка 129" xfId="6104"/>
    <cellStyle name="Связанная ячейка 129 2" xfId="6103"/>
    <cellStyle name="Связанная ячейка 129 2 2" xfId="6102"/>
    <cellStyle name="Связанная ячейка 129 2 3" xfId="6101"/>
    <cellStyle name="Связанная ячейка 129 2 4" xfId="6100"/>
    <cellStyle name="Связанная ячейка 129 2 5" xfId="6099"/>
    <cellStyle name="Связанная ячейка 129 2 6" xfId="6098"/>
    <cellStyle name="Связанная ячейка 129 3" xfId="6097"/>
    <cellStyle name="Связанная ячейка 129 4" xfId="6096"/>
    <cellStyle name="Связанная ячейка 129 5" xfId="6095"/>
    <cellStyle name="Связанная ячейка 129 6" xfId="6094"/>
    <cellStyle name="Связанная ячейка 129 7" xfId="6093"/>
    <cellStyle name="Связанная ячейка 129 8" xfId="6092"/>
    <cellStyle name="Связанная ячейка 13" xfId="6091"/>
    <cellStyle name="Связанная ячейка 13 2" xfId="6090"/>
    <cellStyle name="Связанная ячейка 13 2 2" xfId="6089"/>
    <cellStyle name="Связанная ячейка 13 2 3" xfId="6088"/>
    <cellStyle name="Связанная ячейка 13 2 4" xfId="6087"/>
    <cellStyle name="Связанная ячейка 13 2 5" xfId="6086"/>
    <cellStyle name="Связанная ячейка 13 2 6" xfId="6085"/>
    <cellStyle name="Связанная ячейка 13 3" xfId="6084"/>
    <cellStyle name="Связанная ячейка 13 4" xfId="6083"/>
    <cellStyle name="Связанная ячейка 13 5" xfId="6082"/>
    <cellStyle name="Связанная ячейка 13 6" xfId="6081"/>
    <cellStyle name="Связанная ячейка 13 7" xfId="6080"/>
    <cellStyle name="Связанная ячейка 13 8" xfId="6079"/>
    <cellStyle name="Связанная ячейка 130" xfId="6078"/>
    <cellStyle name="Связанная ячейка 130 2" xfId="6077"/>
    <cellStyle name="Связанная ячейка 130 2 2" xfId="6076"/>
    <cellStyle name="Связанная ячейка 130 2 3" xfId="6075"/>
    <cellStyle name="Связанная ячейка 130 2 4" xfId="6074"/>
    <cellStyle name="Связанная ячейка 130 2 5" xfId="6073"/>
    <cellStyle name="Связанная ячейка 130 2 6" xfId="6072"/>
    <cellStyle name="Связанная ячейка 130 3" xfId="6071"/>
    <cellStyle name="Связанная ячейка 130 4" xfId="6070"/>
    <cellStyle name="Связанная ячейка 130 5" xfId="6069"/>
    <cellStyle name="Связанная ячейка 130 6" xfId="6068"/>
    <cellStyle name="Связанная ячейка 130 7" xfId="6067"/>
    <cellStyle name="Связанная ячейка 130 8" xfId="6066"/>
    <cellStyle name="Связанная ячейка 131" xfId="6065"/>
    <cellStyle name="Связанная ячейка 131 2" xfId="6064"/>
    <cellStyle name="Связанная ячейка 131 2 2" xfId="6063"/>
    <cellStyle name="Связанная ячейка 131 2 3" xfId="6062"/>
    <cellStyle name="Связанная ячейка 131 2 4" xfId="6061"/>
    <cellStyle name="Связанная ячейка 131 2 5" xfId="6060"/>
    <cellStyle name="Связанная ячейка 131 2 6" xfId="6059"/>
    <cellStyle name="Связанная ячейка 131 3" xfId="6058"/>
    <cellStyle name="Связанная ячейка 131 4" xfId="6057"/>
    <cellStyle name="Связанная ячейка 131 5" xfId="6056"/>
    <cellStyle name="Связанная ячейка 131 6" xfId="6055"/>
    <cellStyle name="Связанная ячейка 131 7" xfId="6054"/>
    <cellStyle name="Связанная ячейка 131 8" xfId="6053"/>
    <cellStyle name="Связанная ячейка 132" xfId="6052"/>
    <cellStyle name="Связанная ячейка 132 2" xfId="6051"/>
    <cellStyle name="Связанная ячейка 132 2 2" xfId="6050"/>
    <cellStyle name="Связанная ячейка 132 2 3" xfId="6049"/>
    <cellStyle name="Связанная ячейка 132 2 4" xfId="6048"/>
    <cellStyle name="Связанная ячейка 132 2 5" xfId="6047"/>
    <cellStyle name="Связанная ячейка 132 2 6" xfId="6046"/>
    <cellStyle name="Связанная ячейка 132 3" xfId="6045"/>
    <cellStyle name="Связанная ячейка 132 4" xfId="6044"/>
    <cellStyle name="Связанная ячейка 132 5" xfId="6043"/>
    <cellStyle name="Связанная ячейка 132 6" xfId="6042"/>
    <cellStyle name="Связанная ячейка 132 7" xfId="6041"/>
    <cellStyle name="Связанная ячейка 132 8" xfId="6040"/>
    <cellStyle name="Связанная ячейка 133" xfId="6039"/>
    <cellStyle name="Связанная ячейка 133 2" xfId="6038"/>
    <cellStyle name="Связанная ячейка 133 2 2" xfId="6037"/>
    <cellStyle name="Связанная ячейка 133 2 3" xfId="6036"/>
    <cellStyle name="Связанная ячейка 133 2 4" xfId="6035"/>
    <cellStyle name="Связанная ячейка 133 2 5" xfId="6034"/>
    <cellStyle name="Связанная ячейка 133 2 6" xfId="6033"/>
    <cellStyle name="Связанная ячейка 133 3" xfId="6032"/>
    <cellStyle name="Связанная ячейка 133 4" xfId="6031"/>
    <cellStyle name="Связанная ячейка 133 5" xfId="6030"/>
    <cellStyle name="Связанная ячейка 133 6" xfId="6029"/>
    <cellStyle name="Связанная ячейка 133 7" xfId="6028"/>
    <cellStyle name="Связанная ячейка 133 8" xfId="6027"/>
    <cellStyle name="Связанная ячейка 134" xfId="6026"/>
    <cellStyle name="Связанная ячейка 134 2" xfId="6025"/>
    <cellStyle name="Связанная ячейка 134 2 2" xfId="6024"/>
    <cellStyle name="Связанная ячейка 134 2 3" xfId="6023"/>
    <cellStyle name="Связанная ячейка 134 2 4" xfId="6022"/>
    <cellStyle name="Связанная ячейка 134 2 5" xfId="6021"/>
    <cellStyle name="Связанная ячейка 134 2 6" xfId="6020"/>
    <cellStyle name="Связанная ячейка 134 3" xfId="6019"/>
    <cellStyle name="Связанная ячейка 134 4" xfId="6018"/>
    <cellStyle name="Связанная ячейка 134 5" xfId="6017"/>
    <cellStyle name="Связанная ячейка 134 6" xfId="6016"/>
    <cellStyle name="Связанная ячейка 134 7" xfId="6015"/>
    <cellStyle name="Связанная ячейка 134 8" xfId="6014"/>
    <cellStyle name="Связанная ячейка 135" xfId="6013"/>
    <cellStyle name="Связанная ячейка 135 2" xfId="6012"/>
    <cellStyle name="Связанная ячейка 135 2 2" xfId="6011"/>
    <cellStyle name="Связанная ячейка 135 2 3" xfId="6010"/>
    <cellStyle name="Связанная ячейка 135 2 4" xfId="6009"/>
    <cellStyle name="Связанная ячейка 135 2 5" xfId="6008"/>
    <cellStyle name="Связанная ячейка 135 2 6" xfId="6007"/>
    <cellStyle name="Связанная ячейка 135 3" xfId="6006"/>
    <cellStyle name="Связанная ячейка 135 4" xfId="6005"/>
    <cellStyle name="Связанная ячейка 135 5" xfId="6004"/>
    <cellStyle name="Связанная ячейка 135 6" xfId="6003"/>
    <cellStyle name="Связанная ячейка 135 7" xfId="6002"/>
    <cellStyle name="Связанная ячейка 135 8" xfId="6001"/>
    <cellStyle name="Связанная ячейка 136" xfId="6000"/>
    <cellStyle name="Связанная ячейка 136 2" xfId="5999"/>
    <cellStyle name="Связанная ячейка 136 2 2" xfId="5998"/>
    <cellStyle name="Связанная ячейка 136 2 3" xfId="5997"/>
    <cellStyle name="Связанная ячейка 136 2 4" xfId="5996"/>
    <cellStyle name="Связанная ячейка 136 2 5" xfId="5995"/>
    <cellStyle name="Связанная ячейка 136 2 6" xfId="5994"/>
    <cellStyle name="Связанная ячейка 136 3" xfId="5993"/>
    <cellStyle name="Связанная ячейка 136 4" xfId="5992"/>
    <cellStyle name="Связанная ячейка 136 5" xfId="5991"/>
    <cellStyle name="Связанная ячейка 136 6" xfId="5990"/>
    <cellStyle name="Связанная ячейка 136 7" xfId="5989"/>
    <cellStyle name="Связанная ячейка 136 8" xfId="5988"/>
    <cellStyle name="Связанная ячейка 137" xfId="5987"/>
    <cellStyle name="Связанная ячейка 137 2" xfId="5986"/>
    <cellStyle name="Связанная ячейка 137 2 2" xfId="5985"/>
    <cellStyle name="Связанная ячейка 137 2 3" xfId="5984"/>
    <cellStyle name="Связанная ячейка 137 2 4" xfId="5983"/>
    <cellStyle name="Связанная ячейка 137 2 5" xfId="5982"/>
    <cellStyle name="Связанная ячейка 137 2 6" xfId="5981"/>
    <cellStyle name="Связанная ячейка 137 3" xfId="5980"/>
    <cellStyle name="Связанная ячейка 137 4" xfId="5979"/>
    <cellStyle name="Связанная ячейка 137 5" xfId="5978"/>
    <cellStyle name="Связанная ячейка 137 6" xfId="5977"/>
    <cellStyle name="Связанная ячейка 137 7" xfId="5976"/>
    <cellStyle name="Связанная ячейка 137 8" xfId="5975"/>
    <cellStyle name="Связанная ячейка 138" xfId="5974"/>
    <cellStyle name="Связанная ячейка 138 2" xfId="5973"/>
    <cellStyle name="Связанная ячейка 138 2 2" xfId="5972"/>
    <cellStyle name="Связанная ячейка 138 2 3" xfId="5971"/>
    <cellStyle name="Связанная ячейка 138 2 4" xfId="5970"/>
    <cellStyle name="Связанная ячейка 138 2 5" xfId="5969"/>
    <cellStyle name="Связанная ячейка 138 2 6" xfId="5968"/>
    <cellStyle name="Связанная ячейка 138 3" xfId="5967"/>
    <cellStyle name="Связанная ячейка 138 4" xfId="5966"/>
    <cellStyle name="Связанная ячейка 138 5" xfId="5965"/>
    <cellStyle name="Связанная ячейка 138 6" xfId="5964"/>
    <cellStyle name="Связанная ячейка 138 7" xfId="5963"/>
    <cellStyle name="Связанная ячейка 138 8" xfId="5962"/>
    <cellStyle name="Связанная ячейка 139" xfId="5961"/>
    <cellStyle name="Связанная ячейка 139 2" xfId="5960"/>
    <cellStyle name="Связанная ячейка 139 2 2" xfId="5959"/>
    <cellStyle name="Связанная ячейка 139 2 3" xfId="5958"/>
    <cellStyle name="Связанная ячейка 139 2 4" xfId="5957"/>
    <cellStyle name="Связанная ячейка 139 2 5" xfId="5956"/>
    <cellStyle name="Связанная ячейка 139 2 6" xfId="5955"/>
    <cellStyle name="Связанная ячейка 139 3" xfId="5954"/>
    <cellStyle name="Связанная ячейка 139 4" xfId="5953"/>
    <cellStyle name="Связанная ячейка 139 5" xfId="5952"/>
    <cellStyle name="Связанная ячейка 139 6" xfId="5951"/>
    <cellStyle name="Связанная ячейка 139 7" xfId="5950"/>
    <cellStyle name="Связанная ячейка 139 8" xfId="5949"/>
    <cellStyle name="Связанная ячейка 14" xfId="5948"/>
    <cellStyle name="Связанная ячейка 14 2" xfId="5947"/>
    <cellStyle name="Связанная ячейка 14 2 2" xfId="5946"/>
    <cellStyle name="Связанная ячейка 14 2 3" xfId="5945"/>
    <cellStyle name="Связанная ячейка 14 2 4" xfId="5944"/>
    <cellStyle name="Связанная ячейка 14 2 5" xfId="5943"/>
    <cellStyle name="Связанная ячейка 14 2 6" xfId="5942"/>
    <cellStyle name="Связанная ячейка 14 3" xfId="5941"/>
    <cellStyle name="Связанная ячейка 14 4" xfId="5940"/>
    <cellStyle name="Связанная ячейка 14 5" xfId="5939"/>
    <cellStyle name="Связанная ячейка 14 6" xfId="5938"/>
    <cellStyle name="Связанная ячейка 14 7" xfId="5937"/>
    <cellStyle name="Связанная ячейка 14 8" xfId="5936"/>
    <cellStyle name="Связанная ячейка 140" xfId="5935"/>
    <cellStyle name="Связанная ячейка 140 2" xfId="5934"/>
    <cellStyle name="Связанная ячейка 140 2 2" xfId="5933"/>
    <cellStyle name="Связанная ячейка 140 2 3" xfId="5932"/>
    <cellStyle name="Связанная ячейка 140 2 4" xfId="5931"/>
    <cellStyle name="Связанная ячейка 140 2 5" xfId="5930"/>
    <cellStyle name="Связанная ячейка 140 2 6" xfId="5929"/>
    <cellStyle name="Связанная ячейка 140 3" xfId="5928"/>
    <cellStyle name="Связанная ячейка 140 4" xfId="5927"/>
    <cellStyle name="Связанная ячейка 140 5" xfId="5926"/>
    <cellStyle name="Связанная ячейка 140 6" xfId="5925"/>
    <cellStyle name="Связанная ячейка 140 7" xfId="5924"/>
    <cellStyle name="Связанная ячейка 140 8" xfId="5923"/>
    <cellStyle name="Связанная ячейка 141" xfId="5922"/>
    <cellStyle name="Связанная ячейка 141 2" xfId="5921"/>
    <cellStyle name="Связанная ячейка 141 2 2" xfId="5920"/>
    <cellStyle name="Связанная ячейка 141 2 3" xfId="5919"/>
    <cellStyle name="Связанная ячейка 141 2 4" xfId="5918"/>
    <cellStyle name="Связанная ячейка 141 2 5" xfId="5917"/>
    <cellStyle name="Связанная ячейка 141 2 6" xfId="5916"/>
    <cellStyle name="Связанная ячейка 141 3" xfId="5915"/>
    <cellStyle name="Связанная ячейка 141 4" xfId="5914"/>
    <cellStyle name="Связанная ячейка 141 5" xfId="5913"/>
    <cellStyle name="Связанная ячейка 141 6" xfId="5912"/>
    <cellStyle name="Связанная ячейка 141 7" xfId="5911"/>
    <cellStyle name="Связанная ячейка 141 8" xfId="5910"/>
    <cellStyle name="Связанная ячейка 142" xfId="5909"/>
    <cellStyle name="Связанная ячейка 142 2" xfId="5908"/>
    <cellStyle name="Связанная ячейка 142 2 2" xfId="5907"/>
    <cellStyle name="Связанная ячейка 142 2 3" xfId="5906"/>
    <cellStyle name="Связанная ячейка 142 2 4" xfId="5905"/>
    <cellStyle name="Связанная ячейка 142 2 5" xfId="5904"/>
    <cellStyle name="Связанная ячейка 142 2 6" xfId="5903"/>
    <cellStyle name="Связанная ячейка 142 3" xfId="5902"/>
    <cellStyle name="Связанная ячейка 142 4" xfId="5901"/>
    <cellStyle name="Связанная ячейка 142 5" xfId="5900"/>
    <cellStyle name="Связанная ячейка 142 6" xfId="5899"/>
    <cellStyle name="Связанная ячейка 142 7" xfId="5898"/>
    <cellStyle name="Связанная ячейка 142 8" xfId="5897"/>
    <cellStyle name="Связанная ячейка 143" xfId="5896"/>
    <cellStyle name="Связанная ячейка 143 2" xfId="5895"/>
    <cellStyle name="Связанная ячейка 143 2 2" xfId="5894"/>
    <cellStyle name="Связанная ячейка 143 2 3" xfId="5893"/>
    <cellStyle name="Связанная ячейка 143 2 4" xfId="5892"/>
    <cellStyle name="Связанная ячейка 143 2 5" xfId="5891"/>
    <cellStyle name="Связанная ячейка 143 2 6" xfId="5890"/>
    <cellStyle name="Связанная ячейка 143 3" xfId="5889"/>
    <cellStyle name="Связанная ячейка 143 4" xfId="5888"/>
    <cellStyle name="Связанная ячейка 143 5" xfId="5887"/>
    <cellStyle name="Связанная ячейка 143 6" xfId="5886"/>
    <cellStyle name="Связанная ячейка 143 7" xfId="5885"/>
    <cellStyle name="Связанная ячейка 143 8" xfId="5884"/>
    <cellStyle name="Связанная ячейка 144" xfId="5883"/>
    <cellStyle name="Связанная ячейка 144 2" xfId="5882"/>
    <cellStyle name="Связанная ячейка 144 2 2" xfId="5881"/>
    <cellStyle name="Связанная ячейка 144 2 3" xfId="5880"/>
    <cellStyle name="Связанная ячейка 144 2 4" xfId="5879"/>
    <cellStyle name="Связанная ячейка 144 2 5" xfId="5878"/>
    <cellStyle name="Связанная ячейка 144 2 6" xfId="5877"/>
    <cellStyle name="Связанная ячейка 144 3" xfId="5876"/>
    <cellStyle name="Связанная ячейка 144 4" xfId="5875"/>
    <cellStyle name="Связанная ячейка 144 5" xfId="5874"/>
    <cellStyle name="Связанная ячейка 144 6" xfId="5873"/>
    <cellStyle name="Связанная ячейка 144 7" xfId="5872"/>
    <cellStyle name="Связанная ячейка 144 8" xfId="5871"/>
    <cellStyle name="Связанная ячейка 145" xfId="5870"/>
    <cellStyle name="Связанная ячейка 145 2" xfId="5869"/>
    <cellStyle name="Связанная ячейка 145 2 2" xfId="5868"/>
    <cellStyle name="Связанная ячейка 145 2 3" xfId="5867"/>
    <cellStyle name="Связанная ячейка 145 2 4" xfId="5866"/>
    <cellStyle name="Связанная ячейка 145 2 5" xfId="5865"/>
    <cellStyle name="Связанная ячейка 145 2 6" xfId="5864"/>
    <cellStyle name="Связанная ячейка 145 3" xfId="5863"/>
    <cellStyle name="Связанная ячейка 145 4" xfId="5862"/>
    <cellStyle name="Связанная ячейка 145 5" xfId="5861"/>
    <cellStyle name="Связанная ячейка 145 6" xfId="5860"/>
    <cellStyle name="Связанная ячейка 145 7" xfId="5859"/>
    <cellStyle name="Связанная ячейка 145 8" xfId="5858"/>
    <cellStyle name="Связанная ячейка 146" xfId="5857"/>
    <cellStyle name="Связанная ячейка 146 2" xfId="5856"/>
    <cellStyle name="Связанная ячейка 146 2 2" xfId="5855"/>
    <cellStyle name="Связанная ячейка 146 2 3" xfId="5854"/>
    <cellStyle name="Связанная ячейка 146 2 4" xfId="5853"/>
    <cellStyle name="Связанная ячейка 146 2 5" xfId="5852"/>
    <cellStyle name="Связанная ячейка 146 2 6" xfId="5851"/>
    <cellStyle name="Связанная ячейка 146 3" xfId="5850"/>
    <cellStyle name="Связанная ячейка 146 4" xfId="5849"/>
    <cellStyle name="Связанная ячейка 146 5" xfId="5848"/>
    <cellStyle name="Связанная ячейка 146 6" xfId="5847"/>
    <cellStyle name="Связанная ячейка 146 7" xfId="5846"/>
    <cellStyle name="Связанная ячейка 146 8" xfId="5845"/>
    <cellStyle name="Связанная ячейка 147" xfId="5844"/>
    <cellStyle name="Связанная ячейка 147 2" xfId="5843"/>
    <cellStyle name="Связанная ячейка 147 2 2" xfId="5842"/>
    <cellStyle name="Связанная ячейка 147 2 3" xfId="5841"/>
    <cellStyle name="Связанная ячейка 147 2 4" xfId="5840"/>
    <cellStyle name="Связанная ячейка 147 2 5" xfId="5839"/>
    <cellStyle name="Связанная ячейка 147 2 6" xfId="5838"/>
    <cellStyle name="Связанная ячейка 147 3" xfId="5837"/>
    <cellStyle name="Связанная ячейка 147 4" xfId="5836"/>
    <cellStyle name="Связанная ячейка 147 5" xfId="5835"/>
    <cellStyle name="Связанная ячейка 147 6" xfId="5834"/>
    <cellStyle name="Связанная ячейка 147 7" xfId="5833"/>
    <cellStyle name="Связанная ячейка 147 8" xfId="5832"/>
    <cellStyle name="Связанная ячейка 148" xfId="5831"/>
    <cellStyle name="Связанная ячейка 148 2" xfId="5830"/>
    <cellStyle name="Связанная ячейка 148 2 2" xfId="5829"/>
    <cellStyle name="Связанная ячейка 148 2 3" xfId="5828"/>
    <cellStyle name="Связанная ячейка 148 2 4" xfId="5827"/>
    <cellStyle name="Связанная ячейка 148 2 5" xfId="5826"/>
    <cellStyle name="Связанная ячейка 148 2 6" xfId="5825"/>
    <cellStyle name="Связанная ячейка 148 3" xfId="5824"/>
    <cellStyle name="Связанная ячейка 148 4" xfId="5823"/>
    <cellStyle name="Связанная ячейка 148 5" xfId="5822"/>
    <cellStyle name="Связанная ячейка 148 6" xfId="5821"/>
    <cellStyle name="Связанная ячейка 148 7" xfId="5820"/>
    <cellStyle name="Связанная ячейка 148 8" xfId="5819"/>
    <cellStyle name="Связанная ячейка 149" xfId="5818"/>
    <cellStyle name="Связанная ячейка 149 2" xfId="5817"/>
    <cellStyle name="Связанная ячейка 149 2 2" xfId="5816"/>
    <cellStyle name="Связанная ячейка 149 2 3" xfId="5815"/>
    <cellStyle name="Связанная ячейка 149 2 4" xfId="5814"/>
    <cellStyle name="Связанная ячейка 149 2 5" xfId="5813"/>
    <cellStyle name="Связанная ячейка 149 2 6" xfId="5812"/>
    <cellStyle name="Связанная ячейка 149 3" xfId="5811"/>
    <cellStyle name="Связанная ячейка 149 4" xfId="5810"/>
    <cellStyle name="Связанная ячейка 149 5" xfId="5809"/>
    <cellStyle name="Связанная ячейка 149 6" xfId="5808"/>
    <cellStyle name="Связанная ячейка 149 7" xfId="5807"/>
    <cellStyle name="Связанная ячейка 149 8" xfId="5806"/>
    <cellStyle name="Связанная ячейка 15" xfId="5805"/>
    <cellStyle name="Связанная ячейка 15 2" xfId="5804"/>
    <cellStyle name="Связанная ячейка 15 2 2" xfId="5803"/>
    <cellStyle name="Связанная ячейка 15 2 3" xfId="5802"/>
    <cellStyle name="Связанная ячейка 15 2 4" xfId="5801"/>
    <cellStyle name="Связанная ячейка 15 2 5" xfId="5800"/>
    <cellStyle name="Связанная ячейка 15 2 6" xfId="5799"/>
    <cellStyle name="Связанная ячейка 15 3" xfId="5798"/>
    <cellStyle name="Связанная ячейка 15 4" xfId="5797"/>
    <cellStyle name="Связанная ячейка 15 5" xfId="5796"/>
    <cellStyle name="Связанная ячейка 15 6" xfId="5795"/>
    <cellStyle name="Связанная ячейка 15 7" xfId="5794"/>
    <cellStyle name="Связанная ячейка 15 8" xfId="5793"/>
    <cellStyle name="Связанная ячейка 150" xfId="5792"/>
    <cellStyle name="Связанная ячейка 150 2" xfId="5791"/>
    <cellStyle name="Связанная ячейка 150 2 2" xfId="5790"/>
    <cellStyle name="Связанная ячейка 150 2 3" xfId="5789"/>
    <cellStyle name="Связанная ячейка 150 2 4" xfId="5788"/>
    <cellStyle name="Связанная ячейка 150 2 5" xfId="5787"/>
    <cellStyle name="Связанная ячейка 150 2 6" xfId="5786"/>
    <cellStyle name="Связанная ячейка 150 3" xfId="5785"/>
    <cellStyle name="Связанная ячейка 150 4" xfId="5784"/>
    <cellStyle name="Связанная ячейка 150 5" xfId="5783"/>
    <cellStyle name="Связанная ячейка 150 6" xfId="5782"/>
    <cellStyle name="Связанная ячейка 150 7" xfId="5781"/>
    <cellStyle name="Связанная ячейка 150 8" xfId="5780"/>
    <cellStyle name="Связанная ячейка 151" xfId="5779"/>
    <cellStyle name="Связанная ячейка 151 2" xfId="5778"/>
    <cellStyle name="Связанная ячейка 151 2 2" xfId="5777"/>
    <cellStyle name="Связанная ячейка 151 2 3" xfId="5776"/>
    <cellStyle name="Связанная ячейка 151 2 4" xfId="5775"/>
    <cellStyle name="Связанная ячейка 151 2 5" xfId="5774"/>
    <cellStyle name="Связанная ячейка 151 2 6" xfId="5773"/>
    <cellStyle name="Связанная ячейка 151 3" xfId="5772"/>
    <cellStyle name="Связанная ячейка 151 4" xfId="5771"/>
    <cellStyle name="Связанная ячейка 151 5" xfId="5770"/>
    <cellStyle name="Связанная ячейка 151 6" xfId="5769"/>
    <cellStyle name="Связанная ячейка 151 7" xfId="5768"/>
    <cellStyle name="Связанная ячейка 151 8" xfId="5767"/>
    <cellStyle name="Связанная ячейка 152" xfId="5766"/>
    <cellStyle name="Связанная ячейка 152 2" xfId="5765"/>
    <cellStyle name="Связанная ячейка 152 2 2" xfId="5764"/>
    <cellStyle name="Связанная ячейка 152 2 3" xfId="5763"/>
    <cellStyle name="Связанная ячейка 152 2 4" xfId="5762"/>
    <cellStyle name="Связанная ячейка 152 2 5" xfId="5761"/>
    <cellStyle name="Связанная ячейка 152 2 6" xfId="5760"/>
    <cellStyle name="Связанная ячейка 152 3" xfId="5759"/>
    <cellStyle name="Связанная ячейка 152 4" xfId="5758"/>
    <cellStyle name="Связанная ячейка 152 5" xfId="5757"/>
    <cellStyle name="Связанная ячейка 152 6" xfId="5756"/>
    <cellStyle name="Связанная ячейка 152 7" xfId="5755"/>
    <cellStyle name="Связанная ячейка 152 8" xfId="5754"/>
    <cellStyle name="Связанная ячейка 16" xfId="5753"/>
    <cellStyle name="Связанная ячейка 16 2" xfId="5752"/>
    <cellStyle name="Связанная ячейка 16 2 2" xfId="5751"/>
    <cellStyle name="Связанная ячейка 16 2 3" xfId="5750"/>
    <cellStyle name="Связанная ячейка 16 2 4" xfId="5749"/>
    <cellStyle name="Связанная ячейка 16 2 5" xfId="5748"/>
    <cellStyle name="Связанная ячейка 16 2 6" xfId="5747"/>
    <cellStyle name="Связанная ячейка 16 3" xfId="5746"/>
    <cellStyle name="Связанная ячейка 16 4" xfId="5745"/>
    <cellStyle name="Связанная ячейка 16 5" xfId="5744"/>
    <cellStyle name="Связанная ячейка 16 6" xfId="5743"/>
    <cellStyle name="Связанная ячейка 16 7" xfId="5742"/>
    <cellStyle name="Связанная ячейка 16 8" xfId="5741"/>
    <cellStyle name="Связанная ячейка 17" xfId="5740"/>
    <cellStyle name="Связанная ячейка 17 2" xfId="5739"/>
    <cellStyle name="Связанная ячейка 17 2 2" xfId="5738"/>
    <cellStyle name="Связанная ячейка 17 2 3" xfId="5737"/>
    <cellStyle name="Связанная ячейка 17 2 4" xfId="5736"/>
    <cellStyle name="Связанная ячейка 17 2 5" xfId="5735"/>
    <cellStyle name="Связанная ячейка 17 2 6" xfId="5734"/>
    <cellStyle name="Связанная ячейка 17 3" xfId="5733"/>
    <cellStyle name="Связанная ячейка 17 4" xfId="5732"/>
    <cellStyle name="Связанная ячейка 17 5" xfId="5731"/>
    <cellStyle name="Связанная ячейка 17 6" xfId="5730"/>
    <cellStyle name="Связанная ячейка 17 7" xfId="5729"/>
    <cellStyle name="Связанная ячейка 17 8" xfId="5728"/>
    <cellStyle name="Связанная ячейка 18" xfId="5727"/>
    <cellStyle name="Связанная ячейка 18 2" xfId="5726"/>
    <cellStyle name="Связанная ячейка 18 2 2" xfId="5725"/>
    <cellStyle name="Связанная ячейка 18 2 3" xfId="5724"/>
    <cellStyle name="Связанная ячейка 18 2 4" xfId="5723"/>
    <cellStyle name="Связанная ячейка 18 2 5" xfId="5722"/>
    <cellStyle name="Связанная ячейка 18 2 6" xfId="5721"/>
    <cellStyle name="Связанная ячейка 18 3" xfId="5720"/>
    <cellStyle name="Связанная ячейка 18 4" xfId="5719"/>
    <cellStyle name="Связанная ячейка 18 5" xfId="5718"/>
    <cellStyle name="Связанная ячейка 18 6" xfId="5717"/>
    <cellStyle name="Связанная ячейка 18 7" xfId="5716"/>
    <cellStyle name="Связанная ячейка 18 8" xfId="5715"/>
    <cellStyle name="Связанная ячейка 19" xfId="5714"/>
    <cellStyle name="Связанная ячейка 19 2" xfId="5713"/>
    <cellStyle name="Связанная ячейка 19 2 2" xfId="5712"/>
    <cellStyle name="Связанная ячейка 19 2 3" xfId="5711"/>
    <cellStyle name="Связанная ячейка 19 2 4" xfId="5710"/>
    <cellStyle name="Связанная ячейка 19 2 5" xfId="5709"/>
    <cellStyle name="Связанная ячейка 19 2 6" xfId="5708"/>
    <cellStyle name="Связанная ячейка 19 3" xfId="5707"/>
    <cellStyle name="Связанная ячейка 19 4" xfId="5706"/>
    <cellStyle name="Связанная ячейка 19 5" xfId="5705"/>
    <cellStyle name="Связанная ячейка 19 6" xfId="5704"/>
    <cellStyle name="Связанная ячейка 19 7" xfId="5703"/>
    <cellStyle name="Связанная ячейка 19 8" xfId="5702"/>
    <cellStyle name="Связанная ячейка 2" xfId="5701"/>
    <cellStyle name="Связанная ячейка 2 10" xfId="5700"/>
    <cellStyle name="Связанная ячейка 2 11" xfId="5699"/>
    <cellStyle name="Связанная ячейка 2 12" xfId="5698"/>
    <cellStyle name="Связанная ячейка 2 13" xfId="5697"/>
    <cellStyle name="Связанная ячейка 2 14" xfId="5696"/>
    <cellStyle name="Связанная ячейка 2 15" xfId="5695"/>
    <cellStyle name="Связанная ячейка 2 16" xfId="5694"/>
    <cellStyle name="Связанная ячейка 2 2" xfId="5693"/>
    <cellStyle name="Связанная ячейка 2 2 10" xfId="5692"/>
    <cellStyle name="Связанная ячейка 2 2 10 2" xfId="5691"/>
    <cellStyle name="Связанная ячейка 2 2 10 2 2" xfId="5690"/>
    <cellStyle name="Связанная ячейка 2 2 10 2 3" xfId="5689"/>
    <cellStyle name="Связанная ячейка 2 2 10 2 4" xfId="5688"/>
    <cellStyle name="Связанная ячейка 2 2 10 2 5" xfId="5687"/>
    <cellStyle name="Связанная ячейка 2 2 10 2 6" xfId="5686"/>
    <cellStyle name="Связанная ячейка 2 2 10 3" xfId="5685"/>
    <cellStyle name="Связанная ячейка 2 2 10 4" xfId="5684"/>
    <cellStyle name="Связанная ячейка 2 2 10 5" xfId="5683"/>
    <cellStyle name="Связанная ячейка 2 2 10 6" xfId="5682"/>
    <cellStyle name="Связанная ячейка 2 2 10 7" xfId="5681"/>
    <cellStyle name="Связанная ячейка 2 2 10 8" xfId="5680"/>
    <cellStyle name="Связанная ячейка 2 2 11" xfId="5679"/>
    <cellStyle name="Связанная ячейка 2 2 11 2" xfId="5678"/>
    <cellStyle name="Связанная ячейка 2 2 11 2 2" xfId="5677"/>
    <cellStyle name="Связанная ячейка 2 2 11 2 3" xfId="5676"/>
    <cellStyle name="Связанная ячейка 2 2 11 2 4" xfId="5675"/>
    <cellStyle name="Связанная ячейка 2 2 11 2 5" xfId="5674"/>
    <cellStyle name="Связанная ячейка 2 2 11 2 6" xfId="5673"/>
    <cellStyle name="Связанная ячейка 2 2 11 3" xfId="5672"/>
    <cellStyle name="Связанная ячейка 2 2 11 4" xfId="5671"/>
    <cellStyle name="Связанная ячейка 2 2 11 5" xfId="5670"/>
    <cellStyle name="Связанная ячейка 2 2 11 6" xfId="5669"/>
    <cellStyle name="Связанная ячейка 2 2 11 7" xfId="5668"/>
    <cellStyle name="Связанная ячейка 2 2 11 8" xfId="5667"/>
    <cellStyle name="Связанная ячейка 2 2 12" xfId="5666"/>
    <cellStyle name="Связанная ячейка 2 2 12 2" xfId="5665"/>
    <cellStyle name="Связанная ячейка 2 2 12 2 2" xfId="5664"/>
    <cellStyle name="Связанная ячейка 2 2 12 2 3" xfId="5663"/>
    <cellStyle name="Связанная ячейка 2 2 12 2 4" xfId="5662"/>
    <cellStyle name="Связанная ячейка 2 2 12 2 5" xfId="5661"/>
    <cellStyle name="Связанная ячейка 2 2 12 2 6" xfId="5660"/>
    <cellStyle name="Связанная ячейка 2 2 12 3" xfId="5659"/>
    <cellStyle name="Связанная ячейка 2 2 12 4" xfId="5658"/>
    <cellStyle name="Связанная ячейка 2 2 12 5" xfId="5657"/>
    <cellStyle name="Связанная ячейка 2 2 12 6" xfId="5656"/>
    <cellStyle name="Связанная ячейка 2 2 12 7" xfId="5655"/>
    <cellStyle name="Связанная ячейка 2 2 12 8" xfId="5654"/>
    <cellStyle name="Связанная ячейка 2 2 13" xfId="5653"/>
    <cellStyle name="Связанная ячейка 2 2 13 2" xfId="5652"/>
    <cellStyle name="Связанная ячейка 2 2 13 2 2" xfId="5651"/>
    <cellStyle name="Связанная ячейка 2 2 13 2 3" xfId="5650"/>
    <cellStyle name="Связанная ячейка 2 2 13 2 4" xfId="5649"/>
    <cellStyle name="Связанная ячейка 2 2 13 2 5" xfId="5648"/>
    <cellStyle name="Связанная ячейка 2 2 13 2 6" xfId="5647"/>
    <cellStyle name="Связанная ячейка 2 2 13 3" xfId="5646"/>
    <cellStyle name="Связанная ячейка 2 2 13 4" xfId="5645"/>
    <cellStyle name="Связанная ячейка 2 2 13 5" xfId="5644"/>
    <cellStyle name="Связанная ячейка 2 2 13 6" xfId="5643"/>
    <cellStyle name="Связанная ячейка 2 2 13 7" xfId="5642"/>
    <cellStyle name="Связанная ячейка 2 2 13 8" xfId="5641"/>
    <cellStyle name="Связанная ячейка 2 2 14" xfId="5640"/>
    <cellStyle name="Связанная ячейка 2 2 14 2" xfId="5639"/>
    <cellStyle name="Связанная ячейка 2 2 14 3" xfId="5638"/>
    <cellStyle name="Связанная ячейка 2 2 14 4" xfId="5637"/>
    <cellStyle name="Связанная ячейка 2 2 14 5" xfId="5636"/>
    <cellStyle name="Связанная ячейка 2 2 14 6" xfId="5635"/>
    <cellStyle name="Связанная ячейка 2 2 15" xfId="5634"/>
    <cellStyle name="Связанная ячейка 2 2 16" xfId="5633"/>
    <cellStyle name="Связанная ячейка 2 2 17" xfId="5632"/>
    <cellStyle name="Связанная ячейка 2 2 18" xfId="5631"/>
    <cellStyle name="Связанная ячейка 2 2 19" xfId="5630"/>
    <cellStyle name="Связанная ячейка 2 2 2" xfId="5629"/>
    <cellStyle name="Связанная ячейка 2 2 2 2" xfId="5628"/>
    <cellStyle name="Связанная ячейка 2 2 2 2 2" xfId="5627"/>
    <cellStyle name="Связанная ячейка 2 2 2 2 3" xfId="5626"/>
    <cellStyle name="Связанная ячейка 2 2 2 2 4" xfId="5625"/>
    <cellStyle name="Связанная ячейка 2 2 2 2 5" xfId="5624"/>
    <cellStyle name="Связанная ячейка 2 2 2 2 6" xfId="5623"/>
    <cellStyle name="Связанная ячейка 2 2 2 3" xfId="5622"/>
    <cellStyle name="Связанная ячейка 2 2 2 4" xfId="5621"/>
    <cellStyle name="Связанная ячейка 2 2 2 5" xfId="5620"/>
    <cellStyle name="Связанная ячейка 2 2 2 6" xfId="5619"/>
    <cellStyle name="Связанная ячейка 2 2 2 7" xfId="5618"/>
    <cellStyle name="Связанная ячейка 2 2 2 8" xfId="5617"/>
    <cellStyle name="Связанная ячейка 2 2 20" xfId="5616"/>
    <cellStyle name="Связанная ячейка 2 2 21" xfId="5615"/>
    <cellStyle name="Связанная ячейка 2 2 22" xfId="5614"/>
    <cellStyle name="Связанная ячейка 2 2 23" xfId="5613"/>
    <cellStyle name="Связанная ячейка 2 2 24" xfId="5612"/>
    <cellStyle name="Связанная ячейка 2 2 25" xfId="5611"/>
    <cellStyle name="Связанная ячейка 2 2 26" xfId="5610"/>
    <cellStyle name="Связанная ячейка 2 2 3" xfId="5609"/>
    <cellStyle name="Связанная ячейка 2 2 3 2" xfId="5608"/>
    <cellStyle name="Связанная ячейка 2 2 3 2 2" xfId="5607"/>
    <cellStyle name="Связанная ячейка 2 2 3 2 3" xfId="5606"/>
    <cellStyle name="Связанная ячейка 2 2 3 2 4" xfId="5605"/>
    <cellStyle name="Связанная ячейка 2 2 3 2 5" xfId="5604"/>
    <cellStyle name="Связанная ячейка 2 2 3 2 6" xfId="5603"/>
    <cellStyle name="Связанная ячейка 2 2 3 3" xfId="5602"/>
    <cellStyle name="Связанная ячейка 2 2 3 4" xfId="5601"/>
    <cellStyle name="Связанная ячейка 2 2 3 5" xfId="5600"/>
    <cellStyle name="Связанная ячейка 2 2 3 6" xfId="5599"/>
    <cellStyle name="Связанная ячейка 2 2 3 7" xfId="5598"/>
    <cellStyle name="Связанная ячейка 2 2 3 8" xfId="5597"/>
    <cellStyle name="Связанная ячейка 2 2 4" xfId="5596"/>
    <cellStyle name="Связанная ячейка 2 2 4 2" xfId="5595"/>
    <cellStyle name="Связанная ячейка 2 2 4 2 2" xfId="5594"/>
    <cellStyle name="Связанная ячейка 2 2 4 2 3" xfId="5593"/>
    <cellStyle name="Связанная ячейка 2 2 4 2 4" xfId="5592"/>
    <cellStyle name="Связанная ячейка 2 2 4 2 5" xfId="5591"/>
    <cellStyle name="Связанная ячейка 2 2 4 2 6" xfId="5590"/>
    <cellStyle name="Связанная ячейка 2 2 4 3" xfId="5589"/>
    <cellStyle name="Связанная ячейка 2 2 4 4" xfId="5588"/>
    <cellStyle name="Связанная ячейка 2 2 4 5" xfId="5587"/>
    <cellStyle name="Связанная ячейка 2 2 4 6" xfId="5586"/>
    <cellStyle name="Связанная ячейка 2 2 4 7" xfId="5585"/>
    <cellStyle name="Связанная ячейка 2 2 4 8" xfId="5584"/>
    <cellStyle name="Связанная ячейка 2 2 5" xfId="5583"/>
    <cellStyle name="Связанная ячейка 2 2 5 2" xfId="5582"/>
    <cellStyle name="Связанная ячейка 2 2 5 2 2" xfId="5581"/>
    <cellStyle name="Связанная ячейка 2 2 5 2 3" xfId="5580"/>
    <cellStyle name="Связанная ячейка 2 2 5 2 4" xfId="5579"/>
    <cellStyle name="Связанная ячейка 2 2 5 2 5" xfId="5578"/>
    <cellStyle name="Связанная ячейка 2 2 5 2 6" xfId="5577"/>
    <cellStyle name="Связанная ячейка 2 2 5 3" xfId="5576"/>
    <cellStyle name="Связанная ячейка 2 2 5 4" xfId="5575"/>
    <cellStyle name="Связанная ячейка 2 2 5 5" xfId="5574"/>
    <cellStyle name="Связанная ячейка 2 2 5 6" xfId="5573"/>
    <cellStyle name="Связанная ячейка 2 2 5 7" xfId="5572"/>
    <cellStyle name="Связанная ячейка 2 2 5 8" xfId="5571"/>
    <cellStyle name="Связанная ячейка 2 2 6" xfId="5570"/>
    <cellStyle name="Связанная ячейка 2 2 6 2" xfId="5569"/>
    <cellStyle name="Связанная ячейка 2 2 6 2 2" xfId="5568"/>
    <cellStyle name="Связанная ячейка 2 2 6 2 3" xfId="5567"/>
    <cellStyle name="Связанная ячейка 2 2 6 2 4" xfId="5566"/>
    <cellStyle name="Связанная ячейка 2 2 6 2 5" xfId="5565"/>
    <cellStyle name="Связанная ячейка 2 2 6 2 6" xfId="5564"/>
    <cellStyle name="Связанная ячейка 2 2 6 3" xfId="5563"/>
    <cellStyle name="Связанная ячейка 2 2 6 4" xfId="5562"/>
    <cellStyle name="Связанная ячейка 2 2 6 5" xfId="5561"/>
    <cellStyle name="Связанная ячейка 2 2 6 6" xfId="5560"/>
    <cellStyle name="Связанная ячейка 2 2 6 7" xfId="5559"/>
    <cellStyle name="Связанная ячейка 2 2 6 8" xfId="5558"/>
    <cellStyle name="Связанная ячейка 2 2 7" xfId="5557"/>
    <cellStyle name="Связанная ячейка 2 2 7 2" xfId="5556"/>
    <cellStyle name="Связанная ячейка 2 2 7 2 2" xfId="5555"/>
    <cellStyle name="Связанная ячейка 2 2 7 2 3" xfId="5554"/>
    <cellStyle name="Связанная ячейка 2 2 7 2 4" xfId="5553"/>
    <cellStyle name="Связанная ячейка 2 2 7 2 5" xfId="5552"/>
    <cellStyle name="Связанная ячейка 2 2 7 2 6" xfId="5551"/>
    <cellStyle name="Связанная ячейка 2 2 7 3" xfId="5550"/>
    <cellStyle name="Связанная ячейка 2 2 7 4" xfId="5549"/>
    <cellStyle name="Связанная ячейка 2 2 7 5" xfId="5548"/>
    <cellStyle name="Связанная ячейка 2 2 7 6" xfId="5547"/>
    <cellStyle name="Связанная ячейка 2 2 7 7" xfId="5546"/>
    <cellStyle name="Связанная ячейка 2 2 7 8" xfId="5545"/>
    <cellStyle name="Связанная ячейка 2 2 8" xfId="5544"/>
    <cellStyle name="Связанная ячейка 2 2 8 2" xfId="5543"/>
    <cellStyle name="Связанная ячейка 2 2 8 2 2" xfId="5542"/>
    <cellStyle name="Связанная ячейка 2 2 8 2 3" xfId="5541"/>
    <cellStyle name="Связанная ячейка 2 2 8 2 4" xfId="5540"/>
    <cellStyle name="Связанная ячейка 2 2 8 2 5" xfId="5539"/>
    <cellStyle name="Связанная ячейка 2 2 8 2 6" xfId="5538"/>
    <cellStyle name="Связанная ячейка 2 2 8 3" xfId="5537"/>
    <cellStyle name="Связанная ячейка 2 2 8 4" xfId="5536"/>
    <cellStyle name="Связанная ячейка 2 2 8 5" xfId="5535"/>
    <cellStyle name="Связанная ячейка 2 2 8 6" xfId="5534"/>
    <cellStyle name="Связанная ячейка 2 2 8 7" xfId="5533"/>
    <cellStyle name="Связанная ячейка 2 2 8 8" xfId="5532"/>
    <cellStyle name="Связанная ячейка 2 2 9" xfId="5531"/>
    <cellStyle name="Связанная ячейка 2 2 9 2" xfId="5530"/>
    <cellStyle name="Связанная ячейка 2 2 9 2 2" xfId="5529"/>
    <cellStyle name="Связанная ячейка 2 2 9 2 3" xfId="5528"/>
    <cellStyle name="Связанная ячейка 2 2 9 2 4" xfId="5527"/>
    <cellStyle name="Связанная ячейка 2 2 9 2 5" xfId="5526"/>
    <cellStyle name="Связанная ячейка 2 2 9 2 6" xfId="5525"/>
    <cellStyle name="Связанная ячейка 2 2 9 3" xfId="5524"/>
    <cellStyle name="Связанная ячейка 2 2 9 4" xfId="5523"/>
    <cellStyle name="Связанная ячейка 2 2 9 5" xfId="5522"/>
    <cellStyle name="Связанная ячейка 2 2 9 6" xfId="5521"/>
    <cellStyle name="Связанная ячейка 2 2 9 7" xfId="5520"/>
    <cellStyle name="Связанная ячейка 2 2 9 8" xfId="5519"/>
    <cellStyle name="Связанная ячейка 2 3" xfId="5518"/>
    <cellStyle name="Связанная ячейка 2 3 2" xfId="5517"/>
    <cellStyle name="Связанная ячейка 2 3 2 2" xfId="5516"/>
    <cellStyle name="Связанная ячейка 2 3 2 3" xfId="5515"/>
    <cellStyle name="Связанная ячейка 2 3 2 4" xfId="5514"/>
    <cellStyle name="Связанная ячейка 2 3 2 5" xfId="5513"/>
    <cellStyle name="Связанная ячейка 2 3 2 6" xfId="5512"/>
    <cellStyle name="Связанная ячейка 2 3 3" xfId="5511"/>
    <cellStyle name="Связанная ячейка 2 3 4" xfId="5510"/>
    <cellStyle name="Связанная ячейка 2 3 5" xfId="5509"/>
    <cellStyle name="Связанная ячейка 2 3 6" xfId="5508"/>
    <cellStyle name="Связанная ячейка 2 3 7" xfId="5507"/>
    <cellStyle name="Связанная ячейка 2 3 8" xfId="5506"/>
    <cellStyle name="Связанная ячейка 2 4" xfId="5505"/>
    <cellStyle name="Связанная ячейка 2 4 2" xfId="5504"/>
    <cellStyle name="Связанная ячейка 2 4 3" xfId="5503"/>
    <cellStyle name="Связанная ячейка 2 4 4" xfId="5502"/>
    <cellStyle name="Связанная ячейка 2 4 5" xfId="5501"/>
    <cellStyle name="Связанная ячейка 2 4 6" xfId="5500"/>
    <cellStyle name="Связанная ячейка 2 5" xfId="5499"/>
    <cellStyle name="Связанная ячейка 2 6" xfId="5498"/>
    <cellStyle name="Связанная ячейка 2 7" xfId="5497"/>
    <cellStyle name="Связанная ячейка 2 8" xfId="5496"/>
    <cellStyle name="Связанная ячейка 2 9" xfId="5495"/>
    <cellStyle name="Связанная ячейка 20" xfId="5494"/>
    <cellStyle name="Связанная ячейка 20 2" xfId="5493"/>
    <cellStyle name="Связанная ячейка 20 2 2" xfId="5492"/>
    <cellStyle name="Связанная ячейка 20 2 3" xfId="5491"/>
    <cellStyle name="Связанная ячейка 20 2 4" xfId="5490"/>
    <cellStyle name="Связанная ячейка 20 2 5" xfId="5489"/>
    <cellStyle name="Связанная ячейка 20 2 6" xfId="5488"/>
    <cellStyle name="Связанная ячейка 20 3" xfId="5487"/>
    <cellStyle name="Связанная ячейка 20 4" xfId="5486"/>
    <cellStyle name="Связанная ячейка 20 5" xfId="5485"/>
    <cellStyle name="Связанная ячейка 20 6" xfId="5484"/>
    <cellStyle name="Связанная ячейка 20 7" xfId="5483"/>
    <cellStyle name="Связанная ячейка 20 8" xfId="5482"/>
    <cellStyle name="Связанная ячейка 21" xfId="5481"/>
    <cellStyle name="Связанная ячейка 21 2" xfId="5480"/>
    <cellStyle name="Связанная ячейка 21 2 2" xfId="5479"/>
    <cellStyle name="Связанная ячейка 21 2 3" xfId="5478"/>
    <cellStyle name="Связанная ячейка 21 2 4" xfId="5477"/>
    <cellStyle name="Связанная ячейка 21 2 5" xfId="5476"/>
    <cellStyle name="Связанная ячейка 21 2 6" xfId="5475"/>
    <cellStyle name="Связанная ячейка 21 3" xfId="5474"/>
    <cellStyle name="Связанная ячейка 21 4" xfId="5473"/>
    <cellStyle name="Связанная ячейка 21 5" xfId="5472"/>
    <cellStyle name="Связанная ячейка 21 6" xfId="5471"/>
    <cellStyle name="Связанная ячейка 21 7" xfId="5470"/>
    <cellStyle name="Связанная ячейка 21 8" xfId="5469"/>
    <cellStyle name="Связанная ячейка 22" xfId="5468"/>
    <cellStyle name="Связанная ячейка 22 2" xfId="5467"/>
    <cellStyle name="Связанная ячейка 22 2 2" xfId="5466"/>
    <cellStyle name="Связанная ячейка 22 2 3" xfId="5465"/>
    <cellStyle name="Связанная ячейка 22 2 4" xfId="5464"/>
    <cellStyle name="Связанная ячейка 22 2 5" xfId="5463"/>
    <cellStyle name="Связанная ячейка 22 2 6" xfId="5462"/>
    <cellStyle name="Связанная ячейка 22 3" xfId="5461"/>
    <cellStyle name="Связанная ячейка 22 4" xfId="5460"/>
    <cellStyle name="Связанная ячейка 22 5" xfId="5459"/>
    <cellStyle name="Связанная ячейка 22 6" xfId="5458"/>
    <cellStyle name="Связанная ячейка 22 7" xfId="5457"/>
    <cellStyle name="Связанная ячейка 22 8" xfId="5456"/>
    <cellStyle name="Связанная ячейка 23" xfId="5455"/>
    <cellStyle name="Связанная ячейка 23 2" xfId="5454"/>
    <cellStyle name="Связанная ячейка 23 2 2" xfId="5453"/>
    <cellStyle name="Связанная ячейка 23 2 3" xfId="5452"/>
    <cellStyle name="Связанная ячейка 23 2 4" xfId="5451"/>
    <cellStyle name="Связанная ячейка 23 2 5" xfId="5450"/>
    <cellStyle name="Связанная ячейка 23 2 6" xfId="5449"/>
    <cellStyle name="Связанная ячейка 23 3" xfId="5448"/>
    <cellStyle name="Связанная ячейка 23 4" xfId="5447"/>
    <cellStyle name="Связанная ячейка 23 5" xfId="5446"/>
    <cellStyle name="Связанная ячейка 23 6" xfId="5445"/>
    <cellStyle name="Связанная ячейка 23 7" xfId="5444"/>
    <cellStyle name="Связанная ячейка 23 8" xfId="5443"/>
    <cellStyle name="Связанная ячейка 24" xfId="5442"/>
    <cellStyle name="Связанная ячейка 24 2" xfId="5441"/>
    <cellStyle name="Связанная ячейка 24 2 2" xfId="5440"/>
    <cellStyle name="Связанная ячейка 24 2 3" xfId="5439"/>
    <cellStyle name="Связанная ячейка 24 2 4" xfId="5438"/>
    <cellStyle name="Связанная ячейка 24 2 5" xfId="5437"/>
    <cellStyle name="Связанная ячейка 24 2 6" xfId="5436"/>
    <cellStyle name="Связанная ячейка 24 3" xfId="5435"/>
    <cellStyle name="Связанная ячейка 24 4" xfId="5434"/>
    <cellStyle name="Связанная ячейка 24 5" xfId="5433"/>
    <cellStyle name="Связанная ячейка 24 6" xfId="5432"/>
    <cellStyle name="Связанная ячейка 24 7" xfId="5431"/>
    <cellStyle name="Связанная ячейка 24 8" xfId="5430"/>
    <cellStyle name="Связанная ячейка 25" xfId="5429"/>
    <cellStyle name="Связанная ячейка 25 2" xfId="5428"/>
    <cellStyle name="Связанная ячейка 25 2 2" xfId="5427"/>
    <cellStyle name="Связанная ячейка 25 2 3" xfId="5426"/>
    <cellStyle name="Связанная ячейка 25 2 4" xfId="5425"/>
    <cellStyle name="Связанная ячейка 25 2 5" xfId="5424"/>
    <cellStyle name="Связанная ячейка 25 2 6" xfId="5423"/>
    <cellStyle name="Связанная ячейка 25 3" xfId="5422"/>
    <cellStyle name="Связанная ячейка 25 4" xfId="5421"/>
    <cellStyle name="Связанная ячейка 25 5" xfId="5420"/>
    <cellStyle name="Связанная ячейка 25 6" xfId="5419"/>
    <cellStyle name="Связанная ячейка 25 7" xfId="5418"/>
    <cellStyle name="Связанная ячейка 25 8" xfId="5417"/>
    <cellStyle name="Связанная ячейка 26" xfId="5416"/>
    <cellStyle name="Связанная ячейка 26 2" xfId="5415"/>
    <cellStyle name="Связанная ячейка 26 2 2" xfId="5414"/>
    <cellStyle name="Связанная ячейка 26 2 3" xfId="5413"/>
    <cellStyle name="Связанная ячейка 26 2 4" xfId="5412"/>
    <cellStyle name="Связанная ячейка 26 2 5" xfId="5411"/>
    <cellStyle name="Связанная ячейка 26 2 6" xfId="5410"/>
    <cellStyle name="Связанная ячейка 26 3" xfId="5409"/>
    <cellStyle name="Связанная ячейка 26 4" xfId="5408"/>
    <cellStyle name="Связанная ячейка 26 5" xfId="5407"/>
    <cellStyle name="Связанная ячейка 26 6" xfId="5406"/>
    <cellStyle name="Связанная ячейка 26 7" xfId="5405"/>
    <cellStyle name="Связанная ячейка 26 8" xfId="5404"/>
    <cellStyle name="Связанная ячейка 27" xfId="5403"/>
    <cellStyle name="Связанная ячейка 27 2" xfId="5402"/>
    <cellStyle name="Связанная ячейка 27 2 2" xfId="5401"/>
    <cellStyle name="Связанная ячейка 27 2 3" xfId="5400"/>
    <cellStyle name="Связанная ячейка 27 2 4" xfId="5399"/>
    <cellStyle name="Связанная ячейка 27 2 5" xfId="5398"/>
    <cellStyle name="Связанная ячейка 27 2 6" xfId="5397"/>
    <cellStyle name="Связанная ячейка 27 3" xfId="5396"/>
    <cellStyle name="Связанная ячейка 27 4" xfId="5395"/>
    <cellStyle name="Связанная ячейка 27 5" xfId="5394"/>
    <cellStyle name="Связанная ячейка 27 6" xfId="5393"/>
    <cellStyle name="Связанная ячейка 27 7" xfId="5392"/>
    <cellStyle name="Связанная ячейка 27 8" xfId="5391"/>
    <cellStyle name="Связанная ячейка 28" xfId="5390"/>
    <cellStyle name="Связанная ячейка 28 2" xfId="5389"/>
    <cellStyle name="Связанная ячейка 28 2 2" xfId="5388"/>
    <cellStyle name="Связанная ячейка 28 2 3" xfId="5387"/>
    <cellStyle name="Связанная ячейка 28 2 4" xfId="5386"/>
    <cellStyle name="Связанная ячейка 28 2 5" xfId="5385"/>
    <cellStyle name="Связанная ячейка 28 2 6" xfId="5384"/>
    <cellStyle name="Связанная ячейка 28 3" xfId="5383"/>
    <cellStyle name="Связанная ячейка 28 4" xfId="5382"/>
    <cellStyle name="Связанная ячейка 28 5" xfId="5381"/>
    <cellStyle name="Связанная ячейка 28 6" xfId="5380"/>
    <cellStyle name="Связанная ячейка 28 7" xfId="5379"/>
    <cellStyle name="Связанная ячейка 28 8" xfId="5378"/>
    <cellStyle name="Связанная ячейка 29" xfId="5377"/>
    <cellStyle name="Связанная ячейка 29 2" xfId="5376"/>
    <cellStyle name="Связанная ячейка 29 2 2" xfId="5375"/>
    <cellStyle name="Связанная ячейка 29 2 3" xfId="5374"/>
    <cellStyle name="Связанная ячейка 29 2 4" xfId="5373"/>
    <cellStyle name="Связанная ячейка 29 2 5" xfId="5372"/>
    <cellStyle name="Связанная ячейка 29 2 6" xfId="5371"/>
    <cellStyle name="Связанная ячейка 29 3" xfId="5370"/>
    <cellStyle name="Связанная ячейка 29 4" xfId="5369"/>
    <cellStyle name="Связанная ячейка 29 5" xfId="5368"/>
    <cellStyle name="Связанная ячейка 29 6" xfId="5367"/>
    <cellStyle name="Связанная ячейка 29 7" xfId="5366"/>
    <cellStyle name="Связанная ячейка 29 8" xfId="5365"/>
    <cellStyle name="Связанная ячейка 3" xfId="5364"/>
    <cellStyle name="Связанная ячейка 3 2" xfId="5363"/>
    <cellStyle name="Связанная ячейка 3 2 2" xfId="5362"/>
    <cellStyle name="Связанная ячейка 3 2 3" xfId="5361"/>
    <cellStyle name="Связанная ячейка 3 2 4" xfId="5360"/>
    <cellStyle name="Связанная ячейка 3 2 5" xfId="5359"/>
    <cellStyle name="Связанная ячейка 3 2 6" xfId="5358"/>
    <cellStyle name="Связанная ячейка 3 3" xfId="5357"/>
    <cellStyle name="Связанная ячейка 3 4" xfId="5356"/>
    <cellStyle name="Связанная ячейка 3 5" xfId="5355"/>
    <cellStyle name="Связанная ячейка 3 6" xfId="5354"/>
    <cellStyle name="Связанная ячейка 3 7" xfId="5353"/>
    <cellStyle name="Связанная ячейка 3 8" xfId="5352"/>
    <cellStyle name="Связанная ячейка 30" xfId="5351"/>
    <cellStyle name="Связанная ячейка 30 2" xfId="5350"/>
    <cellStyle name="Связанная ячейка 30 2 2" xfId="5349"/>
    <cellStyle name="Связанная ячейка 30 2 3" xfId="5348"/>
    <cellStyle name="Связанная ячейка 30 2 4" xfId="5347"/>
    <cellStyle name="Связанная ячейка 30 2 5" xfId="5346"/>
    <cellStyle name="Связанная ячейка 30 2 6" xfId="5345"/>
    <cellStyle name="Связанная ячейка 30 3" xfId="5344"/>
    <cellStyle name="Связанная ячейка 30 4" xfId="5343"/>
    <cellStyle name="Связанная ячейка 30 5" xfId="5342"/>
    <cellStyle name="Связанная ячейка 30 6" xfId="5341"/>
    <cellStyle name="Связанная ячейка 30 7" xfId="5340"/>
    <cellStyle name="Связанная ячейка 30 8" xfId="5339"/>
    <cellStyle name="Связанная ячейка 31" xfId="5338"/>
    <cellStyle name="Связанная ячейка 31 2" xfId="5337"/>
    <cellStyle name="Связанная ячейка 31 2 2" xfId="5336"/>
    <cellStyle name="Связанная ячейка 31 2 3" xfId="5335"/>
    <cellStyle name="Связанная ячейка 31 2 4" xfId="5334"/>
    <cellStyle name="Связанная ячейка 31 2 5" xfId="5333"/>
    <cellStyle name="Связанная ячейка 31 2 6" xfId="5332"/>
    <cellStyle name="Связанная ячейка 31 3" xfId="5331"/>
    <cellStyle name="Связанная ячейка 31 4" xfId="5330"/>
    <cellStyle name="Связанная ячейка 31 5" xfId="5329"/>
    <cellStyle name="Связанная ячейка 31 6" xfId="5328"/>
    <cellStyle name="Связанная ячейка 31 7" xfId="5327"/>
    <cellStyle name="Связанная ячейка 31 8" xfId="5326"/>
    <cellStyle name="Связанная ячейка 32" xfId="5325"/>
    <cellStyle name="Связанная ячейка 32 2" xfId="5324"/>
    <cellStyle name="Связанная ячейка 32 2 2" xfId="5323"/>
    <cellStyle name="Связанная ячейка 32 2 3" xfId="5322"/>
    <cellStyle name="Связанная ячейка 32 2 4" xfId="5321"/>
    <cellStyle name="Связанная ячейка 32 2 5" xfId="5320"/>
    <cellStyle name="Связанная ячейка 32 2 6" xfId="5319"/>
    <cellStyle name="Связанная ячейка 32 3" xfId="5318"/>
    <cellStyle name="Связанная ячейка 32 4" xfId="5317"/>
    <cellStyle name="Связанная ячейка 32 5" xfId="5316"/>
    <cellStyle name="Связанная ячейка 32 6" xfId="5315"/>
    <cellStyle name="Связанная ячейка 32 7" xfId="5314"/>
    <cellStyle name="Связанная ячейка 32 8" xfId="5313"/>
    <cellStyle name="Связанная ячейка 33" xfId="5312"/>
    <cellStyle name="Связанная ячейка 33 2" xfId="5311"/>
    <cellStyle name="Связанная ячейка 33 2 2" xfId="5310"/>
    <cellStyle name="Связанная ячейка 33 2 3" xfId="5309"/>
    <cellStyle name="Связанная ячейка 33 2 4" xfId="5308"/>
    <cellStyle name="Связанная ячейка 33 2 5" xfId="5307"/>
    <cellStyle name="Связанная ячейка 33 2 6" xfId="5306"/>
    <cellStyle name="Связанная ячейка 33 3" xfId="5305"/>
    <cellStyle name="Связанная ячейка 33 4" xfId="5304"/>
    <cellStyle name="Связанная ячейка 33 5" xfId="5303"/>
    <cellStyle name="Связанная ячейка 33 6" xfId="5302"/>
    <cellStyle name="Связанная ячейка 33 7" xfId="5301"/>
    <cellStyle name="Связанная ячейка 33 8" xfId="5300"/>
    <cellStyle name="Связанная ячейка 34" xfId="5299"/>
    <cellStyle name="Связанная ячейка 34 2" xfId="5298"/>
    <cellStyle name="Связанная ячейка 34 2 2" xfId="5297"/>
    <cellStyle name="Связанная ячейка 34 2 3" xfId="5296"/>
    <cellStyle name="Связанная ячейка 34 2 4" xfId="5295"/>
    <cellStyle name="Связанная ячейка 34 2 5" xfId="5294"/>
    <cellStyle name="Связанная ячейка 34 2 6" xfId="5293"/>
    <cellStyle name="Связанная ячейка 34 3" xfId="5292"/>
    <cellStyle name="Связанная ячейка 34 4" xfId="5291"/>
    <cellStyle name="Связанная ячейка 34 5" xfId="5290"/>
    <cellStyle name="Связанная ячейка 34 6" xfId="5289"/>
    <cellStyle name="Связанная ячейка 34 7" xfId="5288"/>
    <cellStyle name="Связанная ячейка 34 8" xfId="5287"/>
    <cellStyle name="Связанная ячейка 35" xfId="5286"/>
    <cellStyle name="Связанная ячейка 35 2" xfId="5285"/>
    <cellStyle name="Связанная ячейка 35 2 2" xfId="5284"/>
    <cellStyle name="Связанная ячейка 35 2 3" xfId="5283"/>
    <cellStyle name="Связанная ячейка 35 2 4" xfId="5282"/>
    <cellStyle name="Связанная ячейка 35 2 5" xfId="5281"/>
    <cellStyle name="Связанная ячейка 35 2 6" xfId="5280"/>
    <cellStyle name="Связанная ячейка 35 3" xfId="5279"/>
    <cellStyle name="Связанная ячейка 35 4" xfId="5278"/>
    <cellStyle name="Связанная ячейка 35 5" xfId="5277"/>
    <cellStyle name="Связанная ячейка 35 6" xfId="5276"/>
    <cellStyle name="Связанная ячейка 35 7" xfId="5275"/>
    <cellStyle name="Связанная ячейка 35 8" xfId="5274"/>
    <cellStyle name="Связанная ячейка 36" xfId="5273"/>
    <cellStyle name="Связанная ячейка 36 2" xfId="5272"/>
    <cellStyle name="Связанная ячейка 36 2 2" xfId="5271"/>
    <cellStyle name="Связанная ячейка 36 2 3" xfId="5270"/>
    <cellStyle name="Связанная ячейка 36 2 4" xfId="5269"/>
    <cellStyle name="Связанная ячейка 36 2 5" xfId="5268"/>
    <cellStyle name="Связанная ячейка 36 2 6" xfId="5267"/>
    <cellStyle name="Связанная ячейка 36 3" xfId="5266"/>
    <cellStyle name="Связанная ячейка 36 4" xfId="5265"/>
    <cellStyle name="Связанная ячейка 36 5" xfId="5264"/>
    <cellStyle name="Связанная ячейка 36 6" xfId="5263"/>
    <cellStyle name="Связанная ячейка 36 7" xfId="5262"/>
    <cellStyle name="Связанная ячейка 36 8" xfId="5261"/>
    <cellStyle name="Связанная ячейка 37" xfId="5260"/>
    <cellStyle name="Связанная ячейка 37 2" xfId="5259"/>
    <cellStyle name="Связанная ячейка 37 2 2" xfId="5258"/>
    <cellStyle name="Связанная ячейка 37 2 3" xfId="5257"/>
    <cellStyle name="Связанная ячейка 37 2 4" xfId="5256"/>
    <cellStyle name="Связанная ячейка 37 2 5" xfId="5255"/>
    <cellStyle name="Связанная ячейка 37 2 6" xfId="5254"/>
    <cellStyle name="Связанная ячейка 37 3" xfId="5253"/>
    <cellStyle name="Связанная ячейка 37 4" xfId="5252"/>
    <cellStyle name="Связанная ячейка 37 5" xfId="5251"/>
    <cellStyle name="Связанная ячейка 37 6" xfId="5250"/>
    <cellStyle name="Связанная ячейка 37 7" xfId="5249"/>
    <cellStyle name="Связанная ячейка 37 8" xfId="5248"/>
    <cellStyle name="Связанная ячейка 38" xfId="5247"/>
    <cellStyle name="Связанная ячейка 38 2" xfId="5246"/>
    <cellStyle name="Связанная ячейка 38 2 2" xfId="5245"/>
    <cellStyle name="Связанная ячейка 38 2 3" xfId="5244"/>
    <cellStyle name="Связанная ячейка 38 2 4" xfId="5243"/>
    <cellStyle name="Связанная ячейка 38 2 5" xfId="5242"/>
    <cellStyle name="Связанная ячейка 38 2 6" xfId="5241"/>
    <cellStyle name="Связанная ячейка 38 3" xfId="5240"/>
    <cellStyle name="Связанная ячейка 38 4" xfId="5239"/>
    <cellStyle name="Связанная ячейка 38 5" xfId="5238"/>
    <cellStyle name="Связанная ячейка 38 6" xfId="5237"/>
    <cellStyle name="Связанная ячейка 38 7" xfId="5236"/>
    <cellStyle name="Связанная ячейка 38 8" xfId="5235"/>
    <cellStyle name="Связанная ячейка 39" xfId="5234"/>
    <cellStyle name="Связанная ячейка 39 2" xfId="5233"/>
    <cellStyle name="Связанная ячейка 39 2 2" xfId="5232"/>
    <cellStyle name="Связанная ячейка 39 2 3" xfId="5231"/>
    <cellStyle name="Связанная ячейка 39 2 4" xfId="5230"/>
    <cellStyle name="Связанная ячейка 39 2 5" xfId="5229"/>
    <cellStyle name="Связанная ячейка 39 2 6" xfId="5228"/>
    <cellStyle name="Связанная ячейка 39 3" xfId="5227"/>
    <cellStyle name="Связанная ячейка 39 4" xfId="5226"/>
    <cellStyle name="Связанная ячейка 39 5" xfId="5225"/>
    <cellStyle name="Связанная ячейка 39 6" xfId="5224"/>
    <cellStyle name="Связанная ячейка 39 7" xfId="5223"/>
    <cellStyle name="Связанная ячейка 39 8" xfId="5222"/>
    <cellStyle name="Связанная ячейка 4" xfId="5221"/>
    <cellStyle name="Связанная ячейка 4 2" xfId="5220"/>
    <cellStyle name="Связанная ячейка 4 2 2" xfId="5219"/>
    <cellStyle name="Связанная ячейка 4 2 3" xfId="5218"/>
    <cellStyle name="Связанная ячейка 4 2 4" xfId="5217"/>
    <cellStyle name="Связанная ячейка 4 2 5" xfId="5216"/>
    <cellStyle name="Связанная ячейка 4 2 6" xfId="5215"/>
    <cellStyle name="Связанная ячейка 4 3" xfId="5214"/>
    <cellStyle name="Связанная ячейка 4 4" xfId="5213"/>
    <cellStyle name="Связанная ячейка 4 5" xfId="5212"/>
    <cellStyle name="Связанная ячейка 4 6" xfId="5211"/>
    <cellStyle name="Связанная ячейка 4 7" xfId="5210"/>
    <cellStyle name="Связанная ячейка 4 8" xfId="5209"/>
    <cellStyle name="Связанная ячейка 40" xfId="5208"/>
    <cellStyle name="Связанная ячейка 40 2" xfId="5207"/>
    <cellStyle name="Связанная ячейка 40 2 2" xfId="5206"/>
    <cellStyle name="Связанная ячейка 40 2 3" xfId="5205"/>
    <cellStyle name="Связанная ячейка 40 2 4" xfId="5204"/>
    <cellStyle name="Связанная ячейка 40 2 5" xfId="5203"/>
    <cellStyle name="Связанная ячейка 40 2 6" xfId="5202"/>
    <cellStyle name="Связанная ячейка 40 3" xfId="5201"/>
    <cellStyle name="Связанная ячейка 40 4" xfId="5200"/>
    <cellStyle name="Связанная ячейка 40 5" xfId="5199"/>
    <cellStyle name="Связанная ячейка 40 6" xfId="5198"/>
    <cellStyle name="Связанная ячейка 40 7" xfId="5197"/>
    <cellStyle name="Связанная ячейка 40 8" xfId="5196"/>
    <cellStyle name="Связанная ячейка 41" xfId="5195"/>
    <cellStyle name="Связанная ячейка 41 2" xfId="5194"/>
    <cellStyle name="Связанная ячейка 41 2 2" xfId="5193"/>
    <cellStyle name="Связанная ячейка 41 2 3" xfId="5192"/>
    <cellStyle name="Связанная ячейка 41 2 4" xfId="5191"/>
    <cellStyle name="Связанная ячейка 41 2 5" xfId="5190"/>
    <cellStyle name="Связанная ячейка 41 2 6" xfId="5189"/>
    <cellStyle name="Связанная ячейка 41 3" xfId="5188"/>
    <cellStyle name="Связанная ячейка 41 4" xfId="5187"/>
    <cellStyle name="Связанная ячейка 41 5" xfId="5186"/>
    <cellStyle name="Связанная ячейка 41 6" xfId="5185"/>
    <cellStyle name="Связанная ячейка 41 7" xfId="5184"/>
    <cellStyle name="Связанная ячейка 41 8" xfId="5183"/>
    <cellStyle name="Связанная ячейка 42" xfId="5182"/>
    <cellStyle name="Связанная ячейка 42 2" xfId="5181"/>
    <cellStyle name="Связанная ячейка 42 2 2" xfId="5180"/>
    <cellStyle name="Связанная ячейка 42 2 3" xfId="5179"/>
    <cellStyle name="Связанная ячейка 42 2 4" xfId="5178"/>
    <cellStyle name="Связанная ячейка 42 2 5" xfId="5177"/>
    <cellStyle name="Связанная ячейка 42 2 6" xfId="5176"/>
    <cellStyle name="Связанная ячейка 42 3" xfId="5175"/>
    <cellStyle name="Связанная ячейка 42 4" xfId="5174"/>
    <cellStyle name="Связанная ячейка 42 5" xfId="5173"/>
    <cellStyle name="Связанная ячейка 42 6" xfId="5172"/>
    <cellStyle name="Связанная ячейка 42 7" xfId="5171"/>
    <cellStyle name="Связанная ячейка 42 8" xfId="5170"/>
    <cellStyle name="Связанная ячейка 43" xfId="5169"/>
    <cellStyle name="Связанная ячейка 43 2" xfId="5168"/>
    <cellStyle name="Связанная ячейка 43 2 2" xfId="5167"/>
    <cellStyle name="Связанная ячейка 43 2 3" xfId="5166"/>
    <cellStyle name="Связанная ячейка 43 2 4" xfId="5165"/>
    <cellStyle name="Связанная ячейка 43 2 5" xfId="5164"/>
    <cellStyle name="Связанная ячейка 43 2 6" xfId="5163"/>
    <cellStyle name="Связанная ячейка 43 3" xfId="5162"/>
    <cellStyle name="Связанная ячейка 43 4" xfId="5161"/>
    <cellStyle name="Связанная ячейка 43 5" xfId="5160"/>
    <cellStyle name="Связанная ячейка 43 6" xfId="5159"/>
    <cellStyle name="Связанная ячейка 43 7" xfId="5158"/>
    <cellStyle name="Связанная ячейка 43 8" xfId="5157"/>
    <cellStyle name="Связанная ячейка 44" xfId="5156"/>
    <cellStyle name="Связанная ячейка 44 2" xfId="5155"/>
    <cellStyle name="Связанная ячейка 44 2 2" xfId="5154"/>
    <cellStyle name="Связанная ячейка 44 2 3" xfId="5153"/>
    <cellStyle name="Связанная ячейка 44 2 4" xfId="5152"/>
    <cellStyle name="Связанная ячейка 44 2 5" xfId="5151"/>
    <cellStyle name="Связанная ячейка 44 2 6" xfId="5150"/>
    <cellStyle name="Связанная ячейка 44 3" xfId="5149"/>
    <cellStyle name="Связанная ячейка 44 4" xfId="5148"/>
    <cellStyle name="Связанная ячейка 44 5" xfId="5147"/>
    <cellStyle name="Связанная ячейка 44 6" xfId="5146"/>
    <cellStyle name="Связанная ячейка 44 7" xfId="5145"/>
    <cellStyle name="Связанная ячейка 44 8" xfId="5144"/>
    <cellStyle name="Связанная ячейка 45" xfId="5143"/>
    <cellStyle name="Связанная ячейка 45 2" xfId="5142"/>
    <cellStyle name="Связанная ячейка 45 2 2" xfId="5141"/>
    <cellStyle name="Связанная ячейка 45 2 3" xfId="5140"/>
    <cellStyle name="Связанная ячейка 45 2 4" xfId="5139"/>
    <cellStyle name="Связанная ячейка 45 2 5" xfId="5138"/>
    <cellStyle name="Связанная ячейка 45 2 6" xfId="5137"/>
    <cellStyle name="Связанная ячейка 45 3" xfId="5136"/>
    <cellStyle name="Связанная ячейка 45 4" xfId="5135"/>
    <cellStyle name="Связанная ячейка 45 5" xfId="5134"/>
    <cellStyle name="Связанная ячейка 45 6" xfId="5133"/>
    <cellStyle name="Связанная ячейка 45 7" xfId="5132"/>
    <cellStyle name="Связанная ячейка 45 8" xfId="5131"/>
    <cellStyle name="Связанная ячейка 46" xfId="5130"/>
    <cellStyle name="Связанная ячейка 46 2" xfId="5129"/>
    <cellStyle name="Связанная ячейка 46 2 2" xfId="5128"/>
    <cellStyle name="Связанная ячейка 46 2 3" xfId="5127"/>
    <cellStyle name="Связанная ячейка 46 2 4" xfId="5126"/>
    <cellStyle name="Связанная ячейка 46 2 5" xfId="5125"/>
    <cellStyle name="Связанная ячейка 46 2 6" xfId="5124"/>
    <cellStyle name="Связанная ячейка 46 3" xfId="5123"/>
    <cellStyle name="Связанная ячейка 46 4" xfId="5122"/>
    <cellStyle name="Связанная ячейка 46 5" xfId="5121"/>
    <cellStyle name="Связанная ячейка 46 6" xfId="5120"/>
    <cellStyle name="Связанная ячейка 46 7" xfId="5119"/>
    <cellStyle name="Связанная ячейка 46 8" xfId="5118"/>
    <cellStyle name="Связанная ячейка 47" xfId="5117"/>
    <cellStyle name="Связанная ячейка 47 2" xfId="5116"/>
    <cellStyle name="Связанная ячейка 47 2 2" xfId="5115"/>
    <cellStyle name="Связанная ячейка 47 2 3" xfId="5114"/>
    <cellStyle name="Связанная ячейка 47 2 4" xfId="5113"/>
    <cellStyle name="Связанная ячейка 47 2 5" xfId="5112"/>
    <cellStyle name="Связанная ячейка 47 2 6" xfId="5111"/>
    <cellStyle name="Связанная ячейка 47 3" xfId="5110"/>
    <cellStyle name="Связанная ячейка 47 4" xfId="5109"/>
    <cellStyle name="Связанная ячейка 47 5" xfId="5108"/>
    <cellStyle name="Связанная ячейка 47 6" xfId="5107"/>
    <cellStyle name="Связанная ячейка 47 7" xfId="5106"/>
    <cellStyle name="Связанная ячейка 47 8" xfId="5105"/>
    <cellStyle name="Связанная ячейка 48" xfId="5104"/>
    <cellStyle name="Связанная ячейка 48 2" xfId="5103"/>
    <cellStyle name="Связанная ячейка 48 2 2" xfId="5102"/>
    <cellStyle name="Связанная ячейка 48 2 3" xfId="5101"/>
    <cellStyle name="Связанная ячейка 48 2 4" xfId="5100"/>
    <cellStyle name="Связанная ячейка 48 2 5" xfId="5099"/>
    <cellStyle name="Связанная ячейка 48 2 6" xfId="5098"/>
    <cellStyle name="Связанная ячейка 48 3" xfId="5097"/>
    <cellStyle name="Связанная ячейка 48 4" xfId="5096"/>
    <cellStyle name="Связанная ячейка 48 5" xfId="5095"/>
    <cellStyle name="Связанная ячейка 48 6" xfId="5094"/>
    <cellStyle name="Связанная ячейка 48 7" xfId="5093"/>
    <cellStyle name="Связанная ячейка 48 8" xfId="5092"/>
    <cellStyle name="Связанная ячейка 49" xfId="5091"/>
    <cellStyle name="Связанная ячейка 49 2" xfId="5090"/>
    <cellStyle name="Связанная ячейка 49 2 2" xfId="5089"/>
    <cellStyle name="Связанная ячейка 49 2 3" xfId="5088"/>
    <cellStyle name="Связанная ячейка 49 2 4" xfId="5087"/>
    <cellStyle name="Связанная ячейка 49 2 5" xfId="5086"/>
    <cellStyle name="Связанная ячейка 49 2 6" xfId="5085"/>
    <cellStyle name="Связанная ячейка 49 3" xfId="5084"/>
    <cellStyle name="Связанная ячейка 49 4" xfId="5083"/>
    <cellStyle name="Связанная ячейка 49 5" xfId="5082"/>
    <cellStyle name="Связанная ячейка 49 6" xfId="5081"/>
    <cellStyle name="Связанная ячейка 49 7" xfId="5080"/>
    <cellStyle name="Связанная ячейка 49 8" xfId="5079"/>
    <cellStyle name="Связанная ячейка 5" xfId="5078"/>
    <cellStyle name="Связанная ячейка 5 2" xfId="5077"/>
    <cellStyle name="Связанная ячейка 5 2 2" xfId="5076"/>
    <cellStyle name="Связанная ячейка 5 2 3" xfId="5075"/>
    <cellStyle name="Связанная ячейка 5 2 4" xfId="5074"/>
    <cellStyle name="Связанная ячейка 5 2 5" xfId="5073"/>
    <cellStyle name="Связанная ячейка 5 2 6" xfId="5072"/>
    <cellStyle name="Связанная ячейка 5 3" xfId="5071"/>
    <cellStyle name="Связанная ячейка 5 4" xfId="5070"/>
    <cellStyle name="Связанная ячейка 5 5" xfId="5069"/>
    <cellStyle name="Связанная ячейка 5 6" xfId="5068"/>
    <cellStyle name="Связанная ячейка 5 7" xfId="5067"/>
    <cellStyle name="Связанная ячейка 5 8" xfId="5066"/>
    <cellStyle name="Связанная ячейка 50" xfId="5065"/>
    <cellStyle name="Связанная ячейка 50 2" xfId="5064"/>
    <cellStyle name="Связанная ячейка 50 2 2" xfId="5063"/>
    <cellStyle name="Связанная ячейка 50 2 3" xfId="5062"/>
    <cellStyle name="Связанная ячейка 50 2 4" xfId="5061"/>
    <cellStyle name="Связанная ячейка 50 2 5" xfId="5060"/>
    <cellStyle name="Связанная ячейка 50 2 6" xfId="5059"/>
    <cellStyle name="Связанная ячейка 50 3" xfId="5058"/>
    <cellStyle name="Связанная ячейка 50 4" xfId="5057"/>
    <cellStyle name="Связанная ячейка 50 5" xfId="5056"/>
    <cellStyle name="Связанная ячейка 50 6" xfId="5055"/>
    <cellStyle name="Связанная ячейка 50 7" xfId="5054"/>
    <cellStyle name="Связанная ячейка 50 8" xfId="5053"/>
    <cellStyle name="Связанная ячейка 51" xfId="5052"/>
    <cellStyle name="Связанная ячейка 51 2" xfId="5051"/>
    <cellStyle name="Связанная ячейка 51 2 2" xfId="5050"/>
    <cellStyle name="Связанная ячейка 51 2 3" xfId="5049"/>
    <cellStyle name="Связанная ячейка 51 2 4" xfId="5048"/>
    <cellStyle name="Связанная ячейка 51 2 5" xfId="5047"/>
    <cellStyle name="Связанная ячейка 51 2 6" xfId="5046"/>
    <cellStyle name="Связанная ячейка 51 3" xfId="5045"/>
    <cellStyle name="Связанная ячейка 51 4" xfId="5044"/>
    <cellStyle name="Связанная ячейка 51 5" xfId="5043"/>
    <cellStyle name="Связанная ячейка 51 6" xfId="5042"/>
    <cellStyle name="Связанная ячейка 51 7" xfId="5041"/>
    <cellStyle name="Связанная ячейка 51 8" xfId="5040"/>
    <cellStyle name="Связанная ячейка 52" xfId="5039"/>
    <cellStyle name="Связанная ячейка 52 2" xfId="5038"/>
    <cellStyle name="Связанная ячейка 52 2 2" xfId="5037"/>
    <cellStyle name="Связанная ячейка 52 2 3" xfId="5036"/>
    <cellStyle name="Связанная ячейка 52 2 4" xfId="5035"/>
    <cellStyle name="Связанная ячейка 52 2 5" xfId="5034"/>
    <cellStyle name="Связанная ячейка 52 2 6" xfId="5033"/>
    <cellStyle name="Связанная ячейка 52 3" xfId="5032"/>
    <cellStyle name="Связанная ячейка 52 4" xfId="5031"/>
    <cellStyle name="Связанная ячейка 52 5" xfId="5030"/>
    <cellStyle name="Связанная ячейка 52 6" xfId="5029"/>
    <cellStyle name="Связанная ячейка 52 7" xfId="5028"/>
    <cellStyle name="Связанная ячейка 52 8" xfId="5027"/>
    <cellStyle name="Связанная ячейка 53" xfId="5026"/>
    <cellStyle name="Связанная ячейка 53 2" xfId="5025"/>
    <cellStyle name="Связанная ячейка 53 2 2" xfId="5024"/>
    <cellStyle name="Связанная ячейка 53 2 3" xfId="5023"/>
    <cellStyle name="Связанная ячейка 53 2 4" xfId="5022"/>
    <cellStyle name="Связанная ячейка 53 2 5" xfId="5021"/>
    <cellStyle name="Связанная ячейка 53 2 6" xfId="5020"/>
    <cellStyle name="Связанная ячейка 53 3" xfId="5019"/>
    <cellStyle name="Связанная ячейка 53 4" xfId="5018"/>
    <cellStyle name="Связанная ячейка 53 5" xfId="5017"/>
    <cellStyle name="Связанная ячейка 53 6" xfId="5016"/>
    <cellStyle name="Связанная ячейка 53 7" xfId="5015"/>
    <cellStyle name="Связанная ячейка 53 8" xfId="5014"/>
    <cellStyle name="Связанная ячейка 54" xfId="5013"/>
    <cellStyle name="Связанная ячейка 54 2" xfId="5012"/>
    <cellStyle name="Связанная ячейка 54 2 2" xfId="5011"/>
    <cellStyle name="Связанная ячейка 54 2 3" xfId="5010"/>
    <cellStyle name="Связанная ячейка 54 2 4" xfId="5009"/>
    <cellStyle name="Связанная ячейка 54 2 5" xfId="5008"/>
    <cellStyle name="Связанная ячейка 54 2 6" xfId="5007"/>
    <cellStyle name="Связанная ячейка 54 3" xfId="5006"/>
    <cellStyle name="Связанная ячейка 54 4" xfId="5005"/>
    <cellStyle name="Связанная ячейка 54 5" xfId="5004"/>
    <cellStyle name="Связанная ячейка 54 6" xfId="5003"/>
    <cellStyle name="Связанная ячейка 54 7" xfId="5002"/>
    <cellStyle name="Связанная ячейка 54 8" xfId="5001"/>
    <cellStyle name="Связанная ячейка 55" xfId="5000"/>
    <cellStyle name="Связанная ячейка 55 2" xfId="4999"/>
    <cellStyle name="Связанная ячейка 55 2 2" xfId="4998"/>
    <cellStyle name="Связанная ячейка 55 2 3" xfId="4997"/>
    <cellStyle name="Связанная ячейка 55 2 4" xfId="4996"/>
    <cellStyle name="Связанная ячейка 55 2 5" xfId="4995"/>
    <cellStyle name="Связанная ячейка 55 2 6" xfId="4994"/>
    <cellStyle name="Связанная ячейка 55 3" xfId="4993"/>
    <cellStyle name="Связанная ячейка 55 4" xfId="4992"/>
    <cellStyle name="Связанная ячейка 55 5" xfId="4991"/>
    <cellStyle name="Связанная ячейка 55 6" xfId="4990"/>
    <cellStyle name="Связанная ячейка 55 7" xfId="4989"/>
    <cellStyle name="Связанная ячейка 55 8" xfId="4988"/>
    <cellStyle name="Связанная ячейка 56" xfId="4987"/>
    <cellStyle name="Связанная ячейка 56 2" xfId="4986"/>
    <cellStyle name="Связанная ячейка 56 2 2" xfId="4985"/>
    <cellStyle name="Связанная ячейка 56 2 3" xfId="4984"/>
    <cellStyle name="Связанная ячейка 56 2 4" xfId="4983"/>
    <cellStyle name="Связанная ячейка 56 2 5" xfId="4982"/>
    <cellStyle name="Связанная ячейка 56 2 6" xfId="4981"/>
    <cellStyle name="Связанная ячейка 56 3" xfId="4980"/>
    <cellStyle name="Связанная ячейка 56 4" xfId="4979"/>
    <cellStyle name="Связанная ячейка 56 5" xfId="4978"/>
    <cellStyle name="Связанная ячейка 56 6" xfId="4977"/>
    <cellStyle name="Связанная ячейка 56 7" xfId="4976"/>
    <cellStyle name="Связанная ячейка 56 8" xfId="4975"/>
    <cellStyle name="Связанная ячейка 57" xfId="4974"/>
    <cellStyle name="Связанная ячейка 57 2" xfId="4973"/>
    <cellStyle name="Связанная ячейка 57 2 2" xfId="4972"/>
    <cellStyle name="Связанная ячейка 57 2 3" xfId="4971"/>
    <cellStyle name="Связанная ячейка 57 2 4" xfId="4970"/>
    <cellStyle name="Связанная ячейка 57 2 5" xfId="4969"/>
    <cellStyle name="Связанная ячейка 57 2 6" xfId="4968"/>
    <cellStyle name="Связанная ячейка 57 3" xfId="4967"/>
    <cellStyle name="Связанная ячейка 57 4" xfId="4966"/>
    <cellStyle name="Связанная ячейка 57 5" xfId="4965"/>
    <cellStyle name="Связанная ячейка 57 6" xfId="4964"/>
    <cellStyle name="Связанная ячейка 57 7" xfId="4963"/>
    <cellStyle name="Связанная ячейка 57 8" xfId="4962"/>
    <cellStyle name="Связанная ячейка 58" xfId="4961"/>
    <cellStyle name="Связанная ячейка 58 2" xfId="4960"/>
    <cellStyle name="Связанная ячейка 58 2 2" xfId="4959"/>
    <cellStyle name="Связанная ячейка 58 2 3" xfId="4958"/>
    <cellStyle name="Связанная ячейка 58 2 4" xfId="4957"/>
    <cellStyle name="Связанная ячейка 58 2 5" xfId="4956"/>
    <cellStyle name="Связанная ячейка 58 2 6" xfId="4955"/>
    <cellStyle name="Связанная ячейка 58 3" xfId="4954"/>
    <cellStyle name="Связанная ячейка 58 4" xfId="4953"/>
    <cellStyle name="Связанная ячейка 58 5" xfId="4952"/>
    <cellStyle name="Связанная ячейка 58 6" xfId="4951"/>
    <cellStyle name="Связанная ячейка 58 7" xfId="4950"/>
    <cellStyle name="Связанная ячейка 58 8" xfId="4949"/>
    <cellStyle name="Связанная ячейка 59" xfId="4948"/>
    <cellStyle name="Связанная ячейка 59 2" xfId="4947"/>
    <cellStyle name="Связанная ячейка 59 2 2" xfId="4946"/>
    <cellStyle name="Связанная ячейка 59 2 3" xfId="4945"/>
    <cellStyle name="Связанная ячейка 59 2 4" xfId="4944"/>
    <cellStyle name="Связанная ячейка 59 2 5" xfId="4943"/>
    <cellStyle name="Связанная ячейка 59 2 6" xfId="4942"/>
    <cellStyle name="Связанная ячейка 59 3" xfId="4941"/>
    <cellStyle name="Связанная ячейка 59 4" xfId="4940"/>
    <cellStyle name="Связанная ячейка 59 5" xfId="4939"/>
    <cellStyle name="Связанная ячейка 59 6" xfId="4938"/>
    <cellStyle name="Связанная ячейка 59 7" xfId="4937"/>
    <cellStyle name="Связанная ячейка 59 8" xfId="4936"/>
    <cellStyle name="Связанная ячейка 6" xfId="4935"/>
    <cellStyle name="Связанная ячейка 6 2" xfId="4934"/>
    <cellStyle name="Связанная ячейка 6 2 2" xfId="4933"/>
    <cellStyle name="Связанная ячейка 6 2 3" xfId="4932"/>
    <cellStyle name="Связанная ячейка 6 2 4" xfId="4931"/>
    <cellStyle name="Связанная ячейка 6 2 5" xfId="4930"/>
    <cellStyle name="Связанная ячейка 6 2 6" xfId="4929"/>
    <cellStyle name="Связанная ячейка 6 3" xfId="4928"/>
    <cellStyle name="Связанная ячейка 6 4" xfId="4927"/>
    <cellStyle name="Связанная ячейка 6 5" xfId="4926"/>
    <cellStyle name="Связанная ячейка 6 6" xfId="4925"/>
    <cellStyle name="Связанная ячейка 6 7" xfId="4924"/>
    <cellStyle name="Связанная ячейка 6 8" xfId="4923"/>
    <cellStyle name="Связанная ячейка 60" xfId="4922"/>
    <cellStyle name="Связанная ячейка 60 2" xfId="4921"/>
    <cellStyle name="Связанная ячейка 60 2 2" xfId="4920"/>
    <cellStyle name="Связанная ячейка 60 2 3" xfId="4919"/>
    <cellStyle name="Связанная ячейка 60 2 4" xfId="4918"/>
    <cellStyle name="Связанная ячейка 60 2 5" xfId="4917"/>
    <cellStyle name="Связанная ячейка 60 2 6" xfId="4916"/>
    <cellStyle name="Связанная ячейка 60 3" xfId="4915"/>
    <cellStyle name="Связанная ячейка 60 4" xfId="4914"/>
    <cellStyle name="Связанная ячейка 60 5" xfId="4913"/>
    <cellStyle name="Связанная ячейка 60 6" xfId="4912"/>
    <cellStyle name="Связанная ячейка 60 7" xfId="4911"/>
    <cellStyle name="Связанная ячейка 60 8" xfId="4910"/>
    <cellStyle name="Связанная ячейка 61" xfId="4909"/>
    <cellStyle name="Связанная ячейка 61 2" xfId="4908"/>
    <cellStyle name="Связанная ячейка 61 2 2" xfId="4907"/>
    <cellStyle name="Связанная ячейка 61 2 3" xfId="4906"/>
    <cellStyle name="Связанная ячейка 61 2 4" xfId="4905"/>
    <cellStyle name="Связанная ячейка 61 2 5" xfId="4904"/>
    <cellStyle name="Связанная ячейка 61 2 6" xfId="4903"/>
    <cellStyle name="Связанная ячейка 61 3" xfId="4902"/>
    <cellStyle name="Связанная ячейка 61 4" xfId="4901"/>
    <cellStyle name="Связанная ячейка 61 5" xfId="4900"/>
    <cellStyle name="Связанная ячейка 61 6" xfId="4899"/>
    <cellStyle name="Связанная ячейка 61 7" xfId="4898"/>
    <cellStyle name="Связанная ячейка 61 8" xfId="4897"/>
    <cellStyle name="Связанная ячейка 62" xfId="4896"/>
    <cellStyle name="Связанная ячейка 62 2" xfId="4895"/>
    <cellStyle name="Связанная ячейка 62 2 2" xfId="4894"/>
    <cellStyle name="Связанная ячейка 62 2 3" xfId="4893"/>
    <cellStyle name="Связанная ячейка 62 2 4" xfId="4892"/>
    <cellStyle name="Связанная ячейка 62 2 5" xfId="4891"/>
    <cellStyle name="Связанная ячейка 62 2 6" xfId="4890"/>
    <cellStyle name="Связанная ячейка 62 3" xfId="4889"/>
    <cellStyle name="Связанная ячейка 62 4" xfId="4888"/>
    <cellStyle name="Связанная ячейка 62 5" xfId="4887"/>
    <cellStyle name="Связанная ячейка 62 6" xfId="4886"/>
    <cellStyle name="Связанная ячейка 62 7" xfId="4885"/>
    <cellStyle name="Связанная ячейка 62 8" xfId="4884"/>
    <cellStyle name="Связанная ячейка 63" xfId="4883"/>
    <cellStyle name="Связанная ячейка 63 2" xfId="4882"/>
    <cellStyle name="Связанная ячейка 63 2 2" xfId="4881"/>
    <cellStyle name="Связанная ячейка 63 2 3" xfId="4880"/>
    <cellStyle name="Связанная ячейка 63 2 4" xfId="4879"/>
    <cellStyle name="Связанная ячейка 63 2 5" xfId="4878"/>
    <cellStyle name="Связанная ячейка 63 2 6" xfId="4877"/>
    <cellStyle name="Связанная ячейка 63 3" xfId="4876"/>
    <cellStyle name="Связанная ячейка 63 4" xfId="4875"/>
    <cellStyle name="Связанная ячейка 63 5" xfId="4874"/>
    <cellStyle name="Связанная ячейка 63 6" xfId="4873"/>
    <cellStyle name="Связанная ячейка 63 7" xfId="4872"/>
    <cellStyle name="Связанная ячейка 63 8" xfId="4871"/>
    <cellStyle name="Связанная ячейка 64" xfId="4870"/>
    <cellStyle name="Связанная ячейка 64 2" xfId="4869"/>
    <cellStyle name="Связанная ячейка 64 2 2" xfId="4868"/>
    <cellStyle name="Связанная ячейка 64 2 3" xfId="4867"/>
    <cellStyle name="Связанная ячейка 64 2 4" xfId="4866"/>
    <cellStyle name="Связанная ячейка 64 2 5" xfId="4865"/>
    <cellStyle name="Связанная ячейка 64 2 6" xfId="4864"/>
    <cellStyle name="Связанная ячейка 64 3" xfId="4863"/>
    <cellStyle name="Связанная ячейка 64 4" xfId="4862"/>
    <cellStyle name="Связанная ячейка 64 5" xfId="4861"/>
    <cellStyle name="Связанная ячейка 64 6" xfId="4860"/>
    <cellStyle name="Связанная ячейка 64 7" xfId="4859"/>
    <cellStyle name="Связанная ячейка 64 8" xfId="4858"/>
    <cellStyle name="Связанная ячейка 65" xfId="4857"/>
    <cellStyle name="Связанная ячейка 65 2" xfId="4856"/>
    <cellStyle name="Связанная ячейка 65 2 2" xfId="4855"/>
    <cellStyle name="Связанная ячейка 65 2 3" xfId="4854"/>
    <cellStyle name="Связанная ячейка 65 2 4" xfId="4853"/>
    <cellStyle name="Связанная ячейка 65 2 5" xfId="4852"/>
    <cellStyle name="Связанная ячейка 65 2 6" xfId="4851"/>
    <cellStyle name="Связанная ячейка 65 3" xfId="4850"/>
    <cellStyle name="Связанная ячейка 65 4" xfId="4849"/>
    <cellStyle name="Связанная ячейка 65 5" xfId="4848"/>
    <cellStyle name="Связанная ячейка 65 6" xfId="4847"/>
    <cellStyle name="Связанная ячейка 65 7" xfId="4846"/>
    <cellStyle name="Связанная ячейка 65 8" xfId="4845"/>
    <cellStyle name="Связанная ячейка 66" xfId="4844"/>
    <cellStyle name="Связанная ячейка 66 2" xfId="4843"/>
    <cellStyle name="Связанная ячейка 66 2 2" xfId="4842"/>
    <cellStyle name="Связанная ячейка 66 2 3" xfId="4841"/>
    <cellStyle name="Связанная ячейка 66 2 4" xfId="4840"/>
    <cellStyle name="Связанная ячейка 66 2 5" xfId="4839"/>
    <cellStyle name="Связанная ячейка 66 2 6" xfId="4838"/>
    <cellStyle name="Связанная ячейка 66 3" xfId="4837"/>
    <cellStyle name="Связанная ячейка 66 4" xfId="4836"/>
    <cellStyle name="Связанная ячейка 66 5" xfId="4835"/>
    <cellStyle name="Связанная ячейка 66 6" xfId="4834"/>
    <cellStyle name="Связанная ячейка 66 7" xfId="4833"/>
    <cellStyle name="Связанная ячейка 66 8" xfId="4832"/>
    <cellStyle name="Связанная ячейка 67" xfId="4831"/>
    <cellStyle name="Связанная ячейка 67 2" xfId="4830"/>
    <cellStyle name="Связанная ячейка 67 2 2" xfId="4829"/>
    <cellStyle name="Связанная ячейка 67 2 3" xfId="4828"/>
    <cellStyle name="Связанная ячейка 67 2 4" xfId="4827"/>
    <cellStyle name="Связанная ячейка 67 2 5" xfId="4826"/>
    <cellStyle name="Связанная ячейка 67 2 6" xfId="4825"/>
    <cellStyle name="Связанная ячейка 67 3" xfId="4824"/>
    <cellStyle name="Связанная ячейка 67 4" xfId="4823"/>
    <cellStyle name="Связанная ячейка 67 5" xfId="4822"/>
    <cellStyle name="Связанная ячейка 67 6" xfId="4821"/>
    <cellStyle name="Связанная ячейка 67 7" xfId="4820"/>
    <cellStyle name="Связанная ячейка 67 8" xfId="4819"/>
    <cellStyle name="Связанная ячейка 68" xfId="4818"/>
    <cellStyle name="Связанная ячейка 68 2" xfId="4817"/>
    <cellStyle name="Связанная ячейка 68 2 2" xfId="4816"/>
    <cellStyle name="Связанная ячейка 68 2 3" xfId="4815"/>
    <cellStyle name="Связанная ячейка 68 2 4" xfId="4814"/>
    <cellStyle name="Связанная ячейка 68 2 5" xfId="4813"/>
    <cellStyle name="Связанная ячейка 68 2 6" xfId="4812"/>
    <cellStyle name="Связанная ячейка 68 3" xfId="4811"/>
    <cellStyle name="Связанная ячейка 68 4" xfId="4810"/>
    <cellStyle name="Связанная ячейка 68 5" xfId="4809"/>
    <cellStyle name="Связанная ячейка 68 6" xfId="4808"/>
    <cellStyle name="Связанная ячейка 68 7" xfId="4807"/>
    <cellStyle name="Связанная ячейка 68 8" xfId="4806"/>
    <cellStyle name="Связанная ячейка 69" xfId="4805"/>
    <cellStyle name="Связанная ячейка 69 2" xfId="4804"/>
    <cellStyle name="Связанная ячейка 69 2 2" xfId="4803"/>
    <cellStyle name="Связанная ячейка 69 2 3" xfId="4802"/>
    <cellStyle name="Связанная ячейка 69 2 4" xfId="4801"/>
    <cellStyle name="Связанная ячейка 69 2 5" xfId="4800"/>
    <cellStyle name="Связанная ячейка 69 2 6" xfId="4799"/>
    <cellStyle name="Связанная ячейка 69 3" xfId="4798"/>
    <cellStyle name="Связанная ячейка 69 4" xfId="4797"/>
    <cellStyle name="Связанная ячейка 69 5" xfId="4796"/>
    <cellStyle name="Связанная ячейка 69 6" xfId="4795"/>
    <cellStyle name="Связанная ячейка 69 7" xfId="4794"/>
    <cellStyle name="Связанная ячейка 69 8" xfId="4793"/>
    <cellStyle name="Связанная ячейка 7" xfId="4792"/>
    <cellStyle name="Связанная ячейка 7 2" xfId="4791"/>
    <cellStyle name="Связанная ячейка 7 2 2" xfId="4790"/>
    <cellStyle name="Связанная ячейка 7 2 3" xfId="4789"/>
    <cellStyle name="Связанная ячейка 7 2 4" xfId="4788"/>
    <cellStyle name="Связанная ячейка 7 2 5" xfId="4787"/>
    <cellStyle name="Связанная ячейка 7 2 6" xfId="4786"/>
    <cellStyle name="Связанная ячейка 7 3" xfId="4785"/>
    <cellStyle name="Связанная ячейка 7 4" xfId="4784"/>
    <cellStyle name="Связанная ячейка 7 5" xfId="4783"/>
    <cellStyle name="Связанная ячейка 7 6" xfId="4782"/>
    <cellStyle name="Связанная ячейка 7 7" xfId="4781"/>
    <cellStyle name="Связанная ячейка 7 8" xfId="4780"/>
    <cellStyle name="Связанная ячейка 70" xfId="4779"/>
    <cellStyle name="Связанная ячейка 70 2" xfId="4778"/>
    <cellStyle name="Связанная ячейка 70 2 2" xfId="4777"/>
    <cellStyle name="Связанная ячейка 70 2 3" xfId="4776"/>
    <cellStyle name="Связанная ячейка 70 2 4" xfId="4775"/>
    <cellStyle name="Связанная ячейка 70 2 5" xfId="4774"/>
    <cellStyle name="Связанная ячейка 70 2 6" xfId="4773"/>
    <cellStyle name="Связанная ячейка 70 3" xfId="4772"/>
    <cellStyle name="Связанная ячейка 70 4" xfId="4771"/>
    <cellStyle name="Связанная ячейка 70 5" xfId="4770"/>
    <cellStyle name="Связанная ячейка 70 6" xfId="4769"/>
    <cellStyle name="Связанная ячейка 70 7" xfId="4768"/>
    <cellStyle name="Связанная ячейка 70 8" xfId="4767"/>
    <cellStyle name="Связанная ячейка 71" xfId="4766"/>
    <cellStyle name="Связанная ячейка 71 2" xfId="4765"/>
    <cellStyle name="Связанная ячейка 71 2 2" xfId="4764"/>
    <cellStyle name="Связанная ячейка 71 2 3" xfId="4763"/>
    <cellStyle name="Связанная ячейка 71 2 4" xfId="4762"/>
    <cellStyle name="Связанная ячейка 71 2 5" xfId="4761"/>
    <cellStyle name="Связанная ячейка 71 2 6" xfId="4760"/>
    <cellStyle name="Связанная ячейка 71 3" xfId="4759"/>
    <cellStyle name="Связанная ячейка 71 4" xfId="4758"/>
    <cellStyle name="Связанная ячейка 71 5" xfId="4757"/>
    <cellStyle name="Связанная ячейка 71 6" xfId="4756"/>
    <cellStyle name="Связанная ячейка 71 7" xfId="4755"/>
    <cellStyle name="Связанная ячейка 71 8" xfId="4754"/>
    <cellStyle name="Связанная ячейка 72" xfId="4753"/>
    <cellStyle name="Связанная ячейка 72 2" xfId="4752"/>
    <cellStyle name="Связанная ячейка 72 2 2" xfId="4751"/>
    <cellStyle name="Связанная ячейка 72 2 3" xfId="4750"/>
    <cellStyle name="Связанная ячейка 72 2 4" xfId="4749"/>
    <cellStyle name="Связанная ячейка 72 2 5" xfId="4748"/>
    <cellStyle name="Связанная ячейка 72 2 6" xfId="4747"/>
    <cellStyle name="Связанная ячейка 72 3" xfId="4746"/>
    <cellStyle name="Связанная ячейка 72 4" xfId="4745"/>
    <cellStyle name="Связанная ячейка 72 5" xfId="4744"/>
    <cellStyle name="Связанная ячейка 72 6" xfId="4743"/>
    <cellStyle name="Связанная ячейка 72 7" xfId="4742"/>
    <cellStyle name="Связанная ячейка 72 8" xfId="4741"/>
    <cellStyle name="Связанная ячейка 73" xfId="4740"/>
    <cellStyle name="Связанная ячейка 73 2" xfId="4739"/>
    <cellStyle name="Связанная ячейка 73 2 2" xfId="4738"/>
    <cellStyle name="Связанная ячейка 73 2 3" xfId="4737"/>
    <cellStyle name="Связанная ячейка 73 2 4" xfId="4736"/>
    <cellStyle name="Связанная ячейка 73 2 5" xfId="4735"/>
    <cellStyle name="Связанная ячейка 73 2 6" xfId="4734"/>
    <cellStyle name="Связанная ячейка 73 3" xfId="4733"/>
    <cellStyle name="Связанная ячейка 73 4" xfId="4732"/>
    <cellStyle name="Связанная ячейка 73 5" xfId="4731"/>
    <cellStyle name="Связанная ячейка 73 6" xfId="4730"/>
    <cellStyle name="Связанная ячейка 73 7" xfId="4729"/>
    <cellStyle name="Связанная ячейка 73 8" xfId="4728"/>
    <cellStyle name="Связанная ячейка 74" xfId="4727"/>
    <cellStyle name="Связанная ячейка 74 2" xfId="4726"/>
    <cellStyle name="Связанная ячейка 74 2 2" xfId="4725"/>
    <cellStyle name="Связанная ячейка 74 2 3" xfId="4724"/>
    <cellStyle name="Связанная ячейка 74 2 4" xfId="4723"/>
    <cellStyle name="Связанная ячейка 74 2 5" xfId="4722"/>
    <cellStyle name="Связанная ячейка 74 2 6" xfId="4721"/>
    <cellStyle name="Связанная ячейка 74 3" xfId="4720"/>
    <cellStyle name="Связанная ячейка 74 4" xfId="4719"/>
    <cellStyle name="Связанная ячейка 74 5" xfId="4718"/>
    <cellStyle name="Связанная ячейка 74 6" xfId="4717"/>
    <cellStyle name="Связанная ячейка 74 7" xfId="4716"/>
    <cellStyle name="Связанная ячейка 74 8" xfId="4715"/>
    <cellStyle name="Связанная ячейка 75" xfId="4714"/>
    <cellStyle name="Связанная ячейка 75 2" xfId="4713"/>
    <cellStyle name="Связанная ячейка 75 2 2" xfId="4712"/>
    <cellStyle name="Связанная ячейка 75 2 3" xfId="4711"/>
    <cellStyle name="Связанная ячейка 75 2 4" xfId="4710"/>
    <cellStyle name="Связанная ячейка 75 2 5" xfId="4709"/>
    <cellStyle name="Связанная ячейка 75 2 6" xfId="4708"/>
    <cellStyle name="Связанная ячейка 75 3" xfId="4707"/>
    <cellStyle name="Связанная ячейка 75 4" xfId="4706"/>
    <cellStyle name="Связанная ячейка 75 5" xfId="4705"/>
    <cellStyle name="Связанная ячейка 75 6" xfId="4704"/>
    <cellStyle name="Связанная ячейка 75 7" xfId="4703"/>
    <cellStyle name="Связанная ячейка 75 8" xfId="4702"/>
    <cellStyle name="Связанная ячейка 76" xfId="4701"/>
    <cellStyle name="Связанная ячейка 76 2" xfId="4700"/>
    <cellStyle name="Связанная ячейка 76 2 2" xfId="4699"/>
    <cellStyle name="Связанная ячейка 76 2 3" xfId="4698"/>
    <cellStyle name="Связанная ячейка 76 2 4" xfId="4697"/>
    <cellStyle name="Связанная ячейка 76 2 5" xfId="4696"/>
    <cellStyle name="Связанная ячейка 76 2 6" xfId="4695"/>
    <cellStyle name="Связанная ячейка 76 3" xfId="4694"/>
    <cellStyle name="Связанная ячейка 76 4" xfId="4693"/>
    <cellStyle name="Связанная ячейка 76 5" xfId="4692"/>
    <cellStyle name="Связанная ячейка 76 6" xfId="4691"/>
    <cellStyle name="Связанная ячейка 76 7" xfId="4690"/>
    <cellStyle name="Связанная ячейка 76 8" xfId="4689"/>
    <cellStyle name="Связанная ячейка 77" xfId="4688"/>
    <cellStyle name="Связанная ячейка 77 2" xfId="4687"/>
    <cellStyle name="Связанная ячейка 77 2 2" xfId="4686"/>
    <cellStyle name="Связанная ячейка 77 2 3" xfId="4685"/>
    <cellStyle name="Связанная ячейка 77 2 4" xfId="4684"/>
    <cellStyle name="Связанная ячейка 77 2 5" xfId="4683"/>
    <cellStyle name="Связанная ячейка 77 2 6" xfId="4682"/>
    <cellStyle name="Связанная ячейка 77 3" xfId="4681"/>
    <cellStyle name="Связанная ячейка 77 4" xfId="4680"/>
    <cellStyle name="Связанная ячейка 77 5" xfId="4679"/>
    <cellStyle name="Связанная ячейка 77 6" xfId="4678"/>
    <cellStyle name="Связанная ячейка 77 7" xfId="4677"/>
    <cellStyle name="Связанная ячейка 77 8" xfId="4676"/>
    <cellStyle name="Связанная ячейка 78" xfId="4675"/>
    <cellStyle name="Связанная ячейка 78 2" xfId="4674"/>
    <cellStyle name="Связанная ячейка 78 2 2" xfId="4673"/>
    <cellStyle name="Связанная ячейка 78 2 3" xfId="4672"/>
    <cellStyle name="Связанная ячейка 78 2 4" xfId="4671"/>
    <cellStyle name="Связанная ячейка 78 2 5" xfId="4670"/>
    <cellStyle name="Связанная ячейка 78 2 6" xfId="4669"/>
    <cellStyle name="Связанная ячейка 78 3" xfId="4668"/>
    <cellStyle name="Связанная ячейка 78 4" xfId="4667"/>
    <cellStyle name="Связанная ячейка 78 5" xfId="4666"/>
    <cellStyle name="Связанная ячейка 78 6" xfId="4665"/>
    <cellStyle name="Связанная ячейка 78 7" xfId="4664"/>
    <cellStyle name="Связанная ячейка 78 8" xfId="4663"/>
    <cellStyle name="Связанная ячейка 79" xfId="4662"/>
    <cellStyle name="Связанная ячейка 79 2" xfId="4661"/>
    <cellStyle name="Связанная ячейка 79 2 2" xfId="4660"/>
    <cellStyle name="Связанная ячейка 79 2 3" xfId="4659"/>
    <cellStyle name="Связанная ячейка 79 2 4" xfId="4658"/>
    <cellStyle name="Связанная ячейка 79 2 5" xfId="4657"/>
    <cellStyle name="Связанная ячейка 79 2 6" xfId="4656"/>
    <cellStyle name="Связанная ячейка 79 3" xfId="4655"/>
    <cellStyle name="Связанная ячейка 79 4" xfId="4654"/>
    <cellStyle name="Связанная ячейка 79 5" xfId="4653"/>
    <cellStyle name="Связанная ячейка 79 6" xfId="4652"/>
    <cellStyle name="Связанная ячейка 79 7" xfId="4651"/>
    <cellStyle name="Связанная ячейка 79 8" xfId="4650"/>
    <cellStyle name="Связанная ячейка 8" xfId="4649"/>
    <cellStyle name="Связанная ячейка 8 2" xfId="4648"/>
    <cellStyle name="Связанная ячейка 8 2 2" xfId="4647"/>
    <cellStyle name="Связанная ячейка 8 2 3" xfId="4646"/>
    <cellStyle name="Связанная ячейка 8 2 4" xfId="4645"/>
    <cellStyle name="Связанная ячейка 8 2 5" xfId="4644"/>
    <cellStyle name="Связанная ячейка 8 2 6" xfId="4643"/>
    <cellStyle name="Связанная ячейка 8 3" xfId="4642"/>
    <cellStyle name="Связанная ячейка 8 4" xfId="4641"/>
    <cellStyle name="Связанная ячейка 8 5" xfId="4640"/>
    <cellStyle name="Связанная ячейка 8 6" xfId="4639"/>
    <cellStyle name="Связанная ячейка 8 7" xfId="4638"/>
    <cellStyle name="Связанная ячейка 8 8" xfId="4637"/>
    <cellStyle name="Связанная ячейка 80" xfId="4636"/>
    <cellStyle name="Связанная ячейка 80 2" xfId="4635"/>
    <cellStyle name="Связанная ячейка 80 2 2" xfId="4634"/>
    <cellStyle name="Связанная ячейка 80 2 3" xfId="4633"/>
    <cellStyle name="Связанная ячейка 80 2 4" xfId="4632"/>
    <cellStyle name="Связанная ячейка 80 2 5" xfId="4631"/>
    <cellStyle name="Связанная ячейка 80 2 6" xfId="4630"/>
    <cellStyle name="Связанная ячейка 80 3" xfId="4629"/>
    <cellStyle name="Связанная ячейка 80 4" xfId="4628"/>
    <cellStyle name="Связанная ячейка 80 5" xfId="4627"/>
    <cellStyle name="Связанная ячейка 80 6" xfId="4626"/>
    <cellStyle name="Связанная ячейка 80 7" xfId="4625"/>
    <cellStyle name="Связанная ячейка 80 8" xfId="4624"/>
    <cellStyle name="Связанная ячейка 81" xfId="4623"/>
    <cellStyle name="Связанная ячейка 81 2" xfId="4622"/>
    <cellStyle name="Связанная ячейка 81 2 2" xfId="4621"/>
    <cellStyle name="Связанная ячейка 81 2 3" xfId="4620"/>
    <cellStyle name="Связанная ячейка 81 2 4" xfId="4619"/>
    <cellStyle name="Связанная ячейка 81 2 5" xfId="4618"/>
    <cellStyle name="Связанная ячейка 81 2 6" xfId="4617"/>
    <cellStyle name="Связанная ячейка 81 3" xfId="4616"/>
    <cellStyle name="Связанная ячейка 81 4" xfId="4615"/>
    <cellStyle name="Связанная ячейка 81 5" xfId="4614"/>
    <cellStyle name="Связанная ячейка 81 6" xfId="4613"/>
    <cellStyle name="Связанная ячейка 81 7" xfId="4612"/>
    <cellStyle name="Связанная ячейка 81 8" xfId="4611"/>
    <cellStyle name="Связанная ячейка 82" xfId="4610"/>
    <cellStyle name="Связанная ячейка 82 2" xfId="4609"/>
    <cellStyle name="Связанная ячейка 82 2 2" xfId="4608"/>
    <cellStyle name="Связанная ячейка 82 2 3" xfId="4607"/>
    <cellStyle name="Связанная ячейка 82 2 4" xfId="4606"/>
    <cellStyle name="Связанная ячейка 82 2 5" xfId="4605"/>
    <cellStyle name="Связанная ячейка 82 2 6" xfId="4604"/>
    <cellStyle name="Связанная ячейка 82 3" xfId="4603"/>
    <cellStyle name="Связанная ячейка 82 4" xfId="4602"/>
    <cellStyle name="Связанная ячейка 82 5" xfId="4601"/>
    <cellStyle name="Связанная ячейка 82 6" xfId="4600"/>
    <cellStyle name="Связанная ячейка 82 7" xfId="4599"/>
    <cellStyle name="Связанная ячейка 82 8" xfId="4598"/>
    <cellStyle name="Связанная ячейка 83" xfId="4597"/>
    <cellStyle name="Связанная ячейка 83 2" xfId="4596"/>
    <cellStyle name="Связанная ячейка 83 2 2" xfId="4595"/>
    <cellStyle name="Связанная ячейка 83 2 3" xfId="4594"/>
    <cellStyle name="Связанная ячейка 83 2 4" xfId="4593"/>
    <cellStyle name="Связанная ячейка 83 2 5" xfId="4592"/>
    <cellStyle name="Связанная ячейка 83 2 6" xfId="4591"/>
    <cellStyle name="Связанная ячейка 83 3" xfId="4590"/>
    <cellStyle name="Связанная ячейка 83 4" xfId="4589"/>
    <cellStyle name="Связанная ячейка 83 5" xfId="4588"/>
    <cellStyle name="Связанная ячейка 83 6" xfId="4587"/>
    <cellStyle name="Связанная ячейка 83 7" xfId="4586"/>
    <cellStyle name="Связанная ячейка 83 8" xfId="4585"/>
    <cellStyle name="Связанная ячейка 84" xfId="4584"/>
    <cellStyle name="Связанная ячейка 84 2" xfId="4583"/>
    <cellStyle name="Связанная ячейка 84 2 2" xfId="4582"/>
    <cellStyle name="Связанная ячейка 84 2 3" xfId="4581"/>
    <cellStyle name="Связанная ячейка 84 2 4" xfId="4580"/>
    <cellStyle name="Связанная ячейка 84 2 5" xfId="4579"/>
    <cellStyle name="Связанная ячейка 84 2 6" xfId="4578"/>
    <cellStyle name="Связанная ячейка 84 3" xfId="4577"/>
    <cellStyle name="Связанная ячейка 84 4" xfId="4576"/>
    <cellStyle name="Связанная ячейка 84 5" xfId="4575"/>
    <cellStyle name="Связанная ячейка 84 6" xfId="4574"/>
    <cellStyle name="Связанная ячейка 84 7" xfId="4573"/>
    <cellStyle name="Связанная ячейка 84 8" xfId="4572"/>
    <cellStyle name="Связанная ячейка 85" xfId="4571"/>
    <cellStyle name="Связанная ячейка 85 2" xfId="4570"/>
    <cellStyle name="Связанная ячейка 85 2 2" xfId="4569"/>
    <cellStyle name="Связанная ячейка 85 2 3" xfId="4568"/>
    <cellStyle name="Связанная ячейка 85 2 4" xfId="4567"/>
    <cellStyle name="Связанная ячейка 85 2 5" xfId="4566"/>
    <cellStyle name="Связанная ячейка 85 2 6" xfId="4565"/>
    <cellStyle name="Связанная ячейка 85 3" xfId="4564"/>
    <cellStyle name="Связанная ячейка 85 4" xfId="4563"/>
    <cellStyle name="Связанная ячейка 85 5" xfId="4562"/>
    <cellStyle name="Связанная ячейка 85 6" xfId="4561"/>
    <cellStyle name="Связанная ячейка 85 7" xfId="4560"/>
    <cellStyle name="Связанная ячейка 85 8" xfId="4559"/>
    <cellStyle name="Связанная ячейка 86" xfId="4558"/>
    <cellStyle name="Связанная ячейка 86 2" xfId="4557"/>
    <cellStyle name="Связанная ячейка 86 2 2" xfId="4556"/>
    <cellStyle name="Связанная ячейка 86 2 3" xfId="4555"/>
    <cellStyle name="Связанная ячейка 86 2 4" xfId="4554"/>
    <cellStyle name="Связанная ячейка 86 2 5" xfId="4553"/>
    <cellStyle name="Связанная ячейка 86 2 6" xfId="4552"/>
    <cellStyle name="Связанная ячейка 86 3" xfId="4551"/>
    <cellStyle name="Связанная ячейка 86 4" xfId="4550"/>
    <cellStyle name="Связанная ячейка 86 5" xfId="4549"/>
    <cellStyle name="Связанная ячейка 86 6" xfId="4548"/>
    <cellStyle name="Связанная ячейка 86 7" xfId="4547"/>
    <cellStyle name="Связанная ячейка 86 8" xfId="4546"/>
    <cellStyle name="Связанная ячейка 87" xfId="4545"/>
    <cellStyle name="Связанная ячейка 87 2" xfId="4544"/>
    <cellStyle name="Связанная ячейка 87 2 2" xfId="4543"/>
    <cellStyle name="Связанная ячейка 87 2 3" xfId="4542"/>
    <cellStyle name="Связанная ячейка 87 2 4" xfId="4541"/>
    <cellStyle name="Связанная ячейка 87 2 5" xfId="4540"/>
    <cellStyle name="Связанная ячейка 87 2 6" xfId="4539"/>
    <cellStyle name="Связанная ячейка 87 3" xfId="4538"/>
    <cellStyle name="Связанная ячейка 87 4" xfId="4537"/>
    <cellStyle name="Связанная ячейка 87 5" xfId="4536"/>
    <cellStyle name="Связанная ячейка 87 6" xfId="4535"/>
    <cellStyle name="Связанная ячейка 87 7" xfId="4534"/>
    <cellStyle name="Связанная ячейка 87 8" xfId="4533"/>
    <cellStyle name="Связанная ячейка 88" xfId="4532"/>
    <cellStyle name="Связанная ячейка 88 2" xfId="4531"/>
    <cellStyle name="Связанная ячейка 88 2 2" xfId="4530"/>
    <cellStyle name="Связанная ячейка 88 2 3" xfId="4529"/>
    <cellStyle name="Связанная ячейка 88 2 4" xfId="4528"/>
    <cellStyle name="Связанная ячейка 88 2 5" xfId="4527"/>
    <cellStyle name="Связанная ячейка 88 2 6" xfId="4526"/>
    <cellStyle name="Связанная ячейка 88 3" xfId="4525"/>
    <cellStyle name="Связанная ячейка 88 4" xfId="4524"/>
    <cellStyle name="Связанная ячейка 88 5" xfId="4523"/>
    <cellStyle name="Связанная ячейка 88 6" xfId="4522"/>
    <cellStyle name="Связанная ячейка 88 7" xfId="4521"/>
    <cellStyle name="Связанная ячейка 88 8" xfId="4520"/>
    <cellStyle name="Связанная ячейка 89" xfId="4519"/>
    <cellStyle name="Связанная ячейка 89 2" xfId="4518"/>
    <cellStyle name="Связанная ячейка 89 2 2" xfId="4517"/>
    <cellStyle name="Связанная ячейка 89 2 3" xfId="4516"/>
    <cellStyle name="Связанная ячейка 89 2 4" xfId="4515"/>
    <cellStyle name="Связанная ячейка 89 2 5" xfId="4514"/>
    <cellStyle name="Связанная ячейка 89 2 6" xfId="4513"/>
    <cellStyle name="Связанная ячейка 89 3" xfId="4512"/>
    <cellStyle name="Связанная ячейка 89 4" xfId="4511"/>
    <cellStyle name="Связанная ячейка 89 5" xfId="4510"/>
    <cellStyle name="Связанная ячейка 89 6" xfId="4509"/>
    <cellStyle name="Связанная ячейка 89 7" xfId="4508"/>
    <cellStyle name="Связанная ячейка 89 8" xfId="4507"/>
    <cellStyle name="Связанная ячейка 9" xfId="4506"/>
    <cellStyle name="Связанная ячейка 9 2" xfId="4505"/>
    <cellStyle name="Связанная ячейка 9 2 2" xfId="4504"/>
    <cellStyle name="Связанная ячейка 9 2 3" xfId="4503"/>
    <cellStyle name="Связанная ячейка 9 2 4" xfId="4502"/>
    <cellStyle name="Связанная ячейка 9 2 5" xfId="4501"/>
    <cellStyle name="Связанная ячейка 9 2 6" xfId="4500"/>
    <cellStyle name="Связанная ячейка 9 3" xfId="4499"/>
    <cellStyle name="Связанная ячейка 9 4" xfId="4498"/>
    <cellStyle name="Связанная ячейка 9 5" xfId="4497"/>
    <cellStyle name="Связанная ячейка 9 6" xfId="4496"/>
    <cellStyle name="Связанная ячейка 9 7" xfId="4495"/>
    <cellStyle name="Связанная ячейка 9 8" xfId="4494"/>
    <cellStyle name="Связанная ячейка 90" xfId="4493"/>
    <cellStyle name="Связанная ячейка 90 2" xfId="4492"/>
    <cellStyle name="Связанная ячейка 90 2 2" xfId="4491"/>
    <cellStyle name="Связанная ячейка 90 2 3" xfId="4490"/>
    <cellStyle name="Связанная ячейка 90 2 4" xfId="4489"/>
    <cellStyle name="Связанная ячейка 90 2 5" xfId="4488"/>
    <cellStyle name="Связанная ячейка 90 2 6" xfId="4487"/>
    <cellStyle name="Связанная ячейка 90 3" xfId="4486"/>
    <cellStyle name="Связанная ячейка 90 4" xfId="4485"/>
    <cellStyle name="Связанная ячейка 90 5" xfId="4484"/>
    <cellStyle name="Связанная ячейка 90 6" xfId="4483"/>
    <cellStyle name="Связанная ячейка 90 7" xfId="4482"/>
    <cellStyle name="Связанная ячейка 90 8" xfId="4481"/>
    <cellStyle name="Связанная ячейка 91" xfId="4480"/>
    <cellStyle name="Связанная ячейка 91 2" xfId="4479"/>
    <cellStyle name="Связанная ячейка 91 2 2" xfId="4478"/>
    <cellStyle name="Связанная ячейка 91 2 3" xfId="4477"/>
    <cellStyle name="Связанная ячейка 91 2 4" xfId="4476"/>
    <cellStyle name="Связанная ячейка 91 2 5" xfId="4475"/>
    <cellStyle name="Связанная ячейка 91 2 6" xfId="4474"/>
    <cellStyle name="Связанная ячейка 91 3" xfId="4473"/>
    <cellStyle name="Связанная ячейка 91 4" xfId="4472"/>
    <cellStyle name="Связанная ячейка 91 5" xfId="4471"/>
    <cellStyle name="Связанная ячейка 91 6" xfId="4470"/>
    <cellStyle name="Связанная ячейка 91 7" xfId="4469"/>
    <cellStyle name="Связанная ячейка 91 8" xfId="4468"/>
    <cellStyle name="Связанная ячейка 92" xfId="4467"/>
    <cellStyle name="Связанная ячейка 92 2" xfId="4466"/>
    <cellStyle name="Связанная ячейка 92 2 2" xfId="4465"/>
    <cellStyle name="Связанная ячейка 92 2 3" xfId="4464"/>
    <cellStyle name="Связанная ячейка 92 2 4" xfId="4463"/>
    <cellStyle name="Связанная ячейка 92 2 5" xfId="4462"/>
    <cellStyle name="Связанная ячейка 92 2 6" xfId="4461"/>
    <cellStyle name="Связанная ячейка 92 3" xfId="4460"/>
    <cellStyle name="Связанная ячейка 92 4" xfId="4459"/>
    <cellStyle name="Связанная ячейка 92 5" xfId="4458"/>
    <cellStyle name="Связанная ячейка 92 6" xfId="4457"/>
    <cellStyle name="Связанная ячейка 92 7" xfId="4456"/>
    <cellStyle name="Связанная ячейка 92 8" xfId="4455"/>
    <cellStyle name="Связанная ячейка 93" xfId="4454"/>
    <cellStyle name="Связанная ячейка 93 2" xfId="4453"/>
    <cellStyle name="Связанная ячейка 93 2 2" xfId="4452"/>
    <cellStyle name="Связанная ячейка 93 2 3" xfId="4451"/>
    <cellStyle name="Связанная ячейка 93 2 4" xfId="4450"/>
    <cellStyle name="Связанная ячейка 93 2 5" xfId="4449"/>
    <cellStyle name="Связанная ячейка 93 2 6" xfId="4448"/>
    <cellStyle name="Связанная ячейка 93 3" xfId="4447"/>
    <cellStyle name="Связанная ячейка 93 4" xfId="4446"/>
    <cellStyle name="Связанная ячейка 93 5" xfId="4445"/>
    <cellStyle name="Связанная ячейка 93 6" xfId="4444"/>
    <cellStyle name="Связанная ячейка 93 7" xfId="4443"/>
    <cellStyle name="Связанная ячейка 93 8" xfId="4442"/>
    <cellStyle name="Связанная ячейка 94" xfId="4441"/>
    <cellStyle name="Связанная ячейка 94 2" xfId="4440"/>
    <cellStyle name="Связанная ячейка 94 2 2" xfId="4439"/>
    <cellStyle name="Связанная ячейка 94 2 3" xfId="4438"/>
    <cellStyle name="Связанная ячейка 94 2 4" xfId="4437"/>
    <cellStyle name="Связанная ячейка 94 2 5" xfId="4436"/>
    <cellStyle name="Связанная ячейка 94 2 6" xfId="4435"/>
    <cellStyle name="Связанная ячейка 94 3" xfId="4434"/>
    <cellStyle name="Связанная ячейка 94 4" xfId="4433"/>
    <cellStyle name="Связанная ячейка 94 5" xfId="4432"/>
    <cellStyle name="Связанная ячейка 94 6" xfId="4431"/>
    <cellStyle name="Связанная ячейка 94 7" xfId="4430"/>
    <cellStyle name="Связанная ячейка 94 8" xfId="4429"/>
    <cellStyle name="Связанная ячейка 95" xfId="4428"/>
    <cellStyle name="Связанная ячейка 95 2" xfId="4427"/>
    <cellStyle name="Связанная ячейка 95 2 2" xfId="4426"/>
    <cellStyle name="Связанная ячейка 95 2 3" xfId="4425"/>
    <cellStyle name="Связанная ячейка 95 2 4" xfId="4424"/>
    <cellStyle name="Связанная ячейка 95 2 5" xfId="4423"/>
    <cellStyle name="Связанная ячейка 95 2 6" xfId="4422"/>
    <cellStyle name="Связанная ячейка 95 3" xfId="4421"/>
    <cellStyle name="Связанная ячейка 95 4" xfId="4420"/>
    <cellStyle name="Связанная ячейка 95 5" xfId="4419"/>
    <cellStyle name="Связанная ячейка 95 6" xfId="4418"/>
    <cellStyle name="Связанная ячейка 95 7" xfId="4417"/>
    <cellStyle name="Связанная ячейка 95 8" xfId="4416"/>
    <cellStyle name="Связанная ячейка 96" xfId="4415"/>
    <cellStyle name="Связанная ячейка 96 2" xfId="4414"/>
    <cellStyle name="Связанная ячейка 96 2 2" xfId="4413"/>
    <cellStyle name="Связанная ячейка 96 2 3" xfId="4412"/>
    <cellStyle name="Связанная ячейка 96 2 4" xfId="4411"/>
    <cellStyle name="Связанная ячейка 96 2 5" xfId="4410"/>
    <cellStyle name="Связанная ячейка 96 2 6" xfId="4409"/>
    <cellStyle name="Связанная ячейка 96 3" xfId="4408"/>
    <cellStyle name="Связанная ячейка 96 4" xfId="4407"/>
    <cellStyle name="Связанная ячейка 96 5" xfId="4406"/>
    <cellStyle name="Связанная ячейка 96 6" xfId="4405"/>
    <cellStyle name="Связанная ячейка 96 7" xfId="4404"/>
    <cellStyle name="Связанная ячейка 96 8" xfId="4403"/>
    <cellStyle name="Связанная ячейка 97" xfId="4402"/>
    <cellStyle name="Связанная ячейка 97 2" xfId="4401"/>
    <cellStyle name="Связанная ячейка 97 2 2" xfId="4400"/>
    <cellStyle name="Связанная ячейка 97 2 3" xfId="4399"/>
    <cellStyle name="Связанная ячейка 97 2 4" xfId="4398"/>
    <cellStyle name="Связанная ячейка 97 2 5" xfId="4397"/>
    <cellStyle name="Связанная ячейка 97 2 6" xfId="4396"/>
    <cellStyle name="Связанная ячейка 97 3" xfId="4395"/>
    <cellStyle name="Связанная ячейка 97 4" xfId="4394"/>
    <cellStyle name="Связанная ячейка 97 5" xfId="4393"/>
    <cellStyle name="Связанная ячейка 97 6" xfId="4392"/>
    <cellStyle name="Связанная ячейка 97 7" xfId="4391"/>
    <cellStyle name="Связанная ячейка 97 8" xfId="4390"/>
    <cellStyle name="Связанная ячейка 98" xfId="4389"/>
    <cellStyle name="Связанная ячейка 98 2" xfId="4388"/>
    <cellStyle name="Связанная ячейка 98 2 2" xfId="4387"/>
    <cellStyle name="Связанная ячейка 98 2 3" xfId="4386"/>
    <cellStyle name="Связанная ячейка 98 2 4" xfId="4385"/>
    <cellStyle name="Связанная ячейка 98 2 5" xfId="4384"/>
    <cellStyle name="Связанная ячейка 98 2 6" xfId="4383"/>
    <cellStyle name="Связанная ячейка 98 3" xfId="4382"/>
    <cellStyle name="Связанная ячейка 98 4" xfId="4381"/>
    <cellStyle name="Связанная ячейка 98 5" xfId="4380"/>
    <cellStyle name="Связанная ячейка 98 6" xfId="4379"/>
    <cellStyle name="Связанная ячейка 98 7" xfId="4378"/>
    <cellStyle name="Связанная ячейка 98 8" xfId="4377"/>
    <cellStyle name="Связанная ячейка 99" xfId="4376"/>
    <cellStyle name="Связанная ячейка 99 2" xfId="4375"/>
    <cellStyle name="Связанная ячейка 99 2 2" xfId="4374"/>
    <cellStyle name="Связанная ячейка 99 2 3" xfId="4373"/>
    <cellStyle name="Связанная ячейка 99 2 4" xfId="4372"/>
    <cellStyle name="Связанная ячейка 99 2 5" xfId="4371"/>
    <cellStyle name="Связанная ячейка 99 2 6" xfId="4370"/>
    <cellStyle name="Связанная ячейка 99 3" xfId="4369"/>
    <cellStyle name="Связанная ячейка 99 4" xfId="4368"/>
    <cellStyle name="Связанная ячейка 99 5" xfId="4367"/>
    <cellStyle name="Связанная ячейка 99 6" xfId="4366"/>
    <cellStyle name="Связанная ячейка 99 7" xfId="4365"/>
    <cellStyle name="Связанная ячейка 99 8" xfId="4364"/>
    <cellStyle name="Текст предупреждения 10" xfId="4363"/>
    <cellStyle name="Текст предупреждения 10 2" xfId="4362"/>
    <cellStyle name="Текст предупреждения 10 2 2" xfId="4361"/>
    <cellStyle name="Текст предупреждения 10 2 3" xfId="4360"/>
    <cellStyle name="Текст предупреждения 10 2 4" xfId="4359"/>
    <cellStyle name="Текст предупреждения 10 2 5" xfId="4358"/>
    <cellStyle name="Текст предупреждения 10 2 6" xfId="4357"/>
    <cellStyle name="Текст предупреждения 10 3" xfId="4356"/>
    <cellStyle name="Текст предупреждения 10 4" xfId="4355"/>
    <cellStyle name="Текст предупреждения 10 5" xfId="4354"/>
    <cellStyle name="Текст предупреждения 10 6" xfId="4353"/>
    <cellStyle name="Текст предупреждения 10 7" xfId="4352"/>
    <cellStyle name="Текст предупреждения 10 8" xfId="4351"/>
    <cellStyle name="Текст предупреждения 100" xfId="4350"/>
    <cellStyle name="Текст предупреждения 100 2" xfId="4349"/>
    <cellStyle name="Текст предупреждения 100 2 2" xfId="4348"/>
    <cellStyle name="Текст предупреждения 100 2 3" xfId="4347"/>
    <cellStyle name="Текст предупреждения 100 2 4" xfId="4346"/>
    <cellStyle name="Текст предупреждения 100 2 5" xfId="4345"/>
    <cellStyle name="Текст предупреждения 100 2 6" xfId="4344"/>
    <cellStyle name="Текст предупреждения 100 3" xfId="4343"/>
    <cellStyle name="Текст предупреждения 100 4" xfId="4342"/>
    <cellStyle name="Текст предупреждения 100 5" xfId="4341"/>
    <cellStyle name="Текст предупреждения 100 6" xfId="4340"/>
    <cellStyle name="Текст предупреждения 100 7" xfId="4339"/>
    <cellStyle name="Текст предупреждения 100 8" xfId="4338"/>
    <cellStyle name="Текст предупреждения 101" xfId="4337"/>
    <cellStyle name="Текст предупреждения 101 2" xfId="4336"/>
    <cellStyle name="Текст предупреждения 101 2 2" xfId="4335"/>
    <cellStyle name="Текст предупреждения 101 2 3" xfId="4334"/>
    <cellStyle name="Текст предупреждения 101 2 4" xfId="4333"/>
    <cellStyle name="Текст предупреждения 101 2 5" xfId="4332"/>
    <cellStyle name="Текст предупреждения 101 2 6" xfId="4331"/>
    <cellStyle name="Текст предупреждения 101 3" xfId="4330"/>
    <cellStyle name="Текст предупреждения 101 4" xfId="4329"/>
    <cellStyle name="Текст предупреждения 101 5" xfId="4328"/>
    <cellStyle name="Текст предупреждения 101 6" xfId="4327"/>
    <cellStyle name="Текст предупреждения 101 7" xfId="4326"/>
    <cellStyle name="Текст предупреждения 101 8" xfId="4325"/>
    <cellStyle name="Текст предупреждения 102" xfId="4324"/>
    <cellStyle name="Текст предупреждения 102 2" xfId="4323"/>
    <cellStyle name="Текст предупреждения 102 2 2" xfId="4322"/>
    <cellStyle name="Текст предупреждения 102 2 3" xfId="4321"/>
    <cellStyle name="Текст предупреждения 102 2 4" xfId="4320"/>
    <cellStyle name="Текст предупреждения 102 2 5" xfId="4319"/>
    <cellStyle name="Текст предупреждения 102 2 6" xfId="4318"/>
    <cellStyle name="Текст предупреждения 102 3" xfId="4317"/>
    <cellStyle name="Текст предупреждения 102 4" xfId="4316"/>
    <cellStyle name="Текст предупреждения 102 5" xfId="4315"/>
    <cellStyle name="Текст предупреждения 102 6" xfId="4314"/>
    <cellStyle name="Текст предупреждения 102 7" xfId="4313"/>
    <cellStyle name="Текст предупреждения 102 8" xfId="4312"/>
    <cellStyle name="Текст предупреждения 103" xfId="4311"/>
    <cellStyle name="Текст предупреждения 103 2" xfId="4310"/>
    <cellStyle name="Текст предупреждения 103 2 2" xfId="4309"/>
    <cellStyle name="Текст предупреждения 103 2 3" xfId="4308"/>
    <cellStyle name="Текст предупреждения 103 2 4" xfId="4307"/>
    <cellStyle name="Текст предупреждения 103 2 5" xfId="4306"/>
    <cellStyle name="Текст предупреждения 103 2 6" xfId="4305"/>
    <cellStyle name="Текст предупреждения 103 3" xfId="4304"/>
    <cellStyle name="Текст предупреждения 103 4" xfId="4303"/>
    <cellStyle name="Текст предупреждения 103 5" xfId="4302"/>
    <cellStyle name="Текст предупреждения 103 6" xfId="4301"/>
    <cellStyle name="Текст предупреждения 103 7" xfId="4300"/>
    <cellStyle name="Текст предупреждения 103 8" xfId="4299"/>
    <cellStyle name="Текст предупреждения 104" xfId="4298"/>
    <cellStyle name="Текст предупреждения 104 2" xfId="4297"/>
    <cellStyle name="Текст предупреждения 104 2 2" xfId="4296"/>
    <cellStyle name="Текст предупреждения 104 2 3" xfId="4295"/>
    <cellStyle name="Текст предупреждения 104 2 4" xfId="4294"/>
    <cellStyle name="Текст предупреждения 104 2 5" xfId="4293"/>
    <cellStyle name="Текст предупреждения 104 2 6" xfId="4292"/>
    <cellStyle name="Текст предупреждения 104 3" xfId="4291"/>
    <cellStyle name="Текст предупреждения 104 4" xfId="4290"/>
    <cellStyle name="Текст предупреждения 104 5" xfId="4289"/>
    <cellStyle name="Текст предупреждения 104 6" xfId="4288"/>
    <cellStyle name="Текст предупреждения 104 7" xfId="4287"/>
    <cellStyle name="Текст предупреждения 104 8" xfId="4286"/>
    <cellStyle name="Текст предупреждения 105" xfId="4285"/>
    <cellStyle name="Текст предупреждения 105 2" xfId="4284"/>
    <cellStyle name="Текст предупреждения 105 2 2" xfId="4283"/>
    <cellStyle name="Текст предупреждения 105 2 3" xfId="4282"/>
    <cellStyle name="Текст предупреждения 105 2 4" xfId="4281"/>
    <cellStyle name="Текст предупреждения 105 2 5" xfId="4280"/>
    <cellStyle name="Текст предупреждения 105 2 6" xfId="4279"/>
    <cellStyle name="Текст предупреждения 105 3" xfId="4278"/>
    <cellStyle name="Текст предупреждения 105 4" xfId="4277"/>
    <cellStyle name="Текст предупреждения 105 5" xfId="4276"/>
    <cellStyle name="Текст предупреждения 105 6" xfId="4275"/>
    <cellStyle name="Текст предупреждения 105 7" xfId="4274"/>
    <cellStyle name="Текст предупреждения 105 8" xfId="4273"/>
    <cellStyle name="Текст предупреждения 106" xfId="4272"/>
    <cellStyle name="Текст предупреждения 106 2" xfId="4271"/>
    <cellStyle name="Текст предупреждения 106 2 2" xfId="4270"/>
    <cellStyle name="Текст предупреждения 106 2 3" xfId="4269"/>
    <cellStyle name="Текст предупреждения 106 2 4" xfId="4268"/>
    <cellStyle name="Текст предупреждения 106 2 5" xfId="4267"/>
    <cellStyle name="Текст предупреждения 106 2 6" xfId="4266"/>
    <cellStyle name="Текст предупреждения 106 3" xfId="4265"/>
    <cellStyle name="Текст предупреждения 106 4" xfId="4264"/>
    <cellStyle name="Текст предупреждения 106 5" xfId="4263"/>
    <cellStyle name="Текст предупреждения 106 6" xfId="4262"/>
    <cellStyle name="Текст предупреждения 106 7" xfId="4261"/>
    <cellStyle name="Текст предупреждения 106 8" xfId="4260"/>
    <cellStyle name="Текст предупреждения 107" xfId="4259"/>
    <cellStyle name="Текст предупреждения 107 2" xfId="4258"/>
    <cellStyle name="Текст предупреждения 107 2 2" xfId="4257"/>
    <cellStyle name="Текст предупреждения 107 2 3" xfId="4256"/>
    <cellStyle name="Текст предупреждения 107 2 4" xfId="4255"/>
    <cellStyle name="Текст предупреждения 107 2 5" xfId="4254"/>
    <cellStyle name="Текст предупреждения 107 2 6" xfId="4253"/>
    <cellStyle name="Текст предупреждения 107 3" xfId="4252"/>
    <cellStyle name="Текст предупреждения 107 4" xfId="4251"/>
    <cellStyle name="Текст предупреждения 107 5" xfId="4250"/>
    <cellStyle name="Текст предупреждения 107 6" xfId="4249"/>
    <cellStyle name="Текст предупреждения 107 7" xfId="4248"/>
    <cellStyle name="Текст предупреждения 107 8" xfId="4247"/>
    <cellStyle name="Текст предупреждения 108" xfId="4246"/>
    <cellStyle name="Текст предупреждения 108 2" xfId="4245"/>
    <cellStyle name="Текст предупреждения 108 2 2" xfId="4244"/>
    <cellStyle name="Текст предупреждения 108 2 3" xfId="4243"/>
    <cellStyle name="Текст предупреждения 108 2 4" xfId="4242"/>
    <cellStyle name="Текст предупреждения 108 2 5" xfId="4241"/>
    <cellStyle name="Текст предупреждения 108 2 6" xfId="4240"/>
    <cellStyle name="Текст предупреждения 108 3" xfId="4239"/>
    <cellStyle name="Текст предупреждения 108 4" xfId="4238"/>
    <cellStyle name="Текст предупреждения 108 5" xfId="4237"/>
    <cellStyle name="Текст предупреждения 108 6" xfId="4236"/>
    <cellStyle name="Текст предупреждения 108 7" xfId="4235"/>
    <cellStyle name="Текст предупреждения 108 8" xfId="4234"/>
    <cellStyle name="Текст предупреждения 109" xfId="4233"/>
    <cellStyle name="Текст предупреждения 109 2" xfId="4232"/>
    <cellStyle name="Текст предупреждения 109 2 2" xfId="4231"/>
    <cellStyle name="Текст предупреждения 109 2 3" xfId="4230"/>
    <cellStyle name="Текст предупреждения 109 2 4" xfId="4229"/>
    <cellStyle name="Текст предупреждения 109 2 5" xfId="4228"/>
    <cellStyle name="Текст предупреждения 109 2 6" xfId="4227"/>
    <cellStyle name="Текст предупреждения 109 3" xfId="4226"/>
    <cellStyle name="Текст предупреждения 109 4" xfId="4225"/>
    <cellStyle name="Текст предупреждения 109 5" xfId="4224"/>
    <cellStyle name="Текст предупреждения 109 6" xfId="4223"/>
    <cellStyle name="Текст предупреждения 109 7" xfId="4222"/>
    <cellStyle name="Текст предупреждения 109 8" xfId="4221"/>
    <cellStyle name="Текст предупреждения 11" xfId="4220"/>
    <cellStyle name="Текст предупреждения 11 2" xfId="4219"/>
    <cellStyle name="Текст предупреждения 11 2 2" xfId="4218"/>
    <cellStyle name="Текст предупреждения 11 2 3" xfId="4217"/>
    <cellStyle name="Текст предупреждения 11 2 4" xfId="4216"/>
    <cellStyle name="Текст предупреждения 11 2 5" xfId="4215"/>
    <cellStyle name="Текст предупреждения 11 2 6" xfId="4214"/>
    <cellStyle name="Текст предупреждения 11 3" xfId="4213"/>
    <cellStyle name="Текст предупреждения 11 4" xfId="4212"/>
    <cellStyle name="Текст предупреждения 11 5" xfId="4211"/>
    <cellStyle name="Текст предупреждения 11 6" xfId="4210"/>
    <cellStyle name="Текст предупреждения 11 7" xfId="4209"/>
    <cellStyle name="Текст предупреждения 11 8" xfId="4208"/>
    <cellStyle name="Текст предупреждения 110" xfId="4207"/>
    <cellStyle name="Текст предупреждения 110 2" xfId="4206"/>
    <cellStyle name="Текст предупреждения 110 2 2" xfId="4205"/>
    <cellStyle name="Текст предупреждения 110 2 3" xfId="4204"/>
    <cellStyle name="Текст предупреждения 110 2 4" xfId="4203"/>
    <cellStyle name="Текст предупреждения 110 2 5" xfId="4202"/>
    <cellStyle name="Текст предупреждения 110 2 6" xfId="4201"/>
    <cellStyle name="Текст предупреждения 110 3" xfId="4200"/>
    <cellStyle name="Текст предупреждения 110 4" xfId="4199"/>
    <cellStyle name="Текст предупреждения 110 5" xfId="4198"/>
    <cellStyle name="Текст предупреждения 110 6" xfId="4197"/>
    <cellStyle name="Текст предупреждения 110 7" xfId="4196"/>
    <cellStyle name="Текст предупреждения 110 8" xfId="4195"/>
    <cellStyle name="Текст предупреждения 111" xfId="4194"/>
    <cellStyle name="Текст предупреждения 111 2" xfId="4193"/>
    <cellStyle name="Текст предупреждения 111 2 2" xfId="4192"/>
    <cellStyle name="Текст предупреждения 111 2 3" xfId="4191"/>
    <cellStyle name="Текст предупреждения 111 2 4" xfId="4190"/>
    <cellStyle name="Текст предупреждения 111 2 5" xfId="4189"/>
    <cellStyle name="Текст предупреждения 111 2 6" xfId="4188"/>
    <cellStyle name="Текст предупреждения 111 3" xfId="4187"/>
    <cellStyle name="Текст предупреждения 111 4" xfId="4186"/>
    <cellStyle name="Текст предупреждения 111 5" xfId="4185"/>
    <cellStyle name="Текст предупреждения 111 6" xfId="4184"/>
    <cellStyle name="Текст предупреждения 111 7" xfId="4183"/>
    <cellStyle name="Текст предупреждения 111 8" xfId="4182"/>
    <cellStyle name="Текст предупреждения 112" xfId="4181"/>
    <cellStyle name="Текст предупреждения 112 2" xfId="4180"/>
    <cellStyle name="Текст предупреждения 112 2 2" xfId="4179"/>
    <cellStyle name="Текст предупреждения 112 2 3" xfId="4178"/>
    <cellStyle name="Текст предупреждения 112 2 4" xfId="4177"/>
    <cellStyle name="Текст предупреждения 112 2 5" xfId="4176"/>
    <cellStyle name="Текст предупреждения 112 2 6" xfId="4175"/>
    <cellStyle name="Текст предупреждения 112 3" xfId="4174"/>
    <cellStyle name="Текст предупреждения 112 4" xfId="4173"/>
    <cellStyle name="Текст предупреждения 112 5" xfId="4172"/>
    <cellStyle name="Текст предупреждения 112 6" xfId="4171"/>
    <cellStyle name="Текст предупреждения 112 7" xfId="4170"/>
    <cellStyle name="Текст предупреждения 112 8" xfId="4169"/>
    <cellStyle name="Текст предупреждения 113" xfId="4168"/>
    <cellStyle name="Текст предупреждения 113 2" xfId="4167"/>
    <cellStyle name="Текст предупреждения 113 2 2" xfId="4166"/>
    <cellStyle name="Текст предупреждения 113 2 3" xfId="4165"/>
    <cellStyle name="Текст предупреждения 113 2 4" xfId="4164"/>
    <cellStyle name="Текст предупреждения 113 2 5" xfId="4163"/>
    <cellStyle name="Текст предупреждения 113 2 6" xfId="4162"/>
    <cellStyle name="Текст предупреждения 113 3" xfId="4161"/>
    <cellStyle name="Текст предупреждения 113 4" xfId="4160"/>
    <cellStyle name="Текст предупреждения 113 5" xfId="4159"/>
    <cellStyle name="Текст предупреждения 113 6" xfId="4158"/>
    <cellStyle name="Текст предупреждения 113 7" xfId="4157"/>
    <cellStyle name="Текст предупреждения 113 8" xfId="4156"/>
    <cellStyle name="Текст предупреждения 114" xfId="4155"/>
    <cellStyle name="Текст предупреждения 114 2" xfId="4154"/>
    <cellStyle name="Текст предупреждения 114 2 2" xfId="4153"/>
    <cellStyle name="Текст предупреждения 114 2 3" xfId="4152"/>
    <cellStyle name="Текст предупреждения 114 2 4" xfId="4151"/>
    <cellStyle name="Текст предупреждения 114 2 5" xfId="4150"/>
    <cellStyle name="Текст предупреждения 114 2 6" xfId="4149"/>
    <cellStyle name="Текст предупреждения 114 3" xfId="4148"/>
    <cellStyle name="Текст предупреждения 114 4" xfId="4147"/>
    <cellStyle name="Текст предупреждения 114 5" xfId="4146"/>
    <cellStyle name="Текст предупреждения 114 6" xfId="4145"/>
    <cellStyle name="Текст предупреждения 114 7" xfId="4144"/>
    <cellStyle name="Текст предупреждения 114 8" xfId="4143"/>
    <cellStyle name="Текст предупреждения 115" xfId="4142"/>
    <cellStyle name="Текст предупреждения 115 2" xfId="4141"/>
    <cellStyle name="Текст предупреждения 115 2 2" xfId="4140"/>
    <cellStyle name="Текст предупреждения 115 2 3" xfId="4139"/>
    <cellStyle name="Текст предупреждения 115 2 4" xfId="4138"/>
    <cellStyle name="Текст предупреждения 115 2 5" xfId="4137"/>
    <cellStyle name="Текст предупреждения 115 2 6" xfId="4136"/>
    <cellStyle name="Текст предупреждения 115 3" xfId="4135"/>
    <cellStyle name="Текст предупреждения 115 4" xfId="4134"/>
    <cellStyle name="Текст предупреждения 115 5" xfId="4133"/>
    <cellStyle name="Текст предупреждения 115 6" xfId="4132"/>
    <cellStyle name="Текст предупреждения 115 7" xfId="4131"/>
    <cellStyle name="Текст предупреждения 115 8" xfId="4130"/>
    <cellStyle name="Текст предупреждения 116" xfId="4129"/>
    <cellStyle name="Текст предупреждения 116 2" xfId="4128"/>
    <cellStyle name="Текст предупреждения 116 2 2" xfId="4127"/>
    <cellStyle name="Текст предупреждения 116 2 3" xfId="4126"/>
    <cellStyle name="Текст предупреждения 116 2 4" xfId="4125"/>
    <cellStyle name="Текст предупреждения 116 2 5" xfId="4124"/>
    <cellStyle name="Текст предупреждения 116 2 6" xfId="4123"/>
    <cellStyle name="Текст предупреждения 116 3" xfId="4122"/>
    <cellStyle name="Текст предупреждения 116 4" xfId="4121"/>
    <cellStyle name="Текст предупреждения 116 5" xfId="4120"/>
    <cellStyle name="Текст предупреждения 116 6" xfId="4119"/>
    <cellStyle name="Текст предупреждения 116 7" xfId="4118"/>
    <cellStyle name="Текст предупреждения 116 8" xfId="4117"/>
    <cellStyle name="Текст предупреждения 117" xfId="4116"/>
    <cellStyle name="Текст предупреждения 117 2" xfId="4115"/>
    <cellStyle name="Текст предупреждения 117 2 2" xfId="4114"/>
    <cellStyle name="Текст предупреждения 117 2 3" xfId="4113"/>
    <cellStyle name="Текст предупреждения 117 2 4" xfId="4112"/>
    <cellStyle name="Текст предупреждения 117 2 5" xfId="4111"/>
    <cellStyle name="Текст предупреждения 117 2 6" xfId="4110"/>
    <cellStyle name="Текст предупреждения 117 3" xfId="4109"/>
    <cellStyle name="Текст предупреждения 117 4" xfId="4108"/>
    <cellStyle name="Текст предупреждения 117 5" xfId="4107"/>
    <cellStyle name="Текст предупреждения 117 6" xfId="4106"/>
    <cellStyle name="Текст предупреждения 117 7" xfId="4105"/>
    <cellStyle name="Текст предупреждения 117 8" xfId="4104"/>
    <cellStyle name="Текст предупреждения 118" xfId="4103"/>
    <cellStyle name="Текст предупреждения 118 2" xfId="4102"/>
    <cellStyle name="Текст предупреждения 118 2 2" xfId="4101"/>
    <cellStyle name="Текст предупреждения 118 2 3" xfId="4100"/>
    <cellStyle name="Текст предупреждения 118 2 4" xfId="4099"/>
    <cellStyle name="Текст предупреждения 118 2 5" xfId="4098"/>
    <cellStyle name="Текст предупреждения 118 2 6" xfId="4097"/>
    <cellStyle name="Текст предупреждения 118 3" xfId="4096"/>
    <cellStyle name="Текст предупреждения 118 4" xfId="4095"/>
    <cellStyle name="Текст предупреждения 118 5" xfId="4094"/>
    <cellStyle name="Текст предупреждения 118 6" xfId="4093"/>
    <cellStyle name="Текст предупреждения 118 7" xfId="4092"/>
    <cellStyle name="Текст предупреждения 118 8" xfId="4091"/>
    <cellStyle name="Текст предупреждения 119" xfId="4090"/>
    <cellStyle name="Текст предупреждения 119 2" xfId="4089"/>
    <cellStyle name="Текст предупреждения 119 2 2" xfId="4088"/>
    <cellStyle name="Текст предупреждения 119 2 3" xfId="4087"/>
    <cellStyle name="Текст предупреждения 119 2 4" xfId="4086"/>
    <cellStyle name="Текст предупреждения 119 2 5" xfId="4085"/>
    <cellStyle name="Текст предупреждения 119 2 6" xfId="4084"/>
    <cellStyle name="Текст предупреждения 119 3" xfId="4083"/>
    <cellStyle name="Текст предупреждения 119 4" xfId="4082"/>
    <cellStyle name="Текст предупреждения 119 5" xfId="4081"/>
    <cellStyle name="Текст предупреждения 119 6" xfId="4080"/>
    <cellStyle name="Текст предупреждения 119 7" xfId="4079"/>
    <cellStyle name="Текст предупреждения 119 8" xfId="4078"/>
    <cellStyle name="Текст предупреждения 12" xfId="4077"/>
    <cellStyle name="Текст предупреждения 12 2" xfId="4076"/>
    <cellStyle name="Текст предупреждения 12 2 2" xfId="4075"/>
    <cellStyle name="Текст предупреждения 12 2 3" xfId="4074"/>
    <cellStyle name="Текст предупреждения 12 2 4" xfId="4073"/>
    <cellStyle name="Текст предупреждения 12 2 5" xfId="4072"/>
    <cellStyle name="Текст предупреждения 12 2 6" xfId="4071"/>
    <cellStyle name="Текст предупреждения 12 3" xfId="4070"/>
    <cellStyle name="Текст предупреждения 12 4" xfId="4069"/>
    <cellStyle name="Текст предупреждения 12 5" xfId="4068"/>
    <cellStyle name="Текст предупреждения 12 6" xfId="4067"/>
    <cellStyle name="Текст предупреждения 12 7" xfId="4066"/>
    <cellStyle name="Текст предупреждения 12 8" xfId="4065"/>
    <cellStyle name="Текст предупреждения 120" xfId="4064"/>
    <cellStyle name="Текст предупреждения 120 2" xfId="4063"/>
    <cellStyle name="Текст предупреждения 120 2 2" xfId="4062"/>
    <cellStyle name="Текст предупреждения 120 2 3" xfId="4061"/>
    <cellStyle name="Текст предупреждения 120 2 4" xfId="4060"/>
    <cellStyle name="Текст предупреждения 120 2 5" xfId="4059"/>
    <cellStyle name="Текст предупреждения 120 2 6" xfId="4058"/>
    <cellStyle name="Текст предупреждения 120 3" xfId="4057"/>
    <cellStyle name="Текст предупреждения 120 4" xfId="4056"/>
    <cellStyle name="Текст предупреждения 120 5" xfId="4055"/>
    <cellStyle name="Текст предупреждения 120 6" xfId="4054"/>
    <cellStyle name="Текст предупреждения 120 7" xfId="4053"/>
    <cellStyle name="Текст предупреждения 120 8" xfId="4052"/>
    <cellStyle name="Текст предупреждения 121" xfId="4051"/>
    <cellStyle name="Текст предупреждения 121 2" xfId="4050"/>
    <cellStyle name="Текст предупреждения 121 2 2" xfId="4049"/>
    <cellStyle name="Текст предупреждения 121 2 3" xfId="4048"/>
    <cellStyle name="Текст предупреждения 121 2 4" xfId="4047"/>
    <cellStyle name="Текст предупреждения 121 2 5" xfId="4046"/>
    <cellStyle name="Текст предупреждения 121 2 6" xfId="4045"/>
    <cellStyle name="Текст предупреждения 121 3" xfId="4044"/>
    <cellStyle name="Текст предупреждения 121 4" xfId="4043"/>
    <cellStyle name="Текст предупреждения 121 5" xfId="4042"/>
    <cellStyle name="Текст предупреждения 121 6" xfId="4041"/>
    <cellStyle name="Текст предупреждения 121 7" xfId="4040"/>
    <cellStyle name="Текст предупреждения 121 8" xfId="4039"/>
    <cellStyle name="Текст предупреждения 122" xfId="4038"/>
    <cellStyle name="Текст предупреждения 122 2" xfId="4037"/>
    <cellStyle name="Текст предупреждения 122 2 2" xfId="4036"/>
    <cellStyle name="Текст предупреждения 122 2 3" xfId="4035"/>
    <cellStyle name="Текст предупреждения 122 2 4" xfId="4034"/>
    <cellStyle name="Текст предупреждения 122 2 5" xfId="4033"/>
    <cellStyle name="Текст предупреждения 122 2 6" xfId="4032"/>
    <cellStyle name="Текст предупреждения 122 3" xfId="4031"/>
    <cellStyle name="Текст предупреждения 122 4" xfId="4030"/>
    <cellStyle name="Текст предупреждения 122 5" xfId="4029"/>
    <cellStyle name="Текст предупреждения 122 6" xfId="4028"/>
    <cellStyle name="Текст предупреждения 122 7" xfId="4027"/>
    <cellStyle name="Текст предупреждения 122 8" xfId="4026"/>
    <cellStyle name="Текст предупреждения 123" xfId="4025"/>
    <cellStyle name="Текст предупреждения 123 2" xfId="4024"/>
    <cellStyle name="Текст предупреждения 123 2 2" xfId="4023"/>
    <cellStyle name="Текст предупреждения 123 2 3" xfId="4022"/>
    <cellStyle name="Текст предупреждения 123 2 4" xfId="4021"/>
    <cellStyle name="Текст предупреждения 123 2 5" xfId="4020"/>
    <cellStyle name="Текст предупреждения 123 2 6" xfId="4019"/>
    <cellStyle name="Текст предупреждения 123 3" xfId="4018"/>
    <cellStyle name="Текст предупреждения 123 4" xfId="4017"/>
    <cellStyle name="Текст предупреждения 123 5" xfId="4016"/>
    <cellStyle name="Текст предупреждения 123 6" xfId="4015"/>
    <cellStyle name="Текст предупреждения 123 7" xfId="4014"/>
    <cellStyle name="Текст предупреждения 123 8" xfId="4013"/>
    <cellStyle name="Текст предупреждения 124" xfId="4012"/>
    <cellStyle name="Текст предупреждения 124 2" xfId="4011"/>
    <cellStyle name="Текст предупреждения 124 2 2" xfId="4010"/>
    <cellStyle name="Текст предупреждения 124 2 3" xfId="4009"/>
    <cellStyle name="Текст предупреждения 124 2 4" xfId="4008"/>
    <cellStyle name="Текст предупреждения 124 2 5" xfId="4007"/>
    <cellStyle name="Текст предупреждения 124 2 6" xfId="4006"/>
    <cellStyle name="Текст предупреждения 124 3" xfId="4005"/>
    <cellStyle name="Текст предупреждения 124 4" xfId="4004"/>
    <cellStyle name="Текст предупреждения 124 5" xfId="4003"/>
    <cellStyle name="Текст предупреждения 124 6" xfId="4002"/>
    <cellStyle name="Текст предупреждения 124 7" xfId="4001"/>
    <cellStyle name="Текст предупреждения 124 8" xfId="4000"/>
    <cellStyle name="Текст предупреждения 125" xfId="3999"/>
    <cellStyle name="Текст предупреждения 125 2" xfId="3998"/>
    <cellStyle name="Текст предупреждения 125 2 2" xfId="3997"/>
    <cellStyle name="Текст предупреждения 125 2 3" xfId="3996"/>
    <cellStyle name="Текст предупреждения 125 2 4" xfId="3995"/>
    <cellStyle name="Текст предупреждения 125 2 5" xfId="3994"/>
    <cellStyle name="Текст предупреждения 125 2 6" xfId="3993"/>
    <cellStyle name="Текст предупреждения 125 3" xfId="3992"/>
    <cellStyle name="Текст предупреждения 125 4" xfId="3991"/>
    <cellStyle name="Текст предупреждения 125 5" xfId="3990"/>
    <cellStyle name="Текст предупреждения 125 6" xfId="3989"/>
    <cellStyle name="Текст предупреждения 125 7" xfId="3988"/>
    <cellStyle name="Текст предупреждения 125 8" xfId="3987"/>
    <cellStyle name="Текст предупреждения 126" xfId="3986"/>
    <cellStyle name="Текст предупреждения 126 2" xfId="3985"/>
    <cellStyle name="Текст предупреждения 126 2 2" xfId="3984"/>
    <cellStyle name="Текст предупреждения 126 2 3" xfId="3983"/>
    <cellStyle name="Текст предупреждения 126 2 4" xfId="3982"/>
    <cellStyle name="Текст предупреждения 126 2 5" xfId="3981"/>
    <cellStyle name="Текст предупреждения 126 2 6" xfId="3980"/>
    <cellStyle name="Текст предупреждения 126 3" xfId="3979"/>
    <cellStyle name="Текст предупреждения 126 4" xfId="3978"/>
    <cellStyle name="Текст предупреждения 126 5" xfId="3977"/>
    <cellStyle name="Текст предупреждения 126 6" xfId="3976"/>
    <cellStyle name="Текст предупреждения 126 7" xfId="3975"/>
    <cellStyle name="Текст предупреждения 126 8" xfId="3974"/>
    <cellStyle name="Текст предупреждения 127" xfId="3973"/>
    <cellStyle name="Текст предупреждения 127 2" xfId="3972"/>
    <cellStyle name="Текст предупреждения 127 2 2" xfId="3971"/>
    <cellStyle name="Текст предупреждения 127 2 3" xfId="3970"/>
    <cellStyle name="Текст предупреждения 127 2 4" xfId="3969"/>
    <cellStyle name="Текст предупреждения 127 2 5" xfId="3968"/>
    <cellStyle name="Текст предупреждения 127 2 6" xfId="3967"/>
    <cellStyle name="Текст предупреждения 127 3" xfId="3966"/>
    <cellStyle name="Текст предупреждения 127 4" xfId="3965"/>
    <cellStyle name="Текст предупреждения 127 5" xfId="3964"/>
    <cellStyle name="Текст предупреждения 127 6" xfId="3963"/>
    <cellStyle name="Текст предупреждения 127 7" xfId="3962"/>
    <cellStyle name="Текст предупреждения 127 8" xfId="3961"/>
    <cellStyle name="Текст предупреждения 128" xfId="3960"/>
    <cellStyle name="Текст предупреждения 128 2" xfId="3959"/>
    <cellStyle name="Текст предупреждения 128 2 2" xfId="3958"/>
    <cellStyle name="Текст предупреждения 128 2 3" xfId="3957"/>
    <cellStyle name="Текст предупреждения 128 2 4" xfId="3956"/>
    <cellStyle name="Текст предупреждения 128 2 5" xfId="3955"/>
    <cellStyle name="Текст предупреждения 128 2 6" xfId="3954"/>
    <cellStyle name="Текст предупреждения 128 3" xfId="3953"/>
    <cellStyle name="Текст предупреждения 128 4" xfId="3952"/>
    <cellStyle name="Текст предупреждения 128 5" xfId="3951"/>
    <cellStyle name="Текст предупреждения 128 6" xfId="3950"/>
    <cellStyle name="Текст предупреждения 128 7" xfId="3949"/>
    <cellStyle name="Текст предупреждения 128 8" xfId="3948"/>
    <cellStyle name="Текст предупреждения 129" xfId="3947"/>
    <cellStyle name="Текст предупреждения 129 2" xfId="3946"/>
    <cellStyle name="Текст предупреждения 129 2 2" xfId="3945"/>
    <cellStyle name="Текст предупреждения 129 2 3" xfId="3944"/>
    <cellStyle name="Текст предупреждения 129 2 4" xfId="3943"/>
    <cellStyle name="Текст предупреждения 129 2 5" xfId="3942"/>
    <cellStyle name="Текст предупреждения 129 2 6" xfId="3941"/>
    <cellStyle name="Текст предупреждения 129 3" xfId="3940"/>
    <cellStyle name="Текст предупреждения 129 4" xfId="3939"/>
    <cellStyle name="Текст предупреждения 129 5" xfId="3938"/>
    <cellStyle name="Текст предупреждения 129 6" xfId="3937"/>
    <cellStyle name="Текст предупреждения 129 7" xfId="3936"/>
    <cellStyle name="Текст предупреждения 129 8" xfId="3935"/>
    <cellStyle name="Текст предупреждения 13" xfId="3934"/>
    <cellStyle name="Текст предупреждения 13 2" xfId="3933"/>
    <cellStyle name="Текст предупреждения 13 2 2" xfId="3932"/>
    <cellStyle name="Текст предупреждения 13 2 3" xfId="3931"/>
    <cellStyle name="Текст предупреждения 13 2 4" xfId="3930"/>
    <cellStyle name="Текст предупреждения 13 2 5" xfId="3929"/>
    <cellStyle name="Текст предупреждения 13 2 6" xfId="3928"/>
    <cellStyle name="Текст предупреждения 13 3" xfId="3927"/>
    <cellStyle name="Текст предупреждения 13 4" xfId="3926"/>
    <cellStyle name="Текст предупреждения 13 5" xfId="3925"/>
    <cellStyle name="Текст предупреждения 13 6" xfId="3924"/>
    <cellStyle name="Текст предупреждения 13 7" xfId="3923"/>
    <cellStyle name="Текст предупреждения 13 8" xfId="3922"/>
    <cellStyle name="Текст предупреждения 130" xfId="3921"/>
    <cellStyle name="Текст предупреждения 130 2" xfId="3920"/>
    <cellStyle name="Текст предупреждения 130 2 2" xfId="3919"/>
    <cellStyle name="Текст предупреждения 130 2 3" xfId="3918"/>
    <cellStyle name="Текст предупреждения 130 2 4" xfId="3917"/>
    <cellStyle name="Текст предупреждения 130 2 5" xfId="3916"/>
    <cellStyle name="Текст предупреждения 130 2 6" xfId="3915"/>
    <cellStyle name="Текст предупреждения 130 3" xfId="3914"/>
    <cellStyle name="Текст предупреждения 130 4" xfId="3913"/>
    <cellStyle name="Текст предупреждения 130 5" xfId="3912"/>
    <cellStyle name="Текст предупреждения 130 6" xfId="3911"/>
    <cellStyle name="Текст предупреждения 130 7" xfId="3910"/>
    <cellStyle name="Текст предупреждения 130 8" xfId="3909"/>
    <cellStyle name="Текст предупреждения 131" xfId="3908"/>
    <cellStyle name="Текст предупреждения 131 2" xfId="3907"/>
    <cellStyle name="Текст предупреждения 131 2 2" xfId="3906"/>
    <cellStyle name="Текст предупреждения 131 2 3" xfId="3905"/>
    <cellStyle name="Текст предупреждения 131 2 4" xfId="3904"/>
    <cellStyle name="Текст предупреждения 131 2 5" xfId="3903"/>
    <cellStyle name="Текст предупреждения 131 2 6" xfId="3902"/>
    <cellStyle name="Текст предупреждения 131 3" xfId="3901"/>
    <cellStyle name="Текст предупреждения 131 4" xfId="3900"/>
    <cellStyle name="Текст предупреждения 131 5" xfId="3899"/>
    <cellStyle name="Текст предупреждения 131 6" xfId="3898"/>
    <cellStyle name="Текст предупреждения 131 7" xfId="3897"/>
    <cellStyle name="Текст предупреждения 131 8" xfId="3896"/>
    <cellStyle name="Текст предупреждения 132" xfId="3895"/>
    <cellStyle name="Текст предупреждения 132 2" xfId="3894"/>
    <cellStyle name="Текст предупреждения 132 2 2" xfId="3893"/>
    <cellStyle name="Текст предупреждения 132 2 3" xfId="3892"/>
    <cellStyle name="Текст предупреждения 132 2 4" xfId="3891"/>
    <cellStyle name="Текст предупреждения 132 2 5" xfId="3890"/>
    <cellStyle name="Текст предупреждения 132 2 6" xfId="3889"/>
    <cellStyle name="Текст предупреждения 132 3" xfId="3888"/>
    <cellStyle name="Текст предупреждения 132 4" xfId="3887"/>
    <cellStyle name="Текст предупреждения 132 5" xfId="3886"/>
    <cellStyle name="Текст предупреждения 132 6" xfId="3885"/>
    <cellStyle name="Текст предупреждения 132 7" xfId="3884"/>
    <cellStyle name="Текст предупреждения 132 8" xfId="3883"/>
    <cellStyle name="Текст предупреждения 133" xfId="3882"/>
    <cellStyle name="Текст предупреждения 133 2" xfId="3881"/>
    <cellStyle name="Текст предупреждения 133 2 2" xfId="3880"/>
    <cellStyle name="Текст предупреждения 133 2 3" xfId="3879"/>
    <cellStyle name="Текст предупреждения 133 2 4" xfId="3878"/>
    <cellStyle name="Текст предупреждения 133 2 5" xfId="3877"/>
    <cellStyle name="Текст предупреждения 133 2 6" xfId="3876"/>
    <cellStyle name="Текст предупреждения 133 3" xfId="3875"/>
    <cellStyle name="Текст предупреждения 133 4" xfId="3874"/>
    <cellStyle name="Текст предупреждения 133 5" xfId="3873"/>
    <cellStyle name="Текст предупреждения 133 6" xfId="3872"/>
    <cellStyle name="Текст предупреждения 133 7" xfId="3871"/>
    <cellStyle name="Текст предупреждения 133 8" xfId="3870"/>
    <cellStyle name="Текст предупреждения 134" xfId="3869"/>
    <cellStyle name="Текст предупреждения 134 2" xfId="3868"/>
    <cellStyle name="Текст предупреждения 134 2 2" xfId="3867"/>
    <cellStyle name="Текст предупреждения 134 2 3" xfId="3866"/>
    <cellStyle name="Текст предупреждения 134 2 4" xfId="3865"/>
    <cellStyle name="Текст предупреждения 134 2 5" xfId="3864"/>
    <cellStyle name="Текст предупреждения 134 2 6" xfId="3863"/>
    <cellStyle name="Текст предупреждения 134 3" xfId="3862"/>
    <cellStyle name="Текст предупреждения 134 4" xfId="3861"/>
    <cellStyle name="Текст предупреждения 134 5" xfId="3860"/>
    <cellStyle name="Текст предупреждения 134 6" xfId="3859"/>
    <cellStyle name="Текст предупреждения 134 7" xfId="3858"/>
    <cellStyle name="Текст предупреждения 134 8" xfId="3857"/>
    <cellStyle name="Текст предупреждения 135" xfId="3856"/>
    <cellStyle name="Текст предупреждения 135 2" xfId="3855"/>
    <cellStyle name="Текст предупреждения 135 2 2" xfId="3854"/>
    <cellStyle name="Текст предупреждения 135 2 3" xfId="3853"/>
    <cellStyle name="Текст предупреждения 135 2 4" xfId="3852"/>
    <cellStyle name="Текст предупреждения 135 2 5" xfId="3851"/>
    <cellStyle name="Текст предупреждения 135 2 6" xfId="3850"/>
    <cellStyle name="Текст предупреждения 135 3" xfId="3849"/>
    <cellStyle name="Текст предупреждения 135 4" xfId="3848"/>
    <cellStyle name="Текст предупреждения 135 5" xfId="3847"/>
    <cellStyle name="Текст предупреждения 135 6" xfId="3846"/>
    <cellStyle name="Текст предупреждения 135 7" xfId="3845"/>
    <cellStyle name="Текст предупреждения 135 8" xfId="3844"/>
    <cellStyle name="Текст предупреждения 136" xfId="3843"/>
    <cellStyle name="Текст предупреждения 136 2" xfId="3842"/>
    <cellStyle name="Текст предупреждения 136 2 2" xfId="3841"/>
    <cellStyle name="Текст предупреждения 136 2 3" xfId="3840"/>
    <cellStyle name="Текст предупреждения 136 2 4" xfId="3839"/>
    <cellStyle name="Текст предупреждения 136 2 5" xfId="3838"/>
    <cellStyle name="Текст предупреждения 136 2 6" xfId="3837"/>
    <cellStyle name="Текст предупреждения 136 3" xfId="3836"/>
    <cellStyle name="Текст предупреждения 136 4" xfId="3835"/>
    <cellStyle name="Текст предупреждения 136 5" xfId="3834"/>
    <cellStyle name="Текст предупреждения 136 6" xfId="3833"/>
    <cellStyle name="Текст предупреждения 136 7" xfId="3832"/>
    <cellStyle name="Текст предупреждения 136 8" xfId="3831"/>
    <cellStyle name="Текст предупреждения 137" xfId="3830"/>
    <cellStyle name="Текст предупреждения 137 2" xfId="3829"/>
    <cellStyle name="Текст предупреждения 137 2 2" xfId="3828"/>
    <cellStyle name="Текст предупреждения 137 2 3" xfId="3827"/>
    <cellStyle name="Текст предупреждения 137 2 4" xfId="3826"/>
    <cellStyle name="Текст предупреждения 137 2 5" xfId="3825"/>
    <cellStyle name="Текст предупреждения 137 2 6" xfId="3824"/>
    <cellStyle name="Текст предупреждения 137 3" xfId="3823"/>
    <cellStyle name="Текст предупреждения 137 4" xfId="3822"/>
    <cellStyle name="Текст предупреждения 137 5" xfId="3821"/>
    <cellStyle name="Текст предупреждения 137 6" xfId="3820"/>
    <cellStyle name="Текст предупреждения 137 7" xfId="3819"/>
    <cellStyle name="Текст предупреждения 137 8" xfId="3818"/>
    <cellStyle name="Текст предупреждения 138" xfId="3817"/>
    <cellStyle name="Текст предупреждения 138 2" xfId="3816"/>
    <cellStyle name="Текст предупреждения 138 2 2" xfId="3815"/>
    <cellStyle name="Текст предупреждения 138 2 3" xfId="3814"/>
    <cellStyle name="Текст предупреждения 138 2 4" xfId="3813"/>
    <cellStyle name="Текст предупреждения 138 2 5" xfId="3812"/>
    <cellStyle name="Текст предупреждения 138 2 6" xfId="3811"/>
    <cellStyle name="Текст предупреждения 138 3" xfId="3810"/>
    <cellStyle name="Текст предупреждения 138 4" xfId="3809"/>
    <cellStyle name="Текст предупреждения 138 5" xfId="3808"/>
    <cellStyle name="Текст предупреждения 138 6" xfId="3807"/>
    <cellStyle name="Текст предупреждения 138 7" xfId="3806"/>
    <cellStyle name="Текст предупреждения 138 8" xfId="3805"/>
    <cellStyle name="Текст предупреждения 139" xfId="3804"/>
    <cellStyle name="Текст предупреждения 139 2" xfId="3803"/>
    <cellStyle name="Текст предупреждения 139 2 2" xfId="3802"/>
    <cellStyle name="Текст предупреждения 139 2 3" xfId="3801"/>
    <cellStyle name="Текст предупреждения 139 2 4" xfId="3800"/>
    <cellStyle name="Текст предупреждения 139 2 5" xfId="3799"/>
    <cellStyle name="Текст предупреждения 139 2 6" xfId="3798"/>
    <cellStyle name="Текст предупреждения 139 3" xfId="3797"/>
    <cellStyle name="Текст предупреждения 139 4" xfId="3796"/>
    <cellStyle name="Текст предупреждения 139 5" xfId="3795"/>
    <cellStyle name="Текст предупреждения 139 6" xfId="3794"/>
    <cellStyle name="Текст предупреждения 139 7" xfId="3793"/>
    <cellStyle name="Текст предупреждения 139 8" xfId="3792"/>
    <cellStyle name="Текст предупреждения 14" xfId="3791"/>
    <cellStyle name="Текст предупреждения 14 2" xfId="3790"/>
    <cellStyle name="Текст предупреждения 14 2 2" xfId="3789"/>
    <cellStyle name="Текст предупреждения 14 2 3" xfId="3788"/>
    <cellStyle name="Текст предупреждения 14 2 4" xfId="3787"/>
    <cellStyle name="Текст предупреждения 14 2 5" xfId="3786"/>
    <cellStyle name="Текст предупреждения 14 2 6" xfId="3785"/>
    <cellStyle name="Текст предупреждения 14 3" xfId="3784"/>
    <cellStyle name="Текст предупреждения 14 4" xfId="3783"/>
    <cellStyle name="Текст предупреждения 14 5" xfId="3782"/>
    <cellStyle name="Текст предупреждения 14 6" xfId="3781"/>
    <cellStyle name="Текст предупреждения 14 7" xfId="3780"/>
    <cellStyle name="Текст предупреждения 14 8" xfId="3779"/>
    <cellStyle name="Текст предупреждения 140" xfId="3778"/>
    <cellStyle name="Текст предупреждения 140 2" xfId="3777"/>
    <cellStyle name="Текст предупреждения 140 2 2" xfId="3776"/>
    <cellStyle name="Текст предупреждения 140 2 3" xfId="3775"/>
    <cellStyle name="Текст предупреждения 140 2 4" xfId="3774"/>
    <cellStyle name="Текст предупреждения 140 2 5" xfId="3773"/>
    <cellStyle name="Текст предупреждения 140 2 6" xfId="3772"/>
    <cellStyle name="Текст предупреждения 140 3" xfId="3771"/>
    <cellStyle name="Текст предупреждения 140 4" xfId="3770"/>
    <cellStyle name="Текст предупреждения 140 5" xfId="3769"/>
    <cellStyle name="Текст предупреждения 140 6" xfId="3768"/>
    <cellStyle name="Текст предупреждения 140 7" xfId="3767"/>
    <cellStyle name="Текст предупреждения 140 8" xfId="3766"/>
    <cellStyle name="Текст предупреждения 141" xfId="3765"/>
    <cellStyle name="Текст предупреждения 141 2" xfId="3764"/>
    <cellStyle name="Текст предупреждения 141 2 2" xfId="3763"/>
    <cellStyle name="Текст предупреждения 141 2 3" xfId="3762"/>
    <cellStyle name="Текст предупреждения 141 2 4" xfId="3761"/>
    <cellStyle name="Текст предупреждения 141 2 5" xfId="3760"/>
    <cellStyle name="Текст предупреждения 141 2 6" xfId="3759"/>
    <cellStyle name="Текст предупреждения 141 3" xfId="3758"/>
    <cellStyle name="Текст предупреждения 141 4" xfId="3757"/>
    <cellStyle name="Текст предупреждения 141 5" xfId="3756"/>
    <cellStyle name="Текст предупреждения 141 6" xfId="3755"/>
    <cellStyle name="Текст предупреждения 141 7" xfId="3754"/>
    <cellStyle name="Текст предупреждения 141 8" xfId="3753"/>
    <cellStyle name="Текст предупреждения 142" xfId="3752"/>
    <cellStyle name="Текст предупреждения 142 2" xfId="3751"/>
    <cellStyle name="Текст предупреждения 142 2 2" xfId="3750"/>
    <cellStyle name="Текст предупреждения 142 2 3" xfId="3749"/>
    <cellStyle name="Текст предупреждения 142 2 4" xfId="3748"/>
    <cellStyle name="Текст предупреждения 142 2 5" xfId="3747"/>
    <cellStyle name="Текст предупреждения 142 2 6" xfId="3746"/>
    <cellStyle name="Текст предупреждения 142 3" xfId="3745"/>
    <cellStyle name="Текст предупреждения 142 4" xfId="3744"/>
    <cellStyle name="Текст предупреждения 142 5" xfId="3743"/>
    <cellStyle name="Текст предупреждения 142 6" xfId="3742"/>
    <cellStyle name="Текст предупреждения 142 7" xfId="3741"/>
    <cellStyle name="Текст предупреждения 142 8" xfId="3740"/>
    <cellStyle name="Текст предупреждения 143" xfId="3739"/>
    <cellStyle name="Текст предупреждения 143 2" xfId="3738"/>
    <cellStyle name="Текст предупреждения 143 2 2" xfId="3737"/>
    <cellStyle name="Текст предупреждения 143 2 3" xfId="3736"/>
    <cellStyle name="Текст предупреждения 143 2 4" xfId="3735"/>
    <cellStyle name="Текст предупреждения 143 2 5" xfId="3734"/>
    <cellStyle name="Текст предупреждения 143 2 6" xfId="3733"/>
    <cellStyle name="Текст предупреждения 143 3" xfId="3732"/>
    <cellStyle name="Текст предупреждения 143 4" xfId="3731"/>
    <cellStyle name="Текст предупреждения 143 5" xfId="3730"/>
    <cellStyle name="Текст предупреждения 143 6" xfId="3729"/>
    <cellStyle name="Текст предупреждения 143 7" xfId="3728"/>
    <cellStyle name="Текст предупреждения 143 8" xfId="3727"/>
    <cellStyle name="Текст предупреждения 144" xfId="3726"/>
    <cellStyle name="Текст предупреждения 144 2" xfId="3725"/>
    <cellStyle name="Текст предупреждения 144 2 2" xfId="3724"/>
    <cellStyle name="Текст предупреждения 144 2 3" xfId="3723"/>
    <cellStyle name="Текст предупреждения 144 2 4" xfId="3722"/>
    <cellStyle name="Текст предупреждения 144 2 5" xfId="3721"/>
    <cellStyle name="Текст предупреждения 144 2 6" xfId="3720"/>
    <cellStyle name="Текст предупреждения 144 3" xfId="3719"/>
    <cellStyle name="Текст предупреждения 144 4" xfId="3718"/>
    <cellStyle name="Текст предупреждения 144 5" xfId="3717"/>
    <cellStyle name="Текст предупреждения 144 6" xfId="3716"/>
    <cellStyle name="Текст предупреждения 144 7" xfId="3715"/>
    <cellStyle name="Текст предупреждения 144 8" xfId="3714"/>
    <cellStyle name="Текст предупреждения 145" xfId="3713"/>
    <cellStyle name="Текст предупреждения 145 2" xfId="3712"/>
    <cellStyle name="Текст предупреждения 145 2 2" xfId="3711"/>
    <cellStyle name="Текст предупреждения 145 2 3" xfId="3710"/>
    <cellStyle name="Текст предупреждения 145 2 4" xfId="3709"/>
    <cellStyle name="Текст предупреждения 145 2 5" xfId="3708"/>
    <cellStyle name="Текст предупреждения 145 2 6" xfId="3707"/>
    <cellStyle name="Текст предупреждения 145 3" xfId="3706"/>
    <cellStyle name="Текст предупреждения 145 4" xfId="3705"/>
    <cellStyle name="Текст предупреждения 145 5" xfId="3704"/>
    <cellStyle name="Текст предупреждения 145 6" xfId="3703"/>
    <cellStyle name="Текст предупреждения 145 7" xfId="3702"/>
    <cellStyle name="Текст предупреждения 145 8" xfId="3701"/>
    <cellStyle name="Текст предупреждения 146" xfId="3700"/>
    <cellStyle name="Текст предупреждения 146 2" xfId="3699"/>
    <cellStyle name="Текст предупреждения 146 2 2" xfId="3698"/>
    <cellStyle name="Текст предупреждения 146 2 3" xfId="3697"/>
    <cellStyle name="Текст предупреждения 146 2 4" xfId="3696"/>
    <cellStyle name="Текст предупреждения 146 2 5" xfId="3695"/>
    <cellStyle name="Текст предупреждения 146 2 6" xfId="3694"/>
    <cellStyle name="Текст предупреждения 146 3" xfId="3693"/>
    <cellStyle name="Текст предупреждения 146 4" xfId="3692"/>
    <cellStyle name="Текст предупреждения 146 5" xfId="3691"/>
    <cellStyle name="Текст предупреждения 146 6" xfId="3690"/>
    <cellStyle name="Текст предупреждения 146 7" xfId="3689"/>
    <cellStyle name="Текст предупреждения 146 8" xfId="3688"/>
    <cellStyle name="Текст предупреждения 147" xfId="3687"/>
    <cellStyle name="Текст предупреждения 147 2" xfId="3686"/>
    <cellStyle name="Текст предупреждения 147 2 2" xfId="3685"/>
    <cellStyle name="Текст предупреждения 147 2 3" xfId="3684"/>
    <cellStyle name="Текст предупреждения 147 2 4" xfId="3683"/>
    <cellStyle name="Текст предупреждения 147 2 5" xfId="3682"/>
    <cellStyle name="Текст предупреждения 147 2 6" xfId="3681"/>
    <cellStyle name="Текст предупреждения 147 3" xfId="3680"/>
    <cellStyle name="Текст предупреждения 147 4" xfId="3679"/>
    <cellStyle name="Текст предупреждения 147 5" xfId="3678"/>
    <cellStyle name="Текст предупреждения 147 6" xfId="3677"/>
    <cellStyle name="Текст предупреждения 147 7" xfId="3676"/>
    <cellStyle name="Текст предупреждения 147 8" xfId="3675"/>
    <cellStyle name="Текст предупреждения 148" xfId="3674"/>
    <cellStyle name="Текст предупреждения 148 2" xfId="3673"/>
    <cellStyle name="Текст предупреждения 148 2 2" xfId="3672"/>
    <cellStyle name="Текст предупреждения 148 2 3" xfId="3671"/>
    <cellStyle name="Текст предупреждения 148 2 4" xfId="3670"/>
    <cellStyle name="Текст предупреждения 148 2 5" xfId="3669"/>
    <cellStyle name="Текст предупреждения 148 2 6" xfId="3668"/>
    <cellStyle name="Текст предупреждения 148 3" xfId="3667"/>
    <cellStyle name="Текст предупреждения 148 4" xfId="3666"/>
    <cellStyle name="Текст предупреждения 148 5" xfId="3665"/>
    <cellStyle name="Текст предупреждения 148 6" xfId="3664"/>
    <cellStyle name="Текст предупреждения 148 7" xfId="3663"/>
    <cellStyle name="Текст предупреждения 148 8" xfId="3662"/>
    <cellStyle name="Текст предупреждения 149" xfId="3661"/>
    <cellStyle name="Текст предупреждения 149 2" xfId="3660"/>
    <cellStyle name="Текст предупреждения 149 2 2" xfId="3659"/>
    <cellStyle name="Текст предупреждения 149 2 3" xfId="3658"/>
    <cellStyle name="Текст предупреждения 149 2 4" xfId="3657"/>
    <cellStyle name="Текст предупреждения 149 2 5" xfId="3656"/>
    <cellStyle name="Текст предупреждения 149 2 6" xfId="3655"/>
    <cellStyle name="Текст предупреждения 149 3" xfId="3654"/>
    <cellStyle name="Текст предупреждения 149 4" xfId="3653"/>
    <cellStyle name="Текст предупреждения 149 5" xfId="3652"/>
    <cellStyle name="Текст предупреждения 149 6" xfId="3651"/>
    <cellStyle name="Текст предупреждения 149 7" xfId="3650"/>
    <cellStyle name="Текст предупреждения 149 8" xfId="3649"/>
    <cellStyle name="Текст предупреждения 15" xfId="3648"/>
    <cellStyle name="Текст предупреждения 15 2" xfId="3647"/>
    <cellStyle name="Текст предупреждения 15 2 2" xfId="3646"/>
    <cellStyle name="Текст предупреждения 15 2 3" xfId="3645"/>
    <cellStyle name="Текст предупреждения 15 2 4" xfId="3644"/>
    <cellStyle name="Текст предупреждения 15 2 5" xfId="3643"/>
    <cellStyle name="Текст предупреждения 15 2 6" xfId="3642"/>
    <cellStyle name="Текст предупреждения 15 3" xfId="3641"/>
    <cellStyle name="Текст предупреждения 15 4" xfId="3640"/>
    <cellStyle name="Текст предупреждения 15 5" xfId="3639"/>
    <cellStyle name="Текст предупреждения 15 6" xfId="3638"/>
    <cellStyle name="Текст предупреждения 15 7" xfId="3637"/>
    <cellStyle name="Текст предупреждения 15 8" xfId="3636"/>
    <cellStyle name="Текст предупреждения 150" xfId="3635"/>
    <cellStyle name="Текст предупреждения 150 2" xfId="3634"/>
    <cellStyle name="Текст предупреждения 150 2 2" xfId="3633"/>
    <cellStyle name="Текст предупреждения 150 2 3" xfId="3632"/>
    <cellStyle name="Текст предупреждения 150 2 4" xfId="3631"/>
    <cellStyle name="Текст предупреждения 150 2 5" xfId="3630"/>
    <cellStyle name="Текст предупреждения 150 2 6" xfId="3629"/>
    <cellStyle name="Текст предупреждения 150 3" xfId="3628"/>
    <cellStyle name="Текст предупреждения 150 4" xfId="3627"/>
    <cellStyle name="Текст предупреждения 150 5" xfId="3626"/>
    <cellStyle name="Текст предупреждения 150 6" xfId="3625"/>
    <cellStyle name="Текст предупреждения 150 7" xfId="3624"/>
    <cellStyle name="Текст предупреждения 150 8" xfId="3623"/>
    <cellStyle name="Текст предупреждения 151" xfId="3622"/>
    <cellStyle name="Текст предупреждения 151 2" xfId="3621"/>
    <cellStyle name="Текст предупреждения 151 2 2" xfId="3620"/>
    <cellStyle name="Текст предупреждения 151 2 3" xfId="3619"/>
    <cellStyle name="Текст предупреждения 151 2 4" xfId="3618"/>
    <cellStyle name="Текст предупреждения 151 2 5" xfId="3617"/>
    <cellStyle name="Текст предупреждения 151 2 6" xfId="3616"/>
    <cellStyle name="Текст предупреждения 151 3" xfId="3615"/>
    <cellStyle name="Текст предупреждения 151 4" xfId="3614"/>
    <cellStyle name="Текст предупреждения 151 5" xfId="3613"/>
    <cellStyle name="Текст предупреждения 151 6" xfId="3612"/>
    <cellStyle name="Текст предупреждения 151 7" xfId="3611"/>
    <cellStyle name="Текст предупреждения 151 8" xfId="3610"/>
    <cellStyle name="Текст предупреждения 152" xfId="3609"/>
    <cellStyle name="Текст предупреждения 152 2" xfId="3608"/>
    <cellStyle name="Текст предупреждения 152 2 2" xfId="3607"/>
    <cellStyle name="Текст предупреждения 152 2 3" xfId="3606"/>
    <cellStyle name="Текст предупреждения 152 2 4" xfId="3605"/>
    <cellStyle name="Текст предупреждения 152 2 5" xfId="3604"/>
    <cellStyle name="Текст предупреждения 152 2 6" xfId="3603"/>
    <cellStyle name="Текст предупреждения 152 3" xfId="3602"/>
    <cellStyle name="Текст предупреждения 152 4" xfId="3601"/>
    <cellStyle name="Текст предупреждения 152 5" xfId="3600"/>
    <cellStyle name="Текст предупреждения 152 6" xfId="3599"/>
    <cellStyle name="Текст предупреждения 152 7" xfId="3598"/>
    <cellStyle name="Текст предупреждения 152 8" xfId="3597"/>
    <cellStyle name="Текст предупреждения 16" xfId="3596"/>
    <cellStyle name="Текст предупреждения 16 2" xfId="3595"/>
    <cellStyle name="Текст предупреждения 16 2 2" xfId="3594"/>
    <cellStyle name="Текст предупреждения 16 2 3" xfId="3593"/>
    <cellStyle name="Текст предупреждения 16 2 4" xfId="3592"/>
    <cellStyle name="Текст предупреждения 16 2 5" xfId="3591"/>
    <cellStyle name="Текст предупреждения 16 2 6" xfId="3590"/>
    <cellStyle name="Текст предупреждения 16 3" xfId="3589"/>
    <cellStyle name="Текст предупреждения 16 4" xfId="3588"/>
    <cellStyle name="Текст предупреждения 16 5" xfId="3587"/>
    <cellStyle name="Текст предупреждения 16 6" xfId="3586"/>
    <cellStyle name="Текст предупреждения 16 7" xfId="3585"/>
    <cellStyle name="Текст предупреждения 16 8" xfId="3584"/>
    <cellStyle name="Текст предупреждения 17" xfId="3583"/>
    <cellStyle name="Текст предупреждения 17 2" xfId="3582"/>
    <cellStyle name="Текст предупреждения 17 2 2" xfId="3581"/>
    <cellStyle name="Текст предупреждения 17 2 3" xfId="3580"/>
    <cellStyle name="Текст предупреждения 17 2 4" xfId="3579"/>
    <cellStyle name="Текст предупреждения 17 2 5" xfId="3578"/>
    <cellStyle name="Текст предупреждения 17 2 6" xfId="3577"/>
    <cellStyle name="Текст предупреждения 17 3" xfId="3576"/>
    <cellStyle name="Текст предупреждения 17 4" xfId="3575"/>
    <cellStyle name="Текст предупреждения 17 5" xfId="3574"/>
    <cellStyle name="Текст предупреждения 17 6" xfId="3573"/>
    <cellStyle name="Текст предупреждения 17 7" xfId="3572"/>
    <cellStyle name="Текст предупреждения 17 8" xfId="3571"/>
    <cellStyle name="Текст предупреждения 18" xfId="3570"/>
    <cellStyle name="Текст предупреждения 18 2" xfId="3569"/>
    <cellStyle name="Текст предупреждения 18 2 2" xfId="3568"/>
    <cellStyle name="Текст предупреждения 18 2 3" xfId="3567"/>
    <cellStyle name="Текст предупреждения 18 2 4" xfId="3566"/>
    <cellStyle name="Текст предупреждения 18 2 5" xfId="3565"/>
    <cellStyle name="Текст предупреждения 18 2 6" xfId="3564"/>
    <cellStyle name="Текст предупреждения 18 3" xfId="3563"/>
    <cellStyle name="Текст предупреждения 18 4" xfId="3562"/>
    <cellStyle name="Текст предупреждения 18 5" xfId="3561"/>
    <cellStyle name="Текст предупреждения 18 6" xfId="3560"/>
    <cellStyle name="Текст предупреждения 18 7" xfId="3559"/>
    <cellStyle name="Текст предупреждения 18 8" xfId="3558"/>
    <cellStyle name="Текст предупреждения 19" xfId="3557"/>
    <cellStyle name="Текст предупреждения 19 2" xfId="3556"/>
    <cellStyle name="Текст предупреждения 19 2 2" xfId="3555"/>
    <cellStyle name="Текст предупреждения 19 2 3" xfId="3554"/>
    <cellStyle name="Текст предупреждения 19 2 4" xfId="3553"/>
    <cellStyle name="Текст предупреждения 19 2 5" xfId="3552"/>
    <cellStyle name="Текст предупреждения 19 2 6" xfId="3551"/>
    <cellStyle name="Текст предупреждения 19 3" xfId="3550"/>
    <cellStyle name="Текст предупреждения 19 4" xfId="3549"/>
    <cellStyle name="Текст предупреждения 19 5" xfId="3548"/>
    <cellStyle name="Текст предупреждения 19 6" xfId="3547"/>
    <cellStyle name="Текст предупреждения 19 7" xfId="3546"/>
    <cellStyle name="Текст предупреждения 19 8" xfId="3545"/>
    <cellStyle name="Текст предупреждения 2" xfId="3544"/>
    <cellStyle name="Текст предупреждения 2 10" xfId="3543"/>
    <cellStyle name="Текст предупреждения 2 11" xfId="3542"/>
    <cellStyle name="Текст предупреждения 2 12" xfId="3541"/>
    <cellStyle name="Текст предупреждения 2 13" xfId="3540"/>
    <cellStyle name="Текст предупреждения 2 14" xfId="3539"/>
    <cellStyle name="Текст предупреждения 2 15" xfId="3538"/>
    <cellStyle name="Текст предупреждения 2 16" xfId="3537"/>
    <cellStyle name="Текст предупреждения 2 2" xfId="3536"/>
    <cellStyle name="Текст предупреждения 2 2 10" xfId="3535"/>
    <cellStyle name="Текст предупреждения 2 2 10 2" xfId="3534"/>
    <cellStyle name="Текст предупреждения 2 2 10 2 2" xfId="3533"/>
    <cellStyle name="Текст предупреждения 2 2 10 2 3" xfId="3532"/>
    <cellStyle name="Текст предупреждения 2 2 10 2 4" xfId="3531"/>
    <cellStyle name="Текст предупреждения 2 2 10 2 5" xfId="3530"/>
    <cellStyle name="Текст предупреждения 2 2 10 2 6" xfId="3529"/>
    <cellStyle name="Текст предупреждения 2 2 10 3" xfId="3528"/>
    <cellStyle name="Текст предупреждения 2 2 10 4" xfId="3527"/>
    <cellStyle name="Текст предупреждения 2 2 10 5" xfId="3526"/>
    <cellStyle name="Текст предупреждения 2 2 10 6" xfId="3525"/>
    <cellStyle name="Текст предупреждения 2 2 10 7" xfId="3524"/>
    <cellStyle name="Текст предупреждения 2 2 10 8" xfId="3523"/>
    <cellStyle name="Текст предупреждения 2 2 11" xfId="3522"/>
    <cellStyle name="Текст предупреждения 2 2 11 2" xfId="3521"/>
    <cellStyle name="Текст предупреждения 2 2 11 2 2" xfId="3520"/>
    <cellStyle name="Текст предупреждения 2 2 11 2 3" xfId="3519"/>
    <cellStyle name="Текст предупреждения 2 2 11 2 4" xfId="3518"/>
    <cellStyle name="Текст предупреждения 2 2 11 2 5" xfId="3517"/>
    <cellStyle name="Текст предупреждения 2 2 11 2 6" xfId="3516"/>
    <cellStyle name="Текст предупреждения 2 2 11 3" xfId="3515"/>
    <cellStyle name="Текст предупреждения 2 2 11 4" xfId="3514"/>
    <cellStyle name="Текст предупреждения 2 2 11 5" xfId="3513"/>
    <cellStyle name="Текст предупреждения 2 2 11 6" xfId="3512"/>
    <cellStyle name="Текст предупреждения 2 2 11 7" xfId="3511"/>
    <cellStyle name="Текст предупреждения 2 2 11 8" xfId="3510"/>
    <cellStyle name="Текст предупреждения 2 2 12" xfId="3509"/>
    <cellStyle name="Текст предупреждения 2 2 12 2" xfId="3508"/>
    <cellStyle name="Текст предупреждения 2 2 12 2 2" xfId="3507"/>
    <cellStyle name="Текст предупреждения 2 2 12 2 3" xfId="3506"/>
    <cellStyle name="Текст предупреждения 2 2 12 2 4" xfId="3505"/>
    <cellStyle name="Текст предупреждения 2 2 12 2 5" xfId="3504"/>
    <cellStyle name="Текст предупреждения 2 2 12 2 6" xfId="3503"/>
    <cellStyle name="Текст предупреждения 2 2 12 3" xfId="3502"/>
    <cellStyle name="Текст предупреждения 2 2 12 4" xfId="3501"/>
    <cellStyle name="Текст предупреждения 2 2 12 5" xfId="3500"/>
    <cellStyle name="Текст предупреждения 2 2 12 6" xfId="3499"/>
    <cellStyle name="Текст предупреждения 2 2 12 7" xfId="3498"/>
    <cellStyle name="Текст предупреждения 2 2 12 8" xfId="3497"/>
    <cellStyle name="Текст предупреждения 2 2 13" xfId="3496"/>
    <cellStyle name="Текст предупреждения 2 2 13 2" xfId="3495"/>
    <cellStyle name="Текст предупреждения 2 2 13 2 2" xfId="3494"/>
    <cellStyle name="Текст предупреждения 2 2 13 2 3" xfId="3493"/>
    <cellStyle name="Текст предупреждения 2 2 13 2 4" xfId="3492"/>
    <cellStyle name="Текст предупреждения 2 2 13 2 5" xfId="3491"/>
    <cellStyle name="Текст предупреждения 2 2 13 2 6" xfId="3490"/>
    <cellStyle name="Текст предупреждения 2 2 13 3" xfId="3489"/>
    <cellStyle name="Текст предупреждения 2 2 13 4" xfId="3488"/>
    <cellStyle name="Текст предупреждения 2 2 13 5" xfId="3487"/>
    <cellStyle name="Текст предупреждения 2 2 13 6" xfId="3486"/>
    <cellStyle name="Текст предупреждения 2 2 13 7" xfId="3485"/>
    <cellStyle name="Текст предупреждения 2 2 13 8" xfId="3484"/>
    <cellStyle name="Текст предупреждения 2 2 14" xfId="3483"/>
    <cellStyle name="Текст предупреждения 2 2 14 2" xfId="3482"/>
    <cellStyle name="Текст предупреждения 2 2 14 3" xfId="3481"/>
    <cellStyle name="Текст предупреждения 2 2 14 4" xfId="3480"/>
    <cellStyle name="Текст предупреждения 2 2 14 5" xfId="3479"/>
    <cellStyle name="Текст предупреждения 2 2 14 6" xfId="3478"/>
    <cellStyle name="Текст предупреждения 2 2 15" xfId="3477"/>
    <cellStyle name="Текст предупреждения 2 2 16" xfId="3476"/>
    <cellStyle name="Текст предупреждения 2 2 17" xfId="3475"/>
    <cellStyle name="Текст предупреждения 2 2 18" xfId="3474"/>
    <cellStyle name="Текст предупреждения 2 2 19" xfId="3473"/>
    <cellStyle name="Текст предупреждения 2 2 2" xfId="3472"/>
    <cellStyle name="Текст предупреждения 2 2 2 2" xfId="3471"/>
    <cellStyle name="Текст предупреждения 2 2 2 2 2" xfId="3470"/>
    <cellStyle name="Текст предупреждения 2 2 2 2 3" xfId="3469"/>
    <cellStyle name="Текст предупреждения 2 2 2 2 4" xfId="3468"/>
    <cellStyle name="Текст предупреждения 2 2 2 2 5" xfId="3467"/>
    <cellStyle name="Текст предупреждения 2 2 2 2 6" xfId="3466"/>
    <cellStyle name="Текст предупреждения 2 2 2 3" xfId="3465"/>
    <cellStyle name="Текст предупреждения 2 2 2 4" xfId="3464"/>
    <cellStyle name="Текст предупреждения 2 2 2 5" xfId="3463"/>
    <cellStyle name="Текст предупреждения 2 2 2 6" xfId="3462"/>
    <cellStyle name="Текст предупреждения 2 2 2 7" xfId="3461"/>
    <cellStyle name="Текст предупреждения 2 2 2 8" xfId="3460"/>
    <cellStyle name="Текст предупреждения 2 2 20" xfId="3459"/>
    <cellStyle name="Текст предупреждения 2 2 21" xfId="3458"/>
    <cellStyle name="Текст предупреждения 2 2 22" xfId="3457"/>
    <cellStyle name="Текст предупреждения 2 2 23" xfId="3456"/>
    <cellStyle name="Текст предупреждения 2 2 24" xfId="3455"/>
    <cellStyle name="Текст предупреждения 2 2 25" xfId="3454"/>
    <cellStyle name="Текст предупреждения 2 2 26" xfId="3453"/>
    <cellStyle name="Текст предупреждения 2 2 3" xfId="3452"/>
    <cellStyle name="Текст предупреждения 2 2 3 2" xfId="3451"/>
    <cellStyle name="Текст предупреждения 2 2 3 2 2" xfId="3450"/>
    <cellStyle name="Текст предупреждения 2 2 3 2 3" xfId="3449"/>
    <cellStyle name="Текст предупреждения 2 2 3 2 4" xfId="3448"/>
    <cellStyle name="Текст предупреждения 2 2 3 2 5" xfId="3447"/>
    <cellStyle name="Текст предупреждения 2 2 3 2 6" xfId="3446"/>
    <cellStyle name="Текст предупреждения 2 2 3 3" xfId="3445"/>
    <cellStyle name="Текст предупреждения 2 2 3 4" xfId="3444"/>
    <cellStyle name="Текст предупреждения 2 2 3 5" xfId="3443"/>
    <cellStyle name="Текст предупреждения 2 2 3 6" xfId="3442"/>
    <cellStyle name="Текст предупреждения 2 2 3 7" xfId="3441"/>
    <cellStyle name="Текст предупреждения 2 2 3 8" xfId="3440"/>
    <cellStyle name="Текст предупреждения 2 2 4" xfId="3439"/>
    <cellStyle name="Текст предупреждения 2 2 4 2" xfId="3438"/>
    <cellStyle name="Текст предупреждения 2 2 4 2 2" xfId="3437"/>
    <cellStyle name="Текст предупреждения 2 2 4 2 3" xfId="3436"/>
    <cellStyle name="Текст предупреждения 2 2 4 2 4" xfId="3435"/>
    <cellStyle name="Текст предупреждения 2 2 4 2 5" xfId="3434"/>
    <cellStyle name="Текст предупреждения 2 2 4 2 6" xfId="3433"/>
    <cellStyle name="Текст предупреждения 2 2 4 3" xfId="3432"/>
    <cellStyle name="Текст предупреждения 2 2 4 4" xfId="3431"/>
    <cellStyle name="Текст предупреждения 2 2 4 5" xfId="3430"/>
    <cellStyle name="Текст предупреждения 2 2 4 6" xfId="3429"/>
    <cellStyle name="Текст предупреждения 2 2 4 7" xfId="3428"/>
    <cellStyle name="Текст предупреждения 2 2 4 8" xfId="3427"/>
    <cellStyle name="Текст предупреждения 2 2 5" xfId="3426"/>
    <cellStyle name="Текст предупреждения 2 2 5 2" xfId="3425"/>
    <cellStyle name="Текст предупреждения 2 2 5 2 2" xfId="3424"/>
    <cellStyle name="Текст предупреждения 2 2 5 2 3" xfId="3423"/>
    <cellStyle name="Текст предупреждения 2 2 5 2 4" xfId="3422"/>
    <cellStyle name="Текст предупреждения 2 2 5 2 5" xfId="3421"/>
    <cellStyle name="Текст предупреждения 2 2 5 2 6" xfId="3420"/>
    <cellStyle name="Текст предупреждения 2 2 5 3" xfId="3419"/>
    <cellStyle name="Текст предупреждения 2 2 5 4" xfId="3418"/>
    <cellStyle name="Текст предупреждения 2 2 5 5" xfId="3417"/>
    <cellStyle name="Текст предупреждения 2 2 5 6" xfId="3416"/>
    <cellStyle name="Текст предупреждения 2 2 5 7" xfId="3415"/>
    <cellStyle name="Текст предупреждения 2 2 5 8" xfId="3414"/>
    <cellStyle name="Текст предупреждения 2 2 6" xfId="3413"/>
    <cellStyle name="Текст предупреждения 2 2 6 2" xfId="3412"/>
    <cellStyle name="Текст предупреждения 2 2 6 2 2" xfId="3411"/>
    <cellStyle name="Текст предупреждения 2 2 6 2 3" xfId="3410"/>
    <cellStyle name="Текст предупреждения 2 2 6 2 4" xfId="3409"/>
    <cellStyle name="Текст предупреждения 2 2 6 2 5" xfId="3408"/>
    <cellStyle name="Текст предупреждения 2 2 6 2 6" xfId="3407"/>
    <cellStyle name="Текст предупреждения 2 2 6 3" xfId="3406"/>
    <cellStyle name="Текст предупреждения 2 2 6 4" xfId="3405"/>
    <cellStyle name="Текст предупреждения 2 2 6 5" xfId="3404"/>
    <cellStyle name="Текст предупреждения 2 2 6 6" xfId="3403"/>
    <cellStyle name="Текст предупреждения 2 2 6 7" xfId="3402"/>
    <cellStyle name="Текст предупреждения 2 2 6 8" xfId="3401"/>
    <cellStyle name="Текст предупреждения 2 2 7" xfId="3400"/>
    <cellStyle name="Текст предупреждения 2 2 7 2" xfId="3399"/>
    <cellStyle name="Текст предупреждения 2 2 7 2 2" xfId="3398"/>
    <cellStyle name="Текст предупреждения 2 2 7 2 3" xfId="3397"/>
    <cellStyle name="Текст предупреждения 2 2 7 2 4" xfId="3396"/>
    <cellStyle name="Текст предупреждения 2 2 7 2 5" xfId="3395"/>
    <cellStyle name="Текст предупреждения 2 2 7 2 6" xfId="3394"/>
    <cellStyle name="Текст предупреждения 2 2 7 3" xfId="3393"/>
    <cellStyle name="Текст предупреждения 2 2 7 4" xfId="3392"/>
    <cellStyle name="Текст предупреждения 2 2 7 5" xfId="3391"/>
    <cellStyle name="Текст предупреждения 2 2 7 6" xfId="3390"/>
    <cellStyle name="Текст предупреждения 2 2 7 7" xfId="3389"/>
    <cellStyle name="Текст предупреждения 2 2 7 8" xfId="3388"/>
    <cellStyle name="Текст предупреждения 2 2 8" xfId="3387"/>
    <cellStyle name="Текст предупреждения 2 2 8 2" xfId="3386"/>
    <cellStyle name="Текст предупреждения 2 2 8 2 2" xfId="3385"/>
    <cellStyle name="Текст предупреждения 2 2 8 2 3" xfId="3384"/>
    <cellStyle name="Текст предупреждения 2 2 8 2 4" xfId="3383"/>
    <cellStyle name="Текст предупреждения 2 2 8 2 5" xfId="3382"/>
    <cellStyle name="Текст предупреждения 2 2 8 2 6" xfId="3381"/>
    <cellStyle name="Текст предупреждения 2 2 8 3" xfId="3380"/>
    <cellStyle name="Текст предупреждения 2 2 8 4" xfId="3379"/>
    <cellStyle name="Текст предупреждения 2 2 8 5" xfId="3378"/>
    <cellStyle name="Текст предупреждения 2 2 8 6" xfId="3377"/>
    <cellStyle name="Текст предупреждения 2 2 8 7" xfId="3376"/>
    <cellStyle name="Текст предупреждения 2 2 8 8" xfId="3375"/>
    <cellStyle name="Текст предупреждения 2 2 9" xfId="3374"/>
    <cellStyle name="Текст предупреждения 2 2 9 2" xfId="3373"/>
    <cellStyle name="Текст предупреждения 2 2 9 2 2" xfId="3372"/>
    <cellStyle name="Текст предупреждения 2 2 9 2 3" xfId="3371"/>
    <cellStyle name="Текст предупреждения 2 2 9 2 4" xfId="3370"/>
    <cellStyle name="Текст предупреждения 2 2 9 2 5" xfId="3369"/>
    <cellStyle name="Текст предупреждения 2 2 9 2 6" xfId="3368"/>
    <cellStyle name="Текст предупреждения 2 2 9 3" xfId="3367"/>
    <cellStyle name="Текст предупреждения 2 2 9 4" xfId="3366"/>
    <cellStyle name="Текст предупреждения 2 2 9 5" xfId="3365"/>
    <cellStyle name="Текст предупреждения 2 2 9 6" xfId="3364"/>
    <cellStyle name="Текст предупреждения 2 2 9 7" xfId="3363"/>
    <cellStyle name="Текст предупреждения 2 2 9 8" xfId="3362"/>
    <cellStyle name="Текст предупреждения 2 3" xfId="3361"/>
    <cellStyle name="Текст предупреждения 2 3 2" xfId="3360"/>
    <cellStyle name="Текст предупреждения 2 3 2 2" xfId="3359"/>
    <cellStyle name="Текст предупреждения 2 3 2 3" xfId="3358"/>
    <cellStyle name="Текст предупреждения 2 3 2 4" xfId="3357"/>
    <cellStyle name="Текст предупреждения 2 3 2 5" xfId="3356"/>
    <cellStyle name="Текст предупреждения 2 3 2 6" xfId="3355"/>
    <cellStyle name="Текст предупреждения 2 3 3" xfId="3354"/>
    <cellStyle name="Текст предупреждения 2 3 4" xfId="3353"/>
    <cellStyle name="Текст предупреждения 2 3 5" xfId="3352"/>
    <cellStyle name="Текст предупреждения 2 3 6" xfId="3351"/>
    <cellStyle name="Текст предупреждения 2 3 7" xfId="3350"/>
    <cellStyle name="Текст предупреждения 2 3 8" xfId="3349"/>
    <cellStyle name="Текст предупреждения 2 4" xfId="3348"/>
    <cellStyle name="Текст предупреждения 2 4 2" xfId="3347"/>
    <cellStyle name="Текст предупреждения 2 4 3" xfId="3346"/>
    <cellStyle name="Текст предупреждения 2 4 4" xfId="3345"/>
    <cellStyle name="Текст предупреждения 2 4 5" xfId="3344"/>
    <cellStyle name="Текст предупреждения 2 4 6" xfId="3343"/>
    <cellStyle name="Текст предупреждения 2 5" xfId="3342"/>
    <cellStyle name="Текст предупреждения 2 6" xfId="3341"/>
    <cellStyle name="Текст предупреждения 2 7" xfId="3340"/>
    <cellStyle name="Текст предупреждения 2 8" xfId="3339"/>
    <cellStyle name="Текст предупреждения 2 9" xfId="3338"/>
    <cellStyle name="Текст предупреждения 20" xfId="3337"/>
    <cellStyle name="Текст предупреждения 20 2" xfId="3336"/>
    <cellStyle name="Текст предупреждения 20 2 2" xfId="3335"/>
    <cellStyle name="Текст предупреждения 20 2 3" xfId="3334"/>
    <cellStyle name="Текст предупреждения 20 2 4" xfId="3333"/>
    <cellStyle name="Текст предупреждения 20 2 5" xfId="3332"/>
    <cellStyle name="Текст предупреждения 20 2 6" xfId="3331"/>
    <cellStyle name="Текст предупреждения 20 3" xfId="3330"/>
    <cellStyle name="Текст предупреждения 20 4" xfId="3329"/>
    <cellStyle name="Текст предупреждения 20 5" xfId="3328"/>
    <cellStyle name="Текст предупреждения 20 6" xfId="3327"/>
    <cellStyle name="Текст предупреждения 20 7" xfId="3326"/>
    <cellStyle name="Текст предупреждения 20 8" xfId="3325"/>
    <cellStyle name="Текст предупреждения 21" xfId="3324"/>
    <cellStyle name="Текст предупреждения 21 2" xfId="3323"/>
    <cellStyle name="Текст предупреждения 21 2 2" xfId="3322"/>
    <cellStyle name="Текст предупреждения 21 2 3" xfId="3321"/>
    <cellStyle name="Текст предупреждения 21 2 4" xfId="3320"/>
    <cellStyle name="Текст предупреждения 21 2 5" xfId="3319"/>
    <cellStyle name="Текст предупреждения 21 2 6" xfId="3318"/>
    <cellStyle name="Текст предупреждения 21 3" xfId="3317"/>
    <cellStyle name="Текст предупреждения 21 4" xfId="3316"/>
    <cellStyle name="Текст предупреждения 21 5" xfId="3315"/>
    <cellStyle name="Текст предупреждения 21 6" xfId="3314"/>
    <cellStyle name="Текст предупреждения 21 7" xfId="3313"/>
    <cellStyle name="Текст предупреждения 21 8" xfId="3312"/>
    <cellStyle name="Текст предупреждения 22" xfId="3311"/>
    <cellStyle name="Текст предупреждения 22 2" xfId="3310"/>
    <cellStyle name="Текст предупреждения 22 2 2" xfId="3309"/>
    <cellStyle name="Текст предупреждения 22 2 3" xfId="3308"/>
    <cellStyle name="Текст предупреждения 22 2 4" xfId="3307"/>
    <cellStyle name="Текст предупреждения 22 2 5" xfId="3306"/>
    <cellStyle name="Текст предупреждения 22 2 6" xfId="3305"/>
    <cellStyle name="Текст предупреждения 22 3" xfId="3304"/>
    <cellStyle name="Текст предупреждения 22 4" xfId="3303"/>
    <cellStyle name="Текст предупреждения 22 5" xfId="3302"/>
    <cellStyle name="Текст предупреждения 22 6" xfId="3301"/>
    <cellStyle name="Текст предупреждения 22 7" xfId="3300"/>
    <cellStyle name="Текст предупреждения 22 8" xfId="3299"/>
    <cellStyle name="Текст предупреждения 23" xfId="3298"/>
    <cellStyle name="Текст предупреждения 23 2" xfId="3297"/>
    <cellStyle name="Текст предупреждения 23 2 2" xfId="3296"/>
    <cellStyle name="Текст предупреждения 23 2 3" xfId="3295"/>
    <cellStyle name="Текст предупреждения 23 2 4" xfId="3294"/>
    <cellStyle name="Текст предупреждения 23 2 5" xfId="3293"/>
    <cellStyle name="Текст предупреждения 23 2 6" xfId="3292"/>
    <cellStyle name="Текст предупреждения 23 3" xfId="3291"/>
    <cellStyle name="Текст предупреждения 23 4" xfId="3290"/>
    <cellStyle name="Текст предупреждения 23 5" xfId="3289"/>
    <cellStyle name="Текст предупреждения 23 6" xfId="3288"/>
    <cellStyle name="Текст предупреждения 23 7" xfId="3287"/>
    <cellStyle name="Текст предупреждения 23 8" xfId="3286"/>
    <cellStyle name="Текст предупреждения 24" xfId="3285"/>
    <cellStyle name="Текст предупреждения 24 2" xfId="3284"/>
    <cellStyle name="Текст предупреждения 24 2 2" xfId="3283"/>
    <cellStyle name="Текст предупреждения 24 2 3" xfId="3282"/>
    <cellStyle name="Текст предупреждения 24 2 4" xfId="3281"/>
    <cellStyle name="Текст предупреждения 24 2 5" xfId="3280"/>
    <cellStyle name="Текст предупреждения 24 2 6" xfId="3279"/>
    <cellStyle name="Текст предупреждения 24 3" xfId="3278"/>
    <cellStyle name="Текст предупреждения 24 4" xfId="3277"/>
    <cellStyle name="Текст предупреждения 24 5" xfId="3276"/>
    <cellStyle name="Текст предупреждения 24 6" xfId="3275"/>
    <cellStyle name="Текст предупреждения 24 7" xfId="3274"/>
    <cellStyle name="Текст предупреждения 24 8" xfId="3273"/>
    <cellStyle name="Текст предупреждения 25" xfId="3272"/>
    <cellStyle name="Текст предупреждения 25 2" xfId="3271"/>
    <cellStyle name="Текст предупреждения 25 2 2" xfId="3270"/>
    <cellStyle name="Текст предупреждения 25 2 3" xfId="3269"/>
    <cellStyle name="Текст предупреждения 25 2 4" xfId="3268"/>
    <cellStyle name="Текст предупреждения 25 2 5" xfId="3267"/>
    <cellStyle name="Текст предупреждения 25 2 6" xfId="3266"/>
    <cellStyle name="Текст предупреждения 25 3" xfId="3265"/>
    <cellStyle name="Текст предупреждения 25 4" xfId="3264"/>
    <cellStyle name="Текст предупреждения 25 5" xfId="3263"/>
    <cellStyle name="Текст предупреждения 25 6" xfId="3262"/>
    <cellStyle name="Текст предупреждения 25 7" xfId="3261"/>
    <cellStyle name="Текст предупреждения 25 8" xfId="3260"/>
    <cellStyle name="Текст предупреждения 26" xfId="3259"/>
    <cellStyle name="Текст предупреждения 26 2" xfId="3258"/>
    <cellStyle name="Текст предупреждения 26 2 2" xfId="3257"/>
    <cellStyle name="Текст предупреждения 26 2 3" xfId="3256"/>
    <cellStyle name="Текст предупреждения 26 2 4" xfId="3255"/>
    <cellStyle name="Текст предупреждения 26 2 5" xfId="3254"/>
    <cellStyle name="Текст предупреждения 26 2 6" xfId="3253"/>
    <cellStyle name="Текст предупреждения 26 3" xfId="3252"/>
    <cellStyle name="Текст предупреждения 26 4" xfId="3251"/>
    <cellStyle name="Текст предупреждения 26 5" xfId="3250"/>
    <cellStyle name="Текст предупреждения 26 6" xfId="3249"/>
    <cellStyle name="Текст предупреждения 26 7" xfId="3248"/>
    <cellStyle name="Текст предупреждения 26 8" xfId="3247"/>
    <cellStyle name="Текст предупреждения 27" xfId="3246"/>
    <cellStyle name="Текст предупреждения 27 2" xfId="3245"/>
    <cellStyle name="Текст предупреждения 27 2 2" xfId="3244"/>
    <cellStyle name="Текст предупреждения 27 2 3" xfId="3243"/>
    <cellStyle name="Текст предупреждения 27 2 4" xfId="3242"/>
    <cellStyle name="Текст предупреждения 27 2 5" xfId="3241"/>
    <cellStyle name="Текст предупреждения 27 2 6" xfId="3240"/>
    <cellStyle name="Текст предупреждения 27 3" xfId="3239"/>
    <cellStyle name="Текст предупреждения 27 4" xfId="3238"/>
    <cellStyle name="Текст предупреждения 27 5" xfId="3237"/>
    <cellStyle name="Текст предупреждения 27 6" xfId="3236"/>
    <cellStyle name="Текст предупреждения 27 7" xfId="3235"/>
    <cellStyle name="Текст предупреждения 27 8" xfId="3234"/>
    <cellStyle name="Текст предупреждения 28" xfId="3233"/>
    <cellStyle name="Текст предупреждения 28 2" xfId="3232"/>
    <cellStyle name="Текст предупреждения 28 2 2" xfId="3231"/>
    <cellStyle name="Текст предупреждения 28 2 3" xfId="3230"/>
    <cellStyle name="Текст предупреждения 28 2 4" xfId="3229"/>
    <cellStyle name="Текст предупреждения 28 2 5" xfId="3228"/>
    <cellStyle name="Текст предупреждения 28 2 6" xfId="3227"/>
    <cellStyle name="Текст предупреждения 28 3" xfId="3226"/>
    <cellStyle name="Текст предупреждения 28 4" xfId="3225"/>
    <cellStyle name="Текст предупреждения 28 5" xfId="3224"/>
    <cellStyle name="Текст предупреждения 28 6" xfId="3223"/>
    <cellStyle name="Текст предупреждения 28 7" xfId="3222"/>
    <cellStyle name="Текст предупреждения 28 8" xfId="3221"/>
    <cellStyle name="Текст предупреждения 29" xfId="3220"/>
    <cellStyle name="Текст предупреждения 29 2" xfId="3219"/>
    <cellStyle name="Текст предупреждения 29 2 2" xfId="3218"/>
    <cellStyle name="Текст предупреждения 29 2 3" xfId="3217"/>
    <cellStyle name="Текст предупреждения 29 2 4" xfId="3216"/>
    <cellStyle name="Текст предупреждения 29 2 5" xfId="3215"/>
    <cellStyle name="Текст предупреждения 29 2 6" xfId="3214"/>
    <cellStyle name="Текст предупреждения 29 3" xfId="3213"/>
    <cellStyle name="Текст предупреждения 29 4" xfId="3212"/>
    <cellStyle name="Текст предупреждения 29 5" xfId="3211"/>
    <cellStyle name="Текст предупреждения 29 6" xfId="3210"/>
    <cellStyle name="Текст предупреждения 29 7" xfId="3209"/>
    <cellStyle name="Текст предупреждения 29 8" xfId="3208"/>
    <cellStyle name="Текст предупреждения 3" xfId="3207"/>
    <cellStyle name="Текст предупреждения 3 2" xfId="3206"/>
    <cellStyle name="Текст предупреждения 3 2 2" xfId="3205"/>
    <cellStyle name="Текст предупреждения 3 2 3" xfId="3204"/>
    <cellStyle name="Текст предупреждения 3 2 4" xfId="3203"/>
    <cellStyle name="Текст предупреждения 3 2 5" xfId="3202"/>
    <cellStyle name="Текст предупреждения 3 2 6" xfId="3201"/>
    <cellStyle name="Текст предупреждения 3 3" xfId="3200"/>
    <cellStyle name="Текст предупреждения 3 4" xfId="3199"/>
    <cellStyle name="Текст предупреждения 3 5" xfId="3198"/>
    <cellStyle name="Текст предупреждения 3 6" xfId="3197"/>
    <cellStyle name="Текст предупреждения 3 7" xfId="3196"/>
    <cellStyle name="Текст предупреждения 3 8" xfId="3195"/>
    <cellStyle name="Текст предупреждения 30" xfId="3194"/>
    <cellStyle name="Текст предупреждения 30 2" xfId="3193"/>
    <cellStyle name="Текст предупреждения 30 2 2" xfId="3192"/>
    <cellStyle name="Текст предупреждения 30 2 3" xfId="3191"/>
    <cellStyle name="Текст предупреждения 30 2 4" xfId="3190"/>
    <cellStyle name="Текст предупреждения 30 2 5" xfId="3189"/>
    <cellStyle name="Текст предупреждения 30 2 6" xfId="3188"/>
    <cellStyle name="Текст предупреждения 30 3" xfId="3187"/>
    <cellStyle name="Текст предупреждения 30 4" xfId="3186"/>
    <cellStyle name="Текст предупреждения 30 5" xfId="3185"/>
    <cellStyle name="Текст предупреждения 30 6" xfId="3184"/>
    <cellStyle name="Текст предупреждения 30 7" xfId="3183"/>
    <cellStyle name="Текст предупреждения 30 8" xfId="3182"/>
    <cellStyle name="Текст предупреждения 31" xfId="3181"/>
    <cellStyle name="Текст предупреждения 31 2" xfId="3180"/>
    <cellStyle name="Текст предупреждения 31 2 2" xfId="3179"/>
    <cellStyle name="Текст предупреждения 31 2 3" xfId="3178"/>
    <cellStyle name="Текст предупреждения 31 2 4" xfId="3177"/>
    <cellStyle name="Текст предупреждения 31 2 5" xfId="3176"/>
    <cellStyle name="Текст предупреждения 31 2 6" xfId="3175"/>
    <cellStyle name="Текст предупреждения 31 3" xfId="3174"/>
    <cellStyle name="Текст предупреждения 31 4" xfId="3173"/>
    <cellStyle name="Текст предупреждения 31 5" xfId="3172"/>
    <cellStyle name="Текст предупреждения 31 6" xfId="3171"/>
    <cellStyle name="Текст предупреждения 31 7" xfId="3170"/>
    <cellStyle name="Текст предупреждения 31 8" xfId="3169"/>
    <cellStyle name="Текст предупреждения 32" xfId="3168"/>
    <cellStyle name="Текст предупреждения 32 2" xfId="3167"/>
    <cellStyle name="Текст предупреждения 32 2 2" xfId="3166"/>
    <cellStyle name="Текст предупреждения 32 2 3" xfId="3165"/>
    <cellStyle name="Текст предупреждения 32 2 4" xfId="3164"/>
    <cellStyle name="Текст предупреждения 32 2 5" xfId="3163"/>
    <cellStyle name="Текст предупреждения 32 2 6" xfId="3162"/>
    <cellStyle name="Текст предупреждения 32 3" xfId="3161"/>
    <cellStyle name="Текст предупреждения 32 4" xfId="3160"/>
    <cellStyle name="Текст предупреждения 32 5" xfId="3159"/>
    <cellStyle name="Текст предупреждения 32 6" xfId="3158"/>
    <cellStyle name="Текст предупреждения 32 7" xfId="3157"/>
    <cellStyle name="Текст предупреждения 32 8" xfId="3156"/>
    <cellStyle name="Текст предупреждения 33" xfId="3155"/>
    <cellStyle name="Текст предупреждения 33 2" xfId="3154"/>
    <cellStyle name="Текст предупреждения 33 2 2" xfId="3153"/>
    <cellStyle name="Текст предупреждения 33 2 3" xfId="3152"/>
    <cellStyle name="Текст предупреждения 33 2 4" xfId="3151"/>
    <cellStyle name="Текст предупреждения 33 2 5" xfId="3150"/>
    <cellStyle name="Текст предупреждения 33 2 6" xfId="3149"/>
    <cellStyle name="Текст предупреждения 33 3" xfId="3148"/>
    <cellStyle name="Текст предупреждения 33 4" xfId="3147"/>
    <cellStyle name="Текст предупреждения 33 5" xfId="3146"/>
    <cellStyle name="Текст предупреждения 33 6" xfId="3145"/>
    <cellStyle name="Текст предупреждения 33 7" xfId="3144"/>
    <cellStyle name="Текст предупреждения 33 8" xfId="3143"/>
    <cellStyle name="Текст предупреждения 34" xfId="3142"/>
    <cellStyle name="Текст предупреждения 34 2" xfId="3141"/>
    <cellStyle name="Текст предупреждения 34 2 2" xfId="3140"/>
    <cellStyle name="Текст предупреждения 34 2 3" xfId="3139"/>
    <cellStyle name="Текст предупреждения 34 2 4" xfId="3138"/>
    <cellStyle name="Текст предупреждения 34 2 5" xfId="3137"/>
    <cellStyle name="Текст предупреждения 34 2 6" xfId="3136"/>
    <cellStyle name="Текст предупреждения 34 3" xfId="3135"/>
    <cellStyle name="Текст предупреждения 34 4" xfId="3134"/>
    <cellStyle name="Текст предупреждения 34 5" xfId="3133"/>
    <cellStyle name="Текст предупреждения 34 6" xfId="3132"/>
    <cellStyle name="Текст предупреждения 34 7" xfId="3131"/>
    <cellStyle name="Текст предупреждения 34 8" xfId="3130"/>
    <cellStyle name="Текст предупреждения 35" xfId="3129"/>
    <cellStyle name="Текст предупреждения 35 2" xfId="3128"/>
    <cellStyle name="Текст предупреждения 35 2 2" xfId="3127"/>
    <cellStyle name="Текст предупреждения 35 2 3" xfId="3126"/>
    <cellStyle name="Текст предупреждения 35 2 4" xfId="3125"/>
    <cellStyle name="Текст предупреждения 35 2 5" xfId="3124"/>
    <cellStyle name="Текст предупреждения 35 2 6" xfId="3123"/>
    <cellStyle name="Текст предупреждения 35 3" xfId="3122"/>
    <cellStyle name="Текст предупреждения 35 4" xfId="3121"/>
    <cellStyle name="Текст предупреждения 35 5" xfId="3120"/>
    <cellStyle name="Текст предупреждения 35 6" xfId="3119"/>
    <cellStyle name="Текст предупреждения 35 7" xfId="3118"/>
    <cellStyle name="Текст предупреждения 35 8" xfId="3117"/>
    <cellStyle name="Текст предупреждения 36" xfId="3116"/>
    <cellStyle name="Текст предупреждения 36 2" xfId="3115"/>
    <cellStyle name="Текст предупреждения 36 2 2" xfId="3114"/>
    <cellStyle name="Текст предупреждения 36 2 3" xfId="3113"/>
    <cellStyle name="Текст предупреждения 36 2 4" xfId="3112"/>
    <cellStyle name="Текст предупреждения 36 2 5" xfId="3111"/>
    <cellStyle name="Текст предупреждения 36 2 6" xfId="3110"/>
    <cellStyle name="Текст предупреждения 36 3" xfId="3109"/>
    <cellStyle name="Текст предупреждения 36 4" xfId="3108"/>
    <cellStyle name="Текст предупреждения 36 5" xfId="3107"/>
    <cellStyle name="Текст предупреждения 36 6" xfId="3106"/>
    <cellStyle name="Текст предупреждения 36 7" xfId="3105"/>
    <cellStyle name="Текст предупреждения 36 8" xfId="3104"/>
    <cellStyle name="Текст предупреждения 37" xfId="3103"/>
    <cellStyle name="Текст предупреждения 37 2" xfId="3102"/>
    <cellStyle name="Текст предупреждения 37 2 2" xfId="3101"/>
    <cellStyle name="Текст предупреждения 37 2 3" xfId="3100"/>
    <cellStyle name="Текст предупреждения 37 2 4" xfId="3099"/>
    <cellStyle name="Текст предупреждения 37 2 5" xfId="3098"/>
    <cellStyle name="Текст предупреждения 37 2 6" xfId="3097"/>
    <cellStyle name="Текст предупреждения 37 3" xfId="3096"/>
    <cellStyle name="Текст предупреждения 37 4" xfId="3095"/>
    <cellStyle name="Текст предупреждения 37 5" xfId="3094"/>
    <cellStyle name="Текст предупреждения 37 6" xfId="3093"/>
    <cellStyle name="Текст предупреждения 37 7" xfId="3092"/>
    <cellStyle name="Текст предупреждения 37 8" xfId="3091"/>
    <cellStyle name="Текст предупреждения 38" xfId="3090"/>
    <cellStyle name="Текст предупреждения 38 2" xfId="3089"/>
    <cellStyle name="Текст предупреждения 38 2 2" xfId="3088"/>
    <cellStyle name="Текст предупреждения 38 2 3" xfId="3087"/>
    <cellStyle name="Текст предупреждения 38 2 4" xfId="3086"/>
    <cellStyle name="Текст предупреждения 38 2 5" xfId="3085"/>
    <cellStyle name="Текст предупреждения 38 2 6" xfId="3084"/>
    <cellStyle name="Текст предупреждения 38 3" xfId="3083"/>
    <cellStyle name="Текст предупреждения 38 4" xfId="3082"/>
    <cellStyle name="Текст предупреждения 38 5" xfId="3081"/>
    <cellStyle name="Текст предупреждения 38 6" xfId="3080"/>
    <cellStyle name="Текст предупреждения 38 7" xfId="3079"/>
    <cellStyle name="Текст предупреждения 38 8" xfId="3078"/>
    <cellStyle name="Текст предупреждения 39" xfId="3077"/>
    <cellStyle name="Текст предупреждения 39 2" xfId="3076"/>
    <cellStyle name="Текст предупреждения 39 2 2" xfId="3075"/>
    <cellStyle name="Текст предупреждения 39 2 3" xfId="3074"/>
    <cellStyle name="Текст предупреждения 39 2 4" xfId="3073"/>
    <cellStyle name="Текст предупреждения 39 2 5" xfId="3072"/>
    <cellStyle name="Текст предупреждения 39 2 6" xfId="3071"/>
    <cellStyle name="Текст предупреждения 39 3" xfId="3070"/>
    <cellStyle name="Текст предупреждения 39 4" xfId="3069"/>
    <cellStyle name="Текст предупреждения 39 5" xfId="3068"/>
    <cellStyle name="Текст предупреждения 39 6" xfId="3067"/>
    <cellStyle name="Текст предупреждения 39 7" xfId="3066"/>
    <cellStyle name="Текст предупреждения 39 8" xfId="3065"/>
    <cellStyle name="Текст предупреждения 4" xfId="3064"/>
    <cellStyle name="Текст предупреждения 4 2" xfId="3063"/>
    <cellStyle name="Текст предупреждения 4 2 2" xfId="3062"/>
    <cellStyle name="Текст предупреждения 4 2 3" xfId="3061"/>
    <cellStyle name="Текст предупреждения 4 2 4" xfId="3060"/>
    <cellStyle name="Текст предупреждения 4 2 5" xfId="3059"/>
    <cellStyle name="Текст предупреждения 4 2 6" xfId="3058"/>
    <cellStyle name="Текст предупреждения 4 3" xfId="3057"/>
    <cellStyle name="Текст предупреждения 4 4" xfId="3056"/>
    <cellStyle name="Текст предупреждения 4 5" xfId="3055"/>
    <cellStyle name="Текст предупреждения 4 6" xfId="3054"/>
    <cellStyle name="Текст предупреждения 4 7" xfId="3053"/>
    <cellStyle name="Текст предупреждения 4 8" xfId="3052"/>
    <cellStyle name="Текст предупреждения 40" xfId="3051"/>
    <cellStyle name="Текст предупреждения 40 2" xfId="3050"/>
    <cellStyle name="Текст предупреждения 40 2 2" xfId="3049"/>
    <cellStyle name="Текст предупреждения 40 2 3" xfId="3048"/>
    <cellStyle name="Текст предупреждения 40 2 4" xfId="3047"/>
    <cellStyle name="Текст предупреждения 40 2 5" xfId="3046"/>
    <cellStyle name="Текст предупреждения 40 2 6" xfId="3045"/>
    <cellStyle name="Текст предупреждения 40 3" xfId="3044"/>
    <cellStyle name="Текст предупреждения 40 4" xfId="3043"/>
    <cellStyle name="Текст предупреждения 40 5" xfId="3042"/>
    <cellStyle name="Текст предупреждения 40 6" xfId="3041"/>
    <cellStyle name="Текст предупреждения 40 7" xfId="3040"/>
    <cellStyle name="Текст предупреждения 40 8" xfId="3039"/>
    <cellStyle name="Текст предупреждения 41" xfId="3038"/>
    <cellStyle name="Текст предупреждения 41 2" xfId="3037"/>
    <cellStyle name="Текст предупреждения 41 2 2" xfId="3036"/>
    <cellStyle name="Текст предупреждения 41 2 3" xfId="3035"/>
    <cellStyle name="Текст предупреждения 41 2 4" xfId="3034"/>
    <cellStyle name="Текст предупреждения 41 2 5" xfId="3033"/>
    <cellStyle name="Текст предупреждения 41 2 6" xfId="3032"/>
    <cellStyle name="Текст предупреждения 41 3" xfId="3031"/>
    <cellStyle name="Текст предупреждения 41 4" xfId="3030"/>
    <cellStyle name="Текст предупреждения 41 5" xfId="3029"/>
    <cellStyle name="Текст предупреждения 41 6" xfId="3028"/>
    <cellStyle name="Текст предупреждения 41 7" xfId="3027"/>
    <cellStyle name="Текст предупреждения 41 8" xfId="3026"/>
    <cellStyle name="Текст предупреждения 42" xfId="3025"/>
    <cellStyle name="Текст предупреждения 42 2" xfId="3024"/>
    <cellStyle name="Текст предупреждения 42 2 2" xfId="3023"/>
    <cellStyle name="Текст предупреждения 42 2 3" xfId="3022"/>
    <cellStyle name="Текст предупреждения 42 2 4" xfId="3021"/>
    <cellStyle name="Текст предупреждения 42 2 5" xfId="3020"/>
    <cellStyle name="Текст предупреждения 42 2 6" xfId="3019"/>
    <cellStyle name="Текст предупреждения 42 3" xfId="3018"/>
    <cellStyle name="Текст предупреждения 42 4" xfId="3017"/>
    <cellStyle name="Текст предупреждения 42 5" xfId="3016"/>
    <cellStyle name="Текст предупреждения 42 6" xfId="3015"/>
    <cellStyle name="Текст предупреждения 42 7" xfId="3014"/>
    <cellStyle name="Текст предупреждения 42 8" xfId="3013"/>
    <cellStyle name="Текст предупреждения 43" xfId="3012"/>
    <cellStyle name="Текст предупреждения 43 2" xfId="3011"/>
    <cellStyle name="Текст предупреждения 43 2 2" xfId="3010"/>
    <cellStyle name="Текст предупреждения 43 2 3" xfId="3009"/>
    <cellStyle name="Текст предупреждения 43 2 4" xfId="3008"/>
    <cellStyle name="Текст предупреждения 43 2 5" xfId="3007"/>
    <cellStyle name="Текст предупреждения 43 2 6" xfId="3006"/>
    <cellStyle name="Текст предупреждения 43 3" xfId="3005"/>
    <cellStyle name="Текст предупреждения 43 4" xfId="3004"/>
    <cellStyle name="Текст предупреждения 43 5" xfId="3003"/>
    <cellStyle name="Текст предупреждения 43 6" xfId="3002"/>
    <cellStyle name="Текст предупреждения 43 7" xfId="3001"/>
    <cellStyle name="Текст предупреждения 43 8" xfId="3000"/>
    <cellStyle name="Текст предупреждения 44" xfId="2999"/>
    <cellStyle name="Текст предупреждения 44 2" xfId="2998"/>
    <cellStyle name="Текст предупреждения 44 2 2" xfId="2997"/>
    <cellStyle name="Текст предупреждения 44 2 3" xfId="2996"/>
    <cellStyle name="Текст предупреждения 44 2 4" xfId="2995"/>
    <cellStyle name="Текст предупреждения 44 2 5" xfId="2994"/>
    <cellStyle name="Текст предупреждения 44 2 6" xfId="2993"/>
    <cellStyle name="Текст предупреждения 44 3" xfId="2992"/>
    <cellStyle name="Текст предупреждения 44 4" xfId="2991"/>
    <cellStyle name="Текст предупреждения 44 5" xfId="2990"/>
    <cellStyle name="Текст предупреждения 44 6" xfId="2989"/>
    <cellStyle name="Текст предупреждения 44 7" xfId="2988"/>
    <cellStyle name="Текст предупреждения 44 8" xfId="2987"/>
    <cellStyle name="Текст предупреждения 45" xfId="2986"/>
    <cellStyle name="Текст предупреждения 45 2" xfId="2985"/>
    <cellStyle name="Текст предупреждения 45 2 2" xfId="2984"/>
    <cellStyle name="Текст предупреждения 45 2 3" xfId="2983"/>
    <cellStyle name="Текст предупреждения 45 2 4" xfId="2982"/>
    <cellStyle name="Текст предупреждения 45 2 5" xfId="2981"/>
    <cellStyle name="Текст предупреждения 45 2 6" xfId="2980"/>
    <cellStyle name="Текст предупреждения 45 3" xfId="2979"/>
    <cellStyle name="Текст предупреждения 45 4" xfId="2978"/>
    <cellStyle name="Текст предупреждения 45 5" xfId="2977"/>
    <cellStyle name="Текст предупреждения 45 6" xfId="2976"/>
    <cellStyle name="Текст предупреждения 45 7" xfId="2975"/>
    <cellStyle name="Текст предупреждения 45 8" xfId="2974"/>
    <cellStyle name="Текст предупреждения 46" xfId="2973"/>
    <cellStyle name="Текст предупреждения 46 2" xfId="2972"/>
    <cellStyle name="Текст предупреждения 46 2 2" xfId="2971"/>
    <cellStyle name="Текст предупреждения 46 2 3" xfId="2970"/>
    <cellStyle name="Текст предупреждения 46 2 4" xfId="2969"/>
    <cellStyle name="Текст предупреждения 46 2 5" xfId="2968"/>
    <cellStyle name="Текст предупреждения 46 2 6" xfId="2967"/>
    <cellStyle name="Текст предупреждения 46 3" xfId="2966"/>
    <cellStyle name="Текст предупреждения 46 4" xfId="2965"/>
    <cellStyle name="Текст предупреждения 46 5" xfId="2964"/>
    <cellStyle name="Текст предупреждения 46 6" xfId="2963"/>
    <cellStyle name="Текст предупреждения 46 7" xfId="2962"/>
    <cellStyle name="Текст предупреждения 46 8" xfId="2961"/>
    <cellStyle name="Текст предупреждения 47" xfId="2960"/>
    <cellStyle name="Текст предупреждения 47 2" xfId="2959"/>
    <cellStyle name="Текст предупреждения 47 2 2" xfId="2958"/>
    <cellStyle name="Текст предупреждения 47 2 3" xfId="2957"/>
    <cellStyle name="Текст предупреждения 47 2 4" xfId="2956"/>
    <cellStyle name="Текст предупреждения 47 2 5" xfId="2955"/>
    <cellStyle name="Текст предупреждения 47 2 6" xfId="2954"/>
    <cellStyle name="Текст предупреждения 47 3" xfId="2953"/>
    <cellStyle name="Текст предупреждения 47 4" xfId="2952"/>
    <cellStyle name="Текст предупреждения 47 5" xfId="2951"/>
    <cellStyle name="Текст предупреждения 47 6" xfId="2950"/>
    <cellStyle name="Текст предупреждения 47 7" xfId="2949"/>
    <cellStyle name="Текст предупреждения 47 8" xfId="2948"/>
    <cellStyle name="Текст предупреждения 48" xfId="2947"/>
    <cellStyle name="Текст предупреждения 48 2" xfId="2946"/>
    <cellStyle name="Текст предупреждения 48 2 2" xfId="2945"/>
    <cellStyle name="Текст предупреждения 48 2 3" xfId="2944"/>
    <cellStyle name="Текст предупреждения 48 2 4" xfId="2943"/>
    <cellStyle name="Текст предупреждения 48 2 5" xfId="2942"/>
    <cellStyle name="Текст предупреждения 48 2 6" xfId="2941"/>
    <cellStyle name="Текст предупреждения 48 3" xfId="2940"/>
    <cellStyle name="Текст предупреждения 48 4" xfId="2939"/>
    <cellStyle name="Текст предупреждения 48 5" xfId="2938"/>
    <cellStyle name="Текст предупреждения 48 6" xfId="2937"/>
    <cellStyle name="Текст предупреждения 48 7" xfId="2936"/>
    <cellStyle name="Текст предупреждения 48 8" xfId="2935"/>
    <cellStyle name="Текст предупреждения 49" xfId="2934"/>
    <cellStyle name="Текст предупреждения 49 2" xfId="2933"/>
    <cellStyle name="Текст предупреждения 49 2 2" xfId="2932"/>
    <cellStyle name="Текст предупреждения 49 2 3" xfId="2931"/>
    <cellStyle name="Текст предупреждения 49 2 4" xfId="2930"/>
    <cellStyle name="Текст предупреждения 49 2 5" xfId="2929"/>
    <cellStyle name="Текст предупреждения 49 2 6" xfId="2928"/>
    <cellStyle name="Текст предупреждения 49 3" xfId="2927"/>
    <cellStyle name="Текст предупреждения 49 4" xfId="2926"/>
    <cellStyle name="Текст предупреждения 49 5" xfId="2925"/>
    <cellStyle name="Текст предупреждения 49 6" xfId="2924"/>
    <cellStyle name="Текст предупреждения 49 7" xfId="2923"/>
    <cellStyle name="Текст предупреждения 49 8" xfId="2922"/>
    <cellStyle name="Текст предупреждения 5" xfId="2921"/>
    <cellStyle name="Текст предупреждения 5 2" xfId="2920"/>
    <cellStyle name="Текст предупреждения 5 2 2" xfId="2919"/>
    <cellStyle name="Текст предупреждения 5 2 3" xfId="2918"/>
    <cellStyle name="Текст предупреждения 5 2 4" xfId="2917"/>
    <cellStyle name="Текст предупреждения 5 2 5" xfId="2916"/>
    <cellStyle name="Текст предупреждения 5 2 6" xfId="2915"/>
    <cellStyle name="Текст предупреждения 5 3" xfId="2914"/>
    <cellStyle name="Текст предупреждения 5 4" xfId="2913"/>
    <cellStyle name="Текст предупреждения 5 5" xfId="2912"/>
    <cellStyle name="Текст предупреждения 5 6" xfId="2911"/>
    <cellStyle name="Текст предупреждения 5 7" xfId="2910"/>
    <cellStyle name="Текст предупреждения 5 8" xfId="2909"/>
    <cellStyle name="Текст предупреждения 50" xfId="2908"/>
    <cellStyle name="Текст предупреждения 50 2" xfId="2907"/>
    <cellStyle name="Текст предупреждения 50 2 2" xfId="2906"/>
    <cellStyle name="Текст предупреждения 50 2 3" xfId="2905"/>
    <cellStyle name="Текст предупреждения 50 2 4" xfId="2904"/>
    <cellStyle name="Текст предупреждения 50 2 5" xfId="2903"/>
    <cellStyle name="Текст предупреждения 50 2 6" xfId="2902"/>
    <cellStyle name="Текст предупреждения 50 3" xfId="2901"/>
    <cellStyle name="Текст предупреждения 50 4" xfId="2900"/>
    <cellStyle name="Текст предупреждения 50 5" xfId="2899"/>
    <cellStyle name="Текст предупреждения 50 6" xfId="2898"/>
    <cellStyle name="Текст предупреждения 50 7" xfId="2897"/>
    <cellStyle name="Текст предупреждения 50 8" xfId="2896"/>
    <cellStyle name="Текст предупреждения 51" xfId="2895"/>
    <cellStyle name="Текст предупреждения 51 2" xfId="2894"/>
    <cellStyle name="Текст предупреждения 51 2 2" xfId="2893"/>
    <cellStyle name="Текст предупреждения 51 2 3" xfId="2892"/>
    <cellStyle name="Текст предупреждения 51 2 4" xfId="2891"/>
    <cellStyle name="Текст предупреждения 51 2 5" xfId="2890"/>
    <cellStyle name="Текст предупреждения 51 2 6" xfId="2889"/>
    <cellStyle name="Текст предупреждения 51 3" xfId="2888"/>
    <cellStyle name="Текст предупреждения 51 4" xfId="2887"/>
    <cellStyle name="Текст предупреждения 51 5" xfId="2886"/>
    <cellStyle name="Текст предупреждения 51 6" xfId="2885"/>
    <cellStyle name="Текст предупреждения 51 7" xfId="2884"/>
    <cellStyle name="Текст предупреждения 51 8" xfId="2883"/>
    <cellStyle name="Текст предупреждения 52" xfId="2882"/>
    <cellStyle name="Текст предупреждения 52 2" xfId="2881"/>
    <cellStyle name="Текст предупреждения 52 2 2" xfId="2880"/>
    <cellStyle name="Текст предупреждения 52 2 3" xfId="2879"/>
    <cellStyle name="Текст предупреждения 52 2 4" xfId="2878"/>
    <cellStyle name="Текст предупреждения 52 2 5" xfId="2877"/>
    <cellStyle name="Текст предупреждения 52 2 6" xfId="2876"/>
    <cellStyle name="Текст предупреждения 52 3" xfId="2875"/>
    <cellStyle name="Текст предупреждения 52 4" xfId="2874"/>
    <cellStyle name="Текст предупреждения 52 5" xfId="2873"/>
    <cellStyle name="Текст предупреждения 52 6" xfId="2872"/>
    <cellStyle name="Текст предупреждения 52 7" xfId="2871"/>
    <cellStyle name="Текст предупреждения 52 8" xfId="2870"/>
    <cellStyle name="Текст предупреждения 53" xfId="2869"/>
    <cellStyle name="Текст предупреждения 53 2" xfId="2868"/>
    <cellStyle name="Текст предупреждения 53 2 2" xfId="2867"/>
    <cellStyle name="Текст предупреждения 53 2 3" xfId="2866"/>
    <cellStyle name="Текст предупреждения 53 2 4" xfId="2865"/>
    <cellStyle name="Текст предупреждения 53 2 5" xfId="2864"/>
    <cellStyle name="Текст предупреждения 53 2 6" xfId="2863"/>
    <cellStyle name="Текст предупреждения 53 3" xfId="2862"/>
    <cellStyle name="Текст предупреждения 53 4" xfId="2861"/>
    <cellStyle name="Текст предупреждения 53 5" xfId="2860"/>
    <cellStyle name="Текст предупреждения 53 6" xfId="2859"/>
    <cellStyle name="Текст предупреждения 53 7" xfId="2858"/>
    <cellStyle name="Текст предупреждения 53 8" xfId="2857"/>
    <cellStyle name="Текст предупреждения 54" xfId="2856"/>
    <cellStyle name="Текст предупреждения 54 2" xfId="2855"/>
    <cellStyle name="Текст предупреждения 54 2 2" xfId="2854"/>
    <cellStyle name="Текст предупреждения 54 2 3" xfId="2853"/>
    <cellStyle name="Текст предупреждения 54 2 4" xfId="2852"/>
    <cellStyle name="Текст предупреждения 54 2 5" xfId="2851"/>
    <cellStyle name="Текст предупреждения 54 2 6" xfId="2850"/>
    <cellStyle name="Текст предупреждения 54 3" xfId="2849"/>
    <cellStyle name="Текст предупреждения 54 4" xfId="2848"/>
    <cellStyle name="Текст предупреждения 54 5" xfId="2847"/>
    <cellStyle name="Текст предупреждения 54 6" xfId="2846"/>
    <cellStyle name="Текст предупреждения 54 7" xfId="2845"/>
    <cellStyle name="Текст предупреждения 54 8" xfId="2844"/>
    <cellStyle name="Текст предупреждения 55" xfId="2843"/>
    <cellStyle name="Текст предупреждения 55 2" xfId="2842"/>
    <cellStyle name="Текст предупреждения 55 2 2" xfId="2841"/>
    <cellStyle name="Текст предупреждения 55 2 3" xfId="2840"/>
    <cellStyle name="Текст предупреждения 55 2 4" xfId="2839"/>
    <cellStyle name="Текст предупреждения 55 2 5" xfId="2838"/>
    <cellStyle name="Текст предупреждения 55 2 6" xfId="2837"/>
    <cellStyle name="Текст предупреждения 55 3" xfId="2836"/>
    <cellStyle name="Текст предупреждения 55 4" xfId="2835"/>
    <cellStyle name="Текст предупреждения 55 5" xfId="2834"/>
    <cellStyle name="Текст предупреждения 55 6" xfId="2833"/>
    <cellStyle name="Текст предупреждения 55 7" xfId="2832"/>
    <cellStyle name="Текст предупреждения 55 8" xfId="2831"/>
    <cellStyle name="Текст предупреждения 56" xfId="2830"/>
    <cellStyle name="Текст предупреждения 56 2" xfId="2829"/>
    <cellStyle name="Текст предупреждения 56 2 2" xfId="2828"/>
    <cellStyle name="Текст предупреждения 56 2 3" xfId="2827"/>
    <cellStyle name="Текст предупреждения 56 2 4" xfId="2826"/>
    <cellStyle name="Текст предупреждения 56 2 5" xfId="2825"/>
    <cellStyle name="Текст предупреждения 56 2 6" xfId="2824"/>
    <cellStyle name="Текст предупреждения 56 3" xfId="2823"/>
    <cellStyle name="Текст предупреждения 56 4" xfId="2822"/>
    <cellStyle name="Текст предупреждения 56 5" xfId="2821"/>
    <cellStyle name="Текст предупреждения 56 6" xfId="2820"/>
    <cellStyle name="Текст предупреждения 56 7" xfId="2819"/>
    <cellStyle name="Текст предупреждения 56 8" xfId="2818"/>
    <cellStyle name="Текст предупреждения 57" xfId="2817"/>
    <cellStyle name="Текст предупреждения 57 2" xfId="2816"/>
    <cellStyle name="Текст предупреждения 57 2 2" xfId="2815"/>
    <cellStyle name="Текст предупреждения 57 2 3" xfId="2814"/>
    <cellStyle name="Текст предупреждения 57 2 4" xfId="2813"/>
    <cellStyle name="Текст предупреждения 57 2 5" xfId="2812"/>
    <cellStyle name="Текст предупреждения 57 2 6" xfId="2811"/>
    <cellStyle name="Текст предупреждения 57 3" xfId="2810"/>
    <cellStyle name="Текст предупреждения 57 4" xfId="2809"/>
    <cellStyle name="Текст предупреждения 57 5" xfId="2808"/>
    <cellStyle name="Текст предупреждения 57 6" xfId="2807"/>
    <cellStyle name="Текст предупреждения 57 7" xfId="2806"/>
    <cellStyle name="Текст предупреждения 57 8" xfId="2805"/>
    <cellStyle name="Текст предупреждения 58" xfId="2804"/>
    <cellStyle name="Текст предупреждения 58 2" xfId="2803"/>
    <cellStyle name="Текст предупреждения 58 2 2" xfId="2802"/>
    <cellStyle name="Текст предупреждения 58 2 3" xfId="2801"/>
    <cellStyle name="Текст предупреждения 58 2 4" xfId="2800"/>
    <cellStyle name="Текст предупреждения 58 2 5" xfId="2799"/>
    <cellStyle name="Текст предупреждения 58 2 6" xfId="2798"/>
    <cellStyle name="Текст предупреждения 58 3" xfId="2797"/>
    <cellStyle name="Текст предупреждения 58 4" xfId="2796"/>
    <cellStyle name="Текст предупреждения 58 5" xfId="2795"/>
    <cellStyle name="Текст предупреждения 58 6" xfId="2794"/>
    <cellStyle name="Текст предупреждения 58 7" xfId="2793"/>
    <cellStyle name="Текст предупреждения 58 8" xfId="2792"/>
    <cellStyle name="Текст предупреждения 59" xfId="2791"/>
    <cellStyle name="Текст предупреждения 59 2" xfId="2790"/>
    <cellStyle name="Текст предупреждения 59 2 2" xfId="2789"/>
    <cellStyle name="Текст предупреждения 59 2 3" xfId="2788"/>
    <cellStyle name="Текст предупреждения 59 2 4" xfId="2787"/>
    <cellStyle name="Текст предупреждения 59 2 5" xfId="2786"/>
    <cellStyle name="Текст предупреждения 59 2 6" xfId="2785"/>
    <cellStyle name="Текст предупреждения 59 3" xfId="2784"/>
    <cellStyle name="Текст предупреждения 59 4" xfId="2783"/>
    <cellStyle name="Текст предупреждения 59 5" xfId="2782"/>
    <cellStyle name="Текст предупреждения 59 6" xfId="2781"/>
    <cellStyle name="Текст предупреждения 59 7" xfId="2780"/>
    <cellStyle name="Текст предупреждения 59 8" xfId="2779"/>
    <cellStyle name="Текст предупреждения 6" xfId="2778"/>
    <cellStyle name="Текст предупреждения 6 2" xfId="2777"/>
    <cellStyle name="Текст предупреждения 6 2 2" xfId="2776"/>
    <cellStyle name="Текст предупреждения 6 2 3" xfId="2775"/>
    <cellStyle name="Текст предупреждения 6 2 4" xfId="2774"/>
    <cellStyle name="Текст предупреждения 6 2 5" xfId="2773"/>
    <cellStyle name="Текст предупреждения 6 2 6" xfId="2772"/>
    <cellStyle name="Текст предупреждения 6 3" xfId="2771"/>
    <cellStyle name="Текст предупреждения 6 4" xfId="2770"/>
    <cellStyle name="Текст предупреждения 6 5" xfId="2769"/>
    <cellStyle name="Текст предупреждения 6 6" xfId="2768"/>
    <cellStyle name="Текст предупреждения 6 7" xfId="2767"/>
    <cellStyle name="Текст предупреждения 6 8" xfId="2766"/>
    <cellStyle name="Текст предупреждения 60" xfId="2765"/>
    <cellStyle name="Текст предупреждения 60 2" xfId="2764"/>
    <cellStyle name="Текст предупреждения 60 2 2" xfId="2763"/>
    <cellStyle name="Текст предупреждения 60 2 3" xfId="2762"/>
    <cellStyle name="Текст предупреждения 60 2 4" xfId="2761"/>
    <cellStyle name="Текст предупреждения 60 2 5" xfId="2760"/>
    <cellStyle name="Текст предупреждения 60 2 6" xfId="2759"/>
    <cellStyle name="Текст предупреждения 60 3" xfId="2758"/>
    <cellStyle name="Текст предупреждения 60 4" xfId="2757"/>
    <cellStyle name="Текст предупреждения 60 5" xfId="2756"/>
    <cellStyle name="Текст предупреждения 60 6" xfId="2755"/>
    <cellStyle name="Текст предупреждения 60 7" xfId="2754"/>
    <cellStyle name="Текст предупреждения 60 8" xfId="2753"/>
    <cellStyle name="Текст предупреждения 61" xfId="2752"/>
    <cellStyle name="Текст предупреждения 61 2" xfId="2751"/>
    <cellStyle name="Текст предупреждения 61 2 2" xfId="2750"/>
    <cellStyle name="Текст предупреждения 61 2 3" xfId="2749"/>
    <cellStyle name="Текст предупреждения 61 2 4" xfId="2748"/>
    <cellStyle name="Текст предупреждения 61 2 5" xfId="2747"/>
    <cellStyle name="Текст предупреждения 61 2 6" xfId="2746"/>
    <cellStyle name="Текст предупреждения 61 3" xfId="2745"/>
    <cellStyle name="Текст предупреждения 61 4" xfId="2744"/>
    <cellStyle name="Текст предупреждения 61 5" xfId="2743"/>
    <cellStyle name="Текст предупреждения 61 6" xfId="2742"/>
    <cellStyle name="Текст предупреждения 61 7" xfId="2741"/>
    <cellStyle name="Текст предупреждения 61 8" xfId="2740"/>
    <cellStyle name="Текст предупреждения 62" xfId="2739"/>
    <cellStyle name="Текст предупреждения 62 2" xfId="2738"/>
    <cellStyle name="Текст предупреждения 62 2 2" xfId="2737"/>
    <cellStyle name="Текст предупреждения 62 2 3" xfId="2736"/>
    <cellStyle name="Текст предупреждения 62 2 4" xfId="2735"/>
    <cellStyle name="Текст предупреждения 62 2 5" xfId="2734"/>
    <cellStyle name="Текст предупреждения 62 2 6" xfId="2733"/>
    <cellStyle name="Текст предупреждения 62 3" xfId="2732"/>
    <cellStyle name="Текст предупреждения 62 4" xfId="2731"/>
    <cellStyle name="Текст предупреждения 62 5" xfId="2730"/>
    <cellStyle name="Текст предупреждения 62 6" xfId="2729"/>
    <cellStyle name="Текст предупреждения 62 7" xfId="2728"/>
    <cellStyle name="Текст предупреждения 62 8" xfId="2727"/>
    <cellStyle name="Текст предупреждения 63" xfId="2726"/>
    <cellStyle name="Текст предупреждения 63 2" xfId="2725"/>
    <cellStyle name="Текст предупреждения 63 2 2" xfId="2724"/>
    <cellStyle name="Текст предупреждения 63 2 3" xfId="2723"/>
    <cellStyle name="Текст предупреждения 63 2 4" xfId="2722"/>
    <cellStyle name="Текст предупреждения 63 2 5" xfId="2721"/>
    <cellStyle name="Текст предупреждения 63 2 6" xfId="2720"/>
    <cellStyle name="Текст предупреждения 63 3" xfId="2719"/>
    <cellStyle name="Текст предупреждения 63 4" xfId="2718"/>
    <cellStyle name="Текст предупреждения 63 5" xfId="2717"/>
    <cellStyle name="Текст предупреждения 63 6" xfId="2716"/>
    <cellStyle name="Текст предупреждения 63 7" xfId="2715"/>
    <cellStyle name="Текст предупреждения 63 8" xfId="2714"/>
    <cellStyle name="Текст предупреждения 64" xfId="2713"/>
    <cellStyle name="Текст предупреждения 64 2" xfId="2712"/>
    <cellStyle name="Текст предупреждения 64 2 2" xfId="2711"/>
    <cellStyle name="Текст предупреждения 64 2 3" xfId="2710"/>
    <cellStyle name="Текст предупреждения 64 2 4" xfId="2709"/>
    <cellStyle name="Текст предупреждения 64 2 5" xfId="2708"/>
    <cellStyle name="Текст предупреждения 64 2 6" xfId="2707"/>
    <cellStyle name="Текст предупреждения 64 3" xfId="2706"/>
    <cellStyle name="Текст предупреждения 64 4" xfId="2705"/>
    <cellStyle name="Текст предупреждения 64 5" xfId="2704"/>
    <cellStyle name="Текст предупреждения 64 6" xfId="2703"/>
    <cellStyle name="Текст предупреждения 64 7" xfId="2702"/>
    <cellStyle name="Текст предупреждения 64 8" xfId="2701"/>
    <cellStyle name="Текст предупреждения 65" xfId="2700"/>
    <cellStyle name="Текст предупреждения 65 2" xfId="2699"/>
    <cellStyle name="Текст предупреждения 65 2 2" xfId="2698"/>
    <cellStyle name="Текст предупреждения 65 2 3" xfId="2697"/>
    <cellStyle name="Текст предупреждения 65 2 4" xfId="2696"/>
    <cellStyle name="Текст предупреждения 65 2 5" xfId="2695"/>
    <cellStyle name="Текст предупреждения 65 2 6" xfId="2694"/>
    <cellStyle name="Текст предупреждения 65 3" xfId="2693"/>
    <cellStyle name="Текст предупреждения 65 4" xfId="2692"/>
    <cellStyle name="Текст предупреждения 65 5" xfId="2691"/>
    <cellStyle name="Текст предупреждения 65 6" xfId="2690"/>
    <cellStyle name="Текст предупреждения 65 7" xfId="2689"/>
    <cellStyle name="Текст предупреждения 65 8" xfId="2688"/>
    <cellStyle name="Текст предупреждения 66" xfId="2687"/>
    <cellStyle name="Текст предупреждения 66 2" xfId="2686"/>
    <cellStyle name="Текст предупреждения 66 2 2" xfId="2685"/>
    <cellStyle name="Текст предупреждения 66 2 3" xfId="2684"/>
    <cellStyle name="Текст предупреждения 66 2 4" xfId="2683"/>
    <cellStyle name="Текст предупреждения 66 2 5" xfId="2682"/>
    <cellStyle name="Текст предупреждения 66 2 6" xfId="2681"/>
    <cellStyle name="Текст предупреждения 66 3" xfId="2680"/>
    <cellStyle name="Текст предупреждения 66 4" xfId="2679"/>
    <cellStyle name="Текст предупреждения 66 5" xfId="2678"/>
    <cellStyle name="Текст предупреждения 66 6" xfId="2677"/>
    <cellStyle name="Текст предупреждения 66 7" xfId="2676"/>
    <cellStyle name="Текст предупреждения 66 8" xfId="2675"/>
    <cellStyle name="Текст предупреждения 67" xfId="2674"/>
    <cellStyle name="Текст предупреждения 67 2" xfId="2673"/>
    <cellStyle name="Текст предупреждения 67 2 2" xfId="2672"/>
    <cellStyle name="Текст предупреждения 67 2 3" xfId="2671"/>
    <cellStyle name="Текст предупреждения 67 2 4" xfId="2670"/>
    <cellStyle name="Текст предупреждения 67 2 5" xfId="2669"/>
    <cellStyle name="Текст предупреждения 67 2 6" xfId="2668"/>
    <cellStyle name="Текст предупреждения 67 3" xfId="2667"/>
    <cellStyle name="Текст предупреждения 67 4" xfId="2666"/>
    <cellStyle name="Текст предупреждения 67 5" xfId="2665"/>
    <cellStyle name="Текст предупреждения 67 6" xfId="2664"/>
    <cellStyle name="Текст предупреждения 67 7" xfId="2663"/>
    <cellStyle name="Текст предупреждения 67 8" xfId="2662"/>
    <cellStyle name="Текст предупреждения 68" xfId="2661"/>
    <cellStyle name="Текст предупреждения 68 2" xfId="2660"/>
    <cellStyle name="Текст предупреждения 68 2 2" xfId="2659"/>
    <cellStyle name="Текст предупреждения 68 2 3" xfId="2658"/>
    <cellStyle name="Текст предупреждения 68 2 4" xfId="2657"/>
    <cellStyle name="Текст предупреждения 68 2 5" xfId="2656"/>
    <cellStyle name="Текст предупреждения 68 2 6" xfId="2655"/>
    <cellStyle name="Текст предупреждения 68 3" xfId="2654"/>
    <cellStyle name="Текст предупреждения 68 4" xfId="2653"/>
    <cellStyle name="Текст предупреждения 68 5" xfId="2652"/>
    <cellStyle name="Текст предупреждения 68 6" xfId="2651"/>
    <cellStyle name="Текст предупреждения 68 7" xfId="2650"/>
    <cellStyle name="Текст предупреждения 68 8" xfId="2649"/>
    <cellStyle name="Текст предупреждения 69" xfId="2648"/>
    <cellStyle name="Текст предупреждения 69 2" xfId="2647"/>
    <cellStyle name="Текст предупреждения 69 2 2" xfId="2646"/>
    <cellStyle name="Текст предупреждения 69 2 3" xfId="2645"/>
    <cellStyle name="Текст предупреждения 69 2 4" xfId="2644"/>
    <cellStyle name="Текст предупреждения 69 2 5" xfId="2643"/>
    <cellStyle name="Текст предупреждения 69 2 6" xfId="2642"/>
    <cellStyle name="Текст предупреждения 69 3" xfId="2641"/>
    <cellStyle name="Текст предупреждения 69 4" xfId="2640"/>
    <cellStyle name="Текст предупреждения 69 5" xfId="2639"/>
    <cellStyle name="Текст предупреждения 69 6" xfId="2638"/>
    <cellStyle name="Текст предупреждения 69 7" xfId="2637"/>
    <cellStyle name="Текст предупреждения 69 8" xfId="2636"/>
    <cellStyle name="Текст предупреждения 7" xfId="2635"/>
    <cellStyle name="Текст предупреждения 7 2" xfId="2634"/>
    <cellStyle name="Текст предупреждения 7 2 2" xfId="2633"/>
    <cellStyle name="Текст предупреждения 7 2 3" xfId="2632"/>
    <cellStyle name="Текст предупреждения 7 2 4" xfId="2631"/>
    <cellStyle name="Текст предупреждения 7 2 5" xfId="2630"/>
    <cellStyle name="Текст предупреждения 7 2 6" xfId="2629"/>
    <cellStyle name="Текст предупреждения 7 3" xfId="2628"/>
    <cellStyle name="Текст предупреждения 7 4" xfId="2627"/>
    <cellStyle name="Текст предупреждения 7 5" xfId="2626"/>
    <cellStyle name="Текст предупреждения 7 6" xfId="2625"/>
    <cellStyle name="Текст предупреждения 7 7" xfId="2624"/>
    <cellStyle name="Текст предупреждения 7 8" xfId="2623"/>
    <cellStyle name="Текст предупреждения 70" xfId="2622"/>
    <cellStyle name="Текст предупреждения 70 2" xfId="2621"/>
    <cellStyle name="Текст предупреждения 70 2 2" xfId="2620"/>
    <cellStyle name="Текст предупреждения 70 2 3" xfId="2619"/>
    <cellStyle name="Текст предупреждения 70 2 4" xfId="2618"/>
    <cellStyle name="Текст предупреждения 70 2 5" xfId="2617"/>
    <cellStyle name="Текст предупреждения 70 2 6" xfId="2616"/>
    <cellStyle name="Текст предупреждения 70 3" xfId="2615"/>
    <cellStyle name="Текст предупреждения 70 4" xfId="2614"/>
    <cellStyle name="Текст предупреждения 70 5" xfId="2613"/>
    <cellStyle name="Текст предупреждения 70 6" xfId="2612"/>
    <cellStyle name="Текст предупреждения 70 7" xfId="2611"/>
    <cellStyle name="Текст предупреждения 70 8" xfId="2610"/>
    <cellStyle name="Текст предупреждения 71" xfId="2609"/>
    <cellStyle name="Текст предупреждения 71 2" xfId="2608"/>
    <cellStyle name="Текст предупреждения 71 2 2" xfId="2607"/>
    <cellStyle name="Текст предупреждения 71 2 3" xfId="2606"/>
    <cellStyle name="Текст предупреждения 71 2 4" xfId="2605"/>
    <cellStyle name="Текст предупреждения 71 2 5" xfId="2604"/>
    <cellStyle name="Текст предупреждения 71 2 6" xfId="2603"/>
    <cellStyle name="Текст предупреждения 71 3" xfId="2602"/>
    <cellStyle name="Текст предупреждения 71 4" xfId="2601"/>
    <cellStyle name="Текст предупреждения 71 5" xfId="2600"/>
    <cellStyle name="Текст предупреждения 71 6" xfId="2599"/>
    <cellStyle name="Текст предупреждения 71 7" xfId="2598"/>
    <cellStyle name="Текст предупреждения 71 8" xfId="2597"/>
    <cellStyle name="Текст предупреждения 72" xfId="2596"/>
    <cellStyle name="Текст предупреждения 72 2" xfId="2595"/>
    <cellStyle name="Текст предупреждения 72 2 2" xfId="2594"/>
    <cellStyle name="Текст предупреждения 72 2 3" xfId="2593"/>
    <cellStyle name="Текст предупреждения 72 2 4" xfId="2592"/>
    <cellStyle name="Текст предупреждения 72 2 5" xfId="2591"/>
    <cellStyle name="Текст предупреждения 72 2 6" xfId="2590"/>
    <cellStyle name="Текст предупреждения 72 3" xfId="2589"/>
    <cellStyle name="Текст предупреждения 72 4" xfId="2588"/>
    <cellStyle name="Текст предупреждения 72 5" xfId="2587"/>
    <cellStyle name="Текст предупреждения 72 6" xfId="2586"/>
    <cellStyle name="Текст предупреждения 72 7" xfId="2585"/>
    <cellStyle name="Текст предупреждения 72 8" xfId="2584"/>
    <cellStyle name="Текст предупреждения 73" xfId="2583"/>
    <cellStyle name="Текст предупреждения 73 2" xfId="2582"/>
    <cellStyle name="Текст предупреждения 73 2 2" xfId="2581"/>
    <cellStyle name="Текст предупреждения 73 2 3" xfId="2580"/>
    <cellStyle name="Текст предупреждения 73 2 4" xfId="2579"/>
    <cellStyle name="Текст предупреждения 73 2 5" xfId="2578"/>
    <cellStyle name="Текст предупреждения 73 2 6" xfId="2577"/>
    <cellStyle name="Текст предупреждения 73 3" xfId="2576"/>
    <cellStyle name="Текст предупреждения 73 4" xfId="2575"/>
    <cellStyle name="Текст предупреждения 73 5" xfId="2574"/>
    <cellStyle name="Текст предупреждения 73 6" xfId="2573"/>
    <cellStyle name="Текст предупреждения 73 7" xfId="2572"/>
    <cellStyle name="Текст предупреждения 73 8" xfId="2571"/>
    <cellStyle name="Текст предупреждения 74" xfId="2570"/>
    <cellStyle name="Текст предупреждения 74 2" xfId="2569"/>
    <cellStyle name="Текст предупреждения 74 2 2" xfId="2568"/>
    <cellStyle name="Текст предупреждения 74 2 3" xfId="2567"/>
    <cellStyle name="Текст предупреждения 74 2 4" xfId="2566"/>
    <cellStyle name="Текст предупреждения 74 2 5" xfId="2565"/>
    <cellStyle name="Текст предупреждения 74 2 6" xfId="2564"/>
    <cellStyle name="Текст предупреждения 74 3" xfId="2563"/>
    <cellStyle name="Текст предупреждения 74 4" xfId="2562"/>
    <cellStyle name="Текст предупреждения 74 5" xfId="2561"/>
    <cellStyle name="Текст предупреждения 74 6" xfId="2560"/>
    <cellStyle name="Текст предупреждения 74 7" xfId="2559"/>
    <cellStyle name="Текст предупреждения 74 8" xfId="2558"/>
    <cellStyle name="Текст предупреждения 75" xfId="2557"/>
    <cellStyle name="Текст предупреждения 75 2" xfId="2556"/>
    <cellStyle name="Текст предупреждения 75 2 2" xfId="2555"/>
    <cellStyle name="Текст предупреждения 75 2 3" xfId="2554"/>
    <cellStyle name="Текст предупреждения 75 2 4" xfId="2553"/>
    <cellStyle name="Текст предупреждения 75 2 5" xfId="2552"/>
    <cellStyle name="Текст предупреждения 75 2 6" xfId="2551"/>
    <cellStyle name="Текст предупреждения 75 3" xfId="2550"/>
    <cellStyle name="Текст предупреждения 75 4" xfId="2549"/>
    <cellStyle name="Текст предупреждения 75 5" xfId="2548"/>
    <cellStyle name="Текст предупреждения 75 6" xfId="2547"/>
    <cellStyle name="Текст предупреждения 75 7" xfId="2546"/>
    <cellStyle name="Текст предупреждения 75 8" xfId="2545"/>
    <cellStyle name="Текст предупреждения 76" xfId="2544"/>
    <cellStyle name="Текст предупреждения 76 2" xfId="2543"/>
    <cellStyle name="Текст предупреждения 76 2 2" xfId="2542"/>
    <cellStyle name="Текст предупреждения 76 2 3" xfId="2541"/>
    <cellStyle name="Текст предупреждения 76 2 4" xfId="2540"/>
    <cellStyle name="Текст предупреждения 76 2 5" xfId="2539"/>
    <cellStyle name="Текст предупреждения 76 2 6" xfId="2538"/>
    <cellStyle name="Текст предупреждения 76 3" xfId="2537"/>
    <cellStyle name="Текст предупреждения 76 4" xfId="2536"/>
    <cellStyle name="Текст предупреждения 76 5" xfId="2535"/>
    <cellStyle name="Текст предупреждения 76 6" xfId="2534"/>
    <cellStyle name="Текст предупреждения 76 7" xfId="2533"/>
    <cellStyle name="Текст предупреждения 76 8" xfId="2532"/>
    <cellStyle name="Текст предупреждения 77" xfId="2531"/>
    <cellStyle name="Текст предупреждения 77 2" xfId="2530"/>
    <cellStyle name="Текст предупреждения 77 2 2" xfId="2529"/>
    <cellStyle name="Текст предупреждения 77 2 3" xfId="2528"/>
    <cellStyle name="Текст предупреждения 77 2 4" xfId="2527"/>
    <cellStyle name="Текст предупреждения 77 2 5" xfId="2526"/>
    <cellStyle name="Текст предупреждения 77 2 6" xfId="2525"/>
    <cellStyle name="Текст предупреждения 77 3" xfId="2524"/>
    <cellStyle name="Текст предупреждения 77 4" xfId="2523"/>
    <cellStyle name="Текст предупреждения 77 5" xfId="2522"/>
    <cellStyle name="Текст предупреждения 77 6" xfId="2521"/>
    <cellStyle name="Текст предупреждения 77 7" xfId="2520"/>
    <cellStyle name="Текст предупреждения 77 8" xfId="2519"/>
    <cellStyle name="Текст предупреждения 78" xfId="2518"/>
    <cellStyle name="Текст предупреждения 78 2" xfId="2517"/>
    <cellStyle name="Текст предупреждения 78 2 2" xfId="2516"/>
    <cellStyle name="Текст предупреждения 78 2 3" xfId="2515"/>
    <cellStyle name="Текст предупреждения 78 2 4" xfId="2514"/>
    <cellStyle name="Текст предупреждения 78 2 5" xfId="2513"/>
    <cellStyle name="Текст предупреждения 78 2 6" xfId="2512"/>
    <cellStyle name="Текст предупреждения 78 3" xfId="2511"/>
    <cellStyle name="Текст предупреждения 78 4" xfId="2510"/>
    <cellStyle name="Текст предупреждения 78 5" xfId="2509"/>
    <cellStyle name="Текст предупреждения 78 6" xfId="2508"/>
    <cellStyle name="Текст предупреждения 78 7" xfId="2507"/>
    <cellStyle name="Текст предупреждения 78 8" xfId="2506"/>
    <cellStyle name="Текст предупреждения 79" xfId="2505"/>
    <cellStyle name="Текст предупреждения 79 2" xfId="2504"/>
    <cellStyle name="Текст предупреждения 79 2 2" xfId="2503"/>
    <cellStyle name="Текст предупреждения 79 2 3" xfId="2502"/>
    <cellStyle name="Текст предупреждения 79 2 4" xfId="2501"/>
    <cellStyle name="Текст предупреждения 79 2 5" xfId="2500"/>
    <cellStyle name="Текст предупреждения 79 2 6" xfId="2499"/>
    <cellStyle name="Текст предупреждения 79 3" xfId="2498"/>
    <cellStyle name="Текст предупреждения 79 4" xfId="2497"/>
    <cellStyle name="Текст предупреждения 79 5" xfId="2496"/>
    <cellStyle name="Текст предупреждения 79 6" xfId="2495"/>
    <cellStyle name="Текст предупреждения 79 7" xfId="2494"/>
    <cellStyle name="Текст предупреждения 79 8" xfId="2493"/>
    <cellStyle name="Текст предупреждения 8" xfId="2492"/>
    <cellStyle name="Текст предупреждения 8 2" xfId="2491"/>
    <cellStyle name="Текст предупреждения 8 2 2" xfId="2490"/>
    <cellStyle name="Текст предупреждения 8 2 3" xfId="2489"/>
    <cellStyle name="Текст предупреждения 8 2 4" xfId="2488"/>
    <cellStyle name="Текст предупреждения 8 2 5" xfId="2487"/>
    <cellStyle name="Текст предупреждения 8 2 6" xfId="2486"/>
    <cellStyle name="Текст предупреждения 8 3" xfId="2485"/>
    <cellStyle name="Текст предупреждения 8 4" xfId="2484"/>
    <cellStyle name="Текст предупреждения 8 5" xfId="2483"/>
    <cellStyle name="Текст предупреждения 8 6" xfId="2482"/>
    <cellStyle name="Текст предупреждения 8 7" xfId="2481"/>
    <cellStyle name="Текст предупреждения 8 8" xfId="2480"/>
    <cellStyle name="Текст предупреждения 80" xfId="2479"/>
    <cellStyle name="Текст предупреждения 80 2" xfId="2478"/>
    <cellStyle name="Текст предупреждения 80 2 2" xfId="2477"/>
    <cellStyle name="Текст предупреждения 80 2 3" xfId="2476"/>
    <cellStyle name="Текст предупреждения 80 2 4" xfId="2475"/>
    <cellStyle name="Текст предупреждения 80 2 5" xfId="2474"/>
    <cellStyle name="Текст предупреждения 80 2 6" xfId="2473"/>
    <cellStyle name="Текст предупреждения 80 3" xfId="2472"/>
    <cellStyle name="Текст предупреждения 80 4" xfId="2471"/>
    <cellStyle name="Текст предупреждения 80 5" xfId="2470"/>
    <cellStyle name="Текст предупреждения 80 6" xfId="2469"/>
    <cellStyle name="Текст предупреждения 80 7" xfId="2468"/>
    <cellStyle name="Текст предупреждения 80 8" xfId="2467"/>
    <cellStyle name="Текст предупреждения 81" xfId="2466"/>
    <cellStyle name="Текст предупреждения 81 2" xfId="2465"/>
    <cellStyle name="Текст предупреждения 81 2 2" xfId="2464"/>
    <cellStyle name="Текст предупреждения 81 2 3" xfId="2463"/>
    <cellStyle name="Текст предупреждения 81 2 4" xfId="2462"/>
    <cellStyle name="Текст предупреждения 81 2 5" xfId="2461"/>
    <cellStyle name="Текст предупреждения 81 2 6" xfId="2460"/>
    <cellStyle name="Текст предупреждения 81 3" xfId="2459"/>
    <cellStyle name="Текст предупреждения 81 4" xfId="2458"/>
    <cellStyle name="Текст предупреждения 81 5" xfId="2457"/>
    <cellStyle name="Текст предупреждения 81 6" xfId="2456"/>
    <cellStyle name="Текст предупреждения 81 7" xfId="2455"/>
    <cellStyle name="Текст предупреждения 81 8" xfId="2454"/>
    <cellStyle name="Текст предупреждения 82" xfId="2453"/>
    <cellStyle name="Текст предупреждения 82 2" xfId="2452"/>
    <cellStyle name="Текст предупреждения 82 2 2" xfId="2451"/>
    <cellStyle name="Текст предупреждения 82 2 3" xfId="2450"/>
    <cellStyle name="Текст предупреждения 82 2 4" xfId="2449"/>
    <cellStyle name="Текст предупреждения 82 2 5" xfId="2448"/>
    <cellStyle name="Текст предупреждения 82 2 6" xfId="2447"/>
    <cellStyle name="Текст предупреждения 82 3" xfId="2446"/>
    <cellStyle name="Текст предупреждения 82 4" xfId="2445"/>
    <cellStyle name="Текст предупреждения 82 5" xfId="2444"/>
    <cellStyle name="Текст предупреждения 82 6" xfId="2443"/>
    <cellStyle name="Текст предупреждения 82 7" xfId="2442"/>
    <cellStyle name="Текст предупреждения 82 8" xfId="2441"/>
    <cellStyle name="Текст предупреждения 83" xfId="2440"/>
    <cellStyle name="Текст предупреждения 83 2" xfId="2439"/>
    <cellStyle name="Текст предупреждения 83 2 2" xfId="2438"/>
    <cellStyle name="Текст предупреждения 83 2 3" xfId="2437"/>
    <cellStyle name="Текст предупреждения 83 2 4" xfId="2436"/>
    <cellStyle name="Текст предупреждения 83 2 5" xfId="2435"/>
    <cellStyle name="Текст предупреждения 83 2 6" xfId="2434"/>
    <cellStyle name="Текст предупреждения 83 3" xfId="2433"/>
    <cellStyle name="Текст предупреждения 83 4" xfId="2432"/>
    <cellStyle name="Текст предупреждения 83 5" xfId="2431"/>
    <cellStyle name="Текст предупреждения 83 6" xfId="2430"/>
    <cellStyle name="Текст предупреждения 83 7" xfId="2429"/>
    <cellStyle name="Текст предупреждения 83 8" xfId="2428"/>
    <cellStyle name="Текст предупреждения 84" xfId="2427"/>
    <cellStyle name="Текст предупреждения 84 2" xfId="2426"/>
    <cellStyle name="Текст предупреждения 84 2 2" xfId="2425"/>
    <cellStyle name="Текст предупреждения 84 2 3" xfId="2424"/>
    <cellStyle name="Текст предупреждения 84 2 4" xfId="2423"/>
    <cellStyle name="Текст предупреждения 84 2 5" xfId="2422"/>
    <cellStyle name="Текст предупреждения 84 2 6" xfId="2421"/>
    <cellStyle name="Текст предупреждения 84 3" xfId="2420"/>
    <cellStyle name="Текст предупреждения 84 4" xfId="2419"/>
    <cellStyle name="Текст предупреждения 84 5" xfId="2418"/>
    <cellStyle name="Текст предупреждения 84 6" xfId="2417"/>
    <cellStyle name="Текст предупреждения 84 7" xfId="2416"/>
    <cellStyle name="Текст предупреждения 84 8" xfId="2415"/>
    <cellStyle name="Текст предупреждения 85" xfId="2414"/>
    <cellStyle name="Текст предупреждения 85 2" xfId="2413"/>
    <cellStyle name="Текст предупреждения 85 2 2" xfId="2412"/>
    <cellStyle name="Текст предупреждения 85 2 3" xfId="2411"/>
    <cellStyle name="Текст предупреждения 85 2 4" xfId="2410"/>
    <cellStyle name="Текст предупреждения 85 2 5" xfId="2409"/>
    <cellStyle name="Текст предупреждения 85 2 6" xfId="2408"/>
    <cellStyle name="Текст предупреждения 85 3" xfId="2407"/>
    <cellStyle name="Текст предупреждения 85 4" xfId="2406"/>
    <cellStyle name="Текст предупреждения 85 5" xfId="2405"/>
    <cellStyle name="Текст предупреждения 85 6" xfId="2404"/>
    <cellStyle name="Текст предупреждения 85 7" xfId="2403"/>
    <cellStyle name="Текст предупреждения 85 8" xfId="2402"/>
    <cellStyle name="Текст предупреждения 86" xfId="2401"/>
    <cellStyle name="Текст предупреждения 86 2" xfId="2400"/>
    <cellStyle name="Текст предупреждения 86 2 2" xfId="2399"/>
    <cellStyle name="Текст предупреждения 86 2 3" xfId="2398"/>
    <cellStyle name="Текст предупреждения 86 2 4" xfId="2397"/>
    <cellStyle name="Текст предупреждения 86 2 5" xfId="2396"/>
    <cellStyle name="Текст предупреждения 86 2 6" xfId="2395"/>
    <cellStyle name="Текст предупреждения 86 3" xfId="2394"/>
    <cellStyle name="Текст предупреждения 86 4" xfId="2393"/>
    <cellStyle name="Текст предупреждения 86 5" xfId="2392"/>
    <cellStyle name="Текст предупреждения 86 6" xfId="2391"/>
    <cellStyle name="Текст предупреждения 86 7" xfId="2390"/>
    <cellStyle name="Текст предупреждения 86 8" xfId="2389"/>
    <cellStyle name="Текст предупреждения 87" xfId="2388"/>
    <cellStyle name="Текст предупреждения 87 2" xfId="2387"/>
    <cellStyle name="Текст предупреждения 87 2 2" xfId="2386"/>
    <cellStyle name="Текст предупреждения 87 2 3" xfId="2385"/>
    <cellStyle name="Текст предупреждения 87 2 4" xfId="2384"/>
    <cellStyle name="Текст предупреждения 87 2 5" xfId="2383"/>
    <cellStyle name="Текст предупреждения 87 2 6" xfId="2382"/>
    <cellStyle name="Текст предупреждения 87 3" xfId="2381"/>
    <cellStyle name="Текст предупреждения 87 4" xfId="2380"/>
    <cellStyle name="Текст предупреждения 87 5" xfId="2379"/>
    <cellStyle name="Текст предупреждения 87 6" xfId="2378"/>
    <cellStyle name="Текст предупреждения 87 7" xfId="2377"/>
    <cellStyle name="Текст предупреждения 87 8" xfId="2376"/>
    <cellStyle name="Текст предупреждения 88" xfId="2375"/>
    <cellStyle name="Текст предупреждения 88 2" xfId="2374"/>
    <cellStyle name="Текст предупреждения 88 2 2" xfId="2373"/>
    <cellStyle name="Текст предупреждения 88 2 3" xfId="2372"/>
    <cellStyle name="Текст предупреждения 88 2 4" xfId="2371"/>
    <cellStyle name="Текст предупреждения 88 2 5" xfId="2370"/>
    <cellStyle name="Текст предупреждения 88 2 6" xfId="2369"/>
    <cellStyle name="Текст предупреждения 88 3" xfId="2368"/>
    <cellStyle name="Текст предупреждения 88 4" xfId="2367"/>
    <cellStyle name="Текст предупреждения 88 5" xfId="2366"/>
    <cellStyle name="Текст предупреждения 88 6" xfId="2365"/>
    <cellStyle name="Текст предупреждения 88 7" xfId="2364"/>
    <cellStyle name="Текст предупреждения 88 8" xfId="2363"/>
    <cellStyle name="Текст предупреждения 89" xfId="2362"/>
    <cellStyle name="Текст предупреждения 89 2" xfId="2361"/>
    <cellStyle name="Текст предупреждения 89 2 2" xfId="2360"/>
    <cellStyle name="Текст предупреждения 89 2 3" xfId="2359"/>
    <cellStyle name="Текст предупреждения 89 2 4" xfId="2358"/>
    <cellStyle name="Текст предупреждения 89 2 5" xfId="2357"/>
    <cellStyle name="Текст предупреждения 89 2 6" xfId="2356"/>
    <cellStyle name="Текст предупреждения 89 3" xfId="2355"/>
    <cellStyle name="Текст предупреждения 89 4" xfId="2354"/>
    <cellStyle name="Текст предупреждения 89 5" xfId="2353"/>
    <cellStyle name="Текст предупреждения 89 6" xfId="2352"/>
    <cellStyle name="Текст предупреждения 89 7" xfId="2351"/>
    <cellStyle name="Текст предупреждения 89 8" xfId="2350"/>
    <cellStyle name="Текст предупреждения 9" xfId="2349"/>
    <cellStyle name="Текст предупреждения 9 2" xfId="2348"/>
    <cellStyle name="Текст предупреждения 9 2 2" xfId="2347"/>
    <cellStyle name="Текст предупреждения 9 2 3" xfId="2346"/>
    <cellStyle name="Текст предупреждения 9 2 4" xfId="2345"/>
    <cellStyle name="Текст предупреждения 9 2 5" xfId="2344"/>
    <cellStyle name="Текст предупреждения 9 2 6" xfId="2343"/>
    <cellStyle name="Текст предупреждения 9 3" xfId="2342"/>
    <cellStyle name="Текст предупреждения 9 4" xfId="2341"/>
    <cellStyle name="Текст предупреждения 9 5" xfId="2340"/>
    <cellStyle name="Текст предупреждения 9 6" xfId="2339"/>
    <cellStyle name="Текст предупреждения 9 7" xfId="2338"/>
    <cellStyle name="Текст предупреждения 9 8" xfId="2337"/>
    <cellStyle name="Текст предупреждения 90" xfId="2336"/>
    <cellStyle name="Текст предупреждения 90 2" xfId="2335"/>
    <cellStyle name="Текст предупреждения 90 2 2" xfId="2334"/>
    <cellStyle name="Текст предупреждения 90 2 3" xfId="2333"/>
    <cellStyle name="Текст предупреждения 90 2 4" xfId="2332"/>
    <cellStyle name="Текст предупреждения 90 2 5" xfId="2331"/>
    <cellStyle name="Текст предупреждения 90 2 6" xfId="2330"/>
    <cellStyle name="Текст предупреждения 90 3" xfId="2329"/>
    <cellStyle name="Текст предупреждения 90 4" xfId="2328"/>
    <cellStyle name="Текст предупреждения 90 5" xfId="2327"/>
    <cellStyle name="Текст предупреждения 90 6" xfId="2326"/>
    <cellStyle name="Текст предупреждения 90 7" xfId="2325"/>
    <cellStyle name="Текст предупреждения 90 8" xfId="2324"/>
    <cellStyle name="Текст предупреждения 91" xfId="2323"/>
    <cellStyle name="Текст предупреждения 91 2" xfId="2322"/>
    <cellStyle name="Текст предупреждения 91 2 2" xfId="2321"/>
    <cellStyle name="Текст предупреждения 91 2 3" xfId="2320"/>
    <cellStyle name="Текст предупреждения 91 2 4" xfId="2319"/>
    <cellStyle name="Текст предупреждения 91 2 5" xfId="2318"/>
    <cellStyle name="Текст предупреждения 91 2 6" xfId="2317"/>
    <cellStyle name="Текст предупреждения 91 3" xfId="2316"/>
    <cellStyle name="Текст предупреждения 91 4" xfId="2315"/>
    <cellStyle name="Текст предупреждения 91 5" xfId="2314"/>
    <cellStyle name="Текст предупреждения 91 6" xfId="2313"/>
    <cellStyle name="Текст предупреждения 91 7" xfId="2312"/>
    <cellStyle name="Текст предупреждения 91 8" xfId="2311"/>
    <cellStyle name="Текст предупреждения 92" xfId="2310"/>
    <cellStyle name="Текст предупреждения 92 2" xfId="2309"/>
    <cellStyle name="Текст предупреждения 92 2 2" xfId="2308"/>
    <cellStyle name="Текст предупреждения 92 2 3" xfId="2307"/>
    <cellStyle name="Текст предупреждения 92 2 4" xfId="2306"/>
    <cellStyle name="Текст предупреждения 92 2 5" xfId="2305"/>
    <cellStyle name="Текст предупреждения 92 2 6" xfId="2304"/>
    <cellStyle name="Текст предупреждения 92 3" xfId="2303"/>
    <cellStyle name="Текст предупреждения 92 4" xfId="2302"/>
    <cellStyle name="Текст предупреждения 92 5" xfId="2301"/>
    <cellStyle name="Текст предупреждения 92 6" xfId="2300"/>
    <cellStyle name="Текст предупреждения 92 7" xfId="2299"/>
    <cellStyle name="Текст предупреждения 92 8" xfId="2298"/>
    <cellStyle name="Текст предупреждения 93" xfId="2297"/>
    <cellStyle name="Текст предупреждения 93 2" xfId="2296"/>
    <cellStyle name="Текст предупреждения 93 2 2" xfId="2295"/>
    <cellStyle name="Текст предупреждения 93 2 3" xfId="2294"/>
    <cellStyle name="Текст предупреждения 93 2 4" xfId="2293"/>
    <cellStyle name="Текст предупреждения 93 2 5" xfId="2292"/>
    <cellStyle name="Текст предупреждения 93 2 6" xfId="2291"/>
    <cellStyle name="Текст предупреждения 93 3" xfId="2290"/>
    <cellStyle name="Текст предупреждения 93 4" xfId="2289"/>
    <cellStyle name="Текст предупреждения 93 5" xfId="2288"/>
    <cellStyle name="Текст предупреждения 93 6" xfId="2287"/>
    <cellStyle name="Текст предупреждения 93 7" xfId="2286"/>
    <cellStyle name="Текст предупреждения 93 8" xfId="2285"/>
    <cellStyle name="Текст предупреждения 94" xfId="2284"/>
    <cellStyle name="Текст предупреждения 94 2" xfId="2283"/>
    <cellStyle name="Текст предупреждения 94 2 2" xfId="2282"/>
    <cellStyle name="Текст предупреждения 94 2 3" xfId="2281"/>
    <cellStyle name="Текст предупреждения 94 2 4" xfId="2280"/>
    <cellStyle name="Текст предупреждения 94 2 5" xfId="2279"/>
    <cellStyle name="Текст предупреждения 94 2 6" xfId="2278"/>
    <cellStyle name="Текст предупреждения 94 3" xfId="2277"/>
    <cellStyle name="Текст предупреждения 94 4" xfId="2276"/>
    <cellStyle name="Текст предупреждения 94 5" xfId="2275"/>
    <cellStyle name="Текст предупреждения 94 6" xfId="2274"/>
    <cellStyle name="Текст предупреждения 94 7" xfId="2273"/>
    <cellStyle name="Текст предупреждения 94 8" xfId="2272"/>
    <cellStyle name="Текст предупреждения 95" xfId="2271"/>
    <cellStyle name="Текст предупреждения 95 2" xfId="2270"/>
    <cellStyle name="Текст предупреждения 95 2 2" xfId="2269"/>
    <cellStyle name="Текст предупреждения 95 2 3" xfId="2268"/>
    <cellStyle name="Текст предупреждения 95 2 4" xfId="2267"/>
    <cellStyle name="Текст предупреждения 95 2 5" xfId="2266"/>
    <cellStyle name="Текст предупреждения 95 2 6" xfId="2265"/>
    <cellStyle name="Текст предупреждения 95 3" xfId="2264"/>
    <cellStyle name="Текст предупреждения 95 4" xfId="2263"/>
    <cellStyle name="Текст предупреждения 95 5" xfId="2262"/>
    <cellStyle name="Текст предупреждения 95 6" xfId="2261"/>
    <cellStyle name="Текст предупреждения 95 7" xfId="2260"/>
    <cellStyle name="Текст предупреждения 95 8" xfId="2259"/>
    <cellStyle name="Текст предупреждения 96" xfId="2258"/>
    <cellStyle name="Текст предупреждения 96 2" xfId="2257"/>
    <cellStyle name="Текст предупреждения 96 2 2" xfId="2256"/>
    <cellStyle name="Текст предупреждения 96 2 3" xfId="2255"/>
    <cellStyle name="Текст предупреждения 96 2 4" xfId="2254"/>
    <cellStyle name="Текст предупреждения 96 2 5" xfId="2253"/>
    <cellStyle name="Текст предупреждения 96 2 6" xfId="2252"/>
    <cellStyle name="Текст предупреждения 96 3" xfId="2251"/>
    <cellStyle name="Текст предупреждения 96 4" xfId="2250"/>
    <cellStyle name="Текст предупреждения 96 5" xfId="2249"/>
    <cellStyle name="Текст предупреждения 96 6" xfId="2248"/>
    <cellStyle name="Текст предупреждения 96 7" xfId="2247"/>
    <cellStyle name="Текст предупреждения 96 8" xfId="2246"/>
    <cellStyle name="Текст предупреждения 97" xfId="2245"/>
    <cellStyle name="Текст предупреждения 97 2" xfId="2244"/>
    <cellStyle name="Текст предупреждения 97 2 2" xfId="2243"/>
    <cellStyle name="Текст предупреждения 97 2 3" xfId="2242"/>
    <cellStyle name="Текст предупреждения 97 2 4" xfId="2241"/>
    <cellStyle name="Текст предупреждения 97 2 5" xfId="2240"/>
    <cellStyle name="Текст предупреждения 97 2 6" xfId="2239"/>
    <cellStyle name="Текст предупреждения 97 3" xfId="2238"/>
    <cellStyle name="Текст предупреждения 97 4" xfId="2237"/>
    <cellStyle name="Текст предупреждения 97 5" xfId="2236"/>
    <cellStyle name="Текст предупреждения 97 6" xfId="2235"/>
    <cellStyle name="Текст предупреждения 97 7" xfId="2234"/>
    <cellStyle name="Текст предупреждения 97 8" xfId="2233"/>
    <cellStyle name="Текст предупреждения 98" xfId="2232"/>
    <cellStyle name="Текст предупреждения 98 2" xfId="2231"/>
    <cellStyle name="Текст предупреждения 98 2 2" xfId="2230"/>
    <cellStyle name="Текст предупреждения 98 2 3" xfId="2229"/>
    <cellStyle name="Текст предупреждения 98 2 4" xfId="2228"/>
    <cellStyle name="Текст предупреждения 98 2 5" xfId="2227"/>
    <cellStyle name="Текст предупреждения 98 2 6" xfId="2226"/>
    <cellStyle name="Текст предупреждения 98 3" xfId="2225"/>
    <cellStyle name="Текст предупреждения 98 4" xfId="2224"/>
    <cellStyle name="Текст предупреждения 98 5" xfId="2223"/>
    <cellStyle name="Текст предупреждения 98 6" xfId="2222"/>
    <cellStyle name="Текст предупреждения 98 7" xfId="2221"/>
    <cellStyle name="Текст предупреждения 98 8" xfId="2220"/>
    <cellStyle name="Текст предупреждения 99" xfId="2219"/>
    <cellStyle name="Текст предупреждения 99 2" xfId="2218"/>
    <cellStyle name="Текст предупреждения 99 2 2" xfId="2217"/>
    <cellStyle name="Текст предупреждения 99 2 3" xfId="2216"/>
    <cellStyle name="Текст предупреждения 99 2 4" xfId="2215"/>
    <cellStyle name="Текст предупреждения 99 2 5" xfId="2214"/>
    <cellStyle name="Текст предупреждения 99 2 6" xfId="2213"/>
    <cellStyle name="Текст предупреждения 99 3" xfId="2212"/>
    <cellStyle name="Текст предупреждения 99 4" xfId="2211"/>
    <cellStyle name="Текст предупреждения 99 5" xfId="2210"/>
    <cellStyle name="Текст предупреждения 99 6" xfId="2209"/>
    <cellStyle name="Текст предупреждения 99 7" xfId="2208"/>
    <cellStyle name="Текст предупреждения 99 8" xfId="2207"/>
    <cellStyle name="Финансовый 2" xfId="10"/>
    <cellStyle name="Финансовый 2 2" xfId="2205"/>
    <cellStyle name="Финансовый 2 3" xfId="2206"/>
    <cellStyle name="Финансовый 3" xfId="2204"/>
    <cellStyle name="Финансовый 3 2" xfId="2203"/>
    <cellStyle name="Финансовый 4" xfId="2202"/>
    <cellStyle name="Финансовый 4 2" xfId="2201"/>
    <cellStyle name="Финансовый 5" xfId="2200"/>
    <cellStyle name="Финансовый 5 2" xfId="2199"/>
    <cellStyle name="Финансовый 6" xfId="2198"/>
    <cellStyle name="Финансовый 6 2" xfId="2197"/>
    <cellStyle name="Хороший 10" xfId="2196"/>
    <cellStyle name="Хороший 10 2" xfId="2195"/>
    <cellStyle name="Хороший 10 2 2" xfId="2194"/>
    <cellStyle name="Хороший 10 2 3" xfId="2193"/>
    <cellStyle name="Хороший 10 2 4" xfId="2192"/>
    <cellStyle name="Хороший 10 2 5" xfId="2191"/>
    <cellStyle name="Хороший 10 2 6" xfId="2190"/>
    <cellStyle name="Хороший 10 3" xfId="2189"/>
    <cellStyle name="Хороший 10 4" xfId="2188"/>
    <cellStyle name="Хороший 10 5" xfId="2187"/>
    <cellStyle name="Хороший 10 6" xfId="2186"/>
    <cellStyle name="Хороший 10 7" xfId="2185"/>
    <cellStyle name="Хороший 10 8" xfId="2184"/>
    <cellStyle name="Хороший 100" xfId="2183"/>
    <cellStyle name="Хороший 100 2" xfId="2182"/>
    <cellStyle name="Хороший 100 2 2" xfId="2181"/>
    <cellStyle name="Хороший 100 2 3" xfId="2180"/>
    <cellStyle name="Хороший 100 2 4" xfId="2179"/>
    <cellStyle name="Хороший 100 2 5" xfId="2178"/>
    <cellStyle name="Хороший 100 2 6" xfId="2177"/>
    <cellStyle name="Хороший 100 3" xfId="2176"/>
    <cellStyle name="Хороший 100 4" xfId="2175"/>
    <cellStyle name="Хороший 100 5" xfId="2174"/>
    <cellStyle name="Хороший 100 6" xfId="2173"/>
    <cellStyle name="Хороший 100 7" xfId="2172"/>
    <cellStyle name="Хороший 100 8" xfId="2171"/>
    <cellStyle name="Хороший 101" xfId="2170"/>
    <cellStyle name="Хороший 101 2" xfId="2169"/>
    <cellStyle name="Хороший 101 2 2" xfId="2168"/>
    <cellStyle name="Хороший 101 2 3" xfId="2167"/>
    <cellStyle name="Хороший 101 2 4" xfId="2166"/>
    <cellStyle name="Хороший 101 2 5" xfId="2165"/>
    <cellStyle name="Хороший 101 2 6" xfId="2164"/>
    <cellStyle name="Хороший 101 3" xfId="2163"/>
    <cellStyle name="Хороший 101 4" xfId="2162"/>
    <cellStyle name="Хороший 101 5" xfId="2161"/>
    <cellStyle name="Хороший 101 6" xfId="2160"/>
    <cellStyle name="Хороший 101 7" xfId="2159"/>
    <cellStyle name="Хороший 101 8" xfId="2158"/>
    <cellStyle name="Хороший 102" xfId="2157"/>
    <cellStyle name="Хороший 102 2" xfId="2156"/>
    <cellStyle name="Хороший 102 2 2" xfId="2155"/>
    <cellStyle name="Хороший 102 2 3" xfId="2154"/>
    <cellStyle name="Хороший 102 2 4" xfId="2153"/>
    <cellStyle name="Хороший 102 2 5" xfId="2152"/>
    <cellStyle name="Хороший 102 2 6" xfId="2151"/>
    <cellStyle name="Хороший 102 3" xfId="2150"/>
    <cellStyle name="Хороший 102 4" xfId="2149"/>
    <cellStyle name="Хороший 102 5" xfId="2148"/>
    <cellStyle name="Хороший 102 6" xfId="2147"/>
    <cellStyle name="Хороший 102 7" xfId="2146"/>
    <cellStyle name="Хороший 102 8" xfId="2145"/>
    <cellStyle name="Хороший 103" xfId="2144"/>
    <cellStyle name="Хороший 103 2" xfId="2143"/>
    <cellStyle name="Хороший 103 2 2" xfId="2142"/>
    <cellStyle name="Хороший 103 2 3" xfId="2141"/>
    <cellStyle name="Хороший 103 2 4" xfId="2140"/>
    <cellStyle name="Хороший 103 2 5" xfId="2139"/>
    <cellStyle name="Хороший 103 2 6" xfId="2138"/>
    <cellStyle name="Хороший 103 3" xfId="2137"/>
    <cellStyle name="Хороший 103 4" xfId="2136"/>
    <cellStyle name="Хороший 103 5" xfId="2135"/>
    <cellStyle name="Хороший 103 6" xfId="2134"/>
    <cellStyle name="Хороший 103 7" xfId="2133"/>
    <cellStyle name="Хороший 103 8" xfId="2132"/>
    <cellStyle name="Хороший 104" xfId="2131"/>
    <cellStyle name="Хороший 104 2" xfId="2130"/>
    <cellStyle name="Хороший 104 2 2" xfId="2129"/>
    <cellStyle name="Хороший 104 2 3" xfId="2128"/>
    <cellStyle name="Хороший 104 2 4" xfId="2127"/>
    <cellStyle name="Хороший 104 2 5" xfId="2126"/>
    <cellStyle name="Хороший 104 2 6" xfId="2125"/>
    <cellStyle name="Хороший 104 3" xfId="2124"/>
    <cellStyle name="Хороший 104 4" xfId="2123"/>
    <cellStyle name="Хороший 104 5" xfId="2122"/>
    <cellStyle name="Хороший 104 6" xfId="2121"/>
    <cellStyle name="Хороший 104 7" xfId="2120"/>
    <cellStyle name="Хороший 104 8" xfId="2119"/>
    <cellStyle name="Хороший 105" xfId="2118"/>
    <cellStyle name="Хороший 105 2" xfId="2117"/>
    <cellStyle name="Хороший 105 2 2" xfId="2116"/>
    <cellStyle name="Хороший 105 2 3" xfId="2115"/>
    <cellStyle name="Хороший 105 2 4" xfId="2114"/>
    <cellStyle name="Хороший 105 2 5" xfId="2113"/>
    <cellStyle name="Хороший 105 2 6" xfId="2112"/>
    <cellStyle name="Хороший 105 3" xfId="2111"/>
    <cellStyle name="Хороший 105 4" xfId="2110"/>
    <cellStyle name="Хороший 105 5" xfId="2109"/>
    <cellStyle name="Хороший 105 6" xfId="2108"/>
    <cellStyle name="Хороший 105 7" xfId="2107"/>
    <cellStyle name="Хороший 105 8" xfId="2106"/>
    <cellStyle name="Хороший 106" xfId="2105"/>
    <cellStyle name="Хороший 106 2" xfId="2104"/>
    <cellStyle name="Хороший 106 2 2" xfId="2103"/>
    <cellStyle name="Хороший 106 2 3" xfId="2102"/>
    <cellStyle name="Хороший 106 2 4" xfId="2101"/>
    <cellStyle name="Хороший 106 2 5" xfId="2100"/>
    <cellStyle name="Хороший 106 2 6" xfId="2099"/>
    <cellStyle name="Хороший 106 3" xfId="2098"/>
    <cellStyle name="Хороший 106 4" xfId="2097"/>
    <cellStyle name="Хороший 106 5" xfId="2096"/>
    <cellStyle name="Хороший 106 6" xfId="2095"/>
    <cellStyle name="Хороший 106 7" xfId="2094"/>
    <cellStyle name="Хороший 106 8" xfId="2093"/>
    <cellStyle name="Хороший 107" xfId="2092"/>
    <cellStyle name="Хороший 107 2" xfId="2091"/>
    <cellStyle name="Хороший 107 2 2" xfId="2090"/>
    <cellStyle name="Хороший 107 2 3" xfId="2089"/>
    <cellStyle name="Хороший 107 2 4" xfId="2088"/>
    <cellStyle name="Хороший 107 2 5" xfId="2087"/>
    <cellStyle name="Хороший 107 2 6" xfId="2086"/>
    <cellStyle name="Хороший 107 3" xfId="2085"/>
    <cellStyle name="Хороший 107 4" xfId="2084"/>
    <cellStyle name="Хороший 107 5" xfId="2083"/>
    <cellStyle name="Хороший 107 6" xfId="2082"/>
    <cellStyle name="Хороший 107 7" xfId="2081"/>
    <cellStyle name="Хороший 107 8" xfId="2080"/>
    <cellStyle name="Хороший 108" xfId="2079"/>
    <cellStyle name="Хороший 108 2" xfId="2078"/>
    <cellStyle name="Хороший 108 2 2" xfId="2077"/>
    <cellStyle name="Хороший 108 2 3" xfId="2076"/>
    <cellStyle name="Хороший 108 2 4" xfId="2075"/>
    <cellStyle name="Хороший 108 2 5" xfId="2074"/>
    <cellStyle name="Хороший 108 2 6" xfId="2073"/>
    <cellStyle name="Хороший 108 3" xfId="2072"/>
    <cellStyle name="Хороший 108 4" xfId="2071"/>
    <cellStyle name="Хороший 108 5" xfId="2070"/>
    <cellStyle name="Хороший 108 6" xfId="2069"/>
    <cellStyle name="Хороший 108 7" xfId="2068"/>
    <cellStyle name="Хороший 108 8" xfId="2067"/>
    <cellStyle name="Хороший 109" xfId="2066"/>
    <cellStyle name="Хороший 109 2" xfId="2065"/>
    <cellStyle name="Хороший 109 2 2" xfId="2064"/>
    <cellStyle name="Хороший 109 2 3" xfId="2063"/>
    <cellStyle name="Хороший 109 2 4" xfId="2062"/>
    <cellStyle name="Хороший 109 2 5" xfId="2061"/>
    <cellStyle name="Хороший 109 2 6" xfId="2060"/>
    <cellStyle name="Хороший 109 3" xfId="2059"/>
    <cellStyle name="Хороший 109 4" xfId="2058"/>
    <cellStyle name="Хороший 109 5" xfId="2057"/>
    <cellStyle name="Хороший 109 6" xfId="2056"/>
    <cellStyle name="Хороший 109 7" xfId="2055"/>
    <cellStyle name="Хороший 109 8" xfId="2054"/>
    <cellStyle name="Хороший 11" xfId="2053"/>
    <cellStyle name="Хороший 11 2" xfId="2052"/>
    <cellStyle name="Хороший 11 2 2" xfId="2051"/>
    <cellStyle name="Хороший 11 2 3" xfId="2050"/>
    <cellStyle name="Хороший 11 2 4" xfId="2049"/>
    <cellStyle name="Хороший 11 2 5" xfId="2048"/>
    <cellStyle name="Хороший 11 2 6" xfId="2047"/>
    <cellStyle name="Хороший 11 3" xfId="2046"/>
    <cellStyle name="Хороший 11 4" xfId="2045"/>
    <cellStyle name="Хороший 11 5" xfId="2044"/>
    <cellStyle name="Хороший 11 6" xfId="2043"/>
    <cellStyle name="Хороший 11 7" xfId="2042"/>
    <cellStyle name="Хороший 11 8" xfId="2041"/>
    <cellStyle name="Хороший 110" xfId="2040"/>
    <cellStyle name="Хороший 110 2" xfId="2039"/>
    <cellStyle name="Хороший 110 2 2" xfId="2038"/>
    <cellStyle name="Хороший 110 2 3" xfId="2037"/>
    <cellStyle name="Хороший 110 2 4" xfId="2036"/>
    <cellStyle name="Хороший 110 2 5" xfId="2035"/>
    <cellStyle name="Хороший 110 2 6" xfId="2034"/>
    <cellStyle name="Хороший 110 3" xfId="2033"/>
    <cellStyle name="Хороший 110 4" xfId="2032"/>
    <cellStyle name="Хороший 110 5" xfId="2031"/>
    <cellStyle name="Хороший 110 6" xfId="2030"/>
    <cellStyle name="Хороший 110 7" xfId="2029"/>
    <cellStyle name="Хороший 110 8" xfId="2028"/>
    <cellStyle name="Хороший 111" xfId="2027"/>
    <cellStyle name="Хороший 111 2" xfId="2026"/>
    <cellStyle name="Хороший 111 2 2" xfId="2025"/>
    <cellStyle name="Хороший 111 2 3" xfId="2024"/>
    <cellStyle name="Хороший 111 2 4" xfId="2023"/>
    <cellStyle name="Хороший 111 2 5" xfId="2022"/>
    <cellStyle name="Хороший 111 2 6" xfId="2021"/>
    <cellStyle name="Хороший 111 3" xfId="2020"/>
    <cellStyle name="Хороший 111 4" xfId="2019"/>
    <cellStyle name="Хороший 111 5" xfId="2018"/>
    <cellStyle name="Хороший 111 6" xfId="2017"/>
    <cellStyle name="Хороший 111 7" xfId="2016"/>
    <cellStyle name="Хороший 111 8" xfId="2015"/>
    <cellStyle name="Хороший 112" xfId="2014"/>
    <cellStyle name="Хороший 112 2" xfId="2013"/>
    <cellStyle name="Хороший 112 2 2" xfId="2012"/>
    <cellStyle name="Хороший 112 2 3" xfId="2011"/>
    <cellStyle name="Хороший 112 2 4" xfId="2010"/>
    <cellStyle name="Хороший 112 2 5" xfId="2009"/>
    <cellStyle name="Хороший 112 2 6" xfId="2008"/>
    <cellStyle name="Хороший 112 3" xfId="2007"/>
    <cellStyle name="Хороший 112 4" xfId="2006"/>
    <cellStyle name="Хороший 112 5" xfId="2005"/>
    <cellStyle name="Хороший 112 6" xfId="2004"/>
    <cellStyle name="Хороший 112 7" xfId="2003"/>
    <cellStyle name="Хороший 112 8" xfId="2002"/>
    <cellStyle name="Хороший 113" xfId="2001"/>
    <cellStyle name="Хороший 113 2" xfId="2000"/>
    <cellStyle name="Хороший 113 2 2" xfId="1999"/>
    <cellStyle name="Хороший 113 2 3" xfId="1998"/>
    <cellStyle name="Хороший 113 2 4" xfId="1997"/>
    <cellStyle name="Хороший 113 2 5" xfId="1996"/>
    <cellStyle name="Хороший 113 2 6" xfId="1995"/>
    <cellStyle name="Хороший 113 3" xfId="1994"/>
    <cellStyle name="Хороший 113 4" xfId="1993"/>
    <cellStyle name="Хороший 113 5" xfId="1992"/>
    <cellStyle name="Хороший 113 6" xfId="1991"/>
    <cellStyle name="Хороший 113 7" xfId="1990"/>
    <cellStyle name="Хороший 113 8" xfId="1989"/>
    <cellStyle name="Хороший 114" xfId="1988"/>
    <cellStyle name="Хороший 114 2" xfId="1987"/>
    <cellStyle name="Хороший 114 2 2" xfId="1986"/>
    <cellStyle name="Хороший 114 2 3" xfId="1985"/>
    <cellStyle name="Хороший 114 2 4" xfId="1984"/>
    <cellStyle name="Хороший 114 2 5" xfId="1983"/>
    <cellStyle name="Хороший 114 2 6" xfId="1982"/>
    <cellStyle name="Хороший 114 3" xfId="1981"/>
    <cellStyle name="Хороший 114 4" xfId="1980"/>
    <cellStyle name="Хороший 114 5" xfId="1979"/>
    <cellStyle name="Хороший 114 6" xfId="1978"/>
    <cellStyle name="Хороший 114 7" xfId="1977"/>
    <cellStyle name="Хороший 114 8" xfId="1976"/>
    <cellStyle name="Хороший 115" xfId="1975"/>
    <cellStyle name="Хороший 115 2" xfId="1974"/>
    <cellStyle name="Хороший 115 2 2" xfId="1973"/>
    <cellStyle name="Хороший 115 2 3" xfId="1972"/>
    <cellStyle name="Хороший 115 2 4" xfId="1971"/>
    <cellStyle name="Хороший 115 2 5" xfId="1970"/>
    <cellStyle name="Хороший 115 2 6" xfId="1969"/>
    <cellStyle name="Хороший 115 3" xfId="1968"/>
    <cellStyle name="Хороший 115 4" xfId="1967"/>
    <cellStyle name="Хороший 115 5" xfId="1966"/>
    <cellStyle name="Хороший 115 6" xfId="1965"/>
    <cellStyle name="Хороший 115 7" xfId="1964"/>
    <cellStyle name="Хороший 115 8" xfId="1963"/>
    <cellStyle name="Хороший 116" xfId="1962"/>
    <cellStyle name="Хороший 116 2" xfId="1961"/>
    <cellStyle name="Хороший 116 2 2" xfId="1960"/>
    <cellStyle name="Хороший 116 2 3" xfId="1959"/>
    <cellStyle name="Хороший 116 2 4" xfId="1958"/>
    <cellStyle name="Хороший 116 2 5" xfId="1957"/>
    <cellStyle name="Хороший 116 2 6" xfId="1956"/>
    <cellStyle name="Хороший 116 3" xfId="1955"/>
    <cellStyle name="Хороший 116 4" xfId="1954"/>
    <cellStyle name="Хороший 116 5" xfId="1953"/>
    <cellStyle name="Хороший 116 6" xfId="1952"/>
    <cellStyle name="Хороший 116 7" xfId="1951"/>
    <cellStyle name="Хороший 116 8" xfId="1950"/>
    <cellStyle name="Хороший 117" xfId="1949"/>
    <cellStyle name="Хороший 117 2" xfId="1948"/>
    <cellStyle name="Хороший 117 2 2" xfId="1947"/>
    <cellStyle name="Хороший 117 2 3" xfId="1946"/>
    <cellStyle name="Хороший 117 2 4" xfId="1945"/>
    <cellStyle name="Хороший 117 2 5" xfId="1944"/>
    <cellStyle name="Хороший 117 2 6" xfId="1943"/>
    <cellStyle name="Хороший 117 3" xfId="1942"/>
    <cellStyle name="Хороший 117 4" xfId="1941"/>
    <cellStyle name="Хороший 117 5" xfId="1940"/>
    <cellStyle name="Хороший 117 6" xfId="1939"/>
    <cellStyle name="Хороший 117 7" xfId="1938"/>
    <cellStyle name="Хороший 117 8" xfId="1937"/>
    <cellStyle name="Хороший 118" xfId="1936"/>
    <cellStyle name="Хороший 118 2" xfId="1935"/>
    <cellStyle name="Хороший 118 2 2" xfId="1934"/>
    <cellStyle name="Хороший 118 2 3" xfId="1933"/>
    <cellStyle name="Хороший 118 2 4" xfId="1932"/>
    <cellStyle name="Хороший 118 2 5" xfId="1931"/>
    <cellStyle name="Хороший 118 2 6" xfId="1930"/>
    <cellStyle name="Хороший 118 3" xfId="1929"/>
    <cellStyle name="Хороший 118 4" xfId="1928"/>
    <cellStyle name="Хороший 118 5" xfId="1927"/>
    <cellStyle name="Хороший 118 6" xfId="1926"/>
    <cellStyle name="Хороший 118 7" xfId="1925"/>
    <cellStyle name="Хороший 118 8" xfId="1924"/>
    <cellStyle name="Хороший 119" xfId="1923"/>
    <cellStyle name="Хороший 119 2" xfId="1922"/>
    <cellStyle name="Хороший 119 2 2" xfId="1921"/>
    <cellStyle name="Хороший 119 2 3" xfId="1920"/>
    <cellStyle name="Хороший 119 2 4" xfId="1919"/>
    <cellStyle name="Хороший 119 2 5" xfId="1918"/>
    <cellStyle name="Хороший 119 2 6" xfId="1917"/>
    <cellStyle name="Хороший 119 3" xfId="1916"/>
    <cellStyle name="Хороший 119 4" xfId="1915"/>
    <cellStyle name="Хороший 119 5" xfId="1914"/>
    <cellStyle name="Хороший 119 6" xfId="1913"/>
    <cellStyle name="Хороший 119 7" xfId="1912"/>
    <cellStyle name="Хороший 119 8" xfId="1911"/>
    <cellStyle name="Хороший 12" xfId="1910"/>
    <cellStyle name="Хороший 12 2" xfId="1909"/>
    <cellStyle name="Хороший 12 2 2" xfId="1908"/>
    <cellStyle name="Хороший 12 2 3" xfId="1907"/>
    <cellStyle name="Хороший 12 2 4" xfId="1906"/>
    <cellStyle name="Хороший 12 2 5" xfId="1905"/>
    <cellStyle name="Хороший 12 2 6" xfId="1904"/>
    <cellStyle name="Хороший 12 3" xfId="1903"/>
    <cellStyle name="Хороший 12 4" xfId="1902"/>
    <cellStyle name="Хороший 12 5" xfId="1901"/>
    <cellStyle name="Хороший 12 6" xfId="1900"/>
    <cellStyle name="Хороший 12 7" xfId="1899"/>
    <cellStyle name="Хороший 12 8" xfId="1898"/>
    <cellStyle name="Хороший 120" xfId="1897"/>
    <cellStyle name="Хороший 120 2" xfId="1896"/>
    <cellStyle name="Хороший 120 2 2" xfId="1895"/>
    <cellStyle name="Хороший 120 2 3" xfId="1894"/>
    <cellStyle name="Хороший 120 2 4" xfId="1893"/>
    <cellStyle name="Хороший 120 2 5" xfId="1892"/>
    <cellStyle name="Хороший 120 2 6" xfId="1891"/>
    <cellStyle name="Хороший 120 3" xfId="1890"/>
    <cellStyle name="Хороший 120 4" xfId="1889"/>
    <cellStyle name="Хороший 120 5" xfId="1888"/>
    <cellStyle name="Хороший 120 6" xfId="1887"/>
    <cellStyle name="Хороший 120 7" xfId="1886"/>
    <cellStyle name="Хороший 120 8" xfId="1885"/>
    <cellStyle name="Хороший 121" xfId="1884"/>
    <cellStyle name="Хороший 121 2" xfId="1883"/>
    <cellStyle name="Хороший 121 2 2" xfId="1882"/>
    <cellStyle name="Хороший 121 2 3" xfId="1881"/>
    <cellStyle name="Хороший 121 2 4" xfId="1880"/>
    <cellStyle name="Хороший 121 2 5" xfId="1879"/>
    <cellStyle name="Хороший 121 2 6" xfId="1878"/>
    <cellStyle name="Хороший 121 3" xfId="1877"/>
    <cellStyle name="Хороший 121 4" xfId="1876"/>
    <cellStyle name="Хороший 121 5" xfId="1875"/>
    <cellStyle name="Хороший 121 6" xfId="1874"/>
    <cellStyle name="Хороший 121 7" xfId="1873"/>
    <cellStyle name="Хороший 121 8" xfId="1872"/>
    <cellStyle name="Хороший 122" xfId="1871"/>
    <cellStyle name="Хороший 122 2" xfId="1870"/>
    <cellStyle name="Хороший 122 2 2" xfId="1869"/>
    <cellStyle name="Хороший 122 2 3" xfId="1868"/>
    <cellStyle name="Хороший 122 2 4" xfId="1867"/>
    <cellStyle name="Хороший 122 2 5" xfId="1866"/>
    <cellStyle name="Хороший 122 2 6" xfId="1865"/>
    <cellStyle name="Хороший 122 3" xfId="1864"/>
    <cellStyle name="Хороший 122 4" xfId="1863"/>
    <cellStyle name="Хороший 122 5" xfId="1862"/>
    <cellStyle name="Хороший 122 6" xfId="1861"/>
    <cellStyle name="Хороший 122 7" xfId="1860"/>
    <cellStyle name="Хороший 122 8" xfId="1859"/>
    <cellStyle name="Хороший 123" xfId="1858"/>
    <cellStyle name="Хороший 123 2" xfId="1857"/>
    <cellStyle name="Хороший 123 2 2" xfId="1856"/>
    <cellStyle name="Хороший 123 2 3" xfId="1855"/>
    <cellStyle name="Хороший 123 2 4" xfId="1854"/>
    <cellStyle name="Хороший 123 2 5" xfId="1853"/>
    <cellStyle name="Хороший 123 2 6" xfId="1852"/>
    <cellStyle name="Хороший 123 3" xfId="1851"/>
    <cellStyle name="Хороший 123 4" xfId="1850"/>
    <cellStyle name="Хороший 123 5" xfId="1849"/>
    <cellStyle name="Хороший 123 6" xfId="1848"/>
    <cellStyle name="Хороший 123 7" xfId="1847"/>
    <cellStyle name="Хороший 123 8" xfId="1846"/>
    <cellStyle name="Хороший 124" xfId="1845"/>
    <cellStyle name="Хороший 124 2" xfId="1844"/>
    <cellStyle name="Хороший 124 2 2" xfId="1843"/>
    <cellStyle name="Хороший 124 2 3" xfId="1842"/>
    <cellStyle name="Хороший 124 2 4" xfId="1841"/>
    <cellStyle name="Хороший 124 2 5" xfId="1840"/>
    <cellStyle name="Хороший 124 2 6" xfId="1839"/>
    <cellStyle name="Хороший 124 3" xfId="1838"/>
    <cellStyle name="Хороший 124 4" xfId="1837"/>
    <cellStyle name="Хороший 124 5" xfId="1836"/>
    <cellStyle name="Хороший 124 6" xfId="1835"/>
    <cellStyle name="Хороший 124 7" xfId="1834"/>
    <cellStyle name="Хороший 124 8" xfId="1833"/>
    <cellStyle name="Хороший 125" xfId="1832"/>
    <cellStyle name="Хороший 125 2" xfId="1831"/>
    <cellStyle name="Хороший 125 2 2" xfId="1830"/>
    <cellStyle name="Хороший 125 2 3" xfId="1829"/>
    <cellStyle name="Хороший 125 2 4" xfId="1828"/>
    <cellStyle name="Хороший 125 2 5" xfId="1827"/>
    <cellStyle name="Хороший 125 2 6" xfId="1826"/>
    <cellStyle name="Хороший 125 3" xfId="1825"/>
    <cellStyle name="Хороший 125 4" xfId="1824"/>
    <cellStyle name="Хороший 125 5" xfId="1823"/>
    <cellStyle name="Хороший 125 6" xfId="1822"/>
    <cellStyle name="Хороший 125 7" xfId="1821"/>
    <cellStyle name="Хороший 125 8" xfId="1820"/>
    <cellStyle name="Хороший 126" xfId="1819"/>
    <cellStyle name="Хороший 126 2" xfId="1818"/>
    <cellStyle name="Хороший 126 2 2" xfId="1817"/>
    <cellStyle name="Хороший 126 2 3" xfId="1816"/>
    <cellStyle name="Хороший 126 2 4" xfId="1815"/>
    <cellStyle name="Хороший 126 2 5" xfId="1814"/>
    <cellStyle name="Хороший 126 2 6" xfId="1813"/>
    <cellStyle name="Хороший 126 3" xfId="1812"/>
    <cellStyle name="Хороший 126 4" xfId="1811"/>
    <cellStyle name="Хороший 126 5" xfId="1810"/>
    <cellStyle name="Хороший 126 6" xfId="1809"/>
    <cellStyle name="Хороший 126 7" xfId="1808"/>
    <cellStyle name="Хороший 126 8" xfId="1807"/>
    <cellStyle name="Хороший 127" xfId="1806"/>
    <cellStyle name="Хороший 127 2" xfId="1805"/>
    <cellStyle name="Хороший 127 2 2" xfId="1804"/>
    <cellStyle name="Хороший 127 2 3" xfId="1803"/>
    <cellStyle name="Хороший 127 2 4" xfId="1802"/>
    <cellStyle name="Хороший 127 2 5" xfId="1801"/>
    <cellStyle name="Хороший 127 2 6" xfId="1800"/>
    <cellStyle name="Хороший 127 3" xfId="1799"/>
    <cellStyle name="Хороший 127 4" xfId="1798"/>
    <cellStyle name="Хороший 127 5" xfId="1797"/>
    <cellStyle name="Хороший 127 6" xfId="1796"/>
    <cellStyle name="Хороший 127 7" xfId="1795"/>
    <cellStyle name="Хороший 127 8" xfId="1794"/>
    <cellStyle name="Хороший 128" xfId="1793"/>
    <cellStyle name="Хороший 128 2" xfId="1792"/>
    <cellStyle name="Хороший 128 2 2" xfId="1791"/>
    <cellStyle name="Хороший 128 2 3" xfId="1790"/>
    <cellStyle name="Хороший 128 2 4" xfId="1789"/>
    <cellStyle name="Хороший 128 2 5" xfId="1788"/>
    <cellStyle name="Хороший 128 2 6" xfId="1787"/>
    <cellStyle name="Хороший 128 3" xfId="1786"/>
    <cellStyle name="Хороший 128 4" xfId="1785"/>
    <cellStyle name="Хороший 128 5" xfId="1784"/>
    <cellStyle name="Хороший 128 6" xfId="1783"/>
    <cellStyle name="Хороший 128 7" xfId="1782"/>
    <cellStyle name="Хороший 128 8" xfId="1781"/>
    <cellStyle name="Хороший 129" xfId="1780"/>
    <cellStyle name="Хороший 129 2" xfId="1779"/>
    <cellStyle name="Хороший 129 2 2" xfId="1778"/>
    <cellStyle name="Хороший 129 2 3" xfId="1777"/>
    <cellStyle name="Хороший 129 2 4" xfId="1776"/>
    <cellStyle name="Хороший 129 2 5" xfId="1775"/>
    <cellStyle name="Хороший 129 2 6" xfId="1774"/>
    <cellStyle name="Хороший 129 3" xfId="1773"/>
    <cellStyle name="Хороший 129 4" xfId="1772"/>
    <cellStyle name="Хороший 129 5" xfId="1771"/>
    <cellStyle name="Хороший 129 6" xfId="1770"/>
    <cellStyle name="Хороший 129 7" xfId="1769"/>
    <cellStyle name="Хороший 129 8" xfId="1768"/>
    <cellStyle name="Хороший 13" xfId="1767"/>
    <cellStyle name="Хороший 13 2" xfId="1766"/>
    <cellStyle name="Хороший 13 2 2" xfId="1765"/>
    <cellStyle name="Хороший 13 2 3" xfId="1764"/>
    <cellStyle name="Хороший 13 2 4" xfId="1763"/>
    <cellStyle name="Хороший 13 2 5" xfId="1762"/>
    <cellStyle name="Хороший 13 2 6" xfId="1761"/>
    <cellStyle name="Хороший 13 3" xfId="1760"/>
    <cellStyle name="Хороший 13 4" xfId="1759"/>
    <cellStyle name="Хороший 13 5" xfId="1758"/>
    <cellStyle name="Хороший 13 6" xfId="1757"/>
    <cellStyle name="Хороший 13 7" xfId="1756"/>
    <cellStyle name="Хороший 13 8" xfId="1755"/>
    <cellStyle name="Хороший 130" xfId="1754"/>
    <cellStyle name="Хороший 130 2" xfId="1753"/>
    <cellStyle name="Хороший 130 2 2" xfId="1752"/>
    <cellStyle name="Хороший 130 2 3" xfId="1751"/>
    <cellStyle name="Хороший 130 2 4" xfId="1750"/>
    <cellStyle name="Хороший 130 2 5" xfId="1749"/>
    <cellStyle name="Хороший 130 2 6" xfId="1748"/>
    <cellStyle name="Хороший 130 3" xfId="1747"/>
    <cellStyle name="Хороший 130 4" xfId="1746"/>
    <cellStyle name="Хороший 130 5" xfId="1745"/>
    <cellStyle name="Хороший 130 6" xfId="1744"/>
    <cellStyle name="Хороший 130 7" xfId="1743"/>
    <cellStyle name="Хороший 130 8" xfId="1742"/>
    <cellStyle name="Хороший 131" xfId="1741"/>
    <cellStyle name="Хороший 131 2" xfId="1740"/>
    <cellStyle name="Хороший 131 2 2" xfId="1739"/>
    <cellStyle name="Хороший 131 2 3" xfId="1738"/>
    <cellStyle name="Хороший 131 2 4" xfId="1737"/>
    <cellStyle name="Хороший 131 2 5" xfId="1736"/>
    <cellStyle name="Хороший 131 2 6" xfId="1735"/>
    <cellStyle name="Хороший 131 3" xfId="1734"/>
    <cellStyle name="Хороший 131 4" xfId="1733"/>
    <cellStyle name="Хороший 131 5" xfId="1732"/>
    <cellStyle name="Хороший 131 6" xfId="1731"/>
    <cellStyle name="Хороший 131 7" xfId="1730"/>
    <cellStyle name="Хороший 131 8" xfId="1729"/>
    <cellStyle name="Хороший 132" xfId="1728"/>
    <cellStyle name="Хороший 132 2" xfId="1727"/>
    <cellStyle name="Хороший 132 2 2" xfId="1726"/>
    <cellStyle name="Хороший 132 2 3" xfId="1725"/>
    <cellStyle name="Хороший 132 2 4" xfId="1724"/>
    <cellStyle name="Хороший 132 2 5" xfId="1723"/>
    <cellStyle name="Хороший 132 2 6" xfId="1722"/>
    <cellStyle name="Хороший 132 3" xfId="1721"/>
    <cellStyle name="Хороший 132 4" xfId="1720"/>
    <cellStyle name="Хороший 132 5" xfId="1719"/>
    <cellStyle name="Хороший 132 6" xfId="1718"/>
    <cellStyle name="Хороший 132 7" xfId="1717"/>
    <cellStyle name="Хороший 132 8" xfId="1716"/>
    <cellStyle name="Хороший 133" xfId="1715"/>
    <cellStyle name="Хороший 133 2" xfId="1714"/>
    <cellStyle name="Хороший 133 2 2" xfId="1713"/>
    <cellStyle name="Хороший 133 2 3" xfId="1712"/>
    <cellStyle name="Хороший 133 2 4" xfId="1711"/>
    <cellStyle name="Хороший 133 2 5" xfId="1710"/>
    <cellStyle name="Хороший 133 2 6" xfId="1709"/>
    <cellStyle name="Хороший 133 3" xfId="1708"/>
    <cellStyle name="Хороший 133 4" xfId="1707"/>
    <cellStyle name="Хороший 133 5" xfId="1706"/>
    <cellStyle name="Хороший 133 6" xfId="1705"/>
    <cellStyle name="Хороший 133 7" xfId="1704"/>
    <cellStyle name="Хороший 133 8" xfId="1703"/>
    <cellStyle name="Хороший 134" xfId="1702"/>
    <cellStyle name="Хороший 134 2" xfId="1701"/>
    <cellStyle name="Хороший 134 2 2" xfId="1700"/>
    <cellStyle name="Хороший 134 2 3" xfId="1699"/>
    <cellStyle name="Хороший 134 2 4" xfId="1698"/>
    <cellStyle name="Хороший 134 2 5" xfId="1697"/>
    <cellStyle name="Хороший 134 2 6" xfId="1696"/>
    <cellStyle name="Хороший 134 3" xfId="1695"/>
    <cellStyle name="Хороший 134 4" xfId="1694"/>
    <cellStyle name="Хороший 134 5" xfId="1693"/>
    <cellStyle name="Хороший 134 6" xfId="1692"/>
    <cellStyle name="Хороший 134 7" xfId="1691"/>
    <cellStyle name="Хороший 134 8" xfId="1690"/>
    <cellStyle name="Хороший 135" xfId="1689"/>
    <cellStyle name="Хороший 135 2" xfId="1688"/>
    <cellStyle name="Хороший 135 2 2" xfId="1687"/>
    <cellStyle name="Хороший 135 2 3" xfId="1686"/>
    <cellStyle name="Хороший 135 2 4" xfId="1685"/>
    <cellStyle name="Хороший 135 2 5" xfId="1684"/>
    <cellStyle name="Хороший 135 2 6" xfId="1683"/>
    <cellStyle name="Хороший 135 3" xfId="1682"/>
    <cellStyle name="Хороший 135 4" xfId="1681"/>
    <cellStyle name="Хороший 135 5" xfId="1680"/>
    <cellStyle name="Хороший 135 6" xfId="1679"/>
    <cellStyle name="Хороший 135 7" xfId="1678"/>
    <cellStyle name="Хороший 135 8" xfId="1677"/>
    <cellStyle name="Хороший 136" xfId="1676"/>
    <cellStyle name="Хороший 136 2" xfId="1675"/>
    <cellStyle name="Хороший 136 2 2" xfId="1674"/>
    <cellStyle name="Хороший 136 2 3" xfId="1673"/>
    <cellStyle name="Хороший 136 2 4" xfId="1672"/>
    <cellStyle name="Хороший 136 2 5" xfId="1671"/>
    <cellStyle name="Хороший 136 2 6" xfId="1670"/>
    <cellStyle name="Хороший 136 3" xfId="1669"/>
    <cellStyle name="Хороший 136 4" xfId="1668"/>
    <cellStyle name="Хороший 136 5" xfId="1667"/>
    <cellStyle name="Хороший 136 6" xfId="1666"/>
    <cellStyle name="Хороший 136 7" xfId="1665"/>
    <cellStyle name="Хороший 136 8" xfId="1664"/>
    <cellStyle name="Хороший 137" xfId="1663"/>
    <cellStyle name="Хороший 137 2" xfId="1662"/>
    <cellStyle name="Хороший 137 2 2" xfId="1661"/>
    <cellStyle name="Хороший 137 2 3" xfId="1660"/>
    <cellStyle name="Хороший 137 2 4" xfId="1659"/>
    <cellStyle name="Хороший 137 2 5" xfId="1658"/>
    <cellStyle name="Хороший 137 2 6" xfId="1657"/>
    <cellStyle name="Хороший 137 3" xfId="1656"/>
    <cellStyle name="Хороший 137 4" xfId="1655"/>
    <cellStyle name="Хороший 137 5" xfId="1654"/>
    <cellStyle name="Хороший 137 6" xfId="1653"/>
    <cellStyle name="Хороший 137 7" xfId="1652"/>
    <cellStyle name="Хороший 137 8" xfId="1651"/>
    <cellStyle name="Хороший 138" xfId="1650"/>
    <cellStyle name="Хороший 138 2" xfId="1649"/>
    <cellStyle name="Хороший 138 2 2" xfId="1648"/>
    <cellStyle name="Хороший 138 2 3" xfId="1647"/>
    <cellStyle name="Хороший 138 2 4" xfId="1646"/>
    <cellStyle name="Хороший 138 2 5" xfId="1645"/>
    <cellStyle name="Хороший 138 2 6" xfId="1644"/>
    <cellStyle name="Хороший 138 3" xfId="1643"/>
    <cellStyle name="Хороший 138 4" xfId="1642"/>
    <cellStyle name="Хороший 138 5" xfId="1641"/>
    <cellStyle name="Хороший 138 6" xfId="1640"/>
    <cellStyle name="Хороший 138 7" xfId="1639"/>
    <cellStyle name="Хороший 138 8" xfId="1638"/>
    <cellStyle name="Хороший 139" xfId="1637"/>
    <cellStyle name="Хороший 139 2" xfId="1636"/>
    <cellStyle name="Хороший 139 2 2" xfId="1635"/>
    <cellStyle name="Хороший 139 2 3" xfId="1634"/>
    <cellStyle name="Хороший 139 2 4" xfId="1633"/>
    <cellStyle name="Хороший 139 2 5" xfId="1632"/>
    <cellStyle name="Хороший 139 2 6" xfId="1631"/>
    <cellStyle name="Хороший 139 3" xfId="1630"/>
    <cellStyle name="Хороший 139 4" xfId="1629"/>
    <cellStyle name="Хороший 139 5" xfId="1628"/>
    <cellStyle name="Хороший 139 6" xfId="1627"/>
    <cellStyle name="Хороший 139 7" xfId="1626"/>
    <cellStyle name="Хороший 139 8" xfId="1625"/>
    <cellStyle name="Хороший 14" xfId="1624"/>
    <cellStyle name="Хороший 14 2" xfId="1623"/>
    <cellStyle name="Хороший 14 2 2" xfId="1622"/>
    <cellStyle name="Хороший 14 2 3" xfId="1621"/>
    <cellStyle name="Хороший 14 2 4" xfId="1620"/>
    <cellStyle name="Хороший 14 2 5" xfId="1619"/>
    <cellStyle name="Хороший 14 2 6" xfId="1618"/>
    <cellStyle name="Хороший 14 3" xfId="1617"/>
    <cellStyle name="Хороший 14 4" xfId="1616"/>
    <cellStyle name="Хороший 14 5" xfId="1615"/>
    <cellStyle name="Хороший 14 6" xfId="1614"/>
    <cellStyle name="Хороший 14 7" xfId="1613"/>
    <cellStyle name="Хороший 14 8" xfId="1612"/>
    <cellStyle name="Хороший 140" xfId="1611"/>
    <cellStyle name="Хороший 140 2" xfId="1610"/>
    <cellStyle name="Хороший 140 2 2" xfId="1609"/>
    <cellStyle name="Хороший 140 2 3" xfId="1608"/>
    <cellStyle name="Хороший 140 2 4" xfId="1607"/>
    <cellStyle name="Хороший 140 2 5" xfId="1606"/>
    <cellStyle name="Хороший 140 2 6" xfId="1605"/>
    <cellStyle name="Хороший 140 3" xfId="1604"/>
    <cellStyle name="Хороший 140 4" xfId="1603"/>
    <cellStyle name="Хороший 140 5" xfId="1602"/>
    <cellStyle name="Хороший 140 6" xfId="1601"/>
    <cellStyle name="Хороший 140 7" xfId="1600"/>
    <cellStyle name="Хороший 140 8" xfId="1599"/>
    <cellStyle name="Хороший 141" xfId="1598"/>
    <cellStyle name="Хороший 141 2" xfId="1597"/>
    <cellStyle name="Хороший 141 2 2" xfId="1596"/>
    <cellStyle name="Хороший 141 2 3" xfId="1595"/>
    <cellStyle name="Хороший 141 2 4" xfId="1594"/>
    <cellStyle name="Хороший 141 2 5" xfId="1593"/>
    <cellStyle name="Хороший 141 2 6" xfId="1592"/>
    <cellStyle name="Хороший 141 3" xfId="1591"/>
    <cellStyle name="Хороший 141 4" xfId="1590"/>
    <cellStyle name="Хороший 141 5" xfId="1589"/>
    <cellStyle name="Хороший 141 6" xfId="1588"/>
    <cellStyle name="Хороший 141 7" xfId="1587"/>
    <cellStyle name="Хороший 141 8" xfId="1586"/>
    <cellStyle name="Хороший 142" xfId="1585"/>
    <cellStyle name="Хороший 142 2" xfId="1584"/>
    <cellStyle name="Хороший 142 2 2" xfId="1583"/>
    <cellStyle name="Хороший 142 2 3" xfId="1582"/>
    <cellStyle name="Хороший 142 2 4" xfId="1581"/>
    <cellStyle name="Хороший 142 2 5" xfId="1580"/>
    <cellStyle name="Хороший 142 2 6" xfId="1579"/>
    <cellStyle name="Хороший 142 3" xfId="1578"/>
    <cellStyle name="Хороший 142 4" xfId="1577"/>
    <cellStyle name="Хороший 142 5" xfId="1576"/>
    <cellStyle name="Хороший 142 6" xfId="1575"/>
    <cellStyle name="Хороший 142 7" xfId="1574"/>
    <cellStyle name="Хороший 142 8" xfId="1573"/>
    <cellStyle name="Хороший 143" xfId="1572"/>
    <cellStyle name="Хороший 143 2" xfId="1571"/>
    <cellStyle name="Хороший 143 2 2" xfId="1570"/>
    <cellStyle name="Хороший 143 2 3" xfId="1569"/>
    <cellStyle name="Хороший 143 2 4" xfId="1568"/>
    <cellStyle name="Хороший 143 2 5" xfId="1567"/>
    <cellStyle name="Хороший 143 2 6" xfId="1566"/>
    <cellStyle name="Хороший 143 3" xfId="1565"/>
    <cellStyle name="Хороший 143 4" xfId="1564"/>
    <cellStyle name="Хороший 143 5" xfId="1563"/>
    <cellStyle name="Хороший 143 6" xfId="1562"/>
    <cellStyle name="Хороший 143 7" xfId="1561"/>
    <cellStyle name="Хороший 143 8" xfId="1560"/>
    <cellStyle name="Хороший 144" xfId="1559"/>
    <cellStyle name="Хороший 144 2" xfId="1558"/>
    <cellStyle name="Хороший 144 2 2" xfId="1557"/>
    <cellStyle name="Хороший 144 2 3" xfId="1556"/>
    <cellStyle name="Хороший 144 2 4" xfId="1555"/>
    <cellStyle name="Хороший 144 2 5" xfId="1554"/>
    <cellStyle name="Хороший 144 2 6" xfId="1553"/>
    <cellStyle name="Хороший 144 3" xfId="1552"/>
    <cellStyle name="Хороший 144 4" xfId="1551"/>
    <cellStyle name="Хороший 144 5" xfId="1550"/>
    <cellStyle name="Хороший 144 6" xfId="1549"/>
    <cellStyle name="Хороший 144 7" xfId="1548"/>
    <cellStyle name="Хороший 144 8" xfId="1547"/>
    <cellStyle name="Хороший 145" xfId="1546"/>
    <cellStyle name="Хороший 145 2" xfId="1545"/>
    <cellStyle name="Хороший 145 2 2" xfId="1544"/>
    <cellStyle name="Хороший 145 2 3" xfId="1543"/>
    <cellStyle name="Хороший 145 2 4" xfId="1542"/>
    <cellStyle name="Хороший 145 2 5" xfId="1541"/>
    <cellStyle name="Хороший 145 2 6" xfId="1540"/>
    <cellStyle name="Хороший 145 3" xfId="1539"/>
    <cellStyle name="Хороший 145 4" xfId="1538"/>
    <cellStyle name="Хороший 145 5" xfId="1537"/>
    <cellStyle name="Хороший 145 6" xfId="1536"/>
    <cellStyle name="Хороший 145 7" xfId="1535"/>
    <cellStyle name="Хороший 145 8" xfId="1534"/>
    <cellStyle name="Хороший 146" xfId="1533"/>
    <cellStyle name="Хороший 146 2" xfId="1532"/>
    <cellStyle name="Хороший 146 2 2" xfId="1531"/>
    <cellStyle name="Хороший 146 2 3" xfId="1530"/>
    <cellStyle name="Хороший 146 2 4" xfId="1529"/>
    <cellStyle name="Хороший 146 2 5" xfId="1528"/>
    <cellStyle name="Хороший 146 2 6" xfId="1527"/>
    <cellStyle name="Хороший 146 3" xfId="1526"/>
    <cellStyle name="Хороший 146 4" xfId="1525"/>
    <cellStyle name="Хороший 146 5" xfId="1524"/>
    <cellStyle name="Хороший 146 6" xfId="1523"/>
    <cellStyle name="Хороший 146 7" xfId="1522"/>
    <cellStyle name="Хороший 146 8" xfId="1521"/>
    <cellStyle name="Хороший 147" xfId="1520"/>
    <cellStyle name="Хороший 147 2" xfId="1519"/>
    <cellStyle name="Хороший 147 2 2" xfId="1518"/>
    <cellStyle name="Хороший 147 2 3" xfId="1517"/>
    <cellStyle name="Хороший 147 2 4" xfId="1516"/>
    <cellStyle name="Хороший 147 2 5" xfId="1515"/>
    <cellStyle name="Хороший 147 2 6" xfId="1514"/>
    <cellStyle name="Хороший 147 3" xfId="1513"/>
    <cellStyle name="Хороший 147 4" xfId="1512"/>
    <cellStyle name="Хороший 147 5" xfId="1511"/>
    <cellStyle name="Хороший 147 6" xfId="1510"/>
    <cellStyle name="Хороший 147 7" xfId="1509"/>
    <cellStyle name="Хороший 147 8" xfId="1508"/>
    <cellStyle name="Хороший 148" xfId="1507"/>
    <cellStyle name="Хороший 148 2" xfId="1506"/>
    <cellStyle name="Хороший 148 2 2" xfId="1505"/>
    <cellStyle name="Хороший 148 2 3" xfId="1504"/>
    <cellStyle name="Хороший 148 2 4" xfId="1503"/>
    <cellStyle name="Хороший 148 2 5" xfId="1502"/>
    <cellStyle name="Хороший 148 2 6" xfId="1501"/>
    <cellStyle name="Хороший 148 3" xfId="1500"/>
    <cellStyle name="Хороший 148 4" xfId="1499"/>
    <cellStyle name="Хороший 148 5" xfId="1498"/>
    <cellStyle name="Хороший 148 6" xfId="1497"/>
    <cellStyle name="Хороший 148 7" xfId="1496"/>
    <cellStyle name="Хороший 148 8" xfId="1495"/>
    <cellStyle name="Хороший 149" xfId="1494"/>
    <cellStyle name="Хороший 149 2" xfId="1493"/>
    <cellStyle name="Хороший 149 2 2" xfId="1492"/>
    <cellStyle name="Хороший 149 2 3" xfId="1491"/>
    <cellStyle name="Хороший 149 2 4" xfId="1490"/>
    <cellStyle name="Хороший 149 2 5" xfId="1489"/>
    <cellStyle name="Хороший 149 2 6" xfId="1488"/>
    <cellStyle name="Хороший 149 3" xfId="1487"/>
    <cellStyle name="Хороший 149 4" xfId="1486"/>
    <cellStyle name="Хороший 149 5" xfId="1485"/>
    <cellStyle name="Хороший 149 6" xfId="1484"/>
    <cellStyle name="Хороший 149 7" xfId="1483"/>
    <cellStyle name="Хороший 149 8" xfId="1482"/>
    <cellStyle name="Хороший 15" xfId="1481"/>
    <cellStyle name="Хороший 15 2" xfId="1480"/>
    <cellStyle name="Хороший 15 2 2" xfId="1479"/>
    <cellStyle name="Хороший 15 2 3" xfId="1478"/>
    <cellStyle name="Хороший 15 2 4" xfId="1477"/>
    <cellStyle name="Хороший 15 2 5" xfId="1476"/>
    <cellStyle name="Хороший 15 2 6" xfId="1475"/>
    <cellStyle name="Хороший 15 3" xfId="1474"/>
    <cellStyle name="Хороший 15 4" xfId="1473"/>
    <cellStyle name="Хороший 15 5" xfId="1472"/>
    <cellStyle name="Хороший 15 6" xfId="1471"/>
    <cellStyle name="Хороший 15 7" xfId="1470"/>
    <cellStyle name="Хороший 15 8" xfId="1469"/>
    <cellStyle name="Хороший 150" xfId="1468"/>
    <cellStyle name="Хороший 150 2" xfId="1467"/>
    <cellStyle name="Хороший 150 2 2" xfId="1466"/>
    <cellStyle name="Хороший 150 2 3" xfId="1465"/>
    <cellStyle name="Хороший 150 2 4" xfId="1464"/>
    <cellStyle name="Хороший 150 2 5" xfId="1463"/>
    <cellStyle name="Хороший 150 2 6" xfId="1462"/>
    <cellStyle name="Хороший 150 3" xfId="1461"/>
    <cellStyle name="Хороший 150 4" xfId="1460"/>
    <cellStyle name="Хороший 150 5" xfId="1459"/>
    <cellStyle name="Хороший 150 6" xfId="1458"/>
    <cellStyle name="Хороший 150 7" xfId="1457"/>
    <cellStyle name="Хороший 150 8" xfId="1456"/>
    <cellStyle name="Хороший 151" xfId="1455"/>
    <cellStyle name="Хороший 151 2" xfId="1454"/>
    <cellStyle name="Хороший 151 2 2" xfId="1453"/>
    <cellStyle name="Хороший 151 2 3" xfId="1452"/>
    <cellStyle name="Хороший 151 2 4" xfId="1451"/>
    <cellStyle name="Хороший 151 2 5" xfId="1450"/>
    <cellStyle name="Хороший 151 2 6" xfId="1449"/>
    <cellStyle name="Хороший 151 3" xfId="1448"/>
    <cellStyle name="Хороший 151 4" xfId="1447"/>
    <cellStyle name="Хороший 151 5" xfId="1446"/>
    <cellStyle name="Хороший 151 6" xfId="1445"/>
    <cellStyle name="Хороший 151 7" xfId="1444"/>
    <cellStyle name="Хороший 151 8" xfId="1443"/>
    <cellStyle name="Хороший 152" xfId="1442"/>
    <cellStyle name="Хороший 152 2" xfId="1441"/>
    <cellStyle name="Хороший 152 2 2" xfId="1440"/>
    <cellStyle name="Хороший 152 2 3" xfId="1439"/>
    <cellStyle name="Хороший 152 2 4" xfId="1438"/>
    <cellStyle name="Хороший 152 2 5" xfId="1437"/>
    <cellStyle name="Хороший 152 2 6" xfId="1436"/>
    <cellStyle name="Хороший 152 3" xfId="1435"/>
    <cellStyle name="Хороший 152 4" xfId="1434"/>
    <cellStyle name="Хороший 152 5" xfId="1433"/>
    <cellStyle name="Хороший 152 6" xfId="1432"/>
    <cellStyle name="Хороший 152 7" xfId="1431"/>
    <cellStyle name="Хороший 152 8" xfId="1430"/>
    <cellStyle name="Хороший 16" xfId="1429"/>
    <cellStyle name="Хороший 16 2" xfId="1428"/>
    <cellStyle name="Хороший 16 2 2" xfId="1427"/>
    <cellStyle name="Хороший 16 2 3" xfId="1426"/>
    <cellStyle name="Хороший 16 2 4" xfId="1425"/>
    <cellStyle name="Хороший 16 2 5" xfId="1424"/>
    <cellStyle name="Хороший 16 2 6" xfId="1423"/>
    <cellStyle name="Хороший 16 3" xfId="1422"/>
    <cellStyle name="Хороший 16 4" xfId="1421"/>
    <cellStyle name="Хороший 16 5" xfId="1420"/>
    <cellStyle name="Хороший 16 6" xfId="1419"/>
    <cellStyle name="Хороший 16 7" xfId="1418"/>
    <cellStyle name="Хороший 16 8" xfId="1417"/>
    <cellStyle name="Хороший 17" xfId="1416"/>
    <cellStyle name="Хороший 17 2" xfId="1415"/>
    <cellStyle name="Хороший 17 2 2" xfId="1414"/>
    <cellStyle name="Хороший 17 2 3" xfId="1413"/>
    <cellStyle name="Хороший 17 2 4" xfId="1412"/>
    <cellStyle name="Хороший 17 2 5" xfId="1411"/>
    <cellStyle name="Хороший 17 2 6" xfId="1410"/>
    <cellStyle name="Хороший 17 3" xfId="1409"/>
    <cellStyle name="Хороший 17 4" xfId="1408"/>
    <cellStyle name="Хороший 17 5" xfId="1407"/>
    <cellStyle name="Хороший 17 6" xfId="1406"/>
    <cellStyle name="Хороший 17 7" xfId="1405"/>
    <cellStyle name="Хороший 17 8" xfId="1404"/>
    <cellStyle name="Хороший 18" xfId="1403"/>
    <cellStyle name="Хороший 18 2" xfId="1402"/>
    <cellStyle name="Хороший 18 2 2" xfId="1401"/>
    <cellStyle name="Хороший 18 2 3" xfId="1400"/>
    <cellStyle name="Хороший 18 2 4" xfId="1399"/>
    <cellStyle name="Хороший 18 2 5" xfId="1398"/>
    <cellStyle name="Хороший 18 2 6" xfId="1397"/>
    <cellStyle name="Хороший 18 3" xfId="1396"/>
    <cellStyle name="Хороший 18 4" xfId="1395"/>
    <cellStyle name="Хороший 18 5" xfId="1394"/>
    <cellStyle name="Хороший 18 6" xfId="1393"/>
    <cellStyle name="Хороший 18 7" xfId="1392"/>
    <cellStyle name="Хороший 18 8" xfId="1391"/>
    <cellStyle name="Хороший 19" xfId="1390"/>
    <cellStyle name="Хороший 19 2" xfId="1389"/>
    <cellStyle name="Хороший 19 2 2" xfId="1388"/>
    <cellStyle name="Хороший 19 2 3" xfId="1387"/>
    <cellStyle name="Хороший 19 2 4" xfId="1386"/>
    <cellStyle name="Хороший 19 2 5" xfId="1385"/>
    <cellStyle name="Хороший 19 2 6" xfId="1384"/>
    <cellStyle name="Хороший 19 3" xfId="1383"/>
    <cellStyle name="Хороший 19 4" xfId="1382"/>
    <cellStyle name="Хороший 19 5" xfId="1381"/>
    <cellStyle name="Хороший 19 6" xfId="1380"/>
    <cellStyle name="Хороший 19 7" xfId="1379"/>
    <cellStyle name="Хороший 19 8" xfId="1378"/>
    <cellStyle name="Хороший 2" xfId="1377"/>
    <cellStyle name="Хороший 2 10" xfId="1376"/>
    <cellStyle name="Хороший 2 11" xfId="1375"/>
    <cellStyle name="Хороший 2 12" xfId="1374"/>
    <cellStyle name="Хороший 2 13" xfId="1373"/>
    <cellStyle name="Хороший 2 14" xfId="1372"/>
    <cellStyle name="Хороший 2 15" xfId="1371"/>
    <cellStyle name="Хороший 2 16" xfId="1370"/>
    <cellStyle name="Хороший 2 2" xfId="1369"/>
    <cellStyle name="Хороший 2 2 10" xfId="1368"/>
    <cellStyle name="Хороший 2 2 10 2" xfId="1367"/>
    <cellStyle name="Хороший 2 2 10 2 2" xfId="1366"/>
    <cellStyle name="Хороший 2 2 10 2 3" xfId="1365"/>
    <cellStyle name="Хороший 2 2 10 2 4" xfId="1364"/>
    <cellStyle name="Хороший 2 2 10 2 5" xfId="1363"/>
    <cellStyle name="Хороший 2 2 10 2 6" xfId="1362"/>
    <cellStyle name="Хороший 2 2 10 3" xfId="1361"/>
    <cellStyle name="Хороший 2 2 10 4" xfId="1360"/>
    <cellStyle name="Хороший 2 2 10 5" xfId="1359"/>
    <cellStyle name="Хороший 2 2 10 6" xfId="1358"/>
    <cellStyle name="Хороший 2 2 10 7" xfId="1357"/>
    <cellStyle name="Хороший 2 2 10 8" xfId="1356"/>
    <cellStyle name="Хороший 2 2 11" xfId="1355"/>
    <cellStyle name="Хороший 2 2 11 2" xfId="1354"/>
    <cellStyle name="Хороший 2 2 11 2 2" xfId="1353"/>
    <cellStyle name="Хороший 2 2 11 2 3" xfId="1352"/>
    <cellStyle name="Хороший 2 2 11 2 4" xfId="1351"/>
    <cellStyle name="Хороший 2 2 11 2 5" xfId="1350"/>
    <cellStyle name="Хороший 2 2 11 2 6" xfId="1349"/>
    <cellStyle name="Хороший 2 2 11 3" xfId="1348"/>
    <cellStyle name="Хороший 2 2 11 4" xfId="1347"/>
    <cellStyle name="Хороший 2 2 11 5" xfId="1346"/>
    <cellStyle name="Хороший 2 2 11 6" xfId="1345"/>
    <cellStyle name="Хороший 2 2 11 7" xfId="1344"/>
    <cellStyle name="Хороший 2 2 11 8" xfId="1343"/>
    <cellStyle name="Хороший 2 2 12" xfId="1342"/>
    <cellStyle name="Хороший 2 2 12 2" xfId="1341"/>
    <cellStyle name="Хороший 2 2 12 2 2" xfId="1340"/>
    <cellStyle name="Хороший 2 2 12 2 3" xfId="1339"/>
    <cellStyle name="Хороший 2 2 12 2 4" xfId="1338"/>
    <cellStyle name="Хороший 2 2 12 2 5" xfId="1337"/>
    <cellStyle name="Хороший 2 2 12 2 6" xfId="1336"/>
    <cellStyle name="Хороший 2 2 12 3" xfId="1335"/>
    <cellStyle name="Хороший 2 2 12 4" xfId="1334"/>
    <cellStyle name="Хороший 2 2 12 5" xfId="1333"/>
    <cellStyle name="Хороший 2 2 12 6" xfId="1332"/>
    <cellStyle name="Хороший 2 2 12 7" xfId="1331"/>
    <cellStyle name="Хороший 2 2 12 8" xfId="1330"/>
    <cellStyle name="Хороший 2 2 13" xfId="1329"/>
    <cellStyle name="Хороший 2 2 13 2" xfId="1328"/>
    <cellStyle name="Хороший 2 2 13 2 2" xfId="1327"/>
    <cellStyle name="Хороший 2 2 13 2 3" xfId="1326"/>
    <cellStyle name="Хороший 2 2 13 2 4" xfId="1325"/>
    <cellStyle name="Хороший 2 2 13 2 5" xfId="1324"/>
    <cellStyle name="Хороший 2 2 13 2 6" xfId="1323"/>
    <cellStyle name="Хороший 2 2 13 3" xfId="1322"/>
    <cellStyle name="Хороший 2 2 13 4" xfId="1321"/>
    <cellStyle name="Хороший 2 2 13 5" xfId="1320"/>
    <cellStyle name="Хороший 2 2 13 6" xfId="1319"/>
    <cellStyle name="Хороший 2 2 13 7" xfId="1318"/>
    <cellStyle name="Хороший 2 2 13 8" xfId="1317"/>
    <cellStyle name="Хороший 2 2 14" xfId="1316"/>
    <cellStyle name="Хороший 2 2 14 2" xfId="1315"/>
    <cellStyle name="Хороший 2 2 14 3" xfId="1314"/>
    <cellStyle name="Хороший 2 2 14 4" xfId="1313"/>
    <cellStyle name="Хороший 2 2 14 5" xfId="1312"/>
    <cellStyle name="Хороший 2 2 14 6" xfId="1311"/>
    <cellStyle name="Хороший 2 2 15" xfId="1310"/>
    <cellStyle name="Хороший 2 2 16" xfId="1309"/>
    <cellStyle name="Хороший 2 2 17" xfId="1308"/>
    <cellStyle name="Хороший 2 2 18" xfId="1307"/>
    <cellStyle name="Хороший 2 2 19" xfId="1306"/>
    <cellStyle name="Хороший 2 2 2" xfId="1305"/>
    <cellStyle name="Хороший 2 2 2 2" xfId="1304"/>
    <cellStyle name="Хороший 2 2 2 2 2" xfId="1303"/>
    <cellStyle name="Хороший 2 2 2 2 3" xfId="1302"/>
    <cellStyle name="Хороший 2 2 2 2 4" xfId="1301"/>
    <cellStyle name="Хороший 2 2 2 2 5" xfId="1300"/>
    <cellStyle name="Хороший 2 2 2 2 6" xfId="1299"/>
    <cellStyle name="Хороший 2 2 2 3" xfId="1298"/>
    <cellStyle name="Хороший 2 2 2 4" xfId="1297"/>
    <cellStyle name="Хороший 2 2 2 5" xfId="1296"/>
    <cellStyle name="Хороший 2 2 2 6" xfId="1295"/>
    <cellStyle name="Хороший 2 2 2 7" xfId="1294"/>
    <cellStyle name="Хороший 2 2 2 8" xfId="1293"/>
    <cellStyle name="Хороший 2 2 20" xfId="1292"/>
    <cellStyle name="Хороший 2 2 21" xfId="1291"/>
    <cellStyle name="Хороший 2 2 22" xfId="1290"/>
    <cellStyle name="Хороший 2 2 23" xfId="1289"/>
    <cellStyle name="Хороший 2 2 24" xfId="1288"/>
    <cellStyle name="Хороший 2 2 25" xfId="1287"/>
    <cellStyle name="Хороший 2 2 26" xfId="1286"/>
    <cellStyle name="Хороший 2 2 3" xfId="1285"/>
    <cellStyle name="Хороший 2 2 3 2" xfId="1284"/>
    <cellStyle name="Хороший 2 2 3 2 2" xfId="1283"/>
    <cellStyle name="Хороший 2 2 3 2 3" xfId="1282"/>
    <cellStyle name="Хороший 2 2 3 2 4" xfId="1281"/>
    <cellStyle name="Хороший 2 2 3 2 5" xfId="1280"/>
    <cellStyle name="Хороший 2 2 3 2 6" xfId="1279"/>
    <cellStyle name="Хороший 2 2 3 3" xfId="1278"/>
    <cellStyle name="Хороший 2 2 3 4" xfId="1277"/>
    <cellStyle name="Хороший 2 2 3 5" xfId="1276"/>
    <cellStyle name="Хороший 2 2 3 6" xfId="1275"/>
    <cellStyle name="Хороший 2 2 3 7" xfId="1274"/>
    <cellStyle name="Хороший 2 2 3 8" xfId="1273"/>
    <cellStyle name="Хороший 2 2 4" xfId="1272"/>
    <cellStyle name="Хороший 2 2 4 2" xfId="1271"/>
    <cellStyle name="Хороший 2 2 4 2 2" xfId="1270"/>
    <cellStyle name="Хороший 2 2 4 2 3" xfId="1269"/>
    <cellStyle name="Хороший 2 2 4 2 4" xfId="1268"/>
    <cellStyle name="Хороший 2 2 4 2 5" xfId="1267"/>
    <cellStyle name="Хороший 2 2 4 2 6" xfId="1266"/>
    <cellStyle name="Хороший 2 2 4 3" xfId="1265"/>
    <cellStyle name="Хороший 2 2 4 4" xfId="1264"/>
    <cellStyle name="Хороший 2 2 4 5" xfId="1263"/>
    <cellStyle name="Хороший 2 2 4 6" xfId="1262"/>
    <cellStyle name="Хороший 2 2 4 7" xfId="1261"/>
    <cellStyle name="Хороший 2 2 4 8" xfId="1260"/>
    <cellStyle name="Хороший 2 2 5" xfId="1259"/>
    <cellStyle name="Хороший 2 2 5 2" xfId="1258"/>
    <cellStyle name="Хороший 2 2 5 2 2" xfId="1257"/>
    <cellStyle name="Хороший 2 2 5 2 3" xfId="1256"/>
    <cellStyle name="Хороший 2 2 5 2 4" xfId="1255"/>
    <cellStyle name="Хороший 2 2 5 2 5" xfId="1254"/>
    <cellStyle name="Хороший 2 2 5 2 6" xfId="1253"/>
    <cellStyle name="Хороший 2 2 5 3" xfId="1252"/>
    <cellStyle name="Хороший 2 2 5 4" xfId="1251"/>
    <cellStyle name="Хороший 2 2 5 5" xfId="1250"/>
    <cellStyle name="Хороший 2 2 5 6" xfId="1249"/>
    <cellStyle name="Хороший 2 2 5 7" xfId="1248"/>
    <cellStyle name="Хороший 2 2 5 8" xfId="1247"/>
    <cellStyle name="Хороший 2 2 6" xfId="1246"/>
    <cellStyle name="Хороший 2 2 6 2" xfId="1245"/>
    <cellStyle name="Хороший 2 2 6 2 2" xfId="1244"/>
    <cellStyle name="Хороший 2 2 6 2 3" xfId="1243"/>
    <cellStyle name="Хороший 2 2 6 2 4" xfId="1242"/>
    <cellStyle name="Хороший 2 2 6 2 5" xfId="1241"/>
    <cellStyle name="Хороший 2 2 6 2 6" xfId="1240"/>
    <cellStyle name="Хороший 2 2 6 3" xfId="1239"/>
    <cellStyle name="Хороший 2 2 6 4" xfId="1238"/>
    <cellStyle name="Хороший 2 2 6 5" xfId="1237"/>
    <cellStyle name="Хороший 2 2 6 6" xfId="1236"/>
    <cellStyle name="Хороший 2 2 6 7" xfId="1235"/>
    <cellStyle name="Хороший 2 2 6 8" xfId="1234"/>
    <cellStyle name="Хороший 2 2 7" xfId="1233"/>
    <cellStyle name="Хороший 2 2 7 2" xfId="1232"/>
    <cellStyle name="Хороший 2 2 7 2 2" xfId="1231"/>
    <cellStyle name="Хороший 2 2 7 2 3" xfId="1230"/>
    <cellStyle name="Хороший 2 2 7 2 4" xfId="1229"/>
    <cellStyle name="Хороший 2 2 7 2 5" xfId="1228"/>
    <cellStyle name="Хороший 2 2 7 2 6" xfId="1227"/>
    <cellStyle name="Хороший 2 2 7 3" xfId="1226"/>
    <cellStyle name="Хороший 2 2 7 4" xfId="1225"/>
    <cellStyle name="Хороший 2 2 7 5" xfId="1224"/>
    <cellStyle name="Хороший 2 2 7 6" xfId="1223"/>
    <cellStyle name="Хороший 2 2 7 7" xfId="1222"/>
    <cellStyle name="Хороший 2 2 7 8" xfId="1221"/>
    <cellStyle name="Хороший 2 2 8" xfId="1220"/>
    <cellStyle name="Хороший 2 2 8 2" xfId="1219"/>
    <cellStyle name="Хороший 2 2 8 2 2" xfId="1218"/>
    <cellStyle name="Хороший 2 2 8 2 3" xfId="1217"/>
    <cellStyle name="Хороший 2 2 8 2 4" xfId="1216"/>
    <cellStyle name="Хороший 2 2 8 2 5" xfId="1215"/>
    <cellStyle name="Хороший 2 2 8 2 6" xfId="1214"/>
    <cellStyle name="Хороший 2 2 8 3" xfId="1213"/>
    <cellStyle name="Хороший 2 2 8 4" xfId="1212"/>
    <cellStyle name="Хороший 2 2 8 5" xfId="1211"/>
    <cellStyle name="Хороший 2 2 8 6" xfId="1210"/>
    <cellStyle name="Хороший 2 2 8 7" xfId="1209"/>
    <cellStyle name="Хороший 2 2 8 8" xfId="1208"/>
    <cellStyle name="Хороший 2 2 9" xfId="1207"/>
    <cellStyle name="Хороший 2 2 9 2" xfId="1206"/>
    <cellStyle name="Хороший 2 2 9 2 2" xfId="1205"/>
    <cellStyle name="Хороший 2 2 9 2 3" xfId="1204"/>
    <cellStyle name="Хороший 2 2 9 2 4" xfId="1203"/>
    <cellStyle name="Хороший 2 2 9 2 5" xfId="1202"/>
    <cellStyle name="Хороший 2 2 9 2 6" xfId="1201"/>
    <cellStyle name="Хороший 2 2 9 3" xfId="1200"/>
    <cellStyle name="Хороший 2 2 9 4" xfId="1199"/>
    <cellStyle name="Хороший 2 2 9 5" xfId="1198"/>
    <cellStyle name="Хороший 2 2 9 6" xfId="1197"/>
    <cellStyle name="Хороший 2 2 9 7" xfId="1196"/>
    <cellStyle name="Хороший 2 2 9 8" xfId="1195"/>
    <cellStyle name="Хороший 2 3" xfId="1194"/>
    <cellStyle name="Хороший 2 3 2" xfId="1193"/>
    <cellStyle name="Хороший 2 3 2 2" xfId="1192"/>
    <cellStyle name="Хороший 2 3 2 3" xfId="1191"/>
    <cellStyle name="Хороший 2 3 2 4" xfId="1190"/>
    <cellStyle name="Хороший 2 3 2 5" xfId="1189"/>
    <cellStyle name="Хороший 2 3 2 6" xfId="1188"/>
    <cellStyle name="Хороший 2 3 3" xfId="1187"/>
    <cellStyle name="Хороший 2 3 4" xfId="1186"/>
    <cellStyle name="Хороший 2 3 5" xfId="1185"/>
    <cellStyle name="Хороший 2 3 6" xfId="1184"/>
    <cellStyle name="Хороший 2 3 7" xfId="1183"/>
    <cellStyle name="Хороший 2 3 8" xfId="1182"/>
    <cellStyle name="Хороший 2 4" xfId="1181"/>
    <cellStyle name="Хороший 2 4 2" xfId="1180"/>
    <cellStyle name="Хороший 2 4 3" xfId="1179"/>
    <cellStyle name="Хороший 2 4 4" xfId="1178"/>
    <cellStyle name="Хороший 2 4 5" xfId="1177"/>
    <cellStyle name="Хороший 2 4 6" xfId="1176"/>
    <cellStyle name="Хороший 2 5" xfId="1175"/>
    <cellStyle name="Хороший 2 6" xfId="1174"/>
    <cellStyle name="Хороший 2 7" xfId="1173"/>
    <cellStyle name="Хороший 2 8" xfId="1172"/>
    <cellStyle name="Хороший 2 9" xfId="1171"/>
    <cellStyle name="Хороший 20" xfId="1170"/>
    <cellStyle name="Хороший 20 2" xfId="1169"/>
    <cellStyle name="Хороший 20 2 2" xfId="1168"/>
    <cellStyle name="Хороший 20 2 3" xfId="1167"/>
    <cellStyle name="Хороший 20 2 4" xfId="1166"/>
    <cellStyle name="Хороший 20 2 5" xfId="1165"/>
    <cellStyle name="Хороший 20 2 6" xfId="1164"/>
    <cellStyle name="Хороший 20 3" xfId="1163"/>
    <cellStyle name="Хороший 20 4" xfId="1162"/>
    <cellStyle name="Хороший 20 5" xfId="1161"/>
    <cellStyle name="Хороший 20 6" xfId="1160"/>
    <cellStyle name="Хороший 20 7" xfId="1159"/>
    <cellStyle name="Хороший 20 8" xfId="1158"/>
    <cellStyle name="Хороший 21" xfId="1157"/>
    <cellStyle name="Хороший 21 2" xfId="1156"/>
    <cellStyle name="Хороший 21 2 2" xfId="1155"/>
    <cellStyle name="Хороший 21 2 3" xfId="1154"/>
    <cellStyle name="Хороший 21 2 4" xfId="1153"/>
    <cellStyle name="Хороший 21 2 5" xfId="1152"/>
    <cellStyle name="Хороший 21 2 6" xfId="1151"/>
    <cellStyle name="Хороший 21 3" xfId="1150"/>
    <cellStyle name="Хороший 21 4" xfId="1149"/>
    <cellStyle name="Хороший 21 5" xfId="1148"/>
    <cellStyle name="Хороший 21 6" xfId="1147"/>
    <cellStyle name="Хороший 21 7" xfId="1146"/>
    <cellStyle name="Хороший 21 8" xfId="1145"/>
    <cellStyle name="Хороший 22" xfId="1144"/>
    <cellStyle name="Хороший 22 2" xfId="1143"/>
    <cellStyle name="Хороший 22 2 2" xfId="1142"/>
    <cellStyle name="Хороший 22 2 3" xfId="1141"/>
    <cellStyle name="Хороший 22 2 4" xfId="1140"/>
    <cellStyle name="Хороший 22 2 5" xfId="1139"/>
    <cellStyle name="Хороший 22 2 6" xfId="1138"/>
    <cellStyle name="Хороший 22 3" xfId="1137"/>
    <cellStyle name="Хороший 22 4" xfId="1136"/>
    <cellStyle name="Хороший 22 5" xfId="1135"/>
    <cellStyle name="Хороший 22 6" xfId="1134"/>
    <cellStyle name="Хороший 22 7" xfId="1133"/>
    <cellStyle name="Хороший 22 8" xfId="1132"/>
    <cellStyle name="Хороший 23" xfId="1131"/>
    <cellStyle name="Хороший 23 2" xfId="1130"/>
    <cellStyle name="Хороший 23 2 2" xfId="1129"/>
    <cellStyle name="Хороший 23 2 3" xfId="1128"/>
    <cellStyle name="Хороший 23 2 4" xfId="1127"/>
    <cellStyle name="Хороший 23 2 5" xfId="1126"/>
    <cellStyle name="Хороший 23 2 6" xfId="1125"/>
    <cellStyle name="Хороший 23 3" xfId="1124"/>
    <cellStyle name="Хороший 23 4" xfId="1123"/>
    <cellStyle name="Хороший 23 5" xfId="1122"/>
    <cellStyle name="Хороший 23 6" xfId="1121"/>
    <cellStyle name="Хороший 23 7" xfId="1120"/>
    <cellStyle name="Хороший 23 8" xfId="1119"/>
    <cellStyle name="Хороший 24" xfId="1118"/>
    <cellStyle name="Хороший 24 2" xfId="1117"/>
    <cellStyle name="Хороший 24 2 2" xfId="1116"/>
    <cellStyle name="Хороший 24 2 3" xfId="1115"/>
    <cellStyle name="Хороший 24 2 4" xfId="1114"/>
    <cellStyle name="Хороший 24 2 5" xfId="1113"/>
    <cellStyle name="Хороший 24 2 6" xfId="1112"/>
    <cellStyle name="Хороший 24 3" xfId="1111"/>
    <cellStyle name="Хороший 24 4" xfId="1110"/>
    <cellStyle name="Хороший 24 5" xfId="1109"/>
    <cellStyle name="Хороший 24 6" xfId="1108"/>
    <cellStyle name="Хороший 24 7" xfId="1107"/>
    <cellStyle name="Хороший 24 8" xfId="1106"/>
    <cellStyle name="Хороший 25" xfId="1105"/>
    <cellStyle name="Хороший 25 2" xfId="1104"/>
    <cellStyle name="Хороший 25 2 2" xfId="1103"/>
    <cellStyle name="Хороший 25 2 3" xfId="1102"/>
    <cellStyle name="Хороший 25 2 4" xfId="1101"/>
    <cellStyle name="Хороший 25 2 5" xfId="1100"/>
    <cellStyle name="Хороший 25 2 6" xfId="1099"/>
    <cellStyle name="Хороший 25 3" xfId="1098"/>
    <cellStyle name="Хороший 25 4" xfId="1097"/>
    <cellStyle name="Хороший 25 5" xfId="1096"/>
    <cellStyle name="Хороший 25 6" xfId="1095"/>
    <cellStyle name="Хороший 25 7" xfId="1094"/>
    <cellStyle name="Хороший 25 8" xfId="1093"/>
    <cellStyle name="Хороший 26" xfId="1092"/>
    <cellStyle name="Хороший 26 2" xfId="1091"/>
    <cellStyle name="Хороший 26 2 2" xfId="1090"/>
    <cellStyle name="Хороший 26 2 3" xfId="1089"/>
    <cellStyle name="Хороший 26 2 4" xfId="1088"/>
    <cellStyle name="Хороший 26 2 5" xfId="1087"/>
    <cellStyle name="Хороший 26 2 6" xfId="1086"/>
    <cellStyle name="Хороший 26 3" xfId="1085"/>
    <cellStyle name="Хороший 26 4" xfId="1084"/>
    <cellStyle name="Хороший 26 5" xfId="1083"/>
    <cellStyle name="Хороший 26 6" xfId="1082"/>
    <cellStyle name="Хороший 26 7" xfId="1081"/>
    <cellStyle name="Хороший 26 8" xfId="1080"/>
    <cellStyle name="Хороший 27" xfId="1079"/>
    <cellStyle name="Хороший 27 2" xfId="1078"/>
    <cellStyle name="Хороший 27 2 2" xfId="1077"/>
    <cellStyle name="Хороший 27 2 3" xfId="1076"/>
    <cellStyle name="Хороший 27 2 4" xfId="1075"/>
    <cellStyle name="Хороший 27 2 5" xfId="1074"/>
    <cellStyle name="Хороший 27 2 6" xfId="1073"/>
    <cellStyle name="Хороший 27 3" xfId="1072"/>
    <cellStyle name="Хороший 27 4" xfId="1071"/>
    <cellStyle name="Хороший 27 5" xfId="1070"/>
    <cellStyle name="Хороший 27 6" xfId="1069"/>
    <cellStyle name="Хороший 27 7" xfId="1068"/>
    <cellStyle name="Хороший 27 8" xfId="1067"/>
    <cellStyle name="Хороший 28" xfId="1066"/>
    <cellStyle name="Хороший 28 2" xfId="1065"/>
    <cellStyle name="Хороший 28 2 2" xfId="1064"/>
    <cellStyle name="Хороший 28 2 3" xfId="1063"/>
    <cellStyle name="Хороший 28 2 4" xfId="1062"/>
    <cellStyle name="Хороший 28 2 5" xfId="1061"/>
    <cellStyle name="Хороший 28 2 6" xfId="1060"/>
    <cellStyle name="Хороший 28 3" xfId="1059"/>
    <cellStyle name="Хороший 28 4" xfId="1058"/>
    <cellStyle name="Хороший 28 5" xfId="1057"/>
    <cellStyle name="Хороший 28 6" xfId="1056"/>
    <cellStyle name="Хороший 28 7" xfId="1055"/>
    <cellStyle name="Хороший 28 8" xfId="1054"/>
    <cellStyle name="Хороший 29" xfId="1053"/>
    <cellStyle name="Хороший 29 2" xfId="1052"/>
    <cellStyle name="Хороший 29 2 2" xfId="1051"/>
    <cellStyle name="Хороший 29 2 3" xfId="1050"/>
    <cellStyle name="Хороший 29 2 4" xfId="1049"/>
    <cellStyle name="Хороший 29 2 5" xfId="1048"/>
    <cellStyle name="Хороший 29 2 6" xfId="1047"/>
    <cellStyle name="Хороший 29 3" xfId="1046"/>
    <cellStyle name="Хороший 29 4" xfId="1045"/>
    <cellStyle name="Хороший 29 5" xfId="1044"/>
    <cellStyle name="Хороший 29 6" xfId="1043"/>
    <cellStyle name="Хороший 29 7" xfId="1042"/>
    <cellStyle name="Хороший 29 8" xfId="1041"/>
    <cellStyle name="Хороший 3" xfId="1040"/>
    <cellStyle name="Хороший 3 2" xfId="1039"/>
    <cellStyle name="Хороший 3 2 2" xfId="1038"/>
    <cellStyle name="Хороший 3 2 3" xfId="1037"/>
    <cellStyle name="Хороший 3 2 4" xfId="1036"/>
    <cellStyle name="Хороший 3 2 5" xfId="1035"/>
    <cellStyle name="Хороший 3 2 6" xfId="1034"/>
    <cellStyle name="Хороший 3 3" xfId="1033"/>
    <cellStyle name="Хороший 3 4" xfId="1032"/>
    <cellStyle name="Хороший 3 5" xfId="1031"/>
    <cellStyle name="Хороший 3 6" xfId="1030"/>
    <cellStyle name="Хороший 3 7" xfId="1029"/>
    <cellStyle name="Хороший 3 8" xfId="1028"/>
    <cellStyle name="Хороший 30" xfId="1027"/>
    <cellStyle name="Хороший 30 2" xfId="1026"/>
    <cellStyle name="Хороший 30 2 2" xfId="1025"/>
    <cellStyle name="Хороший 30 2 3" xfId="1024"/>
    <cellStyle name="Хороший 30 2 4" xfId="1023"/>
    <cellStyle name="Хороший 30 2 5" xfId="1022"/>
    <cellStyle name="Хороший 30 2 6" xfId="1021"/>
    <cellStyle name="Хороший 30 3" xfId="1020"/>
    <cellStyle name="Хороший 30 4" xfId="1019"/>
    <cellStyle name="Хороший 30 5" xfId="1018"/>
    <cellStyle name="Хороший 30 6" xfId="1017"/>
    <cellStyle name="Хороший 30 7" xfId="1016"/>
    <cellStyle name="Хороший 30 8" xfId="1015"/>
    <cellStyle name="Хороший 31" xfId="1014"/>
    <cellStyle name="Хороший 31 2" xfId="1013"/>
    <cellStyle name="Хороший 31 2 2" xfId="1012"/>
    <cellStyle name="Хороший 31 2 3" xfId="1011"/>
    <cellStyle name="Хороший 31 2 4" xfId="1010"/>
    <cellStyle name="Хороший 31 2 5" xfId="1009"/>
    <cellStyle name="Хороший 31 2 6" xfId="1008"/>
    <cellStyle name="Хороший 31 3" xfId="1007"/>
    <cellStyle name="Хороший 31 4" xfId="1006"/>
    <cellStyle name="Хороший 31 5" xfId="1005"/>
    <cellStyle name="Хороший 31 6" xfId="1004"/>
    <cellStyle name="Хороший 31 7" xfId="1003"/>
    <cellStyle name="Хороший 31 8" xfId="1002"/>
    <cellStyle name="Хороший 32" xfId="1001"/>
    <cellStyle name="Хороший 32 2" xfId="1000"/>
    <cellStyle name="Хороший 32 2 2" xfId="999"/>
    <cellStyle name="Хороший 32 2 3" xfId="998"/>
    <cellStyle name="Хороший 32 2 4" xfId="997"/>
    <cellStyle name="Хороший 32 2 5" xfId="996"/>
    <cellStyle name="Хороший 32 2 6" xfId="995"/>
    <cellStyle name="Хороший 32 3" xfId="994"/>
    <cellStyle name="Хороший 32 4" xfId="993"/>
    <cellStyle name="Хороший 32 5" xfId="992"/>
    <cellStyle name="Хороший 32 6" xfId="991"/>
    <cellStyle name="Хороший 32 7" xfId="990"/>
    <cellStyle name="Хороший 32 8" xfId="989"/>
    <cellStyle name="Хороший 33" xfId="988"/>
    <cellStyle name="Хороший 33 2" xfId="987"/>
    <cellStyle name="Хороший 33 2 2" xfId="986"/>
    <cellStyle name="Хороший 33 2 3" xfId="985"/>
    <cellStyle name="Хороший 33 2 4" xfId="984"/>
    <cellStyle name="Хороший 33 2 5" xfId="983"/>
    <cellStyle name="Хороший 33 2 6" xfId="982"/>
    <cellStyle name="Хороший 33 3" xfId="981"/>
    <cellStyle name="Хороший 33 4" xfId="980"/>
    <cellStyle name="Хороший 33 5" xfId="979"/>
    <cellStyle name="Хороший 33 6" xfId="978"/>
    <cellStyle name="Хороший 33 7" xfId="977"/>
    <cellStyle name="Хороший 33 8" xfId="976"/>
    <cellStyle name="Хороший 34" xfId="975"/>
    <cellStyle name="Хороший 34 2" xfId="974"/>
    <cellStyle name="Хороший 34 2 2" xfId="973"/>
    <cellStyle name="Хороший 34 2 3" xfId="972"/>
    <cellStyle name="Хороший 34 2 4" xfId="971"/>
    <cellStyle name="Хороший 34 2 5" xfId="970"/>
    <cellStyle name="Хороший 34 2 6" xfId="969"/>
    <cellStyle name="Хороший 34 3" xfId="968"/>
    <cellStyle name="Хороший 34 4" xfId="967"/>
    <cellStyle name="Хороший 34 5" xfId="966"/>
    <cellStyle name="Хороший 34 6" xfId="965"/>
    <cellStyle name="Хороший 34 7" xfId="964"/>
    <cellStyle name="Хороший 34 8" xfId="963"/>
    <cellStyle name="Хороший 35" xfId="962"/>
    <cellStyle name="Хороший 35 2" xfId="961"/>
    <cellStyle name="Хороший 35 2 2" xfId="960"/>
    <cellStyle name="Хороший 35 2 3" xfId="959"/>
    <cellStyle name="Хороший 35 2 4" xfId="958"/>
    <cellStyle name="Хороший 35 2 5" xfId="957"/>
    <cellStyle name="Хороший 35 2 6" xfId="956"/>
    <cellStyle name="Хороший 35 3" xfId="955"/>
    <cellStyle name="Хороший 35 4" xfId="954"/>
    <cellStyle name="Хороший 35 5" xfId="953"/>
    <cellStyle name="Хороший 35 6" xfId="952"/>
    <cellStyle name="Хороший 35 7" xfId="951"/>
    <cellStyle name="Хороший 35 8" xfId="950"/>
    <cellStyle name="Хороший 36" xfId="949"/>
    <cellStyle name="Хороший 36 2" xfId="948"/>
    <cellStyle name="Хороший 36 2 2" xfId="947"/>
    <cellStyle name="Хороший 36 2 3" xfId="946"/>
    <cellStyle name="Хороший 36 2 4" xfId="945"/>
    <cellStyle name="Хороший 36 2 5" xfId="944"/>
    <cellStyle name="Хороший 36 2 6" xfId="943"/>
    <cellStyle name="Хороший 36 3" xfId="942"/>
    <cellStyle name="Хороший 36 4" xfId="941"/>
    <cellStyle name="Хороший 36 5" xfId="940"/>
    <cellStyle name="Хороший 36 6" xfId="939"/>
    <cellStyle name="Хороший 36 7" xfId="938"/>
    <cellStyle name="Хороший 36 8" xfId="937"/>
    <cellStyle name="Хороший 37" xfId="936"/>
    <cellStyle name="Хороший 37 2" xfId="935"/>
    <cellStyle name="Хороший 37 2 2" xfId="934"/>
    <cellStyle name="Хороший 37 2 3" xfId="933"/>
    <cellStyle name="Хороший 37 2 4" xfId="932"/>
    <cellStyle name="Хороший 37 2 5" xfId="931"/>
    <cellStyle name="Хороший 37 2 6" xfId="930"/>
    <cellStyle name="Хороший 37 3" xfId="929"/>
    <cellStyle name="Хороший 37 4" xfId="928"/>
    <cellStyle name="Хороший 37 5" xfId="927"/>
    <cellStyle name="Хороший 37 6" xfId="926"/>
    <cellStyle name="Хороший 37 7" xfId="925"/>
    <cellStyle name="Хороший 37 8" xfId="924"/>
    <cellStyle name="Хороший 38" xfId="923"/>
    <cellStyle name="Хороший 38 2" xfId="922"/>
    <cellStyle name="Хороший 38 2 2" xfId="921"/>
    <cellStyle name="Хороший 38 2 3" xfId="920"/>
    <cellStyle name="Хороший 38 2 4" xfId="919"/>
    <cellStyle name="Хороший 38 2 5" xfId="918"/>
    <cellStyle name="Хороший 38 2 6" xfId="917"/>
    <cellStyle name="Хороший 38 3" xfId="916"/>
    <cellStyle name="Хороший 38 4" xfId="915"/>
    <cellStyle name="Хороший 38 5" xfId="914"/>
    <cellStyle name="Хороший 38 6" xfId="913"/>
    <cellStyle name="Хороший 38 7" xfId="912"/>
    <cellStyle name="Хороший 38 8" xfId="911"/>
    <cellStyle name="Хороший 39" xfId="910"/>
    <cellStyle name="Хороший 39 2" xfId="909"/>
    <cellStyle name="Хороший 39 2 2" xfId="908"/>
    <cellStyle name="Хороший 39 2 3" xfId="907"/>
    <cellStyle name="Хороший 39 2 4" xfId="906"/>
    <cellStyle name="Хороший 39 2 5" xfId="905"/>
    <cellStyle name="Хороший 39 2 6" xfId="904"/>
    <cellStyle name="Хороший 39 3" xfId="903"/>
    <cellStyle name="Хороший 39 4" xfId="902"/>
    <cellStyle name="Хороший 39 5" xfId="901"/>
    <cellStyle name="Хороший 39 6" xfId="900"/>
    <cellStyle name="Хороший 39 7" xfId="899"/>
    <cellStyle name="Хороший 39 8" xfId="898"/>
    <cellStyle name="Хороший 4" xfId="897"/>
    <cellStyle name="Хороший 4 2" xfId="896"/>
    <cellStyle name="Хороший 4 2 2" xfId="895"/>
    <cellStyle name="Хороший 4 2 3" xfId="894"/>
    <cellStyle name="Хороший 4 2 4" xfId="893"/>
    <cellStyle name="Хороший 4 2 5" xfId="892"/>
    <cellStyle name="Хороший 4 2 6" xfId="891"/>
    <cellStyle name="Хороший 4 3" xfId="890"/>
    <cellStyle name="Хороший 4 4" xfId="889"/>
    <cellStyle name="Хороший 4 5" xfId="888"/>
    <cellStyle name="Хороший 4 6" xfId="887"/>
    <cellStyle name="Хороший 4 7" xfId="886"/>
    <cellStyle name="Хороший 4 8" xfId="885"/>
    <cellStyle name="Хороший 40" xfId="884"/>
    <cellStyle name="Хороший 40 2" xfId="883"/>
    <cellStyle name="Хороший 40 2 2" xfId="882"/>
    <cellStyle name="Хороший 40 2 3" xfId="881"/>
    <cellStyle name="Хороший 40 2 4" xfId="880"/>
    <cellStyle name="Хороший 40 2 5" xfId="879"/>
    <cellStyle name="Хороший 40 2 6" xfId="878"/>
    <cellStyle name="Хороший 40 3" xfId="877"/>
    <cellStyle name="Хороший 40 4" xfId="876"/>
    <cellStyle name="Хороший 40 5" xfId="875"/>
    <cellStyle name="Хороший 40 6" xfId="874"/>
    <cellStyle name="Хороший 40 7" xfId="873"/>
    <cellStyle name="Хороший 40 8" xfId="872"/>
    <cellStyle name="Хороший 41" xfId="871"/>
    <cellStyle name="Хороший 41 2" xfId="870"/>
    <cellStyle name="Хороший 41 2 2" xfId="869"/>
    <cellStyle name="Хороший 41 2 3" xfId="868"/>
    <cellStyle name="Хороший 41 2 4" xfId="867"/>
    <cellStyle name="Хороший 41 2 5" xfId="866"/>
    <cellStyle name="Хороший 41 2 6" xfId="865"/>
    <cellStyle name="Хороший 41 3" xfId="864"/>
    <cellStyle name="Хороший 41 4" xfId="863"/>
    <cellStyle name="Хороший 41 5" xfId="862"/>
    <cellStyle name="Хороший 41 6" xfId="861"/>
    <cellStyle name="Хороший 41 7" xfId="860"/>
    <cellStyle name="Хороший 41 8" xfId="859"/>
    <cellStyle name="Хороший 42" xfId="858"/>
    <cellStyle name="Хороший 42 2" xfId="857"/>
    <cellStyle name="Хороший 42 2 2" xfId="856"/>
    <cellStyle name="Хороший 42 2 3" xfId="855"/>
    <cellStyle name="Хороший 42 2 4" xfId="854"/>
    <cellStyle name="Хороший 42 2 5" xfId="853"/>
    <cellStyle name="Хороший 42 2 6" xfId="852"/>
    <cellStyle name="Хороший 42 3" xfId="851"/>
    <cellStyle name="Хороший 42 4" xfId="850"/>
    <cellStyle name="Хороший 42 5" xfId="849"/>
    <cellStyle name="Хороший 42 6" xfId="848"/>
    <cellStyle name="Хороший 42 7" xfId="847"/>
    <cellStyle name="Хороший 42 8" xfId="846"/>
    <cellStyle name="Хороший 43" xfId="845"/>
    <cellStyle name="Хороший 43 2" xfId="844"/>
    <cellStyle name="Хороший 43 2 2" xfId="843"/>
    <cellStyle name="Хороший 43 2 3" xfId="842"/>
    <cellStyle name="Хороший 43 2 4" xfId="841"/>
    <cellStyle name="Хороший 43 2 5" xfId="840"/>
    <cellStyle name="Хороший 43 2 6" xfId="839"/>
    <cellStyle name="Хороший 43 3" xfId="838"/>
    <cellStyle name="Хороший 43 4" xfId="837"/>
    <cellStyle name="Хороший 43 5" xfId="836"/>
    <cellStyle name="Хороший 43 6" xfId="835"/>
    <cellStyle name="Хороший 43 7" xfId="834"/>
    <cellStyle name="Хороший 43 8" xfId="833"/>
    <cellStyle name="Хороший 44" xfId="832"/>
    <cellStyle name="Хороший 44 2" xfId="831"/>
    <cellStyle name="Хороший 44 2 2" xfId="830"/>
    <cellStyle name="Хороший 44 2 3" xfId="829"/>
    <cellStyle name="Хороший 44 2 4" xfId="828"/>
    <cellStyle name="Хороший 44 2 5" xfId="827"/>
    <cellStyle name="Хороший 44 2 6" xfId="826"/>
    <cellStyle name="Хороший 44 3" xfId="825"/>
    <cellStyle name="Хороший 44 4" xfId="824"/>
    <cellStyle name="Хороший 44 5" xfId="823"/>
    <cellStyle name="Хороший 44 6" xfId="822"/>
    <cellStyle name="Хороший 44 7" xfId="821"/>
    <cellStyle name="Хороший 44 8" xfId="820"/>
    <cellStyle name="Хороший 45" xfId="819"/>
    <cellStyle name="Хороший 45 2" xfId="818"/>
    <cellStyle name="Хороший 45 2 2" xfId="817"/>
    <cellStyle name="Хороший 45 2 3" xfId="816"/>
    <cellStyle name="Хороший 45 2 4" xfId="815"/>
    <cellStyle name="Хороший 45 2 5" xfId="814"/>
    <cellStyle name="Хороший 45 2 6" xfId="813"/>
    <cellStyle name="Хороший 45 3" xfId="812"/>
    <cellStyle name="Хороший 45 4" xfId="811"/>
    <cellStyle name="Хороший 45 5" xfId="810"/>
    <cellStyle name="Хороший 45 6" xfId="809"/>
    <cellStyle name="Хороший 45 7" xfId="808"/>
    <cellStyle name="Хороший 45 8" xfId="807"/>
    <cellStyle name="Хороший 46" xfId="806"/>
    <cellStyle name="Хороший 46 2" xfId="805"/>
    <cellStyle name="Хороший 46 2 2" xfId="804"/>
    <cellStyle name="Хороший 46 2 3" xfId="803"/>
    <cellStyle name="Хороший 46 2 4" xfId="802"/>
    <cellStyle name="Хороший 46 2 5" xfId="801"/>
    <cellStyle name="Хороший 46 2 6" xfId="800"/>
    <cellStyle name="Хороший 46 3" xfId="799"/>
    <cellStyle name="Хороший 46 4" xfId="798"/>
    <cellStyle name="Хороший 46 5" xfId="797"/>
    <cellStyle name="Хороший 46 6" xfId="796"/>
    <cellStyle name="Хороший 46 7" xfId="795"/>
    <cellStyle name="Хороший 46 8" xfId="794"/>
    <cellStyle name="Хороший 47" xfId="793"/>
    <cellStyle name="Хороший 47 2" xfId="792"/>
    <cellStyle name="Хороший 47 2 2" xfId="791"/>
    <cellStyle name="Хороший 47 2 3" xfId="790"/>
    <cellStyle name="Хороший 47 2 4" xfId="789"/>
    <cellStyle name="Хороший 47 2 5" xfId="788"/>
    <cellStyle name="Хороший 47 2 6" xfId="787"/>
    <cellStyle name="Хороший 47 3" xfId="786"/>
    <cellStyle name="Хороший 47 4" xfId="785"/>
    <cellStyle name="Хороший 47 5" xfId="784"/>
    <cellStyle name="Хороший 47 6" xfId="783"/>
    <cellStyle name="Хороший 47 7" xfId="782"/>
    <cellStyle name="Хороший 47 8" xfId="781"/>
    <cellStyle name="Хороший 48" xfId="780"/>
    <cellStyle name="Хороший 48 2" xfId="779"/>
    <cellStyle name="Хороший 48 2 2" xfId="778"/>
    <cellStyle name="Хороший 48 2 3" xfId="777"/>
    <cellStyle name="Хороший 48 2 4" xfId="776"/>
    <cellStyle name="Хороший 48 2 5" xfId="775"/>
    <cellStyle name="Хороший 48 2 6" xfId="774"/>
    <cellStyle name="Хороший 48 3" xfId="773"/>
    <cellStyle name="Хороший 48 4" xfId="772"/>
    <cellStyle name="Хороший 48 5" xfId="771"/>
    <cellStyle name="Хороший 48 6" xfId="770"/>
    <cellStyle name="Хороший 48 7" xfId="769"/>
    <cellStyle name="Хороший 48 8" xfId="768"/>
    <cellStyle name="Хороший 49" xfId="767"/>
    <cellStyle name="Хороший 49 2" xfId="766"/>
    <cellStyle name="Хороший 49 2 2" xfId="765"/>
    <cellStyle name="Хороший 49 2 3" xfId="764"/>
    <cellStyle name="Хороший 49 2 4" xfId="763"/>
    <cellStyle name="Хороший 49 2 5" xfId="762"/>
    <cellStyle name="Хороший 49 2 6" xfId="761"/>
    <cellStyle name="Хороший 49 3" xfId="760"/>
    <cellStyle name="Хороший 49 4" xfId="759"/>
    <cellStyle name="Хороший 49 5" xfId="758"/>
    <cellStyle name="Хороший 49 6" xfId="757"/>
    <cellStyle name="Хороший 49 7" xfId="756"/>
    <cellStyle name="Хороший 49 8" xfId="755"/>
    <cellStyle name="Хороший 5" xfId="754"/>
    <cellStyle name="Хороший 5 2" xfId="753"/>
    <cellStyle name="Хороший 5 2 2" xfId="752"/>
    <cellStyle name="Хороший 5 2 3" xfId="751"/>
    <cellStyle name="Хороший 5 2 4" xfId="750"/>
    <cellStyle name="Хороший 5 2 5" xfId="749"/>
    <cellStyle name="Хороший 5 2 6" xfId="748"/>
    <cellStyle name="Хороший 5 3" xfId="747"/>
    <cellStyle name="Хороший 5 4" xfId="746"/>
    <cellStyle name="Хороший 5 5" xfId="745"/>
    <cellStyle name="Хороший 5 6" xfId="744"/>
    <cellStyle name="Хороший 5 7" xfId="743"/>
    <cellStyle name="Хороший 5 8" xfId="742"/>
    <cellStyle name="Хороший 50" xfId="741"/>
    <cellStyle name="Хороший 50 2" xfId="740"/>
    <cellStyle name="Хороший 50 2 2" xfId="739"/>
    <cellStyle name="Хороший 50 2 3" xfId="738"/>
    <cellStyle name="Хороший 50 2 4" xfId="737"/>
    <cellStyle name="Хороший 50 2 5" xfId="736"/>
    <cellStyle name="Хороший 50 2 6" xfId="735"/>
    <cellStyle name="Хороший 50 3" xfId="734"/>
    <cellStyle name="Хороший 50 4" xfId="733"/>
    <cellStyle name="Хороший 50 5" xfId="732"/>
    <cellStyle name="Хороший 50 6" xfId="731"/>
    <cellStyle name="Хороший 50 7" xfId="730"/>
    <cellStyle name="Хороший 50 8" xfId="729"/>
    <cellStyle name="Хороший 51" xfId="728"/>
    <cellStyle name="Хороший 51 2" xfId="727"/>
    <cellStyle name="Хороший 51 2 2" xfId="726"/>
    <cellStyle name="Хороший 51 2 3" xfId="725"/>
    <cellStyle name="Хороший 51 2 4" xfId="724"/>
    <cellStyle name="Хороший 51 2 5" xfId="723"/>
    <cellStyle name="Хороший 51 2 6" xfId="722"/>
    <cellStyle name="Хороший 51 3" xfId="721"/>
    <cellStyle name="Хороший 51 4" xfId="720"/>
    <cellStyle name="Хороший 51 5" xfId="719"/>
    <cellStyle name="Хороший 51 6" xfId="718"/>
    <cellStyle name="Хороший 51 7" xfId="717"/>
    <cellStyle name="Хороший 51 8" xfId="716"/>
    <cellStyle name="Хороший 52" xfId="715"/>
    <cellStyle name="Хороший 52 2" xfId="714"/>
    <cellStyle name="Хороший 52 2 2" xfId="713"/>
    <cellStyle name="Хороший 52 2 3" xfId="712"/>
    <cellStyle name="Хороший 52 2 4" xfId="711"/>
    <cellStyle name="Хороший 52 2 5" xfId="710"/>
    <cellStyle name="Хороший 52 2 6" xfId="709"/>
    <cellStyle name="Хороший 52 3" xfId="708"/>
    <cellStyle name="Хороший 52 4" xfId="707"/>
    <cellStyle name="Хороший 52 5" xfId="706"/>
    <cellStyle name="Хороший 52 6" xfId="705"/>
    <cellStyle name="Хороший 52 7" xfId="704"/>
    <cellStyle name="Хороший 52 8" xfId="703"/>
    <cellStyle name="Хороший 53" xfId="702"/>
    <cellStyle name="Хороший 53 2" xfId="701"/>
    <cellStyle name="Хороший 53 2 2" xfId="700"/>
    <cellStyle name="Хороший 53 2 3" xfId="699"/>
    <cellStyle name="Хороший 53 2 4" xfId="698"/>
    <cellStyle name="Хороший 53 2 5" xfId="697"/>
    <cellStyle name="Хороший 53 2 6" xfId="696"/>
    <cellStyle name="Хороший 53 3" xfId="695"/>
    <cellStyle name="Хороший 53 4" xfId="694"/>
    <cellStyle name="Хороший 53 5" xfId="693"/>
    <cellStyle name="Хороший 53 6" xfId="692"/>
    <cellStyle name="Хороший 53 7" xfId="691"/>
    <cellStyle name="Хороший 53 8" xfId="690"/>
    <cellStyle name="Хороший 54" xfId="689"/>
    <cellStyle name="Хороший 54 2" xfId="688"/>
    <cellStyle name="Хороший 54 2 2" xfId="687"/>
    <cellStyle name="Хороший 54 2 3" xfId="686"/>
    <cellStyle name="Хороший 54 2 4" xfId="685"/>
    <cellStyle name="Хороший 54 2 5" xfId="684"/>
    <cellStyle name="Хороший 54 2 6" xfId="683"/>
    <cellStyle name="Хороший 54 3" xfId="682"/>
    <cellStyle name="Хороший 54 4" xfId="681"/>
    <cellStyle name="Хороший 54 5" xfId="680"/>
    <cellStyle name="Хороший 54 6" xfId="679"/>
    <cellStyle name="Хороший 54 7" xfId="678"/>
    <cellStyle name="Хороший 54 8" xfId="677"/>
    <cellStyle name="Хороший 55" xfId="676"/>
    <cellStyle name="Хороший 55 2" xfId="675"/>
    <cellStyle name="Хороший 55 2 2" xfId="674"/>
    <cellStyle name="Хороший 55 2 3" xfId="673"/>
    <cellStyle name="Хороший 55 2 4" xfId="672"/>
    <cellStyle name="Хороший 55 2 5" xfId="671"/>
    <cellStyle name="Хороший 55 2 6" xfId="670"/>
    <cellStyle name="Хороший 55 3" xfId="669"/>
    <cellStyle name="Хороший 55 4" xfId="668"/>
    <cellStyle name="Хороший 55 5" xfId="667"/>
    <cellStyle name="Хороший 55 6" xfId="666"/>
    <cellStyle name="Хороший 55 7" xfId="665"/>
    <cellStyle name="Хороший 55 8" xfId="664"/>
    <cellStyle name="Хороший 56" xfId="663"/>
    <cellStyle name="Хороший 56 2" xfId="662"/>
    <cellStyle name="Хороший 56 2 2" xfId="661"/>
    <cellStyle name="Хороший 56 2 3" xfId="660"/>
    <cellStyle name="Хороший 56 2 4" xfId="659"/>
    <cellStyle name="Хороший 56 2 5" xfId="658"/>
    <cellStyle name="Хороший 56 2 6" xfId="657"/>
    <cellStyle name="Хороший 56 3" xfId="656"/>
    <cellStyle name="Хороший 56 4" xfId="655"/>
    <cellStyle name="Хороший 56 5" xfId="654"/>
    <cellStyle name="Хороший 56 6" xfId="653"/>
    <cellStyle name="Хороший 56 7" xfId="652"/>
    <cellStyle name="Хороший 56 8" xfId="651"/>
    <cellStyle name="Хороший 57" xfId="650"/>
    <cellStyle name="Хороший 57 2" xfId="649"/>
    <cellStyle name="Хороший 57 2 2" xfId="648"/>
    <cellStyle name="Хороший 57 2 3" xfId="647"/>
    <cellStyle name="Хороший 57 2 4" xfId="646"/>
    <cellStyle name="Хороший 57 2 5" xfId="645"/>
    <cellStyle name="Хороший 57 2 6" xfId="644"/>
    <cellStyle name="Хороший 57 3" xfId="643"/>
    <cellStyle name="Хороший 57 4" xfId="642"/>
    <cellStyle name="Хороший 57 5" xfId="641"/>
    <cellStyle name="Хороший 57 6" xfId="640"/>
    <cellStyle name="Хороший 57 7" xfId="639"/>
    <cellStyle name="Хороший 57 8" xfId="638"/>
    <cellStyle name="Хороший 58" xfId="637"/>
    <cellStyle name="Хороший 58 2" xfId="636"/>
    <cellStyle name="Хороший 58 2 2" xfId="635"/>
    <cellStyle name="Хороший 58 2 3" xfId="634"/>
    <cellStyle name="Хороший 58 2 4" xfId="633"/>
    <cellStyle name="Хороший 58 2 5" xfId="632"/>
    <cellStyle name="Хороший 58 2 6" xfId="631"/>
    <cellStyle name="Хороший 58 3" xfId="630"/>
    <cellStyle name="Хороший 58 4" xfId="629"/>
    <cellStyle name="Хороший 58 5" xfId="628"/>
    <cellStyle name="Хороший 58 6" xfId="627"/>
    <cellStyle name="Хороший 58 7" xfId="626"/>
    <cellStyle name="Хороший 58 8" xfId="625"/>
    <cellStyle name="Хороший 59" xfId="624"/>
    <cellStyle name="Хороший 59 2" xfId="623"/>
    <cellStyle name="Хороший 59 2 2" xfId="622"/>
    <cellStyle name="Хороший 59 2 3" xfId="621"/>
    <cellStyle name="Хороший 59 2 4" xfId="620"/>
    <cellStyle name="Хороший 59 2 5" xfId="619"/>
    <cellStyle name="Хороший 59 2 6" xfId="618"/>
    <cellStyle name="Хороший 59 3" xfId="617"/>
    <cellStyle name="Хороший 59 4" xfId="616"/>
    <cellStyle name="Хороший 59 5" xfId="615"/>
    <cellStyle name="Хороший 59 6" xfId="614"/>
    <cellStyle name="Хороший 59 7" xfId="613"/>
    <cellStyle name="Хороший 59 8" xfId="612"/>
    <cellStyle name="Хороший 6" xfId="611"/>
    <cellStyle name="Хороший 6 2" xfId="610"/>
    <cellStyle name="Хороший 6 2 2" xfId="609"/>
    <cellStyle name="Хороший 6 2 3" xfId="608"/>
    <cellStyle name="Хороший 6 2 4" xfId="607"/>
    <cellStyle name="Хороший 6 2 5" xfId="606"/>
    <cellStyle name="Хороший 6 2 6" xfId="605"/>
    <cellStyle name="Хороший 6 3" xfId="604"/>
    <cellStyle name="Хороший 6 4" xfId="603"/>
    <cellStyle name="Хороший 6 5" xfId="602"/>
    <cellStyle name="Хороший 6 6" xfId="601"/>
    <cellStyle name="Хороший 6 7" xfId="600"/>
    <cellStyle name="Хороший 6 8" xfId="599"/>
    <cellStyle name="Хороший 60" xfId="598"/>
    <cellStyle name="Хороший 60 2" xfId="597"/>
    <cellStyle name="Хороший 60 2 2" xfId="596"/>
    <cellStyle name="Хороший 60 2 3" xfId="595"/>
    <cellStyle name="Хороший 60 2 4" xfId="594"/>
    <cellStyle name="Хороший 60 2 5" xfId="593"/>
    <cellStyle name="Хороший 60 2 6" xfId="592"/>
    <cellStyle name="Хороший 60 3" xfId="591"/>
    <cellStyle name="Хороший 60 4" xfId="590"/>
    <cellStyle name="Хороший 60 5" xfId="589"/>
    <cellStyle name="Хороший 60 6" xfId="588"/>
    <cellStyle name="Хороший 60 7" xfId="587"/>
    <cellStyle name="Хороший 60 8" xfId="586"/>
    <cellStyle name="Хороший 61" xfId="585"/>
    <cellStyle name="Хороший 61 2" xfId="584"/>
    <cellStyle name="Хороший 61 2 2" xfId="583"/>
    <cellStyle name="Хороший 61 2 3" xfId="582"/>
    <cellStyle name="Хороший 61 2 4" xfId="581"/>
    <cellStyle name="Хороший 61 2 5" xfId="580"/>
    <cellStyle name="Хороший 61 2 6" xfId="579"/>
    <cellStyle name="Хороший 61 3" xfId="578"/>
    <cellStyle name="Хороший 61 4" xfId="577"/>
    <cellStyle name="Хороший 61 5" xfId="576"/>
    <cellStyle name="Хороший 61 6" xfId="575"/>
    <cellStyle name="Хороший 61 7" xfId="574"/>
    <cellStyle name="Хороший 61 8" xfId="573"/>
    <cellStyle name="Хороший 62" xfId="572"/>
    <cellStyle name="Хороший 62 2" xfId="571"/>
    <cellStyle name="Хороший 62 2 2" xfId="570"/>
    <cellStyle name="Хороший 62 2 3" xfId="569"/>
    <cellStyle name="Хороший 62 2 4" xfId="568"/>
    <cellStyle name="Хороший 62 2 5" xfId="567"/>
    <cellStyle name="Хороший 62 2 6" xfId="566"/>
    <cellStyle name="Хороший 62 3" xfId="565"/>
    <cellStyle name="Хороший 62 4" xfId="564"/>
    <cellStyle name="Хороший 62 5" xfId="563"/>
    <cellStyle name="Хороший 62 6" xfId="562"/>
    <cellStyle name="Хороший 62 7" xfId="561"/>
    <cellStyle name="Хороший 62 8" xfId="560"/>
    <cellStyle name="Хороший 63" xfId="559"/>
    <cellStyle name="Хороший 63 2" xfId="558"/>
    <cellStyle name="Хороший 63 2 2" xfId="557"/>
    <cellStyle name="Хороший 63 2 3" xfId="556"/>
    <cellStyle name="Хороший 63 2 4" xfId="555"/>
    <cellStyle name="Хороший 63 2 5" xfId="554"/>
    <cellStyle name="Хороший 63 2 6" xfId="553"/>
    <cellStyle name="Хороший 63 3" xfId="552"/>
    <cellStyle name="Хороший 63 4" xfId="551"/>
    <cellStyle name="Хороший 63 5" xfId="550"/>
    <cellStyle name="Хороший 63 6" xfId="549"/>
    <cellStyle name="Хороший 63 7" xfId="548"/>
    <cellStyle name="Хороший 63 8" xfId="547"/>
    <cellStyle name="Хороший 64" xfId="546"/>
    <cellStyle name="Хороший 64 2" xfId="545"/>
    <cellStyle name="Хороший 64 2 2" xfId="544"/>
    <cellStyle name="Хороший 64 2 3" xfId="543"/>
    <cellStyle name="Хороший 64 2 4" xfId="542"/>
    <cellStyle name="Хороший 64 2 5" xfId="541"/>
    <cellStyle name="Хороший 64 2 6" xfId="540"/>
    <cellStyle name="Хороший 64 3" xfId="539"/>
    <cellStyle name="Хороший 64 4" xfId="538"/>
    <cellStyle name="Хороший 64 5" xfId="537"/>
    <cellStyle name="Хороший 64 6" xfId="536"/>
    <cellStyle name="Хороший 64 7" xfId="535"/>
    <cellStyle name="Хороший 64 8" xfId="534"/>
    <cellStyle name="Хороший 65" xfId="533"/>
    <cellStyle name="Хороший 65 2" xfId="532"/>
    <cellStyle name="Хороший 65 2 2" xfId="531"/>
    <cellStyle name="Хороший 65 2 3" xfId="530"/>
    <cellStyle name="Хороший 65 2 4" xfId="529"/>
    <cellStyle name="Хороший 65 2 5" xfId="528"/>
    <cellStyle name="Хороший 65 2 6" xfId="527"/>
    <cellStyle name="Хороший 65 3" xfId="526"/>
    <cellStyle name="Хороший 65 4" xfId="525"/>
    <cellStyle name="Хороший 65 5" xfId="524"/>
    <cellStyle name="Хороший 65 6" xfId="523"/>
    <cellStyle name="Хороший 65 7" xfId="522"/>
    <cellStyle name="Хороший 65 8" xfId="521"/>
    <cellStyle name="Хороший 66" xfId="520"/>
    <cellStyle name="Хороший 66 2" xfId="519"/>
    <cellStyle name="Хороший 66 2 2" xfId="518"/>
    <cellStyle name="Хороший 66 2 3" xfId="517"/>
    <cellStyle name="Хороший 66 2 4" xfId="516"/>
    <cellStyle name="Хороший 66 2 5" xfId="515"/>
    <cellStyle name="Хороший 66 2 6" xfId="514"/>
    <cellStyle name="Хороший 66 3" xfId="513"/>
    <cellStyle name="Хороший 66 4" xfId="512"/>
    <cellStyle name="Хороший 66 5" xfId="511"/>
    <cellStyle name="Хороший 66 6" xfId="510"/>
    <cellStyle name="Хороший 66 7" xfId="509"/>
    <cellStyle name="Хороший 66 8" xfId="508"/>
    <cellStyle name="Хороший 67" xfId="507"/>
    <cellStyle name="Хороший 67 2" xfId="506"/>
    <cellStyle name="Хороший 67 2 2" xfId="505"/>
    <cellStyle name="Хороший 67 2 3" xfId="504"/>
    <cellStyle name="Хороший 67 2 4" xfId="503"/>
    <cellStyle name="Хороший 67 2 5" xfId="502"/>
    <cellStyle name="Хороший 67 2 6" xfId="501"/>
    <cellStyle name="Хороший 67 3" xfId="500"/>
    <cellStyle name="Хороший 67 4" xfId="499"/>
    <cellStyle name="Хороший 67 5" xfId="498"/>
    <cellStyle name="Хороший 67 6" xfId="497"/>
    <cellStyle name="Хороший 67 7" xfId="496"/>
    <cellStyle name="Хороший 67 8" xfId="495"/>
    <cellStyle name="Хороший 68" xfId="494"/>
    <cellStyle name="Хороший 68 2" xfId="493"/>
    <cellStyle name="Хороший 68 2 2" xfId="492"/>
    <cellStyle name="Хороший 68 2 3" xfId="491"/>
    <cellStyle name="Хороший 68 2 4" xfId="490"/>
    <cellStyle name="Хороший 68 2 5" xfId="489"/>
    <cellStyle name="Хороший 68 2 6" xfId="488"/>
    <cellStyle name="Хороший 68 3" xfId="487"/>
    <cellStyle name="Хороший 68 4" xfId="486"/>
    <cellStyle name="Хороший 68 5" xfId="485"/>
    <cellStyle name="Хороший 68 6" xfId="484"/>
    <cellStyle name="Хороший 68 7" xfId="483"/>
    <cellStyle name="Хороший 68 8" xfId="482"/>
    <cellStyle name="Хороший 69" xfId="481"/>
    <cellStyle name="Хороший 69 2" xfId="480"/>
    <cellStyle name="Хороший 69 2 2" xfId="479"/>
    <cellStyle name="Хороший 69 2 3" xfId="478"/>
    <cellStyle name="Хороший 69 2 4" xfId="477"/>
    <cellStyle name="Хороший 69 2 5" xfId="476"/>
    <cellStyle name="Хороший 69 2 6" xfId="475"/>
    <cellStyle name="Хороший 69 3" xfId="474"/>
    <cellStyle name="Хороший 69 4" xfId="473"/>
    <cellStyle name="Хороший 69 5" xfId="472"/>
    <cellStyle name="Хороший 69 6" xfId="471"/>
    <cellStyle name="Хороший 69 7" xfId="470"/>
    <cellStyle name="Хороший 69 8" xfId="469"/>
    <cellStyle name="Хороший 7" xfId="468"/>
    <cellStyle name="Хороший 7 2" xfId="467"/>
    <cellStyle name="Хороший 7 2 2" xfId="466"/>
    <cellStyle name="Хороший 7 2 3" xfId="465"/>
    <cellStyle name="Хороший 7 2 4" xfId="464"/>
    <cellStyle name="Хороший 7 2 5" xfId="463"/>
    <cellStyle name="Хороший 7 2 6" xfId="462"/>
    <cellStyle name="Хороший 7 3" xfId="461"/>
    <cellStyle name="Хороший 7 4" xfId="460"/>
    <cellStyle name="Хороший 7 5" xfId="459"/>
    <cellStyle name="Хороший 7 6" xfId="458"/>
    <cellStyle name="Хороший 7 7" xfId="457"/>
    <cellStyle name="Хороший 7 8" xfId="456"/>
    <cellStyle name="Хороший 70" xfId="455"/>
    <cellStyle name="Хороший 70 2" xfId="454"/>
    <cellStyle name="Хороший 70 2 2" xfId="453"/>
    <cellStyle name="Хороший 70 2 3" xfId="452"/>
    <cellStyle name="Хороший 70 2 4" xfId="451"/>
    <cellStyle name="Хороший 70 2 5" xfId="450"/>
    <cellStyle name="Хороший 70 2 6" xfId="449"/>
    <cellStyle name="Хороший 70 3" xfId="448"/>
    <cellStyle name="Хороший 70 4" xfId="447"/>
    <cellStyle name="Хороший 70 5" xfId="446"/>
    <cellStyle name="Хороший 70 6" xfId="445"/>
    <cellStyle name="Хороший 70 7" xfId="444"/>
    <cellStyle name="Хороший 70 8" xfId="443"/>
    <cellStyle name="Хороший 71" xfId="442"/>
    <cellStyle name="Хороший 71 2" xfId="441"/>
    <cellStyle name="Хороший 71 2 2" xfId="440"/>
    <cellStyle name="Хороший 71 2 3" xfId="439"/>
    <cellStyle name="Хороший 71 2 4" xfId="438"/>
    <cellStyle name="Хороший 71 2 5" xfId="437"/>
    <cellStyle name="Хороший 71 2 6" xfId="436"/>
    <cellStyle name="Хороший 71 3" xfId="435"/>
    <cellStyle name="Хороший 71 4" xfId="434"/>
    <cellStyle name="Хороший 71 5" xfId="433"/>
    <cellStyle name="Хороший 71 6" xfId="432"/>
    <cellStyle name="Хороший 71 7" xfId="431"/>
    <cellStyle name="Хороший 71 8" xfId="430"/>
    <cellStyle name="Хороший 72" xfId="429"/>
    <cellStyle name="Хороший 72 2" xfId="428"/>
    <cellStyle name="Хороший 72 2 2" xfId="427"/>
    <cellStyle name="Хороший 72 2 3" xfId="426"/>
    <cellStyle name="Хороший 72 2 4" xfId="425"/>
    <cellStyle name="Хороший 72 2 5" xfId="424"/>
    <cellStyle name="Хороший 72 2 6" xfId="423"/>
    <cellStyle name="Хороший 72 3" xfId="422"/>
    <cellStyle name="Хороший 72 4" xfId="421"/>
    <cellStyle name="Хороший 72 5" xfId="420"/>
    <cellStyle name="Хороший 72 6" xfId="419"/>
    <cellStyle name="Хороший 72 7" xfId="418"/>
    <cellStyle name="Хороший 72 8" xfId="417"/>
    <cellStyle name="Хороший 73" xfId="416"/>
    <cellStyle name="Хороший 73 2" xfId="415"/>
    <cellStyle name="Хороший 73 2 2" xfId="414"/>
    <cellStyle name="Хороший 73 2 3" xfId="413"/>
    <cellStyle name="Хороший 73 2 4" xfId="412"/>
    <cellStyle name="Хороший 73 2 5" xfId="411"/>
    <cellStyle name="Хороший 73 2 6" xfId="410"/>
    <cellStyle name="Хороший 73 3" xfId="409"/>
    <cellStyle name="Хороший 73 4" xfId="408"/>
    <cellStyle name="Хороший 73 5" xfId="407"/>
    <cellStyle name="Хороший 73 6" xfId="406"/>
    <cellStyle name="Хороший 73 7" xfId="405"/>
    <cellStyle name="Хороший 73 8" xfId="404"/>
    <cellStyle name="Хороший 74" xfId="403"/>
    <cellStyle name="Хороший 74 2" xfId="402"/>
    <cellStyle name="Хороший 74 2 2" xfId="401"/>
    <cellStyle name="Хороший 74 2 3" xfId="400"/>
    <cellStyle name="Хороший 74 2 4" xfId="399"/>
    <cellStyle name="Хороший 74 2 5" xfId="398"/>
    <cellStyle name="Хороший 74 2 6" xfId="397"/>
    <cellStyle name="Хороший 74 3" xfId="396"/>
    <cellStyle name="Хороший 74 4" xfId="395"/>
    <cellStyle name="Хороший 74 5" xfId="394"/>
    <cellStyle name="Хороший 74 6" xfId="393"/>
    <cellStyle name="Хороший 74 7" xfId="392"/>
    <cellStyle name="Хороший 74 8" xfId="391"/>
    <cellStyle name="Хороший 75" xfId="390"/>
    <cellStyle name="Хороший 75 2" xfId="389"/>
    <cellStyle name="Хороший 75 2 2" xfId="388"/>
    <cellStyle name="Хороший 75 2 3" xfId="387"/>
    <cellStyle name="Хороший 75 2 4" xfId="386"/>
    <cellStyle name="Хороший 75 2 5" xfId="385"/>
    <cellStyle name="Хороший 75 2 6" xfId="384"/>
    <cellStyle name="Хороший 75 3" xfId="383"/>
    <cellStyle name="Хороший 75 4" xfId="382"/>
    <cellStyle name="Хороший 75 5" xfId="381"/>
    <cellStyle name="Хороший 75 6" xfId="380"/>
    <cellStyle name="Хороший 75 7" xfId="379"/>
    <cellStyle name="Хороший 75 8" xfId="378"/>
    <cellStyle name="Хороший 76" xfId="377"/>
    <cellStyle name="Хороший 76 2" xfId="376"/>
    <cellStyle name="Хороший 76 2 2" xfId="375"/>
    <cellStyle name="Хороший 76 2 3" xfId="374"/>
    <cellStyle name="Хороший 76 2 4" xfId="373"/>
    <cellStyle name="Хороший 76 2 5" xfId="372"/>
    <cellStyle name="Хороший 76 2 6" xfId="371"/>
    <cellStyle name="Хороший 76 3" xfId="370"/>
    <cellStyle name="Хороший 76 4" xfId="369"/>
    <cellStyle name="Хороший 76 5" xfId="368"/>
    <cellStyle name="Хороший 76 6" xfId="367"/>
    <cellStyle name="Хороший 76 7" xfId="366"/>
    <cellStyle name="Хороший 76 8" xfId="365"/>
    <cellStyle name="Хороший 77" xfId="364"/>
    <cellStyle name="Хороший 77 2" xfId="363"/>
    <cellStyle name="Хороший 77 2 2" xfId="362"/>
    <cellStyle name="Хороший 77 2 3" xfId="361"/>
    <cellStyle name="Хороший 77 2 4" xfId="360"/>
    <cellStyle name="Хороший 77 2 5" xfId="359"/>
    <cellStyle name="Хороший 77 2 6" xfId="358"/>
    <cellStyle name="Хороший 77 3" xfId="357"/>
    <cellStyle name="Хороший 77 4" xfId="356"/>
    <cellStyle name="Хороший 77 5" xfId="355"/>
    <cellStyle name="Хороший 77 6" xfId="354"/>
    <cellStyle name="Хороший 77 7" xfId="353"/>
    <cellStyle name="Хороший 77 8" xfId="352"/>
    <cellStyle name="Хороший 78" xfId="351"/>
    <cellStyle name="Хороший 78 2" xfId="350"/>
    <cellStyle name="Хороший 78 2 2" xfId="349"/>
    <cellStyle name="Хороший 78 2 3" xfId="348"/>
    <cellStyle name="Хороший 78 2 4" xfId="347"/>
    <cellStyle name="Хороший 78 2 5" xfId="346"/>
    <cellStyle name="Хороший 78 2 6" xfId="345"/>
    <cellStyle name="Хороший 78 3" xfId="344"/>
    <cellStyle name="Хороший 78 4" xfId="343"/>
    <cellStyle name="Хороший 78 5" xfId="342"/>
    <cellStyle name="Хороший 78 6" xfId="341"/>
    <cellStyle name="Хороший 78 7" xfId="340"/>
    <cellStyle name="Хороший 78 8" xfId="339"/>
    <cellStyle name="Хороший 79" xfId="338"/>
    <cellStyle name="Хороший 79 2" xfId="337"/>
    <cellStyle name="Хороший 79 2 2" xfId="336"/>
    <cellStyle name="Хороший 79 2 3" xfId="335"/>
    <cellStyle name="Хороший 79 2 4" xfId="334"/>
    <cellStyle name="Хороший 79 2 5" xfId="333"/>
    <cellStyle name="Хороший 79 2 6" xfId="332"/>
    <cellStyle name="Хороший 79 3" xfId="331"/>
    <cellStyle name="Хороший 79 4" xfId="330"/>
    <cellStyle name="Хороший 79 5" xfId="329"/>
    <cellStyle name="Хороший 79 6" xfId="328"/>
    <cellStyle name="Хороший 79 7" xfId="327"/>
    <cellStyle name="Хороший 79 8" xfId="326"/>
    <cellStyle name="Хороший 8" xfId="325"/>
    <cellStyle name="Хороший 8 2" xfId="324"/>
    <cellStyle name="Хороший 8 2 2" xfId="323"/>
    <cellStyle name="Хороший 8 2 3" xfId="322"/>
    <cellStyle name="Хороший 8 2 4" xfId="321"/>
    <cellStyle name="Хороший 8 2 5" xfId="320"/>
    <cellStyle name="Хороший 8 2 6" xfId="319"/>
    <cellStyle name="Хороший 8 3" xfId="318"/>
    <cellStyle name="Хороший 8 4" xfId="317"/>
    <cellStyle name="Хороший 8 5" xfId="316"/>
    <cellStyle name="Хороший 8 6" xfId="315"/>
    <cellStyle name="Хороший 8 7" xfId="314"/>
    <cellStyle name="Хороший 8 8" xfId="313"/>
    <cellStyle name="Хороший 80" xfId="312"/>
    <cellStyle name="Хороший 80 2" xfId="311"/>
    <cellStyle name="Хороший 80 2 2" xfId="310"/>
    <cellStyle name="Хороший 80 2 3" xfId="309"/>
    <cellStyle name="Хороший 80 2 4" xfId="308"/>
    <cellStyle name="Хороший 80 2 5" xfId="307"/>
    <cellStyle name="Хороший 80 2 6" xfId="306"/>
    <cellStyle name="Хороший 80 3" xfId="305"/>
    <cellStyle name="Хороший 80 4" xfId="304"/>
    <cellStyle name="Хороший 80 5" xfId="303"/>
    <cellStyle name="Хороший 80 6" xfId="302"/>
    <cellStyle name="Хороший 80 7" xfId="301"/>
    <cellStyle name="Хороший 80 8" xfId="300"/>
    <cellStyle name="Хороший 81" xfId="299"/>
    <cellStyle name="Хороший 81 2" xfId="298"/>
    <cellStyle name="Хороший 81 2 2" xfId="297"/>
    <cellStyle name="Хороший 81 2 3" xfId="296"/>
    <cellStyle name="Хороший 81 2 4" xfId="295"/>
    <cellStyle name="Хороший 81 2 5" xfId="294"/>
    <cellStyle name="Хороший 81 2 6" xfId="293"/>
    <cellStyle name="Хороший 81 3" xfId="292"/>
    <cellStyle name="Хороший 81 4" xfId="291"/>
    <cellStyle name="Хороший 81 5" xfId="290"/>
    <cellStyle name="Хороший 81 6" xfId="289"/>
    <cellStyle name="Хороший 81 7" xfId="288"/>
    <cellStyle name="Хороший 81 8" xfId="287"/>
    <cellStyle name="Хороший 82" xfId="286"/>
    <cellStyle name="Хороший 82 2" xfId="285"/>
    <cellStyle name="Хороший 82 2 2" xfId="284"/>
    <cellStyle name="Хороший 82 2 3" xfId="283"/>
    <cellStyle name="Хороший 82 2 4" xfId="282"/>
    <cellStyle name="Хороший 82 2 5" xfId="281"/>
    <cellStyle name="Хороший 82 2 6" xfId="280"/>
    <cellStyle name="Хороший 82 3" xfId="279"/>
    <cellStyle name="Хороший 82 4" xfId="278"/>
    <cellStyle name="Хороший 82 5" xfId="277"/>
    <cellStyle name="Хороший 82 6" xfId="276"/>
    <cellStyle name="Хороший 82 7" xfId="275"/>
    <cellStyle name="Хороший 82 8" xfId="274"/>
    <cellStyle name="Хороший 83" xfId="273"/>
    <cellStyle name="Хороший 83 2" xfId="272"/>
    <cellStyle name="Хороший 83 2 2" xfId="271"/>
    <cellStyle name="Хороший 83 2 3" xfId="270"/>
    <cellStyle name="Хороший 83 2 4" xfId="269"/>
    <cellStyle name="Хороший 83 2 5" xfId="268"/>
    <cellStyle name="Хороший 83 2 6" xfId="267"/>
    <cellStyle name="Хороший 83 3" xfId="266"/>
    <cellStyle name="Хороший 83 4" xfId="265"/>
    <cellStyle name="Хороший 83 5" xfId="264"/>
    <cellStyle name="Хороший 83 6" xfId="263"/>
    <cellStyle name="Хороший 83 7" xfId="262"/>
    <cellStyle name="Хороший 83 8" xfId="261"/>
    <cellStyle name="Хороший 84" xfId="260"/>
    <cellStyle name="Хороший 84 2" xfId="259"/>
    <cellStyle name="Хороший 84 2 2" xfId="258"/>
    <cellStyle name="Хороший 84 2 3" xfId="257"/>
    <cellStyle name="Хороший 84 2 4" xfId="256"/>
    <cellStyle name="Хороший 84 2 5" xfId="255"/>
    <cellStyle name="Хороший 84 2 6" xfId="254"/>
    <cellStyle name="Хороший 84 3" xfId="253"/>
    <cellStyle name="Хороший 84 4" xfId="252"/>
    <cellStyle name="Хороший 84 5" xfId="251"/>
    <cellStyle name="Хороший 84 6" xfId="250"/>
    <cellStyle name="Хороший 84 7" xfId="249"/>
    <cellStyle name="Хороший 84 8" xfId="248"/>
    <cellStyle name="Хороший 85" xfId="247"/>
    <cellStyle name="Хороший 85 2" xfId="246"/>
    <cellStyle name="Хороший 85 2 2" xfId="245"/>
    <cellStyle name="Хороший 85 2 3" xfId="244"/>
    <cellStyle name="Хороший 85 2 4" xfId="243"/>
    <cellStyle name="Хороший 85 2 5" xfId="242"/>
    <cellStyle name="Хороший 85 2 6" xfId="241"/>
    <cellStyle name="Хороший 85 3" xfId="240"/>
    <cellStyle name="Хороший 85 4" xfId="239"/>
    <cellStyle name="Хороший 85 5" xfId="238"/>
    <cellStyle name="Хороший 85 6" xfId="237"/>
    <cellStyle name="Хороший 85 7" xfId="236"/>
    <cellStyle name="Хороший 85 8" xfId="235"/>
    <cellStyle name="Хороший 86" xfId="234"/>
    <cellStyle name="Хороший 86 2" xfId="233"/>
    <cellStyle name="Хороший 86 2 2" xfId="232"/>
    <cellStyle name="Хороший 86 2 3" xfId="231"/>
    <cellStyle name="Хороший 86 2 4" xfId="230"/>
    <cellStyle name="Хороший 86 2 5" xfId="229"/>
    <cellStyle name="Хороший 86 2 6" xfId="228"/>
    <cellStyle name="Хороший 86 3" xfId="227"/>
    <cellStyle name="Хороший 86 4" xfId="226"/>
    <cellStyle name="Хороший 86 5" xfId="225"/>
    <cellStyle name="Хороший 86 6" xfId="224"/>
    <cellStyle name="Хороший 86 7" xfId="223"/>
    <cellStyle name="Хороший 86 8" xfId="222"/>
    <cellStyle name="Хороший 87" xfId="221"/>
    <cellStyle name="Хороший 87 2" xfId="220"/>
    <cellStyle name="Хороший 87 2 2" xfId="219"/>
    <cellStyle name="Хороший 87 2 3" xfId="218"/>
    <cellStyle name="Хороший 87 2 4" xfId="217"/>
    <cellStyle name="Хороший 87 2 5" xfId="216"/>
    <cellStyle name="Хороший 87 2 6" xfId="215"/>
    <cellStyle name="Хороший 87 3" xfId="214"/>
    <cellStyle name="Хороший 87 4" xfId="213"/>
    <cellStyle name="Хороший 87 5" xfId="212"/>
    <cellStyle name="Хороший 87 6" xfId="211"/>
    <cellStyle name="Хороший 87 7" xfId="210"/>
    <cellStyle name="Хороший 87 8" xfId="209"/>
    <cellStyle name="Хороший 88" xfId="208"/>
    <cellStyle name="Хороший 88 2" xfId="207"/>
    <cellStyle name="Хороший 88 2 2" xfId="206"/>
    <cellStyle name="Хороший 88 2 3" xfId="205"/>
    <cellStyle name="Хороший 88 2 4" xfId="204"/>
    <cellStyle name="Хороший 88 2 5" xfId="203"/>
    <cellStyle name="Хороший 88 2 6" xfId="202"/>
    <cellStyle name="Хороший 88 3" xfId="201"/>
    <cellStyle name="Хороший 88 4" xfId="200"/>
    <cellStyle name="Хороший 88 5" xfId="199"/>
    <cellStyle name="Хороший 88 6" xfId="198"/>
    <cellStyle name="Хороший 88 7" xfId="197"/>
    <cellStyle name="Хороший 88 8" xfId="196"/>
    <cellStyle name="Хороший 89" xfId="195"/>
    <cellStyle name="Хороший 89 2" xfId="194"/>
    <cellStyle name="Хороший 89 2 2" xfId="193"/>
    <cellStyle name="Хороший 89 2 3" xfId="192"/>
    <cellStyle name="Хороший 89 2 4" xfId="191"/>
    <cellStyle name="Хороший 89 2 5" xfId="190"/>
    <cellStyle name="Хороший 89 2 6" xfId="189"/>
    <cellStyle name="Хороший 89 3" xfId="188"/>
    <cellStyle name="Хороший 89 4" xfId="187"/>
    <cellStyle name="Хороший 89 5" xfId="186"/>
    <cellStyle name="Хороший 89 6" xfId="185"/>
    <cellStyle name="Хороший 89 7" xfId="184"/>
    <cellStyle name="Хороший 89 8" xfId="183"/>
    <cellStyle name="Хороший 9" xfId="182"/>
    <cellStyle name="Хороший 9 2" xfId="181"/>
    <cellStyle name="Хороший 9 2 2" xfId="180"/>
    <cellStyle name="Хороший 9 2 3" xfId="179"/>
    <cellStyle name="Хороший 9 2 4" xfId="178"/>
    <cellStyle name="Хороший 9 2 5" xfId="177"/>
    <cellStyle name="Хороший 9 2 6" xfId="176"/>
    <cellStyle name="Хороший 9 3" xfId="175"/>
    <cellStyle name="Хороший 9 4" xfId="174"/>
    <cellStyle name="Хороший 9 5" xfId="173"/>
    <cellStyle name="Хороший 9 6" xfId="172"/>
    <cellStyle name="Хороший 9 7" xfId="171"/>
    <cellStyle name="Хороший 9 8" xfId="170"/>
    <cellStyle name="Хороший 90" xfId="169"/>
    <cellStyle name="Хороший 90 2" xfId="168"/>
    <cellStyle name="Хороший 90 2 2" xfId="167"/>
    <cellStyle name="Хороший 90 2 3" xfId="166"/>
    <cellStyle name="Хороший 90 2 4" xfId="165"/>
    <cellStyle name="Хороший 90 2 5" xfId="164"/>
    <cellStyle name="Хороший 90 2 6" xfId="163"/>
    <cellStyle name="Хороший 90 3" xfId="162"/>
    <cellStyle name="Хороший 90 4" xfId="161"/>
    <cellStyle name="Хороший 90 5" xfId="160"/>
    <cellStyle name="Хороший 90 6" xfId="159"/>
    <cellStyle name="Хороший 90 7" xfId="158"/>
    <cellStyle name="Хороший 90 8" xfId="157"/>
    <cellStyle name="Хороший 91" xfId="156"/>
    <cellStyle name="Хороший 91 2" xfId="155"/>
    <cellStyle name="Хороший 91 2 2" xfId="154"/>
    <cellStyle name="Хороший 91 2 3" xfId="153"/>
    <cellStyle name="Хороший 91 2 4" xfId="152"/>
    <cellStyle name="Хороший 91 2 5" xfId="151"/>
    <cellStyle name="Хороший 91 2 6" xfId="150"/>
    <cellStyle name="Хороший 91 3" xfId="149"/>
    <cellStyle name="Хороший 91 4" xfId="148"/>
    <cellStyle name="Хороший 91 5" xfId="147"/>
    <cellStyle name="Хороший 91 6" xfId="146"/>
    <cellStyle name="Хороший 91 7" xfId="145"/>
    <cellStyle name="Хороший 91 8" xfId="144"/>
    <cellStyle name="Хороший 92" xfId="143"/>
    <cellStyle name="Хороший 92 2" xfId="142"/>
    <cellStyle name="Хороший 92 2 2" xfId="141"/>
    <cellStyle name="Хороший 92 2 3" xfId="140"/>
    <cellStyle name="Хороший 92 2 4" xfId="139"/>
    <cellStyle name="Хороший 92 2 5" xfId="138"/>
    <cellStyle name="Хороший 92 2 6" xfId="137"/>
    <cellStyle name="Хороший 92 3" xfId="136"/>
    <cellStyle name="Хороший 92 4" xfId="135"/>
    <cellStyle name="Хороший 92 5" xfId="134"/>
    <cellStyle name="Хороший 92 6" xfId="133"/>
    <cellStyle name="Хороший 92 7" xfId="132"/>
    <cellStyle name="Хороший 92 8" xfId="131"/>
    <cellStyle name="Хороший 93" xfId="130"/>
    <cellStyle name="Хороший 93 2" xfId="129"/>
    <cellStyle name="Хороший 93 2 2" xfId="128"/>
    <cellStyle name="Хороший 93 2 3" xfId="127"/>
    <cellStyle name="Хороший 93 2 4" xfId="126"/>
    <cellStyle name="Хороший 93 2 5" xfId="125"/>
    <cellStyle name="Хороший 93 2 6" xfId="124"/>
    <cellStyle name="Хороший 93 3" xfId="123"/>
    <cellStyle name="Хороший 93 4" xfId="122"/>
    <cellStyle name="Хороший 93 5" xfId="121"/>
    <cellStyle name="Хороший 93 6" xfId="120"/>
    <cellStyle name="Хороший 93 7" xfId="119"/>
    <cellStyle name="Хороший 93 8" xfId="118"/>
    <cellStyle name="Хороший 94" xfId="117"/>
    <cellStyle name="Хороший 94 2" xfId="116"/>
    <cellStyle name="Хороший 94 2 2" xfId="115"/>
    <cellStyle name="Хороший 94 2 3" xfId="114"/>
    <cellStyle name="Хороший 94 2 4" xfId="113"/>
    <cellStyle name="Хороший 94 2 5" xfId="112"/>
    <cellStyle name="Хороший 94 2 6" xfId="111"/>
    <cellStyle name="Хороший 94 3" xfId="110"/>
    <cellStyle name="Хороший 94 4" xfId="109"/>
    <cellStyle name="Хороший 94 5" xfId="108"/>
    <cellStyle name="Хороший 94 6" xfId="107"/>
    <cellStyle name="Хороший 94 7" xfId="106"/>
    <cellStyle name="Хороший 94 8" xfId="105"/>
    <cellStyle name="Хороший 95" xfId="104"/>
    <cellStyle name="Хороший 95 2" xfId="103"/>
    <cellStyle name="Хороший 95 2 2" xfId="102"/>
    <cellStyle name="Хороший 95 2 3" xfId="101"/>
    <cellStyle name="Хороший 95 2 4" xfId="100"/>
    <cellStyle name="Хороший 95 2 5" xfId="99"/>
    <cellStyle name="Хороший 95 2 6" xfId="98"/>
    <cellStyle name="Хороший 95 3" xfId="97"/>
    <cellStyle name="Хороший 95 4" xfId="96"/>
    <cellStyle name="Хороший 95 5" xfId="95"/>
    <cellStyle name="Хороший 95 6" xfId="94"/>
    <cellStyle name="Хороший 95 7" xfId="93"/>
    <cellStyle name="Хороший 95 8" xfId="92"/>
    <cellStyle name="Хороший 96" xfId="91"/>
    <cellStyle name="Хороший 96 2" xfId="90"/>
    <cellStyle name="Хороший 96 2 2" xfId="89"/>
    <cellStyle name="Хороший 96 2 3" xfId="88"/>
    <cellStyle name="Хороший 96 2 4" xfId="87"/>
    <cellStyle name="Хороший 96 2 5" xfId="86"/>
    <cellStyle name="Хороший 96 2 6" xfId="85"/>
    <cellStyle name="Хороший 96 3" xfId="84"/>
    <cellStyle name="Хороший 96 4" xfId="83"/>
    <cellStyle name="Хороший 96 5" xfId="82"/>
    <cellStyle name="Хороший 96 6" xfId="81"/>
    <cellStyle name="Хороший 96 7" xfId="80"/>
    <cellStyle name="Хороший 96 8" xfId="79"/>
    <cellStyle name="Хороший 97" xfId="78"/>
    <cellStyle name="Хороший 97 2" xfId="77"/>
    <cellStyle name="Хороший 97 2 2" xfId="76"/>
    <cellStyle name="Хороший 97 2 3" xfId="75"/>
    <cellStyle name="Хороший 97 2 4" xfId="74"/>
    <cellStyle name="Хороший 97 2 5" xfId="73"/>
    <cellStyle name="Хороший 97 2 6" xfId="72"/>
    <cellStyle name="Хороший 97 3" xfId="71"/>
    <cellStyle name="Хороший 97 4" xfId="70"/>
    <cellStyle name="Хороший 97 5" xfId="69"/>
    <cellStyle name="Хороший 97 6" xfId="68"/>
    <cellStyle name="Хороший 97 7" xfId="67"/>
    <cellStyle name="Хороший 97 8" xfId="66"/>
    <cellStyle name="Хороший 98" xfId="65"/>
    <cellStyle name="Хороший 98 2" xfId="64"/>
    <cellStyle name="Хороший 98 2 2" xfId="63"/>
    <cellStyle name="Хороший 98 2 3" xfId="62"/>
    <cellStyle name="Хороший 98 2 4" xfId="61"/>
    <cellStyle name="Хороший 98 2 5" xfId="60"/>
    <cellStyle name="Хороший 98 2 6" xfId="59"/>
    <cellStyle name="Хороший 98 3" xfId="58"/>
    <cellStyle name="Хороший 98 4" xfId="57"/>
    <cellStyle name="Хороший 98 5" xfId="56"/>
    <cellStyle name="Хороший 98 6" xfId="55"/>
    <cellStyle name="Хороший 98 7" xfId="54"/>
    <cellStyle name="Хороший 98 8" xfId="53"/>
    <cellStyle name="Хороший 99" xfId="52"/>
    <cellStyle name="Хороший 99 2" xfId="51"/>
    <cellStyle name="Хороший 99 2 2" xfId="50"/>
    <cellStyle name="Хороший 99 2 3" xfId="49"/>
    <cellStyle name="Хороший 99 2 4" xfId="48"/>
    <cellStyle name="Хороший 99 2 5" xfId="47"/>
    <cellStyle name="Хороший 99 2 6" xfId="46"/>
    <cellStyle name="Хороший 99 3" xfId="45"/>
    <cellStyle name="Хороший 99 4" xfId="44"/>
    <cellStyle name="Хороший 99 5" xfId="43"/>
    <cellStyle name="Хороший 99 6" xfId="42"/>
    <cellStyle name="Хороший 99 7" xfId="41"/>
    <cellStyle name="Хороший 99 8" xfId="4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Krasnokamsk.CRB@doctorrb.ru"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3" Type="http://schemas.openxmlformats.org/officeDocument/2006/relationships/hyperlink" Target="mailto:V-TATYSHLY.CRB@doctorrb.ru" TargetMode="External"/><Relationship Id="rId18" Type="http://schemas.openxmlformats.org/officeDocument/2006/relationships/hyperlink" Target="mailto:ufa.rpc@doctorrb.ru" TargetMode="External"/><Relationship Id="rId26" Type="http://schemas.openxmlformats.org/officeDocument/2006/relationships/hyperlink" Target="mailto:KALTAS.CRB@doctorrb.ru" TargetMode="External"/><Relationship Id="rId39" Type="http://schemas.openxmlformats.org/officeDocument/2006/relationships/hyperlink" Target="mailto:KALTAS.CRB@doctorrb.ru" TargetMode="External"/><Relationship Id="rId21" Type="http://schemas.openxmlformats.org/officeDocument/2006/relationships/hyperlink" Target="mailto:KALTAS.CRB@doctorrb.ru" TargetMode="External"/><Relationship Id="rId34" Type="http://schemas.openxmlformats.org/officeDocument/2006/relationships/hyperlink" Target="mailto:KALTAS.CRB@doctorrb.ru" TargetMode="External"/><Relationship Id="rId42" Type="http://schemas.openxmlformats.org/officeDocument/2006/relationships/hyperlink" Target="mailto:KALTAS.CRB@doctorrb.ru" TargetMode="External"/><Relationship Id="rId47" Type="http://schemas.openxmlformats.org/officeDocument/2006/relationships/hyperlink" Target="mailto:KALTAS.CRB@doctorrb.ru" TargetMode="External"/><Relationship Id="rId50" Type="http://schemas.openxmlformats.org/officeDocument/2006/relationships/hyperlink" Target="mailto:KALTAS.CRB@doctorrb.ru" TargetMode="External"/><Relationship Id="rId7" Type="http://schemas.openxmlformats.org/officeDocument/2006/relationships/hyperlink" Target="mailto:klarisa_str@mail.ru" TargetMode="External"/><Relationship Id="rId2" Type="http://schemas.openxmlformats.org/officeDocument/2006/relationships/hyperlink" Target="mailto:ufa.gkb18@doctorrb.ru" TargetMode="External"/><Relationship Id="rId16" Type="http://schemas.openxmlformats.org/officeDocument/2006/relationships/hyperlink" Target="mailto:Yulia.Monzherina@diaverum.com,%208-927-3424328" TargetMode="External"/><Relationship Id="rId29" Type="http://schemas.openxmlformats.org/officeDocument/2006/relationships/hyperlink" Target="mailto:KALTAS.CRB@doctorrb.ru" TargetMode="External"/><Relationship Id="rId11" Type="http://schemas.openxmlformats.org/officeDocument/2006/relationships/hyperlink" Target="mailto:9173439519@mail.ru" TargetMode="External"/><Relationship Id="rId24" Type="http://schemas.openxmlformats.org/officeDocument/2006/relationships/hyperlink" Target="mailto:KALTAS.CRB@doctorrb.ru" TargetMode="External"/><Relationship Id="rId32" Type="http://schemas.openxmlformats.org/officeDocument/2006/relationships/hyperlink" Target="mailto:KALTAS.CRB@doctorrb.ru" TargetMode="External"/><Relationship Id="rId37" Type="http://schemas.openxmlformats.org/officeDocument/2006/relationships/hyperlink" Target="mailto:KALTAS.CRB@doctorrb.ru" TargetMode="External"/><Relationship Id="rId40" Type="http://schemas.openxmlformats.org/officeDocument/2006/relationships/hyperlink" Target="mailto:KALTAS.CRB@doctorrb.ru" TargetMode="External"/><Relationship Id="rId45" Type="http://schemas.openxmlformats.org/officeDocument/2006/relationships/hyperlink" Target="mailto:KALTAS.CRB@doctorrb.ru" TargetMode="External"/><Relationship Id="rId5" Type="http://schemas.openxmlformats.org/officeDocument/2006/relationships/hyperlink" Target="mailto:ppavel821@yandex.ru" TargetMode="External"/><Relationship Id="rId15" Type="http://schemas.openxmlformats.org/officeDocument/2006/relationships/hyperlink" Target="mailto:V-TATYSHLY.CRB@doctorrb.ru" TargetMode="External"/><Relationship Id="rId23" Type="http://schemas.openxmlformats.org/officeDocument/2006/relationships/hyperlink" Target="mailto:KALTAS.CRB@doctorrb.ru" TargetMode="External"/><Relationship Id="rId28" Type="http://schemas.openxmlformats.org/officeDocument/2006/relationships/hyperlink" Target="mailto:KALTAS.CRB@doctorrb.ru" TargetMode="External"/><Relationship Id="rId36" Type="http://schemas.openxmlformats.org/officeDocument/2006/relationships/hyperlink" Target="mailto:KALTAS.CRB@doctorrb.ru" TargetMode="External"/><Relationship Id="rId49" Type="http://schemas.openxmlformats.org/officeDocument/2006/relationships/hyperlink" Target="mailto:KALTAS.CRB@doctorrb.ru" TargetMode="External"/><Relationship Id="rId10" Type="http://schemas.openxmlformats.org/officeDocument/2006/relationships/hyperlink" Target="mailto:a.n.khabirova@yandex.ru" TargetMode="External"/><Relationship Id="rId19" Type="http://schemas.openxmlformats.org/officeDocument/2006/relationships/hyperlink" Target="mailto:KALTAS.CRB@doctorrb.ru" TargetMode="External"/><Relationship Id="rId31" Type="http://schemas.openxmlformats.org/officeDocument/2006/relationships/hyperlink" Target="mailto:KALTAS.CRB@doctorrb.ru" TargetMode="External"/><Relationship Id="rId44" Type="http://schemas.openxmlformats.org/officeDocument/2006/relationships/hyperlink" Target="mailto:KALTAS.CRB@doctorrb.ru" TargetMode="External"/><Relationship Id="rId52" Type="http://schemas.openxmlformats.org/officeDocument/2006/relationships/printerSettings" Target="../printerSettings/printerSettings4.bin"/><Relationship Id="rId4" Type="http://schemas.openxmlformats.org/officeDocument/2006/relationships/hyperlink" Target="mailto:ppavel821@yandex.ru" TargetMode="External"/><Relationship Id="rId9" Type="http://schemas.openxmlformats.org/officeDocument/2006/relationships/hyperlink" Target="mailto:rust-hamidullin@yandex.ru" TargetMode="External"/><Relationship Id="rId14" Type="http://schemas.openxmlformats.org/officeDocument/2006/relationships/hyperlink" Target="mailto:V-TATYSHLY.CRB@doctorrb.ru" TargetMode="External"/><Relationship Id="rId22" Type="http://schemas.openxmlformats.org/officeDocument/2006/relationships/hyperlink" Target="mailto:KALTAS.CRB@doctorrb.ru" TargetMode="External"/><Relationship Id="rId27" Type="http://schemas.openxmlformats.org/officeDocument/2006/relationships/hyperlink" Target="mailto:KALTAS.CRB@doctorrb.ru" TargetMode="External"/><Relationship Id="rId30" Type="http://schemas.openxmlformats.org/officeDocument/2006/relationships/hyperlink" Target="mailto:KALTAS.CRB@doctorrb.ru" TargetMode="External"/><Relationship Id="rId35" Type="http://schemas.openxmlformats.org/officeDocument/2006/relationships/hyperlink" Target="mailto:KALTAS.CRB@doctorrb.ru" TargetMode="External"/><Relationship Id="rId43" Type="http://schemas.openxmlformats.org/officeDocument/2006/relationships/hyperlink" Target="mailto:KALTAS.CRB@doctorrb.ru" TargetMode="External"/><Relationship Id="rId48" Type="http://schemas.openxmlformats.org/officeDocument/2006/relationships/hyperlink" Target="mailto:KALTAS.CRB@doctorrb.ru" TargetMode="External"/><Relationship Id="rId8" Type="http://schemas.openxmlformats.org/officeDocument/2006/relationships/hyperlink" Target="mailto:rust-hamidullin@yandex.ru" TargetMode="External"/><Relationship Id="rId51" Type="http://schemas.openxmlformats.org/officeDocument/2006/relationships/hyperlink" Target="mailto:KALTAS.CRB@doctorrb.ru" TargetMode="External"/><Relationship Id="rId3" Type="http://schemas.openxmlformats.org/officeDocument/2006/relationships/hyperlink" Target="mailto:ppavel821@yandex.ru" TargetMode="External"/><Relationship Id="rId12" Type="http://schemas.openxmlformats.org/officeDocument/2006/relationships/hyperlink" Target="mailto:V-TATYSHLY.CRB@doctorrb.ru" TargetMode="External"/><Relationship Id="rId17" Type="http://schemas.openxmlformats.org/officeDocument/2006/relationships/hyperlink" Target="mailto:Yulia.Monzherina@diaverum.com,%208-927-3424328" TargetMode="External"/><Relationship Id="rId25" Type="http://schemas.openxmlformats.org/officeDocument/2006/relationships/hyperlink" Target="mailto:KALTAS.CRB@doctorrb.ru" TargetMode="External"/><Relationship Id="rId33" Type="http://schemas.openxmlformats.org/officeDocument/2006/relationships/hyperlink" Target="mailto:KALTAS.CRB@doctorrb.ru" TargetMode="External"/><Relationship Id="rId38" Type="http://schemas.openxmlformats.org/officeDocument/2006/relationships/hyperlink" Target="mailto:KALTAS.CRB@doctorrb.ru" TargetMode="External"/><Relationship Id="rId46" Type="http://schemas.openxmlformats.org/officeDocument/2006/relationships/hyperlink" Target="mailto:KALTAS.CRB@doctorrb.ru" TargetMode="External"/><Relationship Id="rId20" Type="http://schemas.openxmlformats.org/officeDocument/2006/relationships/hyperlink" Target="mailto:KALTAS.CRB@doctorrb.ru" TargetMode="External"/><Relationship Id="rId41" Type="http://schemas.openxmlformats.org/officeDocument/2006/relationships/hyperlink" Target="mailto:KALTAS.CRB@doctorrb.ru" TargetMode="External"/><Relationship Id="rId1" Type="http://schemas.openxmlformats.org/officeDocument/2006/relationships/hyperlink" Target="mailto:UFA.SP5@doctorrb.ru" TargetMode="External"/><Relationship Id="rId6" Type="http://schemas.openxmlformats.org/officeDocument/2006/relationships/hyperlink" Target="mailto:onk@megi.ru"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C228"/>
  <sheetViews>
    <sheetView tabSelected="1" topLeftCell="B1" zoomScale="110" zoomScaleNormal="110" workbookViewId="0">
      <pane xSplit="4" ySplit="4" topLeftCell="F68" activePane="bottomRight" state="frozen"/>
      <selection activeCell="B1" sqref="B1"/>
      <selection pane="topRight" activeCell="E1" sqref="E1"/>
      <selection pane="bottomLeft" activeCell="B5" sqref="B5"/>
      <selection pane="bottomRight" activeCell="E91" sqref="E91"/>
    </sheetView>
  </sheetViews>
  <sheetFormatPr defaultRowHeight="18.75"/>
  <cols>
    <col min="1" max="2" width="5.42578125" style="60" customWidth="1"/>
    <col min="3" max="3" width="13.5703125" style="61" customWidth="1"/>
    <col min="4" max="4" width="7.140625" style="61" customWidth="1"/>
    <col min="5" max="5" width="28.5703125" style="60" customWidth="1"/>
    <col min="6" max="6" width="13.140625" style="60" customWidth="1"/>
    <col min="7" max="7" width="12.85546875" style="60" customWidth="1"/>
    <col min="8" max="8" width="13.28515625" style="60" customWidth="1"/>
    <col min="9" max="9" width="11" style="60" customWidth="1"/>
    <col min="10" max="10" width="10.42578125" style="60" customWidth="1"/>
    <col min="11" max="11" width="17.42578125" style="34" customWidth="1"/>
    <col min="12" max="12" width="12.7109375" style="1104" customWidth="1"/>
    <col min="13" max="13" width="11.140625" style="34" customWidth="1"/>
    <col min="14" max="14" width="14.5703125" style="34" customWidth="1"/>
    <col min="15" max="15" width="29.7109375" style="60" customWidth="1"/>
    <col min="16" max="16" width="17.42578125" style="60" customWidth="1"/>
    <col min="17" max="17" width="18.140625" style="60" customWidth="1"/>
    <col min="18" max="18" width="39.42578125" style="62" customWidth="1"/>
    <col min="19" max="19" width="36.28515625" style="62" customWidth="1"/>
    <col min="20" max="20" width="24.28515625" style="62" customWidth="1"/>
    <col min="21" max="21" width="73.28515625" style="62" customWidth="1"/>
    <col min="22" max="22" width="55.42578125" style="62" customWidth="1"/>
    <col min="23" max="23" width="53.42578125" style="63" customWidth="1"/>
    <col min="24" max="24" width="76.7109375" style="63" customWidth="1"/>
    <col min="25" max="25" width="31.5703125" style="63" customWidth="1"/>
    <col min="26" max="26" width="52.85546875" style="63" customWidth="1"/>
    <col min="27" max="27" width="58.5703125" style="64" customWidth="1"/>
    <col min="28" max="28" width="62.42578125" style="1089" customWidth="1"/>
    <col min="29" max="29" width="54.140625" style="64" customWidth="1"/>
    <col min="30" max="30" width="9.85546875" style="65" customWidth="1"/>
    <col min="31" max="31" width="9.140625" style="60"/>
    <col min="32" max="32" width="35" style="60" customWidth="1"/>
    <col min="33" max="33" width="9.140625" style="60"/>
    <col min="34" max="34" width="9.85546875" style="60" bestFit="1" customWidth="1"/>
    <col min="35" max="35" width="9.140625" style="60"/>
    <col min="36" max="36" width="68" style="60" customWidth="1"/>
    <col min="37" max="16384" width="9.140625" style="60"/>
  </cols>
  <sheetData>
    <row r="1" spans="1:55" s="1" customFormat="1" ht="20.25" customHeight="1">
      <c r="A1" s="1284" t="s">
        <v>12505</v>
      </c>
      <c r="B1" s="1284"/>
      <c r="C1" s="1284"/>
      <c r="D1" s="1284"/>
      <c r="E1" s="1284"/>
      <c r="F1" s="1284"/>
      <c r="G1" s="1284"/>
      <c r="H1" s="1284"/>
      <c r="I1" s="1284"/>
      <c r="J1" s="1284"/>
      <c r="K1" s="1284"/>
      <c r="L1" s="1284"/>
      <c r="M1" s="1284"/>
      <c r="N1" s="1284"/>
      <c r="O1" s="1284"/>
      <c r="P1" s="1090"/>
      <c r="R1" s="2"/>
      <c r="S1" s="2"/>
      <c r="T1" s="2"/>
      <c r="U1" s="2"/>
      <c r="V1" s="2"/>
      <c r="W1" s="3"/>
      <c r="X1" s="3"/>
      <c r="Y1" s="3"/>
      <c r="Z1" s="3"/>
      <c r="AA1" s="4"/>
      <c r="AB1" s="1086"/>
      <c r="AC1" s="4"/>
      <c r="AD1" s="5"/>
    </row>
    <row r="2" spans="1:55" s="6" customFormat="1" ht="54.75" customHeight="1">
      <c r="A2" s="1296" t="s">
        <v>0</v>
      </c>
      <c r="B2" s="1289" t="s">
        <v>0</v>
      </c>
      <c r="C2" s="1296" t="s">
        <v>12886</v>
      </c>
      <c r="D2" s="1285" t="s">
        <v>1</v>
      </c>
      <c r="E2" s="1285" t="s">
        <v>2</v>
      </c>
      <c r="F2" s="1296" t="s">
        <v>4</v>
      </c>
      <c r="G2" s="1296" t="s">
        <v>3</v>
      </c>
      <c r="H2" s="1285" t="s">
        <v>5</v>
      </c>
      <c r="I2" s="1285" t="s">
        <v>6</v>
      </c>
      <c r="J2" s="1285" t="s">
        <v>7</v>
      </c>
      <c r="K2" s="1285" t="s">
        <v>13415</v>
      </c>
      <c r="L2" s="1285" t="s">
        <v>13416</v>
      </c>
      <c r="M2" s="1285" t="s">
        <v>13417</v>
      </c>
      <c r="N2" s="1287" t="s">
        <v>13418</v>
      </c>
      <c r="O2" s="1287" t="s">
        <v>12670</v>
      </c>
      <c r="P2" s="1285" t="s">
        <v>8</v>
      </c>
      <c r="Q2" s="1285" t="s">
        <v>12889</v>
      </c>
      <c r="R2" s="1285" t="s">
        <v>9</v>
      </c>
      <c r="S2" s="1285" t="s">
        <v>13271</v>
      </c>
      <c r="T2" s="1285" t="s">
        <v>12521</v>
      </c>
      <c r="U2" s="1285" t="s">
        <v>12871</v>
      </c>
      <c r="V2" s="1295" t="s">
        <v>10</v>
      </c>
      <c r="W2" s="1295"/>
      <c r="X2" s="1295"/>
      <c r="Y2" s="1295"/>
      <c r="Z2" s="1295"/>
      <c r="AA2" s="1291" t="s">
        <v>11</v>
      </c>
      <c r="AB2" s="1291"/>
      <c r="AC2" s="1291"/>
      <c r="AD2" s="1291"/>
      <c r="AE2" s="1292" t="s">
        <v>12</v>
      </c>
      <c r="AF2" s="1293" t="s">
        <v>13</v>
      </c>
      <c r="AG2" s="1292" t="s">
        <v>14</v>
      </c>
      <c r="AH2" s="1294" t="s">
        <v>15</v>
      </c>
      <c r="AI2" s="1290" t="s">
        <v>16</v>
      </c>
      <c r="AJ2" s="1290" t="s">
        <v>17</v>
      </c>
    </row>
    <row r="3" spans="1:55" s="6" customFormat="1" ht="45.75" customHeight="1">
      <c r="A3" s="1296"/>
      <c r="B3" s="1286"/>
      <c r="C3" s="1296"/>
      <c r="D3" s="1286"/>
      <c r="E3" s="1286"/>
      <c r="F3" s="1296"/>
      <c r="G3" s="1296"/>
      <c r="H3" s="1286"/>
      <c r="I3" s="1286"/>
      <c r="J3" s="1286"/>
      <c r="K3" s="1286"/>
      <c r="L3" s="1286"/>
      <c r="M3" s="1286"/>
      <c r="N3" s="1288"/>
      <c r="O3" s="1288"/>
      <c r="P3" s="1286"/>
      <c r="Q3" s="1286"/>
      <c r="R3" s="1286"/>
      <c r="S3" s="1286"/>
      <c r="T3" s="1286"/>
      <c r="U3" s="1286"/>
      <c r="V3" s="7" t="s">
        <v>18</v>
      </c>
      <c r="W3" s="7" t="s">
        <v>19</v>
      </c>
      <c r="X3" s="7" t="s">
        <v>20</v>
      </c>
      <c r="Y3" s="7" t="s">
        <v>21</v>
      </c>
      <c r="Z3" s="7" t="s">
        <v>22</v>
      </c>
      <c r="AA3" s="8" t="s">
        <v>23</v>
      </c>
      <c r="AB3" s="9" t="s">
        <v>24</v>
      </c>
      <c r="AC3" s="8" t="s">
        <v>25</v>
      </c>
      <c r="AD3" s="8" t="s">
        <v>26</v>
      </c>
      <c r="AE3" s="1292"/>
      <c r="AF3" s="1293"/>
      <c r="AG3" s="1292"/>
      <c r="AH3" s="1294"/>
      <c r="AI3" s="1290"/>
      <c r="AJ3" s="1290"/>
    </row>
    <row r="4" spans="1:55" s="16" customFormat="1" ht="12.75">
      <c r="A4" s="10">
        <v>1</v>
      </c>
      <c r="B4" s="10">
        <v>1</v>
      </c>
      <c r="C4" s="11">
        <v>2</v>
      </c>
      <c r="D4" s="11" t="s">
        <v>27</v>
      </c>
      <c r="E4" s="10">
        <v>4</v>
      </c>
      <c r="F4" s="10">
        <v>5</v>
      </c>
      <c r="G4" s="10">
        <v>6</v>
      </c>
      <c r="H4" s="10">
        <v>7</v>
      </c>
      <c r="I4" s="10">
        <v>8</v>
      </c>
      <c r="J4" s="10">
        <v>9</v>
      </c>
      <c r="K4" s="10"/>
      <c r="L4" s="10"/>
      <c r="M4" s="10"/>
      <c r="N4" s="15"/>
      <c r="O4" s="1092" t="s">
        <v>11491</v>
      </c>
      <c r="P4" s="10">
        <v>11</v>
      </c>
      <c r="Q4" s="10">
        <v>12</v>
      </c>
      <c r="R4" s="10">
        <v>13</v>
      </c>
      <c r="S4" s="10">
        <v>14</v>
      </c>
      <c r="T4" s="10">
        <v>15</v>
      </c>
      <c r="U4" s="10">
        <v>16</v>
      </c>
      <c r="V4" s="12">
        <v>17</v>
      </c>
      <c r="W4" s="12">
        <v>18</v>
      </c>
      <c r="X4" s="12">
        <v>19</v>
      </c>
      <c r="Y4" s="12">
        <v>20</v>
      </c>
      <c r="Z4" s="12">
        <v>21</v>
      </c>
      <c r="AA4" s="13">
        <v>22</v>
      </c>
      <c r="AB4" s="13">
        <v>23</v>
      </c>
      <c r="AC4" s="13">
        <v>24</v>
      </c>
      <c r="AD4" s="13">
        <v>25</v>
      </c>
      <c r="AE4" s="14">
        <v>26</v>
      </c>
      <c r="AF4" s="1087">
        <v>27</v>
      </c>
      <c r="AG4" s="14">
        <v>28</v>
      </c>
      <c r="AH4" s="15" t="s">
        <v>12243</v>
      </c>
      <c r="AI4" s="10">
        <v>30</v>
      </c>
      <c r="AJ4" s="10">
        <v>31</v>
      </c>
    </row>
    <row r="5" spans="1:55" s="1113" customFormat="1" ht="152.25" hidden="1" customHeight="1">
      <c r="A5" s="23">
        <v>1</v>
      </c>
      <c r="B5" s="23">
        <v>1</v>
      </c>
      <c r="C5" s="1105">
        <v>80604404101</v>
      </c>
      <c r="D5" s="26" t="s">
        <v>344</v>
      </c>
      <c r="E5" s="25" t="s">
        <v>11777</v>
      </c>
      <c r="F5" s="26" t="s">
        <v>347</v>
      </c>
      <c r="G5" s="26" t="s">
        <v>346</v>
      </c>
      <c r="H5" s="26" t="s">
        <v>348</v>
      </c>
      <c r="I5" s="25">
        <v>75203</v>
      </c>
      <c r="J5" s="25">
        <v>13</v>
      </c>
      <c r="K5" s="52" t="s">
        <v>13275</v>
      </c>
      <c r="L5" s="1234" t="s">
        <v>13276</v>
      </c>
      <c r="M5" s="1235" t="s">
        <v>73</v>
      </c>
      <c r="N5" s="1234" t="s">
        <v>13277</v>
      </c>
      <c r="O5" s="25" t="s">
        <v>12671</v>
      </c>
      <c r="P5" s="25" t="s">
        <v>349</v>
      </c>
      <c r="Q5" s="25" t="s">
        <v>12890</v>
      </c>
      <c r="R5" s="52" t="s">
        <v>13513</v>
      </c>
      <c r="S5" s="52" t="s">
        <v>13272</v>
      </c>
      <c r="T5" s="25" t="s">
        <v>12522</v>
      </c>
      <c r="U5" s="52" t="s">
        <v>12687</v>
      </c>
      <c r="V5" s="1106" t="s">
        <v>13419</v>
      </c>
      <c r="W5" s="756" t="s">
        <v>180</v>
      </c>
      <c r="X5" s="756" t="s">
        <v>350</v>
      </c>
      <c r="Y5" s="1106" t="s">
        <v>13420</v>
      </c>
      <c r="Z5" s="756" t="s">
        <v>351</v>
      </c>
      <c r="AA5" s="1107" t="s">
        <v>352</v>
      </c>
      <c r="AB5" s="1107" t="s">
        <v>353</v>
      </c>
      <c r="AC5" s="1108" t="s">
        <v>68</v>
      </c>
      <c r="AD5" s="1108" t="s">
        <v>68</v>
      </c>
      <c r="AE5" s="1109" t="s">
        <v>69</v>
      </c>
      <c r="AF5" s="1110" t="s">
        <v>70</v>
      </c>
      <c r="AG5" s="1111" t="s">
        <v>68</v>
      </c>
      <c r="AH5" s="1148">
        <v>44022</v>
      </c>
      <c r="AI5" s="1112" t="s">
        <v>68</v>
      </c>
      <c r="AJ5" s="17"/>
    </row>
    <row r="6" spans="1:55" s="48" customFormat="1" ht="166.5" hidden="1" customHeight="1">
      <c r="A6" s="23">
        <v>2</v>
      </c>
      <c r="B6" s="23">
        <v>2</v>
      </c>
      <c r="C6" s="1105">
        <v>80608431101</v>
      </c>
      <c r="D6" s="41" t="s">
        <v>276</v>
      </c>
      <c r="E6" s="40" t="s">
        <v>277</v>
      </c>
      <c r="F6" s="42" t="s">
        <v>279</v>
      </c>
      <c r="G6" s="40" t="s">
        <v>278</v>
      </c>
      <c r="H6" s="42" t="s">
        <v>280</v>
      </c>
      <c r="I6" s="40">
        <v>75203</v>
      </c>
      <c r="J6" s="40">
        <v>13</v>
      </c>
      <c r="K6" s="52" t="s">
        <v>13275</v>
      </c>
      <c r="L6" s="1234" t="s">
        <v>13276</v>
      </c>
      <c r="M6" s="1234" t="s">
        <v>73</v>
      </c>
      <c r="N6" s="1235" t="s">
        <v>13277</v>
      </c>
      <c r="O6" s="40" t="s">
        <v>12671</v>
      </c>
      <c r="P6" s="40" t="s">
        <v>281</v>
      </c>
      <c r="Q6" s="40" t="s">
        <v>12892</v>
      </c>
      <c r="R6" s="40" t="s">
        <v>13512</v>
      </c>
      <c r="S6" s="52" t="s">
        <v>13272</v>
      </c>
      <c r="T6" s="25" t="s">
        <v>12523</v>
      </c>
      <c r="U6" s="52" t="s">
        <v>12688</v>
      </c>
      <c r="V6" s="756" t="s">
        <v>282</v>
      </c>
      <c r="W6" s="756" t="s">
        <v>283</v>
      </c>
      <c r="X6" s="756" t="s">
        <v>284</v>
      </c>
      <c r="Y6" s="756" t="s">
        <v>285</v>
      </c>
      <c r="Z6" s="756" t="s">
        <v>286</v>
      </c>
      <c r="AA6" s="1107" t="s">
        <v>287</v>
      </c>
      <c r="AB6" s="1107" t="s">
        <v>13421</v>
      </c>
      <c r="AC6" s="1108" t="s">
        <v>68</v>
      </c>
      <c r="AD6" s="1108" t="s">
        <v>68</v>
      </c>
      <c r="AE6" s="1109" t="s">
        <v>288</v>
      </c>
      <c r="AF6" s="1110" t="s">
        <v>289</v>
      </c>
      <c r="AG6" s="1114" t="s">
        <v>68</v>
      </c>
      <c r="AH6" s="1153">
        <v>44021</v>
      </c>
      <c r="AI6" s="40" t="s">
        <v>68</v>
      </c>
      <c r="AJ6" s="40"/>
    </row>
    <row r="7" spans="1:55" s="39" customFormat="1" ht="144" hidden="1" customHeight="1">
      <c r="A7" s="23">
        <v>3</v>
      </c>
      <c r="B7" s="23">
        <v>3</v>
      </c>
      <c r="C7" s="1105">
        <v>80613101001</v>
      </c>
      <c r="D7" s="18" t="s">
        <v>9105</v>
      </c>
      <c r="E7" s="25" t="s">
        <v>11842</v>
      </c>
      <c r="F7" s="26" t="s">
        <v>9106</v>
      </c>
      <c r="G7" s="26" t="s">
        <v>663</v>
      </c>
      <c r="H7" s="26" t="s">
        <v>9107</v>
      </c>
      <c r="I7" s="25">
        <v>75203</v>
      </c>
      <c r="J7" s="25">
        <v>13</v>
      </c>
      <c r="K7" s="52" t="s">
        <v>13275</v>
      </c>
      <c r="L7" s="1234" t="s">
        <v>13276</v>
      </c>
      <c r="M7" s="1234" t="s">
        <v>73</v>
      </c>
      <c r="N7" s="1234" t="s">
        <v>13277</v>
      </c>
      <c r="O7" s="25" t="s">
        <v>12671</v>
      </c>
      <c r="P7" s="25" t="s">
        <v>9108</v>
      </c>
      <c r="Q7" s="25" t="s">
        <v>12894</v>
      </c>
      <c r="R7" s="25" t="s">
        <v>12893</v>
      </c>
      <c r="S7" s="52" t="s">
        <v>13272</v>
      </c>
      <c r="T7" s="25" t="s">
        <v>12524</v>
      </c>
      <c r="U7" s="25" t="s">
        <v>12689</v>
      </c>
      <c r="V7" s="1042" t="s">
        <v>12424</v>
      </c>
      <c r="W7" s="1042" t="s">
        <v>180</v>
      </c>
      <c r="X7" s="1042" t="s">
        <v>824</v>
      </c>
      <c r="Y7" s="1042" t="s">
        <v>12425</v>
      </c>
      <c r="Z7" s="736" t="s">
        <v>9109</v>
      </c>
      <c r="AA7" s="25" t="s">
        <v>9110</v>
      </c>
      <c r="AB7" s="1115" t="s">
        <v>9111</v>
      </c>
      <c r="AC7" s="1115" t="s">
        <v>68</v>
      </c>
      <c r="AD7" s="1115" t="s">
        <v>68</v>
      </c>
      <c r="AE7" s="1115" t="s">
        <v>69</v>
      </c>
      <c r="AF7" s="1115" t="s">
        <v>70</v>
      </c>
      <c r="AG7" s="1115" t="s">
        <v>68</v>
      </c>
      <c r="AH7" s="1116">
        <v>44061</v>
      </c>
      <c r="AI7" s="1117" t="s">
        <v>68</v>
      </c>
      <c r="AJ7" s="17"/>
    </row>
    <row r="8" spans="1:55" s="739" customFormat="1" ht="132" hidden="1" customHeight="1">
      <c r="A8" s="21">
        <v>4</v>
      </c>
      <c r="B8" s="21">
        <v>4</v>
      </c>
      <c r="C8" s="1118" t="s">
        <v>11512</v>
      </c>
      <c r="D8" s="732" t="s">
        <v>661</v>
      </c>
      <c r="E8" s="1069" t="s">
        <v>11778</v>
      </c>
      <c r="F8" s="732" t="s">
        <v>664</v>
      </c>
      <c r="G8" s="732" t="s">
        <v>663</v>
      </c>
      <c r="H8" s="732" t="s">
        <v>665</v>
      </c>
      <c r="I8" s="28">
        <v>12300</v>
      </c>
      <c r="J8" s="28">
        <v>16</v>
      </c>
      <c r="K8" s="1236" t="s">
        <v>13495</v>
      </c>
      <c r="L8" s="1234" t="s">
        <v>13278</v>
      </c>
      <c r="M8" s="1236"/>
      <c r="N8" s="1234" t="s">
        <v>665</v>
      </c>
      <c r="O8" s="28" t="s">
        <v>12679</v>
      </c>
      <c r="P8" s="28" t="s">
        <v>666</v>
      </c>
      <c r="Q8" s="28" t="s">
        <v>12896</v>
      </c>
      <c r="R8" s="28" t="s">
        <v>12895</v>
      </c>
      <c r="S8" s="28"/>
      <c r="T8" s="1069" t="s">
        <v>12534</v>
      </c>
      <c r="U8" s="1042" t="s">
        <v>12690</v>
      </c>
      <c r="V8" s="1042" t="s">
        <v>12438</v>
      </c>
      <c r="W8" s="1042" t="s">
        <v>667</v>
      </c>
      <c r="X8" s="781"/>
      <c r="Y8" s="1042" t="s">
        <v>12439</v>
      </c>
      <c r="Z8" s="1042" t="s">
        <v>668</v>
      </c>
      <c r="AA8" s="1119"/>
      <c r="AB8" s="1119"/>
      <c r="AC8" s="1119"/>
      <c r="AD8" s="1119"/>
      <c r="AE8" s="1120"/>
      <c r="AF8" s="28" t="s">
        <v>91</v>
      </c>
      <c r="AG8" s="28"/>
      <c r="AH8" s="1232">
        <v>44036</v>
      </c>
      <c r="AI8" s="1121"/>
      <c r="AJ8" s="21"/>
      <c r="AW8" s="1122"/>
      <c r="AX8" s="1122"/>
      <c r="AY8" s="1122"/>
      <c r="AZ8" s="1122"/>
      <c r="BA8" s="1122"/>
      <c r="BB8" s="1122"/>
      <c r="BC8" s="1122"/>
    </row>
    <row r="9" spans="1:55" s="1113" customFormat="1" ht="101.25" hidden="1" customHeight="1">
      <c r="A9" s="23">
        <v>5</v>
      </c>
      <c r="B9" s="23">
        <v>5</v>
      </c>
      <c r="C9" s="1105">
        <v>80618413101</v>
      </c>
      <c r="D9" s="26" t="s">
        <v>361</v>
      </c>
      <c r="E9" s="25" t="s">
        <v>11779</v>
      </c>
      <c r="F9" s="26" t="s">
        <v>364</v>
      </c>
      <c r="G9" s="26" t="s">
        <v>363</v>
      </c>
      <c r="H9" s="26" t="s">
        <v>365</v>
      </c>
      <c r="I9" s="25">
        <v>75203</v>
      </c>
      <c r="J9" s="25">
        <v>13</v>
      </c>
      <c r="K9" s="52" t="s">
        <v>13275</v>
      </c>
      <c r="L9" s="1234" t="s">
        <v>13276</v>
      </c>
      <c r="M9" s="1234" t="s">
        <v>73</v>
      </c>
      <c r="N9" s="1234" t="s">
        <v>13277</v>
      </c>
      <c r="O9" s="25" t="s">
        <v>12671</v>
      </c>
      <c r="P9" s="25" t="s">
        <v>366</v>
      </c>
      <c r="Q9" s="25" t="s">
        <v>12898</v>
      </c>
      <c r="R9" s="52" t="s">
        <v>12897</v>
      </c>
      <c r="S9" s="52" t="s">
        <v>13272</v>
      </c>
      <c r="T9" s="25" t="s">
        <v>12525</v>
      </c>
      <c r="U9" s="52" t="s">
        <v>12691</v>
      </c>
      <c r="V9" s="756" t="s">
        <v>367</v>
      </c>
      <c r="W9" s="756" t="s">
        <v>180</v>
      </c>
      <c r="X9" s="756" t="s">
        <v>107</v>
      </c>
      <c r="Y9" s="756" t="s">
        <v>368</v>
      </c>
      <c r="Z9" s="756" t="s">
        <v>369</v>
      </c>
      <c r="AA9" s="1107" t="s">
        <v>360</v>
      </c>
      <c r="AB9" s="1107" t="s">
        <v>13422</v>
      </c>
      <c r="AC9" s="1108" t="s">
        <v>68</v>
      </c>
      <c r="AD9" s="1108" t="s">
        <v>68</v>
      </c>
      <c r="AE9" s="1109" t="s">
        <v>69</v>
      </c>
      <c r="AF9" s="1110" t="s">
        <v>70</v>
      </c>
      <c r="AG9" s="1123" t="s">
        <v>68</v>
      </c>
      <c r="AH9" s="1116">
        <v>44022</v>
      </c>
      <c r="AI9" s="1112" t="s">
        <v>68</v>
      </c>
      <c r="AJ9" s="17"/>
    </row>
    <row r="10" spans="1:55" s="1113" customFormat="1" ht="112.5" hidden="1" customHeight="1">
      <c r="A10" s="23">
        <v>6</v>
      </c>
      <c r="B10" s="23">
        <v>6</v>
      </c>
      <c r="C10" s="1105">
        <v>80650425101</v>
      </c>
      <c r="D10" s="26" t="s">
        <v>430</v>
      </c>
      <c r="E10" s="25" t="s">
        <v>11780</v>
      </c>
      <c r="F10" s="26" t="s">
        <v>433</v>
      </c>
      <c r="G10" s="26" t="s">
        <v>432</v>
      </c>
      <c r="H10" s="26" t="s">
        <v>434</v>
      </c>
      <c r="I10" s="25">
        <v>75203</v>
      </c>
      <c r="J10" s="25">
        <v>13</v>
      </c>
      <c r="K10" s="52" t="s">
        <v>13275</v>
      </c>
      <c r="L10" s="1234" t="s">
        <v>13276</v>
      </c>
      <c r="M10" s="1234" t="s">
        <v>73</v>
      </c>
      <c r="N10" s="1234" t="s">
        <v>13277</v>
      </c>
      <c r="O10" s="25" t="s">
        <v>12671</v>
      </c>
      <c r="P10" s="25" t="s">
        <v>435</v>
      </c>
      <c r="Q10" s="25" t="s">
        <v>12900</v>
      </c>
      <c r="R10" s="25" t="s">
        <v>12899</v>
      </c>
      <c r="S10" s="52" t="s">
        <v>13272</v>
      </c>
      <c r="T10" s="25" t="s">
        <v>12526</v>
      </c>
      <c r="U10" s="52" t="s">
        <v>12692</v>
      </c>
      <c r="V10" s="756" t="s">
        <v>436</v>
      </c>
      <c r="W10" s="756" t="s">
        <v>180</v>
      </c>
      <c r="X10" s="756" t="s">
        <v>350</v>
      </c>
      <c r="Y10" s="756" t="s">
        <v>437</v>
      </c>
      <c r="Z10" s="756" t="s">
        <v>438</v>
      </c>
      <c r="AA10" s="1108" t="s">
        <v>68</v>
      </c>
      <c r="AB10" s="1108" t="s">
        <v>13423</v>
      </c>
      <c r="AC10" s="1108" t="s">
        <v>68</v>
      </c>
      <c r="AD10" s="1108" t="s">
        <v>68</v>
      </c>
      <c r="AE10" s="1109" t="s">
        <v>69</v>
      </c>
      <c r="AF10" s="1110" t="s">
        <v>70</v>
      </c>
      <c r="AG10" s="1111"/>
      <c r="AH10" s="1116">
        <v>44026</v>
      </c>
      <c r="AI10" s="1117" t="s">
        <v>68</v>
      </c>
      <c r="AJ10" s="17"/>
    </row>
    <row r="11" spans="1:55" s="1126" customFormat="1" ht="146.25" hidden="1" customHeight="1">
      <c r="A11" s="23">
        <v>7</v>
      </c>
      <c r="B11" s="23">
        <v>7</v>
      </c>
      <c r="C11" s="1105">
        <v>80624101001</v>
      </c>
      <c r="D11" s="959" t="s">
        <v>260</v>
      </c>
      <c r="E11" s="52" t="s">
        <v>11781</v>
      </c>
      <c r="F11" s="959" t="s">
        <v>263</v>
      </c>
      <c r="G11" s="959" t="s">
        <v>262</v>
      </c>
      <c r="H11" s="959" t="s">
        <v>264</v>
      </c>
      <c r="I11" s="52">
        <v>75203</v>
      </c>
      <c r="J11" s="52">
        <v>13</v>
      </c>
      <c r="K11" s="52" t="s">
        <v>13275</v>
      </c>
      <c r="L11" s="1234" t="s">
        <v>13276</v>
      </c>
      <c r="M11" s="1234" t="s">
        <v>73</v>
      </c>
      <c r="N11" s="1234" t="s">
        <v>13277</v>
      </c>
      <c r="O11" s="52" t="s">
        <v>12671</v>
      </c>
      <c r="P11" s="52" t="s">
        <v>265</v>
      </c>
      <c r="Q11" s="52" t="s">
        <v>12901</v>
      </c>
      <c r="R11" s="52" t="s">
        <v>12891</v>
      </c>
      <c r="S11" s="52" t="s">
        <v>13272</v>
      </c>
      <c r="T11" s="52" t="s">
        <v>12528</v>
      </c>
      <c r="U11" s="52" t="s">
        <v>12693</v>
      </c>
      <c r="V11" s="756" t="s">
        <v>266</v>
      </c>
      <c r="W11" s="756" t="s">
        <v>180</v>
      </c>
      <c r="X11" s="756" t="s">
        <v>64</v>
      </c>
      <c r="Y11" s="756" t="s">
        <v>267</v>
      </c>
      <c r="Z11" s="756" t="s">
        <v>268</v>
      </c>
      <c r="AA11" s="1107" t="s">
        <v>269</v>
      </c>
      <c r="AB11" s="1107" t="s">
        <v>13424</v>
      </c>
      <c r="AC11" s="1108" t="s">
        <v>68</v>
      </c>
      <c r="AD11" s="1108" t="s">
        <v>68</v>
      </c>
      <c r="AE11" s="1109" t="s">
        <v>69</v>
      </c>
      <c r="AF11" s="1110" t="s">
        <v>70</v>
      </c>
      <c r="AG11" s="1111" t="s">
        <v>68</v>
      </c>
      <c r="AH11" s="1157">
        <v>44021</v>
      </c>
      <c r="AI11" s="1124" t="s">
        <v>68</v>
      </c>
      <c r="AJ11" s="1125"/>
    </row>
    <row r="12" spans="1:55" s="39" customFormat="1" ht="102" hidden="1" customHeight="1">
      <c r="A12" s="23">
        <v>8</v>
      </c>
      <c r="B12" s="23">
        <v>8</v>
      </c>
      <c r="C12" s="1105">
        <v>80633425101</v>
      </c>
      <c r="D12" s="18" t="s">
        <v>9590</v>
      </c>
      <c r="E12" s="25" t="s">
        <v>11774</v>
      </c>
      <c r="F12" s="26" t="s">
        <v>9592</v>
      </c>
      <c r="G12" s="26" t="s">
        <v>9591</v>
      </c>
      <c r="H12" s="26" t="s">
        <v>9593</v>
      </c>
      <c r="I12" s="25">
        <v>75203</v>
      </c>
      <c r="J12" s="25">
        <v>13</v>
      </c>
      <c r="K12" s="52" t="s">
        <v>13275</v>
      </c>
      <c r="L12" s="1234" t="s">
        <v>13276</v>
      </c>
      <c r="M12" s="1234" t="s">
        <v>73</v>
      </c>
      <c r="N12" s="1234" t="s">
        <v>13277</v>
      </c>
      <c r="O12" s="25" t="s">
        <v>12671</v>
      </c>
      <c r="P12" s="25" t="s">
        <v>9594</v>
      </c>
      <c r="Q12" s="25" t="s">
        <v>12903</v>
      </c>
      <c r="R12" s="25" t="s">
        <v>12902</v>
      </c>
      <c r="S12" s="52" t="s">
        <v>13272</v>
      </c>
      <c r="T12" s="25" t="s">
        <v>12529</v>
      </c>
      <c r="U12" s="52" t="s">
        <v>12694</v>
      </c>
      <c r="V12" s="28" t="s">
        <v>9595</v>
      </c>
      <c r="W12" s="28" t="s">
        <v>9596</v>
      </c>
      <c r="X12" s="28" t="s">
        <v>9597</v>
      </c>
      <c r="Y12" s="28" t="s">
        <v>9598</v>
      </c>
      <c r="Z12" s="736" t="s">
        <v>9599</v>
      </c>
      <c r="AA12" s="25" t="s">
        <v>9600</v>
      </c>
      <c r="AB12" s="1115" t="s">
        <v>9601</v>
      </c>
      <c r="AC12" s="1115" t="s">
        <v>68</v>
      </c>
      <c r="AD12" s="1115" t="s">
        <v>68</v>
      </c>
      <c r="AE12" s="1115" t="s">
        <v>69</v>
      </c>
      <c r="AF12" s="1115" t="s">
        <v>70</v>
      </c>
      <c r="AG12" s="1115" t="s">
        <v>68</v>
      </c>
      <c r="AH12" s="1116">
        <v>44062</v>
      </c>
      <c r="AI12" s="1117" t="s">
        <v>68</v>
      </c>
      <c r="AJ12" s="17"/>
    </row>
    <row r="13" spans="1:55" s="39" customFormat="1" ht="102" hidden="1" customHeight="1">
      <c r="A13" s="23">
        <v>9</v>
      </c>
      <c r="B13" s="23">
        <v>9</v>
      </c>
      <c r="C13" s="1105">
        <v>80634432101</v>
      </c>
      <c r="D13" s="18" t="s">
        <v>8784</v>
      </c>
      <c r="E13" s="25" t="s">
        <v>11165</v>
      </c>
      <c r="F13" s="26" t="s">
        <v>8786</v>
      </c>
      <c r="G13" s="26" t="s">
        <v>8785</v>
      </c>
      <c r="H13" s="26" t="s">
        <v>8787</v>
      </c>
      <c r="I13" s="25">
        <v>75203</v>
      </c>
      <c r="J13" s="25">
        <v>13</v>
      </c>
      <c r="K13" s="52" t="s">
        <v>13275</v>
      </c>
      <c r="L13" s="1234" t="s">
        <v>13276</v>
      </c>
      <c r="M13" s="1234" t="s">
        <v>73</v>
      </c>
      <c r="N13" s="1234" t="s">
        <v>13277</v>
      </c>
      <c r="O13" s="25" t="s">
        <v>12671</v>
      </c>
      <c r="P13" s="25" t="s">
        <v>8788</v>
      </c>
      <c r="Q13" s="25" t="s">
        <v>12905</v>
      </c>
      <c r="R13" s="25" t="s">
        <v>12904</v>
      </c>
      <c r="S13" s="52" t="s">
        <v>13272</v>
      </c>
      <c r="T13" s="25" t="s">
        <v>12530</v>
      </c>
      <c r="U13" s="968" t="s">
        <v>12695</v>
      </c>
      <c r="V13" s="28" t="s">
        <v>8789</v>
      </c>
      <c r="W13" s="28" t="s">
        <v>7830</v>
      </c>
      <c r="X13" s="28" t="s">
        <v>7830</v>
      </c>
      <c r="Y13" s="28" t="s">
        <v>12430</v>
      </c>
      <c r="Z13" s="736" t="s">
        <v>68</v>
      </c>
      <c r="AA13" s="25" t="s">
        <v>68</v>
      </c>
      <c r="AB13" s="25" t="s">
        <v>12431</v>
      </c>
      <c r="AC13" s="1115" t="s">
        <v>68</v>
      </c>
      <c r="AD13" s="1115" t="s">
        <v>68</v>
      </c>
      <c r="AE13" s="1115" t="s">
        <v>69</v>
      </c>
      <c r="AF13" s="1115" t="s">
        <v>70</v>
      </c>
      <c r="AG13" s="1115" t="s">
        <v>68</v>
      </c>
      <c r="AH13" s="1116">
        <v>44060</v>
      </c>
      <c r="AI13" s="1117" t="s">
        <v>68</v>
      </c>
      <c r="AJ13" s="17"/>
    </row>
    <row r="14" spans="1:55" s="39" customFormat="1" ht="150.75" hidden="1" customHeight="1">
      <c r="A14" s="23">
        <v>10</v>
      </c>
      <c r="B14" s="23">
        <v>10</v>
      </c>
      <c r="C14" s="1105">
        <v>80637421101</v>
      </c>
      <c r="D14" s="18" t="s">
        <v>7464</v>
      </c>
      <c r="E14" s="25" t="s">
        <v>11175</v>
      </c>
      <c r="F14" s="26" t="s">
        <v>7466</v>
      </c>
      <c r="G14" s="26" t="s">
        <v>7465</v>
      </c>
      <c r="H14" s="26" t="s">
        <v>7467</v>
      </c>
      <c r="I14" s="25">
        <v>75203</v>
      </c>
      <c r="J14" s="25">
        <v>13</v>
      </c>
      <c r="K14" s="52" t="s">
        <v>13275</v>
      </c>
      <c r="L14" s="1234" t="s">
        <v>13276</v>
      </c>
      <c r="M14" s="1234" t="s">
        <v>73</v>
      </c>
      <c r="N14" s="1234" t="s">
        <v>13277</v>
      </c>
      <c r="O14" s="25" t="s">
        <v>12671</v>
      </c>
      <c r="P14" s="25" t="s">
        <v>7468</v>
      </c>
      <c r="Q14" s="25" t="s">
        <v>12907</v>
      </c>
      <c r="R14" s="25" t="s">
        <v>12906</v>
      </c>
      <c r="S14" s="52" t="s">
        <v>13272</v>
      </c>
      <c r="T14" s="25" t="s">
        <v>12531</v>
      </c>
      <c r="U14" s="968" t="s">
        <v>12696</v>
      </c>
      <c r="V14" s="28" t="s">
        <v>7469</v>
      </c>
      <c r="W14" s="28" t="s">
        <v>849</v>
      </c>
      <c r="X14" s="28" t="s">
        <v>193</v>
      </c>
      <c r="Y14" s="28" t="s">
        <v>7470</v>
      </c>
      <c r="Z14" s="736" t="s">
        <v>360</v>
      </c>
      <c r="AA14" s="25" t="s">
        <v>68</v>
      </c>
      <c r="AB14" s="1115" t="s">
        <v>7471</v>
      </c>
      <c r="AC14" s="1115" t="s">
        <v>68</v>
      </c>
      <c r="AD14" s="1115" t="s">
        <v>68</v>
      </c>
      <c r="AE14" s="1115" t="s">
        <v>69</v>
      </c>
      <c r="AF14" s="1115" t="s">
        <v>70</v>
      </c>
      <c r="AG14" s="1115" t="s">
        <v>68</v>
      </c>
      <c r="AH14" s="1116">
        <v>44056</v>
      </c>
      <c r="AI14" s="1117" t="s">
        <v>68</v>
      </c>
      <c r="AJ14" s="17"/>
    </row>
    <row r="15" spans="1:55" s="39" customFormat="1" ht="101.25" hidden="1" customHeight="1">
      <c r="A15" s="23">
        <v>11</v>
      </c>
      <c r="B15" s="23">
        <v>11</v>
      </c>
      <c r="C15" s="1105">
        <v>80643450101</v>
      </c>
      <c r="D15" s="18" t="s">
        <v>9300</v>
      </c>
      <c r="E15" s="25" t="s">
        <v>11775</v>
      </c>
      <c r="F15" s="26" t="s">
        <v>9302</v>
      </c>
      <c r="G15" s="26" t="s">
        <v>9301</v>
      </c>
      <c r="H15" s="26" t="s">
        <v>9303</v>
      </c>
      <c r="I15" s="25">
        <v>75203</v>
      </c>
      <c r="J15" s="25">
        <v>13</v>
      </c>
      <c r="K15" s="52" t="s">
        <v>13275</v>
      </c>
      <c r="L15" s="1234" t="s">
        <v>13276</v>
      </c>
      <c r="M15" s="1234" t="s">
        <v>73</v>
      </c>
      <c r="N15" s="1234" t="s">
        <v>13277</v>
      </c>
      <c r="O15" s="25" t="s">
        <v>12671</v>
      </c>
      <c r="P15" s="25" t="s">
        <v>9304</v>
      </c>
      <c r="Q15" s="25" t="s">
        <v>12908</v>
      </c>
      <c r="R15" s="25" t="s">
        <v>13509</v>
      </c>
      <c r="S15" s="52" t="s">
        <v>13272</v>
      </c>
      <c r="T15" s="25" t="s">
        <v>12532</v>
      </c>
      <c r="U15" s="25" t="s">
        <v>12697</v>
      </c>
      <c r="V15" s="28" t="s">
        <v>9305</v>
      </c>
      <c r="W15" s="28" t="s">
        <v>106</v>
      </c>
      <c r="X15" s="28" t="s">
        <v>54</v>
      </c>
      <c r="Y15" s="28" t="s">
        <v>12420</v>
      </c>
      <c r="Z15" s="736" t="s">
        <v>360</v>
      </c>
      <c r="AA15" s="25" t="s">
        <v>68</v>
      </c>
      <c r="AB15" s="1115" t="s">
        <v>12421</v>
      </c>
      <c r="AC15" s="1115" t="s">
        <v>68</v>
      </c>
      <c r="AD15" s="1115" t="s">
        <v>68</v>
      </c>
      <c r="AE15" s="1115" t="s">
        <v>69</v>
      </c>
      <c r="AF15" s="1115" t="s">
        <v>70</v>
      </c>
      <c r="AG15" s="1115" t="s">
        <v>68</v>
      </c>
      <c r="AH15" s="1116">
        <v>44062</v>
      </c>
      <c r="AI15" s="1117"/>
      <c r="AJ15" s="17"/>
    </row>
    <row r="16" spans="1:55" s="39" customFormat="1" ht="150" hidden="1" customHeight="1">
      <c r="A16" s="23">
        <v>12</v>
      </c>
      <c r="B16" s="23">
        <v>12</v>
      </c>
      <c r="C16" s="1105">
        <v>80659101001</v>
      </c>
      <c r="D16" s="18" t="s">
        <v>9635</v>
      </c>
      <c r="E16" s="25" t="s">
        <v>11776</v>
      </c>
      <c r="F16" s="26" t="s">
        <v>9637</v>
      </c>
      <c r="G16" s="26" t="s">
        <v>9636</v>
      </c>
      <c r="H16" s="26" t="s">
        <v>9638</v>
      </c>
      <c r="I16" s="25">
        <v>75203</v>
      </c>
      <c r="J16" s="25">
        <v>13</v>
      </c>
      <c r="K16" s="52" t="s">
        <v>13275</v>
      </c>
      <c r="L16" s="1234" t="s">
        <v>13276</v>
      </c>
      <c r="M16" s="1234" t="s">
        <v>73</v>
      </c>
      <c r="N16" s="1234" t="s">
        <v>13277</v>
      </c>
      <c r="O16" s="25" t="s">
        <v>12671</v>
      </c>
      <c r="P16" s="25" t="s">
        <v>9639</v>
      </c>
      <c r="Q16" s="25" t="s">
        <v>12910</v>
      </c>
      <c r="R16" s="25" t="s">
        <v>12909</v>
      </c>
      <c r="S16" s="52" t="s">
        <v>13272</v>
      </c>
      <c r="T16" s="25" t="s">
        <v>12533</v>
      </c>
      <c r="U16" s="968" t="s">
        <v>12698</v>
      </c>
      <c r="V16" s="28" t="s">
        <v>9640</v>
      </c>
      <c r="W16" s="28" t="s">
        <v>106</v>
      </c>
      <c r="X16" s="28" t="s">
        <v>107</v>
      </c>
      <c r="Y16" s="28" t="s">
        <v>9641</v>
      </c>
      <c r="Z16" s="736" t="s">
        <v>9642</v>
      </c>
      <c r="AA16" s="25" t="s">
        <v>12422</v>
      </c>
      <c r="AB16" s="25" t="s">
        <v>12423</v>
      </c>
      <c r="AC16" s="1115" t="s">
        <v>68</v>
      </c>
      <c r="AD16" s="1115" t="s">
        <v>68</v>
      </c>
      <c r="AE16" s="1115" t="s">
        <v>69</v>
      </c>
      <c r="AF16" s="1115" t="s">
        <v>289</v>
      </c>
      <c r="AG16" s="1115" t="s">
        <v>68</v>
      </c>
      <c r="AH16" s="1116">
        <v>44062</v>
      </c>
      <c r="AI16" s="1117" t="s">
        <v>68</v>
      </c>
      <c r="AJ16" s="17"/>
    </row>
    <row r="17" spans="1:55" s="39" customFormat="1" ht="123.75" hidden="1" customHeight="1">
      <c r="A17" s="23">
        <v>13</v>
      </c>
      <c r="B17" s="21">
        <v>13</v>
      </c>
      <c r="C17" s="1105">
        <v>80727000001</v>
      </c>
      <c r="D17" s="18" t="s">
        <v>9113</v>
      </c>
      <c r="E17" s="25" t="s">
        <v>11168</v>
      </c>
      <c r="F17" s="26" t="s">
        <v>9114</v>
      </c>
      <c r="G17" s="26" t="s">
        <v>137</v>
      </c>
      <c r="H17" s="26" t="s">
        <v>9115</v>
      </c>
      <c r="I17" s="25">
        <v>75203</v>
      </c>
      <c r="J17" s="25">
        <v>13</v>
      </c>
      <c r="K17" s="52" t="s">
        <v>13275</v>
      </c>
      <c r="L17" s="1234" t="s">
        <v>13276</v>
      </c>
      <c r="M17" s="1234" t="s">
        <v>73</v>
      </c>
      <c r="N17" s="1234" t="s">
        <v>13277</v>
      </c>
      <c r="O17" s="25" t="s">
        <v>12671</v>
      </c>
      <c r="P17" s="25" t="s">
        <v>9116</v>
      </c>
      <c r="Q17" s="25" t="s">
        <v>12912</v>
      </c>
      <c r="R17" s="25" t="s">
        <v>12911</v>
      </c>
      <c r="S17" s="52" t="s">
        <v>13272</v>
      </c>
      <c r="T17" s="25" t="s">
        <v>12527</v>
      </c>
      <c r="U17" s="968" t="s">
        <v>12699</v>
      </c>
      <c r="V17" s="28" t="s">
        <v>9117</v>
      </c>
      <c r="W17" s="28" t="s">
        <v>106</v>
      </c>
      <c r="X17" s="28" t="s">
        <v>181</v>
      </c>
      <c r="Y17" s="28" t="s">
        <v>9118</v>
      </c>
      <c r="Z17" s="736" t="s">
        <v>9119</v>
      </c>
      <c r="AA17" s="25" t="s">
        <v>9120</v>
      </c>
      <c r="AB17" s="1115" t="s">
        <v>9121</v>
      </c>
      <c r="AC17" s="1115" t="s">
        <v>68</v>
      </c>
      <c r="AD17" s="1115" t="s">
        <v>9122</v>
      </c>
      <c r="AE17" s="1115" t="s">
        <v>9123</v>
      </c>
      <c r="AF17" s="1115" t="s">
        <v>70</v>
      </c>
      <c r="AG17" s="1115" t="s">
        <v>68</v>
      </c>
      <c r="AH17" s="1116">
        <v>44061</v>
      </c>
      <c r="AI17" s="1117" t="s">
        <v>68</v>
      </c>
      <c r="AJ17" s="17"/>
    </row>
    <row r="18" spans="1:55" s="739" customFormat="1" ht="89.25" hidden="1" customHeight="1">
      <c r="A18" s="21">
        <v>14</v>
      </c>
      <c r="B18" s="23">
        <v>14</v>
      </c>
      <c r="C18" s="1127" t="s">
        <v>11517</v>
      </c>
      <c r="D18" s="737" t="s">
        <v>456</v>
      </c>
      <c r="E18" s="28" t="s">
        <v>11782</v>
      </c>
      <c r="F18" s="737" t="s">
        <v>458</v>
      </c>
      <c r="G18" s="737" t="s">
        <v>137</v>
      </c>
      <c r="H18" s="737" t="s">
        <v>459</v>
      </c>
      <c r="I18" s="736">
        <v>12300</v>
      </c>
      <c r="J18" s="736">
        <v>16</v>
      </c>
      <c r="K18" s="1237" t="s">
        <v>13496</v>
      </c>
      <c r="L18" s="1234" t="s">
        <v>13279</v>
      </c>
      <c r="M18" s="1237"/>
      <c r="N18" s="1234" t="s">
        <v>459</v>
      </c>
      <c r="O18" s="736" t="s">
        <v>12679</v>
      </c>
      <c r="P18" s="28" t="s">
        <v>460</v>
      </c>
      <c r="Q18" s="28" t="s">
        <v>12914</v>
      </c>
      <c r="R18" s="28" t="s">
        <v>12913</v>
      </c>
      <c r="S18" s="28"/>
      <c r="T18" s="28" t="s">
        <v>12669</v>
      </c>
      <c r="U18" s="28" t="s">
        <v>12700</v>
      </c>
      <c r="V18" s="976" t="s">
        <v>461</v>
      </c>
      <c r="W18" s="976" t="s">
        <v>68</v>
      </c>
      <c r="X18" s="976" t="s">
        <v>68</v>
      </c>
      <c r="Y18" s="976" t="s">
        <v>462</v>
      </c>
      <c r="Z18" s="736" t="s">
        <v>68</v>
      </c>
      <c r="AA18" s="736" t="s">
        <v>68</v>
      </c>
      <c r="AB18" s="736" t="s">
        <v>68</v>
      </c>
      <c r="AC18" s="736" t="s">
        <v>68</v>
      </c>
      <c r="AD18" s="736" t="s">
        <v>68</v>
      </c>
      <c r="AE18" s="736" t="s">
        <v>68</v>
      </c>
      <c r="AF18" s="736" t="s">
        <v>68</v>
      </c>
      <c r="AG18" s="736" t="s">
        <v>68</v>
      </c>
      <c r="AH18" s="1232">
        <v>44028</v>
      </c>
      <c r="AI18" s="1121" t="s">
        <v>68</v>
      </c>
      <c r="AJ18" s="21"/>
    </row>
    <row r="19" spans="1:55" s="739" customFormat="1" ht="89.25" hidden="1" customHeight="1">
      <c r="A19" s="21">
        <v>15</v>
      </c>
      <c r="B19" s="23">
        <v>15</v>
      </c>
      <c r="C19" s="1127">
        <v>80727000001</v>
      </c>
      <c r="D19" s="737" t="s">
        <v>296</v>
      </c>
      <c r="E19" s="960" t="s">
        <v>11783</v>
      </c>
      <c r="F19" s="961" t="s">
        <v>298</v>
      </c>
      <c r="G19" s="961" t="s">
        <v>137</v>
      </c>
      <c r="H19" s="961" t="s">
        <v>299</v>
      </c>
      <c r="I19" s="960">
        <v>12300</v>
      </c>
      <c r="J19" s="960">
        <v>16</v>
      </c>
      <c r="K19" s="1238" t="s">
        <v>13280</v>
      </c>
      <c r="L19" s="1239" t="s">
        <v>13281</v>
      </c>
      <c r="M19" s="1242"/>
      <c r="N19" s="732"/>
      <c r="O19" s="960" t="s">
        <v>12679</v>
      </c>
      <c r="P19" s="960" t="s">
        <v>300</v>
      </c>
      <c r="Q19" s="960" t="s">
        <v>12916</v>
      </c>
      <c r="R19" s="960" t="s">
        <v>12915</v>
      </c>
      <c r="S19" s="960"/>
      <c r="T19" s="960" t="s">
        <v>12669</v>
      </c>
      <c r="U19" s="960" t="s">
        <v>12701</v>
      </c>
      <c r="V19" s="960" t="s">
        <v>45</v>
      </c>
      <c r="W19" s="960" t="s">
        <v>143</v>
      </c>
      <c r="X19" s="960" t="s">
        <v>143</v>
      </c>
      <c r="Y19" s="1128" t="s">
        <v>301</v>
      </c>
      <c r="Z19" s="960" t="s">
        <v>68</v>
      </c>
      <c r="AA19" s="960" t="s">
        <v>68</v>
      </c>
      <c r="AB19" s="960" t="s">
        <v>68</v>
      </c>
      <c r="AC19" s="960" t="s">
        <v>68</v>
      </c>
      <c r="AD19" s="960" t="s">
        <v>68</v>
      </c>
      <c r="AE19" s="960" t="s">
        <v>68</v>
      </c>
      <c r="AF19" s="1129" t="s">
        <v>68</v>
      </c>
      <c r="AG19" s="1129" t="s">
        <v>68</v>
      </c>
      <c r="AH19" s="1135">
        <v>44021</v>
      </c>
      <c r="AI19" s="1121"/>
      <c r="AJ19" s="21"/>
    </row>
    <row r="20" spans="1:55" s="739" customFormat="1" ht="89.25" hidden="1" customHeight="1">
      <c r="A20" s="21">
        <v>16</v>
      </c>
      <c r="B20" s="23">
        <v>16</v>
      </c>
      <c r="C20" s="1127">
        <v>80727000001</v>
      </c>
      <c r="D20" s="732" t="s">
        <v>571</v>
      </c>
      <c r="E20" s="28" t="s">
        <v>11784</v>
      </c>
      <c r="F20" s="732" t="s">
        <v>573</v>
      </c>
      <c r="G20" s="732" t="s">
        <v>137</v>
      </c>
      <c r="H20" s="732" t="s">
        <v>574</v>
      </c>
      <c r="I20" s="28">
        <v>12300</v>
      </c>
      <c r="J20" s="28">
        <v>16</v>
      </c>
      <c r="K20" s="1237" t="s">
        <v>13497</v>
      </c>
      <c r="L20" s="1234" t="s">
        <v>13282</v>
      </c>
      <c r="M20" s="28"/>
      <c r="N20" s="732"/>
      <c r="O20" s="28" t="s">
        <v>12679</v>
      </c>
      <c r="P20" s="28" t="s">
        <v>575</v>
      </c>
      <c r="Q20" s="28" t="s">
        <v>12918</v>
      </c>
      <c r="R20" s="28" t="s">
        <v>12917</v>
      </c>
      <c r="S20" s="28"/>
      <c r="T20" s="28" t="s">
        <v>12669</v>
      </c>
      <c r="U20" s="28" t="s">
        <v>12702</v>
      </c>
      <c r="V20" s="28" t="s">
        <v>45</v>
      </c>
      <c r="W20" s="28" t="s">
        <v>68</v>
      </c>
      <c r="X20" s="28" t="s">
        <v>68</v>
      </c>
      <c r="Y20" s="756" t="s">
        <v>398</v>
      </c>
      <c r="Z20" s="28" t="s">
        <v>68</v>
      </c>
      <c r="AA20" s="28" t="s">
        <v>68</v>
      </c>
      <c r="AB20" s="28" t="s">
        <v>68</v>
      </c>
      <c r="AC20" s="28" t="s">
        <v>68</v>
      </c>
      <c r="AD20" s="28" t="s">
        <v>68</v>
      </c>
      <c r="AE20" s="28" t="s">
        <v>68</v>
      </c>
      <c r="AF20" s="28" t="s">
        <v>68</v>
      </c>
      <c r="AG20" s="28" t="s">
        <v>68</v>
      </c>
      <c r="AH20" s="1232">
        <v>44033</v>
      </c>
      <c r="AI20" s="1130" t="s">
        <v>68</v>
      </c>
      <c r="AJ20" s="21"/>
      <c r="AW20" s="1122"/>
      <c r="AX20" s="1122"/>
      <c r="AY20" s="1122"/>
      <c r="AZ20" s="1122"/>
      <c r="BA20" s="1122"/>
      <c r="BB20" s="1122"/>
      <c r="BC20" s="1122"/>
    </row>
    <row r="21" spans="1:55" s="739" customFormat="1" ht="89.25" hidden="1" customHeight="1">
      <c r="A21" s="21">
        <v>17</v>
      </c>
      <c r="B21" s="23">
        <v>17</v>
      </c>
      <c r="C21" s="1127">
        <v>80727000001</v>
      </c>
      <c r="D21" s="737" t="s">
        <v>5610</v>
      </c>
      <c r="E21" s="28" t="s">
        <v>11178</v>
      </c>
      <c r="F21" s="732" t="s">
        <v>5611</v>
      </c>
      <c r="G21" s="732" t="s">
        <v>137</v>
      </c>
      <c r="H21" s="732" t="s">
        <v>5612</v>
      </c>
      <c r="I21" s="28">
        <v>12300</v>
      </c>
      <c r="J21" s="28">
        <v>16</v>
      </c>
      <c r="K21" s="1237" t="s">
        <v>13498</v>
      </c>
      <c r="L21" s="1239" t="s">
        <v>13283</v>
      </c>
      <c r="M21" s="28"/>
      <c r="N21" s="732"/>
      <c r="O21" s="28" t="s">
        <v>12679</v>
      </c>
      <c r="P21" s="28" t="s">
        <v>5615</v>
      </c>
      <c r="Q21" s="28" t="s">
        <v>12920</v>
      </c>
      <c r="R21" s="28" t="s">
        <v>12919</v>
      </c>
      <c r="S21" s="28"/>
      <c r="T21" s="28" t="s">
        <v>12669</v>
      </c>
      <c r="U21" s="28" t="s">
        <v>12703</v>
      </c>
      <c r="V21" s="28" t="s">
        <v>5613</v>
      </c>
      <c r="W21" s="28" t="s">
        <v>68</v>
      </c>
      <c r="X21" s="28" t="s">
        <v>68</v>
      </c>
      <c r="Y21" s="28" t="s">
        <v>5614</v>
      </c>
      <c r="Z21" s="736" t="s">
        <v>68</v>
      </c>
      <c r="AA21" s="28" t="s">
        <v>68</v>
      </c>
      <c r="AB21" s="736" t="s">
        <v>68</v>
      </c>
      <c r="AC21" s="736" t="s">
        <v>68</v>
      </c>
      <c r="AD21" s="736" t="s">
        <v>68</v>
      </c>
      <c r="AE21" s="736" t="s">
        <v>68</v>
      </c>
      <c r="AF21" s="736" t="s">
        <v>68</v>
      </c>
      <c r="AG21" s="736" t="s">
        <v>68</v>
      </c>
      <c r="AH21" s="1131">
        <v>44048</v>
      </c>
      <c r="AI21" s="1121" t="s">
        <v>68</v>
      </c>
      <c r="AJ21" s="21"/>
    </row>
    <row r="22" spans="1:55" s="739" customFormat="1" ht="89.25" hidden="1" customHeight="1">
      <c r="A22" s="21">
        <v>18</v>
      </c>
      <c r="B22" s="23">
        <v>18</v>
      </c>
      <c r="C22" s="1127">
        <v>80727000001</v>
      </c>
      <c r="D22" s="737" t="s">
        <v>8919</v>
      </c>
      <c r="E22" s="28" t="s">
        <v>11225</v>
      </c>
      <c r="F22" s="732" t="s">
        <v>8920</v>
      </c>
      <c r="G22" s="732" t="s">
        <v>137</v>
      </c>
      <c r="H22" s="732" t="s">
        <v>305</v>
      </c>
      <c r="I22" s="28">
        <v>12300</v>
      </c>
      <c r="J22" s="28">
        <v>16</v>
      </c>
      <c r="K22" s="1237" t="s">
        <v>13284</v>
      </c>
      <c r="L22" s="1234" t="s">
        <v>13285</v>
      </c>
      <c r="M22" s="28"/>
      <c r="N22" s="732"/>
      <c r="O22" s="28" t="s">
        <v>12679</v>
      </c>
      <c r="P22" s="28" t="s">
        <v>8921</v>
      </c>
      <c r="Q22" s="28" t="s">
        <v>12922</v>
      </c>
      <c r="R22" s="28" t="s">
        <v>12921</v>
      </c>
      <c r="S22" s="28"/>
      <c r="T22" s="28" t="s">
        <v>12669</v>
      </c>
      <c r="U22" s="28" t="s">
        <v>12704</v>
      </c>
      <c r="V22" s="28" t="s">
        <v>8922</v>
      </c>
      <c r="W22" s="28" t="s">
        <v>68</v>
      </c>
      <c r="X22" s="28" t="s">
        <v>68</v>
      </c>
      <c r="Y22" s="28" t="s">
        <v>8923</v>
      </c>
      <c r="Z22" s="736" t="s">
        <v>68</v>
      </c>
      <c r="AA22" s="28" t="s">
        <v>68</v>
      </c>
      <c r="AB22" s="736" t="s">
        <v>68</v>
      </c>
      <c r="AC22" s="736" t="s">
        <v>68</v>
      </c>
      <c r="AD22" s="736" t="s">
        <v>68</v>
      </c>
      <c r="AE22" s="736" t="s">
        <v>68</v>
      </c>
      <c r="AF22" s="736" t="s">
        <v>68</v>
      </c>
      <c r="AG22" s="736" t="s">
        <v>68</v>
      </c>
      <c r="AH22" s="1131">
        <v>44060</v>
      </c>
      <c r="AI22" s="1121" t="s">
        <v>68</v>
      </c>
      <c r="AJ22" s="21"/>
    </row>
    <row r="23" spans="1:55" s="739" customFormat="1" ht="89.25" hidden="1" customHeight="1">
      <c r="A23" s="21">
        <v>19</v>
      </c>
      <c r="B23" s="23">
        <v>19</v>
      </c>
      <c r="C23" s="1127">
        <v>80727000001</v>
      </c>
      <c r="D23" s="737" t="s">
        <v>6046</v>
      </c>
      <c r="E23" s="28" t="s">
        <v>11154</v>
      </c>
      <c r="F23" s="732" t="s">
        <v>6047</v>
      </c>
      <c r="G23" s="732" t="s">
        <v>137</v>
      </c>
      <c r="H23" s="732" t="s">
        <v>6048</v>
      </c>
      <c r="I23" s="28">
        <v>12300</v>
      </c>
      <c r="J23" s="28">
        <v>16</v>
      </c>
      <c r="K23" s="1238" t="s">
        <v>13499</v>
      </c>
      <c r="L23" s="1239" t="s">
        <v>13286</v>
      </c>
      <c r="M23" s="28"/>
      <c r="N23" s="732"/>
      <c r="O23" s="28" t="s">
        <v>12679</v>
      </c>
      <c r="P23" s="28" t="s">
        <v>6049</v>
      </c>
      <c r="Q23" s="28" t="s">
        <v>12924</v>
      </c>
      <c r="R23" s="28" t="s">
        <v>12923</v>
      </c>
      <c r="S23" s="28"/>
      <c r="T23" s="28" t="s">
        <v>12669</v>
      </c>
      <c r="U23" s="28" t="s">
        <v>12705</v>
      </c>
      <c r="V23" s="28" t="s">
        <v>6050</v>
      </c>
      <c r="W23" s="28" t="s">
        <v>68</v>
      </c>
      <c r="X23" s="28" t="s">
        <v>68</v>
      </c>
      <c r="Y23" s="28" t="s">
        <v>6051</v>
      </c>
      <c r="Z23" s="736" t="s">
        <v>68</v>
      </c>
      <c r="AA23" s="28" t="s">
        <v>68</v>
      </c>
      <c r="AB23" s="736" t="s">
        <v>68</v>
      </c>
      <c r="AC23" s="736" t="s">
        <v>68</v>
      </c>
      <c r="AD23" s="736" t="s">
        <v>68</v>
      </c>
      <c r="AE23" s="736" t="s">
        <v>68</v>
      </c>
      <c r="AF23" s="736" t="s">
        <v>68</v>
      </c>
      <c r="AG23" s="736" t="s">
        <v>68</v>
      </c>
      <c r="AH23" s="1131">
        <v>44050</v>
      </c>
      <c r="AI23" s="1121" t="s">
        <v>68</v>
      </c>
      <c r="AJ23" s="21"/>
    </row>
    <row r="24" spans="1:55" s="739" customFormat="1" ht="89.25" hidden="1" customHeight="1">
      <c r="A24" s="21">
        <v>20</v>
      </c>
      <c r="B24" s="23">
        <v>20</v>
      </c>
      <c r="C24" s="1132" t="s">
        <v>11517</v>
      </c>
      <c r="D24" s="737" t="s">
        <v>5605</v>
      </c>
      <c r="E24" s="28" t="s">
        <v>11179</v>
      </c>
      <c r="F24" s="732" t="s">
        <v>5606</v>
      </c>
      <c r="G24" s="732" t="s">
        <v>137</v>
      </c>
      <c r="H24" s="732" t="s">
        <v>5607</v>
      </c>
      <c r="I24" s="28">
        <v>12300</v>
      </c>
      <c r="J24" s="28">
        <v>16</v>
      </c>
      <c r="K24" s="1237" t="s">
        <v>13500</v>
      </c>
      <c r="L24" s="1234" t="s">
        <v>8953</v>
      </c>
      <c r="M24" s="28"/>
      <c r="N24" s="732"/>
      <c r="O24" s="28" t="s">
        <v>12679</v>
      </c>
      <c r="P24" s="28" t="s">
        <v>5609</v>
      </c>
      <c r="Q24" s="28" t="s">
        <v>12926</v>
      </c>
      <c r="R24" s="28" t="s">
        <v>12925</v>
      </c>
      <c r="S24" s="28"/>
      <c r="T24" s="28" t="s">
        <v>12669</v>
      </c>
      <c r="U24" s="28" t="s">
        <v>12706</v>
      </c>
      <c r="V24" s="28" t="s">
        <v>45</v>
      </c>
      <c r="W24" s="28"/>
      <c r="X24" s="28"/>
      <c r="Y24" s="28" t="s">
        <v>5608</v>
      </c>
      <c r="Z24" s="736"/>
      <c r="AA24" s="28"/>
      <c r="AB24" s="736"/>
      <c r="AC24" s="736"/>
      <c r="AD24" s="736"/>
      <c r="AE24" s="736"/>
      <c r="AF24" s="736"/>
      <c r="AG24" s="736"/>
      <c r="AH24" s="1131">
        <v>44048</v>
      </c>
      <c r="AI24" s="1121"/>
      <c r="AJ24" s="21"/>
    </row>
    <row r="25" spans="1:55" s="739" customFormat="1" ht="89.25" hidden="1" customHeight="1">
      <c r="A25" s="21">
        <v>21</v>
      </c>
      <c r="B25" s="23">
        <v>21</v>
      </c>
      <c r="C25" s="1127">
        <v>80727000001</v>
      </c>
      <c r="D25" s="737" t="s">
        <v>6279</v>
      </c>
      <c r="E25" s="28" t="s">
        <v>11785</v>
      </c>
      <c r="F25" s="732" t="s">
        <v>6281</v>
      </c>
      <c r="G25" s="732" t="s">
        <v>137</v>
      </c>
      <c r="H25" s="732" t="s">
        <v>6282</v>
      </c>
      <c r="I25" s="28">
        <v>12300</v>
      </c>
      <c r="J25" s="28">
        <v>16</v>
      </c>
      <c r="K25" s="1237" t="s">
        <v>13501</v>
      </c>
      <c r="L25" s="1234" t="s">
        <v>13287</v>
      </c>
      <c r="M25" s="28"/>
      <c r="N25" s="732"/>
      <c r="O25" s="28" t="s">
        <v>12679</v>
      </c>
      <c r="P25" s="28" t="s">
        <v>6283</v>
      </c>
      <c r="Q25" s="28" t="s">
        <v>12928</v>
      </c>
      <c r="R25" s="28" t="s">
        <v>12927</v>
      </c>
      <c r="S25" s="28"/>
      <c r="T25" s="28" t="s">
        <v>12669</v>
      </c>
      <c r="U25" s="28" t="s">
        <v>12707</v>
      </c>
      <c r="V25" s="28" t="s">
        <v>45</v>
      </c>
      <c r="W25" s="28" t="s">
        <v>68</v>
      </c>
      <c r="X25" s="28" t="s">
        <v>68</v>
      </c>
      <c r="Y25" s="28" t="s">
        <v>398</v>
      </c>
      <c r="Z25" s="736" t="s">
        <v>68</v>
      </c>
      <c r="AA25" s="28" t="s">
        <v>68</v>
      </c>
      <c r="AB25" s="736" t="s">
        <v>68</v>
      </c>
      <c r="AC25" s="736" t="s">
        <v>68</v>
      </c>
      <c r="AD25" s="736" t="s">
        <v>68</v>
      </c>
      <c r="AE25" s="736" t="s">
        <v>68</v>
      </c>
      <c r="AF25" s="736" t="s">
        <v>68</v>
      </c>
      <c r="AG25" s="736" t="s">
        <v>68</v>
      </c>
      <c r="AH25" s="1131">
        <v>44050</v>
      </c>
      <c r="AI25" s="1121" t="s">
        <v>68</v>
      </c>
      <c r="AJ25" s="21"/>
    </row>
    <row r="26" spans="1:55" s="739" customFormat="1" ht="89.25" hidden="1" customHeight="1">
      <c r="A26" s="21">
        <v>22</v>
      </c>
      <c r="B26" s="21">
        <v>22</v>
      </c>
      <c r="C26" s="1127">
        <v>80727000001</v>
      </c>
      <c r="D26" s="732" t="s">
        <v>302</v>
      </c>
      <c r="E26" s="28" t="s">
        <v>11786</v>
      </c>
      <c r="F26" s="732" t="s">
        <v>304</v>
      </c>
      <c r="G26" s="732" t="s">
        <v>137</v>
      </c>
      <c r="H26" s="732" t="s">
        <v>305</v>
      </c>
      <c r="I26" s="28">
        <v>12300</v>
      </c>
      <c r="J26" s="28">
        <v>16</v>
      </c>
      <c r="K26" s="1238" t="s">
        <v>13280</v>
      </c>
      <c r="L26" s="1239" t="s">
        <v>13281</v>
      </c>
      <c r="M26" s="28"/>
      <c r="N26" s="732"/>
      <c r="O26" s="28" t="s">
        <v>12679</v>
      </c>
      <c r="P26" s="28" t="s">
        <v>306</v>
      </c>
      <c r="Q26" s="28" t="s">
        <v>12930</v>
      </c>
      <c r="R26" s="28" t="s">
        <v>12929</v>
      </c>
      <c r="S26" s="28"/>
      <c r="T26" s="28" t="s">
        <v>12669</v>
      </c>
      <c r="U26" s="28" t="s">
        <v>12708</v>
      </c>
      <c r="V26" s="28" t="s">
        <v>307</v>
      </c>
      <c r="W26" s="28" t="s">
        <v>143</v>
      </c>
      <c r="X26" s="28" t="s">
        <v>143</v>
      </c>
      <c r="Y26" s="756" t="s">
        <v>308</v>
      </c>
      <c r="Z26" s="28" t="s">
        <v>68</v>
      </c>
      <c r="AA26" s="28" t="s">
        <v>68</v>
      </c>
      <c r="AB26" s="28" t="s">
        <v>68</v>
      </c>
      <c r="AC26" s="28" t="s">
        <v>68</v>
      </c>
      <c r="AD26" s="28" t="s">
        <v>68</v>
      </c>
      <c r="AE26" s="28" t="s">
        <v>68</v>
      </c>
      <c r="AF26" s="736" t="s">
        <v>68</v>
      </c>
      <c r="AG26" s="736" t="s">
        <v>68</v>
      </c>
      <c r="AH26" s="1232">
        <v>44021</v>
      </c>
      <c r="AI26" s="1121"/>
      <c r="AJ26" s="21"/>
    </row>
    <row r="27" spans="1:55" s="758" customFormat="1" ht="101.25" hidden="1" customHeight="1">
      <c r="A27" s="21">
        <v>23</v>
      </c>
      <c r="B27" s="23">
        <v>23</v>
      </c>
      <c r="C27" s="1127" t="s">
        <v>11517</v>
      </c>
      <c r="D27" s="961" t="s">
        <v>724</v>
      </c>
      <c r="E27" s="960" t="s">
        <v>11787</v>
      </c>
      <c r="F27" s="961" t="s">
        <v>726</v>
      </c>
      <c r="G27" s="961" t="s">
        <v>137</v>
      </c>
      <c r="H27" s="961" t="s">
        <v>574</v>
      </c>
      <c r="I27" s="961" t="s">
        <v>140</v>
      </c>
      <c r="J27" s="961" t="s">
        <v>141</v>
      </c>
      <c r="K27" s="1237" t="s">
        <v>13502</v>
      </c>
      <c r="L27" s="1234" t="s">
        <v>13288</v>
      </c>
      <c r="M27" s="1133"/>
      <c r="N27" s="1133"/>
      <c r="O27" s="961" t="s">
        <v>12679</v>
      </c>
      <c r="P27" s="962" t="s">
        <v>727</v>
      </c>
      <c r="Q27" s="961" t="s">
        <v>3778</v>
      </c>
      <c r="R27" s="961" t="s">
        <v>12931</v>
      </c>
      <c r="S27" s="961"/>
      <c r="T27" s="960" t="s">
        <v>12669</v>
      </c>
      <c r="U27" s="963" t="s">
        <v>12709</v>
      </c>
      <c r="V27" s="963" t="s">
        <v>728</v>
      </c>
      <c r="W27" s="963" t="s">
        <v>86</v>
      </c>
      <c r="X27" s="1133"/>
      <c r="Y27" s="1134" t="s">
        <v>729</v>
      </c>
      <c r="Z27" s="732"/>
      <c r="AA27" s="732"/>
      <c r="AB27" s="961"/>
      <c r="AC27" s="961"/>
      <c r="AD27" s="961"/>
      <c r="AE27" s="961"/>
      <c r="AF27" s="1128" t="s">
        <v>91</v>
      </c>
      <c r="AG27" s="961"/>
      <c r="AH27" s="1135">
        <v>44040</v>
      </c>
      <c r="AI27" s="1136"/>
      <c r="AJ27" s="1137"/>
    </row>
    <row r="28" spans="1:55" s="739" customFormat="1" ht="89.25" hidden="1" customHeight="1">
      <c r="A28" s="21">
        <v>24</v>
      </c>
      <c r="B28" s="23">
        <v>24</v>
      </c>
      <c r="C28" s="1138">
        <v>80727000001</v>
      </c>
      <c r="D28" s="984" t="s">
        <v>8943</v>
      </c>
      <c r="E28" s="738" t="s">
        <v>11166</v>
      </c>
      <c r="F28" s="732" t="s">
        <v>8944</v>
      </c>
      <c r="G28" s="732" t="s">
        <v>137</v>
      </c>
      <c r="H28" s="732" t="s">
        <v>8945</v>
      </c>
      <c r="I28" s="28">
        <v>12300</v>
      </c>
      <c r="J28" s="28">
        <v>16</v>
      </c>
      <c r="K28" s="1237" t="s">
        <v>13500</v>
      </c>
      <c r="L28" s="1234" t="s">
        <v>8953</v>
      </c>
      <c r="M28" s="28"/>
      <c r="N28" s="732"/>
      <c r="O28" s="28" t="s">
        <v>12679</v>
      </c>
      <c r="P28" s="28" t="s">
        <v>8946</v>
      </c>
      <c r="Q28" s="28" t="s">
        <v>12932</v>
      </c>
      <c r="R28" s="28" t="s">
        <v>12925</v>
      </c>
      <c r="S28" s="28"/>
      <c r="T28" s="738" t="s">
        <v>12669</v>
      </c>
      <c r="U28" s="28" t="s">
        <v>12710</v>
      </c>
      <c r="V28" s="28" t="s">
        <v>45</v>
      </c>
      <c r="W28" s="28"/>
      <c r="X28" s="28"/>
      <c r="Y28" s="28" t="s">
        <v>494</v>
      </c>
      <c r="Z28" s="736"/>
      <c r="AA28" s="28"/>
      <c r="AB28" s="736"/>
      <c r="AC28" s="736"/>
      <c r="AD28" s="736"/>
      <c r="AE28" s="736"/>
      <c r="AF28" s="736"/>
      <c r="AG28" s="736"/>
      <c r="AH28" s="1131">
        <v>44060</v>
      </c>
      <c r="AI28" s="1121"/>
      <c r="AJ28" s="21"/>
    </row>
    <row r="29" spans="1:55" s="739" customFormat="1" ht="89.25" hidden="1" customHeight="1">
      <c r="A29" s="21">
        <v>25</v>
      </c>
      <c r="B29" s="23">
        <v>25</v>
      </c>
      <c r="C29" s="1138">
        <v>80727000001</v>
      </c>
      <c r="D29" s="984" t="s">
        <v>8952</v>
      </c>
      <c r="E29" s="28" t="s">
        <v>11167</v>
      </c>
      <c r="F29" s="732" t="s">
        <v>8953</v>
      </c>
      <c r="G29" s="732"/>
      <c r="H29" s="732" t="s">
        <v>8954</v>
      </c>
      <c r="I29" s="28" t="s">
        <v>8955</v>
      </c>
      <c r="J29" s="28"/>
      <c r="K29" s="1098" t="s">
        <v>12669</v>
      </c>
      <c r="L29" s="28"/>
      <c r="M29" s="28"/>
      <c r="N29" s="732"/>
      <c r="O29" s="28" t="s">
        <v>12679</v>
      </c>
      <c r="P29" s="28" t="s">
        <v>8956</v>
      </c>
      <c r="Q29" s="28" t="s">
        <v>12934</v>
      </c>
      <c r="R29" s="28" t="s">
        <v>12933</v>
      </c>
      <c r="S29" s="28"/>
      <c r="T29" s="28" t="s">
        <v>12669</v>
      </c>
      <c r="U29" s="28" t="s">
        <v>12711</v>
      </c>
      <c r="V29" s="28"/>
      <c r="W29" s="28"/>
      <c r="X29" s="28"/>
      <c r="Y29" s="28" t="s">
        <v>8957</v>
      </c>
      <c r="Z29" s="736"/>
      <c r="AA29" s="28"/>
      <c r="AB29" s="736"/>
      <c r="AC29" s="736"/>
      <c r="AD29" s="736"/>
      <c r="AE29" s="736"/>
      <c r="AF29" s="736"/>
      <c r="AG29" s="736"/>
      <c r="AH29" s="1131">
        <v>44060</v>
      </c>
      <c r="AI29" s="1121"/>
      <c r="AJ29" s="21"/>
    </row>
    <row r="30" spans="1:55" s="739" customFormat="1" ht="89.25" hidden="1" customHeight="1">
      <c r="A30" s="21">
        <v>26</v>
      </c>
      <c r="B30" s="23">
        <v>26</v>
      </c>
      <c r="C30" s="1138">
        <v>80703000001</v>
      </c>
      <c r="D30" s="984" t="s">
        <v>39</v>
      </c>
      <c r="E30" s="28" t="s">
        <v>40</v>
      </c>
      <c r="F30" s="732" t="s">
        <v>42</v>
      </c>
      <c r="G30" s="732" t="s">
        <v>41</v>
      </c>
      <c r="H30" s="732" t="s">
        <v>43</v>
      </c>
      <c r="I30" s="28">
        <v>12300</v>
      </c>
      <c r="J30" s="28">
        <v>16</v>
      </c>
      <c r="K30" s="1237" t="s">
        <v>13505</v>
      </c>
      <c r="L30" s="1234" t="s">
        <v>13289</v>
      </c>
      <c r="M30" s="28"/>
      <c r="N30" s="732"/>
      <c r="O30" s="28" t="s">
        <v>12679</v>
      </c>
      <c r="P30" s="28" t="s">
        <v>44</v>
      </c>
      <c r="Q30" s="28" t="s">
        <v>12936</v>
      </c>
      <c r="R30" s="28" t="s">
        <v>12935</v>
      </c>
      <c r="S30" s="28"/>
      <c r="T30" s="28" t="s">
        <v>12669</v>
      </c>
      <c r="U30" s="28" t="s">
        <v>12712</v>
      </c>
      <c r="V30" s="28" t="s">
        <v>45</v>
      </c>
      <c r="W30" s="28"/>
      <c r="X30" s="28"/>
      <c r="Y30" s="28" t="s">
        <v>46</v>
      </c>
      <c r="Z30" s="736"/>
      <c r="AA30" s="28"/>
      <c r="AB30" s="736"/>
      <c r="AC30" s="736"/>
      <c r="AD30" s="736"/>
      <c r="AE30" s="736"/>
      <c r="AF30" s="736"/>
      <c r="AG30" s="736"/>
      <c r="AH30" s="1131">
        <v>43908</v>
      </c>
      <c r="AI30" s="1121"/>
      <c r="AJ30" s="21"/>
    </row>
    <row r="31" spans="1:55" s="739" customFormat="1" ht="89.25" hidden="1" customHeight="1">
      <c r="A31" s="21">
        <v>27</v>
      </c>
      <c r="B31" s="23">
        <v>27</v>
      </c>
      <c r="C31" s="1138">
        <v>80727000001</v>
      </c>
      <c r="D31" s="984" t="s">
        <v>135</v>
      </c>
      <c r="E31" s="738" t="s">
        <v>136</v>
      </c>
      <c r="F31" s="50" t="s">
        <v>138</v>
      </c>
      <c r="G31" s="50" t="s">
        <v>137</v>
      </c>
      <c r="H31" s="50" t="s">
        <v>139</v>
      </c>
      <c r="I31" s="50" t="s">
        <v>140</v>
      </c>
      <c r="J31" s="50" t="s">
        <v>141</v>
      </c>
      <c r="K31" s="1237" t="s">
        <v>13506</v>
      </c>
      <c r="L31" s="1239" t="s">
        <v>13290</v>
      </c>
      <c r="M31" s="51"/>
      <c r="N31" s="51"/>
      <c r="O31" s="50" t="s">
        <v>12679</v>
      </c>
      <c r="P31" s="51" t="s">
        <v>142</v>
      </c>
      <c r="Q31" s="51" t="s">
        <v>12938</v>
      </c>
      <c r="R31" s="51" t="s">
        <v>12937</v>
      </c>
      <c r="S31" s="51"/>
      <c r="T31" s="738" t="s">
        <v>12669</v>
      </c>
      <c r="U31" s="51" t="s">
        <v>12713</v>
      </c>
      <c r="V31" s="50" t="s">
        <v>45</v>
      </c>
      <c r="W31" s="50" t="s">
        <v>143</v>
      </c>
      <c r="X31" s="50"/>
      <c r="Y31" s="51" t="s">
        <v>144</v>
      </c>
      <c r="Z31" s="50"/>
      <c r="AA31" s="50"/>
      <c r="AB31" s="50"/>
      <c r="AC31" s="50"/>
      <c r="AD31" s="50"/>
      <c r="AE31" s="50"/>
      <c r="AF31" s="50"/>
      <c r="AG31" s="50"/>
      <c r="AH31" s="737" t="s">
        <v>145</v>
      </c>
      <c r="AI31" s="50"/>
      <c r="AJ31" s="50"/>
    </row>
    <row r="32" spans="1:55" s="1113" customFormat="1" ht="135" hidden="1" customHeight="1">
      <c r="A32" s="23">
        <v>28</v>
      </c>
      <c r="B32" s="23">
        <v>28</v>
      </c>
      <c r="C32" s="1105">
        <v>80653101001</v>
      </c>
      <c r="D32" s="26" t="s">
        <v>853</v>
      </c>
      <c r="E32" s="25" t="s">
        <v>11788</v>
      </c>
      <c r="F32" s="26" t="s">
        <v>856</v>
      </c>
      <c r="G32" s="26" t="s">
        <v>855</v>
      </c>
      <c r="H32" s="26" t="s">
        <v>857</v>
      </c>
      <c r="I32" s="25">
        <v>75201</v>
      </c>
      <c r="J32" s="25">
        <v>13</v>
      </c>
      <c r="K32" s="52" t="s">
        <v>13275</v>
      </c>
      <c r="L32" s="1234" t="s">
        <v>13276</v>
      </c>
      <c r="M32" s="1234" t="s">
        <v>73</v>
      </c>
      <c r="N32" s="959"/>
      <c r="O32" s="25" t="s">
        <v>12671</v>
      </c>
      <c r="P32" s="25" t="s">
        <v>858</v>
      </c>
      <c r="Q32" s="25" t="s">
        <v>12939</v>
      </c>
      <c r="R32" s="25" t="s">
        <v>13273</v>
      </c>
      <c r="S32" s="52" t="s">
        <v>13272</v>
      </c>
      <c r="T32" s="25" t="s">
        <v>12541</v>
      </c>
      <c r="U32" s="52" t="s">
        <v>12714</v>
      </c>
      <c r="V32" s="756" t="s">
        <v>859</v>
      </c>
      <c r="W32" s="756" t="s">
        <v>180</v>
      </c>
      <c r="X32" s="756" t="s">
        <v>54</v>
      </c>
      <c r="Y32" s="756" t="s">
        <v>860</v>
      </c>
      <c r="Z32" s="756" t="s">
        <v>861</v>
      </c>
      <c r="AA32" s="1107" t="s">
        <v>862</v>
      </c>
      <c r="AB32" s="1107" t="s">
        <v>13425</v>
      </c>
      <c r="AC32" s="1108" t="s">
        <v>68</v>
      </c>
      <c r="AD32" s="1108" t="s">
        <v>68</v>
      </c>
      <c r="AE32" s="1109" t="s">
        <v>69</v>
      </c>
      <c r="AF32" s="1110" t="s">
        <v>70</v>
      </c>
      <c r="AG32" s="1111" t="s">
        <v>68</v>
      </c>
      <c r="AH32" s="1116">
        <v>44042</v>
      </c>
      <c r="AI32" s="1112" t="s">
        <v>68</v>
      </c>
      <c r="AJ32" s="17"/>
      <c r="AW32" s="1139"/>
      <c r="AX32" s="1139"/>
      <c r="AY32" s="1139"/>
      <c r="AZ32" s="1139"/>
      <c r="BA32" s="1139"/>
      <c r="BB32" s="1139"/>
      <c r="BC32" s="1139"/>
    </row>
    <row r="33" spans="1:36" s="1240" customFormat="1" ht="89.25" hidden="1" customHeight="1">
      <c r="A33" s="23">
        <v>29</v>
      </c>
      <c r="B33" s="23">
        <v>29</v>
      </c>
      <c r="C33" s="630">
        <v>80653101001</v>
      </c>
      <c r="D33" s="956" t="s">
        <v>11214</v>
      </c>
      <c r="E33" s="762" t="s">
        <v>11843</v>
      </c>
      <c r="F33" s="763" t="s">
        <v>11216</v>
      </c>
      <c r="G33" s="763" t="s">
        <v>855</v>
      </c>
      <c r="H33" s="763" t="s">
        <v>11217</v>
      </c>
      <c r="I33" s="762">
        <v>75201</v>
      </c>
      <c r="J33" s="762">
        <v>13</v>
      </c>
      <c r="K33" s="52" t="s">
        <v>13275</v>
      </c>
      <c r="L33" s="1234" t="s">
        <v>13276</v>
      </c>
      <c r="M33" s="1234" t="s">
        <v>73</v>
      </c>
      <c r="N33" s="763"/>
      <c r="O33" s="762" t="s">
        <v>12682</v>
      </c>
      <c r="P33" s="762" t="s">
        <v>11218</v>
      </c>
      <c r="Q33" s="762" t="s">
        <v>12941</v>
      </c>
      <c r="R33" s="762" t="s">
        <v>12940</v>
      </c>
      <c r="S33" s="762"/>
      <c r="T33" s="762" t="s">
        <v>12669</v>
      </c>
      <c r="U33" s="762" t="s">
        <v>12715</v>
      </c>
      <c r="V33" s="762" t="s">
        <v>443</v>
      </c>
      <c r="W33" s="762" t="s">
        <v>11219</v>
      </c>
      <c r="X33" s="762"/>
      <c r="Y33" s="762" t="s">
        <v>11220</v>
      </c>
      <c r="Z33" s="1140"/>
      <c r="AA33" s="762"/>
      <c r="AB33" s="1140"/>
      <c r="AC33" s="1140"/>
      <c r="AD33" s="1140"/>
      <c r="AE33" s="1140"/>
      <c r="AF33" s="1140" t="s">
        <v>11222</v>
      </c>
      <c r="AG33" s="1140" t="s">
        <v>11221</v>
      </c>
      <c r="AH33" s="1141">
        <v>44070</v>
      </c>
      <c r="AI33" s="1142"/>
      <c r="AJ33" s="1143"/>
    </row>
    <row r="34" spans="1:36" s="39" customFormat="1" ht="112.5" hidden="1" customHeight="1">
      <c r="A34" s="23">
        <v>30</v>
      </c>
      <c r="B34" s="23">
        <v>30</v>
      </c>
      <c r="C34" s="1105">
        <v>80655415101</v>
      </c>
      <c r="D34" s="18" t="s">
        <v>5944</v>
      </c>
      <c r="E34" s="25" t="s">
        <v>11839</v>
      </c>
      <c r="F34" s="26" t="s">
        <v>5946</v>
      </c>
      <c r="G34" s="26" t="s">
        <v>5945</v>
      </c>
      <c r="H34" s="26" t="s">
        <v>5947</v>
      </c>
      <c r="I34" s="25">
        <v>75203</v>
      </c>
      <c r="J34" s="25">
        <v>13</v>
      </c>
      <c r="K34" s="52" t="s">
        <v>13275</v>
      </c>
      <c r="L34" s="1234" t="s">
        <v>13276</v>
      </c>
      <c r="M34" s="1234" t="s">
        <v>73</v>
      </c>
      <c r="N34" s="26"/>
      <c r="O34" s="25" t="s">
        <v>12671</v>
      </c>
      <c r="P34" s="25" t="s">
        <v>5948</v>
      </c>
      <c r="Q34" s="25" t="s">
        <v>12943</v>
      </c>
      <c r="R34" s="25" t="s">
        <v>12942</v>
      </c>
      <c r="S34" s="52" t="s">
        <v>13272</v>
      </c>
      <c r="T34" s="25" t="s">
        <v>12535</v>
      </c>
      <c r="U34" s="25" t="s">
        <v>12716</v>
      </c>
      <c r="V34" s="28" t="s">
        <v>5949</v>
      </c>
      <c r="W34" s="28" t="s">
        <v>180</v>
      </c>
      <c r="X34" s="28" t="s">
        <v>5950</v>
      </c>
      <c r="Y34" s="28" t="s">
        <v>5951</v>
      </c>
      <c r="Z34" s="736" t="s">
        <v>5952</v>
      </c>
      <c r="AA34" s="25" t="s">
        <v>5953</v>
      </c>
      <c r="AB34" s="1115" t="s">
        <v>5954</v>
      </c>
      <c r="AC34" s="1115" t="s">
        <v>68</v>
      </c>
      <c r="AD34" s="1115" t="s">
        <v>68</v>
      </c>
      <c r="AE34" s="1115" t="s">
        <v>69</v>
      </c>
      <c r="AF34" s="25" t="s">
        <v>70</v>
      </c>
      <c r="AG34" s="1115" t="s">
        <v>68</v>
      </c>
      <c r="AH34" s="1116">
        <v>44049</v>
      </c>
      <c r="AI34" s="1117" t="s">
        <v>68</v>
      </c>
      <c r="AJ34" s="17"/>
    </row>
    <row r="35" spans="1:36" s="39" customFormat="1" ht="102" hidden="1" customHeight="1">
      <c r="A35" s="23">
        <v>31</v>
      </c>
      <c r="B35" s="21">
        <v>31</v>
      </c>
      <c r="C35" s="1105">
        <v>80601410101</v>
      </c>
      <c r="D35" s="18" t="s">
        <v>8924</v>
      </c>
      <c r="E35" s="25" t="s">
        <v>11840</v>
      </c>
      <c r="F35" s="26" t="s">
        <v>8926</v>
      </c>
      <c r="G35" s="26" t="s">
        <v>8925</v>
      </c>
      <c r="H35" s="26" t="s">
        <v>8927</v>
      </c>
      <c r="I35" s="25">
        <v>72</v>
      </c>
      <c r="J35" s="25">
        <v>13</v>
      </c>
      <c r="K35" s="52" t="s">
        <v>13275</v>
      </c>
      <c r="L35" s="1234" t="s">
        <v>13276</v>
      </c>
      <c r="M35" s="1234" t="s">
        <v>73</v>
      </c>
      <c r="N35" s="26"/>
      <c r="O35" s="25" t="s">
        <v>12671</v>
      </c>
      <c r="P35" s="25" t="s">
        <v>8928</v>
      </c>
      <c r="Q35" s="25" t="s">
        <v>12945</v>
      </c>
      <c r="R35" s="25" t="s">
        <v>12944</v>
      </c>
      <c r="S35" s="52" t="s">
        <v>13272</v>
      </c>
      <c r="T35" s="25" t="s">
        <v>12536</v>
      </c>
      <c r="U35" s="25" t="s">
        <v>12717</v>
      </c>
      <c r="V35" s="28" t="s">
        <v>8929</v>
      </c>
      <c r="W35" s="28" t="s">
        <v>180</v>
      </c>
      <c r="X35" s="28" t="s">
        <v>64</v>
      </c>
      <c r="Y35" s="28" t="s">
        <v>8930</v>
      </c>
      <c r="Z35" s="736" t="s">
        <v>8931</v>
      </c>
      <c r="AA35" s="25" t="s">
        <v>8932</v>
      </c>
      <c r="AB35" s="1115" t="s">
        <v>8933</v>
      </c>
      <c r="AC35" s="1115" t="s">
        <v>68</v>
      </c>
      <c r="AD35" s="1115" t="s">
        <v>68</v>
      </c>
      <c r="AE35" s="1115" t="s">
        <v>69</v>
      </c>
      <c r="AF35" s="1115" t="s">
        <v>70</v>
      </c>
      <c r="AG35" s="1115" t="s">
        <v>68</v>
      </c>
      <c r="AH35" s="1116">
        <v>44060</v>
      </c>
      <c r="AI35" s="1117"/>
      <c r="AJ35" s="17"/>
    </row>
    <row r="36" spans="1:36" s="39" customFormat="1" ht="357" hidden="1">
      <c r="A36" s="23">
        <v>32</v>
      </c>
      <c r="B36" s="23">
        <v>32</v>
      </c>
      <c r="C36" s="1105">
        <v>80606101001</v>
      </c>
      <c r="D36" s="18" t="s">
        <v>7825</v>
      </c>
      <c r="E36" s="25" t="s">
        <v>11841</v>
      </c>
      <c r="F36" s="26" t="s">
        <v>7826</v>
      </c>
      <c r="G36" s="26" t="s">
        <v>5617</v>
      </c>
      <c r="H36" s="26" t="s">
        <v>7827</v>
      </c>
      <c r="I36" s="25">
        <v>20903</v>
      </c>
      <c r="J36" s="25">
        <v>13</v>
      </c>
      <c r="K36" s="52" t="s">
        <v>13275</v>
      </c>
      <c r="L36" s="1234" t="s">
        <v>13276</v>
      </c>
      <c r="M36" s="1234" t="s">
        <v>73</v>
      </c>
      <c r="N36" s="959"/>
      <c r="O36" s="25" t="s">
        <v>12671</v>
      </c>
      <c r="P36" s="25" t="s">
        <v>7828</v>
      </c>
      <c r="Q36" s="25" t="s">
        <v>12946</v>
      </c>
      <c r="R36" s="25" t="s">
        <v>13274</v>
      </c>
      <c r="S36" s="52" t="s">
        <v>13272</v>
      </c>
      <c r="T36" s="25" t="s">
        <v>12537</v>
      </c>
      <c r="U36" s="52" t="s">
        <v>12718</v>
      </c>
      <c r="V36" s="28" t="s">
        <v>7829</v>
      </c>
      <c r="W36" s="28" t="s">
        <v>106</v>
      </c>
      <c r="X36" s="28" t="s">
        <v>7830</v>
      </c>
      <c r="Y36" s="28" t="s">
        <v>7831</v>
      </c>
      <c r="Z36" s="736" t="s">
        <v>7832</v>
      </c>
      <c r="AA36" s="25"/>
      <c r="AB36" s="1115" t="s">
        <v>7833</v>
      </c>
      <c r="AC36" s="1115"/>
      <c r="AD36" s="1115"/>
      <c r="AE36" s="1115" t="s">
        <v>69</v>
      </c>
      <c r="AF36" s="1115" t="s">
        <v>70</v>
      </c>
      <c r="AG36" s="1115"/>
      <c r="AH36" s="1116">
        <v>44057</v>
      </c>
      <c r="AI36" s="1117"/>
      <c r="AJ36" s="17"/>
    </row>
    <row r="37" spans="1:36" s="739" customFormat="1" ht="89.25" hidden="1" customHeight="1">
      <c r="A37" s="21">
        <v>33</v>
      </c>
      <c r="B37" s="23">
        <v>33</v>
      </c>
      <c r="C37" s="1127">
        <v>80606101001</v>
      </c>
      <c r="D37" s="737" t="s">
        <v>5616</v>
      </c>
      <c r="E37" s="28" t="s">
        <v>11148</v>
      </c>
      <c r="F37" s="732" t="s">
        <v>5618</v>
      </c>
      <c r="G37" s="732" t="s">
        <v>5617</v>
      </c>
      <c r="H37" s="732" t="s">
        <v>5619</v>
      </c>
      <c r="I37" s="28">
        <v>12300</v>
      </c>
      <c r="J37" s="28">
        <v>16</v>
      </c>
      <c r="K37" s="1237" t="s">
        <v>13291</v>
      </c>
      <c r="L37" s="1234" t="s">
        <v>13292</v>
      </c>
      <c r="M37" s="28"/>
      <c r="N37" s="732"/>
      <c r="O37" s="28" t="s">
        <v>12679</v>
      </c>
      <c r="P37" s="28" t="s">
        <v>5620</v>
      </c>
      <c r="Q37" s="28" t="s">
        <v>12948</v>
      </c>
      <c r="R37" s="28" t="s">
        <v>12947</v>
      </c>
      <c r="S37" s="28"/>
      <c r="T37" s="28" t="s">
        <v>12669</v>
      </c>
      <c r="U37" s="28" t="s">
        <v>12719</v>
      </c>
      <c r="V37" s="28" t="s">
        <v>68</v>
      </c>
      <c r="W37" s="28" t="s">
        <v>68</v>
      </c>
      <c r="X37" s="28" t="s">
        <v>68</v>
      </c>
      <c r="Y37" s="28" t="s">
        <v>5621</v>
      </c>
      <c r="Z37" s="736" t="s">
        <v>68</v>
      </c>
      <c r="AA37" s="28" t="s">
        <v>68</v>
      </c>
      <c r="AB37" s="736" t="s">
        <v>68</v>
      </c>
      <c r="AC37" s="736" t="s">
        <v>68</v>
      </c>
      <c r="AD37" s="736" t="s">
        <v>68</v>
      </c>
      <c r="AE37" s="736" t="s">
        <v>68</v>
      </c>
      <c r="AF37" s="736" t="s">
        <v>5622</v>
      </c>
      <c r="AG37" s="736" t="s">
        <v>68</v>
      </c>
      <c r="AH37" s="1131">
        <v>44048</v>
      </c>
      <c r="AI37" s="1121" t="s">
        <v>68</v>
      </c>
      <c r="AJ37" s="21"/>
    </row>
    <row r="38" spans="1:36" s="739" customFormat="1" ht="102" hidden="1" customHeight="1">
      <c r="A38" s="21">
        <v>34</v>
      </c>
      <c r="B38" s="23">
        <v>34</v>
      </c>
      <c r="C38" s="1118">
        <v>80606452101</v>
      </c>
      <c r="D38" s="732" t="s">
        <v>393</v>
      </c>
      <c r="E38" s="28" t="s">
        <v>11789</v>
      </c>
      <c r="F38" s="732" t="s">
        <v>395</v>
      </c>
      <c r="G38" s="732"/>
      <c r="H38" s="732" t="s">
        <v>396</v>
      </c>
      <c r="I38" s="28">
        <v>50102</v>
      </c>
      <c r="J38" s="28">
        <v>16</v>
      </c>
      <c r="K38" s="1098" t="s">
        <v>12669</v>
      </c>
      <c r="L38" s="28"/>
      <c r="M38" s="28"/>
      <c r="N38" s="732"/>
      <c r="O38" s="28" t="s">
        <v>12679</v>
      </c>
      <c r="P38" s="756" t="s">
        <v>397</v>
      </c>
      <c r="Q38" s="756" t="s">
        <v>12950</v>
      </c>
      <c r="R38" s="28" t="s">
        <v>12949</v>
      </c>
      <c r="S38" s="28"/>
      <c r="T38" s="28" t="s">
        <v>12669</v>
      </c>
      <c r="U38" s="28" t="s">
        <v>12720</v>
      </c>
      <c r="V38" s="28" t="s">
        <v>68</v>
      </c>
      <c r="W38" s="28" t="s">
        <v>68</v>
      </c>
      <c r="X38" s="28" t="s">
        <v>68</v>
      </c>
      <c r="Y38" s="756" t="s">
        <v>398</v>
      </c>
      <c r="Z38" s="28" t="s">
        <v>68</v>
      </c>
      <c r="AA38" s="28" t="s">
        <v>68</v>
      </c>
      <c r="AB38" s="28" t="s">
        <v>68</v>
      </c>
      <c r="AC38" s="28" t="s">
        <v>68</v>
      </c>
      <c r="AD38" s="28" t="s">
        <v>68</v>
      </c>
      <c r="AE38" s="28" t="s">
        <v>68</v>
      </c>
      <c r="AF38" s="28" t="s">
        <v>68</v>
      </c>
      <c r="AG38" s="28" t="s">
        <v>68</v>
      </c>
      <c r="AH38" s="1232">
        <v>44025</v>
      </c>
      <c r="AI38" s="1121" t="s">
        <v>68</v>
      </c>
      <c r="AJ38" s="21"/>
    </row>
    <row r="39" spans="1:36" s="39" customFormat="1" ht="159.75" hidden="1" customHeight="1">
      <c r="A39" s="23">
        <v>35</v>
      </c>
      <c r="B39" s="23">
        <v>35</v>
      </c>
      <c r="C39" s="1105">
        <v>80611101001</v>
      </c>
      <c r="D39" s="18" t="s">
        <v>10858</v>
      </c>
      <c r="E39" s="25" t="s">
        <v>11173</v>
      </c>
      <c r="F39" s="26" t="s">
        <v>10860</v>
      </c>
      <c r="G39" s="26" t="s">
        <v>10859</v>
      </c>
      <c r="H39" s="964" t="s">
        <v>11326</v>
      </c>
      <c r="I39" s="25">
        <v>75203</v>
      </c>
      <c r="J39" s="25">
        <v>13</v>
      </c>
      <c r="K39" s="52" t="s">
        <v>13275</v>
      </c>
      <c r="L39" s="1234" t="s">
        <v>13276</v>
      </c>
      <c r="M39" s="1234" t="s">
        <v>73</v>
      </c>
      <c r="N39" s="26"/>
      <c r="O39" s="25" t="s">
        <v>12671</v>
      </c>
      <c r="P39" s="25" t="s">
        <v>10861</v>
      </c>
      <c r="Q39" s="25" t="s">
        <v>12952</v>
      </c>
      <c r="R39" s="25" t="s">
        <v>12951</v>
      </c>
      <c r="S39" s="52" t="s">
        <v>13272</v>
      </c>
      <c r="T39" s="25" t="s">
        <v>12538</v>
      </c>
      <c r="U39" s="25" t="s">
        <v>12721</v>
      </c>
      <c r="V39" s="756" t="s">
        <v>10862</v>
      </c>
      <c r="W39" s="756" t="s">
        <v>180</v>
      </c>
      <c r="X39" s="756" t="s">
        <v>12432</v>
      </c>
      <c r="Y39" s="756" t="s">
        <v>10863</v>
      </c>
      <c r="Z39" s="756" t="s">
        <v>10864</v>
      </c>
      <c r="AA39" s="52" t="s">
        <v>10865</v>
      </c>
      <c r="AB39" s="52" t="s">
        <v>12433</v>
      </c>
      <c r="AC39" s="1144"/>
      <c r="AD39" s="52" t="s">
        <v>12434</v>
      </c>
      <c r="AE39" s="1144" t="s">
        <v>69</v>
      </c>
      <c r="AF39" s="52" t="s">
        <v>70</v>
      </c>
      <c r="AG39" s="1145" t="s">
        <v>68</v>
      </c>
      <c r="AH39" s="1116">
        <v>43703</v>
      </c>
      <c r="AI39" s="1117"/>
      <c r="AJ39" s="17"/>
    </row>
    <row r="40" spans="1:36" s="1113" customFormat="1" ht="141.75" hidden="1" customHeight="1">
      <c r="A40" s="23">
        <v>36</v>
      </c>
      <c r="B40" s="23">
        <v>36</v>
      </c>
      <c r="C40" s="1105">
        <v>80619425101</v>
      </c>
      <c r="D40" s="26" t="s">
        <v>871</v>
      </c>
      <c r="E40" s="25" t="s">
        <v>11790</v>
      </c>
      <c r="F40" s="26" t="s">
        <v>874</v>
      </c>
      <c r="G40" s="26" t="s">
        <v>873</v>
      </c>
      <c r="H40" s="26" t="s">
        <v>875</v>
      </c>
      <c r="I40" s="25">
        <v>75203</v>
      </c>
      <c r="J40" s="25">
        <v>13</v>
      </c>
      <c r="K40" s="52" t="s">
        <v>13275</v>
      </c>
      <c r="L40" s="1234" t="s">
        <v>13276</v>
      </c>
      <c r="M40" s="1234" t="s">
        <v>73</v>
      </c>
      <c r="N40" s="959"/>
      <c r="O40" s="25" t="s">
        <v>12671</v>
      </c>
      <c r="P40" s="25" t="s">
        <v>876</v>
      </c>
      <c r="Q40" s="25" t="s">
        <v>12954</v>
      </c>
      <c r="R40" s="52" t="s">
        <v>12953</v>
      </c>
      <c r="S40" s="52" t="s">
        <v>13272</v>
      </c>
      <c r="T40" s="25" t="s">
        <v>12539</v>
      </c>
      <c r="U40" s="52" t="s">
        <v>12722</v>
      </c>
      <c r="V40" s="1106" t="s">
        <v>13426</v>
      </c>
      <c r="W40" s="756" t="s">
        <v>106</v>
      </c>
      <c r="X40" s="756" t="s">
        <v>54</v>
      </c>
      <c r="Y40" s="756" t="s">
        <v>877</v>
      </c>
      <c r="Z40" s="1106" t="s">
        <v>68</v>
      </c>
      <c r="AA40" s="1108" t="s">
        <v>68</v>
      </c>
      <c r="AB40" s="1107" t="s">
        <v>878</v>
      </c>
      <c r="AC40" s="1108" t="s">
        <v>68</v>
      </c>
      <c r="AD40" s="1108" t="s">
        <v>68</v>
      </c>
      <c r="AE40" s="1109" t="s">
        <v>69</v>
      </c>
      <c r="AF40" s="1110" t="s">
        <v>70</v>
      </c>
      <c r="AG40" s="1123" t="s">
        <v>68</v>
      </c>
      <c r="AH40" s="1116">
        <v>44042</v>
      </c>
      <c r="AI40" s="1112" t="s">
        <v>68</v>
      </c>
      <c r="AJ40" s="17"/>
    </row>
    <row r="41" spans="1:36" s="1113" customFormat="1" ht="112.5" hidden="1" customHeight="1">
      <c r="A41" s="23">
        <v>37</v>
      </c>
      <c r="B41" s="23">
        <v>37</v>
      </c>
      <c r="C41" s="1105" t="s">
        <v>11900</v>
      </c>
      <c r="D41" s="26" t="s">
        <v>417</v>
      </c>
      <c r="E41" s="25" t="s">
        <v>11791</v>
      </c>
      <c r="F41" s="26" t="s">
        <v>420</v>
      </c>
      <c r="G41" s="26" t="s">
        <v>419</v>
      </c>
      <c r="H41" s="26" t="s">
        <v>421</v>
      </c>
      <c r="I41" s="25">
        <v>75203</v>
      </c>
      <c r="J41" s="25">
        <v>13</v>
      </c>
      <c r="K41" s="52" t="s">
        <v>13275</v>
      </c>
      <c r="L41" s="1234" t="s">
        <v>13276</v>
      </c>
      <c r="M41" s="1234" t="s">
        <v>73</v>
      </c>
      <c r="N41" s="959"/>
      <c r="O41" s="25" t="s">
        <v>12671</v>
      </c>
      <c r="P41" s="25" t="s">
        <v>422</v>
      </c>
      <c r="Q41" s="25" t="s">
        <v>12956</v>
      </c>
      <c r="R41" s="52" t="s">
        <v>12955</v>
      </c>
      <c r="S41" s="52" t="s">
        <v>13272</v>
      </c>
      <c r="T41" s="25" t="s">
        <v>12540</v>
      </c>
      <c r="U41" s="52" t="s">
        <v>12723</v>
      </c>
      <c r="V41" s="28" t="s">
        <v>423</v>
      </c>
      <c r="W41" s="28" t="s">
        <v>424</v>
      </c>
      <c r="X41" s="28" t="s">
        <v>425</v>
      </c>
      <c r="Y41" s="756" t="s">
        <v>426</v>
      </c>
      <c r="Z41" s="756" t="s">
        <v>427</v>
      </c>
      <c r="AA41" s="1146" t="s">
        <v>68</v>
      </c>
      <c r="AB41" s="1107" t="s">
        <v>428</v>
      </c>
      <c r="AC41" s="1146" t="s">
        <v>68</v>
      </c>
      <c r="AD41" s="1146" t="s">
        <v>68</v>
      </c>
      <c r="AE41" s="1123" t="s">
        <v>429</v>
      </c>
      <c r="AF41" s="1147" t="s">
        <v>70</v>
      </c>
      <c r="AG41" s="1123" t="s">
        <v>68</v>
      </c>
      <c r="AH41" s="1148">
        <v>44026</v>
      </c>
      <c r="AI41" s="1117" t="s">
        <v>68</v>
      </c>
      <c r="AJ41" s="17"/>
    </row>
    <row r="42" spans="1:36" s="1113" customFormat="1" ht="135" hidden="1" customHeight="1">
      <c r="A42" s="23">
        <v>38</v>
      </c>
      <c r="B42" s="23">
        <v>38</v>
      </c>
      <c r="C42" s="1105" t="s">
        <v>11903</v>
      </c>
      <c r="D42" s="26" t="s">
        <v>613</v>
      </c>
      <c r="E42" s="25" t="s">
        <v>11792</v>
      </c>
      <c r="F42" s="26" t="s">
        <v>615</v>
      </c>
      <c r="G42" s="26" t="s">
        <v>614</v>
      </c>
      <c r="H42" s="26" t="s">
        <v>616</v>
      </c>
      <c r="I42" s="25">
        <v>75203</v>
      </c>
      <c r="J42" s="25">
        <v>13</v>
      </c>
      <c r="K42" s="52" t="s">
        <v>13275</v>
      </c>
      <c r="L42" s="1234" t="s">
        <v>13276</v>
      </c>
      <c r="M42" s="1234" t="s">
        <v>73</v>
      </c>
      <c r="N42" s="964"/>
      <c r="O42" s="25" t="s">
        <v>12671</v>
      </c>
      <c r="P42" s="25" t="s">
        <v>617</v>
      </c>
      <c r="Q42" s="25" t="s">
        <v>12958</v>
      </c>
      <c r="R42" s="52" t="s">
        <v>12957</v>
      </c>
      <c r="S42" s="52" t="s">
        <v>13272</v>
      </c>
      <c r="T42" s="25" t="s">
        <v>12542</v>
      </c>
      <c r="U42" s="968" t="s">
        <v>12724</v>
      </c>
      <c r="V42" s="28" t="s">
        <v>618</v>
      </c>
      <c r="W42" s="28" t="s">
        <v>106</v>
      </c>
      <c r="X42" s="28" t="s">
        <v>54</v>
      </c>
      <c r="Y42" s="1106" t="s">
        <v>13427</v>
      </c>
      <c r="Z42" s="28" t="s">
        <v>619</v>
      </c>
      <c r="AA42" s="1146" t="s">
        <v>620</v>
      </c>
      <c r="AB42" s="1146" t="s">
        <v>13428</v>
      </c>
      <c r="AC42" s="1108" t="s">
        <v>68</v>
      </c>
      <c r="AD42" s="1108" t="s">
        <v>68</v>
      </c>
      <c r="AE42" s="1123" t="s">
        <v>69</v>
      </c>
      <c r="AF42" s="1147" t="s">
        <v>70</v>
      </c>
      <c r="AG42" s="1123" t="s">
        <v>68</v>
      </c>
      <c r="AH42" s="1148">
        <v>44034</v>
      </c>
      <c r="AI42" s="1117" t="s">
        <v>68</v>
      </c>
      <c r="AJ42" s="17"/>
    </row>
    <row r="43" spans="1:36" s="739" customFormat="1" ht="89.25" hidden="1" customHeight="1">
      <c r="A43" s="21">
        <v>39</v>
      </c>
      <c r="B43" s="23">
        <v>39</v>
      </c>
      <c r="C43" s="1127" t="s">
        <v>11903</v>
      </c>
      <c r="D43" s="737" t="s">
        <v>10121</v>
      </c>
      <c r="E43" s="1069" t="s">
        <v>11172</v>
      </c>
      <c r="F43" s="732" t="s">
        <v>10122</v>
      </c>
      <c r="G43" s="732" t="s">
        <v>614</v>
      </c>
      <c r="H43" s="732" t="s">
        <v>10123</v>
      </c>
      <c r="I43" s="28">
        <v>12300</v>
      </c>
      <c r="J43" s="28">
        <v>16</v>
      </c>
      <c r="K43" s="1237" t="s">
        <v>13293</v>
      </c>
      <c r="L43" s="1234" t="s">
        <v>13294</v>
      </c>
      <c r="M43" s="28"/>
      <c r="N43" s="732"/>
      <c r="O43" s="28" t="s">
        <v>12679</v>
      </c>
      <c r="P43" s="28" t="s">
        <v>10126</v>
      </c>
      <c r="Q43" s="28" t="s">
        <v>12960</v>
      </c>
      <c r="R43" s="28" t="s">
        <v>12959</v>
      </c>
      <c r="S43" s="28"/>
      <c r="T43" s="1069" t="s">
        <v>12544</v>
      </c>
      <c r="U43" s="28" t="s">
        <v>12725</v>
      </c>
      <c r="V43" s="28" t="s">
        <v>10124</v>
      </c>
      <c r="W43" s="28"/>
      <c r="X43" s="28"/>
      <c r="Y43" s="28" t="s">
        <v>10125</v>
      </c>
      <c r="Z43" s="736"/>
      <c r="AA43" s="28"/>
      <c r="AB43" s="736"/>
      <c r="AC43" s="736"/>
      <c r="AD43" s="736"/>
      <c r="AE43" s="736"/>
      <c r="AF43" s="736"/>
      <c r="AG43" s="736"/>
      <c r="AH43" s="1131">
        <v>44064</v>
      </c>
      <c r="AI43" s="1121"/>
      <c r="AJ43" s="21"/>
    </row>
    <row r="44" spans="1:36" s="739" customFormat="1" ht="89.25" hidden="1" customHeight="1">
      <c r="A44" s="21">
        <v>40</v>
      </c>
      <c r="B44" s="21">
        <v>40</v>
      </c>
      <c r="C44" s="1138">
        <v>80743000001</v>
      </c>
      <c r="D44" s="984">
        <v>20271</v>
      </c>
      <c r="E44" s="28" t="s">
        <v>11844</v>
      </c>
      <c r="F44" s="732">
        <v>267022799</v>
      </c>
      <c r="G44" s="732">
        <v>26701001</v>
      </c>
      <c r="H44" s="732">
        <v>1190280007345</v>
      </c>
      <c r="I44" s="28">
        <v>12300</v>
      </c>
      <c r="J44" s="28">
        <v>16</v>
      </c>
      <c r="K44" s="1238" t="s">
        <v>13295</v>
      </c>
      <c r="L44" s="1234" t="s">
        <v>13296</v>
      </c>
      <c r="M44" s="28"/>
      <c r="N44" s="732"/>
      <c r="O44" s="28" t="s">
        <v>12679</v>
      </c>
      <c r="P44" s="28" t="s">
        <v>6979</v>
      </c>
      <c r="Q44" s="28" t="s">
        <v>12962</v>
      </c>
      <c r="R44" s="28" t="s">
        <v>12961</v>
      </c>
      <c r="S44" s="28"/>
      <c r="T44" s="28" t="s">
        <v>12669</v>
      </c>
      <c r="U44" s="28" t="s">
        <v>12726</v>
      </c>
      <c r="V44" s="28" t="s">
        <v>45</v>
      </c>
      <c r="W44" s="28"/>
      <c r="X44" s="28"/>
      <c r="Y44" s="28" t="s">
        <v>398</v>
      </c>
      <c r="Z44" s="736"/>
      <c r="AA44" s="28"/>
      <c r="AB44" s="736"/>
      <c r="AC44" s="736"/>
      <c r="AD44" s="736"/>
      <c r="AE44" s="736"/>
      <c r="AF44" s="736"/>
      <c r="AG44" s="736"/>
      <c r="AH44" s="1131">
        <v>44055</v>
      </c>
      <c r="AI44" s="1121"/>
      <c r="AJ44" s="21"/>
    </row>
    <row r="45" spans="1:36" s="39" customFormat="1" ht="102" hidden="1" customHeight="1">
      <c r="A45" s="23">
        <v>41</v>
      </c>
      <c r="B45" s="23">
        <v>41</v>
      </c>
      <c r="C45" s="1105" t="s">
        <v>11578</v>
      </c>
      <c r="D45" s="18" t="s">
        <v>7394</v>
      </c>
      <c r="E45" s="25" t="s">
        <v>11160</v>
      </c>
      <c r="F45" s="26" t="s">
        <v>7396</v>
      </c>
      <c r="G45" s="26" t="s">
        <v>7395</v>
      </c>
      <c r="H45" s="26" t="s">
        <v>7397</v>
      </c>
      <c r="I45" s="25">
        <v>75103</v>
      </c>
      <c r="J45" s="25">
        <v>12</v>
      </c>
      <c r="K45" s="1239" t="s">
        <v>13297</v>
      </c>
      <c r="L45" s="1234" t="s">
        <v>13298</v>
      </c>
      <c r="M45" s="1242">
        <v>773401001</v>
      </c>
      <c r="N45" s="26"/>
      <c r="O45" s="25" t="s">
        <v>12674</v>
      </c>
      <c r="P45" s="25" t="s">
        <v>7398</v>
      </c>
      <c r="Q45" s="25" t="s">
        <v>12964</v>
      </c>
      <c r="R45" s="25" t="s">
        <v>12963</v>
      </c>
      <c r="S45" s="52" t="s">
        <v>13272</v>
      </c>
      <c r="T45" s="25" t="s">
        <v>12543</v>
      </c>
      <c r="U45" s="25" t="s">
        <v>12875</v>
      </c>
      <c r="V45" s="28" t="s">
        <v>7399</v>
      </c>
      <c r="W45" s="28" t="s">
        <v>7400</v>
      </c>
      <c r="X45" s="28" t="s">
        <v>7401</v>
      </c>
      <c r="Y45" s="28" t="s">
        <v>7402</v>
      </c>
      <c r="Z45" s="736" t="s">
        <v>7403</v>
      </c>
      <c r="AA45" s="25" t="s">
        <v>68</v>
      </c>
      <c r="AB45" s="1115" t="s">
        <v>7404</v>
      </c>
      <c r="AC45" s="1115" t="s">
        <v>68</v>
      </c>
      <c r="AD45" s="1115" t="s">
        <v>68</v>
      </c>
      <c r="AE45" s="1115" t="s">
        <v>7405</v>
      </c>
      <c r="AF45" s="1115" t="s">
        <v>7406</v>
      </c>
      <c r="AG45" s="1115" t="s">
        <v>68</v>
      </c>
      <c r="AH45" s="1116">
        <v>44056</v>
      </c>
      <c r="AI45" s="1117" t="s">
        <v>68</v>
      </c>
      <c r="AJ45" s="17"/>
    </row>
    <row r="46" spans="1:36" s="39" customFormat="1" ht="112.5" hidden="1" customHeight="1">
      <c r="A46" s="23">
        <v>42</v>
      </c>
      <c r="B46" s="23">
        <v>42</v>
      </c>
      <c r="C46" s="1105" t="s">
        <v>11536</v>
      </c>
      <c r="D46" s="18" t="s">
        <v>7005</v>
      </c>
      <c r="E46" s="25" t="s">
        <v>11845</v>
      </c>
      <c r="F46" s="26" t="s">
        <v>7006</v>
      </c>
      <c r="G46" s="26" t="s">
        <v>6378</v>
      </c>
      <c r="H46" s="26" t="s">
        <v>7007</v>
      </c>
      <c r="I46" s="25">
        <v>75203</v>
      </c>
      <c r="J46" s="25">
        <v>13</v>
      </c>
      <c r="K46" s="52" t="s">
        <v>13275</v>
      </c>
      <c r="L46" s="1234" t="s">
        <v>13276</v>
      </c>
      <c r="M46" s="1234" t="s">
        <v>73</v>
      </c>
      <c r="N46" s="26"/>
      <c r="O46" s="25" t="s">
        <v>12671</v>
      </c>
      <c r="P46" s="25" t="s">
        <v>7008</v>
      </c>
      <c r="Q46" s="25" t="s">
        <v>12966</v>
      </c>
      <c r="R46" s="25" t="s">
        <v>12965</v>
      </c>
      <c r="S46" s="52" t="s">
        <v>13272</v>
      </c>
      <c r="T46" s="25" t="s">
        <v>12568</v>
      </c>
      <c r="U46" s="25" t="s">
        <v>12727</v>
      </c>
      <c r="V46" s="28" t="s">
        <v>7009</v>
      </c>
      <c r="W46" s="28" t="s">
        <v>7010</v>
      </c>
      <c r="X46" s="28" t="s">
        <v>153</v>
      </c>
      <c r="Y46" s="28" t="s">
        <v>7011</v>
      </c>
      <c r="Z46" s="736" t="s">
        <v>7012</v>
      </c>
      <c r="AA46" s="25" t="s">
        <v>7013</v>
      </c>
      <c r="AB46" s="1115" t="s">
        <v>7014</v>
      </c>
      <c r="AC46" s="1115" t="s">
        <v>68</v>
      </c>
      <c r="AD46" s="1115" t="s">
        <v>68</v>
      </c>
      <c r="AE46" s="1115" t="s">
        <v>69</v>
      </c>
      <c r="AF46" s="1115" t="s">
        <v>289</v>
      </c>
      <c r="AG46" s="1115" t="s">
        <v>68</v>
      </c>
      <c r="AH46" s="1116">
        <v>44055</v>
      </c>
      <c r="AI46" s="1117" t="s">
        <v>68</v>
      </c>
      <c r="AJ46" s="17"/>
    </row>
    <row r="47" spans="1:36" s="739" customFormat="1" ht="89.25" hidden="1" customHeight="1">
      <c r="A47" s="21">
        <v>43</v>
      </c>
      <c r="B47" s="23">
        <v>43</v>
      </c>
      <c r="C47" s="1118" t="s">
        <v>11536</v>
      </c>
      <c r="D47" s="737" t="s">
        <v>6377</v>
      </c>
      <c r="E47" s="28" t="s">
        <v>11156</v>
      </c>
      <c r="F47" s="732" t="s">
        <v>6379</v>
      </c>
      <c r="G47" s="732" t="s">
        <v>6378</v>
      </c>
      <c r="H47" s="732" t="s">
        <v>6380</v>
      </c>
      <c r="I47" s="28">
        <v>12165</v>
      </c>
      <c r="J47" s="28">
        <v>16</v>
      </c>
      <c r="K47" s="1237" t="s">
        <v>13299</v>
      </c>
      <c r="L47" s="1234" t="s">
        <v>13300</v>
      </c>
      <c r="M47" s="28"/>
      <c r="N47" s="732"/>
      <c r="O47" s="28" t="s">
        <v>12679</v>
      </c>
      <c r="P47" s="28" t="s">
        <v>6381</v>
      </c>
      <c r="Q47" s="28" t="s">
        <v>12968</v>
      </c>
      <c r="R47" s="28" t="s">
        <v>12967</v>
      </c>
      <c r="S47" s="28"/>
      <c r="T47" s="28" t="s">
        <v>12669</v>
      </c>
      <c r="U47" s="28" t="s">
        <v>12728</v>
      </c>
      <c r="V47" s="28" t="s">
        <v>6382</v>
      </c>
      <c r="W47" s="28"/>
      <c r="X47" s="28"/>
      <c r="Y47" s="28" t="s">
        <v>6383</v>
      </c>
      <c r="Z47" s="736"/>
      <c r="AA47" s="28"/>
      <c r="AB47" s="736"/>
      <c r="AC47" s="736"/>
      <c r="AD47" s="736"/>
      <c r="AE47" s="736"/>
      <c r="AF47" s="736"/>
      <c r="AG47" s="736"/>
      <c r="AH47" s="1131">
        <v>44053</v>
      </c>
      <c r="AI47" s="1121"/>
      <c r="AJ47" s="21"/>
    </row>
    <row r="48" spans="1:36" s="1113" customFormat="1" ht="135" hidden="1" customHeight="1">
      <c r="A48" s="23">
        <v>44</v>
      </c>
      <c r="B48" s="23">
        <v>44</v>
      </c>
      <c r="C48" s="1105" t="s">
        <v>11908</v>
      </c>
      <c r="D48" s="26" t="s">
        <v>470</v>
      </c>
      <c r="E48" s="25" t="s">
        <v>11793</v>
      </c>
      <c r="F48" s="26" t="s">
        <v>473</v>
      </c>
      <c r="G48" s="26" t="s">
        <v>472</v>
      </c>
      <c r="H48" s="26" t="s">
        <v>474</v>
      </c>
      <c r="I48" s="25">
        <v>75203</v>
      </c>
      <c r="J48" s="25">
        <v>13</v>
      </c>
      <c r="K48" s="52" t="s">
        <v>13275</v>
      </c>
      <c r="L48" s="1234" t="s">
        <v>13276</v>
      </c>
      <c r="M48" s="1234" t="s">
        <v>73</v>
      </c>
      <c r="N48" s="964"/>
      <c r="O48" s="25" t="s">
        <v>12671</v>
      </c>
      <c r="P48" s="25" t="s">
        <v>475</v>
      </c>
      <c r="Q48" s="25" t="s">
        <v>12970</v>
      </c>
      <c r="R48" s="25" t="s">
        <v>12969</v>
      </c>
      <c r="S48" s="52" t="s">
        <v>13272</v>
      </c>
      <c r="T48" s="25" t="s">
        <v>12567</v>
      </c>
      <c r="U48" s="968" t="s">
        <v>12729</v>
      </c>
      <c r="V48" s="756" t="s">
        <v>476</v>
      </c>
      <c r="W48" s="756" t="s">
        <v>180</v>
      </c>
      <c r="X48" s="756" t="s">
        <v>193</v>
      </c>
      <c r="Y48" s="756" t="s">
        <v>477</v>
      </c>
      <c r="Z48" s="1106" t="s">
        <v>13429</v>
      </c>
      <c r="AA48" s="1108" t="s">
        <v>68</v>
      </c>
      <c r="AB48" s="1108" t="s">
        <v>13430</v>
      </c>
      <c r="AC48" s="1108" t="s">
        <v>68</v>
      </c>
      <c r="AD48" s="1108" t="s">
        <v>68</v>
      </c>
      <c r="AE48" s="1109" t="s">
        <v>69</v>
      </c>
      <c r="AF48" s="1110" t="s">
        <v>70</v>
      </c>
      <c r="AG48" s="1123" t="s">
        <v>68</v>
      </c>
      <c r="AH48" s="1116">
        <v>44028</v>
      </c>
      <c r="AI48" s="1112" t="s">
        <v>68</v>
      </c>
      <c r="AJ48" s="17"/>
    </row>
    <row r="49" spans="1:36" s="739" customFormat="1" ht="81" hidden="1" customHeight="1">
      <c r="A49" s="21">
        <v>45</v>
      </c>
      <c r="B49" s="23">
        <v>45</v>
      </c>
      <c r="C49" s="1127">
        <v>80609101001</v>
      </c>
      <c r="D49" s="769" t="s">
        <v>10142</v>
      </c>
      <c r="E49" s="768" t="s">
        <v>11794</v>
      </c>
      <c r="F49" s="769" t="s">
        <v>10143</v>
      </c>
      <c r="G49" s="769" t="s">
        <v>472</v>
      </c>
      <c r="H49" s="769" t="s">
        <v>10147</v>
      </c>
      <c r="I49" s="768">
        <v>12300</v>
      </c>
      <c r="J49" s="768">
        <v>16</v>
      </c>
      <c r="K49" s="1237" t="s">
        <v>13301</v>
      </c>
      <c r="L49" s="1234" t="s">
        <v>13302</v>
      </c>
      <c r="M49" s="1042"/>
      <c r="N49" s="978"/>
      <c r="O49" s="768" t="s">
        <v>12679</v>
      </c>
      <c r="P49" s="768" t="s">
        <v>10144</v>
      </c>
      <c r="Q49" s="768" t="s">
        <v>12972</v>
      </c>
      <c r="R49" s="768" t="s">
        <v>12971</v>
      </c>
      <c r="S49" s="768"/>
      <c r="T49" s="768" t="s">
        <v>12669</v>
      </c>
      <c r="U49" s="1042" t="s">
        <v>12730</v>
      </c>
      <c r="V49" s="1042" t="s">
        <v>10145</v>
      </c>
      <c r="W49" s="781" t="s">
        <v>68</v>
      </c>
      <c r="X49" s="781" t="s">
        <v>68</v>
      </c>
      <c r="Y49" s="1042" t="s">
        <v>10146</v>
      </c>
      <c r="Z49" s="781" t="s">
        <v>68</v>
      </c>
      <c r="AA49" s="768" t="s">
        <v>68</v>
      </c>
      <c r="AB49" s="768" t="s">
        <v>68</v>
      </c>
      <c r="AC49" s="768" t="s">
        <v>68</v>
      </c>
      <c r="AD49" s="768" t="s">
        <v>68</v>
      </c>
      <c r="AE49" s="768" t="s">
        <v>68</v>
      </c>
      <c r="AF49" s="768" t="s">
        <v>68</v>
      </c>
      <c r="AG49" s="768" t="s">
        <v>68</v>
      </c>
      <c r="AH49" s="1149">
        <v>44064</v>
      </c>
      <c r="AI49" s="1149" t="s">
        <v>68</v>
      </c>
      <c r="AJ49" s="1150"/>
    </row>
    <row r="50" spans="1:36" s="48" customFormat="1" ht="112.5" hidden="1" customHeight="1">
      <c r="A50" s="23">
        <v>46</v>
      </c>
      <c r="B50" s="23">
        <v>46</v>
      </c>
      <c r="C50" s="1105">
        <v>80622101001</v>
      </c>
      <c r="D50" s="41" t="s">
        <v>596</v>
      </c>
      <c r="E50" s="40" t="s">
        <v>597</v>
      </c>
      <c r="F50" s="42" t="s">
        <v>599</v>
      </c>
      <c r="G50" s="42" t="s">
        <v>598</v>
      </c>
      <c r="H50" s="42" t="s">
        <v>600</v>
      </c>
      <c r="I50" s="40">
        <v>75203</v>
      </c>
      <c r="J50" s="40">
        <v>13</v>
      </c>
      <c r="K50" s="52" t="s">
        <v>13275</v>
      </c>
      <c r="L50" s="1234" t="s">
        <v>13276</v>
      </c>
      <c r="M50" s="1234" t="s">
        <v>73</v>
      </c>
      <c r="N50" s="1099"/>
      <c r="O50" s="40" t="s">
        <v>12671</v>
      </c>
      <c r="P50" s="40" t="s">
        <v>601</v>
      </c>
      <c r="Q50" s="40" t="s">
        <v>12974</v>
      </c>
      <c r="R50" s="40" t="s">
        <v>12973</v>
      </c>
      <c r="S50" s="52" t="s">
        <v>13272</v>
      </c>
      <c r="T50" s="40" t="s">
        <v>12570</v>
      </c>
      <c r="U50" s="1065" t="s">
        <v>12731</v>
      </c>
      <c r="V50" s="44" t="s">
        <v>602</v>
      </c>
      <c r="W50" s="44" t="s">
        <v>180</v>
      </c>
      <c r="X50" s="44" t="s">
        <v>54</v>
      </c>
      <c r="Y50" s="44" t="s">
        <v>13431</v>
      </c>
      <c r="Z50" s="44" t="s">
        <v>603</v>
      </c>
      <c r="AA50" s="1151" t="s">
        <v>68</v>
      </c>
      <c r="AB50" s="1151" t="s">
        <v>604</v>
      </c>
      <c r="AC50" s="1151" t="s">
        <v>68</v>
      </c>
      <c r="AD50" s="1151" t="s">
        <v>68</v>
      </c>
      <c r="AE50" s="1114" t="s">
        <v>69</v>
      </c>
      <c r="AF50" s="1152" t="s">
        <v>70</v>
      </c>
      <c r="AG50" s="1114" t="s">
        <v>68</v>
      </c>
      <c r="AH50" s="1153">
        <v>44034</v>
      </c>
      <c r="AI50" s="40" t="s">
        <v>68</v>
      </c>
      <c r="AJ50" s="40"/>
    </row>
    <row r="51" spans="1:36" s="39" customFormat="1" ht="120" hidden="1" customHeight="1">
      <c r="A51" s="23">
        <v>47</v>
      </c>
      <c r="B51" s="23">
        <v>47</v>
      </c>
      <c r="C51" s="1105">
        <v>80625407101</v>
      </c>
      <c r="D51" s="18" t="s">
        <v>5882</v>
      </c>
      <c r="E51" s="25" t="s">
        <v>11151</v>
      </c>
      <c r="F51" s="26" t="s">
        <v>5884</v>
      </c>
      <c r="G51" s="26" t="s">
        <v>5883</v>
      </c>
      <c r="H51" s="26" t="s">
        <v>5885</v>
      </c>
      <c r="I51" s="25">
        <v>75203</v>
      </c>
      <c r="J51" s="25">
        <v>13</v>
      </c>
      <c r="K51" s="52" t="s">
        <v>13275</v>
      </c>
      <c r="L51" s="1234" t="s">
        <v>13276</v>
      </c>
      <c r="M51" s="1234" t="s">
        <v>73</v>
      </c>
      <c r="N51" s="26"/>
      <c r="O51" s="25" t="s">
        <v>12671</v>
      </c>
      <c r="P51" s="25" t="s">
        <v>5886</v>
      </c>
      <c r="Q51" s="25" t="s">
        <v>12976</v>
      </c>
      <c r="R51" s="25" t="s">
        <v>12975</v>
      </c>
      <c r="S51" s="52" t="s">
        <v>13272</v>
      </c>
      <c r="T51" s="25" t="s">
        <v>12571</v>
      </c>
      <c r="U51" s="25" t="s">
        <v>12732</v>
      </c>
      <c r="V51" s="1154" t="s">
        <v>5887</v>
      </c>
      <c r="W51" s="1154" t="s">
        <v>180</v>
      </c>
      <c r="X51" s="1154" t="s">
        <v>350</v>
      </c>
      <c r="Y51" s="1154" t="s">
        <v>12426</v>
      </c>
      <c r="Z51" s="1154" t="s">
        <v>360</v>
      </c>
      <c r="AA51" s="1155" t="s">
        <v>5888</v>
      </c>
      <c r="AB51" s="1155" t="s">
        <v>5889</v>
      </c>
      <c r="AC51" s="1115" t="s">
        <v>68</v>
      </c>
      <c r="AD51" s="1115" t="s">
        <v>68</v>
      </c>
      <c r="AE51" s="1115" t="s">
        <v>69</v>
      </c>
      <c r="AF51" s="1115" t="s">
        <v>70</v>
      </c>
      <c r="AG51" s="1115" t="s">
        <v>68</v>
      </c>
      <c r="AH51" s="1116">
        <v>44049</v>
      </c>
      <c r="AI51" s="1117" t="s">
        <v>68</v>
      </c>
      <c r="AJ51" s="17"/>
    </row>
    <row r="52" spans="1:36" s="39" customFormat="1" ht="135" hidden="1" customHeight="1">
      <c r="A52" s="23">
        <v>48</v>
      </c>
      <c r="B52" s="23">
        <v>48</v>
      </c>
      <c r="C52" s="1105">
        <v>80602451101</v>
      </c>
      <c r="D52" s="18" t="s">
        <v>6993</v>
      </c>
      <c r="E52" s="25" t="s">
        <v>11158</v>
      </c>
      <c r="F52" s="26" t="s">
        <v>6995</v>
      </c>
      <c r="G52" s="26" t="s">
        <v>6994</v>
      </c>
      <c r="H52" s="26" t="s">
        <v>6996</v>
      </c>
      <c r="I52" s="25">
        <v>75203</v>
      </c>
      <c r="J52" s="25">
        <v>13</v>
      </c>
      <c r="K52" s="52" t="s">
        <v>13275</v>
      </c>
      <c r="L52" s="1234" t="s">
        <v>13276</v>
      </c>
      <c r="M52" s="1234" t="s">
        <v>73</v>
      </c>
      <c r="N52" s="26"/>
      <c r="O52" s="25" t="s">
        <v>12671</v>
      </c>
      <c r="P52" s="25" t="s">
        <v>6997</v>
      </c>
      <c r="Q52" s="25" t="s">
        <v>12978</v>
      </c>
      <c r="R52" s="25" t="s">
        <v>12977</v>
      </c>
      <c r="S52" s="52" t="s">
        <v>13272</v>
      </c>
      <c r="T52" s="25" t="s">
        <v>12573</v>
      </c>
      <c r="U52" s="25" t="s">
        <v>12733</v>
      </c>
      <c r="V52" s="28" t="s">
        <v>6998</v>
      </c>
      <c r="W52" s="28" t="s">
        <v>6999</v>
      </c>
      <c r="X52" s="28" t="s">
        <v>7000</v>
      </c>
      <c r="Y52" s="28" t="s">
        <v>7001</v>
      </c>
      <c r="Z52" s="736" t="s">
        <v>7002</v>
      </c>
      <c r="AA52" s="25" t="s">
        <v>7003</v>
      </c>
      <c r="AB52" s="1115" t="s">
        <v>7004</v>
      </c>
      <c r="AC52" s="1115" t="s">
        <v>68</v>
      </c>
      <c r="AD52" s="1115" t="s">
        <v>68</v>
      </c>
      <c r="AE52" s="1115" t="s">
        <v>69</v>
      </c>
      <c r="AF52" s="1115" t="s">
        <v>70</v>
      </c>
      <c r="AG52" s="1115" t="s">
        <v>68</v>
      </c>
      <c r="AH52" s="1116">
        <v>44055</v>
      </c>
      <c r="AI52" s="1117" t="s">
        <v>68</v>
      </c>
      <c r="AJ52" s="17"/>
    </row>
    <row r="53" spans="1:36" s="48" customFormat="1" ht="123.75" hidden="1" customHeight="1">
      <c r="A53" s="23">
        <v>49</v>
      </c>
      <c r="B53" s="21">
        <v>49</v>
      </c>
      <c r="C53" s="1105">
        <v>80644450101</v>
      </c>
      <c r="D53" s="41" t="s">
        <v>532</v>
      </c>
      <c r="E53" s="40" t="s">
        <v>533</v>
      </c>
      <c r="F53" s="42" t="s">
        <v>535</v>
      </c>
      <c r="G53" s="42" t="s">
        <v>534</v>
      </c>
      <c r="H53" s="42" t="s">
        <v>536</v>
      </c>
      <c r="I53" s="40">
        <v>75203</v>
      </c>
      <c r="J53" s="40">
        <v>13</v>
      </c>
      <c r="K53" s="52" t="s">
        <v>13275</v>
      </c>
      <c r="L53" s="1234" t="s">
        <v>13276</v>
      </c>
      <c r="M53" s="1234" t="s">
        <v>73</v>
      </c>
      <c r="N53" s="1100"/>
      <c r="O53" s="40" t="s">
        <v>12671</v>
      </c>
      <c r="P53" s="40" t="s">
        <v>537</v>
      </c>
      <c r="Q53" s="40" t="s">
        <v>12980</v>
      </c>
      <c r="R53" s="40" t="s">
        <v>12979</v>
      </c>
      <c r="S53" s="52" t="s">
        <v>13272</v>
      </c>
      <c r="T53" s="40" t="s">
        <v>12572</v>
      </c>
      <c r="U53" s="47" t="s">
        <v>12734</v>
      </c>
      <c r="V53" s="44" t="s">
        <v>538</v>
      </c>
      <c r="W53" s="44" t="s">
        <v>180</v>
      </c>
      <c r="X53" s="44" t="s">
        <v>54</v>
      </c>
      <c r="Y53" s="44" t="s">
        <v>539</v>
      </c>
      <c r="Z53" s="44" t="s">
        <v>540</v>
      </c>
      <c r="AA53" s="1151" t="s">
        <v>68</v>
      </c>
      <c r="AB53" s="1151" t="s">
        <v>13432</v>
      </c>
      <c r="AC53" s="1151" t="s">
        <v>68</v>
      </c>
      <c r="AD53" s="1151" t="s">
        <v>68</v>
      </c>
      <c r="AE53" s="1114" t="s">
        <v>69</v>
      </c>
      <c r="AF53" s="1152" t="s">
        <v>70</v>
      </c>
      <c r="AG53" s="1114" t="s">
        <v>68</v>
      </c>
      <c r="AH53" s="1153">
        <v>44033</v>
      </c>
      <c r="AI53" s="40" t="s">
        <v>68</v>
      </c>
      <c r="AJ53" s="40"/>
    </row>
    <row r="54" spans="1:36" s="739" customFormat="1" ht="102" hidden="1" customHeight="1">
      <c r="A54" s="21">
        <v>50</v>
      </c>
      <c r="B54" s="23">
        <v>50</v>
      </c>
      <c r="C54" s="1118" t="s">
        <v>11539</v>
      </c>
      <c r="D54" s="737" t="s">
        <v>11181</v>
      </c>
      <c r="E54" s="28" t="s">
        <v>11846</v>
      </c>
      <c r="F54" s="732" t="s">
        <v>11183</v>
      </c>
      <c r="G54" s="732" t="s">
        <v>534</v>
      </c>
      <c r="H54" s="732" t="s">
        <v>11184</v>
      </c>
      <c r="I54" s="28">
        <v>12300</v>
      </c>
      <c r="J54" s="28">
        <v>16</v>
      </c>
      <c r="K54" s="1237" t="s">
        <v>13303</v>
      </c>
      <c r="L54" s="1239" t="s">
        <v>13304</v>
      </c>
      <c r="M54" s="28"/>
      <c r="N54" s="732"/>
      <c r="O54" s="28" t="s">
        <v>12679</v>
      </c>
      <c r="P54" s="28" t="s">
        <v>11185</v>
      </c>
      <c r="Q54" s="28" t="s">
        <v>12982</v>
      </c>
      <c r="R54" s="28" t="s">
        <v>12981</v>
      </c>
      <c r="S54" s="28"/>
      <c r="T54" s="28" t="s">
        <v>12669</v>
      </c>
      <c r="U54" s="28" t="s">
        <v>12735</v>
      </c>
      <c r="V54" s="28" t="s">
        <v>11186</v>
      </c>
      <c r="W54" s="28"/>
      <c r="X54" s="28"/>
      <c r="Y54" s="28" t="s">
        <v>11187</v>
      </c>
      <c r="Z54" s="736"/>
      <c r="AA54" s="28"/>
      <c r="AB54" s="736"/>
      <c r="AC54" s="736"/>
      <c r="AD54" s="736"/>
      <c r="AE54" s="736"/>
      <c r="AF54" s="736"/>
      <c r="AG54" s="736"/>
      <c r="AH54" s="1131">
        <v>44070</v>
      </c>
      <c r="AI54" s="1121"/>
      <c r="AJ54" s="21"/>
    </row>
    <row r="55" spans="1:36" s="739" customFormat="1" ht="102" hidden="1" customHeight="1">
      <c r="A55" s="21">
        <v>51</v>
      </c>
      <c r="B55" s="23">
        <v>51</v>
      </c>
      <c r="C55" s="1118" t="s">
        <v>11539</v>
      </c>
      <c r="D55" s="737" t="s">
        <v>11195</v>
      </c>
      <c r="E55" s="28" t="s">
        <v>11847</v>
      </c>
      <c r="F55" s="732" t="s">
        <v>11197</v>
      </c>
      <c r="G55" s="732" t="s">
        <v>534</v>
      </c>
      <c r="H55" s="732" t="s">
        <v>11198</v>
      </c>
      <c r="I55" s="28">
        <v>12300</v>
      </c>
      <c r="J55" s="28">
        <v>16</v>
      </c>
      <c r="K55" s="1237" t="s">
        <v>13305</v>
      </c>
      <c r="L55" s="1239" t="s">
        <v>13306</v>
      </c>
      <c r="M55" s="28"/>
      <c r="N55" s="732"/>
      <c r="O55" s="28" t="s">
        <v>12679</v>
      </c>
      <c r="P55" s="28" t="s">
        <v>11199</v>
      </c>
      <c r="Q55" s="28" t="s">
        <v>12984</v>
      </c>
      <c r="R55" s="28" t="s">
        <v>12983</v>
      </c>
      <c r="S55" s="28"/>
      <c r="T55" s="28" t="s">
        <v>12669</v>
      </c>
      <c r="U55" s="28" t="s">
        <v>12736</v>
      </c>
      <c r="V55" s="28" t="s">
        <v>11200</v>
      </c>
      <c r="W55" s="28"/>
      <c r="X55" s="28"/>
      <c r="Y55" s="28" t="s">
        <v>11201</v>
      </c>
      <c r="Z55" s="736"/>
      <c r="AA55" s="28"/>
      <c r="AB55" s="736"/>
      <c r="AC55" s="736"/>
      <c r="AD55" s="736"/>
      <c r="AE55" s="736"/>
      <c r="AF55" s="736"/>
      <c r="AG55" s="736"/>
      <c r="AH55" s="1131">
        <v>44070</v>
      </c>
      <c r="AI55" s="1121"/>
      <c r="AJ55" s="21"/>
    </row>
    <row r="56" spans="1:36" s="1113" customFormat="1" ht="112.5" hidden="1" customHeight="1">
      <c r="A56" s="23">
        <v>52</v>
      </c>
      <c r="B56" s="23">
        <v>52</v>
      </c>
      <c r="C56" s="1105" t="s">
        <v>11910</v>
      </c>
      <c r="D56" s="26" t="s">
        <v>577</v>
      </c>
      <c r="E56" s="25" t="s">
        <v>11795</v>
      </c>
      <c r="F56" s="26" t="s">
        <v>580</v>
      </c>
      <c r="G56" s="26" t="s">
        <v>579</v>
      </c>
      <c r="H56" s="26" t="s">
        <v>581</v>
      </c>
      <c r="I56" s="25">
        <v>75203</v>
      </c>
      <c r="J56" s="25">
        <v>13</v>
      </c>
      <c r="K56" s="52" t="s">
        <v>13275</v>
      </c>
      <c r="L56" s="1234" t="s">
        <v>13276</v>
      </c>
      <c r="M56" s="1234" t="s">
        <v>73</v>
      </c>
      <c r="N56" s="964"/>
      <c r="O56" s="25" t="s">
        <v>12671</v>
      </c>
      <c r="P56" s="25" t="s">
        <v>582</v>
      </c>
      <c r="Q56" s="25" t="s">
        <v>12985</v>
      </c>
      <c r="R56" s="25" t="s">
        <v>12986</v>
      </c>
      <c r="S56" s="52" t="s">
        <v>13272</v>
      </c>
      <c r="T56" s="25" t="s">
        <v>12566</v>
      </c>
      <c r="U56" s="968" t="s">
        <v>12737</v>
      </c>
      <c r="V56" s="756" t="s">
        <v>583</v>
      </c>
      <c r="W56" s="756" t="s">
        <v>180</v>
      </c>
      <c r="X56" s="756" t="s">
        <v>350</v>
      </c>
      <c r="Y56" s="756" t="s">
        <v>584</v>
      </c>
      <c r="Z56" s="756" t="s">
        <v>585</v>
      </c>
      <c r="AA56" s="1107" t="s">
        <v>586</v>
      </c>
      <c r="AB56" s="1107" t="s">
        <v>587</v>
      </c>
      <c r="AC56" s="1107" t="s">
        <v>68</v>
      </c>
      <c r="AD56" s="1107" t="s">
        <v>68</v>
      </c>
      <c r="AE56" s="1109" t="s">
        <v>69</v>
      </c>
      <c r="AF56" s="1110" t="s">
        <v>289</v>
      </c>
      <c r="AG56" s="1123" t="s">
        <v>68</v>
      </c>
      <c r="AH56" s="1116">
        <v>43672</v>
      </c>
      <c r="AI56" s="1112" t="s">
        <v>68</v>
      </c>
      <c r="AJ56" s="17"/>
    </row>
    <row r="57" spans="1:36" s="39" customFormat="1" ht="112.5" hidden="1" customHeight="1">
      <c r="A57" s="23">
        <v>53</v>
      </c>
      <c r="B57" s="23">
        <v>53</v>
      </c>
      <c r="C57" s="1105" t="s">
        <v>11912</v>
      </c>
      <c r="D57" s="18" t="s">
        <v>6035</v>
      </c>
      <c r="E57" s="25" t="s">
        <v>11177</v>
      </c>
      <c r="F57" s="26" t="s">
        <v>6037</v>
      </c>
      <c r="G57" s="26" t="s">
        <v>6036</v>
      </c>
      <c r="H57" s="26" t="s">
        <v>6038</v>
      </c>
      <c r="I57" s="25">
        <v>75203</v>
      </c>
      <c r="J57" s="25">
        <v>13</v>
      </c>
      <c r="K57" s="52" t="s">
        <v>13275</v>
      </c>
      <c r="L57" s="1234" t="s">
        <v>13276</v>
      </c>
      <c r="M57" s="1234" t="s">
        <v>73</v>
      </c>
      <c r="N57" s="26"/>
      <c r="O57" s="25" t="s">
        <v>12671</v>
      </c>
      <c r="P57" s="25" t="s">
        <v>6039</v>
      </c>
      <c r="Q57" s="25" t="s">
        <v>12988</v>
      </c>
      <c r="R57" s="25" t="s">
        <v>12987</v>
      </c>
      <c r="S57" s="52" t="s">
        <v>13272</v>
      </c>
      <c r="T57" s="25" t="s">
        <v>12569</v>
      </c>
      <c r="U57" s="25" t="s">
        <v>12738</v>
      </c>
      <c r="V57" s="28" t="s">
        <v>6040</v>
      </c>
      <c r="W57" s="28" t="s">
        <v>180</v>
      </c>
      <c r="X57" s="28" t="s">
        <v>6041</v>
      </c>
      <c r="Y57" s="28" t="s">
        <v>6042</v>
      </c>
      <c r="Z57" s="736" t="s">
        <v>6043</v>
      </c>
      <c r="AA57" s="25" t="s">
        <v>6044</v>
      </c>
      <c r="AB57" s="1115" t="s">
        <v>6045</v>
      </c>
      <c r="AC57" s="1115" t="s">
        <v>68</v>
      </c>
      <c r="AD57" s="1115" t="s">
        <v>68</v>
      </c>
      <c r="AE57" s="1115" t="s">
        <v>69</v>
      </c>
      <c r="AF57" s="1115" t="s">
        <v>70</v>
      </c>
      <c r="AG57" s="1115" t="s">
        <v>68</v>
      </c>
      <c r="AH57" s="1116">
        <v>44050</v>
      </c>
      <c r="AI57" s="1117" t="s">
        <v>68</v>
      </c>
      <c r="AJ57" s="17"/>
    </row>
    <row r="58" spans="1:36" s="739" customFormat="1" ht="112.5" hidden="1" customHeight="1">
      <c r="A58" s="21">
        <v>54</v>
      </c>
      <c r="B58" s="23">
        <v>54</v>
      </c>
      <c r="C58" s="1156" t="s">
        <v>11912</v>
      </c>
      <c r="D58" s="737" t="s">
        <v>11286</v>
      </c>
      <c r="E58" s="1069" t="s">
        <v>11848</v>
      </c>
      <c r="F58" s="732" t="s">
        <v>11288</v>
      </c>
      <c r="G58" s="732" t="s">
        <v>6036</v>
      </c>
      <c r="H58" s="732" t="s">
        <v>11289</v>
      </c>
      <c r="I58" s="28">
        <v>12300</v>
      </c>
      <c r="J58" s="28">
        <v>16</v>
      </c>
      <c r="K58" s="1237" t="s">
        <v>13307</v>
      </c>
      <c r="L58" s="1234" t="s">
        <v>13308</v>
      </c>
      <c r="M58" s="28"/>
      <c r="N58" s="732"/>
      <c r="O58" s="28" t="s">
        <v>12679</v>
      </c>
      <c r="P58" s="28" t="s">
        <v>11290</v>
      </c>
      <c r="Q58" s="28" t="s">
        <v>12990</v>
      </c>
      <c r="R58" s="28" t="s">
        <v>12989</v>
      </c>
      <c r="S58" s="28"/>
      <c r="T58" s="1069" t="s">
        <v>12576</v>
      </c>
      <c r="U58" s="28" t="s">
        <v>12739</v>
      </c>
      <c r="V58" s="28" t="s">
        <v>11291</v>
      </c>
      <c r="W58" s="28" t="s">
        <v>11292</v>
      </c>
      <c r="X58" s="28" t="s">
        <v>803</v>
      </c>
      <c r="Y58" s="28" t="s">
        <v>11293</v>
      </c>
      <c r="Z58" s="736" t="s">
        <v>11294</v>
      </c>
      <c r="AA58" s="28" t="s">
        <v>68</v>
      </c>
      <c r="AB58" s="736" t="s">
        <v>68</v>
      </c>
      <c r="AC58" s="736" t="s">
        <v>68</v>
      </c>
      <c r="AD58" s="736" t="s">
        <v>68</v>
      </c>
      <c r="AE58" s="736" t="s">
        <v>68</v>
      </c>
      <c r="AF58" s="736" t="s">
        <v>91</v>
      </c>
      <c r="AG58" s="736" t="s">
        <v>68</v>
      </c>
      <c r="AH58" s="1131">
        <v>44071</v>
      </c>
      <c r="AI58" s="1121" t="s">
        <v>68</v>
      </c>
      <c r="AJ58" s="21"/>
    </row>
    <row r="59" spans="1:36" s="39" customFormat="1" ht="123.75" hidden="1" customHeight="1">
      <c r="A59" s="23">
        <v>55</v>
      </c>
      <c r="B59" s="23">
        <v>55</v>
      </c>
      <c r="C59" s="1105" t="s">
        <v>11915</v>
      </c>
      <c r="D59" s="18" t="s">
        <v>6391</v>
      </c>
      <c r="E59" s="25" t="s">
        <v>11849</v>
      </c>
      <c r="F59" s="26" t="s">
        <v>6393</v>
      </c>
      <c r="G59" s="26" t="s">
        <v>6392</v>
      </c>
      <c r="H59" s="26" t="s">
        <v>6394</v>
      </c>
      <c r="I59" s="25">
        <v>75203</v>
      </c>
      <c r="J59" s="25">
        <v>13</v>
      </c>
      <c r="K59" s="52" t="s">
        <v>13275</v>
      </c>
      <c r="L59" s="1234" t="s">
        <v>13276</v>
      </c>
      <c r="M59" s="1234" t="s">
        <v>73</v>
      </c>
      <c r="N59" s="26"/>
      <c r="O59" s="25" t="s">
        <v>12671</v>
      </c>
      <c r="P59" s="25" t="s">
        <v>6395</v>
      </c>
      <c r="Q59" s="25" t="s">
        <v>12992</v>
      </c>
      <c r="R59" s="25" t="s">
        <v>12991</v>
      </c>
      <c r="S59" s="52" t="s">
        <v>13272</v>
      </c>
      <c r="T59" s="25" t="s">
        <v>12565</v>
      </c>
      <c r="U59" s="25" t="s">
        <v>12740</v>
      </c>
      <c r="V59" s="28" t="s">
        <v>6396</v>
      </c>
      <c r="W59" s="28" t="s">
        <v>516</v>
      </c>
      <c r="X59" s="28" t="s">
        <v>6397</v>
      </c>
      <c r="Y59" s="28" t="s">
        <v>6398</v>
      </c>
      <c r="Z59" s="736" t="s">
        <v>6399</v>
      </c>
      <c r="AA59" s="25" t="s">
        <v>6400</v>
      </c>
      <c r="AB59" s="1115" t="s">
        <v>6401</v>
      </c>
      <c r="AC59" s="1115" t="s">
        <v>68</v>
      </c>
      <c r="AD59" s="1115" t="s">
        <v>6402</v>
      </c>
      <c r="AE59" s="1115" t="s">
        <v>6403</v>
      </c>
      <c r="AF59" s="1115" t="s">
        <v>289</v>
      </c>
      <c r="AG59" s="1115" t="s">
        <v>68</v>
      </c>
      <c r="AH59" s="1116">
        <v>44053</v>
      </c>
      <c r="AI59" s="1117" t="s">
        <v>68</v>
      </c>
      <c r="AJ59" s="17"/>
    </row>
    <row r="60" spans="1:36" s="761" customFormat="1" ht="95.25" hidden="1" customHeight="1">
      <c r="A60" s="21">
        <v>56</v>
      </c>
      <c r="B60" s="23">
        <v>56</v>
      </c>
      <c r="C60" s="1127" t="s">
        <v>11915</v>
      </c>
      <c r="D60" s="778" t="s">
        <v>11361</v>
      </c>
      <c r="E60" s="1071" t="s">
        <v>12440</v>
      </c>
      <c r="F60" s="755" t="s">
        <v>12441</v>
      </c>
      <c r="G60" s="755" t="s">
        <v>6392</v>
      </c>
      <c r="H60" s="755" t="s">
        <v>12442</v>
      </c>
      <c r="I60" s="754">
        <v>12300</v>
      </c>
      <c r="J60" s="754">
        <v>16</v>
      </c>
      <c r="K60" s="1237" t="s">
        <v>13309</v>
      </c>
      <c r="L60" s="1239" t="s">
        <v>13310</v>
      </c>
      <c r="M60" s="754"/>
      <c r="N60" s="755"/>
      <c r="O60" s="754" t="s">
        <v>12679</v>
      </c>
      <c r="P60" s="754" t="s">
        <v>12443</v>
      </c>
      <c r="Q60" s="754" t="s">
        <v>13503</v>
      </c>
      <c r="R60" s="754" t="s">
        <v>12993</v>
      </c>
      <c r="S60" s="754"/>
      <c r="T60" s="1071" t="s">
        <v>12577</v>
      </c>
      <c r="U60" s="754" t="s">
        <v>12741</v>
      </c>
      <c r="V60" s="754"/>
      <c r="W60" s="754"/>
      <c r="X60" s="754"/>
      <c r="Y60" s="754"/>
      <c r="Z60" s="1043"/>
      <c r="AA60" s="754"/>
      <c r="AB60" s="754" t="s">
        <v>12445</v>
      </c>
      <c r="AC60" s="754"/>
      <c r="AD60" s="754"/>
      <c r="AE60" s="754"/>
      <c r="AF60" s="754"/>
      <c r="AG60" s="754"/>
      <c r="AH60" s="1241">
        <v>44140</v>
      </c>
      <c r="AI60" s="754"/>
      <c r="AJ60" s="754"/>
    </row>
    <row r="61" spans="1:36" s="39" customFormat="1" ht="135" hidden="1" customHeight="1">
      <c r="A61" s="23">
        <v>57</v>
      </c>
      <c r="B61" s="23">
        <v>57</v>
      </c>
      <c r="C61" s="1105" t="s">
        <v>11918</v>
      </c>
      <c r="D61" s="18" t="s">
        <v>6700</v>
      </c>
      <c r="E61" s="25" t="s">
        <v>11850</v>
      </c>
      <c r="F61" s="26" t="s">
        <v>6702</v>
      </c>
      <c r="G61" s="26" t="s">
        <v>6701</v>
      </c>
      <c r="H61" s="26" t="s">
        <v>6703</v>
      </c>
      <c r="I61" s="25">
        <v>75203</v>
      </c>
      <c r="J61" s="25">
        <v>13</v>
      </c>
      <c r="K61" s="52" t="s">
        <v>13275</v>
      </c>
      <c r="L61" s="1234" t="s">
        <v>13276</v>
      </c>
      <c r="M61" s="1234" t="s">
        <v>73</v>
      </c>
      <c r="N61" s="26"/>
      <c r="O61" s="25" t="s">
        <v>12671</v>
      </c>
      <c r="P61" s="25" t="s">
        <v>6704</v>
      </c>
      <c r="Q61" s="25" t="s">
        <v>12995</v>
      </c>
      <c r="R61" s="25" t="s">
        <v>12994</v>
      </c>
      <c r="S61" s="52" t="s">
        <v>13272</v>
      </c>
      <c r="T61" s="25" t="s">
        <v>12574</v>
      </c>
      <c r="U61" s="25" t="s">
        <v>12742</v>
      </c>
      <c r="V61" s="28" t="s">
        <v>6705</v>
      </c>
      <c r="W61" s="28" t="s">
        <v>384</v>
      </c>
      <c r="X61" s="28" t="s">
        <v>6706</v>
      </c>
      <c r="Y61" s="28" t="s">
        <v>6707</v>
      </c>
      <c r="Z61" s="736" t="s">
        <v>6708</v>
      </c>
      <c r="AA61" s="25" t="s">
        <v>6709</v>
      </c>
      <c r="AB61" s="1115" t="s">
        <v>6710</v>
      </c>
      <c r="AC61" s="1115" t="s">
        <v>68</v>
      </c>
      <c r="AD61" s="1115" t="s">
        <v>68</v>
      </c>
      <c r="AE61" s="1115" t="s">
        <v>69</v>
      </c>
      <c r="AF61" s="1115" t="s">
        <v>70</v>
      </c>
      <c r="AG61" s="1115" t="s">
        <v>68</v>
      </c>
      <c r="AH61" s="1116">
        <v>44055</v>
      </c>
      <c r="AI61" s="1117" t="s">
        <v>68</v>
      </c>
      <c r="AJ61" s="17"/>
    </row>
    <row r="62" spans="1:36" s="39" customFormat="1" ht="101.25" hidden="1" customHeight="1">
      <c r="A62" s="23">
        <v>58</v>
      </c>
      <c r="B62" s="21">
        <v>58</v>
      </c>
      <c r="C62" s="1105" t="s">
        <v>11921</v>
      </c>
      <c r="D62" s="18" t="s">
        <v>8467</v>
      </c>
      <c r="E62" s="25" t="s">
        <v>11851</v>
      </c>
      <c r="F62" s="26" t="s">
        <v>8469</v>
      </c>
      <c r="G62" s="26" t="s">
        <v>8468</v>
      </c>
      <c r="H62" s="26" t="s">
        <v>8470</v>
      </c>
      <c r="I62" s="25">
        <v>75203</v>
      </c>
      <c r="J62" s="25">
        <v>13</v>
      </c>
      <c r="K62" s="52" t="s">
        <v>13275</v>
      </c>
      <c r="L62" s="1234" t="s">
        <v>13276</v>
      </c>
      <c r="M62" s="1234" t="s">
        <v>73</v>
      </c>
      <c r="N62" s="26"/>
      <c r="O62" s="25" t="s">
        <v>12671</v>
      </c>
      <c r="P62" s="25" t="s">
        <v>8471</v>
      </c>
      <c r="Q62" s="25" t="s">
        <v>12997</v>
      </c>
      <c r="R62" s="25" t="s">
        <v>12996</v>
      </c>
      <c r="S62" s="52" t="s">
        <v>13272</v>
      </c>
      <c r="T62" s="25" t="s">
        <v>12575</v>
      </c>
      <c r="U62" s="25" t="s">
        <v>12743</v>
      </c>
      <c r="V62" s="28" t="s">
        <v>8472</v>
      </c>
      <c r="W62" s="28" t="s">
        <v>106</v>
      </c>
      <c r="X62" s="28" t="s">
        <v>54</v>
      </c>
      <c r="Y62" s="28" t="s">
        <v>8473</v>
      </c>
      <c r="Z62" s="736" t="s">
        <v>8474</v>
      </c>
      <c r="AA62" s="25" t="s">
        <v>68</v>
      </c>
      <c r="AB62" s="1115" t="s">
        <v>8475</v>
      </c>
      <c r="AC62" s="1115" t="s">
        <v>68</v>
      </c>
      <c r="AD62" s="1115" t="s">
        <v>68</v>
      </c>
      <c r="AE62" s="1115" t="s">
        <v>69</v>
      </c>
      <c r="AF62" s="1115" t="s">
        <v>70</v>
      </c>
      <c r="AG62" s="1115" t="s">
        <v>68</v>
      </c>
      <c r="AH62" s="1116">
        <v>44057</v>
      </c>
      <c r="AI62" s="1117" t="s">
        <v>68</v>
      </c>
      <c r="AJ62" s="17"/>
    </row>
    <row r="63" spans="1:36" s="1126" customFormat="1" ht="146.25" hidden="1" customHeight="1">
      <c r="A63" s="23">
        <v>59</v>
      </c>
      <c r="B63" s="23">
        <v>59</v>
      </c>
      <c r="C63" s="1105" t="s">
        <v>11924</v>
      </c>
      <c r="D63" s="959" t="s">
        <v>511</v>
      </c>
      <c r="E63" s="52" t="s">
        <v>11796</v>
      </c>
      <c r="F63" s="959" t="s">
        <v>512</v>
      </c>
      <c r="G63" s="959" t="s">
        <v>198</v>
      </c>
      <c r="H63" s="959" t="s">
        <v>513</v>
      </c>
      <c r="I63" s="52">
        <v>75203</v>
      </c>
      <c r="J63" s="52">
        <v>13</v>
      </c>
      <c r="K63" s="52" t="s">
        <v>13275</v>
      </c>
      <c r="L63" s="1234" t="s">
        <v>13276</v>
      </c>
      <c r="M63" s="1234" t="s">
        <v>73</v>
      </c>
      <c r="N63" s="964"/>
      <c r="O63" s="52" t="s">
        <v>12671</v>
      </c>
      <c r="P63" s="52" t="s">
        <v>514</v>
      </c>
      <c r="Q63" s="52" t="s">
        <v>12999</v>
      </c>
      <c r="R63" s="52" t="s">
        <v>12998</v>
      </c>
      <c r="S63" s="52" t="s">
        <v>13272</v>
      </c>
      <c r="T63" s="52" t="s">
        <v>12554</v>
      </c>
      <c r="U63" s="968" t="s">
        <v>12744</v>
      </c>
      <c r="V63" s="756" t="s">
        <v>11212</v>
      </c>
      <c r="W63" s="756" t="s">
        <v>516</v>
      </c>
      <c r="X63" s="756" t="s">
        <v>54</v>
      </c>
      <c r="Y63" s="756" t="s">
        <v>517</v>
      </c>
      <c r="Z63" s="756" t="s">
        <v>518</v>
      </c>
      <c r="AA63" s="1107" t="s">
        <v>13433</v>
      </c>
      <c r="AB63" s="1107" t="s">
        <v>13434</v>
      </c>
      <c r="AC63" s="1107" t="s">
        <v>68</v>
      </c>
      <c r="AD63" s="1107" t="s">
        <v>519</v>
      </c>
      <c r="AE63" s="1109" t="s">
        <v>520</v>
      </c>
      <c r="AF63" s="1110" t="s">
        <v>70</v>
      </c>
      <c r="AG63" s="1109"/>
      <c r="AH63" s="1157">
        <v>44029</v>
      </c>
      <c r="AI63" s="1124" t="s">
        <v>68</v>
      </c>
      <c r="AJ63" s="1125"/>
    </row>
    <row r="64" spans="1:36" s="743" customFormat="1" ht="168.75" hidden="1" customHeight="1">
      <c r="A64" s="21">
        <v>60</v>
      </c>
      <c r="B64" s="23">
        <v>60</v>
      </c>
      <c r="C64" s="1156">
        <v>80739000001</v>
      </c>
      <c r="D64" s="741" t="s">
        <v>205</v>
      </c>
      <c r="E64" s="1068" t="s">
        <v>206</v>
      </c>
      <c r="F64" s="44" t="s">
        <v>207</v>
      </c>
      <c r="G64" s="742" t="s">
        <v>198</v>
      </c>
      <c r="H64" s="742" t="s">
        <v>208</v>
      </c>
      <c r="I64" s="44">
        <v>12300</v>
      </c>
      <c r="J64" s="44">
        <v>16</v>
      </c>
      <c r="K64" s="1237" t="s">
        <v>13311</v>
      </c>
      <c r="L64" s="1234" t="s">
        <v>13312</v>
      </c>
      <c r="M64" s="1234" t="s">
        <v>198</v>
      </c>
      <c r="N64" s="1101"/>
      <c r="O64" s="44" t="s">
        <v>12679</v>
      </c>
      <c r="P64" s="44" t="s">
        <v>209</v>
      </c>
      <c r="Q64" s="44" t="s">
        <v>13001</v>
      </c>
      <c r="R64" s="44" t="s">
        <v>13000</v>
      </c>
      <c r="S64" s="44"/>
      <c r="T64" s="1068" t="s">
        <v>12556</v>
      </c>
      <c r="U64" s="58" t="s">
        <v>12745</v>
      </c>
      <c r="V64" s="44" t="s">
        <v>13435</v>
      </c>
      <c r="W64" s="44" t="s">
        <v>106</v>
      </c>
      <c r="X64" s="44" t="s">
        <v>68</v>
      </c>
      <c r="Y64" s="44" t="s">
        <v>13436</v>
      </c>
      <c r="Z64" s="44" t="s">
        <v>68</v>
      </c>
      <c r="AA64" s="44" t="s">
        <v>210</v>
      </c>
      <c r="AB64" s="44" t="s">
        <v>13437</v>
      </c>
      <c r="AC64" s="44" t="s">
        <v>211</v>
      </c>
      <c r="AD64" s="44" t="s">
        <v>212</v>
      </c>
      <c r="AE64" s="44" t="s">
        <v>69</v>
      </c>
      <c r="AF64" s="44" t="s">
        <v>213</v>
      </c>
      <c r="AG64" s="44" t="s">
        <v>214</v>
      </c>
      <c r="AH64" s="1158">
        <v>44019</v>
      </c>
      <c r="AI64" s="44" t="s">
        <v>68</v>
      </c>
      <c r="AJ64" s="44"/>
    </row>
    <row r="65" spans="1:41" s="1260" customFormat="1" ht="89.25" hidden="1" customHeight="1">
      <c r="A65" s="1253">
        <v>61</v>
      </c>
      <c r="B65" s="23">
        <v>61</v>
      </c>
      <c r="C65" s="1254">
        <v>80739000001</v>
      </c>
      <c r="D65" s="1255" t="s">
        <v>197</v>
      </c>
      <c r="E65" s="1190" t="s">
        <v>13537</v>
      </c>
      <c r="F65" s="1255" t="s">
        <v>199</v>
      </c>
      <c r="G65" s="1255" t="s">
        <v>198</v>
      </c>
      <c r="H65" s="1255" t="s">
        <v>200</v>
      </c>
      <c r="I65" s="1190">
        <v>75201</v>
      </c>
      <c r="J65" s="1190">
        <v>13</v>
      </c>
      <c r="K65" s="1190" t="s">
        <v>13275</v>
      </c>
      <c r="L65" s="1270" t="s">
        <v>13276</v>
      </c>
      <c r="M65" s="1270" t="s">
        <v>73</v>
      </c>
      <c r="N65" s="1255"/>
      <c r="O65" s="1280" t="s">
        <v>12676</v>
      </c>
      <c r="P65" s="1190" t="s">
        <v>201</v>
      </c>
      <c r="Q65" s="1190" t="s">
        <v>13003</v>
      </c>
      <c r="R65" s="1190" t="s">
        <v>13002</v>
      </c>
      <c r="S65" s="1190" t="s">
        <v>13272</v>
      </c>
      <c r="T65" s="1190" t="s">
        <v>12555</v>
      </c>
      <c r="U65" s="1190" t="s">
        <v>12746</v>
      </c>
      <c r="V65" s="1106" t="s">
        <v>202</v>
      </c>
      <c r="W65" s="1106" t="s">
        <v>54</v>
      </c>
      <c r="X65" s="1106" t="s">
        <v>68</v>
      </c>
      <c r="Y65" s="1106" t="s">
        <v>13538</v>
      </c>
      <c r="Z65" s="1106" t="s">
        <v>203</v>
      </c>
      <c r="AA65" s="1108" t="s">
        <v>68</v>
      </c>
      <c r="AB65" s="1108" t="s">
        <v>204</v>
      </c>
      <c r="AC65" s="1108" t="s">
        <v>68</v>
      </c>
      <c r="AD65" s="1108" t="s">
        <v>68</v>
      </c>
      <c r="AE65" s="1111" t="s">
        <v>68</v>
      </c>
      <c r="AF65" s="1160" t="s">
        <v>68</v>
      </c>
      <c r="AG65" s="1111" t="s">
        <v>68</v>
      </c>
      <c r="AH65" s="1279">
        <v>44018</v>
      </c>
      <c r="AI65" s="1271" t="s">
        <v>68</v>
      </c>
      <c r="AJ65" s="1259" t="s">
        <v>13540</v>
      </c>
    </row>
    <row r="66" spans="1:41" s="1113" customFormat="1" ht="157.5" hidden="1" customHeight="1">
      <c r="A66" s="23">
        <v>62</v>
      </c>
      <c r="B66" s="23">
        <v>62</v>
      </c>
      <c r="C66" s="1105">
        <v>80745000001</v>
      </c>
      <c r="D66" s="26" t="s">
        <v>761</v>
      </c>
      <c r="E66" s="25" t="s">
        <v>11797</v>
      </c>
      <c r="F66" s="26" t="s">
        <v>763</v>
      </c>
      <c r="G66" s="26" t="s">
        <v>129</v>
      </c>
      <c r="H66" s="26" t="s">
        <v>764</v>
      </c>
      <c r="I66" s="25">
        <v>75203</v>
      </c>
      <c r="J66" s="25">
        <v>13</v>
      </c>
      <c r="K66" s="52" t="s">
        <v>13275</v>
      </c>
      <c r="L66" s="1234" t="s">
        <v>13276</v>
      </c>
      <c r="M66" s="1234" t="s">
        <v>73</v>
      </c>
      <c r="N66" s="959"/>
      <c r="O66" s="25" t="s">
        <v>12671</v>
      </c>
      <c r="P66" s="25" t="s">
        <v>765</v>
      </c>
      <c r="Q66" s="25" t="s">
        <v>13005</v>
      </c>
      <c r="R66" s="25" t="s">
        <v>13004</v>
      </c>
      <c r="S66" s="52" t="s">
        <v>13272</v>
      </c>
      <c r="T66" s="25" t="s">
        <v>12546</v>
      </c>
      <c r="U66" s="52" t="s">
        <v>12747</v>
      </c>
      <c r="V66" s="756" t="s">
        <v>766</v>
      </c>
      <c r="W66" s="756" t="s">
        <v>484</v>
      </c>
      <c r="X66" s="756" t="s">
        <v>153</v>
      </c>
      <c r="Y66" s="756" t="s">
        <v>767</v>
      </c>
      <c r="Z66" s="756" t="s">
        <v>13438</v>
      </c>
      <c r="AA66" s="1107" t="s">
        <v>768</v>
      </c>
      <c r="AB66" s="1107" t="s">
        <v>13439</v>
      </c>
      <c r="AC66" s="1108" t="s">
        <v>68</v>
      </c>
      <c r="AD66" s="1107" t="s">
        <v>769</v>
      </c>
      <c r="AE66" s="1111" t="s">
        <v>68</v>
      </c>
      <c r="AF66" s="1110" t="s">
        <v>70</v>
      </c>
      <c r="AG66" s="1123" t="s">
        <v>68</v>
      </c>
      <c r="AH66" s="1116">
        <v>44041</v>
      </c>
      <c r="AI66" s="1112"/>
      <c r="AJ66" s="17"/>
    </row>
    <row r="67" spans="1:41" s="39" customFormat="1" ht="146.25" hidden="1" customHeight="1">
      <c r="A67" s="23">
        <v>63</v>
      </c>
      <c r="B67" s="23">
        <v>63</v>
      </c>
      <c r="C67" s="1105">
        <v>80745000001</v>
      </c>
      <c r="D67" s="18" t="s">
        <v>7581</v>
      </c>
      <c r="E67" s="25" t="s">
        <v>11852</v>
      </c>
      <c r="F67" s="26" t="s">
        <v>7582</v>
      </c>
      <c r="G67" s="26" t="s">
        <v>129</v>
      </c>
      <c r="H67" s="26" t="s">
        <v>7583</v>
      </c>
      <c r="I67" s="25">
        <v>75203</v>
      </c>
      <c r="J67" s="25">
        <v>13</v>
      </c>
      <c r="K67" s="52" t="s">
        <v>13275</v>
      </c>
      <c r="L67" s="1234" t="s">
        <v>13276</v>
      </c>
      <c r="M67" s="1234" t="s">
        <v>73</v>
      </c>
      <c r="N67" s="964"/>
      <c r="O67" s="25" t="s">
        <v>12671</v>
      </c>
      <c r="P67" s="25" t="s">
        <v>7584</v>
      </c>
      <c r="Q67" s="25" t="s">
        <v>13006</v>
      </c>
      <c r="R67" s="25" t="s">
        <v>13007</v>
      </c>
      <c r="S67" s="52" t="s">
        <v>13272</v>
      </c>
      <c r="T67" s="25" t="s">
        <v>12547</v>
      </c>
      <c r="U67" s="968" t="s">
        <v>12748</v>
      </c>
      <c r="V67" s="28" t="s">
        <v>7585</v>
      </c>
      <c r="W67" s="28" t="s">
        <v>106</v>
      </c>
      <c r="X67" s="28" t="s">
        <v>7586</v>
      </c>
      <c r="Y67" s="28" t="s">
        <v>7587</v>
      </c>
      <c r="Z67" s="736" t="s">
        <v>7588</v>
      </c>
      <c r="AA67" s="25" t="s">
        <v>7589</v>
      </c>
      <c r="AB67" s="25" t="s">
        <v>7590</v>
      </c>
      <c r="AC67" s="1115" t="s">
        <v>68</v>
      </c>
      <c r="AD67" s="1115" t="s">
        <v>4183</v>
      </c>
      <c r="AE67" s="1115" t="s">
        <v>68</v>
      </c>
      <c r="AF67" s="1115" t="s">
        <v>70</v>
      </c>
      <c r="AG67" s="1115" t="s">
        <v>68</v>
      </c>
      <c r="AH67" s="1116">
        <v>44057</v>
      </c>
      <c r="AI67" s="1117" t="s">
        <v>68</v>
      </c>
      <c r="AJ67" s="17" t="s">
        <v>7591</v>
      </c>
    </row>
    <row r="68" spans="1:41" s="39" customFormat="1" ht="112.5" hidden="1" customHeight="1">
      <c r="A68" s="23">
        <v>64</v>
      </c>
      <c r="B68" s="23">
        <v>64</v>
      </c>
      <c r="C68" s="1105">
        <v>80745000001</v>
      </c>
      <c r="D68" s="18" t="s">
        <v>8097</v>
      </c>
      <c r="E68" s="25" t="s">
        <v>11162</v>
      </c>
      <c r="F68" s="26" t="s">
        <v>8098</v>
      </c>
      <c r="G68" s="26" t="s">
        <v>129</v>
      </c>
      <c r="H68" s="26" t="s">
        <v>8099</v>
      </c>
      <c r="I68" s="25">
        <v>75203</v>
      </c>
      <c r="J68" s="25">
        <v>13</v>
      </c>
      <c r="K68" s="52" t="s">
        <v>13275</v>
      </c>
      <c r="L68" s="1234" t="s">
        <v>13276</v>
      </c>
      <c r="M68" s="1234" t="s">
        <v>73</v>
      </c>
      <c r="N68" s="26"/>
      <c r="O68" s="25" t="s">
        <v>12671</v>
      </c>
      <c r="P68" s="25" t="s">
        <v>8100</v>
      </c>
      <c r="Q68" s="25" t="s">
        <v>13009</v>
      </c>
      <c r="R68" s="25" t="s">
        <v>13008</v>
      </c>
      <c r="S68" s="52" t="s">
        <v>13272</v>
      </c>
      <c r="T68" s="25" t="s">
        <v>12548</v>
      </c>
      <c r="U68" s="25" t="s">
        <v>12749</v>
      </c>
      <c r="V68" s="28" t="s">
        <v>8101</v>
      </c>
      <c r="W68" s="28" t="s">
        <v>163</v>
      </c>
      <c r="X68" s="28" t="s">
        <v>8102</v>
      </c>
      <c r="Y68" s="28" t="s">
        <v>8103</v>
      </c>
      <c r="Z68" s="736" t="s">
        <v>68</v>
      </c>
      <c r="AA68" s="25" t="s">
        <v>68</v>
      </c>
      <c r="AB68" s="1115" t="s">
        <v>8104</v>
      </c>
      <c r="AC68" s="1115" t="s">
        <v>68</v>
      </c>
      <c r="AD68" s="1115" t="s">
        <v>68</v>
      </c>
      <c r="AE68" s="1115" t="s">
        <v>68</v>
      </c>
      <c r="AF68" s="1115" t="s">
        <v>70</v>
      </c>
      <c r="AG68" s="1115" t="s">
        <v>8105</v>
      </c>
      <c r="AH68" s="1116">
        <v>44061</v>
      </c>
      <c r="AI68" s="1117"/>
      <c r="AJ68" s="17"/>
    </row>
    <row r="69" spans="1:41" s="1260" customFormat="1" ht="89.25" hidden="1" customHeight="1">
      <c r="A69" s="1253">
        <v>65</v>
      </c>
      <c r="B69" s="23">
        <v>65</v>
      </c>
      <c r="C69" s="1254">
        <v>80745000001</v>
      </c>
      <c r="D69" s="1255" t="s">
        <v>718</v>
      </c>
      <c r="E69" s="1190" t="s">
        <v>13539</v>
      </c>
      <c r="F69" s="1255" t="s">
        <v>719</v>
      </c>
      <c r="G69" s="1255" t="s">
        <v>129</v>
      </c>
      <c r="H69" s="1255" t="s">
        <v>720</v>
      </c>
      <c r="I69" s="1190">
        <v>75201</v>
      </c>
      <c r="J69" s="1190">
        <v>13</v>
      </c>
      <c r="K69" s="1190" t="s">
        <v>13275</v>
      </c>
      <c r="L69" s="1270" t="s">
        <v>13276</v>
      </c>
      <c r="M69" s="1270" t="s">
        <v>73</v>
      </c>
      <c r="N69" s="1255"/>
      <c r="O69" s="1190" t="s">
        <v>12676</v>
      </c>
      <c r="P69" s="1190" t="s">
        <v>721</v>
      </c>
      <c r="Q69" s="1190" t="s">
        <v>13011</v>
      </c>
      <c r="R69" s="1190" t="s">
        <v>13010</v>
      </c>
      <c r="S69" s="1190" t="s">
        <v>13272</v>
      </c>
      <c r="T69" s="1190" t="s">
        <v>12549</v>
      </c>
      <c r="U69" s="1190" t="s">
        <v>12750</v>
      </c>
      <c r="V69" s="1106" t="s">
        <v>202</v>
      </c>
      <c r="W69" s="1106" t="s">
        <v>143</v>
      </c>
      <c r="X69" s="1106" t="s">
        <v>68</v>
      </c>
      <c r="Y69" s="1106" t="s">
        <v>203</v>
      </c>
      <c r="Z69" s="1106" t="s">
        <v>203</v>
      </c>
      <c r="AA69" s="1108" t="s">
        <v>203</v>
      </c>
      <c r="AB69" s="1108" t="s">
        <v>722</v>
      </c>
      <c r="AC69" s="1108" t="s">
        <v>68</v>
      </c>
      <c r="AD69" s="1108" t="s">
        <v>68</v>
      </c>
      <c r="AE69" s="1111" t="s">
        <v>68</v>
      </c>
      <c r="AF69" s="1160" t="s">
        <v>68</v>
      </c>
      <c r="AG69" s="1111" t="s">
        <v>68</v>
      </c>
      <c r="AH69" s="1257">
        <v>44040</v>
      </c>
      <c r="AI69" s="1258" t="s">
        <v>68</v>
      </c>
      <c r="AJ69" s="1259" t="s">
        <v>13540</v>
      </c>
    </row>
    <row r="70" spans="1:41" s="48" customFormat="1" ht="89.25" hidden="1" customHeight="1">
      <c r="A70" s="23">
        <v>66</v>
      </c>
      <c r="B70" s="23">
        <v>66</v>
      </c>
      <c r="C70" s="1105">
        <v>80745000001</v>
      </c>
      <c r="D70" s="41" t="s">
        <v>127</v>
      </c>
      <c r="E70" s="40" t="s">
        <v>128</v>
      </c>
      <c r="F70" s="42" t="s">
        <v>130</v>
      </c>
      <c r="G70" s="42" t="s">
        <v>129</v>
      </c>
      <c r="H70" s="42" t="s">
        <v>131</v>
      </c>
      <c r="I70" s="40">
        <v>75203</v>
      </c>
      <c r="J70" s="40">
        <v>13</v>
      </c>
      <c r="K70" s="52" t="s">
        <v>13275</v>
      </c>
      <c r="L70" s="1234" t="s">
        <v>13276</v>
      </c>
      <c r="M70" s="1234" t="s">
        <v>73</v>
      </c>
      <c r="N70" s="42"/>
      <c r="O70" s="40" t="s">
        <v>12679</v>
      </c>
      <c r="P70" s="40" t="s">
        <v>132</v>
      </c>
      <c r="Q70" s="40" t="s">
        <v>13013</v>
      </c>
      <c r="R70" s="40" t="s">
        <v>13012</v>
      </c>
      <c r="S70" s="52" t="s">
        <v>13272</v>
      </c>
      <c r="T70" s="40" t="s">
        <v>12550</v>
      </c>
      <c r="U70" s="40" t="s">
        <v>12751</v>
      </c>
      <c r="V70" s="44" t="s">
        <v>133</v>
      </c>
      <c r="W70" s="44" t="s">
        <v>68</v>
      </c>
      <c r="X70" s="44" t="s">
        <v>68</v>
      </c>
      <c r="Y70" s="44" t="s">
        <v>134</v>
      </c>
      <c r="Z70" s="44" t="s">
        <v>68</v>
      </c>
      <c r="AA70" s="1151" t="s">
        <v>68</v>
      </c>
      <c r="AB70" s="1151" t="s">
        <v>68</v>
      </c>
      <c r="AC70" s="1151" t="s">
        <v>68</v>
      </c>
      <c r="AD70" s="1151" t="s">
        <v>68</v>
      </c>
      <c r="AE70" s="1114" t="s">
        <v>68</v>
      </c>
      <c r="AF70" s="1152" t="s">
        <v>68</v>
      </c>
      <c r="AG70" s="1114" t="s">
        <v>68</v>
      </c>
      <c r="AH70" s="1153">
        <v>44001</v>
      </c>
      <c r="AI70" s="40" t="s">
        <v>68</v>
      </c>
      <c r="AJ70" s="40"/>
    </row>
    <row r="71" spans="1:41" s="1113" customFormat="1" ht="102" hidden="1" customHeight="1">
      <c r="A71" s="23">
        <v>67</v>
      </c>
      <c r="B71" s="21">
        <v>67</v>
      </c>
      <c r="C71" s="1105">
        <v>80745000001</v>
      </c>
      <c r="D71" s="26" t="s">
        <v>326</v>
      </c>
      <c r="E71" s="25" t="s">
        <v>11798</v>
      </c>
      <c r="F71" s="26" t="s">
        <v>328</v>
      </c>
      <c r="G71" s="26" t="s">
        <v>129</v>
      </c>
      <c r="H71" s="26" t="s">
        <v>329</v>
      </c>
      <c r="I71" s="25">
        <v>75203</v>
      </c>
      <c r="J71" s="25">
        <v>13</v>
      </c>
      <c r="K71" s="52" t="s">
        <v>13275</v>
      </c>
      <c r="L71" s="1234" t="s">
        <v>13276</v>
      </c>
      <c r="M71" s="1234" t="s">
        <v>73</v>
      </c>
      <c r="N71" s="26"/>
      <c r="O71" s="25" t="s">
        <v>12680</v>
      </c>
      <c r="P71" s="25" t="s">
        <v>330</v>
      </c>
      <c r="Q71" s="25" t="s">
        <v>13015</v>
      </c>
      <c r="R71" s="25" t="s">
        <v>13014</v>
      </c>
      <c r="S71" s="52" t="s">
        <v>13272</v>
      </c>
      <c r="T71" s="25" t="s">
        <v>12551</v>
      </c>
      <c r="U71" s="25" t="s">
        <v>12752</v>
      </c>
      <c r="V71" s="28" t="s">
        <v>331</v>
      </c>
      <c r="W71" s="28" t="s">
        <v>68</v>
      </c>
      <c r="X71" s="28" t="s">
        <v>68</v>
      </c>
      <c r="Y71" s="756" t="s">
        <v>68</v>
      </c>
      <c r="Z71" s="28" t="s">
        <v>68</v>
      </c>
      <c r="AA71" s="1146" t="s">
        <v>68</v>
      </c>
      <c r="AB71" s="1146" t="s">
        <v>68</v>
      </c>
      <c r="AC71" s="1146" t="s">
        <v>68</v>
      </c>
      <c r="AD71" s="1146" t="s">
        <v>68</v>
      </c>
      <c r="AE71" s="1123" t="s">
        <v>332</v>
      </c>
      <c r="AF71" s="1147" t="s">
        <v>68</v>
      </c>
      <c r="AG71" s="1123" t="s">
        <v>68</v>
      </c>
      <c r="AH71" s="1148">
        <v>44022</v>
      </c>
      <c r="AI71" s="1117" t="s">
        <v>68</v>
      </c>
      <c r="AJ71" s="17"/>
    </row>
    <row r="72" spans="1:41" s="39" customFormat="1" ht="89.25" hidden="1" customHeight="1">
      <c r="A72" s="23">
        <v>68</v>
      </c>
      <c r="B72" s="23">
        <v>68</v>
      </c>
      <c r="C72" s="1105">
        <v>80745000001</v>
      </c>
      <c r="D72" s="18" t="s">
        <v>7451</v>
      </c>
      <c r="E72" s="25" t="s">
        <v>11853</v>
      </c>
      <c r="F72" s="26" t="s">
        <v>7452</v>
      </c>
      <c r="G72" s="26" t="s">
        <v>129</v>
      </c>
      <c r="H72" s="26" t="s">
        <v>7453</v>
      </c>
      <c r="I72" s="25">
        <v>75201</v>
      </c>
      <c r="J72" s="25">
        <v>13</v>
      </c>
      <c r="K72" s="52" t="s">
        <v>13275</v>
      </c>
      <c r="L72" s="1234" t="s">
        <v>13276</v>
      </c>
      <c r="M72" s="1234" t="s">
        <v>73</v>
      </c>
      <c r="N72" s="26"/>
      <c r="O72" s="25" t="s">
        <v>12682</v>
      </c>
      <c r="P72" s="25" t="s">
        <v>7454</v>
      </c>
      <c r="Q72" s="25" t="s">
        <v>13017</v>
      </c>
      <c r="R72" s="733" t="s">
        <v>13016</v>
      </c>
      <c r="S72" s="52" t="s">
        <v>13272</v>
      </c>
      <c r="T72" s="25" t="s">
        <v>12545</v>
      </c>
      <c r="U72" s="25" t="s">
        <v>12753</v>
      </c>
      <c r="V72" s="28" t="s">
        <v>7455</v>
      </c>
      <c r="W72" s="28" t="s">
        <v>68</v>
      </c>
      <c r="X72" s="28" t="s">
        <v>68</v>
      </c>
      <c r="Y72" s="28" t="s">
        <v>7456</v>
      </c>
      <c r="Z72" s="736" t="s">
        <v>166</v>
      </c>
      <c r="AA72" s="25" t="s">
        <v>166</v>
      </c>
      <c r="AB72" s="1115" t="s">
        <v>166</v>
      </c>
      <c r="AC72" s="1115" t="s">
        <v>68</v>
      </c>
      <c r="AD72" s="1115" t="s">
        <v>68</v>
      </c>
      <c r="AE72" s="1115" t="s">
        <v>68</v>
      </c>
      <c r="AF72" s="1115" t="s">
        <v>68</v>
      </c>
      <c r="AG72" s="1115" t="s">
        <v>7457</v>
      </c>
      <c r="AH72" s="1116">
        <v>44056</v>
      </c>
      <c r="AI72" s="1117" t="s">
        <v>68</v>
      </c>
      <c r="AJ72" s="17"/>
    </row>
    <row r="73" spans="1:41" s="739" customFormat="1" ht="89.25" hidden="1" customHeight="1">
      <c r="A73" s="21">
        <v>69</v>
      </c>
      <c r="B73" s="23">
        <v>69</v>
      </c>
      <c r="C73" s="1127">
        <v>80745000001</v>
      </c>
      <c r="D73" s="737" t="s">
        <v>11236</v>
      </c>
      <c r="E73" s="28" t="s">
        <v>11854</v>
      </c>
      <c r="F73" s="732" t="s">
        <v>11238</v>
      </c>
      <c r="G73" s="732" t="s">
        <v>129</v>
      </c>
      <c r="H73" s="732" t="s">
        <v>11239</v>
      </c>
      <c r="I73" s="28">
        <v>65</v>
      </c>
      <c r="J73" s="28">
        <v>16</v>
      </c>
      <c r="K73" s="1238" t="s">
        <v>13313</v>
      </c>
      <c r="L73" s="1239" t="s">
        <v>13314</v>
      </c>
      <c r="M73" s="28"/>
      <c r="N73" s="732"/>
      <c r="O73" s="28" t="s">
        <v>12682</v>
      </c>
      <c r="P73" s="28" t="s">
        <v>11240</v>
      </c>
      <c r="Q73" s="28" t="s">
        <v>13019</v>
      </c>
      <c r="R73" s="28" t="s">
        <v>13018</v>
      </c>
      <c r="S73" s="28"/>
      <c r="T73" s="28" t="s">
        <v>12669</v>
      </c>
      <c r="U73" s="28" t="s">
        <v>12754</v>
      </c>
      <c r="V73" s="28" t="s">
        <v>11241</v>
      </c>
      <c r="W73" s="28" t="s">
        <v>54</v>
      </c>
      <c r="X73" s="28" t="s">
        <v>824</v>
      </c>
      <c r="Y73" s="28" t="s">
        <v>11242</v>
      </c>
      <c r="Z73" s="736" t="s">
        <v>11243</v>
      </c>
      <c r="AA73" s="28" t="s">
        <v>68</v>
      </c>
      <c r="AB73" s="736" t="s">
        <v>68</v>
      </c>
      <c r="AC73" s="736" t="s">
        <v>68</v>
      </c>
      <c r="AD73" s="736" t="s">
        <v>68</v>
      </c>
      <c r="AE73" s="736" t="s">
        <v>68</v>
      </c>
      <c r="AF73" s="736" t="s">
        <v>91</v>
      </c>
      <c r="AG73" s="736" t="s">
        <v>11244</v>
      </c>
      <c r="AH73" s="1131">
        <v>44071</v>
      </c>
      <c r="AI73" s="1121" t="s">
        <v>68</v>
      </c>
      <c r="AJ73" s="21"/>
    </row>
    <row r="74" spans="1:41" s="739" customFormat="1" ht="112.5" hidden="1" customHeight="1">
      <c r="A74" s="21">
        <v>70</v>
      </c>
      <c r="B74" s="23">
        <v>70</v>
      </c>
      <c r="C74" s="1127">
        <v>80745000001</v>
      </c>
      <c r="D74" s="737" t="s">
        <v>5623</v>
      </c>
      <c r="E74" s="1069" t="s">
        <v>11149</v>
      </c>
      <c r="F74" s="732" t="s">
        <v>5624</v>
      </c>
      <c r="G74" s="732" t="s">
        <v>129</v>
      </c>
      <c r="H74" s="732" t="s">
        <v>5625</v>
      </c>
      <c r="I74" s="28">
        <v>75500</v>
      </c>
      <c r="J74" s="28">
        <v>16</v>
      </c>
      <c r="K74" s="1237" t="s">
        <v>13315</v>
      </c>
      <c r="L74" s="1234" t="s">
        <v>13316</v>
      </c>
      <c r="M74" s="1242">
        <v>770801001</v>
      </c>
      <c r="N74" s="732"/>
      <c r="O74" s="28" t="s">
        <v>12679</v>
      </c>
      <c r="P74" s="28" t="s">
        <v>5626</v>
      </c>
      <c r="Q74" s="28" t="s">
        <v>13021</v>
      </c>
      <c r="R74" s="28" t="s">
        <v>13020</v>
      </c>
      <c r="S74" s="28"/>
      <c r="T74" s="1069" t="s">
        <v>12552</v>
      </c>
      <c r="U74" s="28" t="s">
        <v>12755</v>
      </c>
      <c r="V74" s="28" t="s">
        <v>5627</v>
      </c>
      <c r="W74" s="28" t="s">
        <v>106</v>
      </c>
      <c r="X74" s="28" t="s">
        <v>153</v>
      </c>
      <c r="Y74" s="28" t="s">
        <v>5628</v>
      </c>
      <c r="Z74" s="736" t="s">
        <v>5629</v>
      </c>
      <c r="AA74" s="28" t="s">
        <v>5630</v>
      </c>
      <c r="AB74" s="736" t="s">
        <v>5631</v>
      </c>
      <c r="AC74" s="736"/>
      <c r="AD74" s="736" t="s">
        <v>68</v>
      </c>
      <c r="AE74" s="736" t="s">
        <v>68</v>
      </c>
      <c r="AF74" s="736" t="s">
        <v>289</v>
      </c>
      <c r="AG74" s="736" t="s">
        <v>68</v>
      </c>
      <c r="AH74" s="1131">
        <v>44048</v>
      </c>
      <c r="AI74" s="1121" t="s">
        <v>68</v>
      </c>
      <c r="AJ74" s="21"/>
    </row>
    <row r="75" spans="1:41" s="739" customFormat="1" ht="89.25" hidden="1" customHeight="1">
      <c r="A75" s="21">
        <v>71</v>
      </c>
      <c r="B75" s="23">
        <v>71</v>
      </c>
      <c r="C75" s="1127">
        <v>80745000001</v>
      </c>
      <c r="D75" s="737" t="s">
        <v>7441</v>
      </c>
      <c r="E75" s="28" t="s">
        <v>11855</v>
      </c>
      <c r="F75" s="732" t="s">
        <v>7443</v>
      </c>
      <c r="G75" s="732" t="s">
        <v>129</v>
      </c>
      <c r="H75" s="732" t="s">
        <v>7444</v>
      </c>
      <c r="I75" s="28">
        <v>12300</v>
      </c>
      <c r="J75" s="28">
        <v>16</v>
      </c>
      <c r="K75" s="1238" t="s">
        <v>13317</v>
      </c>
      <c r="L75" s="1234" t="s">
        <v>13318</v>
      </c>
      <c r="M75" s="28"/>
      <c r="N75" s="732"/>
      <c r="O75" s="28" t="s">
        <v>12679</v>
      </c>
      <c r="P75" s="28" t="s">
        <v>7445</v>
      </c>
      <c r="Q75" s="28" t="s">
        <v>13023</v>
      </c>
      <c r="R75" s="28" t="s">
        <v>13022</v>
      </c>
      <c r="S75" s="28"/>
      <c r="T75" s="28" t="s">
        <v>12669</v>
      </c>
      <c r="U75" s="28" t="s">
        <v>12756</v>
      </c>
      <c r="V75" s="28" t="s">
        <v>37</v>
      </c>
      <c r="W75" s="28" t="s">
        <v>68</v>
      </c>
      <c r="X75" s="28" t="s">
        <v>68</v>
      </c>
      <c r="Y75" s="28" t="s">
        <v>7446</v>
      </c>
      <c r="Z75" s="736" t="s">
        <v>68</v>
      </c>
      <c r="AA75" s="28" t="s">
        <v>68</v>
      </c>
      <c r="AB75" s="736" t="s">
        <v>68</v>
      </c>
      <c r="AC75" s="736" t="s">
        <v>68</v>
      </c>
      <c r="AD75" s="736" t="s">
        <v>68</v>
      </c>
      <c r="AE75" s="736" t="s">
        <v>68</v>
      </c>
      <c r="AF75" s="736" t="s">
        <v>68</v>
      </c>
      <c r="AG75" s="736" t="s">
        <v>68</v>
      </c>
      <c r="AH75" s="1131">
        <v>44056</v>
      </c>
      <c r="AI75" s="1121"/>
      <c r="AJ75" s="21"/>
    </row>
    <row r="76" spans="1:41" s="1095" customFormat="1" ht="89.25" hidden="1" customHeight="1">
      <c r="A76" s="23">
        <v>72</v>
      </c>
      <c r="B76" s="23">
        <v>72</v>
      </c>
      <c r="C76" s="1161">
        <v>80745000001</v>
      </c>
      <c r="D76" s="965" t="s">
        <v>11302</v>
      </c>
      <c r="E76" s="1083" t="s">
        <v>11799</v>
      </c>
      <c r="F76" s="967" t="s">
        <v>11304</v>
      </c>
      <c r="G76" s="967" t="s">
        <v>129</v>
      </c>
      <c r="H76" s="967" t="s">
        <v>11306</v>
      </c>
      <c r="I76" s="1243">
        <v>75201</v>
      </c>
      <c r="J76" s="1243">
        <v>13</v>
      </c>
      <c r="K76" s="52" t="s">
        <v>13275</v>
      </c>
      <c r="L76" s="1234" t="s">
        <v>13276</v>
      </c>
      <c r="M76" s="1234" t="s">
        <v>73</v>
      </c>
      <c r="N76" s="1102"/>
      <c r="O76" s="1093" t="s">
        <v>12682</v>
      </c>
      <c r="P76" s="966" t="s">
        <v>11305</v>
      </c>
      <c r="Q76" s="1096" t="s">
        <v>13025</v>
      </c>
      <c r="R76" s="968" t="s">
        <v>13024</v>
      </c>
      <c r="S76" s="968"/>
      <c r="T76" s="1083" t="s">
        <v>12669</v>
      </c>
      <c r="U76" s="966" t="s">
        <v>12757</v>
      </c>
      <c r="V76" s="768" t="s">
        <v>11307</v>
      </c>
      <c r="W76" s="768" t="s">
        <v>164</v>
      </c>
      <c r="X76" s="768"/>
      <c r="Y76" s="1042" t="s">
        <v>11308</v>
      </c>
      <c r="Z76" s="768" t="s">
        <v>166</v>
      </c>
      <c r="AA76" s="1162"/>
      <c r="AB76" s="1162"/>
      <c r="AC76" s="1162"/>
      <c r="AD76" s="1162"/>
      <c r="AE76" s="966"/>
      <c r="AF76" s="966"/>
      <c r="AG76" s="1163" t="s">
        <v>11309</v>
      </c>
      <c r="AH76" s="1164">
        <v>44074</v>
      </c>
      <c r="AI76" s="1165"/>
      <c r="AJ76" s="1166"/>
      <c r="AK76" s="1167"/>
      <c r="AL76" s="1168"/>
      <c r="AM76" s="1169"/>
      <c r="AN76" s="1168"/>
      <c r="AO76" s="1170"/>
    </row>
    <row r="77" spans="1:41" s="48" customFormat="1" ht="135" hidden="1" customHeight="1">
      <c r="A77" s="23">
        <v>73</v>
      </c>
      <c r="B77" s="23">
        <v>73</v>
      </c>
      <c r="C77" s="1159">
        <v>80723000001</v>
      </c>
      <c r="D77" s="41" t="s">
        <v>770</v>
      </c>
      <c r="E77" s="40" t="s">
        <v>771</v>
      </c>
      <c r="F77" s="42" t="s">
        <v>773</v>
      </c>
      <c r="G77" s="40" t="s">
        <v>772</v>
      </c>
      <c r="H77" s="42" t="s">
        <v>774</v>
      </c>
      <c r="I77" s="40">
        <v>75203</v>
      </c>
      <c r="J77" s="40">
        <v>13</v>
      </c>
      <c r="K77" s="52" t="s">
        <v>13275</v>
      </c>
      <c r="L77" s="1234" t="s">
        <v>13276</v>
      </c>
      <c r="M77" s="1234" t="s">
        <v>73</v>
      </c>
      <c r="N77" s="1100"/>
      <c r="O77" s="40" t="s">
        <v>12671</v>
      </c>
      <c r="P77" s="40" t="s">
        <v>775</v>
      </c>
      <c r="Q77" s="40" t="s">
        <v>13027</v>
      </c>
      <c r="R77" s="40" t="s">
        <v>13026</v>
      </c>
      <c r="S77" s="52" t="s">
        <v>13272</v>
      </c>
      <c r="T77" s="40" t="s">
        <v>12553</v>
      </c>
      <c r="U77" s="47" t="s">
        <v>12758</v>
      </c>
      <c r="V77" s="44" t="s">
        <v>776</v>
      </c>
      <c r="W77" s="44" t="s">
        <v>777</v>
      </c>
      <c r="X77" s="44" t="s">
        <v>54</v>
      </c>
      <c r="Y77" s="44" t="s">
        <v>778</v>
      </c>
      <c r="Z77" s="1171" t="s">
        <v>67</v>
      </c>
      <c r="AA77" s="1151" t="s">
        <v>13440</v>
      </c>
      <c r="AB77" s="1151" t="s">
        <v>13441</v>
      </c>
      <c r="AC77" s="1151" t="s">
        <v>68</v>
      </c>
      <c r="AD77" s="1151" t="s">
        <v>779</v>
      </c>
      <c r="AE77" s="1114" t="s">
        <v>69</v>
      </c>
      <c r="AF77" s="1152" t="s">
        <v>70</v>
      </c>
      <c r="AG77" s="1114" t="s">
        <v>68</v>
      </c>
      <c r="AH77" s="1153">
        <v>44041</v>
      </c>
      <c r="AI77" s="40" t="s">
        <v>68</v>
      </c>
      <c r="AJ77" s="40"/>
    </row>
    <row r="78" spans="1:41" s="1113" customFormat="1" ht="146.25" hidden="1" customHeight="1">
      <c r="A78" s="23">
        <v>74</v>
      </c>
      <c r="B78" s="23">
        <v>74</v>
      </c>
      <c r="C78" s="1105">
        <v>80641101001</v>
      </c>
      <c r="D78" s="26" t="s">
        <v>377</v>
      </c>
      <c r="E78" s="25" t="s">
        <v>11800</v>
      </c>
      <c r="F78" s="26" t="s">
        <v>380</v>
      </c>
      <c r="G78" s="25" t="s">
        <v>379</v>
      </c>
      <c r="H78" s="26" t="s">
        <v>381</v>
      </c>
      <c r="I78" s="25">
        <v>75203</v>
      </c>
      <c r="J78" s="25">
        <v>13</v>
      </c>
      <c r="K78" s="52" t="s">
        <v>13275</v>
      </c>
      <c r="L78" s="1234" t="s">
        <v>13276</v>
      </c>
      <c r="M78" s="1234" t="s">
        <v>73</v>
      </c>
      <c r="N78" s="964"/>
      <c r="O78" s="25" t="s">
        <v>12671</v>
      </c>
      <c r="P78" s="25" t="s">
        <v>382</v>
      </c>
      <c r="Q78" s="25" t="s">
        <v>13029</v>
      </c>
      <c r="R78" s="52" t="s">
        <v>13028</v>
      </c>
      <c r="S78" s="52" t="s">
        <v>13272</v>
      </c>
      <c r="T78" s="25" t="s">
        <v>12560</v>
      </c>
      <c r="U78" s="968" t="s">
        <v>12759</v>
      </c>
      <c r="V78" s="756" t="s">
        <v>383</v>
      </c>
      <c r="W78" s="756" t="s">
        <v>384</v>
      </c>
      <c r="X78" s="756" t="s">
        <v>107</v>
      </c>
      <c r="Y78" s="756" t="s">
        <v>12499</v>
      </c>
      <c r="Z78" s="1106" t="s">
        <v>68</v>
      </c>
      <c r="AA78" s="1107" t="s">
        <v>13442</v>
      </c>
      <c r="AB78" s="1107" t="s">
        <v>13443</v>
      </c>
      <c r="AC78" s="1108" t="s">
        <v>68</v>
      </c>
      <c r="AD78" s="1108" t="s">
        <v>68</v>
      </c>
      <c r="AE78" s="1109" t="s">
        <v>69</v>
      </c>
      <c r="AF78" s="1110" t="s">
        <v>70</v>
      </c>
      <c r="AG78" s="1123" t="s">
        <v>68</v>
      </c>
      <c r="AH78" s="1148">
        <v>44025</v>
      </c>
      <c r="AI78" s="1117" t="s">
        <v>68</v>
      </c>
      <c r="AJ78" s="17"/>
    </row>
    <row r="79" spans="1:41" s="39" customFormat="1" ht="135" hidden="1" customHeight="1">
      <c r="A79" s="23">
        <v>75</v>
      </c>
      <c r="B79" s="23">
        <v>75</v>
      </c>
      <c r="C79" s="1105">
        <v>80631101001</v>
      </c>
      <c r="D79" s="18" t="s">
        <v>7601</v>
      </c>
      <c r="E79" s="25" t="s">
        <v>11856</v>
      </c>
      <c r="F79" s="26" t="s">
        <v>7603</v>
      </c>
      <c r="G79" s="26" t="s">
        <v>7602</v>
      </c>
      <c r="H79" s="26" t="s">
        <v>7604</v>
      </c>
      <c r="I79" s="25">
        <v>75203</v>
      </c>
      <c r="J79" s="25">
        <v>13</v>
      </c>
      <c r="K79" s="52" t="s">
        <v>13275</v>
      </c>
      <c r="L79" s="1234" t="s">
        <v>13276</v>
      </c>
      <c r="M79" s="1234" t="s">
        <v>73</v>
      </c>
      <c r="N79" s="26"/>
      <c r="O79" s="25" t="s">
        <v>12671</v>
      </c>
      <c r="P79" s="25" t="s">
        <v>7605</v>
      </c>
      <c r="Q79" s="25" t="s">
        <v>13031</v>
      </c>
      <c r="R79" s="25" t="s">
        <v>13030</v>
      </c>
      <c r="S79" s="52" t="s">
        <v>13272</v>
      </c>
      <c r="T79" s="25" t="s">
        <v>12558</v>
      </c>
      <c r="U79" s="25" t="s">
        <v>12760</v>
      </c>
      <c r="V79" s="28" t="s">
        <v>7606</v>
      </c>
      <c r="W79" s="28" t="s">
        <v>180</v>
      </c>
      <c r="X79" s="28" t="s">
        <v>824</v>
      </c>
      <c r="Y79" s="28" t="s">
        <v>7607</v>
      </c>
      <c r="Z79" s="736" t="s">
        <v>7608</v>
      </c>
      <c r="AA79" s="25" t="s">
        <v>7609</v>
      </c>
      <c r="AB79" s="1115" t="s">
        <v>7610</v>
      </c>
      <c r="AC79" s="1115" t="s">
        <v>68</v>
      </c>
      <c r="AD79" s="1115" t="s">
        <v>68</v>
      </c>
      <c r="AE79" s="1115" t="s">
        <v>69</v>
      </c>
      <c r="AF79" s="1115" t="s">
        <v>70</v>
      </c>
      <c r="AG79" s="1115" t="s">
        <v>68</v>
      </c>
      <c r="AH79" s="1116">
        <v>44057</v>
      </c>
      <c r="AI79" s="1117"/>
      <c r="AJ79" s="17"/>
    </row>
    <row r="80" spans="1:41" s="48" customFormat="1" ht="101.25" hidden="1" customHeight="1">
      <c r="A80" s="23">
        <v>76</v>
      </c>
      <c r="B80" s="21">
        <v>76</v>
      </c>
      <c r="C80" s="1105">
        <v>80626416101</v>
      </c>
      <c r="D80" s="41" t="s">
        <v>630</v>
      </c>
      <c r="E80" s="40" t="s">
        <v>631</v>
      </c>
      <c r="F80" s="42" t="s">
        <v>633</v>
      </c>
      <c r="G80" s="40" t="s">
        <v>632</v>
      </c>
      <c r="H80" s="42" t="s">
        <v>634</v>
      </c>
      <c r="I80" s="40">
        <v>75203</v>
      </c>
      <c r="J80" s="40">
        <v>13</v>
      </c>
      <c r="K80" s="52" t="s">
        <v>13275</v>
      </c>
      <c r="L80" s="1234" t="s">
        <v>13276</v>
      </c>
      <c r="M80" s="1234" t="s">
        <v>73</v>
      </c>
      <c r="N80" s="1100"/>
      <c r="O80" s="40" t="s">
        <v>12671</v>
      </c>
      <c r="P80" s="40" t="s">
        <v>635</v>
      </c>
      <c r="Q80" s="40" t="s">
        <v>13033</v>
      </c>
      <c r="R80" s="25" t="s">
        <v>13032</v>
      </c>
      <c r="S80" s="52" t="s">
        <v>13272</v>
      </c>
      <c r="T80" s="40" t="s">
        <v>12557</v>
      </c>
      <c r="U80" s="47" t="s">
        <v>12761</v>
      </c>
      <c r="V80" s="58" t="s">
        <v>636</v>
      </c>
      <c r="W80" s="58" t="s">
        <v>180</v>
      </c>
      <c r="X80" s="58" t="s">
        <v>54</v>
      </c>
      <c r="Y80" s="1172" t="s">
        <v>13444</v>
      </c>
      <c r="Z80" s="58" t="s">
        <v>360</v>
      </c>
      <c r="AA80" s="1173" t="s">
        <v>54</v>
      </c>
      <c r="AB80" s="1174" t="s">
        <v>13445</v>
      </c>
      <c r="AC80" s="1174" t="s">
        <v>68</v>
      </c>
      <c r="AD80" s="1174" t="s">
        <v>68</v>
      </c>
      <c r="AE80" s="1175" t="s">
        <v>69</v>
      </c>
      <c r="AF80" s="1176" t="s">
        <v>70</v>
      </c>
      <c r="AG80" s="1114" t="s">
        <v>68</v>
      </c>
      <c r="AH80" s="1153">
        <v>44035</v>
      </c>
      <c r="AI80" s="40" t="s">
        <v>68</v>
      </c>
      <c r="AJ80" s="40"/>
    </row>
    <row r="81" spans="1:55" s="48" customFormat="1" ht="114.75" hidden="1" customHeight="1">
      <c r="A81" s="23">
        <v>77</v>
      </c>
      <c r="B81" s="23">
        <v>77</v>
      </c>
      <c r="C81" s="1105">
        <v>80621423101</v>
      </c>
      <c r="D81" s="41" t="s">
        <v>834</v>
      </c>
      <c r="E81" s="40" t="s">
        <v>835</v>
      </c>
      <c r="F81" s="42" t="s">
        <v>837</v>
      </c>
      <c r="G81" s="40" t="s">
        <v>836</v>
      </c>
      <c r="H81" s="42" t="s">
        <v>838</v>
      </c>
      <c r="I81" s="40">
        <v>75203</v>
      </c>
      <c r="J81" s="40">
        <v>13</v>
      </c>
      <c r="K81" s="52" t="s">
        <v>13275</v>
      </c>
      <c r="L81" s="1234" t="s">
        <v>13276</v>
      </c>
      <c r="M81" s="1234" t="s">
        <v>73</v>
      </c>
      <c r="N81" s="1100"/>
      <c r="O81" s="40" t="s">
        <v>12671</v>
      </c>
      <c r="P81" s="40" t="s">
        <v>839</v>
      </c>
      <c r="Q81" s="40" t="s">
        <v>13035</v>
      </c>
      <c r="R81" s="40" t="s">
        <v>13034</v>
      </c>
      <c r="S81" s="52" t="s">
        <v>13272</v>
      </c>
      <c r="T81" s="40" t="s">
        <v>12559</v>
      </c>
      <c r="U81" s="47" t="s">
        <v>12762</v>
      </c>
      <c r="V81" s="44" t="s">
        <v>566</v>
      </c>
      <c r="W81" s="44" t="s">
        <v>180</v>
      </c>
      <c r="X81" s="44" t="s">
        <v>54</v>
      </c>
      <c r="Y81" s="44" t="s">
        <v>840</v>
      </c>
      <c r="Z81" s="44" t="s">
        <v>841</v>
      </c>
      <c r="AA81" s="1151" t="s">
        <v>842</v>
      </c>
      <c r="AB81" s="1151" t="s">
        <v>843</v>
      </c>
      <c r="AC81" s="1151" t="s">
        <v>68</v>
      </c>
      <c r="AD81" s="1151" t="s">
        <v>68</v>
      </c>
      <c r="AE81" s="1114" t="s">
        <v>69</v>
      </c>
      <c r="AF81" s="1152" t="s">
        <v>70</v>
      </c>
      <c r="AG81" s="1114" t="s">
        <v>68</v>
      </c>
      <c r="AH81" s="1153">
        <v>44042</v>
      </c>
      <c r="AI81" s="40" t="s">
        <v>68</v>
      </c>
      <c r="AJ81" s="40"/>
    </row>
    <row r="82" spans="1:55" s="39" customFormat="1" ht="101.25" hidden="1" customHeight="1">
      <c r="A82" s="23">
        <v>78</v>
      </c>
      <c r="B82" s="23">
        <v>78</v>
      </c>
      <c r="C82" s="1105" t="s">
        <v>11885</v>
      </c>
      <c r="D82" s="969" t="s">
        <v>10378</v>
      </c>
      <c r="E82" s="734" t="s">
        <v>11801</v>
      </c>
      <c r="F82" s="969" t="s">
        <v>10380</v>
      </c>
      <c r="G82" s="734" t="s">
        <v>10379</v>
      </c>
      <c r="H82" s="969" t="s">
        <v>10381</v>
      </c>
      <c r="I82" s="734">
        <v>75203</v>
      </c>
      <c r="J82" s="734">
        <v>13</v>
      </c>
      <c r="K82" s="52" t="s">
        <v>13275</v>
      </c>
      <c r="L82" s="1234" t="s">
        <v>13276</v>
      </c>
      <c r="M82" s="1234" t="s">
        <v>73</v>
      </c>
      <c r="N82" s="1249"/>
      <c r="O82" s="734" t="s">
        <v>12671</v>
      </c>
      <c r="P82" s="734" t="s">
        <v>10382</v>
      </c>
      <c r="Q82" s="734" t="s">
        <v>13037</v>
      </c>
      <c r="R82" s="734" t="s">
        <v>13036</v>
      </c>
      <c r="S82" s="52" t="s">
        <v>13272</v>
      </c>
      <c r="T82" s="734" t="s">
        <v>12561</v>
      </c>
      <c r="U82" s="970" t="s">
        <v>12763</v>
      </c>
      <c r="V82" s="790" t="s">
        <v>13446</v>
      </c>
      <c r="W82" s="790" t="s">
        <v>13447</v>
      </c>
      <c r="X82" s="790" t="s">
        <v>13448</v>
      </c>
      <c r="Y82" s="753" t="s">
        <v>10383</v>
      </c>
      <c r="Z82" s="790" t="s">
        <v>68</v>
      </c>
      <c r="AA82" s="1177" t="s">
        <v>68</v>
      </c>
      <c r="AB82" s="1177" t="s">
        <v>13449</v>
      </c>
      <c r="AC82" s="1177" t="s">
        <v>68</v>
      </c>
      <c r="AD82" s="1177" t="s">
        <v>68</v>
      </c>
      <c r="AE82" s="1178" t="s">
        <v>69</v>
      </c>
      <c r="AF82" s="1179" t="s">
        <v>738</v>
      </c>
      <c r="AG82" s="1180" t="s">
        <v>68</v>
      </c>
      <c r="AH82" s="1244">
        <v>44067</v>
      </c>
      <c r="AI82" s="1181" t="s">
        <v>68</v>
      </c>
      <c r="AJ82" s="1182"/>
    </row>
    <row r="83" spans="1:55" s="1126" customFormat="1" ht="112.5" hidden="1" customHeight="1">
      <c r="A83" s="23">
        <v>79</v>
      </c>
      <c r="B83" s="23">
        <v>79</v>
      </c>
      <c r="C83" s="1105" t="s">
        <v>11888</v>
      </c>
      <c r="D83" s="959" t="s">
        <v>637</v>
      </c>
      <c r="E83" s="52" t="s">
        <v>11802</v>
      </c>
      <c r="F83" s="959" t="s">
        <v>640</v>
      </c>
      <c r="G83" s="959" t="s">
        <v>639</v>
      </c>
      <c r="H83" s="959" t="s">
        <v>641</v>
      </c>
      <c r="I83" s="52">
        <v>75203</v>
      </c>
      <c r="J83" s="52">
        <v>13</v>
      </c>
      <c r="K83" s="52" t="s">
        <v>13275</v>
      </c>
      <c r="L83" s="1234" t="s">
        <v>13276</v>
      </c>
      <c r="M83" s="1234" t="s">
        <v>73</v>
      </c>
      <c r="N83" s="959"/>
      <c r="O83" s="52" t="s">
        <v>12671</v>
      </c>
      <c r="P83" s="52" t="s">
        <v>642</v>
      </c>
      <c r="Q83" s="52" t="s">
        <v>13038</v>
      </c>
      <c r="R83" s="52" t="s">
        <v>13515</v>
      </c>
      <c r="S83" s="52" t="s">
        <v>13272</v>
      </c>
      <c r="T83" s="52" t="s">
        <v>12563</v>
      </c>
      <c r="U83" s="52" t="s">
        <v>12764</v>
      </c>
      <c r="V83" s="756" t="s">
        <v>643</v>
      </c>
      <c r="W83" s="756" t="s">
        <v>106</v>
      </c>
      <c r="X83" s="756" t="s">
        <v>54</v>
      </c>
      <c r="Y83" s="756" t="s">
        <v>644</v>
      </c>
      <c r="Z83" s="1106" t="s">
        <v>68</v>
      </c>
      <c r="AA83" s="1107" t="s">
        <v>645</v>
      </c>
      <c r="AB83" s="1108" t="s">
        <v>13450</v>
      </c>
      <c r="AC83" s="1108" t="s">
        <v>68</v>
      </c>
      <c r="AD83" s="1108" t="s">
        <v>68</v>
      </c>
      <c r="AE83" s="1109" t="s">
        <v>69</v>
      </c>
      <c r="AF83" s="1110" t="s">
        <v>289</v>
      </c>
      <c r="AG83" s="1109" t="s">
        <v>68</v>
      </c>
      <c r="AH83" s="1148">
        <v>44035</v>
      </c>
      <c r="AI83" s="1183" t="s">
        <v>68</v>
      </c>
      <c r="AJ83" s="1125"/>
    </row>
    <row r="84" spans="1:55" s="1113" customFormat="1" ht="102" hidden="1" customHeight="1">
      <c r="A84" s="23">
        <v>80</v>
      </c>
      <c r="B84" s="23">
        <v>80</v>
      </c>
      <c r="C84" s="1105" t="s">
        <v>11891</v>
      </c>
      <c r="D84" s="26" t="s">
        <v>669</v>
      </c>
      <c r="E84" s="25" t="s">
        <v>11803</v>
      </c>
      <c r="F84" s="26" t="s">
        <v>672</v>
      </c>
      <c r="G84" s="25" t="s">
        <v>671</v>
      </c>
      <c r="H84" s="26" t="s">
        <v>673</v>
      </c>
      <c r="I84" s="25">
        <v>75203</v>
      </c>
      <c r="J84" s="25">
        <v>13</v>
      </c>
      <c r="K84" s="52" t="s">
        <v>13275</v>
      </c>
      <c r="L84" s="1234" t="s">
        <v>13276</v>
      </c>
      <c r="M84" s="1234" t="s">
        <v>73</v>
      </c>
      <c r="N84" s="959"/>
      <c r="O84" s="25" t="s">
        <v>12671</v>
      </c>
      <c r="P84" s="52" t="s">
        <v>674</v>
      </c>
      <c r="Q84" s="52" t="s">
        <v>13040</v>
      </c>
      <c r="R84" s="25" t="s">
        <v>13039</v>
      </c>
      <c r="S84" s="52" t="s">
        <v>13272</v>
      </c>
      <c r="T84" s="25" t="s">
        <v>12562</v>
      </c>
      <c r="U84" s="52" t="s">
        <v>12765</v>
      </c>
      <c r="V84" s="756" t="s">
        <v>675</v>
      </c>
      <c r="W84" s="756" t="s">
        <v>180</v>
      </c>
      <c r="X84" s="756" t="s">
        <v>676</v>
      </c>
      <c r="Y84" s="756" t="s">
        <v>677</v>
      </c>
      <c r="Z84" s="1106" t="s">
        <v>68</v>
      </c>
      <c r="AA84" s="1108" t="s">
        <v>68</v>
      </c>
      <c r="AB84" s="1107" t="s">
        <v>678</v>
      </c>
      <c r="AC84" s="1108" t="s">
        <v>68</v>
      </c>
      <c r="AD84" s="1108" t="s">
        <v>68</v>
      </c>
      <c r="AE84" s="1109" t="s">
        <v>69</v>
      </c>
      <c r="AF84" s="1110" t="s">
        <v>289</v>
      </c>
      <c r="AG84" s="1111" t="s">
        <v>68</v>
      </c>
      <c r="AH84" s="1148">
        <v>44040</v>
      </c>
      <c r="AI84" s="1117" t="s">
        <v>68</v>
      </c>
      <c r="AJ84" s="17"/>
    </row>
    <row r="85" spans="1:55" s="39" customFormat="1" ht="102" hidden="1" customHeight="1">
      <c r="A85" s="23">
        <v>81</v>
      </c>
      <c r="B85" s="23">
        <v>81</v>
      </c>
      <c r="C85" s="1105" t="s">
        <v>11894</v>
      </c>
      <c r="D85" s="18" t="s">
        <v>7407</v>
      </c>
      <c r="E85" s="25" t="s">
        <v>11857</v>
      </c>
      <c r="F85" s="26" t="s">
        <v>7409</v>
      </c>
      <c r="G85" s="26" t="s">
        <v>7408</v>
      </c>
      <c r="H85" s="26" t="s">
        <v>7410</v>
      </c>
      <c r="I85" s="25">
        <v>75203</v>
      </c>
      <c r="J85" s="25">
        <v>13</v>
      </c>
      <c r="K85" s="52" t="s">
        <v>13275</v>
      </c>
      <c r="L85" s="1234" t="s">
        <v>13276</v>
      </c>
      <c r="M85" s="1234" t="s">
        <v>73</v>
      </c>
      <c r="N85" s="26"/>
      <c r="O85" s="25" t="s">
        <v>12671</v>
      </c>
      <c r="P85" s="25" t="s">
        <v>7411</v>
      </c>
      <c r="Q85" s="25" t="s">
        <v>13042</v>
      </c>
      <c r="R85" s="25" t="s">
        <v>13041</v>
      </c>
      <c r="S85" s="52" t="s">
        <v>13272</v>
      </c>
      <c r="T85" s="25" t="s">
        <v>12564</v>
      </c>
      <c r="U85" s="25" t="s">
        <v>12766</v>
      </c>
      <c r="V85" s="28" t="s">
        <v>7412</v>
      </c>
      <c r="W85" s="28" t="s">
        <v>106</v>
      </c>
      <c r="X85" s="28" t="s">
        <v>824</v>
      </c>
      <c r="Y85" s="28" t="s">
        <v>7413</v>
      </c>
      <c r="Z85" s="736" t="s">
        <v>7414</v>
      </c>
      <c r="AA85" s="25" t="s">
        <v>7415</v>
      </c>
      <c r="AB85" s="1115" t="s">
        <v>7416</v>
      </c>
      <c r="AC85" s="1115" t="s">
        <v>68</v>
      </c>
      <c r="AD85" s="1115" t="s">
        <v>68</v>
      </c>
      <c r="AE85" s="1115" t="s">
        <v>69</v>
      </c>
      <c r="AF85" s="1115" t="s">
        <v>70</v>
      </c>
      <c r="AG85" s="1115" t="s">
        <v>68</v>
      </c>
      <c r="AH85" s="1116">
        <v>44056</v>
      </c>
      <c r="AI85" s="1117"/>
      <c r="AJ85" s="17"/>
    </row>
    <row r="86" spans="1:55" s="1113" customFormat="1" ht="89.25" hidden="1" customHeight="1">
      <c r="A86" s="23">
        <v>82</v>
      </c>
      <c r="B86" s="23">
        <v>82</v>
      </c>
      <c r="C86" s="1105" t="s">
        <v>11565</v>
      </c>
      <c r="D86" s="26" t="s">
        <v>495</v>
      </c>
      <c r="E86" s="25" t="s">
        <v>11804</v>
      </c>
      <c r="F86" s="26" t="s">
        <v>497</v>
      </c>
      <c r="G86" s="26" t="s">
        <v>242</v>
      </c>
      <c r="H86" s="959" t="s">
        <v>498</v>
      </c>
      <c r="I86" s="25">
        <v>75201</v>
      </c>
      <c r="J86" s="25">
        <v>13</v>
      </c>
      <c r="K86" s="52" t="s">
        <v>13275</v>
      </c>
      <c r="L86" s="1234" t="s">
        <v>13276</v>
      </c>
      <c r="M86" s="1234" t="s">
        <v>73</v>
      </c>
      <c r="N86" s="26"/>
      <c r="O86" s="25" t="s">
        <v>12679</v>
      </c>
      <c r="P86" s="25" t="s">
        <v>499</v>
      </c>
      <c r="Q86" s="25" t="s">
        <v>13044</v>
      </c>
      <c r="R86" s="25" t="s">
        <v>13043</v>
      </c>
      <c r="S86" s="52" t="s">
        <v>13272</v>
      </c>
      <c r="T86" s="25" t="s">
        <v>12665</v>
      </c>
      <c r="U86" s="25" t="s">
        <v>12767</v>
      </c>
      <c r="V86" s="756" t="s">
        <v>500</v>
      </c>
      <c r="W86" s="1106" t="s">
        <v>68</v>
      </c>
      <c r="X86" s="1106" t="s">
        <v>68</v>
      </c>
      <c r="Y86" s="756" t="s">
        <v>501</v>
      </c>
      <c r="Z86" s="28" t="s">
        <v>68</v>
      </c>
      <c r="AA86" s="1146" t="s">
        <v>68</v>
      </c>
      <c r="AB86" s="1146" t="s">
        <v>68</v>
      </c>
      <c r="AC86" s="1146" t="s">
        <v>68</v>
      </c>
      <c r="AD86" s="1146" t="s">
        <v>68</v>
      </c>
      <c r="AE86" s="1123" t="s">
        <v>68</v>
      </c>
      <c r="AF86" s="1147" t="s">
        <v>79</v>
      </c>
      <c r="AG86" s="1123" t="s">
        <v>68</v>
      </c>
      <c r="AH86" s="1116">
        <v>44029</v>
      </c>
      <c r="AI86" s="1112" t="s">
        <v>68</v>
      </c>
      <c r="AJ86" s="17"/>
    </row>
    <row r="87" spans="1:55" s="39" customFormat="1" ht="96" hidden="1" customHeight="1">
      <c r="A87" s="23">
        <v>83</v>
      </c>
      <c r="B87" s="23">
        <v>83</v>
      </c>
      <c r="C87" s="1105" t="s">
        <v>11565</v>
      </c>
      <c r="D87" s="18" t="s">
        <v>5700</v>
      </c>
      <c r="E87" s="25" t="s">
        <v>11858</v>
      </c>
      <c r="F87" s="26" t="s">
        <v>5701</v>
      </c>
      <c r="G87" s="26" t="s">
        <v>49</v>
      </c>
      <c r="H87" s="26" t="s">
        <v>5702</v>
      </c>
      <c r="I87" s="25">
        <v>75203</v>
      </c>
      <c r="J87" s="25">
        <v>13</v>
      </c>
      <c r="K87" s="52" t="s">
        <v>13275</v>
      </c>
      <c r="L87" s="1234" t="s">
        <v>13276</v>
      </c>
      <c r="M87" s="1234" t="s">
        <v>73</v>
      </c>
      <c r="N87" s="964"/>
      <c r="O87" s="26" t="s">
        <v>12675</v>
      </c>
      <c r="P87" s="25" t="s">
        <v>5703</v>
      </c>
      <c r="Q87" s="25" t="s">
        <v>13046</v>
      </c>
      <c r="R87" s="25" t="s">
        <v>13045</v>
      </c>
      <c r="S87" s="52" t="s">
        <v>13272</v>
      </c>
      <c r="T87" s="25" t="s">
        <v>12661</v>
      </c>
      <c r="U87" s="968" t="s">
        <v>12768</v>
      </c>
      <c r="V87" s="1042" t="s">
        <v>5704</v>
      </c>
      <c r="W87" s="1042" t="s">
        <v>54</v>
      </c>
      <c r="X87" s="781" t="s">
        <v>68</v>
      </c>
      <c r="Y87" s="1042" t="s">
        <v>12497</v>
      </c>
      <c r="Z87" s="1042" t="s">
        <v>5705</v>
      </c>
      <c r="AA87" s="1119" t="s">
        <v>68</v>
      </c>
      <c r="AB87" s="1162" t="s">
        <v>68</v>
      </c>
      <c r="AC87" s="1162" t="s">
        <v>68</v>
      </c>
      <c r="AD87" s="1162" t="s">
        <v>68</v>
      </c>
      <c r="AE87" s="1120" t="s">
        <v>68</v>
      </c>
      <c r="AF87" s="1184" t="s">
        <v>12498</v>
      </c>
      <c r="AG87" s="1115" t="s">
        <v>68</v>
      </c>
      <c r="AH87" s="1116">
        <v>44048</v>
      </c>
      <c r="AI87" s="1117" t="s">
        <v>68</v>
      </c>
      <c r="AJ87" s="17"/>
    </row>
    <row r="88" spans="1:55" s="1113" customFormat="1" ht="89.25" hidden="1" customHeight="1">
      <c r="A88" s="23">
        <v>84</v>
      </c>
      <c r="B88" s="23">
        <v>84</v>
      </c>
      <c r="C88" s="1105" t="s">
        <v>11565</v>
      </c>
      <c r="D88" s="26" t="s">
        <v>655</v>
      </c>
      <c r="E88" s="25" t="s">
        <v>11805</v>
      </c>
      <c r="F88" s="26" t="s">
        <v>656</v>
      </c>
      <c r="G88" s="26" t="s">
        <v>33</v>
      </c>
      <c r="H88" s="959" t="s">
        <v>657</v>
      </c>
      <c r="I88" s="25">
        <v>75201</v>
      </c>
      <c r="J88" s="25">
        <v>13</v>
      </c>
      <c r="K88" s="52" t="s">
        <v>13275</v>
      </c>
      <c r="L88" s="1234" t="s">
        <v>13276</v>
      </c>
      <c r="M88" s="1234" t="s">
        <v>73</v>
      </c>
      <c r="N88" s="959"/>
      <c r="O88" s="25" t="s">
        <v>12676</v>
      </c>
      <c r="P88" s="25" t="s">
        <v>658</v>
      </c>
      <c r="Q88" s="25" t="s">
        <v>13048</v>
      </c>
      <c r="R88" s="52" t="s">
        <v>13047</v>
      </c>
      <c r="S88" s="52" t="s">
        <v>13272</v>
      </c>
      <c r="T88" s="25" t="s">
        <v>12658</v>
      </c>
      <c r="U88" s="52" t="s">
        <v>12769</v>
      </c>
      <c r="V88" s="1106" t="s">
        <v>13451</v>
      </c>
      <c r="W88" s="1106" t="s">
        <v>68</v>
      </c>
      <c r="X88" s="1106" t="s">
        <v>68</v>
      </c>
      <c r="Y88" s="1106" t="s">
        <v>13452</v>
      </c>
      <c r="Z88" s="756" t="s">
        <v>659</v>
      </c>
      <c r="AA88" s="1108" t="s">
        <v>13453</v>
      </c>
      <c r="AB88" s="1107" t="s">
        <v>660</v>
      </c>
      <c r="AC88" s="1108" t="s">
        <v>68</v>
      </c>
      <c r="AD88" s="1107" t="s">
        <v>659</v>
      </c>
      <c r="AE88" s="1111" t="s">
        <v>68</v>
      </c>
      <c r="AF88" s="1110" t="s">
        <v>79</v>
      </c>
      <c r="AG88" s="1185"/>
      <c r="AH88" s="1148">
        <v>44036</v>
      </c>
      <c r="AI88" s="1117"/>
      <c r="AJ88" s="17"/>
    </row>
    <row r="89" spans="1:55" s="39" customFormat="1" ht="89.25" hidden="1" customHeight="1">
      <c r="A89" s="23">
        <v>85</v>
      </c>
      <c r="B89" s="21">
        <v>85</v>
      </c>
      <c r="C89" s="1105" t="s">
        <v>11565</v>
      </c>
      <c r="D89" s="18" t="s">
        <v>8676</v>
      </c>
      <c r="E89" s="25" t="s">
        <v>11859</v>
      </c>
      <c r="F89" s="26" t="s">
        <v>8677</v>
      </c>
      <c r="G89" s="26" t="s">
        <v>82</v>
      </c>
      <c r="H89" s="26" t="s">
        <v>8678</v>
      </c>
      <c r="I89" s="25">
        <v>75201</v>
      </c>
      <c r="J89" s="25">
        <v>13</v>
      </c>
      <c r="K89" s="52" t="s">
        <v>13275</v>
      </c>
      <c r="L89" s="1234" t="s">
        <v>13276</v>
      </c>
      <c r="M89" s="1234" t="s">
        <v>73</v>
      </c>
      <c r="N89" s="1250"/>
      <c r="O89" s="1091" t="s">
        <v>12677</v>
      </c>
      <c r="P89" s="25" t="s">
        <v>8679</v>
      </c>
      <c r="Q89" s="25" t="s">
        <v>13050</v>
      </c>
      <c r="R89" s="25" t="s">
        <v>13049</v>
      </c>
      <c r="S89" s="52" t="s">
        <v>13272</v>
      </c>
      <c r="T89" s="25" t="s">
        <v>12654</v>
      </c>
      <c r="U89" s="968" t="s">
        <v>12770</v>
      </c>
      <c r="V89" s="781" t="s">
        <v>13454</v>
      </c>
      <c r="W89" s="1042" t="s">
        <v>143</v>
      </c>
      <c r="X89" s="781" t="s">
        <v>68</v>
      </c>
      <c r="Y89" s="1042" t="s">
        <v>12506</v>
      </c>
      <c r="Z89" s="1042" t="s">
        <v>13455</v>
      </c>
      <c r="AA89" s="1186" t="s">
        <v>12507</v>
      </c>
      <c r="AB89" s="1186" t="s">
        <v>13456</v>
      </c>
      <c r="AC89" s="1119" t="s">
        <v>68</v>
      </c>
      <c r="AD89" s="1186" t="s">
        <v>67</v>
      </c>
      <c r="AE89" s="1187" t="s">
        <v>68</v>
      </c>
      <c r="AF89" s="1115" t="s">
        <v>79</v>
      </c>
      <c r="AG89" s="1115" t="s">
        <v>68</v>
      </c>
      <c r="AH89" s="1116">
        <v>44057</v>
      </c>
      <c r="AI89" s="1117" t="s">
        <v>68</v>
      </c>
      <c r="AJ89" s="17"/>
    </row>
    <row r="90" spans="1:55" s="39" customFormat="1" ht="89.25" hidden="1" customHeight="1">
      <c r="A90" s="23">
        <v>86</v>
      </c>
      <c r="B90" s="23">
        <v>86</v>
      </c>
      <c r="C90" s="1105">
        <v>80701000001</v>
      </c>
      <c r="D90" s="18" t="s">
        <v>5580</v>
      </c>
      <c r="E90" s="25" t="s">
        <v>11860</v>
      </c>
      <c r="F90" s="26" t="s">
        <v>5581</v>
      </c>
      <c r="G90" s="26" t="s">
        <v>73</v>
      </c>
      <c r="H90" s="26" t="s">
        <v>5582</v>
      </c>
      <c r="I90" s="25">
        <v>75203</v>
      </c>
      <c r="J90" s="25">
        <v>13</v>
      </c>
      <c r="K90" s="1237" t="s">
        <v>13319</v>
      </c>
      <c r="L90" s="1234" t="s">
        <v>13320</v>
      </c>
      <c r="M90" s="1234" t="s">
        <v>73</v>
      </c>
      <c r="N90" s="26"/>
      <c r="O90" s="25" t="s">
        <v>12671</v>
      </c>
      <c r="P90" s="25" t="s">
        <v>5583</v>
      </c>
      <c r="Q90" s="25" t="s">
        <v>13052</v>
      </c>
      <c r="R90" s="25" t="s">
        <v>13051</v>
      </c>
      <c r="S90" s="52" t="s">
        <v>13272</v>
      </c>
      <c r="T90" s="25" t="s">
        <v>12657</v>
      </c>
      <c r="U90" s="25" t="s">
        <v>12876</v>
      </c>
      <c r="V90" s="28" t="s">
        <v>5584</v>
      </c>
      <c r="W90" s="28" t="s">
        <v>54</v>
      </c>
      <c r="X90" s="28" t="s">
        <v>68</v>
      </c>
      <c r="Y90" s="28" t="s">
        <v>5585</v>
      </c>
      <c r="Z90" s="736" t="s">
        <v>68</v>
      </c>
      <c r="AA90" s="25" t="s">
        <v>5586</v>
      </c>
      <c r="AB90" s="1115" t="s">
        <v>5587</v>
      </c>
      <c r="AC90" s="1115" t="s">
        <v>68</v>
      </c>
      <c r="AD90" s="1115" t="s">
        <v>5588</v>
      </c>
      <c r="AE90" s="1115" t="s">
        <v>68</v>
      </c>
      <c r="AF90" s="1115" t="s">
        <v>79</v>
      </c>
      <c r="AG90" s="1115" t="s">
        <v>68</v>
      </c>
      <c r="AH90" s="1116">
        <v>44047</v>
      </c>
      <c r="AI90" s="1117" t="s">
        <v>68</v>
      </c>
      <c r="AJ90" s="17"/>
    </row>
    <row r="91" spans="1:55" s="1113" customFormat="1" ht="180" customHeight="1">
      <c r="A91" s="23">
        <v>87</v>
      </c>
      <c r="B91" s="23">
        <v>87</v>
      </c>
      <c r="C91" s="1105">
        <v>80701000001</v>
      </c>
      <c r="D91" s="959" t="s">
        <v>521</v>
      </c>
      <c r="E91" s="52" t="s">
        <v>11806</v>
      </c>
      <c r="F91" s="26" t="s">
        <v>523</v>
      </c>
      <c r="G91" s="26" t="s">
        <v>73</v>
      </c>
      <c r="H91" s="42" t="s">
        <v>524</v>
      </c>
      <c r="I91" s="25">
        <v>75203</v>
      </c>
      <c r="J91" s="25">
        <v>13</v>
      </c>
      <c r="K91" s="52" t="s">
        <v>13275</v>
      </c>
      <c r="L91" s="1234" t="s">
        <v>13276</v>
      </c>
      <c r="M91" s="1234" t="s">
        <v>73</v>
      </c>
      <c r="N91" s="959"/>
      <c r="O91" s="1091" t="s">
        <v>12681</v>
      </c>
      <c r="P91" s="25" t="s">
        <v>525</v>
      </c>
      <c r="Q91" s="25" t="s">
        <v>13054</v>
      </c>
      <c r="R91" s="25" t="s">
        <v>13053</v>
      </c>
      <c r="S91" s="52" t="s">
        <v>13272</v>
      </c>
      <c r="T91" s="52" t="s">
        <v>12663</v>
      </c>
      <c r="U91" s="52" t="s">
        <v>12771</v>
      </c>
      <c r="V91" s="756" t="s">
        <v>526</v>
      </c>
      <c r="W91" s="756" t="s">
        <v>106</v>
      </c>
      <c r="X91" s="1106" t="s">
        <v>68</v>
      </c>
      <c r="Y91" s="756" t="s">
        <v>527</v>
      </c>
      <c r="Z91" s="1106" t="s">
        <v>68</v>
      </c>
      <c r="AA91" s="1107" t="s">
        <v>528</v>
      </c>
      <c r="AB91" s="1108" t="s">
        <v>13457</v>
      </c>
      <c r="AC91" s="1108" t="s">
        <v>68</v>
      </c>
      <c r="AD91" s="1107" t="s">
        <v>529</v>
      </c>
      <c r="AE91" s="1109" t="s">
        <v>530</v>
      </c>
      <c r="AF91" s="1110" t="s">
        <v>91</v>
      </c>
      <c r="AG91" s="1111" t="s">
        <v>68</v>
      </c>
      <c r="AH91" s="1157">
        <v>44033</v>
      </c>
      <c r="AI91" s="1188"/>
      <c r="AJ91" s="52"/>
      <c r="AK91" s="1189"/>
      <c r="AL91" s="52"/>
      <c r="AM91" s="1190"/>
      <c r="AN91" s="1190"/>
      <c r="AO91" s="1190" t="s">
        <v>68</v>
      </c>
      <c r="AP91" s="1190" t="s">
        <v>68</v>
      </c>
      <c r="AQ91" s="52"/>
      <c r="AR91" s="52"/>
      <c r="AS91" s="25" t="s">
        <v>68</v>
      </c>
      <c r="AT91" s="1191"/>
      <c r="AU91" s="1191"/>
      <c r="AV91" s="1192"/>
      <c r="AW91" s="802"/>
      <c r="AX91" s="802"/>
      <c r="AY91" s="1193"/>
      <c r="AZ91" s="1139"/>
      <c r="BA91" s="1194"/>
      <c r="BB91" s="1139" t="s">
        <v>68</v>
      </c>
      <c r="BC91" s="1139"/>
    </row>
    <row r="92" spans="1:55" s="48" customFormat="1" ht="213.75" hidden="1" customHeight="1">
      <c r="A92" s="23">
        <v>88</v>
      </c>
      <c r="B92" s="23">
        <v>88</v>
      </c>
      <c r="C92" s="1105">
        <v>80701000001</v>
      </c>
      <c r="D92" s="41" t="s">
        <v>333</v>
      </c>
      <c r="E92" s="40" t="s">
        <v>334</v>
      </c>
      <c r="F92" s="42" t="s">
        <v>335</v>
      </c>
      <c r="G92" s="42" t="s">
        <v>82</v>
      </c>
      <c r="H92" s="56" t="s">
        <v>336</v>
      </c>
      <c r="I92" s="40">
        <v>75203</v>
      </c>
      <c r="J92" s="40">
        <v>13</v>
      </c>
      <c r="K92" s="52" t="s">
        <v>13275</v>
      </c>
      <c r="L92" s="1234" t="s">
        <v>13276</v>
      </c>
      <c r="M92" s="1234" t="s">
        <v>73</v>
      </c>
      <c r="N92" s="1099"/>
      <c r="O92" s="40" t="s">
        <v>12671</v>
      </c>
      <c r="P92" s="40" t="s">
        <v>337</v>
      </c>
      <c r="Q92" s="40" t="s">
        <v>13056</v>
      </c>
      <c r="R92" s="40" t="s">
        <v>13055</v>
      </c>
      <c r="S92" s="52" t="s">
        <v>13272</v>
      </c>
      <c r="T92" s="40" t="s">
        <v>12664</v>
      </c>
      <c r="U92" s="1065" t="s">
        <v>12772</v>
      </c>
      <c r="V92" s="44" t="s">
        <v>338</v>
      </c>
      <c r="W92" s="44" t="s">
        <v>180</v>
      </c>
      <c r="X92" s="44" t="s">
        <v>339</v>
      </c>
      <c r="Y92" s="44" t="s">
        <v>340</v>
      </c>
      <c r="Z92" s="44" t="s">
        <v>13458</v>
      </c>
      <c r="AA92" s="1151" t="s">
        <v>341</v>
      </c>
      <c r="AB92" s="1151" t="s">
        <v>13459</v>
      </c>
      <c r="AC92" s="1151" t="s">
        <v>68</v>
      </c>
      <c r="AD92" s="1151" t="s">
        <v>342</v>
      </c>
      <c r="AE92" s="1114" t="s">
        <v>343</v>
      </c>
      <c r="AF92" s="1152" t="s">
        <v>70</v>
      </c>
      <c r="AG92" s="1114" t="s">
        <v>68</v>
      </c>
      <c r="AH92" s="1153">
        <v>44022</v>
      </c>
      <c r="AI92" s="40" t="s">
        <v>68</v>
      </c>
      <c r="AJ92" s="40"/>
    </row>
    <row r="93" spans="1:55" s="39" customFormat="1" ht="89.25" hidden="1" customHeight="1">
      <c r="A93" s="23">
        <v>89</v>
      </c>
      <c r="B93" s="23">
        <v>89</v>
      </c>
      <c r="C93" s="1105">
        <v>80701000001</v>
      </c>
      <c r="D93" s="18" t="s">
        <v>8431</v>
      </c>
      <c r="E93" s="25" t="s">
        <v>11164</v>
      </c>
      <c r="F93" s="26" t="s">
        <v>8432</v>
      </c>
      <c r="G93" s="26" t="s">
        <v>242</v>
      </c>
      <c r="H93" s="26" t="s">
        <v>8433</v>
      </c>
      <c r="I93" s="25">
        <v>75203</v>
      </c>
      <c r="J93" s="25">
        <v>13</v>
      </c>
      <c r="K93" s="52" t="s">
        <v>13275</v>
      </c>
      <c r="L93" s="1234" t="s">
        <v>13276</v>
      </c>
      <c r="M93" s="1234" t="s">
        <v>73</v>
      </c>
      <c r="N93" s="26"/>
      <c r="O93" s="25" t="s">
        <v>12672</v>
      </c>
      <c r="P93" s="25" t="s">
        <v>8434</v>
      </c>
      <c r="Q93" s="25" t="s">
        <v>13058</v>
      </c>
      <c r="R93" s="25" t="s">
        <v>13057</v>
      </c>
      <c r="S93" s="52" t="s">
        <v>13272</v>
      </c>
      <c r="T93" s="25" t="s">
        <v>12668</v>
      </c>
      <c r="U93" s="25" t="s">
        <v>12773</v>
      </c>
      <c r="V93" s="756" t="s">
        <v>8435</v>
      </c>
      <c r="W93" s="756" t="s">
        <v>8436</v>
      </c>
      <c r="X93" s="1106" t="s">
        <v>68</v>
      </c>
      <c r="Y93" s="1106" t="s">
        <v>13460</v>
      </c>
      <c r="Z93" s="1195" t="s">
        <v>68</v>
      </c>
      <c r="AA93" s="52" t="s">
        <v>12437</v>
      </c>
      <c r="AB93" s="1190" t="s">
        <v>13461</v>
      </c>
      <c r="AC93" s="1145" t="s">
        <v>68</v>
      </c>
      <c r="AD93" s="1144" t="s">
        <v>164</v>
      </c>
      <c r="AE93" s="1115" t="s">
        <v>68</v>
      </c>
      <c r="AF93" s="1115" t="s">
        <v>79</v>
      </c>
      <c r="AG93" s="1115" t="s">
        <v>68</v>
      </c>
      <c r="AH93" s="1116">
        <v>44057</v>
      </c>
      <c r="AI93" s="1117" t="s">
        <v>68</v>
      </c>
      <c r="AJ93" s="17"/>
    </row>
    <row r="94" spans="1:55" s="1113" customFormat="1" ht="236.25" hidden="1" customHeight="1">
      <c r="A94" s="23">
        <v>90</v>
      </c>
      <c r="B94" s="23">
        <v>90</v>
      </c>
      <c r="C94" s="1105">
        <v>80701000001</v>
      </c>
      <c r="D94" s="26" t="s">
        <v>541</v>
      </c>
      <c r="E94" s="25" t="s">
        <v>11807</v>
      </c>
      <c r="F94" s="26" t="s">
        <v>543</v>
      </c>
      <c r="G94" s="26" t="s">
        <v>73</v>
      </c>
      <c r="H94" s="26" t="s">
        <v>544</v>
      </c>
      <c r="I94" s="25">
        <v>75203</v>
      </c>
      <c r="J94" s="25">
        <v>13</v>
      </c>
      <c r="K94" s="52" t="s">
        <v>13275</v>
      </c>
      <c r="L94" s="1234" t="s">
        <v>13276</v>
      </c>
      <c r="M94" s="1234" t="s">
        <v>73</v>
      </c>
      <c r="N94" s="959"/>
      <c r="O94" s="25" t="s">
        <v>12671</v>
      </c>
      <c r="P94" s="25" t="s">
        <v>545</v>
      </c>
      <c r="Q94" s="25" t="s">
        <v>13060</v>
      </c>
      <c r="R94" s="25" t="s">
        <v>13059</v>
      </c>
      <c r="S94" s="52" t="s">
        <v>13272</v>
      </c>
      <c r="T94" s="25" t="s">
        <v>12656</v>
      </c>
      <c r="U94" s="52" t="s">
        <v>12774</v>
      </c>
      <c r="V94" s="756" t="s">
        <v>546</v>
      </c>
      <c r="W94" s="756" t="s">
        <v>86</v>
      </c>
      <c r="X94" s="756" t="s">
        <v>547</v>
      </c>
      <c r="Y94" s="1106" t="s">
        <v>13462</v>
      </c>
      <c r="Z94" s="1106" t="s">
        <v>13463</v>
      </c>
      <c r="AA94" s="1107" t="s">
        <v>548</v>
      </c>
      <c r="AB94" s="1107" t="s">
        <v>13464</v>
      </c>
      <c r="AC94" s="1108" t="s">
        <v>68</v>
      </c>
      <c r="AD94" s="1107" t="s">
        <v>549</v>
      </c>
      <c r="AE94" s="1111" t="s">
        <v>13465</v>
      </c>
      <c r="AF94" s="1110" t="s">
        <v>79</v>
      </c>
      <c r="AG94" s="1111" t="s">
        <v>68</v>
      </c>
      <c r="AH94" s="1148">
        <v>44033</v>
      </c>
      <c r="AI94" s="1117" t="s">
        <v>68</v>
      </c>
      <c r="AJ94" s="17"/>
    </row>
    <row r="95" spans="1:55" s="39" customFormat="1" ht="123.75" hidden="1" customHeight="1">
      <c r="A95" s="23">
        <v>91</v>
      </c>
      <c r="B95" s="23">
        <v>91</v>
      </c>
      <c r="C95" s="1105">
        <v>80701000001</v>
      </c>
      <c r="D95" s="18" t="s">
        <v>7417</v>
      </c>
      <c r="E95" s="25" t="s">
        <v>11861</v>
      </c>
      <c r="F95" s="26" t="s">
        <v>7418</v>
      </c>
      <c r="G95" s="26" t="s">
        <v>73</v>
      </c>
      <c r="H95" s="26" t="s">
        <v>7419</v>
      </c>
      <c r="I95" s="25">
        <v>75203</v>
      </c>
      <c r="J95" s="25">
        <v>13</v>
      </c>
      <c r="K95" s="52" t="s">
        <v>13275</v>
      </c>
      <c r="L95" s="1234" t="s">
        <v>13276</v>
      </c>
      <c r="M95" s="1234" t="s">
        <v>73</v>
      </c>
      <c r="N95" s="26"/>
      <c r="O95" s="25" t="s">
        <v>12683</v>
      </c>
      <c r="P95" s="25" t="s">
        <v>7420</v>
      </c>
      <c r="Q95" s="25" t="s">
        <v>13062</v>
      </c>
      <c r="R95" s="25" t="s">
        <v>13061</v>
      </c>
      <c r="S95" s="52" t="s">
        <v>13272</v>
      </c>
      <c r="T95" s="25" t="s">
        <v>12655</v>
      </c>
      <c r="U95" s="25" t="s">
        <v>12775</v>
      </c>
      <c r="V95" s="28" t="s">
        <v>7421</v>
      </c>
      <c r="W95" s="28" t="s">
        <v>143</v>
      </c>
      <c r="X95" s="28" t="s">
        <v>68</v>
      </c>
      <c r="Y95" s="28" t="s">
        <v>7422</v>
      </c>
      <c r="Z95" s="736" t="s">
        <v>7423</v>
      </c>
      <c r="AA95" s="25" t="s">
        <v>7424</v>
      </c>
      <c r="AB95" s="1115" t="s">
        <v>7425</v>
      </c>
      <c r="AC95" s="1115" t="s">
        <v>68</v>
      </c>
      <c r="AD95" s="1115" t="s">
        <v>7426</v>
      </c>
      <c r="AE95" s="1115" t="s">
        <v>68</v>
      </c>
      <c r="AF95" s="1115" t="s">
        <v>79</v>
      </c>
      <c r="AG95" s="1115" t="s">
        <v>68</v>
      </c>
      <c r="AH95" s="1116">
        <v>44056</v>
      </c>
      <c r="AI95" s="1117"/>
      <c r="AJ95" s="17"/>
    </row>
    <row r="96" spans="1:55" s="39" customFormat="1" ht="101.25" hidden="1" customHeight="1">
      <c r="A96" s="23">
        <v>92</v>
      </c>
      <c r="B96" s="23">
        <v>92</v>
      </c>
      <c r="C96" s="1105">
        <v>80701000001</v>
      </c>
      <c r="D96" s="18" t="s">
        <v>8136</v>
      </c>
      <c r="E96" s="25" t="s">
        <v>11163</v>
      </c>
      <c r="F96" s="26" t="s">
        <v>8137</v>
      </c>
      <c r="G96" s="26" t="s">
        <v>73</v>
      </c>
      <c r="H96" s="26" t="s">
        <v>8138</v>
      </c>
      <c r="I96" s="25">
        <v>75203</v>
      </c>
      <c r="J96" s="25">
        <v>13</v>
      </c>
      <c r="K96" s="52" t="s">
        <v>13275</v>
      </c>
      <c r="L96" s="1234" t="s">
        <v>13276</v>
      </c>
      <c r="M96" s="1234" t="s">
        <v>73</v>
      </c>
      <c r="N96" s="26"/>
      <c r="O96" s="25" t="s">
        <v>12684</v>
      </c>
      <c r="P96" s="25" t="s">
        <v>8139</v>
      </c>
      <c r="Q96" s="25" t="s">
        <v>13062</v>
      </c>
      <c r="R96" s="25" t="s">
        <v>13063</v>
      </c>
      <c r="S96" s="52" t="s">
        <v>13272</v>
      </c>
      <c r="T96" s="25" t="s">
        <v>12662</v>
      </c>
      <c r="U96" s="25" t="s">
        <v>12776</v>
      </c>
      <c r="V96" s="28" t="s">
        <v>8140</v>
      </c>
      <c r="W96" s="28" t="s">
        <v>6075</v>
      </c>
      <c r="X96" s="28" t="s">
        <v>803</v>
      </c>
      <c r="Y96" s="28" t="s">
        <v>8141</v>
      </c>
      <c r="Z96" s="736" t="s">
        <v>8142</v>
      </c>
      <c r="AA96" s="25" t="s">
        <v>8143</v>
      </c>
      <c r="AB96" s="1115" t="s">
        <v>8144</v>
      </c>
      <c r="AC96" s="1115" t="s">
        <v>68</v>
      </c>
      <c r="AD96" s="1115" t="s">
        <v>519</v>
      </c>
      <c r="AE96" s="1115" t="s">
        <v>68</v>
      </c>
      <c r="AF96" s="1115" t="s">
        <v>91</v>
      </c>
      <c r="AG96" s="1115" t="s">
        <v>68</v>
      </c>
      <c r="AH96" s="1116">
        <v>44057</v>
      </c>
      <c r="AI96" s="1117" t="s">
        <v>68</v>
      </c>
      <c r="AJ96" s="17"/>
    </row>
    <row r="97" spans="1:38" s="39" customFormat="1" ht="228" hidden="1" customHeight="1">
      <c r="A97" s="23">
        <v>93</v>
      </c>
      <c r="B97" s="23">
        <v>93</v>
      </c>
      <c r="C97" s="1105" t="s">
        <v>11565</v>
      </c>
      <c r="D97" s="18" t="s">
        <v>9573</v>
      </c>
      <c r="E97" s="25" t="s">
        <v>11169</v>
      </c>
      <c r="F97" s="26" t="s">
        <v>9574</v>
      </c>
      <c r="G97" s="26" t="s">
        <v>73</v>
      </c>
      <c r="H97" s="26" t="s">
        <v>9575</v>
      </c>
      <c r="I97" s="25">
        <v>72</v>
      </c>
      <c r="J97" s="25">
        <v>13</v>
      </c>
      <c r="K97" s="52" t="s">
        <v>13275</v>
      </c>
      <c r="L97" s="1234" t="s">
        <v>13276</v>
      </c>
      <c r="M97" s="1234" t="s">
        <v>73</v>
      </c>
      <c r="N97" s="26"/>
      <c r="O97" s="25" t="s">
        <v>12671</v>
      </c>
      <c r="P97" s="25" t="s">
        <v>9576</v>
      </c>
      <c r="Q97" s="25" t="s">
        <v>13065</v>
      </c>
      <c r="R97" s="25" t="s">
        <v>13064</v>
      </c>
      <c r="S97" s="52" t="s">
        <v>13272</v>
      </c>
      <c r="T97" s="25" t="s">
        <v>12653</v>
      </c>
      <c r="U97" s="25" t="s">
        <v>12777</v>
      </c>
      <c r="V97" s="1042" t="s">
        <v>9577</v>
      </c>
      <c r="W97" s="1042" t="s">
        <v>106</v>
      </c>
      <c r="X97" s="781" t="s">
        <v>68</v>
      </c>
      <c r="Y97" s="781" t="s">
        <v>13466</v>
      </c>
      <c r="Z97" s="1042" t="s">
        <v>12427</v>
      </c>
      <c r="AA97" s="1186" t="s">
        <v>12428</v>
      </c>
      <c r="AB97" s="1119" t="s">
        <v>13467</v>
      </c>
      <c r="AC97" s="1119" t="s">
        <v>68</v>
      </c>
      <c r="AD97" s="1186" t="s">
        <v>9578</v>
      </c>
      <c r="AE97" s="1196" t="s">
        <v>9579</v>
      </c>
      <c r="AF97" s="1197" t="s">
        <v>9580</v>
      </c>
      <c r="AG97" s="1115" t="s">
        <v>68</v>
      </c>
      <c r="AH97" s="1116">
        <v>44062</v>
      </c>
      <c r="AI97" s="1117" t="s">
        <v>68</v>
      </c>
      <c r="AJ97" s="17"/>
    </row>
    <row r="98" spans="1:38" s="1126" customFormat="1" ht="101.25" hidden="1" customHeight="1">
      <c r="A98" s="23">
        <v>94</v>
      </c>
      <c r="B98" s="21">
        <v>94</v>
      </c>
      <c r="C98" s="1105">
        <v>80701000001</v>
      </c>
      <c r="D98" s="971" t="s">
        <v>502</v>
      </c>
      <c r="E98" s="972" t="s">
        <v>11808</v>
      </c>
      <c r="F98" s="971" t="s">
        <v>503</v>
      </c>
      <c r="G98" s="971" t="s">
        <v>73</v>
      </c>
      <c r="H98" s="971" t="s">
        <v>504</v>
      </c>
      <c r="I98" s="972">
        <v>75203</v>
      </c>
      <c r="J98" s="972">
        <v>13</v>
      </c>
      <c r="K98" s="52" t="s">
        <v>13275</v>
      </c>
      <c r="L98" s="1234" t="s">
        <v>13276</v>
      </c>
      <c r="M98" s="1234" t="s">
        <v>73</v>
      </c>
      <c r="N98" s="959"/>
      <c r="O98" s="972" t="s">
        <v>12685</v>
      </c>
      <c r="P98" s="972" t="s">
        <v>505</v>
      </c>
      <c r="Q98" s="972" t="s">
        <v>13067</v>
      </c>
      <c r="R98" s="972" t="s">
        <v>13066</v>
      </c>
      <c r="S98" s="52" t="s">
        <v>13272</v>
      </c>
      <c r="T98" s="972" t="s">
        <v>12659</v>
      </c>
      <c r="U98" s="972" t="s">
        <v>12778</v>
      </c>
      <c r="V98" s="1128" t="s">
        <v>506</v>
      </c>
      <c r="W98" s="1128" t="s">
        <v>86</v>
      </c>
      <c r="X98" s="1128" t="s">
        <v>68</v>
      </c>
      <c r="Y98" s="1128" t="s">
        <v>507</v>
      </c>
      <c r="Z98" s="1128" t="s">
        <v>508</v>
      </c>
      <c r="AA98" s="1198" t="s">
        <v>68</v>
      </c>
      <c r="AB98" s="1198" t="s">
        <v>509</v>
      </c>
      <c r="AC98" s="1198" t="s">
        <v>68</v>
      </c>
      <c r="AD98" s="1198" t="s">
        <v>510</v>
      </c>
      <c r="AE98" s="1199" t="s">
        <v>510</v>
      </c>
      <c r="AF98" s="1200" t="s">
        <v>79</v>
      </c>
      <c r="AG98" s="1199" t="s">
        <v>68</v>
      </c>
      <c r="AH98" s="1245">
        <v>44029</v>
      </c>
      <c r="AI98" s="1183"/>
      <c r="AJ98" s="1125"/>
    </row>
    <row r="99" spans="1:38" s="39" customFormat="1" ht="132" hidden="1" customHeight="1">
      <c r="A99" s="23">
        <v>95</v>
      </c>
      <c r="B99" s="23">
        <v>95</v>
      </c>
      <c r="C99" s="1105" t="s">
        <v>11565</v>
      </c>
      <c r="D99" s="18" t="s">
        <v>7564</v>
      </c>
      <c r="E99" s="25" t="s">
        <v>11862</v>
      </c>
      <c r="F99" s="26" t="s">
        <v>7565</v>
      </c>
      <c r="G99" s="26" t="s">
        <v>33</v>
      </c>
      <c r="H99" s="26" t="s">
        <v>7566</v>
      </c>
      <c r="I99" s="25">
        <v>75203</v>
      </c>
      <c r="J99" s="25">
        <v>13</v>
      </c>
      <c r="K99" s="52" t="s">
        <v>13275</v>
      </c>
      <c r="L99" s="1234" t="s">
        <v>13276</v>
      </c>
      <c r="M99" s="1234" t="s">
        <v>73</v>
      </c>
      <c r="N99" s="26"/>
      <c r="O99" s="25" t="s">
        <v>12685</v>
      </c>
      <c r="P99" s="25" t="s">
        <v>7567</v>
      </c>
      <c r="Q99" s="25" t="s">
        <v>13069</v>
      </c>
      <c r="R99" s="25" t="s">
        <v>13068</v>
      </c>
      <c r="S99" s="52" t="s">
        <v>13272</v>
      </c>
      <c r="T99" s="25" t="s">
        <v>12660</v>
      </c>
      <c r="U99" s="25" t="s">
        <v>12779</v>
      </c>
      <c r="V99" s="1042" t="s">
        <v>12510</v>
      </c>
      <c r="W99" s="1042" t="s">
        <v>54</v>
      </c>
      <c r="X99" s="781"/>
      <c r="Y99" s="1042" t="s">
        <v>12511</v>
      </c>
      <c r="Z99" s="1201" t="s">
        <v>12429</v>
      </c>
      <c r="AA99" s="1162"/>
      <c r="AB99" s="1162"/>
      <c r="AC99" s="1162"/>
      <c r="AD99" s="1162"/>
      <c r="AE99" s="1120"/>
      <c r="AF99" s="1115"/>
      <c r="AG99" s="1115"/>
      <c r="AH99" s="1116">
        <v>44056</v>
      </c>
      <c r="AI99" s="1117"/>
      <c r="AJ99" s="17"/>
    </row>
    <row r="100" spans="1:38" s="1113" customFormat="1" ht="89.25" hidden="1" customHeight="1">
      <c r="A100" s="23">
        <v>96</v>
      </c>
      <c r="B100" s="23">
        <v>96</v>
      </c>
      <c r="C100" s="1105">
        <v>80701000001</v>
      </c>
      <c r="D100" s="26" t="s">
        <v>215</v>
      </c>
      <c r="E100" s="28" t="s">
        <v>11809</v>
      </c>
      <c r="F100" s="26" t="s">
        <v>217</v>
      </c>
      <c r="G100" s="26" t="s">
        <v>73</v>
      </c>
      <c r="H100" s="26" t="s">
        <v>218</v>
      </c>
      <c r="I100" s="25">
        <v>75103</v>
      </c>
      <c r="J100" s="25">
        <v>12</v>
      </c>
      <c r="K100" s="1238" t="s">
        <v>13321</v>
      </c>
      <c r="L100" s="1234">
        <v>7707515984</v>
      </c>
      <c r="M100" s="1242">
        <v>770701001</v>
      </c>
      <c r="N100" s="959"/>
      <c r="O100" s="25" t="s">
        <v>12671</v>
      </c>
      <c r="P100" s="25" t="s">
        <v>219</v>
      </c>
      <c r="Q100" s="25" t="s">
        <v>13071</v>
      </c>
      <c r="R100" s="52" t="s">
        <v>13070</v>
      </c>
      <c r="S100" s="52"/>
      <c r="T100" s="28" t="s">
        <v>12669</v>
      </c>
      <c r="U100" s="52" t="s">
        <v>12877</v>
      </c>
      <c r="V100" s="756" t="s">
        <v>220</v>
      </c>
      <c r="W100" s="756" t="s">
        <v>143</v>
      </c>
      <c r="X100" s="1106" t="s">
        <v>68</v>
      </c>
      <c r="Y100" s="756" t="s">
        <v>221</v>
      </c>
      <c r="Z100" s="1106" t="s">
        <v>68</v>
      </c>
      <c r="AA100" s="1108" t="s">
        <v>68</v>
      </c>
      <c r="AB100" s="1107" t="s">
        <v>222</v>
      </c>
      <c r="AC100" s="1108" t="s">
        <v>68</v>
      </c>
      <c r="AD100" s="1108" t="s">
        <v>68</v>
      </c>
      <c r="AE100" s="1111" t="s">
        <v>68</v>
      </c>
      <c r="AF100" s="1110" t="s">
        <v>91</v>
      </c>
      <c r="AG100" s="1123" t="s">
        <v>68</v>
      </c>
      <c r="AH100" s="1116">
        <v>44019</v>
      </c>
      <c r="AI100" s="1112" t="s">
        <v>68</v>
      </c>
      <c r="AJ100" s="17"/>
    </row>
    <row r="101" spans="1:38" s="1260" customFormat="1" ht="89.25" hidden="1" customHeight="1">
      <c r="A101" s="1253">
        <v>97</v>
      </c>
      <c r="B101" s="23">
        <v>97</v>
      </c>
      <c r="C101" s="1254">
        <v>80701000001</v>
      </c>
      <c r="D101" s="1255" t="s">
        <v>780</v>
      </c>
      <c r="E101" s="1190" t="s">
        <v>13517</v>
      </c>
      <c r="F101" s="1255" t="s">
        <v>782</v>
      </c>
      <c r="G101" s="1255" t="s">
        <v>82</v>
      </c>
      <c r="H101" s="1255" t="s">
        <v>783</v>
      </c>
      <c r="I101" s="1190">
        <v>75103</v>
      </c>
      <c r="J101" s="1190">
        <v>12</v>
      </c>
      <c r="K101" s="1251" t="s">
        <v>13322</v>
      </c>
      <c r="L101" s="1256">
        <v>7707778246</v>
      </c>
      <c r="M101" s="1256">
        <v>770701001</v>
      </c>
      <c r="N101" s="1250"/>
      <c r="O101" s="1190" t="s">
        <v>12671</v>
      </c>
      <c r="P101" s="1190" t="s">
        <v>784</v>
      </c>
      <c r="Q101" s="1190" t="s">
        <v>13073</v>
      </c>
      <c r="R101" s="1190" t="s">
        <v>13072</v>
      </c>
      <c r="S101" s="1190"/>
      <c r="T101" s="1190" t="s">
        <v>12666</v>
      </c>
      <c r="U101" s="1215" t="s">
        <v>12878</v>
      </c>
      <c r="V101" s="781" t="s">
        <v>785</v>
      </c>
      <c r="W101" s="781" t="s">
        <v>143</v>
      </c>
      <c r="X101" s="781" t="s">
        <v>68</v>
      </c>
      <c r="Y101" s="781" t="s">
        <v>786</v>
      </c>
      <c r="Z101" s="781"/>
      <c r="AA101" s="1119"/>
      <c r="AB101" s="1119" t="s">
        <v>12465</v>
      </c>
      <c r="AC101" s="1119" t="s">
        <v>68</v>
      </c>
      <c r="AD101" s="1119" t="s">
        <v>12466</v>
      </c>
      <c r="AE101" s="1111" t="s">
        <v>68</v>
      </c>
      <c r="AF101" s="1160" t="s">
        <v>68</v>
      </c>
      <c r="AG101" s="1111" t="s">
        <v>68</v>
      </c>
      <c r="AH101" s="1257">
        <v>44041</v>
      </c>
      <c r="AI101" s="1258" t="s">
        <v>68</v>
      </c>
      <c r="AJ101" s="1259" t="s">
        <v>13518</v>
      </c>
    </row>
    <row r="102" spans="1:38" s="1078" customFormat="1" ht="127.5" hidden="1" customHeight="1">
      <c r="A102" s="23">
        <v>98</v>
      </c>
      <c r="B102" s="23">
        <v>98</v>
      </c>
      <c r="C102" s="1105">
        <v>80701000001</v>
      </c>
      <c r="D102" s="969" t="s">
        <v>12471</v>
      </c>
      <c r="E102" s="1084" t="s">
        <v>12472</v>
      </c>
      <c r="F102" s="1074" t="s">
        <v>12473</v>
      </c>
      <c r="G102" s="1074" t="s">
        <v>242</v>
      </c>
      <c r="H102" s="1074" t="s">
        <v>12474</v>
      </c>
      <c r="I102" s="733">
        <v>75203</v>
      </c>
      <c r="J102" s="733">
        <v>13</v>
      </c>
      <c r="K102" s="52" t="s">
        <v>13275</v>
      </c>
      <c r="L102" s="1234" t="s">
        <v>13276</v>
      </c>
      <c r="M102" s="1234" t="s">
        <v>73</v>
      </c>
      <c r="N102" s="1074"/>
      <c r="O102" s="733" t="s">
        <v>12678</v>
      </c>
      <c r="P102" s="733" t="s">
        <v>12475</v>
      </c>
      <c r="Q102" s="733" t="s">
        <v>13075</v>
      </c>
      <c r="R102" s="733" t="s">
        <v>13074</v>
      </c>
      <c r="S102" s="52" t="s">
        <v>13272</v>
      </c>
      <c r="T102" s="1084" t="s">
        <v>12669</v>
      </c>
      <c r="U102" s="733" t="s">
        <v>12780</v>
      </c>
      <c r="V102" s="754" t="s">
        <v>12476</v>
      </c>
      <c r="W102" s="754" t="s">
        <v>143</v>
      </c>
      <c r="X102" s="754"/>
      <c r="Y102" s="754" t="s">
        <v>12477</v>
      </c>
      <c r="Z102" s="1043" t="s">
        <v>12478</v>
      </c>
      <c r="AA102" s="1075"/>
      <c r="AB102" s="1075" t="s">
        <v>12479</v>
      </c>
      <c r="AC102" s="1075"/>
      <c r="AD102" s="1075" t="s">
        <v>12480</v>
      </c>
      <c r="AE102" s="1076"/>
      <c r="AF102" s="1077" t="s">
        <v>12481</v>
      </c>
      <c r="AG102" s="1076"/>
      <c r="AH102" s="1246">
        <v>44132</v>
      </c>
      <c r="AI102" s="733"/>
      <c r="AJ102" s="733"/>
    </row>
    <row r="103" spans="1:38" s="739" customFormat="1" ht="140.25" hidden="1" customHeight="1">
      <c r="A103" s="23">
        <v>99</v>
      </c>
      <c r="B103" s="23">
        <v>99</v>
      </c>
      <c r="C103" s="1202">
        <v>65701000001</v>
      </c>
      <c r="D103" s="737" t="s">
        <v>10103</v>
      </c>
      <c r="E103" s="1069" t="s">
        <v>11863</v>
      </c>
      <c r="F103" s="732" t="s">
        <v>10105</v>
      </c>
      <c r="G103" s="732">
        <v>665801001</v>
      </c>
      <c r="H103" s="732" t="s">
        <v>10106</v>
      </c>
      <c r="I103" s="28">
        <v>12300</v>
      </c>
      <c r="J103" s="28">
        <v>16</v>
      </c>
      <c r="K103" s="1237" t="s">
        <v>13323</v>
      </c>
      <c r="L103" s="1242">
        <v>9729102215</v>
      </c>
      <c r="M103" s="1242">
        <v>770301001</v>
      </c>
      <c r="N103" s="732"/>
      <c r="O103" s="28" t="s">
        <v>12686</v>
      </c>
      <c r="P103" s="28" t="s">
        <v>13077</v>
      </c>
      <c r="Q103" s="28" t="s">
        <v>13076</v>
      </c>
      <c r="R103" s="28" t="s">
        <v>13078</v>
      </c>
      <c r="S103" s="28"/>
      <c r="T103" s="1069" t="s">
        <v>12667</v>
      </c>
      <c r="U103" s="28" t="s">
        <v>12879</v>
      </c>
      <c r="V103" s="28" t="s">
        <v>10108</v>
      </c>
      <c r="W103" s="28"/>
      <c r="X103" s="28"/>
      <c r="Y103" s="28" t="s">
        <v>10109</v>
      </c>
      <c r="Z103" s="736" t="s">
        <v>10109</v>
      </c>
      <c r="AA103" s="28" t="s">
        <v>10110</v>
      </c>
      <c r="AB103" s="736"/>
      <c r="AC103" s="736" t="s">
        <v>67</v>
      </c>
      <c r="AD103" s="736"/>
      <c r="AE103" s="736"/>
      <c r="AF103" s="736"/>
      <c r="AG103" s="736"/>
      <c r="AH103" s="1131">
        <v>44063</v>
      </c>
      <c r="AI103" s="1121"/>
      <c r="AJ103" s="21"/>
    </row>
    <row r="104" spans="1:38" s="739" customFormat="1" ht="153" hidden="1" customHeight="1">
      <c r="A104" s="23">
        <v>100</v>
      </c>
      <c r="B104" s="23">
        <v>100</v>
      </c>
      <c r="C104" s="1202">
        <v>36701330000</v>
      </c>
      <c r="D104" s="737" t="s">
        <v>309</v>
      </c>
      <c r="E104" s="28" t="s">
        <v>11810</v>
      </c>
      <c r="F104" s="50" t="s">
        <v>311</v>
      </c>
      <c r="G104" s="21">
        <v>631601001</v>
      </c>
      <c r="H104" s="50" t="s">
        <v>312</v>
      </c>
      <c r="I104" s="21">
        <v>12300</v>
      </c>
      <c r="J104" s="21">
        <v>23</v>
      </c>
      <c r="K104" s="1237" t="s">
        <v>13324</v>
      </c>
      <c r="L104" s="1251" t="s">
        <v>13325</v>
      </c>
      <c r="M104" s="22"/>
      <c r="N104" s="51"/>
      <c r="O104" s="21" t="s">
        <v>12679</v>
      </c>
      <c r="P104" s="973" t="s">
        <v>313</v>
      </c>
      <c r="Q104" s="22" t="s">
        <v>13080</v>
      </c>
      <c r="R104" s="22" t="s">
        <v>13079</v>
      </c>
      <c r="S104" s="22"/>
      <c r="T104" s="28" t="s">
        <v>12669</v>
      </c>
      <c r="U104" s="22" t="s">
        <v>12781</v>
      </c>
      <c r="V104" s="977" t="s">
        <v>314</v>
      </c>
      <c r="W104" s="1203"/>
      <c r="X104" s="1203"/>
      <c r="Y104" s="977" t="s">
        <v>315</v>
      </c>
      <c r="Z104" s="1203"/>
      <c r="AA104" s="1203"/>
      <c r="AB104" s="1203"/>
      <c r="AC104" s="21"/>
      <c r="AD104" s="21"/>
      <c r="AE104" s="21"/>
      <c r="AF104" s="21"/>
      <c r="AG104" s="21"/>
      <c r="AH104" s="1232">
        <v>44021</v>
      </c>
      <c r="AI104" s="21"/>
      <c r="AJ104" s="21"/>
      <c r="AK104" s="1204"/>
      <c r="AL104" s="1204"/>
    </row>
    <row r="105" spans="1:38" s="1113" customFormat="1" ht="123.75" hidden="1" customHeight="1">
      <c r="A105" s="23">
        <v>101</v>
      </c>
      <c r="B105" s="23">
        <v>101</v>
      </c>
      <c r="C105" s="1105">
        <v>80701000001</v>
      </c>
      <c r="D105" s="26" t="s">
        <v>240</v>
      </c>
      <c r="E105" s="25" t="s">
        <v>11811</v>
      </c>
      <c r="F105" s="26" t="s">
        <v>243</v>
      </c>
      <c r="G105" s="26" t="s">
        <v>242</v>
      </c>
      <c r="H105" s="26" t="s">
        <v>244</v>
      </c>
      <c r="I105" s="25">
        <v>75203</v>
      </c>
      <c r="J105" s="25">
        <v>13</v>
      </c>
      <c r="K105" s="52" t="s">
        <v>13275</v>
      </c>
      <c r="L105" s="1234" t="s">
        <v>13276</v>
      </c>
      <c r="M105" s="1234" t="s">
        <v>73</v>
      </c>
      <c r="N105" s="959"/>
      <c r="O105" s="25" t="s">
        <v>12671</v>
      </c>
      <c r="P105" s="25" t="s">
        <v>245</v>
      </c>
      <c r="Q105" s="25" t="s">
        <v>13082</v>
      </c>
      <c r="R105" s="25" t="s">
        <v>13081</v>
      </c>
      <c r="S105" s="52" t="s">
        <v>13272</v>
      </c>
      <c r="T105" s="25" t="s">
        <v>12604</v>
      </c>
      <c r="U105" s="52" t="s">
        <v>12782</v>
      </c>
      <c r="V105" s="756" t="s">
        <v>246</v>
      </c>
      <c r="W105" s="756" t="s">
        <v>122</v>
      </c>
      <c r="X105" s="756" t="s">
        <v>153</v>
      </c>
      <c r="Y105" s="1106" t="s">
        <v>13468</v>
      </c>
      <c r="Z105" s="756" t="s">
        <v>247</v>
      </c>
      <c r="AA105" s="1107" t="s">
        <v>248</v>
      </c>
      <c r="AB105" s="1108" t="s">
        <v>13469</v>
      </c>
      <c r="AC105" s="1108" t="s">
        <v>68</v>
      </c>
      <c r="AD105" s="1108" t="s">
        <v>68</v>
      </c>
      <c r="AE105" s="1111" t="s">
        <v>68</v>
      </c>
      <c r="AF105" s="1110" t="s">
        <v>70</v>
      </c>
      <c r="AG105" s="1123" t="s">
        <v>68</v>
      </c>
      <c r="AH105" s="1116">
        <v>44020</v>
      </c>
      <c r="AI105" s="1117" t="s">
        <v>68</v>
      </c>
      <c r="AJ105" s="17"/>
    </row>
    <row r="106" spans="1:38" s="39" customFormat="1" ht="146.25" hidden="1" customHeight="1">
      <c r="A106" s="23">
        <v>102</v>
      </c>
      <c r="B106" s="23">
        <v>102</v>
      </c>
      <c r="C106" s="1105">
        <v>80701000001</v>
      </c>
      <c r="D106" s="18" t="s">
        <v>7015</v>
      </c>
      <c r="E106" s="25" t="s">
        <v>11864</v>
      </c>
      <c r="F106" s="26" t="s">
        <v>7016</v>
      </c>
      <c r="G106" s="26" t="s">
        <v>49</v>
      </c>
      <c r="H106" s="26" t="s">
        <v>7017</v>
      </c>
      <c r="I106" s="25">
        <v>75203</v>
      </c>
      <c r="J106" s="25">
        <v>13</v>
      </c>
      <c r="K106" s="52" t="s">
        <v>13275</v>
      </c>
      <c r="L106" s="1234" t="s">
        <v>13276</v>
      </c>
      <c r="M106" s="1234" t="s">
        <v>73</v>
      </c>
      <c r="N106" s="26"/>
      <c r="O106" s="25" t="s">
        <v>12671</v>
      </c>
      <c r="P106" s="25" t="s">
        <v>7018</v>
      </c>
      <c r="Q106" s="25" t="s">
        <v>13084</v>
      </c>
      <c r="R106" s="25" t="s">
        <v>13083</v>
      </c>
      <c r="S106" s="52" t="s">
        <v>13272</v>
      </c>
      <c r="T106" s="25" t="s">
        <v>12605</v>
      </c>
      <c r="U106" s="25" t="s">
        <v>12783</v>
      </c>
      <c r="V106" s="28" t="s">
        <v>7019</v>
      </c>
      <c r="W106" s="28" t="s">
        <v>7020</v>
      </c>
      <c r="X106" s="28" t="s">
        <v>7021</v>
      </c>
      <c r="Y106" s="28" t="s">
        <v>7022</v>
      </c>
      <c r="Z106" s="736" t="s">
        <v>68</v>
      </c>
      <c r="AA106" s="25" t="s">
        <v>7023</v>
      </c>
      <c r="AB106" s="1115" t="s">
        <v>7024</v>
      </c>
      <c r="AC106" s="1115" t="s">
        <v>68</v>
      </c>
      <c r="AD106" s="1115" t="s">
        <v>7025</v>
      </c>
      <c r="AE106" s="1115" t="s">
        <v>68</v>
      </c>
      <c r="AF106" s="1115" t="s">
        <v>70</v>
      </c>
      <c r="AG106" s="1115" t="s">
        <v>68</v>
      </c>
      <c r="AH106" s="1116">
        <v>44055</v>
      </c>
      <c r="AI106" s="1117" t="s">
        <v>68</v>
      </c>
      <c r="AJ106" s="17"/>
    </row>
    <row r="107" spans="1:38" s="1126" customFormat="1" ht="112.5" hidden="1" customHeight="1">
      <c r="A107" s="23">
        <v>103</v>
      </c>
      <c r="B107" s="21">
        <v>103</v>
      </c>
      <c r="C107" s="1105">
        <v>80701000001</v>
      </c>
      <c r="D107" s="959" t="s">
        <v>478</v>
      </c>
      <c r="E107" s="52" t="s">
        <v>11812</v>
      </c>
      <c r="F107" s="959" t="s">
        <v>480</v>
      </c>
      <c r="G107" s="52" t="s">
        <v>33</v>
      </c>
      <c r="H107" s="959" t="s">
        <v>481</v>
      </c>
      <c r="I107" s="52">
        <v>75203</v>
      </c>
      <c r="J107" s="52">
        <v>13</v>
      </c>
      <c r="K107" s="52" t="s">
        <v>13275</v>
      </c>
      <c r="L107" s="1234" t="s">
        <v>13276</v>
      </c>
      <c r="M107" s="1234" t="s">
        <v>73</v>
      </c>
      <c r="N107" s="959"/>
      <c r="O107" s="52" t="s">
        <v>12671</v>
      </c>
      <c r="P107" s="52" t="s">
        <v>482</v>
      </c>
      <c r="Q107" s="52" t="s">
        <v>13086</v>
      </c>
      <c r="R107" s="52" t="s">
        <v>13085</v>
      </c>
      <c r="S107" s="52" t="s">
        <v>13272</v>
      </c>
      <c r="T107" s="52" t="s">
        <v>12606</v>
      </c>
      <c r="U107" s="52" t="s">
        <v>12784</v>
      </c>
      <c r="V107" s="756" t="s">
        <v>483</v>
      </c>
      <c r="W107" s="756" t="s">
        <v>484</v>
      </c>
      <c r="X107" s="1106" t="s">
        <v>68</v>
      </c>
      <c r="Y107" s="1106" t="s">
        <v>13470</v>
      </c>
      <c r="Z107" s="756" t="s">
        <v>485</v>
      </c>
      <c r="AA107" s="1107" t="s">
        <v>486</v>
      </c>
      <c r="AB107" s="1107" t="s">
        <v>487</v>
      </c>
      <c r="AC107" s="1108" t="s">
        <v>68</v>
      </c>
      <c r="AD107" s="1108" t="s">
        <v>68</v>
      </c>
      <c r="AE107" s="1111" t="s">
        <v>68</v>
      </c>
      <c r="AF107" s="1110" t="s">
        <v>70</v>
      </c>
      <c r="AG107" s="1109" t="s">
        <v>68</v>
      </c>
      <c r="AH107" s="1157">
        <v>44029</v>
      </c>
      <c r="AI107" s="1124" t="s">
        <v>68</v>
      </c>
      <c r="AJ107" s="1125"/>
    </row>
    <row r="108" spans="1:38" s="1260" customFormat="1" ht="90" hidden="1" customHeight="1">
      <c r="A108" s="1253">
        <v>104</v>
      </c>
      <c r="B108" s="23">
        <v>104</v>
      </c>
      <c r="C108" s="1254">
        <v>80701000001</v>
      </c>
      <c r="D108" s="1255" t="s">
        <v>646</v>
      </c>
      <c r="E108" s="1190" t="s">
        <v>13528</v>
      </c>
      <c r="F108" s="1255" t="s">
        <v>648</v>
      </c>
      <c r="G108" s="1255" t="s">
        <v>49</v>
      </c>
      <c r="H108" s="1255" t="s">
        <v>649</v>
      </c>
      <c r="I108" s="1190">
        <v>75203</v>
      </c>
      <c r="J108" s="1190">
        <v>13</v>
      </c>
      <c r="K108" s="1190" t="s">
        <v>13275</v>
      </c>
      <c r="L108" s="1270" t="s">
        <v>13276</v>
      </c>
      <c r="M108" s="1270" t="s">
        <v>73</v>
      </c>
      <c r="N108" s="1255"/>
      <c r="O108" s="1190" t="s">
        <v>12671</v>
      </c>
      <c r="P108" s="1190" t="s">
        <v>650</v>
      </c>
      <c r="Q108" s="1190" t="s">
        <v>13088</v>
      </c>
      <c r="R108" s="1190" t="s">
        <v>13087</v>
      </c>
      <c r="S108" s="1190" t="s">
        <v>13272</v>
      </c>
      <c r="T108" s="1190" t="s">
        <v>12607</v>
      </c>
      <c r="U108" s="1190" t="s">
        <v>12785</v>
      </c>
      <c r="V108" s="1106" t="s">
        <v>651</v>
      </c>
      <c r="W108" s="1106" t="s">
        <v>106</v>
      </c>
      <c r="X108" s="1106" t="s">
        <v>68</v>
      </c>
      <c r="Y108" s="1106" t="s">
        <v>652</v>
      </c>
      <c r="Z108" s="1106" t="s">
        <v>229</v>
      </c>
      <c r="AA108" s="1108" t="s">
        <v>653</v>
      </c>
      <c r="AB108" s="1108" t="s">
        <v>13529</v>
      </c>
      <c r="AC108" s="1108" t="s">
        <v>68</v>
      </c>
      <c r="AD108" s="1108" t="s">
        <v>654</v>
      </c>
      <c r="AE108" s="1111" t="s">
        <v>68</v>
      </c>
      <c r="AF108" s="1160" t="s">
        <v>70</v>
      </c>
      <c r="AG108" s="1111" t="s">
        <v>68</v>
      </c>
      <c r="AH108" s="1279">
        <v>44036</v>
      </c>
      <c r="AI108" s="1271" t="s">
        <v>68</v>
      </c>
      <c r="AJ108" s="1259" t="s">
        <v>13541</v>
      </c>
    </row>
    <row r="109" spans="1:38" s="39" customFormat="1" ht="168" hidden="1" customHeight="1">
      <c r="A109" s="23">
        <v>105</v>
      </c>
      <c r="B109" s="23">
        <v>105</v>
      </c>
      <c r="C109" s="1105">
        <v>80701000001</v>
      </c>
      <c r="D109" s="59" t="s">
        <v>5574</v>
      </c>
      <c r="E109" s="40" t="s">
        <v>11180</v>
      </c>
      <c r="F109" s="42" t="s">
        <v>5576</v>
      </c>
      <c r="G109" s="42" t="s">
        <v>94</v>
      </c>
      <c r="H109" s="42" t="s">
        <v>5577</v>
      </c>
      <c r="I109" s="40">
        <v>75203</v>
      </c>
      <c r="J109" s="40">
        <v>13</v>
      </c>
      <c r="K109" s="52" t="s">
        <v>13275</v>
      </c>
      <c r="L109" s="1234" t="s">
        <v>13276</v>
      </c>
      <c r="M109" s="1234" t="s">
        <v>73</v>
      </c>
      <c r="N109" s="964"/>
      <c r="O109" s="40" t="s">
        <v>12671</v>
      </c>
      <c r="P109" s="40" t="s">
        <v>5578</v>
      </c>
      <c r="Q109" s="40" t="s">
        <v>13090</v>
      </c>
      <c r="R109" s="40" t="s">
        <v>13089</v>
      </c>
      <c r="S109" s="52" t="s">
        <v>13272</v>
      </c>
      <c r="T109" s="40" t="s">
        <v>12608</v>
      </c>
      <c r="U109" s="968" t="s">
        <v>12786</v>
      </c>
      <c r="V109" s="1042" t="s">
        <v>12450</v>
      </c>
      <c r="W109" s="1042" t="s">
        <v>484</v>
      </c>
      <c r="X109" s="1042" t="s">
        <v>143</v>
      </c>
      <c r="Y109" s="781" t="s">
        <v>13471</v>
      </c>
      <c r="Z109" s="1042" t="s">
        <v>13472</v>
      </c>
      <c r="AA109" s="1186" t="s">
        <v>5579</v>
      </c>
      <c r="AB109" s="1186" t="s">
        <v>13473</v>
      </c>
      <c r="AC109" s="1119" t="s">
        <v>68</v>
      </c>
      <c r="AD109" s="1186" t="s">
        <v>12451</v>
      </c>
      <c r="AE109" s="1187" t="s">
        <v>68</v>
      </c>
      <c r="AF109" s="1197" t="s">
        <v>70</v>
      </c>
      <c r="AG109" s="1187" t="s">
        <v>68</v>
      </c>
      <c r="AH109" s="1153">
        <v>44047</v>
      </c>
      <c r="AI109" s="40" t="s">
        <v>68</v>
      </c>
      <c r="AJ109" s="40"/>
    </row>
    <row r="110" spans="1:38" s="1126" customFormat="1" ht="101.25" hidden="1" customHeight="1">
      <c r="A110" s="23">
        <v>106</v>
      </c>
      <c r="B110" s="23">
        <v>106</v>
      </c>
      <c r="C110" s="1105">
        <v>80701000001</v>
      </c>
      <c r="D110" s="959" t="s">
        <v>730</v>
      </c>
      <c r="E110" s="52" t="s">
        <v>11813</v>
      </c>
      <c r="F110" s="959" t="s">
        <v>732</v>
      </c>
      <c r="G110" s="959" t="s">
        <v>49</v>
      </c>
      <c r="H110" s="959" t="s">
        <v>733</v>
      </c>
      <c r="I110" s="52">
        <v>75203</v>
      </c>
      <c r="J110" s="52">
        <v>13</v>
      </c>
      <c r="K110" s="52" t="s">
        <v>13275</v>
      </c>
      <c r="L110" s="1234" t="s">
        <v>13276</v>
      </c>
      <c r="M110" s="1234" t="s">
        <v>73</v>
      </c>
      <c r="N110" s="1252"/>
      <c r="O110" s="52" t="s">
        <v>12671</v>
      </c>
      <c r="P110" s="52" t="s">
        <v>734</v>
      </c>
      <c r="Q110" s="52" t="s">
        <v>13092</v>
      </c>
      <c r="R110" s="52" t="s">
        <v>13091</v>
      </c>
      <c r="S110" s="52" t="s">
        <v>13272</v>
      </c>
      <c r="T110" s="52" t="s">
        <v>12609</v>
      </c>
      <c r="U110" s="974" t="s">
        <v>12787</v>
      </c>
      <c r="V110" s="1205" t="s">
        <v>13474</v>
      </c>
      <c r="W110" s="977" t="s">
        <v>735</v>
      </c>
      <c r="X110" s="977" t="s">
        <v>164</v>
      </c>
      <c r="Y110" s="1205" t="s">
        <v>13475</v>
      </c>
      <c r="Z110" s="977" t="s">
        <v>166</v>
      </c>
      <c r="AA110" s="1206" t="s">
        <v>68</v>
      </c>
      <c r="AB110" s="1207" t="s">
        <v>13476</v>
      </c>
      <c r="AC110" s="1206" t="s">
        <v>68</v>
      </c>
      <c r="AD110" s="1207" t="s">
        <v>736</v>
      </c>
      <c r="AE110" s="1208" t="s">
        <v>737</v>
      </c>
      <c r="AF110" s="1209" t="s">
        <v>738</v>
      </c>
      <c r="AG110" s="1111" t="s">
        <v>68</v>
      </c>
      <c r="AH110" s="1157">
        <v>44040</v>
      </c>
      <c r="AI110" s="1124" t="s">
        <v>68</v>
      </c>
      <c r="AJ110" s="1125"/>
    </row>
    <row r="111" spans="1:38" s="1113" customFormat="1" ht="123.75" hidden="1" customHeight="1">
      <c r="A111" s="23">
        <v>107</v>
      </c>
      <c r="B111" s="23">
        <v>107</v>
      </c>
      <c r="C111" s="1105">
        <v>80701000001</v>
      </c>
      <c r="D111" s="26" t="s">
        <v>231</v>
      </c>
      <c r="E111" s="25" t="s">
        <v>11814</v>
      </c>
      <c r="F111" s="26" t="s">
        <v>233</v>
      </c>
      <c r="G111" s="26" t="s">
        <v>49</v>
      </c>
      <c r="H111" s="26" t="s">
        <v>234</v>
      </c>
      <c r="I111" s="25">
        <v>75201</v>
      </c>
      <c r="J111" s="25">
        <v>13</v>
      </c>
      <c r="K111" s="52" t="s">
        <v>13275</v>
      </c>
      <c r="L111" s="1234" t="s">
        <v>13276</v>
      </c>
      <c r="M111" s="1234" t="s">
        <v>73</v>
      </c>
      <c r="N111" s="959"/>
      <c r="O111" s="25" t="s">
        <v>12671</v>
      </c>
      <c r="P111" s="25" t="s">
        <v>235</v>
      </c>
      <c r="Q111" s="25" t="s">
        <v>13094</v>
      </c>
      <c r="R111" s="25" t="s">
        <v>13093</v>
      </c>
      <c r="S111" s="52" t="s">
        <v>13272</v>
      </c>
      <c r="T111" s="25" t="s">
        <v>12610</v>
      </c>
      <c r="U111" s="52" t="s">
        <v>12788</v>
      </c>
      <c r="V111" s="756" t="s">
        <v>236</v>
      </c>
      <c r="W111" s="1106" t="s">
        <v>13477</v>
      </c>
      <c r="X111" s="756" t="s">
        <v>143</v>
      </c>
      <c r="Y111" s="756" t="s">
        <v>237</v>
      </c>
      <c r="Z111" s="1106" t="s">
        <v>13478</v>
      </c>
      <c r="AA111" s="1107" t="s">
        <v>238</v>
      </c>
      <c r="AB111" s="1108" t="s">
        <v>13479</v>
      </c>
      <c r="AC111" s="1108" t="s">
        <v>68</v>
      </c>
      <c r="AD111" s="1107" t="s">
        <v>239</v>
      </c>
      <c r="AE111" s="1109" t="s">
        <v>69</v>
      </c>
      <c r="AF111" s="1110" t="s">
        <v>70</v>
      </c>
      <c r="AG111" s="1111" t="s">
        <v>68</v>
      </c>
      <c r="AH111" s="1116">
        <v>44020</v>
      </c>
      <c r="AI111" s="1112" t="s">
        <v>68</v>
      </c>
      <c r="AJ111" s="17"/>
    </row>
    <row r="112" spans="1:38" s="39" customFormat="1" ht="146.25" hidden="1" customHeight="1">
      <c r="A112" s="23">
        <v>108</v>
      </c>
      <c r="B112" s="23">
        <v>108</v>
      </c>
      <c r="C112" s="1105" t="s">
        <v>11565</v>
      </c>
      <c r="D112" s="18" t="s">
        <v>7026</v>
      </c>
      <c r="E112" s="25" t="s">
        <v>11159</v>
      </c>
      <c r="F112" s="26" t="s">
        <v>7028</v>
      </c>
      <c r="G112" s="26" t="s">
        <v>7027</v>
      </c>
      <c r="H112" s="26" t="s">
        <v>7029</v>
      </c>
      <c r="I112" s="25">
        <v>75203</v>
      </c>
      <c r="J112" s="25">
        <v>13</v>
      </c>
      <c r="K112" s="52" t="s">
        <v>13275</v>
      </c>
      <c r="L112" s="1234" t="s">
        <v>13276</v>
      </c>
      <c r="M112" s="1234" t="s">
        <v>73</v>
      </c>
      <c r="N112" s="26"/>
      <c r="O112" s="25" t="s">
        <v>12671</v>
      </c>
      <c r="P112" s="25" t="s">
        <v>7030</v>
      </c>
      <c r="Q112" s="25" t="s">
        <v>13096</v>
      </c>
      <c r="R112" s="25" t="s">
        <v>13095</v>
      </c>
      <c r="S112" s="52" t="s">
        <v>13272</v>
      </c>
      <c r="T112" s="25" t="s">
        <v>12603</v>
      </c>
      <c r="U112" s="25" t="s">
        <v>12789</v>
      </c>
      <c r="V112" s="28" t="s">
        <v>7031</v>
      </c>
      <c r="W112" s="28" t="s">
        <v>424</v>
      </c>
      <c r="X112" s="28" t="s">
        <v>54</v>
      </c>
      <c r="Y112" s="28" t="s">
        <v>7032</v>
      </c>
      <c r="Z112" s="736" t="s">
        <v>7033</v>
      </c>
      <c r="AA112" s="25" t="s">
        <v>7034</v>
      </c>
      <c r="AB112" s="1115" t="s">
        <v>7035</v>
      </c>
      <c r="AC112" s="1115" t="s">
        <v>68</v>
      </c>
      <c r="AD112" s="1115" t="s">
        <v>519</v>
      </c>
      <c r="AE112" s="1115" t="s">
        <v>68</v>
      </c>
      <c r="AF112" s="1115" t="s">
        <v>70</v>
      </c>
      <c r="AG112" s="1115" t="s">
        <v>68</v>
      </c>
      <c r="AH112" s="1116">
        <v>44055</v>
      </c>
      <c r="AI112" s="1117" t="s">
        <v>68</v>
      </c>
      <c r="AJ112" s="17"/>
    </row>
    <row r="113" spans="1:36" s="1126" customFormat="1" ht="90" hidden="1" customHeight="1">
      <c r="A113" s="23">
        <v>109</v>
      </c>
      <c r="B113" s="23">
        <v>109</v>
      </c>
      <c r="C113" s="1105">
        <v>80701000001</v>
      </c>
      <c r="D113" s="959" t="s">
        <v>826</v>
      </c>
      <c r="E113" s="52" t="s">
        <v>11815</v>
      </c>
      <c r="F113" s="959" t="s">
        <v>828</v>
      </c>
      <c r="G113" s="959" t="s">
        <v>49</v>
      </c>
      <c r="H113" s="959" t="s">
        <v>829</v>
      </c>
      <c r="I113" s="52">
        <v>75203</v>
      </c>
      <c r="J113" s="52">
        <v>13</v>
      </c>
      <c r="K113" s="52" t="s">
        <v>13275</v>
      </c>
      <c r="L113" s="1234" t="s">
        <v>13276</v>
      </c>
      <c r="M113" s="1234" t="s">
        <v>73</v>
      </c>
      <c r="N113" s="959"/>
      <c r="O113" s="52" t="s">
        <v>12673</v>
      </c>
      <c r="P113" s="52" t="s">
        <v>830</v>
      </c>
      <c r="Q113" s="52" t="s">
        <v>13098</v>
      </c>
      <c r="R113" s="52" t="s">
        <v>13097</v>
      </c>
      <c r="S113" s="52" t="s">
        <v>13272</v>
      </c>
      <c r="T113" s="52" t="s">
        <v>12611</v>
      </c>
      <c r="U113" s="52" t="s">
        <v>12790</v>
      </c>
      <c r="V113" s="756" t="s">
        <v>831</v>
      </c>
      <c r="W113" s="756" t="s">
        <v>143</v>
      </c>
      <c r="X113" s="1106" t="s">
        <v>68</v>
      </c>
      <c r="Y113" s="756" t="s">
        <v>12419</v>
      </c>
      <c r="Z113" s="756" t="s">
        <v>832</v>
      </c>
      <c r="AA113" s="1108" t="s">
        <v>68</v>
      </c>
      <c r="AB113" s="1108" t="s">
        <v>13480</v>
      </c>
      <c r="AC113" s="1108" t="s">
        <v>68</v>
      </c>
      <c r="AD113" s="1107" t="s">
        <v>833</v>
      </c>
      <c r="AE113" s="1111" t="s">
        <v>68</v>
      </c>
      <c r="AF113" s="1110" t="s">
        <v>79</v>
      </c>
      <c r="AG113" s="1111" t="s">
        <v>68</v>
      </c>
      <c r="AH113" s="1157">
        <v>44042</v>
      </c>
      <c r="AI113" s="1124" t="s">
        <v>68</v>
      </c>
      <c r="AJ113" s="1125"/>
    </row>
    <row r="114" spans="1:36" s="39" customFormat="1" ht="146.25" hidden="1" customHeight="1">
      <c r="A114" s="23">
        <v>110</v>
      </c>
      <c r="B114" s="23">
        <v>110</v>
      </c>
      <c r="C114" s="1105" t="s">
        <v>11578</v>
      </c>
      <c r="D114" s="18" t="s">
        <v>8106</v>
      </c>
      <c r="E114" s="25" t="s">
        <v>11865</v>
      </c>
      <c r="F114" s="26" t="s">
        <v>8107</v>
      </c>
      <c r="G114" s="26" t="s">
        <v>73</v>
      </c>
      <c r="H114" s="26" t="s">
        <v>8108</v>
      </c>
      <c r="I114" s="25">
        <v>75103</v>
      </c>
      <c r="J114" s="25">
        <v>12</v>
      </c>
      <c r="K114" s="1237" t="s">
        <v>13322</v>
      </c>
      <c r="L114" s="1242">
        <v>7707778246</v>
      </c>
      <c r="M114" s="1242">
        <v>770701001</v>
      </c>
      <c r="N114" s="26"/>
      <c r="O114" s="25" t="s">
        <v>12671</v>
      </c>
      <c r="P114" s="25" t="s">
        <v>8109</v>
      </c>
      <c r="Q114" s="25" t="s">
        <v>13099</v>
      </c>
      <c r="R114" s="968" t="s">
        <v>13100</v>
      </c>
      <c r="S114" s="968"/>
      <c r="T114" s="25" t="s">
        <v>12613</v>
      </c>
      <c r="U114" s="25" t="s">
        <v>12880</v>
      </c>
      <c r="V114" s="28" t="s">
        <v>8110</v>
      </c>
      <c r="W114" s="28" t="s">
        <v>180</v>
      </c>
      <c r="X114" s="28" t="s">
        <v>322</v>
      </c>
      <c r="Y114" s="28" t="s">
        <v>8111</v>
      </c>
      <c r="Z114" s="736" t="s">
        <v>8112</v>
      </c>
      <c r="AA114" s="25" t="s">
        <v>8113</v>
      </c>
      <c r="AB114" s="1115" t="s">
        <v>8114</v>
      </c>
      <c r="AC114" s="1115" t="s">
        <v>8115</v>
      </c>
      <c r="AD114" s="1115" t="s">
        <v>8116</v>
      </c>
      <c r="AE114" s="1115" t="s">
        <v>68</v>
      </c>
      <c r="AF114" s="1115" t="s">
        <v>70</v>
      </c>
      <c r="AG114" s="1115" t="s">
        <v>68</v>
      </c>
      <c r="AH114" s="1116">
        <v>43691</v>
      </c>
      <c r="AI114" s="1117" t="s">
        <v>68</v>
      </c>
      <c r="AJ114" s="17"/>
    </row>
    <row r="115" spans="1:36" s="739" customFormat="1" ht="157.5" hidden="1" customHeight="1">
      <c r="A115" s="23">
        <v>111</v>
      </c>
      <c r="B115" s="23">
        <v>111</v>
      </c>
      <c r="C115" s="1127">
        <v>80701000001</v>
      </c>
      <c r="D115" s="737" t="s">
        <v>5759</v>
      </c>
      <c r="E115" s="1069" t="s">
        <v>11866</v>
      </c>
      <c r="F115" s="732" t="s">
        <v>5762</v>
      </c>
      <c r="G115" s="732" t="s">
        <v>5761</v>
      </c>
      <c r="H115" s="732" t="s">
        <v>5763</v>
      </c>
      <c r="I115" s="28">
        <v>75500</v>
      </c>
      <c r="J115" s="28">
        <v>16</v>
      </c>
      <c r="K115" s="1237" t="s">
        <v>13315</v>
      </c>
      <c r="L115" s="1234" t="s">
        <v>13316</v>
      </c>
      <c r="M115" s="1242">
        <v>770801001</v>
      </c>
      <c r="N115" s="1103"/>
      <c r="O115" s="28" t="s">
        <v>12671</v>
      </c>
      <c r="P115" s="28" t="s">
        <v>5764</v>
      </c>
      <c r="Q115" s="28" t="s">
        <v>13102</v>
      </c>
      <c r="R115" s="28" t="s">
        <v>13101</v>
      </c>
      <c r="S115" s="28"/>
      <c r="T115" s="1069" t="s">
        <v>12616</v>
      </c>
      <c r="U115" s="735" t="s">
        <v>12791</v>
      </c>
      <c r="V115" s="28" t="s">
        <v>5765</v>
      </c>
      <c r="W115" s="28" t="s">
        <v>152</v>
      </c>
      <c r="X115" s="28" t="s">
        <v>153</v>
      </c>
      <c r="Y115" s="28" t="s">
        <v>5766</v>
      </c>
      <c r="Z115" s="736" t="s">
        <v>5767</v>
      </c>
      <c r="AA115" s="28" t="s">
        <v>5768</v>
      </c>
      <c r="AB115" s="736" t="s">
        <v>5769</v>
      </c>
      <c r="AC115" s="736" t="s">
        <v>68</v>
      </c>
      <c r="AD115" s="736" t="s">
        <v>5770</v>
      </c>
      <c r="AE115" s="736" t="s">
        <v>68</v>
      </c>
      <c r="AF115" s="28" t="s">
        <v>213</v>
      </c>
      <c r="AG115" s="736" t="s">
        <v>5771</v>
      </c>
      <c r="AH115" s="1131">
        <v>44049</v>
      </c>
      <c r="AI115" s="1121" t="s">
        <v>68</v>
      </c>
      <c r="AJ115" s="21"/>
    </row>
    <row r="116" spans="1:36" s="48" customFormat="1" ht="102" hidden="1" customHeight="1">
      <c r="A116" s="23">
        <v>112</v>
      </c>
      <c r="B116" s="21">
        <v>112</v>
      </c>
      <c r="C116" s="1105">
        <v>80701000001</v>
      </c>
      <c r="D116" s="41">
        <v>25000</v>
      </c>
      <c r="E116" s="40" t="s">
        <v>622</v>
      </c>
      <c r="F116" s="42" t="s">
        <v>623</v>
      </c>
      <c r="G116" s="40">
        <v>27501001</v>
      </c>
      <c r="H116" s="42" t="s">
        <v>624</v>
      </c>
      <c r="I116" s="40">
        <v>75104</v>
      </c>
      <c r="J116" s="40">
        <v>12</v>
      </c>
      <c r="K116" s="1238" t="s">
        <v>13326</v>
      </c>
      <c r="L116" s="1234" t="s">
        <v>13327</v>
      </c>
      <c r="M116" s="1234" t="s">
        <v>33</v>
      </c>
      <c r="N116" s="1100"/>
      <c r="O116" s="25" t="s">
        <v>12674</v>
      </c>
      <c r="P116" s="40" t="s">
        <v>625</v>
      </c>
      <c r="Q116" s="40" t="s">
        <v>13104</v>
      </c>
      <c r="R116" s="40" t="s">
        <v>13103</v>
      </c>
      <c r="S116" s="40"/>
      <c r="T116" s="40" t="s">
        <v>12614</v>
      </c>
      <c r="U116" s="47" t="s">
        <v>12881</v>
      </c>
      <c r="V116" s="58" t="s">
        <v>626</v>
      </c>
      <c r="W116" s="58" t="s">
        <v>54</v>
      </c>
      <c r="X116" s="1172" t="s">
        <v>68</v>
      </c>
      <c r="Y116" s="58" t="s">
        <v>627</v>
      </c>
      <c r="Z116" s="1172" t="s">
        <v>68</v>
      </c>
      <c r="AA116" s="1174" t="s">
        <v>68</v>
      </c>
      <c r="AB116" s="1173" t="s">
        <v>628</v>
      </c>
      <c r="AC116" s="1174" t="s">
        <v>68</v>
      </c>
      <c r="AD116" s="1174" t="s">
        <v>68</v>
      </c>
      <c r="AE116" s="1210" t="s">
        <v>68</v>
      </c>
      <c r="AF116" s="1176" t="s">
        <v>629</v>
      </c>
      <c r="AG116" s="1210" t="s">
        <v>68</v>
      </c>
      <c r="AH116" s="1153">
        <v>44035</v>
      </c>
      <c r="AI116" s="40" t="s">
        <v>68</v>
      </c>
      <c r="AJ116" s="40"/>
    </row>
    <row r="117" spans="1:36" s="1214" customFormat="1" ht="123.75" hidden="1" customHeight="1">
      <c r="A117" s="23">
        <v>113</v>
      </c>
      <c r="B117" s="23">
        <v>113</v>
      </c>
      <c r="C117" s="1127">
        <v>80701000001</v>
      </c>
      <c r="D117" s="963" t="s">
        <v>863</v>
      </c>
      <c r="E117" s="1072" t="s">
        <v>11816</v>
      </c>
      <c r="F117" s="732" t="s">
        <v>865</v>
      </c>
      <c r="G117" s="732" t="s">
        <v>73</v>
      </c>
      <c r="H117" s="732" t="s">
        <v>866</v>
      </c>
      <c r="I117" s="28">
        <v>12300</v>
      </c>
      <c r="J117" s="28">
        <v>13</v>
      </c>
      <c r="K117" s="1237" t="s">
        <v>13328</v>
      </c>
      <c r="L117" s="1234" t="s">
        <v>13329</v>
      </c>
      <c r="M117" s="1242">
        <v>27401001</v>
      </c>
      <c r="N117" s="963"/>
      <c r="O117" s="28" t="s">
        <v>12682</v>
      </c>
      <c r="P117" s="28" t="s">
        <v>867</v>
      </c>
      <c r="Q117" s="28" t="s">
        <v>13106</v>
      </c>
      <c r="R117" s="756" t="s">
        <v>13105</v>
      </c>
      <c r="S117" s="756"/>
      <c r="T117" s="1072" t="s">
        <v>12647</v>
      </c>
      <c r="U117" s="756" t="s">
        <v>12792</v>
      </c>
      <c r="V117" s="756" t="s">
        <v>868</v>
      </c>
      <c r="W117" s="756" t="s">
        <v>54</v>
      </c>
      <c r="X117" s="756" t="s">
        <v>68</v>
      </c>
      <c r="Y117" s="756" t="s">
        <v>869</v>
      </c>
      <c r="Z117" s="756" t="s">
        <v>870</v>
      </c>
      <c r="AA117" s="756" t="s">
        <v>166</v>
      </c>
      <c r="AB117" s="756" t="s">
        <v>166</v>
      </c>
      <c r="AC117" s="1106" t="s">
        <v>68</v>
      </c>
      <c r="AD117" s="1106" t="s">
        <v>68</v>
      </c>
      <c r="AE117" s="1106" t="s">
        <v>68</v>
      </c>
      <c r="AF117" s="756" t="s">
        <v>79</v>
      </c>
      <c r="AG117" s="1106" t="s">
        <v>13481</v>
      </c>
      <c r="AH117" s="1211">
        <v>44042</v>
      </c>
      <c r="AI117" s="1212" t="s">
        <v>68</v>
      </c>
      <c r="AJ117" s="1213"/>
    </row>
    <row r="118" spans="1:36" s="739" customFormat="1" ht="102" hidden="1" customHeight="1">
      <c r="A118" s="23">
        <v>114</v>
      </c>
      <c r="B118" s="23">
        <v>114</v>
      </c>
      <c r="C118" s="1127" t="s">
        <v>11587</v>
      </c>
      <c r="D118" s="737" t="s">
        <v>6084</v>
      </c>
      <c r="E118" s="1069" t="s">
        <v>11867</v>
      </c>
      <c r="F118" s="732" t="s">
        <v>6087</v>
      </c>
      <c r="G118" s="732" t="s">
        <v>6086</v>
      </c>
      <c r="H118" s="732" t="s">
        <v>6088</v>
      </c>
      <c r="I118" s="28">
        <v>12300</v>
      </c>
      <c r="J118" s="28">
        <v>13</v>
      </c>
      <c r="K118" s="1237" t="s">
        <v>13328</v>
      </c>
      <c r="L118" s="1234" t="s">
        <v>13329</v>
      </c>
      <c r="M118" s="1242">
        <v>27401001</v>
      </c>
      <c r="N118" s="732"/>
      <c r="O118" s="28" t="s">
        <v>12682</v>
      </c>
      <c r="P118" s="28" t="s">
        <v>6089</v>
      </c>
      <c r="Q118" s="28" t="s">
        <v>13108</v>
      </c>
      <c r="R118" s="28" t="s">
        <v>13107</v>
      </c>
      <c r="S118" s="28"/>
      <c r="T118" s="1069" t="s">
        <v>12648</v>
      </c>
      <c r="U118" s="28" t="s">
        <v>12793</v>
      </c>
      <c r="V118" s="28" t="s">
        <v>6090</v>
      </c>
      <c r="W118" s="28" t="s">
        <v>68</v>
      </c>
      <c r="X118" s="28" t="s">
        <v>68</v>
      </c>
      <c r="Y118" s="28" t="s">
        <v>6091</v>
      </c>
      <c r="Z118" s="736" t="s">
        <v>68</v>
      </c>
      <c r="AA118" s="28"/>
      <c r="AB118" s="736"/>
      <c r="AC118" s="736"/>
      <c r="AD118" s="736"/>
      <c r="AE118" s="736"/>
      <c r="AF118" s="736" t="s">
        <v>79</v>
      </c>
      <c r="AG118" s="736" t="s">
        <v>6092</v>
      </c>
      <c r="AH118" s="1131">
        <v>44050</v>
      </c>
      <c r="AI118" s="1121"/>
      <c r="AJ118" s="21"/>
    </row>
    <row r="119" spans="1:36" s="39" customFormat="1" ht="101.25" hidden="1" customHeight="1">
      <c r="A119" s="23">
        <v>115</v>
      </c>
      <c r="B119" s="23">
        <v>115</v>
      </c>
      <c r="C119" s="1105">
        <v>80652480116</v>
      </c>
      <c r="D119" s="964" t="s">
        <v>10133</v>
      </c>
      <c r="E119" s="1082" t="s">
        <v>11817</v>
      </c>
      <c r="F119" s="964" t="s">
        <v>10135</v>
      </c>
      <c r="G119" s="964" t="s">
        <v>6086</v>
      </c>
      <c r="H119" s="964" t="s">
        <v>10136</v>
      </c>
      <c r="I119" s="968">
        <v>72</v>
      </c>
      <c r="J119" s="968">
        <v>13</v>
      </c>
      <c r="K119" s="52" t="s">
        <v>13275</v>
      </c>
      <c r="L119" s="1234" t="s">
        <v>13276</v>
      </c>
      <c r="M119" s="1234" t="s">
        <v>73</v>
      </c>
      <c r="N119" s="964"/>
      <c r="O119" s="968" t="s">
        <v>12682</v>
      </c>
      <c r="P119" s="968" t="s">
        <v>10137</v>
      </c>
      <c r="Q119" s="968" t="s">
        <v>13110</v>
      </c>
      <c r="R119" s="968" t="s">
        <v>13109</v>
      </c>
      <c r="S119" s="52" t="s">
        <v>13272</v>
      </c>
      <c r="T119" s="1082" t="s">
        <v>12669</v>
      </c>
      <c r="U119" s="968" t="s">
        <v>12794</v>
      </c>
      <c r="V119" s="968" t="s">
        <v>10138</v>
      </c>
      <c r="W119" s="968" t="s">
        <v>107</v>
      </c>
      <c r="X119" s="968" t="s">
        <v>54</v>
      </c>
      <c r="Y119" s="968" t="s">
        <v>10139</v>
      </c>
      <c r="Z119" s="1215" t="s">
        <v>68</v>
      </c>
      <c r="AA119" s="1215" t="s">
        <v>68</v>
      </c>
      <c r="AB119" s="968" t="s">
        <v>166</v>
      </c>
      <c r="AC119" s="968" t="s">
        <v>68</v>
      </c>
      <c r="AD119" s="968" t="s">
        <v>68</v>
      </c>
      <c r="AE119" s="968" t="s">
        <v>68</v>
      </c>
      <c r="AF119" s="968" t="s">
        <v>79</v>
      </c>
      <c r="AG119" s="968" t="s">
        <v>10140</v>
      </c>
      <c r="AH119" s="1247">
        <v>44064</v>
      </c>
      <c r="AI119" s="1216" t="s">
        <v>68</v>
      </c>
      <c r="AJ119" s="1217"/>
    </row>
    <row r="120" spans="1:36" s="39" customFormat="1" ht="101.25" hidden="1" customHeight="1">
      <c r="A120" s="23">
        <v>116</v>
      </c>
      <c r="B120" s="23">
        <v>116</v>
      </c>
      <c r="C120" s="1105">
        <v>80701000001</v>
      </c>
      <c r="D120" s="18" t="s">
        <v>6944</v>
      </c>
      <c r="E120" s="25" t="s">
        <v>11157</v>
      </c>
      <c r="F120" s="26" t="s">
        <v>6945</v>
      </c>
      <c r="G120" s="26" t="s">
        <v>73</v>
      </c>
      <c r="H120" s="26" t="s">
        <v>6946</v>
      </c>
      <c r="I120" s="25">
        <v>75203</v>
      </c>
      <c r="J120" s="25">
        <v>13</v>
      </c>
      <c r="K120" s="52" t="s">
        <v>13275</v>
      </c>
      <c r="L120" s="1234" t="s">
        <v>13276</v>
      </c>
      <c r="M120" s="1234" t="s">
        <v>73</v>
      </c>
      <c r="N120" s="26"/>
      <c r="O120" s="25" t="s">
        <v>12679</v>
      </c>
      <c r="P120" s="25" t="s">
        <v>6947</v>
      </c>
      <c r="Q120" s="25" t="s">
        <v>13112</v>
      </c>
      <c r="R120" s="25" t="s">
        <v>13111</v>
      </c>
      <c r="S120" s="52" t="s">
        <v>13272</v>
      </c>
      <c r="T120" s="25" t="s">
        <v>12578</v>
      </c>
      <c r="U120" s="25" t="s">
        <v>12795</v>
      </c>
      <c r="V120" s="28" t="s">
        <v>6948</v>
      </c>
      <c r="W120" s="28" t="s">
        <v>6949</v>
      </c>
      <c r="X120" s="28" t="s">
        <v>6950</v>
      </c>
      <c r="Y120" s="28" t="s">
        <v>6951</v>
      </c>
      <c r="Z120" s="736" t="s">
        <v>166</v>
      </c>
      <c r="AA120" s="25" t="s">
        <v>68</v>
      </c>
      <c r="AB120" s="1115" t="s">
        <v>68</v>
      </c>
      <c r="AC120" s="1115" t="s">
        <v>68</v>
      </c>
      <c r="AD120" s="1115" t="s">
        <v>68</v>
      </c>
      <c r="AE120" s="1115" t="s">
        <v>68</v>
      </c>
      <c r="AF120" s="1115" t="s">
        <v>70</v>
      </c>
      <c r="AG120" s="1115" t="s">
        <v>68</v>
      </c>
      <c r="AH120" s="1116">
        <v>44055</v>
      </c>
      <c r="AI120" s="1117" t="s">
        <v>68</v>
      </c>
      <c r="AJ120" s="17"/>
    </row>
    <row r="121" spans="1:36" s="48" customFormat="1" ht="90" hidden="1" customHeight="1">
      <c r="A121" s="23">
        <v>117</v>
      </c>
      <c r="B121" s="23">
        <v>117</v>
      </c>
      <c r="C121" s="1105">
        <v>80701000001</v>
      </c>
      <c r="D121" s="41" t="s">
        <v>745</v>
      </c>
      <c r="E121" s="40" t="s">
        <v>746</v>
      </c>
      <c r="F121" s="42" t="s">
        <v>747</v>
      </c>
      <c r="G121" s="40" t="s">
        <v>242</v>
      </c>
      <c r="H121" s="42" t="s">
        <v>748</v>
      </c>
      <c r="I121" s="40">
        <v>75203</v>
      </c>
      <c r="J121" s="40">
        <v>13</v>
      </c>
      <c r="K121" s="52" t="s">
        <v>13275</v>
      </c>
      <c r="L121" s="1234" t="s">
        <v>13276</v>
      </c>
      <c r="M121" s="1234" t="s">
        <v>73</v>
      </c>
      <c r="N121" s="1100"/>
      <c r="O121" s="40" t="s">
        <v>12679</v>
      </c>
      <c r="P121" s="40" t="s">
        <v>749</v>
      </c>
      <c r="Q121" s="40" t="s">
        <v>13114</v>
      </c>
      <c r="R121" s="40" t="s">
        <v>13113</v>
      </c>
      <c r="S121" s="52" t="s">
        <v>13272</v>
      </c>
      <c r="T121" s="40" t="s">
        <v>12579</v>
      </c>
      <c r="U121" s="47" t="s">
        <v>12796</v>
      </c>
      <c r="V121" s="44" t="s">
        <v>750</v>
      </c>
      <c r="W121" s="44" t="s">
        <v>163</v>
      </c>
      <c r="X121" s="44" t="s">
        <v>164</v>
      </c>
      <c r="Y121" s="44" t="s">
        <v>751</v>
      </c>
      <c r="Z121" s="44" t="s">
        <v>752</v>
      </c>
      <c r="AA121" s="1151" t="s">
        <v>68</v>
      </c>
      <c r="AB121" s="1151" t="s">
        <v>68</v>
      </c>
      <c r="AC121" s="1151" t="s">
        <v>68</v>
      </c>
      <c r="AD121" s="1151" t="s">
        <v>68</v>
      </c>
      <c r="AE121" s="1114" t="s">
        <v>68</v>
      </c>
      <c r="AF121" s="1152" t="s">
        <v>70</v>
      </c>
      <c r="AG121" s="1114" t="s">
        <v>68</v>
      </c>
      <c r="AH121" s="1153">
        <v>44041</v>
      </c>
      <c r="AI121" s="40" t="s">
        <v>68</v>
      </c>
      <c r="AJ121" s="40"/>
    </row>
    <row r="122" spans="1:36" s="1126" customFormat="1" ht="101.25" hidden="1" customHeight="1">
      <c r="A122" s="23">
        <v>118</v>
      </c>
      <c r="B122" s="23">
        <v>118</v>
      </c>
      <c r="C122" s="1105">
        <v>80701000001</v>
      </c>
      <c r="D122" s="959" t="s">
        <v>157</v>
      </c>
      <c r="E122" s="52" t="s">
        <v>11818</v>
      </c>
      <c r="F122" s="959" t="s">
        <v>159</v>
      </c>
      <c r="G122" s="959" t="s">
        <v>94</v>
      </c>
      <c r="H122" s="959" t="s">
        <v>160</v>
      </c>
      <c r="I122" s="52">
        <v>75203</v>
      </c>
      <c r="J122" s="52">
        <v>13</v>
      </c>
      <c r="K122" s="52" t="s">
        <v>13275</v>
      </c>
      <c r="L122" s="1234" t="s">
        <v>13276</v>
      </c>
      <c r="M122" s="1234" t="s">
        <v>73</v>
      </c>
      <c r="N122" s="959"/>
      <c r="O122" s="52" t="s">
        <v>12679</v>
      </c>
      <c r="P122" s="52" t="s">
        <v>161</v>
      </c>
      <c r="Q122" s="52" t="s">
        <v>13115</v>
      </c>
      <c r="R122" s="52" t="s">
        <v>13507</v>
      </c>
      <c r="S122" s="52" t="s">
        <v>13272</v>
      </c>
      <c r="T122" s="52" t="s">
        <v>12580</v>
      </c>
      <c r="U122" s="52" t="s">
        <v>12797</v>
      </c>
      <c r="V122" s="756" t="s">
        <v>162</v>
      </c>
      <c r="W122" s="756" t="s">
        <v>163</v>
      </c>
      <c r="X122" s="756" t="s">
        <v>164</v>
      </c>
      <c r="Y122" s="756" t="s">
        <v>165</v>
      </c>
      <c r="Z122" s="756" t="s">
        <v>166</v>
      </c>
      <c r="AA122" s="1108" t="s">
        <v>68</v>
      </c>
      <c r="AB122" s="1108" t="s">
        <v>68</v>
      </c>
      <c r="AC122" s="1108" t="s">
        <v>68</v>
      </c>
      <c r="AD122" s="1108" t="s">
        <v>68</v>
      </c>
      <c r="AE122" s="1111" t="s">
        <v>68</v>
      </c>
      <c r="AF122" s="1110" t="s">
        <v>70</v>
      </c>
      <c r="AG122" s="1109" t="s">
        <v>68</v>
      </c>
      <c r="AH122" s="1157">
        <v>44011</v>
      </c>
      <c r="AI122" s="1124" t="s">
        <v>68</v>
      </c>
      <c r="AJ122" s="1125"/>
    </row>
    <row r="123" spans="1:36" s="48" customFormat="1" ht="102" hidden="1" customHeight="1">
      <c r="A123" s="23">
        <v>119</v>
      </c>
      <c r="B123" s="23">
        <v>119</v>
      </c>
      <c r="C123" s="1105">
        <v>80701000001</v>
      </c>
      <c r="D123" s="41" t="s">
        <v>753</v>
      </c>
      <c r="E123" s="40" t="s">
        <v>754</v>
      </c>
      <c r="F123" s="42" t="s">
        <v>755</v>
      </c>
      <c r="G123" s="40" t="s">
        <v>82</v>
      </c>
      <c r="H123" s="42" t="s">
        <v>756</v>
      </c>
      <c r="I123" s="40">
        <v>75203</v>
      </c>
      <c r="J123" s="40">
        <v>13</v>
      </c>
      <c r="K123" s="52" t="s">
        <v>13275</v>
      </c>
      <c r="L123" s="1234" t="s">
        <v>13276</v>
      </c>
      <c r="M123" s="1234" t="s">
        <v>73</v>
      </c>
      <c r="N123" s="42"/>
      <c r="O123" s="40" t="s">
        <v>12679</v>
      </c>
      <c r="P123" s="40" t="s">
        <v>757</v>
      </c>
      <c r="Q123" s="40" t="s">
        <v>13117</v>
      </c>
      <c r="R123" s="40" t="s">
        <v>13116</v>
      </c>
      <c r="S123" s="52" t="s">
        <v>13272</v>
      </c>
      <c r="T123" s="40" t="s">
        <v>12581</v>
      </c>
      <c r="U123" s="40" t="s">
        <v>12798</v>
      </c>
      <c r="V123" s="44" t="s">
        <v>758</v>
      </c>
      <c r="W123" s="44" t="s">
        <v>759</v>
      </c>
      <c r="X123" s="44" t="s">
        <v>164</v>
      </c>
      <c r="Y123" s="44" t="s">
        <v>13482</v>
      </c>
      <c r="Z123" s="44" t="s">
        <v>760</v>
      </c>
      <c r="AA123" s="1151" t="s">
        <v>68</v>
      </c>
      <c r="AB123" s="1151" t="s">
        <v>68</v>
      </c>
      <c r="AC123" s="1151" t="s">
        <v>68</v>
      </c>
      <c r="AD123" s="1151" t="s">
        <v>68</v>
      </c>
      <c r="AE123" s="1114" t="s">
        <v>68</v>
      </c>
      <c r="AF123" s="1152" t="s">
        <v>70</v>
      </c>
      <c r="AG123" s="1114" t="s">
        <v>68</v>
      </c>
      <c r="AH123" s="1153">
        <v>44041</v>
      </c>
      <c r="AI123" s="40" t="s">
        <v>68</v>
      </c>
      <c r="AJ123" s="40"/>
    </row>
    <row r="124" spans="1:36" s="39" customFormat="1" ht="90" hidden="1" customHeight="1">
      <c r="A124" s="23">
        <v>120</v>
      </c>
      <c r="B124" s="23">
        <v>120</v>
      </c>
      <c r="C124" s="1105">
        <v>80701000001</v>
      </c>
      <c r="D124" s="18" t="s">
        <v>5692</v>
      </c>
      <c r="E124" s="25" t="s">
        <v>11868</v>
      </c>
      <c r="F124" s="26" t="s">
        <v>5693</v>
      </c>
      <c r="G124" s="26" t="s">
        <v>33</v>
      </c>
      <c r="H124" s="26" t="s">
        <v>5694</v>
      </c>
      <c r="I124" s="25">
        <v>75203</v>
      </c>
      <c r="J124" s="25">
        <v>13</v>
      </c>
      <c r="K124" s="52" t="s">
        <v>13275</v>
      </c>
      <c r="L124" s="1234" t="s">
        <v>13276</v>
      </c>
      <c r="M124" s="1234" t="s">
        <v>73</v>
      </c>
      <c r="N124" s="26"/>
      <c r="O124" s="25" t="s">
        <v>12679</v>
      </c>
      <c r="P124" s="25" t="s">
        <v>5695</v>
      </c>
      <c r="Q124" s="25" t="s">
        <v>13119</v>
      </c>
      <c r="R124" s="25" t="s">
        <v>13118</v>
      </c>
      <c r="S124" s="52" t="s">
        <v>13272</v>
      </c>
      <c r="T124" s="25" t="s">
        <v>12582</v>
      </c>
      <c r="U124" s="25" t="s">
        <v>12799</v>
      </c>
      <c r="V124" s="28" t="s">
        <v>5696</v>
      </c>
      <c r="W124" s="28" t="s">
        <v>163</v>
      </c>
      <c r="X124" s="28" t="s">
        <v>164</v>
      </c>
      <c r="Y124" s="28" t="s">
        <v>5697</v>
      </c>
      <c r="Z124" s="736" t="s">
        <v>166</v>
      </c>
      <c r="AA124" s="25" t="s">
        <v>68</v>
      </c>
      <c r="AB124" s="1115" t="s">
        <v>68</v>
      </c>
      <c r="AC124" s="1115" t="s">
        <v>68</v>
      </c>
      <c r="AD124" s="1115" t="s">
        <v>68</v>
      </c>
      <c r="AE124" s="1115" t="s">
        <v>68</v>
      </c>
      <c r="AF124" s="1115" t="s">
        <v>70</v>
      </c>
      <c r="AG124" s="1115" t="s">
        <v>68</v>
      </c>
      <c r="AH124" s="1116">
        <v>44048</v>
      </c>
      <c r="AI124" s="1117" t="s">
        <v>68</v>
      </c>
      <c r="AJ124" s="17"/>
    </row>
    <row r="125" spans="1:36" s="1278" customFormat="1" ht="135" hidden="1" customHeight="1">
      <c r="A125" s="1253">
        <v>121</v>
      </c>
      <c r="B125" s="21">
        <v>121</v>
      </c>
      <c r="C125" s="1254">
        <v>80701000001</v>
      </c>
      <c r="D125" s="1273" t="s">
        <v>290</v>
      </c>
      <c r="E125" s="1274" t="s">
        <v>13534</v>
      </c>
      <c r="F125" s="1275" t="s">
        <v>291</v>
      </c>
      <c r="G125" s="1274" t="s">
        <v>73</v>
      </c>
      <c r="H125" s="1275" t="s">
        <v>292</v>
      </c>
      <c r="I125" s="1274">
        <v>75203</v>
      </c>
      <c r="J125" s="1274">
        <v>13</v>
      </c>
      <c r="K125" s="1190" t="s">
        <v>13275</v>
      </c>
      <c r="L125" s="1270" t="s">
        <v>13276</v>
      </c>
      <c r="M125" s="1270" t="s">
        <v>73</v>
      </c>
      <c r="N125" s="1275"/>
      <c r="O125" s="1274" t="s">
        <v>12679</v>
      </c>
      <c r="P125" s="1274" t="s">
        <v>293</v>
      </c>
      <c r="Q125" s="1274" t="s">
        <v>13121</v>
      </c>
      <c r="R125" s="1274" t="s">
        <v>13120</v>
      </c>
      <c r="S125" s="1190" t="s">
        <v>13272</v>
      </c>
      <c r="T125" s="1274" t="s">
        <v>12585</v>
      </c>
      <c r="U125" s="1274" t="s">
        <v>12800</v>
      </c>
      <c r="V125" s="1172" t="s">
        <v>294</v>
      </c>
      <c r="W125" s="1172" t="s">
        <v>180</v>
      </c>
      <c r="X125" s="1172" t="s">
        <v>64</v>
      </c>
      <c r="Y125" s="1172" t="s">
        <v>295</v>
      </c>
      <c r="Z125" s="1172" t="s">
        <v>13535</v>
      </c>
      <c r="AA125" s="1174" t="s">
        <v>68</v>
      </c>
      <c r="AB125" s="1174" t="s">
        <v>68</v>
      </c>
      <c r="AC125" s="1174" t="s">
        <v>68</v>
      </c>
      <c r="AD125" s="1174" t="s">
        <v>68</v>
      </c>
      <c r="AE125" s="1210" t="s">
        <v>68</v>
      </c>
      <c r="AF125" s="1276" t="s">
        <v>70</v>
      </c>
      <c r="AG125" s="1210" t="s">
        <v>68</v>
      </c>
      <c r="AH125" s="1277">
        <v>44021</v>
      </c>
      <c r="AI125" s="1274" t="s">
        <v>68</v>
      </c>
      <c r="AJ125" s="1274" t="s">
        <v>13542</v>
      </c>
    </row>
    <row r="126" spans="1:36" s="1260" customFormat="1" ht="90" hidden="1" customHeight="1">
      <c r="A126" s="1253">
        <v>122</v>
      </c>
      <c r="B126" s="23">
        <v>122</v>
      </c>
      <c r="C126" s="1254">
        <v>80701000001</v>
      </c>
      <c r="D126" s="1255" t="s">
        <v>354</v>
      </c>
      <c r="E126" s="1190" t="s">
        <v>13526</v>
      </c>
      <c r="F126" s="1255" t="s">
        <v>356</v>
      </c>
      <c r="G126" s="1190" t="s">
        <v>49</v>
      </c>
      <c r="H126" s="1255" t="s">
        <v>357</v>
      </c>
      <c r="I126" s="1190">
        <v>75203</v>
      </c>
      <c r="J126" s="1190">
        <v>13</v>
      </c>
      <c r="K126" s="1190" t="s">
        <v>13275</v>
      </c>
      <c r="L126" s="1270" t="s">
        <v>13276</v>
      </c>
      <c r="M126" s="1270" t="s">
        <v>73</v>
      </c>
      <c r="N126" s="1255"/>
      <c r="O126" s="1190" t="s">
        <v>12679</v>
      </c>
      <c r="P126" s="1190" t="s">
        <v>358</v>
      </c>
      <c r="Q126" s="1190" t="s">
        <v>13123</v>
      </c>
      <c r="R126" s="1190" t="s">
        <v>13122</v>
      </c>
      <c r="S126" s="1190" t="s">
        <v>13272</v>
      </c>
      <c r="T126" s="1190" t="s">
        <v>12586</v>
      </c>
      <c r="U126" s="1190" t="s">
        <v>12801</v>
      </c>
      <c r="V126" s="1106" t="s">
        <v>13527</v>
      </c>
      <c r="W126" s="1106" t="s">
        <v>122</v>
      </c>
      <c r="X126" s="1106" t="s">
        <v>143</v>
      </c>
      <c r="Y126" s="1106" t="s">
        <v>359</v>
      </c>
      <c r="Z126" s="1106" t="s">
        <v>360</v>
      </c>
      <c r="AA126" s="1108" t="s">
        <v>68</v>
      </c>
      <c r="AB126" s="1108" t="s">
        <v>68</v>
      </c>
      <c r="AC126" s="1108" t="s">
        <v>68</v>
      </c>
      <c r="AD126" s="1108" t="s">
        <v>68</v>
      </c>
      <c r="AE126" s="1111" t="s">
        <v>68</v>
      </c>
      <c r="AF126" s="1160" t="s">
        <v>70</v>
      </c>
      <c r="AG126" s="1111" t="s">
        <v>68</v>
      </c>
      <c r="AH126" s="1257">
        <v>44022</v>
      </c>
      <c r="AI126" s="1258" t="s">
        <v>68</v>
      </c>
      <c r="AJ126" s="1259" t="s">
        <v>13543</v>
      </c>
    </row>
    <row r="127" spans="1:36" s="1278" customFormat="1" ht="101.25" hidden="1" customHeight="1">
      <c r="A127" s="1253">
        <v>123</v>
      </c>
      <c r="B127" s="23">
        <v>123</v>
      </c>
      <c r="C127" s="1254">
        <v>80701000001</v>
      </c>
      <c r="D127" s="1273" t="s">
        <v>739</v>
      </c>
      <c r="E127" s="1274" t="s">
        <v>13530</v>
      </c>
      <c r="F127" s="1275" t="s">
        <v>740</v>
      </c>
      <c r="G127" s="1274" t="s">
        <v>49</v>
      </c>
      <c r="H127" s="1275" t="s">
        <v>741</v>
      </c>
      <c r="I127" s="1274">
        <v>75203</v>
      </c>
      <c r="J127" s="1274">
        <v>13</v>
      </c>
      <c r="K127" s="1190" t="s">
        <v>13275</v>
      </c>
      <c r="L127" s="1270" t="s">
        <v>13276</v>
      </c>
      <c r="M127" s="1270" t="s">
        <v>73</v>
      </c>
      <c r="N127" s="1275"/>
      <c r="O127" s="1274" t="s">
        <v>12679</v>
      </c>
      <c r="P127" s="1274" t="s">
        <v>742</v>
      </c>
      <c r="Q127" s="1274" t="s">
        <v>13124</v>
      </c>
      <c r="R127" s="1274" t="s">
        <v>13516</v>
      </c>
      <c r="S127" s="1190" t="s">
        <v>13272</v>
      </c>
      <c r="T127" s="1274" t="s">
        <v>12587</v>
      </c>
      <c r="U127" s="1274" t="s">
        <v>12802</v>
      </c>
      <c r="V127" s="1172" t="s">
        <v>13531</v>
      </c>
      <c r="W127" s="1172" t="s">
        <v>484</v>
      </c>
      <c r="X127" s="1172" t="s">
        <v>743</v>
      </c>
      <c r="Y127" s="1172" t="s">
        <v>744</v>
      </c>
      <c r="Z127" s="1172" t="s">
        <v>13532</v>
      </c>
      <c r="AA127" s="1174" t="s">
        <v>68</v>
      </c>
      <c r="AB127" s="1174" t="s">
        <v>68</v>
      </c>
      <c r="AC127" s="1174" t="s">
        <v>68</v>
      </c>
      <c r="AD127" s="1174" t="s">
        <v>68</v>
      </c>
      <c r="AE127" s="1210" t="s">
        <v>68</v>
      </c>
      <c r="AF127" s="1276" t="s">
        <v>126</v>
      </c>
      <c r="AG127" s="1210" t="s">
        <v>68</v>
      </c>
      <c r="AH127" s="1277">
        <v>44041</v>
      </c>
      <c r="AI127" s="1274" t="s">
        <v>68</v>
      </c>
      <c r="AJ127" s="1274" t="s">
        <v>13541</v>
      </c>
    </row>
    <row r="128" spans="1:36" s="1278" customFormat="1" ht="101.25" hidden="1" customHeight="1">
      <c r="A128" s="1253">
        <v>124</v>
      </c>
      <c r="B128" s="23">
        <v>124</v>
      </c>
      <c r="C128" s="1254">
        <v>80701000001</v>
      </c>
      <c r="D128" s="1273" t="s">
        <v>167</v>
      </c>
      <c r="E128" s="1274" t="s">
        <v>13523</v>
      </c>
      <c r="F128" s="1275" t="s">
        <v>169</v>
      </c>
      <c r="G128" s="1274" t="s">
        <v>82</v>
      </c>
      <c r="H128" s="1275" t="s">
        <v>170</v>
      </c>
      <c r="I128" s="1274">
        <v>75203</v>
      </c>
      <c r="J128" s="1274">
        <v>13</v>
      </c>
      <c r="K128" s="1190" t="s">
        <v>13275</v>
      </c>
      <c r="L128" s="1270" t="s">
        <v>13276</v>
      </c>
      <c r="M128" s="1270" t="s">
        <v>73</v>
      </c>
      <c r="N128" s="1275"/>
      <c r="O128" s="1274" t="s">
        <v>12679</v>
      </c>
      <c r="P128" s="1274" t="s">
        <v>171</v>
      </c>
      <c r="Q128" s="1274" t="s">
        <v>13125</v>
      </c>
      <c r="R128" s="1274" t="s">
        <v>13514</v>
      </c>
      <c r="S128" s="1190" t="s">
        <v>13272</v>
      </c>
      <c r="T128" s="1274" t="s">
        <v>12588</v>
      </c>
      <c r="U128" s="1274" t="s">
        <v>12803</v>
      </c>
      <c r="V128" s="1172" t="s">
        <v>13524</v>
      </c>
      <c r="W128" s="1172" t="s">
        <v>172</v>
      </c>
      <c r="X128" s="1172" t="s">
        <v>143</v>
      </c>
      <c r="Y128" s="1172" t="s">
        <v>13525</v>
      </c>
      <c r="Z128" s="1172" t="s">
        <v>68</v>
      </c>
      <c r="AA128" s="1174" t="s">
        <v>68</v>
      </c>
      <c r="AB128" s="1174" t="s">
        <v>68</v>
      </c>
      <c r="AC128" s="1174" t="s">
        <v>68</v>
      </c>
      <c r="AD128" s="1174" t="s">
        <v>68</v>
      </c>
      <c r="AE128" s="1210" t="s">
        <v>68</v>
      </c>
      <c r="AF128" s="1276" t="s">
        <v>70</v>
      </c>
      <c r="AG128" s="1210" t="s">
        <v>68</v>
      </c>
      <c r="AH128" s="1277">
        <v>44012</v>
      </c>
      <c r="AI128" s="1274" t="s">
        <v>68</v>
      </c>
      <c r="AJ128" s="1274" t="s">
        <v>13543</v>
      </c>
    </row>
    <row r="129" spans="1:36" s="48" customFormat="1" ht="123.75" hidden="1" customHeight="1">
      <c r="A129" s="23">
        <v>125</v>
      </c>
      <c r="B129" s="23">
        <v>125</v>
      </c>
      <c r="C129" s="1105">
        <v>80701000001</v>
      </c>
      <c r="D129" s="41" t="s">
        <v>588</v>
      </c>
      <c r="E129" s="40" t="s">
        <v>589</v>
      </c>
      <c r="F129" s="42" t="s">
        <v>590</v>
      </c>
      <c r="G129" s="40" t="s">
        <v>82</v>
      </c>
      <c r="H129" s="42" t="s">
        <v>591</v>
      </c>
      <c r="I129" s="40">
        <v>75203</v>
      </c>
      <c r="J129" s="40">
        <v>13</v>
      </c>
      <c r="K129" s="52" t="s">
        <v>13275</v>
      </c>
      <c r="L129" s="1234" t="s">
        <v>13276</v>
      </c>
      <c r="M129" s="1234" t="s">
        <v>73</v>
      </c>
      <c r="N129" s="959"/>
      <c r="O129" s="40" t="s">
        <v>12679</v>
      </c>
      <c r="P129" s="40" t="s">
        <v>592</v>
      </c>
      <c r="Q129" s="40" t="s">
        <v>13127</v>
      </c>
      <c r="R129" s="40" t="s">
        <v>13126</v>
      </c>
      <c r="S129" s="52" t="s">
        <v>13272</v>
      </c>
      <c r="T129" s="40" t="s">
        <v>12589</v>
      </c>
      <c r="U129" s="52" t="s">
        <v>12804</v>
      </c>
      <c r="V129" s="756" t="s">
        <v>593</v>
      </c>
      <c r="W129" s="756" t="s">
        <v>594</v>
      </c>
      <c r="X129" s="756" t="s">
        <v>143</v>
      </c>
      <c r="Y129" s="756" t="s">
        <v>595</v>
      </c>
      <c r="Z129" s="756" t="s">
        <v>13483</v>
      </c>
      <c r="AA129" s="1108" t="s">
        <v>68</v>
      </c>
      <c r="AB129" s="1108" t="s">
        <v>68</v>
      </c>
      <c r="AC129" s="1108" t="s">
        <v>68</v>
      </c>
      <c r="AD129" s="1108" t="s">
        <v>68</v>
      </c>
      <c r="AE129" s="1111" t="s">
        <v>68</v>
      </c>
      <c r="AF129" s="1110" t="s">
        <v>70</v>
      </c>
      <c r="AG129" s="1111" t="s">
        <v>68</v>
      </c>
      <c r="AH129" s="1116">
        <v>44034</v>
      </c>
      <c r="AI129" s="40" t="s">
        <v>68</v>
      </c>
      <c r="AJ129" s="40"/>
    </row>
    <row r="130" spans="1:36" s="1272" customFormat="1" ht="123.75" hidden="1" customHeight="1">
      <c r="A130" s="1253">
        <v>126</v>
      </c>
      <c r="B130" s="23">
        <v>126</v>
      </c>
      <c r="C130" s="1254">
        <v>80701000001</v>
      </c>
      <c r="D130" s="1269" t="s">
        <v>6062</v>
      </c>
      <c r="E130" s="1190" t="s">
        <v>13536</v>
      </c>
      <c r="F130" s="1255" t="s">
        <v>6063</v>
      </c>
      <c r="G130" s="1255" t="s">
        <v>33</v>
      </c>
      <c r="H130" s="1255" t="s">
        <v>6064</v>
      </c>
      <c r="I130" s="1190">
        <v>75203</v>
      </c>
      <c r="J130" s="1190">
        <v>13</v>
      </c>
      <c r="K130" s="1190" t="s">
        <v>13275</v>
      </c>
      <c r="L130" s="1270" t="s">
        <v>13276</v>
      </c>
      <c r="M130" s="1270" t="s">
        <v>73</v>
      </c>
      <c r="N130" s="1250"/>
      <c r="O130" s="1190" t="s">
        <v>12679</v>
      </c>
      <c r="P130" s="1190" t="s">
        <v>6065</v>
      </c>
      <c r="Q130" s="1190" t="s">
        <v>13129</v>
      </c>
      <c r="R130" s="1190" t="s">
        <v>13128</v>
      </c>
      <c r="S130" s="1190" t="s">
        <v>13272</v>
      </c>
      <c r="T130" s="1190" t="s">
        <v>12590</v>
      </c>
      <c r="U130" s="1215" t="s">
        <v>12805</v>
      </c>
      <c r="V130" s="1106" t="s">
        <v>6066</v>
      </c>
      <c r="W130" s="1106" t="s">
        <v>6067</v>
      </c>
      <c r="X130" s="1106" t="s">
        <v>143</v>
      </c>
      <c r="Y130" s="1106" t="s">
        <v>6068</v>
      </c>
      <c r="Z130" s="1195" t="s">
        <v>6069</v>
      </c>
      <c r="AA130" s="1190" t="s">
        <v>68</v>
      </c>
      <c r="AB130" s="1145" t="s">
        <v>68</v>
      </c>
      <c r="AC130" s="1145" t="s">
        <v>68</v>
      </c>
      <c r="AD130" s="1145" t="s">
        <v>68</v>
      </c>
      <c r="AE130" s="1145" t="s">
        <v>68</v>
      </c>
      <c r="AF130" s="1145" t="s">
        <v>70</v>
      </c>
      <c r="AG130" s="1145" t="s">
        <v>68</v>
      </c>
      <c r="AH130" s="1257">
        <v>44050</v>
      </c>
      <c r="AI130" s="1271" t="s">
        <v>68</v>
      </c>
      <c r="AJ130" s="1259" t="s">
        <v>13544</v>
      </c>
    </row>
    <row r="131" spans="1:36" s="48" customFormat="1" ht="101.25" hidden="1" customHeight="1">
      <c r="A131" s="23">
        <v>127</v>
      </c>
      <c r="B131" s="23">
        <v>127</v>
      </c>
      <c r="C131" s="1105">
        <v>80701000001</v>
      </c>
      <c r="D131" s="41" t="s">
        <v>116</v>
      </c>
      <c r="E131" s="40" t="s">
        <v>117</v>
      </c>
      <c r="F131" s="40" t="s">
        <v>118</v>
      </c>
      <c r="G131" s="42" t="s">
        <v>73</v>
      </c>
      <c r="H131" s="42" t="s">
        <v>119</v>
      </c>
      <c r="I131" s="40">
        <v>75203</v>
      </c>
      <c r="J131" s="40">
        <v>13</v>
      </c>
      <c r="K131" s="52" t="s">
        <v>13275</v>
      </c>
      <c r="L131" s="1234" t="s">
        <v>13276</v>
      </c>
      <c r="M131" s="1234" t="s">
        <v>73</v>
      </c>
      <c r="N131" s="42"/>
      <c r="O131" s="40" t="s">
        <v>12679</v>
      </c>
      <c r="P131" s="40" t="s">
        <v>120</v>
      </c>
      <c r="Q131" s="40" t="s">
        <v>13131</v>
      </c>
      <c r="R131" s="40" t="s">
        <v>13130</v>
      </c>
      <c r="S131" s="52" t="s">
        <v>13272</v>
      </c>
      <c r="T131" s="40" t="s">
        <v>12591</v>
      </c>
      <c r="U131" s="40" t="s">
        <v>12806</v>
      </c>
      <c r="V131" s="44" t="s">
        <v>121</v>
      </c>
      <c r="W131" s="44" t="s">
        <v>122</v>
      </c>
      <c r="X131" s="44" t="s">
        <v>123</v>
      </c>
      <c r="Y131" s="44" t="s">
        <v>124</v>
      </c>
      <c r="Z131" s="44" t="s">
        <v>125</v>
      </c>
      <c r="AA131" s="1151" t="s">
        <v>68</v>
      </c>
      <c r="AB131" s="1151" t="s">
        <v>68</v>
      </c>
      <c r="AC131" s="1151" t="s">
        <v>68</v>
      </c>
      <c r="AD131" s="1151" t="s">
        <v>68</v>
      </c>
      <c r="AE131" s="1114" t="s">
        <v>68</v>
      </c>
      <c r="AF131" s="1152" t="s">
        <v>126</v>
      </c>
      <c r="AG131" s="1114" t="s">
        <v>68</v>
      </c>
      <c r="AH131" s="1153">
        <v>44001</v>
      </c>
      <c r="AI131" s="40" t="s">
        <v>68</v>
      </c>
      <c r="AJ131" s="40"/>
    </row>
    <row r="132" spans="1:36" s="1272" customFormat="1" ht="102" hidden="1" customHeight="1">
      <c r="A132" s="1253">
        <v>128</v>
      </c>
      <c r="B132" s="23">
        <v>128</v>
      </c>
      <c r="C132" s="1254">
        <v>80701000001</v>
      </c>
      <c r="D132" s="1269" t="s">
        <v>7036</v>
      </c>
      <c r="E132" s="1190" t="s">
        <v>13522</v>
      </c>
      <c r="F132" s="1255" t="s">
        <v>7037</v>
      </c>
      <c r="G132" s="1255" t="s">
        <v>242</v>
      </c>
      <c r="H132" s="1255" t="s">
        <v>7038</v>
      </c>
      <c r="I132" s="1190">
        <v>75203</v>
      </c>
      <c r="J132" s="1190">
        <v>13</v>
      </c>
      <c r="K132" s="1190" t="s">
        <v>13275</v>
      </c>
      <c r="L132" s="1270" t="s">
        <v>13276</v>
      </c>
      <c r="M132" s="1270" t="s">
        <v>73</v>
      </c>
      <c r="N132" s="1255"/>
      <c r="O132" s="1190" t="s">
        <v>12679</v>
      </c>
      <c r="P132" s="1190" t="s">
        <v>7039</v>
      </c>
      <c r="Q132" s="1190" t="s">
        <v>13133</v>
      </c>
      <c r="R132" s="1190" t="s">
        <v>13132</v>
      </c>
      <c r="S132" s="1190" t="s">
        <v>13272</v>
      </c>
      <c r="T132" s="1190" t="s">
        <v>12592</v>
      </c>
      <c r="U132" s="1190" t="s">
        <v>12807</v>
      </c>
      <c r="V132" s="1106" t="s">
        <v>7040</v>
      </c>
      <c r="W132" s="1106" t="s">
        <v>7041</v>
      </c>
      <c r="X132" s="1106" t="s">
        <v>143</v>
      </c>
      <c r="Y132" s="1106" t="s">
        <v>7042</v>
      </c>
      <c r="Z132" s="1195" t="s">
        <v>7043</v>
      </c>
      <c r="AA132" s="1190" t="s">
        <v>68</v>
      </c>
      <c r="AB132" s="1145" t="s">
        <v>68</v>
      </c>
      <c r="AC132" s="1145" t="s">
        <v>68</v>
      </c>
      <c r="AD132" s="1145" t="s">
        <v>68</v>
      </c>
      <c r="AE132" s="1145" t="s">
        <v>68</v>
      </c>
      <c r="AF132" s="1145" t="s">
        <v>70</v>
      </c>
      <c r="AG132" s="1145" t="s">
        <v>68</v>
      </c>
      <c r="AH132" s="1257">
        <v>44055</v>
      </c>
      <c r="AI132" s="1271" t="s">
        <v>68</v>
      </c>
      <c r="AJ132" s="1259" t="s">
        <v>13545</v>
      </c>
    </row>
    <row r="133" spans="1:36" s="48" customFormat="1" ht="135" hidden="1" customHeight="1">
      <c r="A133" s="23">
        <v>129</v>
      </c>
      <c r="B133" s="23">
        <v>129</v>
      </c>
      <c r="C133" s="1105">
        <v>80701000001</v>
      </c>
      <c r="D133" s="41" t="s">
        <v>693</v>
      </c>
      <c r="E133" s="40" t="s">
        <v>694</v>
      </c>
      <c r="F133" s="42" t="s">
        <v>695</v>
      </c>
      <c r="G133" s="42" t="s">
        <v>242</v>
      </c>
      <c r="H133" s="42" t="s">
        <v>696</v>
      </c>
      <c r="I133" s="40">
        <v>75203</v>
      </c>
      <c r="J133" s="40">
        <v>13</v>
      </c>
      <c r="K133" s="52" t="s">
        <v>13275</v>
      </c>
      <c r="L133" s="1234" t="s">
        <v>13276</v>
      </c>
      <c r="M133" s="1234" t="s">
        <v>73</v>
      </c>
      <c r="N133" s="42"/>
      <c r="O133" s="40" t="s">
        <v>12679</v>
      </c>
      <c r="P133" s="40" t="s">
        <v>697</v>
      </c>
      <c r="Q133" s="40" t="s">
        <v>13135</v>
      </c>
      <c r="R133" s="47" t="s">
        <v>13134</v>
      </c>
      <c r="S133" s="52" t="s">
        <v>13272</v>
      </c>
      <c r="T133" s="40" t="s">
        <v>12593</v>
      </c>
      <c r="U133" s="40" t="s">
        <v>12808</v>
      </c>
      <c r="V133" s="44" t="s">
        <v>698</v>
      </c>
      <c r="W133" s="44" t="s">
        <v>484</v>
      </c>
      <c r="X133" s="44" t="s">
        <v>153</v>
      </c>
      <c r="Y133" s="44" t="s">
        <v>699</v>
      </c>
      <c r="Z133" s="44" t="s">
        <v>13484</v>
      </c>
      <c r="AA133" s="1151" t="s">
        <v>68</v>
      </c>
      <c r="AB133" s="1151" t="s">
        <v>68</v>
      </c>
      <c r="AC133" s="1151" t="s">
        <v>68</v>
      </c>
      <c r="AD133" s="1151" t="s">
        <v>68</v>
      </c>
      <c r="AE133" s="1114" t="s">
        <v>68</v>
      </c>
      <c r="AF133" s="1152" t="s">
        <v>126</v>
      </c>
      <c r="AG133" s="1114" t="s">
        <v>68</v>
      </c>
      <c r="AH133" s="1153">
        <v>44040</v>
      </c>
      <c r="AI133" s="40" t="s">
        <v>68</v>
      </c>
      <c r="AJ133" s="40"/>
    </row>
    <row r="134" spans="1:36" s="1272" customFormat="1" ht="112.5" hidden="1" customHeight="1">
      <c r="A134" s="1253">
        <v>130</v>
      </c>
      <c r="B134" s="21">
        <v>130</v>
      </c>
      <c r="C134" s="1254">
        <v>80701000001</v>
      </c>
      <c r="D134" s="1269" t="s">
        <v>6078</v>
      </c>
      <c r="E134" s="1190" t="s">
        <v>13533</v>
      </c>
      <c r="F134" s="1255" t="s">
        <v>6079</v>
      </c>
      <c r="G134" s="1255" t="s">
        <v>242</v>
      </c>
      <c r="H134" s="1255" t="s">
        <v>6080</v>
      </c>
      <c r="I134" s="1190">
        <v>75203</v>
      </c>
      <c r="J134" s="1190">
        <v>13</v>
      </c>
      <c r="K134" s="1190" t="s">
        <v>13275</v>
      </c>
      <c r="L134" s="1270" t="s">
        <v>13276</v>
      </c>
      <c r="M134" s="1270" t="s">
        <v>73</v>
      </c>
      <c r="N134" s="1255"/>
      <c r="O134" s="1190" t="s">
        <v>12679</v>
      </c>
      <c r="P134" s="1190" t="s">
        <v>6081</v>
      </c>
      <c r="Q134" s="1190" t="s">
        <v>13137</v>
      </c>
      <c r="R134" s="1190" t="s">
        <v>13136</v>
      </c>
      <c r="S134" s="1190" t="s">
        <v>13272</v>
      </c>
      <c r="T134" s="1190" t="s">
        <v>12594</v>
      </c>
      <c r="U134" s="1190" t="s">
        <v>12809</v>
      </c>
      <c r="V134" s="1106" t="s">
        <v>6082</v>
      </c>
      <c r="W134" s="1106" t="s">
        <v>424</v>
      </c>
      <c r="X134" s="1106" t="s">
        <v>143</v>
      </c>
      <c r="Y134" s="1106" t="s">
        <v>6083</v>
      </c>
      <c r="Z134" s="1195" t="s">
        <v>360</v>
      </c>
      <c r="AA134" s="1190" t="s">
        <v>68</v>
      </c>
      <c r="AB134" s="1145" t="s">
        <v>68</v>
      </c>
      <c r="AC134" s="1145" t="s">
        <v>68</v>
      </c>
      <c r="AD134" s="1145" t="s">
        <v>68</v>
      </c>
      <c r="AE134" s="1145" t="s">
        <v>68</v>
      </c>
      <c r="AF134" s="1145" t="s">
        <v>70</v>
      </c>
      <c r="AG134" s="1145" t="s">
        <v>68</v>
      </c>
      <c r="AH134" s="1257">
        <v>44050</v>
      </c>
      <c r="AI134" s="1271" t="s">
        <v>68</v>
      </c>
      <c r="AJ134" s="1259" t="s">
        <v>13546</v>
      </c>
    </row>
    <row r="135" spans="1:36" s="1272" customFormat="1" ht="90" hidden="1" customHeight="1">
      <c r="A135" s="1253">
        <v>131</v>
      </c>
      <c r="B135" s="23">
        <v>131</v>
      </c>
      <c r="C135" s="1254">
        <v>80701000001</v>
      </c>
      <c r="D135" s="1269" t="s">
        <v>6987</v>
      </c>
      <c r="E135" s="1190" t="s">
        <v>13521</v>
      </c>
      <c r="F135" s="1255" t="s">
        <v>6988</v>
      </c>
      <c r="G135" s="1255" t="s">
        <v>73</v>
      </c>
      <c r="H135" s="1255" t="s">
        <v>6989</v>
      </c>
      <c r="I135" s="1190">
        <v>75203</v>
      </c>
      <c r="J135" s="1190">
        <v>13</v>
      </c>
      <c r="K135" s="1190" t="s">
        <v>13275</v>
      </c>
      <c r="L135" s="1270" t="s">
        <v>13276</v>
      </c>
      <c r="M135" s="1270" t="s">
        <v>73</v>
      </c>
      <c r="N135" s="1255"/>
      <c r="O135" s="1190" t="s">
        <v>12679</v>
      </c>
      <c r="P135" s="1190" t="s">
        <v>6990</v>
      </c>
      <c r="Q135" s="1190" t="s">
        <v>13139</v>
      </c>
      <c r="R135" s="1190" t="s">
        <v>13138</v>
      </c>
      <c r="S135" s="1190" t="s">
        <v>13272</v>
      </c>
      <c r="T135" s="1190" t="s">
        <v>12595</v>
      </c>
      <c r="U135" s="1190" t="s">
        <v>12810</v>
      </c>
      <c r="V135" s="1106" t="s">
        <v>6991</v>
      </c>
      <c r="W135" s="1106" t="s">
        <v>122</v>
      </c>
      <c r="X135" s="1106" t="s">
        <v>143</v>
      </c>
      <c r="Y135" s="1106" t="s">
        <v>6992</v>
      </c>
      <c r="Z135" s="1195" t="s">
        <v>68</v>
      </c>
      <c r="AA135" s="1190" t="s">
        <v>68</v>
      </c>
      <c r="AB135" s="1145" t="s">
        <v>68</v>
      </c>
      <c r="AC135" s="1145" t="s">
        <v>68</v>
      </c>
      <c r="AD135" s="1145" t="s">
        <v>68</v>
      </c>
      <c r="AE135" s="1145" t="s">
        <v>68</v>
      </c>
      <c r="AF135" s="1145" t="s">
        <v>70</v>
      </c>
      <c r="AG135" s="1145" t="s">
        <v>68</v>
      </c>
      <c r="AH135" s="1257">
        <v>44055</v>
      </c>
      <c r="AI135" s="1271" t="s">
        <v>68</v>
      </c>
      <c r="AJ135" s="1259" t="s">
        <v>13545</v>
      </c>
    </row>
    <row r="136" spans="1:36" s="48" customFormat="1" ht="114.75" hidden="1" customHeight="1">
      <c r="A136" s="23">
        <v>132</v>
      </c>
      <c r="B136" s="23">
        <v>132</v>
      </c>
      <c r="C136" s="1105">
        <v>80701000001</v>
      </c>
      <c r="D136" s="41">
        <v>20171</v>
      </c>
      <c r="E136" s="40" t="s">
        <v>147</v>
      </c>
      <c r="F136" s="42" t="s">
        <v>148</v>
      </c>
      <c r="G136" s="42" t="s">
        <v>82</v>
      </c>
      <c r="H136" s="42" t="s">
        <v>149</v>
      </c>
      <c r="I136" s="40">
        <v>75103</v>
      </c>
      <c r="J136" s="40">
        <v>12</v>
      </c>
      <c r="K136" s="1238" t="s">
        <v>13330</v>
      </c>
      <c r="L136" s="1234" t="s">
        <v>13331</v>
      </c>
      <c r="M136" s="1234" t="s">
        <v>13332</v>
      </c>
      <c r="N136" s="42"/>
      <c r="O136" s="40" t="s">
        <v>12671</v>
      </c>
      <c r="P136" s="40" t="s">
        <v>150</v>
      </c>
      <c r="Q136" s="40" t="s">
        <v>13141</v>
      </c>
      <c r="R136" s="40" t="s">
        <v>13140</v>
      </c>
      <c r="S136" s="40"/>
      <c r="T136" s="40" t="s">
        <v>12615</v>
      </c>
      <c r="U136" s="40" t="s">
        <v>12882</v>
      </c>
      <c r="V136" s="44" t="s">
        <v>151</v>
      </c>
      <c r="W136" s="44" t="s">
        <v>152</v>
      </c>
      <c r="X136" s="44" t="s">
        <v>153</v>
      </c>
      <c r="Y136" s="44" t="s">
        <v>154</v>
      </c>
      <c r="Z136" s="44" t="s">
        <v>155</v>
      </c>
      <c r="AA136" s="1151" t="s">
        <v>68</v>
      </c>
      <c r="AB136" s="1151" t="s">
        <v>68</v>
      </c>
      <c r="AC136" s="1151" t="s">
        <v>68</v>
      </c>
      <c r="AD136" s="1151" t="s">
        <v>68</v>
      </c>
      <c r="AE136" s="1114" t="s">
        <v>68</v>
      </c>
      <c r="AF136" s="1152" t="s">
        <v>156</v>
      </c>
      <c r="AG136" s="1114" t="s">
        <v>68</v>
      </c>
      <c r="AH136" s="1153">
        <v>44011</v>
      </c>
      <c r="AI136" s="40"/>
      <c r="AJ136" s="40"/>
    </row>
    <row r="137" spans="1:36" s="48" customFormat="1" ht="89.25" hidden="1" customHeight="1">
      <c r="A137" s="23">
        <v>133</v>
      </c>
      <c r="B137" s="23">
        <v>133</v>
      </c>
      <c r="C137" s="1105">
        <v>80701000001</v>
      </c>
      <c r="D137" s="41" t="s">
        <v>270</v>
      </c>
      <c r="E137" s="40" t="s">
        <v>271</v>
      </c>
      <c r="F137" s="42" t="s">
        <v>272</v>
      </c>
      <c r="G137" s="40" t="s">
        <v>73</v>
      </c>
      <c r="H137" s="42" t="s">
        <v>273</v>
      </c>
      <c r="I137" s="40">
        <v>75203</v>
      </c>
      <c r="J137" s="40">
        <v>13</v>
      </c>
      <c r="K137" s="52" t="s">
        <v>13275</v>
      </c>
      <c r="L137" s="1234" t="s">
        <v>13276</v>
      </c>
      <c r="M137" s="1234" t="s">
        <v>73</v>
      </c>
      <c r="N137" s="42"/>
      <c r="O137" s="40" t="s">
        <v>12680</v>
      </c>
      <c r="P137" s="40" t="s">
        <v>274</v>
      </c>
      <c r="Q137" s="40" t="s">
        <v>13143</v>
      </c>
      <c r="R137" s="47" t="s">
        <v>13142</v>
      </c>
      <c r="S137" s="52" t="s">
        <v>13272</v>
      </c>
      <c r="T137" s="40" t="s">
        <v>12612</v>
      </c>
      <c r="U137" s="40" t="s">
        <v>12811</v>
      </c>
      <c r="V137" s="44"/>
      <c r="W137" s="44" t="s">
        <v>68</v>
      </c>
      <c r="X137" s="44" t="s">
        <v>68</v>
      </c>
      <c r="Y137" s="44" t="s">
        <v>68</v>
      </c>
      <c r="Z137" s="44" t="s">
        <v>68</v>
      </c>
      <c r="AA137" s="1151" t="s">
        <v>68</v>
      </c>
      <c r="AB137" s="1151" t="s">
        <v>68</v>
      </c>
      <c r="AC137" s="1151" t="s">
        <v>68</v>
      </c>
      <c r="AD137" s="1151" t="s">
        <v>68</v>
      </c>
      <c r="AE137" s="1114" t="s">
        <v>275</v>
      </c>
      <c r="AF137" s="1152" t="s">
        <v>79</v>
      </c>
      <c r="AG137" s="1114" t="s">
        <v>68</v>
      </c>
      <c r="AH137" s="1153">
        <v>44021</v>
      </c>
      <c r="AI137" s="40" t="s">
        <v>68</v>
      </c>
      <c r="AJ137" s="40"/>
    </row>
    <row r="138" spans="1:36" s="1113" customFormat="1" ht="102" hidden="1" customHeight="1">
      <c r="A138" s="23">
        <v>134</v>
      </c>
      <c r="B138" s="23">
        <v>134</v>
      </c>
      <c r="C138" s="1105">
        <v>80701000001</v>
      </c>
      <c r="D138" s="26" t="s">
        <v>463</v>
      </c>
      <c r="E138" s="25" t="s">
        <v>11819</v>
      </c>
      <c r="F138" s="26" t="s">
        <v>465</v>
      </c>
      <c r="G138" s="26" t="s">
        <v>242</v>
      </c>
      <c r="H138" s="26" t="s">
        <v>466</v>
      </c>
      <c r="I138" s="25">
        <v>75201</v>
      </c>
      <c r="J138" s="25">
        <v>13</v>
      </c>
      <c r="K138" s="52" t="s">
        <v>13275</v>
      </c>
      <c r="L138" s="1234" t="s">
        <v>13276</v>
      </c>
      <c r="M138" s="1234" t="s">
        <v>73</v>
      </c>
      <c r="N138" s="959"/>
      <c r="O138" s="25" t="s">
        <v>12679</v>
      </c>
      <c r="P138" s="25" t="s">
        <v>467</v>
      </c>
      <c r="Q138" s="25" t="s">
        <v>13145</v>
      </c>
      <c r="R138" s="52" t="s">
        <v>13144</v>
      </c>
      <c r="S138" s="52" t="s">
        <v>13272</v>
      </c>
      <c r="T138" s="25" t="s">
        <v>12583</v>
      </c>
      <c r="U138" s="52" t="s">
        <v>12812</v>
      </c>
      <c r="V138" s="756" t="s">
        <v>468</v>
      </c>
      <c r="W138" s="1106" t="s">
        <v>68</v>
      </c>
      <c r="X138" s="1106" t="s">
        <v>68</v>
      </c>
      <c r="Y138" s="756" t="s">
        <v>469</v>
      </c>
      <c r="Z138" s="28" t="s">
        <v>68</v>
      </c>
      <c r="AA138" s="1146" t="s">
        <v>68</v>
      </c>
      <c r="AB138" s="1146" t="s">
        <v>68</v>
      </c>
      <c r="AC138" s="1146" t="s">
        <v>68</v>
      </c>
      <c r="AD138" s="1146" t="s">
        <v>68</v>
      </c>
      <c r="AE138" s="1123" t="s">
        <v>68</v>
      </c>
      <c r="AF138" s="1147" t="s">
        <v>68</v>
      </c>
      <c r="AG138" s="1123" t="s">
        <v>68</v>
      </c>
      <c r="AH138" s="1116">
        <v>44028</v>
      </c>
      <c r="AI138" s="1112" t="s">
        <v>68</v>
      </c>
      <c r="AJ138" s="17"/>
    </row>
    <row r="139" spans="1:36" s="1113" customFormat="1" ht="102" hidden="1" customHeight="1">
      <c r="A139" s="23">
        <v>135</v>
      </c>
      <c r="B139" s="23">
        <v>135</v>
      </c>
      <c r="C139" s="1105">
        <v>80701000001</v>
      </c>
      <c r="D139" s="26" t="s">
        <v>700</v>
      </c>
      <c r="E139" s="25" t="s">
        <v>11820</v>
      </c>
      <c r="F139" s="26" t="s">
        <v>702</v>
      </c>
      <c r="G139" s="26" t="s">
        <v>49</v>
      </c>
      <c r="H139" s="26" t="s">
        <v>703</v>
      </c>
      <c r="I139" s="25">
        <v>75203</v>
      </c>
      <c r="J139" s="25">
        <v>13</v>
      </c>
      <c r="K139" s="52" t="s">
        <v>13275</v>
      </c>
      <c r="L139" s="1234" t="s">
        <v>13276</v>
      </c>
      <c r="M139" s="1234" t="s">
        <v>73</v>
      </c>
      <c r="N139" s="959"/>
      <c r="O139" s="25" t="s">
        <v>12679</v>
      </c>
      <c r="P139" s="25" t="s">
        <v>704</v>
      </c>
      <c r="Q139" s="25" t="s">
        <v>13147</v>
      </c>
      <c r="R139" s="25" t="s">
        <v>13146</v>
      </c>
      <c r="S139" s="52" t="s">
        <v>13272</v>
      </c>
      <c r="T139" s="25" t="s">
        <v>12584</v>
      </c>
      <c r="U139" s="52" t="s">
        <v>12813</v>
      </c>
      <c r="V139" s="756" t="s">
        <v>705</v>
      </c>
      <c r="W139" s="1106" t="s">
        <v>68</v>
      </c>
      <c r="X139" s="1106" t="s">
        <v>68</v>
      </c>
      <c r="Y139" s="756" t="s">
        <v>706</v>
      </c>
      <c r="Z139" s="1106" t="s">
        <v>68</v>
      </c>
      <c r="AA139" s="1108" t="s">
        <v>68</v>
      </c>
      <c r="AB139" s="1108" t="s">
        <v>68</v>
      </c>
      <c r="AC139" s="1108" t="s">
        <v>68</v>
      </c>
      <c r="AD139" s="1108" t="s">
        <v>68</v>
      </c>
      <c r="AE139" s="1123" t="s">
        <v>68</v>
      </c>
      <c r="AF139" s="1147" t="s">
        <v>68</v>
      </c>
      <c r="AG139" s="1123" t="s">
        <v>68</v>
      </c>
      <c r="AH139" s="1116">
        <v>44040</v>
      </c>
      <c r="AI139" s="1112" t="s">
        <v>68</v>
      </c>
      <c r="AJ139" s="17"/>
    </row>
    <row r="140" spans="1:36" s="39" customFormat="1" ht="102" hidden="1" customHeight="1">
      <c r="A140" s="23">
        <v>136</v>
      </c>
      <c r="B140" s="23">
        <v>136</v>
      </c>
      <c r="C140" s="1105">
        <v>80701000001</v>
      </c>
      <c r="D140" s="41" t="s">
        <v>92</v>
      </c>
      <c r="E140" s="40" t="s">
        <v>93</v>
      </c>
      <c r="F140" s="40" t="s">
        <v>95</v>
      </c>
      <c r="G140" s="42" t="s">
        <v>94</v>
      </c>
      <c r="H140" s="42" t="s">
        <v>96</v>
      </c>
      <c r="I140" s="40">
        <v>75203</v>
      </c>
      <c r="J140" s="40">
        <v>13</v>
      </c>
      <c r="K140" s="52" t="s">
        <v>13275</v>
      </c>
      <c r="L140" s="1234" t="s">
        <v>13276</v>
      </c>
      <c r="M140" s="1234" t="s">
        <v>73</v>
      </c>
      <c r="N140" s="42"/>
      <c r="O140" s="40" t="s">
        <v>12679</v>
      </c>
      <c r="P140" s="40" t="s">
        <v>97</v>
      </c>
      <c r="Q140" s="40" t="s">
        <v>13149</v>
      </c>
      <c r="R140" s="40" t="s">
        <v>13148</v>
      </c>
      <c r="S140" s="52" t="s">
        <v>13272</v>
      </c>
      <c r="T140" s="40" t="s">
        <v>12596</v>
      </c>
      <c r="U140" s="40" t="s">
        <v>12814</v>
      </c>
      <c r="V140" s="44" t="s">
        <v>98</v>
      </c>
      <c r="W140" s="44" t="s">
        <v>68</v>
      </c>
      <c r="X140" s="44" t="s">
        <v>68</v>
      </c>
      <c r="Y140" s="44" t="s">
        <v>99</v>
      </c>
      <c r="Z140" s="44" t="s">
        <v>68</v>
      </c>
      <c r="AA140" s="1151" t="s">
        <v>68</v>
      </c>
      <c r="AB140" s="1151" t="s">
        <v>68</v>
      </c>
      <c r="AC140" s="1151" t="s">
        <v>68</v>
      </c>
      <c r="AD140" s="1151" t="s">
        <v>68</v>
      </c>
      <c r="AE140" s="1114" t="s">
        <v>68</v>
      </c>
      <c r="AF140" s="1152" t="s">
        <v>68</v>
      </c>
      <c r="AG140" s="1114" t="s">
        <v>68</v>
      </c>
      <c r="AH140" s="1153">
        <v>43993</v>
      </c>
      <c r="AI140" s="40" t="s">
        <v>68</v>
      </c>
      <c r="AJ140" s="40"/>
    </row>
    <row r="141" spans="1:36" s="1113" customFormat="1" ht="102" hidden="1" customHeight="1">
      <c r="A141" s="23">
        <v>137</v>
      </c>
      <c r="B141" s="23">
        <v>137</v>
      </c>
      <c r="C141" s="1105">
        <v>80701000001</v>
      </c>
      <c r="D141" s="26" t="s">
        <v>679</v>
      </c>
      <c r="E141" s="25" t="s">
        <v>11821</v>
      </c>
      <c r="F141" s="26" t="s">
        <v>681</v>
      </c>
      <c r="G141" s="26" t="s">
        <v>49</v>
      </c>
      <c r="H141" s="26" t="s">
        <v>682</v>
      </c>
      <c r="I141" s="25">
        <v>75203</v>
      </c>
      <c r="J141" s="25">
        <v>13</v>
      </c>
      <c r="K141" s="52" t="s">
        <v>13275</v>
      </c>
      <c r="L141" s="1234" t="s">
        <v>13276</v>
      </c>
      <c r="M141" s="1234" t="s">
        <v>73</v>
      </c>
      <c r="N141" s="26"/>
      <c r="O141" s="25" t="s">
        <v>12679</v>
      </c>
      <c r="P141" s="25" t="s">
        <v>683</v>
      </c>
      <c r="Q141" s="25" t="s">
        <v>13151</v>
      </c>
      <c r="R141" s="52" t="s">
        <v>13150</v>
      </c>
      <c r="S141" s="52" t="s">
        <v>13272</v>
      </c>
      <c r="T141" s="25" t="s">
        <v>12597</v>
      </c>
      <c r="U141" s="25" t="s">
        <v>12815</v>
      </c>
      <c r="V141" s="28" t="s">
        <v>684</v>
      </c>
      <c r="W141" s="28" t="s">
        <v>68</v>
      </c>
      <c r="X141" s="28" t="s">
        <v>68</v>
      </c>
      <c r="Y141" s="756" t="s">
        <v>404</v>
      </c>
      <c r="Z141" s="28" t="s">
        <v>68</v>
      </c>
      <c r="AA141" s="1146" t="s">
        <v>68</v>
      </c>
      <c r="AB141" s="1146" t="s">
        <v>68</v>
      </c>
      <c r="AC141" s="1146" t="s">
        <v>68</v>
      </c>
      <c r="AD141" s="1146" t="s">
        <v>68</v>
      </c>
      <c r="AE141" s="1123" t="s">
        <v>68</v>
      </c>
      <c r="AF141" s="1147" t="s">
        <v>68</v>
      </c>
      <c r="AG141" s="1123" t="s">
        <v>68</v>
      </c>
      <c r="AH141" s="1116">
        <v>44039</v>
      </c>
      <c r="AI141" s="1112" t="s">
        <v>68</v>
      </c>
      <c r="AJ141" s="17"/>
    </row>
    <row r="142" spans="1:36" s="48" customFormat="1" ht="89.25" hidden="1" customHeight="1">
      <c r="A142" s="23">
        <v>138</v>
      </c>
      <c r="B142" s="23">
        <v>138</v>
      </c>
      <c r="C142" s="1105">
        <v>80701000001</v>
      </c>
      <c r="D142" s="41" t="s">
        <v>685</v>
      </c>
      <c r="E142" s="40" t="s">
        <v>686</v>
      </c>
      <c r="F142" s="42" t="s">
        <v>687</v>
      </c>
      <c r="G142" s="42" t="s">
        <v>82</v>
      </c>
      <c r="H142" s="42" t="s">
        <v>688</v>
      </c>
      <c r="I142" s="40">
        <v>75203</v>
      </c>
      <c r="J142" s="40">
        <v>13</v>
      </c>
      <c r="K142" s="52" t="s">
        <v>13275</v>
      </c>
      <c r="L142" s="1234" t="s">
        <v>13276</v>
      </c>
      <c r="M142" s="1234" t="s">
        <v>73</v>
      </c>
      <c r="N142" s="42"/>
      <c r="O142" s="40" t="s">
        <v>12679</v>
      </c>
      <c r="P142" s="40" t="s">
        <v>689</v>
      </c>
      <c r="Q142" s="40" t="s">
        <v>13153</v>
      </c>
      <c r="R142" s="40" t="s">
        <v>13152</v>
      </c>
      <c r="S142" s="52" t="s">
        <v>13272</v>
      </c>
      <c r="T142" s="40" t="s">
        <v>12598</v>
      </c>
      <c r="U142" s="40" t="s">
        <v>12816</v>
      </c>
      <c r="V142" s="44" t="s">
        <v>690</v>
      </c>
      <c r="W142" s="44" t="s">
        <v>691</v>
      </c>
      <c r="X142" s="44" t="s">
        <v>68</v>
      </c>
      <c r="Y142" s="44" t="s">
        <v>692</v>
      </c>
      <c r="Z142" s="44" t="s">
        <v>68</v>
      </c>
      <c r="AA142" s="1151" t="s">
        <v>68</v>
      </c>
      <c r="AB142" s="1151" t="s">
        <v>68</v>
      </c>
      <c r="AC142" s="1151" t="s">
        <v>68</v>
      </c>
      <c r="AD142" s="1151" t="s">
        <v>68</v>
      </c>
      <c r="AE142" s="1114" t="s">
        <v>68</v>
      </c>
      <c r="AF142" s="1152" t="s">
        <v>68</v>
      </c>
      <c r="AG142" s="1114" t="s">
        <v>68</v>
      </c>
      <c r="AH142" s="1153">
        <v>44039</v>
      </c>
      <c r="AI142" s="40" t="s">
        <v>68</v>
      </c>
      <c r="AJ142" s="40"/>
    </row>
    <row r="143" spans="1:36" s="48" customFormat="1" ht="89.25" hidden="1" customHeight="1">
      <c r="A143" s="23">
        <v>139</v>
      </c>
      <c r="B143" s="21">
        <v>139</v>
      </c>
      <c r="C143" s="1105">
        <v>80701000001</v>
      </c>
      <c r="D143" s="41" t="s">
        <v>110</v>
      </c>
      <c r="E143" s="40" t="s">
        <v>111</v>
      </c>
      <c r="F143" s="40" t="s">
        <v>112</v>
      </c>
      <c r="G143" s="42" t="s">
        <v>82</v>
      </c>
      <c r="H143" s="42" t="s">
        <v>113</v>
      </c>
      <c r="I143" s="40">
        <v>75203</v>
      </c>
      <c r="J143" s="40">
        <v>13</v>
      </c>
      <c r="K143" s="52" t="s">
        <v>13275</v>
      </c>
      <c r="L143" s="1234" t="s">
        <v>13276</v>
      </c>
      <c r="M143" s="1234" t="s">
        <v>73</v>
      </c>
      <c r="N143" s="42"/>
      <c r="O143" s="40" t="s">
        <v>12679</v>
      </c>
      <c r="P143" s="40" t="s">
        <v>114</v>
      </c>
      <c r="Q143" s="40" t="s">
        <v>13155</v>
      </c>
      <c r="R143" s="40" t="s">
        <v>13154</v>
      </c>
      <c r="S143" s="52" t="s">
        <v>13272</v>
      </c>
      <c r="T143" s="40" t="s">
        <v>12599</v>
      </c>
      <c r="U143" s="40" t="s">
        <v>12817</v>
      </c>
      <c r="V143" s="44" t="s">
        <v>115</v>
      </c>
      <c r="W143" s="44" t="s">
        <v>68</v>
      </c>
      <c r="X143" s="44" t="s">
        <v>68</v>
      </c>
      <c r="Y143" s="44" t="s">
        <v>12509</v>
      </c>
      <c r="Z143" s="44" t="s">
        <v>68</v>
      </c>
      <c r="AA143" s="1151" t="s">
        <v>68</v>
      </c>
      <c r="AB143" s="1151" t="s">
        <v>68</v>
      </c>
      <c r="AC143" s="1151" t="s">
        <v>68</v>
      </c>
      <c r="AD143" s="1151" t="s">
        <v>68</v>
      </c>
      <c r="AE143" s="1114" t="s">
        <v>68</v>
      </c>
      <c r="AF143" s="1152" t="s">
        <v>68</v>
      </c>
      <c r="AG143" s="1114" t="s">
        <v>68</v>
      </c>
      <c r="AH143" s="1153">
        <v>43997</v>
      </c>
      <c r="AI143" s="40" t="s">
        <v>68</v>
      </c>
      <c r="AJ143" s="40"/>
    </row>
    <row r="144" spans="1:36" s="1113" customFormat="1" ht="89.25" hidden="1" customHeight="1">
      <c r="A144" s="23">
        <v>140</v>
      </c>
      <c r="B144" s="23">
        <v>140</v>
      </c>
      <c r="C144" s="1105">
        <v>80701000001</v>
      </c>
      <c r="D144" s="26" t="s">
        <v>71</v>
      </c>
      <c r="E144" s="25" t="s">
        <v>11822</v>
      </c>
      <c r="F144" s="26" t="s">
        <v>74</v>
      </c>
      <c r="G144" s="26" t="s">
        <v>73</v>
      </c>
      <c r="H144" s="26" t="s">
        <v>75</v>
      </c>
      <c r="I144" s="25">
        <v>75203</v>
      </c>
      <c r="J144" s="25">
        <v>13</v>
      </c>
      <c r="K144" s="52" t="s">
        <v>13275</v>
      </c>
      <c r="L144" s="1234" t="s">
        <v>13276</v>
      </c>
      <c r="M144" s="1234" t="s">
        <v>73</v>
      </c>
      <c r="N144" s="959"/>
      <c r="O144" s="25" t="s">
        <v>12679</v>
      </c>
      <c r="P144" s="25" t="s">
        <v>76</v>
      </c>
      <c r="Q144" s="25" t="s">
        <v>13157</v>
      </c>
      <c r="R144" s="52" t="s">
        <v>13156</v>
      </c>
      <c r="S144" s="52" t="s">
        <v>13272</v>
      </c>
      <c r="T144" s="25" t="s">
        <v>12600</v>
      </c>
      <c r="U144" s="52" t="s">
        <v>12818</v>
      </c>
      <c r="V144" s="756" t="s">
        <v>77</v>
      </c>
      <c r="W144" s="1106" t="s">
        <v>68</v>
      </c>
      <c r="X144" s="1106" t="s">
        <v>68</v>
      </c>
      <c r="Y144" s="756" t="s">
        <v>78</v>
      </c>
      <c r="Z144" s="1106" t="s">
        <v>68</v>
      </c>
      <c r="AA144" s="1108" t="s">
        <v>68</v>
      </c>
      <c r="AB144" s="1108" t="s">
        <v>68</v>
      </c>
      <c r="AC144" s="1108" t="s">
        <v>68</v>
      </c>
      <c r="AD144" s="1108" t="s">
        <v>68</v>
      </c>
      <c r="AE144" s="1111" t="s">
        <v>68</v>
      </c>
      <c r="AF144" s="1110" t="s">
        <v>79</v>
      </c>
      <c r="AG144" s="1123" t="s">
        <v>68</v>
      </c>
      <c r="AH144" s="1116">
        <v>43991</v>
      </c>
      <c r="AI144" s="1112" t="s">
        <v>68</v>
      </c>
      <c r="AJ144" s="17"/>
    </row>
    <row r="145" spans="1:36" s="1113" customFormat="1" ht="89.25" hidden="1" customHeight="1">
      <c r="A145" s="23">
        <v>141</v>
      </c>
      <c r="B145" s="23">
        <v>141</v>
      </c>
      <c r="C145" s="1105">
        <v>80701000001</v>
      </c>
      <c r="D145" s="26" t="s">
        <v>488</v>
      </c>
      <c r="E145" s="25" t="s">
        <v>11823</v>
      </c>
      <c r="F145" s="26" t="s">
        <v>490</v>
      </c>
      <c r="G145" s="26" t="s">
        <v>242</v>
      </c>
      <c r="H145" s="26" t="s">
        <v>491</v>
      </c>
      <c r="I145" s="25">
        <v>75201</v>
      </c>
      <c r="J145" s="25">
        <v>13</v>
      </c>
      <c r="K145" s="52" t="s">
        <v>13275</v>
      </c>
      <c r="L145" s="1234" t="s">
        <v>13276</v>
      </c>
      <c r="M145" s="1234" t="s">
        <v>73</v>
      </c>
      <c r="N145" s="26"/>
      <c r="O145" s="25" t="s">
        <v>12679</v>
      </c>
      <c r="P145" s="25" t="s">
        <v>492</v>
      </c>
      <c r="Q145" s="25" t="s">
        <v>13159</v>
      </c>
      <c r="R145" s="25" t="s">
        <v>13158</v>
      </c>
      <c r="S145" s="52" t="s">
        <v>13272</v>
      </c>
      <c r="T145" s="25" t="s">
        <v>12601</v>
      </c>
      <c r="U145" s="25" t="s">
        <v>12819</v>
      </c>
      <c r="V145" s="28" t="s">
        <v>493</v>
      </c>
      <c r="W145" s="28" t="s">
        <v>68</v>
      </c>
      <c r="X145" s="28" t="s">
        <v>68</v>
      </c>
      <c r="Y145" s="756" t="s">
        <v>494</v>
      </c>
      <c r="Z145" s="28" t="s">
        <v>68</v>
      </c>
      <c r="AA145" s="1146" t="s">
        <v>68</v>
      </c>
      <c r="AB145" s="1146" t="s">
        <v>68</v>
      </c>
      <c r="AC145" s="1146" t="s">
        <v>68</v>
      </c>
      <c r="AD145" s="1146" t="s">
        <v>68</v>
      </c>
      <c r="AE145" s="1123" t="s">
        <v>68</v>
      </c>
      <c r="AF145" s="1147" t="s">
        <v>68</v>
      </c>
      <c r="AG145" s="1123" t="s">
        <v>68</v>
      </c>
      <c r="AH145" s="1116">
        <v>44029</v>
      </c>
      <c r="AI145" s="1112" t="s">
        <v>68</v>
      </c>
      <c r="AJ145" s="17"/>
    </row>
    <row r="146" spans="1:36" s="1113" customFormat="1" ht="89.25" hidden="1" customHeight="1">
      <c r="A146" s="23">
        <v>142</v>
      </c>
      <c r="B146" s="23">
        <v>142</v>
      </c>
      <c r="C146" s="1105">
        <v>80701000001</v>
      </c>
      <c r="D146" s="26" t="s">
        <v>385</v>
      </c>
      <c r="E146" s="25" t="s">
        <v>11824</v>
      </c>
      <c r="F146" s="26" t="s">
        <v>387</v>
      </c>
      <c r="G146" s="25" t="s">
        <v>33</v>
      </c>
      <c r="H146" s="26" t="s">
        <v>388</v>
      </c>
      <c r="I146" s="25">
        <v>75201</v>
      </c>
      <c r="J146" s="25">
        <v>13</v>
      </c>
      <c r="K146" s="52" t="s">
        <v>13275</v>
      </c>
      <c r="L146" s="1234" t="s">
        <v>13276</v>
      </c>
      <c r="M146" s="1234" t="s">
        <v>73</v>
      </c>
      <c r="N146" s="26"/>
      <c r="O146" s="25" t="s">
        <v>12679</v>
      </c>
      <c r="P146" s="25" t="s">
        <v>389</v>
      </c>
      <c r="Q146" s="25" t="s">
        <v>13161</v>
      </c>
      <c r="R146" s="52" t="s">
        <v>13160</v>
      </c>
      <c r="S146" s="52" t="s">
        <v>13272</v>
      </c>
      <c r="T146" s="25" t="s">
        <v>12602</v>
      </c>
      <c r="U146" s="25" t="s">
        <v>12820</v>
      </c>
      <c r="V146" s="756" t="s">
        <v>390</v>
      </c>
      <c r="W146" s="756" t="s">
        <v>391</v>
      </c>
      <c r="X146" s="1106" t="s">
        <v>68</v>
      </c>
      <c r="Y146" s="756" t="s">
        <v>392</v>
      </c>
      <c r="Z146" s="1106" t="s">
        <v>68</v>
      </c>
      <c r="AA146" s="1146" t="s">
        <v>68</v>
      </c>
      <c r="AB146" s="1146" t="s">
        <v>68</v>
      </c>
      <c r="AC146" s="1146" t="s">
        <v>68</v>
      </c>
      <c r="AD146" s="1146" t="s">
        <v>68</v>
      </c>
      <c r="AE146" s="1123" t="s">
        <v>68</v>
      </c>
      <c r="AF146" s="1147" t="s">
        <v>68</v>
      </c>
      <c r="AG146" s="1123" t="s">
        <v>68</v>
      </c>
      <c r="AH146" s="1116">
        <v>44025</v>
      </c>
      <c r="AI146" s="1117" t="s">
        <v>68</v>
      </c>
      <c r="AJ146" s="17"/>
    </row>
    <row r="147" spans="1:36" s="48" customFormat="1" ht="112.5" hidden="1" customHeight="1">
      <c r="A147" s="23">
        <v>143</v>
      </c>
      <c r="B147" s="23">
        <v>143</v>
      </c>
      <c r="C147" s="1105">
        <v>80603410101</v>
      </c>
      <c r="D147" s="41" t="s">
        <v>173</v>
      </c>
      <c r="E147" s="40" t="s">
        <v>174</v>
      </c>
      <c r="F147" s="42" t="s">
        <v>176</v>
      </c>
      <c r="G147" s="40" t="s">
        <v>175</v>
      </c>
      <c r="H147" s="42" t="s">
        <v>177</v>
      </c>
      <c r="I147" s="40">
        <v>75203</v>
      </c>
      <c r="J147" s="40">
        <v>13</v>
      </c>
      <c r="K147" s="52" t="s">
        <v>13275</v>
      </c>
      <c r="L147" s="1234" t="s">
        <v>13276</v>
      </c>
      <c r="M147" s="1234" t="s">
        <v>73</v>
      </c>
      <c r="N147" s="959"/>
      <c r="O147" s="40" t="s">
        <v>12671</v>
      </c>
      <c r="P147" s="40" t="s">
        <v>178</v>
      </c>
      <c r="Q147" s="40" t="s">
        <v>13162</v>
      </c>
      <c r="R147" s="733" t="s">
        <v>13179</v>
      </c>
      <c r="S147" s="52" t="s">
        <v>13272</v>
      </c>
      <c r="T147" s="40" t="s">
        <v>12617</v>
      </c>
      <c r="U147" s="52" t="s">
        <v>12821</v>
      </c>
      <c r="V147" s="756" t="s">
        <v>179</v>
      </c>
      <c r="W147" s="756" t="s">
        <v>180</v>
      </c>
      <c r="X147" s="756" t="s">
        <v>181</v>
      </c>
      <c r="Y147" s="756" t="s">
        <v>182</v>
      </c>
      <c r="Z147" s="756" t="s">
        <v>183</v>
      </c>
      <c r="AA147" s="1107" t="s">
        <v>184</v>
      </c>
      <c r="AB147" s="1107" t="s">
        <v>185</v>
      </c>
      <c r="AC147" s="1108" t="s">
        <v>68</v>
      </c>
      <c r="AD147" s="1108" t="s">
        <v>68</v>
      </c>
      <c r="AE147" s="1109" t="s">
        <v>69</v>
      </c>
      <c r="AF147" s="1152" t="s">
        <v>70</v>
      </c>
      <c r="AG147" s="1114" t="s">
        <v>68</v>
      </c>
      <c r="AH147" s="1153">
        <v>44012</v>
      </c>
      <c r="AI147" s="40" t="s">
        <v>68</v>
      </c>
      <c r="AJ147" s="40"/>
    </row>
    <row r="148" spans="1:36" s="39" customFormat="1" ht="101.25" hidden="1" customHeight="1">
      <c r="A148" s="23">
        <v>144</v>
      </c>
      <c r="B148" s="23">
        <v>144</v>
      </c>
      <c r="C148" s="1105">
        <v>80615101001</v>
      </c>
      <c r="D148" s="18" t="s">
        <v>5596</v>
      </c>
      <c r="E148" s="25" t="s">
        <v>11869</v>
      </c>
      <c r="F148" s="26" t="s">
        <v>5598</v>
      </c>
      <c r="G148" s="26" t="s">
        <v>5597</v>
      </c>
      <c r="H148" s="26" t="s">
        <v>5599</v>
      </c>
      <c r="I148" s="25">
        <v>75203</v>
      </c>
      <c r="J148" s="25">
        <v>13</v>
      </c>
      <c r="K148" s="52" t="s">
        <v>13275</v>
      </c>
      <c r="L148" s="1234" t="s">
        <v>13276</v>
      </c>
      <c r="M148" s="1234" t="s">
        <v>73</v>
      </c>
      <c r="N148" s="26"/>
      <c r="O148" s="25" t="s">
        <v>12671</v>
      </c>
      <c r="P148" s="25" t="s">
        <v>5600</v>
      </c>
      <c r="Q148" s="25" t="s">
        <v>13164</v>
      </c>
      <c r="R148" s="25" t="s">
        <v>13163</v>
      </c>
      <c r="S148" s="52" t="s">
        <v>13272</v>
      </c>
      <c r="T148" s="25" t="s">
        <v>12619</v>
      </c>
      <c r="U148" s="25" t="s">
        <v>12822</v>
      </c>
      <c r="V148" s="28" t="s">
        <v>5601</v>
      </c>
      <c r="W148" s="28" t="s">
        <v>180</v>
      </c>
      <c r="X148" s="28" t="s">
        <v>54</v>
      </c>
      <c r="Y148" s="28" t="s">
        <v>5602</v>
      </c>
      <c r="Z148" s="736" t="s">
        <v>68</v>
      </c>
      <c r="AA148" s="25" t="s">
        <v>5603</v>
      </c>
      <c r="AB148" s="1115" t="s">
        <v>5604</v>
      </c>
      <c r="AC148" s="1115" t="s">
        <v>68</v>
      </c>
      <c r="AD148" s="1115" t="s">
        <v>68</v>
      </c>
      <c r="AE148" s="1115" t="s">
        <v>69</v>
      </c>
      <c r="AF148" s="25" t="s">
        <v>70</v>
      </c>
      <c r="AG148" s="1115" t="s">
        <v>68</v>
      </c>
      <c r="AH148" s="1116">
        <v>44048</v>
      </c>
      <c r="AI148" s="1117" t="s">
        <v>68</v>
      </c>
      <c r="AJ148" s="17"/>
    </row>
    <row r="149" spans="1:36" s="739" customFormat="1" ht="89.25" hidden="1" customHeight="1">
      <c r="A149" s="23">
        <v>145</v>
      </c>
      <c r="B149" s="23">
        <v>145</v>
      </c>
      <c r="C149" s="1127">
        <v>80615101001</v>
      </c>
      <c r="D149" s="737" t="s">
        <v>5955</v>
      </c>
      <c r="E149" s="28" t="s">
        <v>11152</v>
      </c>
      <c r="F149" s="732" t="s">
        <v>5956</v>
      </c>
      <c r="G149" s="732" t="s">
        <v>5597</v>
      </c>
      <c r="H149" s="732" t="s">
        <v>5957</v>
      </c>
      <c r="I149" s="28">
        <v>12300</v>
      </c>
      <c r="J149" s="28">
        <v>16</v>
      </c>
      <c r="K149" s="1237" t="s">
        <v>13333</v>
      </c>
      <c r="L149" s="1239" t="s">
        <v>13334</v>
      </c>
      <c r="M149" s="28"/>
      <c r="N149" s="732"/>
      <c r="O149" s="28" t="s">
        <v>12679</v>
      </c>
      <c r="P149" s="28" t="s">
        <v>5958</v>
      </c>
      <c r="Q149" s="28" t="s">
        <v>13166</v>
      </c>
      <c r="R149" s="28" t="s">
        <v>13165</v>
      </c>
      <c r="S149" s="28"/>
      <c r="T149" s="28" t="s">
        <v>12669</v>
      </c>
      <c r="U149" s="28" t="s">
        <v>12823</v>
      </c>
      <c r="V149" s="28" t="s">
        <v>5959</v>
      </c>
      <c r="W149" s="28" t="s">
        <v>68</v>
      </c>
      <c r="X149" s="28" t="s">
        <v>68</v>
      </c>
      <c r="Y149" s="28" t="s">
        <v>5960</v>
      </c>
      <c r="Z149" s="736" t="s">
        <v>68</v>
      </c>
      <c r="AA149" s="28" t="s">
        <v>68</v>
      </c>
      <c r="AB149" s="736" t="s">
        <v>68</v>
      </c>
      <c r="AC149" s="736" t="s">
        <v>68</v>
      </c>
      <c r="AD149" s="736" t="s">
        <v>68</v>
      </c>
      <c r="AE149" s="736" t="s">
        <v>68</v>
      </c>
      <c r="AF149" s="736" t="s">
        <v>68</v>
      </c>
      <c r="AG149" s="736" t="s">
        <v>68</v>
      </c>
      <c r="AH149" s="1131">
        <v>44049</v>
      </c>
      <c r="AI149" s="1121" t="s">
        <v>68</v>
      </c>
      <c r="AJ149" s="21"/>
    </row>
    <row r="150" spans="1:36" s="39" customFormat="1" ht="123.75" hidden="1" customHeight="1">
      <c r="A150" s="23">
        <v>146</v>
      </c>
      <c r="B150" s="23">
        <v>146</v>
      </c>
      <c r="C150" s="1105">
        <v>80617407101</v>
      </c>
      <c r="D150" s="41" t="s">
        <v>56</v>
      </c>
      <c r="E150" s="40" t="s">
        <v>57</v>
      </c>
      <c r="F150" s="40" t="s">
        <v>59</v>
      </c>
      <c r="G150" s="42" t="s">
        <v>58</v>
      </c>
      <c r="H150" s="42" t="s">
        <v>60</v>
      </c>
      <c r="I150" s="40">
        <v>75203</v>
      </c>
      <c r="J150" s="40">
        <v>13</v>
      </c>
      <c r="K150" s="52" t="s">
        <v>13275</v>
      </c>
      <c r="L150" s="1234" t="s">
        <v>13276</v>
      </c>
      <c r="M150" s="1234" t="s">
        <v>73</v>
      </c>
      <c r="N150" s="964"/>
      <c r="O150" s="40" t="s">
        <v>12671</v>
      </c>
      <c r="P150" s="40" t="s">
        <v>61</v>
      </c>
      <c r="Q150" s="40" t="s">
        <v>13168</v>
      </c>
      <c r="R150" s="40" t="s">
        <v>13167</v>
      </c>
      <c r="S150" s="52" t="s">
        <v>13272</v>
      </c>
      <c r="T150" s="40" t="s">
        <v>12621</v>
      </c>
      <c r="U150" s="968" t="s">
        <v>12824</v>
      </c>
      <c r="V150" s="44" t="s">
        <v>62</v>
      </c>
      <c r="W150" s="44" t="s">
        <v>63</v>
      </c>
      <c r="X150" s="44" t="s">
        <v>64</v>
      </c>
      <c r="Y150" s="44" t="s">
        <v>65</v>
      </c>
      <c r="Z150" s="44" t="s">
        <v>66</v>
      </c>
      <c r="AA150" s="1151" t="s">
        <v>67</v>
      </c>
      <c r="AB150" s="1151" t="s">
        <v>13485</v>
      </c>
      <c r="AC150" s="1151" t="s">
        <v>68</v>
      </c>
      <c r="AD150" s="1151" t="s">
        <v>68</v>
      </c>
      <c r="AE150" s="1114" t="s">
        <v>69</v>
      </c>
      <c r="AF150" s="1152" t="s">
        <v>70</v>
      </c>
      <c r="AG150" s="1114" t="s">
        <v>68</v>
      </c>
      <c r="AH150" s="1153">
        <v>43985</v>
      </c>
      <c r="AI150" s="40" t="s">
        <v>68</v>
      </c>
      <c r="AJ150" s="40"/>
    </row>
    <row r="151" spans="1:36" s="1113" customFormat="1" ht="90" hidden="1" customHeight="1">
      <c r="A151" s="23">
        <v>147</v>
      </c>
      <c r="B151" s="23">
        <v>147</v>
      </c>
      <c r="C151" s="1105">
        <v>80628416101</v>
      </c>
      <c r="D151" s="26" t="s">
        <v>550</v>
      </c>
      <c r="E151" s="25" t="s">
        <v>11825</v>
      </c>
      <c r="F151" s="26" t="s">
        <v>553</v>
      </c>
      <c r="G151" s="26" t="s">
        <v>552</v>
      </c>
      <c r="H151" s="26" t="s">
        <v>554</v>
      </c>
      <c r="I151" s="25">
        <v>75203</v>
      </c>
      <c r="J151" s="25">
        <v>13</v>
      </c>
      <c r="K151" s="52" t="s">
        <v>13275</v>
      </c>
      <c r="L151" s="1234" t="s">
        <v>13276</v>
      </c>
      <c r="M151" s="1234" t="s">
        <v>73</v>
      </c>
      <c r="N151" s="959"/>
      <c r="O151" s="25" t="s">
        <v>12671</v>
      </c>
      <c r="P151" s="25" t="s">
        <v>555</v>
      </c>
      <c r="Q151" s="25" t="s">
        <v>13170</v>
      </c>
      <c r="R151" s="25" t="s">
        <v>13169</v>
      </c>
      <c r="S151" s="52" t="s">
        <v>13272</v>
      </c>
      <c r="T151" s="25" t="s">
        <v>12622</v>
      </c>
      <c r="U151" s="52" t="s">
        <v>12825</v>
      </c>
      <c r="V151" s="756" t="s">
        <v>12508</v>
      </c>
      <c r="W151" s="756" t="s">
        <v>193</v>
      </c>
      <c r="X151" s="756" t="s">
        <v>54</v>
      </c>
      <c r="Y151" s="756" t="s">
        <v>556</v>
      </c>
      <c r="Z151" s="756" t="s">
        <v>360</v>
      </c>
      <c r="AA151" s="1107" t="s">
        <v>557</v>
      </c>
      <c r="AB151" s="1107" t="s">
        <v>558</v>
      </c>
      <c r="AC151" s="1108" t="s">
        <v>68</v>
      </c>
      <c r="AD151" s="1108"/>
      <c r="AE151" s="1109" t="s">
        <v>559</v>
      </c>
      <c r="AF151" s="1110" t="s">
        <v>70</v>
      </c>
      <c r="AG151" s="1111" t="s">
        <v>68</v>
      </c>
      <c r="AH151" s="1116">
        <v>44033</v>
      </c>
      <c r="AI151" s="1117" t="s">
        <v>68</v>
      </c>
      <c r="AJ151" s="17"/>
    </row>
    <row r="152" spans="1:36" s="1113" customFormat="1" ht="112.5" hidden="1" customHeight="1">
      <c r="A152" s="23">
        <v>148</v>
      </c>
      <c r="B152" s="21">
        <v>148</v>
      </c>
      <c r="C152" s="1105">
        <v>80635435101</v>
      </c>
      <c r="D152" s="26" t="s">
        <v>186</v>
      </c>
      <c r="E152" s="25" t="s">
        <v>11826</v>
      </c>
      <c r="F152" s="26" t="s">
        <v>189</v>
      </c>
      <c r="G152" s="26" t="s">
        <v>188</v>
      </c>
      <c r="H152" s="26" t="s">
        <v>190</v>
      </c>
      <c r="I152" s="25">
        <v>75203</v>
      </c>
      <c r="J152" s="25">
        <v>13</v>
      </c>
      <c r="K152" s="52" t="s">
        <v>13275</v>
      </c>
      <c r="L152" s="1234" t="s">
        <v>13276</v>
      </c>
      <c r="M152" s="1234" t="s">
        <v>73</v>
      </c>
      <c r="N152" s="964"/>
      <c r="O152" s="25" t="s">
        <v>12671</v>
      </c>
      <c r="P152" s="25" t="s">
        <v>191</v>
      </c>
      <c r="Q152" s="25" t="s">
        <v>13172</v>
      </c>
      <c r="R152" s="52" t="s">
        <v>13171</v>
      </c>
      <c r="S152" s="52" t="s">
        <v>13272</v>
      </c>
      <c r="T152" s="25" t="s">
        <v>12624</v>
      </c>
      <c r="U152" s="968" t="s">
        <v>12826</v>
      </c>
      <c r="V152" s="756" t="s">
        <v>192</v>
      </c>
      <c r="W152" s="756" t="s">
        <v>180</v>
      </c>
      <c r="X152" s="756" t="s">
        <v>193</v>
      </c>
      <c r="Y152" s="1106" t="s">
        <v>13486</v>
      </c>
      <c r="Z152" s="756" t="s">
        <v>194</v>
      </c>
      <c r="AA152" s="1107" t="s">
        <v>195</v>
      </c>
      <c r="AB152" s="1107" t="s">
        <v>196</v>
      </c>
      <c r="AC152" s="1108" t="s">
        <v>68</v>
      </c>
      <c r="AD152" s="1108" t="s">
        <v>68</v>
      </c>
      <c r="AE152" s="1109" t="s">
        <v>69</v>
      </c>
      <c r="AF152" s="1110" t="s">
        <v>70</v>
      </c>
      <c r="AG152" s="1123" t="s">
        <v>68</v>
      </c>
      <c r="AH152" s="1148">
        <v>44015</v>
      </c>
      <c r="AI152" s="1117" t="s">
        <v>68</v>
      </c>
      <c r="AJ152" s="17"/>
    </row>
    <row r="153" spans="1:36" s="1113" customFormat="1" ht="101.25" hidden="1" customHeight="1">
      <c r="A153" s="23">
        <v>149</v>
      </c>
      <c r="B153" s="23">
        <v>149</v>
      </c>
      <c r="C153" s="1105">
        <v>80640435101</v>
      </c>
      <c r="D153" s="959" t="s">
        <v>560</v>
      </c>
      <c r="E153" s="52" t="s">
        <v>11827</v>
      </c>
      <c r="F153" s="959" t="s">
        <v>563</v>
      </c>
      <c r="G153" s="959" t="s">
        <v>562</v>
      </c>
      <c r="H153" s="959" t="s">
        <v>564</v>
      </c>
      <c r="I153" s="52">
        <v>75203</v>
      </c>
      <c r="J153" s="52">
        <v>13</v>
      </c>
      <c r="K153" s="52" t="s">
        <v>13275</v>
      </c>
      <c r="L153" s="1234" t="s">
        <v>13276</v>
      </c>
      <c r="M153" s="1234" t="s">
        <v>73</v>
      </c>
      <c r="N153" s="959"/>
      <c r="O153" s="52" t="s">
        <v>12671</v>
      </c>
      <c r="P153" s="52" t="s">
        <v>565</v>
      </c>
      <c r="Q153" s="52" t="s">
        <v>13174</v>
      </c>
      <c r="R153" s="52" t="s">
        <v>13173</v>
      </c>
      <c r="S153" s="52" t="s">
        <v>13272</v>
      </c>
      <c r="T153" s="52" t="s">
        <v>12625</v>
      </c>
      <c r="U153" s="52" t="s">
        <v>12827</v>
      </c>
      <c r="V153" s="756" t="s">
        <v>566</v>
      </c>
      <c r="W153" s="756" t="s">
        <v>180</v>
      </c>
      <c r="X153" s="756" t="s">
        <v>54</v>
      </c>
      <c r="Y153" s="756" t="s">
        <v>567</v>
      </c>
      <c r="Z153" s="756" t="s">
        <v>568</v>
      </c>
      <c r="AA153" s="1107" t="s">
        <v>569</v>
      </c>
      <c r="AB153" s="1107" t="s">
        <v>570</v>
      </c>
      <c r="AC153" s="1108" t="s">
        <v>68</v>
      </c>
      <c r="AD153" s="1108" t="s">
        <v>68</v>
      </c>
      <c r="AE153" s="1109" t="s">
        <v>69</v>
      </c>
      <c r="AF153" s="1110" t="s">
        <v>70</v>
      </c>
      <c r="AG153" s="1111" t="s">
        <v>68</v>
      </c>
      <c r="AH153" s="1157">
        <v>44033</v>
      </c>
      <c r="AI153" s="1183" t="s">
        <v>68</v>
      </c>
      <c r="AJ153" s="17"/>
    </row>
    <row r="154" spans="1:36" s="39" customFormat="1" ht="112.5" hidden="1" customHeight="1">
      <c r="A154" s="23">
        <v>150</v>
      </c>
      <c r="B154" s="23">
        <v>150</v>
      </c>
      <c r="C154" s="1105">
        <v>80645415101</v>
      </c>
      <c r="D154" s="18" t="s">
        <v>9510</v>
      </c>
      <c r="E154" s="25" t="s">
        <v>11870</v>
      </c>
      <c r="F154" s="26" t="s">
        <v>9512</v>
      </c>
      <c r="G154" s="26" t="s">
        <v>9511</v>
      </c>
      <c r="H154" s="26" t="s">
        <v>9513</v>
      </c>
      <c r="I154" s="25">
        <v>75203</v>
      </c>
      <c r="J154" s="25">
        <v>13</v>
      </c>
      <c r="K154" s="52" t="s">
        <v>13275</v>
      </c>
      <c r="L154" s="1234" t="s">
        <v>13276</v>
      </c>
      <c r="M154" s="1234" t="s">
        <v>73</v>
      </c>
      <c r="N154" s="964"/>
      <c r="O154" s="25" t="s">
        <v>12671</v>
      </c>
      <c r="P154" s="25" t="s">
        <v>9514</v>
      </c>
      <c r="Q154" s="25" t="s">
        <v>13176</v>
      </c>
      <c r="R154" s="25" t="s">
        <v>13175</v>
      </c>
      <c r="S154" s="52" t="s">
        <v>13272</v>
      </c>
      <c r="T154" s="25" t="s">
        <v>12628</v>
      </c>
      <c r="U154" s="968" t="s">
        <v>12828</v>
      </c>
      <c r="V154" s="28" t="s">
        <v>9515</v>
      </c>
      <c r="W154" s="28" t="s">
        <v>6058</v>
      </c>
      <c r="X154" s="28" t="s">
        <v>9516</v>
      </c>
      <c r="Y154" s="28" t="s">
        <v>11319</v>
      </c>
      <c r="Z154" s="736" t="s">
        <v>11318</v>
      </c>
      <c r="AA154" s="25" t="s">
        <v>9517</v>
      </c>
      <c r="AB154" s="1115" t="s">
        <v>11320</v>
      </c>
      <c r="AC154" s="1115" t="s">
        <v>68</v>
      </c>
      <c r="AD154" s="1115" t="s">
        <v>68</v>
      </c>
      <c r="AE154" s="1115" t="s">
        <v>69</v>
      </c>
      <c r="AF154" s="1115" t="s">
        <v>70</v>
      </c>
      <c r="AG154" s="1115" t="s">
        <v>68</v>
      </c>
      <c r="AH154" s="1116">
        <v>44062</v>
      </c>
      <c r="AI154" s="1117" t="s">
        <v>68</v>
      </c>
      <c r="AJ154" s="17"/>
    </row>
    <row r="155" spans="1:36" s="39" customFormat="1" ht="112.5" hidden="1" customHeight="1">
      <c r="A155" s="23">
        <v>151</v>
      </c>
      <c r="B155" s="23">
        <v>151</v>
      </c>
      <c r="C155" s="1105">
        <v>80656470101</v>
      </c>
      <c r="D155" s="18" t="s">
        <v>8327</v>
      </c>
      <c r="E155" s="25" t="s">
        <v>11871</v>
      </c>
      <c r="F155" s="26" t="s">
        <v>8329</v>
      </c>
      <c r="G155" s="26" t="s">
        <v>8328</v>
      </c>
      <c r="H155" s="26" t="s">
        <v>8330</v>
      </c>
      <c r="I155" s="25">
        <v>72</v>
      </c>
      <c r="J155" s="25">
        <v>13</v>
      </c>
      <c r="K155" s="52" t="s">
        <v>13275</v>
      </c>
      <c r="L155" s="1234" t="s">
        <v>13276</v>
      </c>
      <c r="M155" s="1234" t="s">
        <v>73</v>
      </c>
      <c r="N155" s="26"/>
      <c r="O155" s="25" t="s">
        <v>12671</v>
      </c>
      <c r="P155" s="25" t="s">
        <v>8331</v>
      </c>
      <c r="Q155" s="25" t="s">
        <v>13178</v>
      </c>
      <c r="R155" s="25" t="s">
        <v>13177</v>
      </c>
      <c r="S155" s="52" t="s">
        <v>13272</v>
      </c>
      <c r="T155" s="25" t="s">
        <v>12629</v>
      </c>
      <c r="U155" s="25" t="s">
        <v>12829</v>
      </c>
      <c r="V155" s="28" t="s">
        <v>8332</v>
      </c>
      <c r="W155" s="28" t="s">
        <v>8333</v>
      </c>
      <c r="X155" s="28" t="s">
        <v>54</v>
      </c>
      <c r="Y155" s="28" t="s">
        <v>8334</v>
      </c>
      <c r="Z155" s="736" t="s">
        <v>8335</v>
      </c>
      <c r="AA155" s="25" t="s">
        <v>8336</v>
      </c>
      <c r="AB155" s="1115" t="s">
        <v>8337</v>
      </c>
      <c r="AC155" s="1115" t="s">
        <v>68</v>
      </c>
      <c r="AD155" s="1115" t="s">
        <v>68</v>
      </c>
      <c r="AE155" s="1115" t="s">
        <v>69</v>
      </c>
      <c r="AF155" s="25" t="s">
        <v>70</v>
      </c>
      <c r="AG155" s="1115" t="s">
        <v>68</v>
      </c>
      <c r="AH155" s="1116">
        <v>44057</v>
      </c>
      <c r="AI155" s="1117" t="s">
        <v>68</v>
      </c>
      <c r="AJ155" s="17"/>
    </row>
    <row r="156" spans="1:36" s="1113" customFormat="1" ht="112.5" hidden="1" customHeight="1">
      <c r="A156" s="23">
        <v>152</v>
      </c>
      <c r="B156" s="23">
        <v>152</v>
      </c>
      <c r="C156" s="1105">
        <v>80657151051</v>
      </c>
      <c r="D156" s="26" t="s">
        <v>844</v>
      </c>
      <c r="E156" s="25" t="s">
        <v>11828</v>
      </c>
      <c r="F156" s="26" t="s">
        <v>847</v>
      </c>
      <c r="G156" s="26" t="s">
        <v>846</v>
      </c>
      <c r="H156" s="26" t="s">
        <v>848</v>
      </c>
      <c r="I156" s="25">
        <v>75203</v>
      </c>
      <c r="J156" s="25">
        <v>13</v>
      </c>
      <c r="K156" s="52" t="s">
        <v>13275</v>
      </c>
      <c r="L156" s="1234" t="s">
        <v>13276</v>
      </c>
      <c r="M156" s="1234" t="s">
        <v>73</v>
      </c>
      <c r="N156" s="964"/>
      <c r="O156" s="25" t="s">
        <v>12671</v>
      </c>
      <c r="P156" s="25" t="s">
        <v>12504</v>
      </c>
      <c r="Q156" s="25" t="s">
        <v>13180</v>
      </c>
      <c r="R156" s="25" t="s">
        <v>13511</v>
      </c>
      <c r="S156" s="52" t="s">
        <v>13272</v>
      </c>
      <c r="T156" s="25" t="s">
        <v>12630</v>
      </c>
      <c r="U156" s="968" t="s">
        <v>12830</v>
      </c>
      <c r="V156" s="1106" t="s">
        <v>13487</v>
      </c>
      <c r="W156" s="756" t="s">
        <v>849</v>
      </c>
      <c r="X156" s="756" t="s">
        <v>850</v>
      </c>
      <c r="Y156" s="756" t="s">
        <v>12496</v>
      </c>
      <c r="Z156" s="756" t="s">
        <v>851</v>
      </c>
      <c r="AA156" s="1107" t="s">
        <v>852</v>
      </c>
      <c r="AB156" s="1107" t="s">
        <v>13488</v>
      </c>
      <c r="AC156" s="1108" t="s">
        <v>68</v>
      </c>
      <c r="AD156" s="1108" t="s">
        <v>68</v>
      </c>
      <c r="AE156" s="1109" t="s">
        <v>69</v>
      </c>
      <c r="AF156" s="1110" t="s">
        <v>70</v>
      </c>
      <c r="AG156" s="1123" t="s">
        <v>68</v>
      </c>
      <c r="AH156" s="1148">
        <v>44042</v>
      </c>
      <c r="AI156" s="1117" t="s">
        <v>68</v>
      </c>
      <c r="AJ156" s="17"/>
    </row>
    <row r="157" spans="1:36" s="48" customFormat="1" ht="101.25" hidden="1" customHeight="1">
      <c r="A157" s="23">
        <v>153</v>
      </c>
      <c r="B157" s="23">
        <v>153</v>
      </c>
      <c r="C157" s="1105">
        <v>80614437101</v>
      </c>
      <c r="D157" s="41" t="s">
        <v>446</v>
      </c>
      <c r="E157" s="40" t="s">
        <v>447</v>
      </c>
      <c r="F157" s="42" t="s">
        <v>449</v>
      </c>
      <c r="G157" s="42" t="s">
        <v>448</v>
      </c>
      <c r="H157" s="42" t="s">
        <v>450</v>
      </c>
      <c r="I157" s="40">
        <v>75203</v>
      </c>
      <c r="J157" s="40">
        <v>13</v>
      </c>
      <c r="K157" s="52" t="s">
        <v>13275</v>
      </c>
      <c r="L157" s="1234" t="s">
        <v>13276</v>
      </c>
      <c r="M157" s="1234" t="s">
        <v>73</v>
      </c>
      <c r="N157" s="1100"/>
      <c r="O157" s="40" t="s">
        <v>12671</v>
      </c>
      <c r="P157" s="40" t="s">
        <v>451</v>
      </c>
      <c r="Q157" s="40" t="s">
        <v>13182</v>
      </c>
      <c r="R157" s="733" t="s">
        <v>13181</v>
      </c>
      <c r="S157" s="52" t="s">
        <v>13272</v>
      </c>
      <c r="T157" s="40" t="s">
        <v>12631</v>
      </c>
      <c r="U157" s="47" t="s">
        <v>12831</v>
      </c>
      <c r="V157" s="44" t="s">
        <v>452</v>
      </c>
      <c r="W157" s="44" t="s">
        <v>180</v>
      </c>
      <c r="X157" s="44" t="s">
        <v>107</v>
      </c>
      <c r="Y157" s="44" t="s">
        <v>453</v>
      </c>
      <c r="Z157" s="44" t="s">
        <v>352</v>
      </c>
      <c r="AA157" s="1151" t="s">
        <v>454</v>
      </c>
      <c r="AB157" s="1151" t="s">
        <v>455</v>
      </c>
      <c r="AC157" s="1151" t="s">
        <v>68</v>
      </c>
      <c r="AD157" s="1151" t="s">
        <v>68</v>
      </c>
      <c r="AE157" s="1114" t="s">
        <v>69</v>
      </c>
      <c r="AF157" s="1152" t="s">
        <v>70</v>
      </c>
      <c r="AG157" s="1114" t="s">
        <v>68</v>
      </c>
      <c r="AH157" s="1153">
        <v>44027</v>
      </c>
      <c r="AI157" s="40" t="s">
        <v>68</v>
      </c>
      <c r="AJ157" s="40"/>
    </row>
    <row r="158" spans="1:36" s="39" customFormat="1" ht="123.75" hidden="1" customHeight="1">
      <c r="A158" s="23">
        <v>154</v>
      </c>
      <c r="B158" s="23">
        <v>154</v>
      </c>
      <c r="C158" s="1105">
        <v>80610422101</v>
      </c>
      <c r="D158" s="18" t="s">
        <v>8158</v>
      </c>
      <c r="E158" s="25" t="s">
        <v>11872</v>
      </c>
      <c r="F158" s="26" t="s">
        <v>8160</v>
      </c>
      <c r="G158" s="26" t="s">
        <v>8159</v>
      </c>
      <c r="H158" s="26" t="s">
        <v>8161</v>
      </c>
      <c r="I158" s="25">
        <v>75203</v>
      </c>
      <c r="J158" s="25">
        <v>13</v>
      </c>
      <c r="K158" s="52" t="s">
        <v>13275</v>
      </c>
      <c r="L158" s="1234" t="s">
        <v>13276</v>
      </c>
      <c r="M158" s="1234" t="s">
        <v>73</v>
      </c>
      <c r="N158" s="26"/>
      <c r="O158" s="25" t="s">
        <v>12671</v>
      </c>
      <c r="P158" s="25" t="s">
        <v>8162</v>
      </c>
      <c r="Q158" s="25" t="s">
        <v>13183</v>
      </c>
      <c r="R158" s="25" t="s">
        <v>13508</v>
      </c>
      <c r="S158" s="52" t="s">
        <v>13272</v>
      </c>
      <c r="T158" s="25" t="s">
        <v>12618</v>
      </c>
      <c r="U158" s="25" t="s">
        <v>12832</v>
      </c>
      <c r="V158" s="28" t="s">
        <v>8163</v>
      </c>
      <c r="W158" s="28" t="s">
        <v>777</v>
      </c>
      <c r="X158" s="28" t="s">
        <v>152</v>
      </c>
      <c r="Y158" s="28" t="s">
        <v>8164</v>
      </c>
      <c r="Z158" s="736" t="s">
        <v>68</v>
      </c>
      <c r="AA158" s="25" t="s">
        <v>8165</v>
      </c>
      <c r="AB158" s="1115" t="s">
        <v>8166</v>
      </c>
      <c r="AC158" s="1115" t="s">
        <v>68</v>
      </c>
      <c r="AD158" s="1115" t="s">
        <v>68</v>
      </c>
      <c r="AE158" s="1115" t="s">
        <v>69</v>
      </c>
      <c r="AF158" s="1115" t="s">
        <v>70</v>
      </c>
      <c r="AG158" s="1115" t="s">
        <v>68</v>
      </c>
      <c r="AH158" s="1116">
        <v>44057</v>
      </c>
      <c r="AI158" s="1117" t="s">
        <v>68</v>
      </c>
      <c r="AJ158" s="17"/>
    </row>
    <row r="159" spans="1:36" s="48" customFormat="1" ht="123.75" hidden="1" customHeight="1">
      <c r="A159" s="23">
        <v>155</v>
      </c>
      <c r="B159" s="23">
        <v>155</v>
      </c>
      <c r="C159" s="1105">
        <v>80642415101</v>
      </c>
      <c r="D159" s="41" t="s">
        <v>879</v>
      </c>
      <c r="E159" s="40" t="s">
        <v>880</v>
      </c>
      <c r="F159" s="42" t="s">
        <v>882</v>
      </c>
      <c r="G159" s="42" t="s">
        <v>881</v>
      </c>
      <c r="H159" s="42" t="s">
        <v>883</v>
      </c>
      <c r="I159" s="40">
        <v>75203</v>
      </c>
      <c r="J159" s="40">
        <v>13</v>
      </c>
      <c r="K159" s="52" t="s">
        <v>13275</v>
      </c>
      <c r="L159" s="1234" t="s">
        <v>13276</v>
      </c>
      <c r="M159" s="1234" t="s">
        <v>73</v>
      </c>
      <c r="N159" s="964"/>
      <c r="O159" s="40" t="s">
        <v>12671</v>
      </c>
      <c r="P159" s="40" t="s">
        <v>884</v>
      </c>
      <c r="Q159" s="40" t="s">
        <v>13185</v>
      </c>
      <c r="R159" s="40" t="s">
        <v>13184</v>
      </c>
      <c r="S159" s="52" t="s">
        <v>13272</v>
      </c>
      <c r="T159" s="40" t="s">
        <v>12620</v>
      </c>
      <c r="U159" s="968" t="s">
        <v>12833</v>
      </c>
      <c r="V159" s="756" t="s">
        <v>885</v>
      </c>
      <c r="W159" s="756" t="s">
        <v>180</v>
      </c>
      <c r="X159" s="756" t="s">
        <v>54</v>
      </c>
      <c r="Y159" s="756" t="s">
        <v>886</v>
      </c>
      <c r="Z159" s="756" t="s">
        <v>360</v>
      </c>
      <c r="AA159" s="1107" t="s">
        <v>887</v>
      </c>
      <c r="AB159" s="1107" t="s">
        <v>888</v>
      </c>
      <c r="AC159" s="1108" t="s">
        <v>68</v>
      </c>
      <c r="AD159" s="1108" t="s">
        <v>68</v>
      </c>
      <c r="AE159" s="1109" t="s">
        <v>69</v>
      </c>
      <c r="AF159" s="1110" t="s">
        <v>70</v>
      </c>
      <c r="AG159" s="1114" t="s">
        <v>68</v>
      </c>
      <c r="AH159" s="1153">
        <v>44046</v>
      </c>
      <c r="AI159" s="40" t="s">
        <v>68</v>
      </c>
      <c r="AJ159" s="40"/>
    </row>
    <row r="160" spans="1:36" s="39" customFormat="1" ht="123.75" hidden="1" customHeight="1">
      <c r="A160" s="23">
        <v>156</v>
      </c>
      <c r="B160" s="23">
        <v>156</v>
      </c>
      <c r="C160" s="1105">
        <v>80636415101</v>
      </c>
      <c r="D160" s="18" t="s">
        <v>6052</v>
      </c>
      <c r="E160" s="25" t="s">
        <v>11176</v>
      </c>
      <c r="F160" s="26" t="s">
        <v>6054</v>
      </c>
      <c r="G160" s="26" t="s">
        <v>6053</v>
      </c>
      <c r="H160" s="26" t="s">
        <v>6055</v>
      </c>
      <c r="I160" s="25">
        <v>75203</v>
      </c>
      <c r="J160" s="25">
        <v>13</v>
      </c>
      <c r="K160" s="52" t="s">
        <v>13275</v>
      </c>
      <c r="L160" s="1234" t="s">
        <v>13276</v>
      </c>
      <c r="M160" s="1234" t="s">
        <v>73</v>
      </c>
      <c r="N160" s="964"/>
      <c r="O160" s="25" t="s">
        <v>12671</v>
      </c>
      <c r="P160" s="25" t="s">
        <v>6056</v>
      </c>
      <c r="Q160" s="25" t="s">
        <v>13187</v>
      </c>
      <c r="R160" s="25" t="s">
        <v>13186</v>
      </c>
      <c r="S160" s="52" t="s">
        <v>13272</v>
      </c>
      <c r="T160" s="25" t="s">
        <v>12623</v>
      </c>
      <c r="U160" s="1218" t="s">
        <v>12834</v>
      </c>
      <c r="V160" s="28" t="s">
        <v>6057</v>
      </c>
      <c r="W160" s="28" t="s">
        <v>6058</v>
      </c>
      <c r="X160" s="28" t="s">
        <v>54</v>
      </c>
      <c r="Y160" s="28" t="s">
        <v>6059</v>
      </c>
      <c r="Z160" s="736" t="s">
        <v>67</v>
      </c>
      <c r="AA160" s="25" t="s">
        <v>6060</v>
      </c>
      <c r="AB160" s="1115" t="s">
        <v>6061</v>
      </c>
      <c r="AC160" s="1115" t="s">
        <v>68</v>
      </c>
      <c r="AD160" s="1115" t="s">
        <v>68</v>
      </c>
      <c r="AE160" s="1115" t="s">
        <v>69</v>
      </c>
      <c r="AF160" s="1115" t="s">
        <v>70</v>
      </c>
      <c r="AG160" s="1115" t="s">
        <v>68</v>
      </c>
      <c r="AH160" s="1116">
        <v>44050</v>
      </c>
      <c r="AI160" s="1117"/>
      <c r="AJ160" s="17"/>
    </row>
    <row r="161" spans="1:55" s="1113" customFormat="1" ht="101.25" hidden="1" customHeight="1">
      <c r="A161" s="23">
        <v>157</v>
      </c>
      <c r="B161" s="21">
        <v>157</v>
      </c>
      <c r="C161" s="1105">
        <v>80647453101</v>
      </c>
      <c r="D161" s="26" t="s">
        <v>817</v>
      </c>
      <c r="E161" s="25" t="s">
        <v>11829</v>
      </c>
      <c r="F161" s="26" t="s">
        <v>820</v>
      </c>
      <c r="G161" s="26" t="s">
        <v>819</v>
      </c>
      <c r="H161" s="26" t="s">
        <v>821</v>
      </c>
      <c r="I161" s="25">
        <v>75203</v>
      </c>
      <c r="J161" s="25">
        <v>13</v>
      </c>
      <c r="K161" s="52" t="s">
        <v>13275</v>
      </c>
      <c r="L161" s="1234" t="s">
        <v>13276</v>
      </c>
      <c r="M161" s="1234" t="s">
        <v>73</v>
      </c>
      <c r="N161" s="959"/>
      <c r="O161" s="25" t="s">
        <v>12671</v>
      </c>
      <c r="P161" s="25" t="s">
        <v>822</v>
      </c>
      <c r="Q161" s="25" t="s">
        <v>13189</v>
      </c>
      <c r="R161" s="25" t="s">
        <v>13188</v>
      </c>
      <c r="S161" s="52" t="s">
        <v>13272</v>
      </c>
      <c r="T161" s="25" t="s">
        <v>12626</v>
      </c>
      <c r="U161" s="52" t="s">
        <v>12835</v>
      </c>
      <c r="V161" s="756" t="s">
        <v>823</v>
      </c>
      <c r="W161" s="756" t="s">
        <v>106</v>
      </c>
      <c r="X161" s="756" t="s">
        <v>824</v>
      </c>
      <c r="Y161" s="1106" t="s">
        <v>13489</v>
      </c>
      <c r="Z161" s="756" t="s">
        <v>825</v>
      </c>
      <c r="AA161" s="1108" t="s">
        <v>68</v>
      </c>
      <c r="AB161" s="1107" t="s">
        <v>13490</v>
      </c>
      <c r="AC161" s="1108" t="s">
        <v>68</v>
      </c>
      <c r="AD161" s="1108" t="s">
        <v>68</v>
      </c>
      <c r="AE161" s="1109" t="s">
        <v>69</v>
      </c>
      <c r="AF161" s="1110" t="s">
        <v>70</v>
      </c>
      <c r="AG161" s="1219" t="s">
        <v>68</v>
      </c>
      <c r="AH161" s="1148">
        <v>44042</v>
      </c>
      <c r="AI161" s="1117" t="s">
        <v>68</v>
      </c>
      <c r="AJ161" s="17"/>
    </row>
    <row r="162" spans="1:55" s="48" customFormat="1" ht="135" hidden="1" customHeight="1">
      <c r="A162" s="23">
        <v>158</v>
      </c>
      <c r="B162" s="23">
        <v>158</v>
      </c>
      <c r="C162" s="1105">
        <v>80623422101</v>
      </c>
      <c r="D162" s="41" t="s">
        <v>100</v>
      </c>
      <c r="E162" s="40" t="s">
        <v>101</v>
      </c>
      <c r="F162" s="42" t="s">
        <v>103</v>
      </c>
      <c r="G162" s="42" t="s">
        <v>102</v>
      </c>
      <c r="H162" s="42" t="s">
        <v>104</v>
      </c>
      <c r="I162" s="40">
        <v>75203</v>
      </c>
      <c r="J162" s="40">
        <v>13</v>
      </c>
      <c r="K162" s="52" t="s">
        <v>13275</v>
      </c>
      <c r="L162" s="1234" t="s">
        <v>13276</v>
      </c>
      <c r="M162" s="1234" t="s">
        <v>73</v>
      </c>
      <c r="N162" s="1100"/>
      <c r="O162" s="40" t="s">
        <v>12671</v>
      </c>
      <c r="P162" s="40" t="s">
        <v>105</v>
      </c>
      <c r="Q162" s="40" t="s">
        <v>13504</v>
      </c>
      <c r="R162" s="40" t="s">
        <v>13190</v>
      </c>
      <c r="S162" s="52" t="s">
        <v>13272</v>
      </c>
      <c r="T162" s="40" t="s">
        <v>12627</v>
      </c>
      <c r="U162" s="47" t="s">
        <v>12836</v>
      </c>
      <c r="V162" s="44" t="s">
        <v>13491</v>
      </c>
      <c r="W162" s="44" t="s">
        <v>106</v>
      </c>
      <c r="X162" s="44" t="s">
        <v>107</v>
      </c>
      <c r="Y162" s="44" t="s">
        <v>108</v>
      </c>
      <c r="Z162" s="44" t="s">
        <v>68</v>
      </c>
      <c r="AA162" s="1151" t="s">
        <v>13492</v>
      </c>
      <c r="AB162" s="1151" t="s">
        <v>13493</v>
      </c>
      <c r="AC162" s="1151" t="s">
        <v>68</v>
      </c>
      <c r="AD162" s="1151" t="s">
        <v>109</v>
      </c>
      <c r="AE162" s="1114" t="s">
        <v>69</v>
      </c>
      <c r="AF162" s="1152" t="s">
        <v>70</v>
      </c>
      <c r="AG162" s="1114" t="s">
        <v>68</v>
      </c>
      <c r="AH162" s="1153">
        <v>43997</v>
      </c>
      <c r="AI162" s="40" t="s">
        <v>68</v>
      </c>
      <c r="AJ162" s="40"/>
    </row>
    <row r="163" spans="1:55" s="739" customFormat="1" ht="89.25" hidden="1" customHeight="1">
      <c r="A163" s="23">
        <v>159</v>
      </c>
      <c r="B163" s="23">
        <v>159</v>
      </c>
      <c r="C163" s="1138">
        <v>80647453101</v>
      </c>
      <c r="D163" s="984" t="s">
        <v>10111</v>
      </c>
      <c r="E163" s="28" t="s">
        <v>11873</v>
      </c>
      <c r="F163" s="732" t="s">
        <v>10113</v>
      </c>
      <c r="G163" s="732" t="s">
        <v>819</v>
      </c>
      <c r="H163" s="732" t="s">
        <v>10114</v>
      </c>
      <c r="I163" s="28">
        <v>12300</v>
      </c>
      <c r="J163" s="28">
        <v>16</v>
      </c>
      <c r="K163" s="1237" t="s">
        <v>13335</v>
      </c>
      <c r="L163" s="1234" t="s">
        <v>13336</v>
      </c>
      <c r="M163" s="28"/>
      <c r="N163" s="732"/>
      <c r="O163" s="28" t="s">
        <v>12679</v>
      </c>
      <c r="P163" s="28" t="s">
        <v>10115</v>
      </c>
      <c r="Q163" s="28" t="s">
        <v>13192</v>
      </c>
      <c r="R163" s="28" t="s">
        <v>13191</v>
      </c>
      <c r="S163" s="28"/>
      <c r="T163" s="28" t="s">
        <v>12669</v>
      </c>
      <c r="U163" s="28" t="s">
        <v>12837</v>
      </c>
      <c r="V163" s="28"/>
      <c r="W163" s="28"/>
      <c r="X163" s="28"/>
      <c r="Y163" s="28" t="s">
        <v>10116</v>
      </c>
      <c r="Z163" s="736"/>
      <c r="AA163" s="28"/>
      <c r="AB163" s="736"/>
      <c r="AC163" s="736"/>
      <c r="AD163" s="736"/>
      <c r="AE163" s="736"/>
      <c r="AF163" s="736"/>
      <c r="AG163" s="736"/>
      <c r="AH163" s="1131">
        <v>44063</v>
      </c>
      <c r="AI163" s="1121"/>
      <c r="AJ163" s="21"/>
    </row>
    <row r="164" spans="1:55" s="739" customFormat="1" ht="89.25" hidden="1" customHeight="1">
      <c r="A164" s="23">
        <v>160</v>
      </c>
      <c r="B164" s="23">
        <v>160</v>
      </c>
      <c r="C164" s="1138">
        <v>80623422101</v>
      </c>
      <c r="D164" s="984" t="s">
        <v>10117</v>
      </c>
      <c r="E164" s="28" t="s">
        <v>11171</v>
      </c>
      <c r="F164" s="732" t="s">
        <v>10118</v>
      </c>
      <c r="G164" s="732" t="s">
        <v>102</v>
      </c>
      <c r="H164" s="732" t="s">
        <v>10119</v>
      </c>
      <c r="I164" s="28">
        <v>12300</v>
      </c>
      <c r="J164" s="28">
        <v>16</v>
      </c>
      <c r="K164" s="1237" t="s">
        <v>13335</v>
      </c>
      <c r="L164" s="1234" t="s">
        <v>13336</v>
      </c>
      <c r="M164" s="28"/>
      <c r="N164" s="732"/>
      <c r="O164" s="28" t="s">
        <v>12679</v>
      </c>
      <c r="P164" s="28" t="s">
        <v>10120</v>
      </c>
      <c r="Q164" s="28" t="s">
        <v>13193</v>
      </c>
      <c r="R164" s="28" t="s">
        <v>13191</v>
      </c>
      <c r="S164" s="28"/>
      <c r="T164" s="28" t="s">
        <v>12669</v>
      </c>
      <c r="U164" s="28" t="s">
        <v>12838</v>
      </c>
      <c r="V164" s="28"/>
      <c r="W164" s="28"/>
      <c r="X164" s="28"/>
      <c r="Y164" s="28"/>
      <c r="Z164" s="736"/>
      <c r="AA164" s="28"/>
      <c r="AB164" s="736"/>
      <c r="AC164" s="736"/>
      <c r="AD164" s="736"/>
      <c r="AE164" s="736"/>
      <c r="AF164" s="736"/>
      <c r="AG164" s="736"/>
      <c r="AH164" s="1131">
        <v>44063</v>
      </c>
      <c r="AI164" s="1121"/>
      <c r="AJ164" s="21"/>
    </row>
    <row r="165" spans="1:55" s="739" customFormat="1" ht="89.25" hidden="1" customHeight="1">
      <c r="A165" s="23">
        <v>161</v>
      </c>
      <c r="B165" s="23">
        <v>161</v>
      </c>
      <c r="C165" s="1127">
        <v>80701000001</v>
      </c>
      <c r="D165" s="737" t="s">
        <v>5961</v>
      </c>
      <c r="E165" s="1069" t="s">
        <v>11153</v>
      </c>
      <c r="F165" s="732" t="s">
        <v>5962</v>
      </c>
      <c r="G165" s="732" t="s">
        <v>73</v>
      </c>
      <c r="H165" s="732" t="s">
        <v>5963</v>
      </c>
      <c r="I165" s="28">
        <v>12300</v>
      </c>
      <c r="J165" s="28">
        <v>16</v>
      </c>
      <c r="K165" s="1237" t="s">
        <v>13337</v>
      </c>
      <c r="L165" s="1239" t="s">
        <v>13338</v>
      </c>
      <c r="M165" s="1234" t="s">
        <v>13339</v>
      </c>
      <c r="N165" s="732"/>
      <c r="O165" s="28" t="s">
        <v>12679</v>
      </c>
      <c r="P165" s="28" t="s">
        <v>5964</v>
      </c>
      <c r="Q165" s="28" t="s">
        <v>13195</v>
      </c>
      <c r="R165" s="28" t="s">
        <v>13194</v>
      </c>
      <c r="S165" s="28"/>
      <c r="T165" s="1069" t="s">
        <v>12651</v>
      </c>
      <c r="U165" s="28" t="s">
        <v>12839</v>
      </c>
      <c r="V165" s="28" t="s">
        <v>45</v>
      </c>
      <c r="W165" s="28" t="s">
        <v>143</v>
      </c>
      <c r="X165" s="28" t="s">
        <v>68</v>
      </c>
      <c r="Y165" s="28" t="s">
        <v>5965</v>
      </c>
      <c r="Z165" s="736" t="s">
        <v>376</v>
      </c>
      <c r="AA165" s="28" t="s">
        <v>68</v>
      </c>
      <c r="AB165" s="736" t="s">
        <v>68</v>
      </c>
      <c r="AC165" s="736" t="s">
        <v>68</v>
      </c>
      <c r="AD165" s="736" t="s">
        <v>68</v>
      </c>
      <c r="AE165" s="736" t="s">
        <v>68</v>
      </c>
      <c r="AF165" s="736" t="s">
        <v>68</v>
      </c>
      <c r="AG165" s="736" t="s">
        <v>68</v>
      </c>
      <c r="AH165" s="1131">
        <v>44049</v>
      </c>
      <c r="AI165" s="1121" t="s">
        <v>68</v>
      </c>
      <c r="AJ165" s="21"/>
    </row>
    <row r="166" spans="1:55" s="761" customFormat="1" ht="89.25" hidden="1" customHeight="1">
      <c r="A166" s="23">
        <v>162</v>
      </c>
      <c r="B166" s="23">
        <v>162</v>
      </c>
      <c r="C166" s="1127" t="s">
        <v>11565</v>
      </c>
      <c r="D166" s="753" t="s">
        <v>11321</v>
      </c>
      <c r="E166" s="754" t="s">
        <v>11322</v>
      </c>
      <c r="F166" s="755" t="s">
        <v>11323</v>
      </c>
      <c r="G166" s="754" t="s">
        <v>49</v>
      </c>
      <c r="H166" s="755" t="s">
        <v>11324</v>
      </c>
      <c r="I166" s="754">
        <v>12300</v>
      </c>
      <c r="J166" s="754">
        <v>16</v>
      </c>
      <c r="K166" s="1237" t="s">
        <v>13340</v>
      </c>
      <c r="L166" s="1234" t="s">
        <v>13341</v>
      </c>
      <c r="M166" s="754"/>
      <c r="N166" s="755"/>
      <c r="O166" s="754" t="s">
        <v>12679</v>
      </c>
      <c r="P166" s="754" t="s">
        <v>11325</v>
      </c>
      <c r="Q166" s="754" t="s">
        <v>13197</v>
      </c>
      <c r="R166" s="754" t="s">
        <v>13196</v>
      </c>
      <c r="S166" s="754"/>
      <c r="T166" s="754" t="s">
        <v>12669</v>
      </c>
      <c r="U166" s="754" t="s">
        <v>12840</v>
      </c>
      <c r="V166" s="754" t="s">
        <v>4382</v>
      </c>
      <c r="W166" s="754" t="s">
        <v>68</v>
      </c>
      <c r="X166" s="754" t="s">
        <v>68</v>
      </c>
      <c r="Y166" s="754" t="s">
        <v>404</v>
      </c>
      <c r="Z166" s="754" t="s">
        <v>68</v>
      </c>
      <c r="AA166" s="754" t="s">
        <v>68</v>
      </c>
      <c r="AB166" s="754" t="s">
        <v>68</v>
      </c>
      <c r="AC166" s="754" t="s">
        <v>68</v>
      </c>
      <c r="AD166" s="754" t="s">
        <v>68</v>
      </c>
      <c r="AE166" s="754" t="s">
        <v>68</v>
      </c>
      <c r="AF166" s="754" t="s">
        <v>68</v>
      </c>
      <c r="AG166" s="754" t="s">
        <v>68</v>
      </c>
      <c r="AH166" s="1241">
        <v>44074</v>
      </c>
      <c r="AI166" s="754" t="s">
        <v>68</v>
      </c>
      <c r="AJ166" s="754"/>
    </row>
    <row r="167" spans="1:55" s="743" customFormat="1" ht="191.25" hidden="1" customHeight="1">
      <c r="A167" s="23">
        <v>163</v>
      </c>
      <c r="B167" s="23">
        <v>163</v>
      </c>
      <c r="C167" s="1127" t="s">
        <v>11565</v>
      </c>
      <c r="D167" s="741" t="s">
        <v>405</v>
      </c>
      <c r="E167" s="1068" t="s">
        <v>406</v>
      </c>
      <c r="F167" s="742" t="s">
        <v>407</v>
      </c>
      <c r="G167" s="44" t="s">
        <v>82</v>
      </c>
      <c r="H167" s="742" t="s">
        <v>408</v>
      </c>
      <c r="I167" s="44">
        <v>12300</v>
      </c>
      <c r="J167" s="44">
        <v>16</v>
      </c>
      <c r="K167" s="1237" t="s">
        <v>13342</v>
      </c>
      <c r="L167" s="1239" t="s">
        <v>13343</v>
      </c>
      <c r="M167" s="1234" t="s">
        <v>639</v>
      </c>
      <c r="N167" s="978"/>
      <c r="O167" s="44" t="s">
        <v>12679</v>
      </c>
      <c r="P167" s="44" t="s">
        <v>409</v>
      </c>
      <c r="Q167" s="44" t="s">
        <v>13199</v>
      </c>
      <c r="R167" s="44" t="s">
        <v>13198</v>
      </c>
      <c r="S167" s="44"/>
      <c r="T167" s="1068" t="s">
        <v>12646</v>
      </c>
      <c r="U167" s="1042" t="s">
        <v>12841</v>
      </c>
      <c r="V167" s="756" t="s">
        <v>410</v>
      </c>
      <c r="W167" s="756" t="s">
        <v>411</v>
      </c>
      <c r="X167" s="756" t="s">
        <v>412</v>
      </c>
      <c r="Y167" s="756" t="s">
        <v>413</v>
      </c>
      <c r="Z167" s="756" t="s">
        <v>414</v>
      </c>
      <c r="AA167" s="1195" t="s">
        <v>68</v>
      </c>
      <c r="AB167" s="756" t="s">
        <v>415</v>
      </c>
      <c r="AC167" s="1106"/>
      <c r="AD167" s="756" t="s">
        <v>416</v>
      </c>
      <c r="AE167" s="1195" t="s">
        <v>68</v>
      </c>
      <c r="AF167" s="756" t="s">
        <v>70</v>
      </c>
      <c r="AG167" s="44" t="s">
        <v>68</v>
      </c>
      <c r="AH167" s="1158">
        <v>44026</v>
      </c>
      <c r="AI167" s="44" t="s">
        <v>68</v>
      </c>
      <c r="AJ167" s="44"/>
    </row>
    <row r="168" spans="1:55" s="739" customFormat="1" ht="127.5" hidden="1" customHeight="1">
      <c r="A168" s="23">
        <v>164</v>
      </c>
      <c r="B168" s="23">
        <v>164</v>
      </c>
      <c r="C168" s="1118" t="s">
        <v>11565</v>
      </c>
      <c r="D168" s="737" t="s">
        <v>6028</v>
      </c>
      <c r="E168" s="28" t="s">
        <v>6029</v>
      </c>
      <c r="F168" s="732" t="s">
        <v>6030</v>
      </c>
      <c r="G168" s="732" t="s">
        <v>242</v>
      </c>
      <c r="H168" s="732" t="s">
        <v>6031</v>
      </c>
      <c r="I168" s="28">
        <v>12300</v>
      </c>
      <c r="J168" s="28">
        <v>16</v>
      </c>
      <c r="K168" s="1237" t="s">
        <v>13344</v>
      </c>
      <c r="L168" s="1239" t="s">
        <v>13345</v>
      </c>
      <c r="M168" s="1239" t="s">
        <v>13346</v>
      </c>
      <c r="N168" s="732"/>
      <c r="O168" s="28" t="s">
        <v>12679</v>
      </c>
      <c r="P168" s="28" t="s">
        <v>6032</v>
      </c>
      <c r="Q168" s="28" t="s">
        <v>13201</v>
      </c>
      <c r="R168" s="28" t="s">
        <v>13200</v>
      </c>
      <c r="S168" s="28"/>
      <c r="T168" s="28" t="s">
        <v>12669</v>
      </c>
      <c r="U168" s="28" t="s">
        <v>12842</v>
      </c>
      <c r="V168" s="28" t="s">
        <v>12512</v>
      </c>
      <c r="W168" s="28"/>
      <c r="X168" s="28"/>
      <c r="Y168" s="28" t="s">
        <v>6033</v>
      </c>
      <c r="Z168" s="736"/>
      <c r="AA168" s="28"/>
      <c r="AB168" s="736"/>
      <c r="AC168" s="736"/>
      <c r="AD168" s="736"/>
      <c r="AE168" s="736"/>
      <c r="AF168" s="736"/>
      <c r="AG168" s="736"/>
      <c r="AH168" s="1131">
        <v>44050</v>
      </c>
      <c r="AI168" s="1121"/>
      <c r="AJ168" s="21"/>
    </row>
    <row r="169" spans="1:55" s="1220" customFormat="1" ht="89.25" hidden="1" customHeight="1">
      <c r="A169" s="23">
        <v>165</v>
      </c>
      <c r="B169" s="23">
        <v>165</v>
      </c>
      <c r="C169" s="1118" t="s">
        <v>11565</v>
      </c>
      <c r="D169" s="732" t="s">
        <v>371</v>
      </c>
      <c r="E169" s="1069" t="s">
        <v>11830</v>
      </c>
      <c r="F169" s="732" t="s">
        <v>373</v>
      </c>
      <c r="G169" s="732" t="s">
        <v>49</v>
      </c>
      <c r="H169" s="732" t="s">
        <v>374</v>
      </c>
      <c r="I169" s="732" t="s">
        <v>140</v>
      </c>
      <c r="J169" s="732" t="s">
        <v>141</v>
      </c>
      <c r="K169" s="1237" t="s">
        <v>13347</v>
      </c>
      <c r="L169" s="1234" t="s">
        <v>13348</v>
      </c>
      <c r="M169" s="1237" t="s">
        <v>13349</v>
      </c>
      <c r="N169" s="963"/>
      <c r="O169" s="732" t="s">
        <v>12679</v>
      </c>
      <c r="P169" s="732" t="s">
        <v>375</v>
      </c>
      <c r="Q169" s="732" t="s">
        <v>13203</v>
      </c>
      <c r="R169" s="963" t="s">
        <v>13202</v>
      </c>
      <c r="S169" s="963"/>
      <c r="T169" s="1069" t="s">
        <v>12632</v>
      </c>
      <c r="U169" s="963" t="s">
        <v>12843</v>
      </c>
      <c r="V169" s="737" t="s">
        <v>45</v>
      </c>
      <c r="W169" s="732"/>
      <c r="X169" s="732"/>
      <c r="Y169" s="732" t="s">
        <v>376</v>
      </c>
      <c r="Z169" s="737" t="s">
        <v>376</v>
      </c>
      <c r="AA169" s="737"/>
      <c r="AB169" s="737"/>
      <c r="AC169" s="737"/>
      <c r="AD169" s="737"/>
      <c r="AE169" s="737"/>
      <c r="AF169" s="737"/>
      <c r="AG169" s="737"/>
      <c r="AH169" s="1232">
        <v>44025</v>
      </c>
      <c r="AI169" s="737"/>
      <c r="AJ169" s="50"/>
    </row>
    <row r="170" spans="1:55" s="739" customFormat="1" ht="89.25" hidden="1" customHeight="1">
      <c r="A170" s="23">
        <v>166</v>
      </c>
      <c r="B170" s="21">
        <v>166</v>
      </c>
      <c r="C170" s="1118" t="s">
        <v>11565</v>
      </c>
      <c r="D170" s="737" t="s">
        <v>5752</v>
      </c>
      <c r="E170" s="1069" t="s">
        <v>11150</v>
      </c>
      <c r="F170" s="732" t="s">
        <v>5753</v>
      </c>
      <c r="G170" s="732" t="s">
        <v>73</v>
      </c>
      <c r="H170" s="732" t="s">
        <v>5754</v>
      </c>
      <c r="I170" s="28">
        <v>12300</v>
      </c>
      <c r="J170" s="28">
        <v>16</v>
      </c>
      <c r="K170" s="1238" t="s">
        <v>13350</v>
      </c>
      <c r="L170" s="1239" t="s">
        <v>13351</v>
      </c>
      <c r="M170" s="28"/>
      <c r="N170" s="732"/>
      <c r="O170" s="28" t="s">
        <v>12679</v>
      </c>
      <c r="P170" s="28" t="s">
        <v>5755</v>
      </c>
      <c r="Q170" s="28" t="s">
        <v>13205</v>
      </c>
      <c r="R170" s="28" t="s">
        <v>13204</v>
      </c>
      <c r="S170" s="28"/>
      <c r="T170" s="1069" t="s">
        <v>12652</v>
      </c>
      <c r="U170" s="28" t="s">
        <v>12844</v>
      </c>
      <c r="V170" s="28" t="s">
        <v>5756</v>
      </c>
      <c r="W170" s="28" t="s">
        <v>143</v>
      </c>
      <c r="X170" s="28"/>
      <c r="Y170" s="28" t="s">
        <v>5757</v>
      </c>
      <c r="Z170" s="736" t="s">
        <v>5758</v>
      </c>
      <c r="AA170" s="28"/>
      <c r="AB170" s="736"/>
      <c r="AC170" s="736"/>
      <c r="AD170" s="736"/>
      <c r="AE170" s="736"/>
      <c r="AF170" s="736"/>
      <c r="AG170" s="736"/>
      <c r="AH170" s="1131">
        <v>44049</v>
      </c>
      <c r="AI170" s="1121"/>
      <c r="AJ170" s="21"/>
    </row>
    <row r="171" spans="1:55" s="1214" customFormat="1" ht="89.25" hidden="1" customHeight="1">
      <c r="A171" s="23">
        <v>167</v>
      </c>
      <c r="B171" s="23">
        <v>167</v>
      </c>
      <c r="C171" s="1118" t="s">
        <v>11565</v>
      </c>
      <c r="D171" s="975" t="s">
        <v>223</v>
      </c>
      <c r="E171" s="756" t="s">
        <v>11831</v>
      </c>
      <c r="F171" s="975" t="s">
        <v>225</v>
      </c>
      <c r="G171" s="975" t="s">
        <v>33</v>
      </c>
      <c r="H171" s="975" t="s">
        <v>226</v>
      </c>
      <c r="I171" s="976">
        <v>12300</v>
      </c>
      <c r="J171" s="976">
        <v>16</v>
      </c>
      <c r="K171" s="1237" t="s">
        <v>13352</v>
      </c>
      <c r="L171" s="1239" t="s">
        <v>13353</v>
      </c>
      <c r="M171" s="1042"/>
      <c r="N171" s="978"/>
      <c r="O171" s="976" t="s">
        <v>12679</v>
      </c>
      <c r="P171" s="756" t="s">
        <v>227</v>
      </c>
      <c r="Q171" s="756" t="s">
        <v>13207</v>
      </c>
      <c r="R171" s="756" t="s">
        <v>13206</v>
      </c>
      <c r="S171" s="756"/>
      <c r="T171" s="756" t="s">
        <v>12669</v>
      </c>
      <c r="U171" s="1042" t="s">
        <v>12885</v>
      </c>
      <c r="V171" s="756" t="s">
        <v>228</v>
      </c>
      <c r="W171" s="1195"/>
      <c r="X171" s="1195"/>
      <c r="Y171" s="756" t="s">
        <v>229</v>
      </c>
      <c r="Z171" s="756" t="s">
        <v>230</v>
      </c>
      <c r="AA171" s="976"/>
      <c r="AB171" s="976"/>
      <c r="AC171" s="976"/>
      <c r="AD171" s="976"/>
      <c r="AE171" s="976"/>
      <c r="AF171" s="976"/>
      <c r="AG171" s="976"/>
      <c r="AH171" s="1211">
        <v>44019</v>
      </c>
      <c r="AI171" s="1221"/>
      <c r="AJ171" s="1213"/>
    </row>
    <row r="172" spans="1:55" s="739" customFormat="1" ht="89.25" hidden="1" customHeight="1">
      <c r="A172" s="23">
        <v>168</v>
      </c>
      <c r="B172" s="23">
        <v>168</v>
      </c>
      <c r="C172" s="1127" t="s">
        <v>11565</v>
      </c>
      <c r="D172" s="737" t="s">
        <v>787</v>
      </c>
      <c r="E172" s="1069" t="s">
        <v>11832</v>
      </c>
      <c r="F172" s="737" t="s">
        <v>789</v>
      </c>
      <c r="G172" s="737" t="s">
        <v>73</v>
      </c>
      <c r="H172" s="737" t="s">
        <v>790</v>
      </c>
      <c r="I172" s="736">
        <v>12300</v>
      </c>
      <c r="J172" s="736">
        <v>16</v>
      </c>
      <c r="K172" s="1237" t="s">
        <v>13354</v>
      </c>
      <c r="L172" s="1239" t="s">
        <v>13355</v>
      </c>
      <c r="M172" s="28"/>
      <c r="N172" s="732"/>
      <c r="O172" s="736" t="s">
        <v>12679</v>
      </c>
      <c r="P172" s="28" t="s">
        <v>791</v>
      </c>
      <c r="Q172" s="28" t="s">
        <v>13209</v>
      </c>
      <c r="R172" s="756" t="s">
        <v>13208</v>
      </c>
      <c r="S172" s="756"/>
      <c r="T172" s="1069" t="s">
        <v>12636</v>
      </c>
      <c r="U172" s="28" t="s">
        <v>12845</v>
      </c>
      <c r="V172" s="756" t="s">
        <v>792</v>
      </c>
      <c r="W172" s="756" t="s">
        <v>793</v>
      </c>
      <c r="X172" s="756" t="s">
        <v>794</v>
      </c>
      <c r="Y172" s="756" t="s">
        <v>795</v>
      </c>
      <c r="Z172" s="756" t="s">
        <v>795</v>
      </c>
      <c r="AA172" s="736"/>
      <c r="AB172" s="28" t="s">
        <v>796</v>
      </c>
      <c r="AC172" s="736"/>
      <c r="AD172" s="736"/>
      <c r="AE172" s="736"/>
      <c r="AF172" s="736"/>
      <c r="AG172" s="736"/>
      <c r="AH172" s="1232">
        <v>44041</v>
      </c>
      <c r="AI172" s="1121"/>
      <c r="AJ172" s="21"/>
      <c r="AW172" s="1122"/>
      <c r="AX172" s="1122"/>
      <c r="AY172" s="1122"/>
      <c r="AZ172" s="1122"/>
      <c r="BA172" s="1122"/>
      <c r="BB172" s="1122"/>
      <c r="BC172" s="1122"/>
    </row>
    <row r="173" spans="1:55" s="1225" customFormat="1" ht="108" hidden="1" customHeight="1">
      <c r="A173" s="23">
        <v>169</v>
      </c>
      <c r="B173" s="23">
        <v>169</v>
      </c>
      <c r="C173" s="1202">
        <v>80701000001</v>
      </c>
      <c r="D173" s="737" t="s">
        <v>605</v>
      </c>
      <c r="E173" s="1069" t="s">
        <v>11833</v>
      </c>
      <c r="F173" s="737" t="s">
        <v>607</v>
      </c>
      <c r="G173" s="737" t="s">
        <v>242</v>
      </c>
      <c r="H173" s="737" t="s">
        <v>608</v>
      </c>
      <c r="I173" s="736">
        <v>12300</v>
      </c>
      <c r="J173" s="736">
        <v>34</v>
      </c>
      <c r="K173" s="1237" t="s">
        <v>13356</v>
      </c>
      <c r="L173" s="1239" t="s">
        <v>13357</v>
      </c>
      <c r="M173" s="1042"/>
      <c r="N173" s="978"/>
      <c r="O173" s="736" t="s">
        <v>12679</v>
      </c>
      <c r="P173" s="28" t="s">
        <v>609</v>
      </c>
      <c r="Q173" s="736" t="s">
        <v>13211</v>
      </c>
      <c r="R173" s="28" t="s">
        <v>13210</v>
      </c>
      <c r="S173" s="28"/>
      <c r="T173" s="1069" t="s">
        <v>12644</v>
      </c>
      <c r="U173" s="1042" t="s">
        <v>12846</v>
      </c>
      <c r="V173" s="768" t="s">
        <v>610</v>
      </c>
      <c r="W173" s="768" t="s">
        <v>611</v>
      </c>
      <c r="X173" s="1138"/>
      <c r="Y173" s="768" t="s">
        <v>12435</v>
      </c>
      <c r="Z173" s="1138"/>
      <c r="AA173" s="1162" t="s">
        <v>612</v>
      </c>
      <c r="AB173" s="1162" t="s">
        <v>12436</v>
      </c>
      <c r="AC173" s="1222"/>
      <c r="AD173" s="1222"/>
      <c r="AE173" s="1223"/>
      <c r="AF173" s="1224"/>
      <c r="AG173" s="1223"/>
      <c r="AH173" s="1232">
        <v>44035</v>
      </c>
      <c r="AI173" s="736"/>
      <c r="AJ173" s="736"/>
    </row>
    <row r="174" spans="1:55" s="739" customFormat="1" ht="89.25" hidden="1" customHeight="1">
      <c r="A174" s="23">
        <v>170</v>
      </c>
      <c r="B174" s="23">
        <v>170</v>
      </c>
      <c r="C174" s="1127" t="s">
        <v>11565</v>
      </c>
      <c r="D174" s="737" t="s">
        <v>7592</v>
      </c>
      <c r="E174" s="1069" t="s">
        <v>11161</v>
      </c>
      <c r="F174" s="732" t="s">
        <v>7593</v>
      </c>
      <c r="G174" s="732" t="s">
        <v>242</v>
      </c>
      <c r="H174" s="732" t="s">
        <v>7594</v>
      </c>
      <c r="I174" s="28">
        <v>12300</v>
      </c>
      <c r="J174" s="28">
        <v>16</v>
      </c>
      <c r="K174" s="1237" t="s">
        <v>13358</v>
      </c>
      <c r="L174" s="1239" t="s">
        <v>13359</v>
      </c>
      <c r="M174" s="28"/>
      <c r="N174" s="732"/>
      <c r="O174" s="28" t="s">
        <v>12679</v>
      </c>
      <c r="P174" s="28" t="s">
        <v>7595</v>
      </c>
      <c r="Q174" s="28" t="s">
        <v>13213</v>
      </c>
      <c r="R174" s="28" t="s">
        <v>13212</v>
      </c>
      <c r="S174" s="28"/>
      <c r="T174" s="1069" t="s">
        <v>12639</v>
      </c>
      <c r="U174" s="28" t="s">
        <v>12847</v>
      </c>
      <c r="V174" s="28" t="s">
        <v>7596</v>
      </c>
      <c r="W174" s="28" t="s">
        <v>7597</v>
      </c>
      <c r="X174" s="28" t="s">
        <v>143</v>
      </c>
      <c r="Y174" s="28" t="s">
        <v>7598</v>
      </c>
      <c r="Z174" s="736" t="s">
        <v>7599</v>
      </c>
      <c r="AA174" s="28" t="s">
        <v>7600</v>
      </c>
      <c r="AB174" s="736" t="s">
        <v>68</v>
      </c>
      <c r="AC174" s="736" t="s">
        <v>68</v>
      </c>
      <c r="AD174" s="736" t="s">
        <v>68</v>
      </c>
      <c r="AE174" s="736" t="s">
        <v>68</v>
      </c>
      <c r="AF174" s="736" t="s">
        <v>79</v>
      </c>
      <c r="AG174" s="736" t="s">
        <v>68</v>
      </c>
      <c r="AH174" s="1131">
        <v>44057</v>
      </c>
      <c r="AI174" s="1121" t="s">
        <v>68</v>
      </c>
      <c r="AJ174" s="21"/>
    </row>
    <row r="175" spans="1:55" s="739" customFormat="1" ht="89.25" hidden="1" customHeight="1">
      <c r="A175" s="23">
        <v>171</v>
      </c>
      <c r="B175" s="23">
        <v>171</v>
      </c>
      <c r="C175" s="1127" t="s">
        <v>11565</v>
      </c>
      <c r="D175" s="732" t="s">
        <v>439</v>
      </c>
      <c r="E175" s="1069" t="s">
        <v>11834</v>
      </c>
      <c r="F175" s="732">
        <v>6670366178</v>
      </c>
      <c r="G175" s="732" t="s">
        <v>94</v>
      </c>
      <c r="H175" s="732" t="s">
        <v>441</v>
      </c>
      <c r="I175" s="28">
        <v>12300</v>
      </c>
      <c r="J175" s="28">
        <v>23</v>
      </c>
      <c r="K175" s="1238" t="s">
        <v>13360</v>
      </c>
      <c r="L175" s="756" t="s">
        <v>13361</v>
      </c>
      <c r="M175" s="756"/>
      <c r="N175" s="963"/>
      <c r="O175" s="28" t="s">
        <v>12679</v>
      </c>
      <c r="P175" s="28" t="s">
        <v>442</v>
      </c>
      <c r="Q175" s="28" t="s">
        <v>13215</v>
      </c>
      <c r="R175" s="756" t="s">
        <v>13214</v>
      </c>
      <c r="S175" s="756"/>
      <c r="T175" s="1069" t="s">
        <v>12649</v>
      </c>
      <c r="U175" s="756" t="s">
        <v>12848</v>
      </c>
      <c r="V175" s="28" t="s">
        <v>443</v>
      </c>
      <c r="W175" s="28" t="s">
        <v>68</v>
      </c>
      <c r="X175" s="28" t="s">
        <v>68</v>
      </c>
      <c r="Y175" s="756" t="s">
        <v>444</v>
      </c>
      <c r="Z175" s="756" t="s">
        <v>445</v>
      </c>
      <c r="AA175" s="28" t="s">
        <v>68</v>
      </c>
      <c r="AB175" s="28" t="s">
        <v>68</v>
      </c>
      <c r="AC175" s="28" t="s">
        <v>68</v>
      </c>
      <c r="AD175" s="28" t="s">
        <v>68</v>
      </c>
      <c r="AE175" s="28" t="s">
        <v>68</v>
      </c>
      <c r="AF175" s="28" t="s">
        <v>68</v>
      </c>
      <c r="AG175" s="28" t="s">
        <v>68</v>
      </c>
      <c r="AH175" s="1131">
        <v>44026</v>
      </c>
      <c r="AI175" s="1130" t="s">
        <v>68</v>
      </c>
      <c r="AJ175" s="21"/>
    </row>
    <row r="176" spans="1:55" s="739" customFormat="1" ht="135" hidden="1" customHeight="1">
      <c r="A176" s="23">
        <v>172</v>
      </c>
      <c r="B176" s="23">
        <v>172</v>
      </c>
      <c r="C176" s="1127" t="s">
        <v>11565</v>
      </c>
      <c r="D176" s="737" t="s">
        <v>6070</v>
      </c>
      <c r="E176" s="1069" t="s">
        <v>11155</v>
      </c>
      <c r="F176" s="732" t="s">
        <v>6071</v>
      </c>
      <c r="G176" s="732" t="s">
        <v>73</v>
      </c>
      <c r="H176" s="732" t="s">
        <v>6072</v>
      </c>
      <c r="I176" s="28">
        <v>12300</v>
      </c>
      <c r="J176" s="28">
        <v>23</v>
      </c>
      <c r="K176" s="1237" t="s">
        <v>13362</v>
      </c>
      <c r="L176" s="28" t="s">
        <v>13363</v>
      </c>
      <c r="M176" s="28"/>
      <c r="N176" s="732"/>
      <c r="O176" s="28" t="s">
        <v>12679</v>
      </c>
      <c r="P176" s="28" t="s">
        <v>6073</v>
      </c>
      <c r="Q176" s="28" t="s">
        <v>13217</v>
      </c>
      <c r="R176" s="28" t="s">
        <v>13216</v>
      </c>
      <c r="S176" s="28"/>
      <c r="T176" s="1069" t="s">
        <v>12645</v>
      </c>
      <c r="U176" s="28" t="s">
        <v>12849</v>
      </c>
      <c r="V176" s="28" t="s">
        <v>6074</v>
      </c>
      <c r="W176" s="28" t="s">
        <v>6075</v>
      </c>
      <c r="X176" s="28" t="s">
        <v>143</v>
      </c>
      <c r="Y176" s="28" t="s">
        <v>6076</v>
      </c>
      <c r="Z176" s="28" t="s">
        <v>12518</v>
      </c>
      <c r="AA176" s="28" t="s">
        <v>10116</v>
      </c>
      <c r="AB176" s="28" t="s">
        <v>12519</v>
      </c>
      <c r="AC176" s="28"/>
      <c r="AD176" s="736"/>
      <c r="AE176" s="736"/>
      <c r="AF176" s="736" t="s">
        <v>6077</v>
      </c>
      <c r="AG176" s="736"/>
      <c r="AH176" s="1131">
        <v>44050</v>
      </c>
      <c r="AI176" s="1121"/>
      <c r="AJ176" s="21"/>
    </row>
    <row r="177" spans="1:36" s="739" customFormat="1" ht="90" hidden="1" customHeight="1">
      <c r="A177" s="23">
        <v>173</v>
      </c>
      <c r="B177" s="23">
        <v>173</v>
      </c>
      <c r="C177" s="1127" t="s">
        <v>11565</v>
      </c>
      <c r="D177" s="732" t="s">
        <v>797</v>
      </c>
      <c r="E177" s="1069" t="s">
        <v>11835</v>
      </c>
      <c r="F177" s="732" t="s">
        <v>799</v>
      </c>
      <c r="G177" s="732" t="s">
        <v>82</v>
      </c>
      <c r="H177" s="732" t="s">
        <v>800</v>
      </c>
      <c r="I177" s="28">
        <v>12300</v>
      </c>
      <c r="J177" s="28">
        <v>16</v>
      </c>
      <c r="K177" s="1237" t="s">
        <v>13364</v>
      </c>
      <c r="L177" s="1239" t="s">
        <v>13365</v>
      </c>
      <c r="M177" s="756"/>
      <c r="N177" s="963"/>
      <c r="O177" s="28" t="s">
        <v>12679</v>
      </c>
      <c r="P177" s="28" t="s">
        <v>801</v>
      </c>
      <c r="Q177" s="28" t="s">
        <v>13219</v>
      </c>
      <c r="R177" s="28" t="s">
        <v>13218</v>
      </c>
      <c r="S177" s="28"/>
      <c r="T177" s="1069" t="s">
        <v>12633</v>
      </c>
      <c r="U177" s="756" t="s">
        <v>12850</v>
      </c>
      <c r="V177" s="756" t="s">
        <v>802</v>
      </c>
      <c r="W177" s="756" t="s">
        <v>143</v>
      </c>
      <c r="X177" s="756" t="s">
        <v>803</v>
      </c>
      <c r="Y177" s="756" t="s">
        <v>804</v>
      </c>
      <c r="Z177" s="756" t="s">
        <v>805</v>
      </c>
      <c r="AA177" s="1106" t="s">
        <v>68</v>
      </c>
      <c r="AB177" s="1106" t="s">
        <v>68</v>
      </c>
      <c r="AC177" s="28" t="s">
        <v>68</v>
      </c>
      <c r="AD177" s="28" t="s">
        <v>68</v>
      </c>
      <c r="AE177" s="28" t="s">
        <v>68</v>
      </c>
      <c r="AF177" s="28" t="s">
        <v>68</v>
      </c>
      <c r="AG177" s="28" t="s">
        <v>68</v>
      </c>
      <c r="AH177" s="1131">
        <v>44042</v>
      </c>
      <c r="AI177" s="1130" t="s">
        <v>68</v>
      </c>
      <c r="AJ177" s="21"/>
    </row>
    <row r="178" spans="1:36" s="739" customFormat="1" ht="101.25" hidden="1" customHeight="1">
      <c r="A178" s="23">
        <v>174</v>
      </c>
      <c r="B178" s="23">
        <v>174</v>
      </c>
      <c r="C178" s="1127" t="s">
        <v>11565</v>
      </c>
      <c r="D178" s="737" t="s">
        <v>806</v>
      </c>
      <c r="E178" s="1069" t="s">
        <v>11836</v>
      </c>
      <c r="F178" s="737" t="s">
        <v>808</v>
      </c>
      <c r="G178" s="737" t="s">
        <v>73</v>
      </c>
      <c r="H178" s="737" t="s">
        <v>809</v>
      </c>
      <c r="I178" s="736">
        <v>12300</v>
      </c>
      <c r="J178" s="736">
        <v>16</v>
      </c>
      <c r="K178" s="1237" t="s">
        <v>13366</v>
      </c>
      <c r="L178" s="1239" t="s">
        <v>13367</v>
      </c>
      <c r="M178" s="977"/>
      <c r="N178" s="1228"/>
      <c r="O178" s="736" t="s">
        <v>12679</v>
      </c>
      <c r="P178" s="28" t="s">
        <v>810</v>
      </c>
      <c r="Q178" s="28" t="s">
        <v>13221</v>
      </c>
      <c r="R178" s="28" t="s">
        <v>13220</v>
      </c>
      <c r="S178" s="28"/>
      <c r="T178" s="1069" t="s">
        <v>12642</v>
      </c>
      <c r="U178" s="977" t="s">
        <v>12851</v>
      </c>
      <c r="V178" s="977" t="s">
        <v>811</v>
      </c>
      <c r="W178" s="1213" t="s">
        <v>143</v>
      </c>
      <c r="X178" s="977" t="s">
        <v>803</v>
      </c>
      <c r="Y178" s="977" t="s">
        <v>812</v>
      </c>
      <c r="Z178" s="1226" t="s">
        <v>813</v>
      </c>
      <c r="AA178" s="977" t="s">
        <v>814</v>
      </c>
      <c r="AB178" s="977" t="s">
        <v>815</v>
      </c>
      <c r="AC178" s="22" t="s">
        <v>816</v>
      </c>
      <c r="AD178" s="22" t="s">
        <v>816</v>
      </c>
      <c r="AE178" s="736" t="s">
        <v>68</v>
      </c>
      <c r="AF178" s="736" t="s">
        <v>68</v>
      </c>
      <c r="AG178" s="736" t="s">
        <v>68</v>
      </c>
      <c r="AH178" s="1232">
        <v>44042</v>
      </c>
      <c r="AI178" s="1121" t="s">
        <v>68</v>
      </c>
      <c r="AJ178" s="21"/>
    </row>
    <row r="179" spans="1:36" s="739" customFormat="1" ht="89.25" hidden="1" customHeight="1">
      <c r="A179" s="23">
        <v>175</v>
      </c>
      <c r="B179" s="21">
        <v>175</v>
      </c>
      <c r="C179" s="1127" t="s">
        <v>11565</v>
      </c>
      <c r="D179" s="766" t="s">
        <v>10127</v>
      </c>
      <c r="E179" s="1070" t="s">
        <v>11837</v>
      </c>
      <c r="F179" s="978" t="s">
        <v>10129</v>
      </c>
      <c r="G179" s="769" t="s">
        <v>855</v>
      </c>
      <c r="H179" s="978" t="s">
        <v>10130</v>
      </c>
      <c r="I179" s="768">
        <v>12300</v>
      </c>
      <c r="J179" s="768">
        <v>16</v>
      </c>
      <c r="K179" s="1237" t="s">
        <v>13368</v>
      </c>
      <c r="L179" s="1239" t="s">
        <v>13369</v>
      </c>
      <c r="M179" s="768"/>
      <c r="N179" s="769"/>
      <c r="O179" s="768" t="s">
        <v>12679</v>
      </c>
      <c r="P179" s="768" t="s">
        <v>10131</v>
      </c>
      <c r="Q179" s="768" t="s">
        <v>13223</v>
      </c>
      <c r="R179" s="768" t="s">
        <v>13222</v>
      </c>
      <c r="S179" s="768"/>
      <c r="T179" s="1070" t="s">
        <v>12640</v>
      </c>
      <c r="U179" s="768" t="s">
        <v>12852</v>
      </c>
      <c r="V179" s="768" t="s">
        <v>461</v>
      </c>
      <c r="W179" s="768"/>
      <c r="X179" s="768"/>
      <c r="Y179" s="1042" t="s">
        <v>10132</v>
      </c>
      <c r="Z179" s="768"/>
      <c r="AA179" s="768"/>
      <c r="AB179" s="768"/>
      <c r="AC179" s="768"/>
      <c r="AD179" s="768"/>
      <c r="AE179" s="768"/>
      <c r="AF179" s="768"/>
      <c r="AG179" s="768"/>
      <c r="AH179" s="1248">
        <v>44064</v>
      </c>
      <c r="AI179" s="1227"/>
      <c r="AJ179" s="1150"/>
    </row>
    <row r="180" spans="1:36" s="739" customFormat="1" ht="165.75" hidden="1" customHeight="1">
      <c r="A180" s="23">
        <v>176</v>
      </c>
      <c r="B180" s="23">
        <v>176</v>
      </c>
      <c r="C180" s="1202">
        <v>82701370000</v>
      </c>
      <c r="D180" s="737" t="s">
        <v>7379</v>
      </c>
      <c r="E180" s="1069" t="s">
        <v>11405</v>
      </c>
      <c r="F180" s="732" t="s">
        <v>7382</v>
      </c>
      <c r="G180" s="732" t="s">
        <v>7381</v>
      </c>
      <c r="H180" s="732" t="s">
        <v>7383</v>
      </c>
      <c r="I180" s="28">
        <v>12300</v>
      </c>
      <c r="J180" s="28">
        <v>16</v>
      </c>
      <c r="K180" s="1237" t="s">
        <v>13370</v>
      </c>
      <c r="L180" s="1234" t="s">
        <v>13371</v>
      </c>
      <c r="M180" s="28"/>
      <c r="N180" s="732"/>
      <c r="O180" s="28" t="s">
        <v>12679</v>
      </c>
      <c r="P180" s="28" t="s">
        <v>13224</v>
      </c>
      <c r="Q180" s="28" t="s">
        <v>13226</v>
      </c>
      <c r="R180" s="28" t="s">
        <v>13225</v>
      </c>
      <c r="S180" s="28"/>
      <c r="T180" s="1069" t="s">
        <v>12634</v>
      </c>
      <c r="U180" s="28" t="s">
        <v>12853</v>
      </c>
      <c r="V180" s="28" t="s">
        <v>7384</v>
      </c>
      <c r="W180" s="28" t="s">
        <v>152</v>
      </c>
      <c r="X180" s="28"/>
      <c r="Y180" s="28" t="s">
        <v>7385</v>
      </c>
      <c r="Z180" s="736" t="s">
        <v>445</v>
      </c>
      <c r="AA180" s="28"/>
      <c r="AB180" s="736"/>
      <c r="AC180" s="736"/>
      <c r="AD180" s="736"/>
      <c r="AE180" s="736"/>
      <c r="AF180" s="736" t="s">
        <v>79</v>
      </c>
      <c r="AG180" s="736"/>
      <c r="AH180" s="1131">
        <v>44056</v>
      </c>
      <c r="AI180" s="1121"/>
      <c r="AJ180" s="21"/>
    </row>
    <row r="181" spans="1:36" s="739" customFormat="1" ht="89.25" hidden="1" customHeight="1">
      <c r="A181" s="23">
        <v>177</v>
      </c>
      <c r="B181" s="23">
        <v>177</v>
      </c>
      <c r="C181" s="1127" t="s">
        <v>11565</v>
      </c>
      <c r="D181" s="737" t="s">
        <v>11245</v>
      </c>
      <c r="E181" s="28" t="s">
        <v>11874</v>
      </c>
      <c r="F181" s="732" t="s">
        <v>11247</v>
      </c>
      <c r="G181" s="732" t="s">
        <v>49</v>
      </c>
      <c r="H181" s="732" t="s">
        <v>11248</v>
      </c>
      <c r="I181" s="28">
        <v>12300</v>
      </c>
      <c r="J181" s="28">
        <v>16</v>
      </c>
      <c r="K181" s="1237" t="s">
        <v>13372</v>
      </c>
      <c r="L181" s="1234" t="s">
        <v>13373</v>
      </c>
      <c r="M181" s="28"/>
      <c r="N181" s="732"/>
      <c r="O181" s="28" t="s">
        <v>12679</v>
      </c>
      <c r="P181" s="28" t="s">
        <v>11249</v>
      </c>
      <c r="Q181" s="28" t="s">
        <v>13228</v>
      </c>
      <c r="R181" s="28" t="s">
        <v>13227</v>
      </c>
      <c r="S181" s="28"/>
      <c r="T181" s="28" t="s">
        <v>12669</v>
      </c>
      <c r="U181" s="28" t="s">
        <v>12884</v>
      </c>
      <c r="V181" s="28" t="s">
        <v>11250</v>
      </c>
      <c r="W181" s="28" t="s">
        <v>11251</v>
      </c>
      <c r="X181" s="28" t="s">
        <v>68</v>
      </c>
      <c r="Y181" s="28" t="s">
        <v>11252</v>
      </c>
      <c r="Z181" s="736" t="s">
        <v>68</v>
      </c>
      <c r="AA181" s="28" t="s">
        <v>68</v>
      </c>
      <c r="AB181" s="736" t="s">
        <v>68</v>
      </c>
      <c r="AC181" s="736" t="s">
        <v>68</v>
      </c>
      <c r="AD181" s="736" t="s">
        <v>68</v>
      </c>
      <c r="AE181" s="736" t="s">
        <v>69</v>
      </c>
      <c r="AF181" s="736" t="s">
        <v>11253</v>
      </c>
      <c r="AG181" s="736" t="s">
        <v>68</v>
      </c>
      <c r="AH181" s="1131">
        <v>44071</v>
      </c>
      <c r="AI181" s="1121"/>
      <c r="AJ181" s="21"/>
    </row>
    <row r="182" spans="1:36" s="739" customFormat="1" ht="89.25" hidden="1" customHeight="1">
      <c r="A182" s="23">
        <v>178</v>
      </c>
      <c r="B182" s="23">
        <v>178</v>
      </c>
      <c r="C182" s="1127" t="s">
        <v>11565</v>
      </c>
      <c r="D182" s="737" t="s">
        <v>8131</v>
      </c>
      <c r="E182" s="1069" t="s">
        <v>11223</v>
      </c>
      <c r="F182" s="732" t="s">
        <v>8132</v>
      </c>
      <c r="G182" s="732" t="s">
        <v>49</v>
      </c>
      <c r="H182" s="732" t="s">
        <v>8133</v>
      </c>
      <c r="I182" s="28">
        <v>12300</v>
      </c>
      <c r="J182" s="28">
        <v>16</v>
      </c>
      <c r="K182" s="1238" t="s">
        <v>13374</v>
      </c>
      <c r="L182" s="1234" t="s">
        <v>13375</v>
      </c>
      <c r="M182" s="1242">
        <v>482101001</v>
      </c>
      <c r="N182" s="732"/>
      <c r="O182" s="28" t="s">
        <v>12679</v>
      </c>
      <c r="P182" s="28" t="s">
        <v>8134</v>
      </c>
      <c r="Q182" s="28" t="s">
        <v>13230</v>
      </c>
      <c r="R182" s="28" t="s">
        <v>13229</v>
      </c>
      <c r="S182" s="28"/>
      <c r="T182" s="1069" t="s">
        <v>12638</v>
      </c>
      <c r="U182" s="28" t="s">
        <v>12854</v>
      </c>
      <c r="V182" s="28" t="s">
        <v>461</v>
      </c>
      <c r="W182" s="28" t="s">
        <v>68</v>
      </c>
      <c r="X182" s="28" t="s">
        <v>68</v>
      </c>
      <c r="Y182" s="28" t="s">
        <v>8135</v>
      </c>
      <c r="Z182" s="736" t="s">
        <v>68</v>
      </c>
      <c r="AA182" s="28" t="s">
        <v>68</v>
      </c>
      <c r="AB182" s="736" t="s">
        <v>68</v>
      </c>
      <c r="AC182" s="736" t="s">
        <v>68</v>
      </c>
      <c r="AD182" s="736" t="s">
        <v>68</v>
      </c>
      <c r="AE182" s="736" t="s">
        <v>68</v>
      </c>
      <c r="AF182" s="736" t="s">
        <v>68</v>
      </c>
      <c r="AG182" s="736" t="s">
        <v>68</v>
      </c>
      <c r="AH182" s="1131">
        <v>44057</v>
      </c>
      <c r="AI182" s="1121"/>
      <c r="AJ182" s="21"/>
    </row>
    <row r="183" spans="1:36" s="739" customFormat="1" ht="84" hidden="1" customHeight="1">
      <c r="A183" s="23">
        <v>179</v>
      </c>
      <c r="B183" s="23">
        <v>179</v>
      </c>
      <c r="C183" s="1127" t="s">
        <v>11565</v>
      </c>
      <c r="D183" s="737" t="s">
        <v>5932</v>
      </c>
      <c r="E183" s="1069" t="s">
        <v>11875</v>
      </c>
      <c r="F183" s="732" t="s">
        <v>5934</v>
      </c>
      <c r="G183" s="732" t="s">
        <v>242</v>
      </c>
      <c r="H183" s="732" t="s">
        <v>5935</v>
      </c>
      <c r="I183" s="28">
        <v>12300</v>
      </c>
      <c r="J183" s="28">
        <v>16</v>
      </c>
      <c r="K183" s="1237" t="s">
        <v>13376</v>
      </c>
      <c r="L183" s="1239" t="s">
        <v>13377</v>
      </c>
      <c r="M183" s="1042"/>
      <c r="N183" s="978"/>
      <c r="O183" s="28" t="s">
        <v>12679</v>
      </c>
      <c r="P183" s="28" t="s">
        <v>5936</v>
      </c>
      <c r="Q183" s="28" t="s">
        <v>13232</v>
      </c>
      <c r="R183" s="28" t="s">
        <v>13231</v>
      </c>
      <c r="S183" s="28"/>
      <c r="T183" s="1069" t="s">
        <v>12637</v>
      </c>
      <c r="U183" s="1042" t="s">
        <v>12872</v>
      </c>
      <c r="V183" s="756" t="s">
        <v>12467</v>
      </c>
      <c r="W183" s="1106"/>
      <c r="X183" s="1106"/>
      <c r="Y183" s="1106" t="s">
        <v>13494</v>
      </c>
      <c r="Z183" s="976" t="s">
        <v>12468</v>
      </c>
      <c r="AA183" s="756" t="s">
        <v>12469</v>
      </c>
      <c r="AB183" s="1195"/>
      <c r="AC183" s="736"/>
      <c r="AD183" s="736"/>
      <c r="AE183" s="736"/>
      <c r="AF183" s="736"/>
      <c r="AG183" s="736"/>
      <c r="AH183" s="1131">
        <v>44049</v>
      </c>
      <c r="AI183" s="1121"/>
      <c r="AJ183" s="21"/>
    </row>
    <row r="184" spans="1:36" s="739" customFormat="1" ht="89.25" hidden="1" customHeight="1">
      <c r="A184" s="23">
        <v>180</v>
      </c>
      <c r="B184" s="23">
        <v>180</v>
      </c>
      <c r="C184" s="1127" t="s">
        <v>11565</v>
      </c>
      <c r="D184" s="737" t="s">
        <v>5864</v>
      </c>
      <c r="E184" s="1069" t="s">
        <v>11876</v>
      </c>
      <c r="F184" s="732" t="s">
        <v>5866</v>
      </c>
      <c r="G184" s="732" t="s">
        <v>49</v>
      </c>
      <c r="H184" s="732" t="s">
        <v>5867</v>
      </c>
      <c r="I184" s="28" t="s">
        <v>140</v>
      </c>
      <c r="J184" s="28" t="s">
        <v>141</v>
      </c>
      <c r="K184" s="1237" t="s">
        <v>13378</v>
      </c>
      <c r="L184" s="1234" t="s">
        <v>13379</v>
      </c>
      <c r="M184" s="28"/>
      <c r="N184" s="732"/>
      <c r="O184" s="28" t="s">
        <v>12679</v>
      </c>
      <c r="P184" s="28" t="s">
        <v>5868</v>
      </c>
      <c r="Q184" s="28" t="s">
        <v>13234</v>
      </c>
      <c r="R184" s="28" t="s">
        <v>13233</v>
      </c>
      <c r="S184" s="28"/>
      <c r="T184" s="1069" t="s">
        <v>12635</v>
      </c>
      <c r="U184" s="28" t="s">
        <v>12873</v>
      </c>
      <c r="V184" s="28" t="s">
        <v>5869</v>
      </c>
      <c r="W184" s="28" t="s">
        <v>143</v>
      </c>
      <c r="X184" s="28"/>
      <c r="Y184" s="28" t="s">
        <v>5870</v>
      </c>
      <c r="Z184" s="736" t="s">
        <v>5871</v>
      </c>
      <c r="AA184" s="28" t="s">
        <v>5872</v>
      </c>
      <c r="AB184" s="736"/>
      <c r="AC184" s="736"/>
      <c r="AD184" s="736"/>
      <c r="AE184" s="736"/>
      <c r="AF184" s="736"/>
      <c r="AG184" s="736"/>
      <c r="AH184" s="1131">
        <v>44049</v>
      </c>
      <c r="AI184" s="1121"/>
      <c r="AJ184" s="21"/>
    </row>
    <row r="185" spans="1:36" s="739" customFormat="1" ht="127.5" hidden="1" customHeight="1">
      <c r="A185" s="23">
        <v>181</v>
      </c>
      <c r="B185" s="23">
        <v>181</v>
      </c>
      <c r="C185" s="1127" t="s">
        <v>11565</v>
      </c>
      <c r="D185" s="737" t="s">
        <v>399</v>
      </c>
      <c r="E185" s="28" t="s">
        <v>11838</v>
      </c>
      <c r="F185" s="732" t="s">
        <v>401</v>
      </c>
      <c r="G185" s="732" t="s">
        <v>94</v>
      </c>
      <c r="H185" s="732" t="s">
        <v>402</v>
      </c>
      <c r="I185" s="28">
        <v>12300</v>
      </c>
      <c r="J185" s="28">
        <v>16</v>
      </c>
      <c r="K185" s="1238" t="s">
        <v>13380</v>
      </c>
      <c r="L185" s="1234" t="s">
        <v>13381</v>
      </c>
      <c r="M185" s="28"/>
      <c r="N185" s="732"/>
      <c r="O185" s="28" t="s">
        <v>12679</v>
      </c>
      <c r="P185" s="28" t="s">
        <v>403</v>
      </c>
      <c r="Q185" s="28" t="s">
        <v>13236</v>
      </c>
      <c r="R185" s="28" t="s">
        <v>13235</v>
      </c>
      <c r="S185" s="28"/>
      <c r="T185" s="28" t="s">
        <v>12669</v>
      </c>
      <c r="U185" s="28" t="s">
        <v>12874</v>
      </c>
      <c r="V185" s="28" t="s">
        <v>12516</v>
      </c>
      <c r="W185" s="28" t="s">
        <v>68</v>
      </c>
      <c r="X185" s="28" t="s">
        <v>68</v>
      </c>
      <c r="Y185" s="756" t="s">
        <v>12517</v>
      </c>
      <c r="Z185" s="28" t="s">
        <v>68</v>
      </c>
      <c r="AA185" s="28" t="s">
        <v>68</v>
      </c>
      <c r="AB185" s="28" t="s">
        <v>68</v>
      </c>
      <c r="AC185" s="28" t="s">
        <v>68</v>
      </c>
      <c r="AD185" s="28" t="s">
        <v>68</v>
      </c>
      <c r="AE185" s="28" t="s">
        <v>68</v>
      </c>
      <c r="AF185" s="28" t="s">
        <v>68</v>
      </c>
      <c r="AG185" s="28" t="s">
        <v>68</v>
      </c>
      <c r="AH185" s="1232">
        <v>44026</v>
      </c>
      <c r="AI185" s="1121" t="s">
        <v>68</v>
      </c>
      <c r="AJ185" s="21"/>
    </row>
    <row r="186" spans="1:36" s="758" customFormat="1" ht="112.5" hidden="1" customHeight="1">
      <c r="A186" s="23">
        <v>182</v>
      </c>
      <c r="B186" s="23">
        <v>182</v>
      </c>
      <c r="C186" s="1127" t="s">
        <v>11565</v>
      </c>
      <c r="D186" s="732" t="s">
        <v>708</v>
      </c>
      <c r="E186" s="1073" t="s">
        <v>709</v>
      </c>
      <c r="F186" s="51" t="s">
        <v>710</v>
      </c>
      <c r="G186" s="51" t="s">
        <v>73</v>
      </c>
      <c r="H186" s="51" t="s">
        <v>711</v>
      </c>
      <c r="I186" s="51" t="s">
        <v>140</v>
      </c>
      <c r="J186" s="51" t="s">
        <v>141</v>
      </c>
      <c r="K186" s="1237" t="s">
        <v>13382</v>
      </c>
      <c r="L186" s="1239" t="s">
        <v>13383</v>
      </c>
      <c r="M186" s="1242">
        <v>770501001</v>
      </c>
      <c r="N186" s="51"/>
      <c r="O186" s="51" t="s">
        <v>12679</v>
      </c>
      <c r="P186" s="44" t="s">
        <v>713</v>
      </c>
      <c r="Q186" s="51" t="s">
        <v>13238</v>
      </c>
      <c r="R186" s="51" t="s">
        <v>13237</v>
      </c>
      <c r="S186" s="51"/>
      <c r="T186" s="1073" t="s">
        <v>12643</v>
      </c>
      <c r="U186" s="51" t="s">
        <v>12855</v>
      </c>
      <c r="V186" s="1228" t="s">
        <v>714</v>
      </c>
      <c r="W186" s="1228" t="s">
        <v>86</v>
      </c>
      <c r="X186" s="1229"/>
      <c r="Y186" s="1226" t="s">
        <v>715</v>
      </c>
      <c r="Z186" s="1230" t="s">
        <v>716</v>
      </c>
      <c r="AA186" s="51"/>
      <c r="AB186" s="51"/>
      <c r="AC186" s="51"/>
      <c r="AD186" s="51"/>
      <c r="AE186" s="51"/>
      <c r="AF186" s="51"/>
      <c r="AG186" s="51"/>
      <c r="AH186" s="732" t="s">
        <v>717</v>
      </c>
      <c r="AI186" s="51"/>
      <c r="AJ186" s="51"/>
    </row>
    <row r="187" spans="1:36" s="739" customFormat="1" ht="89.25" hidden="1" customHeight="1">
      <c r="A187" s="23">
        <v>183</v>
      </c>
      <c r="B187" s="23">
        <v>183</v>
      </c>
      <c r="C187" s="1127" t="s">
        <v>11565</v>
      </c>
      <c r="D187" s="737" t="s">
        <v>11135</v>
      </c>
      <c r="E187" s="28" t="s">
        <v>11174</v>
      </c>
      <c r="F187" s="732" t="s">
        <v>11136</v>
      </c>
      <c r="G187" s="732" t="s">
        <v>73</v>
      </c>
      <c r="H187" s="732" t="s">
        <v>11137</v>
      </c>
      <c r="I187" s="28">
        <v>12300</v>
      </c>
      <c r="J187" s="28">
        <v>16</v>
      </c>
      <c r="K187" s="1237" t="s">
        <v>13384</v>
      </c>
      <c r="L187" s="1242">
        <v>7731479529</v>
      </c>
      <c r="M187" s="1242">
        <v>771401001</v>
      </c>
      <c r="N187" s="732"/>
      <c r="O187" s="28" t="s">
        <v>12679</v>
      </c>
      <c r="P187" s="28" t="s">
        <v>11138</v>
      </c>
      <c r="Q187" s="28" t="s">
        <v>13240</v>
      </c>
      <c r="R187" s="28" t="s">
        <v>13239</v>
      </c>
      <c r="S187" s="28"/>
      <c r="T187" s="28" t="s">
        <v>12669</v>
      </c>
      <c r="U187" s="28" t="s">
        <v>12856</v>
      </c>
      <c r="V187" s="28" t="s">
        <v>11139</v>
      </c>
      <c r="W187" s="28"/>
      <c r="X187" s="28"/>
      <c r="Y187" s="28" t="s">
        <v>11140</v>
      </c>
      <c r="Z187" s="736"/>
      <c r="AA187" s="28"/>
      <c r="AB187" s="736"/>
      <c r="AC187" s="736"/>
      <c r="AD187" s="736"/>
      <c r="AE187" s="736"/>
      <c r="AF187" s="736"/>
      <c r="AG187" s="736"/>
      <c r="AH187" s="1131">
        <v>44069</v>
      </c>
      <c r="AI187" s="1121"/>
      <c r="AJ187" s="21"/>
    </row>
    <row r="188" spans="1:36" s="739" customFormat="1" ht="89.25" hidden="1" customHeight="1">
      <c r="A188" s="23">
        <v>184</v>
      </c>
      <c r="B188" s="21">
        <v>184</v>
      </c>
      <c r="C188" s="1127" t="s">
        <v>11565</v>
      </c>
      <c r="D188" s="737" t="s">
        <v>11125</v>
      </c>
      <c r="E188" s="28" t="s">
        <v>11145</v>
      </c>
      <c r="F188" s="732" t="s">
        <v>11126</v>
      </c>
      <c r="G188" s="732" t="s">
        <v>33</v>
      </c>
      <c r="H188" s="732" t="s">
        <v>11127</v>
      </c>
      <c r="I188" s="28">
        <v>12300</v>
      </c>
      <c r="J188" s="28">
        <v>16</v>
      </c>
      <c r="K188" s="1238" t="s">
        <v>13385</v>
      </c>
      <c r="L188" s="1239" t="s">
        <v>13386</v>
      </c>
      <c r="M188" s="28"/>
      <c r="N188" s="732"/>
      <c r="O188" s="28" t="s">
        <v>12679</v>
      </c>
      <c r="P188" s="28" t="s">
        <v>11129</v>
      </c>
      <c r="Q188" s="28" t="s">
        <v>13242</v>
      </c>
      <c r="R188" s="28" t="s">
        <v>13241</v>
      </c>
      <c r="S188" s="28"/>
      <c r="T188" s="28" t="s">
        <v>12669</v>
      </c>
      <c r="U188" s="28" t="s">
        <v>12857</v>
      </c>
      <c r="V188" s="28" t="s">
        <v>11128</v>
      </c>
      <c r="W188" s="28" t="s">
        <v>54</v>
      </c>
      <c r="X188" s="28"/>
      <c r="Y188" s="28" t="s">
        <v>12520</v>
      </c>
      <c r="Z188" s="736"/>
      <c r="AA188" s="28"/>
      <c r="AB188" s="736"/>
      <c r="AC188" s="736"/>
      <c r="AD188" s="736"/>
      <c r="AE188" s="736"/>
      <c r="AF188" s="736"/>
      <c r="AG188" s="736"/>
      <c r="AH188" s="1131">
        <v>44069</v>
      </c>
      <c r="AI188" s="1121"/>
      <c r="AJ188" s="21"/>
    </row>
    <row r="189" spans="1:36" s="743" customFormat="1" ht="89.25" hidden="1" customHeight="1">
      <c r="A189" s="23">
        <v>185</v>
      </c>
      <c r="B189" s="23">
        <v>185</v>
      </c>
      <c r="C189" s="1127" t="s">
        <v>11565</v>
      </c>
      <c r="D189" s="741" t="s">
        <v>316</v>
      </c>
      <c r="E189" s="1068" t="s">
        <v>317</v>
      </c>
      <c r="F189" s="742" t="s">
        <v>318</v>
      </c>
      <c r="G189" s="742" t="s">
        <v>82</v>
      </c>
      <c r="H189" s="742" t="s">
        <v>319</v>
      </c>
      <c r="I189" s="44">
        <v>12300</v>
      </c>
      <c r="J189" s="44">
        <v>16</v>
      </c>
      <c r="K189" s="1237" t="s">
        <v>13387</v>
      </c>
      <c r="L189" s="1234" t="s">
        <v>13388</v>
      </c>
      <c r="M189" s="44"/>
      <c r="N189" s="742"/>
      <c r="O189" s="44" t="s">
        <v>12679</v>
      </c>
      <c r="P189" s="44" t="s">
        <v>320</v>
      </c>
      <c r="Q189" s="44" t="s">
        <v>13244</v>
      </c>
      <c r="R189" s="44" t="s">
        <v>13243</v>
      </c>
      <c r="S189" s="44"/>
      <c r="T189" s="44" t="s">
        <v>12669</v>
      </c>
      <c r="U189" s="44" t="s">
        <v>12858</v>
      </c>
      <c r="V189" s="44" t="s">
        <v>321</v>
      </c>
      <c r="W189" s="44" t="s">
        <v>322</v>
      </c>
      <c r="X189" s="44"/>
      <c r="Y189" s="44" t="s">
        <v>323</v>
      </c>
      <c r="Z189" s="44" t="s">
        <v>324</v>
      </c>
      <c r="AA189" s="44"/>
      <c r="AB189" s="44" t="s">
        <v>325</v>
      </c>
      <c r="AC189" s="44"/>
      <c r="AD189" s="44"/>
      <c r="AE189" s="44"/>
      <c r="AF189" s="44"/>
      <c r="AG189" s="44"/>
      <c r="AH189" s="1158">
        <v>44021</v>
      </c>
      <c r="AI189" s="44"/>
      <c r="AJ189" s="44"/>
    </row>
    <row r="190" spans="1:36" s="743" customFormat="1" ht="267.75" hidden="1" customHeight="1">
      <c r="A190" s="23">
        <v>186</v>
      </c>
      <c r="B190" s="23">
        <v>186</v>
      </c>
      <c r="C190" s="1127" t="s">
        <v>11565</v>
      </c>
      <c r="D190" s="741" t="s">
        <v>80</v>
      </c>
      <c r="E190" s="1068" t="s">
        <v>81</v>
      </c>
      <c r="F190" s="44" t="s">
        <v>83</v>
      </c>
      <c r="G190" s="742" t="s">
        <v>82</v>
      </c>
      <c r="H190" s="742" t="s">
        <v>84</v>
      </c>
      <c r="I190" s="44">
        <v>12300</v>
      </c>
      <c r="J190" s="44">
        <v>23</v>
      </c>
      <c r="K190" s="1237" t="s">
        <v>13389</v>
      </c>
      <c r="L190" s="1239" t="s">
        <v>13390</v>
      </c>
      <c r="M190" s="735" t="s">
        <v>13391</v>
      </c>
      <c r="N190" s="1103"/>
      <c r="O190" s="44" t="s">
        <v>12671</v>
      </c>
      <c r="P190" s="44" t="s">
        <v>85</v>
      </c>
      <c r="Q190" s="44" t="s">
        <v>13246</v>
      </c>
      <c r="R190" s="58" t="s">
        <v>13245</v>
      </c>
      <c r="S190" s="58"/>
      <c r="T190" s="1068" t="s">
        <v>12641</v>
      </c>
      <c r="U190" s="735" t="s">
        <v>12883</v>
      </c>
      <c r="V190" s="735" t="s">
        <v>12501</v>
      </c>
      <c r="W190" s="735" t="s">
        <v>86</v>
      </c>
      <c r="X190" s="735" t="s">
        <v>54</v>
      </c>
      <c r="Y190" s="735" t="s">
        <v>87</v>
      </c>
      <c r="Z190" s="735" t="s">
        <v>12470</v>
      </c>
      <c r="AA190" s="1066" t="s">
        <v>88</v>
      </c>
      <c r="AB190" s="1085" t="s">
        <v>12502</v>
      </c>
      <c r="AC190" s="1066" t="s">
        <v>89</v>
      </c>
      <c r="AD190" s="1085" t="s">
        <v>12503</v>
      </c>
      <c r="AE190" s="1067" t="s">
        <v>90</v>
      </c>
      <c r="AF190" s="44" t="s">
        <v>91</v>
      </c>
      <c r="AG190" s="44" t="s">
        <v>68</v>
      </c>
      <c r="AH190" s="1158">
        <v>43992</v>
      </c>
      <c r="AI190" s="44" t="s">
        <v>68</v>
      </c>
      <c r="AJ190" s="44"/>
    </row>
    <row r="191" spans="1:36" s="743" customFormat="1" ht="112.5" hidden="1" customHeight="1">
      <c r="A191" s="23">
        <v>187</v>
      </c>
      <c r="B191" s="23">
        <v>187</v>
      </c>
      <c r="C191" s="1127" t="s">
        <v>11565</v>
      </c>
      <c r="D191" s="741" t="s">
        <v>249</v>
      </c>
      <c r="E191" s="1068" t="s">
        <v>250</v>
      </c>
      <c r="F191" s="742" t="s">
        <v>251</v>
      </c>
      <c r="G191" s="44" t="s">
        <v>73</v>
      </c>
      <c r="H191" s="742" t="s">
        <v>13510</v>
      </c>
      <c r="I191" s="44">
        <v>12300</v>
      </c>
      <c r="J191" s="44">
        <v>16</v>
      </c>
      <c r="K191" s="1238" t="s">
        <v>13392</v>
      </c>
      <c r="L191" s="1234" t="s">
        <v>13393</v>
      </c>
      <c r="M191" s="756"/>
      <c r="N191" s="963"/>
      <c r="O191" s="44" t="s">
        <v>12679</v>
      </c>
      <c r="P191" s="44" t="s">
        <v>253</v>
      </c>
      <c r="Q191" s="44" t="s">
        <v>13248</v>
      </c>
      <c r="R191" s="44" t="s">
        <v>13247</v>
      </c>
      <c r="S191" s="44"/>
      <c r="T191" s="1068" t="s">
        <v>12650</v>
      </c>
      <c r="U191" s="756" t="s">
        <v>12859</v>
      </c>
      <c r="V191" s="756" t="s">
        <v>254</v>
      </c>
      <c r="W191" s="1106" t="s">
        <v>68</v>
      </c>
      <c r="X191" s="1106" t="s">
        <v>68</v>
      </c>
      <c r="Y191" s="756" t="s">
        <v>255</v>
      </c>
      <c r="Z191" s="756" t="s">
        <v>256</v>
      </c>
      <c r="AA191" s="756" t="s">
        <v>257</v>
      </c>
      <c r="AB191" s="756" t="s">
        <v>258</v>
      </c>
      <c r="AC191" s="1106" t="s">
        <v>68</v>
      </c>
      <c r="AD191" s="756" t="s">
        <v>259</v>
      </c>
      <c r="AE191" s="44" t="s">
        <v>68</v>
      </c>
      <c r="AF191" s="44" t="s">
        <v>68</v>
      </c>
      <c r="AG191" s="44" t="s">
        <v>68</v>
      </c>
      <c r="AH191" s="1158">
        <v>44021</v>
      </c>
      <c r="AI191" s="44"/>
      <c r="AJ191" s="44"/>
    </row>
    <row r="192" spans="1:36" s="743" customFormat="1" ht="102" hidden="1" customHeight="1">
      <c r="A192" s="23">
        <v>188</v>
      </c>
      <c r="B192" s="23">
        <v>188</v>
      </c>
      <c r="C192" s="1118" t="s">
        <v>11646</v>
      </c>
      <c r="D192" s="749" t="s">
        <v>889</v>
      </c>
      <c r="E192" s="44" t="s">
        <v>890</v>
      </c>
      <c r="F192" s="742" t="s">
        <v>892</v>
      </c>
      <c r="G192" s="742" t="s">
        <v>891</v>
      </c>
      <c r="H192" s="742" t="s">
        <v>893</v>
      </c>
      <c r="I192" s="44">
        <v>12300</v>
      </c>
      <c r="J192" s="44">
        <v>16</v>
      </c>
      <c r="K192" s="1237" t="s">
        <v>13394</v>
      </c>
      <c r="L192" s="1234" t="s">
        <v>13395</v>
      </c>
      <c r="M192" s="44"/>
      <c r="N192" s="742"/>
      <c r="O192" s="44" t="s">
        <v>12679</v>
      </c>
      <c r="P192" s="44" t="s">
        <v>894</v>
      </c>
      <c r="Q192" s="44" t="s">
        <v>13250</v>
      </c>
      <c r="R192" s="44" t="s">
        <v>13249</v>
      </c>
      <c r="S192" s="44"/>
      <c r="T192" s="44" t="s">
        <v>12669</v>
      </c>
      <c r="U192" s="44" t="s">
        <v>12860</v>
      </c>
      <c r="V192" s="44" t="s">
        <v>45</v>
      </c>
      <c r="W192" s="44" t="s">
        <v>54</v>
      </c>
      <c r="X192" s="44" t="s">
        <v>143</v>
      </c>
      <c r="Y192" s="44" t="s">
        <v>895</v>
      </c>
      <c r="Z192" s="1231" t="s">
        <v>67</v>
      </c>
      <c r="AA192" s="44"/>
      <c r="AB192" s="44"/>
      <c r="AC192" s="44"/>
      <c r="AD192" s="44"/>
      <c r="AE192" s="44"/>
      <c r="AF192" s="44"/>
      <c r="AG192" s="44"/>
      <c r="AH192" s="1158">
        <v>44046</v>
      </c>
      <c r="AI192" s="44"/>
      <c r="AJ192" s="44"/>
    </row>
    <row r="193" spans="1:36" s="739" customFormat="1" ht="89.25" hidden="1" customHeight="1">
      <c r="A193" s="23">
        <v>189</v>
      </c>
      <c r="B193" s="23">
        <v>189</v>
      </c>
      <c r="C193" s="1138">
        <v>80701000001</v>
      </c>
      <c r="D193" s="984" t="s">
        <v>31</v>
      </c>
      <c r="E193" s="738" t="s">
        <v>11147</v>
      </c>
      <c r="F193" s="50" t="s">
        <v>34</v>
      </c>
      <c r="G193" s="50" t="s">
        <v>33</v>
      </c>
      <c r="H193" s="50" t="s">
        <v>35</v>
      </c>
      <c r="I193" s="21">
        <v>12300</v>
      </c>
      <c r="J193" s="21">
        <v>16</v>
      </c>
      <c r="K193" s="1237" t="s">
        <v>13396</v>
      </c>
      <c r="L193" s="1234">
        <v>60802212368</v>
      </c>
      <c r="M193" s="22"/>
      <c r="N193" s="51"/>
      <c r="O193" s="21" t="s">
        <v>12679</v>
      </c>
      <c r="P193" s="738" t="s">
        <v>36</v>
      </c>
      <c r="Q193" s="21" t="s">
        <v>13252</v>
      </c>
      <c r="R193" s="22" t="s">
        <v>13251</v>
      </c>
      <c r="S193" s="22"/>
      <c r="T193" s="738" t="s">
        <v>12669</v>
      </c>
      <c r="U193" s="22" t="s">
        <v>12861</v>
      </c>
      <c r="V193" s="21" t="s">
        <v>37</v>
      </c>
      <c r="W193" s="21"/>
      <c r="X193" s="21"/>
      <c r="Y193" s="22" t="s">
        <v>38</v>
      </c>
      <c r="Z193" s="21"/>
      <c r="AA193" s="21"/>
      <c r="AB193" s="21"/>
      <c r="AC193" s="21"/>
      <c r="AD193" s="21"/>
      <c r="AE193" s="21"/>
      <c r="AF193" s="21"/>
      <c r="AG193" s="21"/>
      <c r="AH193" s="1232">
        <v>43907</v>
      </c>
      <c r="AI193" s="1233"/>
      <c r="AJ193" s="21"/>
    </row>
    <row r="194" spans="1:36" s="739" customFormat="1" ht="90" hidden="1" customHeight="1">
      <c r="A194" s="23">
        <v>190</v>
      </c>
      <c r="B194" s="23">
        <v>190</v>
      </c>
      <c r="C194" s="1138">
        <v>80701000001</v>
      </c>
      <c r="D194" s="984" t="s">
        <v>47</v>
      </c>
      <c r="E194" s="738" t="s">
        <v>48</v>
      </c>
      <c r="F194" s="50" t="s">
        <v>50</v>
      </c>
      <c r="G194" s="50" t="s">
        <v>49</v>
      </c>
      <c r="H194" s="50" t="s">
        <v>51</v>
      </c>
      <c r="I194" s="21">
        <v>12300</v>
      </c>
      <c r="J194" s="21">
        <v>16</v>
      </c>
      <c r="K194" s="1237" t="s">
        <v>13397</v>
      </c>
      <c r="L194" s="1234" t="s">
        <v>13398</v>
      </c>
      <c r="M194" s="22"/>
      <c r="N194" s="51"/>
      <c r="O194" s="21" t="s">
        <v>12679</v>
      </c>
      <c r="P194" s="738" t="s">
        <v>52</v>
      </c>
      <c r="Q194" s="21" t="s">
        <v>13254</v>
      </c>
      <c r="R194" s="738" t="s">
        <v>13253</v>
      </c>
      <c r="S194" s="738"/>
      <c r="T194" s="738" t="s">
        <v>12669</v>
      </c>
      <c r="U194" s="22" t="s">
        <v>12862</v>
      </c>
      <c r="V194" s="22" t="s">
        <v>53</v>
      </c>
      <c r="W194" s="21" t="s">
        <v>54</v>
      </c>
      <c r="X194" s="21"/>
      <c r="Y194" s="22" t="s">
        <v>55</v>
      </c>
      <c r="Z194" s="21"/>
      <c r="AA194" s="21"/>
      <c r="AB194" s="21"/>
      <c r="AC194" s="21"/>
      <c r="AD194" s="21"/>
      <c r="AE194" s="21"/>
      <c r="AF194" s="21"/>
      <c r="AG194" s="21"/>
      <c r="AH194" s="1232">
        <v>43970</v>
      </c>
      <c r="AI194" s="21"/>
      <c r="AJ194" s="21"/>
    </row>
    <row r="195" spans="1:36" s="739" customFormat="1" ht="101.25" hidden="1" customHeight="1">
      <c r="A195" s="23">
        <v>191</v>
      </c>
      <c r="B195" s="23">
        <v>191</v>
      </c>
      <c r="C195" s="1138">
        <v>80701000001</v>
      </c>
      <c r="D195" s="984" t="s">
        <v>10095</v>
      </c>
      <c r="E195" s="28" t="s">
        <v>11170</v>
      </c>
      <c r="F195" s="732" t="s">
        <v>10096</v>
      </c>
      <c r="G195" s="732" t="s">
        <v>242</v>
      </c>
      <c r="H195" s="732" t="s">
        <v>10097</v>
      </c>
      <c r="I195" s="28">
        <v>12165</v>
      </c>
      <c r="J195" s="28">
        <v>16</v>
      </c>
      <c r="K195" s="1237" t="s">
        <v>13399</v>
      </c>
      <c r="L195" s="1234" t="s">
        <v>13400</v>
      </c>
      <c r="M195" s="28"/>
      <c r="N195" s="732"/>
      <c r="O195" s="28" t="s">
        <v>12679</v>
      </c>
      <c r="P195" s="28" t="s">
        <v>10098</v>
      </c>
      <c r="Q195" s="28" t="s">
        <v>13256</v>
      </c>
      <c r="R195" s="28" t="s">
        <v>13255</v>
      </c>
      <c r="S195" s="28"/>
      <c r="T195" s="28" t="s">
        <v>12669</v>
      </c>
      <c r="U195" s="28" t="s">
        <v>12863</v>
      </c>
      <c r="V195" s="28" t="s">
        <v>10099</v>
      </c>
      <c r="W195" s="28" t="s">
        <v>10100</v>
      </c>
      <c r="X195" s="28"/>
      <c r="Y195" s="28" t="s">
        <v>10101</v>
      </c>
      <c r="Z195" s="736"/>
      <c r="AA195" s="28"/>
      <c r="AB195" s="736"/>
      <c r="AC195" s="736"/>
      <c r="AD195" s="736"/>
      <c r="AE195" s="736"/>
      <c r="AF195" s="736" t="s">
        <v>10102</v>
      </c>
      <c r="AG195" s="736"/>
      <c r="AH195" s="1131"/>
      <c r="AI195" s="1121"/>
      <c r="AJ195" s="21"/>
    </row>
    <row r="196" spans="1:36" s="1268" customFormat="1" ht="89.25" hidden="1" customHeight="1">
      <c r="A196" s="1253">
        <v>192</v>
      </c>
      <c r="B196" s="23">
        <v>192</v>
      </c>
      <c r="C196" s="1262">
        <v>80701000001</v>
      </c>
      <c r="D196" s="1263" t="s">
        <v>11115</v>
      </c>
      <c r="E196" s="1106" t="s">
        <v>13520</v>
      </c>
      <c r="F196" s="1133" t="s">
        <v>11116</v>
      </c>
      <c r="G196" s="1133" t="s">
        <v>73</v>
      </c>
      <c r="H196" s="1133" t="s">
        <v>11117</v>
      </c>
      <c r="I196" s="1106">
        <v>12300</v>
      </c>
      <c r="J196" s="1106">
        <v>16</v>
      </c>
      <c r="K196" s="1264" t="s">
        <v>13401</v>
      </c>
      <c r="L196" s="1265" t="s">
        <v>13402</v>
      </c>
      <c r="M196" s="1256">
        <v>6658470944</v>
      </c>
      <c r="N196" s="1133"/>
      <c r="O196" s="1106" t="s">
        <v>12679</v>
      </c>
      <c r="P196" s="1106" t="s">
        <v>11118</v>
      </c>
      <c r="Q196" s="1106" t="s">
        <v>13258</v>
      </c>
      <c r="R196" s="1106" t="s">
        <v>13257</v>
      </c>
      <c r="S196" s="1106"/>
      <c r="T196" s="1106" t="s">
        <v>12669</v>
      </c>
      <c r="U196" s="1106" t="s">
        <v>12864</v>
      </c>
      <c r="V196" s="1106" t="s">
        <v>4285</v>
      </c>
      <c r="W196" s="1106"/>
      <c r="X196" s="1106"/>
      <c r="Y196" s="1106" t="s">
        <v>6033</v>
      </c>
      <c r="Z196" s="1195"/>
      <c r="AA196" s="1106"/>
      <c r="AB196" s="1195"/>
      <c r="AC196" s="1195"/>
      <c r="AD196" s="1195"/>
      <c r="AE196" s="1195"/>
      <c r="AF196" s="1195"/>
      <c r="AG196" s="1195"/>
      <c r="AH196" s="1266">
        <v>44069</v>
      </c>
      <c r="AI196" s="1267"/>
      <c r="AJ196" s="1203" t="s">
        <v>13547</v>
      </c>
    </row>
    <row r="197" spans="1:36" s="739" customFormat="1" ht="89.25" hidden="1" customHeight="1">
      <c r="A197" s="23">
        <v>193</v>
      </c>
      <c r="B197" s="21">
        <v>193</v>
      </c>
      <c r="C197" s="1138">
        <v>80701000001</v>
      </c>
      <c r="D197" s="984" t="s">
        <v>11208</v>
      </c>
      <c r="E197" s="28" t="s">
        <v>11224</v>
      </c>
      <c r="F197" s="732" t="s">
        <v>11209</v>
      </c>
      <c r="G197" s="732" t="s">
        <v>242</v>
      </c>
      <c r="H197" s="732" t="s">
        <v>11210</v>
      </c>
      <c r="I197" s="28">
        <v>12300</v>
      </c>
      <c r="J197" s="28">
        <v>16</v>
      </c>
      <c r="K197" s="1237" t="s">
        <v>13403</v>
      </c>
      <c r="L197" s="1234" t="s">
        <v>13404</v>
      </c>
      <c r="M197" s="28"/>
      <c r="N197" s="732"/>
      <c r="O197" s="28" t="s">
        <v>12679</v>
      </c>
      <c r="P197" s="28" t="s">
        <v>11211</v>
      </c>
      <c r="Q197" s="28" t="s">
        <v>13260</v>
      </c>
      <c r="R197" s="28" t="s">
        <v>13259</v>
      </c>
      <c r="S197" s="28"/>
      <c r="T197" s="28" t="s">
        <v>12669</v>
      </c>
      <c r="U197" s="28" t="s">
        <v>12865</v>
      </c>
      <c r="V197" s="28" t="s">
        <v>11212</v>
      </c>
      <c r="W197" s="28" t="s">
        <v>793</v>
      </c>
      <c r="X197" s="28"/>
      <c r="Y197" s="28" t="s">
        <v>11213</v>
      </c>
      <c r="Z197" s="736"/>
      <c r="AA197" s="28"/>
      <c r="AB197" s="736"/>
      <c r="AC197" s="736"/>
      <c r="AD197" s="736"/>
      <c r="AE197" s="736"/>
      <c r="AF197" s="736"/>
      <c r="AG197" s="736"/>
      <c r="AH197" s="1131">
        <v>44070</v>
      </c>
      <c r="AI197" s="1121"/>
      <c r="AJ197" s="21"/>
    </row>
    <row r="198" spans="1:36" s="739" customFormat="1" ht="89.25" hidden="1" customHeight="1">
      <c r="A198" s="23">
        <v>194</v>
      </c>
      <c r="B198" s="23">
        <v>194</v>
      </c>
      <c r="C198" s="1138">
        <v>80701000001</v>
      </c>
      <c r="D198" s="984" t="s">
        <v>11254</v>
      </c>
      <c r="E198" s="28" t="s">
        <v>11877</v>
      </c>
      <c r="F198" s="732" t="s">
        <v>11256</v>
      </c>
      <c r="G198" s="732" t="s">
        <v>242</v>
      </c>
      <c r="H198" s="732" t="s">
        <v>11257</v>
      </c>
      <c r="I198" s="28">
        <v>12300</v>
      </c>
      <c r="J198" s="28"/>
      <c r="K198" s="1237" t="s">
        <v>13405</v>
      </c>
      <c r="L198" s="1234" t="s">
        <v>13406</v>
      </c>
      <c r="M198" s="28"/>
      <c r="N198" s="732"/>
      <c r="O198" s="28" t="s">
        <v>12679</v>
      </c>
      <c r="P198" s="28" t="s">
        <v>11258</v>
      </c>
      <c r="Q198" s="28" t="s">
        <v>13262</v>
      </c>
      <c r="R198" s="28" t="s">
        <v>13261</v>
      </c>
      <c r="S198" s="28"/>
      <c r="T198" s="28" t="s">
        <v>12669</v>
      </c>
      <c r="U198" s="28" t="s">
        <v>12866</v>
      </c>
      <c r="V198" s="28" t="s">
        <v>45</v>
      </c>
      <c r="W198" s="28"/>
      <c r="X198" s="28"/>
      <c r="Y198" s="28" t="s">
        <v>11259</v>
      </c>
      <c r="Z198" s="736"/>
      <c r="AA198" s="28"/>
      <c r="AB198" s="736"/>
      <c r="AC198" s="736"/>
      <c r="AD198" s="736"/>
      <c r="AE198" s="736"/>
      <c r="AF198" s="736"/>
      <c r="AG198" s="736"/>
      <c r="AH198" s="1131">
        <v>44071</v>
      </c>
      <c r="AI198" s="1121"/>
      <c r="AJ198" s="21"/>
    </row>
    <row r="199" spans="1:36" s="739" customFormat="1" ht="89.25" hidden="1" customHeight="1">
      <c r="A199" s="23">
        <v>195</v>
      </c>
      <c r="B199" s="23">
        <v>195</v>
      </c>
      <c r="C199" s="1138">
        <v>80701000001</v>
      </c>
      <c r="D199" s="984" t="s">
        <v>11261</v>
      </c>
      <c r="E199" s="28" t="s">
        <v>11878</v>
      </c>
      <c r="F199" s="732" t="s">
        <v>11263</v>
      </c>
      <c r="G199" s="732" t="s">
        <v>33</v>
      </c>
      <c r="H199" s="732" t="s">
        <v>11264</v>
      </c>
      <c r="I199" s="28">
        <v>12300</v>
      </c>
      <c r="J199" s="28"/>
      <c r="K199" s="1237" t="s">
        <v>13407</v>
      </c>
      <c r="L199" s="1234" t="s">
        <v>13408</v>
      </c>
      <c r="M199" s="28"/>
      <c r="N199" s="732"/>
      <c r="O199" s="28" t="s">
        <v>12679</v>
      </c>
      <c r="P199" s="28" t="s">
        <v>11265</v>
      </c>
      <c r="Q199" s="28" t="s">
        <v>13264</v>
      </c>
      <c r="R199" s="28" t="s">
        <v>13263</v>
      </c>
      <c r="S199" s="28"/>
      <c r="T199" s="28" t="s">
        <v>12669</v>
      </c>
      <c r="U199" s="28" t="s">
        <v>12867</v>
      </c>
      <c r="V199" s="28" t="s">
        <v>461</v>
      </c>
      <c r="W199" s="28"/>
      <c r="X199" s="28"/>
      <c r="Y199" s="28" t="s">
        <v>11266</v>
      </c>
      <c r="Z199" s="736"/>
      <c r="AA199" s="28"/>
      <c r="AB199" s="736"/>
      <c r="AC199" s="736"/>
      <c r="AD199" s="736"/>
      <c r="AE199" s="736"/>
      <c r="AF199" s="736"/>
      <c r="AG199" s="736"/>
      <c r="AH199" s="1131">
        <v>44071</v>
      </c>
      <c r="AI199" s="1121"/>
      <c r="AJ199" s="21"/>
    </row>
    <row r="200" spans="1:36" s="739" customFormat="1" ht="89.25" hidden="1" customHeight="1">
      <c r="A200" s="23">
        <v>196</v>
      </c>
      <c r="B200" s="23">
        <v>196</v>
      </c>
      <c r="C200" s="1138">
        <v>80701000001</v>
      </c>
      <c r="D200" s="984" t="s">
        <v>11278</v>
      </c>
      <c r="E200" s="28" t="s">
        <v>11879</v>
      </c>
      <c r="F200" s="732" t="s">
        <v>11280</v>
      </c>
      <c r="G200" s="732" t="s">
        <v>242</v>
      </c>
      <c r="H200" s="732" t="s">
        <v>11281</v>
      </c>
      <c r="I200" s="28">
        <v>12165</v>
      </c>
      <c r="J200" s="28">
        <v>16</v>
      </c>
      <c r="K200" s="1237" t="s">
        <v>13409</v>
      </c>
      <c r="L200" s="1234" t="s">
        <v>13410</v>
      </c>
      <c r="M200" s="28"/>
      <c r="N200" s="732"/>
      <c r="O200" s="28" t="s">
        <v>12679</v>
      </c>
      <c r="P200" s="28" t="s">
        <v>11282</v>
      </c>
      <c r="Q200" s="28" t="s">
        <v>13266</v>
      </c>
      <c r="R200" s="28" t="s">
        <v>13265</v>
      </c>
      <c r="S200" s="28"/>
      <c r="T200" s="28" t="s">
        <v>12669</v>
      </c>
      <c r="U200" s="28" t="s">
        <v>12868</v>
      </c>
      <c r="V200" s="28" t="s">
        <v>11283</v>
      </c>
      <c r="W200" s="28" t="s">
        <v>11284</v>
      </c>
      <c r="X200" s="28"/>
      <c r="Y200" s="28" t="s">
        <v>11285</v>
      </c>
      <c r="Z200" s="736"/>
      <c r="AA200" s="28"/>
      <c r="AB200" s="736"/>
      <c r="AC200" s="736"/>
      <c r="AD200" s="736"/>
      <c r="AE200" s="736"/>
      <c r="AF200" s="736"/>
      <c r="AG200" s="736"/>
      <c r="AH200" s="1131">
        <v>44071</v>
      </c>
      <c r="AI200" s="1121"/>
      <c r="AJ200" s="21"/>
    </row>
    <row r="201" spans="1:36" s="739" customFormat="1" ht="89.25" hidden="1" customHeight="1">
      <c r="A201" s="23">
        <v>197</v>
      </c>
      <c r="B201" s="23">
        <v>197</v>
      </c>
      <c r="C201" s="1138">
        <v>80701000001</v>
      </c>
      <c r="D201" s="984" t="s">
        <v>12453</v>
      </c>
      <c r="E201" s="28" t="s">
        <v>12452</v>
      </c>
      <c r="F201" s="732" t="s">
        <v>12454</v>
      </c>
      <c r="G201" s="732" t="s">
        <v>242</v>
      </c>
      <c r="H201" s="732" t="s">
        <v>12455</v>
      </c>
      <c r="I201" s="28">
        <v>12300</v>
      </c>
      <c r="J201" s="28">
        <v>16</v>
      </c>
      <c r="K201" s="1238" t="s">
        <v>13411</v>
      </c>
      <c r="L201" s="1239" t="s">
        <v>13412</v>
      </c>
      <c r="M201" s="28"/>
      <c r="N201" s="732"/>
      <c r="O201" s="28" t="s">
        <v>12679</v>
      </c>
      <c r="P201" s="28" t="s">
        <v>12456</v>
      </c>
      <c r="Q201" s="28" t="s">
        <v>13268</v>
      </c>
      <c r="R201" s="28" t="s">
        <v>13267</v>
      </c>
      <c r="S201" s="28"/>
      <c r="T201" s="28" t="s">
        <v>12669</v>
      </c>
      <c r="U201" s="28" t="s">
        <v>12869</v>
      </c>
      <c r="V201" s="28" t="s">
        <v>12458</v>
      </c>
      <c r="W201" s="28" t="s">
        <v>143</v>
      </c>
      <c r="X201" s="28" t="s">
        <v>143</v>
      </c>
      <c r="Y201" s="28" t="s">
        <v>12459</v>
      </c>
      <c r="Z201" s="28" t="s">
        <v>12460</v>
      </c>
      <c r="AA201" s="28"/>
      <c r="AB201" s="736"/>
      <c r="AC201" s="736"/>
      <c r="AD201" s="736"/>
      <c r="AE201" s="736"/>
      <c r="AF201" s="736"/>
      <c r="AG201" s="736"/>
      <c r="AH201" s="1131">
        <v>44151</v>
      </c>
      <c r="AI201" s="1121"/>
      <c r="AJ201" s="21"/>
    </row>
    <row r="202" spans="1:36" s="739" customFormat="1" ht="77.25" hidden="1" customHeight="1">
      <c r="A202" s="23">
        <v>198</v>
      </c>
      <c r="B202" s="23">
        <v>198</v>
      </c>
      <c r="C202" s="1138">
        <v>80701000001</v>
      </c>
      <c r="D202" s="984" t="s">
        <v>12488</v>
      </c>
      <c r="E202" s="28" t="s">
        <v>12486</v>
      </c>
      <c r="F202" s="732" t="s">
        <v>12487</v>
      </c>
      <c r="G202" s="732" t="s">
        <v>82</v>
      </c>
      <c r="H202" s="732" t="s">
        <v>12490</v>
      </c>
      <c r="I202" s="28">
        <v>12300</v>
      </c>
      <c r="J202" s="28">
        <v>16</v>
      </c>
      <c r="K202" s="1237" t="s">
        <v>13413</v>
      </c>
      <c r="L202" s="1239" t="s">
        <v>13414</v>
      </c>
      <c r="M202" s="28"/>
      <c r="N202" s="732"/>
      <c r="O202" s="28" t="s">
        <v>12679</v>
      </c>
      <c r="P202" s="28" t="s">
        <v>12491</v>
      </c>
      <c r="Q202" s="28" t="s">
        <v>13270</v>
      </c>
      <c r="R202" s="28" t="s">
        <v>13269</v>
      </c>
      <c r="S202" s="28"/>
      <c r="T202" s="28" t="s">
        <v>12669</v>
      </c>
      <c r="U202" s="28" t="s">
        <v>12870</v>
      </c>
      <c r="V202" s="28" t="s">
        <v>12513</v>
      </c>
      <c r="W202" s="28" t="s">
        <v>86</v>
      </c>
      <c r="X202" s="28"/>
      <c r="Y202" s="28" t="s">
        <v>12514</v>
      </c>
      <c r="Z202" s="28" t="s">
        <v>12515</v>
      </c>
      <c r="AA202" s="28"/>
      <c r="AB202" s="736"/>
      <c r="AC202" s="736"/>
      <c r="AD202" s="736"/>
      <c r="AE202" s="736"/>
      <c r="AF202" s="736"/>
      <c r="AG202" s="736"/>
      <c r="AH202" s="1131">
        <v>44216</v>
      </c>
      <c r="AI202" s="1121"/>
      <c r="AJ202" s="21"/>
    </row>
    <row r="203" spans="1:36" s="150" customFormat="1" ht="77.25" customHeight="1">
      <c r="A203" s="17"/>
      <c r="B203" s="17"/>
      <c r="C203" s="1094"/>
      <c r="D203" s="18"/>
      <c r="E203" s="25"/>
      <c r="F203" s="26"/>
      <c r="G203" s="26"/>
      <c r="H203" s="26"/>
      <c r="I203" s="25"/>
      <c r="J203" s="25"/>
      <c r="K203" s="25"/>
      <c r="L203" s="25"/>
      <c r="M203" s="25"/>
      <c r="N203" s="25"/>
      <c r="O203" s="25"/>
      <c r="P203" s="25"/>
      <c r="Q203" s="980"/>
      <c r="R203" s="980"/>
      <c r="S203" s="980"/>
      <c r="T203" s="980"/>
      <c r="U203" s="980"/>
      <c r="V203" s="980"/>
      <c r="W203" s="981"/>
      <c r="X203" s="981"/>
      <c r="Y203" s="981"/>
      <c r="Z203" s="981"/>
      <c r="AA203" s="981"/>
      <c r="AB203" s="981"/>
      <c r="AC203" s="982"/>
      <c r="AD203" s="983"/>
      <c r="AE203" s="1097"/>
    </row>
    <row r="204" spans="1:36" ht="38.25">
      <c r="A204" s="23"/>
      <c r="B204" s="23"/>
      <c r="C204" s="24"/>
      <c r="D204" s="18"/>
      <c r="E204" s="25"/>
      <c r="F204" s="26"/>
      <c r="G204" s="26"/>
      <c r="H204" s="26"/>
      <c r="I204" s="25"/>
      <c r="J204" s="27"/>
      <c r="K204" s="25"/>
      <c r="L204" s="25"/>
      <c r="M204" s="25" t="s">
        <v>12500</v>
      </c>
      <c r="N204" s="25"/>
      <c r="O204" s="25"/>
      <c r="P204" s="25"/>
      <c r="Q204" s="25"/>
      <c r="R204" s="28"/>
      <c r="S204" s="28"/>
      <c r="T204" s="28"/>
      <c r="U204" s="28"/>
      <c r="V204" s="29"/>
      <c r="W204" s="25"/>
      <c r="X204" s="30"/>
      <c r="Y204" s="30"/>
      <c r="Z204" s="30"/>
      <c r="AA204" s="30"/>
      <c r="AB204" s="30"/>
      <c r="AC204" s="30"/>
      <c r="AD204" s="31"/>
      <c r="AE204" s="32"/>
      <c r="AF204" s="33"/>
    </row>
    <row r="205" spans="1:36">
      <c r="A205" s="23"/>
      <c r="B205" s="23"/>
      <c r="C205" s="24"/>
      <c r="D205" s="805" t="s">
        <v>0</v>
      </c>
      <c r="E205" s="806" t="s">
        <v>11480</v>
      </c>
      <c r="F205" s="807" t="s">
        <v>4450</v>
      </c>
      <c r="G205" s="807" t="s">
        <v>11490</v>
      </c>
      <c r="H205" s="807" t="s">
        <v>11493</v>
      </c>
      <c r="I205" s="808" t="s">
        <v>8955</v>
      </c>
      <c r="J205" s="809" t="s">
        <v>11495</v>
      </c>
      <c r="K205" s="25"/>
      <c r="L205" s="25"/>
      <c r="M205" s="807" t="s">
        <v>4450</v>
      </c>
      <c r="N205" s="807" t="s">
        <v>11490</v>
      </c>
      <c r="O205" s="807" t="s">
        <v>11493</v>
      </c>
      <c r="P205" s="807"/>
      <c r="Q205" s="25"/>
      <c r="R205" s="28"/>
      <c r="S205" s="28"/>
      <c r="T205" s="28"/>
      <c r="U205" s="28"/>
      <c r="V205" s="29"/>
      <c r="W205" s="25"/>
      <c r="X205" s="30"/>
      <c r="Y205" s="30"/>
      <c r="Z205" s="30"/>
      <c r="AA205" s="30"/>
      <c r="AB205" s="30"/>
      <c r="AC205" s="30"/>
      <c r="AD205" s="31"/>
      <c r="AE205" s="32"/>
      <c r="AF205" s="33"/>
    </row>
    <row r="206" spans="1:36">
      <c r="A206" s="23"/>
      <c r="B206" s="23"/>
      <c r="C206" s="24"/>
      <c r="D206" s="810">
        <v>1</v>
      </c>
      <c r="E206" s="811" t="s">
        <v>11481</v>
      </c>
      <c r="F206" s="807" t="s">
        <v>11487</v>
      </c>
      <c r="G206" s="807" t="s">
        <v>11474</v>
      </c>
      <c r="H206" s="807" t="s">
        <v>11476</v>
      </c>
      <c r="I206" s="808"/>
      <c r="J206" s="809"/>
      <c r="K206" s="25"/>
      <c r="L206" s="25"/>
      <c r="M206" s="25">
        <v>13</v>
      </c>
      <c r="N206" s="25">
        <v>12</v>
      </c>
      <c r="O206" s="25">
        <v>1</v>
      </c>
      <c r="P206" s="25"/>
      <c r="Q206" s="25"/>
      <c r="R206" s="28"/>
      <c r="S206" s="28"/>
      <c r="T206" s="28"/>
      <c r="U206" s="28"/>
      <c r="V206" s="29"/>
      <c r="W206" s="25"/>
      <c r="X206" s="30"/>
      <c r="Y206" s="30"/>
      <c r="Z206" s="30"/>
      <c r="AA206" s="30"/>
      <c r="AB206" s="30"/>
      <c r="AC206" s="30"/>
      <c r="AD206" s="31"/>
      <c r="AE206" s="32"/>
      <c r="AF206" s="33"/>
    </row>
    <row r="207" spans="1:36">
      <c r="A207" s="23"/>
      <c r="B207" s="23"/>
      <c r="C207" s="24"/>
      <c r="D207" s="810">
        <v>2</v>
      </c>
      <c r="E207" s="811" t="s">
        <v>11482</v>
      </c>
      <c r="F207" s="807" t="s">
        <v>11476</v>
      </c>
      <c r="G207" s="807" t="s">
        <v>11491</v>
      </c>
      <c r="H207" s="807" t="s">
        <v>27</v>
      </c>
      <c r="I207" s="808">
        <v>1</v>
      </c>
      <c r="J207" s="809">
        <v>1</v>
      </c>
      <c r="K207" s="25"/>
      <c r="L207" s="25"/>
      <c r="M207" s="25">
        <v>10</v>
      </c>
      <c r="N207" s="25">
        <v>9</v>
      </c>
      <c r="O207" s="25">
        <v>1</v>
      </c>
      <c r="P207" s="25"/>
      <c r="Q207" s="25"/>
      <c r="R207" s="28"/>
      <c r="S207" s="28"/>
      <c r="T207" s="28"/>
      <c r="U207" s="28"/>
      <c r="V207" s="29"/>
      <c r="W207" s="25"/>
      <c r="X207" s="30"/>
      <c r="Y207" s="30"/>
      <c r="Z207" s="30"/>
      <c r="AA207" s="30"/>
      <c r="AB207" s="30"/>
      <c r="AC207" s="30"/>
      <c r="AD207" s="31"/>
      <c r="AE207" s="32"/>
      <c r="AF207" s="33"/>
    </row>
    <row r="208" spans="1:36">
      <c r="A208" s="23"/>
      <c r="B208" s="23"/>
      <c r="C208" s="24"/>
      <c r="D208" s="810">
        <v>3</v>
      </c>
      <c r="E208" s="804" t="s">
        <v>11483</v>
      </c>
      <c r="F208" s="807" t="s">
        <v>12225</v>
      </c>
      <c r="G208" s="807" t="s">
        <v>11473</v>
      </c>
      <c r="H208" s="807" t="s">
        <v>29</v>
      </c>
      <c r="I208" s="808">
        <v>1</v>
      </c>
      <c r="J208" s="809"/>
      <c r="K208" s="25"/>
      <c r="L208" s="25"/>
      <c r="M208" s="25">
        <v>13</v>
      </c>
      <c r="N208" s="25">
        <v>11</v>
      </c>
      <c r="O208" s="25">
        <v>2</v>
      </c>
      <c r="P208" s="25"/>
      <c r="Q208" s="25"/>
      <c r="R208" s="28"/>
      <c r="S208" s="28"/>
      <c r="T208" s="28"/>
      <c r="U208" s="28"/>
      <c r="V208" s="29"/>
      <c r="W208" s="25"/>
      <c r="X208" s="30"/>
      <c r="Y208" s="30"/>
      <c r="Z208" s="30"/>
      <c r="AA208" s="30"/>
      <c r="AB208" s="30"/>
      <c r="AC208" s="30"/>
      <c r="AD208" s="31"/>
      <c r="AE208" s="32"/>
      <c r="AF208" s="33"/>
    </row>
    <row r="209" spans="1:32">
      <c r="A209" s="23"/>
      <c r="B209" s="23"/>
      <c r="C209" s="24"/>
      <c r="D209" s="810">
        <v>4</v>
      </c>
      <c r="E209" s="804" t="s">
        <v>11484</v>
      </c>
      <c r="F209" s="807" t="s">
        <v>11488</v>
      </c>
      <c r="G209" s="807" t="s">
        <v>11494</v>
      </c>
      <c r="H209" s="807" t="s">
        <v>11492</v>
      </c>
      <c r="I209" s="808"/>
      <c r="J209" s="809"/>
      <c r="K209" s="25"/>
      <c r="L209" s="25"/>
      <c r="M209" s="25">
        <v>20</v>
      </c>
      <c r="N209" s="25">
        <v>18</v>
      </c>
      <c r="O209" s="25">
        <v>2</v>
      </c>
      <c r="P209" s="25"/>
      <c r="Q209" s="25"/>
      <c r="R209" s="28"/>
      <c r="S209" s="28"/>
      <c r="T209" s="28"/>
      <c r="U209" s="28"/>
      <c r="V209" s="29"/>
      <c r="W209" s="25"/>
      <c r="X209" s="30"/>
      <c r="Y209" s="30"/>
      <c r="Z209" s="30"/>
      <c r="AA209" s="30"/>
      <c r="AB209" s="30"/>
      <c r="AC209" s="30"/>
      <c r="AD209" s="31"/>
      <c r="AE209" s="32"/>
      <c r="AF209" s="33"/>
    </row>
    <row r="210" spans="1:32">
      <c r="A210" s="23"/>
      <c r="B210" s="23"/>
      <c r="C210" s="24"/>
      <c r="D210" s="810">
        <v>5</v>
      </c>
      <c r="E210" s="804" t="s">
        <v>11485</v>
      </c>
      <c r="F210" s="807" t="s">
        <v>11494</v>
      </c>
      <c r="G210" s="807" t="s">
        <v>12225</v>
      </c>
      <c r="H210" s="807" t="s">
        <v>905</v>
      </c>
      <c r="I210" s="808"/>
      <c r="J210" s="809"/>
      <c r="K210" s="25"/>
      <c r="L210" s="25"/>
      <c r="M210" s="25">
        <v>16</v>
      </c>
      <c r="N210" s="25">
        <v>15</v>
      </c>
      <c r="O210" s="25">
        <v>1</v>
      </c>
      <c r="P210" s="25"/>
      <c r="Q210" s="25"/>
      <c r="R210" s="28"/>
      <c r="S210" s="28"/>
      <c r="T210" s="28"/>
      <c r="U210" s="28"/>
      <c r="V210" s="29"/>
      <c r="W210" s="25"/>
      <c r="X210" s="30"/>
      <c r="Y210" s="30"/>
      <c r="Z210" s="30"/>
      <c r="AA210" s="30"/>
      <c r="AB210" s="30"/>
      <c r="AC210" s="30"/>
      <c r="AD210" s="31"/>
      <c r="AE210" s="32"/>
      <c r="AF210" s="33"/>
    </row>
    <row r="211" spans="1:32">
      <c r="A211" s="23"/>
      <c r="B211" s="23"/>
      <c r="C211" s="24"/>
      <c r="D211" s="810">
        <v>6</v>
      </c>
      <c r="E211" s="804" t="s">
        <v>11486</v>
      </c>
      <c r="F211" s="807" t="s">
        <v>12492</v>
      </c>
      <c r="G211" s="807" t="s">
        <v>11478</v>
      </c>
      <c r="H211" s="807" t="s">
        <v>12284</v>
      </c>
      <c r="I211" s="808"/>
      <c r="J211" s="809">
        <v>5</v>
      </c>
      <c r="K211" s="25"/>
      <c r="L211" s="25"/>
      <c r="M211" s="25">
        <v>75</v>
      </c>
      <c r="N211" s="25">
        <v>53</v>
      </c>
      <c r="O211" s="25">
        <v>22</v>
      </c>
      <c r="P211" s="25"/>
      <c r="Q211" s="25"/>
      <c r="R211" s="28"/>
      <c r="S211" s="28"/>
      <c r="T211" s="28"/>
      <c r="U211" s="28"/>
      <c r="V211" s="29"/>
      <c r="W211" s="25"/>
      <c r="X211" s="30"/>
      <c r="Y211" s="30"/>
      <c r="Z211" s="30"/>
      <c r="AA211" s="30"/>
      <c r="AB211" s="30"/>
      <c r="AC211" s="30"/>
      <c r="AD211" s="31"/>
      <c r="AE211" s="32"/>
      <c r="AF211" s="33"/>
    </row>
    <row r="212" spans="1:32">
      <c r="A212" s="23"/>
      <c r="B212" s="23"/>
      <c r="C212" s="24"/>
      <c r="D212" s="803"/>
      <c r="E212" s="804" t="s">
        <v>4833</v>
      </c>
      <c r="F212" s="807" t="s">
        <v>12493</v>
      </c>
      <c r="G212" s="807" t="s">
        <v>12482</v>
      </c>
      <c r="H212" s="807" t="s">
        <v>12366</v>
      </c>
      <c r="I212" s="808">
        <v>2</v>
      </c>
      <c r="J212" s="809">
        <v>6</v>
      </c>
      <c r="K212" s="25"/>
      <c r="L212" s="26"/>
      <c r="M212" s="25">
        <f>SUBTOTAL(9,M206:M211)</f>
        <v>147</v>
      </c>
      <c r="N212" s="25">
        <f>SUBTOTAL(9,N206:N211)</f>
        <v>118</v>
      </c>
      <c r="O212" s="25">
        <f>SUBTOTAL(9,O206:O211)</f>
        <v>29</v>
      </c>
      <c r="P212" s="25"/>
      <c r="Q212" s="25"/>
      <c r="R212" s="28"/>
      <c r="S212" s="28"/>
      <c r="T212" s="28"/>
      <c r="U212" s="28"/>
      <c r="V212" s="29"/>
      <c r="W212" s="25"/>
      <c r="X212" s="30"/>
      <c r="Y212" s="30"/>
      <c r="Z212" s="30"/>
      <c r="AA212" s="30"/>
      <c r="AB212" s="1088"/>
      <c r="AC212" s="30"/>
      <c r="AD212" s="31"/>
      <c r="AE212" s="32"/>
      <c r="AF212" s="33"/>
    </row>
    <row r="214" spans="1:32">
      <c r="C214" s="1261" t="s">
        <v>13519</v>
      </c>
    </row>
    <row r="215" spans="1:32">
      <c r="C215" s="1261" t="s">
        <v>13548</v>
      </c>
    </row>
    <row r="216" spans="1:32" ht="64.5" customHeight="1">
      <c r="B216" s="565">
        <v>1</v>
      </c>
      <c r="C216" s="1281" t="s">
        <v>13549</v>
      </c>
      <c r="D216" s="1281"/>
      <c r="E216" s="1281"/>
      <c r="F216" s="1297" t="s">
        <v>13540</v>
      </c>
      <c r="G216" s="1297"/>
    </row>
    <row r="217" spans="1:32" ht="75" customHeight="1">
      <c r="B217" s="565">
        <v>2</v>
      </c>
      <c r="C217" s="1281" t="s">
        <v>13550</v>
      </c>
      <c r="D217" s="1281"/>
      <c r="E217" s="1281"/>
      <c r="F217" s="1297" t="s">
        <v>13540</v>
      </c>
      <c r="G217" s="1297"/>
    </row>
    <row r="218" spans="1:32" ht="81.75" customHeight="1">
      <c r="B218" s="565">
        <v>3</v>
      </c>
      <c r="C218" s="1281" t="s">
        <v>13551</v>
      </c>
      <c r="D218" s="1281"/>
      <c r="E218" s="1281"/>
      <c r="F218" s="1297" t="s">
        <v>13561</v>
      </c>
      <c r="G218" s="1297"/>
    </row>
    <row r="219" spans="1:32" ht="56.25" customHeight="1">
      <c r="B219" s="565">
        <v>4</v>
      </c>
      <c r="C219" s="1281" t="s">
        <v>13552</v>
      </c>
      <c r="D219" s="1281"/>
      <c r="E219" s="1281"/>
      <c r="F219" s="1297" t="s">
        <v>13562</v>
      </c>
      <c r="G219" s="1297"/>
    </row>
    <row r="220" spans="1:32" ht="75.75" customHeight="1">
      <c r="B220" s="565">
        <v>5</v>
      </c>
      <c r="C220" s="1283" t="s">
        <v>13553</v>
      </c>
      <c r="D220" s="1283"/>
      <c r="E220" s="1283"/>
      <c r="F220" s="1297" t="s">
        <v>13563</v>
      </c>
      <c r="G220" s="1297"/>
    </row>
    <row r="221" spans="1:32" ht="54.75" customHeight="1">
      <c r="B221" s="565">
        <v>6</v>
      </c>
      <c r="C221" s="1281" t="s">
        <v>13554</v>
      </c>
      <c r="D221" s="1281"/>
      <c r="E221" s="1281"/>
      <c r="F221" s="1297" t="s">
        <v>13564</v>
      </c>
      <c r="G221" s="1297"/>
    </row>
    <row r="222" spans="1:32" ht="51.75" customHeight="1">
      <c r="B222" s="565">
        <v>7</v>
      </c>
      <c r="C222" s="1283" t="s">
        <v>13555</v>
      </c>
      <c r="D222" s="1283"/>
      <c r="E222" s="1283"/>
      <c r="F222" s="1297" t="s">
        <v>13562</v>
      </c>
      <c r="G222" s="1297"/>
    </row>
    <row r="223" spans="1:32" ht="69" customHeight="1">
      <c r="B223" s="565">
        <v>8</v>
      </c>
      <c r="C223" s="1283" t="s">
        <v>168</v>
      </c>
      <c r="D223" s="1283"/>
      <c r="E223" s="1283"/>
      <c r="F223" s="1297" t="s">
        <v>13564</v>
      </c>
      <c r="G223" s="1297"/>
    </row>
    <row r="224" spans="1:32" ht="56.25" customHeight="1">
      <c r="B224" s="565">
        <v>9</v>
      </c>
      <c r="C224" s="1281" t="s">
        <v>13556</v>
      </c>
      <c r="D224" s="1281"/>
      <c r="E224" s="1281"/>
      <c r="F224" s="1297" t="s">
        <v>13563</v>
      </c>
      <c r="G224" s="1297"/>
    </row>
    <row r="225" spans="2:7" ht="52.5" customHeight="1">
      <c r="B225" s="565">
        <v>10</v>
      </c>
      <c r="C225" s="1281" t="s">
        <v>13557</v>
      </c>
      <c r="D225" s="1281"/>
      <c r="E225" s="1281"/>
      <c r="F225" s="1297" t="s">
        <v>13565</v>
      </c>
      <c r="G225" s="1297"/>
    </row>
    <row r="226" spans="2:7" ht="54" customHeight="1">
      <c r="B226" s="565">
        <v>11</v>
      </c>
      <c r="C226" s="1281" t="s">
        <v>13558</v>
      </c>
      <c r="D226" s="1281"/>
      <c r="E226" s="1281"/>
      <c r="F226" s="1297" t="s">
        <v>13566</v>
      </c>
      <c r="G226" s="1297"/>
    </row>
    <row r="227" spans="2:7" ht="51" customHeight="1">
      <c r="B227" s="565">
        <v>12</v>
      </c>
      <c r="C227" s="1281" t="s">
        <v>13559</v>
      </c>
      <c r="D227" s="1281"/>
      <c r="E227" s="1281"/>
      <c r="F227" s="1297" t="s">
        <v>13565</v>
      </c>
      <c r="G227" s="1297"/>
    </row>
    <row r="228" spans="2:7" ht="48.75" customHeight="1">
      <c r="B228" s="565">
        <v>13</v>
      </c>
      <c r="C228" s="1282" t="s">
        <v>13560</v>
      </c>
      <c r="D228" s="1282"/>
      <c r="E228" s="1282"/>
      <c r="F228" s="1297" t="s">
        <v>13567</v>
      </c>
      <c r="G228" s="1297"/>
    </row>
  </sheetData>
  <autoFilter ref="A4:BC202">
    <filterColumn colId="4">
      <filters>
        <filter val="Государственное бюджетное учреждение здравоохранения Республики Башкортостан Больница скорой медицинской помощи города Уфа (ГБУЗ РБ БСМП г.Уфа)"/>
      </filters>
    </filterColumn>
  </autoFilter>
  <mergeCells count="56">
    <mergeCell ref="F226:G226"/>
    <mergeCell ref="F227:G227"/>
    <mergeCell ref="F228:G228"/>
    <mergeCell ref="F221:G221"/>
    <mergeCell ref="F222:G222"/>
    <mergeCell ref="F223:G223"/>
    <mergeCell ref="F224:G224"/>
    <mergeCell ref="F225:G225"/>
    <mergeCell ref="F216:G216"/>
    <mergeCell ref="F217:G217"/>
    <mergeCell ref="F218:G218"/>
    <mergeCell ref="F219:G219"/>
    <mergeCell ref="F220:G220"/>
    <mergeCell ref="T2:T3"/>
    <mergeCell ref="O2:O3"/>
    <mergeCell ref="V2:Z2"/>
    <mergeCell ref="A2:A3"/>
    <mergeCell ref="C2:C3"/>
    <mergeCell ref="D2:D3"/>
    <mergeCell ref="E2:E3"/>
    <mergeCell ref="G2:G3"/>
    <mergeCell ref="F2:F3"/>
    <mergeCell ref="H2:H3"/>
    <mergeCell ref="I2:I3"/>
    <mergeCell ref="K2:K3"/>
    <mergeCell ref="J2:J3"/>
    <mergeCell ref="P2:P3"/>
    <mergeCell ref="Q2:Q3"/>
    <mergeCell ref="U2:U3"/>
    <mergeCell ref="AJ2:AJ3"/>
    <mergeCell ref="AA2:AD2"/>
    <mergeCell ref="AE2:AE3"/>
    <mergeCell ref="AF2:AF3"/>
    <mergeCell ref="AG2:AG3"/>
    <mergeCell ref="AH2:AH3"/>
    <mergeCell ref="AI2:AI3"/>
    <mergeCell ref="A1:O1"/>
    <mergeCell ref="S2:S3"/>
    <mergeCell ref="L2:L3"/>
    <mergeCell ref="M2:M3"/>
    <mergeCell ref="N2:N3"/>
    <mergeCell ref="R2:R3"/>
    <mergeCell ref="B2:B3"/>
    <mergeCell ref="C216:E216"/>
    <mergeCell ref="C217:E217"/>
    <mergeCell ref="C218:E218"/>
    <mergeCell ref="C219:E219"/>
    <mergeCell ref="C220:E220"/>
    <mergeCell ref="C226:E226"/>
    <mergeCell ref="C227:E227"/>
    <mergeCell ref="C228:E228"/>
    <mergeCell ref="C221:E221"/>
    <mergeCell ref="C222:E222"/>
    <mergeCell ref="C223:E223"/>
    <mergeCell ref="C224:E224"/>
    <mergeCell ref="C225:E225"/>
  </mergeCells>
  <hyperlinks>
    <hyperlink ref="U14" r:id="rId1" display="Krasnokamsk.CRB@doctorrb.ru"/>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26"/>
  <sheetViews>
    <sheetView topLeftCell="A112" workbookViewId="0">
      <selection activeCell="A126" sqref="A126"/>
    </sheetView>
  </sheetViews>
  <sheetFormatPr defaultRowHeight="18.75"/>
  <cols>
    <col min="1" max="1" width="48.5703125" style="60" customWidth="1"/>
    <col min="2" max="16384" width="9.140625" style="60"/>
  </cols>
  <sheetData>
    <row r="1" spans="1:55" ht="166.9" customHeight="1">
      <c r="A1" s="429" t="s">
        <v>4408</v>
      </c>
      <c r="B1" s="289" t="s">
        <v>4340</v>
      </c>
      <c r="C1" s="289" t="s">
        <v>4409</v>
      </c>
      <c r="D1" s="289" t="s">
        <v>4342</v>
      </c>
      <c r="E1" s="289" t="s">
        <v>4344</v>
      </c>
      <c r="F1" s="289" t="s">
        <v>4345</v>
      </c>
      <c r="G1" s="289" t="s">
        <v>4346</v>
      </c>
      <c r="H1" s="289" t="s">
        <v>4410</v>
      </c>
      <c r="I1" s="289" t="s">
        <v>4348</v>
      </c>
      <c r="J1" s="289" t="s">
        <v>4411</v>
      </c>
      <c r="K1" s="289" t="s">
        <v>4344</v>
      </c>
      <c r="L1" s="289" t="s">
        <v>4357</v>
      </c>
      <c r="M1" s="289" t="s">
        <v>4358</v>
      </c>
      <c r="N1" s="289" t="s">
        <v>4359</v>
      </c>
      <c r="O1" s="289" t="s">
        <v>4361</v>
      </c>
      <c r="P1" s="289" t="s">
        <v>4362</v>
      </c>
      <c r="Q1" s="289" t="s">
        <v>4364</v>
      </c>
      <c r="R1" s="289" t="s">
        <v>4366</v>
      </c>
      <c r="S1" s="289" t="s">
        <v>4367</v>
      </c>
      <c r="T1" s="289" t="s">
        <v>4369</v>
      </c>
      <c r="U1" s="289" t="s">
        <v>4370</v>
      </c>
      <c r="V1" s="289" t="s">
        <v>4371</v>
      </c>
      <c r="W1" s="289" t="s">
        <v>4372</v>
      </c>
      <c r="X1" s="289" t="s">
        <v>4373</v>
      </c>
      <c r="Y1" s="289" t="s">
        <v>4374</v>
      </c>
      <c r="Z1" s="289" t="s">
        <v>4375</v>
      </c>
      <c r="AA1" s="289" t="s">
        <v>4376</v>
      </c>
      <c r="AB1" s="289" t="s">
        <v>4377</v>
      </c>
      <c r="AC1" s="289" t="s">
        <v>4378</v>
      </c>
      <c r="AD1" s="289" t="s">
        <v>4412</v>
      </c>
      <c r="AE1" s="289" t="s">
        <v>4379</v>
      </c>
      <c r="AF1" s="289" t="s">
        <v>4380</v>
      </c>
      <c r="AG1" s="289" t="s">
        <v>287</v>
      </c>
      <c r="AH1" s="289" t="s">
        <v>4413</v>
      </c>
      <c r="AI1" s="289" t="s">
        <v>4382</v>
      </c>
      <c r="AJ1" s="289" t="s">
        <v>4383</v>
      </c>
      <c r="AK1" s="289" t="s">
        <v>4414</v>
      </c>
      <c r="AL1" s="289" t="s">
        <v>4386</v>
      </c>
      <c r="AM1" s="289" t="s">
        <v>4208</v>
      </c>
      <c r="AN1" s="289" t="s">
        <v>4387</v>
      </c>
      <c r="AO1" s="289" t="s">
        <v>4388</v>
      </c>
      <c r="AP1" s="289" t="s">
        <v>4390</v>
      </c>
      <c r="AQ1" s="289" t="s">
        <v>4391</v>
      </c>
      <c r="AR1" s="430"/>
    </row>
    <row r="2" spans="1:55" s="231" customFormat="1" ht="15.75">
      <c r="A2" s="106" t="s">
        <v>928</v>
      </c>
      <c r="B2" s="106">
        <v>51</v>
      </c>
      <c r="C2" s="106">
        <v>2</v>
      </c>
      <c r="D2" s="106"/>
      <c r="E2" s="106"/>
      <c r="F2" s="106"/>
      <c r="G2" s="106"/>
      <c r="H2" s="106"/>
      <c r="I2" s="106">
        <v>1</v>
      </c>
      <c r="J2" s="106"/>
      <c r="K2" s="106"/>
      <c r="L2" s="106"/>
      <c r="M2" s="106"/>
      <c r="N2" s="106"/>
      <c r="O2" s="106"/>
      <c r="P2" s="106"/>
      <c r="Q2" s="106"/>
      <c r="R2" s="106"/>
      <c r="S2" s="106"/>
      <c r="T2" s="106"/>
      <c r="U2" s="106"/>
      <c r="V2" s="106"/>
      <c r="W2" s="106"/>
      <c r="X2" s="106"/>
      <c r="Y2" s="106"/>
      <c r="Z2" s="106">
        <v>4</v>
      </c>
      <c r="AA2" s="106"/>
      <c r="AB2" s="106"/>
      <c r="AC2" s="106"/>
      <c r="AD2" s="106"/>
      <c r="AE2" s="106"/>
      <c r="AF2" s="106"/>
      <c r="AG2" s="106"/>
      <c r="AH2" s="106"/>
      <c r="AI2" s="106"/>
      <c r="AJ2" s="106">
        <v>34</v>
      </c>
      <c r="AK2" s="106"/>
      <c r="AL2" s="106"/>
      <c r="AM2" s="106"/>
      <c r="AN2" s="106"/>
      <c r="AO2" s="106">
        <v>5</v>
      </c>
      <c r="AP2" s="106"/>
      <c r="AQ2" s="106">
        <v>5</v>
      </c>
    </row>
    <row r="3" spans="1:55" s="106" customFormat="1" ht="15.75">
      <c r="A3" s="106" t="s">
        <v>4394</v>
      </c>
      <c r="B3" s="106">
        <v>10</v>
      </c>
      <c r="C3" s="106">
        <v>8</v>
      </c>
      <c r="T3" s="106">
        <v>2</v>
      </c>
    </row>
    <row r="4" spans="1:55" s="231" customFormat="1" ht="15.75">
      <c r="A4" s="106" t="s">
        <v>4230</v>
      </c>
      <c r="B4" s="106">
        <v>69</v>
      </c>
      <c r="C4" s="106">
        <v>3</v>
      </c>
      <c r="D4" s="106"/>
      <c r="E4" s="106"/>
      <c r="F4" s="106"/>
      <c r="G4" s="106"/>
      <c r="H4" s="106"/>
      <c r="I4" s="106">
        <v>7</v>
      </c>
      <c r="J4" s="106"/>
      <c r="K4" s="106"/>
      <c r="L4" s="106"/>
      <c r="M4" s="106"/>
      <c r="N4" s="106"/>
      <c r="O4" s="106"/>
      <c r="P4" s="106">
        <v>12</v>
      </c>
      <c r="Q4" s="106"/>
      <c r="R4" s="106"/>
      <c r="S4" s="106"/>
      <c r="T4" s="106">
        <v>14</v>
      </c>
      <c r="U4" s="106"/>
      <c r="V4" s="106"/>
      <c r="W4" s="106"/>
      <c r="X4" s="106"/>
      <c r="Y4" s="106"/>
      <c r="Z4" s="106">
        <v>15</v>
      </c>
      <c r="AA4" s="106"/>
      <c r="AB4" s="106"/>
      <c r="AC4" s="106"/>
      <c r="AD4" s="106"/>
      <c r="AE4" s="106">
        <v>2</v>
      </c>
      <c r="AF4" s="106"/>
      <c r="AG4" s="106"/>
      <c r="AH4" s="106"/>
      <c r="AI4" s="106"/>
      <c r="AJ4" s="106">
        <v>10</v>
      </c>
      <c r="AK4" s="106"/>
      <c r="AL4" s="106"/>
      <c r="AM4" s="106"/>
      <c r="AN4" s="106"/>
      <c r="AO4" s="106">
        <v>6</v>
      </c>
      <c r="AP4" s="106"/>
      <c r="AQ4" s="106"/>
    </row>
    <row r="5" spans="1:55" s="231" customFormat="1" ht="15.75">
      <c r="A5" s="106" t="s">
        <v>1062</v>
      </c>
      <c r="B5" s="106">
        <f>F5+G5+J5+M5+P5+Q5+AC5+AG5+AN5+AQ5+AL5</f>
        <v>15</v>
      </c>
      <c r="C5" s="106"/>
      <c r="D5" s="106"/>
      <c r="E5" s="106"/>
      <c r="F5" s="106">
        <v>1</v>
      </c>
      <c r="G5" s="106">
        <v>1</v>
      </c>
      <c r="H5" s="106"/>
      <c r="I5" s="106"/>
      <c r="J5" s="106">
        <v>2</v>
      </c>
      <c r="K5" s="106"/>
      <c r="L5" s="106"/>
      <c r="M5" s="106">
        <v>1</v>
      </c>
      <c r="N5" s="106"/>
      <c r="O5" s="106"/>
      <c r="P5" s="106">
        <v>2</v>
      </c>
      <c r="Q5" s="106">
        <v>1</v>
      </c>
      <c r="R5" s="106"/>
      <c r="S5" s="106"/>
      <c r="T5" s="106"/>
      <c r="U5" s="106"/>
      <c r="V5" s="106"/>
      <c r="W5" s="106"/>
      <c r="X5" s="106"/>
      <c r="Y5" s="106"/>
      <c r="Z5" s="106"/>
      <c r="AA5" s="106"/>
      <c r="AB5" s="106"/>
      <c r="AC5" s="106">
        <v>1</v>
      </c>
      <c r="AD5" s="106"/>
      <c r="AE5" s="106"/>
      <c r="AF5" s="106"/>
      <c r="AG5" s="106">
        <v>1</v>
      </c>
      <c r="AH5" s="106"/>
      <c r="AI5" s="106"/>
      <c r="AJ5" s="106"/>
      <c r="AK5" s="106"/>
      <c r="AL5" s="106">
        <v>1</v>
      </c>
      <c r="AM5" s="106"/>
      <c r="AN5" s="106">
        <v>1</v>
      </c>
      <c r="AO5" s="106"/>
      <c r="AP5" s="106"/>
      <c r="AQ5" s="106">
        <v>3</v>
      </c>
    </row>
    <row r="6" spans="1:55" s="231" customFormat="1" ht="15.75">
      <c r="A6" s="106" t="s">
        <v>4235</v>
      </c>
      <c r="B6" s="106">
        <v>67</v>
      </c>
      <c r="C6" s="106"/>
      <c r="D6" s="106"/>
      <c r="E6" s="106"/>
      <c r="F6" s="106"/>
      <c r="G6" s="106"/>
      <c r="H6" s="106"/>
      <c r="I6" s="106"/>
      <c r="J6" s="106"/>
      <c r="K6" s="106"/>
      <c r="L6" s="106"/>
      <c r="M6" s="106"/>
      <c r="N6" s="106"/>
      <c r="O6" s="106"/>
      <c r="P6" s="106"/>
      <c r="Q6" s="106"/>
      <c r="R6" s="106"/>
      <c r="S6" s="106"/>
      <c r="T6" s="106"/>
      <c r="U6" s="106"/>
      <c r="V6" s="106"/>
      <c r="W6" s="106"/>
      <c r="X6" s="106"/>
      <c r="Y6" s="106"/>
      <c r="Z6" s="106">
        <v>67</v>
      </c>
      <c r="AA6" s="106"/>
      <c r="AB6" s="106"/>
      <c r="AC6" s="106"/>
      <c r="AD6" s="106"/>
      <c r="AE6" s="106"/>
      <c r="AF6" s="106"/>
      <c r="AG6" s="106"/>
      <c r="AH6" s="106"/>
      <c r="AI6" s="106"/>
      <c r="AJ6" s="106"/>
      <c r="AK6" s="106"/>
      <c r="AL6" s="106"/>
      <c r="AM6" s="106"/>
      <c r="AN6" s="106"/>
      <c r="AO6" s="106"/>
      <c r="AP6" s="106"/>
      <c r="AQ6" s="106"/>
    </row>
    <row r="7" spans="1:55">
      <c r="A7" s="97" t="s">
        <v>1083</v>
      </c>
      <c r="B7" s="97">
        <v>22</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v>22</v>
      </c>
      <c r="AV7" s="97"/>
      <c r="AW7" s="97"/>
      <c r="AX7" s="97"/>
      <c r="AY7" s="97"/>
      <c r="AZ7" s="97"/>
      <c r="BA7" s="97"/>
      <c r="BB7" s="97"/>
      <c r="BC7" s="97"/>
    </row>
    <row r="8" spans="1:55" s="231" customFormat="1" ht="15.75">
      <c r="A8" s="106" t="s">
        <v>1117</v>
      </c>
      <c r="B8" s="106">
        <v>30</v>
      </c>
      <c r="C8" s="106">
        <v>5</v>
      </c>
      <c r="D8" s="106"/>
      <c r="E8" s="106"/>
      <c r="F8" s="106"/>
      <c r="G8" s="106"/>
      <c r="H8" s="106"/>
      <c r="I8" s="106"/>
      <c r="J8" s="106"/>
      <c r="K8" s="106"/>
      <c r="L8" s="106"/>
      <c r="M8" s="106"/>
      <c r="N8" s="106"/>
      <c r="O8" s="106"/>
      <c r="P8" s="106">
        <v>4</v>
      </c>
      <c r="Q8" s="106"/>
      <c r="R8" s="106"/>
      <c r="S8" s="106"/>
      <c r="T8" s="106"/>
      <c r="U8" s="106"/>
      <c r="V8" s="106"/>
      <c r="W8" s="106"/>
      <c r="X8" s="106"/>
      <c r="Y8" s="106"/>
      <c r="Z8" s="106">
        <v>8</v>
      </c>
      <c r="AA8" s="106"/>
      <c r="AB8" s="106"/>
      <c r="AC8" s="106"/>
      <c r="AD8" s="106"/>
      <c r="AE8" s="106"/>
      <c r="AF8" s="106"/>
      <c r="AG8" s="106"/>
      <c r="AH8" s="106"/>
      <c r="AI8" s="106"/>
      <c r="AJ8" s="106">
        <v>13</v>
      </c>
      <c r="AK8" s="106"/>
      <c r="AL8" s="106"/>
      <c r="AM8" s="106"/>
      <c r="AN8" s="106"/>
      <c r="AO8" s="106"/>
      <c r="AP8" s="106"/>
      <c r="AQ8" s="106"/>
    </row>
    <row r="9" spans="1:55" s="231" customFormat="1" ht="15.75">
      <c r="A9" s="106" t="s">
        <v>1300</v>
      </c>
      <c r="B9" s="106">
        <v>69</v>
      </c>
      <c r="C9" s="106">
        <v>5</v>
      </c>
      <c r="D9" s="106"/>
      <c r="E9" s="106"/>
      <c r="F9" s="106"/>
      <c r="G9" s="106"/>
      <c r="H9" s="106"/>
      <c r="I9" s="106">
        <v>3</v>
      </c>
      <c r="J9" s="106"/>
      <c r="K9" s="106"/>
      <c r="L9" s="106"/>
      <c r="M9" s="106"/>
      <c r="N9" s="106"/>
      <c r="O9" s="106"/>
      <c r="P9" s="106">
        <v>5</v>
      </c>
      <c r="Q9" s="106"/>
      <c r="R9" s="106"/>
      <c r="S9" s="106"/>
      <c r="T9" s="106"/>
      <c r="U9" s="106"/>
      <c r="V9" s="106"/>
      <c r="W9" s="106"/>
      <c r="X9" s="106"/>
      <c r="Y9" s="106"/>
      <c r="Z9" s="106">
        <v>6</v>
      </c>
      <c r="AA9" s="106"/>
      <c r="AB9" s="106"/>
      <c r="AC9" s="106"/>
      <c r="AD9" s="106"/>
      <c r="AE9" s="106"/>
      <c r="AF9" s="106"/>
      <c r="AG9" s="106"/>
      <c r="AH9" s="106"/>
      <c r="AI9" s="106"/>
      <c r="AJ9" s="106">
        <v>50</v>
      </c>
      <c r="AK9" s="106"/>
      <c r="AL9" s="106"/>
      <c r="AM9" s="106"/>
      <c r="AN9" s="106"/>
      <c r="AO9" s="106"/>
      <c r="AP9" s="106"/>
      <c r="AQ9" s="106"/>
    </row>
    <row r="10" spans="1:55" s="231" customFormat="1" ht="15.75">
      <c r="A10" s="106" t="s">
        <v>1348</v>
      </c>
      <c r="B10" s="106">
        <v>10</v>
      </c>
      <c r="C10" s="106"/>
      <c r="D10" s="106"/>
      <c r="E10" s="106"/>
      <c r="F10" s="106"/>
      <c r="G10" s="106"/>
      <c r="H10" s="106"/>
      <c r="I10" s="106"/>
      <c r="J10" s="106">
        <v>10</v>
      </c>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row>
    <row r="11" spans="1:55" s="231" customFormat="1" ht="15.75">
      <c r="A11" s="106" t="s">
        <v>1360</v>
      </c>
      <c r="B11" s="106">
        <f>SUM(C10:AQ11)</f>
        <v>19</v>
      </c>
      <c r="C11" s="106"/>
      <c r="D11" s="106"/>
      <c r="E11" s="106"/>
      <c r="F11" s="106"/>
      <c r="G11" s="106"/>
      <c r="H11" s="106"/>
      <c r="I11" s="106"/>
      <c r="J11" s="106"/>
      <c r="K11" s="106"/>
      <c r="L11" s="106"/>
      <c r="M11" s="106"/>
      <c r="N11" s="106"/>
      <c r="O11" s="106"/>
      <c r="P11" s="106">
        <v>1</v>
      </c>
      <c r="Q11" s="106"/>
      <c r="R11" s="106"/>
      <c r="S11" s="106"/>
      <c r="T11" s="106"/>
      <c r="U11" s="106"/>
      <c r="V11" s="106"/>
      <c r="W11" s="106"/>
      <c r="X11" s="106"/>
      <c r="Y11" s="106"/>
      <c r="Z11" s="106"/>
      <c r="AA11" s="106"/>
      <c r="AB11" s="106"/>
      <c r="AC11" s="106"/>
      <c r="AD11" s="106"/>
      <c r="AE11" s="106"/>
      <c r="AF11" s="106"/>
      <c r="AG11" s="106"/>
      <c r="AH11" s="106">
        <v>4</v>
      </c>
      <c r="AI11" s="106"/>
      <c r="AJ11" s="106">
        <v>4</v>
      </c>
      <c r="AK11" s="106"/>
      <c r="AL11" s="106"/>
      <c r="AM11" s="106"/>
      <c r="AN11" s="106"/>
      <c r="AO11" s="106"/>
      <c r="AP11" s="106"/>
      <c r="AQ11" s="106"/>
    </row>
    <row r="12" spans="1:55" s="231" customFormat="1" ht="15.75">
      <c r="A12" s="106" t="s">
        <v>4237</v>
      </c>
      <c r="B12" s="106">
        <v>4</v>
      </c>
      <c r="C12" s="106"/>
      <c r="D12" s="106"/>
      <c r="E12" s="106"/>
      <c r="F12" s="106"/>
      <c r="G12" s="106"/>
      <c r="H12" s="106"/>
      <c r="I12" s="106"/>
      <c r="J12" s="106"/>
      <c r="K12" s="106"/>
      <c r="L12" s="106"/>
      <c r="M12" s="106"/>
      <c r="N12" s="106"/>
      <c r="O12" s="106"/>
      <c r="P12" s="106"/>
      <c r="Q12" s="106"/>
      <c r="R12" s="106"/>
      <c r="S12" s="106"/>
      <c r="T12" s="106"/>
      <c r="U12" s="106"/>
      <c r="V12" s="106"/>
      <c r="W12" s="106">
        <v>4</v>
      </c>
      <c r="X12" s="106"/>
      <c r="Y12" s="106"/>
      <c r="Z12" s="106"/>
      <c r="AA12" s="106"/>
      <c r="AB12" s="106"/>
      <c r="AC12" s="106"/>
      <c r="AD12" s="106"/>
      <c r="AE12" s="106"/>
      <c r="AF12" s="106"/>
      <c r="AG12" s="106"/>
      <c r="AH12" s="106"/>
      <c r="AI12" s="106"/>
      <c r="AJ12" s="106"/>
      <c r="AK12" s="106"/>
      <c r="AL12" s="106"/>
      <c r="AM12" s="106"/>
      <c r="AN12" s="106"/>
      <c r="AO12" s="106"/>
      <c r="AP12" s="106"/>
      <c r="AQ12" s="106"/>
    </row>
    <row r="13" spans="1:55" s="231" customFormat="1" ht="15.75">
      <c r="A13" s="106" t="s">
        <v>4238</v>
      </c>
      <c r="B13" s="106">
        <v>71</v>
      </c>
      <c r="C13" s="106">
        <v>3</v>
      </c>
      <c r="D13" s="106"/>
      <c r="E13" s="106"/>
      <c r="F13" s="106"/>
      <c r="G13" s="106"/>
      <c r="H13" s="106"/>
      <c r="I13" s="106">
        <v>22</v>
      </c>
      <c r="J13" s="106"/>
      <c r="K13" s="106"/>
      <c r="L13" s="106"/>
      <c r="M13" s="106"/>
      <c r="N13" s="106"/>
      <c r="O13" s="106"/>
      <c r="P13" s="106"/>
      <c r="Q13" s="106"/>
      <c r="R13" s="106"/>
      <c r="S13" s="106"/>
      <c r="T13" s="361">
        <v>2</v>
      </c>
      <c r="U13" s="106"/>
      <c r="V13" s="106"/>
      <c r="W13" s="106"/>
      <c r="X13" s="106"/>
      <c r="Y13" s="106"/>
      <c r="Z13" s="106"/>
      <c r="AA13" s="106"/>
      <c r="AB13" s="106"/>
      <c r="AC13" s="106"/>
      <c r="AD13" s="106"/>
      <c r="AE13" s="106">
        <v>11</v>
      </c>
      <c r="AF13" s="106"/>
      <c r="AG13" s="106"/>
      <c r="AH13" s="106"/>
      <c r="AI13" s="106"/>
      <c r="AJ13" s="106">
        <v>33</v>
      </c>
      <c r="AK13" s="106"/>
      <c r="AL13" s="106"/>
      <c r="AM13" s="106"/>
      <c r="AN13" s="106"/>
      <c r="AO13" s="106"/>
      <c r="AP13" s="106"/>
      <c r="AQ13" s="106"/>
    </row>
    <row r="14" spans="1:55" s="231" customFormat="1" ht="15.75">
      <c r="A14" s="106" t="s">
        <v>4239</v>
      </c>
      <c r="B14" s="106">
        <v>90</v>
      </c>
      <c r="C14" s="106"/>
      <c r="D14" s="106"/>
      <c r="E14" s="106"/>
      <c r="F14" s="106"/>
      <c r="G14" s="106"/>
      <c r="H14" s="106"/>
      <c r="I14" s="106"/>
      <c r="J14" s="106"/>
      <c r="K14" s="106"/>
      <c r="L14" s="106"/>
      <c r="M14" s="106"/>
      <c r="N14" s="106"/>
      <c r="O14" s="106"/>
      <c r="P14" s="106">
        <v>6</v>
      </c>
      <c r="Q14" s="106"/>
      <c r="R14" s="106"/>
      <c r="S14" s="106"/>
      <c r="T14" s="106"/>
      <c r="U14" s="106"/>
      <c r="V14" s="106"/>
      <c r="W14" s="106"/>
      <c r="X14" s="106">
        <v>22</v>
      </c>
      <c r="Y14" s="106"/>
      <c r="Z14" s="106"/>
      <c r="AA14" s="106"/>
      <c r="AB14" s="106"/>
      <c r="AC14" s="106"/>
      <c r="AD14" s="106"/>
      <c r="AE14" s="106">
        <v>12</v>
      </c>
      <c r="AF14" s="106"/>
      <c r="AG14" s="106"/>
      <c r="AH14" s="106"/>
      <c r="AI14" s="106"/>
      <c r="AJ14" s="106">
        <v>50</v>
      </c>
      <c r="AK14" s="106"/>
      <c r="AL14" s="106"/>
      <c r="AM14" s="106"/>
      <c r="AN14" s="106"/>
      <c r="AO14" s="106"/>
      <c r="AP14" s="106"/>
      <c r="AQ14" s="106"/>
    </row>
    <row r="15" spans="1:55" s="305" customFormat="1" ht="15.75">
      <c r="A15" s="304" t="s">
        <v>4240</v>
      </c>
      <c r="B15" s="304">
        <f>SUM(C15:AQ15)</f>
        <v>8</v>
      </c>
      <c r="C15" s="304">
        <f>2+4</f>
        <v>6</v>
      </c>
      <c r="D15" s="304"/>
      <c r="E15" s="304"/>
      <c r="F15" s="304"/>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v>2</v>
      </c>
      <c r="AO15" s="304"/>
      <c r="AP15" s="304"/>
      <c r="AQ15" s="304"/>
    </row>
    <row r="16" spans="1:55" s="231" customFormat="1" ht="15.75">
      <c r="A16" s="106" t="s">
        <v>1539</v>
      </c>
      <c r="B16" s="106">
        <v>90</v>
      </c>
      <c r="C16" s="106"/>
      <c r="D16" s="106"/>
      <c r="E16" s="106"/>
      <c r="F16" s="106"/>
      <c r="G16" s="106"/>
      <c r="H16" s="106"/>
      <c r="I16" s="106">
        <v>15</v>
      </c>
      <c r="J16" s="106"/>
      <c r="K16" s="106"/>
      <c r="L16" s="106"/>
      <c r="M16" s="106"/>
      <c r="N16" s="106"/>
      <c r="O16" s="106"/>
      <c r="P16" s="106">
        <v>10</v>
      </c>
      <c r="Q16" s="106"/>
      <c r="R16" s="106"/>
      <c r="S16" s="106"/>
      <c r="T16" s="106"/>
      <c r="U16" s="106"/>
      <c r="V16" s="106"/>
      <c r="W16" s="106"/>
      <c r="X16" s="106">
        <v>5</v>
      </c>
      <c r="Y16" s="106"/>
      <c r="Z16" s="106">
        <v>2</v>
      </c>
      <c r="AA16" s="106"/>
      <c r="AB16" s="106"/>
      <c r="AC16" s="106"/>
      <c r="AD16" s="106"/>
      <c r="AE16" s="106"/>
      <c r="AF16" s="106"/>
      <c r="AG16" s="106"/>
      <c r="AH16" s="106"/>
      <c r="AI16" s="106"/>
      <c r="AJ16" s="106">
        <v>53</v>
      </c>
      <c r="AK16" s="106"/>
      <c r="AL16" s="106"/>
      <c r="AM16" s="106"/>
      <c r="AN16" s="106"/>
      <c r="AO16" s="106">
        <v>5</v>
      </c>
      <c r="AP16" s="106"/>
      <c r="AQ16" s="106"/>
    </row>
    <row r="17" spans="1:44" s="231" customFormat="1" ht="15.75">
      <c r="A17" s="106" t="s">
        <v>4242</v>
      </c>
      <c r="B17" s="106">
        <v>37</v>
      </c>
      <c r="C17" s="106"/>
      <c r="D17" s="106"/>
      <c r="E17" s="106"/>
      <c r="F17" s="106"/>
      <c r="G17" s="106"/>
      <c r="H17" s="106"/>
      <c r="I17" s="106"/>
      <c r="J17" s="106"/>
      <c r="K17" s="106"/>
      <c r="L17" s="106"/>
      <c r="M17" s="106"/>
      <c r="N17" s="106"/>
      <c r="O17" s="106"/>
      <c r="P17" s="106"/>
      <c r="Q17" s="106"/>
      <c r="R17" s="106"/>
      <c r="S17" s="106"/>
      <c r="T17" s="106"/>
      <c r="U17" s="106"/>
      <c r="V17" s="106"/>
      <c r="W17" s="106"/>
      <c r="X17" s="106"/>
      <c r="Y17" s="106"/>
      <c r="Z17" s="106">
        <v>3</v>
      </c>
      <c r="AA17" s="106"/>
      <c r="AB17" s="106"/>
      <c r="AC17" s="106"/>
      <c r="AD17" s="106"/>
      <c r="AE17" s="106"/>
      <c r="AF17" s="106"/>
      <c r="AG17" s="106"/>
      <c r="AH17" s="106"/>
      <c r="AI17" s="106"/>
      <c r="AJ17" s="106">
        <v>34</v>
      </c>
      <c r="AK17" s="106"/>
      <c r="AL17" s="106"/>
      <c r="AM17" s="106"/>
      <c r="AN17" s="106"/>
      <c r="AO17" s="106"/>
      <c r="AP17" s="106"/>
      <c r="AQ17" s="106"/>
    </row>
    <row r="18" spans="1:44" s="231" customFormat="1" ht="15.75">
      <c r="A18" s="231" t="s">
        <v>1617</v>
      </c>
      <c r="B18" s="231">
        <f>SUM(C18:AQ18)</f>
        <v>91</v>
      </c>
      <c r="AJ18" s="231">
        <v>76</v>
      </c>
      <c r="AO18" s="231">
        <v>15</v>
      </c>
    </row>
    <row r="19" spans="1:44" s="231" customFormat="1" ht="15.75">
      <c r="A19" s="106" t="s">
        <v>4246</v>
      </c>
      <c r="B19" s="106">
        <v>1560</v>
      </c>
      <c r="C19" s="106"/>
      <c r="D19" s="106"/>
      <c r="E19" s="106"/>
      <c r="F19" s="106">
        <v>288</v>
      </c>
      <c r="G19" s="106"/>
      <c r="H19" s="106"/>
      <c r="I19" s="106"/>
      <c r="J19" s="106"/>
      <c r="K19" s="106"/>
      <c r="L19" s="106"/>
      <c r="M19" s="106">
        <v>485</v>
      </c>
      <c r="N19" s="106"/>
      <c r="O19" s="106"/>
      <c r="P19" s="106">
        <v>251</v>
      </c>
      <c r="Q19" s="106"/>
      <c r="R19" s="106"/>
      <c r="S19" s="106"/>
      <c r="T19" s="106"/>
      <c r="U19" s="106"/>
      <c r="V19" s="106"/>
      <c r="W19" s="106"/>
      <c r="X19" s="106"/>
      <c r="Y19" s="106"/>
      <c r="Z19" s="106"/>
      <c r="AA19" s="106"/>
      <c r="AB19" s="106"/>
      <c r="AC19" s="106">
        <v>140</v>
      </c>
      <c r="AD19" s="106"/>
      <c r="AE19" s="106"/>
      <c r="AF19" s="106"/>
      <c r="AG19" s="106">
        <v>127</v>
      </c>
      <c r="AH19" s="106"/>
      <c r="AI19" s="106"/>
      <c r="AJ19" s="106"/>
      <c r="AK19" s="106"/>
      <c r="AL19" s="106">
        <v>139</v>
      </c>
      <c r="AM19" s="106"/>
      <c r="AN19" s="106"/>
      <c r="AO19" s="106"/>
      <c r="AP19" s="106"/>
      <c r="AQ19" s="106">
        <v>130</v>
      </c>
    </row>
    <row r="20" spans="1:44" s="231" customFormat="1" ht="15.75">
      <c r="A20" s="197" t="s">
        <v>1709</v>
      </c>
      <c r="B20" s="355">
        <v>37</v>
      </c>
      <c r="C20" s="355">
        <v>2</v>
      </c>
      <c r="D20" s="355"/>
      <c r="E20" s="355"/>
      <c r="F20" s="355"/>
      <c r="G20" s="355"/>
      <c r="H20" s="355"/>
      <c r="I20" s="355">
        <v>1</v>
      </c>
      <c r="J20" s="355"/>
      <c r="K20" s="355"/>
      <c r="L20" s="355"/>
      <c r="M20" s="355"/>
      <c r="N20" s="355"/>
      <c r="O20" s="355"/>
      <c r="P20" s="355">
        <v>6</v>
      </c>
      <c r="Q20" s="355"/>
      <c r="R20" s="355"/>
      <c r="S20" s="355"/>
      <c r="T20" s="355"/>
      <c r="U20" s="355"/>
      <c r="V20" s="355"/>
      <c r="W20" s="355"/>
      <c r="X20" s="355"/>
      <c r="Y20" s="355"/>
      <c r="Z20" s="355">
        <v>3</v>
      </c>
      <c r="AA20" s="355"/>
      <c r="AB20" s="355"/>
      <c r="AC20" s="355"/>
      <c r="AD20" s="355"/>
      <c r="AE20" s="355"/>
      <c r="AF20" s="355"/>
      <c r="AG20" s="355"/>
      <c r="AH20" s="355"/>
      <c r="AI20" s="355"/>
      <c r="AJ20" s="355">
        <v>27</v>
      </c>
      <c r="AK20" s="355"/>
      <c r="AL20" s="355"/>
      <c r="AM20" s="355"/>
      <c r="AN20" s="355"/>
      <c r="AO20" s="355"/>
      <c r="AP20" s="355"/>
      <c r="AQ20" s="355"/>
    </row>
    <row r="21" spans="1:44" s="231" customFormat="1" ht="15.75">
      <c r="A21" s="106" t="s">
        <v>4415</v>
      </c>
      <c r="B21" s="106">
        <v>2</v>
      </c>
      <c r="C21" s="106"/>
      <c r="D21" s="106"/>
      <c r="E21" s="106"/>
      <c r="F21" s="106"/>
      <c r="G21" s="106"/>
      <c r="H21" s="106"/>
      <c r="I21" s="106"/>
      <c r="J21" s="106"/>
      <c r="K21" s="106"/>
      <c r="L21" s="106"/>
      <c r="M21" s="106"/>
      <c r="N21" s="106"/>
      <c r="O21" s="106"/>
      <c r="P21" s="106">
        <v>1</v>
      </c>
      <c r="Q21" s="106"/>
      <c r="R21" s="106"/>
      <c r="S21" s="106"/>
      <c r="T21" s="106"/>
      <c r="U21" s="106"/>
      <c r="V21" s="106"/>
      <c r="W21" s="106"/>
      <c r="X21" s="106"/>
      <c r="Y21" s="106"/>
      <c r="Z21" s="106"/>
      <c r="AA21" s="106"/>
      <c r="AB21" s="106"/>
      <c r="AC21" s="106"/>
      <c r="AD21" s="106"/>
      <c r="AE21" s="106"/>
      <c r="AF21" s="106"/>
      <c r="AG21" s="106"/>
      <c r="AH21" s="106"/>
      <c r="AI21" s="106"/>
      <c r="AJ21" s="106">
        <v>1</v>
      </c>
      <c r="AK21" s="106"/>
      <c r="AL21" s="106"/>
      <c r="AM21" s="106"/>
      <c r="AN21" s="106"/>
      <c r="AO21" s="106"/>
      <c r="AP21" s="106"/>
      <c r="AQ21" s="106"/>
    </row>
    <row r="22" spans="1:44" s="231" customFormat="1" ht="15.75">
      <c r="A22" s="106" t="s">
        <v>4247</v>
      </c>
      <c r="B22" s="106">
        <f>SUM(C22:AQ22)</f>
        <v>212</v>
      </c>
      <c r="C22" s="106"/>
      <c r="D22" s="106">
        <v>10</v>
      </c>
      <c r="E22" s="106"/>
      <c r="F22" s="106">
        <v>2</v>
      </c>
      <c r="G22" s="106"/>
      <c r="H22" s="106"/>
      <c r="I22" s="106">
        <v>27</v>
      </c>
      <c r="J22" s="106"/>
      <c r="K22" s="106"/>
      <c r="L22" s="106"/>
      <c r="M22" s="106"/>
      <c r="N22" s="106"/>
      <c r="O22" s="106">
        <v>5</v>
      </c>
      <c r="P22" s="106">
        <v>6</v>
      </c>
      <c r="Q22" s="106"/>
      <c r="R22" s="106">
        <v>3</v>
      </c>
      <c r="S22" s="106"/>
      <c r="T22" s="106">
        <v>4</v>
      </c>
      <c r="U22" s="106"/>
      <c r="V22" s="106">
        <v>5</v>
      </c>
      <c r="W22" s="106"/>
      <c r="X22" s="106"/>
      <c r="Y22" s="106"/>
      <c r="Z22" s="106">
        <v>26</v>
      </c>
      <c r="AA22" s="106"/>
      <c r="AB22" s="106"/>
      <c r="AC22" s="106"/>
      <c r="AD22" s="106"/>
      <c r="AE22" s="106">
        <v>1</v>
      </c>
      <c r="AF22" s="106"/>
      <c r="AG22" s="106"/>
      <c r="AH22" s="106"/>
      <c r="AI22" s="106"/>
      <c r="AJ22" s="106">
        <v>113</v>
      </c>
      <c r="AK22" s="106"/>
      <c r="AL22" s="106"/>
      <c r="AM22" s="106"/>
      <c r="AN22" s="106"/>
      <c r="AO22" s="106">
        <v>4</v>
      </c>
      <c r="AP22" s="106"/>
      <c r="AQ22" s="106">
        <v>6</v>
      </c>
    </row>
    <row r="23" spans="1:44">
      <c r="A23" s="111" t="s">
        <v>2010</v>
      </c>
      <c r="B23" s="111">
        <v>28080</v>
      </c>
      <c r="C23" s="111"/>
      <c r="D23" s="111"/>
      <c r="E23" s="111"/>
      <c r="F23" s="111"/>
      <c r="G23" s="111"/>
      <c r="H23" s="111"/>
      <c r="I23" s="111"/>
      <c r="J23" s="111"/>
      <c r="K23" s="111"/>
      <c r="L23" s="111"/>
      <c r="M23" s="111"/>
      <c r="N23" s="111"/>
      <c r="O23" s="111"/>
      <c r="P23" s="111"/>
      <c r="Q23" s="111"/>
      <c r="R23" s="111">
        <v>28080</v>
      </c>
      <c r="S23" s="111"/>
      <c r="T23" s="111"/>
      <c r="U23" s="111"/>
      <c r="V23" s="111"/>
      <c r="W23" s="111"/>
      <c r="X23" s="111"/>
      <c r="Y23" s="111"/>
      <c r="Z23" s="111"/>
      <c r="AA23" s="111"/>
      <c r="AB23" s="111"/>
      <c r="AC23" s="111"/>
      <c r="AD23" s="111"/>
      <c r="AE23" s="111"/>
      <c r="AF23" s="111"/>
      <c r="AG23" s="111"/>
      <c r="AH23" s="111"/>
      <c r="AI23" s="111"/>
      <c r="AJ23" s="111"/>
      <c r="AK23" s="111"/>
      <c r="AL23" s="111"/>
      <c r="AM23" s="111"/>
      <c r="AN23" s="111"/>
      <c r="AO23" s="111"/>
      <c r="AP23" s="111"/>
      <c r="AQ23" s="111"/>
    </row>
    <row r="24" spans="1:44" s="231" customFormat="1" ht="15.75">
      <c r="A24" s="106" t="s">
        <v>4248</v>
      </c>
      <c r="B24" s="106">
        <f>C24+I24+L24+M24+P24+T24+V24+W24+X24+Z24+AF24+AJ24+AL24+AO24</f>
        <v>142</v>
      </c>
      <c r="C24" s="106">
        <v>5</v>
      </c>
      <c r="D24" s="106"/>
      <c r="E24" s="106"/>
      <c r="F24" s="106"/>
      <c r="G24" s="106"/>
      <c r="H24" s="106"/>
      <c r="I24" s="106">
        <v>6</v>
      </c>
      <c r="J24" s="106"/>
      <c r="K24" s="106"/>
      <c r="L24" s="106"/>
      <c r="M24" s="106">
        <v>16</v>
      </c>
      <c r="N24" s="106"/>
      <c r="O24" s="106"/>
      <c r="P24" s="106">
        <v>17</v>
      </c>
      <c r="Q24" s="106"/>
      <c r="R24" s="106"/>
      <c r="S24" s="106"/>
      <c r="T24" s="106">
        <v>4</v>
      </c>
      <c r="U24" s="106"/>
      <c r="V24" s="106">
        <v>6</v>
      </c>
      <c r="W24" s="106">
        <v>6</v>
      </c>
      <c r="X24" s="106"/>
      <c r="Y24" s="106"/>
      <c r="Z24" s="106">
        <v>25</v>
      </c>
      <c r="AA24" s="106"/>
      <c r="AB24" s="106"/>
      <c r="AC24" s="106"/>
      <c r="AD24" s="106"/>
      <c r="AE24" s="106"/>
      <c r="AF24" s="106"/>
      <c r="AG24" s="106"/>
      <c r="AH24" s="106"/>
      <c r="AI24" s="106"/>
      <c r="AJ24" s="106">
        <v>43</v>
      </c>
      <c r="AK24" s="106"/>
      <c r="AL24" s="106">
        <v>5</v>
      </c>
      <c r="AM24" s="106"/>
      <c r="AN24" s="106"/>
      <c r="AO24" s="106">
        <v>9</v>
      </c>
      <c r="AP24" s="106"/>
      <c r="AQ24" s="106"/>
    </row>
    <row r="25" spans="1:44" s="231" customFormat="1" ht="15.75">
      <c r="A25" s="106" t="s">
        <v>1697</v>
      </c>
      <c r="B25" s="106">
        <v>44</v>
      </c>
      <c r="C25" s="106">
        <v>0</v>
      </c>
      <c r="D25" s="106">
        <v>0</v>
      </c>
      <c r="E25" s="106">
        <v>0</v>
      </c>
      <c r="F25" s="106">
        <v>0</v>
      </c>
      <c r="G25" s="106">
        <v>0</v>
      </c>
      <c r="H25" s="106">
        <v>0</v>
      </c>
      <c r="I25" s="106">
        <v>2</v>
      </c>
      <c r="J25" s="106">
        <v>0</v>
      </c>
      <c r="K25" s="106">
        <v>0</v>
      </c>
      <c r="L25" s="106">
        <v>0</v>
      </c>
      <c r="M25" s="106">
        <v>0</v>
      </c>
      <c r="N25" s="106">
        <v>0</v>
      </c>
      <c r="O25" s="106">
        <v>0</v>
      </c>
      <c r="P25" s="106">
        <v>5</v>
      </c>
      <c r="Q25" s="106">
        <v>0</v>
      </c>
      <c r="R25" s="106">
        <v>0</v>
      </c>
      <c r="S25" s="106">
        <v>0</v>
      </c>
      <c r="T25" s="106">
        <v>0</v>
      </c>
      <c r="U25" s="106">
        <v>0</v>
      </c>
      <c r="V25" s="106">
        <v>0</v>
      </c>
      <c r="W25" s="106">
        <v>0</v>
      </c>
      <c r="X25" s="106">
        <v>0</v>
      </c>
      <c r="Y25" s="106">
        <v>0</v>
      </c>
      <c r="Z25" s="106">
        <v>3</v>
      </c>
      <c r="AA25" s="106">
        <v>0</v>
      </c>
      <c r="AB25" s="106">
        <v>0</v>
      </c>
      <c r="AC25" s="106">
        <v>0</v>
      </c>
      <c r="AD25" s="106">
        <v>0</v>
      </c>
      <c r="AE25" s="106">
        <v>0</v>
      </c>
      <c r="AF25" s="106">
        <v>0</v>
      </c>
      <c r="AG25" s="106">
        <v>0</v>
      </c>
      <c r="AH25" s="106">
        <v>0</v>
      </c>
      <c r="AI25" s="106">
        <v>0</v>
      </c>
      <c r="AJ25" s="106">
        <v>34</v>
      </c>
      <c r="AK25" s="106">
        <v>0</v>
      </c>
      <c r="AL25" s="106">
        <v>0</v>
      </c>
      <c r="AM25" s="106">
        <v>0</v>
      </c>
      <c r="AN25" s="106">
        <v>0</v>
      </c>
      <c r="AO25" s="106">
        <v>0</v>
      </c>
      <c r="AP25" s="106">
        <v>0</v>
      </c>
      <c r="AQ25" s="106">
        <v>0</v>
      </c>
    </row>
    <row r="26" spans="1:44" s="317" customFormat="1" ht="15.75">
      <c r="A26" s="315" t="s">
        <v>4416</v>
      </c>
      <c r="B26" s="315">
        <f>SUM(C26:AQ26)</f>
        <v>22</v>
      </c>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v>10</v>
      </c>
      <c r="AA26" s="315"/>
      <c r="AB26" s="315"/>
      <c r="AC26" s="315"/>
      <c r="AD26" s="315"/>
      <c r="AE26" s="315"/>
      <c r="AF26" s="315"/>
      <c r="AG26" s="315"/>
      <c r="AH26" s="315"/>
      <c r="AI26" s="315"/>
      <c r="AJ26" s="315">
        <v>8</v>
      </c>
      <c r="AK26" s="315"/>
      <c r="AL26" s="315"/>
      <c r="AM26" s="315"/>
      <c r="AN26" s="315"/>
      <c r="AO26" s="315">
        <v>4</v>
      </c>
      <c r="AP26" s="315"/>
      <c r="AQ26" s="315"/>
      <c r="AR26" s="316"/>
    </row>
    <row r="27" spans="1:44">
      <c r="A27" s="97" t="s">
        <v>4250</v>
      </c>
      <c r="B27" s="97">
        <v>26</v>
      </c>
      <c r="C27" s="97"/>
      <c r="D27" s="97"/>
      <c r="E27" s="97"/>
      <c r="F27" s="97"/>
      <c r="G27" s="97"/>
      <c r="H27" s="97"/>
      <c r="I27" s="97"/>
      <c r="J27" s="97"/>
      <c r="K27" s="97"/>
      <c r="L27" s="97"/>
      <c r="M27" s="97"/>
      <c r="N27" s="97"/>
      <c r="O27" s="97"/>
      <c r="P27" s="97"/>
      <c r="Q27" s="97"/>
      <c r="R27" s="97">
        <v>26</v>
      </c>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row>
    <row r="28" spans="1:44" s="231" customFormat="1" ht="15.75">
      <c r="A28" s="106" t="s">
        <v>4417</v>
      </c>
      <c r="B28" s="106">
        <f>C28+Z28+AJ28+AO28</f>
        <v>39</v>
      </c>
      <c r="C28" s="106">
        <v>6</v>
      </c>
      <c r="D28" s="106" t="s">
        <v>2949</v>
      </c>
      <c r="E28" s="106" t="s">
        <v>2949</v>
      </c>
      <c r="F28" s="106" t="s">
        <v>2949</v>
      </c>
      <c r="G28" s="106" t="s">
        <v>2949</v>
      </c>
      <c r="H28" s="106" t="s">
        <v>2949</v>
      </c>
      <c r="I28" s="106" t="s">
        <v>2949</v>
      </c>
      <c r="J28" s="106" t="s">
        <v>2949</v>
      </c>
      <c r="K28" s="106" t="s">
        <v>2949</v>
      </c>
      <c r="L28" s="106" t="s">
        <v>2949</v>
      </c>
      <c r="M28" s="106" t="s">
        <v>2949</v>
      </c>
      <c r="N28" s="106" t="s">
        <v>2949</v>
      </c>
      <c r="O28" s="106" t="s">
        <v>2949</v>
      </c>
      <c r="P28" s="106" t="s">
        <v>2949</v>
      </c>
      <c r="Q28" s="106" t="s">
        <v>2949</v>
      </c>
      <c r="R28" s="106" t="s">
        <v>2949</v>
      </c>
      <c r="S28" s="106" t="s">
        <v>2949</v>
      </c>
      <c r="T28" s="106" t="s">
        <v>2949</v>
      </c>
      <c r="U28" s="106" t="s">
        <v>2949</v>
      </c>
      <c r="V28" s="106" t="s">
        <v>2949</v>
      </c>
      <c r="W28" s="106" t="s">
        <v>2949</v>
      </c>
      <c r="X28" s="106" t="s">
        <v>2949</v>
      </c>
      <c r="Y28" s="106" t="s">
        <v>2949</v>
      </c>
      <c r="Z28" s="106">
        <v>1</v>
      </c>
      <c r="AA28" s="106" t="s">
        <v>2949</v>
      </c>
      <c r="AB28" s="106" t="s">
        <v>2949</v>
      </c>
      <c r="AC28" s="106" t="s">
        <v>2949</v>
      </c>
      <c r="AD28" s="106" t="s">
        <v>2949</v>
      </c>
      <c r="AE28" s="106" t="s">
        <v>2949</v>
      </c>
      <c r="AF28" s="106" t="s">
        <v>2949</v>
      </c>
      <c r="AG28" s="106" t="s">
        <v>2949</v>
      </c>
      <c r="AH28" s="106" t="s">
        <v>2949</v>
      </c>
      <c r="AI28" s="106" t="s">
        <v>2949</v>
      </c>
      <c r="AJ28" s="106">
        <v>27</v>
      </c>
      <c r="AK28" s="106" t="s">
        <v>2949</v>
      </c>
      <c r="AL28" s="106" t="s">
        <v>2949</v>
      </c>
      <c r="AM28" s="106" t="s">
        <v>2949</v>
      </c>
      <c r="AN28" s="106" t="s">
        <v>2949</v>
      </c>
      <c r="AO28" s="106">
        <v>5</v>
      </c>
      <c r="AP28" s="106" t="s">
        <v>2949</v>
      </c>
      <c r="AQ28" s="106" t="s">
        <v>2949</v>
      </c>
    </row>
    <row r="29" spans="1:44" s="106" customFormat="1" ht="15.75">
      <c r="A29" s="106" t="s">
        <v>4401</v>
      </c>
      <c r="B29" s="106">
        <v>38</v>
      </c>
      <c r="X29" s="106">
        <v>1</v>
      </c>
      <c r="Z29" s="106">
        <v>3</v>
      </c>
      <c r="AJ29" s="106">
        <v>34</v>
      </c>
    </row>
    <row r="30" spans="1:44">
      <c r="A30" s="97" t="s">
        <v>4320</v>
      </c>
      <c r="B30" s="97">
        <v>29</v>
      </c>
      <c r="C30" s="97">
        <v>2</v>
      </c>
      <c r="D30" s="97"/>
      <c r="E30" s="97"/>
      <c r="F30" s="97"/>
      <c r="G30" s="97"/>
      <c r="H30" s="97"/>
      <c r="I30" s="97"/>
      <c r="J30" s="97"/>
      <c r="K30" s="97"/>
      <c r="L30" s="97"/>
      <c r="M30" s="97"/>
      <c r="N30" s="97"/>
      <c r="O30" s="97"/>
      <c r="P30" s="97">
        <v>4</v>
      </c>
      <c r="Q30" s="97"/>
      <c r="R30" s="97"/>
      <c r="S30" s="97"/>
      <c r="T30" s="97"/>
      <c r="U30" s="97"/>
      <c r="V30" s="97"/>
      <c r="W30" s="97"/>
      <c r="X30" s="97"/>
      <c r="Y30" s="97"/>
      <c r="Z30" s="97">
        <v>5</v>
      </c>
      <c r="AA30" s="97"/>
      <c r="AB30" s="97"/>
      <c r="AC30" s="97"/>
      <c r="AD30" s="97"/>
      <c r="AE30" s="97"/>
      <c r="AF30" s="97"/>
      <c r="AG30" s="97"/>
      <c r="AH30" s="97"/>
      <c r="AI30" s="97"/>
      <c r="AJ30" s="97">
        <v>12</v>
      </c>
      <c r="AK30" s="97"/>
      <c r="AL30" s="97"/>
      <c r="AM30" s="97"/>
      <c r="AN30" s="97"/>
      <c r="AO30" s="97">
        <v>6</v>
      </c>
      <c r="AP30" s="97"/>
      <c r="AQ30" s="97"/>
    </row>
    <row r="31" spans="1:44" s="231" customFormat="1" ht="15.75">
      <c r="A31" s="106" t="s">
        <v>2641</v>
      </c>
      <c r="B31" s="106">
        <v>157</v>
      </c>
      <c r="C31" s="106"/>
      <c r="D31" s="106"/>
      <c r="E31" s="106"/>
      <c r="F31" s="106"/>
      <c r="G31" s="106"/>
      <c r="H31" s="106"/>
      <c r="I31" s="106"/>
      <c r="J31" s="106">
        <v>8</v>
      </c>
      <c r="K31" s="106"/>
      <c r="L31" s="106"/>
      <c r="M31" s="106"/>
      <c r="N31" s="106"/>
      <c r="O31" s="106"/>
      <c r="P31" s="106">
        <v>20</v>
      </c>
      <c r="Q31" s="106"/>
      <c r="R31" s="106"/>
      <c r="S31" s="106"/>
      <c r="T31" s="106"/>
      <c r="U31" s="106"/>
      <c r="V31" s="106"/>
      <c r="W31" s="106">
        <v>10</v>
      </c>
      <c r="X31" s="106">
        <v>20</v>
      </c>
      <c r="Y31" s="106"/>
      <c r="Z31" s="106">
        <v>16</v>
      </c>
      <c r="AA31" s="106"/>
      <c r="AB31" s="106"/>
      <c r="AC31" s="106"/>
      <c r="AD31" s="106"/>
      <c r="AE31" s="106"/>
      <c r="AF31" s="106"/>
      <c r="AG31" s="106"/>
      <c r="AH31" s="106"/>
      <c r="AI31" s="106"/>
      <c r="AJ31" s="106">
        <v>58</v>
      </c>
      <c r="AK31" s="106"/>
      <c r="AL31" s="106"/>
      <c r="AM31" s="106"/>
      <c r="AN31" s="106"/>
      <c r="AO31" s="106">
        <v>25</v>
      </c>
      <c r="AP31" s="106"/>
      <c r="AQ31" s="106"/>
    </row>
    <row r="32" spans="1:44" s="293" customFormat="1" ht="15.75">
      <c r="A32" s="229" t="s">
        <v>2928</v>
      </c>
      <c r="B32" s="232">
        <v>81</v>
      </c>
      <c r="C32" s="232">
        <v>81</v>
      </c>
      <c r="D32" s="232"/>
      <c r="E32" s="232"/>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32"/>
      <c r="AE32" s="232"/>
      <c r="AF32" s="232"/>
      <c r="AG32" s="232"/>
      <c r="AH32" s="232"/>
      <c r="AI32" s="232"/>
      <c r="AJ32" s="232"/>
      <c r="AK32" s="232"/>
      <c r="AL32" s="232"/>
      <c r="AM32" s="232"/>
      <c r="AN32" s="232"/>
      <c r="AO32" s="232"/>
      <c r="AP32" s="232"/>
      <c r="AQ32" s="232"/>
    </row>
    <row r="33" spans="1:45" s="231" customFormat="1" ht="15.75">
      <c r="A33" s="106" t="s">
        <v>3009</v>
      </c>
      <c r="B33" s="106">
        <v>75</v>
      </c>
      <c r="C33" s="106"/>
      <c r="D33" s="106">
        <v>6</v>
      </c>
      <c r="E33" s="106"/>
      <c r="F33" s="106">
        <v>5</v>
      </c>
      <c r="G33" s="106">
        <v>1</v>
      </c>
      <c r="H33" s="106"/>
      <c r="I33" s="106">
        <v>3</v>
      </c>
      <c r="J33" s="106"/>
      <c r="K33" s="106"/>
      <c r="L33" s="106"/>
      <c r="M33" s="106"/>
      <c r="N33" s="106"/>
      <c r="O33" s="106"/>
      <c r="P33" s="106">
        <v>15</v>
      </c>
      <c r="Q33" s="106">
        <v>2</v>
      </c>
      <c r="R33" s="106">
        <v>3</v>
      </c>
      <c r="S33" s="106"/>
      <c r="T33" s="106">
        <v>1</v>
      </c>
      <c r="U33" s="106">
        <v>2</v>
      </c>
      <c r="V33" s="106">
        <v>3</v>
      </c>
      <c r="W33" s="106"/>
      <c r="X33" s="106"/>
      <c r="Y33" s="106"/>
      <c r="Z33" s="106"/>
      <c r="AA33" s="106"/>
      <c r="AB33" s="106"/>
      <c r="AC33" s="106"/>
      <c r="AD33" s="106"/>
      <c r="AE33" s="106">
        <v>20</v>
      </c>
      <c r="AF33" s="106"/>
      <c r="AG33" s="106">
        <v>6</v>
      </c>
      <c r="AH33" s="106"/>
      <c r="AI33" s="106"/>
      <c r="AJ33" s="106"/>
      <c r="AK33" s="106"/>
      <c r="AL33" s="106"/>
      <c r="AM33" s="106"/>
      <c r="AN33" s="106">
        <v>3</v>
      </c>
      <c r="AO33" s="106">
        <v>2</v>
      </c>
      <c r="AP33" s="106"/>
      <c r="AQ33" s="106">
        <v>3</v>
      </c>
    </row>
    <row r="34" spans="1:45" s="231" customFormat="1" ht="15.75">
      <c r="A34" s="106" t="s">
        <v>4259</v>
      </c>
      <c r="B34" s="106">
        <v>40</v>
      </c>
      <c r="C34" s="106">
        <v>30</v>
      </c>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v>10</v>
      </c>
      <c r="AK34" s="106"/>
      <c r="AL34" s="106"/>
      <c r="AM34" s="106"/>
      <c r="AN34" s="106"/>
      <c r="AO34" s="106"/>
      <c r="AP34" s="106"/>
      <c r="AQ34" s="106"/>
    </row>
    <row r="35" spans="1:45" s="231" customFormat="1" ht="15.75">
      <c r="A35" s="106" t="s">
        <v>4260</v>
      </c>
      <c r="B35" s="106">
        <v>90</v>
      </c>
      <c r="C35" s="106">
        <v>13</v>
      </c>
      <c r="D35" s="106"/>
      <c r="E35" s="106"/>
      <c r="F35" s="106"/>
      <c r="G35" s="106"/>
      <c r="H35" s="106"/>
      <c r="I35" s="106"/>
      <c r="J35" s="106"/>
      <c r="K35" s="106"/>
      <c r="L35" s="106"/>
      <c r="M35" s="106"/>
      <c r="N35" s="106"/>
      <c r="O35" s="106"/>
      <c r="P35" s="106">
        <v>9</v>
      </c>
      <c r="Q35" s="106"/>
      <c r="R35" s="106"/>
      <c r="S35" s="106"/>
      <c r="T35" s="106">
        <v>8</v>
      </c>
      <c r="U35" s="106"/>
      <c r="V35" s="106"/>
      <c r="W35" s="106"/>
      <c r="X35" s="106"/>
      <c r="Y35" s="106"/>
      <c r="Z35" s="106"/>
      <c r="AA35" s="106"/>
      <c r="AB35" s="106"/>
      <c r="AC35" s="106"/>
      <c r="AD35" s="106"/>
      <c r="AE35" s="106"/>
      <c r="AF35" s="106"/>
      <c r="AG35" s="106"/>
      <c r="AH35" s="106"/>
      <c r="AI35" s="106"/>
      <c r="AJ35" s="106">
        <v>53</v>
      </c>
      <c r="AK35" s="106"/>
      <c r="AL35" s="106"/>
      <c r="AM35" s="106"/>
      <c r="AN35" s="106"/>
      <c r="AO35" s="106">
        <v>3</v>
      </c>
      <c r="AP35" s="106"/>
      <c r="AQ35" s="106">
        <v>4</v>
      </c>
    </row>
    <row r="36" spans="1:45" s="231" customFormat="1" ht="15.75">
      <c r="A36" s="106" t="s">
        <v>4261</v>
      </c>
      <c r="B36" s="106">
        <v>38</v>
      </c>
      <c r="C36" s="106">
        <v>2</v>
      </c>
      <c r="D36" s="106"/>
      <c r="E36" s="106"/>
      <c r="F36" s="106"/>
      <c r="G36" s="106"/>
      <c r="H36" s="106"/>
      <c r="I36" s="106"/>
      <c r="J36" s="106"/>
      <c r="K36" s="106"/>
      <c r="L36" s="106"/>
      <c r="M36" s="106"/>
      <c r="N36" s="106"/>
      <c r="O36" s="106"/>
      <c r="P36" s="106">
        <v>3</v>
      </c>
      <c r="Q36" s="106"/>
      <c r="R36" s="106"/>
      <c r="S36" s="106"/>
      <c r="T36" s="106"/>
      <c r="U36" s="106"/>
      <c r="V36" s="106"/>
      <c r="W36" s="106"/>
      <c r="X36" s="106"/>
      <c r="Y36" s="106"/>
      <c r="Z36" s="106">
        <v>13</v>
      </c>
      <c r="AA36" s="106"/>
      <c r="AB36" s="106"/>
      <c r="AC36" s="106"/>
      <c r="AD36" s="106"/>
      <c r="AE36" s="106"/>
      <c r="AF36" s="106"/>
      <c r="AG36" s="106"/>
      <c r="AH36" s="106"/>
      <c r="AI36" s="106"/>
      <c r="AJ36" s="106">
        <v>20</v>
      </c>
      <c r="AK36" s="106"/>
      <c r="AL36" s="106"/>
      <c r="AM36" s="106"/>
      <c r="AN36" s="106"/>
      <c r="AO36" s="106"/>
      <c r="AP36" s="106"/>
      <c r="AQ36" s="106"/>
    </row>
    <row r="37" spans="1:45" s="231" customFormat="1" ht="31.5">
      <c r="A37" s="292" t="s">
        <v>3050</v>
      </c>
      <c r="B37" s="106">
        <v>8</v>
      </c>
      <c r="C37" s="106"/>
      <c r="D37" s="106">
        <v>2</v>
      </c>
      <c r="E37" s="106"/>
      <c r="F37" s="106"/>
      <c r="G37" s="106"/>
      <c r="H37" s="106"/>
      <c r="I37" s="106"/>
      <c r="J37" s="106">
        <v>1</v>
      </c>
      <c r="K37" s="106">
        <v>2</v>
      </c>
      <c r="L37" s="106"/>
      <c r="M37" s="106"/>
      <c r="N37" s="106"/>
      <c r="O37" s="106"/>
      <c r="P37" s="106"/>
      <c r="Q37" s="106"/>
      <c r="R37" s="106"/>
      <c r="S37" s="106"/>
      <c r="T37" s="106"/>
      <c r="U37" s="106"/>
      <c r="V37" s="106"/>
      <c r="W37" s="106"/>
      <c r="X37" s="106">
        <v>1</v>
      </c>
      <c r="Y37" s="106"/>
      <c r="Z37" s="106"/>
      <c r="AA37" s="106"/>
      <c r="AB37" s="106">
        <v>2</v>
      </c>
      <c r="AC37" s="106"/>
      <c r="AD37" s="106"/>
      <c r="AE37" s="106"/>
      <c r="AF37" s="106"/>
      <c r="AG37" s="106"/>
      <c r="AH37" s="106"/>
      <c r="AI37" s="106"/>
      <c r="AJ37" s="106"/>
      <c r="AK37" s="106"/>
      <c r="AL37" s="106"/>
      <c r="AM37" s="106"/>
      <c r="AN37" s="106"/>
      <c r="AO37" s="106"/>
      <c r="AP37" s="106"/>
      <c r="AQ37" s="106"/>
      <c r="AR37" s="106"/>
      <c r="AS37" s="106"/>
    </row>
    <row r="38" spans="1:45" s="231" customFormat="1" ht="15.75">
      <c r="A38" s="106" t="s">
        <v>3065</v>
      </c>
      <c r="B38" s="106">
        <f>SUM(C37:AQ38)</f>
        <v>73</v>
      </c>
      <c r="C38" s="232"/>
      <c r="D38" s="106"/>
      <c r="E38" s="106"/>
      <c r="F38" s="106"/>
      <c r="G38" s="106"/>
      <c r="H38" s="106"/>
      <c r="I38" s="106">
        <v>5</v>
      </c>
      <c r="J38" s="106"/>
      <c r="K38" s="106"/>
      <c r="L38" s="106"/>
      <c r="M38" s="106"/>
      <c r="N38" s="106"/>
      <c r="O38" s="106"/>
      <c r="P38" s="106">
        <v>8</v>
      </c>
      <c r="Q38" s="106"/>
      <c r="R38" s="106"/>
      <c r="S38" s="106"/>
      <c r="T38" s="106"/>
      <c r="U38" s="106"/>
      <c r="V38" s="106"/>
      <c r="W38" s="106"/>
      <c r="X38" s="106"/>
      <c r="Y38" s="106"/>
      <c r="Z38" s="106">
        <v>3</v>
      </c>
      <c r="AA38" s="106"/>
      <c r="AB38" s="106"/>
      <c r="AC38" s="106"/>
      <c r="AD38" s="106"/>
      <c r="AE38" s="106"/>
      <c r="AF38" s="106"/>
      <c r="AG38" s="106"/>
      <c r="AH38" s="106"/>
      <c r="AI38" s="106"/>
      <c r="AJ38" s="106">
        <v>44</v>
      </c>
      <c r="AK38" s="106"/>
      <c r="AL38" s="106"/>
      <c r="AM38" s="106"/>
      <c r="AN38" s="106"/>
      <c r="AO38" s="106">
        <v>5</v>
      </c>
      <c r="AP38" s="106"/>
      <c r="AQ38" s="106"/>
    </row>
    <row r="39" spans="1:45" s="231" customFormat="1" ht="15.75">
      <c r="A39" s="106" t="s">
        <v>4323</v>
      </c>
      <c r="B39" s="106">
        <v>45</v>
      </c>
      <c r="C39" s="106">
        <v>4</v>
      </c>
      <c r="D39" s="106"/>
      <c r="E39" s="106"/>
      <c r="F39" s="106"/>
      <c r="G39" s="106"/>
      <c r="H39" s="106"/>
      <c r="I39" s="106"/>
      <c r="J39" s="106"/>
      <c r="K39" s="106"/>
      <c r="L39" s="106"/>
      <c r="M39" s="106"/>
      <c r="N39" s="106"/>
      <c r="O39" s="106"/>
      <c r="P39" s="106"/>
      <c r="Q39" s="106"/>
      <c r="R39" s="106"/>
      <c r="S39" s="106"/>
      <c r="T39" s="106"/>
      <c r="U39" s="106"/>
      <c r="V39" s="106"/>
      <c r="W39" s="106"/>
      <c r="X39" s="106"/>
      <c r="Y39" s="106"/>
      <c r="Z39" s="106">
        <v>10</v>
      </c>
      <c r="AA39" s="106"/>
      <c r="AB39" s="106"/>
      <c r="AC39" s="106"/>
      <c r="AD39" s="106"/>
      <c r="AE39" s="106"/>
      <c r="AF39" s="106"/>
      <c r="AG39" s="106"/>
      <c r="AH39" s="106"/>
      <c r="AI39" s="106"/>
      <c r="AJ39" s="106">
        <v>27</v>
      </c>
      <c r="AK39" s="106"/>
      <c r="AL39" s="106"/>
      <c r="AM39" s="106"/>
      <c r="AN39" s="106"/>
      <c r="AO39" s="106">
        <v>4</v>
      </c>
      <c r="AP39" s="106"/>
      <c r="AQ39" s="106"/>
    </row>
    <row r="40" spans="1:45" s="232" customFormat="1" ht="24.75" customHeight="1">
      <c r="A40" s="232" t="s">
        <v>4263</v>
      </c>
      <c r="B40" s="232">
        <v>58</v>
      </c>
      <c r="C40" s="232">
        <v>7</v>
      </c>
      <c r="P40" s="232">
        <v>2</v>
      </c>
      <c r="Z40" s="232">
        <v>5</v>
      </c>
      <c r="AJ40" s="232">
        <v>44</v>
      </c>
    </row>
    <row r="41" spans="1:45" s="231" customFormat="1" ht="31.5">
      <c r="A41" s="292" t="s">
        <v>4264</v>
      </c>
      <c r="B41" s="106">
        <v>99</v>
      </c>
      <c r="C41" s="106"/>
      <c r="D41" s="106"/>
      <c r="E41" s="106"/>
      <c r="F41" s="106"/>
      <c r="G41" s="106"/>
      <c r="H41" s="106"/>
      <c r="I41" s="106"/>
      <c r="J41" s="106"/>
      <c r="K41" s="106"/>
      <c r="L41" s="106"/>
      <c r="M41" s="106"/>
      <c r="N41" s="106"/>
      <c r="O41" s="106"/>
      <c r="P41" s="106"/>
      <c r="Q41" s="106"/>
      <c r="R41" s="106"/>
      <c r="S41" s="106"/>
      <c r="T41" s="106"/>
      <c r="U41" s="106"/>
      <c r="V41" s="106">
        <v>16</v>
      </c>
      <c r="W41" s="106">
        <v>10</v>
      </c>
      <c r="X41" s="106">
        <v>10</v>
      </c>
      <c r="Y41" s="106"/>
      <c r="Z41" s="106">
        <v>32</v>
      </c>
      <c r="AA41" s="106"/>
      <c r="AB41" s="106"/>
      <c r="AC41" s="106"/>
      <c r="AD41" s="106"/>
      <c r="AE41" s="106"/>
      <c r="AF41" s="106"/>
      <c r="AG41" s="106"/>
      <c r="AH41" s="106"/>
      <c r="AI41" s="106"/>
      <c r="AJ41" s="106">
        <v>31</v>
      </c>
      <c r="AK41" s="106"/>
      <c r="AL41" s="106"/>
      <c r="AM41" s="106"/>
      <c r="AN41" s="106"/>
      <c r="AO41" s="106"/>
      <c r="AP41" s="106"/>
      <c r="AQ41" s="106"/>
    </row>
    <row r="42" spans="1:45" s="432" customFormat="1" ht="15.75">
      <c r="A42" s="431" t="s">
        <v>3656</v>
      </c>
      <c r="B42" s="431">
        <f>C42+D42+E42+F42+G42+H42+I42+J42+K42+L42+M42+N42+O42+P42+Q42+R42+S42+T42+U42+V42+W42+X42+Y42+Z42+AA42+AB42+AC42+AD42+AE42+AF42+AG42+AI42+AH42+AJ42+AK42+AL42+AM42+AN42+AO42+AP42+AQ42</f>
        <v>48</v>
      </c>
      <c r="C42" s="431"/>
      <c r="D42" s="431"/>
      <c r="E42" s="431"/>
      <c r="F42" s="431"/>
      <c r="G42" s="431"/>
      <c r="H42" s="431"/>
      <c r="I42" s="431">
        <v>3</v>
      </c>
      <c r="J42" s="431"/>
      <c r="K42" s="431"/>
      <c r="L42" s="431"/>
      <c r="M42" s="431"/>
      <c r="N42" s="431"/>
      <c r="O42" s="431"/>
      <c r="P42" s="431">
        <v>5</v>
      </c>
      <c r="Q42" s="431"/>
      <c r="R42" s="431"/>
      <c r="S42" s="431"/>
      <c r="T42" s="431"/>
      <c r="U42" s="431"/>
      <c r="V42" s="431"/>
      <c r="W42" s="431"/>
      <c r="X42" s="431"/>
      <c r="Y42" s="431"/>
      <c r="Z42" s="431">
        <v>10</v>
      </c>
      <c r="AA42" s="431"/>
      <c r="AB42" s="431"/>
      <c r="AC42" s="431"/>
      <c r="AD42" s="431"/>
      <c r="AE42" s="431"/>
      <c r="AF42" s="431"/>
      <c r="AG42" s="431"/>
      <c r="AH42" s="431"/>
      <c r="AI42" s="431"/>
      <c r="AJ42" s="431">
        <v>25</v>
      </c>
      <c r="AK42" s="431"/>
      <c r="AL42" s="431"/>
      <c r="AM42" s="431"/>
      <c r="AN42" s="431"/>
      <c r="AO42" s="431">
        <v>5</v>
      </c>
      <c r="AP42" s="431"/>
      <c r="AQ42" s="431"/>
    </row>
    <row r="43" spans="1:45" s="231" customFormat="1" ht="15.75">
      <c r="A43" s="106" t="s">
        <v>4266</v>
      </c>
      <c r="B43" s="106">
        <v>42</v>
      </c>
      <c r="C43" s="106">
        <v>2</v>
      </c>
      <c r="D43" s="106">
        <v>0</v>
      </c>
      <c r="E43" s="106">
        <v>0</v>
      </c>
      <c r="F43" s="106">
        <v>0</v>
      </c>
      <c r="G43" s="106">
        <v>0</v>
      </c>
      <c r="H43" s="106">
        <v>0</v>
      </c>
      <c r="I43" s="106">
        <v>0</v>
      </c>
      <c r="J43" s="106">
        <v>0</v>
      </c>
      <c r="K43" s="106">
        <v>0</v>
      </c>
      <c r="L43" s="106">
        <v>0</v>
      </c>
      <c r="M43" s="106">
        <v>0</v>
      </c>
      <c r="N43" s="106">
        <v>0</v>
      </c>
      <c r="O43" s="106">
        <v>0</v>
      </c>
      <c r="P43" s="106">
        <v>12</v>
      </c>
      <c r="Q43" s="106">
        <v>0</v>
      </c>
      <c r="R43" s="106">
        <v>0</v>
      </c>
      <c r="S43" s="106">
        <v>0</v>
      </c>
      <c r="T43" s="106">
        <v>0</v>
      </c>
      <c r="U43" s="106">
        <v>0</v>
      </c>
      <c r="V43" s="106">
        <v>0</v>
      </c>
      <c r="W43" s="106">
        <v>0</v>
      </c>
      <c r="X43" s="106">
        <v>0</v>
      </c>
      <c r="Y43" s="106">
        <v>0</v>
      </c>
      <c r="Z43" s="106">
        <v>4</v>
      </c>
      <c r="AA43" s="106">
        <v>0</v>
      </c>
      <c r="AB43" s="106">
        <v>0</v>
      </c>
      <c r="AC43" s="106">
        <v>0</v>
      </c>
      <c r="AD43" s="106">
        <v>0</v>
      </c>
      <c r="AE43" s="106">
        <v>0</v>
      </c>
      <c r="AF43" s="106">
        <v>0</v>
      </c>
      <c r="AG43" s="106">
        <v>0</v>
      </c>
      <c r="AH43" s="106"/>
      <c r="AI43" s="106">
        <v>0</v>
      </c>
      <c r="AJ43" s="106">
        <v>24</v>
      </c>
      <c r="AK43" s="106">
        <v>0</v>
      </c>
      <c r="AL43" s="106">
        <v>0</v>
      </c>
      <c r="AM43" s="106">
        <v>0</v>
      </c>
      <c r="AN43" s="106">
        <v>0</v>
      </c>
      <c r="AO43" s="106">
        <v>0</v>
      </c>
      <c r="AP43" s="106">
        <v>0</v>
      </c>
      <c r="AQ43" s="106">
        <v>0</v>
      </c>
    </row>
    <row r="44" spans="1:45" s="231" customFormat="1" ht="15.75">
      <c r="A44" s="106" t="s">
        <v>4418</v>
      </c>
      <c r="B44" s="106">
        <v>70</v>
      </c>
      <c r="C44" s="106"/>
      <c r="D44" s="106"/>
      <c r="E44" s="106"/>
      <c r="F44" s="106"/>
      <c r="G44" s="106"/>
      <c r="H44" s="106"/>
      <c r="I44" s="106"/>
      <c r="J44" s="106"/>
      <c r="K44" s="106"/>
      <c r="L44" s="106"/>
      <c r="M44" s="106"/>
      <c r="N44" s="106"/>
      <c r="O44" s="106"/>
      <c r="P44" s="106"/>
      <c r="Q44" s="106"/>
      <c r="R44" s="106"/>
      <c r="S44" s="106"/>
      <c r="T44" s="106"/>
      <c r="U44" s="106"/>
      <c r="V44" s="106"/>
      <c r="W44" s="106"/>
      <c r="X44" s="106"/>
      <c r="Y44" s="106"/>
      <c r="Z44" s="106">
        <v>67</v>
      </c>
      <c r="AA44" s="106"/>
      <c r="AB44" s="106"/>
      <c r="AC44" s="106"/>
      <c r="AD44" s="106"/>
      <c r="AE44" s="106">
        <v>3</v>
      </c>
      <c r="AF44" s="106"/>
      <c r="AG44" s="106"/>
      <c r="AH44" s="106"/>
      <c r="AI44" s="106"/>
      <c r="AJ44" s="106"/>
      <c r="AK44" s="106"/>
      <c r="AL44" s="106"/>
      <c r="AM44" s="106"/>
      <c r="AN44" s="106"/>
      <c r="AO44" s="106"/>
      <c r="AP44" s="106"/>
      <c r="AQ44" s="106"/>
    </row>
    <row r="45" spans="1:45" s="231" customFormat="1" ht="15.75">
      <c r="A45" s="433" t="s">
        <v>3793</v>
      </c>
      <c r="B45" s="106">
        <v>34</v>
      </c>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v>10</v>
      </c>
      <c r="AA45" s="106"/>
      <c r="AB45" s="106"/>
      <c r="AC45" s="106"/>
      <c r="AD45" s="106"/>
      <c r="AE45" s="106"/>
      <c r="AF45" s="106"/>
      <c r="AG45" s="106"/>
      <c r="AH45" s="106"/>
      <c r="AI45" s="106"/>
      <c r="AJ45" s="106">
        <v>24</v>
      </c>
      <c r="AK45" s="106"/>
      <c r="AL45" s="106"/>
      <c r="AM45" s="106"/>
      <c r="AN45" s="106"/>
      <c r="AO45" s="106"/>
      <c r="AP45" s="106"/>
      <c r="AQ45" s="106"/>
    </row>
    <row r="46" spans="1:45" s="293" customFormat="1" ht="21" customHeight="1">
      <c r="A46" s="434" t="s">
        <v>3804</v>
      </c>
      <c r="B46" s="232">
        <v>94</v>
      </c>
      <c r="C46" s="232"/>
      <c r="D46" s="232"/>
      <c r="E46" s="232">
        <v>8</v>
      </c>
      <c r="F46" s="232"/>
      <c r="G46" s="232"/>
      <c r="H46" s="232"/>
      <c r="I46" s="232"/>
      <c r="J46" s="232">
        <v>86</v>
      </c>
      <c r="K46" s="232"/>
      <c r="L46" s="232"/>
      <c r="M46" s="232"/>
      <c r="N46" s="232"/>
      <c r="O46" s="232"/>
      <c r="P46" s="232"/>
      <c r="Q46" s="232"/>
      <c r="R46" s="232"/>
      <c r="S46" s="232"/>
      <c r="T46" s="232"/>
      <c r="U46" s="232"/>
      <c r="V46" s="232"/>
      <c r="W46" s="232"/>
      <c r="X46" s="232"/>
      <c r="Y46" s="232"/>
      <c r="Z46" s="232"/>
      <c r="AA46" s="232"/>
      <c r="AB46" s="232"/>
      <c r="AC46" s="232"/>
      <c r="AD46" s="232"/>
      <c r="AE46" s="232"/>
      <c r="AF46" s="232"/>
      <c r="AG46" s="232"/>
      <c r="AH46" s="232"/>
      <c r="AI46" s="232"/>
      <c r="AJ46" s="232"/>
      <c r="AK46" s="232"/>
      <c r="AL46" s="232"/>
      <c r="AM46" s="232"/>
      <c r="AN46" s="232"/>
      <c r="AO46" s="232"/>
      <c r="AP46" s="232"/>
      <c r="AQ46" s="232"/>
    </row>
    <row r="47" spans="1:45" s="231" customFormat="1" ht="15.75">
      <c r="A47" s="292" t="s">
        <v>4419</v>
      </c>
      <c r="B47" s="106">
        <v>64</v>
      </c>
      <c r="C47" s="106"/>
      <c r="D47" s="106"/>
      <c r="E47" s="106"/>
      <c r="F47" s="106"/>
      <c r="G47" s="106"/>
      <c r="H47" s="106"/>
      <c r="I47" s="106"/>
      <c r="J47" s="106"/>
      <c r="K47" s="106"/>
      <c r="L47" s="106"/>
      <c r="M47" s="106"/>
      <c r="N47" s="106"/>
      <c r="O47" s="106"/>
      <c r="P47" s="106"/>
      <c r="Q47" s="106"/>
      <c r="R47" s="106"/>
      <c r="S47" s="106"/>
      <c r="T47" s="106"/>
      <c r="U47" s="106"/>
      <c r="V47" s="106"/>
      <c r="W47" s="106">
        <v>25</v>
      </c>
      <c r="X47" s="106"/>
      <c r="Y47" s="106"/>
      <c r="Z47" s="106"/>
      <c r="AA47" s="106"/>
      <c r="AB47" s="106"/>
      <c r="AC47" s="106"/>
      <c r="AD47" s="106"/>
      <c r="AE47" s="106">
        <v>19</v>
      </c>
      <c r="AF47" s="106"/>
      <c r="AG47" s="106"/>
      <c r="AH47" s="106"/>
      <c r="AI47" s="106"/>
      <c r="AJ47" s="106">
        <v>20</v>
      </c>
      <c r="AK47" s="106"/>
      <c r="AL47" s="106"/>
      <c r="AM47" s="106"/>
      <c r="AN47" s="106"/>
      <c r="AO47" s="106"/>
      <c r="AP47" s="106"/>
      <c r="AQ47" s="106"/>
    </row>
    <row r="48" spans="1:45" s="231" customFormat="1" ht="15.75">
      <c r="A48" s="231" t="s">
        <v>4269</v>
      </c>
      <c r="B48" s="231">
        <v>141</v>
      </c>
      <c r="C48" s="231">
        <v>15</v>
      </c>
      <c r="AJ48" s="231">
        <v>114</v>
      </c>
      <c r="AO48" s="231">
        <v>12</v>
      </c>
    </row>
    <row r="49" spans="1:47" s="231" customFormat="1">
      <c r="A49" s="435" t="s">
        <v>3895</v>
      </c>
      <c r="B49" s="106">
        <f>P49+T49+AJ49+I49</f>
        <v>218</v>
      </c>
      <c r="C49" s="106"/>
      <c r="D49" s="106"/>
      <c r="E49" s="106"/>
      <c r="F49" s="106"/>
      <c r="G49" s="106"/>
      <c r="H49" s="106"/>
      <c r="I49" s="106">
        <v>14</v>
      </c>
      <c r="J49" s="106"/>
      <c r="K49" s="106"/>
      <c r="L49" s="106"/>
      <c r="M49" s="106"/>
      <c r="N49" s="106"/>
      <c r="O49" s="106"/>
      <c r="P49" s="106">
        <v>30</v>
      </c>
      <c r="Q49" s="106"/>
      <c r="R49" s="106"/>
      <c r="S49" s="106"/>
      <c r="T49" s="106">
        <v>30</v>
      </c>
      <c r="U49" s="106"/>
      <c r="V49" s="106"/>
      <c r="W49" s="106"/>
      <c r="X49" s="106"/>
      <c r="Y49" s="106"/>
      <c r="Z49" s="106"/>
      <c r="AA49" s="106"/>
      <c r="AB49" s="106"/>
      <c r="AC49" s="106"/>
      <c r="AD49" s="106"/>
      <c r="AE49" s="106"/>
      <c r="AF49" s="106"/>
      <c r="AG49" s="106"/>
      <c r="AH49" s="106"/>
      <c r="AI49" s="106"/>
      <c r="AJ49" s="106">
        <v>144</v>
      </c>
      <c r="AK49" s="106"/>
      <c r="AL49" s="106"/>
      <c r="AM49" s="106"/>
      <c r="AN49" s="106"/>
      <c r="AO49" s="106"/>
      <c r="AP49" s="106"/>
      <c r="AQ49" s="106"/>
    </row>
    <row r="50" spans="1:47" s="231" customFormat="1" ht="15.75">
      <c r="A50" s="106" t="s">
        <v>4420</v>
      </c>
      <c r="B50" s="106"/>
      <c r="C50" s="106">
        <v>3</v>
      </c>
      <c r="D50" s="106"/>
      <c r="E50" s="106"/>
      <c r="F50" s="106"/>
      <c r="G50" s="106"/>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row>
    <row r="51" spans="1:47" s="231" customFormat="1" ht="15.75">
      <c r="A51" s="106" t="s">
        <v>3916</v>
      </c>
      <c r="B51" s="106">
        <v>10</v>
      </c>
      <c r="C51" s="106"/>
      <c r="D51" s="106"/>
      <c r="E51" s="106"/>
      <c r="F51" s="106"/>
      <c r="G51" s="106"/>
      <c r="H51" s="106"/>
      <c r="I51" s="106"/>
      <c r="J51" s="106">
        <v>10</v>
      </c>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row>
    <row r="52" spans="1:47" s="231" customFormat="1" ht="15.75">
      <c r="A52" s="106" t="s">
        <v>3932</v>
      </c>
      <c r="B52" s="106">
        <v>3</v>
      </c>
      <c r="C52" s="106">
        <v>3</v>
      </c>
      <c r="D52" s="106"/>
      <c r="E52" s="106"/>
      <c r="F52" s="106"/>
      <c r="G52" s="106"/>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row>
    <row r="53" spans="1:47" s="231" customFormat="1" ht="15.75">
      <c r="A53" s="106" t="s">
        <v>4421</v>
      </c>
      <c r="B53" s="106">
        <v>100</v>
      </c>
      <c r="C53" s="106"/>
      <c r="D53" s="106"/>
      <c r="E53" s="106"/>
      <c r="F53" s="106"/>
      <c r="G53" s="106"/>
      <c r="H53" s="106"/>
      <c r="I53" s="106"/>
      <c r="J53" s="106"/>
      <c r="K53" s="106"/>
      <c r="L53" s="106"/>
      <c r="M53" s="106"/>
      <c r="N53" s="106"/>
      <c r="O53" s="106"/>
      <c r="P53" s="106"/>
      <c r="Q53" s="106"/>
      <c r="R53" s="106"/>
      <c r="S53" s="106"/>
      <c r="T53" s="106"/>
      <c r="U53" s="106"/>
      <c r="V53" s="106"/>
      <c r="W53" s="106"/>
      <c r="X53" s="106"/>
      <c r="Y53" s="106"/>
      <c r="Z53" s="106">
        <v>95</v>
      </c>
      <c r="AA53" s="106"/>
      <c r="AB53" s="106"/>
      <c r="AC53" s="106"/>
      <c r="AD53" s="106"/>
      <c r="AE53" s="106">
        <v>5</v>
      </c>
      <c r="AF53" s="106"/>
      <c r="AG53" s="106"/>
      <c r="AH53" s="106"/>
      <c r="AI53" s="106"/>
      <c r="AJ53" s="106"/>
      <c r="AK53" s="106"/>
      <c r="AL53" s="106"/>
      <c r="AM53" s="106"/>
      <c r="AN53" s="106"/>
      <c r="AO53" s="106"/>
      <c r="AP53" s="106"/>
      <c r="AQ53" s="106"/>
    </row>
    <row r="54" spans="1:47" s="231" customFormat="1" ht="15.75">
      <c r="A54" s="302" t="s">
        <v>3990</v>
      </c>
      <c r="B54" s="302">
        <v>52</v>
      </c>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v>49</v>
      </c>
      <c r="AA54" s="302"/>
      <c r="AB54" s="302"/>
      <c r="AC54" s="302"/>
      <c r="AD54" s="302"/>
      <c r="AE54" s="302">
        <v>3</v>
      </c>
      <c r="AF54" s="302"/>
      <c r="AG54" s="302"/>
      <c r="AH54" s="302"/>
      <c r="AI54" s="302"/>
      <c r="AJ54" s="302"/>
      <c r="AK54" s="302"/>
      <c r="AL54" s="302"/>
      <c r="AM54" s="302"/>
      <c r="AN54" s="302"/>
      <c r="AO54" s="302"/>
      <c r="AP54" s="302"/>
      <c r="AQ54" s="302"/>
    </row>
    <row r="55" spans="1:47">
      <c r="A55" s="565" t="s">
        <v>5590</v>
      </c>
      <c r="B55" s="565"/>
      <c r="C55" s="565"/>
      <c r="D55" s="565"/>
      <c r="E55" s="565"/>
      <c r="F55" s="565"/>
      <c r="G55" s="565"/>
      <c r="H55" s="565"/>
      <c r="I55" s="565"/>
      <c r="J55" s="565"/>
      <c r="K55" s="565"/>
      <c r="L55" s="565"/>
      <c r="M55" s="565"/>
      <c r="N55" s="565"/>
      <c r="O55" s="565"/>
      <c r="P55" s="565"/>
      <c r="Q55" s="565"/>
      <c r="R55" s="565"/>
      <c r="S55" s="565"/>
      <c r="T55" s="565"/>
      <c r="U55" s="565"/>
      <c r="V55" s="565"/>
      <c r="W55" s="565">
        <v>80</v>
      </c>
      <c r="X55" s="565"/>
      <c r="Y55" s="565"/>
      <c r="Z55" s="565"/>
      <c r="AA55" s="565"/>
      <c r="AB55" s="565"/>
      <c r="AC55" s="565"/>
      <c r="AD55" s="565"/>
      <c r="AE55" s="565"/>
      <c r="AF55" s="565"/>
      <c r="AG55" s="565"/>
      <c r="AH55" s="565"/>
      <c r="AI55" s="565"/>
      <c r="AJ55" s="565"/>
      <c r="AK55" s="565"/>
      <c r="AL55" s="565"/>
      <c r="AM55" s="565"/>
      <c r="AN55" s="565"/>
      <c r="AO55" s="565"/>
      <c r="AP55" s="565"/>
      <c r="AQ55" s="565"/>
      <c r="AR55" s="565"/>
      <c r="AS55" s="565"/>
      <c r="AT55" s="565"/>
      <c r="AU55" s="565"/>
    </row>
    <row r="56" spans="1:47">
      <c r="A56" s="565" t="s">
        <v>5632</v>
      </c>
      <c r="B56" s="565">
        <v>20</v>
      </c>
      <c r="C56" s="565"/>
      <c r="D56" s="565"/>
      <c r="E56" s="565"/>
      <c r="F56" s="565"/>
      <c r="G56" s="565"/>
      <c r="H56" s="565"/>
      <c r="I56" s="565"/>
      <c r="J56" s="565"/>
      <c r="K56" s="565"/>
      <c r="L56" s="565"/>
      <c r="M56" s="565"/>
      <c r="N56" s="565"/>
      <c r="O56" s="565"/>
      <c r="P56" s="565">
        <v>10</v>
      </c>
      <c r="Q56" s="565"/>
      <c r="R56" s="565"/>
      <c r="S56" s="565"/>
      <c r="T56" s="565"/>
      <c r="U56" s="565"/>
      <c r="V56" s="565"/>
      <c r="W56" s="565"/>
      <c r="X56" s="565"/>
      <c r="Y56" s="565"/>
      <c r="Z56" s="565"/>
      <c r="AA56" s="565"/>
      <c r="AB56" s="565"/>
      <c r="AC56" s="565"/>
      <c r="AD56" s="565"/>
      <c r="AE56" s="565"/>
      <c r="AF56" s="565"/>
      <c r="AG56" s="565"/>
      <c r="AH56" s="565"/>
      <c r="AI56" s="565"/>
      <c r="AJ56" s="565">
        <v>10</v>
      </c>
      <c r="AK56" s="565"/>
      <c r="AL56" s="565"/>
      <c r="AM56" s="565"/>
      <c r="AN56" s="565"/>
      <c r="AO56" s="565"/>
      <c r="AP56" s="565"/>
      <c r="AQ56" s="565"/>
      <c r="AR56" s="565"/>
      <c r="AS56" s="565"/>
      <c r="AT56" s="565"/>
      <c r="AU56" s="565"/>
    </row>
    <row r="57" spans="1:47">
      <c r="A57" s="565" t="s">
        <v>5635</v>
      </c>
      <c r="B57" s="565">
        <v>83</v>
      </c>
      <c r="C57" s="565">
        <v>8</v>
      </c>
      <c r="D57" s="565"/>
      <c r="E57" s="565"/>
      <c r="F57" s="565"/>
      <c r="G57" s="565"/>
      <c r="H57" s="565"/>
      <c r="I57" s="565"/>
      <c r="J57" s="565"/>
      <c r="K57" s="565"/>
      <c r="L57" s="565"/>
      <c r="M57" s="565"/>
      <c r="N57" s="565"/>
      <c r="O57" s="565"/>
      <c r="P57" s="565"/>
      <c r="Q57" s="565"/>
      <c r="R57" s="565"/>
      <c r="S57" s="565"/>
      <c r="T57" s="565"/>
      <c r="U57" s="565"/>
      <c r="V57" s="565"/>
      <c r="W57" s="565"/>
      <c r="X57" s="565"/>
      <c r="Y57" s="565"/>
      <c r="Z57" s="565">
        <v>6</v>
      </c>
      <c r="AA57" s="565"/>
      <c r="AB57" s="565"/>
      <c r="AC57" s="565"/>
      <c r="AD57" s="565"/>
      <c r="AE57" s="565"/>
      <c r="AF57" s="565"/>
      <c r="AG57" s="565"/>
      <c r="AH57" s="565"/>
      <c r="AI57" s="565"/>
      <c r="AJ57" s="565">
        <v>69</v>
      </c>
      <c r="AK57" s="565"/>
      <c r="AL57" s="565"/>
      <c r="AM57" s="565"/>
      <c r="AN57" s="565"/>
      <c r="AO57" s="565"/>
      <c r="AP57" s="565"/>
      <c r="AQ57" s="565"/>
      <c r="AR57" s="565"/>
      <c r="AS57" s="565"/>
      <c r="AT57" s="565"/>
      <c r="AU57" s="565"/>
    </row>
    <row r="58" spans="1:47">
      <c r="A58" s="565" t="s">
        <v>5698</v>
      </c>
      <c r="B58" s="565">
        <v>35</v>
      </c>
      <c r="C58" s="565"/>
      <c r="D58" s="565"/>
      <c r="E58" s="565"/>
      <c r="F58" s="565"/>
      <c r="G58" s="565"/>
      <c r="H58" s="565"/>
      <c r="I58" s="565"/>
      <c r="J58" s="565"/>
      <c r="K58" s="565"/>
      <c r="L58" s="565"/>
      <c r="M58" s="565"/>
      <c r="N58" s="565"/>
      <c r="O58" s="565"/>
      <c r="P58" s="565"/>
      <c r="Q58" s="565"/>
      <c r="R58" s="565"/>
      <c r="S58" s="565"/>
      <c r="T58" s="565"/>
      <c r="U58" s="565"/>
      <c r="V58" s="565"/>
      <c r="W58" s="565"/>
      <c r="X58" s="565"/>
      <c r="Y58" s="565"/>
      <c r="Z58" s="565">
        <v>30</v>
      </c>
      <c r="AA58" s="565"/>
      <c r="AB58" s="565"/>
      <c r="AC58" s="565"/>
      <c r="AD58" s="565"/>
      <c r="AE58" s="565">
        <v>5</v>
      </c>
      <c r="AF58" s="565"/>
      <c r="AG58" s="565"/>
      <c r="AH58" s="565"/>
      <c r="AI58" s="565"/>
      <c r="AJ58" s="565"/>
      <c r="AK58" s="565"/>
      <c r="AL58" s="565"/>
      <c r="AM58" s="565"/>
      <c r="AN58" s="565"/>
      <c r="AO58" s="565"/>
      <c r="AP58" s="565"/>
      <c r="AQ58" s="565"/>
      <c r="AR58" s="565"/>
      <c r="AS58" s="565"/>
      <c r="AT58" s="565"/>
      <c r="AU58" s="565"/>
    </row>
    <row r="59" spans="1:47">
      <c r="A59" s="565" t="s">
        <v>5706</v>
      </c>
      <c r="B59" s="565">
        <v>40</v>
      </c>
      <c r="C59" s="565"/>
      <c r="D59" s="565"/>
      <c r="E59" s="565"/>
      <c r="F59" s="565"/>
      <c r="G59" s="565"/>
      <c r="H59" s="565"/>
      <c r="I59" s="565"/>
      <c r="J59" s="565"/>
      <c r="K59" s="565"/>
      <c r="L59" s="565"/>
      <c r="M59" s="565"/>
      <c r="N59" s="565"/>
      <c r="O59" s="565"/>
      <c r="P59" s="565"/>
      <c r="Q59" s="565"/>
      <c r="R59" s="565"/>
      <c r="S59" s="565"/>
      <c r="T59" s="565"/>
      <c r="U59" s="565"/>
      <c r="V59" s="565"/>
      <c r="W59" s="565"/>
      <c r="X59" s="565"/>
      <c r="Y59" s="565"/>
      <c r="Z59" s="565"/>
      <c r="AA59" s="565"/>
      <c r="AB59" s="565"/>
      <c r="AC59" s="565"/>
      <c r="AD59" s="565"/>
      <c r="AE59" s="565">
        <v>40</v>
      </c>
      <c r="AF59" s="565"/>
      <c r="AG59" s="565"/>
      <c r="AH59" s="565"/>
      <c r="AI59" s="565"/>
      <c r="AJ59" s="565"/>
      <c r="AK59" s="565"/>
      <c r="AL59" s="565"/>
      <c r="AM59" s="565"/>
      <c r="AN59" s="565"/>
      <c r="AO59" s="565"/>
      <c r="AP59" s="565"/>
      <c r="AQ59" s="565"/>
      <c r="AR59" s="565"/>
      <c r="AS59" s="565"/>
      <c r="AT59" s="565"/>
      <c r="AU59" s="565"/>
    </row>
    <row r="60" spans="1:47">
      <c r="A60" s="565" t="s">
        <v>5862</v>
      </c>
      <c r="B60" s="565">
        <v>40</v>
      </c>
      <c r="C60" s="565"/>
      <c r="D60" s="565"/>
      <c r="E60" s="565"/>
      <c r="F60" s="565"/>
      <c r="G60" s="565"/>
      <c r="H60" s="565"/>
      <c r="I60" s="565"/>
      <c r="J60" s="565"/>
      <c r="K60" s="565"/>
      <c r="L60" s="565"/>
      <c r="M60" s="565"/>
      <c r="N60" s="565"/>
      <c r="O60" s="565"/>
      <c r="P60" s="565"/>
      <c r="Q60" s="565"/>
      <c r="R60" s="565"/>
      <c r="S60" s="565"/>
      <c r="T60" s="565"/>
      <c r="U60" s="565"/>
      <c r="V60" s="565"/>
      <c r="W60" s="565"/>
      <c r="X60" s="565"/>
      <c r="Y60" s="565"/>
      <c r="Z60" s="565"/>
      <c r="AA60" s="565"/>
      <c r="AB60" s="565"/>
      <c r="AC60" s="565"/>
      <c r="AD60" s="565"/>
      <c r="AE60" s="565">
        <v>6</v>
      </c>
      <c r="AF60" s="565"/>
      <c r="AG60" s="565"/>
      <c r="AH60" s="565"/>
      <c r="AI60" s="565"/>
      <c r="AJ60" s="565">
        <v>34</v>
      </c>
      <c r="AK60" s="565"/>
      <c r="AL60" s="565"/>
      <c r="AM60" s="565"/>
      <c r="AN60" s="565"/>
      <c r="AO60" s="565"/>
      <c r="AP60" s="565"/>
      <c r="AQ60" s="565"/>
      <c r="AR60" s="565"/>
      <c r="AS60" s="565"/>
      <c r="AT60" s="565"/>
      <c r="AU60" s="565"/>
    </row>
    <row r="61" spans="1:47">
      <c r="A61" s="565" t="s">
        <v>5873</v>
      </c>
      <c r="B61" s="565">
        <v>6</v>
      </c>
      <c r="C61" s="565">
        <v>2</v>
      </c>
      <c r="D61" s="565"/>
      <c r="E61" s="565"/>
      <c r="F61" s="565"/>
      <c r="G61" s="565"/>
      <c r="H61" s="565"/>
      <c r="I61" s="565"/>
      <c r="J61" s="565"/>
      <c r="K61" s="565"/>
      <c r="L61" s="565"/>
      <c r="M61" s="565"/>
      <c r="N61" s="565"/>
      <c r="O61" s="565">
        <v>2</v>
      </c>
      <c r="P61" s="565"/>
      <c r="Q61" s="565"/>
      <c r="R61" s="565"/>
      <c r="S61" s="565"/>
      <c r="T61" s="565"/>
      <c r="U61" s="565"/>
      <c r="V61" s="565"/>
      <c r="W61" s="565"/>
      <c r="X61" s="565"/>
      <c r="Y61" s="565"/>
      <c r="Z61" s="565"/>
      <c r="AA61" s="565">
        <v>2</v>
      </c>
      <c r="AB61" s="565"/>
      <c r="AC61" s="565"/>
      <c r="AD61" s="565"/>
      <c r="AE61" s="565"/>
      <c r="AF61" s="565"/>
      <c r="AG61" s="565"/>
      <c r="AH61" s="565"/>
      <c r="AI61" s="565"/>
      <c r="AJ61" s="565"/>
      <c r="AK61" s="565"/>
      <c r="AL61" s="565"/>
      <c r="AM61" s="565"/>
      <c r="AN61" s="565"/>
      <c r="AO61" s="565"/>
      <c r="AP61" s="565"/>
      <c r="AQ61" s="565"/>
      <c r="AR61" s="565"/>
      <c r="AS61" s="565"/>
      <c r="AT61" s="565"/>
      <c r="AU61" s="565"/>
    </row>
    <row r="62" spans="1:47">
      <c r="A62" s="565" t="s">
        <v>5891</v>
      </c>
      <c r="B62" s="565">
        <v>20</v>
      </c>
      <c r="C62" s="565"/>
      <c r="D62" s="565"/>
      <c r="E62" s="565"/>
      <c r="F62" s="565"/>
      <c r="G62" s="565"/>
      <c r="H62" s="565"/>
      <c r="I62" s="565"/>
      <c r="J62" s="565"/>
      <c r="K62" s="565"/>
      <c r="L62" s="565"/>
      <c r="M62" s="565"/>
      <c r="N62" s="565"/>
      <c r="O62" s="565"/>
      <c r="P62" s="565">
        <v>3</v>
      </c>
      <c r="Q62" s="565"/>
      <c r="R62" s="565"/>
      <c r="S62" s="565"/>
      <c r="T62" s="565"/>
      <c r="U62" s="565"/>
      <c r="V62" s="565"/>
      <c r="W62" s="565"/>
      <c r="X62" s="565"/>
      <c r="Y62" s="565"/>
      <c r="Z62" s="565">
        <v>1</v>
      </c>
      <c r="AA62" s="565"/>
      <c r="AB62" s="565"/>
      <c r="AC62" s="565"/>
      <c r="AD62" s="565"/>
      <c r="AE62" s="565"/>
      <c r="AF62" s="565"/>
      <c r="AG62" s="565"/>
      <c r="AH62" s="565"/>
      <c r="AI62" s="565"/>
      <c r="AJ62" s="565">
        <v>13</v>
      </c>
      <c r="AK62" s="565"/>
      <c r="AL62" s="565"/>
      <c r="AM62" s="565"/>
      <c r="AN62" s="565"/>
      <c r="AO62" s="565">
        <v>3</v>
      </c>
      <c r="AP62" s="565"/>
      <c r="AQ62" s="565"/>
      <c r="AR62" s="565"/>
      <c r="AS62" s="565"/>
      <c r="AT62" s="565"/>
      <c r="AU62" s="565"/>
    </row>
    <row r="63" spans="1:47">
      <c r="A63" s="565" t="s">
        <v>5966</v>
      </c>
      <c r="B63" s="565">
        <v>59</v>
      </c>
      <c r="C63" s="565"/>
      <c r="D63" s="565"/>
      <c r="E63" s="565"/>
      <c r="F63" s="565"/>
      <c r="G63" s="565"/>
      <c r="H63" s="565"/>
      <c r="I63" s="565"/>
      <c r="J63" s="565"/>
      <c r="K63" s="565"/>
      <c r="L63" s="565"/>
      <c r="M63" s="565"/>
      <c r="N63" s="565"/>
      <c r="O63" s="565"/>
      <c r="P63" s="565"/>
      <c r="Q63" s="565"/>
      <c r="R63" s="565">
        <v>59</v>
      </c>
      <c r="S63" s="565"/>
      <c r="T63" s="565"/>
      <c r="U63" s="565"/>
      <c r="V63" s="565"/>
      <c r="W63" s="565"/>
      <c r="X63" s="565"/>
      <c r="Y63" s="565"/>
      <c r="Z63" s="565"/>
      <c r="AA63" s="565"/>
      <c r="AB63" s="565"/>
      <c r="AC63" s="565"/>
      <c r="AD63" s="565"/>
      <c r="AE63" s="565"/>
      <c r="AF63" s="565"/>
      <c r="AG63" s="565"/>
      <c r="AH63" s="565"/>
      <c r="AI63" s="565"/>
      <c r="AJ63" s="565"/>
      <c r="AK63" s="565"/>
      <c r="AL63" s="565"/>
      <c r="AM63" s="565"/>
      <c r="AN63" s="565"/>
      <c r="AO63" s="565"/>
      <c r="AP63" s="565"/>
      <c r="AQ63" s="565"/>
      <c r="AR63" s="565"/>
      <c r="AS63" s="565"/>
      <c r="AT63" s="565"/>
      <c r="AU63" s="565"/>
    </row>
    <row r="64" spans="1:47">
      <c r="A64" s="565" t="s">
        <v>5937</v>
      </c>
      <c r="B64" s="565">
        <v>2</v>
      </c>
      <c r="C64" s="565"/>
      <c r="D64" s="565"/>
      <c r="E64" s="565"/>
      <c r="F64" s="565"/>
      <c r="G64" s="565"/>
      <c r="H64" s="565"/>
      <c r="I64" s="565"/>
      <c r="J64" s="565"/>
      <c r="K64" s="565"/>
      <c r="L64" s="565"/>
      <c r="M64" s="565"/>
      <c r="N64" s="565"/>
      <c r="O64" s="565"/>
      <c r="P64" s="565"/>
      <c r="Q64" s="565"/>
      <c r="R64" s="565"/>
      <c r="S64" s="565"/>
      <c r="T64" s="565"/>
      <c r="U64" s="565"/>
      <c r="V64" s="565"/>
      <c r="W64" s="565"/>
      <c r="X64" s="565"/>
      <c r="Y64" s="565"/>
      <c r="Z64" s="565"/>
      <c r="AA64" s="565"/>
      <c r="AB64" s="565"/>
      <c r="AC64" s="565"/>
      <c r="AD64" s="565"/>
      <c r="AE64" s="565"/>
      <c r="AF64" s="565"/>
      <c r="AG64" s="565"/>
      <c r="AH64" s="565">
        <v>2</v>
      </c>
      <c r="AI64" s="565"/>
      <c r="AJ64" s="565"/>
      <c r="AK64" s="565"/>
      <c r="AL64" s="565"/>
      <c r="AM64" s="565"/>
      <c r="AN64" s="565"/>
      <c r="AO64" s="565"/>
      <c r="AP64" s="565"/>
      <c r="AQ64" s="565"/>
      <c r="AR64" s="565"/>
      <c r="AS64" s="565"/>
      <c r="AT64" s="565"/>
      <c r="AU64" s="565"/>
    </row>
    <row r="65" spans="1:47">
      <c r="A65" s="565" t="s">
        <v>6018</v>
      </c>
      <c r="B65" s="565">
        <v>153</v>
      </c>
      <c r="C65" s="565">
        <v>10</v>
      </c>
      <c r="D65" s="565"/>
      <c r="E65" s="565"/>
      <c r="F65" s="565"/>
      <c r="G65" s="565"/>
      <c r="H65" s="565"/>
      <c r="I65" s="565"/>
      <c r="J65" s="565"/>
      <c r="K65" s="565"/>
      <c r="L65" s="565"/>
      <c r="M65" s="565">
        <v>5</v>
      </c>
      <c r="N65" s="565"/>
      <c r="O65" s="565"/>
      <c r="P65" s="565"/>
      <c r="Q65" s="565"/>
      <c r="R65" s="565"/>
      <c r="S65" s="565"/>
      <c r="T65" s="565"/>
      <c r="U65" s="565"/>
      <c r="V65" s="565">
        <v>25</v>
      </c>
      <c r="W65" s="565"/>
      <c r="X65" s="565"/>
      <c r="Y65" s="565"/>
      <c r="Z65" s="565">
        <v>6</v>
      </c>
      <c r="AA65" s="565"/>
      <c r="AB65" s="565"/>
      <c r="AC65" s="565"/>
      <c r="AD65" s="565"/>
      <c r="AE65" s="565"/>
      <c r="AF65" s="565"/>
      <c r="AG65" s="565"/>
      <c r="AH65" s="565"/>
      <c r="AI65" s="565"/>
      <c r="AJ65" s="565">
        <v>102</v>
      </c>
      <c r="AK65" s="565"/>
      <c r="AL65" s="565">
        <v>5</v>
      </c>
      <c r="AM65" s="565"/>
      <c r="AN65" s="565"/>
      <c r="AO65" s="565"/>
      <c r="AP65" s="565"/>
      <c r="AQ65" s="565"/>
      <c r="AR65" s="565"/>
      <c r="AS65" s="565"/>
      <c r="AT65" s="565"/>
      <c r="AU65" s="565"/>
    </row>
    <row r="66" spans="1:47">
      <c r="A66" s="565" t="s">
        <v>4266</v>
      </c>
      <c r="B66" s="565">
        <v>42</v>
      </c>
      <c r="C66" s="565">
        <v>2</v>
      </c>
      <c r="D66" s="565">
        <v>0</v>
      </c>
      <c r="E66" s="565">
        <v>0</v>
      </c>
      <c r="F66" s="565">
        <v>0</v>
      </c>
      <c r="G66" s="565">
        <v>0</v>
      </c>
      <c r="H66" s="565">
        <v>0</v>
      </c>
      <c r="I66" s="565">
        <v>0</v>
      </c>
      <c r="J66" s="565">
        <v>0</v>
      </c>
      <c r="K66" s="565">
        <v>0</v>
      </c>
      <c r="L66" s="565">
        <v>0</v>
      </c>
      <c r="M66" s="565">
        <v>0</v>
      </c>
      <c r="N66" s="565">
        <v>0</v>
      </c>
      <c r="O66" s="565">
        <v>0</v>
      </c>
      <c r="P66" s="565">
        <v>12</v>
      </c>
      <c r="Q66" s="565">
        <v>0</v>
      </c>
      <c r="R66" s="565">
        <v>0</v>
      </c>
      <c r="S66" s="565">
        <v>0</v>
      </c>
      <c r="T66" s="565">
        <v>0</v>
      </c>
      <c r="U66" s="565">
        <v>0</v>
      </c>
      <c r="V66" s="565">
        <v>0</v>
      </c>
      <c r="W66" s="565">
        <v>0</v>
      </c>
      <c r="X66" s="565">
        <v>0</v>
      </c>
      <c r="Y66" s="565">
        <v>0</v>
      </c>
      <c r="Z66" s="565">
        <v>4</v>
      </c>
      <c r="AA66" s="565">
        <v>0</v>
      </c>
      <c r="AB66" s="565">
        <v>0</v>
      </c>
      <c r="AC66" s="565">
        <v>0</v>
      </c>
      <c r="AD66" s="565">
        <v>0</v>
      </c>
      <c r="AE66" s="565">
        <v>0</v>
      </c>
      <c r="AF66" s="565">
        <v>0</v>
      </c>
      <c r="AG66" s="565">
        <v>0</v>
      </c>
      <c r="AH66" s="565"/>
      <c r="AI66" s="565">
        <v>0</v>
      </c>
      <c r="AJ66" s="565">
        <v>24</v>
      </c>
      <c r="AK66" s="565">
        <v>0</v>
      </c>
      <c r="AL66" s="565">
        <v>0</v>
      </c>
      <c r="AM66" s="565">
        <v>0</v>
      </c>
      <c r="AN66" s="565">
        <v>0</v>
      </c>
      <c r="AO66" s="565">
        <v>0</v>
      </c>
      <c r="AP66" s="565">
        <v>0</v>
      </c>
      <c r="AQ66" s="565">
        <v>0</v>
      </c>
      <c r="AR66" s="565"/>
      <c r="AS66" s="565"/>
      <c r="AT66" s="565"/>
      <c r="AU66" s="565"/>
    </row>
    <row r="67" spans="1:47">
      <c r="A67" s="565" t="s">
        <v>3999</v>
      </c>
      <c r="B67" s="565">
        <v>2</v>
      </c>
      <c r="C67" s="565"/>
      <c r="D67" s="565"/>
      <c r="E67" s="565"/>
      <c r="F67" s="565"/>
      <c r="G67" s="565"/>
      <c r="H67" s="565"/>
      <c r="I67" s="565"/>
      <c r="J67" s="565"/>
      <c r="K67" s="565"/>
      <c r="L67" s="565"/>
      <c r="M67" s="565"/>
      <c r="N67" s="565"/>
      <c r="O67" s="565"/>
      <c r="P67" s="565"/>
      <c r="Q67" s="565"/>
      <c r="R67" s="565"/>
      <c r="S67" s="565"/>
      <c r="T67" s="565"/>
      <c r="U67" s="565"/>
      <c r="V67" s="565"/>
      <c r="W67" s="565">
        <v>2</v>
      </c>
      <c r="X67" s="565"/>
      <c r="Y67" s="565"/>
      <c r="Z67" s="565"/>
      <c r="AA67" s="565"/>
      <c r="AB67" s="565"/>
      <c r="AC67" s="565"/>
      <c r="AD67" s="565"/>
      <c r="AE67" s="565"/>
      <c r="AF67" s="565"/>
      <c r="AG67" s="565"/>
      <c r="AH67" s="565"/>
      <c r="AI67" s="565"/>
      <c r="AJ67" s="565"/>
      <c r="AK67" s="565"/>
      <c r="AL67" s="565"/>
      <c r="AM67" s="565"/>
      <c r="AN67" s="565"/>
      <c r="AO67" s="565"/>
      <c r="AP67" s="565"/>
      <c r="AQ67" s="565"/>
      <c r="AR67" s="565"/>
      <c r="AS67" s="565"/>
      <c r="AT67" s="565"/>
      <c r="AU67" s="565"/>
    </row>
    <row r="68" spans="1:47">
      <c r="A68" s="565" t="s">
        <v>6027</v>
      </c>
      <c r="B68" s="565">
        <v>10</v>
      </c>
      <c r="C68" s="565"/>
      <c r="D68" s="565"/>
      <c r="E68" s="565"/>
      <c r="F68" s="565"/>
      <c r="G68" s="565"/>
      <c r="H68" s="565"/>
      <c r="I68" s="565"/>
      <c r="J68" s="565"/>
      <c r="K68" s="565"/>
      <c r="L68" s="565"/>
      <c r="M68" s="565"/>
      <c r="N68" s="565"/>
      <c r="O68" s="565">
        <v>2</v>
      </c>
      <c r="P68" s="565"/>
      <c r="Q68" s="565"/>
      <c r="R68" s="565"/>
      <c r="S68" s="565"/>
      <c r="T68" s="565"/>
      <c r="U68" s="565"/>
      <c r="V68" s="565"/>
      <c r="W68" s="565"/>
      <c r="X68" s="565"/>
      <c r="Y68" s="565"/>
      <c r="Z68" s="565"/>
      <c r="AA68" s="565"/>
      <c r="AB68" s="565"/>
      <c r="AC68" s="565"/>
      <c r="AD68" s="565"/>
      <c r="AE68" s="565"/>
      <c r="AF68" s="565"/>
      <c r="AG68" s="565"/>
      <c r="AH68" s="565"/>
      <c r="AI68" s="565"/>
      <c r="AJ68" s="565"/>
      <c r="AK68" s="565"/>
      <c r="AL68" s="565">
        <v>1</v>
      </c>
      <c r="AM68" s="565"/>
      <c r="AN68" s="565">
        <v>2</v>
      </c>
      <c r="AO68" s="565">
        <v>5</v>
      </c>
      <c r="AP68" s="565"/>
      <c r="AQ68" s="565"/>
      <c r="AR68" s="565"/>
      <c r="AS68" s="565"/>
      <c r="AT68" s="565"/>
      <c r="AU68" s="565"/>
    </row>
    <row r="69" spans="1:47">
      <c r="A69" s="565" t="s">
        <v>6101</v>
      </c>
      <c r="B69" s="565">
        <v>69</v>
      </c>
      <c r="C69" s="565"/>
      <c r="D69" s="565"/>
      <c r="E69" s="565"/>
      <c r="F69" s="565"/>
      <c r="G69" s="565"/>
      <c r="H69" s="565"/>
      <c r="I69" s="565">
        <v>4</v>
      </c>
      <c r="J69" s="565"/>
      <c r="K69" s="565"/>
      <c r="L69" s="565"/>
      <c r="M69" s="565"/>
      <c r="N69" s="565"/>
      <c r="O69" s="565"/>
      <c r="P69" s="565">
        <v>6</v>
      </c>
      <c r="Q69" s="565"/>
      <c r="R69" s="565"/>
      <c r="S69" s="565"/>
      <c r="T69" s="565"/>
      <c r="U69" s="565"/>
      <c r="V69" s="565"/>
      <c r="W69" s="565"/>
      <c r="X69" s="565">
        <v>2</v>
      </c>
      <c r="Y69" s="565"/>
      <c r="Z69" s="565">
        <v>5</v>
      </c>
      <c r="AA69" s="565"/>
      <c r="AB69" s="565"/>
      <c r="AC69" s="565"/>
      <c r="AD69" s="565"/>
      <c r="AE69" s="565"/>
      <c r="AF69" s="565"/>
      <c r="AG69" s="565"/>
      <c r="AH69" s="565"/>
      <c r="AI69" s="565"/>
      <c r="AJ69" s="565">
        <v>46</v>
      </c>
      <c r="AK69" s="565"/>
      <c r="AL69" s="565"/>
      <c r="AM69" s="565"/>
      <c r="AN69" s="565"/>
      <c r="AO69" s="565">
        <v>6</v>
      </c>
      <c r="AP69" s="565"/>
      <c r="AQ69" s="565"/>
      <c r="AR69" s="565"/>
      <c r="AS69" s="565"/>
      <c r="AT69" s="565"/>
      <c r="AU69" s="565"/>
    </row>
    <row r="70" spans="1:47">
      <c r="A70" s="565" t="s">
        <v>6241</v>
      </c>
      <c r="B70" s="565">
        <v>89</v>
      </c>
      <c r="C70" s="565">
        <v>10</v>
      </c>
      <c r="D70" s="565"/>
      <c r="E70" s="565"/>
      <c r="F70" s="565"/>
      <c r="G70" s="565"/>
      <c r="H70" s="565"/>
      <c r="I70" s="565"/>
      <c r="J70" s="565"/>
      <c r="K70" s="565"/>
      <c r="L70" s="565"/>
      <c r="M70" s="565"/>
      <c r="N70" s="565"/>
      <c r="O70" s="565"/>
      <c r="P70" s="565">
        <v>16</v>
      </c>
      <c r="Q70" s="565"/>
      <c r="R70" s="565"/>
      <c r="S70" s="565"/>
      <c r="T70" s="565"/>
      <c r="U70" s="565"/>
      <c r="V70" s="565"/>
      <c r="W70" s="565"/>
      <c r="X70" s="565"/>
      <c r="Y70" s="565"/>
      <c r="Z70" s="565"/>
      <c r="AA70" s="565"/>
      <c r="AB70" s="565"/>
      <c r="AC70" s="565"/>
      <c r="AD70" s="565"/>
      <c r="AE70" s="565"/>
      <c r="AF70" s="565"/>
      <c r="AG70" s="565"/>
      <c r="AH70" s="565"/>
      <c r="AI70" s="565"/>
      <c r="AJ70" s="565">
        <v>63</v>
      </c>
      <c r="AK70" s="565"/>
      <c r="AL70" s="565"/>
      <c r="AM70" s="565"/>
      <c r="AN70" s="565"/>
      <c r="AO70" s="565"/>
      <c r="AP70" s="565"/>
      <c r="AQ70" s="565"/>
      <c r="AR70" s="565"/>
      <c r="AS70" s="565"/>
      <c r="AT70" s="565"/>
      <c r="AU70" s="565"/>
    </row>
    <row r="71" spans="1:47">
      <c r="A71" s="565" t="s">
        <v>6322</v>
      </c>
      <c r="B71" s="565">
        <v>139</v>
      </c>
      <c r="C71" s="565"/>
      <c r="D71" s="565"/>
      <c r="E71" s="565"/>
      <c r="F71" s="565">
        <v>3</v>
      </c>
      <c r="G71" s="565">
        <v>11</v>
      </c>
      <c r="H71" s="565"/>
      <c r="I71" s="565">
        <v>6</v>
      </c>
      <c r="J71" s="565"/>
      <c r="K71" s="565"/>
      <c r="L71" s="565"/>
      <c r="M71" s="565">
        <v>2</v>
      </c>
      <c r="N71" s="565"/>
      <c r="O71" s="565"/>
      <c r="P71" s="565">
        <v>3</v>
      </c>
      <c r="Q71" s="565"/>
      <c r="R71" s="565"/>
      <c r="S71" s="565"/>
      <c r="T71" s="565"/>
      <c r="U71" s="565"/>
      <c r="V71" s="565">
        <v>3</v>
      </c>
      <c r="W71" s="565"/>
      <c r="X71" s="565"/>
      <c r="Y71" s="565"/>
      <c r="Z71" s="565"/>
      <c r="AA71" s="565"/>
      <c r="AB71" s="565"/>
      <c r="AC71" s="565">
        <v>1</v>
      </c>
      <c r="AD71" s="565"/>
      <c r="AE71" s="565">
        <v>20</v>
      </c>
      <c r="AF71" s="565"/>
      <c r="AG71" s="565">
        <v>3</v>
      </c>
      <c r="AH71" s="565"/>
      <c r="AI71" s="565"/>
      <c r="AJ71" s="565">
        <v>87</v>
      </c>
      <c r="AK71" s="565"/>
      <c r="AL71" s="565"/>
      <c r="AM71" s="565"/>
      <c r="AN71" s="565"/>
      <c r="AO71" s="565"/>
      <c r="AP71" s="565"/>
      <c r="AQ71" s="565"/>
      <c r="AR71" s="565"/>
      <c r="AS71" s="565"/>
      <c r="AT71" s="565"/>
      <c r="AU71" s="565"/>
    </row>
    <row r="72" spans="1:47">
      <c r="A72" s="565" t="s">
        <v>6326</v>
      </c>
      <c r="B72" s="565">
        <v>60</v>
      </c>
      <c r="C72" s="565"/>
      <c r="D72" s="565"/>
      <c r="E72" s="565"/>
      <c r="F72" s="565"/>
      <c r="G72" s="565"/>
      <c r="H72" s="565"/>
      <c r="I72" s="565"/>
      <c r="J72" s="565"/>
      <c r="K72" s="565"/>
      <c r="L72" s="565"/>
      <c r="M72" s="565"/>
      <c r="N72" s="565"/>
      <c r="O72" s="565"/>
      <c r="P72" s="565">
        <v>14</v>
      </c>
      <c r="Q72" s="565"/>
      <c r="R72" s="565"/>
      <c r="S72" s="565"/>
      <c r="T72" s="565"/>
      <c r="U72" s="565"/>
      <c r="V72" s="565"/>
      <c r="W72" s="565"/>
      <c r="X72" s="565"/>
      <c r="Y72" s="565"/>
      <c r="Z72" s="565"/>
      <c r="AA72" s="565"/>
      <c r="AB72" s="565"/>
      <c r="AC72" s="565"/>
      <c r="AD72" s="565"/>
      <c r="AE72" s="565"/>
      <c r="AF72" s="565"/>
      <c r="AG72" s="565"/>
      <c r="AH72" s="565"/>
      <c r="AI72" s="565"/>
      <c r="AJ72" s="565">
        <v>46</v>
      </c>
      <c r="AK72" s="565"/>
      <c r="AL72" s="565"/>
      <c r="AM72" s="565"/>
      <c r="AN72" s="565"/>
      <c r="AO72" s="565"/>
      <c r="AP72" s="565"/>
      <c r="AQ72" s="565"/>
      <c r="AR72" s="565"/>
      <c r="AS72" s="565"/>
      <c r="AT72" s="565"/>
      <c r="AU72" s="565"/>
    </row>
    <row r="73" spans="1:47">
      <c r="A73" s="565" t="s">
        <v>6376</v>
      </c>
      <c r="B73" s="565">
        <v>90</v>
      </c>
      <c r="C73" s="565" t="s">
        <v>2949</v>
      </c>
      <c r="D73" s="565" t="s">
        <v>2949</v>
      </c>
      <c r="E73" s="565" t="s">
        <v>2949</v>
      </c>
      <c r="F73" s="565" t="s">
        <v>2949</v>
      </c>
      <c r="G73" s="565" t="s">
        <v>2949</v>
      </c>
      <c r="H73" s="565" t="s">
        <v>2949</v>
      </c>
      <c r="I73" s="565" t="s">
        <v>2949</v>
      </c>
      <c r="J73" s="565" t="s">
        <v>2949</v>
      </c>
      <c r="K73" s="565" t="s">
        <v>2949</v>
      </c>
      <c r="L73" s="565" t="s">
        <v>2949</v>
      </c>
      <c r="M73" s="565" t="s">
        <v>2949</v>
      </c>
      <c r="N73" s="565" t="s">
        <v>2949</v>
      </c>
      <c r="O73" s="565" t="s">
        <v>2949</v>
      </c>
      <c r="P73" s="565">
        <v>20</v>
      </c>
      <c r="Q73" s="565" t="s">
        <v>2949</v>
      </c>
      <c r="R73" s="565" t="s">
        <v>2949</v>
      </c>
      <c r="S73" s="565" t="s">
        <v>2949</v>
      </c>
      <c r="T73" s="565" t="s">
        <v>2949</v>
      </c>
      <c r="U73" s="565" t="s">
        <v>2949</v>
      </c>
      <c r="V73" s="565" t="s">
        <v>2949</v>
      </c>
      <c r="W73" s="565" t="s">
        <v>2949</v>
      </c>
      <c r="X73" s="565" t="s">
        <v>2949</v>
      </c>
      <c r="Y73" s="565" t="s">
        <v>2949</v>
      </c>
      <c r="Z73" s="565" t="s">
        <v>2949</v>
      </c>
      <c r="AA73" s="565" t="s">
        <v>2949</v>
      </c>
      <c r="AB73" s="565" t="s">
        <v>2949</v>
      </c>
      <c r="AC73" s="565" t="s">
        <v>2949</v>
      </c>
      <c r="AD73" s="565" t="s">
        <v>2949</v>
      </c>
      <c r="AE73" s="565" t="s">
        <v>2949</v>
      </c>
      <c r="AF73" s="565" t="s">
        <v>2949</v>
      </c>
      <c r="AG73" s="565" t="s">
        <v>2949</v>
      </c>
      <c r="AH73" s="565" t="s">
        <v>2949</v>
      </c>
      <c r="AI73" s="565" t="s">
        <v>2949</v>
      </c>
      <c r="AJ73" s="565">
        <v>40</v>
      </c>
      <c r="AK73" s="565" t="s">
        <v>2949</v>
      </c>
      <c r="AL73" s="565" t="s">
        <v>2949</v>
      </c>
      <c r="AM73" s="565" t="s">
        <v>2949</v>
      </c>
      <c r="AN73" s="565" t="s">
        <v>2949</v>
      </c>
      <c r="AO73" s="565">
        <v>30</v>
      </c>
      <c r="AP73" s="565" t="s">
        <v>2949</v>
      </c>
      <c r="AQ73" s="565" t="s">
        <v>2949</v>
      </c>
      <c r="AR73" s="565"/>
      <c r="AS73" s="565"/>
      <c r="AT73" s="565"/>
      <c r="AU73" s="565"/>
    </row>
    <row r="74" spans="1:47">
      <c r="A74" s="565" t="s">
        <v>6683</v>
      </c>
      <c r="B74" s="565">
        <v>75</v>
      </c>
      <c r="C74" s="565"/>
      <c r="D74" s="565"/>
      <c r="E74" s="565"/>
      <c r="F74" s="565"/>
      <c r="G74" s="565"/>
      <c r="H74" s="565"/>
      <c r="I74" s="565">
        <v>1</v>
      </c>
      <c r="J74" s="565"/>
      <c r="K74" s="565"/>
      <c r="L74" s="565"/>
      <c r="M74" s="565"/>
      <c r="N74" s="565"/>
      <c r="O74" s="565"/>
      <c r="P74" s="565"/>
      <c r="Q74" s="565"/>
      <c r="R74" s="565"/>
      <c r="S74" s="565"/>
      <c r="T74" s="565"/>
      <c r="U74" s="565"/>
      <c r="V74" s="565"/>
      <c r="W74" s="565"/>
      <c r="X74" s="565"/>
      <c r="Y74" s="565"/>
      <c r="Z74" s="565">
        <v>3</v>
      </c>
      <c r="AA74" s="565"/>
      <c r="AB74" s="565"/>
      <c r="AC74" s="565"/>
      <c r="AD74" s="565"/>
      <c r="AE74" s="565"/>
      <c r="AF74" s="565"/>
      <c r="AG74" s="565"/>
      <c r="AH74" s="565"/>
      <c r="AI74" s="565"/>
      <c r="AJ74" s="565">
        <v>71</v>
      </c>
      <c r="AK74" s="565"/>
      <c r="AL74" s="565"/>
      <c r="AM74" s="565"/>
      <c r="AN74" s="565"/>
      <c r="AO74" s="565"/>
      <c r="AP74" s="565"/>
      <c r="AQ74" s="565"/>
      <c r="AR74" s="565"/>
      <c r="AS74" s="565"/>
      <c r="AT74" s="565"/>
      <c r="AU74" s="565"/>
    </row>
    <row r="75" spans="1:47">
      <c r="A75" s="565" t="s">
        <v>3656</v>
      </c>
      <c r="B75" s="565">
        <v>48</v>
      </c>
      <c r="C75" s="565"/>
      <c r="D75" s="565"/>
      <c r="E75" s="565"/>
      <c r="F75" s="565"/>
      <c r="G75" s="565"/>
      <c r="H75" s="565"/>
      <c r="I75" s="565">
        <v>3</v>
      </c>
      <c r="J75" s="565"/>
      <c r="K75" s="565"/>
      <c r="L75" s="565"/>
      <c r="M75" s="565"/>
      <c r="N75" s="565"/>
      <c r="O75" s="565"/>
      <c r="P75" s="565">
        <v>5</v>
      </c>
      <c r="Q75" s="565"/>
      <c r="R75" s="565"/>
      <c r="S75" s="565"/>
      <c r="T75" s="565"/>
      <c r="U75" s="565"/>
      <c r="V75" s="565"/>
      <c r="W75" s="565"/>
      <c r="X75" s="565"/>
      <c r="Y75" s="565"/>
      <c r="Z75" s="565">
        <v>10</v>
      </c>
      <c r="AA75" s="565"/>
      <c r="AB75" s="565"/>
      <c r="AC75" s="565"/>
      <c r="AD75" s="565"/>
      <c r="AE75" s="565"/>
      <c r="AF75" s="565"/>
      <c r="AG75" s="565"/>
      <c r="AH75" s="565"/>
      <c r="AI75" s="565"/>
      <c r="AJ75" s="565">
        <v>25</v>
      </c>
      <c r="AK75" s="565"/>
      <c r="AL75" s="565"/>
      <c r="AM75" s="565"/>
      <c r="AN75" s="565"/>
      <c r="AO75" s="565">
        <v>5</v>
      </c>
      <c r="AP75" s="565"/>
      <c r="AQ75" s="565"/>
      <c r="AR75" s="565"/>
      <c r="AS75" s="565"/>
      <c r="AT75" s="565"/>
      <c r="AU75" s="565"/>
    </row>
    <row r="76" spans="1:47">
      <c r="A76" s="565" t="s">
        <v>6943</v>
      </c>
      <c r="B76" s="565">
        <v>267</v>
      </c>
      <c r="C76" s="565">
        <v>5</v>
      </c>
      <c r="D76" s="565"/>
      <c r="E76" s="565"/>
      <c r="F76" s="565"/>
      <c r="G76" s="565"/>
      <c r="H76" s="565"/>
      <c r="I76" s="565">
        <v>10</v>
      </c>
      <c r="J76" s="565">
        <v>10</v>
      </c>
      <c r="K76" s="565"/>
      <c r="L76" s="565"/>
      <c r="M76" s="565"/>
      <c r="N76" s="565"/>
      <c r="O76" s="565"/>
      <c r="P76" s="565">
        <v>60</v>
      </c>
      <c r="Q76" s="565"/>
      <c r="R76" s="565"/>
      <c r="S76" s="565"/>
      <c r="T76" s="565"/>
      <c r="U76" s="565"/>
      <c r="V76" s="565">
        <v>6</v>
      </c>
      <c r="W76" s="565"/>
      <c r="X76" s="565"/>
      <c r="Y76" s="565"/>
      <c r="Z76" s="565">
        <v>72</v>
      </c>
      <c r="AA76" s="565"/>
      <c r="AB76" s="565"/>
      <c r="AC76" s="565"/>
      <c r="AD76" s="565"/>
      <c r="AE76" s="565">
        <v>2</v>
      </c>
      <c r="AF76" s="565"/>
      <c r="AG76" s="565"/>
      <c r="AH76" s="565"/>
      <c r="AI76" s="565"/>
      <c r="AJ76" s="565">
        <v>89</v>
      </c>
      <c r="AK76" s="565"/>
      <c r="AL76" s="565"/>
      <c r="AM76" s="565"/>
      <c r="AN76" s="565"/>
      <c r="AO76" s="565">
        <v>13</v>
      </c>
      <c r="AP76" s="565"/>
      <c r="AQ76" s="565"/>
      <c r="AR76" s="565"/>
      <c r="AS76" s="565"/>
      <c r="AT76" s="565"/>
      <c r="AU76" s="565"/>
    </row>
    <row r="77" spans="1:47">
      <c r="A77" s="565" t="s">
        <v>6952</v>
      </c>
      <c r="B77" s="565">
        <v>50</v>
      </c>
      <c r="C77" s="565"/>
      <c r="D77" s="565"/>
      <c r="E77" s="565"/>
      <c r="F77" s="565"/>
      <c r="G77" s="565"/>
      <c r="H77" s="565"/>
      <c r="I77" s="565"/>
      <c r="J77" s="565"/>
      <c r="K77" s="565"/>
      <c r="L77" s="565"/>
      <c r="M77" s="565"/>
      <c r="N77" s="565"/>
      <c r="O77" s="565"/>
      <c r="P77" s="565"/>
      <c r="Q77" s="565"/>
      <c r="R77" s="565"/>
      <c r="S77" s="565"/>
      <c r="T77" s="565"/>
      <c r="U77" s="565"/>
      <c r="V77" s="565"/>
      <c r="W77" s="565"/>
      <c r="X77" s="565"/>
      <c r="Y77" s="565"/>
      <c r="Z77" s="565">
        <v>48</v>
      </c>
      <c r="AA77" s="565"/>
      <c r="AB77" s="565"/>
      <c r="AC77" s="565"/>
      <c r="AD77" s="565"/>
      <c r="AE77" s="565">
        <v>2</v>
      </c>
      <c r="AF77" s="565"/>
      <c r="AG77" s="565"/>
      <c r="AH77" s="565"/>
      <c r="AI77" s="565"/>
      <c r="AJ77" s="565"/>
      <c r="AK77" s="565"/>
      <c r="AL77" s="565"/>
      <c r="AM77" s="565"/>
      <c r="AN77" s="565"/>
      <c r="AO77" s="565"/>
      <c r="AP77" s="565"/>
      <c r="AQ77" s="565"/>
      <c r="AR77" s="565"/>
      <c r="AS77" s="565"/>
      <c r="AT77" s="565"/>
      <c r="AU77" s="565"/>
    </row>
    <row r="78" spans="1:47">
      <c r="A78" s="565" t="s">
        <v>7062</v>
      </c>
      <c r="B78" s="565">
        <v>65</v>
      </c>
      <c r="C78" s="565"/>
      <c r="D78" s="565"/>
      <c r="E78" s="565"/>
      <c r="F78" s="565"/>
      <c r="G78" s="565"/>
      <c r="H78" s="565"/>
      <c r="I78" s="565">
        <v>20</v>
      </c>
      <c r="J78" s="565"/>
      <c r="K78" s="565"/>
      <c r="L78" s="565"/>
      <c r="M78" s="565"/>
      <c r="N78" s="565"/>
      <c r="O78" s="565"/>
      <c r="P78" s="565"/>
      <c r="Q78" s="565"/>
      <c r="R78" s="565"/>
      <c r="S78" s="565"/>
      <c r="T78" s="565"/>
      <c r="U78" s="565"/>
      <c r="V78" s="565"/>
      <c r="W78" s="565"/>
      <c r="X78" s="565">
        <v>4</v>
      </c>
      <c r="Y78" s="565"/>
      <c r="Z78" s="565"/>
      <c r="AA78" s="565"/>
      <c r="AB78" s="565"/>
      <c r="AC78" s="565"/>
      <c r="AD78" s="565"/>
      <c r="AE78" s="565"/>
      <c r="AF78" s="565"/>
      <c r="AG78" s="565"/>
      <c r="AH78" s="565"/>
      <c r="AI78" s="565"/>
      <c r="AJ78" s="565">
        <v>41</v>
      </c>
      <c r="AK78" s="565"/>
      <c r="AL78" s="565"/>
      <c r="AM78" s="565"/>
      <c r="AN78" s="565"/>
      <c r="AO78" s="565"/>
      <c r="AP78" s="565"/>
      <c r="AQ78" s="565"/>
      <c r="AR78" s="565"/>
      <c r="AS78" s="565"/>
      <c r="AT78" s="565"/>
      <c r="AU78" s="565"/>
    </row>
    <row r="79" spans="1:47">
      <c r="A79" s="565" t="s">
        <v>7081</v>
      </c>
      <c r="B79" s="565">
        <v>97</v>
      </c>
      <c r="C79" s="565">
        <v>15</v>
      </c>
      <c r="D79" s="565"/>
      <c r="E79" s="565"/>
      <c r="F79" s="565"/>
      <c r="G79" s="565"/>
      <c r="H79" s="565"/>
      <c r="I79" s="565">
        <v>10</v>
      </c>
      <c r="J79" s="565"/>
      <c r="K79" s="565"/>
      <c r="L79" s="565"/>
      <c r="M79" s="565"/>
      <c r="N79" s="565"/>
      <c r="O79" s="565"/>
      <c r="P79" s="565">
        <v>0</v>
      </c>
      <c r="Q79" s="565"/>
      <c r="R79" s="565"/>
      <c r="S79" s="565"/>
      <c r="T79" s="565"/>
      <c r="U79" s="565"/>
      <c r="V79" s="565"/>
      <c r="W79" s="565"/>
      <c r="X79" s="565"/>
      <c r="Y79" s="565"/>
      <c r="Z79" s="565">
        <v>19</v>
      </c>
      <c r="AA79" s="565"/>
      <c r="AB79" s="565"/>
      <c r="AC79" s="565"/>
      <c r="AD79" s="565"/>
      <c r="AE79" s="565">
        <v>1</v>
      </c>
      <c r="AF79" s="565"/>
      <c r="AG79" s="565"/>
      <c r="AH79" s="565"/>
      <c r="AI79" s="565"/>
      <c r="AJ79" s="565">
        <v>52</v>
      </c>
      <c r="AK79" s="565"/>
      <c r="AL79" s="565"/>
      <c r="AM79" s="565"/>
      <c r="AN79" s="565"/>
      <c r="AO79" s="565"/>
      <c r="AP79" s="565"/>
      <c r="AQ79" s="565"/>
      <c r="AR79" s="565"/>
      <c r="AS79" s="565"/>
      <c r="AT79" s="565"/>
      <c r="AU79" s="565"/>
    </row>
    <row r="80" spans="1:47">
      <c r="A80" s="565" t="s">
        <v>7084</v>
      </c>
      <c r="B80" s="565">
        <v>60</v>
      </c>
      <c r="C80" s="565"/>
      <c r="D80" s="565"/>
      <c r="E80" s="565"/>
      <c r="F80" s="565"/>
      <c r="G80" s="565"/>
      <c r="H80" s="565"/>
      <c r="I80" s="565"/>
      <c r="J80" s="565"/>
      <c r="K80" s="565"/>
      <c r="L80" s="565"/>
      <c r="M80" s="565"/>
      <c r="N80" s="565"/>
      <c r="O80" s="565"/>
      <c r="P80" s="565"/>
      <c r="Q80" s="565"/>
      <c r="R80" s="565"/>
      <c r="S80" s="565"/>
      <c r="T80" s="565"/>
      <c r="U80" s="565"/>
      <c r="V80" s="565"/>
      <c r="W80" s="565"/>
      <c r="X80" s="565"/>
      <c r="Y80" s="565"/>
      <c r="Z80" s="565"/>
      <c r="AA80" s="565"/>
      <c r="AB80" s="565"/>
      <c r="AC80" s="565"/>
      <c r="AD80" s="565"/>
      <c r="AE80" s="565"/>
      <c r="AF80" s="565"/>
      <c r="AG80" s="565"/>
      <c r="AH80" s="565"/>
      <c r="AI80" s="565"/>
      <c r="AJ80" s="565">
        <v>60</v>
      </c>
      <c r="AK80" s="565"/>
      <c r="AL80" s="565"/>
      <c r="AM80" s="565"/>
      <c r="AN80" s="565"/>
      <c r="AO80" s="565"/>
      <c r="AP80" s="565"/>
      <c r="AQ80" s="565"/>
      <c r="AR80" s="565"/>
      <c r="AS80" s="565"/>
      <c r="AT80" s="565"/>
      <c r="AU80" s="565"/>
    </row>
    <row r="81" spans="1:47">
      <c r="A81" s="565" t="s">
        <v>7358</v>
      </c>
      <c r="B81" s="565">
        <v>73</v>
      </c>
      <c r="C81" s="565">
        <v>2</v>
      </c>
      <c r="D81" s="565"/>
      <c r="E81" s="565"/>
      <c r="F81" s="565"/>
      <c r="G81" s="565"/>
      <c r="H81" s="565"/>
      <c r="I81" s="565">
        <v>3</v>
      </c>
      <c r="J81" s="565"/>
      <c r="K81" s="565"/>
      <c r="L81" s="565"/>
      <c r="M81" s="565"/>
      <c r="N81" s="565"/>
      <c r="O81" s="565"/>
      <c r="P81" s="565"/>
      <c r="Q81" s="565"/>
      <c r="R81" s="565"/>
      <c r="S81" s="565"/>
      <c r="T81" s="565"/>
      <c r="U81" s="565"/>
      <c r="V81" s="565"/>
      <c r="W81" s="565"/>
      <c r="X81" s="565"/>
      <c r="Y81" s="565"/>
      <c r="Z81" s="565">
        <v>12</v>
      </c>
      <c r="AA81" s="565"/>
      <c r="AB81" s="565"/>
      <c r="AC81" s="565"/>
      <c r="AD81" s="565"/>
      <c r="AE81" s="565"/>
      <c r="AF81" s="565"/>
      <c r="AG81" s="565"/>
      <c r="AH81" s="565"/>
      <c r="AI81" s="565"/>
      <c r="AJ81" s="565">
        <v>48</v>
      </c>
      <c r="AK81" s="565"/>
      <c r="AL81" s="565"/>
      <c r="AM81" s="565"/>
      <c r="AN81" s="565"/>
      <c r="AO81" s="565">
        <v>8</v>
      </c>
      <c r="AP81" s="565"/>
      <c r="AQ81" s="565"/>
      <c r="AR81" s="565"/>
      <c r="AS81" s="565"/>
      <c r="AT81" s="565"/>
      <c r="AU81" s="565"/>
    </row>
    <row r="82" spans="1:47">
      <c r="A82" s="565" t="s">
        <v>7369</v>
      </c>
      <c r="B82" s="565">
        <v>28</v>
      </c>
      <c r="C82" s="565"/>
      <c r="D82" s="565"/>
      <c r="E82" s="565"/>
      <c r="F82" s="565"/>
      <c r="G82" s="565"/>
      <c r="H82" s="565"/>
      <c r="I82" s="565"/>
      <c r="J82" s="565"/>
      <c r="K82" s="565"/>
      <c r="L82" s="565"/>
      <c r="M82" s="565"/>
      <c r="N82" s="565"/>
      <c r="O82" s="565"/>
      <c r="P82" s="565"/>
      <c r="Q82" s="565"/>
      <c r="R82" s="565"/>
      <c r="S82" s="565"/>
      <c r="T82" s="565"/>
      <c r="U82" s="565"/>
      <c r="V82" s="565"/>
      <c r="W82" s="565"/>
      <c r="X82" s="565"/>
      <c r="Y82" s="565"/>
      <c r="Z82" s="565">
        <v>2</v>
      </c>
      <c r="AA82" s="565"/>
      <c r="AB82" s="565"/>
      <c r="AC82" s="565"/>
      <c r="AD82" s="565"/>
      <c r="AE82" s="565"/>
      <c r="AF82" s="565"/>
      <c r="AG82" s="565"/>
      <c r="AH82" s="565"/>
      <c r="AI82" s="565"/>
      <c r="AJ82" s="565">
        <v>26</v>
      </c>
      <c r="AK82" s="565"/>
      <c r="AL82" s="565"/>
      <c r="AM82" s="565"/>
      <c r="AN82" s="565"/>
      <c r="AO82" s="565"/>
      <c r="AP82" s="565"/>
      <c r="AQ82" s="565"/>
      <c r="AR82" s="565"/>
      <c r="AS82" s="565"/>
      <c r="AT82" s="565"/>
      <c r="AU82" s="565"/>
    </row>
    <row r="83" spans="1:47">
      <c r="A83" s="565" t="s">
        <v>7393</v>
      </c>
      <c r="B83" s="565"/>
      <c r="C83" s="565"/>
      <c r="D83" s="565"/>
      <c r="E83" s="565"/>
      <c r="F83" s="565"/>
      <c r="G83" s="565"/>
      <c r="H83" s="565"/>
      <c r="I83" s="565"/>
      <c r="J83" s="565"/>
      <c r="K83" s="565"/>
      <c r="L83" s="565"/>
      <c r="M83" s="565"/>
      <c r="N83" s="565"/>
      <c r="O83" s="565"/>
      <c r="P83" s="565"/>
      <c r="Q83" s="565"/>
      <c r="R83" s="565">
        <v>19</v>
      </c>
      <c r="S83" s="565"/>
      <c r="T83" s="565"/>
      <c r="U83" s="565"/>
      <c r="V83" s="565"/>
      <c r="W83" s="565"/>
      <c r="X83" s="565"/>
      <c r="Y83" s="565"/>
      <c r="Z83" s="565"/>
      <c r="AA83" s="565"/>
      <c r="AB83" s="565"/>
      <c r="AC83" s="565"/>
      <c r="AD83" s="565"/>
      <c r="AE83" s="565"/>
      <c r="AF83" s="565"/>
      <c r="AG83" s="565"/>
      <c r="AH83" s="565"/>
      <c r="AI83" s="565"/>
      <c r="AJ83" s="565"/>
      <c r="AK83" s="565"/>
      <c r="AL83" s="565"/>
      <c r="AM83" s="565"/>
      <c r="AN83" s="565"/>
      <c r="AO83" s="565"/>
      <c r="AP83" s="565"/>
      <c r="AQ83" s="565"/>
      <c r="AR83" s="565"/>
      <c r="AS83" s="565"/>
      <c r="AT83" s="565"/>
      <c r="AU83" s="565"/>
    </row>
    <row r="84" spans="1:47">
      <c r="A84" s="565" t="s">
        <v>7428</v>
      </c>
      <c r="B84" s="565">
        <v>10</v>
      </c>
      <c r="C84" s="565"/>
      <c r="D84" s="565"/>
      <c r="E84" s="565"/>
      <c r="F84" s="565"/>
      <c r="G84" s="565"/>
      <c r="H84" s="565"/>
      <c r="I84" s="565"/>
      <c r="J84" s="565"/>
      <c r="K84" s="565"/>
      <c r="L84" s="565"/>
      <c r="M84" s="565">
        <v>9</v>
      </c>
      <c r="N84" s="565"/>
      <c r="O84" s="565"/>
      <c r="P84" s="565">
        <v>1</v>
      </c>
      <c r="Q84" s="565"/>
      <c r="R84" s="565"/>
      <c r="S84" s="565"/>
      <c r="T84" s="565"/>
      <c r="U84" s="565"/>
      <c r="V84" s="565"/>
      <c r="W84" s="565"/>
      <c r="X84" s="565"/>
      <c r="Y84" s="565"/>
      <c r="Z84" s="565"/>
      <c r="AA84" s="565"/>
      <c r="AB84" s="565"/>
      <c r="AC84" s="565"/>
      <c r="AD84" s="565"/>
      <c r="AE84" s="565"/>
      <c r="AF84" s="565"/>
      <c r="AG84" s="565"/>
      <c r="AH84" s="565"/>
      <c r="AI84" s="565"/>
      <c r="AJ84" s="565"/>
      <c r="AK84" s="565"/>
      <c r="AL84" s="565"/>
      <c r="AM84" s="565"/>
      <c r="AN84" s="565"/>
      <c r="AO84" s="565"/>
      <c r="AP84" s="565"/>
      <c r="AQ84" s="565"/>
      <c r="AR84" s="565"/>
      <c r="AS84" s="565"/>
      <c r="AT84" s="565"/>
      <c r="AU84" s="565"/>
    </row>
    <row r="85" spans="1:47">
      <c r="A85" s="565" t="s">
        <v>7463</v>
      </c>
      <c r="B85" s="565"/>
      <c r="C85" s="565"/>
      <c r="D85" s="565"/>
      <c r="E85" s="565"/>
      <c r="F85" s="565"/>
      <c r="G85" s="565"/>
      <c r="H85" s="565"/>
      <c r="I85" s="565"/>
      <c r="J85" s="565"/>
      <c r="K85" s="565"/>
      <c r="L85" s="565"/>
      <c r="M85" s="565"/>
      <c r="N85" s="565"/>
      <c r="O85" s="565"/>
      <c r="P85" s="565"/>
      <c r="Q85" s="565"/>
      <c r="R85" s="565"/>
      <c r="S85" s="565"/>
      <c r="T85" s="565"/>
      <c r="U85" s="565"/>
      <c r="V85" s="565"/>
      <c r="W85" s="565"/>
      <c r="X85" s="565"/>
      <c r="Y85" s="565"/>
      <c r="Z85" s="565"/>
      <c r="AA85" s="565"/>
      <c r="AB85" s="565"/>
      <c r="AC85" s="565"/>
      <c r="AD85" s="565"/>
      <c r="AE85" s="565">
        <v>21</v>
      </c>
      <c r="AF85" s="565"/>
      <c r="AG85" s="565"/>
      <c r="AH85" s="565"/>
      <c r="AI85" s="565"/>
      <c r="AJ85" s="565"/>
      <c r="AK85" s="565"/>
      <c r="AL85" s="565"/>
      <c r="AM85" s="565"/>
      <c r="AN85" s="565"/>
      <c r="AO85" s="565"/>
      <c r="AP85" s="565"/>
      <c r="AQ85" s="565"/>
      <c r="AR85" s="565"/>
      <c r="AS85" s="565"/>
      <c r="AT85" s="565"/>
      <c r="AU85" s="565"/>
    </row>
    <row r="86" spans="1:47">
      <c r="A86" s="565" t="s">
        <v>7473</v>
      </c>
      <c r="B86" s="565">
        <v>61</v>
      </c>
      <c r="C86" s="565"/>
      <c r="D86" s="565"/>
      <c r="E86" s="565"/>
      <c r="F86" s="565"/>
      <c r="G86" s="565"/>
      <c r="H86" s="565"/>
      <c r="I86" s="565"/>
      <c r="J86" s="565"/>
      <c r="K86" s="565"/>
      <c r="L86" s="565"/>
      <c r="M86" s="565"/>
      <c r="N86" s="565"/>
      <c r="O86" s="565"/>
      <c r="P86" s="565">
        <v>5</v>
      </c>
      <c r="Q86" s="565"/>
      <c r="R86" s="565"/>
      <c r="S86" s="565"/>
      <c r="T86" s="565"/>
      <c r="U86" s="565"/>
      <c r="V86" s="565"/>
      <c r="W86" s="565"/>
      <c r="X86" s="565"/>
      <c r="Y86" s="565"/>
      <c r="Z86" s="565">
        <v>6</v>
      </c>
      <c r="AA86" s="565"/>
      <c r="AB86" s="565"/>
      <c r="AC86" s="565"/>
      <c r="AD86" s="565"/>
      <c r="AE86" s="565"/>
      <c r="AF86" s="565"/>
      <c r="AG86" s="565"/>
      <c r="AH86" s="565"/>
      <c r="AI86" s="565"/>
      <c r="AJ86" s="565">
        <v>50</v>
      </c>
      <c r="AK86" s="565"/>
      <c r="AL86" s="565"/>
      <c r="AM86" s="565"/>
      <c r="AN86" s="565"/>
      <c r="AO86" s="565"/>
      <c r="AP86" s="565"/>
      <c r="AQ86" s="565"/>
      <c r="AR86" s="565"/>
      <c r="AS86" s="565"/>
      <c r="AT86" s="565"/>
      <c r="AU86" s="565"/>
    </row>
    <row r="87" spans="1:47">
      <c r="A87" s="565" t="s">
        <v>7611</v>
      </c>
      <c r="B87" s="565">
        <v>129</v>
      </c>
      <c r="C87" s="565"/>
      <c r="D87" s="565"/>
      <c r="E87" s="565"/>
      <c r="F87" s="565"/>
      <c r="G87" s="565"/>
      <c r="H87" s="565"/>
      <c r="I87" s="565">
        <v>2</v>
      </c>
      <c r="J87" s="565">
        <v>8</v>
      </c>
      <c r="K87" s="565"/>
      <c r="L87" s="565"/>
      <c r="M87" s="565">
        <v>5</v>
      </c>
      <c r="N87" s="565"/>
      <c r="O87" s="565"/>
      <c r="P87" s="565"/>
      <c r="Q87" s="565"/>
      <c r="R87" s="565"/>
      <c r="S87" s="565"/>
      <c r="T87" s="565"/>
      <c r="U87" s="565"/>
      <c r="V87" s="565"/>
      <c r="W87" s="565">
        <v>4</v>
      </c>
      <c r="X87" s="565"/>
      <c r="Y87" s="565"/>
      <c r="Z87" s="565">
        <v>54</v>
      </c>
      <c r="AA87" s="565"/>
      <c r="AB87" s="565"/>
      <c r="AC87" s="565"/>
      <c r="AD87" s="565"/>
      <c r="AE87" s="565"/>
      <c r="AF87" s="565"/>
      <c r="AG87" s="565"/>
      <c r="AH87" s="565"/>
      <c r="AI87" s="565"/>
      <c r="AJ87" s="565">
        <v>56</v>
      </c>
      <c r="AK87" s="565"/>
      <c r="AL87" s="565"/>
      <c r="AM87" s="565"/>
      <c r="AN87" s="565"/>
      <c r="AO87" s="565"/>
      <c r="AP87" s="565"/>
      <c r="AQ87" s="565"/>
      <c r="AR87" s="565"/>
      <c r="AS87" s="565"/>
      <c r="AT87" s="565"/>
      <c r="AU87" s="565"/>
    </row>
    <row r="88" spans="1:47">
      <c r="A88" s="565" t="s">
        <v>7743</v>
      </c>
      <c r="B88" s="565">
        <v>191</v>
      </c>
      <c r="C88" s="565"/>
      <c r="D88" s="565"/>
      <c r="E88" s="565"/>
      <c r="F88" s="565"/>
      <c r="G88" s="565"/>
      <c r="H88" s="565"/>
      <c r="I88" s="565"/>
      <c r="J88" s="565"/>
      <c r="K88" s="565"/>
      <c r="L88" s="565"/>
      <c r="M88" s="565"/>
      <c r="N88" s="565"/>
      <c r="O88" s="565"/>
      <c r="P88" s="565"/>
      <c r="Q88" s="565"/>
      <c r="R88" s="565">
        <v>190</v>
      </c>
      <c r="S88" s="565"/>
      <c r="T88" s="565"/>
      <c r="U88" s="565"/>
      <c r="V88" s="565"/>
      <c r="W88" s="565"/>
      <c r="X88" s="565"/>
      <c r="Y88" s="565"/>
      <c r="Z88" s="565"/>
      <c r="AA88" s="565"/>
      <c r="AB88" s="565"/>
      <c r="AC88" s="565"/>
      <c r="AD88" s="565"/>
      <c r="AE88" s="565"/>
      <c r="AF88" s="565"/>
      <c r="AG88" s="565"/>
      <c r="AH88" s="565"/>
      <c r="AI88" s="565"/>
      <c r="AJ88" s="565"/>
      <c r="AK88" s="565"/>
      <c r="AL88" s="565"/>
      <c r="AM88" s="565"/>
      <c r="AN88" s="565"/>
      <c r="AO88" s="565">
        <v>1</v>
      </c>
      <c r="AP88" s="565"/>
      <c r="AQ88" s="565"/>
      <c r="AR88" s="565"/>
      <c r="AS88" s="565"/>
      <c r="AT88" s="565"/>
      <c r="AU88" s="565"/>
    </row>
    <row r="89" spans="1:47">
      <c r="A89" s="565" t="s">
        <v>7835</v>
      </c>
      <c r="B89" s="565">
        <v>108</v>
      </c>
      <c r="C89" s="565"/>
      <c r="D89" s="565"/>
      <c r="E89" s="565"/>
      <c r="F89" s="565"/>
      <c r="G89" s="565"/>
      <c r="H89" s="565"/>
      <c r="I89" s="565">
        <v>4</v>
      </c>
      <c r="J89" s="565"/>
      <c r="K89" s="565"/>
      <c r="L89" s="565"/>
      <c r="M89" s="565"/>
      <c r="N89" s="565"/>
      <c r="O89" s="565"/>
      <c r="P89" s="565"/>
      <c r="Q89" s="565"/>
      <c r="R89" s="565"/>
      <c r="S89" s="565"/>
      <c r="T89" s="565"/>
      <c r="U89" s="565"/>
      <c r="V89" s="565">
        <v>7</v>
      </c>
      <c r="W89" s="565">
        <v>7</v>
      </c>
      <c r="X89" s="565"/>
      <c r="Y89" s="565"/>
      <c r="Z89" s="565">
        <v>8</v>
      </c>
      <c r="AA89" s="565"/>
      <c r="AB89" s="565"/>
      <c r="AC89" s="565"/>
      <c r="AD89" s="565"/>
      <c r="AE89" s="565"/>
      <c r="AF89" s="565"/>
      <c r="AG89" s="565"/>
      <c r="AH89" s="565"/>
      <c r="AI89" s="565"/>
      <c r="AJ89" s="565">
        <v>80</v>
      </c>
      <c r="AK89" s="565"/>
      <c r="AL89" s="565"/>
      <c r="AM89" s="565"/>
      <c r="AN89" s="565"/>
      <c r="AO89" s="565">
        <v>2</v>
      </c>
      <c r="AP89" s="565"/>
      <c r="AQ89" s="565"/>
      <c r="AR89" s="565"/>
      <c r="AS89" s="565"/>
      <c r="AT89" s="565"/>
      <c r="AU89" s="565"/>
    </row>
    <row r="90" spans="1:47">
      <c r="A90" s="565" t="s">
        <v>8118</v>
      </c>
      <c r="B90" s="565">
        <v>30</v>
      </c>
      <c r="C90" s="565"/>
      <c r="D90" s="565"/>
      <c r="E90" s="565"/>
      <c r="F90" s="565"/>
      <c r="G90" s="565"/>
      <c r="H90" s="565"/>
      <c r="I90" s="565"/>
      <c r="J90" s="565"/>
      <c r="K90" s="565"/>
      <c r="L90" s="565"/>
      <c r="M90" s="565"/>
      <c r="N90" s="565"/>
      <c r="O90" s="565"/>
      <c r="P90" s="565"/>
      <c r="Q90" s="565"/>
      <c r="R90" s="565"/>
      <c r="S90" s="565"/>
      <c r="T90" s="565">
        <v>15</v>
      </c>
      <c r="U90" s="565"/>
      <c r="V90" s="565"/>
      <c r="W90" s="565"/>
      <c r="X90" s="565"/>
      <c r="Y90" s="565"/>
      <c r="Z90" s="565"/>
      <c r="AA90" s="565"/>
      <c r="AB90" s="565"/>
      <c r="AC90" s="565"/>
      <c r="AD90" s="565"/>
      <c r="AE90" s="565">
        <v>15</v>
      </c>
      <c r="AF90" s="565"/>
      <c r="AG90" s="565"/>
      <c r="AH90" s="565"/>
      <c r="AI90" s="565"/>
      <c r="AJ90" s="565"/>
      <c r="AK90" s="565"/>
      <c r="AL90" s="565"/>
      <c r="AM90" s="565"/>
      <c r="AN90" s="565"/>
      <c r="AO90" s="565"/>
      <c r="AP90" s="565"/>
      <c r="AQ90" s="565"/>
      <c r="AR90" s="565"/>
      <c r="AS90" s="565"/>
      <c r="AT90" s="565"/>
      <c r="AU90" s="565"/>
    </row>
    <row r="91" spans="1:47">
      <c r="A91" s="565" t="s">
        <v>8145</v>
      </c>
      <c r="B91" s="565">
        <v>62</v>
      </c>
      <c r="C91" s="565"/>
      <c r="D91" s="565"/>
      <c r="E91" s="565"/>
      <c r="F91" s="565"/>
      <c r="G91" s="565"/>
      <c r="H91" s="565"/>
      <c r="I91" s="565"/>
      <c r="J91" s="565"/>
      <c r="K91" s="565"/>
      <c r="L91" s="565"/>
      <c r="M91" s="565"/>
      <c r="N91" s="565"/>
      <c r="O91" s="565"/>
      <c r="P91" s="565"/>
      <c r="Q91" s="565"/>
      <c r="R91" s="565"/>
      <c r="S91" s="565"/>
      <c r="T91" s="565"/>
      <c r="U91" s="565"/>
      <c r="V91" s="565"/>
      <c r="W91" s="565"/>
      <c r="X91" s="565"/>
      <c r="Y91" s="565"/>
      <c r="Z91" s="565"/>
      <c r="AA91" s="565"/>
      <c r="AB91" s="565"/>
      <c r="AC91" s="565"/>
      <c r="AD91" s="565"/>
      <c r="AE91" s="565"/>
      <c r="AF91" s="565"/>
      <c r="AG91" s="565"/>
      <c r="AH91" s="565"/>
      <c r="AI91" s="565"/>
      <c r="AJ91" s="565"/>
      <c r="AK91" s="565"/>
      <c r="AL91" s="565"/>
      <c r="AM91" s="565"/>
      <c r="AN91" s="565"/>
      <c r="AO91" s="565"/>
      <c r="AP91" s="565">
        <v>32</v>
      </c>
      <c r="AQ91" s="565"/>
      <c r="AR91" s="565"/>
      <c r="AS91" s="565"/>
      <c r="AT91" s="565"/>
      <c r="AU91" s="565">
        <v>30</v>
      </c>
    </row>
    <row r="92" spans="1:47">
      <c r="A92" s="565" t="s">
        <v>8168</v>
      </c>
      <c r="B92" s="565"/>
      <c r="C92" s="565"/>
      <c r="D92" s="565"/>
      <c r="E92" s="565"/>
      <c r="F92" s="565"/>
      <c r="G92" s="565"/>
      <c r="H92" s="565"/>
      <c r="I92" s="565">
        <v>2</v>
      </c>
      <c r="J92" s="565"/>
      <c r="K92" s="565"/>
      <c r="L92" s="565"/>
      <c r="M92" s="565"/>
      <c r="N92" s="565"/>
      <c r="O92" s="565"/>
      <c r="P92" s="565"/>
      <c r="Q92" s="565"/>
      <c r="R92" s="565"/>
      <c r="S92" s="565"/>
      <c r="T92" s="565"/>
      <c r="U92" s="565"/>
      <c r="V92" s="565"/>
      <c r="W92" s="565"/>
      <c r="X92" s="565"/>
      <c r="Y92" s="565"/>
      <c r="Z92" s="565">
        <v>4</v>
      </c>
      <c r="AA92" s="565"/>
      <c r="AB92" s="565"/>
      <c r="AC92" s="565"/>
      <c r="AD92" s="565"/>
      <c r="AE92" s="565"/>
      <c r="AF92" s="565"/>
      <c r="AG92" s="565"/>
      <c r="AH92" s="565"/>
      <c r="AI92" s="565"/>
      <c r="AJ92" s="565">
        <v>21</v>
      </c>
      <c r="AK92" s="565"/>
      <c r="AL92" s="565"/>
      <c r="AM92" s="565"/>
      <c r="AN92" s="565"/>
      <c r="AO92" s="565"/>
      <c r="AP92" s="565"/>
      <c r="AQ92" s="565"/>
      <c r="AR92" s="565"/>
      <c r="AS92" s="565"/>
      <c r="AT92" s="565"/>
      <c r="AU92" s="565"/>
    </row>
    <row r="93" spans="1:47">
      <c r="A93" s="565" t="s">
        <v>8429</v>
      </c>
      <c r="B93" s="565">
        <v>53</v>
      </c>
      <c r="C93" s="565">
        <v>4</v>
      </c>
      <c r="D93" s="565"/>
      <c r="E93" s="565"/>
      <c r="F93" s="565"/>
      <c r="G93" s="565"/>
      <c r="H93" s="565"/>
      <c r="I93" s="565"/>
      <c r="J93" s="565"/>
      <c r="K93" s="565"/>
      <c r="L93" s="565"/>
      <c r="M93" s="565"/>
      <c r="N93" s="565"/>
      <c r="O93" s="565"/>
      <c r="P93" s="565"/>
      <c r="Q93" s="565"/>
      <c r="R93" s="565"/>
      <c r="S93" s="565"/>
      <c r="T93" s="565"/>
      <c r="U93" s="565"/>
      <c r="V93" s="565"/>
      <c r="W93" s="565"/>
      <c r="X93" s="565"/>
      <c r="Y93" s="565"/>
      <c r="Z93" s="565">
        <v>13</v>
      </c>
      <c r="AA93" s="565"/>
      <c r="AB93" s="565"/>
      <c r="AC93" s="565"/>
      <c r="AD93" s="565"/>
      <c r="AE93" s="565"/>
      <c r="AF93" s="565"/>
      <c r="AG93" s="565"/>
      <c r="AH93" s="565"/>
      <c r="AI93" s="565"/>
      <c r="AJ93" s="565">
        <v>34</v>
      </c>
      <c r="AK93" s="565"/>
      <c r="AL93" s="565"/>
      <c r="AM93" s="565"/>
      <c r="AN93" s="565"/>
      <c r="AO93" s="565">
        <v>2</v>
      </c>
      <c r="AP93" s="565"/>
      <c r="AQ93" s="565"/>
      <c r="AR93" s="565"/>
      <c r="AS93" s="565"/>
      <c r="AT93" s="565"/>
      <c r="AU93" s="565"/>
    </row>
    <row r="94" spans="1:47">
      <c r="A94" s="565" t="s">
        <v>8438</v>
      </c>
      <c r="B94" s="565">
        <v>26</v>
      </c>
      <c r="C94" s="565"/>
      <c r="D94" s="565"/>
      <c r="E94" s="565"/>
      <c r="F94" s="565"/>
      <c r="G94" s="565"/>
      <c r="H94" s="565"/>
      <c r="I94" s="565">
        <v>2</v>
      </c>
      <c r="J94" s="565">
        <v>1</v>
      </c>
      <c r="K94" s="565"/>
      <c r="L94" s="565"/>
      <c r="M94" s="565"/>
      <c r="N94" s="565"/>
      <c r="O94" s="565"/>
      <c r="P94" s="565">
        <v>5</v>
      </c>
      <c r="Q94" s="565"/>
      <c r="R94" s="565"/>
      <c r="S94" s="565"/>
      <c r="T94" s="565"/>
      <c r="U94" s="565"/>
      <c r="V94" s="565"/>
      <c r="W94" s="565"/>
      <c r="X94" s="565"/>
      <c r="Y94" s="565"/>
      <c r="Z94" s="565"/>
      <c r="AA94" s="565"/>
      <c r="AB94" s="565"/>
      <c r="AC94" s="565"/>
      <c r="AD94" s="565"/>
      <c r="AE94" s="565"/>
      <c r="AF94" s="565"/>
      <c r="AG94" s="565"/>
      <c r="AH94" s="565"/>
      <c r="AI94" s="565"/>
      <c r="AJ94" s="565">
        <v>14</v>
      </c>
      <c r="AK94" s="565"/>
      <c r="AL94" s="565"/>
      <c r="AM94" s="565"/>
      <c r="AN94" s="565"/>
      <c r="AO94" s="565">
        <v>2</v>
      </c>
      <c r="AP94" s="565"/>
      <c r="AQ94" s="565">
        <v>2</v>
      </c>
      <c r="AR94" s="565"/>
      <c r="AS94" s="565"/>
      <c r="AT94" s="565"/>
      <c r="AU94" s="565"/>
    </row>
    <row r="95" spans="1:47">
      <c r="A95" s="565" t="s">
        <v>8455</v>
      </c>
      <c r="B95" s="565"/>
      <c r="C95" s="565"/>
      <c r="D95" s="565"/>
      <c r="E95" s="565"/>
      <c r="F95" s="565"/>
      <c r="G95" s="565"/>
      <c r="H95" s="565"/>
      <c r="I95" s="565"/>
      <c r="J95" s="565"/>
      <c r="K95" s="565"/>
      <c r="L95" s="565">
        <v>12</v>
      </c>
      <c r="M95" s="565"/>
      <c r="N95" s="565"/>
      <c r="O95" s="565"/>
      <c r="P95" s="565"/>
      <c r="Q95" s="565"/>
      <c r="R95" s="565"/>
      <c r="S95" s="565"/>
      <c r="T95" s="565"/>
      <c r="U95" s="565"/>
      <c r="V95" s="565"/>
      <c r="W95" s="565"/>
      <c r="X95" s="565"/>
      <c r="Y95" s="565"/>
      <c r="Z95" s="565"/>
      <c r="AA95" s="565"/>
      <c r="AB95" s="565"/>
      <c r="AC95" s="565"/>
      <c r="AD95" s="565"/>
      <c r="AE95" s="565"/>
      <c r="AF95" s="565"/>
      <c r="AG95" s="565"/>
      <c r="AH95" s="565"/>
      <c r="AI95" s="565"/>
      <c r="AJ95" s="565"/>
      <c r="AK95" s="565"/>
      <c r="AL95" s="565"/>
      <c r="AM95" s="565"/>
      <c r="AN95" s="565"/>
      <c r="AO95" s="565"/>
      <c r="AP95" s="565"/>
      <c r="AQ95" s="565"/>
      <c r="AR95" s="565"/>
      <c r="AS95" s="565"/>
      <c r="AT95" s="565"/>
      <c r="AU95" s="565"/>
    </row>
    <row r="96" spans="1:47">
      <c r="A96" s="565" t="s">
        <v>8456</v>
      </c>
      <c r="B96" s="565"/>
      <c r="C96" s="565"/>
      <c r="D96" s="565"/>
      <c r="E96" s="565"/>
      <c r="F96" s="565"/>
      <c r="G96" s="565"/>
      <c r="H96" s="565"/>
      <c r="I96" s="565"/>
      <c r="J96" s="565"/>
      <c r="K96" s="565"/>
      <c r="L96" s="565">
        <v>10</v>
      </c>
      <c r="M96" s="565"/>
      <c r="N96" s="565"/>
      <c r="O96" s="565"/>
      <c r="P96" s="565"/>
      <c r="Q96" s="565"/>
      <c r="R96" s="565"/>
      <c r="S96" s="565"/>
      <c r="T96" s="565"/>
      <c r="U96" s="565"/>
      <c r="V96" s="565"/>
      <c r="W96" s="565"/>
      <c r="X96" s="565"/>
      <c r="Y96" s="565"/>
      <c r="Z96" s="565"/>
      <c r="AA96" s="565"/>
      <c r="AB96" s="565"/>
      <c r="AC96" s="565"/>
      <c r="AD96" s="565"/>
      <c r="AE96" s="565"/>
      <c r="AF96" s="565"/>
      <c r="AG96" s="565"/>
      <c r="AH96" s="565"/>
      <c r="AI96" s="565"/>
      <c r="AJ96" s="565"/>
      <c r="AK96" s="565"/>
      <c r="AL96" s="565"/>
      <c r="AM96" s="565"/>
      <c r="AN96" s="565"/>
      <c r="AO96" s="565"/>
      <c r="AP96" s="565"/>
      <c r="AQ96" s="565"/>
      <c r="AR96" s="565"/>
      <c r="AS96" s="565"/>
      <c r="AT96" s="565"/>
      <c r="AU96" s="565"/>
    </row>
    <row r="97" spans="1:47">
      <c r="A97" s="565" t="s">
        <v>8477</v>
      </c>
      <c r="B97" s="565">
        <v>40</v>
      </c>
      <c r="C97" s="565">
        <v>1</v>
      </c>
      <c r="D97" s="565"/>
      <c r="E97" s="565"/>
      <c r="F97" s="565"/>
      <c r="G97" s="565"/>
      <c r="H97" s="565"/>
      <c r="I97" s="565"/>
      <c r="J97" s="565"/>
      <c r="K97" s="565"/>
      <c r="L97" s="565"/>
      <c r="M97" s="565"/>
      <c r="N97" s="565"/>
      <c r="O97" s="565"/>
      <c r="P97" s="565">
        <v>14</v>
      </c>
      <c r="Q97" s="565"/>
      <c r="R97" s="565"/>
      <c r="S97" s="565"/>
      <c r="T97" s="565"/>
      <c r="U97" s="565"/>
      <c r="V97" s="565"/>
      <c r="W97" s="565"/>
      <c r="X97" s="565"/>
      <c r="Y97" s="565"/>
      <c r="Z97" s="565">
        <v>6</v>
      </c>
      <c r="AA97" s="565"/>
      <c r="AB97" s="565"/>
      <c r="AC97" s="565"/>
      <c r="AD97" s="565"/>
      <c r="AE97" s="565"/>
      <c r="AF97" s="565"/>
      <c r="AG97" s="565"/>
      <c r="AH97" s="565"/>
      <c r="AI97" s="565"/>
      <c r="AJ97" s="565">
        <v>19</v>
      </c>
      <c r="AK97" s="565"/>
      <c r="AL97" s="565"/>
      <c r="AM97" s="565"/>
      <c r="AN97" s="565"/>
      <c r="AO97" s="565"/>
      <c r="AP97" s="565"/>
      <c r="AQ97" s="565"/>
      <c r="AR97" s="565"/>
      <c r="AS97" s="565"/>
      <c r="AT97" s="565"/>
      <c r="AU97" s="565"/>
    </row>
    <row r="98" spans="1:47">
      <c r="A98" s="565" t="s">
        <v>8780</v>
      </c>
      <c r="B98" s="565"/>
      <c r="C98" s="565"/>
      <c r="D98" s="565"/>
      <c r="E98" s="565"/>
      <c r="F98" s="565"/>
      <c r="G98" s="565"/>
      <c r="H98" s="565"/>
      <c r="I98" s="565"/>
      <c r="J98" s="565"/>
      <c r="K98" s="565"/>
      <c r="L98" s="565"/>
      <c r="M98" s="565"/>
      <c r="N98" s="565"/>
      <c r="O98" s="565"/>
      <c r="P98" s="565"/>
      <c r="Q98" s="565"/>
      <c r="R98" s="565"/>
      <c r="S98" s="565"/>
      <c r="T98" s="565">
        <v>315</v>
      </c>
      <c r="U98" s="565"/>
      <c r="V98" s="565"/>
      <c r="W98" s="565"/>
      <c r="X98" s="565"/>
      <c r="Y98" s="565"/>
      <c r="Z98" s="565"/>
      <c r="AA98" s="565"/>
      <c r="AB98" s="565"/>
      <c r="AC98" s="565"/>
      <c r="AD98" s="565"/>
      <c r="AE98" s="565"/>
      <c r="AF98" s="565"/>
      <c r="AG98" s="565"/>
      <c r="AH98" s="565"/>
      <c r="AI98" s="565"/>
      <c r="AJ98" s="565"/>
      <c r="AK98" s="565"/>
      <c r="AL98" s="565"/>
      <c r="AM98" s="565"/>
      <c r="AN98" s="565"/>
      <c r="AO98" s="565"/>
      <c r="AP98" s="565"/>
      <c r="AQ98" s="565"/>
      <c r="AR98" s="565"/>
      <c r="AS98" s="565"/>
      <c r="AT98" s="565"/>
      <c r="AU98" s="565"/>
    </row>
    <row r="99" spans="1:47">
      <c r="A99" s="60" t="s">
        <v>8910</v>
      </c>
      <c r="B99" s="60">
        <v>50</v>
      </c>
      <c r="Z99" s="60">
        <v>10</v>
      </c>
      <c r="AJ99" s="60">
        <v>40</v>
      </c>
    </row>
    <row r="100" spans="1:47">
      <c r="A100" s="578" t="s">
        <v>8934</v>
      </c>
      <c r="B100" s="578">
        <v>78</v>
      </c>
      <c r="C100" s="578"/>
      <c r="D100" s="578"/>
      <c r="E100" s="578"/>
      <c r="F100" s="578"/>
      <c r="G100" s="578"/>
      <c r="H100" s="578"/>
      <c r="I100" s="578">
        <v>1</v>
      </c>
      <c r="J100" s="578"/>
      <c r="K100" s="578"/>
      <c r="L100" s="578"/>
      <c r="M100" s="578"/>
      <c r="N100" s="578"/>
      <c r="O100" s="578"/>
      <c r="P100" s="578"/>
      <c r="Q100" s="578"/>
      <c r="R100" s="578"/>
      <c r="S100" s="578"/>
      <c r="T100" s="578"/>
      <c r="U100" s="578"/>
      <c r="V100" s="578"/>
      <c r="W100" s="578"/>
      <c r="X100" s="578">
        <v>3</v>
      </c>
      <c r="Y100" s="578"/>
      <c r="Z100" s="578">
        <v>11</v>
      </c>
      <c r="AA100" s="578"/>
      <c r="AB100" s="578"/>
      <c r="AC100" s="578"/>
      <c r="AD100" s="578"/>
      <c r="AE100" s="578"/>
      <c r="AF100" s="578"/>
      <c r="AG100" s="578"/>
      <c r="AH100" s="578"/>
      <c r="AI100" s="578"/>
      <c r="AJ100" s="578">
        <v>63</v>
      </c>
      <c r="AK100" s="578"/>
      <c r="AL100" s="578"/>
      <c r="AM100" s="578"/>
      <c r="AN100" s="578"/>
      <c r="AO100" s="578"/>
      <c r="AP100" s="578"/>
      <c r="AQ100" s="578"/>
    </row>
    <row r="101" spans="1:47">
      <c r="A101" s="565" t="s">
        <v>8979</v>
      </c>
      <c r="B101" s="565">
        <v>36</v>
      </c>
      <c r="C101" s="565">
        <v>36</v>
      </c>
      <c r="D101" s="565"/>
      <c r="E101" s="565"/>
      <c r="F101" s="565"/>
      <c r="G101" s="565"/>
      <c r="H101" s="565"/>
      <c r="I101" s="565"/>
      <c r="J101" s="565"/>
      <c r="K101" s="565"/>
      <c r="L101" s="565"/>
      <c r="M101" s="565"/>
      <c r="N101" s="565"/>
      <c r="O101" s="565"/>
      <c r="P101" s="565"/>
      <c r="Q101" s="565"/>
      <c r="R101" s="565"/>
      <c r="S101" s="565"/>
      <c r="T101" s="565"/>
      <c r="U101" s="565"/>
      <c r="V101" s="565"/>
      <c r="W101" s="565"/>
      <c r="X101" s="565"/>
      <c r="Y101" s="565"/>
      <c r="Z101" s="565"/>
      <c r="AA101" s="565"/>
      <c r="AB101" s="565"/>
      <c r="AC101" s="565"/>
      <c r="AD101" s="565"/>
      <c r="AE101" s="565"/>
      <c r="AF101" s="565"/>
      <c r="AG101" s="565"/>
      <c r="AH101" s="565"/>
      <c r="AI101" s="565"/>
      <c r="AJ101" s="565"/>
      <c r="AK101" s="565"/>
      <c r="AL101" s="565"/>
      <c r="AM101" s="565"/>
      <c r="AN101" s="565"/>
      <c r="AO101" s="565"/>
      <c r="AP101" s="565"/>
      <c r="AQ101" s="565"/>
    </row>
    <row r="102" spans="1:47">
      <c r="A102" s="565" t="s">
        <v>8981</v>
      </c>
      <c r="B102" s="565">
        <v>124</v>
      </c>
      <c r="C102" s="565">
        <v>10</v>
      </c>
      <c r="D102" s="565"/>
      <c r="E102" s="565"/>
      <c r="F102" s="565"/>
      <c r="G102" s="565"/>
      <c r="H102" s="565"/>
      <c r="I102" s="565"/>
      <c r="J102" s="565">
        <v>9</v>
      </c>
      <c r="K102" s="565"/>
      <c r="L102" s="565"/>
      <c r="M102" s="565"/>
      <c r="N102" s="565"/>
      <c r="O102" s="565"/>
      <c r="P102" s="565">
        <v>10</v>
      </c>
      <c r="Q102" s="565"/>
      <c r="R102" s="565"/>
      <c r="S102" s="565"/>
      <c r="T102" s="565"/>
      <c r="U102" s="565"/>
      <c r="V102" s="565"/>
      <c r="W102" s="565">
        <v>7</v>
      </c>
      <c r="X102" s="565"/>
      <c r="Y102" s="565"/>
      <c r="Z102" s="565">
        <v>13</v>
      </c>
      <c r="AA102" s="565"/>
      <c r="AB102" s="565"/>
      <c r="AC102" s="565"/>
      <c r="AD102" s="565"/>
      <c r="AE102" s="565"/>
      <c r="AF102" s="565"/>
      <c r="AG102" s="565"/>
      <c r="AH102" s="565"/>
      <c r="AI102" s="565"/>
      <c r="AJ102" s="565">
        <v>75</v>
      </c>
      <c r="AK102" s="565"/>
      <c r="AL102" s="565"/>
      <c r="AM102" s="565"/>
      <c r="AN102" s="565"/>
      <c r="AO102" s="565"/>
      <c r="AP102" s="565"/>
      <c r="AQ102" s="565"/>
    </row>
    <row r="103" spans="1:47">
      <c r="A103" s="565" t="s">
        <v>8991</v>
      </c>
      <c r="B103" s="565">
        <v>70</v>
      </c>
      <c r="C103" s="565"/>
      <c r="D103" s="565"/>
      <c r="E103" s="565"/>
      <c r="F103" s="565"/>
      <c r="G103" s="565"/>
      <c r="H103" s="565"/>
      <c r="I103" s="565"/>
      <c r="J103" s="565"/>
      <c r="K103" s="565"/>
      <c r="L103" s="565"/>
      <c r="M103" s="565"/>
      <c r="N103" s="565"/>
      <c r="O103" s="565"/>
      <c r="P103" s="565"/>
      <c r="Q103" s="565"/>
      <c r="R103" s="565"/>
      <c r="S103" s="565"/>
      <c r="T103" s="565"/>
      <c r="U103" s="565"/>
      <c r="V103" s="565"/>
      <c r="W103" s="565"/>
      <c r="X103" s="565"/>
      <c r="Y103" s="565"/>
      <c r="Z103" s="565">
        <v>70</v>
      </c>
      <c r="AA103" s="565"/>
      <c r="AB103" s="565"/>
      <c r="AC103" s="565"/>
      <c r="AD103" s="565"/>
      <c r="AE103" s="565"/>
      <c r="AF103" s="565"/>
      <c r="AG103" s="565"/>
      <c r="AH103" s="565"/>
      <c r="AI103" s="565"/>
      <c r="AJ103" s="565"/>
      <c r="AK103" s="565"/>
      <c r="AL103" s="565"/>
      <c r="AM103" s="565"/>
      <c r="AN103" s="565"/>
      <c r="AO103" s="565"/>
      <c r="AP103" s="565"/>
      <c r="AQ103" s="565"/>
    </row>
    <row r="104" spans="1:47">
      <c r="A104" s="565" t="s">
        <v>9013</v>
      </c>
      <c r="B104" s="565">
        <v>266</v>
      </c>
      <c r="C104" s="565">
        <v>29</v>
      </c>
      <c r="D104" s="565"/>
      <c r="E104" s="565"/>
      <c r="F104" s="565"/>
      <c r="G104" s="565"/>
      <c r="H104" s="565"/>
      <c r="I104" s="565"/>
      <c r="J104" s="565"/>
      <c r="K104" s="565"/>
      <c r="L104" s="565"/>
      <c r="M104" s="565"/>
      <c r="N104" s="565"/>
      <c r="O104" s="565"/>
      <c r="P104" s="565">
        <v>16</v>
      </c>
      <c r="Q104" s="565"/>
      <c r="R104" s="565"/>
      <c r="S104" s="565"/>
      <c r="T104" s="565"/>
      <c r="U104" s="565"/>
      <c r="V104" s="565"/>
      <c r="W104" s="565"/>
      <c r="X104" s="565"/>
      <c r="Y104" s="565"/>
      <c r="Z104" s="565">
        <v>36</v>
      </c>
      <c r="AA104" s="565"/>
      <c r="AB104" s="565"/>
      <c r="AC104" s="565"/>
      <c r="AD104" s="565"/>
      <c r="AE104" s="565"/>
      <c r="AF104" s="565"/>
      <c r="AG104" s="565"/>
      <c r="AH104" s="565"/>
      <c r="AI104" s="565"/>
      <c r="AJ104" s="565">
        <v>185</v>
      </c>
      <c r="AK104" s="565"/>
      <c r="AL104" s="565"/>
      <c r="AM104" s="565"/>
      <c r="AN104" s="565"/>
      <c r="AO104" s="565"/>
      <c r="AP104" s="565"/>
      <c r="AQ104" s="565"/>
    </row>
    <row r="105" spans="1:47">
      <c r="A105" s="578" t="s">
        <v>9040</v>
      </c>
      <c r="B105" s="578">
        <v>41</v>
      </c>
      <c r="C105" s="578"/>
      <c r="D105" s="578"/>
      <c r="E105" s="578"/>
      <c r="F105" s="578"/>
      <c r="G105" s="578"/>
      <c r="H105" s="578"/>
      <c r="I105" s="578"/>
      <c r="J105" s="578"/>
      <c r="K105" s="578"/>
      <c r="L105" s="578"/>
      <c r="M105" s="578"/>
      <c r="N105" s="578"/>
      <c r="O105" s="578"/>
      <c r="P105" s="578"/>
      <c r="Q105" s="578"/>
      <c r="R105" s="578"/>
      <c r="S105" s="578"/>
      <c r="T105" s="578"/>
      <c r="U105" s="578"/>
      <c r="V105" s="578"/>
      <c r="W105" s="578"/>
      <c r="X105" s="578"/>
      <c r="Y105" s="578"/>
      <c r="Z105" s="578"/>
      <c r="AA105" s="578"/>
      <c r="AB105" s="578"/>
      <c r="AC105" s="578"/>
      <c r="AD105" s="578"/>
      <c r="AE105" s="578"/>
      <c r="AF105" s="578"/>
      <c r="AG105" s="578"/>
      <c r="AH105" s="578"/>
      <c r="AI105" s="578"/>
      <c r="AJ105" s="578">
        <v>41</v>
      </c>
      <c r="AK105" s="578"/>
      <c r="AL105" s="578"/>
      <c r="AM105" s="578"/>
      <c r="AN105" s="578"/>
      <c r="AO105" s="578"/>
      <c r="AP105" s="578"/>
      <c r="AQ105" s="578"/>
    </row>
    <row r="106" spans="1:47">
      <c r="A106" s="565" t="s">
        <v>9049</v>
      </c>
      <c r="B106" s="565">
        <v>57</v>
      </c>
      <c r="C106" s="565">
        <v>4</v>
      </c>
      <c r="D106" s="565"/>
      <c r="E106" s="565"/>
      <c r="F106" s="565"/>
      <c r="G106" s="565"/>
      <c r="H106" s="565"/>
      <c r="I106" s="565"/>
      <c r="J106" s="565"/>
      <c r="K106" s="565"/>
      <c r="L106" s="565"/>
      <c r="M106" s="565"/>
      <c r="N106" s="565"/>
      <c r="O106" s="565"/>
      <c r="P106" s="565">
        <v>3</v>
      </c>
      <c r="Q106" s="565"/>
      <c r="R106" s="565"/>
      <c r="S106" s="565"/>
      <c r="T106" s="565"/>
      <c r="U106" s="565"/>
      <c r="V106" s="565"/>
      <c r="W106" s="565"/>
      <c r="X106" s="565"/>
      <c r="Y106" s="565"/>
      <c r="Z106" s="565">
        <v>5</v>
      </c>
      <c r="AA106" s="565"/>
      <c r="AB106" s="565"/>
      <c r="AC106" s="565"/>
      <c r="AD106" s="565"/>
      <c r="AE106" s="565"/>
      <c r="AF106" s="565"/>
      <c r="AG106" s="565"/>
      <c r="AH106" s="565"/>
      <c r="AI106" s="565"/>
      <c r="AJ106" s="565">
        <v>44</v>
      </c>
      <c r="AK106" s="565"/>
      <c r="AL106" s="565"/>
      <c r="AM106" s="565"/>
      <c r="AN106" s="565"/>
      <c r="AO106" s="565">
        <v>1</v>
      </c>
      <c r="AP106" s="565"/>
      <c r="AQ106" s="565"/>
    </row>
    <row r="107" spans="1:47">
      <c r="A107" s="565" t="s">
        <v>9112</v>
      </c>
      <c r="B107" s="565">
        <v>97</v>
      </c>
      <c r="C107" s="565"/>
      <c r="D107" s="565"/>
      <c r="E107" s="565"/>
      <c r="F107" s="565"/>
      <c r="G107" s="565"/>
      <c r="H107" s="565"/>
      <c r="I107" s="565">
        <v>15</v>
      </c>
      <c r="J107" s="565">
        <v>7</v>
      </c>
      <c r="K107" s="565"/>
      <c r="L107" s="565"/>
      <c r="M107" s="565"/>
      <c r="N107" s="565"/>
      <c r="O107" s="565"/>
      <c r="P107" s="565">
        <v>17</v>
      </c>
      <c r="Q107" s="565"/>
      <c r="R107" s="565"/>
      <c r="S107" s="565"/>
      <c r="T107" s="565"/>
      <c r="U107" s="565"/>
      <c r="V107" s="565"/>
      <c r="W107" s="565"/>
      <c r="X107" s="565"/>
      <c r="Y107" s="565"/>
      <c r="Z107" s="565">
        <v>23</v>
      </c>
      <c r="AA107" s="565"/>
      <c r="AB107" s="565"/>
      <c r="AC107" s="565"/>
      <c r="AD107" s="565"/>
      <c r="AE107" s="565"/>
      <c r="AF107" s="565"/>
      <c r="AG107" s="565"/>
      <c r="AH107" s="565"/>
      <c r="AI107" s="565"/>
      <c r="AJ107" s="565">
        <v>17</v>
      </c>
      <c r="AK107" s="565"/>
      <c r="AL107" s="565">
        <v>5</v>
      </c>
      <c r="AM107" s="565"/>
      <c r="AN107" s="565"/>
      <c r="AO107" s="565">
        <v>13</v>
      </c>
      <c r="AP107" s="565"/>
      <c r="AQ107" s="565"/>
    </row>
    <row r="108" spans="1:47">
      <c r="A108" s="565" t="s">
        <v>9125</v>
      </c>
      <c r="B108" s="565">
        <v>246</v>
      </c>
      <c r="C108" s="565">
        <v>10</v>
      </c>
      <c r="D108" s="565"/>
      <c r="E108" s="565"/>
      <c r="F108" s="565"/>
      <c r="G108" s="565"/>
      <c r="H108" s="565"/>
      <c r="I108" s="565">
        <v>24</v>
      </c>
      <c r="J108" s="565">
        <v>10</v>
      </c>
      <c r="K108" s="565"/>
      <c r="L108" s="565">
        <v>3</v>
      </c>
      <c r="M108" s="565">
        <v>0</v>
      </c>
      <c r="N108" s="565"/>
      <c r="O108" s="565"/>
      <c r="P108" s="565">
        <v>20</v>
      </c>
      <c r="Q108" s="565"/>
      <c r="R108" s="565"/>
      <c r="S108" s="565"/>
      <c r="T108" s="565">
        <v>20</v>
      </c>
      <c r="U108" s="565"/>
      <c r="V108" s="565">
        <v>7</v>
      </c>
      <c r="W108" s="565">
        <v>10</v>
      </c>
      <c r="X108" s="565"/>
      <c r="Y108" s="565"/>
      <c r="Z108" s="565">
        <v>45</v>
      </c>
      <c r="AA108" s="565"/>
      <c r="AB108" s="565"/>
      <c r="AC108" s="565"/>
      <c r="AD108" s="565"/>
      <c r="AE108" s="565"/>
      <c r="AF108" s="565"/>
      <c r="AG108" s="565"/>
      <c r="AH108" s="565"/>
      <c r="AI108" s="565"/>
      <c r="AJ108" s="565">
        <v>94</v>
      </c>
      <c r="AK108" s="565"/>
      <c r="AL108" s="565"/>
      <c r="AM108" s="565"/>
      <c r="AN108" s="565"/>
      <c r="AO108" s="565">
        <v>3</v>
      </c>
      <c r="AP108" s="565"/>
      <c r="AQ108" s="565"/>
    </row>
    <row r="109" spans="1:47">
      <c r="A109" s="565" t="s">
        <v>9161</v>
      </c>
      <c r="B109" s="565">
        <v>198</v>
      </c>
      <c r="C109" s="565">
        <v>8</v>
      </c>
      <c r="D109" s="565"/>
      <c r="E109" s="565"/>
      <c r="F109" s="565"/>
      <c r="G109" s="565"/>
      <c r="H109" s="565"/>
      <c r="I109" s="565"/>
      <c r="J109" s="565">
        <v>30</v>
      </c>
      <c r="K109" s="565"/>
      <c r="L109" s="565"/>
      <c r="M109" s="565">
        <v>7</v>
      </c>
      <c r="N109" s="565"/>
      <c r="O109" s="565"/>
      <c r="P109" s="565">
        <v>56</v>
      </c>
      <c r="Q109" s="565"/>
      <c r="R109" s="565"/>
      <c r="S109" s="565"/>
      <c r="T109" s="565">
        <v>13</v>
      </c>
      <c r="U109" s="565"/>
      <c r="V109" s="565">
        <v>5</v>
      </c>
      <c r="W109" s="565"/>
      <c r="X109" s="565"/>
      <c r="Y109" s="565"/>
      <c r="Z109" s="565">
        <v>47</v>
      </c>
      <c r="AA109" s="565"/>
      <c r="AB109" s="565"/>
      <c r="AC109" s="565"/>
      <c r="AD109" s="565"/>
      <c r="AE109" s="565">
        <v>1</v>
      </c>
      <c r="AF109" s="565"/>
      <c r="AG109" s="565"/>
      <c r="AH109" s="565"/>
      <c r="AI109" s="565"/>
      <c r="AJ109" s="565">
        <v>31</v>
      </c>
      <c r="AK109" s="565"/>
      <c r="AL109" s="565"/>
      <c r="AM109" s="565"/>
      <c r="AN109" s="565"/>
      <c r="AO109" s="565"/>
      <c r="AP109" s="565"/>
      <c r="AQ109" s="565"/>
    </row>
    <row r="110" spans="1:47">
      <c r="A110" s="565" t="s">
        <v>9170</v>
      </c>
      <c r="B110" s="565">
        <v>42</v>
      </c>
      <c r="C110" s="565">
        <v>2</v>
      </c>
      <c r="D110" s="565"/>
      <c r="E110" s="565"/>
      <c r="F110" s="565"/>
      <c r="G110" s="565"/>
      <c r="H110" s="565"/>
      <c r="I110" s="565"/>
      <c r="J110" s="565"/>
      <c r="K110" s="565"/>
      <c r="L110" s="565"/>
      <c r="M110" s="565"/>
      <c r="N110" s="565"/>
      <c r="O110" s="565"/>
      <c r="P110" s="565"/>
      <c r="Q110" s="565"/>
      <c r="R110" s="565"/>
      <c r="S110" s="565"/>
      <c r="T110" s="565"/>
      <c r="U110" s="565"/>
      <c r="V110" s="565"/>
      <c r="W110" s="565"/>
      <c r="X110" s="565"/>
      <c r="Y110" s="565"/>
      <c r="Z110" s="565">
        <v>12</v>
      </c>
      <c r="AA110" s="565"/>
      <c r="AB110" s="565"/>
      <c r="AC110" s="565"/>
      <c r="AD110" s="565"/>
      <c r="AE110" s="565"/>
      <c r="AF110" s="565"/>
      <c r="AG110" s="565"/>
      <c r="AH110" s="565"/>
      <c r="AI110" s="565"/>
      <c r="AJ110" s="565">
        <v>28</v>
      </c>
      <c r="AK110" s="565"/>
      <c r="AL110" s="565"/>
      <c r="AM110" s="565"/>
      <c r="AN110" s="565"/>
      <c r="AO110" s="565"/>
      <c r="AP110" s="565"/>
      <c r="AQ110" s="565"/>
    </row>
    <row r="111" spans="1:47">
      <c r="A111" s="565" t="s">
        <v>9296</v>
      </c>
      <c r="B111" s="565">
        <v>29</v>
      </c>
      <c r="C111" s="565"/>
      <c r="D111" s="565"/>
      <c r="E111" s="565"/>
      <c r="F111" s="565"/>
      <c r="G111" s="565"/>
      <c r="H111" s="565"/>
      <c r="I111" s="565">
        <v>1</v>
      </c>
      <c r="J111" s="565"/>
      <c r="K111" s="565"/>
      <c r="L111" s="565"/>
      <c r="M111" s="565"/>
      <c r="N111" s="565"/>
      <c r="O111" s="565"/>
      <c r="P111" s="565">
        <v>5</v>
      </c>
      <c r="Q111" s="565"/>
      <c r="R111" s="565"/>
      <c r="S111" s="565"/>
      <c r="T111" s="565"/>
      <c r="U111" s="565"/>
      <c r="V111" s="565"/>
      <c r="W111" s="565"/>
      <c r="X111" s="565"/>
      <c r="Y111" s="565"/>
      <c r="Z111" s="565">
        <v>1</v>
      </c>
      <c r="AA111" s="565"/>
      <c r="AB111" s="565"/>
      <c r="AC111" s="565"/>
      <c r="AD111" s="565"/>
      <c r="AE111" s="565"/>
      <c r="AF111" s="565"/>
      <c r="AG111" s="565"/>
      <c r="AH111" s="565"/>
      <c r="AI111" s="565"/>
      <c r="AJ111" s="565">
        <v>19</v>
      </c>
      <c r="AK111" s="565"/>
      <c r="AL111" s="565"/>
      <c r="AM111" s="565"/>
      <c r="AN111" s="565"/>
      <c r="AO111" s="565">
        <v>3</v>
      </c>
      <c r="AP111" s="565"/>
      <c r="AQ111" s="565"/>
    </row>
    <row r="112" spans="1:47">
      <c r="A112" s="565" t="s">
        <v>9307</v>
      </c>
      <c r="B112" s="565">
        <v>40</v>
      </c>
      <c r="C112" s="565" t="s">
        <v>2949</v>
      </c>
      <c r="D112" s="565" t="s">
        <v>2949</v>
      </c>
      <c r="E112" s="565" t="s">
        <v>2949</v>
      </c>
      <c r="F112" s="565" t="s">
        <v>2949</v>
      </c>
      <c r="G112" s="565" t="s">
        <v>2949</v>
      </c>
      <c r="H112" s="565" t="s">
        <v>2949</v>
      </c>
      <c r="I112" s="565" t="s">
        <v>2949</v>
      </c>
      <c r="J112" s="565" t="s">
        <v>2949</v>
      </c>
      <c r="K112" s="565" t="s">
        <v>2949</v>
      </c>
      <c r="L112" s="565" t="s">
        <v>2949</v>
      </c>
      <c r="M112" s="565" t="s">
        <v>2949</v>
      </c>
      <c r="N112" s="565" t="s">
        <v>2949</v>
      </c>
      <c r="O112" s="565" t="s">
        <v>2949</v>
      </c>
      <c r="P112" s="565">
        <v>15</v>
      </c>
      <c r="Q112" s="565" t="s">
        <v>2949</v>
      </c>
      <c r="R112" s="565" t="s">
        <v>2949</v>
      </c>
      <c r="S112" s="565" t="s">
        <v>2949</v>
      </c>
      <c r="T112" s="565" t="s">
        <v>2949</v>
      </c>
      <c r="U112" s="565" t="s">
        <v>2949</v>
      </c>
      <c r="V112" s="565" t="s">
        <v>2949</v>
      </c>
      <c r="W112" s="565" t="s">
        <v>2949</v>
      </c>
      <c r="X112" s="565" t="s">
        <v>2949</v>
      </c>
      <c r="Y112" s="565" t="s">
        <v>2949</v>
      </c>
      <c r="Z112" s="565">
        <v>3</v>
      </c>
      <c r="AA112" s="565" t="s">
        <v>2949</v>
      </c>
      <c r="AB112" s="565" t="s">
        <v>2949</v>
      </c>
      <c r="AC112" s="565" t="s">
        <v>2949</v>
      </c>
      <c r="AD112" s="565" t="s">
        <v>2949</v>
      </c>
      <c r="AE112" s="565" t="s">
        <v>2949</v>
      </c>
      <c r="AF112" s="565" t="s">
        <v>2949</v>
      </c>
      <c r="AG112" s="565" t="s">
        <v>2949</v>
      </c>
      <c r="AH112" s="565" t="s">
        <v>2949</v>
      </c>
      <c r="AI112" s="565" t="s">
        <v>2949</v>
      </c>
      <c r="AJ112" s="565">
        <v>22</v>
      </c>
      <c r="AK112" s="565" t="s">
        <v>2949</v>
      </c>
      <c r="AL112" s="565" t="s">
        <v>2949</v>
      </c>
      <c r="AM112" s="565" t="s">
        <v>2949</v>
      </c>
      <c r="AN112" s="565" t="s">
        <v>2949</v>
      </c>
      <c r="AO112" s="565" t="s">
        <v>2949</v>
      </c>
      <c r="AP112" s="565" t="s">
        <v>2949</v>
      </c>
      <c r="AQ112" s="565" t="s">
        <v>2949</v>
      </c>
    </row>
    <row r="113" spans="1:82">
      <c r="A113" s="565" t="s">
        <v>9519</v>
      </c>
      <c r="B113" s="565">
        <v>33</v>
      </c>
      <c r="C113" s="565">
        <v>3</v>
      </c>
      <c r="D113" s="565"/>
      <c r="E113" s="565"/>
      <c r="F113" s="565"/>
      <c r="G113" s="565"/>
      <c r="H113" s="565"/>
      <c r="I113" s="565"/>
      <c r="J113" s="565"/>
      <c r="K113" s="565"/>
      <c r="L113" s="565"/>
      <c r="M113" s="565"/>
      <c r="N113" s="565"/>
      <c r="O113" s="565"/>
      <c r="P113" s="565"/>
      <c r="Q113" s="565"/>
      <c r="R113" s="565"/>
      <c r="S113" s="565"/>
      <c r="T113" s="565"/>
      <c r="U113" s="565"/>
      <c r="V113" s="565"/>
      <c r="W113" s="565"/>
      <c r="X113" s="565"/>
      <c r="Y113" s="565"/>
      <c r="Z113" s="565">
        <v>3</v>
      </c>
      <c r="AA113" s="565"/>
      <c r="AB113" s="565"/>
      <c r="AC113" s="565"/>
      <c r="AD113" s="565"/>
      <c r="AE113" s="565"/>
      <c r="AF113" s="565"/>
      <c r="AG113" s="565"/>
      <c r="AH113" s="565"/>
      <c r="AI113" s="565"/>
      <c r="AJ113" s="565">
        <v>27</v>
      </c>
      <c r="AK113" s="565"/>
      <c r="AL113" s="565"/>
      <c r="AM113" s="565"/>
      <c r="AN113" s="565"/>
      <c r="AO113" s="565"/>
      <c r="AP113" s="565"/>
      <c r="AQ113" s="565"/>
    </row>
    <row r="114" spans="1:82">
      <c r="A114" s="565" t="s">
        <v>9582</v>
      </c>
      <c r="B114" s="565">
        <v>30</v>
      </c>
      <c r="C114" s="565"/>
      <c r="D114" s="565"/>
      <c r="E114" s="565"/>
      <c r="F114" s="565"/>
      <c r="G114" s="565"/>
      <c r="H114" s="565"/>
      <c r="I114" s="565"/>
      <c r="J114" s="565"/>
      <c r="K114" s="565"/>
      <c r="L114" s="565">
        <v>18</v>
      </c>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v>12</v>
      </c>
      <c r="AP114" s="565"/>
      <c r="AQ114" s="565"/>
    </row>
    <row r="115" spans="1:82">
      <c r="A115" s="565" t="s">
        <v>9633</v>
      </c>
      <c r="B115" s="565">
        <v>215</v>
      </c>
      <c r="C115" s="565">
        <v>35</v>
      </c>
      <c r="D115" s="565"/>
      <c r="E115" s="565"/>
      <c r="F115" s="565"/>
      <c r="G115" s="565"/>
      <c r="H115" s="565"/>
      <c r="I115" s="565"/>
      <c r="J115" s="565"/>
      <c r="K115" s="565"/>
      <c r="L115" s="565"/>
      <c r="M115" s="565"/>
      <c r="N115" s="565"/>
      <c r="O115" s="565"/>
      <c r="P115" s="565"/>
      <c r="Q115" s="565"/>
      <c r="R115" s="565"/>
      <c r="S115" s="565"/>
      <c r="T115" s="565">
        <v>15</v>
      </c>
      <c r="U115" s="565"/>
      <c r="V115" s="565"/>
      <c r="W115" s="565">
        <v>15</v>
      </c>
      <c r="X115" s="565"/>
      <c r="Y115" s="565"/>
      <c r="Z115" s="565">
        <v>60</v>
      </c>
      <c r="AA115" s="565"/>
      <c r="AB115" s="565"/>
      <c r="AC115" s="565"/>
      <c r="AD115" s="565"/>
      <c r="AE115" s="565"/>
      <c r="AF115" s="565"/>
      <c r="AG115" s="565"/>
      <c r="AH115" s="565"/>
      <c r="AI115" s="565"/>
      <c r="AJ115" s="565">
        <v>75</v>
      </c>
      <c r="AK115" s="565"/>
      <c r="AL115" s="565"/>
      <c r="AM115" s="565"/>
      <c r="AN115" s="565"/>
      <c r="AO115" s="565">
        <v>15</v>
      </c>
      <c r="AP115" s="565"/>
      <c r="AQ115" s="565"/>
    </row>
    <row r="116" spans="1:82">
      <c r="A116" s="565" t="s">
        <v>9644</v>
      </c>
      <c r="B116" s="565">
        <v>72</v>
      </c>
      <c r="C116" s="565">
        <v>5</v>
      </c>
      <c r="D116" s="565"/>
      <c r="E116" s="565"/>
      <c r="F116" s="565"/>
      <c r="G116" s="565"/>
      <c r="H116" s="565"/>
      <c r="I116" s="565"/>
      <c r="J116" s="565"/>
      <c r="K116" s="565"/>
      <c r="L116" s="565"/>
      <c r="M116" s="565"/>
      <c r="N116" s="565"/>
      <c r="O116" s="565"/>
      <c r="P116" s="565"/>
      <c r="Q116" s="565"/>
      <c r="R116" s="565"/>
      <c r="S116" s="565"/>
      <c r="T116" s="565"/>
      <c r="U116" s="565"/>
      <c r="V116" s="565"/>
      <c r="W116" s="565"/>
      <c r="X116" s="565"/>
      <c r="Y116" s="565"/>
      <c r="Z116" s="565">
        <v>15</v>
      </c>
      <c r="AA116" s="565"/>
      <c r="AB116" s="565"/>
      <c r="AC116" s="565"/>
      <c r="AD116" s="565"/>
      <c r="AE116" s="565"/>
      <c r="AF116" s="565"/>
      <c r="AG116" s="565"/>
      <c r="AH116" s="565"/>
      <c r="AI116" s="565"/>
      <c r="AJ116" s="565">
        <v>47</v>
      </c>
      <c r="AK116" s="565"/>
      <c r="AL116" s="565"/>
      <c r="AM116" s="565"/>
      <c r="AN116" s="565"/>
      <c r="AO116" s="565">
        <v>5</v>
      </c>
      <c r="AP116" s="565"/>
      <c r="AQ116" s="565"/>
    </row>
    <row r="117" spans="1:82">
      <c r="A117" s="565" t="s">
        <v>9876</v>
      </c>
      <c r="B117" s="565">
        <v>44</v>
      </c>
      <c r="C117" s="565">
        <v>1</v>
      </c>
      <c r="D117" s="565"/>
      <c r="E117" s="565"/>
      <c r="F117" s="565"/>
      <c r="G117" s="565"/>
      <c r="H117" s="565"/>
      <c r="I117" s="565"/>
      <c r="J117" s="565"/>
      <c r="K117" s="565"/>
      <c r="L117" s="565"/>
      <c r="M117" s="565"/>
      <c r="N117" s="565"/>
      <c r="O117" s="565"/>
      <c r="P117" s="565">
        <v>5</v>
      </c>
      <c r="Q117" s="565"/>
      <c r="R117" s="565"/>
      <c r="S117" s="565"/>
      <c r="T117" s="565"/>
      <c r="U117" s="565"/>
      <c r="V117" s="565"/>
      <c r="W117" s="565"/>
      <c r="X117" s="565"/>
      <c r="Y117" s="565"/>
      <c r="Z117" s="565">
        <v>3</v>
      </c>
      <c r="AA117" s="565"/>
      <c r="AB117" s="565"/>
      <c r="AC117" s="565"/>
      <c r="AD117" s="565"/>
      <c r="AE117" s="565"/>
      <c r="AF117" s="565"/>
      <c r="AG117" s="565"/>
      <c r="AH117" s="565"/>
      <c r="AI117" s="565"/>
      <c r="AJ117" s="565">
        <v>35</v>
      </c>
      <c r="AK117" s="565"/>
      <c r="AL117" s="565"/>
      <c r="AM117" s="565"/>
      <c r="AN117" s="565"/>
      <c r="AO117" s="565"/>
      <c r="AP117" s="565"/>
      <c r="AQ117" s="565"/>
    </row>
    <row r="118" spans="1:82">
      <c r="A118" s="565" t="s">
        <v>9915</v>
      </c>
      <c r="B118" s="565">
        <v>31</v>
      </c>
      <c r="C118" s="565">
        <v>3</v>
      </c>
      <c r="D118" s="565"/>
      <c r="E118" s="565"/>
      <c r="F118" s="565"/>
      <c r="G118" s="565"/>
      <c r="H118" s="565"/>
      <c r="I118" s="565"/>
      <c r="J118" s="565"/>
      <c r="K118" s="565"/>
      <c r="L118" s="565"/>
      <c r="M118" s="565"/>
      <c r="N118" s="565"/>
      <c r="O118" s="565"/>
      <c r="P118" s="565"/>
      <c r="Q118" s="565"/>
      <c r="R118" s="565"/>
      <c r="S118" s="565"/>
      <c r="T118" s="565"/>
      <c r="U118" s="565"/>
      <c r="V118" s="565"/>
      <c r="W118" s="565"/>
      <c r="X118" s="565"/>
      <c r="Y118" s="565"/>
      <c r="Z118" s="565">
        <v>3</v>
      </c>
      <c r="AA118" s="565"/>
      <c r="AB118" s="565"/>
      <c r="AC118" s="565"/>
      <c r="AD118" s="565"/>
      <c r="AE118" s="565"/>
      <c r="AF118" s="565"/>
      <c r="AG118" s="565"/>
      <c r="AH118" s="565"/>
      <c r="AI118" s="565"/>
      <c r="AJ118" s="565">
        <v>25</v>
      </c>
      <c r="AK118" s="565"/>
      <c r="AL118" s="565"/>
      <c r="AM118" s="565"/>
      <c r="AN118" s="565"/>
      <c r="AO118" s="565"/>
      <c r="AP118" s="565"/>
      <c r="AQ118" s="565"/>
    </row>
    <row r="119" spans="1:82">
      <c r="A119" s="565" t="s">
        <v>9916</v>
      </c>
      <c r="B119" s="565">
        <v>47</v>
      </c>
      <c r="C119" s="565">
        <v>1</v>
      </c>
      <c r="D119" s="565"/>
      <c r="E119" s="565"/>
      <c r="F119" s="565"/>
      <c r="G119" s="565"/>
      <c r="H119" s="565"/>
      <c r="I119" s="565">
        <v>2</v>
      </c>
      <c r="J119" s="565"/>
      <c r="K119" s="565"/>
      <c r="L119" s="565"/>
      <c r="M119" s="565"/>
      <c r="N119" s="565"/>
      <c r="O119" s="565"/>
      <c r="P119" s="565"/>
      <c r="Q119" s="565"/>
      <c r="R119" s="565"/>
      <c r="S119" s="565"/>
      <c r="T119" s="565"/>
      <c r="U119" s="565"/>
      <c r="V119" s="565"/>
      <c r="W119" s="565"/>
      <c r="X119" s="565"/>
      <c r="Y119" s="565"/>
      <c r="Z119" s="565">
        <v>5</v>
      </c>
      <c r="AA119" s="565"/>
      <c r="AB119" s="565"/>
      <c r="AC119" s="565"/>
      <c r="AD119" s="565"/>
      <c r="AE119" s="565"/>
      <c r="AF119" s="565"/>
      <c r="AG119" s="565"/>
      <c r="AH119" s="565"/>
      <c r="AI119" s="565"/>
      <c r="AJ119" s="565">
        <v>35</v>
      </c>
      <c r="AK119" s="565"/>
      <c r="AL119" s="565"/>
      <c r="AM119" s="565"/>
      <c r="AN119" s="565"/>
      <c r="AO119" s="565">
        <v>4</v>
      </c>
      <c r="AP119" s="565"/>
      <c r="AQ119" s="565"/>
    </row>
    <row r="120" spans="1:82">
      <c r="A120" s="565" t="s">
        <v>10262</v>
      </c>
      <c r="B120" s="565">
        <v>43</v>
      </c>
      <c r="C120" s="565">
        <v>0</v>
      </c>
      <c r="D120" s="565">
        <v>0</v>
      </c>
      <c r="E120" s="565">
        <v>0</v>
      </c>
      <c r="F120" s="565">
        <v>0</v>
      </c>
      <c r="G120" s="565">
        <v>0</v>
      </c>
      <c r="H120" s="565">
        <v>0</v>
      </c>
      <c r="I120" s="565">
        <v>0</v>
      </c>
      <c r="J120" s="565">
        <v>0</v>
      </c>
      <c r="K120" s="565">
        <v>0</v>
      </c>
      <c r="L120" s="565">
        <v>0</v>
      </c>
      <c r="M120" s="565">
        <v>0</v>
      </c>
      <c r="N120" s="565">
        <v>0</v>
      </c>
      <c r="O120" s="565">
        <v>0</v>
      </c>
      <c r="P120" s="565">
        <v>0</v>
      </c>
      <c r="Q120" s="565">
        <v>0</v>
      </c>
      <c r="R120" s="565">
        <v>0</v>
      </c>
      <c r="S120" s="565">
        <v>0</v>
      </c>
      <c r="T120" s="565">
        <v>0</v>
      </c>
      <c r="U120" s="565">
        <v>0</v>
      </c>
      <c r="V120" s="565">
        <v>0</v>
      </c>
      <c r="W120" s="565">
        <v>0</v>
      </c>
      <c r="X120" s="565">
        <v>0</v>
      </c>
      <c r="Y120" s="565">
        <v>0</v>
      </c>
      <c r="Z120" s="565">
        <v>4</v>
      </c>
      <c r="AA120" s="565">
        <v>0</v>
      </c>
      <c r="AB120" s="565">
        <v>0</v>
      </c>
      <c r="AC120" s="565">
        <v>0</v>
      </c>
      <c r="AD120" s="565">
        <v>0</v>
      </c>
      <c r="AE120" s="565">
        <v>0</v>
      </c>
      <c r="AF120" s="565">
        <v>0</v>
      </c>
      <c r="AG120" s="565">
        <v>0</v>
      </c>
      <c r="AH120" s="565">
        <v>0</v>
      </c>
      <c r="AI120" s="565">
        <v>0</v>
      </c>
      <c r="AJ120" s="565">
        <v>39</v>
      </c>
      <c r="AK120" s="565">
        <v>0</v>
      </c>
      <c r="AL120" s="565">
        <v>0</v>
      </c>
      <c r="AM120" s="565">
        <v>0</v>
      </c>
      <c r="AN120" s="565">
        <v>0</v>
      </c>
      <c r="AO120" s="565">
        <v>0</v>
      </c>
      <c r="AP120" s="565">
        <v>0</v>
      </c>
      <c r="AQ120" s="565">
        <v>0</v>
      </c>
    </row>
    <row r="121" spans="1:82">
      <c r="A121" s="565" t="s">
        <v>10385</v>
      </c>
      <c r="B121" s="565">
        <v>47</v>
      </c>
      <c r="C121" s="565"/>
      <c r="D121" s="565"/>
      <c r="E121" s="565"/>
      <c r="F121" s="565"/>
      <c r="G121" s="565"/>
      <c r="H121" s="565"/>
      <c r="I121" s="565"/>
      <c r="J121" s="565"/>
      <c r="K121" s="565"/>
      <c r="L121" s="565"/>
      <c r="M121" s="565"/>
      <c r="N121" s="565"/>
      <c r="O121" s="565"/>
      <c r="P121" s="565">
        <v>12</v>
      </c>
      <c r="Q121" s="565"/>
      <c r="R121" s="565"/>
      <c r="S121" s="565"/>
      <c r="T121" s="565"/>
      <c r="U121" s="565"/>
      <c r="V121" s="565"/>
      <c r="W121" s="565"/>
      <c r="X121" s="565"/>
      <c r="Y121" s="565"/>
      <c r="Z121" s="565">
        <v>9</v>
      </c>
      <c r="AA121" s="565"/>
      <c r="AB121" s="565"/>
      <c r="AC121" s="565"/>
      <c r="AD121" s="565"/>
      <c r="AE121" s="565"/>
      <c r="AF121" s="565"/>
      <c r="AG121" s="565"/>
      <c r="AH121" s="565"/>
      <c r="AI121" s="565"/>
      <c r="AJ121" s="565">
        <v>26</v>
      </c>
      <c r="AK121" s="565"/>
      <c r="AL121" s="565"/>
      <c r="AM121" s="565"/>
      <c r="AN121" s="565"/>
      <c r="AO121" s="565"/>
      <c r="AP121" s="565"/>
      <c r="AQ121" s="565"/>
    </row>
    <row r="122" spans="1:82">
      <c r="A122" s="565" t="s">
        <v>10373</v>
      </c>
      <c r="B122" s="565">
        <v>9</v>
      </c>
      <c r="C122" s="565"/>
      <c r="D122" s="565"/>
      <c r="E122" s="565"/>
      <c r="F122" s="565"/>
      <c r="G122" s="565"/>
      <c r="H122" s="565"/>
      <c r="I122" s="565"/>
      <c r="J122" s="565"/>
      <c r="K122" s="565"/>
      <c r="L122" s="565"/>
      <c r="M122" s="565"/>
      <c r="N122" s="565"/>
      <c r="O122" s="565"/>
      <c r="P122" s="565"/>
      <c r="Q122" s="565"/>
      <c r="R122" s="565"/>
      <c r="S122" s="565"/>
      <c r="T122" s="565">
        <v>7</v>
      </c>
      <c r="U122" s="565"/>
      <c r="V122" s="565"/>
      <c r="W122" s="565"/>
      <c r="X122" s="565"/>
      <c r="Y122" s="565"/>
      <c r="Z122" s="565"/>
      <c r="AA122" s="565"/>
      <c r="AB122" s="565"/>
      <c r="AC122" s="565"/>
      <c r="AD122" s="565">
        <v>2</v>
      </c>
      <c r="AE122" s="565"/>
      <c r="AF122" s="565"/>
      <c r="AG122" s="565"/>
      <c r="AH122" s="565"/>
      <c r="AI122" s="565"/>
      <c r="AJ122" s="565"/>
      <c r="AK122" s="565"/>
      <c r="AL122" s="565"/>
      <c r="AM122" s="565"/>
      <c r="AN122" s="565"/>
      <c r="AO122" s="565"/>
      <c r="AP122" s="565"/>
      <c r="AQ122" s="565"/>
    </row>
    <row r="123" spans="1:82">
      <c r="A123" s="111" t="s">
        <v>10857</v>
      </c>
      <c r="B123" s="565">
        <v>42</v>
      </c>
      <c r="C123" s="565">
        <v>42</v>
      </c>
      <c r="D123" s="565"/>
      <c r="E123" s="565"/>
      <c r="F123" s="565"/>
      <c r="G123" s="565"/>
      <c r="H123" s="565"/>
      <c r="I123" s="565"/>
      <c r="J123" s="565"/>
      <c r="K123" s="565"/>
      <c r="L123" s="565"/>
      <c r="M123" s="565"/>
      <c r="N123" s="565"/>
      <c r="O123" s="565"/>
      <c r="P123" s="565"/>
      <c r="Q123" s="565"/>
      <c r="R123" s="565"/>
      <c r="S123" s="565"/>
      <c r="T123" s="565"/>
      <c r="U123" s="565"/>
      <c r="V123" s="565"/>
      <c r="W123" s="565"/>
      <c r="X123" s="565"/>
      <c r="Y123" s="565"/>
      <c r="Z123" s="565"/>
      <c r="AA123" s="565"/>
      <c r="AB123" s="565"/>
      <c r="AC123" s="565"/>
      <c r="AD123" s="565"/>
      <c r="AE123" s="565"/>
      <c r="AF123" s="565"/>
      <c r="AG123" s="565"/>
      <c r="AH123" s="565"/>
      <c r="AI123" s="565"/>
      <c r="AJ123" s="565"/>
      <c r="AK123" s="565"/>
      <c r="AL123" s="565"/>
      <c r="AM123" s="565"/>
      <c r="AN123" s="565"/>
      <c r="AO123" s="565"/>
      <c r="AP123" s="565"/>
      <c r="AQ123" s="565"/>
      <c r="AR123" s="565"/>
      <c r="AS123" s="565"/>
      <c r="AT123" s="565"/>
      <c r="AU123" s="565"/>
      <c r="AV123" s="565"/>
      <c r="AW123" s="565"/>
      <c r="AX123" s="565"/>
      <c r="AY123" s="565"/>
      <c r="AZ123" s="565"/>
      <c r="BA123" s="565"/>
      <c r="BB123" s="565"/>
      <c r="BC123" s="565"/>
      <c r="BD123" s="565"/>
      <c r="BE123" s="565"/>
      <c r="BF123" s="565"/>
      <c r="BG123" s="565"/>
      <c r="BH123" s="565"/>
      <c r="BI123" s="565"/>
      <c r="BJ123" s="565"/>
      <c r="BK123" s="565"/>
      <c r="BL123" s="565"/>
      <c r="BM123" s="565"/>
      <c r="BN123" s="565"/>
      <c r="BO123" s="565"/>
      <c r="BP123" s="565"/>
      <c r="BQ123" s="565"/>
      <c r="BR123" s="565"/>
      <c r="BS123" s="565"/>
      <c r="BT123" s="565"/>
      <c r="BU123" s="565"/>
      <c r="BV123" s="565"/>
      <c r="BW123" s="565"/>
      <c r="BX123" s="565"/>
      <c r="BY123" s="565"/>
      <c r="BZ123" s="565"/>
      <c r="CA123" s="565"/>
      <c r="CB123" s="565"/>
      <c r="CC123" s="565"/>
      <c r="CD123" s="565"/>
    </row>
    <row r="124" spans="1:82">
      <c r="A124" s="565" t="s">
        <v>11113</v>
      </c>
      <c r="B124" s="565"/>
      <c r="C124" s="565">
        <v>18</v>
      </c>
      <c r="D124" s="565"/>
      <c r="E124" s="565"/>
      <c r="F124" s="565"/>
      <c r="G124" s="565"/>
      <c r="H124" s="565"/>
      <c r="I124" s="565"/>
      <c r="J124" s="565">
        <v>10</v>
      </c>
      <c r="K124" s="565"/>
      <c r="L124" s="565"/>
      <c r="M124" s="565"/>
      <c r="N124" s="565"/>
      <c r="O124" s="565"/>
      <c r="P124" s="565">
        <v>18</v>
      </c>
      <c r="Q124" s="565"/>
      <c r="R124" s="565"/>
      <c r="S124" s="565"/>
      <c r="T124" s="565"/>
      <c r="U124" s="565"/>
      <c r="V124" s="565">
        <v>4</v>
      </c>
      <c r="W124" s="565">
        <v>3</v>
      </c>
      <c r="X124" s="565"/>
      <c r="Y124" s="565"/>
      <c r="Z124" s="565">
        <v>27</v>
      </c>
      <c r="AA124" s="565"/>
      <c r="AB124" s="565"/>
      <c r="AC124" s="565"/>
      <c r="AD124" s="565"/>
      <c r="AE124" s="565"/>
      <c r="AF124" s="565"/>
      <c r="AG124" s="565"/>
      <c r="AH124" s="565"/>
      <c r="AI124" s="565"/>
      <c r="AJ124" s="565">
        <v>55</v>
      </c>
      <c r="AK124" s="565"/>
      <c r="AL124" s="565"/>
      <c r="AM124" s="565"/>
      <c r="AN124" s="565"/>
      <c r="AO124" s="565">
        <v>10</v>
      </c>
      <c r="AP124" s="565"/>
      <c r="AQ124" s="565"/>
    </row>
    <row r="125" spans="1:82">
      <c r="A125" s="565" t="s">
        <v>11295</v>
      </c>
      <c r="B125" s="565">
        <v>730</v>
      </c>
      <c r="C125" s="565">
        <v>730</v>
      </c>
      <c r="D125" s="565"/>
      <c r="E125" s="565"/>
      <c r="F125" s="565"/>
      <c r="G125" s="565"/>
      <c r="H125" s="565"/>
      <c r="I125" s="565"/>
      <c r="J125" s="565"/>
      <c r="K125" s="565"/>
      <c r="L125" s="565"/>
      <c r="M125" s="565"/>
      <c r="N125" s="565"/>
      <c r="O125" s="565"/>
      <c r="P125" s="565"/>
      <c r="Q125" s="565"/>
      <c r="R125" s="565"/>
      <c r="S125" s="565"/>
      <c r="T125" s="565"/>
      <c r="U125" s="565"/>
      <c r="V125" s="565"/>
      <c r="W125" s="565"/>
      <c r="X125" s="565"/>
      <c r="Y125" s="565"/>
      <c r="Z125" s="565"/>
      <c r="AA125" s="565"/>
      <c r="AB125" s="565"/>
      <c r="AC125" s="565"/>
      <c r="AD125" s="565"/>
      <c r="AE125" s="565"/>
      <c r="AF125" s="565"/>
      <c r="AG125" s="565"/>
      <c r="AH125" s="565"/>
      <c r="AI125" s="565"/>
      <c r="AJ125" s="565"/>
      <c r="AK125" s="565"/>
      <c r="AL125" s="565"/>
      <c r="AM125" s="565"/>
      <c r="AN125" s="565"/>
      <c r="AO125" s="565"/>
      <c r="AP125" s="565"/>
      <c r="AQ125" s="565"/>
    </row>
    <row r="126" spans="1:82" s="730" customFormat="1" ht="31.5">
      <c r="A126" s="728" t="s">
        <v>11310</v>
      </c>
      <c r="B126" s="729">
        <v>10</v>
      </c>
      <c r="C126" s="729"/>
      <c r="D126" s="729">
        <v>1</v>
      </c>
      <c r="E126" s="729"/>
      <c r="F126" s="729">
        <v>1</v>
      </c>
      <c r="G126" s="729"/>
      <c r="H126" s="729"/>
      <c r="I126" s="729"/>
      <c r="J126" s="729"/>
      <c r="K126" s="729"/>
      <c r="L126" s="729"/>
      <c r="M126" s="729">
        <v>1</v>
      </c>
      <c r="N126" s="729"/>
      <c r="O126" s="729"/>
      <c r="P126" s="729"/>
      <c r="Q126" s="729"/>
      <c r="R126" s="729"/>
      <c r="S126" s="729"/>
      <c r="T126" s="729"/>
      <c r="U126" s="729"/>
      <c r="V126" s="729">
        <v>1</v>
      </c>
      <c r="W126" s="729"/>
      <c r="X126" s="729"/>
      <c r="Y126" s="729"/>
      <c r="Z126" s="729">
        <v>5</v>
      </c>
      <c r="AA126" s="729"/>
      <c r="AB126" s="729"/>
      <c r="AC126" s="729">
        <v>1</v>
      </c>
      <c r="AD126" s="729"/>
      <c r="AE126" s="729"/>
      <c r="AF126" s="729"/>
      <c r="AG126" s="729"/>
      <c r="AH126" s="729"/>
      <c r="AI126" s="729"/>
      <c r="AJ126" s="729"/>
      <c r="AK126" s="729"/>
      <c r="AL126" s="729"/>
      <c r="AM126" s="729"/>
      <c r="AN126" s="729"/>
      <c r="AO126" s="729"/>
      <c r="AP126" s="729"/>
      <c r="AQ126" s="72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R203"/>
  <sheetViews>
    <sheetView zoomScale="85" zoomScaleNormal="85" workbookViewId="0">
      <pane xSplit="5" ySplit="5" topLeftCell="HI6" activePane="bottomRight" state="frozen"/>
      <selection activeCell="R1" sqref="R1:S1"/>
      <selection pane="topRight" activeCell="R1" sqref="R1:S1"/>
      <selection pane="bottomLeft" activeCell="R1" sqref="R1:S1"/>
      <selection pane="bottomRight" activeCell="D9" sqref="D9"/>
    </sheetView>
  </sheetViews>
  <sheetFormatPr defaultRowHeight="18.75"/>
  <cols>
    <col min="1" max="1" width="5.5703125" style="231" customWidth="1"/>
    <col min="2" max="2" width="11.5703125" style="231" customWidth="1"/>
    <col min="3" max="3" width="44.28515625" style="231" customWidth="1"/>
    <col min="4" max="4" width="18.140625" style="231" customWidth="1"/>
    <col min="5" max="10" width="9.140625" style="60"/>
    <col min="11" max="11" width="9.7109375" style="231" customWidth="1"/>
    <col min="12" max="12" width="14" style="231" customWidth="1"/>
    <col min="13" max="14" width="9.140625" style="60"/>
    <col min="15" max="15" width="9.7109375" style="231" customWidth="1"/>
    <col min="16" max="16" width="14" style="231" customWidth="1"/>
    <col min="17" max="22" width="9.140625" style="60"/>
    <col min="23" max="23" width="13" style="60" customWidth="1"/>
    <col min="24" max="24" width="9.140625" style="406"/>
    <col min="25" max="40" width="9.140625" style="60"/>
    <col min="41" max="41" width="15.42578125" style="60" customWidth="1"/>
    <col min="42" max="43" width="9.140625" style="77"/>
    <col min="44" max="48" width="9.140625" style="60"/>
    <col min="49" max="49" width="16.7109375" style="60" customWidth="1"/>
    <col min="50" max="57" width="9.140625" style="60"/>
    <col min="58" max="58" width="13.140625" style="60" bestFit="1" customWidth="1"/>
    <col min="59" max="59" width="9.7109375" style="231" customWidth="1"/>
    <col min="60" max="60" width="14" style="231" customWidth="1"/>
    <col min="61" max="83" width="9.140625" style="60"/>
    <col min="84" max="84" width="9.7109375" style="231" customWidth="1"/>
    <col min="85" max="85" width="14" style="231" customWidth="1"/>
    <col min="86" max="96" width="9.140625" style="60"/>
    <col min="97" max="97" width="13.28515625" style="60" customWidth="1"/>
    <col min="98" max="199" width="9.140625" style="60"/>
    <col min="202" max="220" width="9.140625" style="60"/>
    <col min="221" max="221" width="9" style="60" customWidth="1"/>
    <col min="222" max="225" width="9.140625" style="60"/>
    <col min="226" max="226" width="18.7109375" style="60" customWidth="1"/>
    <col min="227" max="16384" width="9.140625" style="60"/>
  </cols>
  <sheetData>
    <row r="1" spans="1:226" s="77" customFormat="1" ht="54" customHeight="1">
      <c r="A1" s="293"/>
      <c r="B1" s="293"/>
      <c r="C1" s="293"/>
      <c r="D1" s="293"/>
      <c r="E1" s="1412" t="s">
        <v>4422</v>
      </c>
      <c r="F1" s="1413"/>
      <c r="G1" s="1405" t="s">
        <v>4394</v>
      </c>
      <c r="H1" s="1405"/>
      <c r="I1" s="1403" t="s">
        <v>4230</v>
      </c>
      <c r="J1" s="1414"/>
      <c r="K1" s="1415" t="s">
        <v>4423</v>
      </c>
      <c r="L1" s="1415"/>
      <c r="M1" s="1416" t="s">
        <v>4424</v>
      </c>
      <c r="N1" s="1417"/>
      <c r="O1" s="1405" t="s">
        <v>4425</v>
      </c>
      <c r="P1" s="1405"/>
      <c r="Q1" s="1405" t="s">
        <v>4426</v>
      </c>
      <c r="R1" s="1405"/>
      <c r="S1" s="436" t="s">
        <v>1300</v>
      </c>
      <c r="T1" s="437" t="s">
        <v>1348</v>
      </c>
      <c r="U1" s="438" t="s">
        <v>4427</v>
      </c>
      <c r="V1" s="418" t="s">
        <v>4237</v>
      </c>
      <c r="W1" s="418" t="s">
        <v>4428</v>
      </c>
      <c r="X1" s="439" t="s">
        <v>1532</v>
      </c>
      <c r="Y1" s="1397" t="s">
        <v>1539</v>
      </c>
      <c r="Z1" s="1397"/>
      <c r="AA1" s="1397"/>
      <c r="AB1" s="1397" t="s">
        <v>1617</v>
      </c>
      <c r="AC1" s="1397"/>
      <c r="AD1" s="1397"/>
      <c r="AE1" s="1412" t="s">
        <v>4429</v>
      </c>
      <c r="AF1" s="1413"/>
      <c r="AG1" s="1398" t="s">
        <v>1709</v>
      </c>
      <c r="AH1" s="1399"/>
      <c r="AI1" s="1405" t="s">
        <v>4430</v>
      </c>
      <c r="AJ1" s="1405"/>
      <c r="AK1" s="418" t="s">
        <v>2010</v>
      </c>
      <c r="AL1" s="1403" t="s">
        <v>4431</v>
      </c>
      <c r="AM1" s="1404"/>
      <c r="AN1" s="232" t="s">
        <v>4242</v>
      </c>
      <c r="AO1" s="232"/>
      <c r="AP1" s="440" t="s">
        <v>4416</v>
      </c>
      <c r="AQ1" s="440"/>
      <c r="AR1" s="1405" t="s">
        <v>4432</v>
      </c>
      <c r="AS1" s="1405"/>
      <c r="AT1" s="1406" t="s">
        <v>4415</v>
      </c>
      <c r="AU1" s="1406"/>
      <c r="AV1" s="1407" t="s">
        <v>4320</v>
      </c>
      <c r="AW1" s="1408"/>
      <c r="AX1" s="232" t="s">
        <v>4319</v>
      </c>
      <c r="AY1" s="232"/>
      <c r="AZ1" s="1409" t="s">
        <v>4433</v>
      </c>
      <c r="BA1" s="1409"/>
      <c r="BB1" s="1410" t="s">
        <v>4321</v>
      </c>
      <c r="BC1" s="1411"/>
      <c r="BD1" s="1405" t="s">
        <v>2928</v>
      </c>
      <c r="BE1" s="1405"/>
      <c r="BF1" s="441" t="s">
        <v>4434</v>
      </c>
      <c r="BG1" s="1405" t="s">
        <v>4260</v>
      </c>
      <c r="BH1" s="1405"/>
      <c r="BI1" s="232" t="s">
        <v>4261</v>
      </c>
      <c r="BJ1" s="232"/>
      <c r="BK1" s="1412" t="s">
        <v>3050</v>
      </c>
      <c r="BL1" s="1413"/>
      <c r="BM1" s="1410" t="s">
        <v>3065</v>
      </c>
      <c r="BN1" s="1411"/>
      <c r="BO1" s="1405" t="s">
        <v>4263</v>
      </c>
      <c r="BP1" s="1405"/>
      <c r="BQ1" s="1400" t="s">
        <v>4435</v>
      </c>
      <c r="BR1" s="1401"/>
      <c r="BS1" s="1402"/>
      <c r="BT1" s="1387" t="s">
        <v>3656</v>
      </c>
      <c r="BU1" s="1388"/>
      <c r="BV1" s="1418" t="s">
        <v>3780</v>
      </c>
      <c r="BW1" s="1418"/>
      <c r="BX1" s="1418" t="s">
        <v>3793</v>
      </c>
      <c r="BY1" s="1418"/>
      <c r="BZ1" s="1418" t="s">
        <v>3804</v>
      </c>
      <c r="CA1" s="1418"/>
      <c r="CB1" s="1421" t="s">
        <v>4403</v>
      </c>
      <c r="CC1" s="1422"/>
      <c r="CD1" s="106" t="s">
        <v>4269</v>
      </c>
      <c r="CE1" s="106"/>
      <c r="CF1" s="1418" t="s">
        <v>4436</v>
      </c>
      <c r="CG1" s="1418"/>
      <c r="CH1" s="1391" t="s">
        <v>3910</v>
      </c>
      <c r="CI1" s="1392"/>
      <c r="CJ1" s="1418" t="s">
        <v>3916</v>
      </c>
      <c r="CK1" s="1418"/>
      <c r="CL1" s="359" t="s">
        <v>3932</v>
      </c>
      <c r="CM1" s="442" t="s">
        <v>4437</v>
      </c>
      <c r="CN1" s="1424" t="s">
        <v>5590</v>
      </c>
      <c r="CO1" s="1424"/>
      <c r="CP1" s="577" t="s">
        <v>5699</v>
      </c>
      <c r="CQ1" s="1397" t="s">
        <v>5635</v>
      </c>
      <c r="CR1" s="1397"/>
      <c r="CS1" s="578" t="s">
        <v>5706</v>
      </c>
      <c r="CT1" s="577" t="s">
        <v>5862</v>
      </c>
      <c r="CU1" s="577" t="s">
        <v>5874</v>
      </c>
      <c r="CV1" s="577"/>
      <c r="CW1" s="565" t="s">
        <v>5966</v>
      </c>
      <c r="CX1" s="565" t="s">
        <v>5937</v>
      </c>
      <c r="CY1" s="577" t="s">
        <v>5632</v>
      </c>
      <c r="CZ1" s="577"/>
      <c r="DA1" s="106" t="s">
        <v>3990</v>
      </c>
      <c r="DB1" s="1423" t="s">
        <v>4407</v>
      </c>
      <c r="DC1" s="1423"/>
      <c r="DD1" s="565" t="s">
        <v>5891</v>
      </c>
      <c r="DE1" s="581"/>
      <c r="DF1" s="581"/>
      <c r="DG1" s="1397" t="s">
        <v>3999</v>
      </c>
      <c r="DH1" s="1397"/>
      <c r="DI1" s="1420" t="s">
        <v>6027</v>
      </c>
      <c r="DJ1" s="1419"/>
      <c r="DK1" s="77" t="s">
        <v>6241</v>
      </c>
      <c r="DN1" s="77" t="s">
        <v>6324</v>
      </c>
      <c r="DP1" s="569" t="s">
        <v>6328</v>
      </c>
      <c r="DQ1" s="569"/>
      <c r="DR1" s="1419" t="s">
        <v>6330</v>
      </c>
      <c r="DS1" s="1419"/>
      <c r="DT1" s="1419" t="s">
        <v>6375</v>
      </c>
      <c r="DU1" s="1419"/>
      <c r="DV1" s="1419" t="s">
        <v>6683</v>
      </c>
      <c r="DW1" s="1419"/>
      <c r="DX1" s="1419" t="s">
        <v>3656</v>
      </c>
      <c r="DY1" s="1419"/>
      <c r="DZ1" s="1419" t="s">
        <v>6943</v>
      </c>
      <c r="EA1" s="1419"/>
      <c r="EB1" s="77" t="s">
        <v>6952</v>
      </c>
      <c r="EC1" s="1419" t="s">
        <v>7062</v>
      </c>
      <c r="ED1" s="1419"/>
      <c r="EE1" s="1419" t="s">
        <v>7066</v>
      </c>
      <c r="EF1" s="1419"/>
      <c r="EG1" s="1419" t="s">
        <v>7084</v>
      </c>
      <c r="EH1" s="1419"/>
      <c r="EI1" s="1419" t="s">
        <v>7358</v>
      </c>
      <c r="EJ1" s="1419"/>
      <c r="EK1" s="336" t="s">
        <v>7393</v>
      </c>
      <c r="EL1" s="1419" t="s">
        <v>7428</v>
      </c>
      <c r="EM1" s="1419"/>
      <c r="EN1" s="1419" t="s">
        <v>7463</v>
      </c>
      <c r="EO1" s="1419"/>
      <c r="EP1" s="77" t="s">
        <v>7562</v>
      </c>
      <c r="ER1" s="1419" t="s">
        <v>7740</v>
      </c>
      <c r="ES1" s="1419"/>
      <c r="ET1" s="77" t="s">
        <v>7823</v>
      </c>
      <c r="EU1" s="612" t="s">
        <v>8096</v>
      </c>
      <c r="EV1" s="612"/>
      <c r="EW1" s="1397" t="s">
        <v>8118</v>
      </c>
      <c r="EX1" s="1397"/>
      <c r="EY1" s="1397" t="s">
        <v>8145</v>
      </c>
      <c r="EZ1" s="1397"/>
      <c r="FA1" s="1397" t="s">
        <v>8168</v>
      </c>
      <c r="FB1" s="1397"/>
      <c r="FC1" s="1397" t="s">
        <v>8429</v>
      </c>
      <c r="FD1" s="1397"/>
      <c r="FE1" s="1397" t="s">
        <v>8438</v>
      </c>
      <c r="FF1" s="1397"/>
      <c r="FG1" s="565" t="s">
        <v>8466</v>
      </c>
      <c r="FH1" s="1425" t="s">
        <v>8477</v>
      </c>
      <c r="FI1" s="1425"/>
      <c r="FJ1" s="1397" t="s">
        <v>8782</v>
      </c>
      <c r="FK1" s="1397"/>
      <c r="FL1" s="612"/>
      <c r="FM1" s="1396" t="s">
        <v>8910</v>
      </c>
      <c r="FN1" s="1395"/>
      <c r="FO1" s="1397" t="s">
        <v>8977</v>
      </c>
      <c r="FP1" s="1397"/>
      <c r="FQ1" s="1397" t="s">
        <v>9009</v>
      </c>
      <c r="FR1" s="1397"/>
      <c r="FS1" s="565" t="s">
        <v>9013</v>
      </c>
      <c r="FT1" s="578" t="s">
        <v>9040</v>
      </c>
      <c r="FU1" s="578"/>
      <c r="FV1" s="1396" t="s">
        <v>9049</v>
      </c>
      <c r="FW1" s="1395"/>
      <c r="FX1" s="1393" t="s">
        <v>9159</v>
      </c>
      <c r="FY1" s="1395"/>
      <c r="FZ1" s="1393" t="s">
        <v>4266</v>
      </c>
      <c r="GA1" s="1395"/>
      <c r="GB1" s="1393" t="s">
        <v>9125</v>
      </c>
      <c r="GC1" s="1395"/>
      <c r="GD1" s="1393" t="s">
        <v>9170</v>
      </c>
      <c r="GE1" s="1395"/>
      <c r="GF1" s="1393" t="s">
        <v>8942</v>
      </c>
      <c r="GG1" s="1395"/>
      <c r="GH1" s="1396" t="s">
        <v>9296</v>
      </c>
      <c r="GI1" s="1395"/>
      <c r="GJ1" s="1396" t="s">
        <v>8981</v>
      </c>
      <c r="GK1" s="1395"/>
      <c r="GL1" s="1396" t="s">
        <v>9519</v>
      </c>
      <c r="GM1" s="1395"/>
      <c r="GN1" s="1396" t="s">
        <v>9582</v>
      </c>
      <c r="GO1" s="1395"/>
      <c r="GP1" s="1397" t="s">
        <v>9609</v>
      </c>
      <c r="GQ1" s="1393"/>
      <c r="GR1" s="1393" t="s">
        <v>9644</v>
      </c>
      <c r="GS1" s="1394"/>
      <c r="GT1" s="1393" t="s">
        <v>9307</v>
      </c>
      <c r="GU1" s="1394"/>
      <c r="GV1" s="1393" t="s">
        <v>9914</v>
      </c>
      <c r="GW1" s="1394"/>
      <c r="GX1" s="1393" t="s">
        <v>9915</v>
      </c>
      <c r="GY1" s="1394"/>
      <c r="GZ1" s="1393" t="s">
        <v>9916</v>
      </c>
      <c r="HA1" s="1394"/>
      <c r="HB1" s="1397" t="s">
        <v>7369</v>
      </c>
      <c r="HC1" s="1397"/>
      <c r="HD1" s="705" t="s">
        <v>10373</v>
      </c>
      <c r="HE1" s="705"/>
      <c r="HF1" s="1393" t="s">
        <v>10385</v>
      </c>
      <c r="HG1" s="1394"/>
      <c r="HH1" s="1397" t="s">
        <v>10262</v>
      </c>
      <c r="HI1" s="1397"/>
      <c r="HJ1" s="1397" t="s">
        <v>10857</v>
      </c>
      <c r="HK1" s="1397"/>
      <c r="HL1" s="1396" t="s">
        <v>11114</v>
      </c>
      <c r="HM1" s="1395"/>
      <c r="HN1" s="721" t="s">
        <v>1360</v>
      </c>
      <c r="HO1" s="721"/>
      <c r="HP1" s="1389" t="s">
        <v>11310</v>
      </c>
      <c r="HQ1" s="1390"/>
      <c r="HR1" s="418" t="s">
        <v>12464</v>
      </c>
    </row>
    <row r="2" spans="1:226" ht="57.75" customHeight="1">
      <c r="A2" s="443" t="s">
        <v>4438</v>
      </c>
      <c r="B2" s="443" t="s">
        <v>4439</v>
      </c>
      <c r="C2" s="443" t="s">
        <v>4440</v>
      </c>
      <c r="D2" s="443" t="s">
        <v>4441</v>
      </c>
      <c r="E2" s="97" t="s">
        <v>4442</v>
      </c>
      <c r="F2" s="97" t="s">
        <v>4300</v>
      </c>
      <c r="G2" s="290" t="s">
        <v>4443</v>
      </c>
      <c r="H2" s="444" t="s">
        <v>4444</v>
      </c>
      <c r="I2" s="445" t="s">
        <v>4445</v>
      </c>
      <c r="J2" s="445" t="s">
        <v>4302</v>
      </c>
      <c r="K2" s="290" t="s">
        <v>4443</v>
      </c>
      <c r="L2" s="444" t="s">
        <v>4444</v>
      </c>
      <c r="M2" s="446" t="s">
        <v>4443</v>
      </c>
      <c r="N2" s="446" t="s">
        <v>4444</v>
      </c>
      <c r="O2" s="290" t="s">
        <v>4443</v>
      </c>
      <c r="P2" s="444" t="s">
        <v>4444</v>
      </c>
      <c r="Q2" s="290" t="s">
        <v>4443</v>
      </c>
      <c r="R2" s="444" t="s">
        <v>4444</v>
      </c>
      <c r="S2" s="447" t="s">
        <v>4300</v>
      </c>
      <c r="T2" s="448"/>
      <c r="U2" s="97"/>
      <c r="V2" s="97"/>
      <c r="W2" s="447"/>
      <c r="X2" s="333"/>
      <c r="Y2" s="449" t="s">
        <v>4300</v>
      </c>
      <c r="Z2" s="449" t="s">
        <v>4302</v>
      </c>
      <c r="AA2" s="449" t="s">
        <v>4446</v>
      </c>
      <c r="AB2" s="450" t="s">
        <v>4302</v>
      </c>
      <c r="AC2" s="450" t="s">
        <v>4300</v>
      </c>
      <c r="AD2" s="450" t="s">
        <v>4446</v>
      </c>
      <c r="AE2" s="290" t="s">
        <v>4443</v>
      </c>
      <c r="AF2" s="451" t="s">
        <v>4444</v>
      </c>
      <c r="AG2" s="452" t="s">
        <v>4443</v>
      </c>
      <c r="AH2" s="453" t="s">
        <v>4444</v>
      </c>
      <c r="AI2" s="106" t="s">
        <v>4300</v>
      </c>
      <c r="AJ2" s="106" t="s">
        <v>4302</v>
      </c>
      <c r="AK2" s="97"/>
      <c r="AL2" s="97" t="s">
        <v>4447</v>
      </c>
      <c r="AM2" s="97" t="s">
        <v>4444</v>
      </c>
      <c r="AN2" s="447" t="s">
        <v>4448</v>
      </c>
      <c r="AO2" s="447" t="s">
        <v>4449</v>
      </c>
      <c r="AP2" s="454" t="s">
        <v>4448</v>
      </c>
      <c r="AQ2" s="454" t="s">
        <v>4449</v>
      </c>
      <c r="AR2" s="290" t="s">
        <v>4443</v>
      </c>
      <c r="AS2" s="444" t="s">
        <v>4444</v>
      </c>
      <c r="AT2" s="447" t="s">
        <v>4448</v>
      </c>
      <c r="AU2" s="447" t="s">
        <v>4449</v>
      </c>
      <c r="AV2" s="455" t="s">
        <v>4448</v>
      </c>
      <c r="AW2" s="455" t="s">
        <v>4449</v>
      </c>
      <c r="AX2" s="447" t="s">
        <v>4448</v>
      </c>
      <c r="AY2" s="447" t="s">
        <v>4449</v>
      </c>
      <c r="AZ2" s="456" t="s">
        <v>4443</v>
      </c>
      <c r="BA2" s="451" t="s">
        <v>4444</v>
      </c>
      <c r="BB2" s="447" t="s">
        <v>4448</v>
      </c>
      <c r="BC2" s="447" t="s">
        <v>4449</v>
      </c>
      <c r="BD2" s="457" t="s">
        <v>4443</v>
      </c>
      <c r="BE2" s="458" t="s">
        <v>4444</v>
      </c>
      <c r="BF2" s="457" t="s">
        <v>4443</v>
      </c>
      <c r="BG2" s="290" t="s">
        <v>4443</v>
      </c>
      <c r="BH2" s="444" t="s">
        <v>4444</v>
      </c>
      <c r="BI2" s="447" t="s">
        <v>4448</v>
      </c>
      <c r="BJ2" s="447" t="s">
        <v>4449</v>
      </c>
      <c r="BK2" s="290" t="s">
        <v>4443</v>
      </c>
      <c r="BL2" s="444" t="s">
        <v>4444</v>
      </c>
      <c r="BM2" s="447" t="s">
        <v>4448</v>
      </c>
      <c r="BN2" s="447" t="s">
        <v>4449</v>
      </c>
      <c r="BO2" s="290" t="s">
        <v>4443</v>
      </c>
      <c r="BP2" s="444" t="s">
        <v>4444</v>
      </c>
      <c r="BQ2" s="457" t="s">
        <v>4443</v>
      </c>
      <c r="BR2" s="458" t="s">
        <v>4444</v>
      </c>
      <c r="BS2" s="459" t="s">
        <v>4450</v>
      </c>
      <c r="BT2" s="447" t="s">
        <v>4448</v>
      </c>
      <c r="BU2" s="447" t="s">
        <v>4449</v>
      </c>
      <c r="BV2" s="290" t="s">
        <v>4443</v>
      </c>
      <c r="BW2" s="444" t="s">
        <v>4444</v>
      </c>
      <c r="BX2" s="290" t="s">
        <v>4443</v>
      </c>
      <c r="BY2" s="444" t="s">
        <v>4444</v>
      </c>
      <c r="BZ2" s="290" t="s">
        <v>4443</v>
      </c>
      <c r="CA2" s="444" t="s">
        <v>4444</v>
      </c>
      <c r="CB2" s="447" t="s">
        <v>4448</v>
      </c>
      <c r="CC2" s="447" t="s">
        <v>4449</v>
      </c>
      <c r="CD2" s="447" t="s">
        <v>4448</v>
      </c>
      <c r="CE2" s="447" t="s">
        <v>4449</v>
      </c>
      <c r="CF2" s="290" t="s">
        <v>4443</v>
      </c>
      <c r="CG2" s="444" t="s">
        <v>4444</v>
      </c>
      <c r="CH2" s="447" t="s">
        <v>4448</v>
      </c>
      <c r="CI2" s="447" t="s">
        <v>4449</v>
      </c>
      <c r="CJ2" s="290" t="s">
        <v>4443</v>
      </c>
      <c r="CK2" s="444" t="s">
        <v>4444</v>
      </c>
      <c r="CL2" s="447" t="s">
        <v>4448</v>
      </c>
      <c r="CM2" s="290" t="s">
        <v>4443</v>
      </c>
      <c r="CN2" s="579" t="s">
        <v>4443</v>
      </c>
      <c r="CO2" s="580" t="s">
        <v>4444</v>
      </c>
      <c r="CP2" s="565" t="s">
        <v>4449</v>
      </c>
      <c r="CQ2" s="565" t="s">
        <v>4448</v>
      </c>
      <c r="CR2" s="565" t="s">
        <v>4449</v>
      </c>
      <c r="CS2" s="568" t="s">
        <v>4448</v>
      </c>
      <c r="CT2" s="568" t="s">
        <v>4448</v>
      </c>
      <c r="CU2" s="565" t="s">
        <v>4448</v>
      </c>
      <c r="CV2" s="565"/>
      <c r="CW2" s="565"/>
      <c r="CX2" s="565" t="s">
        <v>4448</v>
      </c>
      <c r="CY2" s="565" t="s">
        <v>4448</v>
      </c>
      <c r="CZ2" s="565" t="s">
        <v>4449</v>
      </c>
      <c r="DA2" s="565" t="s">
        <v>4302</v>
      </c>
      <c r="DB2" s="565" t="s">
        <v>4448</v>
      </c>
      <c r="DC2" s="565" t="s">
        <v>4449</v>
      </c>
      <c r="DD2" s="565" t="s">
        <v>6019</v>
      </c>
      <c r="DE2" s="565"/>
      <c r="DF2" s="565"/>
      <c r="DG2" s="579" t="s">
        <v>4443</v>
      </c>
      <c r="DH2" s="580" t="s">
        <v>4444</v>
      </c>
      <c r="DI2" s="60" t="s">
        <v>4448</v>
      </c>
      <c r="DJ2" s="60" t="s">
        <v>4449</v>
      </c>
      <c r="DK2" s="60" t="s">
        <v>4448</v>
      </c>
      <c r="DN2" s="60" t="s">
        <v>4448</v>
      </c>
      <c r="DP2" s="60" t="s">
        <v>4443</v>
      </c>
      <c r="DQ2" s="60" t="s">
        <v>4444</v>
      </c>
      <c r="DR2" s="60" t="s">
        <v>4448</v>
      </c>
      <c r="DS2" s="60" t="s">
        <v>4449</v>
      </c>
      <c r="DT2" s="60" t="s">
        <v>4448</v>
      </c>
      <c r="DU2" s="60" t="s">
        <v>4449</v>
      </c>
      <c r="DV2" s="60" t="s">
        <v>4443</v>
      </c>
      <c r="DW2" s="60" t="s">
        <v>4444</v>
      </c>
      <c r="DX2" s="60" t="s">
        <v>4448</v>
      </c>
      <c r="DY2" s="60" t="s">
        <v>4449</v>
      </c>
      <c r="DZ2" s="60" t="s">
        <v>4448</v>
      </c>
      <c r="EA2" s="60" t="s">
        <v>4449</v>
      </c>
      <c r="EB2" s="60" t="s">
        <v>4449</v>
      </c>
      <c r="EC2" s="60" t="s">
        <v>4443</v>
      </c>
      <c r="ED2" s="60" t="s">
        <v>4444</v>
      </c>
      <c r="EE2" s="60" t="s">
        <v>7082</v>
      </c>
      <c r="EF2" s="60" t="s">
        <v>4449</v>
      </c>
      <c r="EG2" s="60" t="s">
        <v>7089</v>
      </c>
      <c r="EI2" s="60" t="s">
        <v>7359</v>
      </c>
      <c r="EJ2" s="60" t="s">
        <v>4444</v>
      </c>
      <c r="EK2" s="60" t="s">
        <v>4444</v>
      </c>
      <c r="EL2" s="60" t="s">
        <v>4445</v>
      </c>
      <c r="EM2" s="60" t="s">
        <v>4449</v>
      </c>
      <c r="EN2" s="60" t="s">
        <v>4448</v>
      </c>
      <c r="EO2" s="60" t="s">
        <v>4449</v>
      </c>
      <c r="EP2" s="60" t="s">
        <v>4443</v>
      </c>
      <c r="EQ2" s="60" t="s">
        <v>4444</v>
      </c>
      <c r="ER2" s="60" t="s">
        <v>4448</v>
      </c>
      <c r="ES2" s="60" t="s">
        <v>4449</v>
      </c>
      <c r="ET2" s="60" t="s">
        <v>4448</v>
      </c>
      <c r="EU2" s="565" t="s">
        <v>4443</v>
      </c>
      <c r="EV2" s="565" t="s">
        <v>4444</v>
      </c>
      <c r="EW2" s="565" t="s">
        <v>4448</v>
      </c>
      <c r="EX2" s="565" t="s">
        <v>4449</v>
      </c>
      <c r="EY2" s="565" t="s">
        <v>4448</v>
      </c>
      <c r="EZ2" s="565" t="s">
        <v>4449</v>
      </c>
      <c r="FA2" s="565" t="s">
        <v>4448</v>
      </c>
      <c r="FB2" s="565" t="s">
        <v>4449</v>
      </c>
      <c r="FC2" s="565" t="s">
        <v>4448</v>
      </c>
      <c r="FD2" s="565" t="s">
        <v>4449</v>
      </c>
      <c r="FE2" s="565" t="s">
        <v>4300</v>
      </c>
      <c r="FF2" s="565" t="s">
        <v>4302</v>
      </c>
      <c r="FG2" s="565" t="s">
        <v>4448</v>
      </c>
      <c r="FH2" s="613" t="s">
        <v>4448</v>
      </c>
      <c r="FI2" s="613" t="s">
        <v>4449</v>
      </c>
      <c r="FJ2" s="565" t="s">
        <v>4448</v>
      </c>
      <c r="FK2" s="565" t="s">
        <v>4449</v>
      </c>
      <c r="FL2" s="565"/>
      <c r="FM2" s="565" t="s">
        <v>4448</v>
      </c>
      <c r="FN2" s="565" t="s">
        <v>4449</v>
      </c>
      <c r="FO2" s="565" t="s">
        <v>4443</v>
      </c>
      <c r="FP2" s="565" t="s">
        <v>4444</v>
      </c>
      <c r="FQ2" s="565" t="s">
        <v>4448</v>
      </c>
      <c r="FR2" s="565" t="s">
        <v>4449</v>
      </c>
      <c r="FS2" s="565" t="s">
        <v>9038</v>
      </c>
      <c r="FT2" s="599" t="s">
        <v>4448</v>
      </c>
      <c r="FU2" s="599" t="s">
        <v>4449</v>
      </c>
      <c r="FV2" s="565" t="s">
        <v>4448</v>
      </c>
      <c r="FW2" s="565" t="s">
        <v>4449</v>
      </c>
      <c r="FX2" s="565" t="s">
        <v>4448</v>
      </c>
      <c r="FY2" s="565" t="s">
        <v>4449</v>
      </c>
      <c r="FZ2" s="565" t="s">
        <v>4448</v>
      </c>
      <c r="GA2" s="565" t="s">
        <v>4449</v>
      </c>
      <c r="GB2" s="565" t="s">
        <v>4448</v>
      </c>
      <c r="GC2" s="565" t="s">
        <v>4449</v>
      </c>
      <c r="GD2" s="565" t="s">
        <v>4448</v>
      </c>
      <c r="GE2" s="565" t="s">
        <v>4449</v>
      </c>
      <c r="GF2" s="565" t="s">
        <v>4448</v>
      </c>
      <c r="GG2" s="565" t="s">
        <v>4449</v>
      </c>
      <c r="GH2" s="565" t="s">
        <v>4448</v>
      </c>
      <c r="GI2" s="565" t="s">
        <v>4449</v>
      </c>
      <c r="GJ2" s="565" t="s">
        <v>4300</v>
      </c>
      <c r="GK2" s="565" t="s">
        <v>4302</v>
      </c>
      <c r="GL2" s="565" t="s">
        <v>4448</v>
      </c>
      <c r="GM2" s="565" t="s">
        <v>4449</v>
      </c>
      <c r="GN2" s="565" t="s">
        <v>4448</v>
      </c>
      <c r="GO2" s="565" t="s">
        <v>4449</v>
      </c>
      <c r="GP2" s="565" t="s">
        <v>9631</v>
      </c>
      <c r="GQ2" s="506" t="s">
        <v>9632</v>
      </c>
      <c r="GR2" s="598" t="s">
        <v>4448</v>
      </c>
      <c r="GS2" s="598" t="s">
        <v>4449</v>
      </c>
      <c r="GT2" s="565" t="s">
        <v>4448</v>
      </c>
      <c r="GU2" s="565" t="s">
        <v>4449</v>
      </c>
      <c r="GV2" s="565" t="s">
        <v>4442</v>
      </c>
      <c r="GW2" s="565" t="s">
        <v>4300</v>
      </c>
      <c r="GX2" s="565" t="s">
        <v>4448</v>
      </c>
      <c r="GY2" s="565" t="s">
        <v>4449</v>
      </c>
      <c r="GZ2" s="565" t="s">
        <v>9917</v>
      </c>
      <c r="HA2" s="565" t="s">
        <v>9918</v>
      </c>
      <c r="HB2" s="565" t="s">
        <v>4445</v>
      </c>
      <c r="HC2" s="565" t="s">
        <v>4449</v>
      </c>
      <c r="HD2" s="565" t="s">
        <v>4448</v>
      </c>
      <c r="HE2" s="565" t="s">
        <v>4449</v>
      </c>
      <c r="HF2" s="565" t="s">
        <v>4448</v>
      </c>
      <c r="HG2" s="565" t="s">
        <v>4449</v>
      </c>
      <c r="HH2" s="565" t="s">
        <v>4835</v>
      </c>
      <c r="HI2" s="565" t="s">
        <v>4302</v>
      </c>
      <c r="HJ2" s="565" t="s">
        <v>4835</v>
      </c>
      <c r="HK2" s="565" t="s">
        <v>4302</v>
      </c>
      <c r="HL2" s="565" t="s">
        <v>4448</v>
      </c>
      <c r="HM2" s="565" t="s">
        <v>4449</v>
      </c>
      <c r="HN2" s="565" t="s">
        <v>4448</v>
      </c>
      <c r="HO2" s="565" t="s">
        <v>4449</v>
      </c>
      <c r="HP2" s="731" t="s">
        <v>4448</v>
      </c>
      <c r="HQ2" s="1061" t="s">
        <v>4449</v>
      </c>
      <c r="HR2" s="731" t="s">
        <v>4448</v>
      </c>
    </row>
    <row r="3" spans="1:226">
      <c r="A3" s="460">
        <v>1</v>
      </c>
      <c r="B3" s="460" t="s">
        <v>4451</v>
      </c>
      <c r="C3" s="461" t="s">
        <v>4452</v>
      </c>
      <c r="D3" s="460">
        <v>0.5</v>
      </c>
      <c r="E3" s="106">
        <v>0</v>
      </c>
      <c r="F3" s="106">
        <v>0</v>
      </c>
      <c r="G3" s="106"/>
      <c r="H3" s="106"/>
      <c r="I3" s="230"/>
      <c r="J3" s="230"/>
      <c r="K3" s="106"/>
      <c r="L3" s="106"/>
      <c r="M3" s="230"/>
      <c r="N3" s="230"/>
      <c r="O3" s="106"/>
      <c r="P3" s="363"/>
      <c r="Q3" s="106"/>
      <c r="R3" s="106"/>
      <c r="S3" s="462">
        <v>183</v>
      </c>
      <c r="T3" s="448"/>
      <c r="U3" s="462"/>
      <c r="V3" s="97"/>
      <c r="W3" s="462">
        <v>0</v>
      </c>
      <c r="X3" s="463"/>
      <c r="Y3" s="462"/>
      <c r="Z3" s="462"/>
      <c r="AA3" s="462"/>
      <c r="AB3" s="448"/>
      <c r="AC3" s="448"/>
      <c r="AD3" s="448">
        <f>AB3+AC3</f>
        <v>0</v>
      </c>
      <c r="AE3" s="462"/>
      <c r="AF3" s="462"/>
      <c r="AG3" s="355"/>
      <c r="AH3" s="355"/>
      <c r="AI3" s="106"/>
      <c r="AJ3" s="106"/>
      <c r="AK3" s="97"/>
      <c r="AL3" s="462"/>
      <c r="AM3" s="462">
        <v>539</v>
      </c>
      <c r="AN3" s="464"/>
      <c r="AO3" s="464"/>
      <c r="AP3" s="465"/>
      <c r="AQ3" s="465"/>
      <c r="AR3" s="106"/>
      <c r="AS3" s="106"/>
      <c r="AT3" s="462"/>
      <c r="AU3" s="462"/>
      <c r="AV3" s="462"/>
      <c r="AW3" s="462"/>
      <c r="AX3" s="462"/>
      <c r="AY3" s="462"/>
      <c r="AZ3" s="456"/>
      <c r="BA3" s="451"/>
      <c r="BB3" s="462">
        <v>0</v>
      </c>
      <c r="BC3" s="462"/>
      <c r="BD3" s="384"/>
      <c r="BE3" s="384"/>
      <c r="BF3" s="462"/>
      <c r="BG3" s="106"/>
      <c r="BH3" s="106"/>
      <c r="BI3" s="462"/>
      <c r="BJ3" s="462"/>
      <c r="BK3" s="462"/>
      <c r="BL3" s="462"/>
      <c r="BM3" s="462"/>
      <c r="BN3" s="462"/>
      <c r="BO3" s="106"/>
      <c r="BP3" s="106"/>
      <c r="BQ3" s="466"/>
      <c r="BR3" s="466"/>
      <c r="BS3" s="466">
        <v>0</v>
      </c>
      <c r="BT3" s="462">
        <v>58</v>
      </c>
      <c r="BU3" s="462"/>
      <c r="BV3" s="106"/>
      <c r="BW3" s="106"/>
      <c r="BX3" s="106"/>
      <c r="BY3" s="106"/>
      <c r="BZ3" s="106"/>
      <c r="CA3" s="106"/>
      <c r="CB3" s="462"/>
      <c r="CC3" s="462"/>
      <c r="CD3" s="462">
        <v>589</v>
      </c>
      <c r="CE3" s="462"/>
      <c r="CF3" s="106"/>
      <c r="CG3" s="106"/>
      <c r="CH3" s="462"/>
      <c r="CI3" s="462"/>
      <c r="CJ3" s="106"/>
      <c r="CK3" s="106"/>
      <c r="CL3" s="462"/>
      <c r="CM3" s="462"/>
      <c r="CN3" s="565"/>
      <c r="CO3" s="565"/>
      <c r="CP3" s="565"/>
      <c r="CQ3" s="565">
        <v>350</v>
      </c>
      <c r="CR3" s="565">
        <v>0</v>
      </c>
      <c r="CS3" s="565"/>
      <c r="CT3" s="565"/>
      <c r="CU3" s="565"/>
      <c r="CV3" s="565"/>
      <c r="CW3" s="565"/>
      <c r="CX3" s="565"/>
      <c r="CY3" s="565"/>
      <c r="CZ3" s="565"/>
      <c r="DA3" s="565"/>
      <c r="DB3" s="565"/>
      <c r="DC3" s="565"/>
      <c r="DD3" s="565"/>
      <c r="DE3" s="565"/>
      <c r="DF3" s="565"/>
      <c r="DG3" s="565"/>
      <c r="DH3" s="565"/>
      <c r="DI3" s="60">
        <v>50</v>
      </c>
      <c r="DX3" s="60">
        <v>58</v>
      </c>
      <c r="ER3" s="60">
        <v>50</v>
      </c>
      <c r="EU3" s="565"/>
      <c r="EV3" s="565"/>
      <c r="EW3" s="565"/>
      <c r="EX3" s="565"/>
      <c r="EY3" s="565"/>
      <c r="EZ3" s="565"/>
      <c r="FA3" s="565"/>
      <c r="FB3" s="565"/>
      <c r="FC3" s="565"/>
      <c r="FD3" s="565"/>
      <c r="FE3" s="565"/>
      <c r="FF3" s="565"/>
      <c r="FG3" s="565"/>
      <c r="FH3" s="614"/>
      <c r="FI3" s="614"/>
      <c r="FJ3" s="565"/>
      <c r="FK3" s="565"/>
      <c r="FL3" s="565"/>
      <c r="FM3" s="565"/>
      <c r="FN3" s="565"/>
      <c r="FO3" s="565"/>
      <c r="FP3" s="565"/>
      <c r="FQ3" s="565"/>
      <c r="FR3" s="565"/>
      <c r="FS3" s="565">
        <v>0</v>
      </c>
      <c r="FT3" s="659"/>
      <c r="FU3" s="659"/>
      <c r="FV3" s="565"/>
      <c r="FW3" s="565"/>
      <c r="FX3" s="565"/>
      <c r="FY3" s="565"/>
      <c r="FZ3" s="565"/>
      <c r="GA3" s="565"/>
      <c r="GB3" s="565"/>
      <c r="GC3" s="565"/>
      <c r="GD3" s="565"/>
      <c r="GE3" s="565"/>
      <c r="GF3" s="565"/>
      <c r="GG3" s="565"/>
      <c r="GH3" s="565"/>
      <c r="GI3" s="565"/>
      <c r="GJ3" s="565"/>
      <c r="GK3" s="565"/>
      <c r="GL3" s="565"/>
      <c r="GM3" s="565"/>
      <c r="GN3" s="565"/>
      <c r="GO3" s="565"/>
      <c r="GP3" s="565"/>
      <c r="GQ3" s="506"/>
      <c r="GR3" s="598"/>
      <c r="GS3" s="598"/>
      <c r="GT3" s="565"/>
      <c r="GU3" s="565"/>
      <c r="GV3" s="565">
        <v>0</v>
      </c>
      <c r="GW3" s="565">
        <v>0</v>
      </c>
      <c r="GX3" s="565"/>
      <c r="GY3" s="565"/>
      <c r="GZ3" s="565"/>
      <c r="HA3" s="565"/>
      <c r="HB3" s="565"/>
      <c r="HC3" s="565"/>
      <c r="HD3" s="565"/>
      <c r="HE3" s="565"/>
      <c r="HF3" s="565"/>
      <c r="HG3" s="565"/>
      <c r="HH3" s="565"/>
      <c r="HI3" s="565"/>
      <c r="HJ3" s="565"/>
      <c r="HK3" s="565"/>
      <c r="HL3" s="565">
        <v>550</v>
      </c>
      <c r="HM3" s="565"/>
      <c r="HN3" s="565">
        <v>0</v>
      </c>
      <c r="HO3" s="565">
        <v>0</v>
      </c>
      <c r="HP3" s="659"/>
      <c r="HQ3" s="1062"/>
      <c r="HR3" s="565"/>
    </row>
    <row r="4" spans="1:226" ht="31.5" customHeight="1">
      <c r="A4" s="460">
        <v>2</v>
      </c>
      <c r="B4" s="460" t="s">
        <v>4453</v>
      </c>
      <c r="C4" s="461" t="s">
        <v>4148</v>
      </c>
      <c r="D4" s="460">
        <v>0.8</v>
      </c>
      <c r="E4" s="444">
        <v>0</v>
      </c>
      <c r="F4" s="444">
        <v>64</v>
      </c>
      <c r="G4" s="106"/>
      <c r="H4" s="106"/>
      <c r="I4" s="230">
        <v>272</v>
      </c>
      <c r="J4" s="230"/>
      <c r="K4" s="106"/>
      <c r="L4" s="106"/>
      <c r="M4" s="230"/>
      <c r="N4" s="230"/>
      <c r="O4" s="106"/>
      <c r="P4" s="363"/>
      <c r="Q4" s="106"/>
      <c r="R4" s="106"/>
      <c r="S4" s="462"/>
      <c r="T4" s="448"/>
      <c r="U4" s="462"/>
      <c r="V4" s="97"/>
      <c r="W4" s="462">
        <v>1174</v>
      </c>
      <c r="X4" s="467"/>
      <c r="Y4" s="468">
        <v>759</v>
      </c>
      <c r="Z4" s="469">
        <v>4</v>
      </c>
      <c r="AA4" s="469">
        <v>763</v>
      </c>
      <c r="AB4" s="448"/>
      <c r="AC4" s="448"/>
      <c r="AD4" s="448">
        <f t="shared" ref="AD4:AD67" si="0">AB4+AC4</f>
        <v>0</v>
      </c>
      <c r="AE4" s="462"/>
      <c r="AF4" s="462"/>
      <c r="AG4" s="355"/>
      <c r="AH4" s="355"/>
      <c r="AI4" s="447"/>
      <c r="AJ4" s="447"/>
      <c r="AK4" s="97"/>
      <c r="AL4" s="462"/>
      <c r="AM4" s="462">
        <v>134</v>
      </c>
      <c r="AN4" s="464"/>
      <c r="AO4" s="464"/>
      <c r="AP4" s="465">
        <v>30</v>
      </c>
      <c r="AQ4" s="465"/>
      <c r="AR4" s="106"/>
      <c r="AS4" s="106">
        <v>85</v>
      </c>
      <c r="AT4" s="462"/>
      <c r="AU4" s="462"/>
      <c r="AV4" s="462">
        <v>118</v>
      </c>
      <c r="AW4" s="462"/>
      <c r="AX4" s="462">
        <v>137</v>
      </c>
      <c r="AY4" s="462"/>
      <c r="AZ4" s="451">
        <f>SUM(AZ5:AZ11)</f>
        <v>0</v>
      </c>
      <c r="BA4" s="451">
        <f>SUM(BA5:BA11)</f>
        <v>588</v>
      </c>
      <c r="BB4" s="462">
        <v>776</v>
      </c>
      <c r="BC4" s="462"/>
      <c r="BD4" s="384"/>
      <c r="BE4" s="384"/>
      <c r="BF4" s="462"/>
      <c r="BG4" s="106"/>
      <c r="BH4" s="106">
        <v>574</v>
      </c>
      <c r="BI4" s="462"/>
      <c r="BJ4" s="462"/>
      <c r="BK4" s="462"/>
      <c r="BL4" s="462"/>
      <c r="BM4" s="462"/>
      <c r="BN4" s="462"/>
      <c r="BO4" s="106"/>
      <c r="BP4" s="106">
        <v>226</v>
      </c>
      <c r="BQ4" s="466">
        <v>310</v>
      </c>
      <c r="BR4" s="466">
        <v>0</v>
      </c>
      <c r="BS4" s="466">
        <v>310</v>
      </c>
      <c r="BT4" s="462">
        <v>34</v>
      </c>
      <c r="BU4" s="462"/>
      <c r="BV4" s="106"/>
      <c r="BW4" s="106"/>
      <c r="BX4" s="106"/>
      <c r="BY4" s="106"/>
      <c r="BZ4" s="106"/>
      <c r="CA4" s="106"/>
      <c r="CB4" s="462"/>
      <c r="CC4" s="462"/>
      <c r="CD4" s="462"/>
      <c r="CE4" s="462"/>
      <c r="CF4" s="106"/>
      <c r="CG4" s="444">
        <v>491</v>
      </c>
      <c r="CH4" s="462"/>
      <c r="CI4" s="462"/>
      <c r="CJ4" s="106"/>
      <c r="CK4" s="106"/>
      <c r="CL4" s="462"/>
      <c r="CM4" s="462"/>
      <c r="CN4" s="565"/>
      <c r="CO4" s="565"/>
      <c r="CP4" s="565"/>
      <c r="CQ4" s="565"/>
      <c r="CR4" s="565"/>
      <c r="CS4" s="565"/>
      <c r="CT4" s="565"/>
      <c r="CU4" s="565"/>
      <c r="CV4" s="565"/>
      <c r="CW4" s="565"/>
      <c r="CX4" s="565"/>
      <c r="CY4" s="565"/>
      <c r="CZ4" s="565"/>
      <c r="DA4" s="565"/>
      <c r="DB4" s="565"/>
      <c r="DC4" s="565"/>
      <c r="DD4" s="565"/>
      <c r="DE4" s="565"/>
      <c r="DF4" s="565"/>
      <c r="DG4" s="565"/>
      <c r="DH4" s="565"/>
      <c r="DN4" s="60">
        <v>1432</v>
      </c>
      <c r="DX4" s="60">
        <v>34</v>
      </c>
      <c r="DZ4" s="60">
        <v>583</v>
      </c>
      <c r="EA4" s="60">
        <v>1</v>
      </c>
      <c r="ED4" s="60">
        <v>765</v>
      </c>
      <c r="EE4" s="60">
        <v>1220</v>
      </c>
      <c r="EI4" s="60">
        <v>2</v>
      </c>
      <c r="EJ4" s="60">
        <v>162</v>
      </c>
      <c r="ER4" s="60">
        <v>180</v>
      </c>
      <c r="ES4" s="60">
        <v>9</v>
      </c>
      <c r="EU4" s="565"/>
      <c r="EV4" s="565">
        <v>92</v>
      </c>
      <c r="EW4" s="565"/>
      <c r="EX4" s="565"/>
      <c r="EY4" s="565"/>
      <c r="EZ4" s="565"/>
      <c r="FA4" s="565">
        <v>96</v>
      </c>
      <c r="FB4" s="565"/>
      <c r="FC4" s="565"/>
      <c r="FD4" s="565"/>
      <c r="FE4" s="565"/>
      <c r="FF4" s="565"/>
      <c r="FG4" s="565"/>
      <c r="FH4" s="614"/>
      <c r="FI4" s="614"/>
      <c r="FJ4" s="565"/>
      <c r="FK4" s="565"/>
      <c r="FL4" s="565"/>
      <c r="FM4" s="565"/>
      <c r="FN4" s="565"/>
      <c r="FO4" s="565"/>
      <c r="FP4" s="565"/>
      <c r="FQ4" s="565"/>
      <c r="FR4" s="565"/>
      <c r="FS4" s="565">
        <v>770</v>
      </c>
      <c r="FT4" s="659"/>
      <c r="FU4" s="659"/>
      <c r="FV4" s="565">
        <v>132</v>
      </c>
      <c r="FW4" s="565"/>
      <c r="FX4" s="565">
        <v>256</v>
      </c>
      <c r="FY4" s="565"/>
      <c r="FZ4" s="565">
        <v>22</v>
      </c>
      <c r="GA4" s="565"/>
      <c r="GB4" s="565"/>
      <c r="GC4" s="565"/>
      <c r="GD4" s="565"/>
      <c r="GE4" s="565"/>
      <c r="GF4" s="565"/>
      <c r="GG4" s="565"/>
      <c r="GH4" s="565"/>
      <c r="GI4" s="565"/>
      <c r="GJ4" s="565">
        <v>363</v>
      </c>
      <c r="GK4" s="565">
        <v>5</v>
      </c>
      <c r="GL4" s="565"/>
      <c r="GM4" s="565"/>
      <c r="GN4" s="565"/>
      <c r="GO4" s="565"/>
      <c r="GP4" s="565">
        <v>1115</v>
      </c>
      <c r="GQ4" s="506">
        <v>0</v>
      </c>
      <c r="GR4" s="598"/>
      <c r="GS4" s="598"/>
      <c r="GT4" s="565"/>
      <c r="GU4" s="565"/>
      <c r="GV4" s="565">
        <v>0</v>
      </c>
      <c r="GW4" s="565">
        <v>36</v>
      </c>
      <c r="GX4" s="565">
        <v>67</v>
      </c>
      <c r="GY4" s="565"/>
      <c r="GZ4" s="565"/>
      <c r="HA4" s="565"/>
      <c r="HB4" s="565"/>
      <c r="HC4" s="565"/>
      <c r="HD4" s="565"/>
      <c r="HE4" s="565"/>
      <c r="HF4" s="565"/>
      <c r="HG4" s="565"/>
      <c r="HH4" s="565"/>
      <c r="HI4" s="565"/>
      <c r="HJ4" s="565">
        <v>1000</v>
      </c>
      <c r="HK4" s="565"/>
      <c r="HL4" s="565"/>
      <c r="HM4" s="565"/>
      <c r="HN4" s="565">
        <v>73</v>
      </c>
      <c r="HO4" s="565">
        <v>0</v>
      </c>
      <c r="HP4" s="659"/>
      <c r="HQ4" s="1062"/>
      <c r="HR4" s="565"/>
    </row>
    <row r="5" spans="1:226" ht="63" customHeight="1">
      <c r="A5" s="460">
        <v>1</v>
      </c>
      <c r="B5" s="460" t="s">
        <v>4454</v>
      </c>
      <c r="C5" s="461" t="s">
        <v>4455</v>
      </c>
      <c r="D5" s="460">
        <v>0.83</v>
      </c>
      <c r="E5" s="106">
        <v>0</v>
      </c>
      <c r="F5" s="106">
        <v>52</v>
      </c>
      <c r="G5" s="106"/>
      <c r="H5" s="106"/>
      <c r="I5" s="230">
        <v>157</v>
      </c>
      <c r="J5" s="230"/>
      <c r="K5" s="106"/>
      <c r="L5" s="106"/>
      <c r="M5" s="230"/>
      <c r="N5" s="230"/>
      <c r="O5" s="106"/>
      <c r="P5" s="363"/>
      <c r="Q5" s="106"/>
      <c r="R5" s="106">
        <v>10</v>
      </c>
      <c r="S5" s="462">
        <v>45</v>
      </c>
      <c r="T5" s="470"/>
      <c r="U5" s="462"/>
      <c r="V5" s="97"/>
      <c r="W5" s="462">
        <v>260</v>
      </c>
      <c r="X5" s="467"/>
      <c r="Y5" s="462">
        <v>355</v>
      </c>
      <c r="Z5" s="462"/>
      <c r="AA5" s="462">
        <v>355</v>
      </c>
      <c r="AB5" s="448"/>
      <c r="AC5" s="448"/>
      <c r="AD5" s="448">
        <f t="shared" si="0"/>
        <v>0</v>
      </c>
      <c r="AE5" s="462"/>
      <c r="AF5" s="462">
        <v>647</v>
      </c>
      <c r="AG5" s="355"/>
      <c r="AH5" s="355">
        <v>40</v>
      </c>
      <c r="AI5" s="462">
        <v>416</v>
      </c>
      <c r="AJ5" s="462"/>
      <c r="AK5" s="97"/>
      <c r="AL5" s="97"/>
      <c r="AM5" s="97">
        <v>110</v>
      </c>
      <c r="AN5" s="464"/>
      <c r="AO5" s="464"/>
      <c r="AP5" s="465"/>
      <c r="AQ5" s="465"/>
      <c r="AR5" s="106"/>
      <c r="AS5" s="106">
        <v>85</v>
      </c>
      <c r="AT5" s="462"/>
      <c r="AU5" s="462"/>
      <c r="AV5" s="462"/>
      <c r="AW5" s="462"/>
      <c r="AX5" s="462">
        <v>137</v>
      </c>
      <c r="AY5" s="462"/>
      <c r="AZ5" s="306"/>
      <c r="BA5" s="306">
        <v>588</v>
      </c>
      <c r="BB5" s="462">
        <v>373</v>
      </c>
      <c r="BC5" s="462"/>
      <c r="BD5" s="384"/>
      <c r="BE5" s="384">
        <v>1324</v>
      </c>
      <c r="BF5" s="462"/>
      <c r="BG5" s="106"/>
      <c r="BH5" s="106">
        <v>550</v>
      </c>
      <c r="BI5" s="462">
        <v>150</v>
      </c>
      <c r="BJ5" s="462">
        <v>3</v>
      </c>
      <c r="BK5" s="465"/>
      <c r="BL5" s="462"/>
      <c r="BM5" s="462">
        <v>60</v>
      </c>
      <c r="BN5" s="462"/>
      <c r="BO5" s="106"/>
      <c r="BP5" s="106">
        <v>75</v>
      </c>
      <c r="BQ5" s="466">
        <v>310</v>
      </c>
      <c r="BR5" s="466"/>
      <c r="BS5" s="466">
        <v>310</v>
      </c>
      <c r="BT5" s="462">
        <v>12</v>
      </c>
      <c r="BU5" s="462"/>
      <c r="BV5" s="106"/>
      <c r="BW5" s="106"/>
      <c r="BX5" s="106"/>
      <c r="BY5" s="106"/>
      <c r="BZ5" s="106"/>
      <c r="CA5" s="106"/>
      <c r="CB5" s="462"/>
      <c r="CC5" s="462"/>
      <c r="CD5" s="462">
        <v>580</v>
      </c>
      <c r="CE5" s="462"/>
      <c r="CF5" s="106"/>
      <c r="CG5" s="106">
        <v>491</v>
      </c>
      <c r="CH5" s="462"/>
      <c r="CI5" s="462"/>
      <c r="CJ5" s="106"/>
      <c r="CK5" s="106"/>
      <c r="CL5" s="462"/>
      <c r="CM5" s="462"/>
      <c r="CN5" s="565"/>
      <c r="CO5" s="565"/>
      <c r="CP5" s="565"/>
      <c r="CQ5" s="565">
        <v>58</v>
      </c>
      <c r="CR5" s="565"/>
      <c r="CS5" s="565"/>
      <c r="CT5" s="565"/>
      <c r="CU5" s="565">
        <v>10</v>
      </c>
      <c r="CV5" s="565"/>
      <c r="CW5" s="565"/>
      <c r="CX5" s="565"/>
      <c r="CY5" s="565"/>
      <c r="CZ5" s="565"/>
      <c r="DA5" s="565"/>
      <c r="DB5" s="565"/>
      <c r="DC5" s="565"/>
      <c r="DD5" s="565"/>
      <c r="DE5" s="565"/>
      <c r="DF5" s="565"/>
      <c r="DG5" s="565"/>
      <c r="DH5" s="565"/>
      <c r="DK5" s="60">
        <v>240</v>
      </c>
      <c r="DN5" s="60">
        <v>950</v>
      </c>
      <c r="DW5" s="60">
        <v>1</v>
      </c>
      <c r="DX5" s="60">
        <v>12</v>
      </c>
      <c r="DZ5" s="60">
        <v>210</v>
      </c>
      <c r="EA5" s="60">
        <v>1</v>
      </c>
      <c r="ED5" s="60">
        <v>190</v>
      </c>
      <c r="EE5" s="60">
        <v>1015</v>
      </c>
      <c r="EJ5" s="60">
        <v>70</v>
      </c>
      <c r="EU5" s="565"/>
      <c r="EV5" s="565">
        <v>38</v>
      </c>
      <c r="EW5" s="565"/>
      <c r="EX5" s="565"/>
      <c r="EY5" s="565"/>
      <c r="EZ5" s="565"/>
      <c r="FA5" s="565"/>
      <c r="FB5" s="565"/>
      <c r="FC5" s="565"/>
      <c r="FD5" s="565"/>
      <c r="FE5" s="565">
        <v>2</v>
      </c>
      <c r="FF5" s="565"/>
      <c r="FG5" s="565"/>
      <c r="FH5" s="614"/>
      <c r="FI5" s="614"/>
      <c r="FJ5" s="565"/>
      <c r="FK5" s="565"/>
      <c r="FL5" s="565"/>
      <c r="FM5" s="565"/>
      <c r="FN5" s="565"/>
      <c r="FO5" s="565"/>
      <c r="FP5" s="565">
        <v>610</v>
      </c>
      <c r="FQ5" s="565"/>
      <c r="FR5" s="565"/>
      <c r="FS5" s="565">
        <v>600</v>
      </c>
      <c r="FT5" s="659"/>
      <c r="FU5" s="659"/>
      <c r="FV5" s="565">
        <v>68</v>
      </c>
      <c r="FW5" s="565"/>
      <c r="FX5" s="565"/>
      <c r="FY5" s="565"/>
      <c r="FZ5" s="565">
        <v>22</v>
      </c>
      <c r="GA5" s="565"/>
      <c r="GB5" s="565">
        <v>626</v>
      </c>
      <c r="GC5" s="565"/>
      <c r="GD5" s="565"/>
      <c r="GE5" s="565"/>
      <c r="GF5" s="565">
        <v>50</v>
      </c>
      <c r="GG5" s="565"/>
      <c r="GH5" s="565">
        <v>2</v>
      </c>
      <c r="GI5" s="565"/>
      <c r="GJ5" s="565">
        <v>363</v>
      </c>
      <c r="GK5" s="565">
        <v>5</v>
      </c>
      <c r="GL5" s="565"/>
      <c r="GM5" s="565"/>
      <c r="GN5" s="565"/>
      <c r="GO5" s="565"/>
      <c r="GP5" s="565">
        <v>428</v>
      </c>
      <c r="GQ5" s="506"/>
      <c r="GR5" s="598">
        <v>150</v>
      </c>
      <c r="GS5" s="598">
        <v>1</v>
      </c>
      <c r="GT5" s="565"/>
      <c r="GU5" s="565"/>
      <c r="GV5" s="565">
        <v>0</v>
      </c>
      <c r="GW5" s="565">
        <v>30</v>
      </c>
      <c r="GX5" s="565">
        <v>67</v>
      </c>
      <c r="GY5" s="565"/>
      <c r="GZ5" s="565">
        <v>118</v>
      </c>
      <c r="HA5" s="565"/>
      <c r="HB5" s="565"/>
      <c r="HC5" s="565"/>
      <c r="HD5" s="565"/>
      <c r="HE5" s="565"/>
      <c r="HF5" s="565"/>
      <c r="HG5" s="565"/>
      <c r="HH5" s="565"/>
      <c r="HI5" s="565"/>
      <c r="HJ5" s="565"/>
      <c r="HK5" s="565"/>
      <c r="HL5" s="565"/>
      <c r="HM5" s="565"/>
      <c r="HN5" s="565">
        <v>0</v>
      </c>
      <c r="HO5" s="565">
        <v>0</v>
      </c>
      <c r="HP5" s="659"/>
      <c r="HQ5" s="1062"/>
      <c r="HR5" s="565"/>
    </row>
    <row r="6" spans="1:226" ht="110.25" customHeight="1">
      <c r="A6" s="460">
        <v>2</v>
      </c>
      <c r="B6" s="460" t="s">
        <v>4456</v>
      </c>
      <c r="C6" s="461" t="s">
        <v>4457</v>
      </c>
      <c r="D6" s="460">
        <v>0.66</v>
      </c>
      <c r="E6" s="106">
        <v>0</v>
      </c>
      <c r="F6" s="106">
        <v>0</v>
      </c>
      <c r="G6" s="106"/>
      <c r="H6" s="106"/>
      <c r="I6" s="230">
        <v>35</v>
      </c>
      <c r="J6" s="230"/>
      <c r="K6" s="106"/>
      <c r="L6" s="106"/>
      <c r="M6" s="230"/>
      <c r="N6" s="230"/>
      <c r="O6" s="106"/>
      <c r="P6" s="363"/>
      <c r="Q6" s="106"/>
      <c r="R6" s="106">
        <v>37</v>
      </c>
      <c r="S6" s="97">
        <v>20</v>
      </c>
      <c r="T6" s="470"/>
      <c r="U6" s="97"/>
      <c r="V6" s="97"/>
      <c r="W6" s="97">
        <v>50</v>
      </c>
      <c r="X6" s="467"/>
      <c r="Y6" s="97">
        <v>300</v>
      </c>
      <c r="Z6" s="471">
        <v>4</v>
      </c>
      <c r="AA6" s="471">
        <v>304</v>
      </c>
      <c r="AB6" s="470"/>
      <c r="AC6" s="470"/>
      <c r="AD6" s="448">
        <f t="shared" si="0"/>
        <v>0</v>
      </c>
      <c r="AE6" s="97"/>
      <c r="AF6" s="97">
        <v>33</v>
      </c>
      <c r="AG6" s="355"/>
      <c r="AH6" s="355">
        <v>1</v>
      </c>
      <c r="AI6" s="462">
        <v>150</v>
      </c>
      <c r="AJ6" s="462"/>
      <c r="AK6" s="97"/>
      <c r="AL6" s="97"/>
      <c r="AM6" s="97">
        <v>170</v>
      </c>
      <c r="AN6" s="472"/>
      <c r="AO6" s="472"/>
      <c r="AP6" s="78"/>
      <c r="AQ6" s="78"/>
      <c r="AR6" s="106"/>
      <c r="AS6" s="106"/>
      <c r="AT6" s="97"/>
      <c r="AU6" s="97"/>
      <c r="AV6" s="97"/>
      <c r="AW6" s="97"/>
      <c r="AX6" s="97"/>
      <c r="AY6" s="97"/>
      <c r="AZ6" s="306"/>
      <c r="BA6" s="306"/>
      <c r="BB6" s="97">
        <v>328</v>
      </c>
      <c r="BC6" s="97"/>
      <c r="BD6" s="384"/>
      <c r="BE6" s="384">
        <v>721</v>
      </c>
      <c r="BF6" s="97">
        <v>100</v>
      </c>
      <c r="BG6" s="106"/>
      <c r="BH6" s="106"/>
      <c r="BI6" s="97">
        <v>30</v>
      </c>
      <c r="BJ6" s="97">
        <v>2</v>
      </c>
      <c r="BK6" s="97"/>
      <c r="BL6" s="97"/>
      <c r="BM6" s="97">
        <v>143</v>
      </c>
      <c r="BN6" s="97"/>
      <c r="BO6" s="106"/>
      <c r="BP6" s="106">
        <v>29</v>
      </c>
      <c r="BQ6" s="466"/>
      <c r="BR6" s="466"/>
      <c r="BS6" s="466">
        <v>0</v>
      </c>
      <c r="BT6" s="97">
        <v>4</v>
      </c>
      <c r="BU6" s="97"/>
      <c r="BV6" s="106"/>
      <c r="BW6" s="106"/>
      <c r="BX6" s="106"/>
      <c r="BY6" s="106"/>
      <c r="BZ6" s="106"/>
      <c r="CA6" s="106"/>
      <c r="CB6" s="97"/>
      <c r="CC6" s="97"/>
      <c r="CD6" s="97">
        <v>9</v>
      </c>
      <c r="CE6" s="97"/>
      <c r="CF6" s="106"/>
      <c r="CG6" s="106"/>
      <c r="CH6" s="97"/>
      <c r="CI6" s="97"/>
      <c r="CJ6" s="106"/>
      <c r="CK6" s="106"/>
      <c r="CL6" s="97"/>
      <c r="CM6" s="97"/>
      <c r="CN6" s="565"/>
      <c r="CO6" s="565"/>
      <c r="CP6" s="565"/>
      <c r="CQ6" s="565">
        <v>7</v>
      </c>
      <c r="CR6" s="565"/>
      <c r="CS6" s="565"/>
      <c r="CT6" s="565"/>
      <c r="CU6" s="565">
        <v>10</v>
      </c>
      <c r="CV6" s="565"/>
      <c r="CW6" s="565"/>
      <c r="CX6" s="565"/>
      <c r="CY6" s="565"/>
      <c r="CZ6" s="565"/>
      <c r="DA6" s="565"/>
      <c r="DB6" s="565"/>
      <c r="DC6" s="565"/>
      <c r="DD6" s="565"/>
      <c r="DE6" s="565"/>
      <c r="DF6" s="565"/>
      <c r="DG6" s="565"/>
      <c r="DH6" s="565"/>
      <c r="DK6" s="60">
        <v>3</v>
      </c>
      <c r="DN6" s="60">
        <v>104</v>
      </c>
      <c r="DX6" s="60">
        <v>4</v>
      </c>
      <c r="DZ6" s="60">
        <v>69</v>
      </c>
      <c r="ED6" s="60">
        <v>20</v>
      </c>
      <c r="EE6" s="60">
        <v>12</v>
      </c>
      <c r="EI6" s="60">
        <v>2</v>
      </c>
      <c r="EJ6" s="60">
        <v>90</v>
      </c>
      <c r="EU6" s="565"/>
      <c r="EV6" s="565">
        <v>1</v>
      </c>
      <c r="EW6" s="565"/>
      <c r="EX6" s="565"/>
      <c r="EY6" s="565"/>
      <c r="EZ6" s="565"/>
      <c r="FA6" s="565">
        <v>89</v>
      </c>
      <c r="FB6" s="565"/>
      <c r="FC6" s="565"/>
      <c r="FD6" s="565"/>
      <c r="FE6" s="565">
        <v>10</v>
      </c>
      <c r="FF6" s="565"/>
      <c r="FG6" s="565"/>
      <c r="FH6" s="615"/>
      <c r="FI6" s="615"/>
      <c r="FJ6" s="565"/>
      <c r="FK6" s="565"/>
      <c r="FL6" s="565"/>
      <c r="FM6" s="565"/>
      <c r="FN6" s="565"/>
      <c r="FO6" s="565"/>
      <c r="FP6" s="565">
        <v>2</v>
      </c>
      <c r="FQ6" s="565"/>
      <c r="FR6" s="565"/>
      <c r="FS6" s="565">
        <v>0</v>
      </c>
      <c r="FT6" s="598"/>
      <c r="FU6" s="598"/>
      <c r="FV6" s="565">
        <v>8</v>
      </c>
      <c r="FW6" s="565"/>
      <c r="FX6" s="565">
        <v>3</v>
      </c>
      <c r="FY6" s="565"/>
      <c r="FZ6" s="565"/>
      <c r="GA6" s="565"/>
      <c r="GB6" s="565">
        <v>210</v>
      </c>
      <c r="GC6" s="565"/>
      <c r="GD6" s="565"/>
      <c r="GE6" s="565"/>
      <c r="GF6" s="565">
        <v>12</v>
      </c>
      <c r="GG6" s="565"/>
      <c r="GH6" s="565">
        <v>6</v>
      </c>
      <c r="GI6" s="565"/>
      <c r="GJ6" s="565"/>
      <c r="GK6" s="565"/>
      <c r="GL6" s="565"/>
      <c r="GM6" s="565"/>
      <c r="GN6" s="565"/>
      <c r="GO6" s="565"/>
      <c r="GP6" s="565">
        <v>407</v>
      </c>
      <c r="GQ6" s="506"/>
      <c r="GR6" s="598">
        <v>45</v>
      </c>
      <c r="GS6" s="598"/>
      <c r="GT6" s="565"/>
      <c r="GU6" s="565"/>
      <c r="GV6" s="565">
        <v>0</v>
      </c>
      <c r="GW6" s="565">
        <v>6</v>
      </c>
      <c r="GX6" s="565"/>
      <c r="GY6" s="565"/>
      <c r="GZ6" s="565"/>
      <c r="HA6" s="565"/>
      <c r="HB6" s="565"/>
      <c r="HC6" s="565"/>
      <c r="HD6" s="565"/>
      <c r="HE6" s="565"/>
      <c r="HF6" s="565"/>
      <c r="HG6" s="565"/>
      <c r="HH6" s="565"/>
      <c r="HI6" s="565"/>
      <c r="HJ6" s="565"/>
      <c r="HK6" s="565"/>
      <c r="HL6" s="565"/>
      <c r="HM6" s="565"/>
      <c r="HN6" s="565">
        <v>40</v>
      </c>
      <c r="HO6" s="565">
        <v>0</v>
      </c>
      <c r="HP6" s="598"/>
      <c r="HQ6" s="625"/>
      <c r="HR6" s="565"/>
    </row>
    <row r="7" spans="1:226" ht="63" customHeight="1">
      <c r="A7" s="460">
        <v>3</v>
      </c>
      <c r="B7" s="460" t="s">
        <v>4458</v>
      </c>
      <c r="C7" s="461" t="s">
        <v>4459</v>
      </c>
      <c r="D7" s="460">
        <v>0.71</v>
      </c>
      <c r="E7" s="106">
        <v>0</v>
      </c>
      <c r="F7" s="106">
        <v>0</v>
      </c>
      <c r="G7" s="106"/>
      <c r="H7" s="106"/>
      <c r="I7" s="230">
        <v>10</v>
      </c>
      <c r="J7" s="230"/>
      <c r="K7" s="106"/>
      <c r="L7" s="106"/>
      <c r="M7" s="230"/>
      <c r="N7" s="230"/>
      <c r="O7" s="106"/>
      <c r="P7" s="363"/>
      <c r="Q7" s="106"/>
      <c r="R7" s="106">
        <v>6</v>
      </c>
      <c r="S7" s="97">
        <v>5</v>
      </c>
      <c r="T7" s="470"/>
      <c r="U7" s="97"/>
      <c r="V7" s="97"/>
      <c r="W7" s="97">
        <v>60</v>
      </c>
      <c r="X7" s="467"/>
      <c r="Y7" s="97">
        <v>48</v>
      </c>
      <c r="Z7" s="97"/>
      <c r="AA7" s="97">
        <v>48</v>
      </c>
      <c r="AB7" s="470"/>
      <c r="AC7" s="470"/>
      <c r="AD7" s="448">
        <f t="shared" si="0"/>
        <v>0</v>
      </c>
      <c r="AE7" s="97"/>
      <c r="AF7" s="97"/>
      <c r="AG7" s="355"/>
      <c r="AH7" s="355"/>
      <c r="AI7" s="462">
        <v>15</v>
      </c>
      <c r="AJ7" s="462"/>
      <c r="AK7" s="97"/>
      <c r="AL7" s="97"/>
      <c r="AM7" s="97">
        <v>25</v>
      </c>
      <c r="AN7" s="472"/>
      <c r="AO7" s="472"/>
      <c r="AP7" s="78"/>
      <c r="AQ7" s="78"/>
      <c r="AR7" s="106"/>
      <c r="AS7" s="106"/>
      <c r="AT7" s="97"/>
      <c r="AU7" s="97"/>
      <c r="AV7" s="97"/>
      <c r="AW7" s="97"/>
      <c r="AX7" s="97"/>
      <c r="AY7" s="97"/>
      <c r="AZ7" s="306"/>
      <c r="BA7" s="306"/>
      <c r="BB7" s="97">
        <v>45</v>
      </c>
      <c r="BC7" s="97"/>
      <c r="BD7" s="384"/>
      <c r="BE7" s="384">
        <v>120</v>
      </c>
      <c r="BF7" s="97"/>
      <c r="BG7" s="106"/>
      <c r="BH7" s="106"/>
      <c r="BI7" s="97"/>
      <c r="BJ7" s="97"/>
      <c r="BK7" s="97"/>
      <c r="BL7" s="97"/>
      <c r="BM7" s="97"/>
      <c r="BN7" s="97"/>
      <c r="BO7" s="106"/>
      <c r="BP7" s="106">
        <v>110</v>
      </c>
      <c r="BQ7" s="466"/>
      <c r="BR7" s="466"/>
      <c r="BS7" s="466">
        <v>0</v>
      </c>
      <c r="BT7" s="97"/>
      <c r="BU7" s="97"/>
      <c r="BV7" s="106"/>
      <c r="BW7" s="106"/>
      <c r="BX7" s="106"/>
      <c r="BY7" s="106"/>
      <c r="BZ7" s="106"/>
      <c r="CA7" s="106"/>
      <c r="CB7" s="97"/>
      <c r="CC7" s="97"/>
      <c r="CD7" s="97"/>
      <c r="CE7" s="97"/>
      <c r="CF7" s="106"/>
      <c r="CG7" s="106"/>
      <c r="CH7" s="97"/>
      <c r="CI7" s="97"/>
      <c r="CJ7" s="106"/>
      <c r="CK7" s="106"/>
      <c r="CL7" s="97"/>
      <c r="CM7" s="97"/>
      <c r="CN7" s="565"/>
      <c r="CO7" s="565"/>
      <c r="CP7" s="565"/>
      <c r="CQ7" s="565"/>
      <c r="CR7" s="565"/>
      <c r="CS7" s="565"/>
      <c r="CT7" s="565"/>
      <c r="CU7" s="565">
        <v>20</v>
      </c>
      <c r="CV7" s="565"/>
      <c r="CW7" s="565"/>
      <c r="CX7" s="565"/>
      <c r="CY7" s="565"/>
      <c r="CZ7" s="565"/>
      <c r="DA7" s="565"/>
      <c r="DB7" s="565"/>
      <c r="DC7" s="565"/>
      <c r="DD7" s="565"/>
      <c r="DE7" s="565"/>
      <c r="DF7" s="565"/>
      <c r="DG7" s="565"/>
      <c r="DH7" s="565"/>
      <c r="DN7" s="60">
        <v>188</v>
      </c>
      <c r="DZ7" s="60">
        <v>10</v>
      </c>
      <c r="ED7" s="60">
        <v>445</v>
      </c>
      <c r="EE7" s="60">
        <v>66</v>
      </c>
      <c r="ER7" s="60">
        <v>40</v>
      </c>
      <c r="EU7" s="565"/>
      <c r="EV7" s="565"/>
      <c r="EW7" s="565"/>
      <c r="EX7" s="565"/>
      <c r="EY7" s="565"/>
      <c r="EZ7" s="565"/>
      <c r="FA7" s="565">
        <v>7</v>
      </c>
      <c r="FB7" s="565"/>
      <c r="FC7" s="565"/>
      <c r="FD7" s="565"/>
      <c r="FE7" s="565"/>
      <c r="FF7" s="565"/>
      <c r="FG7" s="565"/>
      <c r="FH7" s="615"/>
      <c r="FI7" s="615"/>
      <c r="FJ7" s="565"/>
      <c r="FK7" s="565"/>
      <c r="FL7" s="565"/>
      <c r="FM7" s="565"/>
      <c r="FN7" s="565"/>
      <c r="FO7" s="565"/>
      <c r="FP7" s="565">
        <v>80</v>
      </c>
      <c r="FQ7" s="565"/>
      <c r="FR7" s="565"/>
      <c r="FS7" s="565">
        <v>170</v>
      </c>
      <c r="FT7" s="598"/>
      <c r="FU7" s="598"/>
      <c r="FV7" s="565">
        <v>8</v>
      </c>
      <c r="FW7" s="565"/>
      <c r="FX7" s="565"/>
      <c r="FY7" s="565"/>
      <c r="FZ7" s="565"/>
      <c r="GA7" s="565"/>
      <c r="GB7" s="565">
        <v>179</v>
      </c>
      <c r="GC7" s="565"/>
      <c r="GD7" s="565"/>
      <c r="GE7" s="565"/>
      <c r="GF7" s="565"/>
      <c r="GG7" s="565"/>
      <c r="GH7" s="565"/>
      <c r="GI7" s="565"/>
      <c r="GJ7" s="565"/>
      <c r="GK7" s="565"/>
      <c r="GL7" s="565"/>
      <c r="GM7" s="565"/>
      <c r="GN7" s="565"/>
      <c r="GO7" s="565"/>
      <c r="GP7" s="565"/>
      <c r="GQ7" s="506"/>
      <c r="GR7" s="598">
        <v>35</v>
      </c>
      <c r="GS7" s="598"/>
      <c r="GT7" s="565"/>
      <c r="GU7" s="565"/>
      <c r="GV7" s="565">
        <v>0</v>
      </c>
      <c r="GW7" s="565">
        <v>0</v>
      </c>
      <c r="GX7" s="565"/>
      <c r="GY7" s="565"/>
      <c r="GZ7" s="565"/>
      <c r="HA7" s="565"/>
      <c r="HB7" s="565"/>
      <c r="HC7" s="565"/>
      <c r="HD7" s="565"/>
      <c r="HE7" s="565"/>
      <c r="HF7" s="565"/>
      <c r="HG7" s="565"/>
      <c r="HH7" s="565"/>
      <c r="HI7" s="565"/>
      <c r="HJ7" s="565"/>
      <c r="HK7" s="565"/>
      <c r="HL7" s="565"/>
      <c r="HM7" s="565"/>
      <c r="HN7" s="565">
        <v>33</v>
      </c>
      <c r="HO7" s="565">
        <v>0</v>
      </c>
      <c r="HP7" s="598"/>
      <c r="HQ7" s="625"/>
      <c r="HR7" s="565"/>
    </row>
    <row r="8" spans="1:226" ht="78.75" customHeight="1">
      <c r="A8" s="460">
        <v>4</v>
      </c>
      <c r="B8" s="460" t="s">
        <v>4460</v>
      </c>
      <c r="C8" s="461" t="s">
        <v>4461</v>
      </c>
      <c r="D8" s="460">
        <v>1.06</v>
      </c>
      <c r="E8" s="106">
        <v>0</v>
      </c>
      <c r="F8" s="106">
        <v>0</v>
      </c>
      <c r="G8" s="106"/>
      <c r="H8" s="473">
        <v>700</v>
      </c>
      <c r="I8" s="230">
        <v>40</v>
      </c>
      <c r="J8" s="230"/>
      <c r="K8" s="106"/>
      <c r="L8" s="106"/>
      <c r="M8" s="230"/>
      <c r="N8" s="230"/>
      <c r="O8" s="106"/>
      <c r="P8" s="363"/>
      <c r="Q8" s="106"/>
      <c r="R8" s="106"/>
      <c r="S8" s="97">
        <v>50</v>
      </c>
      <c r="T8" s="470"/>
      <c r="U8" s="97"/>
      <c r="V8" s="97"/>
      <c r="W8" s="97">
        <v>757</v>
      </c>
      <c r="X8" s="467">
        <v>100</v>
      </c>
      <c r="Y8" s="97">
        <v>2</v>
      </c>
      <c r="Z8" s="97"/>
      <c r="AA8" s="471">
        <v>2</v>
      </c>
      <c r="AB8" s="470"/>
      <c r="AC8" s="470"/>
      <c r="AD8" s="448">
        <f t="shared" si="0"/>
        <v>0</v>
      </c>
      <c r="AE8" s="97"/>
      <c r="AF8" s="97"/>
      <c r="AG8" s="355"/>
      <c r="AH8" s="355"/>
      <c r="AI8" s="97">
        <v>91</v>
      </c>
      <c r="AJ8" s="97"/>
      <c r="AK8" s="97"/>
      <c r="AL8" s="97"/>
      <c r="AM8" s="97"/>
      <c r="AN8" s="472"/>
      <c r="AO8" s="472"/>
      <c r="AP8" s="78">
        <v>30</v>
      </c>
      <c r="AQ8" s="78"/>
      <c r="AR8" s="106"/>
      <c r="AS8" s="106"/>
      <c r="AT8" s="97"/>
      <c r="AU8" s="97"/>
      <c r="AV8" s="97"/>
      <c r="AW8" s="97"/>
      <c r="AX8" s="97"/>
      <c r="AY8" s="97"/>
      <c r="AZ8" s="306"/>
      <c r="BA8" s="306"/>
      <c r="BB8" s="97">
        <v>17</v>
      </c>
      <c r="BC8" s="97"/>
      <c r="BD8" s="384"/>
      <c r="BE8" s="384">
        <v>135</v>
      </c>
      <c r="BF8" s="97"/>
      <c r="BG8" s="106"/>
      <c r="BH8" s="106"/>
      <c r="BI8" s="97"/>
      <c r="BJ8" s="97"/>
      <c r="BK8" s="97"/>
      <c r="BL8" s="97"/>
      <c r="BM8" s="97"/>
      <c r="BN8" s="97"/>
      <c r="BO8" s="106"/>
      <c r="BP8" s="106"/>
      <c r="BQ8" s="466"/>
      <c r="BR8" s="466"/>
      <c r="BS8" s="466">
        <v>0</v>
      </c>
      <c r="BT8" s="97"/>
      <c r="BU8" s="97"/>
      <c r="BV8" s="106"/>
      <c r="BW8" s="106"/>
      <c r="BX8" s="106"/>
      <c r="BY8" s="106"/>
      <c r="BZ8" s="106"/>
      <c r="CA8" s="106"/>
      <c r="CB8" s="97"/>
      <c r="CC8" s="97"/>
      <c r="CD8" s="97"/>
      <c r="CE8" s="97"/>
      <c r="CF8" s="106"/>
      <c r="CG8" s="106"/>
      <c r="CH8" s="97"/>
      <c r="CI8" s="97"/>
      <c r="CJ8" s="106"/>
      <c r="CK8" s="106"/>
      <c r="CL8" s="97">
        <v>300</v>
      </c>
      <c r="CM8" s="97"/>
      <c r="CN8" s="565"/>
      <c r="CO8" s="565"/>
      <c r="CP8" s="565"/>
      <c r="CQ8" s="565">
        <v>26</v>
      </c>
      <c r="CR8" s="565"/>
      <c r="CS8" s="565"/>
      <c r="CT8" s="565"/>
      <c r="CU8" s="565">
        <v>20</v>
      </c>
      <c r="CV8" s="565"/>
      <c r="CW8" s="565"/>
      <c r="CX8" s="565"/>
      <c r="CY8" s="565"/>
      <c r="CZ8" s="565"/>
      <c r="DA8" s="565"/>
      <c r="DB8" s="565"/>
      <c r="DC8" s="565"/>
      <c r="DD8" s="565"/>
      <c r="DE8" s="565"/>
      <c r="DF8" s="565"/>
      <c r="DG8" s="565"/>
      <c r="DH8" s="565"/>
      <c r="DN8" s="60">
        <v>160</v>
      </c>
      <c r="DZ8" s="60">
        <v>234</v>
      </c>
      <c r="ED8" s="60">
        <v>90</v>
      </c>
      <c r="EE8" s="60">
        <v>4</v>
      </c>
      <c r="EU8" s="565"/>
      <c r="EV8" s="565"/>
      <c r="EW8" s="565"/>
      <c r="EX8" s="565"/>
      <c r="EY8" s="565"/>
      <c r="EZ8" s="565"/>
      <c r="FA8" s="565"/>
      <c r="FB8" s="565"/>
      <c r="FC8" s="565"/>
      <c r="FD8" s="565"/>
      <c r="FE8" s="565"/>
      <c r="FF8" s="565"/>
      <c r="FG8" s="565"/>
      <c r="FH8" s="615"/>
      <c r="FI8" s="615"/>
      <c r="FJ8" s="565"/>
      <c r="FK8" s="565"/>
      <c r="FL8" s="565"/>
      <c r="FM8" s="565"/>
      <c r="FN8" s="565"/>
      <c r="FO8" s="565"/>
      <c r="FP8" s="565">
        <v>20</v>
      </c>
      <c r="FQ8" s="565"/>
      <c r="FR8" s="565"/>
      <c r="FS8" s="565">
        <v>0</v>
      </c>
      <c r="FT8" s="598"/>
      <c r="FU8" s="598"/>
      <c r="FV8" s="565">
        <v>44</v>
      </c>
      <c r="FW8" s="565"/>
      <c r="FX8" s="565"/>
      <c r="FY8" s="565"/>
      <c r="FZ8" s="565"/>
      <c r="GA8" s="565"/>
      <c r="GB8" s="565">
        <v>16</v>
      </c>
      <c r="GC8" s="565"/>
      <c r="GD8" s="565"/>
      <c r="GE8" s="565"/>
      <c r="GF8" s="565"/>
      <c r="GG8" s="565"/>
      <c r="GH8" s="565"/>
      <c r="GI8" s="565"/>
      <c r="GJ8" s="565"/>
      <c r="GK8" s="565"/>
      <c r="GL8" s="565"/>
      <c r="GM8" s="565"/>
      <c r="GN8" s="565"/>
      <c r="GO8" s="565"/>
      <c r="GP8" s="565">
        <v>88</v>
      </c>
      <c r="GQ8" s="506"/>
      <c r="GR8" s="598"/>
      <c r="GS8" s="598"/>
      <c r="GT8" s="565"/>
      <c r="GU8" s="565"/>
      <c r="GV8" s="565">
        <v>0</v>
      </c>
      <c r="GW8" s="565">
        <v>0</v>
      </c>
      <c r="GX8" s="565"/>
      <c r="GY8" s="565"/>
      <c r="GZ8" s="565">
        <v>36</v>
      </c>
      <c r="HA8" s="565"/>
      <c r="HB8" s="565"/>
      <c r="HC8" s="565"/>
      <c r="HD8" s="565"/>
      <c r="HE8" s="565"/>
      <c r="HF8" s="565"/>
      <c r="HG8" s="565"/>
      <c r="HH8" s="565"/>
      <c r="HI8" s="565"/>
      <c r="HJ8" s="565"/>
      <c r="HK8" s="565"/>
      <c r="HL8" s="565">
        <v>1</v>
      </c>
      <c r="HM8" s="565"/>
      <c r="HN8" s="565">
        <v>0</v>
      </c>
      <c r="HO8" s="565">
        <v>0</v>
      </c>
      <c r="HP8" s="598"/>
      <c r="HQ8" s="625"/>
      <c r="HR8" s="565"/>
    </row>
    <row r="9" spans="1:226" ht="78.75" customHeight="1">
      <c r="A9" s="460">
        <v>5</v>
      </c>
      <c r="B9" s="460" t="s">
        <v>4462</v>
      </c>
      <c r="C9" s="461" t="s">
        <v>4463</v>
      </c>
      <c r="D9" s="460">
        <v>9.7899999999999991</v>
      </c>
      <c r="E9" s="106">
        <v>0</v>
      </c>
      <c r="F9" s="106">
        <v>0</v>
      </c>
      <c r="G9" s="106"/>
      <c r="H9" s="106"/>
      <c r="I9" s="230"/>
      <c r="J9" s="230"/>
      <c r="K9" s="106"/>
      <c r="L9" s="106"/>
      <c r="M9" s="230"/>
      <c r="N9" s="230"/>
      <c r="O9" s="106"/>
      <c r="P9" s="363"/>
      <c r="Q9" s="106"/>
      <c r="R9" s="106"/>
      <c r="S9" s="97"/>
      <c r="T9" s="470"/>
      <c r="U9" s="97"/>
      <c r="V9" s="97"/>
      <c r="W9" s="97">
        <v>0</v>
      </c>
      <c r="X9" s="467">
        <v>600</v>
      </c>
      <c r="Y9" s="97"/>
      <c r="Z9" s="97"/>
      <c r="AA9" s="97"/>
      <c r="AB9" s="470"/>
      <c r="AC9" s="470"/>
      <c r="AD9" s="448">
        <f t="shared" si="0"/>
        <v>0</v>
      </c>
      <c r="AE9" s="97"/>
      <c r="AF9" s="97"/>
      <c r="AG9" s="355"/>
      <c r="AH9" s="355"/>
      <c r="AI9" s="97"/>
      <c r="AJ9" s="97"/>
      <c r="AK9" s="97"/>
      <c r="AL9" s="97"/>
      <c r="AM9" s="97">
        <v>40</v>
      </c>
      <c r="AN9" s="472"/>
      <c r="AO9" s="472"/>
      <c r="AP9" s="78"/>
      <c r="AQ9" s="78"/>
      <c r="AR9" s="106"/>
      <c r="AS9" s="106"/>
      <c r="AT9" s="97"/>
      <c r="AU9" s="97"/>
      <c r="AV9" s="97"/>
      <c r="AW9" s="97"/>
      <c r="AX9" s="97"/>
      <c r="AY9" s="97"/>
      <c r="AZ9" s="306"/>
      <c r="BA9" s="306"/>
      <c r="BB9" s="97">
        <v>0</v>
      </c>
      <c r="BC9" s="97"/>
      <c r="BD9" s="384"/>
      <c r="BE9" s="384"/>
      <c r="BF9" s="97"/>
      <c r="BG9" s="106"/>
      <c r="BH9" s="106"/>
      <c r="BI9" s="97"/>
      <c r="BJ9" s="97"/>
      <c r="BK9" s="97"/>
      <c r="BL9" s="97"/>
      <c r="BM9" s="97"/>
      <c r="BN9" s="97"/>
      <c r="BO9" s="106"/>
      <c r="BP9" s="106"/>
      <c r="BQ9" s="466"/>
      <c r="BR9" s="466"/>
      <c r="BS9" s="466">
        <v>0</v>
      </c>
      <c r="BT9" s="97"/>
      <c r="BU9" s="97"/>
      <c r="BV9" s="106"/>
      <c r="BW9" s="106"/>
      <c r="BX9" s="106"/>
      <c r="BY9" s="106"/>
      <c r="BZ9" s="106"/>
      <c r="CA9" s="106"/>
      <c r="CB9" s="97"/>
      <c r="CC9" s="97"/>
      <c r="CD9" s="97"/>
      <c r="CE9" s="97"/>
      <c r="CF9" s="106"/>
      <c r="CG9" s="106"/>
      <c r="CH9" s="97">
        <v>300</v>
      </c>
      <c r="CI9" s="97"/>
      <c r="CJ9" s="106"/>
      <c r="CK9" s="106"/>
      <c r="CL9" s="97"/>
      <c r="CM9" s="97"/>
      <c r="CN9" s="565"/>
      <c r="CO9" s="565"/>
      <c r="CP9" s="565"/>
      <c r="CQ9" s="565"/>
      <c r="CR9" s="565"/>
      <c r="CS9" s="565"/>
      <c r="CT9" s="565"/>
      <c r="CU9" s="565"/>
      <c r="CV9" s="565"/>
      <c r="CW9" s="565"/>
      <c r="CX9" s="565"/>
      <c r="CY9" s="565"/>
      <c r="CZ9" s="565"/>
      <c r="DA9" s="565"/>
      <c r="DB9" s="565"/>
      <c r="DC9" s="565"/>
      <c r="DD9" s="565"/>
      <c r="DE9" s="565"/>
      <c r="DF9" s="565"/>
      <c r="DG9" s="565"/>
      <c r="DH9" s="565"/>
      <c r="DZ9" s="60">
        <v>0</v>
      </c>
      <c r="EE9" s="60">
        <v>0</v>
      </c>
      <c r="EU9" s="565"/>
      <c r="EV9" s="565"/>
      <c r="EW9" s="565"/>
      <c r="EX9" s="565"/>
      <c r="EY9" s="565"/>
      <c r="EZ9" s="565"/>
      <c r="FA9" s="565"/>
      <c r="FB9" s="565"/>
      <c r="FC9" s="565"/>
      <c r="FD9" s="565"/>
      <c r="FE9" s="565"/>
      <c r="FF9" s="565"/>
      <c r="FG9" s="565"/>
      <c r="FH9" s="615"/>
      <c r="FI9" s="615"/>
      <c r="FJ9" s="565"/>
      <c r="FK9" s="565"/>
      <c r="FL9" s="565"/>
      <c r="FM9" s="565"/>
      <c r="FN9" s="565"/>
      <c r="FO9" s="565"/>
      <c r="FP9" s="565"/>
      <c r="FQ9" s="565"/>
      <c r="FR9" s="565"/>
      <c r="FS9" s="565">
        <v>0</v>
      </c>
      <c r="FT9" s="598"/>
      <c r="FU9" s="598"/>
      <c r="FV9" s="565"/>
      <c r="FW9" s="565"/>
      <c r="FX9" s="565"/>
      <c r="FY9" s="565"/>
      <c r="FZ9" s="565"/>
      <c r="GA9" s="565"/>
      <c r="GB9" s="565"/>
      <c r="GC9" s="565"/>
      <c r="GD9" s="565"/>
      <c r="GE9" s="565"/>
      <c r="GF9" s="565"/>
      <c r="GG9" s="565"/>
      <c r="GH9" s="565"/>
      <c r="GI9" s="565"/>
      <c r="GJ9" s="565"/>
      <c r="GK9" s="565"/>
      <c r="GL9" s="565"/>
      <c r="GM9" s="565"/>
      <c r="GN9" s="565"/>
      <c r="GO9" s="565"/>
      <c r="GP9" s="565"/>
      <c r="GQ9" s="506"/>
      <c r="GR9" s="598"/>
      <c r="GS9" s="598"/>
      <c r="GT9" s="565"/>
      <c r="GU9" s="565"/>
      <c r="GV9" s="565">
        <v>0</v>
      </c>
      <c r="GW9" s="565">
        <v>0</v>
      </c>
      <c r="GX9" s="565"/>
      <c r="GY9" s="565"/>
      <c r="GZ9" s="565"/>
      <c r="HA9" s="565"/>
      <c r="HB9" s="565"/>
      <c r="HC9" s="565"/>
      <c r="HD9" s="565"/>
      <c r="HE9" s="565"/>
      <c r="HF9" s="565"/>
      <c r="HG9" s="565"/>
      <c r="HH9" s="565"/>
      <c r="HI9" s="565"/>
      <c r="HJ9" s="565">
        <v>1000</v>
      </c>
      <c r="HK9" s="565"/>
      <c r="HL9" s="565"/>
      <c r="HM9" s="565"/>
      <c r="HN9" s="565">
        <v>0</v>
      </c>
      <c r="HO9" s="565">
        <v>0</v>
      </c>
      <c r="HP9" s="598"/>
      <c r="HQ9" s="625"/>
      <c r="HR9" s="565">
        <v>500</v>
      </c>
    </row>
    <row r="10" spans="1:226" ht="63" customHeight="1">
      <c r="A10" s="460">
        <v>6</v>
      </c>
      <c r="B10" s="460" t="s">
        <v>4464</v>
      </c>
      <c r="C10" s="461" t="s">
        <v>4465</v>
      </c>
      <c r="D10" s="460">
        <v>0.33</v>
      </c>
      <c r="E10" s="106">
        <v>0</v>
      </c>
      <c r="F10" s="106">
        <v>0</v>
      </c>
      <c r="G10" s="106"/>
      <c r="H10" s="106"/>
      <c r="I10" s="230"/>
      <c r="J10" s="230"/>
      <c r="K10" s="106"/>
      <c r="L10" s="106"/>
      <c r="M10" s="230"/>
      <c r="N10" s="230"/>
      <c r="O10" s="106"/>
      <c r="P10" s="363"/>
      <c r="Q10" s="106"/>
      <c r="R10" s="106">
        <v>7</v>
      </c>
      <c r="S10" s="97"/>
      <c r="T10" s="470"/>
      <c r="U10" s="97"/>
      <c r="V10" s="97"/>
      <c r="W10" s="97">
        <v>1</v>
      </c>
      <c r="X10" s="467"/>
      <c r="Y10" s="97">
        <v>33</v>
      </c>
      <c r="Z10" s="97"/>
      <c r="AA10" s="471">
        <v>33</v>
      </c>
      <c r="AB10" s="470"/>
      <c r="AC10" s="470"/>
      <c r="AD10" s="448">
        <f t="shared" si="0"/>
        <v>0</v>
      </c>
      <c r="AE10" s="97"/>
      <c r="AF10" s="97"/>
      <c r="AG10" s="355"/>
      <c r="AH10" s="355"/>
      <c r="AI10" s="97">
        <v>15</v>
      </c>
      <c r="AJ10" s="97"/>
      <c r="AK10" s="97"/>
      <c r="AL10" s="97"/>
      <c r="AM10" s="97">
        <v>60</v>
      </c>
      <c r="AN10" s="472"/>
      <c r="AO10" s="472"/>
      <c r="AP10" s="78"/>
      <c r="AQ10" s="78"/>
      <c r="AR10" s="106"/>
      <c r="AS10" s="106"/>
      <c r="AT10" s="97"/>
      <c r="AU10" s="97"/>
      <c r="AV10" s="97"/>
      <c r="AW10" s="97"/>
      <c r="AX10" s="97"/>
      <c r="AY10" s="97"/>
      <c r="AZ10" s="306"/>
      <c r="BA10" s="306"/>
      <c r="BB10" s="97">
        <v>10</v>
      </c>
      <c r="BC10" s="97"/>
      <c r="BD10" s="384"/>
      <c r="BE10" s="384"/>
      <c r="BF10" s="97"/>
      <c r="BG10" s="106"/>
      <c r="BH10" s="106"/>
      <c r="BI10" s="97"/>
      <c r="BJ10" s="97"/>
      <c r="BK10" s="97"/>
      <c r="BL10" s="97"/>
      <c r="BM10" s="97"/>
      <c r="BN10" s="97"/>
      <c r="BO10" s="106"/>
      <c r="BP10" s="106"/>
      <c r="BQ10" s="466"/>
      <c r="BR10" s="466"/>
      <c r="BS10" s="466">
        <v>0</v>
      </c>
      <c r="BT10" s="97"/>
      <c r="BU10" s="97"/>
      <c r="BV10" s="106"/>
      <c r="BW10" s="106"/>
      <c r="BX10" s="106"/>
      <c r="BY10" s="106"/>
      <c r="BZ10" s="106"/>
      <c r="CA10" s="106"/>
      <c r="CB10" s="97"/>
      <c r="CC10" s="97"/>
      <c r="CD10" s="97"/>
      <c r="CE10" s="97"/>
      <c r="CF10" s="106"/>
      <c r="CG10" s="106"/>
      <c r="CH10" s="97"/>
      <c r="CI10" s="97"/>
      <c r="CJ10" s="106"/>
      <c r="CK10" s="106"/>
      <c r="CL10" s="97"/>
      <c r="CM10" s="97"/>
      <c r="CN10" s="565"/>
      <c r="CO10" s="565"/>
      <c r="CP10" s="565"/>
      <c r="CQ10" s="565"/>
      <c r="CR10" s="565"/>
      <c r="CS10" s="565"/>
      <c r="CT10" s="565"/>
      <c r="CU10" s="565">
        <v>10</v>
      </c>
      <c r="CV10" s="565"/>
      <c r="CW10" s="565"/>
      <c r="CX10" s="565"/>
      <c r="CY10" s="565"/>
      <c r="CZ10" s="565"/>
      <c r="DA10" s="565"/>
      <c r="DB10" s="565"/>
      <c r="DC10" s="565"/>
      <c r="DD10" s="565"/>
      <c r="DE10" s="565"/>
      <c r="DF10" s="565"/>
      <c r="DG10" s="565"/>
      <c r="DH10" s="565"/>
      <c r="DN10" s="60">
        <v>30</v>
      </c>
      <c r="DZ10" s="60">
        <v>36</v>
      </c>
      <c r="ED10" s="60">
        <v>20</v>
      </c>
      <c r="EE10" s="60">
        <v>2</v>
      </c>
      <c r="EU10" s="565"/>
      <c r="EV10" s="565">
        <v>50</v>
      </c>
      <c r="EW10" s="565"/>
      <c r="EX10" s="565"/>
      <c r="EY10" s="565"/>
      <c r="EZ10" s="565"/>
      <c r="FA10" s="565"/>
      <c r="FB10" s="565"/>
      <c r="FC10" s="565"/>
      <c r="FD10" s="565"/>
      <c r="FE10" s="565"/>
      <c r="FF10" s="565"/>
      <c r="FG10" s="565"/>
      <c r="FH10" s="615"/>
      <c r="FI10" s="615"/>
      <c r="FJ10" s="565"/>
      <c r="FK10" s="565"/>
      <c r="FL10" s="565"/>
      <c r="FM10" s="565"/>
      <c r="FN10" s="565"/>
      <c r="FO10" s="565"/>
      <c r="FP10" s="565"/>
      <c r="FQ10" s="565"/>
      <c r="FR10" s="565"/>
      <c r="FS10" s="565">
        <v>0</v>
      </c>
      <c r="FT10" s="598"/>
      <c r="FU10" s="598"/>
      <c r="FV10" s="565"/>
      <c r="FW10" s="565"/>
      <c r="FX10" s="565">
        <v>84</v>
      </c>
      <c r="FY10" s="565"/>
      <c r="FZ10" s="565"/>
      <c r="GA10" s="565"/>
      <c r="GB10" s="565">
        <v>183</v>
      </c>
      <c r="GC10" s="565"/>
      <c r="GD10" s="565"/>
      <c r="GE10" s="565"/>
      <c r="GF10" s="565"/>
      <c r="GG10" s="565"/>
      <c r="GH10" s="565">
        <v>9</v>
      </c>
      <c r="GI10" s="565"/>
      <c r="GJ10" s="565"/>
      <c r="GK10" s="565"/>
      <c r="GL10" s="565"/>
      <c r="GM10" s="565"/>
      <c r="GN10" s="565"/>
      <c r="GO10" s="565"/>
      <c r="GP10" s="565"/>
      <c r="GQ10" s="506"/>
      <c r="GR10" s="598"/>
      <c r="GS10" s="598"/>
      <c r="GT10" s="565"/>
      <c r="GU10" s="565"/>
      <c r="GV10" s="565">
        <v>0</v>
      </c>
      <c r="GW10" s="565">
        <v>0</v>
      </c>
      <c r="GX10" s="565"/>
      <c r="GY10" s="565"/>
      <c r="GZ10" s="565"/>
      <c r="HA10" s="565"/>
      <c r="HB10" s="565"/>
      <c r="HC10" s="565"/>
      <c r="HD10" s="565"/>
      <c r="HE10" s="565"/>
      <c r="HF10" s="565"/>
      <c r="HG10" s="565"/>
      <c r="HH10" s="565"/>
      <c r="HI10" s="565"/>
      <c r="HJ10" s="565"/>
      <c r="HK10" s="565"/>
      <c r="HL10" s="565">
        <v>40</v>
      </c>
      <c r="HM10" s="565"/>
      <c r="HN10" s="565">
        <v>0</v>
      </c>
      <c r="HO10" s="565">
        <v>0</v>
      </c>
      <c r="HP10" s="598"/>
      <c r="HQ10" s="625"/>
      <c r="HR10" s="565"/>
    </row>
    <row r="11" spans="1:226" ht="94.5" customHeight="1">
      <c r="A11" s="460">
        <v>7</v>
      </c>
      <c r="B11" s="460" t="s">
        <v>4466</v>
      </c>
      <c r="C11" s="461" t="s">
        <v>4467</v>
      </c>
      <c r="D11" s="460">
        <v>1.04</v>
      </c>
      <c r="E11" s="106">
        <v>0</v>
      </c>
      <c r="F11" s="106">
        <v>12</v>
      </c>
      <c r="G11" s="106"/>
      <c r="H11" s="106"/>
      <c r="I11" s="230">
        <v>30</v>
      </c>
      <c r="J11" s="230"/>
      <c r="K11" s="106"/>
      <c r="L11" s="106"/>
      <c r="M11" s="230"/>
      <c r="N11" s="230"/>
      <c r="O11" s="106"/>
      <c r="P11" s="363"/>
      <c r="Q11" s="106"/>
      <c r="R11" s="106">
        <v>20</v>
      </c>
      <c r="S11" s="97">
        <v>63</v>
      </c>
      <c r="T11" s="470"/>
      <c r="U11" s="97"/>
      <c r="V11" s="97"/>
      <c r="W11" s="97">
        <v>46</v>
      </c>
      <c r="X11" s="467"/>
      <c r="Y11" s="97">
        <v>21</v>
      </c>
      <c r="Z11" s="97"/>
      <c r="AA11" s="97">
        <v>21</v>
      </c>
      <c r="AB11" s="470"/>
      <c r="AC11" s="470"/>
      <c r="AD11" s="448">
        <f t="shared" si="0"/>
        <v>0</v>
      </c>
      <c r="AE11" s="97"/>
      <c r="AF11" s="97">
        <v>3</v>
      </c>
      <c r="AG11" s="355"/>
      <c r="AH11" s="355"/>
      <c r="AI11" s="97"/>
      <c r="AJ11" s="97"/>
      <c r="AK11" s="97"/>
      <c r="AL11" s="97"/>
      <c r="AM11" s="97">
        <v>5</v>
      </c>
      <c r="AN11" s="472"/>
      <c r="AO11" s="472"/>
      <c r="AP11" s="78"/>
      <c r="AQ11" s="78"/>
      <c r="AR11" s="106"/>
      <c r="AS11" s="106"/>
      <c r="AT11" s="97"/>
      <c r="AU11" s="97"/>
      <c r="AV11" s="97"/>
      <c r="AW11" s="97"/>
      <c r="AX11" s="97"/>
      <c r="AY11" s="97"/>
      <c r="AZ11" s="306"/>
      <c r="BA11" s="306"/>
      <c r="BB11" s="97">
        <v>3</v>
      </c>
      <c r="BC11" s="97"/>
      <c r="BD11" s="384"/>
      <c r="BE11" s="384">
        <v>200</v>
      </c>
      <c r="BF11" s="97"/>
      <c r="BG11" s="106"/>
      <c r="BH11" s="106">
        <v>24</v>
      </c>
      <c r="BI11" s="97">
        <v>20</v>
      </c>
      <c r="BJ11" s="97"/>
      <c r="BK11" s="97"/>
      <c r="BL11" s="97"/>
      <c r="BM11" s="97">
        <v>1</v>
      </c>
      <c r="BN11" s="97"/>
      <c r="BO11" s="106"/>
      <c r="BP11" s="106">
        <v>12</v>
      </c>
      <c r="BQ11" s="466"/>
      <c r="BR11" s="466"/>
      <c r="BS11" s="466">
        <v>0</v>
      </c>
      <c r="BT11" s="97">
        <v>8</v>
      </c>
      <c r="BU11" s="97"/>
      <c r="BV11" s="106"/>
      <c r="BW11" s="106"/>
      <c r="BX11" s="106"/>
      <c r="BY11" s="106"/>
      <c r="BZ11" s="106"/>
      <c r="CA11" s="106"/>
      <c r="CB11" s="97"/>
      <c r="CC11" s="97"/>
      <c r="CD11" s="97"/>
      <c r="CE11" s="97"/>
      <c r="CF11" s="106"/>
      <c r="CG11" s="106"/>
      <c r="CH11" s="97"/>
      <c r="CI11" s="97"/>
      <c r="CJ11" s="106"/>
      <c r="CK11" s="106"/>
      <c r="CL11" s="97">
        <v>60</v>
      </c>
      <c r="CM11" s="97"/>
      <c r="CN11" s="565"/>
      <c r="CO11" s="565"/>
      <c r="CP11" s="565"/>
      <c r="CQ11" s="565">
        <v>259</v>
      </c>
      <c r="CR11" s="565"/>
      <c r="CS11" s="565"/>
      <c r="CT11" s="565"/>
      <c r="CU11" s="565"/>
      <c r="CV11" s="565"/>
      <c r="CW11" s="565"/>
      <c r="CX11" s="565"/>
      <c r="CY11" s="565"/>
      <c r="CZ11" s="565"/>
      <c r="DA11" s="565"/>
      <c r="DB11" s="565"/>
      <c r="DC11" s="565"/>
      <c r="DD11" s="565"/>
      <c r="DE11" s="565"/>
      <c r="DF11" s="565"/>
      <c r="DG11" s="565"/>
      <c r="DH11" s="565"/>
      <c r="DX11" s="60">
        <v>8</v>
      </c>
      <c r="DZ11" s="60">
        <v>24</v>
      </c>
      <c r="EE11" s="60">
        <v>121</v>
      </c>
      <c r="EJ11" s="60">
        <v>2</v>
      </c>
      <c r="EU11" s="565"/>
      <c r="EV11" s="565">
        <v>3</v>
      </c>
      <c r="EW11" s="565"/>
      <c r="EX11" s="565"/>
      <c r="EY11" s="565"/>
      <c r="EZ11" s="565"/>
      <c r="FA11" s="565"/>
      <c r="FB11" s="565"/>
      <c r="FC11" s="565"/>
      <c r="FD11" s="565"/>
      <c r="FE11" s="565"/>
      <c r="FF11" s="565"/>
      <c r="FG11" s="565"/>
      <c r="FH11" s="615"/>
      <c r="FI11" s="615"/>
      <c r="FJ11" s="565"/>
      <c r="FK11" s="565"/>
      <c r="FL11" s="565"/>
      <c r="FM11" s="565"/>
      <c r="FN11" s="565"/>
      <c r="FO11" s="565"/>
      <c r="FP11" s="565"/>
      <c r="FQ11" s="565"/>
      <c r="FR11" s="565"/>
      <c r="FS11" s="565">
        <v>0</v>
      </c>
      <c r="FT11" s="598"/>
      <c r="FU11" s="598"/>
      <c r="FV11" s="565">
        <v>4</v>
      </c>
      <c r="FW11" s="565"/>
      <c r="FX11" s="565">
        <v>10</v>
      </c>
      <c r="FY11" s="565"/>
      <c r="FZ11" s="565"/>
      <c r="GA11" s="565"/>
      <c r="GB11" s="565">
        <v>290</v>
      </c>
      <c r="GC11" s="565"/>
      <c r="GD11" s="565"/>
      <c r="GE11" s="565"/>
      <c r="GF11" s="565">
        <v>28</v>
      </c>
      <c r="GG11" s="565"/>
      <c r="GH11" s="565"/>
      <c r="GI11" s="565"/>
      <c r="GJ11" s="565"/>
      <c r="GK11" s="565"/>
      <c r="GL11" s="565"/>
      <c r="GM11" s="565"/>
      <c r="GN11" s="565"/>
      <c r="GO11" s="565"/>
      <c r="GP11" s="565">
        <v>192</v>
      </c>
      <c r="GQ11" s="506"/>
      <c r="GR11" s="598">
        <v>4</v>
      </c>
      <c r="GS11" s="598"/>
      <c r="GT11" s="565"/>
      <c r="GU11" s="565"/>
      <c r="GV11" s="565">
        <v>0</v>
      </c>
      <c r="GW11" s="565">
        <v>0</v>
      </c>
      <c r="GX11" s="565"/>
      <c r="GY11" s="565"/>
      <c r="GZ11" s="565">
        <v>14</v>
      </c>
      <c r="HA11" s="565"/>
      <c r="HB11" s="565"/>
      <c r="HC11" s="565"/>
      <c r="HD11" s="565"/>
      <c r="HE11" s="565"/>
      <c r="HF11" s="565"/>
      <c r="HG11" s="565"/>
      <c r="HH11" s="565"/>
      <c r="HI11" s="565"/>
      <c r="HJ11" s="565"/>
      <c r="HK11" s="565"/>
      <c r="HL11" s="565">
        <v>110</v>
      </c>
      <c r="HM11" s="565"/>
      <c r="HN11" s="565">
        <v>0</v>
      </c>
      <c r="HO11" s="565">
        <v>0</v>
      </c>
      <c r="HP11" s="598"/>
      <c r="HQ11" s="625"/>
      <c r="HR11" s="565"/>
    </row>
    <row r="12" spans="1:226" ht="47.25" customHeight="1">
      <c r="A12" s="443">
        <v>3</v>
      </c>
      <c r="B12" s="443" t="s">
        <v>4468</v>
      </c>
      <c r="C12" s="474" t="s">
        <v>4149</v>
      </c>
      <c r="D12" s="443">
        <v>0.98</v>
      </c>
      <c r="E12" s="444">
        <v>0</v>
      </c>
      <c r="F12" s="106">
        <v>0</v>
      </c>
      <c r="G12" s="106"/>
      <c r="H12" s="106"/>
      <c r="I12" s="230"/>
      <c r="J12" s="230"/>
      <c r="K12" s="106"/>
      <c r="L12" s="106">
        <v>12</v>
      </c>
      <c r="M12" s="230"/>
      <c r="N12" s="230"/>
      <c r="O12" s="106"/>
      <c r="P12" s="363"/>
      <c r="Q12" s="106"/>
      <c r="R12" s="106"/>
      <c r="S12" s="97">
        <v>4</v>
      </c>
      <c r="T12" s="470"/>
      <c r="U12" s="97"/>
      <c r="V12" s="97"/>
      <c r="W12" s="97">
        <v>0</v>
      </c>
      <c r="X12" s="467"/>
      <c r="Y12" s="468">
        <v>20</v>
      </c>
      <c r="Z12" s="468">
        <v>4</v>
      </c>
      <c r="AA12" s="469">
        <v>24</v>
      </c>
      <c r="AB12" s="470"/>
      <c r="AC12" s="470"/>
      <c r="AD12" s="448">
        <f t="shared" si="0"/>
        <v>0</v>
      </c>
      <c r="AE12" s="97"/>
      <c r="AF12" s="97"/>
      <c r="AG12" s="355"/>
      <c r="AH12" s="355"/>
      <c r="AI12" s="97"/>
      <c r="AJ12" s="97"/>
      <c r="AK12" s="97"/>
      <c r="AL12" s="97"/>
      <c r="AM12" s="97">
        <v>5</v>
      </c>
      <c r="AN12" s="472"/>
      <c r="AO12" s="472"/>
      <c r="AP12" s="78">
        <v>10</v>
      </c>
      <c r="AQ12" s="78"/>
      <c r="AR12" s="106"/>
      <c r="AS12" s="106"/>
      <c r="AT12" s="97"/>
      <c r="AU12" s="97"/>
      <c r="AV12" s="97"/>
      <c r="AW12" s="97"/>
      <c r="AX12" s="97"/>
      <c r="AY12" s="97"/>
      <c r="AZ12" s="306"/>
      <c r="BA12" s="306"/>
      <c r="BB12" s="97">
        <v>0</v>
      </c>
      <c r="BC12" s="97"/>
      <c r="BD12" s="97"/>
      <c r="BE12" s="97"/>
      <c r="BF12" s="97"/>
      <c r="BG12" s="106"/>
      <c r="BH12" s="106"/>
      <c r="BI12" s="97"/>
      <c r="BJ12" s="97"/>
      <c r="BK12" s="97"/>
      <c r="BL12" s="97"/>
      <c r="BM12" s="97"/>
      <c r="BN12" s="97"/>
      <c r="BO12" s="106"/>
      <c r="BP12" s="106">
        <v>1</v>
      </c>
      <c r="BQ12" s="466">
        <v>0</v>
      </c>
      <c r="BR12" s="466">
        <v>0</v>
      </c>
      <c r="BS12" s="466">
        <v>0</v>
      </c>
      <c r="BT12" s="97"/>
      <c r="BU12" s="97"/>
      <c r="BV12" s="106"/>
      <c r="BW12" s="106"/>
      <c r="BX12" s="106"/>
      <c r="BY12" s="106"/>
      <c r="BZ12" s="106"/>
      <c r="CA12" s="106"/>
      <c r="CB12" s="97"/>
      <c r="CC12" s="97"/>
      <c r="CD12" s="97"/>
      <c r="CE12" s="97"/>
      <c r="CF12" s="106"/>
      <c r="CG12" s="106"/>
      <c r="CH12" s="97"/>
      <c r="CI12" s="97"/>
      <c r="CJ12" s="106"/>
      <c r="CK12" s="106"/>
      <c r="CL12" s="97"/>
      <c r="CM12" s="97"/>
      <c r="CN12" s="565"/>
      <c r="CO12" s="565"/>
      <c r="CP12" s="565"/>
      <c r="CQ12" s="565">
        <v>0</v>
      </c>
      <c r="CR12" s="565">
        <v>0</v>
      </c>
      <c r="CS12" s="565"/>
      <c r="CT12" s="565"/>
      <c r="CU12" s="565"/>
      <c r="CV12" s="565"/>
      <c r="CW12" s="565"/>
      <c r="CX12" s="565"/>
      <c r="CY12" s="565"/>
      <c r="CZ12" s="565"/>
      <c r="DA12" s="565"/>
      <c r="DB12" s="565"/>
      <c r="DC12" s="565"/>
      <c r="DD12" s="565"/>
      <c r="DE12" s="565"/>
      <c r="DF12" s="565"/>
      <c r="DG12" s="565"/>
      <c r="DH12" s="565"/>
      <c r="EI12" s="60">
        <v>4</v>
      </c>
      <c r="EU12" s="565"/>
      <c r="EV12" s="565">
        <v>4</v>
      </c>
      <c r="EW12" s="565"/>
      <c r="EX12" s="565"/>
      <c r="EY12" s="565"/>
      <c r="EZ12" s="565"/>
      <c r="FA12" s="565"/>
      <c r="FB12" s="565"/>
      <c r="FC12" s="565"/>
      <c r="FD12" s="565"/>
      <c r="FE12" s="565"/>
      <c r="FF12" s="565"/>
      <c r="FG12" s="565"/>
      <c r="FH12" s="615"/>
      <c r="FI12" s="615"/>
      <c r="FJ12" s="565"/>
      <c r="FK12" s="565"/>
      <c r="FL12" s="565"/>
      <c r="FM12" s="565"/>
      <c r="FN12" s="565"/>
      <c r="FO12" s="565"/>
      <c r="FP12" s="565"/>
      <c r="FQ12" s="565"/>
      <c r="FR12" s="565"/>
      <c r="FS12" s="565">
        <v>0</v>
      </c>
      <c r="FT12" s="598"/>
      <c r="FU12" s="598"/>
      <c r="FV12" s="565">
        <v>1</v>
      </c>
      <c r="FW12" s="565"/>
      <c r="FX12" s="565">
        <v>1</v>
      </c>
      <c r="FY12" s="565"/>
      <c r="FZ12" s="565">
        <v>1</v>
      </c>
      <c r="GA12" s="565"/>
      <c r="GB12" s="565"/>
      <c r="GC12" s="565"/>
      <c r="GD12" s="565"/>
      <c r="GE12" s="565"/>
      <c r="GF12" s="565"/>
      <c r="GG12" s="565"/>
      <c r="GH12" s="565"/>
      <c r="GI12" s="565"/>
      <c r="GJ12" s="565"/>
      <c r="GK12" s="565"/>
      <c r="GL12" s="565"/>
      <c r="GM12" s="565"/>
      <c r="GN12" s="565"/>
      <c r="GO12" s="565"/>
      <c r="GP12" s="565">
        <v>0</v>
      </c>
      <c r="GQ12" s="506">
        <v>0</v>
      </c>
      <c r="GR12" s="598"/>
      <c r="GS12" s="598"/>
      <c r="GT12" s="565"/>
      <c r="GU12" s="565"/>
      <c r="GV12" s="565">
        <v>0</v>
      </c>
      <c r="GW12" s="565">
        <v>0</v>
      </c>
      <c r="GX12" s="565"/>
      <c r="GY12" s="565"/>
      <c r="GZ12" s="565"/>
      <c r="HA12" s="565"/>
      <c r="HB12" s="565"/>
      <c r="HC12" s="565"/>
      <c r="HD12" s="565"/>
      <c r="HE12" s="565"/>
      <c r="HF12" s="565"/>
      <c r="HG12" s="565"/>
      <c r="HH12" s="565"/>
      <c r="HI12" s="565"/>
      <c r="HJ12" s="565"/>
      <c r="HK12" s="565"/>
      <c r="HL12" s="565"/>
      <c r="HM12" s="565"/>
      <c r="HN12" s="565">
        <v>0</v>
      </c>
      <c r="HO12" s="565">
        <v>0</v>
      </c>
      <c r="HP12" s="598"/>
      <c r="HQ12" s="625"/>
      <c r="HR12" s="565"/>
    </row>
    <row r="13" spans="1:226" ht="63" customHeight="1">
      <c r="A13" s="460">
        <v>8</v>
      </c>
      <c r="B13" s="460" t="s">
        <v>4469</v>
      </c>
      <c r="C13" s="461" t="s">
        <v>4470</v>
      </c>
      <c r="D13" s="460">
        <v>0.98</v>
      </c>
      <c r="E13" s="106">
        <v>0</v>
      </c>
      <c r="F13" s="106">
        <v>0</v>
      </c>
      <c r="G13" s="106"/>
      <c r="H13" s="106"/>
      <c r="I13" s="230"/>
      <c r="J13" s="230"/>
      <c r="K13" s="106"/>
      <c r="L13" s="106">
        <v>12</v>
      </c>
      <c r="M13" s="230"/>
      <c r="N13" s="230"/>
      <c r="O13" s="106"/>
      <c r="P13" s="363"/>
      <c r="Q13" s="106"/>
      <c r="R13" s="106"/>
      <c r="S13" s="97">
        <v>4</v>
      </c>
      <c r="T13" s="470"/>
      <c r="U13" s="97"/>
      <c r="V13" s="97"/>
      <c r="W13" s="97">
        <v>0</v>
      </c>
      <c r="X13" s="467"/>
      <c r="Y13" s="97">
        <v>20</v>
      </c>
      <c r="Z13" s="97">
        <v>4</v>
      </c>
      <c r="AA13" s="97">
        <v>24</v>
      </c>
      <c r="AB13" s="470"/>
      <c r="AC13" s="470"/>
      <c r="AD13" s="448">
        <f t="shared" si="0"/>
        <v>0</v>
      </c>
      <c r="AE13" s="97"/>
      <c r="AF13" s="97"/>
      <c r="AG13" s="355"/>
      <c r="AH13" s="355"/>
      <c r="AI13" s="97">
        <v>5</v>
      </c>
      <c r="AJ13" s="97"/>
      <c r="AK13" s="97"/>
      <c r="AL13" s="97"/>
      <c r="AM13" s="97">
        <v>160</v>
      </c>
      <c r="AN13" s="472"/>
      <c r="AO13" s="472"/>
      <c r="AP13" s="78">
        <v>10</v>
      </c>
      <c r="AQ13" s="78"/>
      <c r="AR13" s="106"/>
      <c r="AS13" s="106"/>
      <c r="AT13" s="97"/>
      <c r="AU13" s="97"/>
      <c r="AV13" s="97"/>
      <c r="AW13" s="97"/>
      <c r="AX13" s="97"/>
      <c r="AY13" s="97"/>
      <c r="AZ13" s="306"/>
      <c r="BA13" s="306"/>
      <c r="BB13" s="97">
        <v>0</v>
      </c>
      <c r="BC13" s="97"/>
      <c r="BD13" s="97"/>
      <c r="BE13" s="97"/>
      <c r="BF13" s="97"/>
      <c r="BG13" s="106"/>
      <c r="BH13" s="106"/>
      <c r="BI13" s="97"/>
      <c r="BJ13" s="97"/>
      <c r="BK13" s="97"/>
      <c r="BL13" s="97"/>
      <c r="BM13" s="97"/>
      <c r="BN13" s="97"/>
      <c r="BO13" s="106"/>
      <c r="BP13" s="106">
        <v>1</v>
      </c>
      <c r="BQ13" s="466"/>
      <c r="BR13" s="466"/>
      <c r="BS13" s="466">
        <v>0</v>
      </c>
      <c r="BT13" s="97"/>
      <c r="BU13" s="97"/>
      <c r="BV13" s="106"/>
      <c r="BW13" s="106"/>
      <c r="BX13" s="106"/>
      <c r="BY13" s="106"/>
      <c r="BZ13" s="106"/>
      <c r="CA13" s="106"/>
      <c r="CB13" s="97"/>
      <c r="CC13" s="97"/>
      <c r="CD13" s="97"/>
      <c r="CE13" s="97"/>
      <c r="CF13" s="106"/>
      <c r="CG13" s="106"/>
      <c r="CH13" s="97"/>
      <c r="CI13" s="97"/>
      <c r="CJ13" s="106"/>
      <c r="CK13" s="106"/>
      <c r="CL13" s="97"/>
      <c r="CM13" s="97"/>
      <c r="CN13" s="565"/>
      <c r="CO13" s="565"/>
      <c r="CP13" s="565"/>
      <c r="CQ13" s="565"/>
      <c r="CR13" s="565"/>
      <c r="CS13" s="565"/>
      <c r="CT13" s="565"/>
      <c r="CU13" s="565"/>
      <c r="CV13" s="565"/>
      <c r="CW13" s="565"/>
      <c r="CX13" s="565"/>
      <c r="CY13" s="565"/>
      <c r="CZ13" s="565"/>
      <c r="DA13" s="565"/>
      <c r="DB13" s="565"/>
      <c r="DC13" s="565"/>
      <c r="DD13" s="565"/>
      <c r="DE13" s="565"/>
      <c r="DF13" s="565"/>
      <c r="DG13" s="565"/>
      <c r="DH13" s="565"/>
      <c r="EI13" s="60">
        <v>4</v>
      </c>
      <c r="EU13" s="565"/>
      <c r="EV13" s="565">
        <v>4</v>
      </c>
      <c r="EW13" s="565"/>
      <c r="EX13" s="565"/>
      <c r="EY13" s="565"/>
      <c r="EZ13" s="565"/>
      <c r="FA13" s="565"/>
      <c r="FB13" s="565"/>
      <c r="FC13" s="565"/>
      <c r="FD13" s="565"/>
      <c r="FE13" s="565"/>
      <c r="FF13" s="565"/>
      <c r="FG13" s="565"/>
      <c r="FH13" s="615"/>
      <c r="FI13" s="615"/>
      <c r="FJ13" s="565"/>
      <c r="FK13" s="565"/>
      <c r="FL13" s="565"/>
      <c r="FM13" s="565"/>
      <c r="FN13" s="565"/>
      <c r="FO13" s="565"/>
      <c r="FP13" s="565"/>
      <c r="FQ13" s="565"/>
      <c r="FR13" s="565"/>
      <c r="FS13" s="565">
        <v>0</v>
      </c>
      <c r="FT13" s="598"/>
      <c r="FU13" s="598"/>
      <c r="FV13" s="565">
        <v>1</v>
      </c>
      <c r="FW13" s="565"/>
      <c r="FX13" s="565">
        <v>1</v>
      </c>
      <c r="FY13" s="565"/>
      <c r="FZ13" s="565">
        <v>1</v>
      </c>
      <c r="GA13" s="565"/>
      <c r="GB13" s="565"/>
      <c r="GC13" s="565">
        <v>3</v>
      </c>
      <c r="GD13" s="565"/>
      <c r="GE13" s="565"/>
      <c r="GF13" s="565"/>
      <c r="GG13" s="565"/>
      <c r="GH13" s="565"/>
      <c r="GI13" s="565"/>
      <c r="GJ13" s="565"/>
      <c r="GK13" s="565"/>
      <c r="GL13" s="565"/>
      <c r="GM13" s="565"/>
      <c r="GN13" s="565"/>
      <c r="GO13" s="565"/>
      <c r="GP13" s="565"/>
      <c r="GQ13" s="506"/>
      <c r="GR13" s="598"/>
      <c r="GS13" s="598"/>
      <c r="GT13" s="565"/>
      <c r="GU13" s="565"/>
      <c r="GV13" s="565">
        <v>0</v>
      </c>
      <c r="GW13" s="565">
        <v>0</v>
      </c>
      <c r="GX13" s="565"/>
      <c r="GY13" s="565"/>
      <c r="GZ13" s="565"/>
      <c r="HA13" s="565"/>
      <c r="HB13" s="565"/>
      <c r="HC13" s="565"/>
      <c r="HD13" s="565"/>
      <c r="HE13" s="565"/>
      <c r="HF13" s="565"/>
      <c r="HG13" s="565"/>
      <c r="HH13" s="565"/>
      <c r="HI13" s="565"/>
      <c r="HJ13" s="565"/>
      <c r="HK13" s="565"/>
      <c r="HL13" s="565"/>
      <c r="HM13" s="565"/>
      <c r="HN13" s="565">
        <v>0</v>
      </c>
      <c r="HO13" s="565">
        <v>0</v>
      </c>
      <c r="HP13" s="598"/>
      <c r="HQ13" s="625"/>
      <c r="HR13" s="565"/>
    </row>
    <row r="14" spans="1:226" ht="94.5" customHeight="1">
      <c r="A14" s="443">
        <v>4</v>
      </c>
      <c r="B14" s="443" t="s">
        <v>4471</v>
      </c>
      <c r="C14" s="474" t="s">
        <v>4152</v>
      </c>
      <c r="D14" s="443">
        <v>0.89</v>
      </c>
      <c r="E14" s="444">
        <v>0</v>
      </c>
      <c r="F14" s="444">
        <v>41</v>
      </c>
      <c r="G14" s="106"/>
      <c r="H14" s="106"/>
      <c r="I14" s="445">
        <v>30</v>
      </c>
      <c r="J14" s="230"/>
      <c r="K14" s="106"/>
      <c r="L14" s="106">
        <v>90</v>
      </c>
      <c r="M14" s="230"/>
      <c r="N14" s="445">
        <v>25</v>
      </c>
      <c r="O14" s="106"/>
      <c r="P14" s="363">
        <v>110</v>
      </c>
      <c r="Q14" s="106"/>
      <c r="R14" s="106"/>
      <c r="S14" s="97">
        <v>230</v>
      </c>
      <c r="T14" s="470"/>
      <c r="U14" s="475">
        <v>50</v>
      </c>
      <c r="V14" s="97"/>
      <c r="W14" s="97">
        <v>64</v>
      </c>
      <c r="X14" s="467"/>
      <c r="Y14" s="468">
        <v>210</v>
      </c>
      <c r="Z14" s="468"/>
      <c r="AA14" s="469">
        <v>210</v>
      </c>
      <c r="AB14" s="470"/>
      <c r="AC14" s="470">
        <v>340</v>
      </c>
      <c r="AD14" s="448">
        <f t="shared" si="0"/>
        <v>340</v>
      </c>
      <c r="AE14" s="97"/>
      <c r="AF14" s="97"/>
      <c r="AG14" s="355"/>
      <c r="AH14" s="355">
        <v>73</v>
      </c>
      <c r="AI14" s="97"/>
      <c r="AJ14" s="97"/>
      <c r="AK14" s="97"/>
      <c r="AL14" s="97"/>
      <c r="AM14" s="97">
        <v>160</v>
      </c>
      <c r="AN14" s="472"/>
      <c r="AO14" s="472"/>
      <c r="AP14" s="78">
        <v>20</v>
      </c>
      <c r="AQ14" s="78"/>
      <c r="AR14" s="106"/>
      <c r="AS14" s="106">
        <v>78</v>
      </c>
      <c r="AT14" s="97"/>
      <c r="AU14" s="97"/>
      <c r="AV14" s="97"/>
      <c r="AW14" s="97"/>
      <c r="AX14" s="97">
        <v>63</v>
      </c>
      <c r="AY14" s="97"/>
      <c r="AZ14" s="451">
        <f>AZ15</f>
        <v>0</v>
      </c>
      <c r="BA14" s="451">
        <f>BA15</f>
        <v>185</v>
      </c>
      <c r="BB14" s="97">
        <v>20</v>
      </c>
      <c r="BC14" s="97"/>
      <c r="BD14" s="97"/>
      <c r="BE14" s="97"/>
      <c r="BF14" s="97"/>
      <c r="BG14" s="106"/>
      <c r="BH14" s="106">
        <v>360</v>
      </c>
      <c r="BI14" s="97"/>
      <c r="BJ14" s="97"/>
      <c r="BK14" s="97"/>
      <c r="BL14" s="97"/>
      <c r="BM14" s="97"/>
      <c r="BN14" s="97"/>
      <c r="BO14" s="106"/>
      <c r="BP14" s="106">
        <v>85</v>
      </c>
      <c r="BQ14" s="466">
        <v>62</v>
      </c>
      <c r="BR14" s="466">
        <v>0</v>
      </c>
      <c r="BS14" s="466">
        <v>62</v>
      </c>
      <c r="BT14" s="97">
        <v>89</v>
      </c>
      <c r="BU14" s="97"/>
      <c r="BV14" s="106"/>
      <c r="BW14" s="106"/>
      <c r="BX14" s="106"/>
      <c r="BY14" s="106"/>
      <c r="BZ14" s="106"/>
      <c r="CA14" s="106"/>
      <c r="CB14" s="97"/>
      <c r="CC14" s="97"/>
      <c r="CD14" s="97">
        <v>250</v>
      </c>
      <c r="CE14" s="97"/>
      <c r="CF14" s="106"/>
      <c r="CG14" s="444">
        <v>658</v>
      </c>
      <c r="CH14" s="97"/>
      <c r="CI14" s="97"/>
      <c r="CJ14" s="106"/>
      <c r="CK14" s="106"/>
      <c r="CL14" s="97"/>
      <c r="CM14" s="97"/>
      <c r="CN14" s="565"/>
      <c r="CO14" s="565"/>
      <c r="CP14" s="565"/>
      <c r="CQ14" s="565">
        <v>50</v>
      </c>
      <c r="CR14" s="565">
        <v>0</v>
      </c>
      <c r="CS14" s="565"/>
      <c r="CT14" s="565"/>
      <c r="CU14" s="565"/>
      <c r="CV14" s="565"/>
      <c r="CW14" s="565"/>
      <c r="CX14" s="565"/>
      <c r="CY14" s="565"/>
      <c r="CZ14" s="565"/>
      <c r="DA14" s="565"/>
      <c r="DB14" s="565">
        <v>252</v>
      </c>
      <c r="DC14" s="565"/>
      <c r="DD14" s="565"/>
      <c r="DE14" s="565"/>
      <c r="DF14" s="565"/>
      <c r="DG14" s="565"/>
      <c r="DH14" s="565"/>
      <c r="DN14" s="60">
        <v>398</v>
      </c>
      <c r="DQ14" s="60">
        <v>182</v>
      </c>
      <c r="DT14" s="60">
        <v>120</v>
      </c>
      <c r="DX14" s="60">
        <v>89</v>
      </c>
      <c r="DZ14" s="60">
        <v>148</v>
      </c>
      <c r="ED14" s="60">
        <v>55</v>
      </c>
      <c r="EE14" s="60">
        <v>90</v>
      </c>
      <c r="EG14" s="60">
        <v>80</v>
      </c>
      <c r="EJ14" s="60">
        <v>130</v>
      </c>
      <c r="EU14" s="565"/>
      <c r="EV14" s="565">
        <v>120</v>
      </c>
      <c r="EW14" s="565"/>
      <c r="EX14" s="565"/>
      <c r="EY14" s="565">
        <v>100</v>
      </c>
      <c r="EZ14" s="565"/>
      <c r="FA14" s="565">
        <v>25</v>
      </c>
      <c r="FB14" s="565"/>
      <c r="FC14" s="565"/>
      <c r="FD14" s="565"/>
      <c r="FE14" s="565"/>
      <c r="FF14" s="565"/>
      <c r="FG14" s="565"/>
      <c r="FH14" s="615"/>
      <c r="FI14" s="615"/>
      <c r="FJ14" s="565"/>
      <c r="FK14" s="565"/>
      <c r="FL14" s="565"/>
      <c r="FM14" s="565"/>
      <c r="FN14" s="565"/>
      <c r="FO14" s="565"/>
      <c r="FP14" s="565"/>
      <c r="FQ14" s="565"/>
      <c r="FR14" s="565"/>
      <c r="FS14" s="565">
        <v>493</v>
      </c>
      <c r="FT14" s="598"/>
      <c r="FU14" s="598"/>
      <c r="FV14" s="565">
        <v>140</v>
      </c>
      <c r="FW14" s="565"/>
      <c r="FX14" s="565">
        <v>27</v>
      </c>
      <c r="FY14" s="565"/>
      <c r="FZ14" s="565">
        <v>45</v>
      </c>
      <c r="GA14" s="565"/>
      <c r="GB14" s="565"/>
      <c r="GC14" s="565"/>
      <c r="GD14" s="565"/>
      <c r="GE14" s="565"/>
      <c r="GF14" s="565"/>
      <c r="GG14" s="565"/>
      <c r="GH14" s="565"/>
      <c r="GI14" s="565"/>
      <c r="GJ14" s="565">
        <v>63</v>
      </c>
      <c r="GK14" s="565"/>
      <c r="GL14" s="565">
        <v>88</v>
      </c>
      <c r="GM14" s="565"/>
      <c r="GN14" s="565"/>
      <c r="GO14" s="565"/>
      <c r="GP14" s="565">
        <v>150</v>
      </c>
      <c r="GQ14" s="506">
        <v>0</v>
      </c>
      <c r="GR14" s="598"/>
      <c r="GS14" s="598"/>
      <c r="GT14" s="565"/>
      <c r="GU14" s="565"/>
      <c r="GV14" s="565">
        <v>0</v>
      </c>
      <c r="GW14" s="565">
        <v>47</v>
      </c>
      <c r="GX14" s="565">
        <v>30</v>
      </c>
      <c r="GY14" s="565"/>
      <c r="GZ14" s="565">
        <v>51</v>
      </c>
      <c r="HA14" s="565"/>
      <c r="HB14" s="565"/>
      <c r="HC14" s="565"/>
      <c r="HD14" s="565"/>
      <c r="HE14" s="565"/>
      <c r="HF14" s="565">
        <v>8</v>
      </c>
      <c r="HG14" s="565"/>
      <c r="HH14" s="565">
        <v>20</v>
      </c>
      <c r="HI14" s="565"/>
      <c r="HJ14" s="565"/>
      <c r="HK14" s="565"/>
      <c r="HL14" s="565"/>
      <c r="HM14" s="565"/>
      <c r="HN14" s="565">
        <v>0</v>
      </c>
      <c r="HO14" s="565">
        <v>0</v>
      </c>
      <c r="HP14" s="598"/>
      <c r="HQ14" s="625"/>
      <c r="HR14" s="565"/>
    </row>
    <row r="15" spans="1:226" ht="31.5" customHeight="1">
      <c r="A15" s="460">
        <v>9</v>
      </c>
      <c r="B15" s="460" t="s">
        <v>4472</v>
      </c>
      <c r="C15" s="461" t="s">
        <v>4473</v>
      </c>
      <c r="D15" s="460">
        <v>0.89</v>
      </c>
      <c r="E15" s="106">
        <v>0</v>
      </c>
      <c r="F15" s="106">
        <v>41</v>
      </c>
      <c r="G15" s="106"/>
      <c r="H15" s="106"/>
      <c r="I15" s="230">
        <v>30</v>
      </c>
      <c r="J15" s="230"/>
      <c r="K15" s="106"/>
      <c r="L15" s="106">
        <v>90</v>
      </c>
      <c r="M15" s="230"/>
      <c r="N15" s="230">
        <v>25</v>
      </c>
      <c r="O15" s="106"/>
      <c r="P15" s="363"/>
      <c r="Q15" s="106"/>
      <c r="R15" s="106">
        <v>30</v>
      </c>
      <c r="S15" s="97">
        <v>230</v>
      </c>
      <c r="T15" s="470"/>
      <c r="U15" s="97">
        <v>50</v>
      </c>
      <c r="V15" s="97"/>
      <c r="W15" s="97">
        <v>64</v>
      </c>
      <c r="X15" s="467"/>
      <c r="Y15" s="97">
        <v>210</v>
      </c>
      <c r="Z15" s="97"/>
      <c r="AA15" s="97">
        <v>210</v>
      </c>
      <c r="AB15" s="470"/>
      <c r="AC15" s="470">
        <v>340</v>
      </c>
      <c r="AD15" s="448">
        <f t="shared" si="0"/>
        <v>340</v>
      </c>
      <c r="AE15" s="97"/>
      <c r="AF15" s="97">
        <v>40</v>
      </c>
      <c r="AG15" s="355"/>
      <c r="AH15" s="355">
        <v>14</v>
      </c>
      <c r="AI15" s="97">
        <v>406</v>
      </c>
      <c r="AJ15" s="97"/>
      <c r="AK15" s="97"/>
      <c r="AL15" s="97"/>
      <c r="AM15" s="97">
        <v>65</v>
      </c>
      <c r="AN15" s="472">
        <v>70</v>
      </c>
      <c r="AO15" s="472"/>
      <c r="AP15" s="78">
        <v>20</v>
      </c>
      <c r="AQ15" s="78"/>
      <c r="AR15" s="106"/>
      <c r="AS15" s="106">
        <v>78</v>
      </c>
      <c r="AT15" s="97"/>
      <c r="AU15" s="97"/>
      <c r="AV15" s="97">
        <v>100</v>
      </c>
      <c r="AW15" s="97"/>
      <c r="AX15" s="97">
        <v>63</v>
      </c>
      <c r="AY15" s="97"/>
      <c r="AZ15" s="306"/>
      <c r="BA15" s="306">
        <v>185</v>
      </c>
      <c r="BB15" s="97">
        <v>20</v>
      </c>
      <c r="BC15" s="97"/>
      <c r="BD15" s="97"/>
      <c r="BE15" s="97"/>
      <c r="BF15" s="97"/>
      <c r="BG15" s="106"/>
      <c r="BH15" s="106">
        <v>360</v>
      </c>
      <c r="BI15" s="97">
        <v>130</v>
      </c>
      <c r="BJ15" s="97"/>
      <c r="BK15" s="97"/>
      <c r="BL15" s="97"/>
      <c r="BM15" s="97">
        <v>130</v>
      </c>
      <c r="BN15" s="97"/>
      <c r="BO15" s="106"/>
      <c r="BP15" s="106">
        <v>85</v>
      </c>
      <c r="BQ15" s="466">
        <v>62</v>
      </c>
      <c r="BR15" s="466"/>
      <c r="BS15" s="466">
        <v>62</v>
      </c>
      <c r="BT15" s="97">
        <v>89</v>
      </c>
      <c r="BU15" s="97"/>
      <c r="BV15" s="106"/>
      <c r="BW15" s="106"/>
      <c r="BX15" s="106"/>
      <c r="BY15" s="106">
        <v>1</v>
      </c>
      <c r="BZ15" s="106"/>
      <c r="CA15" s="106"/>
      <c r="CB15" s="97">
        <v>108</v>
      </c>
      <c r="CC15" s="97"/>
      <c r="CD15" s="97">
        <v>250</v>
      </c>
      <c r="CE15" s="97"/>
      <c r="CF15" s="106"/>
      <c r="CG15" s="106">
        <v>658</v>
      </c>
      <c r="CH15" s="97"/>
      <c r="CI15" s="97"/>
      <c r="CJ15" s="106"/>
      <c r="CK15" s="106"/>
      <c r="CL15" s="97"/>
      <c r="CM15" s="97"/>
      <c r="CN15" s="565"/>
      <c r="CO15" s="565"/>
      <c r="CP15" s="565"/>
      <c r="CQ15" s="565">
        <v>50</v>
      </c>
      <c r="CR15" s="565"/>
      <c r="CS15" s="565"/>
      <c r="CT15" s="565"/>
      <c r="CU15" s="565"/>
      <c r="CV15" s="565"/>
      <c r="CW15" s="565"/>
      <c r="CX15" s="565"/>
      <c r="CY15" s="565">
        <v>38</v>
      </c>
      <c r="CZ15" s="565"/>
      <c r="DA15" s="565"/>
      <c r="DB15" s="565">
        <v>252</v>
      </c>
      <c r="DC15" s="565"/>
      <c r="DD15" s="565">
        <v>34</v>
      </c>
      <c r="DE15" s="565"/>
      <c r="DF15" s="565"/>
      <c r="DG15" s="565"/>
      <c r="DH15" s="565"/>
      <c r="DK15" s="60">
        <v>160</v>
      </c>
      <c r="DN15" s="60">
        <v>398</v>
      </c>
      <c r="DQ15" s="60">
        <v>182</v>
      </c>
      <c r="DS15" s="60">
        <v>193</v>
      </c>
      <c r="DT15" s="60">
        <v>120</v>
      </c>
      <c r="DW15" s="60">
        <v>280</v>
      </c>
      <c r="DX15" s="60">
        <v>89</v>
      </c>
      <c r="DZ15" s="60">
        <v>148</v>
      </c>
      <c r="ED15" s="60">
        <v>55</v>
      </c>
      <c r="EE15" s="60">
        <v>90</v>
      </c>
      <c r="EG15" s="60">
        <v>80</v>
      </c>
      <c r="EJ15" s="60">
        <v>130</v>
      </c>
      <c r="EQ15" s="60">
        <v>40</v>
      </c>
      <c r="ER15" s="60">
        <v>150</v>
      </c>
      <c r="EU15" s="565"/>
      <c r="EV15" s="565">
        <v>120</v>
      </c>
      <c r="EW15" s="565"/>
      <c r="EX15" s="565"/>
      <c r="EY15" s="565">
        <v>100</v>
      </c>
      <c r="EZ15" s="565"/>
      <c r="FA15" s="565">
        <v>25</v>
      </c>
      <c r="FB15" s="565"/>
      <c r="FC15" s="565"/>
      <c r="FD15" s="565">
        <v>114</v>
      </c>
      <c r="FE15" s="565">
        <v>9</v>
      </c>
      <c r="FF15" s="565"/>
      <c r="FG15" s="565"/>
      <c r="FH15" s="615">
        <v>74</v>
      </c>
      <c r="FI15" s="615"/>
      <c r="FJ15" s="565"/>
      <c r="FK15" s="565"/>
      <c r="FL15" s="565"/>
      <c r="FM15" s="565">
        <v>30</v>
      </c>
      <c r="FN15" s="565"/>
      <c r="FO15" s="565"/>
      <c r="FP15" s="565"/>
      <c r="FQ15" s="565"/>
      <c r="FR15" s="565"/>
      <c r="FS15" s="565">
        <v>493</v>
      </c>
      <c r="FT15" s="598">
        <v>55</v>
      </c>
      <c r="FU15" s="598"/>
      <c r="FV15" s="565">
        <v>140</v>
      </c>
      <c r="FW15" s="565"/>
      <c r="FX15" s="565">
        <v>27</v>
      </c>
      <c r="FY15" s="565"/>
      <c r="FZ15" s="565">
        <v>45</v>
      </c>
      <c r="GA15" s="565"/>
      <c r="GB15" s="565">
        <v>220</v>
      </c>
      <c r="GC15" s="565"/>
      <c r="GD15" s="565">
        <v>43</v>
      </c>
      <c r="GE15" s="565"/>
      <c r="GF15" s="565">
        <v>225</v>
      </c>
      <c r="GG15" s="565"/>
      <c r="GH15" s="565">
        <v>104</v>
      </c>
      <c r="GI15" s="565"/>
      <c r="GJ15" s="565">
        <v>63</v>
      </c>
      <c r="GK15" s="565"/>
      <c r="GL15" s="565">
        <v>88</v>
      </c>
      <c r="GM15" s="565"/>
      <c r="GN15" s="565"/>
      <c r="GO15" s="565"/>
      <c r="GP15" s="565">
        <v>150</v>
      </c>
      <c r="GQ15" s="506"/>
      <c r="GR15" s="598">
        <v>48</v>
      </c>
      <c r="GS15" s="598"/>
      <c r="GT15" s="565"/>
      <c r="GU15" s="565">
        <v>39</v>
      </c>
      <c r="GV15" s="565">
        <v>0</v>
      </c>
      <c r="GW15" s="565">
        <v>47</v>
      </c>
      <c r="GX15" s="565">
        <v>30</v>
      </c>
      <c r="GY15" s="565"/>
      <c r="GZ15" s="565"/>
      <c r="HA15" s="565"/>
      <c r="HB15" s="565">
        <v>54</v>
      </c>
      <c r="HC15" s="565"/>
      <c r="HD15" s="565"/>
      <c r="HE15" s="565"/>
      <c r="HF15" s="565">
        <v>8</v>
      </c>
      <c r="HG15" s="565"/>
      <c r="HH15" s="565">
        <v>20</v>
      </c>
      <c r="HI15" s="565"/>
      <c r="HJ15" s="565"/>
      <c r="HK15" s="565"/>
      <c r="HL15" s="565">
        <v>85</v>
      </c>
      <c r="HM15" s="565"/>
      <c r="HN15" s="565">
        <v>0</v>
      </c>
      <c r="HO15" s="565">
        <v>0</v>
      </c>
      <c r="HP15" s="598"/>
      <c r="HQ15" s="625"/>
      <c r="HR15" s="565"/>
    </row>
    <row r="16" spans="1:226" ht="78.75" customHeight="1">
      <c r="A16" s="443">
        <v>5</v>
      </c>
      <c r="B16" s="443" t="s">
        <v>4474</v>
      </c>
      <c r="C16" s="474" t="s">
        <v>4153</v>
      </c>
      <c r="D16" s="443">
        <v>1.0900000000000001</v>
      </c>
      <c r="E16" s="106">
        <v>0</v>
      </c>
      <c r="F16" s="444">
        <v>4</v>
      </c>
      <c r="G16" s="106"/>
      <c r="H16" s="106"/>
      <c r="I16" s="230"/>
      <c r="J16" s="230"/>
      <c r="K16" s="106"/>
      <c r="L16" s="106">
        <v>0</v>
      </c>
      <c r="M16" s="230"/>
      <c r="N16" s="445">
        <v>1</v>
      </c>
      <c r="O16" s="106"/>
      <c r="P16" s="363"/>
      <c r="Q16" s="106"/>
      <c r="R16" s="106"/>
      <c r="S16" s="97">
        <v>10</v>
      </c>
      <c r="T16" s="470"/>
      <c r="U16" s="475">
        <v>10</v>
      </c>
      <c r="V16" s="97"/>
      <c r="W16" s="97">
        <v>1</v>
      </c>
      <c r="X16" s="467"/>
      <c r="Y16" s="468">
        <v>11</v>
      </c>
      <c r="Z16" s="468"/>
      <c r="AA16" s="469">
        <v>11</v>
      </c>
      <c r="AB16" s="470"/>
      <c r="AC16" s="470"/>
      <c r="AD16" s="448">
        <f t="shared" si="0"/>
        <v>0</v>
      </c>
      <c r="AE16" s="97"/>
      <c r="AF16" s="97"/>
      <c r="AG16" s="355"/>
      <c r="AH16" s="355"/>
      <c r="AI16" s="97"/>
      <c r="AJ16" s="97"/>
      <c r="AK16" s="97"/>
      <c r="AL16" s="97"/>
      <c r="AM16" s="97">
        <v>63</v>
      </c>
      <c r="AN16" s="472"/>
      <c r="AO16" s="472"/>
      <c r="AP16" s="78"/>
      <c r="AQ16" s="78"/>
      <c r="AR16" s="106">
        <v>16</v>
      </c>
      <c r="AS16" s="106">
        <v>10</v>
      </c>
      <c r="AT16" s="97"/>
      <c r="AU16" s="97"/>
      <c r="AV16" s="97">
        <v>2</v>
      </c>
      <c r="AW16" s="97"/>
      <c r="AX16" s="97">
        <v>6</v>
      </c>
      <c r="AY16" s="97"/>
      <c r="AZ16" s="451">
        <f>SUM(AZ17:AZ19)</f>
        <v>0</v>
      </c>
      <c r="BA16" s="451">
        <f>SUM(BA17:BA19)</f>
        <v>13</v>
      </c>
      <c r="BB16" s="97">
        <v>0</v>
      </c>
      <c r="BC16" s="97"/>
      <c r="BD16" s="97"/>
      <c r="BE16" s="97"/>
      <c r="BF16" s="97"/>
      <c r="BG16" s="106"/>
      <c r="BH16" s="106"/>
      <c r="BI16" s="97"/>
      <c r="BJ16" s="97"/>
      <c r="BK16" s="97"/>
      <c r="BL16" s="97"/>
      <c r="BM16" s="97"/>
      <c r="BN16" s="97"/>
      <c r="BO16" s="106"/>
      <c r="BP16" s="106">
        <v>5</v>
      </c>
      <c r="BQ16" s="466">
        <v>5</v>
      </c>
      <c r="BR16" s="466">
        <v>10</v>
      </c>
      <c r="BS16" s="466">
        <v>15</v>
      </c>
      <c r="BT16" s="97">
        <v>2</v>
      </c>
      <c r="BU16" s="97"/>
      <c r="BV16" s="106"/>
      <c r="BW16" s="106"/>
      <c r="BX16" s="106"/>
      <c r="BY16" s="106"/>
      <c r="BZ16" s="106"/>
      <c r="CA16" s="106"/>
      <c r="CB16" s="97"/>
      <c r="CC16" s="97"/>
      <c r="CD16" s="97"/>
      <c r="CE16" s="97"/>
      <c r="CF16" s="106"/>
      <c r="CG16" s="106"/>
      <c r="CH16" s="97"/>
      <c r="CI16" s="97"/>
      <c r="CJ16" s="106"/>
      <c r="CK16" s="106"/>
      <c r="CL16" s="97"/>
      <c r="CM16" s="97"/>
      <c r="CN16" s="565"/>
      <c r="CO16" s="565"/>
      <c r="CP16" s="565"/>
      <c r="CQ16" s="565">
        <v>12</v>
      </c>
      <c r="CR16" s="565">
        <v>0</v>
      </c>
      <c r="CS16" s="565"/>
      <c r="CT16" s="565"/>
      <c r="CU16" s="565"/>
      <c r="CV16" s="565"/>
      <c r="CW16" s="565"/>
      <c r="CX16" s="565"/>
      <c r="CY16" s="565"/>
      <c r="CZ16" s="565"/>
      <c r="DA16" s="565"/>
      <c r="DB16" s="565"/>
      <c r="DC16" s="565"/>
      <c r="DD16" s="565"/>
      <c r="DE16" s="565"/>
      <c r="DF16" s="565"/>
      <c r="DG16" s="565"/>
      <c r="DH16" s="565"/>
      <c r="DN16" s="60">
        <v>290</v>
      </c>
      <c r="DX16" s="60">
        <v>2</v>
      </c>
      <c r="EA16" s="60">
        <v>2</v>
      </c>
      <c r="ED16" s="60">
        <v>3</v>
      </c>
      <c r="EE16" s="60">
        <v>1</v>
      </c>
      <c r="EG16" s="60">
        <v>2</v>
      </c>
      <c r="EI16" s="60">
        <v>10</v>
      </c>
      <c r="EJ16" s="60">
        <v>4</v>
      </c>
      <c r="EU16" s="565">
        <v>85</v>
      </c>
      <c r="EV16" s="565">
        <v>63</v>
      </c>
      <c r="EW16" s="565"/>
      <c r="EX16" s="565"/>
      <c r="EY16" s="565"/>
      <c r="EZ16" s="565"/>
      <c r="FA16" s="565"/>
      <c r="FB16" s="565">
        <v>10</v>
      </c>
      <c r="FC16" s="565"/>
      <c r="FD16" s="565"/>
      <c r="FE16" s="565"/>
      <c r="FF16" s="565"/>
      <c r="FG16" s="565"/>
      <c r="FH16" s="615"/>
      <c r="FI16" s="615"/>
      <c r="FJ16" s="565"/>
      <c r="FK16" s="565"/>
      <c r="FL16" s="565"/>
      <c r="FM16" s="565"/>
      <c r="FN16" s="565"/>
      <c r="FO16" s="565"/>
      <c r="FP16" s="565"/>
      <c r="FQ16" s="565"/>
      <c r="FR16" s="565"/>
      <c r="FS16" s="565">
        <v>10</v>
      </c>
      <c r="FT16" s="598"/>
      <c r="FU16" s="598"/>
      <c r="FV16" s="565">
        <v>3</v>
      </c>
      <c r="FW16" s="565">
        <v>4</v>
      </c>
      <c r="FX16" s="565">
        <v>5</v>
      </c>
      <c r="FY16" s="565"/>
      <c r="FZ16" s="565">
        <v>3</v>
      </c>
      <c r="GA16" s="565">
        <v>5</v>
      </c>
      <c r="GB16" s="565"/>
      <c r="GC16" s="565"/>
      <c r="GD16" s="565"/>
      <c r="GE16" s="565"/>
      <c r="GF16" s="565"/>
      <c r="GG16" s="565"/>
      <c r="GH16" s="565"/>
      <c r="GI16" s="565"/>
      <c r="GJ16" s="565">
        <v>5</v>
      </c>
      <c r="GK16" s="565"/>
      <c r="GL16" s="565">
        <v>22</v>
      </c>
      <c r="GM16" s="565"/>
      <c r="GN16" s="565"/>
      <c r="GO16" s="565"/>
      <c r="GP16" s="565">
        <v>11</v>
      </c>
      <c r="GQ16" s="506">
        <v>48</v>
      </c>
      <c r="GR16" s="598"/>
      <c r="GS16" s="598"/>
      <c r="GT16" s="565"/>
      <c r="GU16" s="565"/>
      <c r="GV16" s="565">
        <v>0</v>
      </c>
      <c r="GW16" s="565">
        <v>4</v>
      </c>
      <c r="GX16" s="565">
        <v>3</v>
      </c>
      <c r="GY16" s="565">
        <v>1</v>
      </c>
      <c r="GZ16" s="565"/>
      <c r="HA16" s="565"/>
      <c r="HB16" s="565"/>
      <c r="HC16" s="565"/>
      <c r="HD16" s="565"/>
      <c r="HE16" s="565"/>
      <c r="HF16" s="565"/>
      <c r="HG16" s="565"/>
      <c r="HH16" s="565">
        <v>7</v>
      </c>
      <c r="HI16" s="565"/>
      <c r="HJ16" s="565"/>
      <c r="HK16" s="565"/>
      <c r="HL16" s="565"/>
      <c r="HM16" s="565"/>
      <c r="HN16" s="565">
        <v>0</v>
      </c>
      <c r="HO16" s="565">
        <v>0</v>
      </c>
      <c r="HP16" s="598"/>
      <c r="HQ16" s="625"/>
      <c r="HR16" s="565"/>
    </row>
    <row r="17" spans="1:226" ht="31.5" customHeight="1">
      <c r="A17" s="460">
        <v>10</v>
      </c>
      <c r="B17" s="460" t="s">
        <v>4475</v>
      </c>
      <c r="C17" s="461" t="s">
        <v>4476</v>
      </c>
      <c r="D17" s="460">
        <v>0.91</v>
      </c>
      <c r="E17" s="106">
        <v>0</v>
      </c>
      <c r="F17" s="106">
        <v>4</v>
      </c>
      <c r="G17" s="106"/>
      <c r="H17" s="106"/>
      <c r="I17" s="230"/>
      <c r="J17" s="230"/>
      <c r="K17" s="106"/>
      <c r="L17" s="106">
        <v>0</v>
      </c>
      <c r="M17" s="230"/>
      <c r="N17" s="230">
        <v>1</v>
      </c>
      <c r="O17" s="106"/>
      <c r="P17" s="363"/>
      <c r="Q17" s="106">
        <v>9</v>
      </c>
      <c r="R17" s="106">
        <v>10</v>
      </c>
      <c r="S17" s="97">
        <v>10</v>
      </c>
      <c r="T17" s="470"/>
      <c r="U17" s="97">
        <v>10</v>
      </c>
      <c r="V17" s="97"/>
      <c r="W17" s="97">
        <v>1</v>
      </c>
      <c r="X17" s="467"/>
      <c r="Y17" s="97">
        <v>8</v>
      </c>
      <c r="Z17" s="97"/>
      <c r="AA17" s="97">
        <v>8</v>
      </c>
      <c r="AB17" s="470"/>
      <c r="AC17" s="470"/>
      <c r="AD17" s="448">
        <f t="shared" si="0"/>
        <v>0</v>
      </c>
      <c r="AE17" s="97"/>
      <c r="AF17" s="97"/>
      <c r="AG17" s="355"/>
      <c r="AH17" s="355"/>
      <c r="AI17" s="97">
        <v>12</v>
      </c>
      <c r="AJ17" s="97"/>
      <c r="AK17" s="97"/>
      <c r="AL17" s="97"/>
      <c r="AM17" s="97">
        <v>2</v>
      </c>
      <c r="AN17" s="472">
        <v>20</v>
      </c>
      <c r="AO17" s="472">
        <v>7</v>
      </c>
      <c r="AP17" s="78"/>
      <c r="AQ17" s="78"/>
      <c r="AR17" s="106">
        <v>16</v>
      </c>
      <c r="AS17" s="106">
        <v>10</v>
      </c>
      <c r="AT17" s="97"/>
      <c r="AU17" s="97"/>
      <c r="AV17" s="97">
        <v>2</v>
      </c>
      <c r="AW17" s="97"/>
      <c r="AX17" s="97">
        <v>6</v>
      </c>
      <c r="AY17" s="97"/>
      <c r="AZ17" s="306"/>
      <c r="BA17" s="306">
        <v>13</v>
      </c>
      <c r="BB17" s="97">
        <v>0</v>
      </c>
      <c r="BC17" s="97"/>
      <c r="BD17" s="97"/>
      <c r="BE17" s="97"/>
      <c r="BF17" s="97">
        <v>15</v>
      </c>
      <c r="BG17" s="106"/>
      <c r="BH17" s="106"/>
      <c r="BI17" s="97">
        <v>9</v>
      </c>
      <c r="BJ17" s="97">
        <v>9</v>
      </c>
      <c r="BK17" s="97"/>
      <c r="BL17" s="97"/>
      <c r="BM17" s="97"/>
      <c r="BN17" s="97"/>
      <c r="BO17" s="106"/>
      <c r="BP17" s="106">
        <v>5</v>
      </c>
      <c r="BQ17" s="466">
        <v>5</v>
      </c>
      <c r="BR17" s="466">
        <v>10</v>
      </c>
      <c r="BS17" s="466">
        <v>15</v>
      </c>
      <c r="BT17" s="97">
        <v>2</v>
      </c>
      <c r="BU17" s="97"/>
      <c r="BV17" s="106"/>
      <c r="BW17" s="106"/>
      <c r="BX17" s="106"/>
      <c r="BY17" s="106"/>
      <c r="BZ17" s="106"/>
      <c r="CA17" s="106"/>
      <c r="CB17" s="97"/>
      <c r="CC17" s="97"/>
      <c r="CD17" s="97"/>
      <c r="CE17" s="97"/>
      <c r="CF17" s="106"/>
      <c r="CG17" s="106"/>
      <c r="CH17" s="97"/>
      <c r="CI17" s="97"/>
      <c r="CJ17" s="106"/>
      <c r="CK17" s="106"/>
      <c r="CL17" s="97"/>
      <c r="CM17" s="97"/>
      <c r="CN17" s="565"/>
      <c r="CO17" s="565"/>
      <c r="CP17" s="565"/>
      <c r="CQ17" s="565">
        <v>12</v>
      </c>
      <c r="CR17" s="565"/>
      <c r="CS17" s="565"/>
      <c r="CT17" s="565"/>
      <c r="CU17" s="565"/>
      <c r="CV17" s="565"/>
      <c r="CW17" s="565"/>
      <c r="CX17" s="565"/>
      <c r="CY17" s="565"/>
      <c r="CZ17" s="565"/>
      <c r="DA17" s="565">
        <v>22</v>
      </c>
      <c r="DB17" s="565"/>
      <c r="DC17" s="565"/>
      <c r="DD17" s="565">
        <v>2</v>
      </c>
      <c r="DE17" s="565"/>
      <c r="DF17" s="565"/>
      <c r="DG17" s="565"/>
      <c r="DH17" s="565"/>
      <c r="DK17" s="60">
        <v>3</v>
      </c>
      <c r="DN17" s="60">
        <v>155</v>
      </c>
      <c r="DR17" s="60">
        <v>2</v>
      </c>
      <c r="DS17" s="60">
        <v>25</v>
      </c>
      <c r="DW17" s="60">
        <v>10</v>
      </c>
      <c r="DX17" s="60">
        <v>2</v>
      </c>
      <c r="EA17" s="60">
        <v>2</v>
      </c>
      <c r="ED17" s="60">
        <v>3</v>
      </c>
      <c r="EE17" s="60">
        <v>1</v>
      </c>
      <c r="EI17" s="60">
        <v>10</v>
      </c>
      <c r="EJ17" s="60">
        <v>4</v>
      </c>
      <c r="EQ17" s="60">
        <v>15</v>
      </c>
      <c r="ER17" s="60">
        <v>16</v>
      </c>
      <c r="ES17" s="60">
        <v>9</v>
      </c>
      <c r="EU17" s="565">
        <v>85</v>
      </c>
      <c r="EV17" s="565">
        <v>60</v>
      </c>
      <c r="EW17" s="565"/>
      <c r="EX17" s="565"/>
      <c r="EY17" s="565"/>
      <c r="EZ17" s="565"/>
      <c r="FA17" s="565"/>
      <c r="FB17" s="565">
        <v>10</v>
      </c>
      <c r="FC17" s="565"/>
      <c r="FD17" s="565">
        <v>6</v>
      </c>
      <c r="FE17" s="565">
        <v>2</v>
      </c>
      <c r="FF17" s="565"/>
      <c r="FG17" s="565"/>
      <c r="FH17" s="615">
        <v>8</v>
      </c>
      <c r="FI17" s="615"/>
      <c r="FJ17" s="565"/>
      <c r="FK17" s="565"/>
      <c r="FL17" s="565"/>
      <c r="FM17" s="565">
        <v>3</v>
      </c>
      <c r="FN17" s="565">
        <v>1</v>
      </c>
      <c r="FO17" s="565"/>
      <c r="FP17" s="565"/>
      <c r="FQ17" s="565"/>
      <c r="FR17" s="565"/>
      <c r="FS17" s="565">
        <v>10</v>
      </c>
      <c r="FT17" s="598"/>
      <c r="FU17" s="598"/>
      <c r="FV17" s="565">
        <v>3</v>
      </c>
      <c r="FW17" s="565">
        <v>4</v>
      </c>
      <c r="FX17" s="565">
        <v>5</v>
      </c>
      <c r="FY17" s="565"/>
      <c r="FZ17" s="565">
        <v>3</v>
      </c>
      <c r="GA17" s="565">
        <v>5</v>
      </c>
      <c r="GB17" s="565">
        <v>24</v>
      </c>
      <c r="GC17" s="565">
        <v>5</v>
      </c>
      <c r="GD17" s="565">
        <v>2</v>
      </c>
      <c r="GE17" s="565"/>
      <c r="GF17" s="565">
        <v>25</v>
      </c>
      <c r="GG17" s="565">
        <v>5</v>
      </c>
      <c r="GH17" s="565">
        <v>3</v>
      </c>
      <c r="GI17" s="565">
        <v>1</v>
      </c>
      <c r="GJ17" s="565">
        <v>5</v>
      </c>
      <c r="GK17" s="565"/>
      <c r="GL17" s="565">
        <v>22</v>
      </c>
      <c r="GM17" s="565"/>
      <c r="GN17" s="565"/>
      <c r="GO17" s="565"/>
      <c r="GP17" s="565">
        <v>10</v>
      </c>
      <c r="GQ17" s="506">
        <v>46</v>
      </c>
      <c r="GR17" s="598">
        <v>7</v>
      </c>
      <c r="GS17" s="598"/>
      <c r="GT17" s="565">
        <v>3</v>
      </c>
      <c r="GU17" s="565"/>
      <c r="GV17" s="565">
        <v>0</v>
      </c>
      <c r="GW17" s="565">
        <v>4</v>
      </c>
      <c r="GX17" s="565">
        <v>3</v>
      </c>
      <c r="GY17" s="565">
        <v>1</v>
      </c>
      <c r="GZ17" s="565"/>
      <c r="HA17" s="565"/>
      <c r="HB17" s="565"/>
      <c r="HC17" s="565"/>
      <c r="HD17" s="565"/>
      <c r="HE17" s="565"/>
      <c r="HF17" s="565"/>
      <c r="HG17" s="565"/>
      <c r="HH17" s="565">
        <v>7</v>
      </c>
      <c r="HI17" s="565"/>
      <c r="HJ17" s="565"/>
      <c r="HK17" s="565"/>
      <c r="HL17" s="565">
        <v>19</v>
      </c>
      <c r="HM17" s="565">
        <v>28</v>
      </c>
      <c r="HN17" s="565">
        <v>0</v>
      </c>
      <c r="HO17" s="565">
        <v>0</v>
      </c>
      <c r="HP17" s="598"/>
      <c r="HQ17" s="625"/>
      <c r="HR17" s="565"/>
    </row>
    <row r="18" spans="1:226" ht="47.25" customHeight="1">
      <c r="A18" s="460">
        <v>11</v>
      </c>
      <c r="B18" s="460" t="s">
        <v>4477</v>
      </c>
      <c r="C18" s="461" t="s">
        <v>4478</v>
      </c>
      <c r="D18" s="460">
        <v>2.41</v>
      </c>
      <c r="E18" s="106">
        <v>0</v>
      </c>
      <c r="F18" s="106">
        <v>0</v>
      </c>
      <c r="G18" s="106"/>
      <c r="H18" s="106"/>
      <c r="I18" s="230"/>
      <c r="J18" s="230"/>
      <c r="K18" s="106"/>
      <c r="L18" s="106"/>
      <c r="M18" s="230"/>
      <c r="N18" s="230"/>
      <c r="O18" s="106"/>
      <c r="P18" s="363"/>
      <c r="Q18" s="106"/>
      <c r="R18" s="106"/>
      <c r="S18" s="97"/>
      <c r="T18" s="470"/>
      <c r="U18" s="97"/>
      <c r="V18" s="97"/>
      <c r="W18" s="97">
        <v>0</v>
      </c>
      <c r="X18" s="467"/>
      <c r="Y18" s="97">
        <v>3</v>
      </c>
      <c r="Z18" s="97"/>
      <c r="AA18" s="471">
        <v>3</v>
      </c>
      <c r="AB18" s="470"/>
      <c r="AC18" s="470"/>
      <c r="AD18" s="448">
        <f t="shared" si="0"/>
        <v>0</v>
      </c>
      <c r="AE18" s="97"/>
      <c r="AF18" s="97"/>
      <c r="AG18" s="355"/>
      <c r="AH18" s="355"/>
      <c r="AI18" s="97"/>
      <c r="AJ18" s="97"/>
      <c r="AK18" s="97"/>
      <c r="AL18" s="97"/>
      <c r="AM18" s="97"/>
      <c r="AN18" s="472">
        <v>1</v>
      </c>
      <c r="AO18" s="472"/>
      <c r="AP18" s="78"/>
      <c r="AQ18" s="78"/>
      <c r="AR18" s="106"/>
      <c r="AS18" s="106"/>
      <c r="AT18" s="97"/>
      <c r="AU18" s="97"/>
      <c r="AV18" s="97"/>
      <c r="AW18" s="97"/>
      <c r="AX18" s="97"/>
      <c r="AY18" s="97"/>
      <c r="AZ18" s="306"/>
      <c r="BA18" s="306"/>
      <c r="BB18" s="97">
        <v>0</v>
      </c>
      <c r="BC18" s="97"/>
      <c r="BD18" s="97"/>
      <c r="BE18" s="97"/>
      <c r="BF18" s="97">
        <v>15</v>
      </c>
      <c r="BG18" s="106"/>
      <c r="BH18" s="106"/>
      <c r="BI18" s="97">
        <v>3</v>
      </c>
      <c r="BJ18" s="97"/>
      <c r="BK18" s="97"/>
      <c r="BL18" s="97"/>
      <c r="BM18" s="97"/>
      <c r="BN18" s="97"/>
      <c r="BO18" s="106"/>
      <c r="BP18" s="106"/>
      <c r="BQ18" s="466"/>
      <c r="BR18" s="466"/>
      <c r="BS18" s="466">
        <v>0</v>
      </c>
      <c r="BT18" s="97"/>
      <c r="BU18" s="97"/>
      <c r="BV18" s="106"/>
      <c r="BW18" s="106"/>
      <c r="BX18" s="106"/>
      <c r="BY18" s="106"/>
      <c r="BZ18" s="106"/>
      <c r="CA18" s="106"/>
      <c r="CB18" s="97"/>
      <c r="CC18" s="97"/>
      <c r="CD18" s="97"/>
      <c r="CE18" s="97"/>
      <c r="CF18" s="106"/>
      <c r="CG18" s="106"/>
      <c r="CH18" s="97"/>
      <c r="CI18" s="97"/>
      <c r="CJ18" s="106"/>
      <c r="CK18" s="106"/>
      <c r="CL18" s="97"/>
      <c r="CM18" s="97"/>
      <c r="CN18" s="565"/>
      <c r="CO18" s="565"/>
      <c r="CP18" s="565"/>
      <c r="CQ18" s="565"/>
      <c r="CR18" s="565"/>
      <c r="CS18" s="565"/>
      <c r="CT18" s="565"/>
      <c r="CU18" s="565"/>
      <c r="CV18" s="565"/>
      <c r="CW18" s="565"/>
      <c r="CX18" s="565"/>
      <c r="CY18" s="565"/>
      <c r="CZ18" s="565"/>
      <c r="DA18" s="565"/>
      <c r="DB18" s="565"/>
      <c r="DC18" s="565"/>
      <c r="DD18" s="565"/>
      <c r="DE18" s="565"/>
      <c r="DF18" s="565"/>
      <c r="DG18" s="565"/>
      <c r="DH18" s="565"/>
      <c r="DN18" s="60">
        <v>135</v>
      </c>
      <c r="DR18" s="60">
        <v>1</v>
      </c>
      <c r="DS18" s="60">
        <v>11</v>
      </c>
      <c r="EU18" s="565"/>
      <c r="EV18" s="565">
        <v>3</v>
      </c>
      <c r="EW18" s="565"/>
      <c r="EX18" s="565"/>
      <c r="EY18" s="565"/>
      <c r="EZ18" s="565"/>
      <c r="FA18" s="565"/>
      <c r="FB18" s="565"/>
      <c r="FC18" s="565"/>
      <c r="FD18" s="565"/>
      <c r="FE18" s="565"/>
      <c r="FF18" s="565"/>
      <c r="FG18" s="565"/>
      <c r="FH18" s="615"/>
      <c r="FI18" s="615"/>
      <c r="FJ18" s="565"/>
      <c r="FK18" s="565"/>
      <c r="FL18" s="565"/>
      <c r="FM18" s="565"/>
      <c r="FN18" s="565"/>
      <c r="FO18" s="565"/>
      <c r="FP18" s="565"/>
      <c r="FQ18" s="565"/>
      <c r="FR18" s="565"/>
      <c r="FS18" s="565">
        <v>0</v>
      </c>
      <c r="FT18" s="598"/>
      <c r="FU18" s="598"/>
      <c r="FV18" s="565">
        <v>12</v>
      </c>
      <c r="FW18" s="565">
        <v>10</v>
      </c>
      <c r="FX18" s="565"/>
      <c r="FY18" s="565"/>
      <c r="FZ18" s="565"/>
      <c r="GA18" s="565"/>
      <c r="GB18" s="565"/>
      <c r="GC18" s="565"/>
      <c r="GD18" s="565"/>
      <c r="GE18" s="565"/>
      <c r="GF18" s="565"/>
      <c r="GG18" s="565"/>
      <c r="GH18" s="565"/>
      <c r="GI18" s="565"/>
      <c r="GJ18" s="565"/>
      <c r="GK18" s="565"/>
      <c r="GL18" s="565"/>
      <c r="GM18" s="565"/>
      <c r="GN18" s="565"/>
      <c r="GO18" s="565"/>
      <c r="GP18" s="565">
        <v>1</v>
      </c>
      <c r="GQ18" s="506">
        <v>2</v>
      </c>
      <c r="GR18" s="598"/>
      <c r="GS18" s="598"/>
      <c r="GT18" s="565"/>
      <c r="GU18" s="565"/>
      <c r="GV18" s="565">
        <v>0</v>
      </c>
      <c r="GW18" s="565">
        <v>0</v>
      </c>
      <c r="GX18" s="565"/>
      <c r="GY18" s="565"/>
      <c r="GZ18" s="565"/>
      <c r="HA18" s="565"/>
      <c r="HB18" s="565"/>
      <c r="HC18" s="565"/>
      <c r="HD18" s="565"/>
      <c r="HE18" s="565"/>
      <c r="HF18" s="565"/>
      <c r="HG18" s="565"/>
      <c r="HH18" s="565"/>
      <c r="HI18" s="565"/>
      <c r="HJ18" s="565"/>
      <c r="HK18" s="565"/>
      <c r="HL18" s="565">
        <v>6</v>
      </c>
      <c r="HM18" s="565"/>
      <c r="HN18" s="565">
        <v>0</v>
      </c>
      <c r="HO18" s="565">
        <v>0</v>
      </c>
      <c r="HP18" s="598"/>
      <c r="HQ18" s="625"/>
      <c r="HR18" s="565"/>
    </row>
    <row r="19" spans="1:226" ht="47.25" customHeight="1">
      <c r="A19" s="460">
        <v>12</v>
      </c>
      <c r="B19" s="460" t="s">
        <v>4479</v>
      </c>
      <c r="C19" s="461" t="s">
        <v>4480</v>
      </c>
      <c r="D19" s="460">
        <v>3.73</v>
      </c>
      <c r="E19" s="106">
        <v>0</v>
      </c>
      <c r="F19" s="106">
        <v>0</v>
      </c>
      <c r="G19" s="106"/>
      <c r="H19" s="106"/>
      <c r="I19" s="230"/>
      <c r="J19" s="230"/>
      <c r="K19" s="106"/>
      <c r="L19" s="106"/>
      <c r="M19" s="230"/>
      <c r="N19" s="230"/>
      <c r="O19" s="106"/>
      <c r="P19" s="363"/>
      <c r="Q19" s="106"/>
      <c r="R19" s="106"/>
      <c r="S19" s="97"/>
      <c r="T19" s="470" t="s">
        <v>4300</v>
      </c>
      <c r="U19" s="97"/>
      <c r="V19" s="97"/>
      <c r="W19" s="97">
        <v>0</v>
      </c>
      <c r="X19" s="467"/>
      <c r="Y19" s="97"/>
      <c r="Z19" s="97"/>
      <c r="AA19" s="97"/>
      <c r="AB19" s="470"/>
      <c r="AC19" s="470"/>
      <c r="AD19" s="448">
        <f t="shared" si="0"/>
        <v>0</v>
      </c>
      <c r="AE19" s="97"/>
      <c r="AF19" s="97"/>
      <c r="AG19" s="355"/>
      <c r="AH19" s="355"/>
      <c r="AI19" s="97"/>
      <c r="AJ19" s="97"/>
      <c r="AK19" s="97"/>
      <c r="AL19" s="97"/>
      <c r="AM19" s="97">
        <v>43</v>
      </c>
      <c r="AN19" s="472"/>
      <c r="AO19" s="472"/>
      <c r="AP19" s="78"/>
      <c r="AQ19" s="78"/>
      <c r="AR19" s="106"/>
      <c r="AS19" s="106"/>
      <c r="AT19" s="97"/>
      <c r="AU19" s="97"/>
      <c r="AV19" s="97"/>
      <c r="AW19" s="97"/>
      <c r="AX19" s="97"/>
      <c r="AY19" s="97"/>
      <c r="AZ19" s="306"/>
      <c r="BA19" s="306"/>
      <c r="BB19" s="97">
        <v>0</v>
      </c>
      <c r="BC19" s="97"/>
      <c r="BD19" s="97"/>
      <c r="BE19" s="97"/>
      <c r="BF19" s="97"/>
      <c r="BG19" s="106"/>
      <c r="BH19" s="106"/>
      <c r="BI19" s="97"/>
      <c r="BJ19" s="97"/>
      <c r="BK19" s="97"/>
      <c r="BL19" s="97"/>
      <c r="BM19" s="97"/>
      <c r="BN19" s="97"/>
      <c r="BO19" s="106"/>
      <c r="BP19" s="106"/>
      <c r="BQ19" s="466"/>
      <c r="BR19" s="466"/>
      <c r="BS19" s="466">
        <v>0</v>
      </c>
      <c r="BT19" s="97"/>
      <c r="BU19" s="97"/>
      <c r="BV19" s="106"/>
      <c r="BW19" s="106"/>
      <c r="BX19" s="106"/>
      <c r="BY19" s="106"/>
      <c r="BZ19" s="106"/>
      <c r="CA19" s="106"/>
      <c r="CB19" s="97"/>
      <c r="CC19" s="97"/>
      <c r="CD19" s="97"/>
      <c r="CE19" s="97"/>
      <c r="CF19" s="106"/>
      <c r="CG19" s="106"/>
      <c r="CH19" s="97"/>
      <c r="CI19" s="97"/>
      <c r="CJ19" s="106"/>
      <c r="CK19" s="106"/>
      <c r="CL19" s="97"/>
      <c r="CM19" s="97"/>
      <c r="CN19" s="565"/>
      <c r="CO19" s="565"/>
      <c r="CP19" s="565"/>
      <c r="CQ19" s="565"/>
      <c r="CR19" s="565"/>
      <c r="CS19" s="565"/>
      <c r="CT19" s="565"/>
      <c r="CU19" s="565"/>
      <c r="CV19" s="565"/>
      <c r="CW19" s="565"/>
      <c r="CX19" s="565"/>
      <c r="CY19" s="565"/>
      <c r="CZ19" s="565"/>
      <c r="DA19" s="565"/>
      <c r="DB19" s="565"/>
      <c r="DC19" s="565"/>
      <c r="DD19" s="565"/>
      <c r="DE19" s="565"/>
      <c r="DF19" s="565"/>
      <c r="DG19" s="565"/>
      <c r="DH19" s="565"/>
      <c r="DN19" s="60">
        <v>0</v>
      </c>
      <c r="EG19" s="60">
        <v>2</v>
      </c>
      <c r="EU19" s="565"/>
      <c r="EV19" s="565"/>
      <c r="EW19" s="565"/>
      <c r="EX19" s="565"/>
      <c r="EY19" s="565"/>
      <c r="EZ19" s="565"/>
      <c r="FA19" s="565"/>
      <c r="FB19" s="565"/>
      <c r="FC19" s="565"/>
      <c r="FD19" s="565"/>
      <c r="FE19" s="565"/>
      <c r="FF19" s="565"/>
      <c r="FG19" s="565"/>
      <c r="FH19" s="615"/>
      <c r="FI19" s="615"/>
      <c r="FJ19" s="565"/>
      <c r="FK19" s="565"/>
      <c r="FL19" s="565"/>
      <c r="FM19" s="565"/>
      <c r="FN19" s="565"/>
      <c r="FO19" s="565"/>
      <c r="FP19" s="565"/>
      <c r="FQ19" s="565"/>
      <c r="FR19" s="565"/>
      <c r="FS19" s="565">
        <v>0</v>
      </c>
      <c r="FT19" s="598"/>
      <c r="FU19" s="598"/>
      <c r="FV19" s="565">
        <v>12</v>
      </c>
      <c r="FW19" s="565">
        <v>10</v>
      </c>
      <c r="FX19" s="565"/>
      <c r="FY19" s="565"/>
      <c r="FZ19" s="565"/>
      <c r="GA19" s="565"/>
      <c r="GB19" s="565"/>
      <c r="GC19" s="565"/>
      <c r="GD19" s="565"/>
      <c r="GE19" s="565"/>
      <c r="GF19" s="565"/>
      <c r="GG19" s="565"/>
      <c r="GH19" s="565"/>
      <c r="GI19" s="565"/>
      <c r="GJ19" s="565"/>
      <c r="GK19" s="565"/>
      <c r="GL19" s="565"/>
      <c r="GM19" s="565"/>
      <c r="GN19" s="565"/>
      <c r="GO19" s="565"/>
      <c r="GP19" s="565"/>
      <c r="GQ19" s="506"/>
      <c r="GR19" s="598"/>
      <c r="GS19" s="598"/>
      <c r="GT19" s="565"/>
      <c r="GU19" s="565"/>
      <c r="GV19" s="565">
        <v>0</v>
      </c>
      <c r="GW19" s="565">
        <v>0</v>
      </c>
      <c r="GX19" s="565"/>
      <c r="GY19" s="565"/>
      <c r="GZ19" s="565"/>
      <c r="HA19" s="565"/>
      <c r="HB19" s="565"/>
      <c r="HC19" s="565"/>
      <c r="HD19" s="565"/>
      <c r="HE19" s="565"/>
      <c r="HF19" s="565"/>
      <c r="HG19" s="565"/>
      <c r="HH19" s="565"/>
      <c r="HI19" s="565"/>
      <c r="HJ19" s="565"/>
      <c r="HK19" s="565"/>
      <c r="HL19" s="565"/>
      <c r="HM19" s="565"/>
      <c r="HN19" s="565">
        <v>0</v>
      </c>
      <c r="HO19" s="565">
        <v>0</v>
      </c>
      <c r="HP19" s="598"/>
      <c r="HQ19" s="625"/>
      <c r="HR19" s="565"/>
    </row>
    <row r="20" spans="1:226" ht="110.25" customHeight="1">
      <c r="A20" s="443">
        <v>6</v>
      </c>
      <c r="B20" s="443" t="s">
        <v>4481</v>
      </c>
      <c r="C20" s="474" t="s">
        <v>4156</v>
      </c>
      <c r="D20" s="443">
        <v>1.54</v>
      </c>
      <c r="E20" s="444">
        <v>0</v>
      </c>
      <c r="F20" s="444">
        <v>3</v>
      </c>
      <c r="G20" s="106"/>
      <c r="H20" s="106"/>
      <c r="I20" s="445">
        <v>3</v>
      </c>
      <c r="J20" s="230"/>
      <c r="K20" s="106"/>
      <c r="L20" s="106"/>
      <c r="M20" s="230"/>
      <c r="N20" s="445">
        <v>40</v>
      </c>
      <c r="O20" s="106"/>
      <c r="P20" s="363"/>
      <c r="Q20" s="106"/>
      <c r="R20" s="106"/>
      <c r="S20" s="97">
        <v>3</v>
      </c>
      <c r="T20" s="470">
        <v>207</v>
      </c>
      <c r="U20" s="475">
        <v>4</v>
      </c>
      <c r="V20" s="97"/>
      <c r="W20" s="97">
        <v>0</v>
      </c>
      <c r="X20" s="467"/>
      <c r="Y20" s="468">
        <v>8</v>
      </c>
      <c r="Z20" s="469">
        <v>1</v>
      </c>
      <c r="AA20" s="469">
        <v>9</v>
      </c>
      <c r="AB20" s="470"/>
      <c r="AC20" s="470"/>
      <c r="AD20" s="448">
        <f t="shared" si="0"/>
        <v>0</v>
      </c>
      <c r="AE20" s="97"/>
      <c r="AF20" s="97"/>
      <c r="AG20" s="355"/>
      <c r="AH20" s="355"/>
      <c r="AI20" s="97"/>
      <c r="AJ20" s="97"/>
      <c r="AK20" s="97"/>
      <c r="AL20" s="97"/>
      <c r="AM20" s="97">
        <v>43</v>
      </c>
      <c r="AN20" s="472">
        <v>22</v>
      </c>
      <c r="AO20" s="472"/>
      <c r="AP20" s="78"/>
      <c r="AQ20" s="78"/>
      <c r="AR20" s="106"/>
      <c r="AS20" s="106"/>
      <c r="AT20" s="97"/>
      <c r="AU20" s="97"/>
      <c r="AV20" s="97"/>
      <c r="AW20" s="97"/>
      <c r="AX20" s="97">
        <v>5</v>
      </c>
      <c r="AY20" s="97">
        <v>1</v>
      </c>
      <c r="AZ20" s="451">
        <f>AZ21</f>
        <v>0</v>
      </c>
      <c r="BA20" s="451">
        <f>BA21</f>
        <v>180</v>
      </c>
      <c r="BB20" s="97">
        <v>0</v>
      </c>
      <c r="BC20" s="97"/>
      <c r="BD20" s="97"/>
      <c r="BE20" s="97"/>
      <c r="BF20" s="97"/>
      <c r="BG20" s="106"/>
      <c r="BH20" s="106"/>
      <c r="BI20" s="97"/>
      <c r="BJ20" s="97"/>
      <c r="BK20" s="97"/>
      <c r="BL20" s="97"/>
      <c r="BM20" s="97"/>
      <c r="BN20" s="97"/>
      <c r="BO20" s="106"/>
      <c r="BP20" s="106"/>
      <c r="BQ20" s="466">
        <v>1</v>
      </c>
      <c r="BR20" s="466">
        <v>12</v>
      </c>
      <c r="BS20" s="466">
        <v>13</v>
      </c>
      <c r="BT20" s="97">
        <v>3</v>
      </c>
      <c r="BU20" s="97"/>
      <c r="BV20" s="106"/>
      <c r="BW20" s="106"/>
      <c r="BX20" s="106"/>
      <c r="BY20" s="106"/>
      <c r="BZ20" s="106"/>
      <c r="CA20" s="106"/>
      <c r="CB20" s="97"/>
      <c r="CC20" s="97"/>
      <c r="CD20" s="97"/>
      <c r="CE20" s="97"/>
      <c r="CF20" s="106"/>
      <c r="CG20" s="106"/>
      <c r="CH20" s="97"/>
      <c r="CI20" s="97"/>
      <c r="CJ20" s="106"/>
      <c r="CK20" s="106"/>
      <c r="CL20" s="97"/>
      <c r="CM20" s="97"/>
      <c r="CN20" s="565"/>
      <c r="CO20" s="565"/>
      <c r="CP20" s="565"/>
      <c r="CQ20" s="565">
        <v>0</v>
      </c>
      <c r="CR20" s="565">
        <v>0</v>
      </c>
      <c r="CS20" s="565"/>
      <c r="CT20" s="565"/>
      <c r="CU20" s="565"/>
      <c r="CV20" s="565"/>
      <c r="CW20" s="565"/>
      <c r="CX20" s="565"/>
      <c r="CY20" s="565"/>
      <c r="CZ20" s="565"/>
      <c r="DA20" s="565"/>
      <c r="DB20" s="565"/>
      <c r="DC20" s="565"/>
      <c r="DD20" s="565"/>
      <c r="DE20" s="565"/>
      <c r="DF20" s="565"/>
      <c r="DG20" s="565"/>
      <c r="DH20" s="565"/>
      <c r="DQ20" s="60">
        <v>80</v>
      </c>
      <c r="DT20" s="60">
        <v>70</v>
      </c>
      <c r="DX20" s="60">
        <v>3</v>
      </c>
      <c r="DZ20" s="60">
        <v>180</v>
      </c>
      <c r="EI20" s="60">
        <v>10</v>
      </c>
      <c r="EJ20" s="60">
        <v>20</v>
      </c>
      <c r="EU20" s="565"/>
      <c r="EV20" s="565"/>
      <c r="EW20" s="565"/>
      <c r="EX20" s="565"/>
      <c r="EY20" s="565"/>
      <c r="EZ20" s="565"/>
      <c r="FA20" s="565"/>
      <c r="FB20" s="565"/>
      <c r="FC20" s="565"/>
      <c r="FD20" s="565"/>
      <c r="FE20" s="565"/>
      <c r="FF20" s="565"/>
      <c r="FG20" s="565"/>
      <c r="FH20" s="615"/>
      <c r="FI20" s="615"/>
      <c r="FJ20" s="565"/>
      <c r="FK20" s="565"/>
      <c r="FL20" s="565"/>
      <c r="FM20" s="565"/>
      <c r="FN20" s="565"/>
      <c r="FO20" s="565"/>
      <c r="FP20" s="565"/>
      <c r="FQ20" s="565"/>
      <c r="FR20" s="565"/>
      <c r="FS20" s="565">
        <v>10</v>
      </c>
      <c r="FT20" s="598"/>
      <c r="FU20" s="598"/>
      <c r="FV20" s="565"/>
      <c r="FW20" s="565"/>
      <c r="FX20" s="565">
        <v>770</v>
      </c>
      <c r="FY20" s="565">
        <v>34</v>
      </c>
      <c r="FZ20" s="565">
        <v>1</v>
      </c>
      <c r="GA20" s="565"/>
      <c r="GB20" s="565"/>
      <c r="GC20" s="565"/>
      <c r="GD20" s="565"/>
      <c r="GE20" s="565"/>
      <c r="GF20" s="565"/>
      <c r="GG20" s="565"/>
      <c r="GH20" s="565"/>
      <c r="GI20" s="565"/>
      <c r="GJ20" s="565">
        <v>276</v>
      </c>
      <c r="GK20" s="565">
        <v>3</v>
      </c>
      <c r="GL20" s="565"/>
      <c r="GM20" s="565"/>
      <c r="GN20" s="565"/>
      <c r="GO20" s="565"/>
      <c r="GP20" s="565">
        <v>10</v>
      </c>
      <c r="GQ20" s="506">
        <v>0</v>
      </c>
      <c r="GR20" s="598"/>
      <c r="GS20" s="598"/>
      <c r="GT20" s="565"/>
      <c r="GU20" s="565"/>
      <c r="GV20" s="565">
        <v>0</v>
      </c>
      <c r="GW20" s="565">
        <v>3</v>
      </c>
      <c r="GX20" s="565">
        <v>2</v>
      </c>
      <c r="GY20" s="565"/>
      <c r="GZ20" s="565">
        <v>22</v>
      </c>
      <c r="HA20" s="565">
        <v>8</v>
      </c>
      <c r="HB20" s="565"/>
      <c r="HC20" s="565"/>
      <c r="HD20" s="565"/>
      <c r="HE20" s="565"/>
      <c r="HF20" s="565"/>
      <c r="HG20" s="565">
        <v>8</v>
      </c>
      <c r="HH20" s="565"/>
      <c r="HI20" s="565"/>
      <c r="HJ20" s="565"/>
      <c r="HK20" s="565"/>
      <c r="HL20" s="565"/>
      <c r="HM20" s="565"/>
      <c r="HN20" s="565">
        <v>0</v>
      </c>
      <c r="HO20" s="565">
        <v>0</v>
      </c>
      <c r="HP20" s="598"/>
      <c r="HQ20" s="625"/>
      <c r="HR20" s="565"/>
    </row>
    <row r="21" spans="1:226" ht="204.75" customHeight="1">
      <c r="A21" s="460">
        <v>13</v>
      </c>
      <c r="B21" s="460" t="s">
        <v>4482</v>
      </c>
      <c r="C21" s="461" t="s">
        <v>4483</v>
      </c>
      <c r="D21" s="460">
        <v>1.54</v>
      </c>
      <c r="E21" s="106">
        <v>0</v>
      </c>
      <c r="F21" s="106">
        <v>3</v>
      </c>
      <c r="G21" s="106"/>
      <c r="H21" s="106"/>
      <c r="I21" s="230">
        <v>3</v>
      </c>
      <c r="J21" s="230"/>
      <c r="K21" s="106"/>
      <c r="L21" s="106"/>
      <c r="M21" s="230"/>
      <c r="N21" s="230">
        <v>40</v>
      </c>
      <c r="O21" s="106"/>
      <c r="P21" s="363"/>
      <c r="Q21" s="106"/>
      <c r="R21" s="106"/>
      <c r="S21" s="97">
        <v>3</v>
      </c>
      <c r="T21" s="470"/>
      <c r="U21" s="97">
        <v>4</v>
      </c>
      <c r="V21" s="97"/>
      <c r="W21" s="97">
        <v>0</v>
      </c>
      <c r="X21" s="467"/>
      <c r="Y21" s="97">
        <v>8</v>
      </c>
      <c r="Z21" s="471">
        <v>1</v>
      </c>
      <c r="AA21" s="471">
        <v>9</v>
      </c>
      <c r="AB21" s="470"/>
      <c r="AC21" s="470"/>
      <c r="AD21" s="448">
        <f t="shared" si="0"/>
        <v>0</v>
      </c>
      <c r="AE21" s="97"/>
      <c r="AF21" s="97"/>
      <c r="AG21" s="355"/>
      <c r="AH21" s="355"/>
      <c r="AI21" s="97">
        <v>140</v>
      </c>
      <c r="AJ21" s="97"/>
      <c r="AK21" s="97"/>
      <c r="AL21" s="97">
        <v>1</v>
      </c>
      <c r="AM21" s="97"/>
      <c r="AN21" s="472"/>
      <c r="AO21" s="472"/>
      <c r="AP21" s="78"/>
      <c r="AQ21" s="78"/>
      <c r="AR21" s="106"/>
      <c r="AS21" s="106"/>
      <c r="AT21" s="97"/>
      <c r="AU21" s="97"/>
      <c r="AV21" s="97">
        <v>10</v>
      </c>
      <c r="AW21" s="97"/>
      <c r="AX21" s="97">
        <v>5</v>
      </c>
      <c r="AY21" s="97">
        <v>1</v>
      </c>
      <c r="AZ21" s="306"/>
      <c r="BA21" s="306">
        <v>180</v>
      </c>
      <c r="BB21" s="97">
        <v>0</v>
      </c>
      <c r="BC21" s="97"/>
      <c r="BD21" s="97"/>
      <c r="BE21" s="97"/>
      <c r="BF21" s="97">
        <v>20</v>
      </c>
      <c r="BG21" s="106"/>
      <c r="BH21" s="106"/>
      <c r="BI21" s="97">
        <v>5</v>
      </c>
      <c r="BJ21" s="97"/>
      <c r="BK21" s="97"/>
      <c r="BL21" s="97"/>
      <c r="BM21" s="97">
        <v>3</v>
      </c>
      <c r="BN21" s="97">
        <v>15</v>
      </c>
      <c r="BO21" s="106"/>
      <c r="BP21" s="106"/>
      <c r="BQ21" s="466">
        <v>1</v>
      </c>
      <c r="BR21" s="466">
        <v>12</v>
      </c>
      <c r="BS21" s="466">
        <v>13</v>
      </c>
      <c r="BT21" s="97">
        <v>3</v>
      </c>
      <c r="BU21" s="97"/>
      <c r="BV21" s="106"/>
      <c r="BW21" s="106"/>
      <c r="BX21" s="106"/>
      <c r="BY21" s="106"/>
      <c r="BZ21" s="106"/>
      <c r="CA21" s="106"/>
      <c r="CB21" s="97"/>
      <c r="CC21" s="97"/>
      <c r="CD21" s="97"/>
      <c r="CE21" s="97"/>
      <c r="CF21" s="106"/>
      <c r="CG21" s="106"/>
      <c r="CH21" s="97"/>
      <c r="CI21" s="97"/>
      <c r="CJ21" s="106"/>
      <c r="CK21" s="106"/>
      <c r="CL21" s="97"/>
      <c r="CM21" s="97"/>
      <c r="CN21" s="565"/>
      <c r="CO21" s="565"/>
      <c r="CP21" s="565"/>
      <c r="CQ21" s="565"/>
      <c r="CR21" s="565"/>
      <c r="CS21" s="565"/>
      <c r="CT21" s="565"/>
      <c r="CU21" s="565"/>
      <c r="CV21" s="565"/>
      <c r="CW21" s="565"/>
      <c r="CX21" s="565"/>
      <c r="CY21" s="565">
        <v>5</v>
      </c>
      <c r="CZ21" s="565"/>
      <c r="DA21" s="565"/>
      <c r="DB21" s="565"/>
      <c r="DC21" s="565"/>
      <c r="DD21" s="565">
        <v>3</v>
      </c>
      <c r="DE21" s="565"/>
      <c r="DF21" s="565"/>
      <c r="DG21" s="565"/>
      <c r="DH21" s="565"/>
      <c r="DK21" s="60">
        <v>22</v>
      </c>
      <c r="DQ21" s="60">
        <v>80</v>
      </c>
      <c r="DR21" s="60">
        <v>4</v>
      </c>
      <c r="DS21" s="60">
        <v>37</v>
      </c>
      <c r="DT21" s="60">
        <v>70</v>
      </c>
      <c r="DV21" s="60">
        <v>2</v>
      </c>
      <c r="DX21" s="60">
        <v>3</v>
      </c>
      <c r="DZ21" s="60">
        <v>180</v>
      </c>
      <c r="EI21" s="60">
        <v>10</v>
      </c>
      <c r="EJ21" s="60">
        <v>20</v>
      </c>
      <c r="EQ21" s="60">
        <v>5</v>
      </c>
      <c r="ER21" s="60">
        <v>300</v>
      </c>
      <c r="ES21" s="60">
        <v>14</v>
      </c>
      <c r="EU21" s="565"/>
      <c r="EV21" s="565"/>
      <c r="EW21" s="565"/>
      <c r="EX21" s="565"/>
      <c r="EY21" s="565"/>
      <c r="EZ21" s="565"/>
      <c r="FA21" s="565"/>
      <c r="FB21" s="565"/>
      <c r="FC21" s="565"/>
      <c r="FD21" s="565"/>
      <c r="FE21" s="565">
        <v>35</v>
      </c>
      <c r="FF21" s="565"/>
      <c r="FG21" s="565"/>
      <c r="FH21" s="615">
        <v>2</v>
      </c>
      <c r="FI21" s="615"/>
      <c r="FJ21" s="565"/>
      <c r="FK21" s="565"/>
      <c r="FL21" s="565"/>
      <c r="FM21" s="565">
        <v>2</v>
      </c>
      <c r="FN21" s="565"/>
      <c r="FO21" s="565"/>
      <c r="FP21" s="565"/>
      <c r="FQ21" s="565"/>
      <c r="FR21" s="565"/>
      <c r="FS21" s="565">
        <v>10</v>
      </c>
      <c r="FT21" s="598"/>
      <c r="FU21" s="598"/>
      <c r="FV21" s="565"/>
      <c r="FW21" s="565"/>
      <c r="FX21" s="565">
        <v>770</v>
      </c>
      <c r="FY21" s="565">
        <v>34</v>
      </c>
      <c r="FZ21" s="565">
        <v>1</v>
      </c>
      <c r="GA21" s="565"/>
      <c r="GB21" s="565">
        <v>478</v>
      </c>
      <c r="GC21" s="565"/>
      <c r="GD21" s="565"/>
      <c r="GE21" s="565"/>
      <c r="GF21" s="565">
        <v>1</v>
      </c>
      <c r="GG21" s="565"/>
      <c r="GH21" s="565">
        <v>11</v>
      </c>
      <c r="GI21" s="565"/>
      <c r="GJ21" s="565">
        <v>276</v>
      </c>
      <c r="GK21" s="565">
        <v>3</v>
      </c>
      <c r="GL21" s="565"/>
      <c r="GM21" s="565"/>
      <c r="GN21" s="565"/>
      <c r="GO21" s="565"/>
      <c r="GP21" s="565">
        <v>10</v>
      </c>
      <c r="GQ21" s="506"/>
      <c r="GR21" s="598">
        <v>3</v>
      </c>
      <c r="GS21" s="598"/>
      <c r="GT21" s="565"/>
      <c r="GU21" s="565"/>
      <c r="GV21" s="565">
        <v>0</v>
      </c>
      <c r="GW21" s="565">
        <v>3</v>
      </c>
      <c r="GX21" s="565">
        <v>2</v>
      </c>
      <c r="GY21" s="565"/>
      <c r="GZ21" s="565"/>
      <c r="HA21" s="565"/>
      <c r="HB21" s="565"/>
      <c r="HC21" s="565"/>
      <c r="HD21" s="565"/>
      <c r="HE21" s="565"/>
      <c r="HF21" s="565"/>
      <c r="HG21" s="565">
        <v>8</v>
      </c>
      <c r="HH21" s="565"/>
      <c r="HI21" s="565"/>
      <c r="HJ21" s="565"/>
      <c r="HK21" s="565"/>
      <c r="HL21" s="565">
        <v>440</v>
      </c>
      <c r="HM21" s="565">
        <v>7</v>
      </c>
      <c r="HN21" s="565">
        <v>0</v>
      </c>
      <c r="HO21" s="565">
        <v>0</v>
      </c>
      <c r="HP21" s="598"/>
      <c r="HQ21" s="625"/>
      <c r="HR21" s="565"/>
    </row>
    <row r="22" spans="1:226" ht="157.5" customHeight="1">
      <c r="A22" s="443">
        <v>7</v>
      </c>
      <c r="B22" s="443" t="s">
        <v>4484</v>
      </c>
      <c r="C22" s="474" t="s">
        <v>4157</v>
      </c>
      <c r="D22" s="443">
        <v>0.98</v>
      </c>
      <c r="E22" s="106">
        <v>0</v>
      </c>
      <c r="F22" s="106">
        <v>0</v>
      </c>
      <c r="G22" s="106"/>
      <c r="H22" s="106"/>
      <c r="I22" s="230"/>
      <c r="J22" s="230"/>
      <c r="K22" s="106"/>
      <c r="L22" s="106"/>
      <c r="M22" s="230"/>
      <c r="N22" s="230"/>
      <c r="O22" s="106"/>
      <c r="P22" s="363"/>
      <c r="Q22" s="106"/>
      <c r="R22" s="106"/>
      <c r="S22" s="97">
        <v>1</v>
      </c>
      <c r="T22" s="470"/>
      <c r="U22" s="97"/>
      <c r="V22" s="97"/>
      <c r="W22" s="97">
        <v>0</v>
      </c>
      <c r="X22" s="467"/>
      <c r="Y22" s="468">
        <v>0</v>
      </c>
      <c r="Z22" s="469">
        <v>0</v>
      </c>
      <c r="AA22" s="469">
        <v>0</v>
      </c>
      <c r="AB22" s="470"/>
      <c r="AC22" s="470"/>
      <c r="AD22" s="448">
        <f t="shared" si="0"/>
        <v>0</v>
      </c>
      <c r="AE22" s="97"/>
      <c r="AF22" s="97"/>
      <c r="AG22" s="355"/>
      <c r="AH22" s="355"/>
      <c r="AI22" s="97"/>
      <c r="AJ22" s="97"/>
      <c r="AK22" s="97"/>
      <c r="AL22" s="97">
        <v>1</v>
      </c>
      <c r="AM22" s="97"/>
      <c r="AN22" s="472"/>
      <c r="AO22" s="472"/>
      <c r="AP22" s="78"/>
      <c r="AQ22" s="78"/>
      <c r="AR22" s="106"/>
      <c r="AS22" s="106"/>
      <c r="AT22" s="97"/>
      <c r="AU22" s="97"/>
      <c r="AV22" s="97"/>
      <c r="AW22" s="97"/>
      <c r="AX22" s="97"/>
      <c r="AY22" s="97"/>
      <c r="AZ22" s="306"/>
      <c r="BA22" s="306"/>
      <c r="BB22" s="97">
        <v>0</v>
      </c>
      <c r="BC22" s="97"/>
      <c r="BD22" s="97"/>
      <c r="BE22" s="97"/>
      <c r="BF22" s="97"/>
      <c r="BG22" s="106"/>
      <c r="BH22" s="106"/>
      <c r="BI22" s="97"/>
      <c r="BJ22" s="97"/>
      <c r="BK22" s="97"/>
      <c r="BL22" s="97"/>
      <c r="BM22" s="97"/>
      <c r="BN22" s="97"/>
      <c r="BO22" s="106"/>
      <c r="BP22" s="106"/>
      <c r="BQ22" s="466">
        <v>0</v>
      </c>
      <c r="BR22" s="466">
        <v>0</v>
      </c>
      <c r="BS22" s="466">
        <v>0</v>
      </c>
      <c r="BT22" s="97"/>
      <c r="BU22" s="97"/>
      <c r="BV22" s="106"/>
      <c r="BW22" s="106"/>
      <c r="BX22" s="106"/>
      <c r="BY22" s="106"/>
      <c r="BZ22" s="106"/>
      <c r="CA22" s="106"/>
      <c r="CB22" s="97"/>
      <c r="CC22" s="97"/>
      <c r="CD22" s="97"/>
      <c r="CE22" s="97"/>
      <c r="CF22" s="106"/>
      <c r="CG22" s="106"/>
      <c r="CH22" s="97"/>
      <c r="CI22" s="97"/>
      <c r="CJ22" s="106"/>
      <c r="CK22" s="106"/>
      <c r="CL22" s="97"/>
      <c r="CM22" s="97"/>
      <c r="CN22" s="565"/>
      <c r="CO22" s="565"/>
      <c r="CP22" s="565"/>
      <c r="CQ22" s="565">
        <v>0</v>
      </c>
      <c r="CR22" s="565">
        <v>0</v>
      </c>
      <c r="CS22" s="565"/>
      <c r="CT22" s="565"/>
      <c r="CU22" s="565"/>
      <c r="CV22" s="565"/>
      <c r="CW22" s="565"/>
      <c r="CX22" s="565"/>
      <c r="CY22" s="565"/>
      <c r="CZ22" s="565"/>
      <c r="DA22" s="565"/>
      <c r="DB22" s="565"/>
      <c r="DC22" s="565"/>
      <c r="DD22" s="565"/>
      <c r="DE22" s="565"/>
      <c r="DF22" s="565"/>
      <c r="DG22" s="565"/>
      <c r="DH22" s="565"/>
      <c r="EI22" s="60">
        <v>2</v>
      </c>
      <c r="EU22" s="565"/>
      <c r="EV22" s="565"/>
      <c r="EW22" s="565"/>
      <c r="EX22" s="565"/>
      <c r="EY22" s="565"/>
      <c r="EZ22" s="565"/>
      <c r="FA22" s="565"/>
      <c r="FB22" s="565"/>
      <c r="FC22" s="565"/>
      <c r="FD22" s="565"/>
      <c r="FE22" s="565"/>
      <c r="FF22" s="565"/>
      <c r="FG22" s="565"/>
      <c r="FH22" s="615"/>
      <c r="FI22" s="615"/>
      <c r="FJ22" s="565"/>
      <c r="FK22" s="565"/>
      <c r="FL22" s="565"/>
      <c r="FM22" s="565"/>
      <c r="FN22" s="565"/>
      <c r="FO22" s="565"/>
      <c r="FP22" s="565"/>
      <c r="FQ22" s="565"/>
      <c r="FR22" s="565"/>
      <c r="FS22" s="565">
        <v>0</v>
      </c>
      <c r="FT22" s="598"/>
      <c r="FU22" s="598"/>
      <c r="FV22" s="565"/>
      <c r="FW22" s="565"/>
      <c r="FX22" s="565"/>
      <c r="FY22" s="565"/>
      <c r="FZ22" s="565"/>
      <c r="GA22" s="565"/>
      <c r="GB22" s="565"/>
      <c r="GC22" s="565"/>
      <c r="GD22" s="565"/>
      <c r="GE22" s="565"/>
      <c r="GF22" s="565"/>
      <c r="GG22" s="565"/>
      <c r="GH22" s="565"/>
      <c r="GI22" s="565"/>
      <c r="GJ22" s="565"/>
      <c r="GK22" s="565"/>
      <c r="GL22" s="565"/>
      <c r="GM22" s="565"/>
      <c r="GN22" s="565"/>
      <c r="GO22" s="565"/>
      <c r="GP22" s="565">
        <v>0</v>
      </c>
      <c r="GQ22" s="506">
        <v>0</v>
      </c>
      <c r="GR22" s="598"/>
      <c r="GS22" s="598"/>
      <c r="GT22" s="565"/>
      <c r="GU22" s="565"/>
      <c r="GV22" s="565">
        <v>0</v>
      </c>
      <c r="GW22" s="565">
        <v>0</v>
      </c>
      <c r="GX22" s="565"/>
      <c r="GY22" s="565">
        <v>1</v>
      </c>
      <c r="GZ22" s="565"/>
      <c r="HA22" s="565"/>
      <c r="HB22" s="565"/>
      <c r="HC22" s="565"/>
      <c r="HD22" s="565"/>
      <c r="HE22" s="565"/>
      <c r="HF22" s="565"/>
      <c r="HG22" s="565"/>
      <c r="HH22" s="565"/>
      <c r="HI22" s="565"/>
      <c r="HJ22" s="565"/>
      <c r="HK22" s="565"/>
      <c r="HL22" s="565"/>
      <c r="HM22" s="565"/>
      <c r="HN22" s="565">
        <v>0</v>
      </c>
      <c r="HO22" s="565">
        <v>0</v>
      </c>
      <c r="HP22" s="598"/>
      <c r="HQ22" s="625"/>
      <c r="HR22" s="565"/>
    </row>
    <row r="23" spans="1:226" ht="330.75" customHeight="1">
      <c r="A23" s="460">
        <v>14</v>
      </c>
      <c r="B23" s="460" t="s">
        <v>4485</v>
      </c>
      <c r="C23" s="461" t="s">
        <v>4486</v>
      </c>
      <c r="D23" s="460">
        <v>0.98</v>
      </c>
      <c r="E23" s="106">
        <v>0</v>
      </c>
      <c r="F23" s="106">
        <v>0</v>
      </c>
      <c r="G23" s="106"/>
      <c r="H23" s="106"/>
      <c r="I23" s="230"/>
      <c r="J23" s="230"/>
      <c r="K23" s="106"/>
      <c r="L23" s="106"/>
      <c r="M23" s="230"/>
      <c r="N23" s="230"/>
      <c r="O23" s="106"/>
      <c r="P23" s="363"/>
      <c r="Q23" s="106"/>
      <c r="R23" s="106"/>
      <c r="S23" s="97">
        <v>1</v>
      </c>
      <c r="T23" s="470"/>
      <c r="U23" s="97"/>
      <c r="V23" s="97"/>
      <c r="W23" s="97">
        <v>0</v>
      </c>
      <c r="X23" s="467"/>
      <c r="Y23" s="97"/>
      <c r="Z23" s="97"/>
      <c r="AA23" s="97"/>
      <c r="AB23" s="470"/>
      <c r="AC23" s="470"/>
      <c r="AD23" s="448">
        <f t="shared" si="0"/>
        <v>0</v>
      </c>
      <c r="AE23" s="97"/>
      <c r="AF23" s="97"/>
      <c r="AG23" s="355"/>
      <c r="AH23" s="355"/>
      <c r="AI23" s="97"/>
      <c r="AJ23" s="97"/>
      <c r="AK23" s="97"/>
      <c r="AL23" s="97"/>
      <c r="AM23" s="97"/>
      <c r="AN23" s="472"/>
      <c r="AO23" s="472"/>
      <c r="AP23" s="78"/>
      <c r="AQ23" s="78"/>
      <c r="AR23" s="106"/>
      <c r="AS23" s="106"/>
      <c r="AT23" s="97"/>
      <c r="AU23" s="97"/>
      <c r="AV23" s="97">
        <v>1</v>
      </c>
      <c r="AW23" s="97"/>
      <c r="AX23" s="97"/>
      <c r="AY23" s="97"/>
      <c r="AZ23" s="306"/>
      <c r="BA23" s="306"/>
      <c r="BB23" s="97">
        <v>0</v>
      </c>
      <c r="BC23" s="97"/>
      <c r="BD23" s="97"/>
      <c r="BE23" s="97"/>
      <c r="BF23" s="97">
        <v>5</v>
      </c>
      <c r="BG23" s="106"/>
      <c r="BH23" s="106"/>
      <c r="BI23" s="97"/>
      <c r="BJ23" s="97"/>
      <c r="BK23" s="97"/>
      <c r="BL23" s="97"/>
      <c r="BM23" s="97"/>
      <c r="BN23" s="97"/>
      <c r="BO23" s="106"/>
      <c r="BP23" s="106"/>
      <c r="BQ23" s="466"/>
      <c r="BR23" s="466"/>
      <c r="BS23" s="466">
        <v>0</v>
      </c>
      <c r="BT23" s="97"/>
      <c r="BU23" s="97"/>
      <c r="BV23" s="106"/>
      <c r="BW23" s="106"/>
      <c r="BX23" s="106"/>
      <c r="BY23" s="106"/>
      <c r="BZ23" s="106"/>
      <c r="CA23" s="106"/>
      <c r="CB23" s="97"/>
      <c r="CC23" s="97"/>
      <c r="CD23" s="97"/>
      <c r="CE23" s="97"/>
      <c r="CF23" s="106"/>
      <c r="CG23" s="106"/>
      <c r="CH23" s="97"/>
      <c r="CI23" s="97"/>
      <c r="CJ23" s="106"/>
      <c r="CK23" s="106"/>
      <c r="CL23" s="97"/>
      <c r="CM23" s="97"/>
      <c r="CN23" s="565"/>
      <c r="CO23" s="565"/>
      <c r="CP23" s="565"/>
      <c r="CQ23" s="565"/>
      <c r="CR23" s="565"/>
      <c r="CS23" s="565"/>
      <c r="CT23" s="565"/>
      <c r="CU23" s="565"/>
      <c r="CV23" s="565"/>
      <c r="CW23" s="565"/>
      <c r="CX23" s="565"/>
      <c r="CY23" s="565"/>
      <c r="CZ23" s="565"/>
      <c r="DA23" s="565"/>
      <c r="DB23" s="565"/>
      <c r="DC23" s="565"/>
      <c r="DD23" s="565"/>
      <c r="DE23" s="565"/>
      <c r="DF23" s="565"/>
      <c r="DG23" s="565"/>
      <c r="DH23" s="565"/>
      <c r="EI23" s="60">
        <v>2</v>
      </c>
      <c r="ES23" s="60">
        <v>15</v>
      </c>
      <c r="EU23" s="565"/>
      <c r="EV23" s="565"/>
      <c r="EW23" s="565"/>
      <c r="EX23" s="565"/>
      <c r="EY23" s="565"/>
      <c r="EZ23" s="565"/>
      <c r="FA23" s="565"/>
      <c r="FB23" s="565"/>
      <c r="FC23" s="565"/>
      <c r="FD23" s="565"/>
      <c r="FE23" s="565"/>
      <c r="FF23" s="565"/>
      <c r="FG23" s="565"/>
      <c r="FH23" s="615"/>
      <c r="FI23" s="615"/>
      <c r="FJ23" s="565"/>
      <c r="FK23" s="565"/>
      <c r="FL23" s="565"/>
      <c r="FM23" s="565"/>
      <c r="FN23" s="565"/>
      <c r="FO23" s="565"/>
      <c r="FP23" s="565"/>
      <c r="FQ23" s="565"/>
      <c r="FR23" s="565"/>
      <c r="FS23" s="565">
        <v>0</v>
      </c>
      <c r="FT23" s="598"/>
      <c r="FU23" s="598"/>
      <c r="FV23" s="565"/>
      <c r="FW23" s="565"/>
      <c r="FX23" s="565"/>
      <c r="FY23" s="565"/>
      <c r="FZ23" s="565"/>
      <c r="GA23" s="565"/>
      <c r="GB23" s="565"/>
      <c r="GC23" s="565"/>
      <c r="GD23" s="565"/>
      <c r="GE23" s="565">
        <v>1</v>
      </c>
      <c r="GF23" s="565"/>
      <c r="GG23" s="565"/>
      <c r="GH23" s="565"/>
      <c r="GI23" s="565"/>
      <c r="GJ23" s="565"/>
      <c r="GK23" s="565"/>
      <c r="GL23" s="565"/>
      <c r="GM23" s="565"/>
      <c r="GN23" s="565"/>
      <c r="GO23" s="565"/>
      <c r="GP23" s="565"/>
      <c r="GQ23" s="506"/>
      <c r="GR23" s="598"/>
      <c r="GS23" s="598"/>
      <c r="GT23" s="565"/>
      <c r="GU23" s="565"/>
      <c r="GV23" s="565">
        <v>0</v>
      </c>
      <c r="GW23" s="565">
        <v>0</v>
      </c>
      <c r="GX23" s="565"/>
      <c r="GY23" s="565">
        <v>1</v>
      </c>
      <c r="GZ23" s="565"/>
      <c r="HA23" s="565"/>
      <c r="HB23" s="565"/>
      <c r="HC23" s="565"/>
      <c r="HD23" s="565"/>
      <c r="HE23" s="565"/>
      <c r="HF23" s="565"/>
      <c r="HG23" s="565"/>
      <c r="HH23" s="565"/>
      <c r="HI23" s="565"/>
      <c r="HJ23" s="565"/>
      <c r="HK23" s="565"/>
      <c r="HL23" s="565"/>
      <c r="HM23" s="565"/>
      <c r="HN23" s="565">
        <v>0</v>
      </c>
      <c r="HO23" s="565">
        <v>0</v>
      </c>
      <c r="HP23" s="598"/>
      <c r="HQ23" s="625"/>
      <c r="HR23" s="565"/>
    </row>
    <row r="24" spans="1:226" ht="110.25" customHeight="1">
      <c r="A24" s="443">
        <v>8</v>
      </c>
      <c r="B24" s="443" t="s">
        <v>4487</v>
      </c>
      <c r="C24" s="474" t="s">
        <v>4159</v>
      </c>
      <c r="D24" s="443">
        <v>12.8</v>
      </c>
      <c r="E24" s="106">
        <v>0</v>
      </c>
      <c r="F24" s="106">
        <v>0</v>
      </c>
      <c r="G24" s="106"/>
      <c r="H24" s="106"/>
      <c r="I24" s="230"/>
      <c r="J24" s="230"/>
      <c r="K24" s="106"/>
      <c r="L24" s="106"/>
      <c r="M24" s="230"/>
      <c r="N24" s="230"/>
      <c r="O24" s="106"/>
      <c r="P24" s="363"/>
      <c r="Q24" s="106"/>
      <c r="R24" s="106"/>
      <c r="S24" s="97"/>
      <c r="T24" s="470"/>
      <c r="U24" s="97"/>
      <c r="V24" s="97"/>
      <c r="W24" s="97">
        <v>0</v>
      </c>
      <c r="X24" s="467"/>
      <c r="Y24" s="468">
        <v>0</v>
      </c>
      <c r="Z24" s="469">
        <v>0</v>
      </c>
      <c r="AA24" s="468"/>
      <c r="AB24" s="470"/>
      <c r="AC24" s="470"/>
      <c r="AD24" s="448">
        <f t="shared" si="0"/>
        <v>0</v>
      </c>
      <c r="AE24" s="97"/>
      <c r="AF24" s="97"/>
      <c r="AG24" s="355"/>
      <c r="AH24" s="355"/>
      <c r="AI24" s="97"/>
      <c r="AJ24" s="97"/>
      <c r="AK24" s="97"/>
      <c r="AL24" s="97"/>
      <c r="AM24" s="97"/>
      <c r="AN24" s="472"/>
      <c r="AO24" s="472"/>
      <c r="AP24" s="78"/>
      <c r="AQ24" s="78"/>
      <c r="AR24" s="106"/>
      <c r="AS24" s="106"/>
      <c r="AT24" s="97"/>
      <c r="AU24" s="97"/>
      <c r="AV24" s="97"/>
      <c r="AW24" s="97"/>
      <c r="AX24" s="97"/>
      <c r="AY24" s="97"/>
      <c r="AZ24" s="306"/>
      <c r="BA24" s="306"/>
      <c r="BB24" s="97">
        <v>0</v>
      </c>
      <c r="BC24" s="97"/>
      <c r="BD24" s="97"/>
      <c r="BE24" s="97"/>
      <c r="BF24" s="97"/>
      <c r="BG24" s="106"/>
      <c r="BH24" s="106"/>
      <c r="BI24" s="97"/>
      <c r="BJ24" s="97"/>
      <c r="BK24" s="97"/>
      <c r="BL24" s="97"/>
      <c r="BM24" s="97"/>
      <c r="BN24" s="97"/>
      <c r="BO24" s="106"/>
      <c r="BP24" s="106"/>
      <c r="BQ24" s="466">
        <v>0</v>
      </c>
      <c r="BR24" s="466">
        <v>0</v>
      </c>
      <c r="BS24" s="466">
        <v>0</v>
      </c>
      <c r="BT24" s="97"/>
      <c r="BU24" s="97"/>
      <c r="BV24" s="106"/>
      <c r="BW24" s="106"/>
      <c r="BX24" s="106"/>
      <c r="BY24" s="106"/>
      <c r="BZ24" s="106"/>
      <c r="CA24" s="106"/>
      <c r="CB24" s="97"/>
      <c r="CC24" s="97"/>
      <c r="CD24" s="97"/>
      <c r="CE24" s="97"/>
      <c r="CF24" s="106"/>
      <c r="CG24" s="106"/>
      <c r="CH24" s="97"/>
      <c r="CI24" s="97"/>
      <c r="CJ24" s="106"/>
      <c r="CK24" s="106"/>
      <c r="CL24" s="97"/>
      <c r="CM24" s="97"/>
      <c r="CN24" s="565"/>
      <c r="CO24" s="565"/>
      <c r="CP24" s="565"/>
      <c r="CQ24" s="565">
        <v>0</v>
      </c>
      <c r="CR24" s="565">
        <v>0</v>
      </c>
      <c r="CS24" s="565"/>
      <c r="CT24" s="565"/>
      <c r="CU24" s="565"/>
      <c r="CV24" s="565"/>
      <c r="CW24" s="565"/>
      <c r="CX24" s="565"/>
      <c r="CY24" s="565"/>
      <c r="CZ24" s="565"/>
      <c r="DA24" s="565"/>
      <c r="DB24" s="565"/>
      <c r="DC24" s="565"/>
      <c r="DD24" s="565"/>
      <c r="DE24" s="565"/>
      <c r="DF24" s="565"/>
      <c r="DG24" s="565"/>
      <c r="DH24" s="565"/>
      <c r="EU24" s="565"/>
      <c r="EV24" s="565"/>
      <c r="EW24" s="565"/>
      <c r="EX24" s="565"/>
      <c r="EY24" s="565"/>
      <c r="EZ24" s="565"/>
      <c r="FA24" s="565"/>
      <c r="FB24" s="565"/>
      <c r="FC24" s="565"/>
      <c r="FD24" s="565"/>
      <c r="FE24" s="565"/>
      <c r="FF24" s="565"/>
      <c r="FG24" s="565"/>
      <c r="FH24" s="615"/>
      <c r="FI24" s="615"/>
      <c r="FJ24" s="565"/>
      <c r="FK24" s="565"/>
      <c r="FL24" s="565"/>
      <c r="FM24" s="565"/>
      <c r="FN24" s="565"/>
      <c r="FO24" s="565"/>
      <c r="FP24" s="565"/>
      <c r="FQ24" s="565"/>
      <c r="FR24" s="565"/>
      <c r="FS24" s="565">
        <v>0</v>
      </c>
      <c r="FT24" s="598"/>
      <c r="FU24" s="598"/>
      <c r="FV24" s="565"/>
      <c r="FW24" s="565"/>
      <c r="FX24" s="565"/>
      <c r="FY24" s="565"/>
      <c r="FZ24" s="565"/>
      <c r="GA24" s="565"/>
      <c r="GB24" s="565"/>
      <c r="GC24" s="565"/>
      <c r="GD24" s="565"/>
      <c r="GE24" s="565"/>
      <c r="GF24" s="565"/>
      <c r="GG24" s="565"/>
      <c r="GH24" s="565"/>
      <c r="GI24" s="565"/>
      <c r="GJ24" s="565"/>
      <c r="GK24" s="565"/>
      <c r="GL24" s="565"/>
      <c r="GM24" s="565"/>
      <c r="GN24" s="565"/>
      <c r="GO24" s="565"/>
      <c r="GP24" s="565">
        <v>0</v>
      </c>
      <c r="GQ24" s="506">
        <v>0</v>
      </c>
      <c r="GR24" s="598"/>
      <c r="GS24" s="598"/>
      <c r="GT24" s="565"/>
      <c r="GU24" s="565"/>
      <c r="GV24" s="565">
        <v>0</v>
      </c>
      <c r="GW24" s="565">
        <v>0</v>
      </c>
      <c r="GX24" s="565"/>
      <c r="GY24" s="565"/>
      <c r="GZ24" s="565"/>
      <c r="HA24" s="565"/>
      <c r="HB24" s="565"/>
      <c r="HC24" s="565"/>
      <c r="HD24" s="565"/>
      <c r="HE24" s="565"/>
      <c r="HF24" s="565"/>
      <c r="HG24" s="565"/>
      <c r="HH24" s="565"/>
      <c r="HI24" s="565"/>
      <c r="HJ24" s="565"/>
      <c r="HK24" s="565"/>
      <c r="HL24" s="565"/>
      <c r="HM24" s="565"/>
      <c r="HN24" s="565">
        <v>0</v>
      </c>
      <c r="HO24" s="565">
        <v>0</v>
      </c>
      <c r="HP24" s="598"/>
      <c r="HQ24" s="625"/>
      <c r="HR24" s="565"/>
    </row>
    <row r="25" spans="1:226" ht="204.75" customHeight="1">
      <c r="A25" s="460">
        <v>15</v>
      </c>
      <c r="B25" s="460" t="s">
        <v>4488</v>
      </c>
      <c r="C25" s="461" t="s">
        <v>4489</v>
      </c>
      <c r="D25" s="460">
        <v>7.95</v>
      </c>
      <c r="E25" s="106">
        <v>0</v>
      </c>
      <c r="F25" s="106">
        <v>0</v>
      </c>
      <c r="G25" s="106"/>
      <c r="H25" s="106"/>
      <c r="I25" s="230"/>
      <c r="J25" s="230"/>
      <c r="K25" s="106"/>
      <c r="L25" s="106"/>
      <c r="M25" s="230"/>
      <c r="N25" s="230"/>
      <c r="O25" s="106"/>
      <c r="P25" s="363"/>
      <c r="Q25" s="106"/>
      <c r="R25" s="106"/>
      <c r="S25" s="97"/>
      <c r="T25" s="470"/>
      <c r="U25" s="97"/>
      <c r="V25" s="97"/>
      <c r="W25" s="97">
        <v>0</v>
      </c>
      <c r="X25" s="467"/>
      <c r="Y25" s="97"/>
      <c r="Z25" s="97"/>
      <c r="AA25" s="97"/>
      <c r="AB25" s="470"/>
      <c r="AC25" s="470"/>
      <c r="AD25" s="448">
        <f t="shared" si="0"/>
        <v>0</v>
      </c>
      <c r="AE25" s="97"/>
      <c r="AF25" s="97"/>
      <c r="AG25" s="355"/>
      <c r="AH25" s="355"/>
      <c r="AI25" s="97"/>
      <c r="AJ25" s="97"/>
      <c r="AK25" s="97"/>
      <c r="AL25" s="97"/>
      <c r="AM25" s="97"/>
      <c r="AN25" s="472"/>
      <c r="AO25" s="472"/>
      <c r="AP25" s="78"/>
      <c r="AQ25" s="78"/>
      <c r="AR25" s="106"/>
      <c r="AS25" s="106"/>
      <c r="AT25" s="97"/>
      <c r="AU25" s="97"/>
      <c r="AV25" s="97"/>
      <c r="AW25" s="97"/>
      <c r="AX25" s="97"/>
      <c r="AY25" s="97"/>
      <c r="AZ25" s="306"/>
      <c r="BA25" s="306"/>
      <c r="BB25" s="97">
        <v>0</v>
      </c>
      <c r="BC25" s="97"/>
      <c r="BD25" s="97"/>
      <c r="BE25" s="97"/>
      <c r="BF25" s="97">
        <v>28</v>
      </c>
      <c r="BG25" s="106"/>
      <c r="BH25" s="106"/>
      <c r="BI25" s="97"/>
      <c r="BJ25" s="97"/>
      <c r="BK25" s="97"/>
      <c r="BL25" s="97"/>
      <c r="BM25" s="97"/>
      <c r="BN25" s="97"/>
      <c r="BO25" s="106"/>
      <c r="BP25" s="106">
        <v>1</v>
      </c>
      <c r="BQ25" s="466"/>
      <c r="BR25" s="466"/>
      <c r="BS25" s="466">
        <v>0</v>
      </c>
      <c r="BT25" s="97"/>
      <c r="BU25" s="97"/>
      <c r="BV25" s="106"/>
      <c r="BW25" s="106"/>
      <c r="BX25" s="106"/>
      <c r="BY25" s="106"/>
      <c r="BZ25" s="106">
        <v>0</v>
      </c>
      <c r="CA25" s="106">
        <v>1724</v>
      </c>
      <c r="CB25" s="97"/>
      <c r="CC25" s="97"/>
      <c r="CD25" s="97"/>
      <c r="CE25" s="97"/>
      <c r="CF25" s="106"/>
      <c r="CG25" s="106"/>
      <c r="CH25" s="97"/>
      <c r="CI25" s="97"/>
      <c r="CJ25" s="106"/>
      <c r="CK25" s="106">
        <v>294</v>
      </c>
      <c r="CL25" s="97"/>
      <c r="CM25" s="97"/>
      <c r="CN25" s="565"/>
      <c r="CO25" s="565"/>
      <c r="CP25" s="565"/>
      <c r="CQ25" s="565"/>
      <c r="CR25" s="565"/>
      <c r="CS25" s="565"/>
      <c r="CT25" s="565"/>
      <c r="CU25" s="565"/>
      <c r="CV25" s="565"/>
      <c r="CW25" s="565"/>
      <c r="CX25" s="565"/>
      <c r="CY25" s="565"/>
      <c r="CZ25" s="565"/>
      <c r="DA25" s="565"/>
      <c r="DB25" s="565"/>
      <c r="DC25" s="565"/>
      <c r="DD25" s="565"/>
      <c r="DE25" s="565"/>
      <c r="DF25" s="565"/>
      <c r="DG25" s="565"/>
      <c r="DH25" s="565"/>
      <c r="EU25" s="565"/>
      <c r="EV25" s="565">
        <v>60</v>
      </c>
      <c r="EW25" s="565"/>
      <c r="EX25" s="565"/>
      <c r="EY25" s="565"/>
      <c r="EZ25" s="565"/>
      <c r="FA25" s="565"/>
      <c r="FB25" s="565"/>
      <c r="FC25" s="565"/>
      <c r="FD25" s="565"/>
      <c r="FE25" s="565"/>
      <c r="FF25" s="565"/>
      <c r="FG25" s="565"/>
      <c r="FH25" s="615"/>
      <c r="FI25" s="615"/>
      <c r="FJ25" s="565"/>
      <c r="FK25" s="565"/>
      <c r="FL25" s="565"/>
      <c r="FM25" s="565"/>
      <c r="FN25" s="565"/>
      <c r="FO25" s="565"/>
      <c r="FP25" s="565"/>
      <c r="FQ25" s="565"/>
      <c r="FR25" s="565"/>
      <c r="FS25" s="565">
        <v>0</v>
      </c>
      <c r="FT25" s="598"/>
      <c r="FU25" s="598"/>
      <c r="FV25" s="565"/>
      <c r="FW25" s="565"/>
      <c r="FX25" s="565"/>
      <c r="FY25" s="565"/>
      <c r="FZ25" s="565"/>
      <c r="GA25" s="565"/>
      <c r="GB25" s="565"/>
      <c r="GC25" s="565"/>
      <c r="GD25" s="565"/>
      <c r="GE25" s="565"/>
      <c r="GF25" s="565"/>
      <c r="GG25" s="565"/>
      <c r="GH25" s="565"/>
      <c r="GI25" s="565"/>
      <c r="GJ25" s="565"/>
      <c r="GK25" s="565"/>
      <c r="GL25" s="565"/>
      <c r="GM25" s="565"/>
      <c r="GN25" s="565"/>
      <c r="GO25" s="565"/>
      <c r="GP25" s="565"/>
      <c r="GQ25" s="506"/>
      <c r="GR25" s="598"/>
      <c r="GS25" s="598"/>
      <c r="GT25" s="565"/>
      <c r="GU25" s="565"/>
      <c r="GV25" s="565">
        <v>0</v>
      </c>
      <c r="GW25" s="565">
        <v>0</v>
      </c>
      <c r="GX25" s="565"/>
      <c r="GY25" s="565"/>
      <c r="GZ25" s="565"/>
      <c r="HA25" s="565"/>
      <c r="HB25" s="565"/>
      <c r="HC25" s="565"/>
      <c r="HD25" s="565"/>
      <c r="HE25" s="565"/>
      <c r="HF25" s="565"/>
      <c r="HG25" s="565"/>
      <c r="HH25" s="565"/>
      <c r="HI25" s="565"/>
      <c r="HJ25" s="565"/>
      <c r="HK25" s="565"/>
      <c r="HL25" s="565"/>
      <c r="HM25" s="565"/>
      <c r="HN25" s="565">
        <v>0</v>
      </c>
      <c r="HO25" s="565">
        <v>0</v>
      </c>
      <c r="HP25" s="598"/>
      <c r="HQ25" s="625"/>
      <c r="HR25" s="565"/>
    </row>
    <row r="26" spans="1:226" ht="31.5" customHeight="1">
      <c r="A26" s="460">
        <v>16</v>
      </c>
      <c r="B26" s="460" t="s">
        <v>4490</v>
      </c>
      <c r="C26" s="461" t="s">
        <v>4491</v>
      </c>
      <c r="D26" s="460">
        <v>14.23</v>
      </c>
      <c r="G26" s="106"/>
      <c r="H26" s="106"/>
      <c r="I26" s="230"/>
      <c r="J26" s="230"/>
      <c r="K26" s="106"/>
      <c r="L26" s="106"/>
      <c r="M26" s="230"/>
      <c r="N26" s="230"/>
      <c r="O26" s="106"/>
      <c r="P26" s="363"/>
      <c r="Q26" s="106"/>
      <c r="R26" s="106"/>
      <c r="S26" s="97"/>
      <c r="T26" s="470"/>
      <c r="U26" s="97"/>
      <c r="V26" s="97"/>
      <c r="W26" s="97">
        <v>0</v>
      </c>
      <c r="X26" s="467"/>
      <c r="Y26" s="97"/>
      <c r="Z26" s="97"/>
      <c r="AA26" s="97"/>
      <c r="AB26" s="470"/>
      <c r="AC26" s="470"/>
      <c r="AD26" s="448">
        <f t="shared" si="0"/>
        <v>0</v>
      </c>
      <c r="AE26" s="97"/>
      <c r="AF26" s="97"/>
      <c r="AG26" s="355"/>
      <c r="AH26" s="355">
        <v>3</v>
      </c>
      <c r="AI26" s="97"/>
      <c r="AJ26" s="97"/>
      <c r="AK26" s="97"/>
      <c r="AL26" s="97"/>
      <c r="AM26" s="97"/>
      <c r="AN26" s="472"/>
      <c r="AO26" s="472"/>
      <c r="AP26" s="78"/>
      <c r="AQ26" s="78"/>
      <c r="AR26" s="106"/>
      <c r="AS26" s="106"/>
      <c r="AT26" s="97"/>
      <c r="AU26" s="97"/>
      <c r="AV26" s="97"/>
      <c r="AW26" s="97"/>
      <c r="AX26" s="97"/>
      <c r="AY26" s="97"/>
      <c r="AZ26" s="306"/>
      <c r="BA26" s="306"/>
      <c r="BB26" s="97">
        <v>0</v>
      </c>
      <c r="BC26" s="97"/>
      <c r="BD26" s="97"/>
      <c r="BE26" s="97"/>
      <c r="BF26" s="97">
        <v>12</v>
      </c>
      <c r="BG26" s="106"/>
      <c r="BH26" s="106"/>
      <c r="BI26" s="97"/>
      <c r="BJ26" s="97"/>
      <c r="BK26" s="97"/>
      <c r="BL26" s="97"/>
      <c r="BM26" s="97"/>
      <c r="BN26" s="97"/>
      <c r="BO26" s="106"/>
      <c r="BP26" s="106">
        <v>1</v>
      </c>
      <c r="BQ26" s="466"/>
      <c r="BR26" s="466"/>
      <c r="BS26" s="466">
        <v>0</v>
      </c>
      <c r="BT26" s="97"/>
      <c r="BU26" s="97"/>
      <c r="BV26" s="106"/>
      <c r="BW26" s="106"/>
      <c r="BX26" s="106"/>
      <c r="BY26" s="106"/>
      <c r="BZ26" s="106">
        <v>0</v>
      </c>
      <c r="CA26" s="106">
        <v>1724</v>
      </c>
      <c r="CB26" s="97"/>
      <c r="CC26" s="97"/>
      <c r="CD26" s="97"/>
      <c r="CE26" s="97"/>
      <c r="CF26" s="106"/>
      <c r="CG26" s="106"/>
      <c r="CH26" s="97"/>
      <c r="CI26" s="97"/>
      <c r="CJ26" s="106"/>
      <c r="CK26" s="106">
        <v>294</v>
      </c>
      <c r="CL26" s="97"/>
      <c r="CM26" s="97"/>
      <c r="CN26" s="565"/>
      <c r="CO26" s="565"/>
      <c r="CP26" s="565"/>
      <c r="CQ26" s="565"/>
      <c r="CR26" s="565"/>
      <c r="CS26" s="565"/>
      <c r="CT26" s="565"/>
      <c r="CU26" s="565"/>
      <c r="CV26" s="565"/>
      <c r="CW26" s="565"/>
      <c r="CX26" s="565"/>
      <c r="CY26" s="565"/>
      <c r="CZ26" s="565"/>
      <c r="DA26" s="565"/>
      <c r="DB26" s="565"/>
      <c r="DC26" s="565"/>
      <c r="DD26" s="565"/>
      <c r="DE26" s="565"/>
      <c r="DF26" s="565"/>
      <c r="DG26" s="565"/>
      <c r="DH26" s="565"/>
      <c r="EU26" s="565"/>
      <c r="EV26" s="565">
        <v>60</v>
      </c>
      <c r="EW26" s="565"/>
      <c r="EX26" s="565"/>
      <c r="EY26" s="565"/>
      <c r="EZ26" s="565"/>
      <c r="FA26" s="565"/>
      <c r="FB26" s="565"/>
      <c r="FC26" s="565"/>
      <c r="FD26" s="565"/>
      <c r="FE26" s="565"/>
      <c r="FF26" s="565"/>
      <c r="FG26" s="565"/>
      <c r="FH26" s="615"/>
      <c r="FI26" s="615"/>
      <c r="FJ26" s="565"/>
      <c r="FK26" s="565"/>
      <c r="FL26" s="565"/>
      <c r="FM26" s="565"/>
      <c r="FN26" s="565"/>
      <c r="FO26" s="565"/>
      <c r="FP26" s="565"/>
      <c r="FQ26" s="565"/>
      <c r="FR26" s="565"/>
      <c r="FS26" s="565">
        <v>0</v>
      </c>
      <c r="FT26" s="598"/>
      <c r="FU26" s="598"/>
      <c r="FV26" s="565"/>
      <c r="FW26" s="565"/>
      <c r="FX26" s="565"/>
      <c r="FY26" s="565"/>
      <c r="FZ26" s="565"/>
      <c r="GA26" s="565"/>
      <c r="GB26" s="565"/>
      <c r="GC26" s="565"/>
      <c r="GD26" s="565"/>
      <c r="GE26" s="565"/>
      <c r="GF26" s="565"/>
      <c r="GG26" s="565"/>
      <c r="GH26" s="565"/>
      <c r="GI26" s="565"/>
      <c r="GJ26" s="565"/>
      <c r="GK26" s="565"/>
      <c r="GL26" s="565"/>
      <c r="GM26" s="565"/>
      <c r="GN26" s="565"/>
      <c r="GO26" s="565"/>
      <c r="GP26" s="565"/>
      <c r="GQ26" s="506"/>
      <c r="GR26" s="598"/>
      <c r="GS26" s="598"/>
      <c r="GT26" s="565"/>
      <c r="GU26" s="565"/>
      <c r="GV26" s="565"/>
      <c r="GW26" s="565"/>
      <c r="GX26" s="565"/>
      <c r="GY26" s="565"/>
      <c r="GZ26" s="565"/>
      <c r="HA26" s="565"/>
      <c r="HB26" s="565"/>
      <c r="HC26" s="565"/>
      <c r="HD26" s="565"/>
      <c r="HE26" s="565"/>
      <c r="HF26" s="565"/>
      <c r="HG26" s="565"/>
      <c r="HH26" s="565"/>
      <c r="HI26" s="565"/>
      <c r="HJ26" s="565"/>
      <c r="HK26" s="565"/>
      <c r="HL26" s="565"/>
      <c r="HM26" s="565"/>
      <c r="HN26" s="565">
        <v>0</v>
      </c>
      <c r="HO26" s="565">
        <v>0</v>
      </c>
      <c r="HP26" s="598"/>
      <c r="HQ26" s="625"/>
      <c r="HR26" s="565"/>
    </row>
    <row r="27" spans="1:226" ht="30" customHeight="1">
      <c r="A27" s="460">
        <v>17</v>
      </c>
      <c r="B27" s="460" t="s">
        <v>4492</v>
      </c>
      <c r="C27" s="461" t="s">
        <v>4493</v>
      </c>
      <c r="D27" s="460">
        <v>10.34</v>
      </c>
      <c r="G27" s="106"/>
      <c r="H27" s="106"/>
      <c r="I27" s="230"/>
      <c r="J27" s="230"/>
      <c r="K27" s="106"/>
      <c r="L27" s="106"/>
      <c r="M27" s="230"/>
      <c r="N27" s="230"/>
      <c r="O27" s="106"/>
      <c r="P27" s="363"/>
      <c r="Q27" s="106"/>
      <c r="R27" s="106"/>
      <c r="S27" s="97"/>
      <c r="T27" s="470"/>
      <c r="U27" s="97"/>
      <c r="V27" s="97"/>
      <c r="W27" s="97">
        <v>0</v>
      </c>
      <c r="X27" s="467"/>
      <c r="Y27" s="97"/>
      <c r="Z27" s="97"/>
      <c r="AA27" s="97"/>
      <c r="AB27" s="470"/>
      <c r="AC27" s="470"/>
      <c r="AD27" s="448">
        <f t="shared" si="0"/>
        <v>0</v>
      </c>
      <c r="AE27" s="97"/>
      <c r="AF27" s="97"/>
      <c r="AG27" s="355"/>
      <c r="AH27" s="355"/>
      <c r="AI27" s="97"/>
      <c r="AJ27" s="97"/>
      <c r="AK27" s="97"/>
      <c r="AL27" s="97"/>
      <c r="AM27" s="97"/>
      <c r="AN27" s="472"/>
      <c r="AO27" s="472"/>
      <c r="AP27" s="78"/>
      <c r="AQ27" s="78"/>
      <c r="AR27" s="106"/>
      <c r="AS27" s="106"/>
      <c r="AT27" s="97"/>
      <c r="AU27" s="97"/>
      <c r="AV27" s="97"/>
      <c r="AW27" s="97"/>
      <c r="AX27" s="97"/>
      <c r="AY27" s="97"/>
      <c r="AZ27" s="306"/>
      <c r="BA27" s="306"/>
      <c r="BB27" s="97">
        <v>0</v>
      </c>
      <c r="BC27" s="97"/>
      <c r="BD27" s="97"/>
      <c r="BE27" s="97"/>
      <c r="BF27" s="97">
        <v>14</v>
      </c>
      <c r="BG27" s="106"/>
      <c r="BH27" s="106"/>
      <c r="BI27" s="97"/>
      <c r="BJ27" s="97"/>
      <c r="BK27" s="97"/>
      <c r="BL27" s="97"/>
      <c r="BM27" s="97"/>
      <c r="BN27" s="97"/>
      <c r="BO27" s="106"/>
      <c r="BP27" s="106"/>
      <c r="BQ27" s="466"/>
      <c r="BR27" s="466"/>
      <c r="BS27" s="466">
        <v>0</v>
      </c>
      <c r="BT27" s="97"/>
      <c r="BU27" s="97"/>
      <c r="BV27" s="106"/>
      <c r="BW27" s="106"/>
      <c r="BX27" s="106"/>
      <c r="BY27" s="106"/>
      <c r="BZ27" s="106"/>
      <c r="CA27" s="106"/>
      <c r="CB27" s="97"/>
      <c r="CC27" s="97"/>
      <c r="CD27" s="97"/>
      <c r="CE27" s="97"/>
      <c r="CF27" s="106"/>
      <c r="CG27" s="106"/>
      <c r="CH27" s="97"/>
      <c r="CI27" s="97"/>
      <c r="CJ27" s="106"/>
      <c r="CK27" s="106"/>
      <c r="CL27" s="97"/>
      <c r="CM27" s="97"/>
      <c r="CN27" s="565"/>
      <c r="CO27" s="565"/>
      <c r="CP27" s="565"/>
      <c r="CQ27" s="565"/>
      <c r="CR27" s="565"/>
      <c r="CS27" s="565"/>
      <c r="CT27" s="565"/>
      <c r="CU27" s="565"/>
      <c r="CV27" s="565"/>
      <c r="CW27" s="565"/>
      <c r="CX27" s="565"/>
      <c r="CY27" s="565"/>
      <c r="CZ27" s="565"/>
      <c r="DA27" s="565"/>
      <c r="DB27" s="565"/>
      <c r="DC27" s="565"/>
      <c r="DD27" s="565"/>
      <c r="DE27" s="565"/>
      <c r="DF27" s="565"/>
      <c r="DG27" s="565"/>
      <c r="DH27" s="565"/>
      <c r="EU27" s="565">
        <v>2</v>
      </c>
      <c r="EV27" s="565"/>
      <c r="EW27" s="565"/>
      <c r="EX27" s="565"/>
      <c r="EY27" s="565"/>
      <c r="EZ27" s="565"/>
      <c r="FA27" s="565"/>
      <c r="FB27" s="565"/>
      <c r="FC27" s="565"/>
      <c r="FD27" s="565"/>
      <c r="FE27" s="565"/>
      <c r="FF27" s="565"/>
      <c r="FG27" s="565"/>
      <c r="FH27" s="615"/>
      <c r="FI27" s="615"/>
      <c r="FJ27" s="565"/>
      <c r="FK27" s="565"/>
      <c r="FL27" s="565"/>
      <c r="FM27" s="565"/>
      <c r="FN27" s="565"/>
      <c r="FO27" s="565"/>
      <c r="FP27" s="565"/>
      <c r="FQ27" s="565"/>
      <c r="FR27" s="565"/>
      <c r="FS27" s="565">
        <v>0</v>
      </c>
      <c r="FT27" s="598"/>
      <c r="FU27" s="598"/>
      <c r="FV27" s="565"/>
      <c r="FW27" s="565"/>
      <c r="FX27" s="565"/>
      <c r="FY27" s="565"/>
      <c r="FZ27" s="565"/>
      <c r="GA27" s="565"/>
      <c r="GB27" s="565"/>
      <c r="GC27" s="565"/>
      <c r="GD27" s="565"/>
      <c r="GE27" s="565"/>
      <c r="GF27" s="565"/>
      <c r="GG27" s="565"/>
      <c r="GH27" s="565"/>
      <c r="GI27" s="565"/>
      <c r="GJ27" s="565"/>
      <c r="GK27" s="565"/>
      <c r="GL27" s="565"/>
      <c r="GM27" s="565"/>
      <c r="GN27" s="565"/>
      <c r="GO27" s="565"/>
      <c r="GP27" s="565"/>
      <c r="GQ27" s="506"/>
      <c r="GR27" s="598"/>
      <c r="GS27" s="598"/>
      <c r="GT27" s="565"/>
      <c r="GU27" s="565"/>
      <c r="GV27" s="565"/>
      <c r="GW27" s="565"/>
      <c r="GX27" s="565"/>
      <c r="GY27" s="565"/>
      <c r="GZ27" s="565"/>
      <c r="HA27" s="565"/>
      <c r="HB27" s="565"/>
      <c r="HC27" s="565"/>
      <c r="HD27" s="565"/>
      <c r="HE27" s="565"/>
      <c r="HF27" s="565"/>
      <c r="HG27" s="565"/>
      <c r="HH27" s="565"/>
      <c r="HI27" s="565"/>
      <c r="HJ27" s="565"/>
      <c r="HK27" s="565"/>
      <c r="HL27" s="565"/>
      <c r="HM27" s="565"/>
      <c r="HN27" s="565">
        <v>0</v>
      </c>
      <c r="HO27" s="565">
        <v>0</v>
      </c>
      <c r="HP27" s="598"/>
      <c r="HQ27" s="625"/>
      <c r="HR27" s="565"/>
    </row>
    <row r="28" spans="1:226" ht="47.25" customHeight="1">
      <c r="A28" s="443">
        <v>9</v>
      </c>
      <c r="B28" s="443" t="s">
        <v>4494</v>
      </c>
      <c r="C28" s="474" t="s">
        <v>4162</v>
      </c>
      <c r="D28" s="443">
        <v>1.42</v>
      </c>
      <c r="E28" s="106">
        <v>0</v>
      </c>
      <c r="F28" s="106">
        <v>0</v>
      </c>
      <c r="G28" s="106"/>
      <c r="H28" s="106"/>
      <c r="I28" s="230"/>
      <c r="J28" s="445">
        <v>10</v>
      </c>
      <c r="K28" s="106"/>
      <c r="L28" s="106"/>
      <c r="M28" s="230"/>
      <c r="N28" s="230"/>
      <c r="O28" s="106"/>
      <c r="P28" s="363"/>
      <c r="Q28" s="106"/>
      <c r="R28" s="106"/>
      <c r="S28" s="97"/>
      <c r="T28" s="470"/>
      <c r="U28" s="97"/>
      <c r="V28" s="97"/>
      <c r="W28" s="97">
        <v>0</v>
      </c>
      <c r="X28" s="467"/>
      <c r="Y28" s="468"/>
      <c r="Z28" s="468">
        <v>109</v>
      </c>
      <c r="AA28" s="468">
        <v>109</v>
      </c>
      <c r="AB28" s="470"/>
      <c r="AC28" s="470"/>
      <c r="AD28" s="448">
        <f t="shared" si="0"/>
        <v>0</v>
      </c>
      <c r="AE28" s="97"/>
      <c r="AF28" s="97"/>
      <c r="AG28" s="355"/>
      <c r="AH28" s="355"/>
      <c r="AI28" s="97"/>
      <c r="AJ28" s="97"/>
      <c r="AK28" s="97"/>
      <c r="AL28" s="97"/>
      <c r="AM28" s="97"/>
      <c r="AN28" s="472"/>
      <c r="AO28" s="472"/>
      <c r="AP28" s="78"/>
      <c r="AQ28" s="78">
        <v>24</v>
      </c>
      <c r="AR28" s="106"/>
      <c r="AS28" s="106"/>
      <c r="AT28" s="97"/>
      <c r="AU28" s="97"/>
      <c r="AV28" s="97">
        <v>9</v>
      </c>
      <c r="AW28" s="97"/>
      <c r="AX28" s="97"/>
      <c r="AY28" s="97"/>
      <c r="AZ28" s="306"/>
      <c r="BA28" s="306"/>
      <c r="BB28" s="97">
        <v>0</v>
      </c>
      <c r="BC28" s="97"/>
      <c r="BD28" s="97"/>
      <c r="BE28" s="97"/>
      <c r="BF28" s="97"/>
      <c r="BG28" s="106"/>
      <c r="BH28" s="106"/>
      <c r="BI28" s="97"/>
      <c r="BJ28" s="97"/>
      <c r="BK28" s="447"/>
      <c r="BL28" s="97"/>
      <c r="BM28" s="97"/>
      <c r="BN28" s="97"/>
      <c r="BO28" s="106"/>
      <c r="BP28" s="106"/>
      <c r="BQ28" s="466">
        <v>0</v>
      </c>
      <c r="BR28" s="466">
        <v>0</v>
      </c>
      <c r="BS28" s="466">
        <v>0</v>
      </c>
      <c r="BT28" s="97"/>
      <c r="BU28" s="97">
        <v>15</v>
      </c>
      <c r="BV28" s="106"/>
      <c r="BW28" s="106"/>
      <c r="BX28" s="106"/>
      <c r="BY28" s="106"/>
      <c r="BZ28" s="106"/>
      <c r="CA28" s="106"/>
      <c r="CB28" s="97"/>
      <c r="CC28" s="97"/>
      <c r="CD28" s="97"/>
      <c r="CE28" s="97"/>
      <c r="CF28" s="106"/>
      <c r="CG28" s="106"/>
      <c r="CH28" s="97"/>
      <c r="CI28" s="97"/>
      <c r="CJ28" s="106"/>
      <c r="CK28" s="106"/>
      <c r="CL28" s="97"/>
      <c r="CM28" s="97"/>
      <c r="CN28" s="565"/>
      <c r="CO28" s="565"/>
      <c r="CP28" s="565"/>
      <c r="CQ28" s="565">
        <v>0</v>
      </c>
      <c r="CR28" s="565">
        <v>0</v>
      </c>
      <c r="CS28" s="565"/>
      <c r="CT28" s="565"/>
      <c r="CU28" s="565"/>
      <c r="CV28" s="565"/>
      <c r="CW28" s="565"/>
      <c r="CX28" s="565"/>
      <c r="CY28" s="565"/>
      <c r="CZ28" s="565"/>
      <c r="DA28" s="565"/>
      <c r="DB28" s="565"/>
      <c r="DC28" s="565"/>
      <c r="DD28" s="565"/>
      <c r="DE28" s="565"/>
      <c r="DF28" s="565"/>
      <c r="DG28" s="565"/>
      <c r="DH28" s="565"/>
      <c r="DY28" s="60">
        <v>15</v>
      </c>
      <c r="EI28" s="60">
        <v>1</v>
      </c>
      <c r="EU28" s="565">
        <v>2</v>
      </c>
      <c r="EV28" s="565"/>
      <c r="EW28" s="565"/>
      <c r="EX28" s="565"/>
      <c r="EY28" s="565"/>
      <c r="EZ28" s="565"/>
      <c r="FA28" s="565"/>
      <c r="FB28" s="565"/>
      <c r="FC28" s="565"/>
      <c r="FD28" s="565"/>
      <c r="FE28" s="565"/>
      <c r="FF28" s="565"/>
      <c r="FG28" s="565"/>
      <c r="FH28" s="615"/>
      <c r="FI28" s="615"/>
      <c r="FJ28" s="565"/>
      <c r="FK28" s="565"/>
      <c r="FL28" s="565"/>
      <c r="FM28" s="565"/>
      <c r="FN28" s="565"/>
      <c r="FO28" s="565"/>
      <c r="FP28" s="565"/>
      <c r="FQ28" s="565"/>
      <c r="FR28" s="565"/>
      <c r="FS28" s="565">
        <v>0</v>
      </c>
      <c r="FT28" s="598"/>
      <c r="FU28" s="598"/>
      <c r="FV28" s="565"/>
      <c r="FW28" s="565"/>
      <c r="FX28" s="565"/>
      <c r="FY28" s="565"/>
      <c r="FZ28" s="565"/>
      <c r="GA28" s="565"/>
      <c r="GB28" s="565"/>
      <c r="GC28" s="565"/>
      <c r="GD28" s="565"/>
      <c r="GE28" s="565"/>
      <c r="GF28" s="565"/>
      <c r="GG28" s="565"/>
      <c r="GH28" s="565"/>
      <c r="GI28" s="565"/>
      <c r="GJ28" s="565"/>
      <c r="GK28" s="565"/>
      <c r="GL28" s="565"/>
      <c r="GM28" s="565"/>
      <c r="GN28" s="565"/>
      <c r="GO28" s="565"/>
      <c r="GP28" s="565">
        <v>0</v>
      </c>
      <c r="GQ28" s="506">
        <v>0</v>
      </c>
      <c r="GR28" s="598"/>
      <c r="GS28" s="598"/>
      <c r="GT28" s="565"/>
      <c r="GU28" s="565"/>
      <c r="GV28" s="565">
        <v>0</v>
      </c>
      <c r="GW28" s="565">
        <v>0</v>
      </c>
      <c r="GX28" s="565"/>
      <c r="GY28" s="565"/>
      <c r="GZ28" s="565"/>
      <c r="HA28" s="565"/>
      <c r="HB28" s="565"/>
      <c r="HC28" s="565"/>
      <c r="HD28" s="565"/>
      <c r="HE28" s="565"/>
      <c r="HF28" s="565"/>
      <c r="HG28" s="565"/>
      <c r="HH28" s="565"/>
      <c r="HI28" s="565"/>
      <c r="HJ28" s="565"/>
      <c r="HK28" s="565"/>
      <c r="HL28" s="565"/>
      <c r="HM28" s="565"/>
      <c r="HN28" s="565">
        <v>0</v>
      </c>
      <c r="HO28" s="565">
        <v>0</v>
      </c>
      <c r="HP28" s="598"/>
      <c r="HQ28" s="625"/>
      <c r="HR28" s="565"/>
    </row>
    <row r="29" spans="1:226" ht="63" customHeight="1">
      <c r="A29" s="460">
        <v>18</v>
      </c>
      <c r="B29" s="460" t="s">
        <v>4495</v>
      </c>
      <c r="C29" s="461" t="s">
        <v>4496</v>
      </c>
      <c r="D29" s="460">
        <v>1.38</v>
      </c>
      <c r="E29" s="106">
        <v>0</v>
      </c>
      <c r="F29" s="106">
        <v>0</v>
      </c>
      <c r="G29" s="106"/>
      <c r="H29" s="106"/>
      <c r="I29" s="230"/>
      <c r="J29" s="230">
        <v>10</v>
      </c>
      <c r="K29" s="106"/>
      <c r="L29" s="106"/>
      <c r="M29" s="230"/>
      <c r="N29" s="230"/>
      <c r="O29" s="106"/>
      <c r="P29" s="363"/>
      <c r="Q29" s="106"/>
      <c r="R29" s="106"/>
      <c r="S29" s="97"/>
      <c r="T29" s="470"/>
      <c r="U29" s="97"/>
      <c r="V29" s="97"/>
      <c r="W29" s="97">
        <v>0</v>
      </c>
      <c r="X29" s="467"/>
      <c r="Y29" s="97"/>
      <c r="Z29" s="97">
        <v>109</v>
      </c>
      <c r="AA29" s="97">
        <v>109</v>
      </c>
      <c r="AB29" s="470"/>
      <c r="AC29" s="470"/>
      <c r="AD29" s="448">
        <f t="shared" si="0"/>
        <v>0</v>
      </c>
      <c r="AE29" s="97"/>
      <c r="AF29" s="97"/>
      <c r="AG29" s="355"/>
      <c r="AH29" s="355"/>
      <c r="AI29" s="97"/>
      <c r="AJ29" s="97"/>
      <c r="AK29" s="97"/>
      <c r="AL29" s="97"/>
      <c r="AM29" s="97"/>
      <c r="AN29" s="472"/>
      <c r="AO29" s="472"/>
      <c r="AP29" s="78"/>
      <c r="AQ29" s="78">
        <v>12</v>
      </c>
      <c r="AR29" s="106"/>
      <c r="AS29" s="106"/>
      <c r="AT29" s="97"/>
      <c r="AU29" s="97"/>
      <c r="AV29" s="97">
        <v>9</v>
      </c>
      <c r="AW29" s="97"/>
      <c r="AX29" s="97"/>
      <c r="AY29" s="97"/>
      <c r="AZ29" s="306"/>
      <c r="BA29" s="306"/>
      <c r="BB29" s="97">
        <v>0</v>
      </c>
      <c r="BC29" s="97"/>
      <c r="BD29" s="97"/>
      <c r="BE29" s="97"/>
      <c r="BF29" s="97"/>
      <c r="BG29" s="106"/>
      <c r="BH29" s="106"/>
      <c r="BI29" s="97"/>
      <c r="BJ29" s="97"/>
      <c r="BK29" s="447">
        <v>50</v>
      </c>
      <c r="BL29" s="97"/>
      <c r="BM29" s="97"/>
      <c r="BN29" s="97">
        <v>10</v>
      </c>
      <c r="BO29" s="106"/>
      <c r="BP29" s="106"/>
      <c r="BQ29" s="466"/>
      <c r="BR29" s="466"/>
      <c r="BS29" s="466">
        <v>0</v>
      </c>
      <c r="BT29" s="97"/>
      <c r="BU29" s="97">
        <v>15</v>
      </c>
      <c r="BV29" s="106"/>
      <c r="BW29" s="106"/>
      <c r="BX29" s="106"/>
      <c r="BY29" s="106"/>
      <c r="BZ29" s="106"/>
      <c r="CA29" s="106"/>
      <c r="CB29" s="97"/>
      <c r="CC29" s="97"/>
      <c r="CD29" s="97"/>
      <c r="CE29" s="97"/>
      <c r="CF29" s="106"/>
      <c r="CG29" s="106"/>
      <c r="CH29" s="97"/>
      <c r="CI29" s="97"/>
      <c r="CJ29" s="106"/>
      <c r="CK29" s="106"/>
      <c r="CL29" s="97"/>
      <c r="CM29" s="97"/>
      <c r="CN29" s="565"/>
      <c r="CO29" s="565"/>
      <c r="CP29" s="565"/>
      <c r="CQ29" s="565"/>
      <c r="CR29" s="565"/>
      <c r="CS29" s="565"/>
      <c r="CT29" s="565"/>
      <c r="CU29" s="565"/>
      <c r="CV29" s="565"/>
      <c r="CW29" s="565"/>
      <c r="CX29" s="565"/>
      <c r="CY29" s="565"/>
      <c r="CZ29" s="565"/>
      <c r="DA29" s="565"/>
      <c r="DB29" s="565"/>
      <c r="DC29" s="565"/>
      <c r="DD29" s="565"/>
      <c r="DE29" s="565"/>
      <c r="DF29" s="565"/>
      <c r="DG29" s="565"/>
      <c r="DH29" s="565"/>
      <c r="DY29" s="60">
        <v>15</v>
      </c>
      <c r="EI29" s="60">
        <v>1</v>
      </c>
      <c r="EU29" s="565"/>
      <c r="EV29" s="565"/>
      <c r="EW29" s="565"/>
      <c r="EX29" s="565"/>
      <c r="EY29" s="565"/>
      <c r="EZ29" s="565"/>
      <c r="FA29" s="565"/>
      <c r="FB29" s="565"/>
      <c r="FC29" s="565"/>
      <c r="FD29" s="565"/>
      <c r="FE29" s="565"/>
      <c r="FF29" s="565"/>
      <c r="FG29" s="565"/>
      <c r="FH29" s="615"/>
      <c r="FI29" s="615"/>
      <c r="FJ29" s="565"/>
      <c r="FK29" s="565"/>
      <c r="FL29" s="565"/>
      <c r="FM29" s="565"/>
      <c r="FN29" s="565"/>
      <c r="FO29" s="565"/>
      <c r="FP29" s="565"/>
      <c r="FQ29" s="565"/>
      <c r="FR29" s="565"/>
      <c r="FS29" s="565">
        <v>0</v>
      </c>
      <c r="FT29" s="598"/>
      <c r="FU29" s="598"/>
      <c r="FV29" s="565"/>
      <c r="FW29" s="565"/>
      <c r="FX29" s="565"/>
      <c r="FY29" s="565"/>
      <c r="FZ29" s="565"/>
      <c r="GA29" s="565"/>
      <c r="GB29" s="565"/>
      <c r="GC29" s="565"/>
      <c r="GD29" s="565"/>
      <c r="GE29" s="565"/>
      <c r="GF29" s="565"/>
      <c r="GG29" s="565"/>
      <c r="GH29" s="565"/>
      <c r="GI29" s="565"/>
      <c r="GJ29" s="565"/>
      <c r="GK29" s="565"/>
      <c r="GL29" s="565"/>
      <c r="GM29" s="565"/>
      <c r="GN29" s="565"/>
      <c r="GO29" s="565"/>
      <c r="GP29" s="565"/>
      <c r="GQ29" s="506"/>
      <c r="GR29" s="598"/>
      <c r="GS29" s="598"/>
      <c r="GT29" s="565"/>
      <c r="GU29" s="565"/>
      <c r="GV29" s="565">
        <v>0</v>
      </c>
      <c r="GW29" s="565">
        <v>0</v>
      </c>
      <c r="GX29" s="565"/>
      <c r="GY29" s="565"/>
      <c r="GZ29" s="565"/>
      <c r="HA29" s="565"/>
      <c r="HB29" s="565"/>
      <c r="HC29" s="565"/>
      <c r="HD29" s="565"/>
      <c r="HE29" s="565"/>
      <c r="HF29" s="565"/>
      <c r="HG29" s="565"/>
      <c r="HH29" s="565"/>
      <c r="HI29" s="565"/>
      <c r="HJ29" s="565"/>
      <c r="HK29" s="565"/>
      <c r="HL29" s="565"/>
      <c r="HM29" s="565"/>
      <c r="HN29" s="565">
        <v>0</v>
      </c>
      <c r="HO29" s="565">
        <v>0</v>
      </c>
      <c r="HP29" s="598"/>
      <c r="HQ29" s="625"/>
      <c r="HR29" s="565"/>
    </row>
    <row r="30" spans="1:226" ht="31.5" customHeight="1">
      <c r="A30" s="460">
        <v>19</v>
      </c>
      <c r="B30" s="460" t="s">
        <v>4497</v>
      </c>
      <c r="C30" s="461" t="s">
        <v>4498</v>
      </c>
      <c r="D30" s="460">
        <v>2.09</v>
      </c>
      <c r="E30" s="106">
        <v>0</v>
      </c>
      <c r="F30" s="106">
        <v>0</v>
      </c>
      <c r="G30" s="106"/>
      <c r="H30" s="106"/>
      <c r="I30" s="230"/>
      <c r="J30" s="230"/>
      <c r="K30" s="106"/>
      <c r="L30" s="106"/>
      <c r="M30" s="230"/>
      <c r="N30" s="230"/>
      <c r="O30" s="106"/>
      <c r="P30" s="363"/>
      <c r="Q30" s="106"/>
      <c r="R30" s="106"/>
      <c r="S30" s="97"/>
      <c r="T30" s="470"/>
      <c r="U30" s="97"/>
      <c r="V30" s="97"/>
      <c r="W30" s="97">
        <v>0</v>
      </c>
      <c r="X30" s="467"/>
      <c r="Y30" s="97"/>
      <c r="Z30" s="97"/>
      <c r="AA30" s="97"/>
      <c r="AB30" s="470"/>
      <c r="AC30" s="470"/>
      <c r="AD30" s="448">
        <f t="shared" si="0"/>
        <v>0</v>
      </c>
      <c r="AE30" s="97"/>
      <c r="AF30" s="97"/>
      <c r="AG30" s="355"/>
      <c r="AH30" s="355"/>
      <c r="AI30" s="97"/>
      <c r="AJ30" s="97"/>
      <c r="AK30" s="97"/>
      <c r="AL30" s="97"/>
      <c r="AM30" s="97"/>
      <c r="AN30" s="472"/>
      <c r="AO30" s="472"/>
      <c r="AP30" s="78"/>
      <c r="AQ30" s="78">
        <v>12</v>
      </c>
      <c r="AR30" s="106"/>
      <c r="AS30" s="106"/>
      <c r="AT30" s="97"/>
      <c r="AU30" s="97"/>
      <c r="AV30" s="97"/>
      <c r="AW30" s="97"/>
      <c r="AX30" s="97"/>
      <c r="AY30" s="97"/>
      <c r="AZ30" s="306"/>
      <c r="BA30" s="306"/>
      <c r="BB30" s="97">
        <v>0</v>
      </c>
      <c r="BC30" s="97"/>
      <c r="BD30" s="97"/>
      <c r="BE30" s="97"/>
      <c r="BF30" s="97"/>
      <c r="BG30" s="106"/>
      <c r="BH30" s="106"/>
      <c r="BI30" s="97"/>
      <c r="BJ30" s="97"/>
      <c r="BK30" s="447">
        <v>20</v>
      </c>
      <c r="BL30" s="97"/>
      <c r="BM30" s="97"/>
      <c r="BN30" s="97"/>
      <c r="BO30" s="106"/>
      <c r="BP30" s="106"/>
      <c r="BQ30" s="466"/>
      <c r="BR30" s="466"/>
      <c r="BS30" s="466">
        <v>0</v>
      </c>
      <c r="BT30" s="97"/>
      <c r="BU30" s="97"/>
      <c r="BV30" s="106"/>
      <c r="BW30" s="106"/>
      <c r="BX30" s="106"/>
      <c r="BY30" s="106"/>
      <c r="BZ30" s="106"/>
      <c r="CA30" s="106"/>
      <c r="CB30" s="97"/>
      <c r="CC30" s="97"/>
      <c r="CD30" s="97"/>
      <c r="CE30" s="97"/>
      <c r="CF30" s="106"/>
      <c r="CG30" s="106"/>
      <c r="CH30" s="97"/>
      <c r="CI30" s="97"/>
      <c r="CJ30" s="106"/>
      <c r="CK30" s="106"/>
      <c r="CL30" s="97"/>
      <c r="CM30" s="97"/>
      <c r="CN30" s="565"/>
      <c r="CO30" s="565"/>
      <c r="CP30" s="565"/>
      <c r="CQ30" s="565"/>
      <c r="CR30" s="565"/>
      <c r="CS30" s="565"/>
      <c r="CT30" s="565"/>
      <c r="CU30" s="565"/>
      <c r="CV30" s="565"/>
      <c r="CW30" s="565"/>
      <c r="CX30" s="565"/>
      <c r="CY30" s="565"/>
      <c r="CZ30" s="565"/>
      <c r="DA30" s="565"/>
      <c r="DB30" s="565"/>
      <c r="DC30" s="565"/>
      <c r="DD30" s="565"/>
      <c r="DE30" s="565"/>
      <c r="DF30" s="565"/>
      <c r="DG30" s="565"/>
      <c r="DH30" s="565"/>
      <c r="EU30" s="565"/>
      <c r="EV30" s="565"/>
      <c r="EW30" s="565"/>
      <c r="EX30" s="565"/>
      <c r="EY30" s="565"/>
      <c r="EZ30" s="565"/>
      <c r="FA30" s="565"/>
      <c r="FB30" s="565"/>
      <c r="FC30" s="565"/>
      <c r="FD30" s="565"/>
      <c r="FE30" s="565"/>
      <c r="FF30" s="565"/>
      <c r="FG30" s="565"/>
      <c r="FH30" s="615"/>
      <c r="FI30" s="615"/>
      <c r="FJ30" s="565"/>
      <c r="FK30" s="565"/>
      <c r="FL30" s="565"/>
      <c r="FM30" s="565"/>
      <c r="FN30" s="565"/>
      <c r="FO30" s="565"/>
      <c r="FP30" s="565"/>
      <c r="FQ30" s="565"/>
      <c r="FR30" s="565"/>
      <c r="FS30" s="565">
        <v>0</v>
      </c>
      <c r="FT30" s="598"/>
      <c r="FU30" s="598"/>
      <c r="FV30" s="565"/>
      <c r="FW30" s="565"/>
      <c r="FX30" s="565"/>
      <c r="FY30" s="565"/>
      <c r="FZ30" s="565"/>
      <c r="GA30" s="565"/>
      <c r="GB30" s="565"/>
      <c r="GC30" s="565"/>
      <c r="GD30" s="565"/>
      <c r="GE30" s="565"/>
      <c r="GF30" s="565"/>
      <c r="GG30" s="565"/>
      <c r="GH30" s="565"/>
      <c r="GI30" s="565"/>
      <c r="GJ30" s="565"/>
      <c r="GK30" s="565"/>
      <c r="GL30" s="565"/>
      <c r="GM30" s="565"/>
      <c r="GN30" s="565"/>
      <c r="GO30" s="565"/>
      <c r="GP30" s="565"/>
      <c r="GQ30" s="506"/>
      <c r="GR30" s="598"/>
      <c r="GS30" s="598"/>
      <c r="GT30" s="565"/>
      <c r="GU30" s="565"/>
      <c r="GV30" s="565">
        <v>0</v>
      </c>
      <c r="GW30" s="565">
        <v>0</v>
      </c>
      <c r="GX30" s="565"/>
      <c r="GY30" s="565"/>
      <c r="GZ30" s="565"/>
      <c r="HA30" s="565"/>
      <c r="HB30" s="565"/>
      <c r="HC30" s="565"/>
      <c r="HD30" s="565"/>
      <c r="HE30" s="565"/>
      <c r="HF30" s="565"/>
      <c r="HG30" s="565"/>
      <c r="HH30" s="565"/>
      <c r="HI30" s="565"/>
      <c r="HJ30" s="565"/>
      <c r="HK30" s="565"/>
      <c r="HL30" s="565"/>
      <c r="HM30" s="565"/>
      <c r="HN30" s="565">
        <v>0</v>
      </c>
      <c r="HO30" s="565">
        <v>0</v>
      </c>
      <c r="HP30" s="598"/>
      <c r="HQ30" s="625"/>
      <c r="HR30" s="565"/>
    </row>
    <row r="31" spans="1:226" ht="252" customHeight="1">
      <c r="A31" s="443">
        <v>10</v>
      </c>
      <c r="B31" s="443" t="s">
        <v>4499</v>
      </c>
      <c r="C31" s="474" t="s">
        <v>4164</v>
      </c>
      <c r="D31" s="443">
        <v>1.6</v>
      </c>
      <c r="E31" s="106">
        <v>0</v>
      </c>
      <c r="F31" s="106">
        <v>0</v>
      </c>
      <c r="G31" s="106"/>
      <c r="H31" s="106"/>
      <c r="I31" s="230"/>
      <c r="J31" s="445">
        <v>10</v>
      </c>
      <c r="K31" s="106"/>
      <c r="L31" s="106"/>
      <c r="M31" s="230"/>
      <c r="N31" s="230"/>
      <c r="O31" s="106"/>
      <c r="P31" s="363"/>
      <c r="Q31" s="106"/>
      <c r="R31" s="106"/>
      <c r="S31" s="97"/>
      <c r="T31" s="470"/>
      <c r="U31" s="97"/>
      <c r="V31" s="97"/>
      <c r="W31" s="97">
        <v>0</v>
      </c>
      <c r="X31" s="467"/>
      <c r="Y31" s="468"/>
      <c r="Z31" s="468"/>
      <c r="AA31" s="468"/>
      <c r="AB31" s="470"/>
      <c r="AC31" s="470"/>
      <c r="AD31" s="448">
        <f t="shared" si="0"/>
        <v>0</v>
      </c>
      <c r="AE31" s="97"/>
      <c r="AF31" s="97"/>
      <c r="AG31" s="355"/>
      <c r="AH31" s="355"/>
      <c r="AI31" s="97"/>
      <c r="AJ31" s="97"/>
      <c r="AK31" s="97"/>
      <c r="AL31" s="97"/>
      <c r="AM31" s="97"/>
      <c r="AN31" s="472"/>
      <c r="AO31" s="472"/>
      <c r="AP31" s="78"/>
      <c r="AQ31" s="78">
        <v>10</v>
      </c>
      <c r="AR31" s="106"/>
      <c r="AS31" s="106"/>
      <c r="AT31" s="97"/>
      <c r="AU31" s="97"/>
      <c r="AV31" s="97"/>
      <c r="AW31" s="97"/>
      <c r="AX31" s="97"/>
      <c r="AY31" s="97"/>
      <c r="AZ31" s="306"/>
      <c r="BA31" s="306"/>
      <c r="BB31" s="97">
        <v>0</v>
      </c>
      <c r="BC31" s="97"/>
      <c r="BD31" s="97"/>
      <c r="BE31" s="97"/>
      <c r="BF31" s="97"/>
      <c r="BG31" s="106"/>
      <c r="BH31" s="106"/>
      <c r="BI31" s="97"/>
      <c r="BJ31" s="97"/>
      <c r="BK31" s="447"/>
      <c r="BL31" s="97"/>
      <c r="BM31" s="97"/>
      <c r="BN31" s="97"/>
      <c r="BO31" s="106"/>
      <c r="BP31" s="106"/>
      <c r="BQ31" s="466">
        <v>0</v>
      </c>
      <c r="BR31" s="466">
        <v>0</v>
      </c>
      <c r="BS31" s="466">
        <v>0</v>
      </c>
      <c r="BT31" s="97"/>
      <c r="BU31" s="97">
        <v>1</v>
      </c>
      <c r="BV31" s="106"/>
      <c r="BW31" s="106"/>
      <c r="BX31" s="106"/>
      <c r="BY31" s="106"/>
      <c r="BZ31" s="106"/>
      <c r="CA31" s="106"/>
      <c r="CB31" s="97"/>
      <c r="CC31" s="97"/>
      <c r="CD31" s="97"/>
      <c r="CE31" s="97"/>
      <c r="CF31" s="106"/>
      <c r="CG31" s="106"/>
      <c r="CH31" s="97"/>
      <c r="CI31" s="97"/>
      <c r="CJ31" s="106"/>
      <c r="CK31" s="106"/>
      <c r="CL31" s="97"/>
      <c r="CM31" s="97"/>
      <c r="CN31" s="565"/>
      <c r="CO31" s="565"/>
      <c r="CP31" s="565"/>
      <c r="CQ31" s="565">
        <v>0</v>
      </c>
      <c r="CR31" s="565">
        <v>0</v>
      </c>
      <c r="CS31" s="565"/>
      <c r="CT31" s="565"/>
      <c r="CU31" s="565"/>
      <c r="CV31" s="565"/>
      <c r="CW31" s="565"/>
      <c r="CX31" s="565"/>
      <c r="CY31" s="565"/>
      <c r="CZ31" s="565"/>
      <c r="DA31" s="565"/>
      <c r="DB31" s="565"/>
      <c r="DC31" s="565"/>
      <c r="DD31" s="565"/>
      <c r="DE31" s="565"/>
      <c r="DF31" s="565"/>
      <c r="DG31" s="565"/>
      <c r="DH31" s="565"/>
      <c r="DY31" s="60">
        <v>1</v>
      </c>
      <c r="EU31" s="565"/>
      <c r="EV31" s="565"/>
      <c r="EW31" s="565"/>
      <c r="EX31" s="565"/>
      <c r="EY31" s="565"/>
      <c r="EZ31" s="565"/>
      <c r="FA31" s="565"/>
      <c r="FB31" s="565"/>
      <c r="FC31" s="565"/>
      <c r="FD31" s="565"/>
      <c r="FE31" s="565"/>
      <c r="FF31" s="565"/>
      <c r="FG31" s="565"/>
      <c r="FH31" s="615"/>
      <c r="FI31" s="615"/>
      <c r="FJ31" s="565"/>
      <c r="FK31" s="565"/>
      <c r="FL31" s="565"/>
      <c r="FM31" s="565"/>
      <c r="FN31" s="565"/>
      <c r="FO31" s="565"/>
      <c r="FP31" s="565"/>
      <c r="FQ31" s="565"/>
      <c r="FR31" s="565"/>
      <c r="FS31" s="565">
        <v>0</v>
      </c>
      <c r="FT31" s="598"/>
      <c r="FU31" s="598"/>
      <c r="FV31" s="565"/>
      <c r="FW31" s="565"/>
      <c r="FX31" s="565"/>
      <c r="FY31" s="565"/>
      <c r="FZ31" s="565"/>
      <c r="GA31" s="565"/>
      <c r="GB31" s="565"/>
      <c r="GC31" s="565"/>
      <c r="GD31" s="565"/>
      <c r="GE31" s="565"/>
      <c r="GF31" s="565"/>
      <c r="GG31" s="565"/>
      <c r="GH31" s="565"/>
      <c r="GI31" s="565"/>
      <c r="GJ31" s="565"/>
      <c r="GK31" s="565"/>
      <c r="GL31" s="565"/>
      <c r="GM31" s="565"/>
      <c r="GN31" s="565"/>
      <c r="GO31" s="565"/>
      <c r="GP31" s="565">
        <v>0</v>
      </c>
      <c r="GQ31" s="506">
        <v>0</v>
      </c>
      <c r="GR31" s="598"/>
      <c r="GS31" s="598"/>
      <c r="GT31" s="565"/>
      <c r="GU31" s="565"/>
      <c r="GV31" s="565">
        <v>0</v>
      </c>
      <c r="GW31" s="565">
        <v>0</v>
      </c>
      <c r="GX31" s="565"/>
      <c r="GY31" s="565"/>
      <c r="GZ31" s="565"/>
      <c r="HA31" s="565"/>
      <c r="HB31" s="565"/>
      <c r="HC31" s="565"/>
      <c r="HD31" s="565"/>
      <c r="HE31" s="565"/>
      <c r="HF31" s="565"/>
      <c r="HG31" s="565"/>
      <c r="HH31" s="565"/>
      <c r="HI31" s="565"/>
      <c r="HJ31" s="565"/>
      <c r="HK31" s="565"/>
      <c r="HL31" s="565"/>
      <c r="HM31" s="565"/>
      <c r="HN31" s="565">
        <v>0</v>
      </c>
      <c r="HO31" s="565">
        <v>0</v>
      </c>
      <c r="HP31" s="598"/>
      <c r="HQ31" s="625"/>
      <c r="HR31" s="565"/>
    </row>
    <row r="32" spans="1:226" ht="63" customHeight="1">
      <c r="A32" s="460">
        <v>20</v>
      </c>
      <c r="B32" s="460" t="s">
        <v>4500</v>
      </c>
      <c r="C32" s="461" t="s">
        <v>4501</v>
      </c>
      <c r="D32" s="460">
        <v>1.6</v>
      </c>
      <c r="E32" s="106">
        <v>0</v>
      </c>
      <c r="F32" s="106">
        <v>0</v>
      </c>
      <c r="G32" s="106"/>
      <c r="H32" s="106"/>
      <c r="I32" s="230"/>
      <c r="J32" s="230">
        <v>10</v>
      </c>
      <c r="K32" s="106"/>
      <c r="L32" s="106"/>
      <c r="M32" s="230"/>
      <c r="N32" s="230"/>
      <c r="O32" s="106"/>
      <c r="P32" s="363"/>
      <c r="Q32" s="106"/>
      <c r="R32" s="106"/>
      <c r="S32" s="97"/>
      <c r="T32" s="470"/>
      <c r="U32" s="97"/>
      <c r="V32" s="97"/>
      <c r="W32" s="97">
        <v>0</v>
      </c>
      <c r="X32" s="467"/>
      <c r="Y32" s="97"/>
      <c r="Z32" s="97"/>
      <c r="AA32" s="97"/>
      <c r="AB32" s="470"/>
      <c r="AC32" s="470"/>
      <c r="AD32" s="448">
        <f t="shared" si="0"/>
        <v>0</v>
      </c>
      <c r="AE32" s="97"/>
      <c r="AF32" s="97"/>
      <c r="AG32" s="355"/>
      <c r="AH32" s="355"/>
      <c r="AI32" s="97"/>
      <c r="AJ32" s="97"/>
      <c r="AK32" s="97"/>
      <c r="AL32" s="97">
        <v>59</v>
      </c>
      <c r="AM32" s="97"/>
      <c r="AN32" s="472"/>
      <c r="AO32" s="472"/>
      <c r="AP32" s="78"/>
      <c r="AQ32" s="78">
        <v>10</v>
      </c>
      <c r="AR32" s="106"/>
      <c r="AS32" s="106"/>
      <c r="AT32" s="97"/>
      <c r="AU32" s="97"/>
      <c r="AV32" s="97"/>
      <c r="AW32" s="97"/>
      <c r="AX32" s="97"/>
      <c r="AY32" s="97"/>
      <c r="AZ32" s="306"/>
      <c r="BA32" s="306"/>
      <c r="BB32" s="97">
        <v>0</v>
      </c>
      <c r="BC32" s="97"/>
      <c r="BD32" s="97"/>
      <c r="BE32" s="97"/>
      <c r="BF32" s="97">
        <v>6</v>
      </c>
      <c r="BG32" s="106"/>
      <c r="BH32" s="106"/>
      <c r="BI32" s="97"/>
      <c r="BJ32" s="97"/>
      <c r="BK32" s="447">
        <v>10</v>
      </c>
      <c r="BL32" s="97"/>
      <c r="BM32" s="97"/>
      <c r="BN32" s="97"/>
      <c r="BO32" s="106"/>
      <c r="BP32" s="106"/>
      <c r="BQ32" s="466"/>
      <c r="BR32" s="466"/>
      <c r="BS32" s="466">
        <v>0</v>
      </c>
      <c r="BT32" s="97"/>
      <c r="BU32" s="97">
        <v>1</v>
      </c>
      <c r="BV32" s="106"/>
      <c r="BW32" s="106"/>
      <c r="BX32" s="106"/>
      <c r="BY32" s="106"/>
      <c r="BZ32" s="106"/>
      <c r="CA32" s="106"/>
      <c r="CB32" s="97"/>
      <c r="CC32" s="97"/>
      <c r="CD32" s="97"/>
      <c r="CE32" s="97"/>
      <c r="CF32" s="106"/>
      <c r="CG32" s="106"/>
      <c r="CH32" s="97"/>
      <c r="CI32" s="97"/>
      <c r="CJ32" s="106"/>
      <c r="CK32" s="106"/>
      <c r="CL32" s="97"/>
      <c r="CM32" s="97"/>
      <c r="CN32" s="565"/>
      <c r="CO32" s="565"/>
      <c r="CP32" s="565"/>
      <c r="CQ32" s="565"/>
      <c r="CR32" s="565"/>
      <c r="CS32" s="565"/>
      <c r="CT32" s="565"/>
      <c r="CU32" s="565"/>
      <c r="CV32" s="565"/>
      <c r="CW32" s="565"/>
      <c r="CX32" s="565"/>
      <c r="CY32" s="565"/>
      <c r="CZ32" s="565"/>
      <c r="DA32" s="565"/>
      <c r="DB32" s="565"/>
      <c r="DC32" s="565"/>
      <c r="DD32" s="565"/>
      <c r="DE32" s="565"/>
      <c r="DF32" s="565"/>
      <c r="DG32" s="565"/>
      <c r="DH32" s="565"/>
      <c r="DY32" s="60">
        <v>1</v>
      </c>
      <c r="EU32" s="565"/>
      <c r="EV32" s="565"/>
      <c r="EW32" s="565"/>
      <c r="EX32" s="565"/>
      <c r="EY32" s="565"/>
      <c r="EZ32" s="565"/>
      <c r="FA32" s="565"/>
      <c r="FB32" s="565"/>
      <c r="FC32" s="565">
        <v>59</v>
      </c>
      <c r="FD32" s="565"/>
      <c r="FE32" s="565"/>
      <c r="FF32" s="565"/>
      <c r="FG32" s="565"/>
      <c r="FH32" s="615"/>
      <c r="FI32" s="615"/>
      <c r="FJ32" s="565"/>
      <c r="FK32" s="565"/>
      <c r="FL32" s="565"/>
      <c r="FM32" s="565"/>
      <c r="FN32" s="565"/>
      <c r="FO32" s="565"/>
      <c r="FP32" s="565"/>
      <c r="FQ32" s="565"/>
      <c r="FR32" s="565"/>
      <c r="FS32" s="565">
        <v>0</v>
      </c>
      <c r="FT32" s="598"/>
      <c r="FU32" s="598"/>
      <c r="FV32" s="565"/>
      <c r="FW32" s="565"/>
      <c r="FX32" s="565"/>
      <c r="FY32" s="565"/>
      <c r="FZ32" s="565"/>
      <c r="GA32" s="565"/>
      <c r="GB32" s="565"/>
      <c r="GC32" s="565"/>
      <c r="GD32" s="565"/>
      <c r="GE32" s="565"/>
      <c r="GF32" s="565"/>
      <c r="GG32" s="565"/>
      <c r="GH32" s="565"/>
      <c r="GI32" s="565"/>
      <c r="GJ32" s="565"/>
      <c r="GK32" s="565"/>
      <c r="GL32" s="565"/>
      <c r="GM32" s="565"/>
      <c r="GN32" s="565"/>
      <c r="GO32" s="565"/>
      <c r="GP32" s="565"/>
      <c r="GQ32" s="506"/>
      <c r="GR32" s="598"/>
      <c r="GS32" s="598"/>
      <c r="GT32" s="565"/>
      <c r="GU32" s="565"/>
      <c r="GV32" s="565">
        <v>0</v>
      </c>
      <c r="GW32" s="565">
        <v>0</v>
      </c>
      <c r="GX32" s="565"/>
      <c r="GY32" s="565"/>
      <c r="GZ32" s="565"/>
      <c r="HA32" s="565"/>
      <c r="HB32" s="565"/>
      <c r="HC32" s="565"/>
      <c r="HD32" s="565"/>
      <c r="HE32" s="565"/>
      <c r="HF32" s="565"/>
      <c r="HG32" s="565"/>
      <c r="HH32" s="565"/>
      <c r="HI32" s="565"/>
      <c r="HJ32" s="565"/>
      <c r="HK32" s="565"/>
      <c r="HL32" s="565"/>
      <c r="HM32" s="565"/>
      <c r="HN32" s="565">
        <v>0</v>
      </c>
      <c r="HO32" s="565">
        <v>0</v>
      </c>
      <c r="HP32" s="598"/>
      <c r="HQ32" s="625"/>
      <c r="HR32" s="565"/>
    </row>
    <row r="33" spans="1:226" ht="94.5" customHeight="1">
      <c r="A33" s="443">
        <v>11</v>
      </c>
      <c r="B33" s="443" t="s">
        <v>4502</v>
      </c>
      <c r="C33" s="474" t="s">
        <v>4165</v>
      </c>
      <c r="D33" s="443">
        <v>1.39</v>
      </c>
      <c r="E33" s="106">
        <v>0</v>
      </c>
      <c r="F33" s="106">
        <v>0</v>
      </c>
      <c r="G33" s="106"/>
      <c r="H33" s="106"/>
      <c r="I33" s="230"/>
      <c r="J33" s="230"/>
      <c r="K33" s="106"/>
      <c r="L33" s="106"/>
      <c r="M33" s="230"/>
      <c r="N33" s="230"/>
      <c r="O33" s="106"/>
      <c r="P33" s="363"/>
      <c r="Q33" s="106"/>
      <c r="R33" s="106"/>
      <c r="S33" s="97"/>
      <c r="T33" s="470"/>
      <c r="U33" s="97"/>
      <c r="V33" s="97"/>
      <c r="W33" s="97">
        <v>0</v>
      </c>
      <c r="X33" s="467"/>
      <c r="Y33" s="468"/>
      <c r="Z33" s="468">
        <v>3</v>
      </c>
      <c r="AA33" s="468">
        <v>3</v>
      </c>
      <c r="AB33" s="470"/>
      <c r="AC33" s="470"/>
      <c r="AD33" s="448">
        <f t="shared" si="0"/>
        <v>0</v>
      </c>
      <c r="AE33" s="97"/>
      <c r="AF33" s="97"/>
      <c r="AG33" s="355"/>
      <c r="AH33" s="355"/>
      <c r="AI33" s="97"/>
      <c r="AJ33" s="97"/>
      <c r="AK33" s="97"/>
      <c r="AL33" s="97">
        <v>1</v>
      </c>
      <c r="AM33" s="97"/>
      <c r="AN33" s="472"/>
      <c r="AO33" s="472"/>
      <c r="AP33" s="78"/>
      <c r="AQ33" s="78">
        <v>12</v>
      </c>
      <c r="AR33" s="106"/>
      <c r="AS33" s="106"/>
      <c r="AT33" s="97"/>
      <c r="AU33" s="97"/>
      <c r="AV33" s="97"/>
      <c r="AW33" s="97"/>
      <c r="AX33" s="97"/>
      <c r="AY33" s="97"/>
      <c r="AZ33" s="306"/>
      <c r="BA33" s="306"/>
      <c r="BB33" s="97">
        <v>0</v>
      </c>
      <c r="BC33" s="97"/>
      <c r="BD33" s="97"/>
      <c r="BE33" s="97"/>
      <c r="BF33" s="97"/>
      <c r="BG33" s="106"/>
      <c r="BH33" s="106"/>
      <c r="BI33" s="97"/>
      <c r="BJ33" s="97"/>
      <c r="BK33" s="97"/>
      <c r="BL33" s="97"/>
      <c r="BM33" s="97"/>
      <c r="BN33" s="97"/>
      <c r="BO33" s="106"/>
      <c r="BP33" s="106"/>
      <c r="BQ33" s="466">
        <v>0</v>
      </c>
      <c r="BR33" s="466">
        <v>0</v>
      </c>
      <c r="BS33" s="466">
        <v>0</v>
      </c>
      <c r="BT33" s="97"/>
      <c r="BU33" s="97"/>
      <c r="BV33" s="106"/>
      <c r="BW33" s="106"/>
      <c r="BX33" s="106"/>
      <c r="BY33" s="106"/>
      <c r="BZ33" s="106"/>
      <c r="CA33" s="106"/>
      <c r="CB33" s="97"/>
      <c r="CC33" s="97"/>
      <c r="CD33" s="97"/>
      <c r="CE33" s="97"/>
      <c r="CF33" s="106"/>
      <c r="CG33" s="106"/>
      <c r="CH33" s="97"/>
      <c r="CI33" s="97"/>
      <c r="CJ33" s="106"/>
      <c r="CK33" s="106"/>
      <c r="CL33" s="97"/>
      <c r="CM33" s="97"/>
      <c r="CN33" s="565"/>
      <c r="CO33" s="565"/>
      <c r="CP33" s="565"/>
      <c r="CQ33" s="565">
        <v>0</v>
      </c>
      <c r="CR33" s="565">
        <v>0</v>
      </c>
      <c r="CS33" s="565"/>
      <c r="CT33" s="565"/>
      <c r="CU33" s="565"/>
      <c r="CV33" s="565"/>
      <c r="CW33" s="565"/>
      <c r="CX33" s="565"/>
      <c r="CY33" s="565"/>
      <c r="CZ33" s="565"/>
      <c r="DA33" s="565"/>
      <c r="DB33" s="565"/>
      <c r="DC33" s="565"/>
      <c r="DD33" s="565"/>
      <c r="DE33" s="565"/>
      <c r="DF33" s="565"/>
      <c r="DG33" s="565"/>
      <c r="DH33" s="565"/>
      <c r="EA33" s="60">
        <v>2</v>
      </c>
      <c r="EI33" s="60">
        <v>1</v>
      </c>
      <c r="EU33" s="565"/>
      <c r="EV33" s="565"/>
      <c r="EW33" s="565"/>
      <c r="EX33" s="565"/>
      <c r="EY33" s="565"/>
      <c r="EZ33" s="565"/>
      <c r="FA33" s="565"/>
      <c r="FB33" s="565"/>
      <c r="FC33" s="565"/>
      <c r="FD33" s="565"/>
      <c r="FE33" s="565"/>
      <c r="FF33" s="565"/>
      <c r="FG33" s="565"/>
      <c r="FH33" s="615"/>
      <c r="FI33" s="615"/>
      <c r="FJ33" s="565"/>
      <c r="FK33" s="565"/>
      <c r="FL33" s="565"/>
      <c r="FM33" s="565"/>
      <c r="FN33" s="565"/>
      <c r="FO33" s="565"/>
      <c r="FP33" s="565"/>
      <c r="FQ33" s="565"/>
      <c r="FR33" s="565"/>
      <c r="FS33" s="565">
        <v>0</v>
      </c>
      <c r="FT33" s="598"/>
      <c r="FU33" s="598"/>
      <c r="FV33" s="565"/>
      <c r="FW33" s="565"/>
      <c r="FX33" s="565"/>
      <c r="FY33" s="565">
        <v>3</v>
      </c>
      <c r="FZ33" s="565"/>
      <c r="GA33" s="565"/>
      <c r="GB33" s="565"/>
      <c r="GC33" s="565"/>
      <c r="GD33" s="565"/>
      <c r="GE33" s="565"/>
      <c r="GF33" s="565"/>
      <c r="GG33" s="565"/>
      <c r="GH33" s="565"/>
      <c r="GI33" s="565"/>
      <c r="GJ33" s="565"/>
      <c r="GK33" s="565">
        <v>55</v>
      </c>
      <c r="GL33" s="565"/>
      <c r="GM33" s="565"/>
      <c r="GN33" s="565"/>
      <c r="GO33" s="565"/>
      <c r="GP33" s="565">
        <v>0</v>
      </c>
      <c r="GQ33" s="506">
        <v>9</v>
      </c>
      <c r="GR33" s="598"/>
      <c r="GS33" s="598"/>
      <c r="GT33" s="565"/>
      <c r="GU33" s="565"/>
      <c r="GV33" s="565">
        <v>0</v>
      </c>
      <c r="GW33" s="565">
        <v>0</v>
      </c>
      <c r="GX33" s="565"/>
      <c r="GY33" s="565"/>
      <c r="GZ33" s="565"/>
      <c r="HA33" s="565"/>
      <c r="HB33" s="565"/>
      <c r="HC33" s="565"/>
      <c r="HD33" s="565"/>
      <c r="HE33" s="565"/>
      <c r="HF33" s="565"/>
      <c r="HG33" s="565"/>
      <c r="HH33" s="565"/>
      <c r="HI33" s="565"/>
      <c r="HJ33" s="565"/>
      <c r="HK33" s="565"/>
      <c r="HL33" s="565"/>
      <c r="HM33" s="565"/>
      <c r="HN33" s="565">
        <v>0</v>
      </c>
      <c r="HO33" s="565">
        <v>0</v>
      </c>
      <c r="HP33" s="598"/>
      <c r="HQ33" s="625"/>
      <c r="HR33" s="565"/>
    </row>
    <row r="34" spans="1:226" ht="94.5" customHeight="1">
      <c r="A34" s="460">
        <v>21</v>
      </c>
      <c r="B34" s="460" t="s">
        <v>4503</v>
      </c>
      <c r="C34" s="461" t="s">
        <v>4504</v>
      </c>
      <c r="D34" s="460">
        <v>1.49</v>
      </c>
      <c r="E34" s="106">
        <v>0</v>
      </c>
      <c r="F34" s="106">
        <v>0</v>
      </c>
      <c r="G34" s="106"/>
      <c r="H34" s="106"/>
      <c r="I34" s="230"/>
      <c r="J34" s="230"/>
      <c r="K34" s="106"/>
      <c r="L34" s="106"/>
      <c r="M34" s="230"/>
      <c r="N34" s="230"/>
      <c r="O34" s="106"/>
      <c r="P34" s="363"/>
      <c r="Q34" s="106"/>
      <c r="R34" s="106"/>
      <c r="S34" s="97"/>
      <c r="T34" s="470"/>
      <c r="U34" s="97"/>
      <c r="V34" s="97"/>
      <c r="W34" s="97">
        <v>0</v>
      </c>
      <c r="X34" s="467"/>
      <c r="Y34" s="97"/>
      <c r="Z34" s="97">
        <v>3</v>
      </c>
      <c r="AA34" s="97">
        <v>3</v>
      </c>
      <c r="AB34" s="470"/>
      <c r="AC34" s="470"/>
      <c r="AD34" s="448">
        <f t="shared" si="0"/>
        <v>0</v>
      </c>
      <c r="AE34" s="97"/>
      <c r="AF34" s="97"/>
      <c r="AG34" s="355"/>
      <c r="AH34" s="355"/>
      <c r="AI34" s="97"/>
      <c r="AJ34" s="97"/>
      <c r="AK34" s="97"/>
      <c r="AL34" s="97">
        <v>58</v>
      </c>
      <c r="AM34" s="97"/>
      <c r="AN34" s="472"/>
      <c r="AO34" s="472">
        <v>5</v>
      </c>
      <c r="AP34" s="78"/>
      <c r="AQ34" s="78">
        <v>8</v>
      </c>
      <c r="AR34" s="106"/>
      <c r="AS34" s="106"/>
      <c r="AT34" s="97"/>
      <c r="AU34" s="97"/>
      <c r="AV34" s="97"/>
      <c r="AW34" s="97"/>
      <c r="AX34" s="97"/>
      <c r="AY34" s="97"/>
      <c r="AZ34" s="306"/>
      <c r="BA34" s="306"/>
      <c r="BB34" s="97">
        <v>0</v>
      </c>
      <c r="BC34" s="97"/>
      <c r="BD34" s="97"/>
      <c r="BE34" s="97"/>
      <c r="BF34" s="97">
        <v>150</v>
      </c>
      <c r="BG34" s="106"/>
      <c r="BH34" s="106"/>
      <c r="BI34" s="97"/>
      <c r="BJ34" s="97">
        <v>4</v>
      </c>
      <c r="BK34" s="97"/>
      <c r="BL34" s="97"/>
      <c r="BM34" s="97"/>
      <c r="BN34" s="97"/>
      <c r="BO34" s="106"/>
      <c r="BP34" s="106"/>
      <c r="BQ34" s="466"/>
      <c r="BR34" s="466"/>
      <c r="BS34" s="466">
        <v>0</v>
      </c>
      <c r="BT34" s="97"/>
      <c r="BU34" s="97"/>
      <c r="BV34" s="106"/>
      <c r="BW34" s="106"/>
      <c r="BX34" s="106"/>
      <c r="BY34" s="106"/>
      <c r="BZ34" s="106"/>
      <c r="CA34" s="106"/>
      <c r="CB34" s="97"/>
      <c r="CC34" s="97"/>
      <c r="CD34" s="97"/>
      <c r="CE34" s="97"/>
      <c r="CF34" s="106"/>
      <c r="CG34" s="106"/>
      <c r="CH34" s="97"/>
      <c r="CI34" s="97"/>
      <c r="CJ34" s="106"/>
      <c r="CK34" s="106"/>
      <c r="CL34" s="97"/>
      <c r="CM34" s="97"/>
      <c r="CN34" s="565"/>
      <c r="CO34" s="565"/>
      <c r="CP34" s="565"/>
      <c r="CQ34" s="565"/>
      <c r="CR34" s="565"/>
      <c r="CS34" s="565"/>
      <c r="CT34" s="565"/>
      <c r="CU34" s="565"/>
      <c r="CV34" s="565"/>
      <c r="CW34" s="565"/>
      <c r="CX34" s="565"/>
      <c r="CY34" s="565"/>
      <c r="CZ34" s="565"/>
      <c r="DA34" s="565"/>
      <c r="DB34" s="565"/>
      <c r="DC34" s="565"/>
      <c r="DD34" s="565"/>
      <c r="DE34" s="565"/>
      <c r="DF34" s="565"/>
      <c r="DG34" s="565"/>
      <c r="DH34" s="565"/>
      <c r="EA34" s="60">
        <v>2</v>
      </c>
      <c r="EI34" s="60">
        <v>1</v>
      </c>
      <c r="ES34" s="60">
        <v>1</v>
      </c>
      <c r="EU34" s="565"/>
      <c r="EV34" s="565"/>
      <c r="EW34" s="565"/>
      <c r="EX34" s="565"/>
      <c r="EY34" s="565"/>
      <c r="EZ34" s="565"/>
      <c r="FA34" s="565"/>
      <c r="FB34" s="565"/>
      <c r="FC34" s="565"/>
      <c r="FD34" s="565"/>
      <c r="FE34" s="565"/>
      <c r="FF34" s="565"/>
      <c r="FG34" s="565"/>
      <c r="FH34" s="615"/>
      <c r="FI34" s="615"/>
      <c r="FJ34" s="565"/>
      <c r="FK34" s="565"/>
      <c r="FL34" s="565"/>
      <c r="FM34" s="565"/>
      <c r="FN34" s="565"/>
      <c r="FO34" s="565"/>
      <c r="FP34" s="565"/>
      <c r="FQ34" s="565"/>
      <c r="FR34" s="565"/>
      <c r="FS34" s="565">
        <v>0</v>
      </c>
      <c r="FT34" s="598"/>
      <c r="FU34" s="598"/>
      <c r="FV34" s="565"/>
      <c r="FW34" s="565"/>
      <c r="FX34" s="565"/>
      <c r="FY34" s="565">
        <v>3</v>
      </c>
      <c r="FZ34" s="565"/>
      <c r="GA34" s="565"/>
      <c r="GB34" s="565"/>
      <c r="GC34" s="565"/>
      <c r="GD34" s="565"/>
      <c r="GE34" s="565"/>
      <c r="GF34" s="565"/>
      <c r="GG34" s="565"/>
      <c r="GH34" s="565"/>
      <c r="GI34" s="565"/>
      <c r="GJ34" s="565"/>
      <c r="GK34" s="565"/>
      <c r="GL34" s="565"/>
      <c r="GM34" s="565"/>
      <c r="GN34" s="565"/>
      <c r="GO34" s="565"/>
      <c r="GP34" s="565"/>
      <c r="GQ34" s="506"/>
      <c r="GR34" s="598"/>
      <c r="GS34" s="598"/>
      <c r="GT34" s="565"/>
      <c r="GU34" s="565"/>
      <c r="GV34" s="565">
        <v>0</v>
      </c>
      <c r="GW34" s="565">
        <v>0</v>
      </c>
      <c r="GX34" s="565"/>
      <c r="GY34" s="565"/>
      <c r="GZ34" s="565"/>
      <c r="HA34" s="565"/>
      <c r="HB34" s="565"/>
      <c r="HC34" s="565"/>
      <c r="HD34" s="565"/>
      <c r="HE34" s="565"/>
      <c r="HF34" s="565"/>
      <c r="HG34" s="565"/>
      <c r="HH34" s="565"/>
      <c r="HI34" s="565"/>
      <c r="HJ34" s="565"/>
      <c r="HK34" s="565"/>
      <c r="HL34" s="565"/>
      <c r="HM34" s="565"/>
      <c r="HN34" s="565">
        <v>0</v>
      </c>
      <c r="HO34" s="565">
        <v>0</v>
      </c>
      <c r="HP34" s="598"/>
      <c r="HQ34" s="625"/>
      <c r="HR34" s="565"/>
    </row>
    <row r="35" spans="1:226" ht="31.5" customHeight="1">
      <c r="A35" s="460">
        <v>22</v>
      </c>
      <c r="B35" s="460" t="s">
        <v>4505</v>
      </c>
      <c r="C35" s="461" t="s">
        <v>4506</v>
      </c>
      <c r="D35" s="460">
        <v>1.36</v>
      </c>
      <c r="E35" s="106">
        <v>0</v>
      </c>
      <c r="F35" s="106">
        <v>0</v>
      </c>
      <c r="G35" s="106"/>
      <c r="H35" s="106"/>
      <c r="I35" s="230"/>
      <c r="J35" s="230"/>
      <c r="K35" s="106"/>
      <c r="L35" s="106"/>
      <c r="M35" s="230"/>
      <c r="N35" s="230"/>
      <c r="O35" s="106"/>
      <c r="P35" s="363"/>
      <c r="Q35" s="106"/>
      <c r="R35" s="106"/>
      <c r="S35" s="97"/>
      <c r="T35" s="470"/>
      <c r="U35" s="97"/>
      <c r="V35" s="97"/>
      <c r="W35" s="97">
        <v>0</v>
      </c>
      <c r="X35" s="467"/>
      <c r="Y35" s="97"/>
      <c r="Z35" s="97"/>
      <c r="AA35" s="97"/>
      <c r="AB35" s="470"/>
      <c r="AC35" s="470"/>
      <c r="AD35" s="448">
        <f t="shared" si="0"/>
        <v>0</v>
      </c>
      <c r="AE35" s="97"/>
      <c r="AF35" s="97"/>
      <c r="AG35" s="355"/>
      <c r="AH35" s="355"/>
      <c r="AI35" s="97"/>
      <c r="AJ35" s="97"/>
      <c r="AK35" s="97"/>
      <c r="AL35" s="97"/>
      <c r="AM35" s="97">
        <v>94</v>
      </c>
      <c r="AN35" s="472"/>
      <c r="AO35" s="472"/>
      <c r="AP35" s="78"/>
      <c r="AQ35" s="78">
        <v>4</v>
      </c>
      <c r="AR35" s="106"/>
      <c r="AS35" s="106"/>
      <c r="AT35" s="97"/>
      <c r="AU35" s="97"/>
      <c r="AV35" s="97"/>
      <c r="AW35" s="97"/>
      <c r="AX35" s="97"/>
      <c r="AY35" s="97"/>
      <c r="AZ35" s="306"/>
      <c r="BA35" s="306"/>
      <c r="BB35" s="97">
        <v>0</v>
      </c>
      <c r="BC35" s="97"/>
      <c r="BD35" s="97"/>
      <c r="BE35" s="97"/>
      <c r="BF35" s="97">
        <v>25</v>
      </c>
      <c r="BG35" s="106"/>
      <c r="BH35" s="106"/>
      <c r="BI35" s="97"/>
      <c r="BJ35" s="97"/>
      <c r="BK35" s="97"/>
      <c r="BL35" s="97"/>
      <c r="BM35" s="97"/>
      <c r="BN35" s="97"/>
      <c r="BO35" s="106"/>
      <c r="BP35" s="106"/>
      <c r="BQ35" s="466"/>
      <c r="BR35" s="466"/>
      <c r="BS35" s="466">
        <v>0</v>
      </c>
      <c r="BT35" s="97"/>
      <c r="BU35" s="97"/>
      <c r="BV35" s="106"/>
      <c r="BW35" s="106"/>
      <c r="BX35" s="106"/>
      <c r="BY35" s="106"/>
      <c r="BZ35" s="106"/>
      <c r="CA35" s="106"/>
      <c r="CB35" s="97"/>
      <c r="CC35" s="97"/>
      <c r="CD35" s="97"/>
      <c r="CE35" s="97"/>
      <c r="CF35" s="106"/>
      <c r="CG35" s="106"/>
      <c r="CH35" s="97"/>
      <c r="CI35" s="97"/>
      <c r="CJ35" s="106"/>
      <c r="CK35" s="106"/>
      <c r="CL35" s="97"/>
      <c r="CM35" s="97"/>
      <c r="CN35" s="565"/>
      <c r="CO35" s="565"/>
      <c r="CP35" s="565"/>
      <c r="CQ35" s="565"/>
      <c r="CR35" s="565"/>
      <c r="CS35" s="565"/>
      <c r="CT35" s="565"/>
      <c r="CU35" s="565"/>
      <c r="CV35" s="565"/>
      <c r="CW35" s="565"/>
      <c r="CX35" s="565"/>
      <c r="CY35" s="565"/>
      <c r="CZ35" s="565"/>
      <c r="DA35" s="565"/>
      <c r="DB35" s="565"/>
      <c r="DC35" s="565"/>
      <c r="DD35" s="565"/>
      <c r="DE35" s="565"/>
      <c r="DF35" s="565"/>
      <c r="DG35" s="565"/>
      <c r="DH35" s="565"/>
      <c r="EU35" s="565"/>
      <c r="EV35" s="565"/>
      <c r="EW35" s="565"/>
      <c r="EX35" s="565"/>
      <c r="EY35" s="565"/>
      <c r="EZ35" s="565"/>
      <c r="FA35" s="565"/>
      <c r="FB35" s="565"/>
      <c r="FC35" s="565"/>
      <c r="FD35" s="565"/>
      <c r="FE35" s="565"/>
      <c r="FF35" s="565"/>
      <c r="FG35" s="565"/>
      <c r="FH35" s="615"/>
      <c r="FI35" s="615"/>
      <c r="FJ35" s="565"/>
      <c r="FK35" s="565"/>
      <c r="FL35" s="565"/>
      <c r="FM35" s="565"/>
      <c r="FN35" s="565"/>
      <c r="FO35" s="565"/>
      <c r="FP35" s="565"/>
      <c r="FQ35" s="565"/>
      <c r="FR35" s="565"/>
      <c r="FS35" s="565">
        <v>0</v>
      </c>
      <c r="FT35" s="598"/>
      <c r="FU35" s="598"/>
      <c r="FV35" s="565"/>
      <c r="FW35" s="565"/>
      <c r="FX35" s="565"/>
      <c r="FY35" s="565"/>
      <c r="FZ35" s="565"/>
      <c r="GA35" s="565"/>
      <c r="GB35" s="565"/>
      <c r="GC35" s="565"/>
      <c r="GD35" s="565"/>
      <c r="GE35" s="565"/>
      <c r="GF35" s="565"/>
      <c r="GG35" s="565"/>
      <c r="GH35" s="565"/>
      <c r="GI35" s="565"/>
      <c r="GJ35" s="565"/>
      <c r="GK35" s="565">
        <v>55</v>
      </c>
      <c r="GL35" s="565"/>
      <c r="GM35" s="565"/>
      <c r="GN35" s="565"/>
      <c r="GO35" s="565"/>
      <c r="GP35" s="565"/>
      <c r="GQ35" s="506">
        <v>9</v>
      </c>
      <c r="GR35" s="598"/>
      <c r="GS35" s="598"/>
      <c r="GT35" s="565"/>
      <c r="GU35" s="565"/>
      <c r="GV35" s="565">
        <v>0</v>
      </c>
      <c r="GW35" s="565">
        <v>0</v>
      </c>
      <c r="GX35" s="565"/>
      <c r="GY35" s="565"/>
      <c r="GZ35" s="565"/>
      <c r="HA35" s="565"/>
      <c r="HB35" s="565"/>
      <c r="HC35" s="565"/>
      <c r="HD35" s="565"/>
      <c r="HE35" s="565"/>
      <c r="HF35" s="565"/>
      <c r="HG35" s="565"/>
      <c r="HH35" s="565"/>
      <c r="HI35" s="565"/>
      <c r="HJ35" s="565"/>
      <c r="HK35" s="565"/>
      <c r="HL35" s="565"/>
      <c r="HM35" s="565">
        <v>1</v>
      </c>
      <c r="HN35" s="565">
        <v>0</v>
      </c>
      <c r="HO35" s="565">
        <v>0</v>
      </c>
      <c r="HP35" s="598"/>
      <c r="HQ35" s="625"/>
      <c r="HR35" s="565"/>
    </row>
    <row r="36" spans="1:226" ht="47.25" customHeight="1">
      <c r="A36" s="443">
        <v>12</v>
      </c>
      <c r="B36" s="443" t="s">
        <v>4507</v>
      </c>
      <c r="C36" s="474" t="s">
        <v>4166</v>
      </c>
      <c r="D36" s="443">
        <v>0.92</v>
      </c>
      <c r="E36" s="444">
        <v>0</v>
      </c>
      <c r="F36" s="444">
        <v>0</v>
      </c>
      <c r="G36" s="106"/>
      <c r="H36" s="106"/>
      <c r="I36" s="230"/>
      <c r="J36" s="445">
        <v>9</v>
      </c>
      <c r="K36" s="106"/>
      <c r="L36" s="106"/>
      <c r="M36" s="230"/>
      <c r="N36" s="230"/>
      <c r="O36" s="106"/>
      <c r="P36" s="363"/>
      <c r="Q36" s="106"/>
      <c r="R36" s="106"/>
      <c r="S36" s="97">
        <v>25</v>
      </c>
      <c r="T36" s="470"/>
      <c r="U36" s="475">
        <v>5</v>
      </c>
      <c r="V36" s="97"/>
      <c r="W36" s="97">
        <v>0</v>
      </c>
      <c r="X36" s="467"/>
      <c r="Y36" s="468">
        <v>3</v>
      </c>
      <c r="Z36" s="469"/>
      <c r="AA36" s="469">
        <v>3</v>
      </c>
      <c r="AB36" s="470"/>
      <c r="AC36" s="470"/>
      <c r="AD36" s="448">
        <f t="shared" si="0"/>
        <v>0</v>
      </c>
      <c r="AE36" s="97"/>
      <c r="AF36" s="97"/>
      <c r="AG36" s="355"/>
      <c r="AH36" s="355"/>
      <c r="AI36" s="97"/>
      <c r="AJ36" s="97"/>
      <c r="AK36" s="97"/>
      <c r="AL36" s="97"/>
      <c r="AM36" s="97"/>
      <c r="AN36" s="472"/>
      <c r="AO36" s="472"/>
      <c r="AP36" s="78"/>
      <c r="AQ36" s="78"/>
      <c r="AR36" s="106"/>
      <c r="AS36" s="106"/>
      <c r="AT36" s="97"/>
      <c r="AU36" s="97"/>
      <c r="AV36" s="97">
        <v>1</v>
      </c>
      <c r="AW36" s="97">
        <v>1</v>
      </c>
      <c r="AX36" s="97">
        <v>7</v>
      </c>
      <c r="AY36" s="97"/>
      <c r="AZ36" s="451">
        <f>SUM(AZ40:AZ48)</f>
        <v>0</v>
      </c>
      <c r="BA36" s="451">
        <f>SUM(BA37:BA46)</f>
        <v>5</v>
      </c>
      <c r="BB36" s="97">
        <v>0</v>
      </c>
      <c r="BC36" s="97"/>
      <c r="BD36" s="97"/>
      <c r="BE36" s="97"/>
      <c r="BF36" s="97"/>
      <c r="BG36" s="106"/>
      <c r="BH36" s="106"/>
      <c r="BI36" s="97"/>
      <c r="BJ36" s="97"/>
      <c r="BK36" s="97"/>
      <c r="BL36" s="97"/>
      <c r="BM36" s="97"/>
      <c r="BN36" s="97"/>
      <c r="BO36" s="106"/>
      <c r="BP36" s="106"/>
      <c r="BQ36" s="466">
        <v>18</v>
      </c>
      <c r="BR36" s="466">
        <v>124</v>
      </c>
      <c r="BS36" s="466">
        <v>142</v>
      </c>
      <c r="BT36" s="97"/>
      <c r="BU36" s="97">
        <v>11</v>
      </c>
      <c r="BV36" s="106"/>
      <c r="BW36" s="106"/>
      <c r="BX36" s="106"/>
      <c r="BY36" s="106"/>
      <c r="BZ36" s="106"/>
      <c r="CA36" s="106"/>
      <c r="CB36" s="97"/>
      <c r="CC36" s="97"/>
      <c r="CD36" s="97"/>
      <c r="CE36" s="97"/>
      <c r="CF36" s="106"/>
      <c r="CG36" s="106"/>
      <c r="CH36" s="97"/>
      <c r="CI36" s="97"/>
      <c r="CJ36" s="106"/>
      <c r="CK36" s="106"/>
      <c r="CL36" s="97"/>
      <c r="CM36" s="97"/>
      <c r="CN36" s="565"/>
      <c r="CO36" s="565"/>
      <c r="CP36" s="565"/>
      <c r="CQ36" s="565">
        <v>0</v>
      </c>
      <c r="CR36" s="565">
        <v>0</v>
      </c>
      <c r="CS36" s="565"/>
      <c r="CT36" s="565"/>
      <c r="CU36" s="565"/>
      <c r="CV36" s="565"/>
      <c r="CW36" s="565"/>
      <c r="CX36" s="565"/>
      <c r="CY36" s="565"/>
      <c r="CZ36" s="565"/>
      <c r="DA36" s="565"/>
      <c r="DB36" s="565">
        <v>5</v>
      </c>
      <c r="DC36" s="565"/>
      <c r="DD36" s="565"/>
      <c r="DE36" s="565"/>
      <c r="DF36" s="565"/>
      <c r="DG36" s="565"/>
      <c r="DH36" s="565"/>
      <c r="DN36" s="60">
        <v>14</v>
      </c>
      <c r="DQ36" s="60">
        <v>25</v>
      </c>
      <c r="DY36" s="60">
        <v>11</v>
      </c>
      <c r="DZ36" s="60">
        <v>3</v>
      </c>
      <c r="ED36" s="60">
        <v>2</v>
      </c>
      <c r="EE36" s="60">
        <v>1</v>
      </c>
      <c r="EG36" s="60">
        <v>5</v>
      </c>
      <c r="EI36" s="60">
        <v>16</v>
      </c>
      <c r="EJ36" s="60">
        <v>8</v>
      </c>
      <c r="EU36" s="565"/>
      <c r="EV36" s="565"/>
      <c r="EW36" s="565"/>
      <c r="EX36" s="565"/>
      <c r="EY36" s="565"/>
      <c r="EZ36" s="565"/>
      <c r="FA36" s="565"/>
      <c r="FB36" s="565"/>
      <c r="FC36" s="565"/>
      <c r="FD36" s="565"/>
      <c r="FE36" s="565"/>
      <c r="FF36" s="565"/>
      <c r="FG36" s="565"/>
      <c r="FH36" s="615"/>
      <c r="FI36" s="615"/>
      <c r="FJ36" s="565"/>
      <c r="FK36" s="565"/>
      <c r="FL36" s="565"/>
      <c r="FM36" s="565"/>
      <c r="FN36" s="565"/>
      <c r="FO36" s="565"/>
      <c r="FP36" s="565"/>
      <c r="FQ36" s="565"/>
      <c r="FR36" s="565"/>
      <c r="FS36" s="565">
        <v>84</v>
      </c>
      <c r="FT36" s="598"/>
      <c r="FU36" s="598"/>
      <c r="FV36" s="565">
        <v>8</v>
      </c>
      <c r="FW36" s="565">
        <v>127</v>
      </c>
      <c r="FX36" s="565">
        <v>57</v>
      </c>
      <c r="FY36" s="565"/>
      <c r="FZ36" s="565">
        <v>5</v>
      </c>
      <c r="GA36" s="565"/>
      <c r="GB36" s="565"/>
      <c r="GC36" s="565"/>
      <c r="GD36" s="565"/>
      <c r="GE36" s="565"/>
      <c r="GF36" s="565"/>
      <c r="GG36" s="565"/>
      <c r="GH36" s="565"/>
      <c r="GI36" s="565"/>
      <c r="GJ36" s="565">
        <v>17</v>
      </c>
      <c r="GK36" s="565"/>
      <c r="GL36" s="565"/>
      <c r="GM36" s="565">
        <v>6</v>
      </c>
      <c r="GN36" s="565"/>
      <c r="GO36" s="565"/>
      <c r="GP36" s="565">
        <v>0</v>
      </c>
      <c r="GQ36" s="506">
        <v>0</v>
      </c>
      <c r="GR36" s="598"/>
      <c r="GS36" s="598"/>
      <c r="GT36" s="565"/>
      <c r="GU36" s="565"/>
      <c r="GV36" s="565">
        <v>0</v>
      </c>
      <c r="GW36" s="565">
        <v>0</v>
      </c>
      <c r="GX36" s="565">
        <v>3</v>
      </c>
      <c r="GY36" s="565"/>
      <c r="GZ36" s="565"/>
      <c r="HA36" s="565"/>
      <c r="HB36" s="565"/>
      <c r="HC36" s="565"/>
      <c r="HD36" s="565"/>
      <c r="HE36" s="565"/>
      <c r="HF36" s="565"/>
      <c r="HG36" s="565"/>
      <c r="HH36" s="565">
        <v>4</v>
      </c>
      <c r="HI36" s="565">
        <v>2</v>
      </c>
      <c r="HJ36" s="565"/>
      <c r="HK36" s="565"/>
      <c r="HL36" s="565"/>
      <c r="HM36" s="565"/>
      <c r="HN36" s="565">
        <v>0</v>
      </c>
      <c r="HO36" s="565">
        <v>0</v>
      </c>
      <c r="HP36" s="598"/>
      <c r="HQ36" s="625"/>
      <c r="HR36" s="565"/>
    </row>
    <row r="37" spans="1:226" ht="47.25" customHeight="1">
      <c r="A37" s="460">
        <v>23</v>
      </c>
      <c r="B37" s="460" t="s">
        <v>4508</v>
      </c>
      <c r="C37" s="461" t="s">
        <v>4509</v>
      </c>
      <c r="D37" s="460">
        <v>2.75</v>
      </c>
      <c r="E37" s="106">
        <v>0</v>
      </c>
      <c r="F37" s="106">
        <v>0</v>
      </c>
      <c r="G37" s="106"/>
      <c r="H37" s="106"/>
      <c r="I37" s="230"/>
      <c r="J37" s="230"/>
      <c r="K37" s="106"/>
      <c r="L37" s="106"/>
      <c r="M37" s="230"/>
      <c r="N37" s="230"/>
      <c r="O37" s="106"/>
      <c r="P37" s="363"/>
      <c r="Q37" s="106"/>
      <c r="R37" s="106"/>
      <c r="S37" s="97"/>
      <c r="T37" s="470"/>
      <c r="U37" s="97"/>
      <c r="V37" s="97"/>
      <c r="W37" s="97">
        <v>0</v>
      </c>
      <c r="X37" s="467"/>
      <c r="Y37" s="97"/>
      <c r="Z37" s="97"/>
      <c r="AA37" s="97"/>
      <c r="AB37" s="470"/>
      <c r="AC37" s="470"/>
      <c r="AD37" s="448">
        <f t="shared" si="0"/>
        <v>0</v>
      </c>
      <c r="AE37" s="97"/>
      <c r="AF37" s="97"/>
      <c r="AG37" s="355"/>
      <c r="AH37" s="355"/>
      <c r="AI37" s="97"/>
      <c r="AJ37" s="97"/>
      <c r="AK37" s="97"/>
      <c r="AL37" s="97"/>
      <c r="AM37" s="97"/>
      <c r="AN37" s="472"/>
      <c r="AO37" s="472"/>
      <c r="AP37" s="78"/>
      <c r="AQ37" s="78"/>
      <c r="AR37" s="106"/>
      <c r="AS37" s="106"/>
      <c r="AT37" s="97"/>
      <c r="AU37" s="97"/>
      <c r="AV37" s="97"/>
      <c r="AW37" s="97"/>
      <c r="AX37" s="97"/>
      <c r="AY37" s="97"/>
      <c r="AZ37" s="306"/>
      <c r="BA37" s="306"/>
      <c r="BB37" s="97">
        <v>0</v>
      </c>
      <c r="BC37" s="97"/>
      <c r="BD37" s="97"/>
      <c r="BE37" s="97"/>
      <c r="BF37" s="97"/>
      <c r="BG37" s="106"/>
      <c r="BH37" s="106"/>
      <c r="BI37" s="97"/>
      <c r="BJ37" s="97"/>
      <c r="BK37" s="97"/>
      <c r="BL37" s="97"/>
      <c r="BM37" s="97"/>
      <c r="BN37" s="97"/>
      <c r="BO37" s="106"/>
      <c r="BP37" s="106"/>
      <c r="BQ37" s="466"/>
      <c r="BR37" s="466"/>
      <c r="BS37" s="466">
        <v>0</v>
      </c>
      <c r="BT37" s="97"/>
      <c r="BU37" s="97"/>
      <c r="BV37" s="106"/>
      <c r="BW37" s="106"/>
      <c r="BX37" s="106"/>
      <c r="BY37" s="106"/>
      <c r="BZ37" s="106"/>
      <c r="CA37" s="106"/>
      <c r="CB37" s="97"/>
      <c r="CC37" s="97"/>
      <c r="CD37" s="97"/>
      <c r="CE37" s="97"/>
      <c r="CF37" s="106"/>
      <c r="CG37" s="106"/>
      <c r="CH37" s="97"/>
      <c r="CI37" s="97"/>
      <c r="CJ37" s="106"/>
      <c r="CK37" s="106"/>
      <c r="CL37" s="97"/>
      <c r="CM37" s="97"/>
      <c r="CN37" s="565"/>
      <c r="CO37" s="565"/>
      <c r="CP37" s="565"/>
      <c r="CQ37" s="565"/>
      <c r="CR37" s="565"/>
      <c r="CS37" s="565"/>
      <c r="CT37" s="565"/>
      <c r="CU37" s="565"/>
      <c r="CV37" s="565"/>
      <c r="CW37" s="565"/>
      <c r="CX37" s="565"/>
      <c r="CY37" s="565"/>
      <c r="CZ37" s="565"/>
      <c r="DA37" s="565"/>
      <c r="DB37" s="565"/>
      <c r="DC37" s="565"/>
      <c r="DD37" s="565"/>
      <c r="DE37" s="565"/>
      <c r="DF37" s="565"/>
      <c r="DG37" s="565"/>
      <c r="DH37" s="565"/>
      <c r="EU37" s="565"/>
      <c r="EV37" s="565"/>
      <c r="EW37" s="565"/>
      <c r="EX37" s="565"/>
      <c r="EY37" s="565"/>
      <c r="EZ37" s="565"/>
      <c r="FA37" s="565"/>
      <c r="FB37" s="565"/>
      <c r="FC37" s="565"/>
      <c r="FD37" s="565"/>
      <c r="FE37" s="565"/>
      <c r="FF37" s="565"/>
      <c r="FG37" s="565"/>
      <c r="FH37" s="615"/>
      <c r="FI37" s="615"/>
      <c r="FJ37" s="565"/>
      <c r="FK37" s="565"/>
      <c r="FL37" s="565"/>
      <c r="FM37" s="565"/>
      <c r="FN37" s="565"/>
      <c r="FO37" s="565"/>
      <c r="FP37" s="565"/>
      <c r="FQ37" s="565"/>
      <c r="FR37" s="565"/>
      <c r="FS37" s="565">
        <v>0</v>
      </c>
      <c r="FT37" s="598"/>
      <c r="FU37" s="598"/>
      <c r="FV37" s="565"/>
      <c r="FW37" s="565"/>
      <c r="FX37" s="565"/>
      <c r="FY37" s="565"/>
      <c r="FZ37" s="565"/>
      <c r="GA37" s="565"/>
      <c r="GB37" s="565"/>
      <c r="GC37" s="565"/>
      <c r="GD37" s="565"/>
      <c r="GE37" s="565"/>
      <c r="GF37" s="565"/>
      <c r="GG37" s="565"/>
      <c r="GH37" s="565"/>
      <c r="GI37" s="565"/>
      <c r="GJ37" s="565"/>
      <c r="GK37" s="565"/>
      <c r="GL37" s="565"/>
      <c r="GM37" s="565"/>
      <c r="GN37" s="565"/>
      <c r="GO37" s="565"/>
      <c r="GP37" s="565"/>
      <c r="GQ37" s="506"/>
      <c r="GR37" s="598"/>
      <c r="GS37" s="598"/>
      <c r="GT37" s="565"/>
      <c r="GU37" s="565"/>
      <c r="GV37" s="565">
        <v>0</v>
      </c>
      <c r="GW37" s="565">
        <v>0</v>
      </c>
      <c r="GX37" s="565"/>
      <c r="GY37" s="565"/>
      <c r="GZ37" s="565"/>
      <c r="HA37" s="565"/>
      <c r="HB37" s="565"/>
      <c r="HC37" s="565"/>
      <c r="HD37" s="565"/>
      <c r="HE37" s="565"/>
      <c r="HF37" s="565"/>
      <c r="HG37" s="565"/>
      <c r="HH37" s="565"/>
      <c r="HI37" s="565"/>
      <c r="HJ37" s="565"/>
      <c r="HK37" s="565"/>
      <c r="HL37" s="565"/>
      <c r="HM37" s="565"/>
      <c r="HN37" s="565">
        <v>0</v>
      </c>
      <c r="HO37" s="565">
        <v>0</v>
      </c>
      <c r="HP37" s="598"/>
      <c r="HQ37" s="625"/>
      <c r="HR37" s="565"/>
    </row>
    <row r="38" spans="1:226" ht="47.25" customHeight="1">
      <c r="A38" s="460">
        <v>24</v>
      </c>
      <c r="B38" s="460" t="s">
        <v>4510</v>
      </c>
      <c r="C38" s="461" t="s">
        <v>4511</v>
      </c>
      <c r="D38" s="460">
        <v>4.9000000000000004</v>
      </c>
      <c r="E38" s="106"/>
      <c r="F38" s="106"/>
      <c r="G38" s="106"/>
      <c r="H38" s="106"/>
      <c r="I38" s="230"/>
      <c r="J38" s="230"/>
      <c r="K38" s="106"/>
      <c r="L38" s="106"/>
      <c r="M38" s="230"/>
      <c r="N38" s="230"/>
      <c r="O38" s="106"/>
      <c r="P38" s="363"/>
      <c r="Q38" s="106"/>
      <c r="R38" s="106"/>
      <c r="S38" s="97"/>
      <c r="T38" s="470"/>
      <c r="U38" s="97"/>
      <c r="V38" s="97"/>
      <c r="W38" s="97">
        <v>0</v>
      </c>
      <c r="X38" s="467"/>
      <c r="Y38" s="97"/>
      <c r="Z38" s="97"/>
      <c r="AA38" s="97"/>
      <c r="AB38" s="470"/>
      <c r="AC38" s="470"/>
      <c r="AD38" s="448">
        <f t="shared" si="0"/>
        <v>0</v>
      </c>
      <c r="AE38" s="97"/>
      <c r="AF38" s="97"/>
      <c r="AG38" s="355"/>
      <c r="AH38" s="355"/>
      <c r="AI38" s="97"/>
      <c r="AJ38" s="97"/>
      <c r="AK38" s="97"/>
      <c r="AL38" s="97"/>
      <c r="AM38" s="97"/>
      <c r="AN38" s="472"/>
      <c r="AO38" s="472"/>
      <c r="AP38" s="78"/>
      <c r="AQ38" s="78"/>
      <c r="AR38" s="106"/>
      <c r="AS38" s="106"/>
      <c r="AT38" s="97"/>
      <c r="AU38" s="97"/>
      <c r="AV38" s="97"/>
      <c r="AW38" s="97"/>
      <c r="AX38" s="97"/>
      <c r="AY38" s="97"/>
      <c r="AZ38" s="306"/>
      <c r="BA38" s="306"/>
      <c r="BB38" s="97">
        <v>0</v>
      </c>
      <c r="BC38" s="97"/>
      <c r="BD38" s="97"/>
      <c r="BE38" s="97"/>
      <c r="BF38" s="97"/>
      <c r="BG38" s="106"/>
      <c r="BH38" s="106"/>
      <c r="BI38" s="97"/>
      <c r="BJ38" s="97"/>
      <c r="BK38" s="97"/>
      <c r="BL38" s="97"/>
      <c r="BM38" s="97"/>
      <c r="BN38" s="97"/>
      <c r="BO38" s="106"/>
      <c r="BP38" s="106"/>
      <c r="BQ38" s="466"/>
      <c r="BR38" s="466"/>
      <c r="BS38" s="466">
        <v>0</v>
      </c>
      <c r="BT38" s="97"/>
      <c r="BU38" s="97"/>
      <c r="BV38" s="106"/>
      <c r="BW38" s="106"/>
      <c r="BX38" s="106"/>
      <c r="BY38" s="106"/>
      <c r="BZ38" s="106"/>
      <c r="CA38" s="106"/>
      <c r="CB38" s="97"/>
      <c r="CC38" s="97"/>
      <c r="CD38" s="97"/>
      <c r="CE38" s="97"/>
      <c r="CF38" s="106"/>
      <c r="CG38" s="106"/>
      <c r="CH38" s="97"/>
      <c r="CI38" s="97"/>
      <c r="CJ38" s="106"/>
      <c r="CK38" s="106"/>
      <c r="CL38" s="97"/>
      <c r="CM38" s="97"/>
      <c r="CN38" s="565"/>
      <c r="CO38" s="565"/>
      <c r="CP38" s="565"/>
      <c r="CQ38" s="565"/>
      <c r="CR38" s="565"/>
      <c r="CS38" s="565"/>
      <c r="CT38" s="565"/>
      <c r="CU38" s="565"/>
      <c r="CV38" s="565"/>
      <c r="CW38" s="565"/>
      <c r="CX38" s="565"/>
      <c r="CY38" s="565"/>
      <c r="CZ38" s="565"/>
      <c r="DA38" s="565"/>
      <c r="DB38" s="565"/>
      <c r="DC38" s="565"/>
      <c r="DD38" s="565"/>
      <c r="DE38" s="565"/>
      <c r="DF38" s="565"/>
      <c r="DG38" s="565"/>
      <c r="DH38" s="565"/>
      <c r="EU38" s="565"/>
      <c r="EV38" s="565"/>
      <c r="EW38" s="565"/>
      <c r="EX38" s="565"/>
      <c r="EY38" s="565"/>
      <c r="EZ38" s="565"/>
      <c r="FA38" s="565"/>
      <c r="FB38" s="565"/>
      <c r="FC38" s="565"/>
      <c r="FD38" s="565"/>
      <c r="FE38" s="565"/>
      <c r="FF38" s="565"/>
      <c r="FG38" s="565" t="s">
        <v>8461</v>
      </c>
      <c r="FH38" s="615"/>
      <c r="FI38" s="615"/>
      <c r="FJ38" s="565"/>
      <c r="FK38" s="565"/>
      <c r="FL38" s="565"/>
      <c r="FM38" s="565"/>
      <c r="FN38" s="565"/>
      <c r="FO38" s="565"/>
      <c r="FP38" s="565"/>
      <c r="FQ38" s="565"/>
      <c r="FR38" s="565"/>
      <c r="FS38" s="565">
        <v>0</v>
      </c>
      <c r="FT38" s="598"/>
      <c r="FU38" s="598"/>
      <c r="FV38" s="565"/>
      <c r="FW38" s="565"/>
      <c r="FX38" s="565"/>
      <c r="FY38" s="565"/>
      <c r="FZ38" s="565"/>
      <c r="GA38" s="565"/>
      <c r="GB38" s="565"/>
      <c r="GC38" s="565"/>
      <c r="GD38" s="565"/>
      <c r="GE38" s="565"/>
      <c r="GF38" s="565"/>
      <c r="GG38" s="565"/>
      <c r="GH38" s="565"/>
      <c r="GI38" s="565"/>
      <c r="GJ38" s="565"/>
      <c r="GK38" s="565"/>
      <c r="GL38" s="565"/>
      <c r="GM38" s="565"/>
      <c r="GN38" s="565"/>
      <c r="GO38" s="565"/>
      <c r="GP38" s="565"/>
      <c r="GQ38" s="506"/>
      <c r="GR38" s="598"/>
      <c r="GS38" s="598"/>
      <c r="GT38" s="565"/>
      <c r="GU38" s="565"/>
      <c r="GV38" s="565"/>
      <c r="GW38" s="565"/>
      <c r="GX38" s="565"/>
      <c r="GY38" s="565"/>
      <c r="GZ38" s="565"/>
      <c r="HA38" s="565"/>
      <c r="HB38" s="565"/>
      <c r="HC38" s="565"/>
      <c r="HD38" s="565"/>
      <c r="HE38" s="565"/>
      <c r="HF38" s="565"/>
      <c r="HG38" s="565"/>
      <c r="HH38" s="565"/>
      <c r="HI38" s="565"/>
      <c r="HJ38" s="565"/>
      <c r="HK38" s="565"/>
      <c r="HL38" s="565"/>
      <c r="HM38" s="565"/>
      <c r="HN38" s="565">
        <v>0</v>
      </c>
      <c r="HO38" s="565">
        <v>0</v>
      </c>
      <c r="HP38" s="598"/>
      <c r="HQ38" s="625"/>
      <c r="HR38" s="565"/>
    </row>
    <row r="39" spans="1:226" ht="94.5" customHeight="1">
      <c r="A39" s="460">
        <v>25</v>
      </c>
      <c r="B39" s="460" t="s">
        <v>4512</v>
      </c>
      <c r="C39" s="461" t="s">
        <v>4513</v>
      </c>
      <c r="D39" s="460">
        <v>22.2</v>
      </c>
      <c r="E39" s="106"/>
      <c r="F39" s="106"/>
      <c r="G39" s="106"/>
      <c r="H39" s="106"/>
      <c r="I39" s="230"/>
      <c r="J39" s="230"/>
      <c r="K39" s="106"/>
      <c r="L39" s="106">
        <v>8</v>
      </c>
      <c r="M39" s="230"/>
      <c r="N39" s="230"/>
      <c r="O39" s="106"/>
      <c r="P39" s="363"/>
      <c r="Q39" s="106"/>
      <c r="R39" s="106"/>
      <c r="S39" s="97"/>
      <c r="T39" s="470"/>
      <c r="U39" s="97"/>
      <c r="V39" s="97"/>
      <c r="W39" s="97">
        <v>0</v>
      </c>
      <c r="X39" s="467"/>
      <c r="Y39" s="97"/>
      <c r="Z39" s="97"/>
      <c r="AA39" s="97"/>
      <c r="AB39" s="470"/>
      <c r="AC39" s="470"/>
      <c r="AD39" s="448">
        <f t="shared" si="0"/>
        <v>0</v>
      </c>
      <c r="AE39" s="97"/>
      <c r="AF39" s="97"/>
      <c r="AG39" s="355"/>
      <c r="AH39" s="355"/>
      <c r="AI39" s="97"/>
      <c r="AJ39" s="97"/>
      <c r="AK39" s="97"/>
      <c r="AL39" s="97"/>
      <c r="AM39" s="97">
        <v>2</v>
      </c>
      <c r="AN39" s="472"/>
      <c r="AO39" s="472"/>
      <c r="AP39" s="78"/>
      <c r="AQ39" s="78"/>
      <c r="AR39" s="106">
        <v>8</v>
      </c>
      <c r="AS39" s="106">
        <v>14</v>
      </c>
      <c r="AT39" s="97"/>
      <c r="AU39" s="97"/>
      <c r="AV39" s="97"/>
      <c r="AW39" s="97"/>
      <c r="AX39" s="97"/>
      <c r="AY39" s="97"/>
      <c r="AZ39" s="306"/>
      <c r="BA39" s="306"/>
      <c r="BB39" s="97">
        <v>0</v>
      </c>
      <c r="BC39" s="97"/>
      <c r="BD39" s="97"/>
      <c r="BE39" s="97"/>
      <c r="BF39" s="97"/>
      <c r="BG39" s="106"/>
      <c r="BH39" s="106"/>
      <c r="BI39" s="97"/>
      <c r="BJ39" s="97"/>
      <c r="BK39" s="97"/>
      <c r="BL39" s="97"/>
      <c r="BM39" s="97"/>
      <c r="BN39" s="97"/>
      <c r="BO39" s="106">
        <v>10</v>
      </c>
      <c r="BP39" s="106">
        <v>10</v>
      </c>
      <c r="BQ39" s="466"/>
      <c r="BR39" s="466"/>
      <c r="BS39" s="466">
        <v>0</v>
      </c>
      <c r="BT39" s="97"/>
      <c r="BU39" s="97"/>
      <c r="BV39" s="106"/>
      <c r="BW39" s="106"/>
      <c r="BX39" s="106"/>
      <c r="BY39" s="106"/>
      <c r="BZ39" s="106"/>
      <c r="CA39" s="106"/>
      <c r="CB39" s="97"/>
      <c r="CC39" s="97"/>
      <c r="CD39" s="97"/>
      <c r="CE39" s="97"/>
      <c r="CF39" s="106"/>
      <c r="CG39" s="106"/>
      <c r="CH39" s="97"/>
      <c r="CI39" s="97"/>
      <c r="CJ39" s="106"/>
      <c r="CK39" s="106"/>
      <c r="CL39" s="97"/>
      <c r="CM39" s="97"/>
      <c r="CN39" s="565"/>
      <c r="CO39" s="565"/>
      <c r="CP39" s="565"/>
      <c r="CQ39" s="565"/>
      <c r="CR39" s="565"/>
      <c r="CS39" s="565"/>
      <c r="CT39" s="565"/>
      <c r="CU39" s="565"/>
      <c r="CV39" s="565"/>
      <c r="CW39" s="565"/>
      <c r="CX39" s="565"/>
      <c r="CY39" s="565"/>
      <c r="CZ39" s="565"/>
      <c r="DA39" s="565"/>
      <c r="DB39" s="565"/>
      <c r="DC39" s="565"/>
      <c r="DD39" s="565"/>
      <c r="DE39" s="565"/>
      <c r="DF39" s="565"/>
      <c r="DG39" s="565"/>
      <c r="DH39" s="565"/>
      <c r="EU39" s="565"/>
      <c r="EV39" s="565">
        <v>4</v>
      </c>
      <c r="EW39" s="565"/>
      <c r="EX39" s="565"/>
      <c r="EY39" s="565"/>
      <c r="EZ39" s="565"/>
      <c r="FA39" s="565"/>
      <c r="FB39" s="565"/>
      <c r="FC39" s="565"/>
      <c r="FD39" s="565"/>
      <c r="FE39" s="565"/>
      <c r="FF39" s="565"/>
      <c r="FG39" s="565" t="s">
        <v>8462</v>
      </c>
      <c r="FH39" s="615"/>
      <c r="FI39" s="615"/>
      <c r="FJ39" s="565"/>
      <c r="FK39" s="565"/>
      <c r="FL39" s="565"/>
      <c r="FM39" s="565"/>
      <c r="FN39" s="565"/>
      <c r="FO39" s="565"/>
      <c r="FP39" s="565"/>
      <c r="FQ39" s="565"/>
      <c r="FR39" s="565"/>
      <c r="FS39" s="565">
        <v>0</v>
      </c>
      <c r="FT39" s="598"/>
      <c r="FU39" s="598"/>
      <c r="FV39" s="565"/>
      <c r="FW39" s="565"/>
      <c r="FX39" s="565"/>
      <c r="FY39" s="565"/>
      <c r="FZ39" s="565"/>
      <c r="GA39" s="565"/>
      <c r="GB39" s="565"/>
      <c r="GC39" s="565"/>
      <c r="GD39" s="565"/>
      <c r="GE39" s="565"/>
      <c r="GF39" s="565"/>
      <c r="GG39" s="565"/>
      <c r="GH39" s="565"/>
      <c r="GI39" s="565"/>
      <c r="GJ39" s="565"/>
      <c r="GK39" s="565"/>
      <c r="GL39" s="565"/>
      <c r="GM39" s="565"/>
      <c r="GN39" s="565"/>
      <c r="GO39" s="565"/>
      <c r="GP39" s="565"/>
      <c r="GQ39" s="506"/>
      <c r="GR39" s="598"/>
      <c r="GS39" s="598"/>
      <c r="GT39" s="565"/>
      <c r="GU39" s="565"/>
      <c r="GV39" s="565"/>
      <c r="GW39" s="565"/>
      <c r="GX39" s="565"/>
      <c r="GY39" s="565"/>
      <c r="GZ39" s="565"/>
      <c r="HA39" s="565"/>
      <c r="HB39" s="565"/>
      <c r="HC39" s="565"/>
      <c r="HD39" s="565"/>
      <c r="HE39" s="565"/>
      <c r="HF39" s="565"/>
      <c r="HG39" s="565"/>
      <c r="HH39" s="565"/>
      <c r="HI39" s="565"/>
      <c r="HJ39" s="565"/>
      <c r="HK39" s="565"/>
      <c r="HL39" s="565"/>
      <c r="HM39" s="565"/>
      <c r="HN39" s="565">
        <v>0</v>
      </c>
      <c r="HO39" s="565">
        <v>0</v>
      </c>
      <c r="HP39" s="598"/>
      <c r="HQ39" s="625"/>
      <c r="HR39" s="565"/>
    </row>
    <row r="40" spans="1:226" ht="47.25" customHeight="1">
      <c r="A40" s="460">
        <v>26</v>
      </c>
      <c r="B40" s="460" t="s">
        <v>4514</v>
      </c>
      <c r="C40" s="461" t="s">
        <v>4515</v>
      </c>
      <c r="D40" s="460">
        <v>0.97</v>
      </c>
      <c r="E40" s="106"/>
      <c r="F40" s="106"/>
      <c r="G40" s="106"/>
      <c r="H40" s="106"/>
      <c r="I40" s="230"/>
      <c r="J40" s="230"/>
      <c r="K40" s="106"/>
      <c r="L40" s="106"/>
      <c r="M40" s="230"/>
      <c r="N40" s="230"/>
      <c r="O40" s="106"/>
      <c r="P40" s="363"/>
      <c r="Q40" s="106"/>
      <c r="R40" s="106"/>
      <c r="S40" s="97"/>
      <c r="T40" s="470"/>
      <c r="U40" s="97">
        <v>5</v>
      </c>
      <c r="V40" s="97"/>
      <c r="W40" s="97">
        <v>0</v>
      </c>
      <c r="X40" s="467"/>
      <c r="Y40" s="97"/>
      <c r="Z40" s="97"/>
      <c r="AA40" s="97"/>
      <c r="AB40" s="470"/>
      <c r="AC40" s="470"/>
      <c r="AD40" s="448">
        <f t="shared" si="0"/>
        <v>0</v>
      </c>
      <c r="AE40" s="97"/>
      <c r="AF40" s="97"/>
      <c r="AG40" s="355"/>
      <c r="AH40" s="355"/>
      <c r="AI40" s="97"/>
      <c r="AJ40" s="97"/>
      <c r="AK40" s="97"/>
      <c r="AL40" s="97"/>
      <c r="AM40" s="97"/>
      <c r="AN40" s="472"/>
      <c r="AO40" s="472"/>
      <c r="AP40" s="78"/>
      <c r="AQ40" s="78"/>
      <c r="AR40" s="106"/>
      <c r="AS40" s="106"/>
      <c r="AT40" s="97"/>
      <c r="AU40" s="97"/>
      <c r="AV40" s="97"/>
      <c r="AW40" s="97"/>
      <c r="AX40" s="97"/>
      <c r="AY40" s="97"/>
      <c r="AZ40" s="306"/>
      <c r="BA40" s="306"/>
      <c r="BB40" s="97">
        <v>0</v>
      </c>
      <c r="BC40" s="97"/>
      <c r="BD40" s="97"/>
      <c r="BE40" s="97"/>
      <c r="BF40" s="97"/>
      <c r="BG40" s="106"/>
      <c r="BH40" s="106"/>
      <c r="BI40" s="97"/>
      <c r="BJ40" s="97"/>
      <c r="BK40" s="97"/>
      <c r="BL40" s="97"/>
      <c r="BM40" s="97"/>
      <c r="BN40" s="97"/>
      <c r="BO40" s="106"/>
      <c r="BP40" s="106"/>
      <c r="BQ40" s="466"/>
      <c r="BR40" s="466"/>
      <c r="BS40" s="466">
        <v>0</v>
      </c>
      <c r="BT40" s="97"/>
      <c r="BU40" s="97"/>
      <c r="BV40" s="106"/>
      <c r="BW40" s="106"/>
      <c r="BX40" s="106"/>
      <c r="BY40" s="106"/>
      <c r="BZ40" s="106"/>
      <c r="CA40" s="106"/>
      <c r="CB40" s="97"/>
      <c r="CC40" s="97"/>
      <c r="CD40" s="97"/>
      <c r="CE40" s="97"/>
      <c r="CF40" s="106"/>
      <c r="CG40" s="106"/>
      <c r="CH40" s="97"/>
      <c r="CI40" s="97"/>
      <c r="CJ40" s="106"/>
      <c r="CK40" s="106"/>
      <c r="CL40" s="97"/>
      <c r="CM40" s="97"/>
      <c r="CN40" s="565"/>
      <c r="CO40" s="565"/>
      <c r="CP40" s="565"/>
      <c r="CQ40" s="565"/>
      <c r="CR40" s="565"/>
      <c r="CS40" s="565"/>
      <c r="CT40" s="565"/>
      <c r="CU40" s="565"/>
      <c r="CV40" s="565"/>
      <c r="CW40" s="565"/>
      <c r="CX40" s="565"/>
      <c r="CY40" s="565"/>
      <c r="CZ40" s="565"/>
      <c r="DA40" s="565"/>
      <c r="DB40" s="565">
        <v>2</v>
      </c>
      <c r="DC40" s="565"/>
      <c r="DD40" s="565"/>
      <c r="DE40" s="565"/>
      <c r="DF40" s="565"/>
      <c r="DG40" s="565"/>
      <c r="DH40" s="565"/>
      <c r="DK40" s="60">
        <v>1</v>
      </c>
      <c r="DN40" s="60">
        <v>2</v>
      </c>
      <c r="DQ40" s="60">
        <v>25</v>
      </c>
      <c r="DW40" s="60">
        <v>3</v>
      </c>
      <c r="DZ40" s="60">
        <v>2</v>
      </c>
      <c r="EE40" s="60">
        <v>1</v>
      </c>
      <c r="EQ40" s="60">
        <v>15</v>
      </c>
      <c r="ER40" s="60">
        <v>7</v>
      </c>
      <c r="EU40" s="565"/>
      <c r="EV40" s="565"/>
      <c r="EW40" s="565"/>
      <c r="EX40" s="565"/>
      <c r="EY40" s="565"/>
      <c r="EZ40" s="565"/>
      <c r="FA40" s="565"/>
      <c r="FB40" s="565"/>
      <c r="FC40" s="565"/>
      <c r="FD40" s="565"/>
      <c r="FE40" s="565"/>
      <c r="FF40" s="565"/>
      <c r="FG40" s="565" t="s">
        <v>8463</v>
      </c>
      <c r="FH40" s="615"/>
      <c r="FI40" s="615"/>
      <c r="FJ40" s="565"/>
      <c r="FK40" s="565"/>
      <c r="FL40" s="565"/>
      <c r="FM40" s="565">
        <v>1</v>
      </c>
      <c r="FN40" s="565"/>
      <c r="FO40" s="565"/>
      <c r="FP40" s="565"/>
      <c r="FQ40" s="565"/>
      <c r="FR40" s="565"/>
      <c r="FS40" s="565">
        <v>10</v>
      </c>
      <c r="FT40" s="598"/>
      <c r="FU40" s="598"/>
      <c r="FV40" s="565"/>
      <c r="FW40" s="565"/>
      <c r="FX40" s="565">
        <v>3</v>
      </c>
      <c r="FY40" s="565"/>
      <c r="FZ40" s="565"/>
      <c r="GA40" s="565"/>
      <c r="GB40" s="565">
        <v>18</v>
      </c>
      <c r="GC40" s="565"/>
      <c r="GD40" s="565"/>
      <c r="GE40" s="565"/>
      <c r="GF40" s="565"/>
      <c r="GG40" s="565"/>
      <c r="GH40" s="565"/>
      <c r="GI40" s="565"/>
      <c r="GJ40" s="565"/>
      <c r="GK40" s="565"/>
      <c r="GL40" s="565"/>
      <c r="GM40" s="565"/>
      <c r="GN40" s="565"/>
      <c r="GO40" s="565"/>
      <c r="GP40" s="565"/>
      <c r="GQ40" s="506"/>
      <c r="GR40" s="598">
        <v>1</v>
      </c>
      <c r="GS40" s="598"/>
      <c r="GT40" s="565"/>
      <c r="GU40" s="565"/>
      <c r="GV40" s="565"/>
      <c r="GW40" s="565"/>
      <c r="GX40" s="565"/>
      <c r="GY40" s="565"/>
      <c r="GZ40" s="565"/>
      <c r="HA40" s="565"/>
      <c r="HB40" s="565"/>
      <c r="HC40" s="565"/>
      <c r="HD40" s="565"/>
      <c r="HE40" s="565"/>
      <c r="HF40" s="565"/>
      <c r="HG40" s="565"/>
      <c r="HH40" s="565"/>
      <c r="HI40" s="565"/>
      <c r="HJ40" s="565"/>
      <c r="HK40" s="565"/>
      <c r="HL40" s="565">
        <v>3</v>
      </c>
      <c r="HM40" s="565"/>
      <c r="HN40" s="565">
        <v>0</v>
      </c>
      <c r="HO40" s="565">
        <v>0</v>
      </c>
      <c r="HP40" s="598"/>
      <c r="HQ40" s="625"/>
      <c r="HR40" s="565"/>
    </row>
    <row r="41" spans="1:226" ht="94.5" customHeight="1">
      <c r="A41" s="460">
        <v>27</v>
      </c>
      <c r="B41" s="460" t="s">
        <v>4516</v>
      </c>
      <c r="C41" s="461" t="s">
        <v>4517</v>
      </c>
      <c r="D41" s="460">
        <v>1.1599999999999999</v>
      </c>
      <c r="E41" s="106"/>
      <c r="F41" s="106"/>
      <c r="G41" s="106"/>
      <c r="H41" s="106"/>
      <c r="I41" s="230"/>
      <c r="J41" s="230"/>
      <c r="K41" s="106"/>
      <c r="L41" s="106"/>
      <c r="M41" s="230"/>
      <c r="N41" s="230"/>
      <c r="O41" s="106"/>
      <c r="P41" s="363"/>
      <c r="Q41" s="106"/>
      <c r="R41" s="106"/>
      <c r="S41" s="97"/>
      <c r="T41" s="470"/>
      <c r="U41" s="97"/>
      <c r="V41" s="97"/>
      <c r="W41" s="97">
        <v>0</v>
      </c>
      <c r="X41" s="467"/>
      <c r="Y41" s="97"/>
      <c r="Z41" s="97"/>
      <c r="AA41" s="97"/>
      <c r="AB41" s="470"/>
      <c r="AC41" s="470"/>
      <c r="AD41" s="448">
        <f t="shared" si="0"/>
        <v>0</v>
      </c>
      <c r="AE41" s="97"/>
      <c r="AF41" s="97"/>
      <c r="AG41" s="355"/>
      <c r="AH41" s="355"/>
      <c r="AI41" s="97"/>
      <c r="AJ41" s="97"/>
      <c r="AK41" s="97"/>
      <c r="AL41" s="97">
        <v>1</v>
      </c>
      <c r="AM41" s="97"/>
      <c r="AN41" s="472"/>
      <c r="AO41" s="472"/>
      <c r="AP41" s="78"/>
      <c r="AQ41" s="78"/>
      <c r="AR41" s="106"/>
      <c r="AS41" s="106"/>
      <c r="AT41" s="97"/>
      <c r="AU41" s="97"/>
      <c r="AV41" s="97">
        <v>1</v>
      </c>
      <c r="AW41" s="97"/>
      <c r="AX41" s="97"/>
      <c r="AY41" s="97"/>
      <c r="AZ41" s="306"/>
      <c r="BA41" s="306">
        <v>5</v>
      </c>
      <c r="BB41" s="97">
        <v>0</v>
      </c>
      <c r="BC41" s="97"/>
      <c r="BD41" s="97"/>
      <c r="BE41" s="97"/>
      <c r="BF41" s="97"/>
      <c r="BG41" s="106"/>
      <c r="BH41" s="106"/>
      <c r="BI41" s="97"/>
      <c r="BJ41" s="97"/>
      <c r="BK41" s="97"/>
      <c r="BL41" s="97"/>
      <c r="BM41" s="97"/>
      <c r="BN41" s="97"/>
      <c r="BO41" s="106"/>
      <c r="BP41" s="106"/>
      <c r="BQ41" s="466"/>
      <c r="BR41" s="466"/>
      <c r="BS41" s="466">
        <v>0</v>
      </c>
      <c r="BT41" s="97"/>
      <c r="BU41" s="97"/>
      <c r="BV41" s="106"/>
      <c r="BW41" s="106"/>
      <c r="BX41" s="106"/>
      <c r="BY41" s="106"/>
      <c r="BZ41" s="106"/>
      <c r="CA41" s="106"/>
      <c r="CB41" s="97"/>
      <c r="CC41" s="97"/>
      <c r="CD41" s="97"/>
      <c r="CE41" s="97"/>
      <c r="CF41" s="106"/>
      <c r="CG41" s="106"/>
      <c r="CH41" s="97"/>
      <c r="CI41" s="97"/>
      <c r="CJ41" s="106"/>
      <c r="CK41" s="106"/>
      <c r="CL41" s="97"/>
      <c r="CM41" s="97"/>
      <c r="CN41" s="565"/>
      <c r="CO41" s="565"/>
      <c r="CP41" s="565"/>
      <c r="CQ41" s="565"/>
      <c r="CR41" s="565"/>
      <c r="CS41" s="565"/>
      <c r="CT41" s="565"/>
      <c r="CU41" s="565"/>
      <c r="CV41" s="565"/>
      <c r="CW41" s="565"/>
      <c r="CX41" s="565"/>
      <c r="CY41" s="565"/>
      <c r="CZ41" s="565"/>
      <c r="DA41" s="565"/>
      <c r="DB41" s="565"/>
      <c r="DC41" s="565"/>
      <c r="DD41" s="565">
        <v>1</v>
      </c>
      <c r="DE41" s="565"/>
      <c r="DF41" s="565"/>
      <c r="DG41" s="565"/>
      <c r="DH41" s="565"/>
      <c r="DZ41" s="60">
        <v>1</v>
      </c>
      <c r="ED41" s="60">
        <v>2</v>
      </c>
      <c r="EQ41" s="60">
        <v>10</v>
      </c>
      <c r="ER41" s="60">
        <v>15</v>
      </c>
      <c r="EU41" s="565"/>
      <c r="EV41" s="565"/>
      <c r="EW41" s="565"/>
      <c r="EX41" s="565"/>
      <c r="EY41" s="565"/>
      <c r="EZ41" s="565"/>
      <c r="FA41" s="565"/>
      <c r="FB41" s="565"/>
      <c r="FC41" s="565"/>
      <c r="FD41" s="565"/>
      <c r="FE41" s="565"/>
      <c r="FF41" s="565"/>
      <c r="FG41" s="565" t="s">
        <v>8464</v>
      </c>
      <c r="FH41" s="615"/>
      <c r="FI41" s="615"/>
      <c r="FJ41" s="565"/>
      <c r="FK41" s="565"/>
      <c r="FL41" s="565"/>
      <c r="FM41" s="565"/>
      <c r="FN41" s="565"/>
      <c r="FO41" s="565"/>
      <c r="FP41" s="565"/>
      <c r="FQ41" s="565"/>
      <c r="FR41" s="565"/>
      <c r="FS41" s="565">
        <v>0</v>
      </c>
      <c r="FT41" s="598"/>
      <c r="FU41" s="598"/>
      <c r="FV41" s="565">
        <v>6</v>
      </c>
      <c r="FW41" s="565"/>
      <c r="FX41" s="565">
        <v>46</v>
      </c>
      <c r="FY41" s="565"/>
      <c r="FZ41" s="565"/>
      <c r="GA41" s="565"/>
      <c r="GB41" s="565">
        <v>11</v>
      </c>
      <c r="GC41" s="565"/>
      <c r="GD41" s="565"/>
      <c r="GE41" s="565"/>
      <c r="GF41" s="565"/>
      <c r="GG41" s="565"/>
      <c r="GH41" s="565"/>
      <c r="GI41" s="565"/>
      <c r="GJ41" s="565">
        <v>5</v>
      </c>
      <c r="GK41" s="565"/>
      <c r="GL41" s="565"/>
      <c r="GM41" s="565"/>
      <c r="GN41" s="565"/>
      <c r="GO41" s="565"/>
      <c r="GP41" s="565"/>
      <c r="GQ41" s="506"/>
      <c r="GR41" s="598"/>
      <c r="GS41" s="598"/>
      <c r="GT41" s="565"/>
      <c r="GU41" s="565"/>
      <c r="GV41" s="565"/>
      <c r="GW41" s="565"/>
      <c r="GX41" s="565"/>
      <c r="GY41" s="565"/>
      <c r="GZ41" s="565"/>
      <c r="HA41" s="565"/>
      <c r="HB41" s="565"/>
      <c r="HC41" s="565"/>
      <c r="HD41" s="565"/>
      <c r="HE41" s="565"/>
      <c r="HF41" s="565"/>
      <c r="HG41" s="565"/>
      <c r="HH41" s="565"/>
      <c r="HI41" s="565"/>
      <c r="HJ41" s="565"/>
      <c r="HK41" s="565"/>
      <c r="HL41" s="565">
        <v>22</v>
      </c>
      <c r="HM41" s="565"/>
      <c r="HN41" s="565">
        <v>0</v>
      </c>
      <c r="HO41" s="565">
        <v>0</v>
      </c>
      <c r="HP41" s="598"/>
      <c r="HQ41" s="625"/>
      <c r="HR41" s="565"/>
    </row>
    <row r="42" spans="1:226" ht="126" customHeight="1">
      <c r="A42" s="460">
        <v>28</v>
      </c>
      <c r="B42" s="460" t="s">
        <v>4518</v>
      </c>
      <c r="C42" s="461" t="s">
        <v>4519</v>
      </c>
      <c r="D42" s="460">
        <v>0.97</v>
      </c>
      <c r="E42" s="106"/>
      <c r="F42" s="106"/>
      <c r="G42" s="106"/>
      <c r="H42" s="106"/>
      <c r="I42" s="230"/>
      <c r="J42" s="230"/>
      <c r="K42" s="106"/>
      <c r="L42" s="106"/>
      <c r="M42" s="230"/>
      <c r="N42" s="230"/>
      <c r="O42" s="106"/>
      <c r="P42" s="363"/>
      <c r="Q42" s="106"/>
      <c r="R42" s="106"/>
      <c r="S42" s="97">
        <v>15</v>
      </c>
      <c r="T42" s="470"/>
      <c r="U42" s="97"/>
      <c r="V42" s="97"/>
      <c r="W42" s="97">
        <v>0</v>
      </c>
      <c r="X42" s="467"/>
      <c r="Y42" s="97"/>
      <c r="Z42" s="97"/>
      <c r="AA42" s="97"/>
      <c r="AB42" s="470"/>
      <c r="AC42" s="470"/>
      <c r="AD42" s="448">
        <f t="shared" si="0"/>
        <v>0</v>
      </c>
      <c r="AE42" s="97"/>
      <c r="AF42" s="97"/>
      <c r="AG42" s="355"/>
      <c r="AH42" s="355"/>
      <c r="AI42" s="97"/>
      <c r="AJ42" s="97"/>
      <c r="AK42" s="97"/>
      <c r="AL42" s="97">
        <v>80</v>
      </c>
      <c r="AM42" s="97">
        <v>11</v>
      </c>
      <c r="AN42" s="472"/>
      <c r="AO42" s="472"/>
      <c r="AP42" s="78"/>
      <c r="AQ42" s="78"/>
      <c r="AR42" s="106"/>
      <c r="AS42" s="106"/>
      <c r="AT42" s="97"/>
      <c r="AU42" s="97"/>
      <c r="AV42" s="97"/>
      <c r="AW42" s="97"/>
      <c r="AX42" s="97"/>
      <c r="AY42" s="97"/>
      <c r="AZ42" s="306"/>
      <c r="BA42" s="306"/>
      <c r="BB42" s="97">
        <v>0</v>
      </c>
      <c r="BC42" s="97"/>
      <c r="BD42" s="97"/>
      <c r="BE42" s="97"/>
      <c r="BF42" s="97"/>
      <c r="BG42" s="106"/>
      <c r="BH42" s="106"/>
      <c r="BI42" s="97"/>
      <c r="BJ42" s="97"/>
      <c r="BK42" s="97"/>
      <c r="BL42" s="97"/>
      <c r="BM42" s="97"/>
      <c r="BN42" s="97"/>
      <c r="BO42" s="106"/>
      <c r="BP42" s="106"/>
      <c r="BQ42" s="466"/>
      <c r="BR42" s="466"/>
      <c r="BS42" s="466">
        <v>0</v>
      </c>
      <c r="BT42" s="97"/>
      <c r="BU42" s="97"/>
      <c r="BV42" s="106"/>
      <c r="BW42" s="106"/>
      <c r="BX42" s="106"/>
      <c r="BY42" s="106"/>
      <c r="BZ42" s="106"/>
      <c r="CA42" s="106"/>
      <c r="CB42" s="97"/>
      <c r="CC42" s="97"/>
      <c r="CD42" s="97"/>
      <c r="CE42" s="97"/>
      <c r="CF42" s="106"/>
      <c r="CG42" s="106"/>
      <c r="CH42" s="97"/>
      <c r="CI42" s="97"/>
      <c r="CJ42" s="106"/>
      <c r="CK42" s="106"/>
      <c r="CL42" s="97"/>
      <c r="CM42" s="97"/>
      <c r="CN42" s="565"/>
      <c r="CO42" s="565"/>
      <c r="CP42" s="565"/>
      <c r="CQ42" s="565"/>
      <c r="CR42" s="565"/>
      <c r="CS42" s="565"/>
      <c r="CT42" s="565"/>
      <c r="CU42" s="565"/>
      <c r="CV42" s="565"/>
      <c r="CW42" s="565"/>
      <c r="CX42" s="565"/>
      <c r="CY42" s="565"/>
      <c r="CZ42" s="565"/>
      <c r="DA42" s="565"/>
      <c r="DB42" s="565"/>
      <c r="DC42" s="565"/>
      <c r="DD42" s="565"/>
      <c r="DE42" s="565"/>
      <c r="DF42" s="565"/>
      <c r="DG42" s="565"/>
      <c r="DH42" s="565"/>
      <c r="EB42" s="60">
        <v>52</v>
      </c>
      <c r="EI42" s="60">
        <v>1</v>
      </c>
      <c r="EP42" s="60">
        <v>10</v>
      </c>
      <c r="EU42" s="565"/>
      <c r="EV42" s="565"/>
      <c r="EW42" s="565"/>
      <c r="EX42" s="565"/>
      <c r="EY42" s="565"/>
      <c r="EZ42" s="565"/>
      <c r="FA42" s="565"/>
      <c r="FB42" s="565"/>
      <c r="FC42" s="565"/>
      <c r="FD42" s="565"/>
      <c r="FE42" s="565"/>
      <c r="FF42" s="565"/>
      <c r="FG42" s="565"/>
      <c r="FH42" s="615"/>
      <c r="FI42" s="615"/>
      <c r="FJ42" s="565"/>
      <c r="FK42" s="565"/>
      <c r="FL42" s="565"/>
      <c r="FM42" s="565"/>
      <c r="FN42" s="565"/>
      <c r="FO42" s="565"/>
      <c r="FP42" s="565"/>
      <c r="FQ42" s="565"/>
      <c r="FR42" s="565"/>
      <c r="FS42" s="565">
        <v>0</v>
      </c>
      <c r="FT42" s="598"/>
      <c r="FU42" s="598"/>
      <c r="FV42" s="565"/>
      <c r="FW42" s="565">
        <v>127</v>
      </c>
      <c r="FX42" s="565"/>
      <c r="FY42" s="565"/>
      <c r="FZ42" s="565"/>
      <c r="GA42" s="565"/>
      <c r="GB42" s="565"/>
      <c r="GC42" s="565">
        <v>3</v>
      </c>
      <c r="GD42" s="565"/>
      <c r="GE42" s="565"/>
      <c r="GF42" s="565"/>
      <c r="GG42" s="565"/>
      <c r="GH42" s="565"/>
      <c r="GI42" s="565"/>
      <c r="GJ42" s="565"/>
      <c r="GK42" s="565"/>
      <c r="GL42" s="565"/>
      <c r="GM42" s="565"/>
      <c r="GN42" s="565"/>
      <c r="GO42" s="565"/>
      <c r="GP42" s="565"/>
      <c r="GQ42" s="506"/>
      <c r="GR42" s="598"/>
      <c r="GS42" s="598"/>
      <c r="GT42" s="565"/>
      <c r="GU42" s="565"/>
      <c r="GV42" s="565"/>
      <c r="GW42" s="565"/>
      <c r="GX42" s="565"/>
      <c r="GY42" s="565"/>
      <c r="GZ42" s="565"/>
      <c r="HA42" s="565"/>
      <c r="HB42" s="565"/>
      <c r="HC42" s="565"/>
      <c r="HD42" s="565"/>
      <c r="HE42" s="565"/>
      <c r="HF42" s="565"/>
      <c r="HG42" s="565"/>
      <c r="HH42" s="565"/>
      <c r="HI42" s="565"/>
      <c r="HJ42" s="565"/>
      <c r="HK42" s="565"/>
      <c r="HL42" s="565"/>
      <c r="HM42" s="565">
        <v>1</v>
      </c>
      <c r="HN42" s="565">
        <v>0</v>
      </c>
      <c r="HO42" s="565">
        <v>0</v>
      </c>
      <c r="HP42" s="598"/>
      <c r="HQ42" s="625"/>
      <c r="HR42" s="565"/>
    </row>
    <row r="43" spans="1:226" ht="126" customHeight="1">
      <c r="A43" s="476" t="s">
        <v>4520</v>
      </c>
      <c r="B43" s="460" t="s">
        <v>4521</v>
      </c>
      <c r="C43" s="461" t="s">
        <v>4522</v>
      </c>
      <c r="D43" s="477">
        <v>0.7</v>
      </c>
      <c r="E43" s="106"/>
      <c r="F43" s="106"/>
      <c r="G43" s="106"/>
      <c r="H43" s="106"/>
      <c r="I43" s="230"/>
      <c r="J43" s="230"/>
      <c r="K43" s="106"/>
      <c r="L43" s="106"/>
      <c r="M43" s="230"/>
      <c r="N43" s="230"/>
      <c r="O43" s="106"/>
      <c r="P43" s="363"/>
      <c r="Q43" s="106"/>
      <c r="R43" s="106"/>
      <c r="S43" s="97"/>
      <c r="T43" s="470"/>
      <c r="U43" s="97"/>
      <c r="V43" s="97"/>
      <c r="W43" s="97">
        <v>0</v>
      </c>
      <c r="X43" s="467"/>
      <c r="Y43" s="97"/>
      <c r="Z43" s="97"/>
      <c r="AA43" s="97"/>
      <c r="AB43" s="470"/>
      <c r="AC43" s="470"/>
      <c r="AD43" s="448">
        <f t="shared" si="0"/>
        <v>0</v>
      </c>
      <c r="AE43" s="97"/>
      <c r="AF43" s="97"/>
      <c r="AG43" s="355"/>
      <c r="AH43" s="355"/>
      <c r="AI43" s="97"/>
      <c r="AJ43" s="97"/>
      <c r="AK43" s="97"/>
      <c r="AL43" s="97"/>
      <c r="AM43" s="97"/>
      <c r="AN43" s="472"/>
      <c r="AO43" s="472"/>
      <c r="AP43" s="78"/>
      <c r="AQ43" s="78"/>
      <c r="AR43" s="106"/>
      <c r="AS43" s="106"/>
      <c r="AT43" s="97"/>
      <c r="AU43" s="97"/>
      <c r="AV43" s="97"/>
      <c r="AW43" s="97"/>
      <c r="AX43" s="97"/>
      <c r="AY43" s="97"/>
      <c r="AZ43" s="306"/>
      <c r="BA43" s="306"/>
      <c r="BB43" s="97">
        <v>0</v>
      </c>
      <c r="BC43" s="97"/>
      <c r="BD43" s="97"/>
      <c r="BE43" s="97"/>
      <c r="BF43" s="97"/>
      <c r="BG43" s="106"/>
      <c r="BH43" s="106"/>
      <c r="BI43" s="97"/>
      <c r="BJ43" s="97"/>
      <c r="BK43" s="97"/>
      <c r="BL43" s="97"/>
      <c r="BM43" s="97"/>
      <c r="BN43" s="97"/>
      <c r="BO43" s="106"/>
      <c r="BP43" s="106"/>
      <c r="BQ43" s="466"/>
      <c r="BR43" s="466"/>
      <c r="BS43" s="466">
        <v>0</v>
      </c>
      <c r="BT43" s="97"/>
      <c r="BU43" s="97"/>
      <c r="BV43" s="106"/>
      <c r="BW43" s="106"/>
      <c r="BX43" s="106"/>
      <c r="BY43" s="106"/>
      <c r="BZ43" s="106"/>
      <c r="CA43" s="106"/>
      <c r="CB43" s="97"/>
      <c r="CC43" s="97"/>
      <c r="CD43" s="97"/>
      <c r="CE43" s="97"/>
      <c r="CF43" s="106"/>
      <c r="CG43" s="106"/>
      <c r="CH43" s="97"/>
      <c r="CI43" s="97"/>
      <c r="CJ43" s="106"/>
      <c r="CK43" s="106"/>
      <c r="CL43" s="97"/>
      <c r="CM43" s="97"/>
      <c r="CN43" s="565"/>
      <c r="CO43" s="565"/>
      <c r="CP43" s="565"/>
      <c r="CQ43" s="565"/>
      <c r="CR43" s="565"/>
      <c r="CS43" s="565"/>
      <c r="CT43" s="565"/>
      <c r="CU43" s="565"/>
      <c r="CV43" s="565"/>
      <c r="CW43" s="565"/>
      <c r="CX43" s="565"/>
      <c r="CY43" s="565"/>
      <c r="CZ43" s="565"/>
      <c r="DA43" s="565"/>
      <c r="DB43" s="565"/>
      <c r="DC43" s="565"/>
      <c r="DD43" s="565"/>
      <c r="DE43" s="565"/>
      <c r="DF43" s="565"/>
      <c r="DG43" s="565"/>
      <c r="DH43" s="565"/>
      <c r="EQ43" s="60">
        <v>10</v>
      </c>
      <c r="ER43" s="60">
        <v>7</v>
      </c>
      <c r="EU43" s="565"/>
      <c r="EV43" s="565"/>
      <c r="EW43" s="565"/>
      <c r="EX43" s="565"/>
      <c r="EY43" s="565"/>
      <c r="EZ43" s="565"/>
      <c r="FA43" s="565"/>
      <c r="FB43" s="565"/>
      <c r="FC43" s="565"/>
      <c r="FD43" s="565"/>
      <c r="FE43" s="565"/>
      <c r="FF43" s="565"/>
      <c r="FG43" s="565"/>
      <c r="FH43" s="615"/>
      <c r="FI43" s="615"/>
      <c r="FJ43" s="565"/>
      <c r="FK43" s="565"/>
      <c r="FL43" s="565"/>
      <c r="FM43" s="565"/>
      <c r="FN43" s="565"/>
      <c r="FO43" s="565"/>
      <c r="FP43" s="565"/>
      <c r="FQ43" s="565"/>
      <c r="FR43" s="565"/>
      <c r="FS43" s="565"/>
      <c r="FT43" s="598"/>
      <c r="FU43" s="598"/>
      <c r="FV43" s="565"/>
      <c r="FW43" s="565"/>
      <c r="FX43" s="565">
        <v>8</v>
      </c>
      <c r="FY43" s="565"/>
      <c r="FZ43" s="565"/>
      <c r="GA43" s="565"/>
      <c r="GB43" s="565">
        <v>40</v>
      </c>
      <c r="GC43" s="565"/>
      <c r="GD43" s="565"/>
      <c r="GE43" s="565"/>
      <c r="GF43" s="565"/>
      <c r="GG43" s="565"/>
      <c r="GH43" s="565"/>
      <c r="GI43" s="565"/>
      <c r="GJ43" s="565"/>
      <c r="GK43" s="565"/>
      <c r="GL43" s="565"/>
      <c r="GM43" s="565"/>
      <c r="GN43" s="565"/>
      <c r="GO43" s="565"/>
      <c r="GP43" s="565"/>
      <c r="GQ43" s="506"/>
      <c r="GR43" s="598"/>
      <c r="GS43" s="598"/>
      <c r="GT43" s="565"/>
      <c r="GU43" s="565"/>
      <c r="GV43" s="565"/>
      <c r="GW43" s="565"/>
      <c r="GX43" s="565"/>
      <c r="GY43" s="565"/>
      <c r="GZ43" s="565"/>
      <c r="HA43" s="565"/>
      <c r="HB43" s="565"/>
      <c r="HC43" s="565"/>
      <c r="HD43" s="565"/>
      <c r="HE43" s="565"/>
      <c r="HF43" s="565"/>
      <c r="HG43" s="565"/>
      <c r="HH43" s="565"/>
      <c r="HI43" s="565"/>
      <c r="HJ43" s="565"/>
      <c r="HK43" s="565"/>
      <c r="HL43" s="565">
        <v>8</v>
      </c>
      <c r="HM43" s="565"/>
      <c r="HN43" s="565">
        <v>0</v>
      </c>
      <c r="HO43" s="565">
        <v>0</v>
      </c>
      <c r="HP43" s="598"/>
      <c r="HQ43" s="625"/>
      <c r="HR43" s="565"/>
    </row>
    <row r="44" spans="1:226" ht="126" customHeight="1">
      <c r="A44" s="476" t="s">
        <v>4523</v>
      </c>
      <c r="B44" s="460" t="s">
        <v>4524</v>
      </c>
      <c r="C44" s="461" t="s">
        <v>4525</v>
      </c>
      <c r="D44" s="477">
        <v>0.5</v>
      </c>
      <c r="E44" s="106"/>
      <c r="F44" s="106"/>
      <c r="G44" s="106"/>
      <c r="H44" s="106"/>
      <c r="I44" s="230"/>
      <c r="J44" s="230"/>
      <c r="K44" s="106"/>
      <c r="L44" s="106">
        <v>3</v>
      </c>
      <c r="M44" s="230"/>
      <c r="N44" s="230"/>
      <c r="O44" s="106"/>
      <c r="P44" s="363"/>
      <c r="Q44" s="106"/>
      <c r="R44" s="106"/>
      <c r="S44" s="97"/>
      <c r="T44" s="470"/>
      <c r="U44" s="97"/>
      <c r="V44" s="97"/>
      <c r="W44" s="97">
        <v>0</v>
      </c>
      <c r="X44" s="467"/>
      <c r="Y44" s="97">
        <v>3</v>
      </c>
      <c r="Z44" s="97"/>
      <c r="AA44" s="97">
        <v>3</v>
      </c>
      <c r="AB44" s="470"/>
      <c r="AC44" s="470"/>
      <c r="AD44" s="448">
        <f t="shared" si="0"/>
        <v>0</v>
      </c>
      <c r="AE44" s="97"/>
      <c r="AF44" s="97"/>
      <c r="AG44" s="355"/>
      <c r="AH44" s="355">
        <v>1</v>
      </c>
      <c r="AI44" s="97">
        <v>11</v>
      </c>
      <c r="AJ44" s="97"/>
      <c r="AK44" s="97"/>
      <c r="AL44" s="97"/>
      <c r="AM44" s="97"/>
      <c r="AN44" s="472"/>
      <c r="AO44" s="472"/>
      <c r="AP44" s="78"/>
      <c r="AQ44" s="78"/>
      <c r="AR44" s="106"/>
      <c r="AS44" s="106"/>
      <c r="AT44" s="97"/>
      <c r="AU44" s="97"/>
      <c r="AV44" s="97"/>
      <c r="AW44" s="97"/>
      <c r="AX44" s="97">
        <v>7</v>
      </c>
      <c r="AY44" s="97"/>
      <c r="AZ44" s="306"/>
      <c r="BA44" s="306"/>
      <c r="BB44" s="97">
        <v>0</v>
      </c>
      <c r="BC44" s="97"/>
      <c r="BD44" s="97"/>
      <c r="BE44" s="97"/>
      <c r="BF44" s="97"/>
      <c r="BG44" s="106"/>
      <c r="BH44" s="106"/>
      <c r="BI44" s="97">
        <v>5</v>
      </c>
      <c r="BJ44" s="97"/>
      <c r="BK44" s="97"/>
      <c r="BL44" s="97"/>
      <c r="BM44" s="97"/>
      <c r="BN44" s="97"/>
      <c r="BO44" s="106"/>
      <c r="BP44" s="106"/>
      <c r="BQ44" s="466">
        <v>18</v>
      </c>
      <c r="BR44" s="466"/>
      <c r="BS44" s="466">
        <v>18</v>
      </c>
      <c r="BT44" s="97">
        <v>1</v>
      </c>
      <c r="BU44" s="97"/>
      <c r="BV44" s="106"/>
      <c r="BW44" s="106"/>
      <c r="BX44" s="106"/>
      <c r="BY44" s="106"/>
      <c r="BZ44" s="106"/>
      <c r="CA44" s="106"/>
      <c r="CB44" s="97"/>
      <c r="CC44" s="97"/>
      <c r="CD44" s="97"/>
      <c r="CE44" s="97"/>
      <c r="CF44" s="106"/>
      <c r="CG44" s="106"/>
      <c r="CH44" s="97"/>
      <c r="CI44" s="97"/>
      <c r="CJ44" s="106"/>
      <c r="CK44" s="106"/>
      <c r="CL44" s="97"/>
      <c r="CM44" s="97"/>
      <c r="CN44" s="565"/>
      <c r="CO44" s="565"/>
      <c r="CP44" s="565"/>
      <c r="CQ44" s="565"/>
      <c r="CR44" s="565"/>
      <c r="CS44" s="565"/>
      <c r="CT44" s="565"/>
      <c r="CU44" s="565"/>
      <c r="CV44" s="565"/>
      <c r="CW44" s="565"/>
      <c r="CX44" s="565"/>
      <c r="CY44" s="565"/>
      <c r="CZ44" s="565"/>
      <c r="DA44" s="565"/>
      <c r="DB44" s="565">
        <v>3</v>
      </c>
      <c r="DC44" s="565"/>
      <c r="DD44" s="565">
        <v>1</v>
      </c>
      <c r="DE44" s="565"/>
      <c r="DF44" s="565"/>
      <c r="DG44" s="565"/>
      <c r="DH44" s="565"/>
      <c r="DK44" s="60">
        <v>8</v>
      </c>
      <c r="DN44" s="60">
        <v>12</v>
      </c>
      <c r="DS44" s="60">
        <v>18</v>
      </c>
      <c r="DW44" s="60">
        <v>7</v>
      </c>
      <c r="DX44" s="60">
        <v>1</v>
      </c>
      <c r="EG44" s="60">
        <v>5</v>
      </c>
      <c r="EJ44" s="60">
        <v>8</v>
      </c>
      <c r="EQ44" s="60">
        <v>10</v>
      </c>
      <c r="EU44" s="565"/>
      <c r="EV44" s="565"/>
      <c r="EW44" s="565"/>
      <c r="EX44" s="565"/>
      <c r="EY44" s="565"/>
      <c r="EZ44" s="565"/>
      <c r="FA44" s="565"/>
      <c r="FB44" s="565"/>
      <c r="FC44" s="565"/>
      <c r="FD44" s="565"/>
      <c r="FE44" s="565"/>
      <c r="FF44" s="565"/>
      <c r="FG44" s="565" t="s">
        <v>8465</v>
      </c>
      <c r="FH44" s="615"/>
      <c r="FI44" s="615"/>
      <c r="FJ44" s="565"/>
      <c r="FK44" s="565"/>
      <c r="FL44" s="565"/>
      <c r="FM44" s="565"/>
      <c r="FN44" s="565"/>
      <c r="FO44" s="565"/>
      <c r="FP44" s="565"/>
      <c r="FQ44" s="565"/>
      <c r="FR44" s="565"/>
      <c r="FS44" s="565">
        <v>60</v>
      </c>
      <c r="FT44" s="598"/>
      <c r="FU44" s="598"/>
      <c r="FV44" s="565">
        <v>2</v>
      </c>
      <c r="FW44" s="565"/>
      <c r="FX44" s="565"/>
      <c r="FY44" s="565"/>
      <c r="FZ44" s="565">
        <v>5</v>
      </c>
      <c r="GA44" s="565"/>
      <c r="GB44" s="565">
        <v>200</v>
      </c>
      <c r="GC44" s="565"/>
      <c r="GD44" s="565">
        <v>7</v>
      </c>
      <c r="GE44" s="565"/>
      <c r="GF44" s="565">
        <v>75</v>
      </c>
      <c r="GG44" s="565"/>
      <c r="GH44" s="565"/>
      <c r="GI44" s="565"/>
      <c r="GJ44" s="565">
        <v>12</v>
      </c>
      <c r="GK44" s="565"/>
      <c r="GL44" s="565"/>
      <c r="GM44" s="565"/>
      <c r="GN44" s="565"/>
      <c r="GO44" s="565"/>
      <c r="GP44" s="565"/>
      <c r="GQ44" s="506"/>
      <c r="GR44" s="598">
        <v>3</v>
      </c>
      <c r="GS44" s="598"/>
      <c r="GT44" s="565"/>
      <c r="GU44" s="565"/>
      <c r="GV44" s="565"/>
      <c r="GW44" s="565"/>
      <c r="GX44" s="565">
        <v>3</v>
      </c>
      <c r="GY44" s="565"/>
      <c r="GZ44" s="565"/>
      <c r="HA44" s="565"/>
      <c r="HB44" s="565"/>
      <c r="HC44" s="565"/>
      <c r="HD44" s="565"/>
      <c r="HE44" s="565"/>
      <c r="HF44" s="565"/>
      <c r="HG44" s="565"/>
      <c r="HH44" s="565">
        <v>4</v>
      </c>
      <c r="HI44" s="565"/>
      <c r="HJ44" s="565"/>
      <c r="HK44" s="565"/>
      <c r="HL44" s="565">
        <v>24</v>
      </c>
      <c r="HM44" s="565"/>
      <c r="HN44" s="565">
        <v>0</v>
      </c>
      <c r="HO44" s="565">
        <v>0</v>
      </c>
      <c r="HP44" s="598"/>
      <c r="HQ44" s="625"/>
      <c r="HR44" s="565"/>
    </row>
    <row r="45" spans="1:226" ht="47.25" customHeight="1">
      <c r="A45" s="476" t="s">
        <v>4526</v>
      </c>
      <c r="B45" s="460" t="s">
        <v>4527</v>
      </c>
      <c r="C45" s="461" t="s">
        <v>4528</v>
      </c>
      <c r="D45" s="477">
        <v>0.8</v>
      </c>
      <c r="E45" s="106"/>
      <c r="F45" s="106"/>
      <c r="G45" s="106"/>
      <c r="H45" s="106"/>
      <c r="I45" s="230"/>
      <c r="J45" s="230">
        <v>9</v>
      </c>
      <c r="K45" s="106"/>
      <c r="L45" s="106"/>
      <c r="M45" s="230"/>
      <c r="N45" s="230"/>
      <c r="O45" s="106"/>
      <c r="P45" s="363"/>
      <c r="Q45" s="106"/>
      <c r="R45" s="106"/>
      <c r="S45" s="97"/>
      <c r="T45" s="470"/>
      <c r="U45" s="97"/>
      <c r="V45" s="97"/>
      <c r="W45" s="97">
        <v>0</v>
      </c>
      <c r="X45" s="467"/>
      <c r="Y45" s="97"/>
      <c r="Z45" s="97"/>
      <c r="AA45" s="97"/>
      <c r="AB45" s="470"/>
      <c r="AC45" s="470"/>
      <c r="AD45" s="448">
        <f t="shared" si="0"/>
        <v>0</v>
      </c>
      <c r="AE45" s="97"/>
      <c r="AF45" s="97"/>
      <c r="AG45" s="355"/>
      <c r="AH45" s="355"/>
      <c r="AI45" s="97"/>
      <c r="AJ45" s="97"/>
      <c r="AK45" s="97"/>
      <c r="AL45" s="97"/>
      <c r="AM45" s="97"/>
      <c r="AN45" s="472"/>
      <c r="AO45" s="472"/>
      <c r="AP45" s="78"/>
      <c r="AQ45" s="78"/>
      <c r="AR45" s="106"/>
      <c r="AS45" s="106"/>
      <c r="AT45" s="97"/>
      <c r="AU45" s="97"/>
      <c r="AV45" s="97"/>
      <c r="AW45" s="97"/>
      <c r="AX45" s="97"/>
      <c r="AY45" s="97"/>
      <c r="AZ45" s="306"/>
      <c r="BA45" s="306"/>
      <c r="BB45" s="97">
        <v>0</v>
      </c>
      <c r="BC45" s="97"/>
      <c r="BD45" s="97"/>
      <c r="BE45" s="97"/>
      <c r="BF45" s="97"/>
      <c r="BG45" s="106"/>
      <c r="BH45" s="106"/>
      <c r="BI45" s="97"/>
      <c r="BJ45" s="97"/>
      <c r="BK45" s="97"/>
      <c r="BL45" s="97"/>
      <c r="BM45" s="97"/>
      <c r="BN45" s="97"/>
      <c r="BO45" s="106"/>
      <c r="BP45" s="106"/>
      <c r="BQ45" s="466"/>
      <c r="BR45" s="466"/>
      <c r="BS45" s="466">
        <v>0</v>
      </c>
      <c r="BT45" s="97"/>
      <c r="BU45" s="97"/>
      <c r="BV45" s="106"/>
      <c r="BW45" s="106"/>
      <c r="BX45" s="106"/>
      <c r="BY45" s="106"/>
      <c r="BZ45" s="106"/>
      <c r="CA45" s="106"/>
      <c r="CB45" s="97"/>
      <c r="CC45" s="97"/>
      <c r="CD45" s="97"/>
      <c r="CE45" s="97"/>
      <c r="CF45" s="106"/>
      <c r="CG45" s="106"/>
      <c r="CH45" s="97"/>
      <c r="CI45" s="97"/>
      <c r="CJ45" s="106"/>
      <c r="CK45" s="106"/>
      <c r="CL45" s="97"/>
      <c r="CM45" s="97"/>
      <c r="CN45" s="565"/>
      <c r="CO45" s="565"/>
      <c r="CP45" s="565"/>
      <c r="CQ45" s="565"/>
      <c r="CR45" s="565"/>
      <c r="CS45" s="565"/>
      <c r="CT45" s="565"/>
      <c r="CU45" s="565"/>
      <c r="CV45" s="565"/>
      <c r="CW45" s="565"/>
      <c r="CX45" s="565"/>
      <c r="CY45" s="565"/>
      <c r="CZ45" s="565"/>
      <c r="DA45" s="565"/>
      <c r="DB45" s="565"/>
      <c r="DC45" s="565"/>
      <c r="DD45" s="565"/>
      <c r="DE45" s="565"/>
      <c r="DF45" s="565"/>
      <c r="DG45" s="565"/>
      <c r="DH45" s="565"/>
      <c r="EP45" s="60">
        <v>10</v>
      </c>
      <c r="ES45" s="60">
        <v>3</v>
      </c>
      <c r="EU45" s="565"/>
      <c r="EV45" s="565">
        <v>1</v>
      </c>
      <c r="EW45" s="565"/>
      <c r="EX45" s="565"/>
      <c r="EY45" s="565"/>
      <c r="EZ45" s="565"/>
      <c r="FA45" s="565"/>
      <c r="FB45" s="565"/>
      <c r="FC45" s="565"/>
      <c r="FD45" s="565"/>
      <c r="FE45" s="565"/>
      <c r="FF45" s="565"/>
      <c r="FG45" s="565"/>
      <c r="FH45" s="615"/>
      <c r="FI45" s="615"/>
      <c r="FJ45" s="565"/>
      <c r="FK45" s="565"/>
      <c r="FL45" s="565"/>
      <c r="FM45" s="565"/>
      <c r="FN45" s="565"/>
      <c r="FO45" s="565"/>
      <c r="FP45" s="565"/>
      <c r="FQ45" s="565"/>
      <c r="FR45" s="565"/>
      <c r="FS45" s="565">
        <v>0</v>
      </c>
      <c r="FT45" s="598"/>
      <c r="FU45" s="598"/>
      <c r="FV45" s="565"/>
      <c r="FW45" s="565"/>
      <c r="FX45" s="565"/>
      <c r="FY45" s="565"/>
      <c r="FZ45" s="565"/>
      <c r="GA45" s="565"/>
      <c r="GB45" s="565"/>
      <c r="GC45" s="565">
        <v>40</v>
      </c>
      <c r="GD45" s="565"/>
      <c r="GE45" s="565"/>
      <c r="GF45" s="565"/>
      <c r="GG45" s="565"/>
      <c r="GH45" s="565"/>
      <c r="GI45" s="565"/>
      <c r="GJ45" s="565"/>
      <c r="GK45" s="565"/>
      <c r="GL45" s="565"/>
      <c r="GM45" s="565"/>
      <c r="GN45" s="565"/>
      <c r="GO45" s="565"/>
      <c r="GP45" s="565"/>
      <c r="GQ45" s="506"/>
      <c r="GR45" s="598"/>
      <c r="GS45" s="598"/>
      <c r="GT45" s="565"/>
      <c r="GU45" s="565"/>
      <c r="GV45" s="565"/>
      <c r="GW45" s="565"/>
      <c r="GX45" s="565"/>
      <c r="GY45" s="565"/>
      <c r="GZ45" s="565"/>
      <c r="HA45" s="565"/>
      <c r="HB45" s="565"/>
      <c r="HC45" s="565"/>
      <c r="HD45" s="565"/>
      <c r="HE45" s="565"/>
      <c r="HF45" s="565"/>
      <c r="HG45" s="565"/>
      <c r="HH45" s="565"/>
      <c r="HI45" s="565"/>
      <c r="HJ45" s="565"/>
      <c r="HK45" s="565"/>
      <c r="HL45" s="565"/>
      <c r="HM45" s="565"/>
      <c r="HN45" s="565">
        <v>0</v>
      </c>
      <c r="HO45" s="565">
        <v>0</v>
      </c>
      <c r="HP45" s="598"/>
      <c r="HQ45" s="625"/>
      <c r="HR45" s="565"/>
    </row>
    <row r="46" spans="1:226" ht="94.5" customHeight="1">
      <c r="A46" s="476" t="s">
        <v>4529</v>
      </c>
      <c r="B46" s="460" t="s">
        <v>4530</v>
      </c>
      <c r="C46" s="461" t="s">
        <v>4531</v>
      </c>
      <c r="D46" s="477">
        <v>0.63</v>
      </c>
      <c r="G46" s="106"/>
      <c r="H46" s="106"/>
      <c r="I46" s="230"/>
      <c r="J46" s="230"/>
      <c r="K46" s="106"/>
      <c r="L46" s="106"/>
      <c r="M46" s="230"/>
      <c r="N46" s="230"/>
      <c r="O46" s="106"/>
      <c r="P46" s="363"/>
      <c r="Q46" s="106"/>
      <c r="R46" s="106"/>
      <c r="S46" s="97">
        <v>10</v>
      </c>
      <c r="T46" s="470"/>
      <c r="U46" s="97"/>
      <c r="V46" s="97"/>
      <c r="W46" s="97">
        <v>0</v>
      </c>
      <c r="X46" s="467"/>
      <c r="Y46" s="97"/>
      <c r="Z46" s="97"/>
      <c r="AA46" s="97"/>
      <c r="AB46" s="470"/>
      <c r="AC46" s="470"/>
      <c r="AD46" s="448">
        <f t="shared" si="0"/>
        <v>0</v>
      </c>
      <c r="AE46" s="97"/>
      <c r="AF46" s="97"/>
      <c r="AG46" s="355"/>
      <c r="AH46" s="355"/>
      <c r="AI46" s="97"/>
      <c r="AJ46" s="97">
        <v>650</v>
      </c>
      <c r="AK46" s="97"/>
      <c r="AL46" s="97"/>
      <c r="AM46" s="97">
        <v>968</v>
      </c>
      <c r="AN46" s="472"/>
      <c r="AO46" s="472"/>
      <c r="AP46" s="78"/>
      <c r="AQ46" s="78"/>
      <c r="AR46" s="106"/>
      <c r="AS46" s="106"/>
      <c r="AT46" s="97"/>
      <c r="AU46" s="97"/>
      <c r="AV46" s="97">
        <v>0</v>
      </c>
      <c r="AW46" s="97">
        <v>1</v>
      </c>
      <c r="AX46" s="97"/>
      <c r="AY46" s="97"/>
      <c r="AZ46" s="306"/>
      <c r="BA46" s="306"/>
      <c r="BB46" s="97">
        <v>0</v>
      </c>
      <c r="BC46" s="97"/>
      <c r="BD46" s="97"/>
      <c r="BE46" s="97"/>
      <c r="BF46" s="97"/>
      <c r="BG46" s="106"/>
      <c r="BH46" s="106"/>
      <c r="BI46" s="97"/>
      <c r="BJ46" s="97">
        <v>692</v>
      </c>
      <c r="BK46" s="97"/>
      <c r="BL46" s="97"/>
      <c r="BM46" s="97"/>
      <c r="BN46" s="97"/>
      <c r="BO46" s="106"/>
      <c r="BP46" s="106"/>
      <c r="BQ46" s="466"/>
      <c r="BR46" s="466">
        <v>124</v>
      </c>
      <c r="BS46" s="466">
        <v>124</v>
      </c>
      <c r="BT46" s="97"/>
      <c r="BU46" s="97">
        <v>10</v>
      </c>
      <c r="BV46" s="106"/>
      <c r="BW46" s="106"/>
      <c r="BX46" s="106"/>
      <c r="BY46" s="106"/>
      <c r="BZ46" s="106"/>
      <c r="CA46" s="106"/>
      <c r="CB46" s="97"/>
      <c r="CC46" s="97"/>
      <c r="CD46" s="97"/>
      <c r="CE46" s="97"/>
      <c r="CF46" s="106"/>
      <c r="CG46" s="106"/>
      <c r="CH46" s="97"/>
      <c r="CI46" s="97"/>
      <c r="CJ46" s="106"/>
      <c r="CK46" s="106"/>
      <c r="CL46" s="97"/>
      <c r="CM46" s="97"/>
      <c r="CN46" s="565"/>
      <c r="CO46" s="565"/>
      <c r="CP46" s="565"/>
      <c r="CQ46" s="565"/>
      <c r="CR46" s="565"/>
      <c r="CS46" s="565"/>
      <c r="CT46" s="565"/>
      <c r="CU46" s="565"/>
      <c r="CV46" s="565"/>
      <c r="CW46" s="565"/>
      <c r="CX46" s="565"/>
      <c r="CY46" s="565"/>
      <c r="CZ46" s="565"/>
      <c r="DA46" s="565">
        <v>48</v>
      </c>
      <c r="DB46" s="565"/>
      <c r="DC46" s="565"/>
      <c r="DD46" s="565">
        <v>5</v>
      </c>
      <c r="DE46" s="565"/>
      <c r="DF46" s="565"/>
      <c r="DG46" s="565"/>
      <c r="DH46" s="565"/>
      <c r="DR46" s="60">
        <v>3</v>
      </c>
      <c r="DV46" s="60">
        <v>12</v>
      </c>
      <c r="DY46" s="60">
        <v>10</v>
      </c>
      <c r="EB46" s="60">
        <v>752</v>
      </c>
      <c r="EI46" s="60">
        <v>15</v>
      </c>
      <c r="EU46" s="565"/>
      <c r="EV46" s="565"/>
      <c r="EW46" s="565"/>
      <c r="EX46" s="565"/>
      <c r="EY46" s="565"/>
      <c r="EZ46" s="565"/>
      <c r="FA46" s="565"/>
      <c r="FB46" s="565"/>
      <c r="FC46" s="565"/>
      <c r="FD46" s="565"/>
      <c r="FE46" s="565"/>
      <c r="FF46" s="565"/>
      <c r="FG46" s="565"/>
      <c r="FH46" s="615"/>
      <c r="FI46" s="615"/>
      <c r="FJ46" s="565"/>
      <c r="FK46" s="565"/>
      <c r="FL46" s="565"/>
      <c r="FM46" s="565"/>
      <c r="FN46" s="565"/>
      <c r="FO46" s="565"/>
      <c r="FP46" s="565"/>
      <c r="FQ46" s="565"/>
      <c r="FR46" s="565"/>
      <c r="FS46" s="565">
        <v>14</v>
      </c>
      <c r="FT46" s="598"/>
      <c r="FU46" s="598"/>
      <c r="FV46" s="565"/>
      <c r="FW46" s="565"/>
      <c r="FX46" s="565"/>
      <c r="FY46" s="565"/>
      <c r="FZ46" s="565"/>
      <c r="GA46" s="565"/>
      <c r="GB46" s="565"/>
      <c r="GC46" s="565">
        <v>89</v>
      </c>
      <c r="GD46" s="565"/>
      <c r="GE46" s="565">
        <v>3</v>
      </c>
      <c r="GF46" s="565"/>
      <c r="GG46" s="565">
        <v>116</v>
      </c>
      <c r="GH46" s="565"/>
      <c r="GI46" s="565"/>
      <c r="GJ46" s="565"/>
      <c r="GK46" s="565"/>
      <c r="GL46" s="565"/>
      <c r="GM46" s="565">
        <v>6</v>
      </c>
      <c r="GN46" s="565"/>
      <c r="GO46" s="565"/>
      <c r="GP46" s="565"/>
      <c r="GQ46" s="506"/>
      <c r="GR46" s="598"/>
      <c r="GS46" s="598"/>
      <c r="GT46" s="565">
        <v>109</v>
      </c>
      <c r="GU46" s="565"/>
      <c r="GV46" s="565"/>
      <c r="GW46" s="565"/>
      <c r="GX46" s="565"/>
      <c r="GY46" s="565"/>
      <c r="GZ46" s="565"/>
      <c r="HA46" s="565"/>
      <c r="HB46" s="565"/>
      <c r="HC46" s="565">
        <v>15</v>
      </c>
      <c r="HD46" s="565"/>
      <c r="HE46" s="565"/>
      <c r="HF46" s="565"/>
      <c r="HG46" s="565"/>
      <c r="HH46" s="565"/>
      <c r="HI46" s="565">
        <v>2</v>
      </c>
      <c r="HJ46" s="565"/>
      <c r="HK46" s="565"/>
      <c r="HL46" s="565"/>
      <c r="HM46" s="565">
        <v>128</v>
      </c>
      <c r="HN46" s="565">
        <v>0</v>
      </c>
      <c r="HO46" s="565">
        <v>0</v>
      </c>
      <c r="HP46" s="598"/>
      <c r="HQ46" s="625"/>
      <c r="HR46" s="565"/>
    </row>
    <row r="47" spans="1:226" ht="94.5" customHeight="1">
      <c r="A47" s="443">
        <v>13</v>
      </c>
      <c r="B47" s="443" t="s">
        <v>4532</v>
      </c>
      <c r="C47" s="474" t="s">
        <v>4167</v>
      </c>
      <c r="D47" s="443">
        <v>0.8</v>
      </c>
      <c r="E47" s="444">
        <v>0</v>
      </c>
      <c r="F47" s="444">
        <v>460</v>
      </c>
      <c r="G47" s="106"/>
      <c r="H47" s="106"/>
      <c r="I47" s="445">
        <v>400</v>
      </c>
      <c r="J47" s="230"/>
      <c r="K47" s="106"/>
      <c r="L47" s="106">
        <v>5</v>
      </c>
      <c r="M47" s="230"/>
      <c r="N47" s="445">
        <v>65</v>
      </c>
      <c r="O47" s="106"/>
      <c r="P47" s="363"/>
      <c r="Q47" s="106"/>
      <c r="R47" s="106"/>
      <c r="S47" s="97">
        <v>524</v>
      </c>
      <c r="T47" s="470"/>
      <c r="U47" s="475">
        <v>14</v>
      </c>
      <c r="V47" s="97"/>
      <c r="W47" s="97">
        <v>440</v>
      </c>
      <c r="X47" s="467"/>
      <c r="Y47" s="468">
        <v>901</v>
      </c>
      <c r="Z47" s="468"/>
      <c r="AA47" s="468">
        <v>901</v>
      </c>
      <c r="AB47" s="470"/>
      <c r="AC47" s="470">
        <v>1204</v>
      </c>
      <c r="AD47" s="448">
        <f t="shared" si="0"/>
        <v>1204</v>
      </c>
      <c r="AE47" s="97"/>
      <c r="AF47" s="97"/>
      <c r="AG47" s="355"/>
      <c r="AH47" s="355">
        <v>2</v>
      </c>
      <c r="AI47" s="97"/>
      <c r="AJ47" s="97"/>
      <c r="AK47" s="97"/>
      <c r="AL47" s="97"/>
      <c r="AM47" s="97">
        <v>968</v>
      </c>
      <c r="AN47" s="472"/>
      <c r="AO47" s="472"/>
      <c r="AP47" s="78"/>
      <c r="AQ47" s="78"/>
      <c r="AR47" s="106"/>
      <c r="AS47" s="106"/>
      <c r="AT47" s="97"/>
      <c r="AU47" s="97"/>
      <c r="AV47" s="97">
        <v>500</v>
      </c>
      <c r="AW47" s="97"/>
      <c r="AX47" s="97">
        <v>219</v>
      </c>
      <c r="AY47" s="97"/>
      <c r="AZ47" s="451">
        <f>SUM(AZ50:AZ52)</f>
        <v>0</v>
      </c>
      <c r="BA47" s="451">
        <f>SUM(BA48:BA50)</f>
        <v>1220</v>
      </c>
      <c r="BB47" s="97">
        <v>136</v>
      </c>
      <c r="BC47" s="97"/>
      <c r="BD47" s="97"/>
      <c r="BE47" s="97"/>
      <c r="BF47" s="97"/>
      <c r="BG47" s="106"/>
      <c r="BH47" s="106"/>
      <c r="BI47" s="97"/>
      <c r="BJ47" s="97"/>
      <c r="BK47" s="97"/>
      <c r="BL47" s="97"/>
      <c r="BM47" s="97"/>
      <c r="BN47" s="97"/>
      <c r="BO47" s="106"/>
      <c r="BP47" s="106">
        <v>10</v>
      </c>
      <c r="BQ47" s="466">
        <v>403</v>
      </c>
      <c r="BR47" s="466">
        <v>0</v>
      </c>
      <c r="BS47" s="466">
        <v>403</v>
      </c>
      <c r="BT47" s="97">
        <v>480</v>
      </c>
      <c r="BU47" s="97"/>
      <c r="BV47" s="106"/>
      <c r="BW47" s="106"/>
      <c r="BX47" s="106"/>
      <c r="BY47" s="106"/>
      <c r="BZ47" s="106"/>
      <c r="CA47" s="106"/>
      <c r="CB47" s="97"/>
      <c r="CC47" s="97"/>
      <c r="CD47" s="97">
        <v>1629</v>
      </c>
      <c r="CE47" s="97"/>
      <c r="CF47" s="106"/>
      <c r="CG47" s="106"/>
      <c r="CH47" s="97"/>
      <c r="CI47" s="97"/>
      <c r="CJ47" s="106"/>
      <c r="CK47" s="106"/>
      <c r="CL47" s="97"/>
      <c r="CM47" s="97"/>
      <c r="CN47" s="565"/>
      <c r="CO47" s="565"/>
      <c r="CP47" s="565"/>
      <c r="CQ47" s="565">
        <v>1594</v>
      </c>
      <c r="CR47" s="565">
        <v>0</v>
      </c>
      <c r="CS47" s="565"/>
      <c r="CT47" s="565">
        <v>43</v>
      </c>
      <c r="CU47" s="565"/>
      <c r="CV47" s="565"/>
      <c r="CW47" s="565"/>
      <c r="CX47" s="565"/>
      <c r="CY47" s="565"/>
      <c r="CZ47" s="565"/>
      <c r="DA47" s="565"/>
      <c r="DB47" s="565">
        <v>1292</v>
      </c>
      <c r="DC47" s="565"/>
      <c r="DD47" s="565"/>
      <c r="DE47" s="565"/>
      <c r="DF47" s="565"/>
      <c r="DG47" s="565"/>
      <c r="DH47" s="565"/>
      <c r="DN47" s="60">
        <v>2569</v>
      </c>
      <c r="DQ47" s="60">
        <v>355</v>
      </c>
      <c r="DT47" s="60">
        <v>654</v>
      </c>
      <c r="DX47" s="60">
        <v>480</v>
      </c>
      <c r="DZ47" s="60">
        <v>1389</v>
      </c>
      <c r="ED47" s="60">
        <v>761</v>
      </c>
      <c r="EE47" s="60">
        <v>150</v>
      </c>
      <c r="EG47" s="60">
        <v>942</v>
      </c>
      <c r="EJ47" s="60">
        <v>466</v>
      </c>
      <c r="EU47" s="565"/>
      <c r="EV47" s="565">
        <v>3</v>
      </c>
      <c r="EW47" s="565"/>
      <c r="EX47" s="565"/>
      <c r="EY47" s="565">
        <v>599</v>
      </c>
      <c r="EZ47" s="565"/>
      <c r="FA47" s="565">
        <v>503</v>
      </c>
      <c r="FB47" s="565"/>
      <c r="FC47" s="565"/>
      <c r="FD47" s="565">
        <v>1</v>
      </c>
      <c r="FE47" s="565"/>
      <c r="FF47" s="565"/>
      <c r="FG47" s="565"/>
      <c r="FH47" s="615"/>
      <c r="FI47" s="615"/>
      <c r="FJ47" s="565"/>
      <c r="FK47" s="565"/>
      <c r="FL47" s="565"/>
      <c r="FM47" s="565"/>
      <c r="FN47" s="565"/>
      <c r="FO47" s="565"/>
      <c r="FP47" s="565"/>
      <c r="FQ47" s="565"/>
      <c r="FR47" s="565"/>
      <c r="FS47" s="565">
        <v>3069</v>
      </c>
      <c r="FT47" s="598"/>
      <c r="FU47" s="598"/>
      <c r="FV47" s="565">
        <v>698</v>
      </c>
      <c r="FW47" s="565"/>
      <c r="FX47" s="565">
        <v>1746</v>
      </c>
      <c r="FY47" s="565"/>
      <c r="FZ47" s="565">
        <v>482</v>
      </c>
      <c r="GA47" s="565"/>
      <c r="GB47" s="565"/>
      <c r="GC47" s="565"/>
      <c r="GD47" s="565"/>
      <c r="GE47" s="565"/>
      <c r="GF47" s="565"/>
      <c r="GG47" s="565"/>
      <c r="GH47" s="565"/>
      <c r="GI47" s="565"/>
      <c r="GJ47" s="565">
        <v>1761</v>
      </c>
      <c r="GK47" s="565"/>
      <c r="GL47" s="565">
        <v>278</v>
      </c>
      <c r="GM47" s="565"/>
      <c r="GN47" s="565"/>
      <c r="GO47" s="565"/>
      <c r="GP47" s="565">
        <v>2000</v>
      </c>
      <c r="GQ47" s="506">
        <v>0</v>
      </c>
      <c r="GR47" s="598"/>
      <c r="GS47" s="598"/>
      <c r="GT47" s="565"/>
      <c r="GU47" s="565"/>
      <c r="GV47" s="565">
        <v>0</v>
      </c>
      <c r="GW47" s="565">
        <v>170</v>
      </c>
      <c r="GX47" s="565">
        <v>393</v>
      </c>
      <c r="GY47" s="565"/>
      <c r="GZ47" s="565"/>
      <c r="HA47" s="565"/>
      <c r="HB47" s="565"/>
      <c r="HC47" s="565"/>
      <c r="HD47" s="565"/>
      <c r="HE47" s="565"/>
      <c r="HF47" s="565">
        <v>470</v>
      </c>
      <c r="HG47" s="565"/>
      <c r="HH47" s="565">
        <v>506</v>
      </c>
      <c r="HI47" s="565"/>
      <c r="HJ47" s="565"/>
      <c r="HK47" s="565"/>
      <c r="HL47" s="565"/>
      <c r="HM47" s="565"/>
      <c r="HN47" s="565">
        <v>0</v>
      </c>
      <c r="HO47" s="565">
        <v>0</v>
      </c>
      <c r="HP47" s="598"/>
      <c r="HQ47" s="625"/>
      <c r="HR47" s="565"/>
    </row>
    <row r="48" spans="1:226" ht="110.25" customHeight="1">
      <c r="A48" s="460">
        <v>31</v>
      </c>
      <c r="B48" s="460" t="s">
        <v>4533</v>
      </c>
      <c r="C48" s="461" t="s">
        <v>4534</v>
      </c>
      <c r="D48" s="460">
        <v>0.8</v>
      </c>
      <c r="E48" s="106">
        <v>0</v>
      </c>
      <c r="F48" s="106">
        <v>460</v>
      </c>
      <c r="G48" s="106"/>
      <c r="H48" s="106"/>
      <c r="I48" s="230">
        <v>400</v>
      </c>
      <c r="J48" s="230"/>
      <c r="K48" s="106"/>
      <c r="L48" s="106"/>
      <c r="M48" s="230"/>
      <c r="N48" s="230">
        <v>65</v>
      </c>
      <c r="O48" s="106"/>
      <c r="P48" s="363"/>
      <c r="Q48" s="106">
        <v>23</v>
      </c>
      <c r="R48" s="106"/>
      <c r="S48" s="97">
        <v>520</v>
      </c>
      <c r="T48" s="470"/>
      <c r="U48" s="97">
        <v>14</v>
      </c>
      <c r="V48" s="97"/>
      <c r="W48" s="97">
        <v>440</v>
      </c>
      <c r="X48" s="467"/>
      <c r="Y48" s="97">
        <v>901</v>
      </c>
      <c r="Z48" s="97"/>
      <c r="AA48" s="97">
        <v>901</v>
      </c>
      <c r="AB48" s="470"/>
      <c r="AC48" s="470">
        <v>1204</v>
      </c>
      <c r="AD48" s="448">
        <f t="shared" si="0"/>
        <v>1204</v>
      </c>
      <c r="AE48" s="97"/>
      <c r="AF48" s="97">
        <v>737</v>
      </c>
      <c r="AG48" s="355">
        <v>5</v>
      </c>
      <c r="AH48" s="355"/>
      <c r="AI48" s="97">
        <v>2511</v>
      </c>
      <c r="AJ48" s="97"/>
      <c r="AK48" s="97"/>
      <c r="AL48" s="97"/>
      <c r="AM48" s="97"/>
      <c r="AN48" s="472">
        <v>257</v>
      </c>
      <c r="AO48" s="472"/>
      <c r="AP48" s="78"/>
      <c r="AQ48" s="78"/>
      <c r="AR48" s="106">
        <v>8</v>
      </c>
      <c r="AS48" s="106">
        <v>14</v>
      </c>
      <c r="AT48" s="97">
        <v>5</v>
      </c>
      <c r="AU48" s="97"/>
      <c r="AV48" s="97">
        <v>500</v>
      </c>
      <c r="AW48" s="97"/>
      <c r="AX48" s="97">
        <v>219</v>
      </c>
      <c r="AY48" s="97"/>
      <c r="AZ48" s="306"/>
      <c r="BA48" s="306">
        <v>1220</v>
      </c>
      <c r="BB48" s="97">
        <v>136</v>
      </c>
      <c r="BC48" s="97"/>
      <c r="BD48" s="97"/>
      <c r="BE48" s="97"/>
      <c r="BF48" s="97"/>
      <c r="BG48" s="106"/>
      <c r="BH48" s="106"/>
      <c r="BI48" s="97">
        <v>700</v>
      </c>
      <c r="BJ48" s="97"/>
      <c r="BK48" s="97"/>
      <c r="BL48" s="97"/>
      <c r="BM48" s="97">
        <v>655</v>
      </c>
      <c r="BN48" s="97"/>
      <c r="BO48" s="106">
        <v>10</v>
      </c>
      <c r="BP48" s="106"/>
      <c r="BQ48" s="466">
        <v>403</v>
      </c>
      <c r="BR48" s="466"/>
      <c r="BS48" s="466">
        <v>403</v>
      </c>
      <c r="BT48" s="97">
        <v>480</v>
      </c>
      <c r="BU48" s="97"/>
      <c r="BV48" s="106">
        <v>530</v>
      </c>
      <c r="BW48" s="106"/>
      <c r="BX48" s="106"/>
      <c r="BY48" s="106"/>
      <c r="BZ48" s="106"/>
      <c r="CA48" s="106"/>
      <c r="CB48" s="97">
        <v>426</v>
      </c>
      <c r="CC48" s="97"/>
      <c r="CD48" s="97">
        <v>1629</v>
      </c>
      <c r="CE48" s="97"/>
      <c r="CF48" s="106"/>
      <c r="CG48" s="106"/>
      <c r="CH48" s="97"/>
      <c r="CI48" s="97"/>
      <c r="CJ48" s="106"/>
      <c r="CK48" s="106"/>
      <c r="CL48" s="97"/>
      <c r="CM48" s="97"/>
      <c r="CN48" s="565"/>
      <c r="CO48" s="565"/>
      <c r="CP48" s="565"/>
      <c r="CQ48" s="565">
        <v>1594</v>
      </c>
      <c r="CR48" s="565"/>
      <c r="CS48" s="565"/>
      <c r="CT48" s="565">
        <v>43</v>
      </c>
      <c r="CU48" s="565"/>
      <c r="CV48" s="565"/>
      <c r="CW48" s="565"/>
      <c r="CX48" s="565"/>
      <c r="CY48" s="565">
        <v>300</v>
      </c>
      <c r="CZ48" s="565"/>
      <c r="DA48" s="565"/>
      <c r="DB48" s="565">
        <v>1292</v>
      </c>
      <c r="DC48" s="565"/>
      <c r="DD48" s="565">
        <v>285</v>
      </c>
      <c r="DE48" s="565"/>
      <c r="DF48" s="565"/>
      <c r="DG48" s="565"/>
      <c r="DH48" s="565"/>
      <c r="DK48" s="60">
        <v>829</v>
      </c>
      <c r="DN48" s="60">
        <v>2569</v>
      </c>
      <c r="DQ48" s="60">
        <v>355</v>
      </c>
      <c r="DT48" s="60">
        <v>654</v>
      </c>
      <c r="DW48" s="60">
        <v>450</v>
      </c>
      <c r="DX48" s="60">
        <v>480</v>
      </c>
      <c r="DZ48" s="60">
        <v>1389</v>
      </c>
      <c r="ED48" s="60">
        <v>761</v>
      </c>
      <c r="EE48" s="60">
        <v>150</v>
      </c>
      <c r="EG48" s="60">
        <v>942</v>
      </c>
      <c r="EJ48" s="60">
        <v>466</v>
      </c>
      <c r="EL48" s="60">
        <v>293</v>
      </c>
      <c r="ER48" s="60">
        <v>1260</v>
      </c>
      <c r="EU48" s="565"/>
      <c r="EV48" s="565"/>
      <c r="EW48" s="565"/>
      <c r="EX48" s="565"/>
      <c r="EY48" s="565">
        <v>599</v>
      </c>
      <c r="EZ48" s="565"/>
      <c r="FA48" s="565">
        <v>503</v>
      </c>
      <c r="FB48" s="565"/>
      <c r="FC48" s="565"/>
      <c r="FD48" s="565"/>
      <c r="FE48" s="565">
        <v>399</v>
      </c>
      <c r="FF48" s="565"/>
      <c r="FG48" s="565"/>
      <c r="FH48" s="615">
        <v>192</v>
      </c>
      <c r="FI48" s="615"/>
      <c r="FJ48" s="565"/>
      <c r="FK48" s="565"/>
      <c r="FL48" s="565"/>
      <c r="FM48" s="565">
        <v>62</v>
      </c>
      <c r="FN48" s="565"/>
      <c r="FO48" s="565"/>
      <c r="FP48" s="565"/>
      <c r="FQ48" s="565"/>
      <c r="FR48" s="565"/>
      <c r="FS48" s="565">
        <v>3069</v>
      </c>
      <c r="FT48" s="598">
        <v>800</v>
      </c>
      <c r="FU48" s="598"/>
      <c r="FV48" s="565">
        <v>698</v>
      </c>
      <c r="FW48" s="565"/>
      <c r="FX48" s="565">
        <v>1746</v>
      </c>
      <c r="FY48" s="565"/>
      <c r="FZ48" s="565">
        <v>482</v>
      </c>
      <c r="GA48" s="565"/>
      <c r="GB48" s="565">
        <v>2100</v>
      </c>
      <c r="GC48" s="565"/>
      <c r="GD48" s="565">
        <v>214</v>
      </c>
      <c r="GE48" s="565"/>
      <c r="GF48" s="565">
        <v>718</v>
      </c>
      <c r="GG48" s="565"/>
      <c r="GH48" s="565">
        <v>414</v>
      </c>
      <c r="GI48" s="565"/>
      <c r="GJ48" s="565">
        <v>1761</v>
      </c>
      <c r="GK48" s="565"/>
      <c r="GL48" s="565">
        <v>278</v>
      </c>
      <c r="GM48" s="565"/>
      <c r="GN48" s="565"/>
      <c r="GO48" s="565"/>
      <c r="GP48" s="565">
        <v>2000</v>
      </c>
      <c r="GQ48" s="506"/>
      <c r="GR48" s="598">
        <v>780</v>
      </c>
      <c r="GS48" s="598"/>
      <c r="GT48" s="565"/>
      <c r="GU48" s="565">
        <v>428</v>
      </c>
      <c r="GV48" s="565">
        <v>0</v>
      </c>
      <c r="GW48" s="565">
        <v>170</v>
      </c>
      <c r="GX48" s="565">
        <v>393</v>
      </c>
      <c r="GY48" s="565"/>
      <c r="GZ48" s="565">
        <v>216</v>
      </c>
      <c r="HA48" s="565"/>
      <c r="HB48" s="565">
        <v>400</v>
      </c>
      <c r="HC48" s="565"/>
      <c r="HD48" s="565"/>
      <c r="HE48" s="565"/>
      <c r="HF48" s="565">
        <v>470</v>
      </c>
      <c r="HG48" s="565"/>
      <c r="HH48" s="565">
        <v>506</v>
      </c>
      <c r="HI48" s="565"/>
      <c r="HJ48" s="565"/>
      <c r="HK48" s="565"/>
      <c r="HL48" s="565">
        <v>1393</v>
      </c>
      <c r="HM48" s="565"/>
      <c r="HN48" s="565">
        <v>0</v>
      </c>
      <c r="HO48" s="565">
        <v>0</v>
      </c>
      <c r="HP48" s="598"/>
      <c r="HQ48" s="625"/>
      <c r="HR48" s="565"/>
    </row>
    <row r="49" spans="1:226" ht="110.25" customHeight="1">
      <c r="A49" s="460">
        <v>32</v>
      </c>
      <c r="B49" s="460" t="s">
        <v>4535</v>
      </c>
      <c r="C49" s="461" t="s">
        <v>4536</v>
      </c>
      <c r="D49" s="460">
        <v>3.39</v>
      </c>
      <c r="E49" s="106">
        <v>0</v>
      </c>
      <c r="F49" s="106">
        <v>0</v>
      </c>
      <c r="G49" s="106"/>
      <c r="H49" s="106"/>
      <c r="I49" s="230"/>
      <c r="J49" s="230"/>
      <c r="K49" s="106"/>
      <c r="L49" s="106">
        <v>1438</v>
      </c>
      <c r="M49" s="230"/>
      <c r="N49" s="230"/>
      <c r="O49" s="106"/>
      <c r="P49" s="363">
        <v>337</v>
      </c>
      <c r="Q49" s="106"/>
      <c r="R49" s="106"/>
      <c r="S49" s="97">
        <v>4</v>
      </c>
      <c r="T49" s="470"/>
      <c r="U49" s="97"/>
      <c r="V49" s="97"/>
      <c r="W49" s="97">
        <v>0</v>
      </c>
      <c r="X49" s="467"/>
      <c r="Y49" s="97"/>
      <c r="Z49" s="97"/>
      <c r="AA49" s="97"/>
      <c r="AB49" s="470"/>
      <c r="AC49" s="470"/>
      <c r="AD49" s="448">
        <f t="shared" si="0"/>
        <v>0</v>
      </c>
      <c r="AE49" s="97"/>
      <c r="AF49" s="97"/>
      <c r="AG49" s="355"/>
      <c r="AH49" s="355"/>
      <c r="AI49" s="97"/>
      <c r="AJ49" s="97"/>
      <c r="AK49" s="97"/>
      <c r="AL49" s="97"/>
      <c r="AM49" s="97"/>
      <c r="AN49" s="472"/>
      <c r="AO49" s="472"/>
      <c r="AP49" s="78"/>
      <c r="AQ49" s="78"/>
      <c r="AR49" s="106"/>
      <c r="AS49" s="106">
        <v>207</v>
      </c>
      <c r="AT49" s="97"/>
      <c r="AU49" s="97"/>
      <c r="AV49" s="97"/>
      <c r="AW49" s="97"/>
      <c r="AX49" s="97"/>
      <c r="AY49" s="97"/>
      <c r="AZ49" s="306"/>
      <c r="BA49" s="306"/>
      <c r="BB49" s="97">
        <v>0</v>
      </c>
      <c r="BC49" s="97"/>
      <c r="BD49" s="97"/>
      <c r="BE49" s="97"/>
      <c r="BF49" s="97"/>
      <c r="BG49" s="106"/>
      <c r="BH49" s="106">
        <v>1746</v>
      </c>
      <c r="BI49" s="97"/>
      <c r="BJ49" s="97"/>
      <c r="BK49" s="97"/>
      <c r="BL49" s="97"/>
      <c r="BM49" s="97"/>
      <c r="BN49" s="97"/>
      <c r="BO49" s="106"/>
      <c r="BP49" s="106">
        <v>555</v>
      </c>
      <c r="BQ49" s="466"/>
      <c r="BR49" s="466"/>
      <c r="BS49" s="466">
        <v>0</v>
      </c>
      <c r="BT49" s="97"/>
      <c r="BU49" s="97"/>
      <c r="BV49" s="106"/>
      <c r="BW49" s="106"/>
      <c r="BX49" s="106"/>
      <c r="BY49" s="106"/>
      <c r="BZ49" s="106"/>
      <c r="CA49" s="106"/>
      <c r="CB49" s="97"/>
      <c r="CC49" s="97"/>
      <c r="CD49" s="97"/>
      <c r="CE49" s="97"/>
      <c r="CF49" s="106"/>
      <c r="CG49" s="444">
        <v>3412</v>
      </c>
      <c r="CH49" s="97"/>
      <c r="CI49" s="97"/>
      <c r="CJ49" s="106"/>
      <c r="CK49" s="106"/>
      <c r="CL49" s="97"/>
      <c r="CM49" s="97"/>
      <c r="CN49" s="565"/>
      <c r="CO49" s="565"/>
      <c r="CP49" s="565"/>
      <c r="CQ49" s="565"/>
      <c r="CR49" s="565"/>
      <c r="CS49" s="565"/>
      <c r="CT49" s="565"/>
      <c r="CU49" s="565"/>
      <c r="CV49" s="565"/>
      <c r="CW49" s="565"/>
      <c r="CX49" s="565"/>
      <c r="CY49" s="565"/>
      <c r="CZ49" s="565"/>
      <c r="DA49" s="565"/>
      <c r="DB49" s="565"/>
      <c r="DC49" s="565"/>
      <c r="DD49" s="565"/>
      <c r="DE49" s="565"/>
      <c r="DF49" s="565"/>
      <c r="DG49" s="565"/>
      <c r="DH49" s="565"/>
      <c r="EL49" s="60">
        <v>17</v>
      </c>
      <c r="EQ49" s="60">
        <v>780</v>
      </c>
      <c r="EU49" s="565"/>
      <c r="EV49" s="565">
        <v>886</v>
      </c>
      <c r="EW49" s="565"/>
      <c r="EX49" s="565"/>
      <c r="EY49" s="565"/>
      <c r="EZ49" s="565"/>
      <c r="FA49" s="565"/>
      <c r="FB49" s="565"/>
      <c r="FC49" s="565"/>
      <c r="FD49" s="565"/>
      <c r="FE49" s="565"/>
      <c r="FF49" s="565"/>
      <c r="FG49" s="565"/>
      <c r="FH49" s="615"/>
      <c r="FI49" s="615"/>
      <c r="FJ49" s="565"/>
      <c r="FK49" s="565"/>
      <c r="FL49" s="565"/>
      <c r="FM49" s="565"/>
      <c r="FN49" s="565"/>
      <c r="FO49" s="565"/>
      <c r="FP49" s="565"/>
      <c r="FQ49" s="565"/>
      <c r="FR49" s="565"/>
      <c r="FS49" s="565">
        <v>0</v>
      </c>
      <c r="FT49" s="598"/>
      <c r="FU49" s="598"/>
      <c r="FV49" s="565"/>
      <c r="FW49" s="565"/>
      <c r="FX49" s="565"/>
      <c r="FY49" s="565"/>
      <c r="FZ49" s="565"/>
      <c r="GA49" s="565"/>
      <c r="GB49" s="565"/>
      <c r="GC49" s="565"/>
      <c r="GD49" s="565"/>
      <c r="GE49" s="565"/>
      <c r="GF49" s="565"/>
      <c r="GG49" s="565"/>
      <c r="GH49" s="565"/>
      <c r="GI49" s="565"/>
      <c r="GJ49" s="565"/>
      <c r="GK49" s="565"/>
      <c r="GL49" s="565"/>
      <c r="GM49" s="565"/>
      <c r="GN49" s="565"/>
      <c r="GO49" s="565"/>
      <c r="GP49" s="565"/>
      <c r="GQ49" s="506"/>
      <c r="GR49" s="598"/>
      <c r="GS49" s="598"/>
      <c r="GT49" s="565"/>
      <c r="GU49" s="565"/>
      <c r="GV49" s="565">
        <v>0</v>
      </c>
      <c r="GW49" s="565">
        <v>0</v>
      </c>
      <c r="GX49" s="565"/>
      <c r="GY49" s="565"/>
      <c r="GZ49" s="565"/>
      <c r="HA49" s="565"/>
      <c r="HB49" s="565"/>
      <c r="HC49" s="565"/>
      <c r="HD49" s="565"/>
      <c r="HE49" s="565"/>
      <c r="HF49" s="565"/>
      <c r="HG49" s="565"/>
      <c r="HH49" s="565"/>
      <c r="HI49" s="565"/>
      <c r="HJ49" s="565"/>
      <c r="HK49" s="565"/>
      <c r="HL49" s="565"/>
      <c r="HM49" s="565"/>
      <c r="HN49" s="565">
        <v>0</v>
      </c>
      <c r="HO49" s="565">
        <v>0</v>
      </c>
      <c r="HP49" s="598"/>
      <c r="HQ49" s="625"/>
      <c r="HR49" s="565"/>
    </row>
    <row r="50" spans="1:226" ht="45" customHeight="1">
      <c r="A50" s="460">
        <v>33</v>
      </c>
      <c r="B50" s="460" t="s">
        <v>4537</v>
      </c>
      <c r="C50" s="461" t="s">
        <v>4538</v>
      </c>
      <c r="D50" s="460">
        <v>5.07</v>
      </c>
      <c r="E50" s="106">
        <v>0</v>
      </c>
      <c r="F50" s="106">
        <v>0</v>
      </c>
      <c r="G50" s="106"/>
      <c r="H50" s="106"/>
      <c r="I50" s="230"/>
      <c r="J50" s="230"/>
      <c r="K50" s="106"/>
      <c r="L50" s="106">
        <v>1438</v>
      </c>
      <c r="M50" s="230"/>
      <c r="N50" s="230"/>
      <c r="O50" s="106"/>
      <c r="P50" s="363"/>
      <c r="Q50" s="106"/>
      <c r="R50" s="106">
        <v>200</v>
      </c>
      <c r="S50" s="97"/>
      <c r="T50" s="470"/>
      <c r="U50" s="97"/>
      <c r="V50" s="97"/>
      <c r="W50" s="97">
        <v>0</v>
      </c>
      <c r="X50" s="467"/>
      <c r="Y50" s="97"/>
      <c r="Z50" s="97"/>
      <c r="AA50" s="97"/>
      <c r="AB50" s="470"/>
      <c r="AC50" s="470"/>
      <c r="AD50" s="448">
        <f t="shared" si="0"/>
        <v>0</v>
      </c>
      <c r="AE50" s="97"/>
      <c r="AF50" s="97"/>
      <c r="AG50" s="355"/>
      <c r="AH50" s="355">
        <v>150</v>
      </c>
      <c r="AI50" s="97"/>
      <c r="AJ50" s="97"/>
      <c r="AK50" s="97"/>
      <c r="AL50" s="97"/>
      <c r="AM50" s="97">
        <v>6</v>
      </c>
      <c r="AN50" s="472"/>
      <c r="AO50" s="472"/>
      <c r="AP50" s="78"/>
      <c r="AQ50" s="78"/>
      <c r="AR50" s="106"/>
      <c r="AS50" s="106">
        <v>207</v>
      </c>
      <c r="AT50" s="97"/>
      <c r="AU50" s="97"/>
      <c r="AV50" s="97"/>
      <c r="AW50" s="97"/>
      <c r="AX50" s="97"/>
      <c r="AY50" s="97"/>
      <c r="AZ50" s="306"/>
      <c r="BA50" s="306"/>
      <c r="BB50" s="97">
        <v>0</v>
      </c>
      <c r="BC50" s="97"/>
      <c r="BD50" s="97"/>
      <c r="BE50" s="97"/>
      <c r="BF50" s="97"/>
      <c r="BG50" s="106"/>
      <c r="BH50" s="106">
        <v>1746</v>
      </c>
      <c r="BI50" s="97"/>
      <c r="BJ50" s="97"/>
      <c r="BK50" s="97"/>
      <c r="BL50" s="97"/>
      <c r="BM50" s="97"/>
      <c r="BN50" s="97"/>
      <c r="BO50" s="106"/>
      <c r="BP50" s="106">
        <v>555</v>
      </c>
      <c r="BQ50" s="466"/>
      <c r="BR50" s="466"/>
      <c r="BS50" s="466">
        <v>0</v>
      </c>
      <c r="BT50" s="97"/>
      <c r="BU50" s="97"/>
      <c r="BV50" s="106"/>
      <c r="BW50" s="106"/>
      <c r="BX50" s="106"/>
      <c r="BY50" s="106">
        <v>456</v>
      </c>
      <c r="BZ50" s="106"/>
      <c r="CA50" s="106"/>
      <c r="CB50" s="97"/>
      <c r="CC50" s="97"/>
      <c r="CD50" s="97"/>
      <c r="CE50" s="97"/>
      <c r="CF50" s="106"/>
      <c r="CG50" s="106">
        <v>3412</v>
      </c>
      <c r="CH50" s="97"/>
      <c r="CI50" s="97"/>
      <c r="CJ50" s="106"/>
      <c r="CK50" s="106"/>
      <c r="CL50" s="97"/>
      <c r="CM50" s="97"/>
      <c r="CN50" s="565"/>
      <c r="CO50" s="565"/>
      <c r="CP50" s="565"/>
      <c r="CQ50" s="565"/>
      <c r="CR50" s="565"/>
      <c r="CS50" s="565"/>
      <c r="CT50" s="565"/>
      <c r="CU50" s="565"/>
      <c r="CV50" s="565"/>
      <c r="CW50" s="565"/>
      <c r="CX50" s="565"/>
      <c r="CY50" s="565"/>
      <c r="CZ50" s="565"/>
      <c r="DA50" s="565"/>
      <c r="DB50" s="565"/>
      <c r="DC50" s="565"/>
      <c r="DD50" s="565"/>
      <c r="DE50" s="565"/>
      <c r="DF50" s="565"/>
      <c r="DG50" s="565"/>
      <c r="DH50" s="565"/>
      <c r="EU50" s="565"/>
      <c r="EV50" s="565">
        <v>886</v>
      </c>
      <c r="EW50" s="565"/>
      <c r="EX50" s="565"/>
      <c r="EY50" s="565"/>
      <c r="EZ50" s="565"/>
      <c r="FA50" s="565"/>
      <c r="FB50" s="565"/>
      <c r="FC50" s="565"/>
      <c r="FD50" s="565">
        <v>298</v>
      </c>
      <c r="FE50" s="565"/>
      <c r="FF50" s="565"/>
      <c r="FG50" s="565"/>
      <c r="FH50" s="615"/>
      <c r="FI50" s="615"/>
      <c r="FJ50" s="565"/>
      <c r="FK50" s="565"/>
      <c r="FL50" s="565"/>
      <c r="FM50" s="565"/>
      <c r="FN50" s="565"/>
      <c r="FO50" s="565"/>
      <c r="FP50" s="565"/>
      <c r="FQ50" s="565"/>
      <c r="FR50" s="565"/>
      <c r="FS50" s="565">
        <v>0</v>
      </c>
      <c r="FT50" s="598"/>
      <c r="FU50" s="598"/>
      <c r="FV50" s="565"/>
      <c r="FW50" s="565"/>
      <c r="FX50" s="565"/>
      <c r="FY50" s="565"/>
      <c r="FZ50" s="565"/>
      <c r="GA50" s="565"/>
      <c r="GB50" s="565"/>
      <c r="GC50" s="565"/>
      <c r="GD50" s="565"/>
      <c r="GE50" s="565"/>
      <c r="GF50" s="565"/>
      <c r="GG50" s="565"/>
      <c r="GH50" s="565"/>
      <c r="GI50" s="565"/>
      <c r="GJ50" s="565"/>
      <c r="GK50" s="565"/>
      <c r="GL50" s="565"/>
      <c r="GM50" s="565"/>
      <c r="GN50" s="565"/>
      <c r="GO50" s="565"/>
      <c r="GP50" s="565"/>
      <c r="GQ50" s="506"/>
      <c r="GR50" s="598"/>
      <c r="GS50" s="598"/>
      <c r="GT50" s="565"/>
      <c r="GU50" s="565"/>
      <c r="GV50" s="565">
        <v>0</v>
      </c>
      <c r="GW50" s="565">
        <v>0</v>
      </c>
      <c r="GX50" s="565"/>
      <c r="GY50" s="565"/>
      <c r="GZ50" s="565"/>
      <c r="HA50" s="565"/>
      <c r="HB50" s="565"/>
      <c r="HC50" s="565"/>
      <c r="HD50" s="565"/>
      <c r="HE50" s="565"/>
      <c r="HF50" s="565"/>
      <c r="HG50" s="565"/>
      <c r="HH50" s="565"/>
      <c r="HI50" s="565"/>
      <c r="HJ50" s="565"/>
      <c r="HK50" s="565"/>
      <c r="HL50" s="565"/>
      <c r="HM50" s="565"/>
      <c r="HN50" s="565">
        <v>0</v>
      </c>
      <c r="HO50" s="565">
        <v>0</v>
      </c>
      <c r="HP50" s="598"/>
      <c r="HQ50" s="625"/>
      <c r="HR50" s="565"/>
    </row>
    <row r="51" spans="1:226" ht="78.75" customHeight="1">
      <c r="A51" s="443">
        <v>14</v>
      </c>
      <c r="B51" s="443" t="s">
        <v>4539</v>
      </c>
      <c r="C51" s="474" t="s">
        <v>4171</v>
      </c>
      <c r="D51" s="443">
        <v>1.7</v>
      </c>
      <c r="E51" s="444">
        <v>0</v>
      </c>
      <c r="F51" s="444">
        <v>0</v>
      </c>
      <c r="G51" s="106"/>
      <c r="H51" s="106"/>
      <c r="I51" s="230"/>
      <c r="J51" s="230"/>
      <c r="K51" s="106"/>
      <c r="L51" s="106"/>
      <c r="M51" s="230"/>
      <c r="N51" s="230"/>
      <c r="O51" s="106"/>
      <c r="P51" s="363"/>
      <c r="Q51" s="106"/>
      <c r="R51" s="106"/>
      <c r="S51" s="97"/>
      <c r="T51" s="470"/>
      <c r="U51" s="97"/>
      <c r="V51" s="97"/>
      <c r="W51" s="97">
        <v>0</v>
      </c>
      <c r="X51" s="467"/>
      <c r="Y51" s="468"/>
      <c r="Z51" s="468"/>
      <c r="AA51" s="468"/>
      <c r="AB51" s="470"/>
      <c r="AC51" s="470"/>
      <c r="AD51" s="448">
        <f t="shared" si="0"/>
        <v>0</v>
      </c>
      <c r="AE51" s="97"/>
      <c r="AF51" s="97"/>
      <c r="AG51" s="355"/>
      <c r="AH51" s="355"/>
      <c r="AI51" s="97"/>
      <c r="AJ51" s="97"/>
      <c r="AK51" s="97"/>
      <c r="AL51" s="97"/>
      <c r="AM51" s="97">
        <v>1</v>
      </c>
      <c r="AN51" s="472"/>
      <c r="AO51" s="472"/>
      <c r="AP51" s="78">
        <v>60</v>
      </c>
      <c r="AQ51" s="78"/>
      <c r="AR51" s="106"/>
      <c r="AS51" s="106"/>
      <c r="AT51" s="97"/>
      <c r="AU51" s="97"/>
      <c r="AV51" s="97">
        <v>1</v>
      </c>
      <c r="AW51" s="97"/>
      <c r="AX51" s="97"/>
      <c r="AY51" s="97"/>
      <c r="AZ51" s="306"/>
      <c r="BA51" s="306"/>
      <c r="BB51" s="97">
        <v>0</v>
      </c>
      <c r="BC51" s="97"/>
      <c r="BD51" s="97"/>
      <c r="BE51" s="97"/>
      <c r="BF51" s="97"/>
      <c r="BG51" s="106"/>
      <c r="BH51" s="106"/>
      <c r="BI51" s="97"/>
      <c r="BJ51" s="97"/>
      <c r="BK51" s="97"/>
      <c r="BL51" s="97"/>
      <c r="BM51" s="97"/>
      <c r="BN51" s="97"/>
      <c r="BO51" s="106"/>
      <c r="BP51" s="106"/>
      <c r="BQ51" s="466">
        <v>0</v>
      </c>
      <c r="BR51" s="466">
        <v>0</v>
      </c>
      <c r="BS51" s="466">
        <v>0</v>
      </c>
      <c r="BT51" s="97"/>
      <c r="BU51" s="97"/>
      <c r="BV51" s="106"/>
      <c r="BW51" s="106"/>
      <c r="BX51" s="106"/>
      <c r="BY51" s="106"/>
      <c r="BZ51" s="106"/>
      <c r="CA51" s="106"/>
      <c r="CB51" s="97"/>
      <c r="CC51" s="97"/>
      <c r="CD51" s="97"/>
      <c r="CE51" s="97"/>
      <c r="CF51" s="106"/>
      <c r="CG51" s="106"/>
      <c r="CH51" s="97"/>
      <c r="CI51" s="97"/>
      <c r="CJ51" s="106"/>
      <c r="CK51" s="106"/>
      <c r="CL51" s="97"/>
      <c r="CM51" s="97"/>
      <c r="CN51" s="565"/>
      <c r="CO51" s="565"/>
      <c r="CP51" s="565"/>
      <c r="CQ51" s="565">
        <v>0</v>
      </c>
      <c r="CR51" s="565">
        <v>0</v>
      </c>
      <c r="CS51" s="565"/>
      <c r="CT51" s="565"/>
      <c r="CU51" s="565"/>
      <c r="CV51" s="565"/>
      <c r="CW51" s="565"/>
      <c r="CX51" s="565"/>
      <c r="CY51" s="565"/>
      <c r="CZ51" s="565"/>
      <c r="DA51" s="565"/>
      <c r="DB51" s="565"/>
      <c r="DC51" s="565"/>
      <c r="DD51" s="565"/>
      <c r="DE51" s="565"/>
      <c r="DF51" s="565"/>
      <c r="DG51" s="565"/>
      <c r="DH51" s="565"/>
      <c r="DI51" s="60">
        <v>400</v>
      </c>
      <c r="EU51" s="565"/>
      <c r="EV51" s="565"/>
      <c r="EW51" s="565"/>
      <c r="EX51" s="565"/>
      <c r="EY51" s="565"/>
      <c r="EZ51" s="565"/>
      <c r="FA51" s="565"/>
      <c r="FB51" s="565"/>
      <c r="FC51" s="565"/>
      <c r="FD51" s="565"/>
      <c r="FE51" s="565"/>
      <c r="FF51" s="565"/>
      <c r="FG51" s="565"/>
      <c r="FH51" s="615"/>
      <c r="FI51" s="615"/>
      <c r="FJ51" s="565"/>
      <c r="FK51" s="565"/>
      <c r="FL51" s="565"/>
      <c r="FM51" s="565"/>
      <c r="FN51" s="565"/>
      <c r="FO51" s="565"/>
      <c r="FP51" s="565"/>
      <c r="FQ51" s="565"/>
      <c r="FR51" s="565"/>
      <c r="FS51" s="565">
        <v>0</v>
      </c>
      <c r="FT51" s="598"/>
      <c r="FU51" s="598"/>
      <c r="FV51" s="565"/>
      <c r="FW51" s="565"/>
      <c r="FX51" s="565"/>
      <c r="FY51" s="565"/>
      <c r="FZ51" s="565"/>
      <c r="GA51" s="565"/>
      <c r="GB51" s="565"/>
      <c r="GC51" s="565"/>
      <c r="GD51" s="565"/>
      <c r="GE51" s="565"/>
      <c r="GF51" s="565"/>
      <c r="GG51" s="565"/>
      <c r="GH51" s="565"/>
      <c r="GI51" s="565"/>
      <c r="GJ51" s="565"/>
      <c r="GK51" s="565"/>
      <c r="GL51" s="565"/>
      <c r="GM51" s="565"/>
      <c r="GN51" s="565">
        <v>316</v>
      </c>
      <c r="GO51" s="565"/>
      <c r="GP51" s="565">
        <v>0</v>
      </c>
      <c r="GQ51" s="506">
        <v>0</v>
      </c>
      <c r="GR51" s="598"/>
      <c r="GS51" s="598"/>
      <c r="GT51" s="565"/>
      <c r="GU51" s="565"/>
      <c r="GV51" s="565">
        <v>0</v>
      </c>
      <c r="GW51" s="565">
        <v>0</v>
      </c>
      <c r="GX51" s="565"/>
      <c r="GY51" s="565"/>
      <c r="GZ51" s="565"/>
      <c r="HA51" s="565"/>
      <c r="HB51" s="565"/>
      <c r="HC51" s="565"/>
      <c r="HD51" s="565"/>
      <c r="HE51" s="565"/>
      <c r="HF51" s="565"/>
      <c r="HG51" s="565"/>
      <c r="HH51" s="565"/>
      <c r="HI51" s="565"/>
      <c r="HJ51" s="565"/>
      <c r="HK51" s="565"/>
      <c r="HL51" s="565"/>
      <c r="HM51" s="565"/>
      <c r="HN51" s="565">
        <v>0</v>
      </c>
      <c r="HO51" s="565">
        <v>0</v>
      </c>
      <c r="HP51" s="598"/>
      <c r="HQ51" s="625"/>
      <c r="HR51" s="565"/>
    </row>
    <row r="52" spans="1:226" ht="126" customHeight="1">
      <c r="A52" s="460">
        <v>34</v>
      </c>
      <c r="B52" s="460" t="s">
        <v>4540</v>
      </c>
      <c r="C52" s="461" t="s">
        <v>4541</v>
      </c>
      <c r="D52" s="460">
        <v>1.53</v>
      </c>
      <c r="E52" s="106">
        <v>0</v>
      </c>
      <c r="F52" s="106">
        <v>0</v>
      </c>
      <c r="G52" s="106"/>
      <c r="H52" s="106"/>
      <c r="I52" s="230"/>
      <c r="J52" s="230"/>
      <c r="K52" s="106"/>
      <c r="L52" s="106"/>
      <c r="M52" s="230"/>
      <c r="N52" s="230"/>
      <c r="O52" s="106"/>
      <c r="P52" s="363"/>
      <c r="Q52" s="106"/>
      <c r="R52" s="106"/>
      <c r="S52" s="97"/>
      <c r="T52" s="470"/>
      <c r="U52" s="97"/>
      <c r="V52" s="97"/>
      <c r="W52" s="97">
        <v>0</v>
      </c>
      <c r="X52" s="467"/>
      <c r="Y52" s="97"/>
      <c r="Z52" s="97"/>
      <c r="AA52" s="97"/>
      <c r="AB52" s="470"/>
      <c r="AC52" s="470"/>
      <c r="AD52" s="448">
        <f t="shared" si="0"/>
        <v>0</v>
      </c>
      <c r="AE52" s="97"/>
      <c r="AF52" s="97"/>
      <c r="AG52" s="355"/>
      <c r="AH52" s="355"/>
      <c r="AI52" s="97"/>
      <c r="AJ52" s="97"/>
      <c r="AK52" s="97"/>
      <c r="AL52" s="97"/>
      <c r="AM52" s="97">
        <v>5</v>
      </c>
      <c r="AN52" s="472"/>
      <c r="AO52" s="472"/>
      <c r="AP52" s="78">
        <v>15</v>
      </c>
      <c r="AQ52" s="78"/>
      <c r="AR52" s="106"/>
      <c r="AS52" s="106"/>
      <c r="AT52" s="97"/>
      <c r="AU52" s="97"/>
      <c r="AV52" s="97">
        <v>1</v>
      </c>
      <c r="AW52" s="97"/>
      <c r="AX52" s="97"/>
      <c r="AY52" s="97"/>
      <c r="AZ52" s="306"/>
      <c r="BA52" s="306"/>
      <c r="BB52" s="97">
        <v>0</v>
      </c>
      <c r="BC52" s="97"/>
      <c r="BD52" s="97"/>
      <c r="BE52" s="97"/>
      <c r="BF52" s="97"/>
      <c r="BG52" s="106"/>
      <c r="BH52" s="106"/>
      <c r="BI52" s="97"/>
      <c r="BJ52" s="97"/>
      <c r="BK52" s="97"/>
      <c r="BL52" s="97"/>
      <c r="BM52" s="97"/>
      <c r="BN52" s="97"/>
      <c r="BO52" s="106"/>
      <c r="BP52" s="106"/>
      <c r="BQ52" s="466"/>
      <c r="BR52" s="466"/>
      <c r="BS52" s="466">
        <v>0</v>
      </c>
      <c r="BT52" s="97"/>
      <c r="BU52" s="97"/>
      <c r="BV52" s="106"/>
      <c r="BW52" s="106"/>
      <c r="BX52" s="106"/>
      <c r="BY52" s="106"/>
      <c r="BZ52" s="106"/>
      <c r="CA52" s="106"/>
      <c r="CB52" s="97"/>
      <c r="CC52" s="97"/>
      <c r="CD52" s="97"/>
      <c r="CE52" s="97"/>
      <c r="CF52" s="106"/>
      <c r="CG52" s="106"/>
      <c r="CH52" s="97"/>
      <c r="CI52" s="97"/>
      <c r="CJ52" s="106"/>
      <c r="CK52" s="106"/>
      <c r="CL52" s="97"/>
      <c r="CM52" s="97"/>
      <c r="CN52" s="565"/>
      <c r="CO52" s="565"/>
      <c r="CP52" s="565"/>
      <c r="CQ52" s="565"/>
      <c r="CR52" s="565"/>
      <c r="CS52" s="565"/>
      <c r="CT52" s="565"/>
      <c r="CU52" s="565">
        <v>100</v>
      </c>
      <c r="CV52" s="565"/>
      <c r="CW52" s="565"/>
      <c r="CX52" s="565"/>
      <c r="CY52" s="565"/>
      <c r="CZ52" s="565"/>
      <c r="DA52" s="565"/>
      <c r="DB52" s="565"/>
      <c r="DC52" s="565"/>
      <c r="DD52" s="565"/>
      <c r="DE52" s="565"/>
      <c r="DF52" s="565"/>
      <c r="DG52" s="565"/>
      <c r="DH52" s="565"/>
      <c r="EU52" s="565"/>
      <c r="EV52" s="565"/>
      <c r="EW52" s="565"/>
      <c r="EX52" s="565"/>
      <c r="EY52" s="565"/>
      <c r="EZ52" s="565"/>
      <c r="FA52" s="565"/>
      <c r="FB52" s="565"/>
      <c r="FC52" s="565"/>
      <c r="FD52" s="565"/>
      <c r="FE52" s="565"/>
      <c r="FF52" s="565"/>
      <c r="FG52" s="565"/>
      <c r="FH52" s="615"/>
      <c r="FI52" s="615"/>
      <c r="FJ52" s="565"/>
      <c r="FK52" s="565"/>
      <c r="FL52" s="565"/>
      <c r="FM52" s="565"/>
      <c r="FN52" s="565"/>
      <c r="FO52" s="565"/>
      <c r="FP52" s="565"/>
      <c r="FQ52" s="565"/>
      <c r="FR52" s="565"/>
      <c r="FS52" s="565">
        <v>0</v>
      </c>
      <c r="FT52" s="598"/>
      <c r="FU52" s="598"/>
      <c r="FV52" s="565"/>
      <c r="FW52" s="565"/>
      <c r="FX52" s="565"/>
      <c r="FY52" s="565"/>
      <c r="FZ52" s="565"/>
      <c r="GA52" s="565"/>
      <c r="GB52" s="565"/>
      <c r="GC52" s="565"/>
      <c r="GD52" s="565"/>
      <c r="GE52" s="565"/>
      <c r="GF52" s="565"/>
      <c r="GG52" s="565"/>
      <c r="GH52" s="565"/>
      <c r="GI52" s="565"/>
      <c r="GJ52" s="565"/>
      <c r="GK52" s="565"/>
      <c r="GL52" s="565"/>
      <c r="GM52" s="565"/>
      <c r="GN52" s="565">
        <v>2</v>
      </c>
      <c r="GO52" s="565"/>
      <c r="GP52" s="565"/>
      <c r="GQ52" s="506"/>
      <c r="GR52" s="598"/>
      <c r="GS52" s="598"/>
      <c r="GT52" s="565"/>
      <c r="GU52" s="565"/>
      <c r="GV52" s="565">
        <v>0</v>
      </c>
      <c r="GW52" s="565">
        <v>0</v>
      </c>
      <c r="GX52" s="565"/>
      <c r="GY52" s="565"/>
      <c r="GZ52" s="565"/>
      <c r="HA52" s="565"/>
      <c r="HB52" s="565"/>
      <c r="HC52" s="565"/>
      <c r="HD52" s="565"/>
      <c r="HE52" s="565"/>
      <c r="HF52" s="565"/>
      <c r="HG52" s="565"/>
      <c r="HH52" s="565"/>
      <c r="HI52" s="565"/>
      <c r="HJ52" s="565"/>
      <c r="HK52" s="565"/>
      <c r="HL52" s="565"/>
      <c r="HM52" s="565"/>
      <c r="HN52" s="565">
        <v>0</v>
      </c>
      <c r="HO52" s="565">
        <v>0</v>
      </c>
      <c r="HP52" s="598"/>
      <c r="HQ52" s="625"/>
      <c r="HR52" s="565"/>
    </row>
    <row r="53" spans="1:226" ht="393.75" customHeight="1">
      <c r="A53" s="460">
        <v>35</v>
      </c>
      <c r="B53" s="460" t="s">
        <v>4542</v>
      </c>
      <c r="C53" s="461" t="s">
        <v>4543</v>
      </c>
      <c r="D53" s="460">
        <v>3.17</v>
      </c>
      <c r="E53" s="106">
        <v>0</v>
      </c>
      <c r="F53" s="106">
        <v>0</v>
      </c>
      <c r="G53" s="106"/>
      <c r="H53" s="106"/>
      <c r="I53" s="230"/>
      <c r="J53" s="230"/>
      <c r="K53" s="106"/>
      <c r="L53" s="106"/>
      <c r="M53" s="230"/>
      <c r="N53" s="230"/>
      <c r="O53" s="106"/>
      <c r="P53" s="363"/>
      <c r="Q53" s="106"/>
      <c r="R53" s="106"/>
      <c r="S53" s="97"/>
      <c r="T53" s="470"/>
      <c r="U53" s="97"/>
      <c r="V53" s="97"/>
      <c r="W53" s="97">
        <v>0</v>
      </c>
      <c r="X53" s="467"/>
      <c r="Y53" s="97"/>
      <c r="Z53" s="97"/>
      <c r="AA53" s="97"/>
      <c r="AB53" s="470"/>
      <c r="AC53" s="470"/>
      <c r="AD53" s="448">
        <f t="shared" si="0"/>
        <v>0</v>
      </c>
      <c r="AE53" s="97"/>
      <c r="AF53" s="97"/>
      <c r="AG53" s="355"/>
      <c r="AH53" s="355"/>
      <c r="AI53" s="97"/>
      <c r="AJ53" s="97"/>
      <c r="AK53" s="97"/>
      <c r="AL53" s="97"/>
      <c r="AM53" s="97">
        <v>700</v>
      </c>
      <c r="AN53" s="472"/>
      <c r="AO53" s="472"/>
      <c r="AP53" s="78">
        <v>45</v>
      </c>
      <c r="AQ53" s="78"/>
      <c r="AR53" s="106"/>
      <c r="AS53" s="106"/>
      <c r="AT53" s="97"/>
      <c r="AU53" s="97"/>
      <c r="AV53" s="97"/>
      <c r="AW53" s="97"/>
      <c r="AX53" s="97"/>
      <c r="AY53" s="97"/>
      <c r="AZ53" s="306"/>
      <c r="BA53" s="306"/>
      <c r="BB53" s="97">
        <v>0</v>
      </c>
      <c r="BC53" s="97"/>
      <c r="BD53" s="97"/>
      <c r="BE53" s="97"/>
      <c r="BF53" s="97"/>
      <c r="BG53" s="106"/>
      <c r="BH53" s="106"/>
      <c r="BI53" s="97"/>
      <c r="BJ53" s="97"/>
      <c r="BK53" s="97"/>
      <c r="BL53" s="97"/>
      <c r="BM53" s="97"/>
      <c r="BN53" s="97"/>
      <c r="BO53" s="106"/>
      <c r="BP53" s="106"/>
      <c r="BQ53" s="466"/>
      <c r="BR53" s="466"/>
      <c r="BS53" s="466">
        <v>0</v>
      </c>
      <c r="BT53" s="97"/>
      <c r="BU53" s="97"/>
      <c r="BV53" s="106"/>
      <c r="BW53" s="106"/>
      <c r="BX53" s="106"/>
      <c r="BY53" s="106"/>
      <c r="BZ53" s="106"/>
      <c r="CA53" s="106"/>
      <c r="CB53" s="97"/>
      <c r="CC53" s="97"/>
      <c r="CD53" s="97"/>
      <c r="CE53" s="97"/>
      <c r="CF53" s="106"/>
      <c r="CG53" s="106"/>
      <c r="CH53" s="97"/>
      <c r="CI53" s="97"/>
      <c r="CJ53" s="106"/>
      <c r="CK53" s="106"/>
      <c r="CL53" s="97"/>
      <c r="CM53" s="97"/>
      <c r="CN53" s="565"/>
      <c r="CO53" s="565"/>
      <c r="CP53" s="565"/>
      <c r="CQ53" s="565"/>
      <c r="CR53" s="565"/>
      <c r="CS53" s="565"/>
      <c r="CT53" s="565"/>
      <c r="CU53" s="565">
        <v>100</v>
      </c>
      <c r="CV53" s="565"/>
      <c r="CW53" s="565"/>
      <c r="CX53" s="565"/>
      <c r="CY53" s="565"/>
      <c r="CZ53" s="565"/>
      <c r="DA53" s="565"/>
      <c r="DB53" s="565"/>
      <c r="DC53" s="565"/>
      <c r="DD53" s="565"/>
      <c r="DE53" s="565"/>
      <c r="DF53" s="565"/>
      <c r="DG53" s="565"/>
      <c r="DH53" s="565"/>
      <c r="EU53" s="565"/>
      <c r="EV53" s="565"/>
      <c r="EW53" s="565"/>
      <c r="EX53" s="565"/>
      <c r="EY53" s="565"/>
      <c r="EZ53" s="565"/>
      <c r="FA53" s="565"/>
      <c r="FB53" s="565"/>
      <c r="FC53" s="565"/>
      <c r="FD53" s="565"/>
      <c r="FE53" s="565"/>
      <c r="FF53" s="565"/>
      <c r="FG53" s="565"/>
      <c r="FH53" s="615"/>
      <c r="FI53" s="615"/>
      <c r="FJ53" s="565"/>
      <c r="FK53" s="565"/>
      <c r="FL53" s="565"/>
      <c r="FM53" s="565"/>
      <c r="FN53" s="565"/>
      <c r="FO53" s="565"/>
      <c r="FP53" s="565"/>
      <c r="FQ53" s="565"/>
      <c r="FR53" s="565"/>
      <c r="FS53" s="565">
        <v>0</v>
      </c>
      <c r="FT53" s="598"/>
      <c r="FU53" s="598"/>
      <c r="FV53" s="565"/>
      <c r="FW53" s="565"/>
      <c r="FX53" s="565"/>
      <c r="FY53" s="565"/>
      <c r="FZ53" s="565"/>
      <c r="GA53" s="565"/>
      <c r="GB53" s="565"/>
      <c r="GC53" s="565"/>
      <c r="GD53" s="565"/>
      <c r="GE53" s="565"/>
      <c r="GF53" s="565"/>
      <c r="GG53" s="565"/>
      <c r="GH53" s="565"/>
      <c r="GI53" s="565"/>
      <c r="GJ53" s="565"/>
      <c r="GK53" s="565"/>
      <c r="GL53" s="565"/>
      <c r="GM53" s="565"/>
      <c r="GN53" s="565">
        <v>314</v>
      </c>
      <c r="GO53" s="565"/>
      <c r="GP53" s="565"/>
      <c r="GQ53" s="506"/>
      <c r="GR53" s="598"/>
      <c r="GS53" s="598"/>
      <c r="GT53" s="565"/>
      <c r="GU53" s="565"/>
      <c r="GV53" s="565">
        <v>0</v>
      </c>
      <c r="GW53" s="565">
        <v>0</v>
      </c>
      <c r="GX53" s="565"/>
      <c r="GY53" s="565"/>
      <c r="GZ53" s="565"/>
      <c r="HA53" s="565"/>
      <c r="HB53" s="565"/>
      <c r="HC53" s="565"/>
      <c r="HD53" s="565"/>
      <c r="HE53" s="565"/>
      <c r="HF53" s="565"/>
      <c r="HG53" s="565"/>
      <c r="HH53" s="565"/>
      <c r="HI53" s="565"/>
      <c r="HJ53" s="565"/>
      <c r="HK53" s="565"/>
      <c r="HL53" s="565"/>
      <c r="HM53" s="565"/>
      <c r="HN53" s="565">
        <v>0</v>
      </c>
      <c r="HO53" s="565">
        <v>0</v>
      </c>
      <c r="HP53" s="598"/>
      <c r="HQ53" s="625"/>
      <c r="HR53" s="565"/>
    </row>
    <row r="54" spans="1:226" ht="31.5" customHeight="1">
      <c r="A54" s="443">
        <v>15</v>
      </c>
      <c r="B54" s="443" t="s">
        <v>4544</v>
      </c>
      <c r="C54" s="474" t="s">
        <v>4176</v>
      </c>
      <c r="D54" s="443">
        <v>1.05</v>
      </c>
      <c r="E54" s="444">
        <v>104</v>
      </c>
      <c r="F54" s="444">
        <v>38</v>
      </c>
      <c r="G54" s="106"/>
      <c r="H54" s="106"/>
      <c r="I54" s="445">
        <v>141</v>
      </c>
      <c r="J54" s="445">
        <v>161</v>
      </c>
      <c r="K54" s="106"/>
      <c r="L54" s="106"/>
      <c r="M54" s="230"/>
      <c r="N54" s="445">
        <v>140</v>
      </c>
      <c r="O54" s="106"/>
      <c r="P54" s="363"/>
      <c r="Q54" s="106"/>
      <c r="R54" s="106"/>
      <c r="S54" s="97">
        <v>195</v>
      </c>
      <c r="T54" s="470"/>
      <c r="U54" s="475">
        <v>4</v>
      </c>
      <c r="V54" s="97"/>
      <c r="W54" s="97">
        <v>42</v>
      </c>
      <c r="X54" s="467"/>
      <c r="Y54" s="468">
        <v>48</v>
      </c>
      <c r="Z54" s="469">
        <v>64</v>
      </c>
      <c r="AA54" s="469">
        <v>112</v>
      </c>
      <c r="AB54" s="470"/>
      <c r="AC54" s="470">
        <v>366</v>
      </c>
      <c r="AD54" s="448">
        <f t="shared" si="0"/>
        <v>366</v>
      </c>
      <c r="AE54" s="97"/>
      <c r="AF54" s="97"/>
      <c r="AG54" s="355"/>
      <c r="AH54" s="355"/>
      <c r="AI54" s="97"/>
      <c r="AJ54" s="97"/>
      <c r="AK54" s="97"/>
      <c r="AL54" s="97"/>
      <c r="AM54" s="97">
        <v>700</v>
      </c>
      <c r="AN54" s="472"/>
      <c r="AO54" s="472"/>
      <c r="AP54" s="78">
        <v>30</v>
      </c>
      <c r="AQ54" s="78"/>
      <c r="AR54" s="106"/>
      <c r="AS54" s="106"/>
      <c r="AT54" s="97"/>
      <c r="AU54" s="97"/>
      <c r="AV54" s="97">
        <v>69</v>
      </c>
      <c r="AW54" s="97"/>
      <c r="AX54" s="97">
        <v>5</v>
      </c>
      <c r="AY54" s="97"/>
      <c r="AZ54" s="451">
        <f>SUM(AZ55:AZ57)</f>
        <v>486</v>
      </c>
      <c r="BA54" s="451">
        <f>SUM(BA55:BA57)</f>
        <v>600</v>
      </c>
      <c r="BB54" s="97">
        <v>0</v>
      </c>
      <c r="BC54" s="97"/>
      <c r="BD54" s="97"/>
      <c r="BE54" s="97"/>
      <c r="BF54" s="97"/>
      <c r="BG54" s="106"/>
      <c r="BH54" s="106"/>
      <c r="BI54" s="97"/>
      <c r="BJ54" s="97"/>
      <c r="BK54" s="97"/>
      <c r="BL54" s="97"/>
      <c r="BM54" s="97"/>
      <c r="BN54" s="97"/>
      <c r="BO54" s="106"/>
      <c r="BP54" s="106"/>
      <c r="BQ54" s="466">
        <v>41</v>
      </c>
      <c r="BR54" s="466">
        <v>307</v>
      </c>
      <c r="BS54" s="466">
        <v>348</v>
      </c>
      <c r="BT54" s="97">
        <v>160</v>
      </c>
      <c r="BU54" s="97"/>
      <c r="BV54" s="106"/>
      <c r="BW54" s="106"/>
      <c r="BX54" s="106"/>
      <c r="BY54" s="106"/>
      <c r="BZ54" s="106"/>
      <c r="CA54" s="106"/>
      <c r="CB54" s="97"/>
      <c r="CC54" s="97"/>
      <c r="CD54" s="97">
        <v>190</v>
      </c>
      <c r="CE54" s="97"/>
      <c r="CF54" s="106"/>
      <c r="CG54" s="106"/>
      <c r="CH54" s="97"/>
      <c r="CI54" s="97"/>
      <c r="CJ54" s="106"/>
      <c r="CK54" s="106"/>
      <c r="CL54" s="97"/>
      <c r="CM54" s="97"/>
      <c r="CN54" s="565"/>
      <c r="CO54" s="565"/>
      <c r="CP54" s="565">
        <v>347</v>
      </c>
      <c r="CQ54" s="565">
        <v>8</v>
      </c>
      <c r="CR54" s="565">
        <v>6</v>
      </c>
      <c r="CS54" s="565"/>
      <c r="CT54" s="565">
        <v>40</v>
      </c>
      <c r="CU54" s="565"/>
      <c r="CV54" s="565"/>
      <c r="CW54" s="565"/>
      <c r="CX54" s="565"/>
      <c r="CY54" s="565"/>
      <c r="CZ54" s="565"/>
      <c r="DA54" s="565"/>
      <c r="DB54" s="565">
        <v>128</v>
      </c>
      <c r="DC54" s="565"/>
      <c r="DD54" s="565"/>
      <c r="DE54" s="565"/>
      <c r="DF54" s="565"/>
      <c r="DG54" s="565"/>
      <c r="DH54" s="565"/>
      <c r="DN54" s="60">
        <v>256</v>
      </c>
      <c r="DQ54" s="60">
        <v>320</v>
      </c>
      <c r="DT54" s="60">
        <v>350</v>
      </c>
      <c r="DX54" s="60">
        <v>160</v>
      </c>
      <c r="DZ54" s="60">
        <v>966</v>
      </c>
      <c r="EA54" s="60">
        <v>1284</v>
      </c>
      <c r="ED54" s="60">
        <v>40</v>
      </c>
      <c r="EE54" s="60">
        <v>1432</v>
      </c>
      <c r="EG54" s="60">
        <v>510</v>
      </c>
      <c r="EI54" s="60">
        <v>80</v>
      </c>
      <c r="EJ54" s="60">
        <v>170</v>
      </c>
      <c r="EU54" s="565"/>
      <c r="EV54" s="565"/>
      <c r="EW54" s="565"/>
      <c r="EX54" s="565"/>
      <c r="EY54" s="565">
        <v>1</v>
      </c>
      <c r="EZ54" s="565"/>
      <c r="FA54" s="565">
        <v>25</v>
      </c>
      <c r="FB54" s="565">
        <v>51</v>
      </c>
      <c r="FC54" s="565"/>
      <c r="FD54" s="565"/>
      <c r="FE54" s="565"/>
      <c r="FF54" s="565"/>
      <c r="FG54" s="565"/>
      <c r="FH54" s="615"/>
      <c r="FI54" s="615"/>
      <c r="FJ54" s="565"/>
      <c r="FK54" s="565"/>
      <c r="FL54" s="565"/>
      <c r="FM54" s="565"/>
      <c r="FN54" s="565"/>
      <c r="FO54" s="565"/>
      <c r="FP54" s="565"/>
      <c r="FQ54" s="565"/>
      <c r="FR54" s="565"/>
      <c r="FS54" s="565">
        <v>796</v>
      </c>
      <c r="FT54" s="598"/>
      <c r="FU54" s="598"/>
      <c r="FV54" s="565">
        <v>98</v>
      </c>
      <c r="FW54" s="565">
        <v>18</v>
      </c>
      <c r="FX54" s="565">
        <v>330</v>
      </c>
      <c r="FY54" s="565">
        <v>328</v>
      </c>
      <c r="FZ54" s="565">
        <v>235</v>
      </c>
      <c r="GA54" s="565">
        <v>50</v>
      </c>
      <c r="GB54" s="565"/>
      <c r="GC54" s="565"/>
      <c r="GD54" s="565"/>
      <c r="GE54" s="565"/>
      <c r="GF54" s="565"/>
      <c r="GG54" s="565"/>
      <c r="GH54" s="565"/>
      <c r="GI54" s="565"/>
      <c r="GJ54" s="565">
        <v>133</v>
      </c>
      <c r="GK54" s="565">
        <v>162</v>
      </c>
      <c r="GL54" s="565">
        <v>148</v>
      </c>
      <c r="GM54" s="565">
        <v>44</v>
      </c>
      <c r="GN54" s="565"/>
      <c r="GO54" s="565"/>
      <c r="GP54" s="565">
        <v>0</v>
      </c>
      <c r="GQ54" s="506">
        <v>900</v>
      </c>
      <c r="GR54" s="598"/>
      <c r="GS54" s="598"/>
      <c r="GT54" s="565">
        <v>1</v>
      </c>
      <c r="GU54" s="565"/>
      <c r="GV54" s="565">
        <v>32</v>
      </c>
      <c r="GW54" s="565">
        <v>462</v>
      </c>
      <c r="GX54" s="565">
        <v>63</v>
      </c>
      <c r="GY54" s="565">
        <v>24</v>
      </c>
      <c r="GZ54" s="565"/>
      <c r="HA54" s="565"/>
      <c r="HB54" s="565"/>
      <c r="HC54" s="565"/>
      <c r="HD54" s="565"/>
      <c r="HE54" s="565"/>
      <c r="HF54" s="565">
        <v>369</v>
      </c>
      <c r="HG54" s="565">
        <v>90</v>
      </c>
      <c r="HH54" s="565">
        <v>176</v>
      </c>
      <c r="HI54" s="565">
        <v>78</v>
      </c>
      <c r="HJ54" s="565"/>
      <c r="HK54" s="565"/>
      <c r="HL54" s="565"/>
      <c r="HM54" s="565"/>
      <c r="HN54" s="565">
        <v>0</v>
      </c>
      <c r="HO54" s="565">
        <v>0</v>
      </c>
      <c r="HP54" s="598"/>
      <c r="HQ54" s="625"/>
      <c r="HR54" s="565"/>
    </row>
    <row r="55" spans="1:226" ht="94.5" customHeight="1">
      <c r="A55" s="460">
        <v>36</v>
      </c>
      <c r="B55" s="460" t="s">
        <v>4545</v>
      </c>
      <c r="C55" s="461" t="s">
        <v>4546</v>
      </c>
      <c r="D55" s="460">
        <v>0.98</v>
      </c>
      <c r="E55" s="106">
        <v>104</v>
      </c>
      <c r="F55" s="106">
        <v>38</v>
      </c>
      <c r="G55" s="106"/>
      <c r="H55" s="106"/>
      <c r="I55" s="230">
        <v>141</v>
      </c>
      <c r="J55" s="230">
        <v>161</v>
      </c>
      <c r="K55" s="106"/>
      <c r="L55" s="106"/>
      <c r="M55" s="230"/>
      <c r="N55" s="230">
        <v>140</v>
      </c>
      <c r="O55" s="106"/>
      <c r="P55" s="363"/>
      <c r="Q55" s="106"/>
      <c r="R55" s="106"/>
      <c r="S55" s="97">
        <v>195</v>
      </c>
      <c r="T55" s="470"/>
      <c r="U55" s="97">
        <v>4</v>
      </c>
      <c r="V55" s="97"/>
      <c r="W55" s="97">
        <v>40</v>
      </c>
      <c r="X55" s="467"/>
      <c r="Y55" s="97">
        <v>48</v>
      </c>
      <c r="Z55" s="471">
        <v>64</v>
      </c>
      <c r="AA55" s="471">
        <v>112</v>
      </c>
      <c r="AB55" s="470"/>
      <c r="AC55" s="470">
        <v>349</v>
      </c>
      <c r="AD55" s="448">
        <f t="shared" si="0"/>
        <v>349</v>
      </c>
      <c r="AE55" s="97"/>
      <c r="AF55" s="97">
        <v>222</v>
      </c>
      <c r="AG55" s="355"/>
      <c r="AH55" s="355"/>
      <c r="AI55" s="97">
        <v>620</v>
      </c>
      <c r="AJ55" s="97"/>
      <c r="AK55" s="97"/>
      <c r="AL55" s="97"/>
      <c r="AM55" s="97"/>
      <c r="AN55" s="472">
        <v>295</v>
      </c>
      <c r="AO55" s="472">
        <v>70</v>
      </c>
      <c r="AP55" s="78">
        <v>30</v>
      </c>
      <c r="AQ55" s="78"/>
      <c r="AR55" s="106"/>
      <c r="AS55" s="106"/>
      <c r="AT55" s="97">
        <v>5</v>
      </c>
      <c r="AU55" s="97"/>
      <c r="AV55" s="97">
        <v>69</v>
      </c>
      <c r="AW55" s="97"/>
      <c r="AX55" s="97">
        <v>5</v>
      </c>
      <c r="AY55" s="97"/>
      <c r="AZ55" s="306">
        <v>486</v>
      </c>
      <c r="BA55" s="306">
        <v>600</v>
      </c>
      <c r="BB55" s="97">
        <v>0</v>
      </c>
      <c r="BC55" s="97"/>
      <c r="BD55" s="97"/>
      <c r="BE55" s="97"/>
      <c r="BF55" s="97">
        <v>316</v>
      </c>
      <c r="BG55" s="106"/>
      <c r="BH55" s="106"/>
      <c r="BI55" s="97">
        <v>80</v>
      </c>
      <c r="BJ55" s="97">
        <v>40</v>
      </c>
      <c r="BK55" s="97"/>
      <c r="BL55" s="97"/>
      <c r="BM55" s="97">
        <v>330</v>
      </c>
      <c r="BN55" s="97">
        <v>50</v>
      </c>
      <c r="BO55" s="106"/>
      <c r="BP55" s="106"/>
      <c r="BQ55" s="466">
        <v>41</v>
      </c>
      <c r="BR55" s="466">
        <v>307</v>
      </c>
      <c r="BS55" s="466">
        <v>348</v>
      </c>
      <c r="BT55" s="97">
        <v>160</v>
      </c>
      <c r="BU55" s="97"/>
      <c r="BV55" s="106"/>
      <c r="BW55" s="106"/>
      <c r="BX55" s="106"/>
      <c r="BY55" s="106"/>
      <c r="BZ55" s="106"/>
      <c r="CA55" s="106"/>
      <c r="CB55" s="97"/>
      <c r="CC55" s="97"/>
      <c r="CD55" s="97">
        <v>190</v>
      </c>
      <c r="CE55" s="97"/>
      <c r="CF55" s="106"/>
      <c r="CG55" s="106"/>
      <c r="CH55" s="97"/>
      <c r="CI55" s="97"/>
      <c r="CJ55" s="106"/>
      <c r="CK55" s="106"/>
      <c r="CL55" s="97"/>
      <c r="CM55" s="97">
        <v>1264</v>
      </c>
      <c r="CN55" s="565"/>
      <c r="CO55" s="565"/>
      <c r="CP55" s="565">
        <v>347</v>
      </c>
      <c r="CQ55" s="565">
        <v>8</v>
      </c>
      <c r="CR55" s="565">
        <v>6</v>
      </c>
      <c r="CS55" s="565"/>
      <c r="CT55" s="565">
        <v>40</v>
      </c>
      <c r="CU55" s="565"/>
      <c r="CV55" s="565"/>
      <c r="CW55" s="565"/>
      <c r="CX55" s="565"/>
      <c r="CY55" s="565">
        <v>5</v>
      </c>
      <c r="CZ55" s="565"/>
      <c r="DA55" s="565">
        <v>838</v>
      </c>
      <c r="DB55" s="565">
        <v>128</v>
      </c>
      <c r="DC55" s="565"/>
      <c r="DD55" s="565">
        <v>80</v>
      </c>
      <c r="DE55" s="565"/>
      <c r="DF55" s="565"/>
      <c r="DG55" s="565"/>
      <c r="DH55" s="565"/>
      <c r="DK55" s="60">
        <v>151</v>
      </c>
      <c r="DN55" s="60">
        <v>231</v>
      </c>
      <c r="DQ55" s="60">
        <v>320</v>
      </c>
      <c r="DR55" s="60">
        <v>82</v>
      </c>
      <c r="DS55" s="60">
        <v>916</v>
      </c>
      <c r="DT55" s="60">
        <v>350</v>
      </c>
      <c r="DV55" s="60">
        <v>2</v>
      </c>
      <c r="DW55" s="60">
        <v>65</v>
      </c>
      <c r="DX55" s="60">
        <v>160</v>
      </c>
      <c r="DZ55" s="60">
        <v>966</v>
      </c>
      <c r="EA55" s="60">
        <v>1284</v>
      </c>
      <c r="EB55" s="60">
        <v>384</v>
      </c>
      <c r="ED55" s="60">
        <v>40</v>
      </c>
      <c r="EE55" s="60">
        <v>1432</v>
      </c>
      <c r="EG55" s="60">
        <v>510</v>
      </c>
      <c r="EI55" s="60">
        <v>80</v>
      </c>
      <c r="EJ55" s="60">
        <v>170</v>
      </c>
      <c r="EL55" s="60">
        <v>50</v>
      </c>
      <c r="ER55" s="60">
        <v>142</v>
      </c>
      <c r="ES55" s="60">
        <v>910</v>
      </c>
      <c r="EU55" s="565"/>
      <c r="EV55" s="565"/>
      <c r="EW55" s="565"/>
      <c r="EX55" s="565"/>
      <c r="EY55" s="565">
        <v>1</v>
      </c>
      <c r="EZ55" s="565"/>
      <c r="FA55" s="565">
        <v>25</v>
      </c>
      <c r="FB55" s="565">
        <v>51</v>
      </c>
      <c r="FC55" s="565"/>
      <c r="FD55" s="565"/>
      <c r="FE55" s="565">
        <v>130</v>
      </c>
      <c r="FF55" s="565"/>
      <c r="FG55" s="565"/>
      <c r="FH55" s="615">
        <v>144</v>
      </c>
      <c r="FI55" s="615">
        <v>6</v>
      </c>
      <c r="FJ55" s="565"/>
      <c r="FK55" s="565"/>
      <c r="FL55" s="565"/>
      <c r="FM55" s="565">
        <v>67</v>
      </c>
      <c r="FN55" s="565">
        <v>3</v>
      </c>
      <c r="FO55" s="565"/>
      <c r="FP55" s="565"/>
      <c r="FQ55" s="565"/>
      <c r="FR55" s="565">
        <v>1269</v>
      </c>
      <c r="FS55" s="565">
        <v>796</v>
      </c>
      <c r="FT55" s="598">
        <v>123</v>
      </c>
      <c r="FU55" s="598"/>
      <c r="FV55" s="565">
        <v>98</v>
      </c>
      <c r="FW55" s="565">
        <v>18</v>
      </c>
      <c r="FX55" s="565">
        <v>330</v>
      </c>
      <c r="FY55" s="565">
        <v>328</v>
      </c>
      <c r="FZ55" s="565">
        <v>235</v>
      </c>
      <c r="GA55" s="565">
        <v>50</v>
      </c>
      <c r="GB55" s="565">
        <v>236</v>
      </c>
      <c r="GC55" s="565">
        <v>250</v>
      </c>
      <c r="GD55" s="565">
        <v>53</v>
      </c>
      <c r="GE55" s="565">
        <v>10</v>
      </c>
      <c r="GF55" s="565">
        <v>125</v>
      </c>
      <c r="GG55" s="565">
        <v>3</v>
      </c>
      <c r="GH55" s="565">
        <v>57</v>
      </c>
      <c r="GI55" s="565">
        <v>24</v>
      </c>
      <c r="GJ55" s="565">
        <v>133</v>
      </c>
      <c r="GK55" s="565">
        <v>162</v>
      </c>
      <c r="GL55" s="565">
        <v>148</v>
      </c>
      <c r="GM55" s="565">
        <v>44</v>
      </c>
      <c r="GN55" s="565"/>
      <c r="GO55" s="565"/>
      <c r="GP55" s="565"/>
      <c r="GQ55" s="506">
        <v>900</v>
      </c>
      <c r="GR55" s="598">
        <v>250</v>
      </c>
      <c r="GS55" s="598">
        <v>280</v>
      </c>
      <c r="GT55" s="565">
        <v>1</v>
      </c>
      <c r="GU55" s="565">
        <v>130</v>
      </c>
      <c r="GV55" s="565">
        <v>32</v>
      </c>
      <c r="GW55" s="565">
        <v>462</v>
      </c>
      <c r="GX55" s="565">
        <v>63</v>
      </c>
      <c r="GY55" s="565">
        <v>24</v>
      </c>
      <c r="GZ55" s="565">
        <v>178</v>
      </c>
      <c r="HA55" s="565">
        <v>103</v>
      </c>
      <c r="HB55" s="565">
        <v>120</v>
      </c>
      <c r="HC55" s="565"/>
      <c r="HD55" s="565"/>
      <c r="HE55" s="565"/>
      <c r="HF55" s="565">
        <v>369</v>
      </c>
      <c r="HG55" s="565">
        <v>90</v>
      </c>
      <c r="HH55" s="565">
        <v>176</v>
      </c>
      <c r="HI55" s="565">
        <v>78</v>
      </c>
      <c r="HJ55" s="565"/>
      <c r="HK55" s="565"/>
      <c r="HL55" s="565">
        <v>230</v>
      </c>
      <c r="HM55" s="565">
        <v>77</v>
      </c>
      <c r="HN55" s="565">
        <v>0</v>
      </c>
      <c r="HO55" s="565">
        <v>0</v>
      </c>
      <c r="HP55" s="598"/>
      <c r="HQ55" s="625"/>
      <c r="HR55" s="565"/>
    </row>
    <row r="56" spans="1:226" ht="94.5" customHeight="1">
      <c r="A56" s="460">
        <v>37</v>
      </c>
      <c r="B56" s="460" t="s">
        <v>4547</v>
      </c>
      <c r="C56" s="461" t="s">
        <v>4548</v>
      </c>
      <c r="D56" s="460">
        <v>1.75</v>
      </c>
      <c r="E56" s="106">
        <v>0</v>
      </c>
      <c r="F56" s="106">
        <v>0</v>
      </c>
      <c r="G56" s="106"/>
      <c r="H56" s="106"/>
      <c r="I56" s="230"/>
      <c r="J56" s="230"/>
      <c r="K56" s="106"/>
      <c r="L56" s="106">
        <v>170</v>
      </c>
      <c r="M56" s="230"/>
      <c r="N56" s="230"/>
      <c r="O56" s="106"/>
      <c r="P56" s="363">
        <v>200</v>
      </c>
      <c r="Q56" s="106"/>
      <c r="R56" s="106"/>
      <c r="S56" s="97"/>
      <c r="T56" s="470"/>
      <c r="U56" s="97"/>
      <c r="V56" s="97"/>
      <c r="W56" s="97">
        <v>0</v>
      </c>
      <c r="X56" s="467"/>
      <c r="Y56" s="97"/>
      <c r="Z56" s="97"/>
      <c r="AA56" s="97"/>
      <c r="AB56" s="470"/>
      <c r="AC56" s="470"/>
      <c r="AD56" s="448">
        <f t="shared" si="0"/>
        <v>0</v>
      </c>
      <c r="AE56" s="97"/>
      <c r="AF56" s="97"/>
      <c r="AG56" s="355"/>
      <c r="AH56" s="355"/>
      <c r="AI56" s="97"/>
      <c r="AJ56" s="97"/>
      <c r="AK56" s="97"/>
      <c r="AL56" s="97"/>
      <c r="AM56" s="97"/>
      <c r="AN56" s="472"/>
      <c r="AO56" s="472"/>
      <c r="AP56" s="78"/>
      <c r="AQ56" s="78"/>
      <c r="AR56" s="106"/>
      <c r="AS56" s="106">
        <v>342</v>
      </c>
      <c r="AT56" s="97"/>
      <c r="AU56" s="97"/>
      <c r="AV56" s="97"/>
      <c r="AW56" s="97"/>
      <c r="AX56" s="97"/>
      <c r="AY56" s="97"/>
      <c r="AZ56" s="451"/>
      <c r="BA56" s="451"/>
      <c r="BB56" s="97">
        <v>0</v>
      </c>
      <c r="BC56" s="97"/>
      <c r="BD56" s="97"/>
      <c r="BE56" s="97"/>
      <c r="BF56" s="97"/>
      <c r="BG56" s="106"/>
      <c r="BH56" s="106">
        <v>412</v>
      </c>
      <c r="BI56" s="97"/>
      <c r="BJ56" s="97"/>
      <c r="BK56" s="97"/>
      <c r="BL56" s="97"/>
      <c r="BM56" s="97"/>
      <c r="BN56" s="97"/>
      <c r="BO56" s="106"/>
      <c r="BP56" s="106">
        <v>145</v>
      </c>
      <c r="BQ56" s="466"/>
      <c r="BR56" s="466"/>
      <c r="BS56" s="466">
        <v>0</v>
      </c>
      <c r="BT56" s="97"/>
      <c r="BU56" s="97"/>
      <c r="BV56" s="106"/>
      <c r="BW56" s="106"/>
      <c r="BX56" s="106"/>
      <c r="BY56" s="106"/>
      <c r="BZ56" s="106"/>
      <c r="CA56" s="106"/>
      <c r="CB56" s="97"/>
      <c r="CC56" s="97"/>
      <c r="CD56" s="97"/>
      <c r="CE56" s="97"/>
      <c r="CF56" s="106"/>
      <c r="CG56" s="444">
        <v>280</v>
      </c>
      <c r="CH56" s="97"/>
      <c r="CI56" s="97"/>
      <c r="CJ56" s="106"/>
      <c r="CK56" s="106"/>
      <c r="CL56" s="97"/>
      <c r="CM56" s="97"/>
      <c r="CN56" s="565"/>
      <c r="CO56" s="565"/>
      <c r="CP56" s="565"/>
      <c r="CQ56" s="565"/>
      <c r="CR56" s="565"/>
      <c r="CS56" s="565"/>
      <c r="CT56" s="565"/>
      <c r="CU56" s="565"/>
      <c r="CV56" s="565"/>
      <c r="CW56" s="565"/>
      <c r="CX56" s="565"/>
      <c r="CY56" s="565"/>
      <c r="CZ56" s="565"/>
      <c r="DA56" s="565"/>
      <c r="DB56" s="565"/>
      <c r="DC56" s="565"/>
      <c r="DD56" s="565"/>
      <c r="DE56" s="565"/>
      <c r="DF56" s="565"/>
      <c r="DG56" s="565"/>
      <c r="DH56" s="565"/>
      <c r="DN56" s="60">
        <v>10</v>
      </c>
      <c r="EU56" s="565">
        <v>2</v>
      </c>
      <c r="EV56" s="565">
        <v>154</v>
      </c>
      <c r="EW56" s="565"/>
      <c r="EX56" s="565"/>
      <c r="EY56" s="565"/>
      <c r="EZ56" s="565"/>
      <c r="FA56" s="565"/>
      <c r="FB56" s="565"/>
      <c r="FC56" s="565"/>
      <c r="FD56" s="565"/>
      <c r="FE56" s="565"/>
      <c r="FF56" s="565"/>
      <c r="FG56" s="565"/>
      <c r="FH56" s="615"/>
      <c r="FI56" s="615"/>
      <c r="FJ56" s="565"/>
      <c r="FK56" s="565"/>
      <c r="FL56" s="565"/>
      <c r="FM56" s="565"/>
      <c r="FN56" s="565"/>
      <c r="FO56" s="565"/>
      <c r="FP56" s="565"/>
      <c r="FQ56" s="565"/>
      <c r="FR56" s="565"/>
      <c r="FS56" s="565">
        <v>0</v>
      </c>
      <c r="FT56" s="598"/>
      <c r="FU56" s="598"/>
      <c r="FV56" s="565"/>
      <c r="FW56" s="565"/>
      <c r="FX56" s="565"/>
      <c r="FY56" s="565"/>
      <c r="FZ56" s="565"/>
      <c r="GA56" s="565"/>
      <c r="GB56" s="565"/>
      <c r="GC56" s="565"/>
      <c r="GD56" s="565"/>
      <c r="GE56" s="565"/>
      <c r="GF56" s="565"/>
      <c r="GG56" s="565"/>
      <c r="GH56" s="565"/>
      <c r="GI56" s="565"/>
      <c r="GJ56" s="565"/>
      <c r="GK56" s="565"/>
      <c r="GL56" s="565"/>
      <c r="GM56" s="565"/>
      <c r="GN56" s="565"/>
      <c r="GO56" s="565"/>
      <c r="GP56" s="565"/>
      <c r="GQ56" s="506"/>
      <c r="GR56" s="598"/>
      <c r="GS56" s="598"/>
      <c r="GT56" s="565"/>
      <c r="GU56" s="565"/>
      <c r="GV56" s="565">
        <v>0</v>
      </c>
      <c r="GW56" s="565">
        <v>0</v>
      </c>
      <c r="GX56" s="565"/>
      <c r="GY56" s="565"/>
      <c r="GZ56" s="565"/>
      <c r="HA56" s="565"/>
      <c r="HB56" s="565"/>
      <c r="HC56" s="565"/>
      <c r="HD56" s="565"/>
      <c r="HE56" s="565"/>
      <c r="HF56" s="565"/>
      <c r="HG56" s="565"/>
      <c r="HH56" s="565"/>
      <c r="HI56" s="565"/>
      <c r="HJ56" s="565"/>
      <c r="HK56" s="565"/>
      <c r="HL56" s="565"/>
      <c r="HM56" s="565"/>
      <c r="HN56" s="565">
        <v>0</v>
      </c>
      <c r="HO56" s="565">
        <v>0</v>
      </c>
      <c r="HP56" s="598"/>
      <c r="HQ56" s="625"/>
      <c r="HR56" s="565"/>
    </row>
    <row r="57" spans="1:226" ht="31.5" customHeight="1">
      <c r="A57" s="460">
        <v>38</v>
      </c>
      <c r="B57" s="460" t="s">
        <v>4549</v>
      </c>
      <c r="C57" s="461" t="s">
        <v>4550</v>
      </c>
      <c r="D57" s="460">
        <v>2.89</v>
      </c>
      <c r="E57" s="106">
        <v>0</v>
      </c>
      <c r="F57" s="106">
        <v>0</v>
      </c>
      <c r="G57" s="106"/>
      <c r="H57" s="106"/>
      <c r="I57" s="230"/>
      <c r="J57" s="230"/>
      <c r="K57" s="106"/>
      <c r="L57" s="106">
        <v>170</v>
      </c>
      <c r="M57" s="230"/>
      <c r="N57" s="230"/>
      <c r="O57" s="106"/>
      <c r="P57" s="363"/>
      <c r="Q57" s="106">
        <v>40</v>
      </c>
      <c r="R57" s="106">
        <v>200</v>
      </c>
      <c r="S57" s="97"/>
      <c r="T57" s="470"/>
      <c r="U57" s="97"/>
      <c r="V57" s="97"/>
      <c r="W57" s="97">
        <v>2</v>
      </c>
      <c r="X57" s="467"/>
      <c r="Y57" s="97"/>
      <c r="Z57" s="97"/>
      <c r="AA57" s="97"/>
      <c r="AB57" s="470"/>
      <c r="AC57" s="470">
        <v>17</v>
      </c>
      <c r="AD57" s="448">
        <f t="shared" si="0"/>
        <v>17</v>
      </c>
      <c r="AE57" s="97"/>
      <c r="AF57" s="97"/>
      <c r="AG57" s="355"/>
      <c r="AH57" s="355">
        <v>160</v>
      </c>
      <c r="AI57" s="97"/>
      <c r="AJ57" s="97"/>
      <c r="AK57" s="97"/>
      <c r="AL57" s="97"/>
      <c r="AM57" s="97">
        <v>68</v>
      </c>
      <c r="AN57" s="472"/>
      <c r="AO57" s="472"/>
      <c r="AP57" s="78"/>
      <c r="AQ57" s="78"/>
      <c r="AR57" s="106"/>
      <c r="AS57" s="106">
        <v>342</v>
      </c>
      <c r="AT57" s="97"/>
      <c r="AU57" s="97"/>
      <c r="AV57" s="97"/>
      <c r="AW57" s="97"/>
      <c r="AX57" s="97"/>
      <c r="AY57" s="97"/>
      <c r="AZ57" s="306"/>
      <c r="BA57" s="306"/>
      <c r="BB57" s="97">
        <v>0</v>
      </c>
      <c r="BC57" s="97"/>
      <c r="BD57" s="97"/>
      <c r="BE57" s="97"/>
      <c r="BF57" s="97"/>
      <c r="BG57" s="106"/>
      <c r="BH57" s="106">
        <v>412</v>
      </c>
      <c r="BI57" s="97"/>
      <c r="BJ57" s="97"/>
      <c r="BK57" s="97"/>
      <c r="BL57" s="97"/>
      <c r="BM57" s="97"/>
      <c r="BN57" s="97"/>
      <c r="BO57" s="106"/>
      <c r="BP57" s="106">
        <v>145</v>
      </c>
      <c r="BQ57" s="466"/>
      <c r="BR57" s="466"/>
      <c r="BS57" s="466">
        <v>0</v>
      </c>
      <c r="BT57" s="97"/>
      <c r="BU57" s="97"/>
      <c r="BV57" s="106">
        <v>801</v>
      </c>
      <c r="BW57" s="106"/>
      <c r="BX57" s="106"/>
      <c r="BY57" s="106">
        <v>2</v>
      </c>
      <c r="BZ57" s="106"/>
      <c r="CA57" s="106"/>
      <c r="CB57" s="97"/>
      <c r="CC57" s="97"/>
      <c r="CD57" s="97"/>
      <c r="CE57" s="97"/>
      <c r="CF57" s="106"/>
      <c r="CG57" s="106">
        <v>280</v>
      </c>
      <c r="CH57" s="97"/>
      <c r="CI57" s="97"/>
      <c r="CJ57" s="106"/>
      <c r="CK57" s="106"/>
      <c r="CL57" s="97"/>
      <c r="CM57" s="97"/>
      <c r="CN57" s="565"/>
      <c r="CO57" s="565"/>
      <c r="CP57" s="565"/>
      <c r="CQ57" s="565"/>
      <c r="CR57" s="565"/>
      <c r="CS57" s="565"/>
      <c r="CT57" s="565"/>
      <c r="CU57" s="565"/>
      <c r="CV57" s="565"/>
      <c r="CW57" s="565"/>
      <c r="CX57" s="565"/>
      <c r="CY57" s="565"/>
      <c r="CZ57" s="565"/>
      <c r="DA57" s="565"/>
      <c r="DB57" s="565"/>
      <c r="DC57" s="565"/>
      <c r="DD57" s="565"/>
      <c r="DE57" s="565"/>
      <c r="DF57" s="565"/>
      <c r="DG57" s="565"/>
      <c r="DH57" s="565"/>
      <c r="DN57" s="60">
        <v>15</v>
      </c>
      <c r="EU57" s="565">
        <v>2</v>
      </c>
      <c r="EV57" s="565">
        <v>154</v>
      </c>
      <c r="EW57" s="565"/>
      <c r="EX57" s="565"/>
      <c r="EY57" s="565"/>
      <c r="EZ57" s="565"/>
      <c r="FA57" s="565"/>
      <c r="FB57" s="565"/>
      <c r="FC57" s="565">
        <v>89</v>
      </c>
      <c r="FD57" s="565">
        <v>146</v>
      </c>
      <c r="FE57" s="565"/>
      <c r="FF57" s="565"/>
      <c r="FG57" s="565"/>
      <c r="FH57" s="615"/>
      <c r="FI57" s="615"/>
      <c r="FJ57" s="565"/>
      <c r="FK57" s="565"/>
      <c r="FL57" s="565"/>
      <c r="FM57" s="565"/>
      <c r="FN57" s="565"/>
      <c r="FO57" s="565"/>
      <c r="FP57" s="565"/>
      <c r="FQ57" s="565"/>
      <c r="FR57" s="565"/>
      <c r="FS57" s="565">
        <v>0</v>
      </c>
      <c r="FT57" s="598"/>
      <c r="FU57" s="598"/>
      <c r="FV57" s="565"/>
      <c r="FW57" s="565"/>
      <c r="FX57" s="565"/>
      <c r="FY57" s="565"/>
      <c r="FZ57" s="565"/>
      <c r="GA57" s="565"/>
      <c r="GB57" s="565"/>
      <c r="GC57" s="565"/>
      <c r="GD57" s="565"/>
      <c r="GE57" s="565"/>
      <c r="GF57" s="565"/>
      <c r="GG57" s="565"/>
      <c r="GH57" s="565"/>
      <c r="GI57" s="565"/>
      <c r="GJ57" s="565"/>
      <c r="GK57" s="565"/>
      <c r="GL57" s="565"/>
      <c r="GM57" s="565"/>
      <c r="GN57" s="565"/>
      <c r="GO57" s="565"/>
      <c r="GP57" s="565"/>
      <c r="GQ57" s="506"/>
      <c r="GR57" s="598"/>
      <c r="GS57" s="598"/>
      <c r="GT57" s="565"/>
      <c r="GU57" s="565"/>
      <c r="GV57" s="565">
        <v>0</v>
      </c>
      <c r="GW57" s="565">
        <v>0</v>
      </c>
      <c r="GX57" s="565"/>
      <c r="GY57" s="565"/>
      <c r="GZ57" s="565"/>
      <c r="HA57" s="565"/>
      <c r="HB57" s="565"/>
      <c r="HC57" s="565"/>
      <c r="HD57" s="565"/>
      <c r="HE57" s="565"/>
      <c r="HF57" s="565"/>
      <c r="HG57" s="565"/>
      <c r="HH57" s="565"/>
      <c r="HI57" s="565"/>
      <c r="HJ57" s="565"/>
      <c r="HK57" s="565"/>
      <c r="HL57" s="565"/>
      <c r="HM57" s="565"/>
      <c r="HN57" s="565">
        <v>0</v>
      </c>
      <c r="HO57" s="565">
        <v>0</v>
      </c>
      <c r="HP57" s="598"/>
      <c r="HQ57" s="625"/>
      <c r="HR57" s="565"/>
    </row>
    <row r="58" spans="1:226" ht="94.5" customHeight="1">
      <c r="A58" s="443">
        <v>16</v>
      </c>
      <c r="B58" s="443" t="s">
        <v>4551</v>
      </c>
      <c r="C58" s="474" t="s">
        <v>4177</v>
      </c>
      <c r="D58" s="443">
        <v>1.06</v>
      </c>
      <c r="E58" s="444">
        <v>0</v>
      </c>
      <c r="F58" s="444">
        <v>285</v>
      </c>
      <c r="G58" s="106"/>
      <c r="H58" s="106"/>
      <c r="I58" s="445">
        <v>235</v>
      </c>
      <c r="J58" s="445"/>
      <c r="K58" s="106"/>
      <c r="L58" s="106"/>
      <c r="M58" s="230"/>
      <c r="N58" s="445">
        <v>25</v>
      </c>
      <c r="O58" s="106"/>
      <c r="P58" s="363"/>
      <c r="Q58" s="106"/>
      <c r="R58" s="106"/>
      <c r="S58" s="97">
        <v>238</v>
      </c>
      <c r="T58" s="470"/>
      <c r="U58" s="475">
        <v>12</v>
      </c>
      <c r="V58" s="97"/>
      <c r="W58" s="97">
        <v>120</v>
      </c>
      <c r="X58" s="467"/>
      <c r="Y58" s="468">
        <v>180</v>
      </c>
      <c r="Z58" s="469">
        <v>1</v>
      </c>
      <c r="AA58" s="469">
        <v>181</v>
      </c>
      <c r="AB58" s="470"/>
      <c r="AC58" s="470">
        <v>592</v>
      </c>
      <c r="AD58" s="448">
        <f t="shared" si="0"/>
        <v>592</v>
      </c>
      <c r="AE58" s="97"/>
      <c r="AF58" s="97"/>
      <c r="AG58" s="355"/>
      <c r="AH58" s="355"/>
      <c r="AI58" s="97"/>
      <c r="AJ58" s="97"/>
      <c r="AK58" s="97"/>
      <c r="AL58" s="97"/>
      <c r="AM58" s="97"/>
      <c r="AN58" s="472"/>
      <c r="AO58" s="472"/>
      <c r="AP58" s="78"/>
      <c r="AQ58" s="78"/>
      <c r="AR58" s="106"/>
      <c r="AS58" s="106"/>
      <c r="AT58" s="97"/>
      <c r="AU58" s="97"/>
      <c r="AV58" s="97">
        <v>42</v>
      </c>
      <c r="AW58" s="97"/>
      <c r="AX58" s="97">
        <v>35</v>
      </c>
      <c r="AY58" s="97"/>
      <c r="AZ58" s="451">
        <f>SUM(AZ59:AZ60)</f>
        <v>0</v>
      </c>
      <c r="BA58" s="451">
        <f>SUM(BA59:BA60)</f>
        <v>245</v>
      </c>
      <c r="BB58" s="97">
        <v>120</v>
      </c>
      <c r="BC58" s="97"/>
      <c r="BD58" s="97"/>
      <c r="BE58" s="97"/>
      <c r="BF58" s="97"/>
      <c r="BG58" s="106"/>
      <c r="BH58" s="106"/>
      <c r="BI58" s="97"/>
      <c r="BJ58" s="97"/>
      <c r="BK58" s="97"/>
      <c r="BL58" s="97"/>
      <c r="BM58" s="97"/>
      <c r="BN58" s="97"/>
      <c r="BO58" s="106"/>
      <c r="BP58" s="106"/>
      <c r="BQ58" s="466">
        <v>75</v>
      </c>
      <c r="BR58" s="466">
        <v>0</v>
      </c>
      <c r="BS58" s="466">
        <v>75</v>
      </c>
      <c r="BT58" s="97">
        <v>25</v>
      </c>
      <c r="BU58" s="97"/>
      <c r="BV58" s="106"/>
      <c r="BW58" s="106"/>
      <c r="BX58" s="106"/>
      <c r="BY58" s="106"/>
      <c r="BZ58" s="106"/>
      <c r="CA58" s="106"/>
      <c r="CB58" s="97"/>
      <c r="CC58" s="97"/>
      <c r="CD58" s="97">
        <v>200</v>
      </c>
      <c r="CE58" s="97"/>
      <c r="CF58" s="106"/>
      <c r="CG58" s="106"/>
      <c r="CH58" s="97"/>
      <c r="CI58" s="97"/>
      <c r="CJ58" s="106"/>
      <c r="CK58" s="106"/>
      <c r="CL58" s="97"/>
      <c r="CM58" s="97"/>
      <c r="CN58" s="565"/>
      <c r="CO58" s="565"/>
      <c r="CP58" s="565"/>
      <c r="CQ58" s="565">
        <v>60</v>
      </c>
      <c r="CR58" s="565">
        <v>0</v>
      </c>
      <c r="CS58" s="565"/>
      <c r="CT58" s="565">
        <v>376</v>
      </c>
      <c r="CU58" s="565"/>
      <c r="CV58" s="565"/>
      <c r="CW58" s="565"/>
      <c r="CX58" s="565"/>
      <c r="CY58" s="565"/>
      <c r="CZ58" s="565"/>
      <c r="DA58" s="565"/>
      <c r="DB58" s="565">
        <v>236</v>
      </c>
      <c r="DC58" s="565"/>
      <c r="DD58" s="565"/>
      <c r="DE58" s="565"/>
      <c r="DF58" s="565"/>
      <c r="DG58" s="565"/>
      <c r="DH58" s="565"/>
      <c r="DN58" s="60">
        <v>180</v>
      </c>
      <c r="DQ58" s="60">
        <v>180</v>
      </c>
      <c r="DT58" s="60">
        <v>82</v>
      </c>
      <c r="DX58" s="60">
        <v>25</v>
      </c>
      <c r="DZ58" s="60">
        <v>467</v>
      </c>
      <c r="EA58" s="60">
        <v>4</v>
      </c>
      <c r="ED58" s="60">
        <v>95</v>
      </c>
      <c r="EE58" s="60">
        <v>15</v>
      </c>
      <c r="EG58" s="60">
        <v>220</v>
      </c>
      <c r="EI58" s="60">
        <v>10</v>
      </c>
      <c r="EJ58" s="60">
        <v>153</v>
      </c>
      <c r="EU58" s="565"/>
      <c r="EV58" s="565"/>
      <c r="EW58" s="565"/>
      <c r="EX58" s="565"/>
      <c r="EY58" s="565"/>
      <c r="EZ58" s="565"/>
      <c r="FA58" s="565">
        <v>30</v>
      </c>
      <c r="FB58" s="565">
        <v>1</v>
      </c>
      <c r="FC58" s="565"/>
      <c r="FD58" s="565"/>
      <c r="FE58" s="565"/>
      <c r="FF58" s="565"/>
      <c r="FG58" s="565"/>
      <c r="FH58" s="615"/>
      <c r="FI58" s="615"/>
      <c r="FJ58" s="565"/>
      <c r="FK58" s="565"/>
      <c r="FL58" s="565"/>
      <c r="FM58" s="565"/>
      <c r="FN58" s="565"/>
      <c r="FO58" s="565"/>
      <c r="FP58" s="565"/>
      <c r="FQ58" s="565"/>
      <c r="FR58" s="565"/>
      <c r="FS58" s="565">
        <v>610</v>
      </c>
      <c r="FT58" s="598"/>
      <c r="FU58" s="598"/>
      <c r="FV58" s="565">
        <v>100</v>
      </c>
      <c r="FW58" s="565"/>
      <c r="FX58" s="565">
        <v>260</v>
      </c>
      <c r="FY58" s="565">
        <v>253</v>
      </c>
      <c r="FZ58" s="565">
        <v>55</v>
      </c>
      <c r="GA58" s="565"/>
      <c r="GB58" s="565"/>
      <c r="GC58" s="565"/>
      <c r="GD58" s="565"/>
      <c r="GE58" s="565"/>
      <c r="GF58" s="565"/>
      <c r="GG58" s="565"/>
      <c r="GH58" s="565"/>
      <c r="GI58" s="565"/>
      <c r="GJ58" s="565">
        <v>124</v>
      </c>
      <c r="GK58" s="565">
        <v>12</v>
      </c>
      <c r="GL58" s="565">
        <v>102</v>
      </c>
      <c r="GM58" s="565">
        <v>4</v>
      </c>
      <c r="GN58" s="565">
        <v>2</v>
      </c>
      <c r="GO58" s="565"/>
      <c r="GP58" s="565">
        <v>180</v>
      </c>
      <c r="GQ58" s="506">
        <v>316</v>
      </c>
      <c r="GR58" s="598"/>
      <c r="GS58" s="598"/>
      <c r="GT58" s="565"/>
      <c r="GU58" s="565"/>
      <c r="GV58" s="565">
        <v>0</v>
      </c>
      <c r="GW58" s="565">
        <v>3</v>
      </c>
      <c r="GX58" s="565">
        <v>121</v>
      </c>
      <c r="GY58" s="565"/>
      <c r="GZ58" s="565"/>
      <c r="HA58" s="565"/>
      <c r="HB58" s="565"/>
      <c r="HC58" s="565"/>
      <c r="HD58" s="565"/>
      <c r="HE58" s="565"/>
      <c r="HF58" s="565"/>
      <c r="HG58" s="565"/>
      <c r="HH58" s="565">
        <v>211</v>
      </c>
      <c r="HI58" s="565">
        <v>1</v>
      </c>
      <c r="HJ58" s="565"/>
      <c r="HK58" s="565"/>
      <c r="HL58" s="565"/>
      <c r="HM58" s="565"/>
      <c r="HN58" s="565">
        <v>0</v>
      </c>
      <c r="HO58" s="565">
        <v>0</v>
      </c>
      <c r="HP58" s="598"/>
      <c r="HQ58" s="625"/>
      <c r="HR58" s="565"/>
    </row>
    <row r="59" spans="1:226" ht="157.5" customHeight="1">
      <c r="A59" s="460">
        <v>39</v>
      </c>
      <c r="B59" s="460" t="s">
        <v>4552</v>
      </c>
      <c r="C59" s="461" t="s">
        <v>4553</v>
      </c>
      <c r="D59" s="460">
        <v>0.94</v>
      </c>
      <c r="E59" s="106">
        <v>0</v>
      </c>
      <c r="F59" s="106">
        <v>285</v>
      </c>
      <c r="G59" s="106"/>
      <c r="H59" s="106"/>
      <c r="I59" s="230">
        <v>235</v>
      </c>
      <c r="J59" s="230"/>
      <c r="K59" s="106"/>
      <c r="L59" s="106"/>
      <c r="M59" s="230"/>
      <c r="N59" s="230">
        <v>25</v>
      </c>
      <c r="O59" s="106"/>
      <c r="P59" s="363"/>
      <c r="Q59" s="106"/>
      <c r="R59" s="106"/>
      <c r="S59" s="97">
        <v>238</v>
      </c>
      <c r="T59" s="470"/>
      <c r="U59" s="97">
        <v>12</v>
      </c>
      <c r="V59" s="97"/>
      <c r="W59" s="97">
        <v>120</v>
      </c>
      <c r="X59" s="467"/>
      <c r="Y59" s="97">
        <v>180</v>
      </c>
      <c r="Z59" s="471">
        <v>1</v>
      </c>
      <c r="AA59" s="471">
        <v>181</v>
      </c>
      <c r="AB59" s="470"/>
      <c r="AC59" s="470">
        <v>592</v>
      </c>
      <c r="AD59" s="448">
        <f t="shared" si="0"/>
        <v>592</v>
      </c>
      <c r="AE59" s="97"/>
      <c r="AF59" s="97">
        <v>349</v>
      </c>
      <c r="AG59" s="355"/>
      <c r="AH59" s="355"/>
      <c r="AI59" s="97">
        <v>247</v>
      </c>
      <c r="AJ59" s="97"/>
      <c r="AK59" s="97"/>
      <c r="AL59" s="97"/>
      <c r="AM59" s="97"/>
      <c r="AN59" s="472">
        <v>55</v>
      </c>
      <c r="AO59" s="472"/>
      <c r="AP59" s="78"/>
      <c r="AQ59" s="78"/>
      <c r="AR59" s="106"/>
      <c r="AS59" s="106"/>
      <c r="AT59" s="97"/>
      <c r="AU59" s="97"/>
      <c r="AV59" s="97">
        <v>42</v>
      </c>
      <c r="AW59" s="97"/>
      <c r="AX59" s="97">
        <v>35</v>
      </c>
      <c r="AY59" s="97"/>
      <c r="AZ59" s="306"/>
      <c r="BA59" s="306">
        <v>245</v>
      </c>
      <c r="BB59" s="97">
        <v>120</v>
      </c>
      <c r="BC59" s="97"/>
      <c r="BD59" s="97"/>
      <c r="BE59" s="97"/>
      <c r="BF59" s="97">
        <v>60</v>
      </c>
      <c r="BG59" s="106"/>
      <c r="BH59" s="106"/>
      <c r="BI59" s="97">
        <v>130</v>
      </c>
      <c r="BJ59" s="97"/>
      <c r="BK59" s="97"/>
      <c r="BL59" s="97"/>
      <c r="BM59" s="97">
        <v>20</v>
      </c>
      <c r="BN59" s="97">
        <v>1</v>
      </c>
      <c r="BO59" s="106"/>
      <c r="BP59" s="106"/>
      <c r="BQ59" s="466">
        <v>75</v>
      </c>
      <c r="BR59" s="466"/>
      <c r="BS59" s="466">
        <v>75</v>
      </c>
      <c r="BT59" s="97">
        <v>25</v>
      </c>
      <c r="BU59" s="97"/>
      <c r="BV59" s="106"/>
      <c r="BW59" s="106"/>
      <c r="BX59" s="106"/>
      <c r="BY59" s="106"/>
      <c r="BZ59" s="106"/>
      <c r="CA59" s="106"/>
      <c r="CB59" s="97"/>
      <c r="CC59" s="97"/>
      <c r="CD59" s="97">
        <v>200</v>
      </c>
      <c r="CE59" s="97"/>
      <c r="CF59" s="106"/>
      <c r="CG59" s="106"/>
      <c r="CH59" s="97"/>
      <c r="CI59" s="97"/>
      <c r="CJ59" s="106"/>
      <c r="CK59" s="106"/>
      <c r="CL59" s="97"/>
      <c r="CM59" s="97">
        <v>490</v>
      </c>
      <c r="CN59" s="565"/>
      <c r="CO59" s="565"/>
      <c r="CP59" s="565"/>
      <c r="CQ59" s="565">
        <v>60</v>
      </c>
      <c r="CR59" s="565"/>
      <c r="CS59" s="565"/>
      <c r="CT59" s="565">
        <v>376</v>
      </c>
      <c r="CU59" s="565"/>
      <c r="CV59" s="565"/>
      <c r="CW59" s="565"/>
      <c r="CX59" s="565"/>
      <c r="CY59" s="565">
        <v>60</v>
      </c>
      <c r="CZ59" s="565"/>
      <c r="DA59" s="565"/>
      <c r="DB59" s="565">
        <v>236</v>
      </c>
      <c r="DC59" s="565"/>
      <c r="DD59" s="565">
        <v>50</v>
      </c>
      <c r="DE59" s="565"/>
      <c r="DF59" s="565"/>
      <c r="DG59" s="565"/>
      <c r="DH59" s="565"/>
      <c r="DK59" s="60">
        <v>310</v>
      </c>
      <c r="DN59" s="60">
        <v>180</v>
      </c>
      <c r="DQ59" s="60">
        <v>180</v>
      </c>
      <c r="DR59" s="60">
        <v>1</v>
      </c>
      <c r="DS59" s="60">
        <v>14</v>
      </c>
      <c r="DT59" s="60">
        <v>82</v>
      </c>
      <c r="DW59" s="60">
        <v>155</v>
      </c>
      <c r="DX59" s="60">
        <v>25</v>
      </c>
      <c r="DZ59" s="60">
        <v>467</v>
      </c>
      <c r="EA59" s="60">
        <v>4</v>
      </c>
      <c r="EB59" s="60">
        <v>614</v>
      </c>
      <c r="ED59" s="60">
        <v>95</v>
      </c>
      <c r="EE59" s="60">
        <v>15</v>
      </c>
      <c r="EG59" s="60">
        <v>220</v>
      </c>
      <c r="EI59" s="60">
        <v>10</v>
      </c>
      <c r="EJ59" s="60">
        <v>153</v>
      </c>
      <c r="ER59" s="60">
        <v>160</v>
      </c>
      <c r="ES59" s="60">
        <v>2</v>
      </c>
      <c r="EU59" s="565"/>
      <c r="EV59" s="565"/>
      <c r="EW59" s="565"/>
      <c r="EX59" s="565"/>
      <c r="EY59" s="565"/>
      <c r="EZ59" s="565"/>
      <c r="FA59" s="565">
        <v>30</v>
      </c>
      <c r="FB59" s="565">
        <v>1</v>
      </c>
      <c r="FC59" s="565"/>
      <c r="FD59" s="565"/>
      <c r="FE59" s="565">
        <v>190</v>
      </c>
      <c r="FF59" s="565"/>
      <c r="FG59" s="565"/>
      <c r="FH59" s="615">
        <v>192</v>
      </c>
      <c r="FI59" s="615"/>
      <c r="FJ59" s="565"/>
      <c r="FK59" s="565"/>
      <c r="FL59" s="565"/>
      <c r="FM59" s="565">
        <v>20</v>
      </c>
      <c r="FN59" s="565"/>
      <c r="FO59" s="565"/>
      <c r="FP59" s="565"/>
      <c r="FQ59" s="565"/>
      <c r="FR59" s="565"/>
      <c r="FS59" s="565">
        <v>610</v>
      </c>
      <c r="FT59" s="598">
        <v>200</v>
      </c>
      <c r="FU59" s="598"/>
      <c r="FV59" s="565">
        <v>100</v>
      </c>
      <c r="FW59" s="565"/>
      <c r="FX59" s="565">
        <v>260</v>
      </c>
      <c r="FY59" s="565">
        <v>253</v>
      </c>
      <c r="FZ59" s="565">
        <v>55</v>
      </c>
      <c r="GA59" s="565"/>
      <c r="GB59" s="565">
        <v>261</v>
      </c>
      <c r="GC59" s="565">
        <v>3</v>
      </c>
      <c r="GD59" s="565">
        <v>131</v>
      </c>
      <c r="GE59" s="565"/>
      <c r="GF59" s="565">
        <v>175</v>
      </c>
      <c r="GG59" s="565"/>
      <c r="GH59" s="565">
        <v>150</v>
      </c>
      <c r="GI59" s="565"/>
      <c r="GJ59" s="565">
        <v>124</v>
      </c>
      <c r="GK59" s="565">
        <v>12</v>
      </c>
      <c r="GL59" s="565">
        <v>102</v>
      </c>
      <c r="GM59" s="565">
        <v>4</v>
      </c>
      <c r="GN59" s="565"/>
      <c r="GO59" s="565"/>
      <c r="GP59" s="565">
        <v>180</v>
      </c>
      <c r="GQ59" s="506">
        <v>316</v>
      </c>
      <c r="GR59" s="598">
        <v>350</v>
      </c>
      <c r="GS59" s="598">
        <v>2</v>
      </c>
      <c r="GT59" s="565"/>
      <c r="GU59" s="565"/>
      <c r="GV59" s="565">
        <v>0</v>
      </c>
      <c r="GW59" s="565">
        <v>3</v>
      </c>
      <c r="GX59" s="565">
        <v>121</v>
      </c>
      <c r="GY59" s="565"/>
      <c r="GZ59" s="565">
        <v>315</v>
      </c>
      <c r="HA59" s="565"/>
      <c r="HB59" s="565">
        <v>112</v>
      </c>
      <c r="HC59" s="565"/>
      <c r="HD59" s="565"/>
      <c r="HE59" s="565"/>
      <c r="HF59" s="565"/>
      <c r="HG59" s="565"/>
      <c r="HH59" s="565">
        <v>211</v>
      </c>
      <c r="HI59" s="565">
        <v>1</v>
      </c>
      <c r="HJ59" s="565"/>
      <c r="HK59" s="565"/>
      <c r="HL59" s="565">
        <v>611</v>
      </c>
      <c r="HM59" s="565">
        <v>1</v>
      </c>
      <c r="HN59" s="565">
        <v>0</v>
      </c>
      <c r="HO59" s="565">
        <v>0</v>
      </c>
      <c r="HP59" s="598"/>
      <c r="HQ59" s="625"/>
      <c r="HR59" s="565"/>
    </row>
    <row r="60" spans="1:226" ht="157.5" customHeight="1">
      <c r="A60" s="460">
        <v>40</v>
      </c>
      <c r="B60" s="460" t="s">
        <v>4554</v>
      </c>
      <c r="C60" s="461" t="s">
        <v>4555</v>
      </c>
      <c r="D60" s="460">
        <v>2.57</v>
      </c>
      <c r="E60" s="106">
        <v>0</v>
      </c>
      <c r="F60" s="106">
        <v>0</v>
      </c>
      <c r="G60" s="106"/>
      <c r="H60" s="106"/>
      <c r="I60" s="230"/>
      <c r="J60" s="230"/>
      <c r="K60" s="106"/>
      <c r="L60" s="106">
        <v>60</v>
      </c>
      <c r="M60" s="230"/>
      <c r="N60" s="230"/>
      <c r="O60" s="106"/>
      <c r="P60" s="363">
        <v>200</v>
      </c>
      <c r="Q60" s="106"/>
      <c r="R60" s="106"/>
      <c r="S60" s="97"/>
      <c r="T60" s="470"/>
      <c r="U60" s="97"/>
      <c r="V60" s="97"/>
      <c r="W60" s="97">
        <v>0</v>
      </c>
      <c r="X60" s="467"/>
      <c r="Y60" s="97"/>
      <c r="Z60" s="97"/>
      <c r="AA60" s="97"/>
      <c r="AB60" s="470"/>
      <c r="AC60" s="470"/>
      <c r="AD60" s="448">
        <f t="shared" si="0"/>
        <v>0</v>
      </c>
      <c r="AE60" s="97"/>
      <c r="AF60" s="97"/>
      <c r="AG60" s="355"/>
      <c r="AH60" s="355"/>
      <c r="AI60" s="97"/>
      <c r="AJ60" s="97"/>
      <c r="AK60" s="97"/>
      <c r="AL60" s="97"/>
      <c r="AM60" s="97">
        <v>1</v>
      </c>
      <c r="AN60" s="472"/>
      <c r="AO60" s="472"/>
      <c r="AP60" s="78"/>
      <c r="AQ60" s="78"/>
      <c r="AR60" s="106"/>
      <c r="AS60" s="106">
        <v>105</v>
      </c>
      <c r="AT60" s="97"/>
      <c r="AU60" s="97"/>
      <c r="AV60" s="97"/>
      <c r="AW60" s="97"/>
      <c r="AX60" s="97"/>
      <c r="AY60" s="97"/>
      <c r="AZ60" s="451"/>
      <c r="BA60" s="451"/>
      <c r="BB60" s="97">
        <v>0</v>
      </c>
      <c r="BC60" s="97"/>
      <c r="BD60" s="97"/>
      <c r="BE60" s="97"/>
      <c r="BF60" s="97"/>
      <c r="BG60" s="106"/>
      <c r="BH60" s="106"/>
      <c r="BI60" s="97"/>
      <c r="BJ60" s="97"/>
      <c r="BK60" s="97"/>
      <c r="BL60" s="97"/>
      <c r="BM60" s="97"/>
      <c r="BN60" s="97"/>
      <c r="BO60" s="106"/>
      <c r="BP60" s="106">
        <v>172</v>
      </c>
      <c r="BQ60" s="466"/>
      <c r="BR60" s="466"/>
      <c r="BS60" s="466">
        <v>0</v>
      </c>
      <c r="BT60" s="97"/>
      <c r="BU60" s="97"/>
      <c r="BV60" s="106"/>
      <c r="BW60" s="106"/>
      <c r="BX60" s="106"/>
      <c r="BY60" s="106"/>
      <c r="BZ60" s="106"/>
      <c r="CA60" s="106"/>
      <c r="CB60" s="97"/>
      <c r="CC60" s="97"/>
      <c r="CD60" s="97"/>
      <c r="CE60" s="97"/>
      <c r="CF60" s="106"/>
      <c r="CG60" s="444">
        <v>599</v>
      </c>
      <c r="CH60" s="97"/>
      <c r="CI60" s="97"/>
      <c r="CJ60" s="106"/>
      <c r="CK60" s="106"/>
      <c r="CL60" s="97"/>
      <c r="CM60" s="97"/>
      <c r="CN60" s="565"/>
      <c r="CO60" s="565"/>
      <c r="CP60" s="565"/>
      <c r="CQ60" s="565"/>
      <c r="CR60" s="565"/>
      <c r="CS60" s="565"/>
      <c r="CT60" s="565"/>
      <c r="CU60" s="565"/>
      <c r="CV60" s="565"/>
      <c r="CW60" s="565"/>
      <c r="CX60" s="565"/>
      <c r="CY60" s="565"/>
      <c r="CZ60" s="565"/>
      <c r="DA60" s="565"/>
      <c r="DB60" s="565"/>
      <c r="DC60" s="565"/>
      <c r="DD60" s="565"/>
      <c r="DE60" s="565"/>
      <c r="DF60" s="565"/>
      <c r="DG60" s="565"/>
      <c r="DH60" s="565"/>
      <c r="EU60" s="565"/>
      <c r="EV60" s="565">
        <v>216</v>
      </c>
      <c r="EW60" s="565"/>
      <c r="EX60" s="565"/>
      <c r="EY60" s="565"/>
      <c r="EZ60" s="565"/>
      <c r="FA60" s="565"/>
      <c r="FB60" s="565"/>
      <c r="FC60" s="565"/>
      <c r="FD60" s="565"/>
      <c r="FE60" s="565"/>
      <c r="FF60" s="565"/>
      <c r="FG60" s="565"/>
      <c r="FH60" s="615"/>
      <c r="FI60" s="615"/>
      <c r="FJ60" s="565"/>
      <c r="FK60" s="565"/>
      <c r="FL60" s="565"/>
      <c r="FM60" s="565"/>
      <c r="FN60" s="565"/>
      <c r="FO60" s="565"/>
      <c r="FP60" s="565"/>
      <c r="FQ60" s="565"/>
      <c r="FR60" s="565"/>
      <c r="FS60" s="565">
        <v>0</v>
      </c>
      <c r="FT60" s="598"/>
      <c r="FU60" s="598"/>
      <c r="FV60" s="565"/>
      <c r="FW60" s="565"/>
      <c r="FX60" s="565"/>
      <c r="FY60" s="565"/>
      <c r="FZ60" s="565"/>
      <c r="GA60" s="565"/>
      <c r="GB60" s="565"/>
      <c r="GC60" s="565"/>
      <c r="GD60" s="565"/>
      <c r="GE60" s="565"/>
      <c r="GF60" s="565"/>
      <c r="GG60" s="565"/>
      <c r="GH60" s="565"/>
      <c r="GI60" s="565"/>
      <c r="GJ60" s="565"/>
      <c r="GK60" s="565"/>
      <c r="GL60" s="565"/>
      <c r="GM60" s="565"/>
      <c r="GN60" s="565">
        <v>2</v>
      </c>
      <c r="GO60" s="565"/>
      <c r="GP60" s="565"/>
      <c r="GQ60" s="506"/>
      <c r="GR60" s="598"/>
      <c r="GS60" s="598"/>
      <c r="GT60" s="565"/>
      <c r="GU60" s="565"/>
      <c r="GV60" s="565">
        <v>0</v>
      </c>
      <c r="GW60" s="565">
        <v>0</v>
      </c>
      <c r="GX60" s="565"/>
      <c r="GY60" s="565"/>
      <c r="GZ60" s="565"/>
      <c r="HA60" s="565"/>
      <c r="HB60" s="565"/>
      <c r="HC60" s="565"/>
      <c r="HD60" s="565"/>
      <c r="HE60" s="565"/>
      <c r="HF60" s="565"/>
      <c r="HG60" s="565"/>
      <c r="HH60" s="565"/>
      <c r="HI60" s="565"/>
      <c r="HJ60" s="565"/>
      <c r="HK60" s="565"/>
      <c r="HL60" s="565"/>
      <c r="HM60" s="565"/>
      <c r="HN60" s="565">
        <v>0</v>
      </c>
      <c r="HO60" s="565">
        <v>0</v>
      </c>
      <c r="HP60" s="598"/>
      <c r="HQ60" s="625"/>
      <c r="HR60" s="565"/>
    </row>
    <row r="61" spans="1:226" ht="31.5" customHeight="1">
      <c r="A61" s="443">
        <v>17</v>
      </c>
      <c r="B61" s="443" t="s">
        <v>4556</v>
      </c>
      <c r="C61" s="474" t="s">
        <v>4557</v>
      </c>
      <c r="D61" s="443">
        <v>1.79</v>
      </c>
      <c r="E61" s="106">
        <v>0</v>
      </c>
      <c r="F61" s="106">
        <v>0</v>
      </c>
      <c r="G61" s="106"/>
      <c r="H61" s="106"/>
      <c r="I61" s="230"/>
      <c r="J61" s="230"/>
      <c r="K61" s="106"/>
      <c r="L61" s="106">
        <v>60</v>
      </c>
      <c r="M61" s="230"/>
      <c r="N61" s="230"/>
      <c r="O61" s="106"/>
      <c r="P61" s="363"/>
      <c r="Q61" s="106"/>
      <c r="R61" s="106">
        <v>125</v>
      </c>
      <c r="S61" s="97"/>
      <c r="T61" s="470"/>
      <c r="U61" s="97"/>
      <c r="V61" s="97"/>
      <c r="W61" s="97">
        <v>0</v>
      </c>
      <c r="X61" s="467"/>
      <c r="Y61" s="468"/>
      <c r="Z61" s="468"/>
      <c r="AA61" s="468"/>
      <c r="AB61" s="470"/>
      <c r="AC61" s="470"/>
      <c r="AD61" s="448">
        <f t="shared" si="0"/>
        <v>0</v>
      </c>
      <c r="AE61" s="97"/>
      <c r="AF61" s="97"/>
      <c r="AG61" s="355"/>
      <c r="AH61" s="355">
        <v>125</v>
      </c>
      <c r="AI61" s="97"/>
      <c r="AJ61" s="97"/>
      <c r="AK61" s="97"/>
      <c r="AL61" s="97"/>
      <c r="AM61" s="97">
        <v>1</v>
      </c>
      <c r="AN61" s="472"/>
      <c r="AO61" s="472"/>
      <c r="AP61" s="78"/>
      <c r="AQ61" s="78"/>
      <c r="AR61" s="106"/>
      <c r="AS61" s="106">
        <v>105</v>
      </c>
      <c r="AT61" s="97"/>
      <c r="AU61" s="97"/>
      <c r="AV61" s="97"/>
      <c r="AW61" s="97"/>
      <c r="AX61" s="97"/>
      <c r="AY61" s="97"/>
      <c r="AZ61" s="306"/>
      <c r="BA61" s="306"/>
      <c r="BB61" s="97">
        <v>0</v>
      </c>
      <c r="BC61" s="97"/>
      <c r="BD61" s="97"/>
      <c r="BE61" s="97"/>
      <c r="BF61" s="97"/>
      <c r="BG61" s="106"/>
      <c r="BH61" s="106"/>
      <c r="BI61" s="97"/>
      <c r="BJ61" s="97"/>
      <c r="BK61" s="97"/>
      <c r="BL61" s="97"/>
      <c r="BM61" s="97"/>
      <c r="BN61" s="97"/>
      <c r="BO61" s="106"/>
      <c r="BP61" s="106">
        <v>172</v>
      </c>
      <c r="BQ61" s="466">
        <v>0</v>
      </c>
      <c r="BR61" s="466">
        <v>0</v>
      </c>
      <c r="BS61" s="466">
        <v>0</v>
      </c>
      <c r="BT61" s="97"/>
      <c r="BU61" s="97"/>
      <c r="BV61" s="106"/>
      <c r="BW61" s="106"/>
      <c r="BX61" s="106"/>
      <c r="BY61" s="106">
        <v>150</v>
      </c>
      <c r="BZ61" s="106"/>
      <c r="CA61" s="106"/>
      <c r="CB61" s="97"/>
      <c r="CC61" s="97"/>
      <c r="CD61" s="97"/>
      <c r="CE61" s="97"/>
      <c r="CF61" s="106"/>
      <c r="CG61" s="106">
        <v>599</v>
      </c>
      <c r="CH61" s="97"/>
      <c r="CI61" s="97"/>
      <c r="CJ61" s="106"/>
      <c r="CK61" s="106"/>
      <c r="CL61" s="97"/>
      <c r="CM61" s="97"/>
      <c r="CN61" s="565"/>
      <c r="CO61" s="565"/>
      <c r="CP61" s="565"/>
      <c r="CQ61" s="565">
        <v>0</v>
      </c>
      <c r="CR61" s="565">
        <v>0</v>
      </c>
      <c r="CS61" s="565"/>
      <c r="CT61" s="565"/>
      <c r="CU61" s="565"/>
      <c r="CV61" s="565"/>
      <c r="CW61" s="565"/>
      <c r="CX61" s="565"/>
      <c r="CY61" s="565"/>
      <c r="CZ61" s="565"/>
      <c r="DA61" s="565"/>
      <c r="DB61" s="565"/>
      <c r="DC61" s="565"/>
      <c r="DD61" s="565"/>
      <c r="DE61" s="565"/>
      <c r="DF61" s="565"/>
      <c r="DG61" s="565"/>
      <c r="DH61" s="565"/>
      <c r="EU61" s="565"/>
      <c r="EV61" s="565">
        <v>216</v>
      </c>
      <c r="EW61" s="565"/>
      <c r="EX61" s="565"/>
      <c r="EY61" s="565"/>
      <c r="EZ61" s="565"/>
      <c r="FA61" s="565"/>
      <c r="FB61" s="565"/>
      <c r="FC61" s="565"/>
      <c r="FD61" s="565">
        <v>54</v>
      </c>
      <c r="FE61" s="565"/>
      <c r="FF61" s="565"/>
      <c r="FG61" s="565"/>
      <c r="FH61" s="615"/>
      <c r="FI61" s="615"/>
      <c r="FJ61" s="565"/>
      <c r="FK61" s="565"/>
      <c r="FL61" s="565"/>
      <c r="FM61" s="565"/>
      <c r="FN61" s="565"/>
      <c r="FO61" s="565"/>
      <c r="FP61" s="565"/>
      <c r="FQ61" s="565"/>
      <c r="FR61" s="565"/>
      <c r="FS61" s="565">
        <v>0</v>
      </c>
      <c r="FT61" s="598"/>
      <c r="FU61" s="598"/>
      <c r="FV61" s="565"/>
      <c r="FW61" s="565"/>
      <c r="FX61" s="565"/>
      <c r="FY61" s="565"/>
      <c r="FZ61" s="565"/>
      <c r="GA61" s="565"/>
      <c r="GB61" s="565"/>
      <c r="GC61" s="565"/>
      <c r="GD61" s="565"/>
      <c r="GE61" s="565"/>
      <c r="GF61" s="565"/>
      <c r="GG61" s="565"/>
      <c r="GH61" s="565"/>
      <c r="GI61" s="565"/>
      <c r="GJ61" s="565"/>
      <c r="GK61" s="565"/>
      <c r="GL61" s="565"/>
      <c r="GM61" s="565"/>
      <c r="GN61" s="565"/>
      <c r="GO61" s="565"/>
      <c r="GP61" s="565">
        <v>0</v>
      </c>
      <c r="GQ61" s="506">
        <v>0</v>
      </c>
      <c r="GR61" s="598"/>
      <c r="GS61" s="598"/>
      <c r="GT61" s="565"/>
      <c r="GU61" s="565"/>
      <c r="GV61" s="565">
        <v>0</v>
      </c>
      <c r="GW61" s="565">
        <v>0</v>
      </c>
      <c r="GX61" s="565"/>
      <c r="GY61" s="565"/>
      <c r="GZ61" s="565"/>
      <c r="HA61" s="565"/>
      <c r="HB61" s="565"/>
      <c r="HC61" s="565"/>
      <c r="HD61" s="565"/>
      <c r="HE61" s="565"/>
      <c r="HF61" s="565"/>
      <c r="HG61" s="565"/>
      <c r="HH61" s="565"/>
      <c r="HI61" s="565"/>
      <c r="HJ61" s="565"/>
      <c r="HK61" s="565"/>
      <c r="HL61" s="565"/>
      <c r="HM61" s="565"/>
      <c r="HN61" s="565">
        <v>0</v>
      </c>
      <c r="HO61" s="565">
        <v>0</v>
      </c>
      <c r="HP61" s="598"/>
      <c r="HQ61" s="625"/>
      <c r="HR61" s="565"/>
    </row>
    <row r="62" spans="1:226" ht="220.5" customHeight="1">
      <c r="A62" s="460">
        <v>41</v>
      </c>
      <c r="B62" s="460" t="s">
        <v>4558</v>
      </c>
      <c r="C62" s="461" t="s">
        <v>4559</v>
      </c>
      <c r="D62" s="460">
        <v>1.79</v>
      </c>
      <c r="E62" s="106">
        <v>0</v>
      </c>
      <c r="F62" s="106">
        <v>0</v>
      </c>
      <c r="G62" s="106"/>
      <c r="H62" s="106"/>
      <c r="I62" s="230"/>
      <c r="J62" s="230"/>
      <c r="K62" s="106"/>
      <c r="L62" s="106"/>
      <c r="M62" s="230"/>
      <c r="N62" s="230"/>
      <c r="O62" s="106"/>
      <c r="P62" s="363"/>
      <c r="Q62" s="106"/>
      <c r="R62" s="106"/>
      <c r="S62" s="97"/>
      <c r="T62" s="470"/>
      <c r="U62" s="97"/>
      <c r="V62" s="97"/>
      <c r="W62" s="97">
        <v>0</v>
      </c>
      <c r="X62" s="467"/>
      <c r="Y62" s="97"/>
      <c r="Z62" s="97"/>
      <c r="AA62" s="97"/>
      <c r="AB62" s="470"/>
      <c r="AC62" s="470"/>
      <c r="AD62" s="448">
        <f t="shared" si="0"/>
        <v>0</v>
      </c>
      <c r="AE62" s="97"/>
      <c r="AF62" s="97"/>
      <c r="AG62" s="355"/>
      <c r="AH62" s="355"/>
      <c r="AI62" s="97"/>
      <c r="AJ62" s="97"/>
      <c r="AK62" s="97"/>
      <c r="AL62" s="97"/>
      <c r="AM62" s="97">
        <v>10</v>
      </c>
      <c r="AN62" s="472"/>
      <c r="AO62" s="472"/>
      <c r="AP62" s="78"/>
      <c r="AQ62" s="78"/>
      <c r="AR62" s="106"/>
      <c r="AS62" s="106"/>
      <c r="AT62" s="97"/>
      <c r="AU62" s="97"/>
      <c r="AV62" s="97"/>
      <c r="AW62" s="97"/>
      <c r="AX62" s="97"/>
      <c r="AY62" s="97"/>
      <c r="AZ62" s="306"/>
      <c r="BA62" s="306"/>
      <c r="BB62" s="97">
        <v>0</v>
      </c>
      <c r="BC62" s="97"/>
      <c r="BD62" s="97"/>
      <c r="BE62" s="97"/>
      <c r="BF62" s="97"/>
      <c r="BG62" s="106"/>
      <c r="BH62" s="106"/>
      <c r="BI62" s="97"/>
      <c r="BJ62" s="97"/>
      <c r="BK62" s="97"/>
      <c r="BL62" s="97"/>
      <c r="BM62" s="97"/>
      <c r="BN62" s="97"/>
      <c r="BO62" s="106"/>
      <c r="BP62" s="106"/>
      <c r="BQ62" s="466"/>
      <c r="BR62" s="466"/>
      <c r="BS62" s="466">
        <v>0</v>
      </c>
      <c r="BT62" s="97"/>
      <c r="BU62" s="97"/>
      <c r="BV62" s="106"/>
      <c r="BW62" s="106"/>
      <c r="BX62" s="106"/>
      <c r="BY62" s="106"/>
      <c r="BZ62" s="106"/>
      <c r="CA62" s="106"/>
      <c r="CB62" s="97"/>
      <c r="CC62" s="97"/>
      <c r="CD62" s="97"/>
      <c r="CE62" s="97"/>
      <c r="CF62" s="106"/>
      <c r="CG62" s="106"/>
      <c r="CH62" s="97"/>
      <c r="CI62" s="97"/>
      <c r="CJ62" s="106"/>
      <c r="CK62" s="106"/>
      <c r="CL62" s="97"/>
      <c r="CM62" s="97"/>
      <c r="CN62" s="565"/>
      <c r="CO62" s="565"/>
      <c r="CP62" s="565"/>
      <c r="CQ62" s="565"/>
      <c r="CR62" s="565"/>
      <c r="CS62" s="565"/>
      <c r="CT62" s="565"/>
      <c r="CU62" s="565"/>
      <c r="CV62" s="565"/>
      <c r="CW62" s="565"/>
      <c r="CX62" s="565"/>
      <c r="CY62" s="565"/>
      <c r="CZ62" s="565"/>
      <c r="DA62" s="565"/>
      <c r="DB62" s="565"/>
      <c r="DC62" s="565"/>
      <c r="DD62" s="565"/>
      <c r="DE62" s="565"/>
      <c r="DF62" s="565"/>
      <c r="DG62" s="565"/>
      <c r="DH62" s="565"/>
      <c r="EU62" s="565"/>
      <c r="EV62" s="565"/>
      <c r="EW62" s="565"/>
      <c r="EX62" s="565"/>
      <c r="EY62" s="565"/>
      <c r="EZ62" s="565"/>
      <c r="FA62" s="565"/>
      <c r="FB62" s="565"/>
      <c r="FC62" s="565"/>
      <c r="FD62" s="565"/>
      <c r="FE62" s="565"/>
      <c r="FF62" s="565"/>
      <c r="FG62" s="565"/>
      <c r="FH62" s="615"/>
      <c r="FI62" s="615"/>
      <c r="FJ62" s="565"/>
      <c r="FK62" s="565"/>
      <c r="FL62" s="565"/>
      <c r="FM62" s="565"/>
      <c r="FN62" s="565"/>
      <c r="FO62" s="565"/>
      <c r="FP62" s="565"/>
      <c r="FQ62" s="565"/>
      <c r="FR62" s="565"/>
      <c r="FS62" s="565">
        <v>0</v>
      </c>
      <c r="FT62" s="598"/>
      <c r="FU62" s="598"/>
      <c r="FV62" s="565"/>
      <c r="FW62" s="565"/>
      <c r="FX62" s="565"/>
      <c r="FY62" s="565"/>
      <c r="FZ62" s="565"/>
      <c r="GA62" s="565"/>
      <c r="GB62" s="565"/>
      <c r="GC62" s="565">
        <v>8</v>
      </c>
      <c r="GD62" s="565"/>
      <c r="GE62" s="565"/>
      <c r="GF62" s="565"/>
      <c r="GG62" s="565"/>
      <c r="GH62" s="565"/>
      <c r="GI62" s="565"/>
      <c r="GJ62" s="565"/>
      <c r="GK62" s="565"/>
      <c r="GL62" s="565"/>
      <c r="GM62" s="565"/>
      <c r="GN62" s="565"/>
      <c r="GO62" s="565"/>
      <c r="GP62" s="565"/>
      <c r="GQ62" s="506"/>
      <c r="GR62" s="598"/>
      <c r="GS62" s="598"/>
      <c r="GT62" s="565"/>
      <c r="GU62" s="565"/>
      <c r="GV62" s="565">
        <v>0</v>
      </c>
      <c r="GW62" s="565">
        <v>0</v>
      </c>
      <c r="GX62" s="565"/>
      <c r="GY62" s="565"/>
      <c r="GZ62" s="565"/>
      <c r="HA62" s="565"/>
      <c r="HB62" s="565"/>
      <c r="HC62" s="565"/>
      <c r="HD62" s="565"/>
      <c r="HE62" s="565"/>
      <c r="HF62" s="565"/>
      <c r="HG62" s="565"/>
      <c r="HH62" s="565"/>
      <c r="HI62" s="565"/>
      <c r="HJ62" s="565"/>
      <c r="HK62" s="565"/>
      <c r="HL62" s="565"/>
      <c r="HM62" s="565"/>
      <c r="HN62" s="565">
        <v>0</v>
      </c>
      <c r="HO62" s="565">
        <v>0</v>
      </c>
      <c r="HP62" s="598"/>
      <c r="HQ62" s="625"/>
      <c r="HR62" s="565"/>
    </row>
    <row r="63" spans="1:226" ht="94.5" customHeight="1">
      <c r="A63" s="443">
        <v>18</v>
      </c>
      <c r="B63" s="443" t="s">
        <v>4560</v>
      </c>
      <c r="C63" s="474" t="s">
        <v>4561</v>
      </c>
      <c r="D63" s="443">
        <v>2.74</v>
      </c>
      <c r="E63" s="444">
        <v>0</v>
      </c>
      <c r="F63" s="444">
        <v>3</v>
      </c>
      <c r="G63" s="106"/>
      <c r="H63" s="106"/>
      <c r="I63" s="445">
        <v>8</v>
      </c>
      <c r="J63" s="445">
        <v>1</v>
      </c>
      <c r="K63" s="106"/>
      <c r="L63" s="106"/>
      <c r="M63" s="230"/>
      <c r="N63" s="230"/>
      <c r="O63" s="106"/>
      <c r="P63" s="363"/>
      <c r="Q63" s="106"/>
      <c r="R63" s="106"/>
      <c r="S63" s="97">
        <v>41</v>
      </c>
      <c r="T63" s="470"/>
      <c r="U63" s="475">
        <v>83</v>
      </c>
      <c r="V63" s="97"/>
      <c r="W63" s="97">
        <v>0</v>
      </c>
      <c r="X63" s="467"/>
      <c r="Y63" s="468">
        <v>13</v>
      </c>
      <c r="Z63" s="468"/>
      <c r="AA63" s="468">
        <v>13</v>
      </c>
      <c r="AB63" s="470"/>
      <c r="AC63" s="470"/>
      <c r="AD63" s="448">
        <f t="shared" si="0"/>
        <v>0</v>
      </c>
      <c r="AE63" s="97"/>
      <c r="AF63" s="97"/>
      <c r="AG63" s="355"/>
      <c r="AH63" s="355"/>
      <c r="AI63" s="97"/>
      <c r="AJ63" s="97"/>
      <c r="AK63" s="97"/>
      <c r="AL63" s="97"/>
      <c r="AM63" s="97">
        <v>3</v>
      </c>
      <c r="AN63" s="472"/>
      <c r="AO63" s="472"/>
      <c r="AP63" s="78">
        <v>5</v>
      </c>
      <c r="AQ63" s="78">
        <v>5</v>
      </c>
      <c r="AR63" s="106"/>
      <c r="AS63" s="106">
        <v>1</v>
      </c>
      <c r="AT63" s="97"/>
      <c r="AU63" s="97"/>
      <c r="AV63" s="97">
        <v>18</v>
      </c>
      <c r="AW63" s="97"/>
      <c r="AX63" s="97">
        <v>2</v>
      </c>
      <c r="AY63" s="97"/>
      <c r="AZ63" s="451">
        <f>SUM(AZ64:AZ67)</f>
        <v>0</v>
      </c>
      <c r="BA63" s="451">
        <f>SUM(BA64:BA67)</f>
        <v>60</v>
      </c>
      <c r="BB63" s="97">
        <v>6</v>
      </c>
      <c r="BC63" s="97"/>
      <c r="BD63" s="97"/>
      <c r="BE63" s="97"/>
      <c r="BF63" s="97"/>
      <c r="BG63" s="106"/>
      <c r="BH63" s="106"/>
      <c r="BI63" s="97"/>
      <c r="BJ63" s="97"/>
      <c r="BK63" s="97"/>
      <c r="BL63" s="97"/>
      <c r="BM63" s="97"/>
      <c r="BN63" s="97"/>
      <c r="BO63" s="106"/>
      <c r="BP63" s="106"/>
      <c r="BQ63" s="466">
        <v>2</v>
      </c>
      <c r="BR63" s="466">
        <v>5</v>
      </c>
      <c r="BS63" s="466">
        <v>7</v>
      </c>
      <c r="BT63" s="97">
        <v>21</v>
      </c>
      <c r="BU63" s="97"/>
      <c r="BV63" s="106"/>
      <c r="BW63" s="106"/>
      <c r="BX63" s="106"/>
      <c r="BY63" s="106"/>
      <c r="BZ63" s="106"/>
      <c r="CA63" s="106"/>
      <c r="CB63" s="97"/>
      <c r="CC63" s="97"/>
      <c r="CD63" s="97"/>
      <c r="CE63" s="97"/>
      <c r="CF63" s="106"/>
      <c r="CG63" s="106"/>
      <c r="CH63" s="97"/>
      <c r="CI63" s="97"/>
      <c r="CJ63" s="106"/>
      <c r="CK63" s="106"/>
      <c r="CL63" s="97"/>
      <c r="CM63" s="97"/>
      <c r="CN63" s="565"/>
      <c r="CO63" s="565"/>
      <c r="CP63" s="565"/>
      <c r="CQ63" s="565">
        <v>5</v>
      </c>
      <c r="CR63" s="565">
        <v>1</v>
      </c>
      <c r="CS63" s="565"/>
      <c r="CT63" s="565"/>
      <c r="CU63" s="565"/>
      <c r="CV63" s="565"/>
      <c r="CW63" s="565"/>
      <c r="CX63" s="565"/>
      <c r="CY63" s="565"/>
      <c r="CZ63" s="565"/>
      <c r="DA63" s="565"/>
      <c r="DB63" s="565"/>
      <c r="DC63" s="565"/>
      <c r="DD63" s="565"/>
      <c r="DE63" s="565"/>
      <c r="DF63" s="565"/>
      <c r="DG63" s="565"/>
      <c r="DH63" s="565"/>
      <c r="DQ63" s="60">
        <v>1</v>
      </c>
      <c r="DT63" s="60">
        <v>4</v>
      </c>
      <c r="DX63" s="60">
        <v>21</v>
      </c>
      <c r="DZ63" s="60">
        <v>6</v>
      </c>
      <c r="EA63" s="60">
        <v>1</v>
      </c>
      <c r="EE63" s="60">
        <v>1</v>
      </c>
      <c r="EI63" s="60">
        <v>1</v>
      </c>
      <c r="EJ63" s="60">
        <v>20</v>
      </c>
      <c r="EU63" s="565"/>
      <c r="EV63" s="565"/>
      <c r="EW63" s="565"/>
      <c r="EX63" s="565"/>
      <c r="EY63" s="565"/>
      <c r="EZ63" s="565"/>
      <c r="FA63" s="565">
        <v>1</v>
      </c>
      <c r="FB63" s="565">
        <v>1</v>
      </c>
      <c r="FC63" s="565"/>
      <c r="FD63" s="565"/>
      <c r="FE63" s="565"/>
      <c r="FF63" s="565"/>
      <c r="FG63" s="565"/>
      <c r="FH63" s="615"/>
      <c r="FI63" s="615"/>
      <c r="FJ63" s="565"/>
      <c r="FK63" s="565"/>
      <c r="FL63" s="565"/>
      <c r="FM63" s="565"/>
      <c r="FN63" s="565"/>
      <c r="FO63" s="565"/>
      <c r="FP63" s="565"/>
      <c r="FQ63" s="565"/>
      <c r="FR63" s="565"/>
      <c r="FS63" s="565">
        <v>3</v>
      </c>
      <c r="FT63" s="598"/>
      <c r="FU63" s="598"/>
      <c r="FV63" s="565">
        <v>27</v>
      </c>
      <c r="FW63" s="565">
        <v>1</v>
      </c>
      <c r="FX63" s="565">
        <v>3</v>
      </c>
      <c r="FY63" s="565"/>
      <c r="FZ63" s="565">
        <v>4</v>
      </c>
      <c r="GA63" s="565"/>
      <c r="GB63" s="565"/>
      <c r="GC63" s="565"/>
      <c r="GD63" s="565"/>
      <c r="GE63" s="565"/>
      <c r="GF63" s="565"/>
      <c r="GG63" s="565"/>
      <c r="GH63" s="565"/>
      <c r="GI63" s="565"/>
      <c r="GJ63" s="565"/>
      <c r="GK63" s="565"/>
      <c r="GL63" s="565">
        <v>12</v>
      </c>
      <c r="GM63" s="565"/>
      <c r="GN63" s="565">
        <v>70</v>
      </c>
      <c r="GO63" s="565"/>
      <c r="GP63" s="565">
        <v>2</v>
      </c>
      <c r="GQ63" s="506">
        <v>6</v>
      </c>
      <c r="GR63" s="598"/>
      <c r="GS63" s="598"/>
      <c r="GT63" s="565"/>
      <c r="GU63" s="565"/>
      <c r="GV63" s="565">
        <v>0</v>
      </c>
      <c r="GW63" s="565">
        <v>2</v>
      </c>
      <c r="GX63" s="565">
        <v>9</v>
      </c>
      <c r="GY63" s="565">
        <v>2</v>
      </c>
      <c r="GZ63" s="565"/>
      <c r="HA63" s="565"/>
      <c r="HB63" s="565"/>
      <c r="HC63" s="565"/>
      <c r="HD63" s="565"/>
      <c r="HE63" s="565"/>
      <c r="HF63" s="565"/>
      <c r="HG63" s="565"/>
      <c r="HH63" s="565">
        <v>10</v>
      </c>
      <c r="HI63" s="565">
        <v>3</v>
      </c>
      <c r="HJ63" s="565"/>
      <c r="HK63" s="565"/>
      <c r="HL63" s="565"/>
      <c r="HM63" s="565"/>
      <c r="HN63" s="565">
        <v>0</v>
      </c>
      <c r="HO63" s="565">
        <v>0</v>
      </c>
      <c r="HP63" s="598"/>
      <c r="HQ63" s="625"/>
      <c r="HR63" s="565"/>
    </row>
    <row r="64" spans="1:226" ht="31.5" customHeight="1">
      <c r="A64" s="460">
        <v>42</v>
      </c>
      <c r="B64" s="460" t="s">
        <v>4562</v>
      </c>
      <c r="C64" s="461" t="s">
        <v>4563</v>
      </c>
      <c r="D64" s="460">
        <v>1.6</v>
      </c>
      <c r="E64" s="106">
        <v>0</v>
      </c>
      <c r="F64" s="106">
        <v>0</v>
      </c>
      <c r="G64" s="106"/>
      <c r="H64" s="106"/>
      <c r="I64" s="230"/>
      <c r="J64" s="230"/>
      <c r="K64" s="106"/>
      <c r="L64" s="106"/>
      <c r="M64" s="230"/>
      <c r="N64" s="230"/>
      <c r="O64" s="106"/>
      <c r="P64" s="363"/>
      <c r="Q64" s="106"/>
      <c r="R64" s="106"/>
      <c r="S64" s="97">
        <v>8</v>
      </c>
      <c r="T64" s="470"/>
      <c r="U64" s="97">
        <v>3</v>
      </c>
      <c r="V64" s="97"/>
      <c r="W64" s="97">
        <v>0</v>
      </c>
      <c r="X64" s="467"/>
      <c r="Y64" s="97">
        <v>3</v>
      </c>
      <c r="Z64" s="97"/>
      <c r="AA64" s="97">
        <v>3</v>
      </c>
      <c r="AB64" s="470"/>
      <c r="AC64" s="470"/>
      <c r="AD64" s="448">
        <f t="shared" si="0"/>
        <v>0</v>
      </c>
      <c r="AE64" s="97"/>
      <c r="AF64" s="97"/>
      <c r="AG64" s="355"/>
      <c r="AH64" s="355"/>
      <c r="AI64" s="97">
        <v>60</v>
      </c>
      <c r="AJ64" s="97"/>
      <c r="AK64" s="97"/>
      <c r="AL64" s="97"/>
      <c r="AM64" s="97"/>
      <c r="AN64" s="472">
        <v>2</v>
      </c>
      <c r="AO64" s="472"/>
      <c r="AP64" s="78"/>
      <c r="AQ64" s="78"/>
      <c r="AR64" s="106"/>
      <c r="AS64" s="106">
        <v>1</v>
      </c>
      <c r="AT64" s="97"/>
      <c r="AU64" s="97"/>
      <c r="AV64" s="97">
        <v>1</v>
      </c>
      <c r="AW64" s="97"/>
      <c r="AX64" s="97"/>
      <c r="AY64" s="97"/>
      <c r="AZ64" s="306"/>
      <c r="BA64" s="306">
        <v>10</v>
      </c>
      <c r="BB64" s="97">
        <v>0</v>
      </c>
      <c r="BC64" s="97"/>
      <c r="BD64" s="97"/>
      <c r="BE64" s="97"/>
      <c r="BF64" s="97">
        <v>105</v>
      </c>
      <c r="BG64" s="106"/>
      <c r="BH64" s="106"/>
      <c r="BI64" s="97"/>
      <c r="BJ64" s="97"/>
      <c r="BK64" s="97"/>
      <c r="BL64" s="97"/>
      <c r="BM64" s="97"/>
      <c r="BN64" s="97"/>
      <c r="BO64" s="106"/>
      <c r="BP64" s="106"/>
      <c r="BQ64" s="466"/>
      <c r="BR64" s="466"/>
      <c r="BS64" s="466">
        <v>0</v>
      </c>
      <c r="BT64" s="97">
        <v>1</v>
      </c>
      <c r="BU64" s="97"/>
      <c r="BV64" s="106"/>
      <c r="BW64" s="106"/>
      <c r="BX64" s="106"/>
      <c r="BY64" s="106"/>
      <c r="BZ64" s="106"/>
      <c r="CA64" s="106"/>
      <c r="CB64" s="97"/>
      <c r="CC64" s="97"/>
      <c r="CD64" s="97"/>
      <c r="CE64" s="97"/>
      <c r="CF64" s="106"/>
      <c r="CG64" s="106"/>
      <c r="CH64" s="97"/>
      <c r="CI64" s="97"/>
      <c r="CJ64" s="106"/>
      <c r="CK64" s="106"/>
      <c r="CL64" s="97"/>
      <c r="CM64" s="97"/>
      <c r="CN64" s="565"/>
      <c r="CO64" s="565"/>
      <c r="CP64" s="565"/>
      <c r="CQ64" s="565">
        <v>3</v>
      </c>
      <c r="CR64" s="565"/>
      <c r="CS64" s="565"/>
      <c r="CT64" s="565"/>
      <c r="CU64" s="565"/>
      <c r="CV64" s="565"/>
      <c r="CW64" s="565"/>
      <c r="CX64" s="565"/>
      <c r="CY64" s="565"/>
      <c r="CZ64" s="565"/>
      <c r="DA64" s="565"/>
      <c r="DB64" s="565"/>
      <c r="DC64" s="565"/>
      <c r="DD64" s="565">
        <v>3</v>
      </c>
      <c r="DE64" s="565"/>
      <c r="DF64" s="565"/>
      <c r="DG64" s="565"/>
      <c r="DH64" s="565"/>
      <c r="DQ64" s="60">
        <v>1</v>
      </c>
      <c r="DT64" s="60">
        <v>4</v>
      </c>
      <c r="DW64" s="60">
        <v>1</v>
      </c>
      <c r="DX64" s="60">
        <v>1</v>
      </c>
      <c r="DZ64" s="60">
        <v>3</v>
      </c>
      <c r="ER64" s="60">
        <v>9</v>
      </c>
      <c r="EU64" s="565"/>
      <c r="EV64" s="565"/>
      <c r="EW64" s="565"/>
      <c r="EX64" s="565"/>
      <c r="EY64" s="565"/>
      <c r="EZ64" s="565"/>
      <c r="FA64" s="565"/>
      <c r="FB64" s="565"/>
      <c r="FC64" s="565"/>
      <c r="FD64" s="565"/>
      <c r="FE64" s="565">
        <v>1</v>
      </c>
      <c r="FF64" s="565"/>
      <c r="FG64" s="565"/>
      <c r="FH64" s="615">
        <v>2</v>
      </c>
      <c r="FI64" s="615"/>
      <c r="FJ64" s="565"/>
      <c r="FK64" s="565"/>
      <c r="FL64" s="565"/>
      <c r="FM64" s="565"/>
      <c r="FN64" s="565"/>
      <c r="FO64" s="565"/>
      <c r="FP64" s="565"/>
      <c r="FQ64" s="565"/>
      <c r="FR64" s="565"/>
      <c r="FS64" s="565">
        <v>2</v>
      </c>
      <c r="FT64" s="598"/>
      <c r="FU64" s="598"/>
      <c r="FV64" s="565">
        <v>5</v>
      </c>
      <c r="FW64" s="565"/>
      <c r="FX64" s="565">
        <v>3</v>
      </c>
      <c r="FY64" s="565"/>
      <c r="FZ64" s="565"/>
      <c r="GA64" s="565"/>
      <c r="GB64" s="565"/>
      <c r="GC64" s="565"/>
      <c r="GD64" s="565">
        <v>1</v>
      </c>
      <c r="GE64" s="565"/>
      <c r="GF64" s="565">
        <v>1</v>
      </c>
      <c r="GG64" s="565"/>
      <c r="GH64" s="565"/>
      <c r="GI64" s="565"/>
      <c r="GJ64" s="565"/>
      <c r="GK64" s="565"/>
      <c r="GL64" s="565">
        <v>2</v>
      </c>
      <c r="GM64" s="565"/>
      <c r="GN64" s="565"/>
      <c r="GO64" s="565"/>
      <c r="GP64" s="565">
        <v>2</v>
      </c>
      <c r="GQ64" s="506"/>
      <c r="GR64" s="598">
        <v>4</v>
      </c>
      <c r="GS64" s="598"/>
      <c r="GT64" s="565"/>
      <c r="GU64" s="565">
        <v>7</v>
      </c>
      <c r="GV64" s="565">
        <v>0</v>
      </c>
      <c r="GW64" s="565">
        <v>0</v>
      </c>
      <c r="GX64" s="565">
        <v>3</v>
      </c>
      <c r="GY64" s="565"/>
      <c r="GZ64" s="565"/>
      <c r="HA64" s="565"/>
      <c r="HB64" s="565">
        <v>3</v>
      </c>
      <c r="HC64" s="565"/>
      <c r="HD64" s="565"/>
      <c r="HE64" s="565"/>
      <c r="HF64" s="565"/>
      <c r="HG64" s="565"/>
      <c r="HH64" s="565"/>
      <c r="HI64" s="565"/>
      <c r="HJ64" s="565"/>
      <c r="HK64" s="565"/>
      <c r="HL64" s="565">
        <v>4</v>
      </c>
      <c r="HM64" s="565"/>
      <c r="HN64" s="565">
        <v>0</v>
      </c>
      <c r="HO64" s="565">
        <v>0</v>
      </c>
      <c r="HP64" s="598"/>
      <c r="HQ64" s="625"/>
      <c r="HR64" s="565"/>
    </row>
    <row r="65" spans="1:226" ht="110.25" customHeight="1">
      <c r="A65" s="460">
        <v>43</v>
      </c>
      <c r="B65" s="460" t="s">
        <v>4564</v>
      </c>
      <c r="C65" s="461" t="s">
        <v>4565</v>
      </c>
      <c r="D65" s="460">
        <v>3.25</v>
      </c>
      <c r="E65" s="106">
        <v>0</v>
      </c>
      <c r="F65" s="106">
        <v>0</v>
      </c>
      <c r="G65" s="106"/>
      <c r="H65" s="106"/>
      <c r="I65" s="230"/>
      <c r="J65" s="230"/>
      <c r="K65" s="106"/>
      <c r="L65" s="106"/>
      <c r="M65" s="230"/>
      <c r="N65" s="230"/>
      <c r="O65" s="106"/>
      <c r="P65" s="363">
        <v>3</v>
      </c>
      <c r="Q65" s="106"/>
      <c r="R65" s="106"/>
      <c r="S65" s="97"/>
      <c r="T65" s="470"/>
      <c r="U65" s="97"/>
      <c r="V65" s="97"/>
      <c r="W65" s="97">
        <v>0</v>
      </c>
      <c r="X65" s="467"/>
      <c r="Y65" s="97"/>
      <c r="Z65" s="97"/>
      <c r="AA65" s="97"/>
      <c r="AB65" s="470"/>
      <c r="AC65" s="470"/>
      <c r="AD65" s="448">
        <f t="shared" si="0"/>
        <v>0</v>
      </c>
      <c r="AE65" s="97"/>
      <c r="AF65" s="97"/>
      <c r="AG65" s="355"/>
      <c r="AH65" s="355"/>
      <c r="AI65" s="97"/>
      <c r="AJ65" s="97"/>
      <c r="AK65" s="97"/>
      <c r="AL65" s="97"/>
      <c r="AM65" s="97"/>
      <c r="AN65" s="472"/>
      <c r="AO65" s="472"/>
      <c r="AP65" s="78"/>
      <c r="AQ65" s="78"/>
      <c r="AR65" s="106"/>
      <c r="AS65" s="106">
        <v>19</v>
      </c>
      <c r="AT65" s="97"/>
      <c r="AU65" s="97"/>
      <c r="AV65" s="97"/>
      <c r="AW65" s="97"/>
      <c r="AX65" s="97"/>
      <c r="AY65" s="97"/>
      <c r="AZ65" s="451"/>
      <c r="BA65" s="451"/>
      <c r="BB65" s="97">
        <v>0</v>
      </c>
      <c r="BC65" s="97"/>
      <c r="BD65" s="97"/>
      <c r="BE65" s="97"/>
      <c r="BF65" s="97"/>
      <c r="BG65" s="106"/>
      <c r="BH65" s="106"/>
      <c r="BI65" s="97"/>
      <c r="BJ65" s="97"/>
      <c r="BK65" s="97"/>
      <c r="BL65" s="97"/>
      <c r="BM65" s="97"/>
      <c r="BN65" s="97"/>
      <c r="BO65" s="106"/>
      <c r="BP65" s="106">
        <v>15</v>
      </c>
      <c r="BQ65" s="466"/>
      <c r="BR65" s="466"/>
      <c r="BS65" s="466">
        <v>0</v>
      </c>
      <c r="BT65" s="97"/>
      <c r="BU65" s="97"/>
      <c r="BV65" s="106"/>
      <c r="BW65" s="106"/>
      <c r="BX65" s="106"/>
      <c r="BY65" s="106"/>
      <c r="BZ65" s="106"/>
      <c r="CA65" s="106"/>
      <c r="CB65" s="97"/>
      <c r="CC65" s="97"/>
      <c r="CD65" s="97"/>
      <c r="CE65" s="97"/>
      <c r="CF65" s="106"/>
      <c r="CG65" s="106"/>
      <c r="CH65" s="97"/>
      <c r="CI65" s="97"/>
      <c r="CJ65" s="106"/>
      <c r="CK65" s="106"/>
      <c r="CL65" s="97"/>
      <c r="CM65" s="97"/>
      <c r="CN65" s="565"/>
      <c r="CO65" s="565"/>
      <c r="CP65" s="565"/>
      <c r="CQ65" s="565"/>
      <c r="CR65" s="565"/>
      <c r="CS65" s="565"/>
      <c r="CT65" s="565"/>
      <c r="CU65" s="565"/>
      <c r="CV65" s="565"/>
      <c r="CW65" s="578">
        <v>825</v>
      </c>
      <c r="CX65" s="565"/>
      <c r="CY65" s="565"/>
      <c r="CZ65" s="565"/>
      <c r="DA65" s="565"/>
      <c r="DB65" s="565"/>
      <c r="DC65" s="565"/>
      <c r="DD65" s="565"/>
      <c r="DE65" s="565"/>
      <c r="DF65" s="565"/>
      <c r="DG65" s="565"/>
      <c r="DH65" s="565"/>
      <c r="EK65" s="606">
        <v>480</v>
      </c>
      <c r="ET65" s="60">
        <v>7079</v>
      </c>
      <c r="EU65" s="565"/>
      <c r="EV65" s="565"/>
      <c r="EW65" s="565"/>
      <c r="EX65" s="565"/>
      <c r="EY65" s="565"/>
      <c r="EZ65" s="565"/>
      <c r="FA65" s="565"/>
      <c r="FB65" s="565"/>
      <c r="FC65" s="565"/>
      <c r="FD65" s="565"/>
      <c r="FE65" s="565"/>
      <c r="FF65" s="565"/>
      <c r="FG65" s="565"/>
      <c r="FH65" s="615"/>
      <c r="FI65" s="615"/>
      <c r="FJ65" s="565"/>
      <c r="FK65" s="565"/>
      <c r="FL65" s="565"/>
      <c r="FM65" s="565"/>
      <c r="FN65" s="565"/>
      <c r="FO65" s="565"/>
      <c r="FP65" s="565"/>
      <c r="FQ65" s="565"/>
      <c r="FR65" s="565"/>
      <c r="FS65" s="565">
        <v>0</v>
      </c>
      <c r="FT65" s="598"/>
      <c r="FU65" s="598"/>
      <c r="FV65" s="565"/>
      <c r="FW65" s="565"/>
      <c r="FX65" s="565"/>
      <c r="FY65" s="565"/>
      <c r="FZ65" s="565"/>
      <c r="GA65" s="565"/>
      <c r="GB65" s="565"/>
      <c r="GC65" s="565"/>
      <c r="GD65" s="565"/>
      <c r="GE65" s="565"/>
      <c r="GF65" s="565"/>
      <c r="GG65" s="565"/>
      <c r="GH65" s="565"/>
      <c r="GI65" s="565"/>
      <c r="GJ65" s="565"/>
      <c r="GK65" s="565"/>
      <c r="GL65" s="565"/>
      <c r="GM65" s="565"/>
      <c r="GN65" s="565"/>
      <c r="GO65" s="565"/>
      <c r="GP65" s="565"/>
      <c r="GQ65" s="506"/>
      <c r="GR65" s="598"/>
      <c r="GS65" s="598"/>
      <c r="GT65" s="565"/>
      <c r="GU65" s="565"/>
      <c r="GV65" s="565">
        <v>0</v>
      </c>
      <c r="GW65" s="565">
        <v>0</v>
      </c>
      <c r="GX65" s="565"/>
      <c r="GY65" s="565"/>
      <c r="GZ65" s="565"/>
      <c r="HA65" s="565"/>
      <c r="HB65" s="565"/>
      <c r="HC65" s="565"/>
      <c r="HD65" s="565"/>
      <c r="HE65" s="565"/>
      <c r="HF65" s="565"/>
      <c r="HG65" s="565"/>
      <c r="HH65" s="565"/>
      <c r="HI65" s="565"/>
      <c r="HJ65" s="565"/>
      <c r="HK65" s="565"/>
      <c r="HL65" s="565"/>
      <c r="HM65" s="565"/>
      <c r="HN65" s="565">
        <v>0</v>
      </c>
      <c r="HO65" s="565">
        <v>0</v>
      </c>
      <c r="HP65" s="598"/>
      <c r="HQ65" s="625"/>
      <c r="HR65" s="565"/>
    </row>
    <row r="66" spans="1:226" ht="47.25" customHeight="1">
      <c r="A66" s="460">
        <v>44</v>
      </c>
      <c r="B66" s="460" t="s">
        <v>4566</v>
      </c>
      <c r="C66" s="461" t="s">
        <v>4567</v>
      </c>
      <c r="D66" s="460">
        <v>3.18</v>
      </c>
      <c r="E66" s="106">
        <v>0</v>
      </c>
      <c r="F66" s="106">
        <v>0</v>
      </c>
      <c r="G66" s="106"/>
      <c r="H66" s="106"/>
      <c r="I66" s="230"/>
      <c r="J66" s="230"/>
      <c r="K66" s="106"/>
      <c r="L66" s="106"/>
      <c r="M66" s="230"/>
      <c r="N66" s="230"/>
      <c r="O66" s="106"/>
      <c r="P66" s="363"/>
      <c r="Q66" s="106"/>
      <c r="R66" s="106"/>
      <c r="S66" s="97"/>
      <c r="T66" s="470"/>
      <c r="U66" s="97">
        <v>80</v>
      </c>
      <c r="V66" s="97"/>
      <c r="W66" s="97">
        <v>0</v>
      </c>
      <c r="X66" s="467"/>
      <c r="Y66" s="97"/>
      <c r="Z66" s="97"/>
      <c r="AA66" s="97"/>
      <c r="AB66" s="470"/>
      <c r="AC66" s="470"/>
      <c r="AD66" s="448">
        <f t="shared" si="0"/>
        <v>0</v>
      </c>
      <c r="AE66" s="97"/>
      <c r="AF66" s="97"/>
      <c r="AG66" s="355"/>
      <c r="AH66" s="355">
        <v>18</v>
      </c>
      <c r="AI66" s="97"/>
      <c r="AJ66" s="97"/>
      <c r="AK66" s="97"/>
      <c r="AL66" s="97"/>
      <c r="AM66" s="97">
        <v>7</v>
      </c>
      <c r="AN66" s="472"/>
      <c r="AO66" s="472"/>
      <c r="AP66" s="78"/>
      <c r="AQ66" s="78"/>
      <c r="AR66" s="106"/>
      <c r="AS66" s="106"/>
      <c r="AT66" s="97"/>
      <c r="AU66" s="97"/>
      <c r="AV66" s="97"/>
      <c r="AW66" s="97"/>
      <c r="AX66" s="97"/>
      <c r="AY66" s="97"/>
      <c r="AZ66" s="306"/>
      <c r="BA66" s="306"/>
      <c r="BB66" s="97">
        <v>0</v>
      </c>
      <c r="BC66" s="97"/>
      <c r="BD66" s="97"/>
      <c r="BE66" s="97"/>
      <c r="BF66" s="97"/>
      <c r="BG66" s="106"/>
      <c r="BH66" s="106"/>
      <c r="BI66" s="97"/>
      <c r="BJ66" s="97"/>
      <c r="BK66" s="97"/>
      <c r="BL66" s="97"/>
      <c r="BM66" s="97"/>
      <c r="BN66" s="97"/>
      <c r="BO66" s="106"/>
      <c r="BP66" s="106">
        <v>5</v>
      </c>
      <c r="BQ66" s="466"/>
      <c r="BR66" s="466"/>
      <c r="BS66" s="466">
        <v>0</v>
      </c>
      <c r="BT66" s="97"/>
      <c r="BU66" s="97"/>
      <c r="BV66" s="106"/>
      <c r="BW66" s="106"/>
      <c r="BX66" s="106"/>
      <c r="BY66" s="106"/>
      <c r="BZ66" s="106"/>
      <c r="CA66" s="106"/>
      <c r="CB66" s="97"/>
      <c r="CC66" s="97"/>
      <c r="CD66" s="97"/>
      <c r="CE66" s="97"/>
      <c r="CF66" s="106"/>
      <c r="CG66" s="106"/>
      <c r="CH66" s="97"/>
      <c r="CI66" s="97"/>
      <c r="CJ66" s="106"/>
      <c r="CK66" s="106"/>
      <c r="CL66" s="97"/>
      <c r="CM66" s="97"/>
      <c r="CN66" s="565"/>
      <c r="CO66" s="565"/>
      <c r="CP66" s="565"/>
      <c r="CQ66" s="565"/>
      <c r="CR66" s="565"/>
      <c r="CS66" s="565"/>
      <c r="CT66" s="565"/>
      <c r="CU66" s="565"/>
      <c r="CV66" s="565"/>
      <c r="CW66" s="565"/>
      <c r="CX66" s="565"/>
      <c r="CY66" s="565"/>
      <c r="CZ66" s="565"/>
      <c r="DA66" s="565"/>
      <c r="DB66" s="565"/>
      <c r="DC66" s="565"/>
      <c r="DD66" s="565"/>
      <c r="DE66" s="565"/>
      <c r="DF66" s="565"/>
      <c r="DG66" s="565"/>
      <c r="DH66" s="565"/>
      <c r="ET66" s="60">
        <v>300</v>
      </c>
      <c r="EU66" s="565">
        <v>2</v>
      </c>
      <c r="EV66" s="565">
        <v>98</v>
      </c>
      <c r="EW66" s="565"/>
      <c r="EX66" s="565"/>
      <c r="EY66" s="565"/>
      <c r="EZ66" s="565"/>
      <c r="FA66" s="565"/>
      <c r="FB66" s="565"/>
      <c r="FC66" s="565"/>
      <c r="FD66" s="565"/>
      <c r="FE66" s="565"/>
      <c r="FF66" s="565"/>
      <c r="FG66" s="565"/>
      <c r="FH66" s="615"/>
      <c r="FI66" s="615"/>
      <c r="FJ66" s="565"/>
      <c r="FK66" s="565"/>
      <c r="FL66" s="565"/>
      <c r="FM66" s="565"/>
      <c r="FN66" s="565"/>
      <c r="FO66" s="565"/>
      <c r="FP66" s="565"/>
      <c r="FQ66" s="565"/>
      <c r="FR66" s="565"/>
      <c r="FS66" s="565">
        <v>0</v>
      </c>
      <c r="FT66" s="598"/>
      <c r="FU66" s="598"/>
      <c r="FV66" s="565"/>
      <c r="FW66" s="565"/>
      <c r="FX66" s="565"/>
      <c r="FY66" s="565"/>
      <c r="FZ66" s="565"/>
      <c r="GA66" s="565"/>
      <c r="GB66" s="565"/>
      <c r="GC66" s="565"/>
      <c r="GD66" s="565"/>
      <c r="GE66" s="565"/>
      <c r="GF66" s="565"/>
      <c r="GG66" s="565"/>
      <c r="GH66" s="565"/>
      <c r="GI66" s="565"/>
      <c r="GJ66" s="565"/>
      <c r="GK66" s="565"/>
      <c r="GL66" s="565"/>
      <c r="GM66" s="565"/>
      <c r="GN66" s="565">
        <v>70</v>
      </c>
      <c r="GO66" s="565"/>
      <c r="GP66" s="565"/>
      <c r="GQ66" s="506"/>
      <c r="GR66" s="598"/>
      <c r="GS66" s="598"/>
      <c r="GT66" s="565"/>
      <c r="GU66" s="565"/>
      <c r="GV66" s="565">
        <v>0</v>
      </c>
      <c r="GW66" s="565">
        <v>0</v>
      </c>
      <c r="GX66" s="565"/>
      <c r="GY66" s="565"/>
      <c r="GZ66" s="565"/>
      <c r="HA66" s="565"/>
      <c r="HB66" s="565"/>
      <c r="HC66" s="565"/>
      <c r="HD66" s="565"/>
      <c r="HE66" s="565"/>
      <c r="HF66" s="565"/>
      <c r="HG66" s="565"/>
      <c r="HH66" s="565"/>
      <c r="HI66" s="565"/>
      <c r="HJ66" s="565"/>
      <c r="HK66" s="565"/>
      <c r="HL66" s="565"/>
      <c r="HM66" s="565"/>
      <c r="HN66" s="565">
        <v>0</v>
      </c>
      <c r="HO66" s="565">
        <v>0</v>
      </c>
      <c r="HP66" s="598"/>
      <c r="HQ66" s="625"/>
      <c r="HR66" s="565"/>
    </row>
    <row r="67" spans="1:226" ht="110.25" customHeight="1">
      <c r="A67" s="460">
        <v>45</v>
      </c>
      <c r="B67" s="460" t="s">
        <v>4568</v>
      </c>
      <c r="C67" s="461" t="s">
        <v>4569</v>
      </c>
      <c r="D67" s="460">
        <v>0.8</v>
      </c>
      <c r="E67" s="106">
        <v>0</v>
      </c>
      <c r="F67" s="106">
        <v>0</v>
      </c>
      <c r="G67" s="106"/>
      <c r="H67" s="106"/>
      <c r="I67" s="230">
        <v>8</v>
      </c>
      <c r="J67" s="230">
        <v>1</v>
      </c>
      <c r="K67" s="106"/>
      <c r="L67" s="106"/>
      <c r="M67" s="230"/>
      <c r="N67" s="230"/>
      <c r="O67" s="106"/>
      <c r="P67" s="363"/>
      <c r="Q67" s="106"/>
      <c r="R67" s="106"/>
      <c r="S67" s="97">
        <v>33</v>
      </c>
      <c r="T67" s="470"/>
      <c r="U67" s="97"/>
      <c r="V67" s="97"/>
      <c r="W67" s="97">
        <v>0</v>
      </c>
      <c r="X67" s="467"/>
      <c r="Y67" s="97">
        <v>10</v>
      </c>
      <c r="Z67" s="97"/>
      <c r="AA67" s="97">
        <v>10</v>
      </c>
      <c r="AB67" s="470"/>
      <c r="AC67" s="470"/>
      <c r="AD67" s="448">
        <f t="shared" si="0"/>
        <v>0</v>
      </c>
      <c r="AE67" s="97"/>
      <c r="AF67" s="97"/>
      <c r="AG67" s="355"/>
      <c r="AH67" s="355"/>
      <c r="AI67" s="97">
        <v>26</v>
      </c>
      <c r="AJ67" s="97"/>
      <c r="AK67" s="97">
        <v>28080</v>
      </c>
      <c r="AL67" s="97"/>
      <c r="AM67" s="97">
        <v>64</v>
      </c>
      <c r="AN67" s="472">
        <v>2</v>
      </c>
      <c r="AO67" s="472"/>
      <c r="AP67" s="78">
        <v>5</v>
      </c>
      <c r="AQ67" s="78">
        <v>5</v>
      </c>
      <c r="AR67" s="106"/>
      <c r="AS67" s="106"/>
      <c r="AT67" s="97"/>
      <c r="AU67" s="97"/>
      <c r="AV67" s="97">
        <v>17</v>
      </c>
      <c r="AW67" s="97"/>
      <c r="AX67" s="97">
        <v>2</v>
      </c>
      <c r="AY67" s="97"/>
      <c r="AZ67" s="306"/>
      <c r="BA67" s="306">
        <v>50</v>
      </c>
      <c r="BB67" s="97">
        <v>6</v>
      </c>
      <c r="BC67" s="97"/>
      <c r="BD67" s="97"/>
      <c r="BE67" s="97"/>
      <c r="BF67" s="97">
        <v>85</v>
      </c>
      <c r="BG67" s="106"/>
      <c r="BH67" s="106"/>
      <c r="BI67" s="97"/>
      <c r="BJ67" s="97"/>
      <c r="BK67" s="97"/>
      <c r="BL67" s="97"/>
      <c r="BM67" s="97">
        <v>30</v>
      </c>
      <c r="BN67" s="97">
        <v>5</v>
      </c>
      <c r="BO67" s="106"/>
      <c r="BP67" s="106"/>
      <c r="BQ67" s="466">
        <v>2</v>
      </c>
      <c r="BR67" s="466">
        <v>5</v>
      </c>
      <c r="BS67" s="466">
        <v>7</v>
      </c>
      <c r="BT67" s="97">
        <v>20</v>
      </c>
      <c r="BU67" s="97"/>
      <c r="BV67" s="106"/>
      <c r="BW67" s="106"/>
      <c r="BX67" s="106"/>
      <c r="BY67" s="106"/>
      <c r="BZ67" s="106"/>
      <c r="CA67" s="106"/>
      <c r="CB67" s="97"/>
      <c r="CC67" s="97"/>
      <c r="CD67" s="97"/>
      <c r="CE67" s="97"/>
      <c r="CF67" s="106"/>
      <c r="CG67" s="106"/>
      <c r="CH67" s="97"/>
      <c r="CI67" s="97"/>
      <c r="CJ67" s="106"/>
      <c r="CK67" s="106"/>
      <c r="CL67" s="97"/>
      <c r="CM67" s="97"/>
      <c r="CN67" s="565"/>
      <c r="CO67" s="565"/>
      <c r="CP67" s="565"/>
      <c r="CQ67" s="565">
        <v>2</v>
      </c>
      <c r="CR67" s="565">
        <v>1</v>
      </c>
      <c r="CS67" s="565"/>
      <c r="CT67" s="565"/>
      <c r="CU67" s="565"/>
      <c r="CV67" s="565"/>
      <c r="CW67" s="565"/>
      <c r="CX67" s="565"/>
      <c r="CY67" s="565">
        <v>5</v>
      </c>
      <c r="CZ67" s="565"/>
      <c r="DA67" s="565"/>
      <c r="DB67" s="565"/>
      <c r="DC67" s="565"/>
      <c r="DD67" s="565">
        <v>5</v>
      </c>
      <c r="DE67" s="565"/>
      <c r="DF67" s="565"/>
      <c r="DG67" s="565"/>
      <c r="DH67" s="565"/>
      <c r="DR67" s="60">
        <v>3</v>
      </c>
      <c r="DS67" s="60">
        <v>24</v>
      </c>
      <c r="DV67" s="60">
        <v>3</v>
      </c>
      <c r="DW67" s="60">
        <v>21</v>
      </c>
      <c r="DX67" s="60">
        <v>20</v>
      </c>
      <c r="DZ67" s="60">
        <v>3</v>
      </c>
      <c r="EA67" s="60">
        <v>1</v>
      </c>
      <c r="EE67" s="60">
        <v>1</v>
      </c>
      <c r="EI67" s="60">
        <v>1</v>
      </c>
      <c r="EJ67" s="60">
        <v>20</v>
      </c>
      <c r="ER67" s="60">
        <v>17</v>
      </c>
      <c r="ES67" s="60">
        <v>10</v>
      </c>
      <c r="EU67" s="565"/>
      <c r="EV67" s="565">
        <v>2</v>
      </c>
      <c r="EW67" s="565"/>
      <c r="EX67" s="565"/>
      <c r="EY67" s="565"/>
      <c r="EZ67" s="565"/>
      <c r="FA67" s="565">
        <v>1</v>
      </c>
      <c r="FB67" s="565">
        <v>1</v>
      </c>
      <c r="FC67" s="565"/>
      <c r="FD67" s="565"/>
      <c r="FE67" s="565"/>
      <c r="FF67" s="565"/>
      <c r="FG67" s="565"/>
      <c r="FH67" s="615">
        <v>10</v>
      </c>
      <c r="FI67" s="615"/>
      <c r="FJ67" s="565"/>
      <c r="FK67" s="565"/>
      <c r="FL67" s="565"/>
      <c r="FM67" s="565">
        <v>1</v>
      </c>
      <c r="FN67" s="565"/>
      <c r="FO67" s="565"/>
      <c r="FP67" s="565"/>
      <c r="FQ67" s="565"/>
      <c r="FR67" s="565"/>
      <c r="FS67" s="565">
        <v>1</v>
      </c>
      <c r="FT67" s="598"/>
      <c r="FU67" s="598"/>
      <c r="FV67" s="565">
        <v>22</v>
      </c>
      <c r="FW67" s="565">
        <v>1</v>
      </c>
      <c r="FX67" s="565"/>
      <c r="FY67" s="565"/>
      <c r="FZ67" s="565">
        <v>4</v>
      </c>
      <c r="GA67" s="565"/>
      <c r="GB67" s="565">
        <v>12</v>
      </c>
      <c r="GC67" s="565"/>
      <c r="GD67" s="565">
        <v>10</v>
      </c>
      <c r="GE67" s="565">
        <v>7</v>
      </c>
      <c r="GF67" s="565">
        <v>20</v>
      </c>
      <c r="GG67" s="565">
        <v>2</v>
      </c>
      <c r="GH67" s="565">
        <v>3</v>
      </c>
      <c r="GI67" s="565"/>
      <c r="GJ67" s="565"/>
      <c r="GK67" s="565"/>
      <c r="GL67" s="565">
        <v>10</v>
      </c>
      <c r="GM67" s="565"/>
      <c r="GN67" s="565"/>
      <c r="GO67" s="565"/>
      <c r="GP67" s="565"/>
      <c r="GQ67" s="506">
        <v>6</v>
      </c>
      <c r="GR67" s="598">
        <v>18</v>
      </c>
      <c r="GS67" s="598">
        <v>3</v>
      </c>
      <c r="GT67" s="565"/>
      <c r="GU67" s="565"/>
      <c r="GV67" s="565">
        <v>0</v>
      </c>
      <c r="GW67" s="565">
        <v>3</v>
      </c>
      <c r="GX67" s="565">
        <v>6</v>
      </c>
      <c r="GY67" s="565">
        <v>2</v>
      </c>
      <c r="GZ67" s="565">
        <v>8</v>
      </c>
      <c r="HA67" s="565"/>
      <c r="HB67" s="565">
        <v>5</v>
      </c>
      <c r="HC67" s="565"/>
      <c r="HD67" s="565"/>
      <c r="HE67" s="565"/>
      <c r="HF67" s="565"/>
      <c r="HG67" s="565"/>
      <c r="HH67" s="565">
        <v>10</v>
      </c>
      <c r="HI67" s="565">
        <v>3</v>
      </c>
      <c r="HJ67" s="565"/>
      <c r="HK67" s="565"/>
      <c r="HL67" s="565">
        <v>29</v>
      </c>
      <c r="HM67" s="565">
        <v>10</v>
      </c>
      <c r="HN67" s="565">
        <v>0</v>
      </c>
      <c r="HO67" s="565">
        <v>0</v>
      </c>
      <c r="HP67" s="598"/>
      <c r="HQ67" s="625"/>
      <c r="HR67" s="565"/>
    </row>
    <row r="68" spans="1:226" ht="94.5" customHeight="1">
      <c r="A68" s="443">
        <v>19</v>
      </c>
      <c r="B68" s="443" t="s">
        <v>4570</v>
      </c>
      <c r="C68" s="474" t="s">
        <v>4180</v>
      </c>
      <c r="D68" s="478">
        <v>6.11</v>
      </c>
      <c r="E68" s="106">
        <v>0</v>
      </c>
      <c r="F68" s="106">
        <v>0</v>
      </c>
      <c r="G68" s="106"/>
      <c r="H68" s="106"/>
      <c r="I68" s="230"/>
      <c r="J68" s="230"/>
      <c r="K68" s="106"/>
      <c r="L68" s="106"/>
      <c r="M68" s="230"/>
      <c r="N68" s="230"/>
      <c r="O68" s="106"/>
      <c r="P68" s="363"/>
      <c r="Q68" s="106"/>
      <c r="R68" s="106"/>
      <c r="S68" s="97">
        <v>0</v>
      </c>
      <c r="T68" s="470"/>
      <c r="U68" s="97"/>
      <c r="V68" s="97"/>
      <c r="W68" s="97">
        <v>432</v>
      </c>
      <c r="X68" s="467"/>
      <c r="Y68" s="468"/>
      <c r="Z68" s="468"/>
      <c r="AA68" s="468"/>
      <c r="AB68" s="470"/>
      <c r="AC68" s="470">
        <v>300</v>
      </c>
      <c r="AD68" s="448">
        <f t="shared" ref="AD68:AD131" si="1">AB68+AC68</f>
        <v>300</v>
      </c>
      <c r="AE68" s="97"/>
      <c r="AF68" s="97"/>
      <c r="AG68" s="355"/>
      <c r="AH68" s="355"/>
      <c r="AI68" s="97"/>
      <c r="AJ68" s="97"/>
      <c r="AK68" s="97"/>
      <c r="AL68" s="97"/>
      <c r="AM68" s="97"/>
      <c r="AN68" s="472"/>
      <c r="AO68" s="472"/>
      <c r="AP68" s="78"/>
      <c r="AQ68" s="78"/>
      <c r="AR68" s="106"/>
      <c r="AS68" s="106"/>
      <c r="AT68" s="97"/>
      <c r="AU68" s="97"/>
      <c r="AV68" s="97"/>
      <c r="AW68" s="97"/>
      <c r="AX68" s="97"/>
      <c r="AY68" s="97"/>
      <c r="AZ68" s="451">
        <f>SUM(AZ69:AZ104)</f>
        <v>0</v>
      </c>
      <c r="BA68" s="451">
        <f>SUM(BA69:BA104)</f>
        <v>81</v>
      </c>
      <c r="BB68" s="97">
        <v>0</v>
      </c>
      <c r="BC68" s="97"/>
      <c r="BD68" s="97"/>
      <c r="BE68" s="97"/>
      <c r="BF68" s="97"/>
      <c r="BG68" s="106"/>
      <c r="BH68" s="106"/>
      <c r="BI68" s="97"/>
      <c r="BJ68" s="97"/>
      <c r="BK68" s="97"/>
      <c r="BL68" s="97"/>
      <c r="BM68" s="97"/>
      <c r="BN68" s="97"/>
      <c r="BO68" s="106"/>
      <c r="BP68" s="106"/>
      <c r="BQ68" s="466">
        <v>0</v>
      </c>
      <c r="BR68" s="466">
        <v>0</v>
      </c>
      <c r="BS68" s="466">
        <v>0</v>
      </c>
      <c r="BT68" s="97"/>
      <c r="BU68" s="97"/>
      <c r="BV68" s="106"/>
      <c r="BW68" s="106"/>
      <c r="BX68" s="106"/>
      <c r="BY68" s="106"/>
      <c r="BZ68" s="106"/>
      <c r="CA68" s="106"/>
      <c r="CB68" s="97"/>
      <c r="CC68" s="97"/>
      <c r="CD68" s="97">
        <v>934</v>
      </c>
      <c r="CE68" s="97"/>
      <c r="CF68" s="106"/>
      <c r="CG68" s="106"/>
      <c r="CH68" s="97"/>
      <c r="CI68" s="97"/>
      <c r="CJ68" s="106"/>
      <c r="CK68" s="106"/>
      <c r="CL68" s="97"/>
      <c r="CM68" s="97"/>
      <c r="CN68" s="565"/>
      <c r="CO68" s="565"/>
      <c r="CP68" s="565"/>
      <c r="CQ68" s="565">
        <v>0</v>
      </c>
      <c r="CR68" s="565">
        <v>0</v>
      </c>
      <c r="CS68" s="565"/>
      <c r="CT68" s="565"/>
      <c r="CU68" s="565"/>
      <c r="CV68" s="565"/>
      <c r="CW68" s="565"/>
      <c r="CX68" s="565"/>
      <c r="CY68" s="565"/>
      <c r="CZ68" s="565"/>
      <c r="DA68" s="565"/>
      <c r="DB68" s="565"/>
      <c r="DC68" s="565"/>
      <c r="DD68" s="565"/>
      <c r="DE68" s="565"/>
      <c r="DF68" s="565"/>
      <c r="DG68" s="565"/>
      <c r="DH68" s="565"/>
      <c r="DN68" s="60">
        <v>1220</v>
      </c>
      <c r="DT68" s="60">
        <v>1412</v>
      </c>
      <c r="EU68" s="565"/>
      <c r="EV68" s="565"/>
      <c r="EW68" s="565">
        <v>293</v>
      </c>
      <c r="EX68" s="565">
        <v>0</v>
      </c>
      <c r="EY68" s="565"/>
      <c r="EZ68" s="565"/>
      <c r="FA68" s="565"/>
      <c r="FB68" s="565"/>
      <c r="FC68" s="565"/>
      <c r="FD68" s="565"/>
      <c r="FE68" s="565"/>
      <c r="FF68" s="565"/>
      <c r="FG68" s="565"/>
      <c r="FH68" s="615"/>
      <c r="FI68" s="615"/>
      <c r="FJ68" s="565"/>
      <c r="FK68" s="565"/>
      <c r="FL68" s="565"/>
      <c r="FM68" s="565"/>
      <c r="FN68" s="565"/>
      <c r="FO68" s="565"/>
      <c r="FP68" s="565"/>
      <c r="FQ68" s="565"/>
      <c r="FR68" s="565"/>
      <c r="FS68" s="565">
        <v>0</v>
      </c>
      <c r="FT68" s="598"/>
      <c r="FU68" s="598"/>
      <c r="FV68" s="565"/>
      <c r="FW68" s="565"/>
      <c r="FX68" s="565">
        <v>590</v>
      </c>
      <c r="FY68" s="565"/>
      <c r="FZ68" s="565"/>
      <c r="GA68" s="565"/>
      <c r="GB68" s="565"/>
      <c r="GC68" s="565"/>
      <c r="GD68" s="565"/>
      <c r="GE68" s="565"/>
      <c r="GF68" s="565"/>
      <c r="GG68" s="565"/>
      <c r="GH68" s="565"/>
      <c r="GI68" s="565"/>
      <c r="GJ68" s="565"/>
      <c r="GK68" s="565"/>
      <c r="GL68" s="565"/>
      <c r="GM68" s="565"/>
      <c r="GN68" s="565"/>
      <c r="GO68" s="565"/>
      <c r="GP68" s="565">
        <v>663</v>
      </c>
      <c r="GQ68" s="506">
        <v>0</v>
      </c>
      <c r="GR68" s="598"/>
      <c r="GS68" s="598"/>
      <c r="GT68" s="565"/>
      <c r="GU68" s="565"/>
      <c r="GV68" s="565">
        <v>0</v>
      </c>
      <c r="GW68" s="565">
        <v>0</v>
      </c>
      <c r="GX68" s="565"/>
      <c r="GY68" s="565"/>
      <c r="GZ68" s="565"/>
      <c r="HA68" s="565"/>
      <c r="HB68" s="565"/>
      <c r="HC68" s="565"/>
      <c r="HD68" s="565"/>
      <c r="HE68" s="565"/>
      <c r="HF68" s="565"/>
      <c r="HG68" s="565"/>
      <c r="HH68" s="565"/>
      <c r="HI68" s="565"/>
      <c r="HJ68" s="565"/>
      <c r="HK68" s="565"/>
      <c r="HL68" s="565"/>
      <c r="HM68" s="565"/>
      <c r="HN68" s="565">
        <v>0</v>
      </c>
      <c r="HO68" s="565">
        <v>0</v>
      </c>
      <c r="HP68" s="598"/>
      <c r="HQ68" s="625"/>
      <c r="HR68" s="565"/>
    </row>
    <row r="69" spans="1:226" ht="126" customHeight="1">
      <c r="A69" s="460">
        <v>46</v>
      </c>
      <c r="B69" s="460" t="s">
        <v>4571</v>
      </c>
      <c r="C69" s="461" t="s">
        <v>4572</v>
      </c>
      <c r="D69" s="207">
        <v>1.08</v>
      </c>
      <c r="E69" s="106">
        <v>0</v>
      </c>
      <c r="F69" s="106">
        <v>0</v>
      </c>
      <c r="G69" s="106"/>
      <c r="H69" s="106"/>
      <c r="I69" s="230"/>
      <c r="J69" s="230"/>
      <c r="K69" s="106"/>
      <c r="L69" s="106"/>
      <c r="M69" s="230"/>
      <c r="N69" s="230"/>
      <c r="O69" s="106"/>
      <c r="P69" s="363"/>
      <c r="Q69" s="106"/>
      <c r="R69" s="106"/>
      <c r="S69" s="97"/>
      <c r="T69" s="470"/>
      <c r="U69" s="97"/>
      <c r="V69" s="97"/>
      <c r="W69" s="97">
        <v>0</v>
      </c>
      <c r="X69" s="467"/>
      <c r="Y69" s="97"/>
      <c r="Z69" s="97"/>
      <c r="AA69" s="97"/>
      <c r="AB69" s="470"/>
      <c r="AC69" s="470"/>
      <c r="AD69" s="448">
        <f t="shared" si="1"/>
        <v>0</v>
      </c>
      <c r="AE69" s="97"/>
      <c r="AF69" s="97"/>
      <c r="AG69" s="355"/>
      <c r="AH69" s="355">
        <v>26</v>
      </c>
      <c r="AI69" s="97"/>
      <c r="AJ69" s="97"/>
      <c r="AK69" s="97"/>
      <c r="AL69" s="97"/>
      <c r="AM69" s="97"/>
      <c r="AN69" s="472"/>
      <c r="AO69" s="472"/>
      <c r="AP69" s="78"/>
      <c r="AQ69" s="78"/>
      <c r="AR69" s="106"/>
      <c r="AS69" s="106">
        <v>19</v>
      </c>
      <c r="AT69" s="97"/>
      <c r="AU69" s="97"/>
      <c r="AV69" s="97"/>
      <c r="AW69" s="97"/>
      <c r="AX69" s="97"/>
      <c r="AY69" s="97"/>
      <c r="AZ69" s="306"/>
      <c r="BA69" s="306"/>
      <c r="BB69" s="97">
        <v>0</v>
      </c>
      <c r="BC69" s="97"/>
      <c r="BD69" s="97"/>
      <c r="BE69" s="97"/>
      <c r="BF69" s="97"/>
      <c r="BG69" s="106"/>
      <c r="BH69" s="106"/>
      <c r="BI69" s="97"/>
      <c r="BJ69" s="97"/>
      <c r="BK69" s="97"/>
      <c r="BL69" s="97"/>
      <c r="BM69" s="97"/>
      <c r="BN69" s="97"/>
      <c r="BO69" s="106"/>
      <c r="BP69" s="106">
        <v>10</v>
      </c>
      <c r="BQ69" s="466"/>
      <c r="BR69" s="466"/>
      <c r="BS69" s="466">
        <v>0</v>
      </c>
      <c r="BT69" s="97"/>
      <c r="BU69" s="97"/>
      <c r="BV69" s="106"/>
      <c r="BW69" s="106"/>
      <c r="BX69" s="106"/>
      <c r="BY69" s="106">
        <v>5</v>
      </c>
      <c r="BZ69" s="106"/>
      <c r="CA69" s="106"/>
      <c r="CB69" s="97"/>
      <c r="CC69" s="97"/>
      <c r="CD69" s="97"/>
      <c r="CE69" s="97"/>
      <c r="CF69" s="106"/>
      <c r="CG69" s="106"/>
      <c r="CH69" s="97"/>
      <c r="CI69" s="97"/>
      <c r="CJ69" s="106"/>
      <c r="CK69" s="106"/>
      <c r="CL69" s="97"/>
      <c r="CM69" s="97"/>
      <c r="CN69" s="565"/>
      <c r="CO69" s="565"/>
      <c r="CP69" s="565"/>
      <c r="CQ69" s="565"/>
      <c r="CR69" s="565"/>
      <c r="CS69" s="565"/>
      <c r="CT69" s="565"/>
      <c r="CU69" s="565"/>
      <c r="CV69" s="565"/>
      <c r="CW69" s="565"/>
      <c r="CX69" s="565"/>
      <c r="CY69" s="565"/>
      <c r="CZ69" s="565"/>
      <c r="DA69" s="565"/>
      <c r="DB69" s="565"/>
      <c r="DC69" s="565"/>
      <c r="DD69" s="565"/>
      <c r="DE69" s="565"/>
      <c r="DF69" s="565"/>
      <c r="DG69" s="565"/>
      <c r="DH69" s="565"/>
      <c r="EU69" s="565">
        <v>2</v>
      </c>
      <c r="EV69" s="565">
        <v>96</v>
      </c>
      <c r="EW69" s="565"/>
      <c r="EX69" s="565"/>
      <c r="EY69" s="565"/>
      <c r="EZ69" s="565"/>
      <c r="FA69" s="565"/>
      <c r="FB69" s="565"/>
      <c r="FC69" s="565"/>
      <c r="FD69" s="565"/>
      <c r="FE69" s="565"/>
      <c r="FF69" s="565"/>
      <c r="FG69" s="565"/>
      <c r="FH69" s="615"/>
      <c r="FI69" s="615"/>
      <c r="FJ69" s="565"/>
      <c r="FK69" s="565"/>
      <c r="FL69" s="565"/>
      <c r="FM69" s="565"/>
      <c r="FN69" s="565"/>
      <c r="FO69" s="565"/>
      <c r="FP69" s="565"/>
      <c r="FQ69" s="565"/>
      <c r="FR69" s="565"/>
      <c r="FS69" s="565">
        <v>0</v>
      </c>
      <c r="FT69" s="598"/>
      <c r="FU69" s="598"/>
      <c r="FV69" s="565"/>
      <c r="FW69" s="565"/>
      <c r="FX69" s="565"/>
      <c r="FY69" s="565"/>
      <c r="FZ69" s="565"/>
      <c r="GA69" s="565"/>
      <c r="GB69" s="565"/>
      <c r="GC69" s="565"/>
      <c r="GD69" s="565"/>
      <c r="GE69" s="565"/>
      <c r="GF69" s="565"/>
      <c r="GG69" s="565"/>
      <c r="GH69" s="565"/>
      <c r="GI69" s="565"/>
      <c r="GJ69" s="565"/>
      <c r="GK69" s="565"/>
      <c r="GL69" s="565"/>
      <c r="GM69" s="565"/>
      <c r="GN69" s="565"/>
      <c r="GO69" s="565"/>
      <c r="GP69" s="565"/>
      <c r="GQ69" s="506"/>
      <c r="GR69" s="598"/>
      <c r="GS69" s="598"/>
      <c r="GT69" s="565"/>
      <c r="GU69" s="565"/>
      <c r="GV69" s="565">
        <v>0</v>
      </c>
      <c r="GW69" s="565">
        <v>0</v>
      </c>
      <c r="GX69" s="565"/>
      <c r="GY69" s="565"/>
      <c r="GZ69" s="565"/>
      <c r="HA69" s="565"/>
      <c r="HB69" s="565"/>
      <c r="HC69" s="565"/>
      <c r="HD69" s="565"/>
      <c r="HE69" s="565"/>
      <c r="HF69" s="565"/>
      <c r="HG69" s="565"/>
      <c r="HH69" s="565"/>
      <c r="HI69" s="565"/>
      <c r="HJ69" s="565"/>
      <c r="HK69" s="565"/>
      <c r="HL69" s="565"/>
      <c r="HM69" s="565"/>
      <c r="HN69" s="565">
        <v>0</v>
      </c>
      <c r="HO69" s="565">
        <v>0</v>
      </c>
      <c r="HP69" s="598"/>
      <c r="HQ69" s="625"/>
      <c r="HR69" s="565"/>
    </row>
    <row r="70" spans="1:226" ht="47.25" customHeight="1">
      <c r="A70" s="460">
        <v>47</v>
      </c>
      <c r="B70" s="460" t="s">
        <v>4573</v>
      </c>
      <c r="C70" s="461" t="s">
        <v>4574</v>
      </c>
      <c r="D70" s="207">
        <v>1.56</v>
      </c>
      <c r="E70" s="106">
        <v>0</v>
      </c>
      <c r="F70" s="106">
        <v>0</v>
      </c>
      <c r="G70" s="106"/>
      <c r="H70" s="106"/>
      <c r="I70" s="230"/>
      <c r="J70" s="230"/>
      <c r="K70" s="106"/>
      <c r="L70" s="106"/>
      <c r="M70" s="230"/>
      <c r="N70" s="230"/>
      <c r="O70" s="106"/>
      <c r="P70" s="363"/>
      <c r="Q70" s="106"/>
      <c r="R70" s="106"/>
      <c r="S70" s="97"/>
      <c r="T70" s="470"/>
      <c r="U70" s="97"/>
      <c r="V70" s="97"/>
      <c r="W70" s="97">
        <v>0</v>
      </c>
      <c r="X70" s="467"/>
      <c r="Y70" s="97"/>
      <c r="Z70" s="97"/>
      <c r="AA70" s="97"/>
      <c r="AB70" s="470"/>
      <c r="AC70" s="470"/>
      <c r="AD70" s="448">
        <f t="shared" si="1"/>
        <v>0</v>
      </c>
      <c r="AE70" s="97"/>
      <c r="AF70" s="97"/>
      <c r="AG70" s="355"/>
      <c r="AH70" s="355"/>
      <c r="AI70" s="97"/>
      <c r="AJ70" s="97"/>
      <c r="AK70" s="97"/>
      <c r="AL70" s="97"/>
      <c r="AM70" s="97"/>
      <c r="AN70" s="472"/>
      <c r="AO70" s="472"/>
      <c r="AP70" s="78"/>
      <c r="AQ70" s="78"/>
      <c r="AR70" s="106"/>
      <c r="AS70" s="106"/>
      <c r="AT70" s="97"/>
      <c r="AU70" s="97"/>
      <c r="AV70" s="97"/>
      <c r="AW70" s="97"/>
      <c r="AX70" s="97"/>
      <c r="AY70" s="97"/>
      <c r="AZ70" s="451"/>
      <c r="BA70" s="451"/>
      <c r="BB70" s="97">
        <v>0</v>
      </c>
      <c r="BC70" s="97"/>
      <c r="BD70" s="97"/>
      <c r="BE70" s="97"/>
      <c r="BF70" s="97"/>
      <c r="BG70" s="106"/>
      <c r="BH70" s="106">
        <v>606</v>
      </c>
      <c r="BI70" s="97"/>
      <c r="BJ70" s="97"/>
      <c r="BK70" s="97"/>
      <c r="BL70" s="97"/>
      <c r="BM70" s="97"/>
      <c r="BN70" s="97"/>
      <c r="BO70" s="106"/>
      <c r="BP70" s="106"/>
      <c r="BQ70" s="466"/>
      <c r="BR70" s="466"/>
      <c r="BS70" s="466">
        <v>0</v>
      </c>
      <c r="BT70" s="97"/>
      <c r="BU70" s="97"/>
      <c r="BV70" s="106"/>
      <c r="BW70" s="106"/>
      <c r="BX70" s="106"/>
      <c r="BY70" s="106"/>
      <c r="BZ70" s="106"/>
      <c r="CA70" s="106"/>
      <c r="CB70" s="97"/>
      <c r="CC70" s="97"/>
      <c r="CD70" s="97"/>
      <c r="CE70" s="97"/>
      <c r="CF70" s="106"/>
      <c r="CG70" s="444">
        <v>607</v>
      </c>
      <c r="CH70" s="97"/>
      <c r="CI70" s="97"/>
      <c r="CJ70" s="106"/>
      <c r="CK70" s="106"/>
      <c r="CL70" s="97"/>
      <c r="CM70" s="97"/>
      <c r="CN70" s="565"/>
      <c r="CO70" s="565"/>
      <c r="CP70" s="565"/>
      <c r="CQ70" s="565"/>
      <c r="CR70" s="565"/>
      <c r="CS70" s="565"/>
      <c r="CT70" s="565"/>
      <c r="CU70" s="565"/>
      <c r="CV70" s="565"/>
      <c r="CW70" s="565"/>
      <c r="CX70" s="565"/>
      <c r="CY70" s="565"/>
      <c r="CZ70" s="565"/>
      <c r="DA70" s="565"/>
      <c r="DB70" s="565"/>
      <c r="DC70" s="565"/>
      <c r="DD70" s="565"/>
      <c r="DE70" s="565"/>
      <c r="DF70" s="565"/>
      <c r="DG70" s="565"/>
      <c r="DH70" s="565"/>
      <c r="EU70" s="565"/>
      <c r="EV70" s="565"/>
      <c r="EW70" s="565"/>
      <c r="EX70" s="565"/>
      <c r="EY70" s="565"/>
      <c r="EZ70" s="565"/>
      <c r="FA70" s="565"/>
      <c r="FB70" s="565"/>
      <c r="FC70" s="565"/>
      <c r="FD70" s="565"/>
      <c r="FE70" s="565"/>
      <c r="FF70" s="565"/>
      <c r="FG70" s="565"/>
      <c r="FH70" s="615"/>
      <c r="FI70" s="615"/>
      <c r="FJ70" s="565">
        <v>35</v>
      </c>
      <c r="FK70" s="565"/>
      <c r="FL70" s="565"/>
      <c r="FM70" s="565"/>
      <c r="FN70" s="565"/>
      <c r="FO70" s="565"/>
      <c r="FP70" s="565"/>
      <c r="FQ70" s="565"/>
      <c r="FR70" s="565"/>
      <c r="FS70" s="565">
        <v>0</v>
      </c>
      <c r="FT70" s="598"/>
      <c r="FU70" s="598"/>
      <c r="FV70" s="565"/>
      <c r="FW70" s="565"/>
      <c r="FX70" s="565"/>
      <c r="FY70" s="565"/>
      <c r="FZ70" s="565"/>
      <c r="GA70" s="565"/>
      <c r="GB70" s="565"/>
      <c r="GC70" s="565"/>
      <c r="GD70" s="565"/>
      <c r="GE70" s="565"/>
      <c r="GF70" s="565"/>
      <c r="GG70" s="565"/>
      <c r="GH70" s="565"/>
      <c r="GI70" s="565"/>
      <c r="GJ70" s="565"/>
      <c r="GK70" s="565"/>
      <c r="GL70" s="565"/>
      <c r="GM70" s="565"/>
      <c r="GN70" s="565"/>
      <c r="GO70" s="565"/>
      <c r="GP70" s="565"/>
      <c r="GQ70" s="506"/>
      <c r="GR70" s="598"/>
      <c r="GS70" s="598"/>
      <c r="GT70" s="565"/>
      <c r="GU70" s="565"/>
      <c r="GV70" s="565">
        <v>0</v>
      </c>
      <c r="GW70" s="565">
        <v>0</v>
      </c>
      <c r="GX70" s="565"/>
      <c r="GY70" s="565"/>
      <c r="GZ70" s="565"/>
      <c r="HA70" s="565"/>
      <c r="HB70" s="565"/>
      <c r="HC70" s="565"/>
      <c r="HD70" s="565"/>
      <c r="HE70" s="565"/>
      <c r="HF70" s="565"/>
      <c r="HG70" s="565"/>
      <c r="HH70" s="565"/>
      <c r="HI70" s="565"/>
      <c r="HJ70" s="565"/>
      <c r="HK70" s="565"/>
      <c r="HL70" s="565"/>
      <c r="HM70" s="565"/>
      <c r="HN70" s="565">
        <v>0</v>
      </c>
      <c r="HO70" s="565">
        <v>0</v>
      </c>
      <c r="HP70" s="598"/>
      <c r="HQ70" s="625"/>
      <c r="HR70" s="565"/>
    </row>
    <row r="71" spans="1:226">
      <c r="A71" s="460">
        <v>48</v>
      </c>
      <c r="B71" s="460" t="s">
        <v>4575</v>
      </c>
      <c r="C71" s="461" t="s">
        <v>4576</v>
      </c>
      <c r="D71" s="207">
        <v>2.72</v>
      </c>
      <c r="E71" s="106">
        <v>0</v>
      </c>
      <c r="F71" s="106">
        <v>0</v>
      </c>
      <c r="G71" s="106"/>
      <c r="H71" s="106"/>
      <c r="I71" s="230"/>
      <c r="J71" s="230"/>
      <c r="K71" s="106"/>
      <c r="L71" s="106"/>
      <c r="M71" s="230"/>
      <c r="N71" s="230"/>
      <c r="O71" s="106"/>
      <c r="P71" s="363"/>
      <c r="Q71" s="106"/>
      <c r="R71" s="106"/>
      <c r="S71" s="97"/>
      <c r="T71" s="470"/>
      <c r="U71" s="97"/>
      <c r="V71" s="97"/>
      <c r="W71" s="97">
        <v>0</v>
      </c>
      <c r="X71" s="467"/>
      <c r="Y71" s="97"/>
      <c r="Z71" s="97"/>
      <c r="AA71" s="97"/>
      <c r="AB71" s="470"/>
      <c r="AC71" s="470"/>
      <c r="AD71" s="448">
        <f t="shared" si="1"/>
        <v>0</v>
      </c>
      <c r="AE71" s="97"/>
      <c r="AF71" s="97"/>
      <c r="AG71" s="355"/>
      <c r="AH71" s="355"/>
      <c r="AI71" s="97"/>
      <c r="AJ71" s="97"/>
      <c r="AK71" s="97"/>
      <c r="AL71" s="97"/>
      <c r="AM71" s="97"/>
      <c r="AN71" s="472"/>
      <c r="AO71" s="472"/>
      <c r="AP71" s="78"/>
      <c r="AQ71" s="78"/>
      <c r="AR71" s="106"/>
      <c r="AS71" s="106"/>
      <c r="AT71" s="97"/>
      <c r="AU71" s="97"/>
      <c r="AV71" s="97"/>
      <c r="AW71" s="97"/>
      <c r="AX71" s="97"/>
      <c r="AY71" s="97"/>
      <c r="AZ71" s="306"/>
      <c r="BA71" s="306"/>
      <c r="BB71" s="97">
        <v>0</v>
      </c>
      <c r="BC71" s="97"/>
      <c r="BD71" s="97"/>
      <c r="BE71" s="97"/>
      <c r="BF71" s="97"/>
      <c r="BG71" s="106"/>
      <c r="BH71" s="106"/>
      <c r="BI71" s="97"/>
      <c r="BJ71" s="97"/>
      <c r="BK71" s="97"/>
      <c r="BL71" s="97"/>
      <c r="BM71" s="97"/>
      <c r="BN71" s="97"/>
      <c r="BO71" s="106"/>
      <c r="BP71" s="106"/>
      <c r="BQ71" s="466"/>
      <c r="BR71" s="466"/>
      <c r="BS71" s="466">
        <v>0</v>
      </c>
      <c r="BT71" s="97"/>
      <c r="BU71" s="97"/>
      <c r="BV71" s="106"/>
      <c r="BW71" s="106"/>
      <c r="BX71" s="106"/>
      <c r="BY71" s="106"/>
      <c r="BZ71" s="106"/>
      <c r="CA71" s="106"/>
      <c r="CB71" s="97"/>
      <c r="CC71" s="97"/>
      <c r="CD71" s="97"/>
      <c r="CE71" s="97"/>
      <c r="CF71" s="106"/>
      <c r="CG71" s="106">
        <v>96</v>
      </c>
      <c r="CH71" s="97"/>
      <c r="CI71" s="97"/>
      <c r="CJ71" s="106"/>
      <c r="CK71" s="106"/>
      <c r="CL71" s="97"/>
      <c r="CM71" s="97"/>
      <c r="CN71" s="565"/>
      <c r="CO71" s="565"/>
      <c r="CP71" s="565"/>
      <c r="CQ71" s="565"/>
      <c r="CR71" s="565"/>
      <c r="CS71" s="565"/>
      <c r="CT71" s="565"/>
      <c r="CU71" s="565"/>
      <c r="CV71" s="565"/>
      <c r="CW71" s="565"/>
      <c r="CX71" s="565"/>
      <c r="CY71" s="565"/>
      <c r="CZ71" s="565"/>
      <c r="DA71" s="565"/>
      <c r="DB71" s="565"/>
      <c r="DC71" s="565"/>
      <c r="DD71" s="565"/>
      <c r="DE71" s="565"/>
      <c r="DF71" s="565"/>
      <c r="DG71" s="565"/>
      <c r="DH71" s="565"/>
      <c r="EU71" s="565"/>
      <c r="EV71" s="565"/>
      <c r="EW71" s="565"/>
      <c r="EX71" s="565"/>
      <c r="EY71" s="565"/>
      <c r="EZ71" s="565"/>
      <c r="FA71" s="565"/>
      <c r="FB71" s="565"/>
      <c r="FC71" s="565"/>
      <c r="FD71" s="565"/>
      <c r="FE71" s="565"/>
      <c r="FF71" s="565"/>
      <c r="FG71" s="565"/>
      <c r="FH71" s="615"/>
      <c r="FI71" s="615"/>
      <c r="FJ71" s="565">
        <v>200</v>
      </c>
      <c r="FK71" s="565"/>
      <c r="FL71" s="565"/>
      <c r="FM71" s="565"/>
      <c r="FN71" s="565"/>
      <c r="FO71" s="565"/>
      <c r="FP71" s="565"/>
      <c r="FQ71" s="565"/>
      <c r="FR71" s="565"/>
      <c r="FS71" s="565">
        <v>0</v>
      </c>
      <c r="FT71" s="598"/>
      <c r="FU71" s="598"/>
      <c r="FV71" s="565"/>
      <c r="FW71" s="565"/>
      <c r="FX71" s="565"/>
      <c r="FY71" s="565"/>
      <c r="FZ71" s="565"/>
      <c r="GA71" s="565"/>
      <c r="GB71" s="565"/>
      <c r="GC71" s="565"/>
      <c r="GD71" s="565"/>
      <c r="GE71" s="565"/>
      <c r="GF71" s="565"/>
      <c r="GG71" s="565"/>
      <c r="GH71" s="565"/>
      <c r="GI71" s="565"/>
      <c r="GJ71" s="565"/>
      <c r="GK71" s="565"/>
      <c r="GL71" s="565"/>
      <c r="GM71" s="565"/>
      <c r="GN71" s="565"/>
      <c r="GO71" s="565"/>
      <c r="GP71" s="565"/>
      <c r="GQ71" s="506"/>
      <c r="GR71" s="598"/>
      <c r="GS71" s="598"/>
      <c r="GT71" s="565"/>
      <c r="GU71" s="565"/>
      <c r="GV71" s="565">
        <v>0</v>
      </c>
      <c r="GW71" s="565">
        <v>0</v>
      </c>
      <c r="GX71" s="565"/>
      <c r="GY71" s="565"/>
      <c r="GZ71" s="565"/>
      <c r="HA71" s="565"/>
      <c r="HB71" s="565"/>
      <c r="HC71" s="565"/>
      <c r="HD71" s="565"/>
      <c r="HE71" s="565"/>
      <c r="HF71" s="565"/>
      <c r="HG71" s="565"/>
      <c r="HH71" s="565"/>
      <c r="HI71" s="565"/>
      <c r="HJ71" s="565"/>
      <c r="HK71" s="565"/>
      <c r="HL71" s="565"/>
      <c r="HM71" s="565"/>
      <c r="HN71" s="565">
        <v>0</v>
      </c>
      <c r="HO71" s="565">
        <v>0</v>
      </c>
      <c r="HP71" s="598"/>
      <c r="HQ71" s="625"/>
      <c r="HR71" s="565"/>
    </row>
    <row r="72" spans="1:226" ht="47.25" customHeight="1">
      <c r="A72" s="460">
        <v>49</v>
      </c>
      <c r="B72" s="460" t="s">
        <v>4577</v>
      </c>
      <c r="C72" s="461" t="s">
        <v>4578</v>
      </c>
      <c r="D72" s="207">
        <v>3.14</v>
      </c>
      <c r="E72" s="106">
        <v>0</v>
      </c>
      <c r="F72" s="106">
        <v>0</v>
      </c>
      <c r="G72" s="106"/>
      <c r="H72" s="106"/>
      <c r="I72" s="230"/>
      <c r="J72" s="230"/>
      <c r="K72" s="106"/>
      <c r="L72" s="106"/>
      <c r="M72" s="230"/>
      <c r="N72" s="230"/>
      <c r="O72" s="106"/>
      <c r="P72" s="363"/>
      <c r="Q72" s="106"/>
      <c r="R72" s="106"/>
      <c r="S72" s="97"/>
      <c r="T72" s="470"/>
      <c r="U72" s="97"/>
      <c r="V72" s="97"/>
      <c r="W72" s="97">
        <v>0</v>
      </c>
      <c r="X72" s="467"/>
      <c r="Y72" s="97"/>
      <c r="Z72" s="97"/>
      <c r="AA72" s="97"/>
      <c r="AB72" s="470"/>
      <c r="AC72" s="470"/>
      <c r="AD72" s="448">
        <f t="shared" si="1"/>
        <v>0</v>
      </c>
      <c r="AE72" s="97"/>
      <c r="AF72" s="97"/>
      <c r="AG72" s="355"/>
      <c r="AH72" s="355"/>
      <c r="AI72" s="97"/>
      <c r="AJ72" s="97"/>
      <c r="AK72" s="97"/>
      <c r="AL72" s="97"/>
      <c r="AM72" s="97"/>
      <c r="AN72" s="472"/>
      <c r="AO72" s="472"/>
      <c r="AP72" s="78"/>
      <c r="AQ72" s="78"/>
      <c r="AR72" s="106"/>
      <c r="AS72" s="106"/>
      <c r="AT72" s="97"/>
      <c r="AU72" s="97"/>
      <c r="AV72" s="97"/>
      <c r="AW72" s="97"/>
      <c r="AX72" s="97"/>
      <c r="AY72" s="97"/>
      <c r="AZ72" s="306"/>
      <c r="BA72" s="306"/>
      <c r="BB72" s="97">
        <v>0</v>
      </c>
      <c r="BC72" s="97"/>
      <c r="BD72" s="97"/>
      <c r="BE72" s="97"/>
      <c r="BF72" s="97"/>
      <c r="BG72" s="106"/>
      <c r="BH72" s="106"/>
      <c r="BI72" s="97"/>
      <c r="BJ72" s="97"/>
      <c r="BK72" s="97"/>
      <c r="BL72" s="97"/>
      <c r="BM72" s="97"/>
      <c r="BN72" s="97"/>
      <c r="BO72" s="106"/>
      <c r="BP72" s="106"/>
      <c r="BQ72" s="466"/>
      <c r="BR72" s="466"/>
      <c r="BS72" s="466">
        <v>0</v>
      </c>
      <c r="BT72" s="97"/>
      <c r="BU72" s="97"/>
      <c r="BV72" s="106"/>
      <c r="BW72" s="106"/>
      <c r="BX72" s="106"/>
      <c r="BY72" s="106"/>
      <c r="BZ72" s="106"/>
      <c r="CA72" s="106"/>
      <c r="CB72" s="97"/>
      <c r="CC72" s="97"/>
      <c r="CD72" s="97"/>
      <c r="CE72" s="97"/>
      <c r="CF72" s="106"/>
      <c r="CG72" s="106">
        <v>1</v>
      </c>
      <c r="CH72" s="97"/>
      <c r="CI72" s="97"/>
      <c r="CJ72" s="106"/>
      <c r="CK72" s="106"/>
      <c r="CL72" s="97"/>
      <c r="CM72" s="97"/>
      <c r="CN72" s="565"/>
      <c r="CO72" s="565"/>
      <c r="CP72" s="565"/>
      <c r="CQ72" s="565"/>
      <c r="CR72" s="565"/>
      <c r="CS72" s="565"/>
      <c r="CT72" s="565"/>
      <c r="CU72" s="565"/>
      <c r="CV72" s="565"/>
      <c r="CW72" s="565"/>
      <c r="CX72" s="565"/>
      <c r="CY72" s="565"/>
      <c r="CZ72" s="565"/>
      <c r="DA72" s="565"/>
      <c r="DB72" s="565"/>
      <c r="DC72" s="565"/>
      <c r="DD72" s="565"/>
      <c r="DE72" s="565"/>
      <c r="DF72" s="565"/>
      <c r="DG72" s="565"/>
      <c r="DH72" s="565"/>
      <c r="EU72" s="565"/>
      <c r="EV72" s="565"/>
      <c r="EW72" s="565"/>
      <c r="EX72" s="565"/>
      <c r="EY72" s="565"/>
      <c r="EZ72" s="565"/>
      <c r="FA72" s="565"/>
      <c r="FB72" s="565"/>
      <c r="FC72" s="565"/>
      <c r="FD72" s="565"/>
      <c r="FE72" s="565"/>
      <c r="FF72" s="565"/>
      <c r="FG72" s="565"/>
      <c r="FH72" s="615"/>
      <c r="FI72" s="615"/>
      <c r="FJ72" s="565"/>
      <c r="FK72" s="565"/>
      <c r="FL72" s="565"/>
      <c r="FM72" s="565"/>
      <c r="FN72" s="565"/>
      <c r="FO72" s="565"/>
      <c r="FP72" s="565"/>
      <c r="FQ72" s="565"/>
      <c r="FR72" s="565"/>
      <c r="FS72" s="565">
        <v>0</v>
      </c>
      <c r="FT72" s="598"/>
      <c r="FU72" s="598"/>
      <c r="FV72" s="565"/>
      <c r="FW72" s="565"/>
      <c r="FX72" s="565"/>
      <c r="FY72" s="565"/>
      <c r="FZ72" s="565"/>
      <c r="GA72" s="565"/>
      <c r="GB72" s="565"/>
      <c r="GC72" s="565"/>
      <c r="GD72" s="565"/>
      <c r="GE72" s="565"/>
      <c r="GF72" s="565"/>
      <c r="GG72" s="565"/>
      <c r="GH72" s="565"/>
      <c r="GI72" s="565"/>
      <c r="GJ72" s="565"/>
      <c r="GK72" s="565"/>
      <c r="GL72" s="565"/>
      <c r="GM72" s="565"/>
      <c r="GN72" s="565"/>
      <c r="GO72" s="565"/>
      <c r="GP72" s="565"/>
      <c r="GQ72" s="506"/>
      <c r="GR72" s="598"/>
      <c r="GS72" s="598"/>
      <c r="GT72" s="565"/>
      <c r="GU72" s="565"/>
      <c r="GV72" s="565">
        <v>0</v>
      </c>
      <c r="GW72" s="565">
        <v>0</v>
      </c>
      <c r="GX72" s="565"/>
      <c r="GY72" s="565"/>
      <c r="GZ72" s="565"/>
      <c r="HA72" s="565"/>
      <c r="HB72" s="565"/>
      <c r="HC72" s="565"/>
      <c r="HD72" s="565"/>
      <c r="HE72" s="565"/>
      <c r="HF72" s="565"/>
      <c r="HG72" s="565"/>
      <c r="HH72" s="565"/>
      <c r="HI72" s="565"/>
      <c r="HJ72" s="565"/>
      <c r="HK72" s="565"/>
      <c r="HL72" s="565"/>
      <c r="HM72" s="565"/>
      <c r="HN72" s="565">
        <v>0</v>
      </c>
      <c r="HO72" s="565">
        <v>0</v>
      </c>
      <c r="HP72" s="598"/>
      <c r="HQ72" s="625"/>
      <c r="HR72" s="565"/>
    </row>
    <row r="73" spans="1:226" ht="47.25" customHeight="1">
      <c r="A73" s="460">
        <v>50</v>
      </c>
      <c r="B73" s="460" t="s">
        <v>4579</v>
      </c>
      <c r="C73" s="461" t="s">
        <v>4580</v>
      </c>
      <c r="D73" s="207">
        <v>4.2</v>
      </c>
      <c r="E73" s="106">
        <v>0</v>
      </c>
      <c r="F73" s="106">
        <v>0</v>
      </c>
      <c r="G73" s="106"/>
      <c r="H73" s="106"/>
      <c r="I73" s="230"/>
      <c r="J73" s="230"/>
      <c r="K73" s="106"/>
      <c r="L73" s="106"/>
      <c r="M73" s="230"/>
      <c r="N73" s="230"/>
      <c r="O73" s="106"/>
      <c r="P73" s="363"/>
      <c r="Q73" s="106"/>
      <c r="R73" s="106"/>
      <c r="S73" s="97"/>
      <c r="T73" s="470"/>
      <c r="U73" s="97"/>
      <c r="V73" s="97"/>
      <c r="W73" s="97">
        <v>0</v>
      </c>
      <c r="X73" s="467"/>
      <c r="Y73" s="97"/>
      <c r="Z73" s="97"/>
      <c r="AA73" s="97"/>
      <c r="AB73" s="470"/>
      <c r="AC73" s="470"/>
      <c r="AD73" s="448">
        <f t="shared" si="1"/>
        <v>0</v>
      </c>
      <c r="AE73" s="97"/>
      <c r="AF73" s="97"/>
      <c r="AG73" s="355"/>
      <c r="AH73" s="355"/>
      <c r="AI73" s="97"/>
      <c r="AJ73" s="97"/>
      <c r="AK73" s="97"/>
      <c r="AL73" s="97"/>
      <c r="AM73" s="97"/>
      <c r="AN73" s="472"/>
      <c r="AO73" s="472"/>
      <c r="AP73" s="78"/>
      <c r="AQ73" s="78"/>
      <c r="AR73" s="106"/>
      <c r="AS73" s="106"/>
      <c r="AT73" s="97"/>
      <c r="AU73" s="97"/>
      <c r="AV73" s="97"/>
      <c r="AW73" s="97"/>
      <c r="AX73" s="97"/>
      <c r="AY73" s="97"/>
      <c r="AZ73" s="306"/>
      <c r="BA73" s="306"/>
      <c r="BB73" s="97">
        <v>0</v>
      </c>
      <c r="BC73" s="97"/>
      <c r="BD73" s="97"/>
      <c r="BE73" s="97"/>
      <c r="BF73" s="97"/>
      <c r="BG73" s="106"/>
      <c r="BH73" s="106"/>
      <c r="BI73" s="97"/>
      <c r="BJ73" s="97"/>
      <c r="BK73" s="97"/>
      <c r="BL73" s="97"/>
      <c r="BM73" s="97"/>
      <c r="BN73" s="97"/>
      <c r="BO73" s="106"/>
      <c r="BP73" s="106"/>
      <c r="BQ73" s="466"/>
      <c r="BR73" s="466"/>
      <c r="BS73" s="466">
        <v>0</v>
      </c>
      <c r="BT73" s="97"/>
      <c r="BU73" s="97"/>
      <c r="BV73" s="106"/>
      <c r="BW73" s="106"/>
      <c r="BX73" s="106"/>
      <c r="BY73" s="106"/>
      <c r="BZ73" s="106"/>
      <c r="CA73" s="106"/>
      <c r="CB73" s="97"/>
      <c r="CC73" s="97"/>
      <c r="CD73" s="97"/>
      <c r="CE73" s="97"/>
      <c r="CF73" s="106"/>
      <c r="CG73" s="106">
        <v>385</v>
      </c>
      <c r="CH73" s="97"/>
      <c r="CI73" s="97"/>
      <c r="CJ73" s="106"/>
      <c r="CK73" s="106"/>
      <c r="CL73" s="97"/>
      <c r="CM73" s="97"/>
      <c r="CN73" s="565"/>
      <c r="CO73" s="565"/>
      <c r="CP73" s="565"/>
      <c r="CQ73" s="565"/>
      <c r="CR73" s="565"/>
      <c r="CS73" s="565"/>
      <c r="CT73" s="565"/>
      <c r="CU73" s="565"/>
      <c r="CV73" s="565"/>
      <c r="CW73" s="565"/>
      <c r="CX73" s="565"/>
      <c r="CY73" s="565"/>
      <c r="CZ73" s="565"/>
      <c r="DA73" s="565"/>
      <c r="DB73" s="565"/>
      <c r="DC73" s="565"/>
      <c r="DD73" s="565"/>
      <c r="DE73" s="565"/>
      <c r="DF73" s="565"/>
      <c r="DG73" s="565"/>
      <c r="DH73" s="565"/>
      <c r="EU73" s="565"/>
      <c r="EV73" s="565"/>
      <c r="EW73" s="565"/>
      <c r="EX73" s="565"/>
      <c r="EY73" s="565"/>
      <c r="EZ73" s="565"/>
      <c r="FA73" s="565"/>
      <c r="FB73" s="565"/>
      <c r="FC73" s="565"/>
      <c r="FD73" s="565"/>
      <c r="FE73" s="565"/>
      <c r="FF73" s="565"/>
      <c r="FG73" s="565"/>
      <c r="FH73" s="615"/>
      <c r="FI73" s="615"/>
      <c r="FJ73" s="565">
        <v>60</v>
      </c>
      <c r="FK73" s="565"/>
      <c r="FL73" s="565"/>
      <c r="FM73" s="565"/>
      <c r="FN73" s="565"/>
      <c r="FO73" s="565"/>
      <c r="FP73" s="565"/>
      <c r="FQ73" s="565"/>
      <c r="FR73" s="565"/>
      <c r="FS73" s="565">
        <v>0</v>
      </c>
      <c r="FT73" s="598"/>
      <c r="FU73" s="598"/>
      <c r="FV73" s="565"/>
      <c r="FW73" s="565"/>
      <c r="FX73" s="565"/>
      <c r="FY73" s="565"/>
      <c r="FZ73" s="565"/>
      <c r="GA73" s="565"/>
      <c r="GB73" s="565"/>
      <c r="GC73" s="565"/>
      <c r="GD73" s="565"/>
      <c r="GE73" s="565"/>
      <c r="GF73" s="565"/>
      <c r="GG73" s="565"/>
      <c r="GH73" s="565"/>
      <c r="GI73" s="565"/>
      <c r="GJ73" s="565"/>
      <c r="GK73" s="565"/>
      <c r="GL73" s="565"/>
      <c r="GM73" s="565"/>
      <c r="GN73" s="565"/>
      <c r="GO73" s="565"/>
      <c r="GP73" s="565"/>
      <c r="GQ73" s="506"/>
      <c r="GR73" s="598"/>
      <c r="GS73" s="598"/>
      <c r="GT73" s="565"/>
      <c r="GU73" s="565"/>
      <c r="GV73" s="565">
        <v>0</v>
      </c>
      <c r="GW73" s="565">
        <v>0</v>
      </c>
      <c r="GX73" s="565"/>
      <c r="GY73" s="565"/>
      <c r="GZ73" s="565"/>
      <c r="HA73" s="565"/>
      <c r="HB73" s="565"/>
      <c r="HC73" s="565"/>
      <c r="HD73" s="565"/>
      <c r="HE73" s="565"/>
      <c r="HF73" s="565"/>
      <c r="HG73" s="565"/>
      <c r="HH73" s="565"/>
      <c r="HI73" s="565"/>
      <c r="HJ73" s="565"/>
      <c r="HK73" s="565"/>
      <c r="HL73" s="565"/>
      <c r="HM73" s="565"/>
      <c r="HN73" s="565">
        <v>0</v>
      </c>
      <c r="HO73" s="565">
        <v>0</v>
      </c>
      <c r="HP73" s="598"/>
      <c r="HQ73" s="625"/>
      <c r="HR73" s="565"/>
    </row>
    <row r="74" spans="1:226" ht="47.25" customHeight="1">
      <c r="A74" s="460">
        <v>51</v>
      </c>
      <c r="B74" s="460" t="s">
        <v>4581</v>
      </c>
      <c r="C74" s="461" t="s">
        <v>4582</v>
      </c>
      <c r="D74" s="207">
        <v>5.37</v>
      </c>
      <c r="E74" s="106">
        <v>0</v>
      </c>
      <c r="F74" s="106">
        <v>0</v>
      </c>
      <c r="G74" s="106"/>
      <c r="H74" s="106"/>
      <c r="I74" s="230"/>
      <c r="J74" s="230"/>
      <c r="K74" s="106"/>
      <c r="L74" s="106"/>
      <c r="M74" s="230"/>
      <c r="N74" s="230"/>
      <c r="O74" s="106"/>
      <c r="P74" s="363"/>
      <c r="Q74" s="106"/>
      <c r="R74" s="106"/>
      <c r="S74" s="97"/>
      <c r="T74" s="470"/>
      <c r="U74" s="97"/>
      <c r="V74" s="97"/>
      <c r="W74" s="97">
        <v>0</v>
      </c>
      <c r="X74" s="467"/>
      <c r="Y74" s="97"/>
      <c r="Z74" s="97"/>
      <c r="AA74" s="97"/>
      <c r="AB74" s="470"/>
      <c r="AC74" s="470"/>
      <c r="AD74" s="448">
        <f t="shared" si="1"/>
        <v>0</v>
      </c>
      <c r="AE74" s="97"/>
      <c r="AF74" s="97"/>
      <c r="AG74" s="355"/>
      <c r="AH74" s="355"/>
      <c r="AI74" s="97"/>
      <c r="AJ74" s="97"/>
      <c r="AK74" s="97"/>
      <c r="AL74" s="97"/>
      <c r="AM74" s="97"/>
      <c r="AN74" s="472"/>
      <c r="AO74" s="472"/>
      <c r="AP74" s="78"/>
      <c r="AQ74" s="78"/>
      <c r="AR74" s="106"/>
      <c r="AS74" s="106"/>
      <c r="AT74" s="97"/>
      <c r="AU74" s="97"/>
      <c r="AV74" s="97"/>
      <c r="AW74" s="97"/>
      <c r="AX74" s="97"/>
      <c r="AY74" s="97"/>
      <c r="AZ74" s="306"/>
      <c r="BA74" s="306"/>
      <c r="BB74" s="97">
        <v>0</v>
      </c>
      <c r="BC74" s="97"/>
      <c r="BD74" s="97"/>
      <c r="BE74" s="97"/>
      <c r="BF74" s="97"/>
      <c r="BG74" s="106"/>
      <c r="BH74" s="106"/>
      <c r="BI74" s="97"/>
      <c r="BJ74" s="97"/>
      <c r="BK74" s="97"/>
      <c r="BL74" s="97"/>
      <c r="BM74" s="97"/>
      <c r="BN74" s="97"/>
      <c r="BO74" s="106"/>
      <c r="BP74" s="106"/>
      <c r="BQ74" s="466"/>
      <c r="BR74" s="466"/>
      <c r="BS74" s="466">
        <v>0</v>
      </c>
      <c r="BT74" s="97"/>
      <c r="BU74" s="97"/>
      <c r="BV74" s="106"/>
      <c r="BW74" s="106"/>
      <c r="BX74" s="106"/>
      <c r="BY74" s="106"/>
      <c r="BZ74" s="106"/>
      <c r="CA74" s="106"/>
      <c r="CB74" s="97"/>
      <c r="CC74" s="97"/>
      <c r="CD74" s="97"/>
      <c r="CE74" s="97"/>
      <c r="CF74" s="106"/>
      <c r="CG74" s="106">
        <v>7</v>
      </c>
      <c r="CH74" s="97"/>
      <c r="CI74" s="97"/>
      <c r="CJ74" s="106"/>
      <c r="CK74" s="106"/>
      <c r="CL74" s="97"/>
      <c r="CM74" s="97"/>
      <c r="CN74" s="565"/>
      <c r="CO74" s="565"/>
      <c r="CP74" s="565"/>
      <c r="CQ74" s="565"/>
      <c r="CR74" s="565"/>
      <c r="CS74" s="565"/>
      <c r="CT74" s="565"/>
      <c r="CU74" s="565"/>
      <c r="CV74" s="565"/>
      <c r="CW74" s="565"/>
      <c r="CX74" s="565"/>
      <c r="CY74" s="565"/>
      <c r="CZ74" s="565"/>
      <c r="DA74" s="565"/>
      <c r="DB74" s="565"/>
      <c r="DC74" s="565"/>
      <c r="DD74" s="565"/>
      <c r="DE74" s="565"/>
      <c r="DF74" s="565"/>
      <c r="DG74" s="565"/>
      <c r="DH74" s="565"/>
      <c r="EU74" s="565"/>
      <c r="EV74" s="565"/>
      <c r="EW74" s="565"/>
      <c r="EX74" s="565"/>
      <c r="EY74" s="565"/>
      <c r="EZ74" s="565"/>
      <c r="FA74" s="565"/>
      <c r="FB74" s="565"/>
      <c r="FC74" s="565"/>
      <c r="FD74" s="565"/>
      <c r="FE74" s="565"/>
      <c r="FF74" s="565"/>
      <c r="FG74" s="565"/>
      <c r="FH74" s="615"/>
      <c r="FI74" s="615"/>
      <c r="FJ74" s="565">
        <v>15</v>
      </c>
      <c r="FK74" s="565"/>
      <c r="FL74" s="565"/>
      <c r="FM74" s="565"/>
      <c r="FN74" s="565"/>
      <c r="FO74" s="565"/>
      <c r="FP74" s="565"/>
      <c r="FQ74" s="565"/>
      <c r="FR74" s="565"/>
      <c r="FS74" s="565">
        <v>0</v>
      </c>
      <c r="FT74" s="598"/>
      <c r="FU74" s="598"/>
      <c r="FV74" s="565"/>
      <c r="FW74" s="565"/>
      <c r="FX74" s="565"/>
      <c r="FY74" s="565"/>
      <c r="FZ74" s="565"/>
      <c r="GA74" s="565"/>
      <c r="GB74" s="565"/>
      <c r="GC74" s="565"/>
      <c r="GD74" s="565"/>
      <c r="GE74" s="565"/>
      <c r="GF74" s="565"/>
      <c r="GG74" s="565"/>
      <c r="GH74" s="565"/>
      <c r="GI74" s="565"/>
      <c r="GJ74" s="565"/>
      <c r="GK74" s="565"/>
      <c r="GL74" s="565"/>
      <c r="GM74" s="565"/>
      <c r="GN74" s="565"/>
      <c r="GO74" s="565"/>
      <c r="GP74" s="565"/>
      <c r="GQ74" s="506"/>
      <c r="GR74" s="598"/>
      <c r="GS74" s="598"/>
      <c r="GT74" s="565"/>
      <c r="GU74" s="565"/>
      <c r="GV74" s="565">
        <v>0</v>
      </c>
      <c r="GW74" s="565">
        <v>0</v>
      </c>
      <c r="GX74" s="565"/>
      <c r="GY74" s="565"/>
      <c r="GZ74" s="565"/>
      <c r="HA74" s="565"/>
      <c r="HB74" s="565"/>
      <c r="HC74" s="565"/>
      <c r="HD74" s="565"/>
      <c r="HE74" s="565"/>
      <c r="HF74" s="565"/>
      <c r="HG74" s="565"/>
      <c r="HH74" s="565"/>
      <c r="HI74" s="565"/>
      <c r="HJ74" s="565"/>
      <c r="HK74" s="565"/>
      <c r="HL74" s="565"/>
      <c r="HM74" s="565"/>
      <c r="HN74" s="565">
        <v>0</v>
      </c>
      <c r="HO74" s="565">
        <v>0</v>
      </c>
      <c r="HP74" s="598"/>
      <c r="HQ74" s="625"/>
      <c r="HR74" s="565"/>
    </row>
    <row r="75" spans="1:226" ht="47.25" customHeight="1">
      <c r="A75" s="460">
        <v>52</v>
      </c>
      <c r="B75" s="460" t="s">
        <v>4583</v>
      </c>
      <c r="C75" s="461" t="s">
        <v>4584</v>
      </c>
      <c r="D75" s="207">
        <v>6.28</v>
      </c>
      <c r="E75" s="106">
        <v>0</v>
      </c>
      <c r="F75" s="106">
        <v>0</v>
      </c>
      <c r="G75" s="106"/>
      <c r="H75" s="106"/>
      <c r="I75" s="230"/>
      <c r="J75" s="230"/>
      <c r="K75" s="106"/>
      <c r="L75" s="106"/>
      <c r="M75" s="230"/>
      <c r="N75" s="230"/>
      <c r="O75" s="106"/>
      <c r="P75" s="363"/>
      <c r="Q75" s="106"/>
      <c r="R75" s="106"/>
      <c r="S75" s="97"/>
      <c r="T75" s="470"/>
      <c r="U75" s="97"/>
      <c r="V75" s="97"/>
      <c r="W75" s="97">
        <v>0</v>
      </c>
      <c r="X75" s="467"/>
      <c r="Y75" s="97"/>
      <c r="Z75" s="97"/>
      <c r="AA75" s="97"/>
      <c r="AB75" s="470"/>
      <c r="AC75" s="470"/>
      <c r="AD75" s="448">
        <f t="shared" si="1"/>
        <v>0</v>
      </c>
      <c r="AE75" s="97"/>
      <c r="AF75" s="97"/>
      <c r="AG75" s="355"/>
      <c r="AH75" s="355"/>
      <c r="AI75" s="97"/>
      <c r="AJ75" s="97"/>
      <c r="AK75" s="97"/>
      <c r="AL75" s="97"/>
      <c r="AM75" s="97"/>
      <c r="AN75" s="472"/>
      <c r="AO75" s="472"/>
      <c r="AP75" s="78"/>
      <c r="AQ75" s="78"/>
      <c r="AR75" s="106"/>
      <c r="AS75" s="106"/>
      <c r="AT75" s="97"/>
      <c r="AU75" s="97"/>
      <c r="AV75" s="97"/>
      <c r="AW75" s="97"/>
      <c r="AX75" s="97"/>
      <c r="AY75" s="97"/>
      <c r="AZ75" s="306"/>
      <c r="BA75" s="306"/>
      <c r="BB75" s="97">
        <v>0</v>
      </c>
      <c r="BC75" s="97"/>
      <c r="BD75" s="97"/>
      <c r="BE75" s="97"/>
      <c r="BF75" s="97"/>
      <c r="BG75" s="106"/>
      <c r="BH75" s="106"/>
      <c r="BI75" s="97"/>
      <c r="BJ75" s="97"/>
      <c r="BK75" s="97"/>
      <c r="BL75" s="97"/>
      <c r="BM75" s="97"/>
      <c r="BN75" s="97"/>
      <c r="BO75" s="106"/>
      <c r="BP75" s="106"/>
      <c r="BQ75" s="466"/>
      <c r="BR75" s="466"/>
      <c r="BS75" s="466">
        <v>0</v>
      </c>
      <c r="BT75" s="97"/>
      <c r="BU75" s="97"/>
      <c r="BV75" s="106"/>
      <c r="BW75" s="106"/>
      <c r="BX75" s="106"/>
      <c r="BY75" s="106"/>
      <c r="BZ75" s="106"/>
      <c r="CA75" s="106"/>
      <c r="CB75" s="97"/>
      <c r="CC75" s="97"/>
      <c r="CD75" s="97"/>
      <c r="CE75" s="97"/>
      <c r="CF75" s="106"/>
      <c r="CG75" s="106">
        <v>5</v>
      </c>
      <c r="CH75" s="97"/>
      <c r="CI75" s="97"/>
      <c r="CJ75" s="106"/>
      <c r="CK75" s="106"/>
      <c r="CL75" s="97"/>
      <c r="CM75" s="97"/>
      <c r="CN75" s="565"/>
      <c r="CO75" s="565"/>
      <c r="CP75" s="565"/>
      <c r="CQ75" s="565"/>
      <c r="CR75" s="565"/>
      <c r="CS75" s="565"/>
      <c r="CT75" s="565"/>
      <c r="CU75" s="565"/>
      <c r="CV75" s="565"/>
      <c r="CW75" s="565"/>
      <c r="CX75" s="565"/>
      <c r="CY75" s="565"/>
      <c r="CZ75" s="565"/>
      <c r="DA75" s="565"/>
      <c r="DB75" s="565"/>
      <c r="DC75" s="565"/>
      <c r="DD75" s="565"/>
      <c r="DE75" s="565"/>
      <c r="DF75" s="565"/>
      <c r="DG75" s="565"/>
      <c r="DH75" s="565"/>
      <c r="EU75" s="565"/>
      <c r="EV75" s="565"/>
      <c r="EW75" s="565"/>
      <c r="EX75" s="565"/>
      <c r="EY75" s="565"/>
      <c r="EZ75" s="565"/>
      <c r="FA75" s="565"/>
      <c r="FB75" s="565"/>
      <c r="FC75" s="565"/>
      <c r="FD75" s="565"/>
      <c r="FE75" s="565"/>
      <c r="FF75" s="565"/>
      <c r="FG75" s="565"/>
      <c r="FH75" s="615"/>
      <c r="FI75" s="615"/>
      <c r="FJ75" s="565">
        <v>90</v>
      </c>
      <c r="FK75" s="565"/>
      <c r="FL75" s="565"/>
      <c r="FM75" s="565"/>
      <c r="FN75" s="565"/>
      <c r="FO75" s="565"/>
      <c r="FP75" s="565"/>
      <c r="FQ75" s="565"/>
      <c r="FR75" s="565"/>
      <c r="FS75" s="565">
        <v>0</v>
      </c>
      <c r="FT75" s="598"/>
      <c r="FU75" s="598"/>
      <c r="FV75" s="565"/>
      <c r="FW75" s="565"/>
      <c r="FX75" s="565"/>
      <c r="FY75" s="565"/>
      <c r="FZ75" s="565"/>
      <c r="GA75" s="565"/>
      <c r="GB75" s="565"/>
      <c r="GC75" s="565"/>
      <c r="GD75" s="565"/>
      <c r="GE75" s="565"/>
      <c r="GF75" s="565"/>
      <c r="GG75" s="565"/>
      <c r="GH75" s="565"/>
      <c r="GI75" s="565"/>
      <c r="GJ75" s="565"/>
      <c r="GK75" s="565"/>
      <c r="GL75" s="565"/>
      <c r="GM75" s="565"/>
      <c r="GN75" s="565"/>
      <c r="GO75" s="565"/>
      <c r="GP75" s="565"/>
      <c r="GQ75" s="506"/>
      <c r="GR75" s="598"/>
      <c r="GS75" s="598"/>
      <c r="GT75" s="565"/>
      <c r="GU75" s="565"/>
      <c r="GV75" s="565">
        <v>0</v>
      </c>
      <c r="GW75" s="565">
        <v>0</v>
      </c>
      <c r="GX75" s="565"/>
      <c r="GY75" s="565"/>
      <c r="GZ75" s="565"/>
      <c r="HA75" s="565"/>
      <c r="HB75" s="565"/>
      <c r="HC75" s="565"/>
      <c r="HD75" s="565"/>
      <c r="HE75" s="565"/>
      <c r="HF75" s="565"/>
      <c r="HG75" s="565"/>
      <c r="HH75" s="565"/>
      <c r="HI75" s="565"/>
      <c r="HJ75" s="565"/>
      <c r="HK75" s="565"/>
      <c r="HL75" s="565"/>
      <c r="HM75" s="565"/>
      <c r="HN75" s="565">
        <v>0</v>
      </c>
      <c r="HO75" s="565">
        <v>0</v>
      </c>
      <c r="HP75" s="598"/>
      <c r="HQ75" s="625"/>
      <c r="HR75" s="565"/>
    </row>
    <row r="76" spans="1:226" ht="47.25" customHeight="1">
      <c r="A76" s="460">
        <v>53</v>
      </c>
      <c r="B76" s="460" t="s">
        <v>4585</v>
      </c>
      <c r="C76" s="461" t="s">
        <v>4586</v>
      </c>
      <c r="D76" s="207">
        <v>10.97</v>
      </c>
      <c r="E76" s="106">
        <v>0</v>
      </c>
      <c r="F76" s="106">
        <v>0</v>
      </c>
      <c r="G76" s="106"/>
      <c r="H76" s="106"/>
      <c r="I76" s="230"/>
      <c r="J76" s="230"/>
      <c r="K76" s="106"/>
      <c r="L76" s="106"/>
      <c r="M76" s="230"/>
      <c r="N76" s="230"/>
      <c r="O76" s="106"/>
      <c r="P76" s="363"/>
      <c r="Q76" s="106"/>
      <c r="R76" s="106"/>
      <c r="S76" s="97"/>
      <c r="T76" s="470"/>
      <c r="U76" s="97"/>
      <c r="V76" s="97"/>
      <c r="W76" s="97">
        <v>0</v>
      </c>
      <c r="X76" s="467"/>
      <c r="Y76" s="97"/>
      <c r="Z76" s="97"/>
      <c r="AA76" s="97"/>
      <c r="AB76" s="470"/>
      <c r="AC76" s="470"/>
      <c r="AD76" s="448">
        <f t="shared" si="1"/>
        <v>0</v>
      </c>
      <c r="AE76" s="97"/>
      <c r="AF76" s="97"/>
      <c r="AG76" s="355"/>
      <c r="AH76" s="355"/>
      <c r="AI76" s="97"/>
      <c r="AJ76" s="97"/>
      <c r="AK76" s="97"/>
      <c r="AL76" s="97"/>
      <c r="AM76" s="97"/>
      <c r="AN76" s="472"/>
      <c r="AO76" s="472"/>
      <c r="AP76" s="78"/>
      <c r="AQ76" s="78"/>
      <c r="AR76" s="106"/>
      <c r="AS76" s="106"/>
      <c r="AT76" s="97"/>
      <c r="AU76" s="97"/>
      <c r="AV76" s="97"/>
      <c r="AW76" s="97"/>
      <c r="AX76" s="97"/>
      <c r="AY76" s="97"/>
      <c r="AZ76" s="306"/>
      <c r="BA76" s="306"/>
      <c r="BB76" s="97">
        <v>0</v>
      </c>
      <c r="BC76" s="97"/>
      <c r="BD76" s="97"/>
      <c r="BE76" s="97"/>
      <c r="BF76" s="97"/>
      <c r="BG76" s="106"/>
      <c r="BH76" s="106"/>
      <c r="BI76" s="97"/>
      <c r="BJ76" s="97"/>
      <c r="BK76" s="97"/>
      <c r="BL76" s="97"/>
      <c r="BM76" s="97"/>
      <c r="BN76" s="97"/>
      <c r="BO76" s="106"/>
      <c r="BP76" s="106"/>
      <c r="BQ76" s="466"/>
      <c r="BR76" s="466"/>
      <c r="BS76" s="466">
        <v>0</v>
      </c>
      <c r="BT76" s="97"/>
      <c r="BU76" s="97"/>
      <c r="BV76" s="106"/>
      <c r="BW76" s="106"/>
      <c r="BX76" s="106"/>
      <c r="BY76" s="106"/>
      <c r="BZ76" s="106"/>
      <c r="CA76" s="106"/>
      <c r="CB76" s="97"/>
      <c r="CC76" s="97"/>
      <c r="CD76" s="97"/>
      <c r="CE76" s="97"/>
      <c r="CF76" s="106"/>
      <c r="CG76" s="106">
        <v>73</v>
      </c>
      <c r="CH76" s="97"/>
      <c r="CI76" s="97"/>
      <c r="CJ76" s="106"/>
      <c r="CK76" s="106"/>
      <c r="CL76" s="97"/>
      <c r="CM76" s="97"/>
      <c r="CN76" s="565"/>
      <c r="CO76" s="565"/>
      <c r="CP76" s="565"/>
      <c r="CQ76" s="565"/>
      <c r="CR76" s="565"/>
      <c r="CS76" s="565"/>
      <c r="CT76" s="565"/>
      <c r="CU76" s="565"/>
      <c r="CV76" s="565"/>
      <c r="CW76" s="565"/>
      <c r="CX76" s="565"/>
      <c r="CY76" s="565"/>
      <c r="CZ76" s="565"/>
      <c r="DA76" s="565"/>
      <c r="DB76" s="565"/>
      <c r="DC76" s="565"/>
      <c r="DD76" s="565"/>
      <c r="DE76" s="565"/>
      <c r="DF76" s="565"/>
      <c r="DG76" s="565"/>
      <c r="DH76" s="565"/>
      <c r="EU76" s="565"/>
      <c r="EV76" s="565"/>
      <c r="EW76" s="565"/>
      <c r="EX76" s="565"/>
      <c r="EY76" s="565"/>
      <c r="EZ76" s="565"/>
      <c r="FA76" s="565"/>
      <c r="FB76" s="565"/>
      <c r="FC76" s="565"/>
      <c r="FD76" s="565"/>
      <c r="FE76" s="565"/>
      <c r="FF76" s="565"/>
      <c r="FG76" s="565"/>
      <c r="FH76" s="615"/>
      <c r="FI76" s="615"/>
      <c r="FJ76" s="565">
        <v>300</v>
      </c>
      <c r="FK76" s="565"/>
      <c r="FL76" s="565"/>
      <c r="FM76" s="565"/>
      <c r="FN76" s="565"/>
      <c r="FO76" s="565"/>
      <c r="FP76" s="565"/>
      <c r="FQ76" s="565"/>
      <c r="FR76" s="565"/>
      <c r="FS76" s="565">
        <v>0</v>
      </c>
      <c r="FT76" s="598"/>
      <c r="FU76" s="598"/>
      <c r="FV76" s="565"/>
      <c r="FW76" s="565"/>
      <c r="FX76" s="565"/>
      <c r="FY76" s="565"/>
      <c r="FZ76" s="565"/>
      <c r="GA76" s="565"/>
      <c r="GB76" s="565"/>
      <c r="GC76" s="565"/>
      <c r="GD76" s="565"/>
      <c r="GE76" s="565"/>
      <c r="GF76" s="565"/>
      <c r="GG76" s="565"/>
      <c r="GH76" s="565"/>
      <c r="GI76" s="565"/>
      <c r="GJ76" s="565"/>
      <c r="GK76" s="565"/>
      <c r="GL76" s="565"/>
      <c r="GM76" s="565"/>
      <c r="GN76" s="565"/>
      <c r="GO76" s="565"/>
      <c r="GP76" s="565"/>
      <c r="GQ76" s="506"/>
      <c r="GR76" s="598"/>
      <c r="GS76" s="598"/>
      <c r="GT76" s="565"/>
      <c r="GU76" s="565"/>
      <c r="GV76" s="565">
        <v>0</v>
      </c>
      <c r="GW76" s="565">
        <v>0</v>
      </c>
      <c r="GX76" s="565"/>
      <c r="GY76" s="565"/>
      <c r="GZ76" s="565"/>
      <c r="HA76" s="565"/>
      <c r="HB76" s="565"/>
      <c r="HC76" s="565"/>
      <c r="HD76" s="565"/>
      <c r="HE76" s="565"/>
      <c r="HF76" s="565"/>
      <c r="HG76" s="565"/>
      <c r="HH76" s="565"/>
      <c r="HI76" s="565"/>
      <c r="HJ76" s="565"/>
      <c r="HK76" s="565"/>
      <c r="HL76" s="565"/>
      <c r="HM76" s="565"/>
      <c r="HN76" s="565">
        <v>0</v>
      </c>
      <c r="HO76" s="565">
        <v>0</v>
      </c>
      <c r="HP76" s="598"/>
      <c r="HQ76" s="625"/>
      <c r="HR76" s="565"/>
    </row>
    <row r="77" spans="1:226" ht="47.25" customHeight="1">
      <c r="A77" s="460">
        <v>54</v>
      </c>
      <c r="B77" s="460" t="s">
        <v>4587</v>
      </c>
      <c r="C77" s="461" t="s">
        <v>4588</v>
      </c>
      <c r="D77" s="207">
        <v>15.38</v>
      </c>
      <c r="E77" s="106">
        <v>0</v>
      </c>
      <c r="F77" s="106">
        <v>0</v>
      </c>
      <c r="G77" s="106"/>
      <c r="H77" s="106"/>
      <c r="I77" s="230"/>
      <c r="J77" s="230"/>
      <c r="K77" s="106"/>
      <c r="L77" s="106"/>
      <c r="M77" s="230"/>
      <c r="N77" s="230"/>
      <c r="O77" s="106"/>
      <c r="P77" s="363"/>
      <c r="Q77" s="106"/>
      <c r="R77" s="106"/>
      <c r="S77" s="97"/>
      <c r="T77" s="470"/>
      <c r="U77" s="97"/>
      <c r="V77" s="97"/>
      <c r="W77" s="97">
        <v>0</v>
      </c>
      <c r="X77" s="467"/>
      <c r="Y77" s="97"/>
      <c r="Z77" s="97"/>
      <c r="AA77" s="97"/>
      <c r="AB77" s="470"/>
      <c r="AC77" s="470"/>
      <c r="AD77" s="448">
        <f t="shared" si="1"/>
        <v>0</v>
      </c>
      <c r="AE77" s="97"/>
      <c r="AF77" s="97"/>
      <c r="AG77" s="355"/>
      <c r="AH77" s="355"/>
      <c r="AI77" s="97"/>
      <c r="AJ77" s="97"/>
      <c r="AK77" s="97"/>
      <c r="AL77" s="97"/>
      <c r="AM77" s="97"/>
      <c r="AN77" s="472"/>
      <c r="AO77" s="472"/>
      <c r="AP77" s="78"/>
      <c r="AQ77" s="78"/>
      <c r="AR77" s="106"/>
      <c r="AS77" s="106"/>
      <c r="AT77" s="97"/>
      <c r="AU77" s="97"/>
      <c r="AV77" s="97"/>
      <c r="AW77" s="97"/>
      <c r="AX77" s="97"/>
      <c r="AY77" s="97"/>
      <c r="AZ77" s="306"/>
      <c r="BA77" s="306"/>
      <c r="BB77" s="97">
        <v>0</v>
      </c>
      <c r="BC77" s="97"/>
      <c r="BD77" s="97"/>
      <c r="BE77" s="97"/>
      <c r="BF77" s="97"/>
      <c r="BG77" s="106"/>
      <c r="BH77" s="106"/>
      <c r="BI77" s="97"/>
      <c r="BJ77" s="97"/>
      <c r="BK77" s="97"/>
      <c r="BL77" s="97"/>
      <c r="BM77" s="97"/>
      <c r="BN77" s="97"/>
      <c r="BO77" s="106"/>
      <c r="BP77" s="106"/>
      <c r="BQ77" s="466"/>
      <c r="BR77" s="466"/>
      <c r="BS77" s="466">
        <v>0</v>
      </c>
      <c r="BT77" s="97"/>
      <c r="BU77" s="97"/>
      <c r="BV77" s="106"/>
      <c r="BW77" s="106"/>
      <c r="BX77" s="106"/>
      <c r="BY77" s="106"/>
      <c r="BZ77" s="106"/>
      <c r="CA77" s="106"/>
      <c r="CB77" s="97"/>
      <c r="CC77" s="97"/>
      <c r="CD77" s="97"/>
      <c r="CE77" s="97"/>
      <c r="CF77" s="106"/>
      <c r="CG77" s="106">
        <v>2</v>
      </c>
      <c r="CH77" s="97"/>
      <c r="CI77" s="97"/>
      <c r="CJ77" s="106"/>
      <c r="CK77" s="106"/>
      <c r="CL77" s="97"/>
      <c r="CM77" s="97"/>
      <c r="CN77" s="565"/>
      <c r="CO77" s="565"/>
      <c r="CP77" s="565"/>
      <c r="CQ77" s="565"/>
      <c r="CR77" s="565"/>
      <c r="CS77" s="565"/>
      <c r="CT77" s="565"/>
      <c r="CU77" s="565"/>
      <c r="CV77" s="565"/>
      <c r="CW77" s="565"/>
      <c r="CX77" s="565"/>
      <c r="CY77" s="565"/>
      <c r="CZ77" s="565"/>
      <c r="DA77" s="565"/>
      <c r="DB77" s="565"/>
      <c r="DC77" s="565"/>
      <c r="DD77" s="565"/>
      <c r="DE77" s="565"/>
      <c r="DF77" s="565"/>
      <c r="DG77" s="565"/>
      <c r="DH77" s="565"/>
      <c r="EU77" s="565"/>
      <c r="EV77" s="565"/>
      <c r="EW77" s="565"/>
      <c r="EX77" s="565"/>
      <c r="EY77" s="565"/>
      <c r="EZ77" s="565"/>
      <c r="FA77" s="565"/>
      <c r="FB77" s="565"/>
      <c r="FC77" s="565"/>
      <c r="FD77" s="565"/>
      <c r="FE77" s="565"/>
      <c r="FF77" s="565"/>
      <c r="FG77" s="565"/>
      <c r="FH77" s="615"/>
      <c r="FI77" s="615"/>
      <c r="FJ77" s="565">
        <v>100</v>
      </c>
      <c r="FK77" s="565"/>
      <c r="FL77" s="565"/>
      <c r="FM77" s="565"/>
      <c r="FN77" s="565"/>
      <c r="FO77" s="565"/>
      <c r="FP77" s="565"/>
      <c r="FQ77" s="565"/>
      <c r="FR77" s="565"/>
      <c r="FS77" s="565">
        <v>0</v>
      </c>
      <c r="FT77" s="598"/>
      <c r="FU77" s="598"/>
      <c r="FV77" s="565"/>
      <c r="FW77" s="565"/>
      <c r="FX77" s="565"/>
      <c r="FY77" s="565"/>
      <c r="FZ77" s="565"/>
      <c r="GA77" s="565"/>
      <c r="GB77" s="565"/>
      <c r="GC77" s="565"/>
      <c r="GD77" s="565"/>
      <c r="GE77" s="565"/>
      <c r="GF77" s="565"/>
      <c r="GG77" s="565"/>
      <c r="GH77" s="565"/>
      <c r="GI77" s="565"/>
      <c r="GJ77" s="565"/>
      <c r="GK77" s="565"/>
      <c r="GL77" s="565"/>
      <c r="GM77" s="565"/>
      <c r="GN77" s="565"/>
      <c r="GO77" s="565"/>
      <c r="GP77" s="565"/>
      <c r="GQ77" s="506"/>
      <c r="GR77" s="598"/>
      <c r="GS77" s="598"/>
      <c r="GT77" s="565"/>
      <c r="GU77" s="565"/>
      <c r="GV77" s="565">
        <v>0</v>
      </c>
      <c r="GW77" s="565">
        <v>0</v>
      </c>
      <c r="GX77" s="565"/>
      <c r="GY77" s="565"/>
      <c r="GZ77" s="565"/>
      <c r="HA77" s="565"/>
      <c r="HB77" s="565"/>
      <c r="HC77" s="565"/>
      <c r="HD77" s="565"/>
      <c r="HE77" s="565"/>
      <c r="HF77" s="565"/>
      <c r="HG77" s="565"/>
      <c r="HH77" s="565"/>
      <c r="HI77" s="565"/>
      <c r="HJ77" s="565"/>
      <c r="HK77" s="565"/>
      <c r="HL77" s="565"/>
      <c r="HM77" s="565"/>
      <c r="HN77" s="565">
        <v>0</v>
      </c>
      <c r="HO77" s="565">
        <v>0</v>
      </c>
      <c r="HP77" s="598"/>
      <c r="HQ77" s="625"/>
      <c r="HR77" s="565"/>
    </row>
    <row r="78" spans="1:226" ht="47.25" customHeight="1">
      <c r="A78" s="460">
        <v>55</v>
      </c>
      <c r="B78" s="460" t="s">
        <v>4589</v>
      </c>
      <c r="C78" s="461" t="s">
        <v>4590</v>
      </c>
      <c r="D78" s="466">
        <v>26.65</v>
      </c>
      <c r="E78" s="106">
        <v>0</v>
      </c>
      <c r="F78" s="106">
        <v>0</v>
      </c>
      <c r="G78" s="106"/>
      <c r="H78" s="106"/>
      <c r="I78" s="230"/>
      <c r="J78" s="230"/>
      <c r="K78" s="106"/>
      <c r="L78" s="106"/>
      <c r="M78" s="230"/>
      <c r="N78" s="230"/>
      <c r="O78" s="106"/>
      <c r="P78" s="363"/>
      <c r="Q78" s="106"/>
      <c r="R78" s="106"/>
      <c r="S78" s="97"/>
      <c r="T78" s="470"/>
      <c r="U78" s="97"/>
      <c r="V78" s="97"/>
      <c r="W78" s="97">
        <v>0</v>
      </c>
      <c r="X78" s="467"/>
      <c r="Y78" s="97"/>
      <c r="Z78" s="97"/>
      <c r="AA78" s="97"/>
      <c r="AB78" s="470"/>
      <c r="AC78" s="470"/>
      <c r="AD78" s="448">
        <f t="shared" si="1"/>
        <v>0</v>
      </c>
      <c r="AE78" s="97"/>
      <c r="AF78" s="97"/>
      <c r="AG78" s="355"/>
      <c r="AH78" s="355"/>
      <c r="AI78" s="97"/>
      <c r="AJ78" s="97"/>
      <c r="AK78" s="97"/>
      <c r="AL78" s="97"/>
      <c r="AM78" s="97"/>
      <c r="AN78" s="472"/>
      <c r="AO78" s="472"/>
      <c r="AP78" s="78"/>
      <c r="AQ78" s="78"/>
      <c r="AR78" s="106"/>
      <c r="AS78" s="106"/>
      <c r="AT78" s="97"/>
      <c r="AU78" s="97"/>
      <c r="AV78" s="97"/>
      <c r="AW78" s="97"/>
      <c r="AX78" s="97"/>
      <c r="AY78" s="97"/>
      <c r="AZ78" s="306"/>
      <c r="BA78" s="306"/>
      <c r="BB78" s="97">
        <v>0</v>
      </c>
      <c r="BC78" s="97"/>
      <c r="BD78" s="97"/>
      <c r="BE78" s="97"/>
      <c r="BF78" s="97"/>
      <c r="BG78" s="106"/>
      <c r="BH78" s="106"/>
      <c r="BI78" s="97"/>
      <c r="BJ78" s="97"/>
      <c r="BK78" s="97"/>
      <c r="BL78" s="97"/>
      <c r="BM78" s="97"/>
      <c r="BN78" s="97"/>
      <c r="BO78" s="106"/>
      <c r="BP78" s="106"/>
      <c r="BQ78" s="466"/>
      <c r="BR78" s="466"/>
      <c r="BS78" s="466">
        <v>0</v>
      </c>
      <c r="BT78" s="97"/>
      <c r="BU78" s="97"/>
      <c r="BV78" s="106"/>
      <c r="BW78" s="106"/>
      <c r="BX78" s="106"/>
      <c r="BY78" s="106"/>
      <c r="BZ78" s="106"/>
      <c r="CA78" s="106"/>
      <c r="CB78" s="97"/>
      <c r="CC78" s="97"/>
      <c r="CD78" s="97"/>
      <c r="CE78" s="97"/>
      <c r="CF78" s="106"/>
      <c r="CG78" s="106">
        <v>2</v>
      </c>
      <c r="CH78" s="97"/>
      <c r="CI78" s="97"/>
      <c r="CJ78" s="106"/>
      <c r="CK78" s="106"/>
      <c r="CL78" s="97"/>
      <c r="CM78" s="97"/>
      <c r="CN78" s="565"/>
      <c r="CO78" s="565"/>
      <c r="CP78" s="565"/>
      <c r="CQ78" s="565"/>
      <c r="CR78" s="565"/>
      <c r="CS78" s="565"/>
      <c r="CT78" s="565"/>
      <c r="CU78" s="565"/>
      <c r="CV78" s="565"/>
      <c r="CW78" s="565"/>
      <c r="CX78" s="565"/>
      <c r="CY78" s="565"/>
      <c r="CZ78" s="565"/>
      <c r="DA78" s="565"/>
      <c r="DB78" s="565"/>
      <c r="DC78" s="565"/>
      <c r="DD78" s="565"/>
      <c r="DE78" s="565"/>
      <c r="DF78" s="565"/>
      <c r="DG78" s="565"/>
      <c r="DH78" s="565"/>
      <c r="EU78" s="565"/>
      <c r="EV78" s="565"/>
      <c r="EW78" s="565"/>
      <c r="EX78" s="565"/>
      <c r="EY78" s="565"/>
      <c r="EZ78" s="565"/>
      <c r="FA78" s="565"/>
      <c r="FB78" s="565"/>
      <c r="FC78" s="565"/>
      <c r="FD78" s="565"/>
      <c r="FE78" s="565"/>
      <c r="FF78" s="565"/>
      <c r="FG78" s="565"/>
      <c r="FH78" s="615"/>
      <c r="FI78" s="615"/>
      <c r="FJ78" s="565"/>
      <c r="FK78" s="565"/>
      <c r="FL78" s="565"/>
      <c r="FM78" s="565"/>
      <c r="FN78" s="565"/>
      <c r="FO78" s="565"/>
      <c r="FP78" s="565"/>
      <c r="FQ78" s="565"/>
      <c r="FR78" s="565"/>
      <c r="FS78" s="565">
        <v>0</v>
      </c>
      <c r="FT78" s="598"/>
      <c r="FU78" s="598"/>
      <c r="FV78" s="565"/>
      <c r="FW78" s="565"/>
      <c r="FX78" s="565"/>
      <c r="FY78" s="565"/>
      <c r="FZ78" s="565"/>
      <c r="GA78" s="565"/>
      <c r="GB78" s="565"/>
      <c r="GC78" s="565"/>
      <c r="GD78" s="565"/>
      <c r="GE78" s="565"/>
      <c r="GF78" s="565"/>
      <c r="GG78" s="565"/>
      <c r="GH78" s="565"/>
      <c r="GI78" s="565"/>
      <c r="GJ78" s="565"/>
      <c r="GK78" s="565"/>
      <c r="GL78" s="565"/>
      <c r="GM78" s="565"/>
      <c r="GN78" s="565"/>
      <c r="GO78" s="565"/>
      <c r="GP78" s="565"/>
      <c r="GQ78" s="506"/>
      <c r="GR78" s="598"/>
      <c r="GS78" s="598"/>
      <c r="GT78" s="565"/>
      <c r="GU78" s="565"/>
      <c r="GV78" s="565">
        <v>0</v>
      </c>
      <c r="GW78" s="565">
        <v>0</v>
      </c>
      <c r="GX78" s="565"/>
      <c r="GY78" s="565"/>
      <c r="GZ78" s="565"/>
      <c r="HA78" s="565"/>
      <c r="HB78" s="565"/>
      <c r="HC78" s="565"/>
      <c r="HD78" s="565"/>
      <c r="HE78" s="565"/>
      <c r="HF78" s="565"/>
      <c r="HG78" s="565"/>
      <c r="HH78" s="565"/>
      <c r="HI78" s="565"/>
      <c r="HJ78" s="565"/>
      <c r="HK78" s="565"/>
      <c r="HL78" s="565"/>
      <c r="HM78" s="565"/>
      <c r="HN78" s="565">
        <v>0</v>
      </c>
      <c r="HO78" s="565">
        <v>0</v>
      </c>
      <c r="HP78" s="598"/>
      <c r="HQ78" s="625"/>
      <c r="HR78" s="565"/>
    </row>
    <row r="79" spans="1:226" ht="47.25" customHeight="1">
      <c r="A79" s="460">
        <v>56</v>
      </c>
      <c r="B79" s="460" t="s">
        <v>4591</v>
      </c>
      <c r="C79" s="461" t="s">
        <v>4592</v>
      </c>
      <c r="D79" s="466">
        <v>4.4000000000000004</v>
      </c>
      <c r="E79" s="106">
        <v>0</v>
      </c>
      <c r="F79" s="106">
        <v>0</v>
      </c>
      <c r="G79" s="106"/>
      <c r="H79" s="106"/>
      <c r="I79" s="230"/>
      <c r="J79" s="230"/>
      <c r="K79" s="106"/>
      <c r="L79" s="106"/>
      <c r="M79" s="230"/>
      <c r="N79" s="230"/>
      <c r="O79" s="106"/>
      <c r="P79" s="363"/>
      <c r="Q79" s="106"/>
      <c r="R79" s="106"/>
      <c r="S79" s="97"/>
      <c r="T79" s="470"/>
      <c r="U79" s="97"/>
      <c r="V79" s="97"/>
      <c r="W79" s="97">
        <v>0</v>
      </c>
      <c r="X79" s="467"/>
      <c r="Y79" s="97"/>
      <c r="Z79" s="97"/>
      <c r="AA79" s="97"/>
      <c r="AB79" s="470"/>
      <c r="AC79" s="470"/>
      <c r="AD79" s="448">
        <f t="shared" si="1"/>
        <v>0</v>
      </c>
      <c r="AE79" s="97"/>
      <c r="AF79" s="97"/>
      <c r="AG79" s="355"/>
      <c r="AH79" s="355"/>
      <c r="AI79" s="97"/>
      <c r="AJ79" s="97"/>
      <c r="AK79" s="97"/>
      <c r="AL79" s="97"/>
      <c r="AM79" s="97"/>
      <c r="AN79" s="472"/>
      <c r="AO79" s="472"/>
      <c r="AP79" s="78"/>
      <c r="AQ79" s="78"/>
      <c r="AR79" s="106"/>
      <c r="AS79" s="106"/>
      <c r="AT79" s="97"/>
      <c r="AU79" s="97"/>
      <c r="AV79" s="97"/>
      <c r="AW79" s="97"/>
      <c r="AX79" s="97"/>
      <c r="AY79" s="97"/>
      <c r="AZ79" s="306"/>
      <c r="BA79" s="306"/>
      <c r="BB79" s="97">
        <v>0</v>
      </c>
      <c r="BC79" s="97"/>
      <c r="BD79" s="97"/>
      <c r="BE79" s="97"/>
      <c r="BF79" s="97"/>
      <c r="BG79" s="106"/>
      <c r="BH79" s="106"/>
      <c r="BI79" s="97"/>
      <c r="BJ79" s="97"/>
      <c r="BK79" s="97"/>
      <c r="BL79" s="97"/>
      <c r="BM79" s="97"/>
      <c r="BN79" s="97"/>
      <c r="BO79" s="106"/>
      <c r="BP79" s="106"/>
      <c r="BQ79" s="466"/>
      <c r="BR79" s="466"/>
      <c r="BS79" s="466">
        <v>0</v>
      </c>
      <c r="BT79" s="97"/>
      <c r="BU79" s="97"/>
      <c r="BV79" s="106"/>
      <c r="BW79" s="106"/>
      <c r="BX79" s="106"/>
      <c r="BY79" s="106"/>
      <c r="BZ79" s="106"/>
      <c r="CA79" s="106"/>
      <c r="CB79" s="97"/>
      <c r="CC79" s="97"/>
      <c r="CD79" s="97"/>
      <c r="CE79" s="97"/>
      <c r="CF79" s="106"/>
      <c r="CG79" s="106"/>
      <c r="CH79" s="97"/>
      <c r="CI79" s="97"/>
      <c r="CJ79" s="106"/>
      <c r="CK79" s="106"/>
      <c r="CL79" s="97"/>
      <c r="CM79" s="97"/>
      <c r="CN79" s="565"/>
      <c r="CO79" s="565"/>
      <c r="CP79" s="565"/>
      <c r="CQ79" s="565"/>
      <c r="CR79" s="565"/>
      <c r="CS79" s="565"/>
      <c r="CT79" s="565"/>
      <c r="CU79" s="565"/>
      <c r="CV79" s="565"/>
      <c r="CW79" s="565"/>
      <c r="CX79" s="565"/>
      <c r="CY79" s="565"/>
      <c r="CZ79" s="565"/>
      <c r="DA79" s="565"/>
      <c r="DB79" s="565"/>
      <c r="DC79" s="565"/>
      <c r="DD79" s="565"/>
      <c r="DE79" s="565"/>
      <c r="DF79" s="565"/>
      <c r="DG79" s="565"/>
      <c r="DH79" s="565"/>
      <c r="EU79" s="565"/>
      <c r="EV79" s="565"/>
      <c r="EW79" s="565"/>
      <c r="EX79" s="565"/>
      <c r="EY79" s="565"/>
      <c r="EZ79" s="565"/>
      <c r="FA79" s="565"/>
      <c r="FB79" s="565"/>
      <c r="FC79" s="565"/>
      <c r="FD79" s="565"/>
      <c r="FE79" s="565"/>
      <c r="FF79" s="565"/>
      <c r="FG79" s="565"/>
      <c r="FH79" s="615"/>
      <c r="FI79" s="615"/>
      <c r="FJ79" s="565"/>
      <c r="FK79" s="565"/>
      <c r="FL79" s="565"/>
      <c r="FM79" s="565"/>
      <c r="FN79" s="565"/>
      <c r="FO79" s="565"/>
      <c r="FP79" s="565"/>
      <c r="FQ79" s="565"/>
      <c r="FR79" s="565"/>
      <c r="FS79" s="565">
        <v>0</v>
      </c>
      <c r="FT79" s="598"/>
      <c r="FU79" s="598"/>
      <c r="FV79" s="565"/>
      <c r="FW79" s="565"/>
      <c r="FX79" s="565"/>
      <c r="FY79" s="565"/>
      <c r="FZ79" s="565"/>
      <c r="GA79" s="565"/>
      <c r="GB79" s="565"/>
      <c r="GC79" s="565"/>
      <c r="GD79" s="565"/>
      <c r="GE79" s="565"/>
      <c r="GF79" s="565"/>
      <c r="GG79" s="565"/>
      <c r="GH79" s="565"/>
      <c r="GI79" s="565"/>
      <c r="GJ79" s="565"/>
      <c r="GK79" s="565"/>
      <c r="GL79" s="565"/>
      <c r="GM79" s="565"/>
      <c r="GN79" s="565"/>
      <c r="GO79" s="565"/>
      <c r="GP79" s="565"/>
      <c r="GQ79" s="506"/>
      <c r="GR79" s="598"/>
      <c r="GS79" s="598"/>
      <c r="GT79" s="565"/>
      <c r="GU79" s="565"/>
      <c r="GV79" s="565">
        <v>0</v>
      </c>
      <c r="GW79" s="565">
        <v>0</v>
      </c>
      <c r="GX79" s="565"/>
      <c r="GY79" s="565"/>
      <c r="GZ79" s="565"/>
      <c r="HA79" s="565"/>
      <c r="HB79" s="565"/>
      <c r="HC79" s="565"/>
      <c r="HD79" s="565"/>
      <c r="HE79" s="565"/>
      <c r="HF79" s="565"/>
      <c r="HG79" s="565"/>
      <c r="HH79" s="565"/>
      <c r="HI79" s="565"/>
      <c r="HJ79" s="565"/>
      <c r="HK79" s="565"/>
      <c r="HL79" s="565"/>
      <c r="HM79" s="565"/>
      <c r="HN79" s="565">
        <v>0</v>
      </c>
      <c r="HO79" s="565">
        <v>0</v>
      </c>
      <c r="HP79" s="598"/>
      <c r="HQ79" s="625"/>
      <c r="HR79" s="565"/>
    </row>
    <row r="80" spans="1:226" ht="47.25" customHeight="1">
      <c r="A80" s="460">
        <v>57</v>
      </c>
      <c r="B80" s="460" t="s">
        <v>4593</v>
      </c>
      <c r="C80" s="461" t="s">
        <v>4594</v>
      </c>
      <c r="D80" s="466">
        <v>8.2100000000000009</v>
      </c>
      <c r="E80" s="106">
        <v>0</v>
      </c>
      <c r="F80" s="106">
        <v>0</v>
      </c>
      <c r="G80" s="106"/>
      <c r="H80" s="106"/>
      <c r="I80" s="230"/>
      <c r="J80" s="230"/>
      <c r="K80" s="106"/>
      <c r="L80" s="106"/>
      <c r="M80" s="230"/>
      <c r="N80" s="230"/>
      <c r="O80" s="106"/>
      <c r="P80" s="363"/>
      <c r="Q80" s="106"/>
      <c r="R80" s="106"/>
      <c r="S80" s="97"/>
      <c r="T80" s="470"/>
      <c r="U80" s="97"/>
      <c r="V80" s="97"/>
      <c r="W80" s="97">
        <v>0</v>
      </c>
      <c r="X80" s="467"/>
      <c r="Y80" s="97"/>
      <c r="Z80" s="97"/>
      <c r="AA80" s="97"/>
      <c r="AB80" s="470"/>
      <c r="AC80" s="470"/>
      <c r="AD80" s="448">
        <f t="shared" si="1"/>
        <v>0</v>
      </c>
      <c r="AE80" s="97"/>
      <c r="AF80" s="97"/>
      <c r="AG80" s="355"/>
      <c r="AH80" s="355"/>
      <c r="AI80" s="97"/>
      <c r="AJ80" s="97"/>
      <c r="AK80" s="97"/>
      <c r="AL80" s="97"/>
      <c r="AM80" s="97"/>
      <c r="AN80" s="472"/>
      <c r="AO80" s="472"/>
      <c r="AP80" s="78"/>
      <c r="AQ80" s="78"/>
      <c r="AR80" s="106"/>
      <c r="AS80" s="106"/>
      <c r="AT80" s="97"/>
      <c r="AU80" s="97"/>
      <c r="AV80" s="97"/>
      <c r="AW80" s="97"/>
      <c r="AX80" s="97"/>
      <c r="AY80" s="97"/>
      <c r="AZ80" s="306"/>
      <c r="BA80" s="306"/>
      <c r="BB80" s="97">
        <v>0</v>
      </c>
      <c r="BC80" s="97"/>
      <c r="BD80" s="97"/>
      <c r="BE80" s="97"/>
      <c r="BF80" s="97"/>
      <c r="BG80" s="106"/>
      <c r="BH80" s="106"/>
      <c r="BI80" s="97"/>
      <c r="BJ80" s="97"/>
      <c r="BK80" s="97"/>
      <c r="BL80" s="97"/>
      <c r="BM80" s="97"/>
      <c r="BN80" s="97"/>
      <c r="BO80" s="106"/>
      <c r="BP80" s="106"/>
      <c r="BQ80" s="466"/>
      <c r="BR80" s="466"/>
      <c r="BS80" s="466">
        <v>0</v>
      </c>
      <c r="BT80" s="97"/>
      <c r="BU80" s="97"/>
      <c r="BV80" s="106"/>
      <c r="BW80" s="106"/>
      <c r="BX80" s="106"/>
      <c r="BY80" s="106"/>
      <c r="BZ80" s="106"/>
      <c r="CA80" s="106"/>
      <c r="CB80" s="97"/>
      <c r="CC80" s="97"/>
      <c r="CD80" s="97"/>
      <c r="CE80" s="97"/>
      <c r="CF80" s="106"/>
      <c r="CG80" s="106"/>
      <c r="CH80" s="97"/>
      <c r="CI80" s="97"/>
      <c r="CJ80" s="106"/>
      <c r="CK80" s="106"/>
      <c r="CL80" s="97"/>
      <c r="CM80" s="97"/>
      <c r="CN80" s="565"/>
      <c r="CO80" s="565"/>
      <c r="CP80" s="565"/>
      <c r="CQ80" s="565"/>
      <c r="CR80" s="565"/>
      <c r="CS80" s="565"/>
      <c r="CT80" s="565"/>
      <c r="CU80" s="565"/>
      <c r="CV80" s="565"/>
      <c r="CW80" s="565"/>
      <c r="CX80" s="565"/>
      <c r="CY80" s="565"/>
      <c r="CZ80" s="565"/>
      <c r="DA80" s="565"/>
      <c r="DB80" s="565"/>
      <c r="DC80" s="565"/>
      <c r="DD80" s="565"/>
      <c r="DE80" s="565"/>
      <c r="DF80" s="565"/>
      <c r="DG80" s="565"/>
      <c r="DH80" s="565"/>
      <c r="EU80" s="565"/>
      <c r="EV80" s="565"/>
      <c r="EW80" s="565"/>
      <c r="EX80" s="565"/>
      <c r="EY80" s="565"/>
      <c r="EZ80" s="565"/>
      <c r="FA80" s="565"/>
      <c r="FB80" s="565"/>
      <c r="FC80" s="565"/>
      <c r="FD80" s="565"/>
      <c r="FE80" s="565"/>
      <c r="FF80" s="565"/>
      <c r="FG80" s="565"/>
      <c r="FH80" s="615"/>
      <c r="FI80" s="615"/>
      <c r="FJ80" s="565">
        <v>6</v>
      </c>
      <c r="FK80" s="565"/>
      <c r="FL80" s="565"/>
      <c r="FM80" s="565"/>
      <c r="FN80" s="565"/>
      <c r="FO80" s="565"/>
      <c r="FP80" s="565"/>
      <c r="FQ80" s="565"/>
      <c r="FR80" s="565"/>
      <c r="FS80" s="565">
        <v>0</v>
      </c>
      <c r="FT80" s="598"/>
      <c r="FU80" s="598"/>
      <c r="FV80" s="565"/>
      <c r="FW80" s="565"/>
      <c r="FX80" s="565"/>
      <c r="FY80" s="565"/>
      <c r="FZ80" s="565"/>
      <c r="GA80" s="565"/>
      <c r="GB80" s="565"/>
      <c r="GC80" s="565"/>
      <c r="GD80" s="565"/>
      <c r="GE80" s="565"/>
      <c r="GF80" s="565"/>
      <c r="GG80" s="565"/>
      <c r="GH80" s="565"/>
      <c r="GI80" s="565"/>
      <c r="GJ80" s="565"/>
      <c r="GK80" s="565"/>
      <c r="GL80" s="565"/>
      <c r="GM80" s="565"/>
      <c r="GN80" s="565"/>
      <c r="GO80" s="565"/>
      <c r="GP80" s="565"/>
      <c r="GQ80" s="506"/>
      <c r="GR80" s="598"/>
      <c r="GS80" s="598"/>
      <c r="GT80" s="565"/>
      <c r="GU80" s="565"/>
      <c r="GV80" s="565">
        <v>0</v>
      </c>
      <c r="GW80" s="565">
        <v>0</v>
      </c>
      <c r="GX80" s="565"/>
      <c r="GY80" s="565"/>
      <c r="GZ80" s="565"/>
      <c r="HA80" s="565"/>
      <c r="HB80" s="565"/>
      <c r="HC80" s="565"/>
      <c r="HD80" s="565"/>
      <c r="HE80" s="565"/>
      <c r="HF80" s="565"/>
      <c r="HG80" s="565"/>
      <c r="HH80" s="565"/>
      <c r="HI80" s="565"/>
      <c r="HJ80" s="565"/>
      <c r="HK80" s="565"/>
      <c r="HL80" s="565"/>
      <c r="HM80" s="565"/>
      <c r="HN80" s="565">
        <v>0</v>
      </c>
      <c r="HO80" s="565">
        <v>0</v>
      </c>
      <c r="HP80" s="598"/>
      <c r="HQ80" s="625"/>
      <c r="HR80" s="565"/>
    </row>
    <row r="81" spans="1:226" ht="63" customHeight="1">
      <c r="A81" s="460">
        <v>58</v>
      </c>
      <c r="B81" s="460" t="s">
        <v>4595</v>
      </c>
      <c r="C81" s="461" t="s">
        <v>4596</v>
      </c>
      <c r="D81" s="466">
        <v>14.4</v>
      </c>
      <c r="E81" s="106">
        <v>0</v>
      </c>
      <c r="F81" s="106">
        <v>0</v>
      </c>
      <c r="G81" s="106"/>
      <c r="H81" s="106"/>
      <c r="I81" s="230"/>
      <c r="J81" s="230"/>
      <c r="K81" s="106"/>
      <c r="L81" s="106"/>
      <c r="M81" s="230"/>
      <c r="N81" s="230"/>
      <c r="O81" s="106"/>
      <c r="P81" s="363"/>
      <c r="Q81" s="106"/>
      <c r="R81" s="106"/>
      <c r="S81" s="97"/>
      <c r="T81" s="470"/>
      <c r="U81" s="97"/>
      <c r="V81" s="97"/>
      <c r="W81" s="97">
        <v>0</v>
      </c>
      <c r="X81" s="467"/>
      <c r="Y81" s="97"/>
      <c r="Z81" s="97"/>
      <c r="AA81" s="97"/>
      <c r="AB81" s="470"/>
      <c r="AC81" s="470"/>
      <c r="AD81" s="448">
        <f t="shared" si="1"/>
        <v>0</v>
      </c>
      <c r="AE81" s="97"/>
      <c r="AF81" s="97"/>
      <c r="AG81" s="355"/>
      <c r="AH81" s="355"/>
      <c r="AI81" s="97"/>
      <c r="AJ81" s="97"/>
      <c r="AK81" s="97"/>
      <c r="AL81" s="97"/>
      <c r="AM81" s="97"/>
      <c r="AN81" s="472"/>
      <c r="AO81" s="472"/>
      <c r="AP81" s="78"/>
      <c r="AQ81" s="78"/>
      <c r="AR81" s="106"/>
      <c r="AS81" s="106"/>
      <c r="AT81" s="97"/>
      <c r="AU81" s="97"/>
      <c r="AV81" s="97"/>
      <c r="AW81" s="97"/>
      <c r="AX81" s="97"/>
      <c r="AY81" s="97"/>
      <c r="AZ81" s="306"/>
      <c r="BA81" s="306"/>
      <c r="BB81" s="97">
        <v>0</v>
      </c>
      <c r="BC81" s="97"/>
      <c r="BD81" s="97"/>
      <c r="BE81" s="97"/>
      <c r="BF81" s="97"/>
      <c r="BG81" s="106"/>
      <c r="BH81" s="106"/>
      <c r="BI81" s="97"/>
      <c r="BJ81" s="97"/>
      <c r="BK81" s="97"/>
      <c r="BL81" s="97"/>
      <c r="BM81" s="97"/>
      <c r="BN81" s="97"/>
      <c r="BO81" s="106"/>
      <c r="BP81" s="106"/>
      <c r="BQ81" s="466"/>
      <c r="BR81" s="466"/>
      <c r="BS81" s="466">
        <v>0</v>
      </c>
      <c r="BT81" s="97"/>
      <c r="BU81" s="97"/>
      <c r="BV81" s="106"/>
      <c r="BW81" s="106"/>
      <c r="BX81" s="106"/>
      <c r="BY81" s="106"/>
      <c r="BZ81" s="106"/>
      <c r="CA81" s="106"/>
      <c r="CB81" s="97"/>
      <c r="CC81" s="97"/>
      <c r="CD81" s="97"/>
      <c r="CE81" s="97"/>
      <c r="CF81" s="106"/>
      <c r="CG81" s="106"/>
      <c r="CH81" s="97"/>
      <c r="CI81" s="97"/>
      <c r="CJ81" s="106"/>
      <c r="CK81" s="106"/>
      <c r="CL81" s="97"/>
      <c r="CM81" s="97"/>
      <c r="CN81" s="565"/>
      <c r="CO81" s="565"/>
      <c r="CP81" s="565"/>
      <c r="CQ81" s="565"/>
      <c r="CR81" s="565"/>
      <c r="CS81" s="565"/>
      <c r="CT81" s="565"/>
      <c r="CU81" s="565"/>
      <c r="CV81" s="565"/>
      <c r="CW81" s="565"/>
      <c r="CX81" s="565"/>
      <c r="CY81" s="565"/>
      <c r="CZ81" s="565"/>
      <c r="DA81" s="565"/>
      <c r="DB81" s="565"/>
      <c r="DC81" s="565"/>
      <c r="DD81" s="565"/>
      <c r="DE81" s="565"/>
      <c r="DF81" s="565"/>
      <c r="DG81" s="565"/>
      <c r="DH81" s="565"/>
      <c r="EU81" s="565"/>
      <c r="EV81" s="565"/>
      <c r="EW81" s="565"/>
      <c r="EX81" s="565"/>
      <c r="EY81" s="565"/>
      <c r="EZ81" s="565"/>
      <c r="FA81" s="565"/>
      <c r="FB81" s="565"/>
      <c r="FC81" s="565"/>
      <c r="FD81" s="565"/>
      <c r="FE81" s="565"/>
      <c r="FF81" s="565"/>
      <c r="FG81" s="565"/>
      <c r="FH81" s="615"/>
      <c r="FI81" s="615"/>
      <c r="FJ81" s="565">
        <v>200</v>
      </c>
      <c r="FK81" s="565"/>
      <c r="FL81" s="565"/>
      <c r="FM81" s="565"/>
      <c r="FN81" s="565"/>
      <c r="FO81" s="565"/>
      <c r="FP81" s="565"/>
      <c r="FQ81" s="565"/>
      <c r="FR81" s="565"/>
      <c r="FS81" s="565">
        <v>0</v>
      </c>
      <c r="FT81" s="598"/>
      <c r="FU81" s="598"/>
      <c r="FV81" s="565"/>
      <c r="FW81" s="565"/>
      <c r="FX81" s="565"/>
      <c r="FY81" s="565"/>
      <c r="FZ81" s="565"/>
      <c r="GA81" s="565"/>
      <c r="GB81" s="565"/>
      <c r="GC81" s="565"/>
      <c r="GD81" s="565"/>
      <c r="GE81" s="565"/>
      <c r="GF81" s="565"/>
      <c r="GG81" s="565"/>
      <c r="GH81" s="565"/>
      <c r="GI81" s="565"/>
      <c r="GJ81" s="565"/>
      <c r="GK81" s="565"/>
      <c r="GL81" s="565"/>
      <c r="GM81" s="565"/>
      <c r="GN81" s="565"/>
      <c r="GO81" s="565"/>
      <c r="GP81" s="565"/>
      <c r="GQ81" s="506"/>
      <c r="GR81" s="598"/>
      <c r="GS81" s="598"/>
      <c r="GT81" s="565"/>
      <c r="GU81" s="565"/>
      <c r="GV81" s="565">
        <v>0</v>
      </c>
      <c r="GW81" s="565">
        <v>0</v>
      </c>
      <c r="GX81" s="565"/>
      <c r="GY81" s="565"/>
      <c r="GZ81" s="565"/>
      <c r="HA81" s="565"/>
      <c r="HB81" s="565"/>
      <c r="HC81" s="565"/>
      <c r="HD81" s="565"/>
      <c r="HE81" s="565"/>
      <c r="HF81" s="565"/>
      <c r="HG81" s="565"/>
      <c r="HH81" s="565"/>
      <c r="HI81" s="565"/>
      <c r="HJ81" s="565"/>
      <c r="HK81" s="565"/>
      <c r="HL81" s="565"/>
      <c r="HM81" s="565"/>
      <c r="HN81" s="565">
        <v>0</v>
      </c>
      <c r="HO81" s="565">
        <v>0</v>
      </c>
      <c r="HP81" s="598"/>
      <c r="HQ81" s="625"/>
      <c r="HR81" s="565"/>
    </row>
    <row r="82" spans="1:226" ht="126" customHeight="1">
      <c r="A82" s="460">
        <v>59</v>
      </c>
      <c r="B82" s="460" t="s">
        <v>4597</v>
      </c>
      <c r="C82" s="461" t="s">
        <v>4598</v>
      </c>
      <c r="D82" s="207">
        <v>26.14</v>
      </c>
      <c r="E82" s="106">
        <v>0</v>
      </c>
      <c r="F82" s="106">
        <v>0</v>
      </c>
      <c r="G82" s="106"/>
      <c r="H82" s="106"/>
      <c r="I82" s="230"/>
      <c r="J82" s="230"/>
      <c r="K82" s="106"/>
      <c r="L82" s="106"/>
      <c r="M82" s="230"/>
      <c r="N82" s="230"/>
      <c r="O82" s="106"/>
      <c r="P82" s="363"/>
      <c r="Q82" s="106"/>
      <c r="R82" s="106"/>
      <c r="S82" s="97"/>
      <c r="T82" s="470"/>
      <c r="U82" s="97"/>
      <c r="V82" s="97"/>
      <c r="W82" s="97">
        <v>0</v>
      </c>
      <c r="X82" s="467"/>
      <c r="Y82" s="97"/>
      <c r="Z82" s="97"/>
      <c r="AA82" s="97"/>
      <c r="AB82" s="470"/>
      <c r="AC82" s="470"/>
      <c r="AD82" s="448">
        <f t="shared" si="1"/>
        <v>0</v>
      </c>
      <c r="AE82" s="97"/>
      <c r="AF82" s="97"/>
      <c r="AG82" s="355"/>
      <c r="AH82" s="355"/>
      <c r="AI82" s="97"/>
      <c r="AJ82" s="97"/>
      <c r="AK82" s="97"/>
      <c r="AL82" s="97"/>
      <c r="AM82" s="97"/>
      <c r="AN82" s="472"/>
      <c r="AO82" s="472"/>
      <c r="AP82" s="78"/>
      <c r="AQ82" s="78"/>
      <c r="AR82" s="106"/>
      <c r="AS82" s="106"/>
      <c r="AT82" s="97"/>
      <c r="AU82" s="97"/>
      <c r="AV82" s="97"/>
      <c r="AW82" s="97"/>
      <c r="AX82" s="97"/>
      <c r="AY82" s="97"/>
      <c r="AZ82" s="306"/>
      <c r="BA82" s="306"/>
      <c r="BB82" s="97">
        <v>0</v>
      </c>
      <c r="BC82" s="97"/>
      <c r="BD82" s="97"/>
      <c r="BE82" s="97"/>
      <c r="BF82" s="97"/>
      <c r="BG82" s="106"/>
      <c r="BH82" s="106"/>
      <c r="BI82" s="97"/>
      <c r="BJ82" s="97"/>
      <c r="BK82" s="97"/>
      <c r="BL82" s="97"/>
      <c r="BM82" s="97"/>
      <c r="BN82" s="97"/>
      <c r="BO82" s="106"/>
      <c r="BP82" s="106"/>
      <c r="BQ82" s="466"/>
      <c r="BR82" s="466"/>
      <c r="BS82" s="466">
        <v>0</v>
      </c>
      <c r="BT82" s="97"/>
      <c r="BU82" s="97"/>
      <c r="BV82" s="106"/>
      <c r="BW82" s="106"/>
      <c r="BX82" s="106"/>
      <c r="BY82" s="106"/>
      <c r="BZ82" s="106"/>
      <c r="CA82" s="106"/>
      <c r="CB82" s="97"/>
      <c r="CC82" s="97"/>
      <c r="CD82" s="97"/>
      <c r="CE82" s="97"/>
      <c r="CF82" s="106"/>
      <c r="CG82" s="106">
        <v>12</v>
      </c>
      <c r="CH82" s="97"/>
      <c r="CI82" s="97"/>
      <c r="CJ82" s="106"/>
      <c r="CK82" s="106"/>
      <c r="CL82" s="97"/>
      <c r="CM82" s="97"/>
      <c r="CN82" s="565"/>
      <c r="CO82" s="565"/>
      <c r="CP82" s="565"/>
      <c r="CQ82" s="565"/>
      <c r="CR82" s="565"/>
      <c r="CS82" s="565"/>
      <c r="CT82" s="565"/>
      <c r="CU82" s="565"/>
      <c r="CV82" s="565"/>
      <c r="CW82" s="565"/>
      <c r="CX82" s="565"/>
      <c r="CY82" s="565"/>
      <c r="CZ82" s="565"/>
      <c r="DA82" s="565"/>
      <c r="DB82" s="565"/>
      <c r="DC82" s="565"/>
      <c r="DD82" s="565"/>
      <c r="DE82" s="565"/>
      <c r="DF82" s="565"/>
      <c r="DG82" s="565"/>
      <c r="DH82" s="565"/>
      <c r="EU82" s="565"/>
      <c r="EV82" s="565"/>
      <c r="EW82" s="565"/>
      <c r="EX82" s="565"/>
      <c r="EY82" s="565"/>
      <c r="EZ82" s="565"/>
      <c r="FA82" s="565"/>
      <c r="FB82" s="565"/>
      <c r="FC82" s="565"/>
      <c r="FD82" s="565"/>
      <c r="FE82" s="565"/>
      <c r="FF82" s="565"/>
      <c r="FG82" s="565"/>
      <c r="FH82" s="615"/>
      <c r="FI82" s="615"/>
      <c r="FJ82" s="565">
        <v>4</v>
      </c>
      <c r="FK82" s="565"/>
      <c r="FL82" s="565"/>
      <c r="FM82" s="565"/>
      <c r="FN82" s="565"/>
      <c r="FO82" s="565"/>
      <c r="FP82" s="565"/>
      <c r="FQ82" s="565"/>
      <c r="FR82" s="565"/>
      <c r="FS82" s="565">
        <v>0</v>
      </c>
      <c r="FT82" s="598"/>
      <c r="FU82" s="598"/>
      <c r="FV82" s="565"/>
      <c r="FW82" s="565"/>
      <c r="FX82" s="565"/>
      <c r="FY82" s="565"/>
      <c r="FZ82" s="565"/>
      <c r="GA82" s="565"/>
      <c r="GB82" s="565"/>
      <c r="GC82" s="565"/>
      <c r="GD82" s="565"/>
      <c r="GE82" s="565"/>
      <c r="GF82" s="565"/>
      <c r="GG82" s="565"/>
      <c r="GH82" s="565"/>
      <c r="GI82" s="565"/>
      <c r="GJ82" s="565"/>
      <c r="GK82" s="565"/>
      <c r="GL82" s="565"/>
      <c r="GM82" s="565"/>
      <c r="GN82" s="565"/>
      <c r="GO82" s="565"/>
      <c r="GP82" s="565"/>
      <c r="GQ82" s="506"/>
      <c r="GR82" s="598"/>
      <c r="GS82" s="598"/>
      <c r="GT82" s="565"/>
      <c r="GU82" s="565"/>
      <c r="GV82" s="565">
        <v>0</v>
      </c>
      <c r="GW82" s="565">
        <v>0</v>
      </c>
      <c r="GX82" s="565"/>
      <c r="GY82" s="565"/>
      <c r="GZ82" s="565"/>
      <c r="HA82" s="565"/>
      <c r="HB82" s="565"/>
      <c r="HC82" s="565"/>
      <c r="HD82" s="565"/>
      <c r="HE82" s="565"/>
      <c r="HF82" s="565"/>
      <c r="HG82" s="565"/>
      <c r="HH82" s="565"/>
      <c r="HI82" s="565"/>
      <c r="HJ82" s="565"/>
      <c r="HK82" s="565"/>
      <c r="HL82" s="565"/>
      <c r="HM82" s="565"/>
      <c r="HN82" s="565">
        <v>0</v>
      </c>
      <c r="HO82" s="565">
        <v>0</v>
      </c>
      <c r="HP82" s="598"/>
      <c r="HQ82" s="625"/>
      <c r="HR82" s="565"/>
    </row>
    <row r="83" spans="1:226" ht="126" customHeight="1">
      <c r="A83" s="460">
        <v>60</v>
      </c>
      <c r="B83" s="460" t="s">
        <v>4599</v>
      </c>
      <c r="C83" s="461" t="s">
        <v>4600</v>
      </c>
      <c r="D83" s="207">
        <v>36.44</v>
      </c>
      <c r="E83" s="106">
        <v>0</v>
      </c>
      <c r="F83" s="106">
        <v>0</v>
      </c>
      <c r="G83" s="106"/>
      <c r="H83" s="106"/>
      <c r="I83" s="230"/>
      <c r="J83" s="230"/>
      <c r="K83" s="106"/>
      <c r="L83" s="106"/>
      <c r="M83" s="230"/>
      <c r="N83" s="230"/>
      <c r="O83" s="106"/>
      <c r="P83" s="363"/>
      <c r="Q83" s="106"/>
      <c r="R83" s="106"/>
      <c r="S83" s="97"/>
      <c r="T83" s="470"/>
      <c r="U83" s="97"/>
      <c r="V83" s="97"/>
      <c r="W83" s="97">
        <v>0</v>
      </c>
      <c r="X83" s="467"/>
      <c r="Y83" s="97"/>
      <c r="Z83" s="97"/>
      <c r="AA83" s="97"/>
      <c r="AB83" s="470"/>
      <c r="AC83" s="470"/>
      <c r="AD83" s="448">
        <f t="shared" si="1"/>
        <v>0</v>
      </c>
      <c r="AE83" s="97"/>
      <c r="AF83" s="97"/>
      <c r="AG83" s="355"/>
      <c r="AH83" s="355"/>
      <c r="AI83" s="97"/>
      <c r="AJ83" s="97"/>
      <c r="AK83" s="97"/>
      <c r="AL83" s="97"/>
      <c r="AM83" s="97"/>
      <c r="AN83" s="472"/>
      <c r="AO83" s="472"/>
      <c r="AP83" s="78"/>
      <c r="AQ83" s="78"/>
      <c r="AR83" s="106"/>
      <c r="AS83" s="106"/>
      <c r="AT83" s="97"/>
      <c r="AU83" s="97"/>
      <c r="AV83" s="97"/>
      <c r="AW83" s="97"/>
      <c r="AX83" s="97"/>
      <c r="AY83" s="97"/>
      <c r="AZ83" s="306"/>
      <c r="BA83" s="306"/>
      <c r="BB83" s="97">
        <v>0</v>
      </c>
      <c r="BC83" s="97"/>
      <c r="BD83" s="97"/>
      <c r="BE83" s="97"/>
      <c r="BF83" s="97"/>
      <c r="BG83" s="106"/>
      <c r="BH83" s="106"/>
      <c r="BI83" s="97"/>
      <c r="BJ83" s="97"/>
      <c r="BK83" s="97"/>
      <c r="BL83" s="97"/>
      <c r="BM83" s="97"/>
      <c r="BN83" s="97"/>
      <c r="BO83" s="106"/>
      <c r="BP83" s="106"/>
      <c r="BQ83" s="466"/>
      <c r="BR83" s="466"/>
      <c r="BS83" s="466">
        <v>0</v>
      </c>
      <c r="BT83" s="97"/>
      <c r="BU83" s="97"/>
      <c r="BV83" s="106"/>
      <c r="BW83" s="106"/>
      <c r="BX83" s="106"/>
      <c r="BY83" s="106"/>
      <c r="BZ83" s="106"/>
      <c r="CA83" s="106"/>
      <c r="CB83" s="97"/>
      <c r="CC83" s="97"/>
      <c r="CD83" s="97"/>
      <c r="CE83" s="97"/>
      <c r="CF83" s="106"/>
      <c r="CG83" s="106">
        <v>24</v>
      </c>
      <c r="CH83" s="97"/>
      <c r="CI83" s="97"/>
      <c r="CJ83" s="106"/>
      <c r="CK83" s="106"/>
      <c r="CL83" s="97"/>
      <c r="CM83" s="97"/>
      <c r="CN83" s="565"/>
      <c r="CO83" s="565"/>
      <c r="CP83" s="565"/>
      <c r="CQ83" s="565"/>
      <c r="CR83" s="565"/>
      <c r="CS83" s="565"/>
      <c r="CT83" s="565"/>
      <c r="CU83" s="565"/>
      <c r="CV83" s="565"/>
      <c r="CW83" s="565"/>
      <c r="CX83" s="565"/>
      <c r="CY83" s="565"/>
      <c r="CZ83" s="565"/>
      <c r="DA83" s="565"/>
      <c r="DB83" s="565"/>
      <c r="DC83" s="565"/>
      <c r="DD83" s="565"/>
      <c r="DE83" s="565"/>
      <c r="DF83" s="565"/>
      <c r="DG83" s="565"/>
      <c r="DH83" s="565"/>
      <c r="EU83" s="565"/>
      <c r="EV83" s="565"/>
      <c r="EW83" s="565"/>
      <c r="EX83" s="565"/>
      <c r="EY83" s="565"/>
      <c r="EZ83" s="565"/>
      <c r="FA83" s="565"/>
      <c r="FB83" s="565"/>
      <c r="FC83" s="565"/>
      <c r="FD83" s="565"/>
      <c r="FE83" s="565"/>
      <c r="FF83" s="565"/>
      <c r="FG83" s="565"/>
      <c r="FH83" s="615"/>
      <c r="FI83" s="615"/>
      <c r="FJ83" s="565">
        <v>50</v>
      </c>
      <c r="FK83" s="565"/>
      <c r="FL83" s="565"/>
      <c r="FM83" s="565"/>
      <c r="FN83" s="565"/>
      <c r="FO83" s="565"/>
      <c r="FP83" s="565"/>
      <c r="FQ83" s="565"/>
      <c r="FR83" s="565"/>
      <c r="FS83" s="565">
        <v>0</v>
      </c>
      <c r="FT83" s="598"/>
      <c r="FU83" s="598"/>
      <c r="FV83" s="565"/>
      <c r="FW83" s="565"/>
      <c r="FX83" s="565"/>
      <c r="FY83" s="565"/>
      <c r="FZ83" s="565"/>
      <c r="GA83" s="565"/>
      <c r="GB83" s="565"/>
      <c r="GC83" s="565"/>
      <c r="GD83" s="565"/>
      <c r="GE83" s="565"/>
      <c r="GF83" s="565"/>
      <c r="GG83" s="565"/>
      <c r="GH83" s="565"/>
      <c r="GI83" s="565"/>
      <c r="GJ83" s="565"/>
      <c r="GK83" s="565"/>
      <c r="GL83" s="565"/>
      <c r="GM83" s="565"/>
      <c r="GN83" s="565"/>
      <c r="GO83" s="565"/>
      <c r="GP83" s="565"/>
      <c r="GQ83" s="506"/>
      <c r="GR83" s="598"/>
      <c r="GS83" s="598"/>
      <c r="GT83" s="565"/>
      <c r="GU83" s="565"/>
      <c r="GV83" s="565">
        <v>0</v>
      </c>
      <c r="GW83" s="565">
        <v>0</v>
      </c>
      <c r="GX83" s="565"/>
      <c r="GY83" s="565"/>
      <c r="GZ83" s="565"/>
      <c r="HA83" s="565"/>
      <c r="HB83" s="565"/>
      <c r="HC83" s="565"/>
      <c r="HD83" s="565"/>
      <c r="HE83" s="565"/>
      <c r="HF83" s="565"/>
      <c r="HG83" s="565"/>
      <c r="HH83" s="565"/>
      <c r="HI83" s="565"/>
      <c r="HJ83" s="565"/>
      <c r="HK83" s="565"/>
      <c r="HL83" s="565"/>
      <c r="HM83" s="565"/>
      <c r="HN83" s="565">
        <v>0</v>
      </c>
      <c r="HO83" s="565">
        <v>0</v>
      </c>
      <c r="HP83" s="598"/>
      <c r="HQ83" s="625"/>
      <c r="HR83" s="565"/>
    </row>
    <row r="84" spans="1:226" ht="126" customHeight="1">
      <c r="A84" s="460">
        <v>61</v>
      </c>
      <c r="B84" s="460" t="s">
        <v>4601</v>
      </c>
      <c r="C84" s="461" t="s">
        <v>4602</v>
      </c>
      <c r="D84" s="207">
        <v>2.35</v>
      </c>
      <c r="E84" s="106">
        <v>0</v>
      </c>
      <c r="F84" s="106">
        <v>0</v>
      </c>
      <c r="G84" s="106"/>
      <c r="H84" s="106"/>
      <c r="I84" s="230"/>
      <c r="J84" s="230"/>
      <c r="K84" s="106"/>
      <c r="L84" s="106"/>
      <c r="M84" s="230"/>
      <c r="N84" s="230"/>
      <c r="O84" s="106"/>
      <c r="P84" s="363"/>
      <c r="Q84" s="106"/>
      <c r="R84" s="106"/>
      <c r="S84" s="97"/>
      <c r="T84" s="470"/>
      <c r="U84" s="97"/>
      <c r="V84" s="97"/>
      <c r="W84" s="97">
        <v>0</v>
      </c>
      <c r="X84" s="467"/>
      <c r="Y84" s="97"/>
      <c r="Z84" s="97"/>
      <c r="AA84" s="97"/>
      <c r="AB84" s="470"/>
      <c r="AC84" s="470"/>
      <c r="AD84" s="448">
        <f t="shared" si="1"/>
        <v>0</v>
      </c>
      <c r="AE84" s="97"/>
      <c r="AF84" s="97"/>
      <c r="AG84" s="355"/>
      <c r="AH84" s="355"/>
      <c r="AI84" s="97"/>
      <c r="AJ84" s="97"/>
      <c r="AK84" s="97"/>
      <c r="AL84" s="97"/>
      <c r="AM84" s="97"/>
      <c r="AN84" s="472"/>
      <c r="AO84" s="472"/>
      <c r="AP84" s="78"/>
      <c r="AQ84" s="78"/>
      <c r="AR84" s="106"/>
      <c r="AS84" s="106"/>
      <c r="AT84" s="97"/>
      <c r="AU84" s="97"/>
      <c r="AV84" s="97"/>
      <c r="AW84" s="97"/>
      <c r="AX84" s="97"/>
      <c r="AY84" s="97"/>
      <c r="AZ84" s="306"/>
      <c r="BA84" s="306"/>
      <c r="BB84" s="97">
        <v>0</v>
      </c>
      <c r="BC84" s="97"/>
      <c r="BD84" s="97"/>
      <c r="BE84" s="97"/>
      <c r="BF84" s="97"/>
      <c r="BG84" s="106"/>
      <c r="BH84" s="106"/>
      <c r="BI84" s="97"/>
      <c r="BJ84" s="97"/>
      <c r="BK84" s="97"/>
      <c r="BL84" s="97"/>
      <c r="BM84" s="97"/>
      <c r="BN84" s="97"/>
      <c r="BO84" s="106"/>
      <c r="BP84" s="106"/>
      <c r="BQ84" s="466"/>
      <c r="BR84" s="466"/>
      <c r="BS84" s="466">
        <v>0</v>
      </c>
      <c r="BT84" s="97"/>
      <c r="BU84" s="97"/>
      <c r="BV84" s="106"/>
      <c r="BW84" s="106"/>
      <c r="BX84" s="106"/>
      <c r="BY84" s="106"/>
      <c r="BZ84" s="106"/>
      <c r="CA84" s="106"/>
      <c r="CB84" s="97"/>
      <c r="CC84" s="97"/>
      <c r="CD84" s="97"/>
      <c r="CE84" s="97"/>
      <c r="CF84" s="106"/>
      <c r="CG84" s="106"/>
      <c r="CH84" s="97"/>
      <c r="CI84" s="97"/>
      <c r="CJ84" s="106"/>
      <c r="CK84" s="106"/>
      <c r="CL84" s="97"/>
      <c r="CM84" s="97"/>
      <c r="CN84" s="565"/>
      <c r="CO84" s="565"/>
      <c r="CP84" s="565"/>
      <c r="CQ84" s="565"/>
      <c r="CR84" s="565"/>
      <c r="CS84" s="565"/>
      <c r="CT84" s="565"/>
      <c r="CU84" s="565"/>
      <c r="CV84" s="565"/>
      <c r="CW84" s="565"/>
      <c r="CX84" s="565"/>
      <c r="CY84" s="565"/>
      <c r="CZ84" s="565"/>
      <c r="DA84" s="565"/>
      <c r="DB84" s="565"/>
      <c r="DC84" s="565"/>
      <c r="DD84" s="565"/>
      <c r="DE84" s="565"/>
      <c r="DF84" s="565"/>
      <c r="DG84" s="565"/>
      <c r="DH84" s="565"/>
      <c r="EU84" s="565"/>
      <c r="EV84" s="565"/>
      <c r="EW84" s="565"/>
      <c r="EX84" s="565"/>
      <c r="EY84" s="565"/>
      <c r="EZ84" s="565"/>
      <c r="FA84" s="565"/>
      <c r="FB84" s="565"/>
      <c r="FC84" s="565"/>
      <c r="FD84" s="565"/>
      <c r="FE84" s="565"/>
      <c r="FF84" s="565"/>
      <c r="FG84" s="565"/>
      <c r="FH84" s="615"/>
      <c r="FI84" s="615"/>
      <c r="FJ84" s="565"/>
      <c r="FK84" s="565"/>
      <c r="FL84" s="565"/>
      <c r="FM84" s="565"/>
      <c r="FN84" s="565"/>
      <c r="FO84" s="565"/>
      <c r="FP84" s="565"/>
      <c r="FQ84" s="565"/>
      <c r="FR84" s="565"/>
      <c r="FS84" s="565">
        <v>0</v>
      </c>
      <c r="FT84" s="598"/>
      <c r="FU84" s="598"/>
      <c r="FV84" s="565"/>
      <c r="FW84" s="565"/>
      <c r="FX84" s="565"/>
      <c r="FY84" s="565"/>
      <c r="FZ84" s="565"/>
      <c r="GA84" s="565"/>
      <c r="GB84" s="565"/>
      <c r="GC84" s="565"/>
      <c r="GD84" s="565"/>
      <c r="GE84" s="565"/>
      <c r="GF84" s="565"/>
      <c r="GG84" s="565"/>
      <c r="GH84" s="565"/>
      <c r="GI84" s="565"/>
      <c r="GJ84" s="565"/>
      <c r="GK84" s="565"/>
      <c r="GL84" s="565"/>
      <c r="GM84" s="565"/>
      <c r="GN84" s="565"/>
      <c r="GO84" s="565"/>
      <c r="GP84" s="565">
        <v>15</v>
      </c>
      <c r="GQ84" s="506"/>
      <c r="GR84" s="598"/>
      <c r="GS84" s="598"/>
      <c r="GT84" s="565"/>
      <c r="GU84" s="565"/>
      <c r="GV84" s="565">
        <v>0</v>
      </c>
      <c r="GW84" s="565">
        <v>0</v>
      </c>
      <c r="GX84" s="565"/>
      <c r="GY84" s="565"/>
      <c r="GZ84" s="565"/>
      <c r="HA84" s="565"/>
      <c r="HB84" s="565"/>
      <c r="HC84" s="565"/>
      <c r="HD84" s="565"/>
      <c r="HE84" s="565"/>
      <c r="HF84" s="565"/>
      <c r="HG84" s="565"/>
      <c r="HH84" s="565"/>
      <c r="HI84" s="565"/>
      <c r="HJ84" s="565"/>
      <c r="HK84" s="565"/>
      <c r="HL84" s="565"/>
      <c r="HM84" s="565"/>
      <c r="HN84" s="565">
        <v>0</v>
      </c>
      <c r="HO84" s="565">
        <v>0</v>
      </c>
      <c r="HP84" s="598"/>
      <c r="HQ84" s="625"/>
      <c r="HR84" s="565"/>
    </row>
    <row r="85" spans="1:226" ht="126" customHeight="1">
      <c r="A85" s="460">
        <v>62</v>
      </c>
      <c r="B85" s="460" t="s">
        <v>4603</v>
      </c>
      <c r="C85" s="461" t="s">
        <v>4604</v>
      </c>
      <c r="D85" s="207">
        <v>2.48</v>
      </c>
      <c r="E85" s="106">
        <v>0</v>
      </c>
      <c r="F85" s="106">
        <v>0</v>
      </c>
      <c r="G85" s="106"/>
      <c r="H85" s="473">
        <v>5</v>
      </c>
      <c r="I85" s="230"/>
      <c r="J85" s="230"/>
      <c r="K85" s="106"/>
      <c r="L85" s="106"/>
      <c r="M85" s="230"/>
      <c r="N85" s="230"/>
      <c r="O85" s="106"/>
      <c r="P85" s="363"/>
      <c r="Q85" s="106"/>
      <c r="R85" s="106"/>
      <c r="S85" s="97"/>
      <c r="T85" s="470"/>
      <c r="U85" s="97"/>
      <c r="V85" s="97"/>
      <c r="W85" s="97">
        <v>0</v>
      </c>
      <c r="X85" s="467"/>
      <c r="Y85" s="97"/>
      <c r="Z85" s="97"/>
      <c r="AA85" s="97"/>
      <c r="AB85" s="470"/>
      <c r="AC85" s="470"/>
      <c r="AD85" s="448">
        <f t="shared" si="1"/>
        <v>0</v>
      </c>
      <c r="AE85" s="97"/>
      <c r="AF85" s="97"/>
      <c r="AG85" s="355"/>
      <c r="AH85" s="355"/>
      <c r="AI85" s="97"/>
      <c r="AJ85" s="97"/>
      <c r="AK85" s="97"/>
      <c r="AL85" s="97"/>
      <c r="AM85" s="97">
        <v>3</v>
      </c>
      <c r="AN85" s="472"/>
      <c r="AO85" s="472"/>
      <c r="AP85" s="78"/>
      <c r="AQ85" s="78"/>
      <c r="AR85" s="106"/>
      <c r="AS85" s="106"/>
      <c r="AT85" s="97"/>
      <c r="AU85" s="97"/>
      <c r="AV85" s="97"/>
      <c r="AW85" s="97"/>
      <c r="AX85" s="97"/>
      <c r="AY85" s="97"/>
      <c r="AZ85" s="306"/>
      <c r="BA85" s="306"/>
      <c r="BB85" s="97">
        <v>0</v>
      </c>
      <c r="BC85" s="97"/>
      <c r="BD85" s="97"/>
      <c r="BE85" s="97"/>
      <c r="BF85" s="97"/>
      <c r="BG85" s="106"/>
      <c r="BH85" s="106"/>
      <c r="BI85" s="97"/>
      <c r="BJ85" s="97"/>
      <c r="BK85" s="97"/>
      <c r="BL85" s="97"/>
      <c r="BM85" s="97"/>
      <c r="BN85" s="97"/>
      <c r="BO85" s="106"/>
      <c r="BP85" s="106"/>
      <c r="BQ85" s="466"/>
      <c r="BR85" s="466"/>
      <c r="BS85" s="466">
        <v>0</v>
      </c>
      <c r="BT85" s="97"/>
      <c r="BU85" s="97"/>
      <c r="BV85" s="106"/>
      <c r="BW85" s="106"/>
      <c r="BX85" s="106"/>
      <c r="BY85" s="106"/>
      <c r="BZ85" s="106"/>
      <c r="CA85" s="106"/>
      <c r="CB85" s="97"/>
      <c r="CC85" s="97"/>
      <c r="CD85" s="97"/>
      <c r="CE85" s="97"/>
      <c r="CF85" s="106"/>
      <c r="CG85" s="106"/>
      <c r="CH85" s="97"/>
      <c r="CI85" s="97"/>
      <c r="CJ85" s="106"/>
      <c r="CK85" s="106"/>
      <c r="CL85" s="97"/>
      <c r="CM85" s="97"/>
      <c r="CN85" s="565"/>
      <c r="CO85" s="565"/>
      <c r="CP85" s="565"/>
      <c r="CQ85" s="565"/>
      <c r="CR85" s="565"/>
      <c r="CS85" s="565"/>
      <c r="CT85" s="565"/>
      <c r="CU85" s="565"/>
      <c r="CV85" s="565"/>
      <c r="CW85" s="565"/>
      <c r="CX85" s="565"/>
      <c r="CY85" s="565"/>
      <c r="CZ85" s="565"/>
      <c r="DA85" s="565"/>
      <c r="DB85" s="565"/>
      <c r="DC85" s="565"/>
      <c r="DD85" s="565"/>
      <c r="DE85" s="565"/>
      <c r="DF85" s="565"/>
      <c r="DG85" s="565"/>
      <c r="DH85" s="565"/>
      <c r="EU85" s="565"/>
      <c r="EV85" s="565"/>
      <c r="EW85" s="565"/>
      <c r="EX85" s="565"/>
      <c r="EY85" s="565"/>
      <c r="EZ85" s="565"/>
      <c r="FA85" s="565"/>
      <c r="FB85" s="565"/>
      <c r="FC85" s="565"/>
      <c r="FD85" s="565"/>
      <c r="FE85" s="565"/>
      <c r="FF85" s="565"/>
      <c r="FG85" s="565"/>
      <c r="FH85" s="615"/>
      <c r="FI85" s="615"/>
      <c r="FJ85" s="565"/>
      <c r="FK85" s="565"/>
      <c r="FL85" s="565"/>
      <c r="FM85" s="565"/>
      <c r="FN85" s="565"/>
      <c r="FO85" s="565"/>
      <c r="FP85" s="565"/>
      <c r="FQ85" s="565"/>
      <c r="FR85" s="565"/>
      <c r="FS85" s="565">
        <v>0</v>
      </c>
      <c r="FT85" s="598"/>
      <c r="FU85" s="598"/>
      <c r="FV85" s="565"/>
      <c r="FW85" s="565"/>
      <c r="FX85" s="565"/>
      <c r="FY85" s="565"/>
      <c r="FZ85" s="565"/>
      <c r="GA85" s="565"/>
      <c r="GB85" s="565"/>
      <c r="GC85" s="565"/>
      <c r="GD85" s="565"/>
      <c r="GE85" s="565"/>
      <c r="GF85" s="565"/>
      <c r="GG85" s="565"/>
      <c r="GH85" s="565"/>
      <c r="GI85" s="565"/>
      <c r="GJ85" s="565"/>
      <c r="GK85" s="565"/>
      <c r="GL85" s="565"/>
      <c r="GM85" s="565"/>
      <c r="GN85" s="565"/>
      <c r="GO85" s="565"/>
      <c r="GP85" s="565">
        <v>2</v>
      </c>
      <c r="GQ85" s="506"/>
      <c r="GR85" s="598"/>
      <c r="GS85" s="598"/>
      <c r="GT85" s="565"/>
      <c r="GU85" s="565"/>
      <c r="GV85" s="565">
        <v>0</v>
      </c>
      <c r="GW85" s="565">
        <v>0</v>
      </c>
      <c r="GX85" s="565"/>
      <c r="GY85" s="565"/>
      <c r="GZ85" s="565"/>
      <c r="HA85" s="565"/>
      <c r="HB85" s="565"/>
      <c r="HC85" s="565"/>
      <c r="HD85" s="565"/>
      <c r="HE85" s="565"/>
      <c r="HF85" s="565"/>
      <c r="HG85" s="565"/>
      <c r="HH85" s="565"/>
      <c r="HI85" s="565"/>
      <c r="HJ85" s="565"/>
      <c r="HK85" s="565"/>
      <c r="HL85" s="565"/>
      <c r="HM85" s="565"/>
      <c r="HN85" s="565">
        <v>0</v>
      </c>
      <c r="HO85" s="565">
        <v>0</v>
      </c>
      <c r="HP85" s="598"/>
      <c r="HQ85" s="625"/>
      <c r="HR85" s="565"/>
    </row>
    <row r="86" spans="1:226" ht="126" customHeight="1">
      <c r="A86" s="460">
        <v>63</v>
      </c>
      <c r="B86" s="460" t="s">
        <v>4605</v>
      </c>
      <c r="C86" s="461" t="s">
        <v>4606</v>
      </c>
      <c r="D86" s="207">
        <v>1.18</v>
      </c>
      <c r="E86" s="106">
        <v>0</v>
      </c>
      <c r="F86" s="106">
        <v>0</v>
      </c>
      <c r="G86" s="106"/>
      <c r="H86" s="473">
        <v>150</v>
      </c>
      <c r="I86" s="230"/>
      <c r="J86" s="230"/>
      <c r="K86" s="106"/>
      <c r="L86" s="106"/>
      <c r="M86" s="230"/>
      <c r="N86" s="230"/>
      <c r="O86" s="106"/>
      <c r="P86" s="363"/>
      <c r="Q86" s="106"/>
      <c r="R86" s="106"/>
      <c r="S86" s="97"/>
      <c r="T86" s="470"/>
      <c r="U86" s="97"/>
      <c r="V86" s="97"/>
      <c r="W86" s="97">
        <v>206</v>
      </c>
      <c r="X86" s="467"/>
      <c r="Y86" s="97"/>
      <c r="Z86" s="97"/>
      <c r="AA86" s="97"/>
      <c r="AB86" s="470"/>
      <c r="AC86" s="470">
        <v>60</v>
      </c>
      <c r="AD86" s="448">
        <f t="shared" si="1"/>
        <v>60</v>
      </c>
      <c r="AE86" s="97"/>
      <c r="AF86" s="97"/>
      <c r="AG86" s="355"/>
      <c r="AH86" s="355"/>
      <c r="AI86" s="97"/>
      <c r="AJ86" s="97"/>
      <c r="AK86" s="97"/>
      <c r="AL86" s="97"/>
      <c r="AM86" s="97">
        <v>10</v>
      </c>
      <c r="AN86" s="472"/>
      <c r="AO86" s="472"/>
      <c r="AP86" s="78"/>
      <c r="AQ86" s="78"/>
      <c r="AR86" s="106"/>
      <c r="AS86" s="106"/>
      <c r="AT86" s="97"/>
      <c r="AU86" s="97"/>
      <c r="AV86" s="97"/>
      <c r="AW86" s="97"/>
      <c r="AX86" s="97"/>
      <c r="AY86" s="97"/>
      <c r="AZ86" s="306"/>
      <c r="BA86" s="479">
        <v>15</v>
      </c>
      <c r="BB86" s="97">
        <v>0</v>
      </c>
      <c r="BC86" s="97"/>
      <c r="BD86" s="97"/>
      <c r="BE86" s="97"/>
      <c r="BF86" s="97"/>
      <c r="BG86" s="106"/>
      <c r="BH86" s="106"/>
      <c r="BI86" s="97"/>
      <c r="BJ86" s="97"/>
      <c r="BK86" s="97"/>
      <c r="BL86" s="97"/>
      <c r="BM86" s="97"/>
      <c r="BN86" s="97"/>
      <c r="BO86" s="106"/>
      <c r="BP86" s="106"/>
      <c r="BQ86" s="466"/>
      <c r="BR86" s="466"/>
      <c r="BS86" s="466">
        <v>0</v>
      </c>
      <c r="BT86" s="97"/>
      <c r="BU86" s="97"/>
      <c r="BV86" s="106"/>
      <c r="BW86" s="106"/>
      <c r="BX86" s="106"/>
      <c r="BY86" s="106"/>
      <c r="BZ86" s="106"/>
      <c r="CA86" s="106"/>
      <c r="CB86" s="97"/>
      <c r="CC86" s="97"/>
      <c r="CD86" s="97"/>
      <c r="CE86" s="97"/>
      <c r="CF86" s="106"/>
      <c r="CG86" s="106"/>
      <c r="CH86" s="97"/>
      <c r="CI86" s="97"/>
      <c r="CJ86" s="106"/>
      <c r="CK86" s="106"/>
      <c r="CL86" s="97"/>
      <c r="CM86" s="97"/>
      <c r="CN86" s="565"/>
      <c r="CO86" s="565"/>
      <c r="CP86" s="565"/>
      <c r="CQ86" s="565"/>
      <c r="CR86" s="565"/>
      <c r="CS86" s="565"/>
      <c r="CT86" s="565"/>
      <c r="CU86" s="565"/>
      <c r="CV86" s="565"/>
      <c r="CW86" s="565"/>
      <c r="CX86" s="565"/>
      <c r="CY86" s="565"/>
      <c r="CZ86" s="565"/>
      <c r="DA86" s="565"/>
      <c r="DB86" s="565"/>
      <c r="DC86" s="565"/>
      <c r="DD86" s="565"/>
      <c r="DE86" s="565"/>
      <c r="DF86" s="565"/>
      <c r="DG86" s="565"/>
      <c r="DH86" s="565"/>
      <c r="DN86" s="60">
        <v>164</v>
      </c>
      <c r="DT86" s="60">
        <v>530</v>
      </c>
      <c r="EU86" s="565"/>
      <c r="EV86" s="565"/>
      <c r="EW86" s="565">
        <v>3</v>
      </c>
      <c r="EX86" s="565">
        <v>0</v>
      </c>
      <c r="EY86" s="565"/>
      <c r="EZ86" s="565"/>
      <c r="FA86" s="565"/>
      <c r="FB86" s="565"/>
      <c r="FC86" s="565"/>
      <c r="FD86" s="565"/>
      <c r="FE86" s="565"/>
      <c r="FF86" s="565"/>
      <c r="FG86" s="565"/>
      <c r="FH86" s="615"/>
      <c r="FI86" s="615"/>
      <c r="FJ86" s="565">
        <v>2000</v>
      </c>
      <c r="FK86" s="565"/>
      <c r="FL86" s="565"/>
      <c r="FM86" s="565"/>
      <c r="FN86" s="565"/>
      <c r="FO86" s="565"/>
      <c r="FP86" s="565"/>
      <c r="FQ86" s="565"/>
      <c r="FR86" s="565"/>
      <c r="FS86" s="565">
        <v>0</v>
      </c>
      <c r="FT86" s="598"/>
      <c r="FU86" s="598"/>
      <c r="FV86" s="565"/>
      <c r="FW86" s="565"/>
      <c r="FX86" s="565">
        <v>148</v>
      </c>
      <c r="FY86" s="565"/>
      <c r="FZ86" s="565"/>
      <c r="GA86" s="565"/>
      <c r="GB86" s="565">
        <v>70</v>
      </c>
      <c r="GC86" s="565"/>
      <c r="GD86" s="565"/>
      <c r="GE86" s="565"/>
      <c r="GF86" s="565"/>
      <c r="GG86" s="565"/>
      <c r="GH86" s="565"/>
      <c r="GI86" s="565"/>
      <c r="GJ86" s="565"/>
      <c r="GK86" s="565"/>
      <c r="GL86" s="565"/>
      <c r="GM86" s="565"/>
      <c r="GN86" s="565"/>
      <c r="GO86" s="565"/>
      <c r="GP86" s="565">
        <v>50</v>
      </c>
      <c r="GQ86" s="506"/>
      <c r="GR86" s="598"/>
      <c r="GS86" s="598"/>
      <c r="GT86" s="565"/>
      <c r="GU86" s="565"/>
      <c r="GV86" s="565">
        <v>0</v>
      </c>
      <c r="GW86" s="565">
        <v>0</v>
      </c>
      <c r="GX86" s="565"/>
      <c r="GY86" s="565"/>
      <c r="GZ86" s="565"/>
      <c r="HA86" s="565"/>
      <c r="HB86" s="565"/>
      <c r="HC86" s="565"/>
      <c r="HD86" s="565">
        <v>40</v>
      </c>
      <c r="HE86" s="565"/>
      <c r="HF86" s="565"/>
      <c r="HG86" s="565"/>
      <c r="HH86" s="565"/>
      <c r="HI86" s="565"/>
      <c r="HJ86" s="565"/>
      <c r="HK86" s="565"/>
      <c r="HL86" s="565"/>
      <c r="HM86" s="565"/>
      <c r="HN86" s="565">
        <v>0</v>
      </c>
      <c r="HO86" s="565">
        <v>0</v>
      </c>
      <c r="HP86" s="598"/>
      <c r="HQ86" s="625"/>
      <c r="HR86" s="565"/>
    </row>
    <row r="87" spans="1:226" ht="126" customHeight="1">
      <c r="A87" s="460">
        <v>64</v>
      </c>
      <c r="B87" s="460" t="s">
        <v>4607</v>
      </c>
      <c r="C87" s="461" t="s">
        <v>4608</v>
      </c>
      <c r="D87" s="207">
        <v>3.34</v>
      </c>
      <c r="E87" s="106">
        <v>0</v>
      </c>
      <c r="F87" s="106">
        <v>0</v>
      </c>
      <c r="G87" s="106"/>
      <c r="H87" s="473">
        <v>60</v>
      </c>
      <c r="I87" s="230"/>
      <c r="J87" s="230"/>
      <c r="K87" s="106"/>
      <c r="L87" s="106"/>
      <c r="M87" s="230"/>
      <c r="N87" s="230"/>
      <c r="O87" s="106"/>
      <c r="P87" s="363"/>
      <c r="Q87" s="106"/>
      <c r="R87" s="106"/>
      <c r="S87" s="97"/>
      <c r="T87" s="470"/>
      <c r="U87" s="97"/>
      <c r="V87" s="97"/>
      <c r="W87" s="97">
        <v>188</v>
      </c>
      <c r="X87" s="467"/>
      <c r="Y87" s="97"/>
      <c r="Z87" s="97"/>
      <c r="AA87" s="97"/>
      <c r="AB87" s="470"/>
      <c r="AC87" s="470">
        <v>181</v>
      </c>
      <c r="AD87" s="448">
        <f t="shared" si="1"/>
        <v>181</v>
      </c>
      <c r="AE87" s="97"/>
      <c r="AF87" s="97"/>
      <c r="AG87" s="355"/>
      <c r="AH87" s="355"/>
      <c r="AI87" s="97">
        <v>313</v>
      </c>
      <c r="AJ87" s="97"/>
      <c r="AK87" s="97"/>
      <c r="AL87" s="97"/>
      <c r="AM87" s="97">
        <v>34</v>
      </c>
      <c r="AN87" s="472"/>
      <c r="AO87" s="472"/>
      <c r="AP87" s="78"/>
      <c r="AQ87" s="78"/>
      <c r="AR87" s="106"/>
      <c r="AS87" s="106"/>
      <c r="AT87" s="97"/>
      <c r="AU87" s="97"/>
      <c r="AV87" s="97"/>
      <c r="AW87" s="97"/>
      <c r="AX87" s="97"/>
      <c r="AY87" s="97"/>
      <c r="AZ87" s="306"/>
      <c r="BA87" s="479">
        <v>29</v>
      </c>
      <c r="BB87" s="97">
        <v>0</v>
      </c>
      <c r="BC87" s="97"/>
      <c r="BD87" s="97"/>
      <c r="BE87" s="97"/>
      <c r="BF87" s="97"/>
      <c r="BG87" s="106"/>
      <c r="BH87" s="106"/>
      <c r="BI87" s="97"/>
      <c r="BJ87" s="97"/>
      <c r="BK87" s="97"/>
      <c r="BL87" s="97"/>
      <c r="BM87" s="97"/>
      <c r="BN87" s="97"/>
      <c r="BO87" s="106"/>
      <c r="BP87" s="106"/>
      <c r="BQ87" s="466"/>
      <c r="BR87" s="466"/>
      <c r="BS87" s="466">
        <v>0</v>
      </c>
      <c r="BT87" s="97"/>
      <c r="BU87" s="97"/>
      <c r="BV87" s="106"/>
      <c r="BW87" s="106"/>
      <c r="BX87" s="106"/>
      <c r="BY87" s="106"/>
      <c r="BZ87" s="106"/>
      <c r="CA87" s="106"/>
      <c r="CB87" s="97"/>
      <c r="CC87" s="97"/>
      <c r="CD87" s="97"/>
      <c r="CE87" s="97"/>
      <c r="CF87" s="106"/>
      <c r="CG87" s="106"/>
      <c r="CH87" s="97"/>
      <c r="CI87" s="97"/>
      <c r="CJ87" s="106"/>
      <c r="CK87" s="106"/>
      <c r="CL87" s="97"/>
      <c r="CM87" s="97"/>
      <c r="CN87" s="565"/>
      <c r="CO87" s="565"/>
      <c r="CP87" s="565"/>
      <c r="CQ87" s="565"/>
      <c r="CR87" s="565"/>
      <c r="CS87" s="565"/>
      <c r="CT87" s="565"/>
      <c r="CU87" s="565"/>
      <c r="CV87" s="565"/>
      <c r="CW87" s="565"/>
      <c r="CX87" s="565"/>
      <c r="CY87" s="565"/>
      <c r="CZ87" s="565"/>
      <c r="DA87" s="565"/>
      <c r="DB87" s="565"/>
      <c r="DC87" s="565"/>
      <c r="DD87" s="565"/>
      <c r="DE87" s="565"/>
      <c r="DF87" s="565"/>
      <c r="DG87" s="565"/>
      <c r="DH87" s="565"/>
      <c r="DN87" s="60">
        <v>207</v>
      </c>
      <c r="DT87" s="60">
        <v>584</v>
      </c>
      <c r="EU87" s="565"/>
      <c r="EV87" s="565"/>
      <c r="EW87" s="565">
        <v>78</v>
      </c>
      <c r="EX87" s="565">
        <v>0</v>
      </c>
      <c r="EY87" s="565"/>
      <c r="EZ87" s="565"/>
      <c r="FA87" s="565"/>
      <c r="FB87" s="565"/>
      <c r="FC87" s="565"/>
      <c r="FD87" s="565"/>
      <c r="FE87" s="565"/>
      <c r="FF87" s="565"/>
      <c r="FG87" s="565"/>
      <c r="FH87" s="615"/>
      <c r="FI87" s="615"/>
      <c r="FJ87" s="565">
        <v>2000</v>
      </c>
      <c r="FK87" s="565"/>
      <c r="FL87" s="565"/>
      <c r="FM87" s="565"/>
      <c r="FN87" s="565"/>
      <c r="FO87" s="565"/>
      <c r="FP87" s="565"/>
      <c r="FQ87" s="565"/>
      <c r="FR87" s="565"/>
      <c r="FS87" s="565">
        <v>0</v>
      </c>
      <c r="FT87" s="598"/>
      <c r="FU87" s="598"/>
      <c r="FV87" s="565"/>
      <c r="FW87" s="565"/>
      <c r="FX87" s="565">
        <v>209</v>
      </c>
      <c r="FY87" s="565"/>
      <c r="FZ87" s="565"/>
      <c r="GA87" s="565"/>
      <c r="GB87" s="565">
        <v>115</v>
      </c>
      <c r="GC87" s="565"/>
      <c r="GD87" s="565"/>
      <c r="GE87" s="565"/>
      <c r="GF87" s="565"/>
      <c r="GG87" s="565"/>
      <c r="GH87" s="565"/>
      <c r="GI87" s="565"/>
      <c r="GJ87" s="565"/>
      <c r="GK87" s="565"/>
      <c r="GL87" s="565"/>
      <c r="GM87" s="565"/>
      <c r="GN87" s="565"/>
      <c r="GO87" s="565"/>
      <c r="GP87" s="565">
        <v>340</v>
      </c>
      <c r="GQ87" s="506"/>
      <c r="GR87" s="598"/>
      <c r="GS87" s="598"/>
      <c r="GT87" s="565"/>
      <c r="GU87" s="565"/>
      <c r="GV87" s="565">
        <v>0</v>
      </c>
      <c r="GW87" s="565">
        <v>0</v>
      </c>
      <c r="GX87" s="565"/>
      <c r="GY87" s="565"/>
      <c r="GZ87" s="565"/>
      <c r="HA87" s="565"/>
      <c r="HB87" s="565"/>
      <c r="HC87" s="565"/>
      <c r="HD87" s="565">
        <v>40</v>
      </c>
      <c r="HE87" s="565"/>
      <c r="HF87" s="565"/>
      <c r="HG87" s="565"/>
      <c r="HH87" s="565"/>
      <c r="HI87" s="565"/>
      <c r="HJ87" s="565"/>
      <c r="HK87" s="565"/>
      <c r="HL87" s="565"/>
      <c r="HM87" s="565"/>
      <c r="HN87" s="565">
        <v>0</v>
      </c>
      <c r="HO87" s="565">
        <v>0</v>
      </c>
      <c r="HP87" s="598"/>
      <c r="HQ87" s="625"/>
      <c r="HR87" s="565"/>
    </row>
    <row r="88" spans="1:226" ht="126" customHeight="1">
      <c r="A88" s="460">
        <v>65</v>
      </c>
      <c r="B88" s="460" t="s">
        <v>4609</v>
      </c>
      <c r="C88" s="461" t="s">
        <v>4610</v>
      </c>
      <c r="D88" s="207">
        <v>5.45</v>
      </c>
      <c r="E88" s="106">
        <v>0</v>
      </c>
      <c r="F88" s="106">
        <v>0</v>
      </c>
      <c r="G88" s="106"/>
      <c r="H88" s="473">
        <v>60</v>
      </c>
      <c r="I88" s="230"/>
      <c r="J88" s="230"/>
      <c r="K88" s="106"/>
      <c r="L88" s="106"/>
      <c r="M88" s="230"/>
      <c r="N88" s="230"/>
      <c r="O88" s="106"/>
      <c r="P88" s="363"/>
      <c r="Q88" s="106"/>
      <c r="R88" s="106"/>
      <c r="S88" s="97"/>
      <c r="T88" s="470"/>
      <c r="U88" s="97"/>
      <c r="V88" s="97"/>
      <c r="W88" s="97">
        <v>7</v>
      </c>
      <c r="X88" s="467"/>
      <c r="Y88" s="97"/>
      <c r="Z88" s="97"/>
      <c r="AA88" s="97"/>
      <c r="AB88" s="470"/>
      <c r="AC88" s="470">
        <v>50</v>
      </c>
      <c r="AD88" s="448">
        <f t="shared" si="1"/>
        <v>50</v>
      </c>
      <c r="AE88" s="97"/>
      <c r="AF88" s="97"/>
      <c r="AG88" s="355"/>
      <c r="AH88" s="355"/>
      <c r="AI88" s="97">
        <v>242</v>
      </c>
      <c r="AJ88" s="97"/>
      <c r="AK88" s="97"/>
      <c r="AL88" s="97"/>
      <c r="AM88" s="97">
        <v>1</v>
      </c>
      <c r="AN88" s="472"/>
      <c r="AO88" s="472"/>
      <c r="AP88" s="78"/>
      <c r="AQ88" s="78"/>
      <c r="AR88" s="106"/>
      <c r="AS88" s="106"/>
      <c r="AT88" s="97"/>
      <c r="AU88" s="97"/>
      <c r="AV88" s="97"/>
      <c r="AW88" s="97"/>
      <c r="AX88" s="97"/>
      <c r="AY88" s="97"/>
      <c r="AZ88" s="306"/>
      <c r="BA88" s="479">
        <v>4</v>
      </c>
      <c r="BB88" s="97">
        <v>0</v>
      </c>
      <c r="BC88" s="97"/>
      <c r="BD88" s="97"/>
      <c r="BE88" s="97"/>
      <c r="BF88" s="97"/>
      <c r="BG88" s="106"/>
      <c r="BH88" s="106">
        <v>242</v>
      </c>
      <c r="BI88" s="97"/>
      <c r="BJ88" s="97"/>
      <c r="BK88" s="97"/>
      <c r="BL88" s="97"/>
      <c r="BM88" s="97"/>
      <c r="BN88" s="97"/>
      <c r="BO88" s="106"/>
      <c r="BP88" s="106"/>
      <c r="BQ88" s="466"/>
      <c r="BR88" s="466"/>
      <c r="BS88" s="466">
        <v>0</v>
      </c>
      <c r="BT88" s="97"/>
      <c r="BU88" s="97"/>
      <c r="BV88" s="106"/>
      <c r="BW88" s="106"/>
      <c r="BX88" s="106"/>
      <c r="BY88" s="106"/>
      <c r="BZ88" s="106"/>
      <c r="CA88" s="106"/>
      <c r="CB88" s="97"/>
      <c r="CC88" s="97"/>
      <c r="CD88" s="97"/>
      <c r="CE88" s="97"/>
      <c r="CF88" s="106"/>
      <c r="CG88" s="106"/>
      <c r="CH88" s="97"/>
      <c r="CI88" s="97"/>
      <c r="CJ88" s="106"/>
      <c r="CK88" s="106"/>
      <c r="CL88" s="97"/>
      <c r="CM88" s="97"/>
      <c r="CN88" s="565"/>
      <c r="CO88" s="565"/>
      <c r="CP88" s="565"/>
      <c r="CQ88" s="565"/>
      <c r="CR88" s="565"/>
      <c r="CS88" s="565"/>
      <c r="CT88" s="565"/>
      <c r="CU88" s="565"/>
      <c r="CV88" s="565"/>
      <c r="CW88" s="565"/>
      <c r="CX88" s="565"/>
      <c r="CY88" s="565"/>
      <c r="CZ88" s="565"/>
      <c r="DA88" s="565"/>
      <c r="DB88" s="565"/>
      <c r="DC88" s="565"/>
      <c r="DD88" s="565"/>
      <c r="DE88" s="565"/>
      <c r="DF88" s="565"/>
      <c r="DG88" s="565"/>
      <c r="DH88" s="565"/>
      <c r="DN88" s="60">
        <v>130</v>
      </c>
      <c r="DT88" s="60">
        <v>144</v>
      </c>
      <c r="EU88" s="565"/>
      <c r="EV88" s="565"/>
      <c r="EW88" s="565"/>
      <c r="EX88" s="565"/>
      <c r="EY88" s="565"/>
      <c r="EZ88" s="565"/>
      <c r="FA88" s="565"/>
      <c r="FB88" s="565"/>
      <c r="FC88" s="565"/>
      <c r="FD88" s="565"/>
      <c r="FE88" s="565"/>
      <c r="FF88" s="565"/>
      <c r="FG88" s="565"/>
      <c r="FH88" s="615"/>
      <c r="FI88" s="615"/>
      <c r="FJ88" s="565">
        <v>2000</v>
      </c>
      <c r="FK88" s="565"/>
      <c r="FL88" s="565"/>
      <c r="FM88" s="565"/>
      <c r="FN88" s="565"/>
      <c r="FO88" s="565"/>
      <c r="FP88" s="565"/>
      <c r="FQ88" s="565"/>
      <c r="FR88" s="565"/>
      <c r="FS88" s="565">
        <v>0</v>
      </c>
      <c r="FT88" s="598"/>
      <c r="FU88" s="598"/>
      <c r="FV88" s="565"/>
      <c r="FW88" s="565"/>
      <c r="FX88" s="565">
        <v>25</v>
      </c>
      <c r="FY88" s="565"/>
      <c r="FZ88" s="565"/>
      <c r="GA88" s="565"/>
      <c r="GB88" s="565">
        <v>77</v>
      </c>
      <c r="GC88" s="565"/>
      <c r="GD88" s="565"/>
      <c r="GE88" s="565"/>
      <c r="GF88" s="565"/>
      <c r="GG88" s="565"/>
      <c r="GH88" s="565"/>
      <c r="GI88" s="565"/>
      <c r="GJ88" s="565"/>
      <c r="GK88" s="565"/>
      <c r="GL88" s="565"/>
      <c r="GM88" s="565"/>
      <c r="GN88" s="565"/>
      <c r="GO88" s="565"/>
      <c r="GP88" s="565">
        <v>88</v>
      </c>
      <c r="GQ88" s="506"/>
      <c r="GR88" s="598"/>
      <c r="GS88" s="598"/>
      <c r="GT88" s="565"/>
      <c r="GU88" s="565"/>
      <c r="GV88" s="565">
        <v>0</v>
      </c>
      <c r="GW88" s="565">
        <v>0</v>
      </c>
      <c r="GX88" s="565"/>
      <c r="GY88" s="565"/>
      <c r="GZ88" s="565"/>
      <c r="HA88" s="565"/>
      <c r="HB88" s="565"/>
      <c r="HC88" s="565"/>
      <c r="HD88" s="565">
        <v>40</v>
      </c>
      <c r="HE88" s="565"/>
      <c r="HF88" s="565"/>
      <c r="HG88" s="565"/>
      <c r="HH88" s="565"/>
      <c r="HI88" s="565"/>
      <c r="HJ88" s="565"/>
      <c r="HK88" s="565"/>
      <c r="HL88" s="565"/>
      <c r="HM88" s="565"/>
      <c r="HN88" s="565">
        <v>0</v>
      </c>
      <c r="HO88" s="565">
        <v>0</v>
      </c>
      <c r="HP88" s="598"/>
      <c r="HQ88" s="625"/>
      <c r="HR88" s="565"/>
    </row>
    <row r="89" spans="1:226" ht="236.25" customHeight="1">
      <c r="A89" s="460">
        <v>66</v>
      </c>
      <c r="B89" s="460" t="s">
        <v>4611</v>
      </c>
      <c r="C89" s="461" t="s">
        <v>4612</v>
      </c>
      <c r="D89" s="207">
        <v>7.33</v>
      </c>
      <c r="E89" s="106">
        <v>0</v>
      </c>
      <c r="F89" s="106">
        <v>0</v>
      </c>
      <c r="G89" s="106"/>
      <c r="H89" s="473">
        <v>70</v>
      </c>
      <c r="I89" s="230"/>
      <c r="J89" s="230"/>
      <c r="K89" s="106"/>
      <c r="L89" s="106"/>
      <c r="M89" s="230"/>
      <c r="N89" s="230"/>
      <c r="O89" s="106"/>
      <c r="P89" s="363"/>
      <c r="Q89" s="106"/>
      <c r="R89" s="106"/>
      <c r="S89" s="97"/>
      <c r="T89" s="470"/>
      <c r="U89" s="97"/>
      <c r="V89" s="97"/>
      <c r="W89" s="97">
        <v>5</v>
      </c>
      <c r="X89" s="467"/>
      <c r="Y89" s="97"/>
      <c r="Z89" s="97"/>
      <c r="AA89" s="97"/>
      <c r="AB89" s="470"/>
      <c r="AC89" s="470">
        <v>2</v>
      </c>
      <c r="AD89" s="448">
        <f t="shared" si="1"/>
        <v>2</v>
      </c>
      <c r="AE89" s="97"/>
      <c r="AF89" s="97"/>
      <c r="AG89" s="355"/>
      <c r="AH89" s="355"/>
      <c r="AI89" s="97">
        <v>41</v>
      </c>
      <c r="AJ89" s="97"/>
      <c r="AK89" s="97"/>
      <c r="AL89" s="97"/>
      <c r="AM89" s="97">
        <v>3</v>
      </c>
      <c r="AN89" s="472"/>
      <c r="AO89" s="472"/>
      <c r="AP89" s="78"/>
      <c r="AQ89" s="78"/>
      <c r="AR89" s="106"/>
      <c r="AS89" s="106"/>
      <c r="AT89" s="97"/>
      <c r="AU89" s="97"/>
      <c r="AV89" s="97"/>
      <c r="AW89" s="97"/>
      <c r="AX89" s="97"/>
      <c r="AY89" s="97"/>
      <c r="AZ89" s="306"/>
      <c r="BA89" s="479">
        <v>14</v>
      </c>
      <c r="BB89" s="97">
        <v>0</v>
      </c>
      <c r="BC89" s="97"/>
      <c r="BD89" s="97"/>
      <c r="BE89" s="97"/>
      <c r="BF89" s="97"/>
      <c r="BG89" s="106"/>
      <c r="BH89" s="106">
        <v>239</v>
      </c>
      <c r="BI89" s="97"/>
      <c r="BJ89" s="97"/>
      <c r="BK89" s="97"/>
      <c r="BL89" s="97"/>
      <c r="BM89" s="97"/>
      <c r="BN89" s="97"/>
      <c r="BO89" s="106"/>
      <c r="BP89" s="106"/>
      <c r="BQ89" s="466"/>
      <c r="BR89" s="466"/>
      <c r="BS89" s="466">
        <v>0</v>
      </c>
      <c r="BT89" s="97"/>
      <c r="BU89" s="97"/>
      <c r="BV89" s="106"/>
      <c r="BW89" s="106"/>
      <c r="BX89" s="106"/>
      <c r="BY89" s="106"/>
      <c r="BZ89" s="106"/>
      <c r="CA89" s="106"/>
      <c r="CB89" s="97"/>
      <c r="CC89" s="97"/>
      <c r="CD89" s="97"/>
      <c r="CE89" s="97"/>
      <c r="CF89" s="106"/>
      <c r="CG89" s="106"/>
      <c r="CH89" s="97"/>
      <c r="CI89" s="97"/>
      <c r="CJ89" s="106"/>
      <c r="CK89" s="106"/>
      <c r="CL89" s="97"/>
      <c r="CM89" s="97"/>
      <c r="CN89" s="565"/>
      <c r="CO89" s="565"/>
      <c r="CP89" s="565"/>
      <c r="CQ89" s="565"/>
      <c r="CR89" s="565"/>
      <c r="CS89" s="565"/>
      <c r="CT89" s="565"/>
      <c r="CU89" s="565"/>
      <c r="CV89" s="565"/>
      <c r="CW89" s="565"/>
      <c r="CX89" s="565"/>
      <c r="CY89" s="565"/>
      <c r="CZ89" s="565"/>
      <c r="DA89" s="565"/>
      <c r="DB89" s="565"/>
      <c r="DC89" s="565"/>
      <c r="DD89" s="565"/>
      <c r="DE89" s="565"/>
      <c r="DF89" s="565"/>
      <c r="DG89" s="565"/>
      <c r="DH89" s="565"/>
      <c r="DN89" s="60">
        <v>335</v>
      </c>
      <c r="DT89" s="60">
        <v>24</v>
      </c>
      <c r="EU89" s="565"/>
      <c r="EV89" s="565"/>
      <c r="EW89" s="565">
        <v>30</v>
      </c>
      <c r="EX89" s="565">
        <v>0</v>
      </c>
      <c r="EY89" s="565"/>
      <c r="EZ89" s="565"/>
      <c r="FA89" s="565"/>
      <c r="FB89" s="565"/>
      <c r="FC89" s="565"/>
      <c r="FD89" s="565"/>
      <c r="FE89" s="565"/>
      <c r="FF89" s="565"/>
      <c r="FG89" s="565"/>
      <c r="FH89" s="615"/>
      <c r="FI89" s="615"/>
      <c r="FJ89" s="565">
        <v>2000</v>
      </c>
      <c r="FK89" s="565"/>
      <c r="FL89" s="565"/>
      <c r="FM89" s="565"/>
      <c r="FN89" s="565"/>
      <c r="FO89" s="565"/>
      <c r="FP89" s="565"/>
      <c r="FQ89" s="565"/>
      <c r="FR89" s="565"/>
      <c r="FS89" s="565">
        <v>0</v>
      </c>
      <c r="FT89" s="598"/>
      <c r="FU89" s="598"/>
      <c r="FV89" s="565"/>
      <c r="FW89" s="565"/>
      <c r="FX89" s="565">
        <v>48</v>
      </c>
      <c r="FY89" s="565"/>
      <c r="FZ89" s="565"/>
      <c r="GA89" s="565"/>
      <c r="GB89" s="565">
        <v>3</v>
      </c>
      <c r="GC89" s="565"/>
      <c r="GD89" s="565"/>
      <c r="GE89" s="565"/>
      <c r="GF89" s="565"/>
      <c r="GG89" s="565"/>
      <c r="GH89" s="565"/>
      <c r="GI89" s="565"/>
      <c r="GJ89" s="565"/>
      <c r="GK89" s="565"/>
      <c r="GL89" s="565"/>
      <c r="GM89" s="565"/>
      <c r="GN89" s="565"/>
      <c r="GO89" s="565"/>
      <c r="GP89" s="565">
        <v>50</v>
      </c>
      <c r="GQ89" s="506"/>
      <c r="GR89" s="598"/>
      <c r="GS89" s="598"/>
      <c r="GT89" s="565"/>
      <c r="GU89" s="565"/>
      <c r="GV89" s="565">
        <v>0</v>
      </c>
      <c r="GW89" s="565">
        <v>0</v>
      </c>
      <c r="GX89" s="565"/>
      <c r="GY89" s="565"/>
      <c r="GZ89" s="565"/>
      <c r="HA89" s="565"/>
      <c r="HB89" s="565"/>
      <c r="HC89" s="565"/>
      <c r="HD89" s="565">
        <v>120</v>
      </c>
      <c r="HE89" s="565"/>
      <c r="HF89" s="565"/>
      <c r="HG89" s="565"/>
      <c r="HH89" s="565"/>
      <c r="HI89" s="565"/>
      <c r="HJ89" s="565"/>
      <c r="HK89" s="565"/>
      <c r="HL89" s="565"/>
      <c r="HM89" s="565"/>
      <c r="HN89" s="565">
        <v>0</v>
      </c>
      <c r="HO89" s="565">
        <v>0</v>
      </c>
      <c r="HP89" s="598"/>
      <c r="HQ89" s="625"/>
      <c r="HR89" s="565"/>
    </row>
    <row r="90" spans="1:226" ht="236.25" customHeight="1">
      <c r="A90" s="460">
        <v>67</v>
      </c>
      <c r="B90" s="460" t="s">
        <v>4613</v>
      </c>
      <c r="C90" s="461" t="s">
        <v>4614</v>
      </c>
      <c r="D90" s="207">
        <v>9.1199999999999992</v>
      </c>
      <c r="E90" s="106">
        <v>0</v>
      </c>
      <c r="F90" s="106">
        <v>0</v>
      </c>
      <c r="G90" s="106"/>
      <c r="H90" s="473">
        <v>15</v>
      </c>
      <c r="I90" s="230"/>
      <c r="J90" s="230"/>
      <c r="K90" s="106"/>
      <c r="L90" s="106"/>
      <c r="M90" s="230"/>
      <c r="N90" s="230"/>
      <c r="O90" s="106"/>
      <c r="P90" s="363"/>
      <c r="Q90" s="106"/>
      <c r="R90" s="106"/>
      <c r="S90" s="97"/>
      <c r="T90" s="470"/>
      <c r="U90" s="97"/>
      <c r="V90" s="97"/>
      <c r="W90" s="97">
        <v>10</v>
      </c>
      <c r="X90" s="467"/>
      <c r="Y90" s="97"/>
      <c r="Z90" s="97"/>
      <c r="AA90" s="97"/>
      <c r="AB90" s="470"/>
      <c r="AC90" s="470">
        <v>2</v>
      </c>
      <c r="AD90" s="448">
        <f t="shared" si="1"/>
        <v>2</v>
      </c>
      <c r="AE90" s="97"/>
      <c r="AF90" s="97"/>
      <c r="AG90" s="355"/>
      <c r="AH90" s="355"/>
      <c r="AI90" s="97"/>
      <c r="AJ90" s="97"/>
      <c r="AK90" s="97"/>
      <c r="AL90" s="97"/>
      <c r="AM90" s="97">
        <v>3</v>
      </c>
      <c r="AN90" s="472"/>
      <c r="AO90" s="472"/>
      <c r="AP90" s="78"/>
      <c r="AQ90" s="78"/>
      <c r="AR90" s="106"/>
      <c r="AS90" s="106"/>
      <c r="AT90" s="97"/>
      <c r="AU90" s="97"/>
      <c r="AV90" s="97"/>
      <c r="AW90" s="97"/>
      <c r="AX90" s="97"/>
      <c r="AY90" s="97"/>
      <c r="AZ90" s="306"/>
      <c r="BA90" s="479">
        <v>12</v>
      </c>
      <c r="BB90" s="97">
        <v>0</v>
      </c>
      <c r="BC90" s="97"/>
      <c r="BD90" s="97"/>
      <c r="BE90" s="97"/>
      <c r="BF90" s="97"/>
      <c r="BG90" s="106"/>
      <c r="BH90" s="106">
        <v>67</v>
      </c>
      <c r="BI90" s="97"/>
      <c r="BJ90" s="97"/>
      <c r="BK90" s="97"/>
      <c r="BL90" s="97"/>
      <c r="BM90" s="97"/>
      <c r="BN90" s="97"/>
      <c r="BO90" s="106"/>
      <c r="BP90" s="106"/>
      <c r="BQ90" s="466"/>
      <c r="BR90" s="466"/>
      <c r="BS90" s="466">
        <v>0</v>
      </c>
      <c r="BT90" s="97"/>
      <c r="BU90" s="97"/>
      <c r="BV90" s="106"/>
      <c r="BW90" s="106"/>
      <c r="BX90" s="106"/>
      <c r="BY90" s="106"/>
      <c r="BZ90" s="106"/>
      <c r="CA90" s="106"/>
      <c r="CB90" s="97"/>
      <c r="CC90" s="97"/>
      <c r="CD90" s="97">
        <v>480</v>
      </c>
      <c r="CE90" s="97"/>
      <c r="CF90" s="106"/>
      <c r="CG90" s="106"/>
      <c r="CH90" s="97"/>
      <c r="CI90" s="97"/>
      <c r="CJ90" s="106"/>
      <c r="CK90" s="106"/>
      <c r="CL90" s="97"/>
      <c r="CM90" s="97"/>
      <c r="CN90" s="565"/>
      <c r="CO90" s="565"/>
      <c r="CP90" s="565"/>
      <c r="CQ90" s="565"/>
      <c r="CR90" s="565"/>
      <c r="CS90" s="565"/>
      <c r="CT90" s="565"/>
      <c r="CU90" s="565"/>
      <c r="CV90" s="565"/>
      <c r="CW90" s="565"/>
      <c r="CX90" s="565"/>
      <c r="CY90" s="565"/>
      <c r="CZ90" s="565"/>
      <c r="DA90" s="565"/>
      <c r="DB90" s="565"/>
      <c r="DC90" s="565"/>
      <c r="DD90" s="565"/>
      <c r="DE90" s="565"/>
      <c r="DF90" s="565"/>
      <c r="DG90" s="565"/>
      <c r="DH90" s="565"/>
      <c r="DN90" s="60">
        <v>80</v>
      </c>
      <c r="DT90" s="60">
        <v>36</v>
      </c>
      <c r="EU90" s="565"/>
      <c r="EV90" s="565"/>
      <c r="EW90" s="565">
        <v>77</v>
      </c>
      <c r="EX90" s="565">
        <v>0</v>
      </c>
      <c r="EY90" s="565"/>
      <c r="EZ90" s="565"/>
      <c r="FA90" s="565"/>
      <c r="FB90" s="565"/>
      <c r="FC90" s="565"/>
      <c r="FD90" s="565"/>
      <c r="FE90" s="565"/>
      <c r="FF90" s="565"/>
      <c r="FG90" s="565"/>
      <c r="FH90" s="615"/>
      <c r="FI90" s="615"/>
      <c r="FJ90" s="565">
        <v>2200</v>
      </c>
      <c r="FK90" s="565"/>
      <c r="FL90" s="565"/>
      <c r="FM90" s="565"/>
      <c r="FN90" s="565"/>
      <c r="FO90" s="565"/>
      <c r="FP90" s="565"/>
      <c r="FQ90" s="565"/>
      <c r="FR90" s="565"/>
      <c r="FS90" s="565">
        <v>0</v>
      </c>
      <c r="FT90" s="598"/>
      <c r="FU90" s="598"/>
      <c r="FV90" s="565"/>
      <c r="FW90" s="565"/>
      <c r="FX90" s="565">
        <v>105</v>
      </c>
      <c r="FY90" s="565"/>
      <c r="FZ90" s="565"/>
      <c r="GA90" s="565"/>
      <c r="GB90" s="565">
        <v>9</v>
      </c>
      <c r="GC90" s="565"/>
      <c r="GD90" s="565"/>
      <c r="GE90" s="565"/>
      <c r="GF90" s="565"/>
      <c r="GG90" s="565"/>
      <c r="GH90" s="565"/>
      <c r="GI90" s="565"/>
      <c r="GJ90" s="565"/>
      <c r="GK90" s="565"/>
      <c r="GL90" s="565"/>
      <c r="GM90" s="565"/>
      <c r="GN90" s="565"/>
      <c r="GO90" s="565"/>
      <c r="GP90" s="565">
        <v>50</v>
      </c>
      <c r="GQ90" s="506"/>
      <c r="GR90" s="598"/>
      <c r="GS90" s="598"/>
      <c r="GT90" s="565"/>
      <c r="GU90" s="565"/>
      <c r="GV90" s="565">
        <v>0</v>
      </c>
      <c r="GW90" s="565">
        <v>0</v>
      </c>
      <c r="GX90" s="565"/>
      <c r="GY90" s="565"/>
      <c r="GZ90" s="565"/>
      <c r="HA90" s="565"/>
      <c r="HB90" s="565"/>
      <c r="HC90" s="565"/>
      <c r="HD90" s="565">
        <v>120</v>
      </c>
      <c r="HE90" s="565"/>
      <c r="HF90" s="565"/>
      <c r="HG90" s="565"/>
      <c r="HH90" s="565"/>
      <c r="HI90" s="565"/>
      <c r="HJ90" s="565"/>
      <c r="HK90" s="565"/>
      <c r="HL90" s="565"/>
      <c r="HM90" s="565"/>
      <c r="HN90" s="565">
        <v>0</v>
      </c>
      <c r="HO90" s="565">
        <v>0</v>
      </c>
      <c r="HP90" s="598"/>
      <c r="HQ90" s="625"/>
      <c r="HR90" s="565"/>
    </row>
    <row r="91" spans="1:226" ht="236.25" customHeight="1">
      <c r="A91" s="460">
        <v>68</v>
      </c>
      <c r="B91" s="460" t="s">
        <v>4615</v>
      </c>
      <c r="C91" s="461" t="s">
        <v>4616</v>
      </c>
      <c r="D91" s="207">
        <v>10.77</v>
      </c>
      <c r="E91" s="106">
        <v>0</v>
      </c>
      <c r="F91" s="106">
        <v>0</v>
      </c>
      <c r="G91" s="106"/>
      <c r="H91" s="473">
        <v>15</v>
      </c>
      <c r="I91" s="230"/>
      <c r="J91" s="230"/>
      <c r="K91" s="106"/>
      <c r="L91" s="106"/>
      <c r="M91" s="230"/>
      <c r="N91" s="230"/>
      <c r="O91" s="106"/>
      <c r="P91" s="363"/>
      <c r="Q91" s="106"/>
      <c r="R91" s="106"/>
      <c r="S91" s="97"/>
      <c r="T91" s="470"/>
      <c r="U91" s="97"/>
      <c r="V91" s="97"/>
      <c r="W91" s="97">
        <v>2</v>
      </c>
      <c r="X91" s="467"/>
      <c r="Y91" s="97"/>
      <c r="Z91" s="97"/>
      <c r="AA91" s="97"/>
      <c r="AB91" s="470"/>
      <c r="AC91" s="470">
        <v>3</v>
      </c>
      <c r="AD91" s="448">
        <f t="shared" si="1"/>
        <v>3</v>
      </c>
      <c r="AE91" s="97"/>
      <c r="AF91" s="97"/>
      <c r="AG91" s="355"/>
      <c r="AH91" s="355"/>
      <c r="AI91" s="97">
        <v>1</v>
      </c>
      <c r="AJ91" s="97"/>
      <c r="AK91" s="97"/>
      <c r="AL91" s="97"/>
      <c r="AM91" s="97">
        <v>6</v>
      </c>
      <c r="AN91" s="472"/>
      <c r="AO91" s="472"/>
      <c r="AP91" s="78"/>
      <c r="AQ91" s="78"/>
      <c r="AR91" s="106"/>
      <c r="AS91" s="106"/>
      <c r="AT91" s="97"/>
      <c r="AU91" s="97"/>
      <c r="AV91" s="97"/>
      <c r="AW91" s="97"/>
      <c r="AX91" s="97"/>
      <c r="AY91" s="97"/>
      <c r="AZ91" s="306"/>
      <c r="BA91" s="479">
        <v>1</v>
      </c>
      <c r="BB91" s="97">
        <v>0</v>
      </c>
      <c r="BC91" s="97"/>
      <c r="BD91" s="97"/>
      <c r="BE91" s="97"/>
      <c r="BF91" s="97"/>
      <c r="BG91" s="106"/>
      <c r="BH91" s="106">
        <v>18</v>
      </c>
      <c r="BI91" s="97"/>
      <c r="BJ91" s="97"/>
      <c r="BK91" s="97"/>
      <c r="BL91" s="97"/>
      <c r="BM91" s="97"/>
      <c r="BN91" s="97"/>
      <c r="BO91" s="106"/>
      <c r="BP91" s="106"/>
      <c r="BQ91" s="466"/>
      <c r="BR91" s="466"/>
      <c r="BS91" s="466">
        <v>0</v>
      </c>
      <c r="BT91" s="97"/>
      <c r="BU91" s="97"/>
      <c r="BV91" s="106"/>
      <c r="BW91" s="106"/>
      <c r="BX91" s="106"/>
      <c r="BY91" s="106"/>
      <c r="BZ91" s="106"/>
      <c r="CA91" s="106"/>
      <c r="CB91" s="97"/>
      <c r="CC91" s="97"/>
      <c r="CD91" s="97">
        <v>390</v>
      </c>
      <c r="CE91" s="97"/>
      <c r="CF91" s="106"/>
      <c r="CG91" s="106"/>
      <c r="CH91" s="97"/>
      <c r="CI91" s="97"/>
      <c r="CJ91" s="106"/>
      <c r="CK91" s="106"/>
      <c r="CL91" s="97"/>
      <c r="CM91" s="97"/>
      <c r="CN91" s="565"/>
      <c r="CO91" s="565"/>
      <c r="CP91" s="565"/>
      <c r="CQ91" s="565"/>
      <c r="CR91" s="565"/>
      <c r="CS91" s="565"/>
      <c r="CT91" s="565"/>
      <c r="CU91" s="565"/>
      <c r="CV91" s="565"/>
      <c r="CW91" s="565"/>
      <c r="CX91" s="565"/>
      <c r="CY91" s="565"/>
      <c r="CZ91" s="565"/>
      <c r="DA91" s="565"/>
      <c r="DB91" s="565"/>
      <c r="DC91" s="565"/>
      <c r="DD91" s="565"/>
      <c r="DE91" s="565"/>
      <c r="DF91" s="565"/>
      <c r="DG91" s="565"/>
      <c r="DH91" s="565"/>
      <c r="DN91" s="60">
        <v>35</v>
      </c>
      <c r="DT91" s="60">
        <v>5</v>
      </c>
      <c r="EU91" s="565"/>
      <c r="EV91" s="565"/>
      <c r="EW91" s="565">
        <v>8</v>
      </c>
      <c r="EX91" s="565">
        <v>0</v>
      </c>
      <c r="EY91" s="565"/>
      <c r="EZ91" s="565"/>
      <c r="FA91" s="565"/>
      <c r="FB91" s="565"/>
      <c r="FC91" s="565"/>
      <c r="FD91" s="565"/>
      <c r="FE91" s="565"/>
      <c r="FF91" s="565"/>
      <c r="FG91" s="565"/>
      <c r="FH91" s="615"/>
      <c r="FI91" s="615"/>
      <c r="FJ91" s="565">
        <v>2300</v>
      </c>
      <c r="FK91" s="565"/>
      <c r="FL91" s="565"/>
      <c r="FM91" s="565"/>
      <c r="FN91" s="565"/>
      <c r="FO91" s="565"/>
      <c r="FP91" s="565"/>
      <c r="FQ91" s="565"/>
      <c r="FR91" s="565"/>
      <c r="FS91" s="565">
        <v>0</v>
      </c>
      <c r="FT91" s="598"/>
      <c r="FU91" s="598"/>
      <c r="FV91" s="565"/>
      <c r="FW91" s="565"/>
      <c r="FX91" s="565">
        <v>36</v>
      </c>
      <c r="FY91" s="565"/>
      <c r="FZ91" s="565"/>
      <c r="GA91" s="565"/>
      <c r="GB91" s="565">
        <v>11</v>
      </c>
      <c r="GC91" s="565"/>
      <c r="GD91" s="565"/>
      <c r="GE91" s="565"/>
      <c r="GF91" s="565"/>
      <c r="GG91" s="565"/>
      <c r="GH91" s="565"/>
      <c r="GI91" s="565"/>
      <c r="GJ91" s="565"/>
      <c r="GK91" s="565"/>
      <c r="GL91" s="565"/>
      <c r="GM91" s="565"/>
      <c r="GN91" s="565"/>
      <c r="GO91" s="565"/>
      <c r="GP91" s="565">
        <v>15</v>
      </c>
      <c r="GQ91" s="506"/>
      <c r="GR91" s="598"/>
      <c r="GS91" s="598"/>
      <c r="GT91" s="565"/>
      <c r="GU91" s="565"/>
      <c r="GV91" s="565">
        <v>0</v>
      </c>
      <c r="GW91" s="565">
        <v>0</v>
      </c>
      <c r="GX91" s="565"/>
      <c r="GY91" s="565"/>
      <c r="GZ91" s="565"/>
      <c r="HA91" s="565"/>
      <c r="HB91" s="565"/>
      <c r="HC91" s="565"/>
      <c r="HD91" s="565">
        <v>120</v>
      </c>
      <c r="HE91" s="565"/>
      <c r="HF91" s="565"/>
      <c r="HG91" s="565"/>
      <c r="HH91" s="565"/>
      <c r="HI91" s="565"/>
      <c r="HJ91" s="565"/>
      <c r="HK91" s="565"/>
      <c r="HL91" s="565"/>
      <c r="HM91" s="565"/>
      <c r="HN91" s="565">
        <v>0</v>
      </c>
      <c r="HO91" s="565">
        <v>0</v>
      </c>
      <c r="HP91" s="598"/>
      <c r="HQ91" s="625"/>
      <c r="HR91" s="565"/>
    </row>
    <row r="92" spans="1:226" ht="236.25" customHeight="1">
      <c r="A92" s="460">
        <v>69</v>
      </c>
      <c r="B92" s="460" t="s">
        <v>4617</v>
      </c>
      <c r="C92" s="461" t="s">
        <v>4618</v>
      </c>
      <c r="D92" s="207">
        <v>13.06</v>
      </c>
      <c r="E92" s="106">
        <v>0</v>
      </c>
      <c r="F92" s="106">
        <v>0</v>
      </c>
      <c r="G92" s="106"/>
      <c r="H92" s="473">
        <v>15</v>
      </c>
      <c r="I92" s="230"/>
      <c r="J92" s="230"/>
      <c r="K92" s="106"/>
      <c r="L92" s="106"/>
      <c r="M92" s="230"/>
      <c r="N92" s="230"/>
      <c r="O92" s="106"/>
      <c r="P92" s="363"/>
      <c r="Q92" s="106"/>
      <c r="R92" s="106"/>
      <c r="S92" s="97"/>
      <c r="T92" s="470"/>
      <c r="U92" s="97"/>
      <c r="V92" s="97"/>
      <c r="W92" s="97">
        <v>1</v>
      </c>
      <c r="X92" s="467"/>
      <c r="Y92" s="97"/>
      <c r="Z92" s="97"/>
      <c r="AA92" s="97"/>
      <c r="AB92" s="470"/>
      <c r="AC92" s="470"/>
      <c r="AD92" s="448">
        <f t="shared" si="1"/>
        <v>0</v>
      </c>
      <c r="AE92" s="97"/>
      <c r="AF92" s="97"/>
      <c r="AG92" s="355"/>
      <c r="AH92" s="355"/>
      <c r="AI92" s="97"/>
      <c r="AJ92" s="97"/>
      <c r="AK92" s="97"/>
      <c r="AL92" s="97"/>
      <c r="AM92" s="97"/>
      <c r="AN92" s="472"/>
      <c r="AO92" s="472"/>
      <c r="AP92" s="78"/>
      <c r="AQ92" s="78"/>
      <c r="AR92" s="106"/>
      <c r="AS92" s="106"/>
      <c r="AT92" s="97"/>
      <c r="AU92" s="97"/>
      <c r="AV92" s="97"/>
      <c r="AW92" s="97"/>
      <c r="AX92" s="97"/>
      <c r="AY92" s="97"/>
      <c r="AZ92" s="306"/>
      <c r="BA92" s="479">
        <v>3</v>
      </c>
      <c r="BB92" s="97">
        <v>0</v>
      </c>
      <c r="BC92" s="97"/>
      <c r="BD92" s="97"/>
      <c r="BE92" s="97"/>
      <c r="BF92" s="97"/>
      <c r="BG92" s="106"/>
      <c r="BH92" s="106"/>
      <c r="BI92" s="97"/>
      <c r="BJ92" s="97"/>
      <c r="BK92" s="97"/>
      <c r="BL92" s="97"/>
      <c r="BM92" s="97"/>
      <c r="BN92" s="97"/>
      <c r="BO92" s="106"/>
      <c r="BP92" s="106"/>
      <c r="BQ92" s="466"/>
      <c r="BR92" s="466"/>
      <c r="BS92" s="466">
        <v>0</v>
      </c>
      <c r="BT92" s="97"/>
      <c r="BU92" s="97"/>
      <c r="BV92" s="106"/>
      <c r="BW92" s="106"/>
      <c r="BX92" s="106"/>
      <c r="BY92" s="106"/>
      <c r="BZ92" s="106"/>
      <c r="CA92" s="106"/>
      <c r="CB92" s="97"/>
      <c r="CC92" s="97"/>
      <c r="CD92" s="97">
        <v>52</v>
      </c>
      <c r="CE92" s="97"/>
      <c r="CF92" s="106"/>
      <c r="CG92" s="106"/>
      <c r="CH92" s="97"/>
      <c r="CI92" s="97"/>
      <c r="CJ92" s="106"/>
      <c r="CK92" s="106"/>
      <c r="CL92" s="97"/>
      <c r="CM92" s="97"/>
      <c r="CN92" s="565"/>
      <c r="CO92" s="565"/>
      <c r="CP92" s="565"/>
      <c r="CQ92" s="565"/>
      <c r="CR92" s="565"/>
      <c r="CS92" s="565"/>
      <c r="CT92" s="565"/>
      <c r="CU92" s="565"/>
      <c r="CV92" s="565"/>
      <c r="CW92" s="565"/>
      <c r="CX92" s="565"/>
      <c r="CY92" s="565"/>
      <c r="CZ92" s="565"/>
      <c r="DA92" s="565"/>
      <c r="DB92" s="565"/>
      <c r="DC92" s="565"/>
      <c r="DD92" s="565"/>
      <c r="DE92" s="565"/>
      <c r="DF92" s="565"/>
      <c r="DG92" s="565"/>
      <c r="DH92" s="565"/>
      <c r="DN92" s="60">
        <v>20</v>
      </c>
      <c r="EU92" s="565"/>
      <c r="EV92" s="565"/>
      <c r="EW92" s="565">
        <v>28</v>
      </c>
      <c r="EX92" s="565">
        <v>0</v>
      </c>
      <c r="EY92" s="565"/>
      <c r="EZ92" s="565"/>
      <c r="FA92" s="565"/>
      <c r="FB92" s="565"/>
      <c r="FC92" s="565"/>
      <c r="FD92" s="565"/>
      <c r="FE92" s="565"/>
      <c r="FF92" s="565"/>
      <c r="FG92" s="565"/>
      <c r="FH92" s="615"/>
      <c r="FI92" s="615"/>
      <c r="FJ92" s="565">
        <v>800</v>
      </c>
      <c r="FK92" s="565"/>
      <c r="FL92" s="565"/>
      <c r="FM92" s="565"/>
      <c r="FN92" s="565"/>
      <c r="FO92" s="565"/>
      <c r="FP92" s="565"/>
      <c r="FQ92" s="565"/>
      <c r="FR92" s="565"/>
      <c r="FS92" s="565">
        <v>0</v>
      </c>
      <c r="FT92" s="598"/>
      <c r="FU92" s="598"/>
      <c r="FV92" s="565"/>
      <c r="FW92" s="565"/>
      <c r="FX92" s="565">
        <v>9</v>
      </c>
      <c r="FY92" s="565"/>
      <c r="FZ92" s="565"/>
      <c r="GA92" s="565"/>
      <c r="GB92" s="565">
        <v>9</v>
      </c>
      <c r="GC92" s="565"/>
      <c r="GD92" s="565"/>
      <c r="GE92" s="565"/>
      <c r="GF92" s="565"/>
      <c r="GG92" s="565"/>
      <c r="GH92" s="565"/>
      <c r="GI92" s="565"/>
      <c r="GJ92" s="565"/>
      <c r="GK92" s="565"/>
      <c r="GL92" s="565"/>
      <c r="GM92" s="565"/>
      <c r="GN92" s="565"/>
      <c r="GO92" s="565"/>
      <c r="GP92" s="565">
        <v>9</v>
      </c>
      <c r="GQ92" s="506"/>
      <c r="GR92" s="598"/>
      <c r="GS92" s="598"/>
      <c r="GT92" s="565"/>
      <c r="GU92" s="565"/>
      <c r="GV92" s="565">
        <v>0</v>
      </c>
      <c r="GW92" s="565">
        <v>0</v>
      </c>
      <c r="GX92" s="565"/>
      <c r="GY92" s="565"/>
      <c r="GZ92" s="565"/>
      <c r="HA92" s="565"/>
      <c r="HB92" s="565"/>
      <c r="HC92" s="565"/>
      <c r="HD92" s="565">
        <v>120</v>
      </c>
      <c r="HE92" s="565"/>
      <c r="HF92" s="565"/>
      <c r="HG92" s="565"/>
      <c r="HH92" s="565"/>
      <c r="HI92" s="565"/>
      <c r="HJ92" s="565"/>
      <c r="HK92" s="565"/>
      <c r="HL92" s="565"/>
      <c r="HM92" s="565"/>
      <c r="HN92" s="565">
        <v>0</v>
      </c>
      <c r="HO92" s="565">
        <v>0</v>
      </c>
      <c r="HP92" s="598"/>
      <c r="HQ92" s="625"/>
      <c r="HR92" s="565"/>
    </row>
    <row r="93" spans="1:226" ht="236.25" customHeight="1">
      <c r="A93" s="460">
        <v>70</v>
      </c>
      <c r="B93" s="460" t="s">
        <v>4619</v>
      </c>
      <c r="C93" s="461" t="s">
        <v>4620</v>
      </c>
      <c r="D93" s="207">
        <v>15.87</v>
      </c>
      <c r="E93" s="106">
        <v>0</v>
      </c>
      <c r="F93" s="106">
        <v>0</v>
      </c>
      <c r="G93" s="106"/>
      <c r="H93" s="473">
        <v>15</v>
      </c>
      <c r="I93" s="230"/>
      <c r="J93" s="230"/>
      <c r="K93" s="106"/>
      <c r="L93" s="106"/>
      <c r="M93" s="230"/>
      <c r="N93" s="230"/>
      <c r="O93" s="106"/>
      <c r="P93" s="363"/>
      <c r="Q93" s="106"/>
      <c r="R93" s="106"/>
      <c r="S93" s="97"/>
      <c r="T93" s="470"/>
      <c r="U93" s="97"/>
      <c r="V93" s="97"/>
      <c r="W93" s="97">
        <v>1</v>
      </c>
      <c r="X93" s="467"/>
      <c r="Y93" s="97"/>
      <c r="Z93" s="97"/>
      <c r="AA93" s="97"/>
      <c r="AB93" s="470"/>
      <c r="AC93" s="470">
        <v>2</v>
      </c>
      <c r="AD93" s="448">
        <f t="shared" si="1"/>
        <v>2</v>
      </c>
      <c r="AE93" s="97"/>
      <c r="AF93" s="97"/>
      <c r="AG93" s="355"/>
      <c r="AH93" s="355"/>
      <c r="AI93" s="97">
        <v>42</v>
      </c>
      <c r="AJ93" s="97"/>
      <c r="AK93" s="97"/>
      <c r="AL93" s="97"/>
      <c r="AM93" s="97">
        <v>2</v>
      </c>
      <c r="AN93" s="472"/>
      <c r="AO93" s="472"/>
      <c r="AP93" s="78"/>
      <c r="AQ93" s="78"/>
      <c r="AR93" s="106"/>
      <c r="AS93" s="106"/>
      <c r="AT93" s="97"/>
      <c r="AU93" s="97"/>
      <c r="AV93" s="97"/>
      <c r="AW93" s="97"/>
      <c r="AX93" s="97"/>
      <c r="AY93" s="97"/>
      <c r="AZ93" s="306"/>
      <c r="BA93" s="479">
        <v>1</v>
      </c>
      <c r="BB93" s="97">
        <v>0</v>
      </c>
      <c r="BC93" s="97"/>
      <c r="BD93" s="97"/>
      <c r="BE93" s="97"/>
      <c r="BF93" s="97"/>
      <c r="BG93" s="106"/>
      <c r="BH93" s="106"/>
      <c r="BI93" s="97"/>
      <c r="BJ93" s="97"/>
      <c r="BK93" s="97"/>
      <c r="BL93" s="97"/>
      <c r="BM93" s="97"/>
      <c r="BN93" s="97"/>
      <c r="BO93" s="106"/>
      <c r="BP93" s="106"/>
      <c r="BQ93" s="466"/>
      <c r="BR93" s="466"/>
      <c r="BS93" s="466">
        <v>0</v>
      </c>
      <c r="BT93" s="97"/>
      <c r="BU93" s="97"/>
      <c r="BV93" s="106"/>
      <c r="BW93" s="106"/>
      <c r="BX93" s="106"/>
      <c r="BY93" s="106"/>
      <c r="BZ93" s="106"/>
      <c r="CA93" s="106"/>
      <c r="CB93" s="97"/>
      <c r="CC93" s="97"/>
      <c r="CD93" s="97">
        <v>12</v>
      </c>
      <c r="CE93" s="97"/>
      <c r="CF93" s="106"/>
      <c r="CG93" s="106"/>
      <c r="CH93" s="97"/>
      <c r="CI93" s="97"/>
      <c r="CJ93" s="106"/>
      <c r="CK93" s="106"/>
      <c r="CL93" s="97"/>
      <c r="CM93" s="97"/>
      <c r="CN93" s="565"/>
      <c r="CO93" s="565"/>
      <c r="CP93" s="565"/>
      <c r="CQ93" s="565"/>
      <c r="CR93" s="565"/>
      <c r="CS93" s="565"/>
      <c r="CT93" s="565"/>
      <c r="CU93" s="565"/>
      <c r="CV93" s="565"/>
      <c r="CW93" s="565"/>
      <c r="CX93" s="565"/>
      <c r="CY93" s="565"/>
      <c r="CZ93" s="565"/>
      <c r="DA93" s="565"/>
      <c r="DB93" s="565"/>
      <c r="DC93" s="565"/>
      <c r="DD93" s="565"/>
      <c r="DE93" s="565"/>
      <c r="DF93" s="565"/>
      <c r="DG93" s="565"/>
      <c r="DH93" s="565"/>
      <c r="DN93" s="60">
        <v>21</v>
      </c>
      <c r="DT93" s="60">
        <v>60</v>
      </c>
      <c r="EU93" s="565"/>
      <c r="EV93" s="565"/>
      <c r="EW93" s="565"/>
      <c r="EX93" s="565"/>
      <c r="EY93" s="565"/>
      <c r="EZ93" s="565"/>
      <c r="FA93" s="565"/>
      <c r="FB93" s="565"/>
      <c r="FC93" s="565"/>
      <c r="FD93" s="565"/>
      <c r="FE93" s="565"/>
      <c r="FF93" s="565"/>
      <c r="FG93" s="565"/>
      <c r="FH93" s="615"/>
      <c r="FI93" s="615"/>
      <c r="FJ93" s="565">
        <v>700</v>
      </c>
      <c r="FK93" s="565"/>
      <c r="FL93" s="565"/>
      <c r="FM93" s="565"/>
      <c r="FN93" s="565"/>
      <c r="FO93" s="565"/>
      <c r="FP93" s="565"/>
      <c r="FQ93" s="565"/>
      <c r="FR93" s="565"/>
      <c r="FS93" s="565">
        <v>0</v>
      </c>
      <c r="FT93" s="598"/>
      <c r="FU93" s="598"/>
      <c r="FV93" s="565"/>
      <c r="FW93" s="565"/>
      <c r="FX93" s="565">
        <v>5</v>
      </c>
      <c r="FY93" s="565"/>
      <c r="FZ93" s="565"/>
      <c r="GA93" s="565"/>
      <c r="GB93" s="565">
        <v>11</v>
      </c>
      <c r="GC93" s="565"/>
      <c r="GD93" s="565"/>
      <c r="GE93" s="565"/>
      <c r="GF93" s="565"/>
      <c r="GG93" s="565"/>
      <c r="GH93" s="565"/>
      <c r="GI93" s="565"/>
      <c r="GJ93" s="565"/>
      <c r="GK93" s="565"/>
      <c r="GL93" s="565"/>
      <c r="GM93" s="565"/>
      <c r="GN93" s="565"/>
      <c r="GO93" s="565"/>
      <c r="GP93" s="565"/>
      <c r="GQ93" s="506"/>
      <c r="GR93" s="598"/>
      <c r="GS93" s="598"/>
      <c r="GT93" s="565"/>
      <c r="GU93" s="565"/>
      <c r="GV93" s="565">
        <v>0</v>
      </c>
      <c r="GW93" s="565">
        <v>0</v>
      </c>
      <c r="GX93" s="565"/>
      <c r="GY93" s="565"/>
      <c r="GZ93" s="565"/>
      <c r="HA93" s="565"/>
      <c r="HB93" s="565"/>
      <c r="HC93" s="565"/>
      <c r="HD93" s="565">
        <v>200</v>
      </c>
      <c r="HE93" s="565"/>
      <c r="HF93" s="565"/>
      <c r="HG93" s="565"/>
      <c r="HH93" s="565"/>
      <c r="HI93" s="565"/>
      <c r="HJ93" s="565"/>
      <c r="HK93" s="565"/>
      <c r="HL93" s="565"/>
      <c r="HM93" s="565"/>
      <c r="HN93" s="565">
        <v>0</v>
      </c>
      <c r="HO93" s="565">
        <v>0</v>
      </c>
      <c r="HP93" s="598"/>
      <c r="HQ93" s="625"/>
      <c r="HR93" s="565"/>
    </row>
    <row r="94" spans="1:226" ht="236.25" customHeight="1">
      <c r="A94" s="460">
        <v>71</v>
      </c>
      <c r="B94" s="460" t="s">
        <v>4621</v>
      </c>
      <c r="C94" s="461" t="s">
        <v>4622</v>
      </c>
      <c r="D94" s="207">
        <v>18.850000000000001</v>
      </c>
      <c r="E94" s="106">
        <v>0</v>
      </c>
      <c r="F94" s="106">
        <v>0</v>
      </c>
      <c r="G94" s="106"/>
      <c r="H94" s="473">
        <v>60</v>
      </c>
      <c r="I94" s="230"/>
      <c r="J94" s="230"/>
      <c r="K94" s="106"/>
      <c r="L94" s="106"/>
      <c r="M94" s="230"/>
      <c r="N94" s="230"/>
      <c r="O94" s="106"/>
      <c r="P94" s="363"/>
      <c r="Q94" s="106"/>
      <c r="R94" s="106"/>
      <c r="S94" s="97"/>
      <c r="T94" s="470"/>
      <c r="U94" s="97"/>
      <c r="V94" s="97"/>
      <c r="W94" s="97">
        <v>0</v>
      </c>
      <c r="X94" s="467"/>
      <c r="Y94" s="97"/>
      <c r="Z94" s="97"/>
      <c r="AA94" s="97"/>
      <c r="AB94" s="470"/>
      <c r="AC94" s="470"/>
      <c r="AD94" s="448">
        <f t="shared" si="1"/>
        <v>0</v>
      </c>
      <c r="AE94" s="97"/>
      <c r="AF94" s="97"/>
      <c r="AG94" s="355"/>
      <c r="AH94" s="355"/>
      <c r="AI94" s="97"/>
      <c r="AJ94" s="97"/>
      <c r="AK94" s="97"/>
      <c r="AL94" s="97"/>
      <c r="AM94" s="97">
        <v>2</v>
      </c>
      <c r="AN94" s="472"/>
      <c r="AO94" s="472"/>
      <c r="AP94" s="78"/>
      <c r="AQ94" s="78"/>
      <c r="AR94" s="106"/>
      <c r="AS94" s="106"/>
      <c r="AT94" s="97"/>
      <c r="AU94" s="97"/>
      <c r="AV94" s="97"/>
      <c r="AW94" s="97"/>
      <c r="AX94" s="97"/>
      <c r="AY94" s="97"/>
      <c r="AZ94" s="306"/>
      <c r="BA94" s="479">
        <v>2</v>
      </c>
      <c r="BB94" s="97">
        <v>0</v>
      </c>
      <c r="BC94" s="97"/>
      <c r="BD94" s="97"/>
      <c r="BE94" s="97"/>
      <c r="BF94" s="97"/>
      <c r="BG94" s="106"/>
      <c r="BH94" s="106">
        <v>10</v>
      </c>
      <c r="BI94" s="97"/>
      <c r="BJ94" s="97"/>
      <c r="BK94" s="97"/>
      <c r="BL94" s="97"/>
      <c r="BM94" s="97"/>
      <c r="BN94" s="97"/>
      <c r="BO94" s="106"/>
      <c r="BP94" s="106"/>
      <c r="BQ94" s="466"/>
      <c r="BR94" s="466"/>
      <c r="BS94" s="466">
        <v>0</v>
      </c>
      <c r="BT94" s="97"/>
      <c r="BU94" s="97"/>
      <c r="BV94" s="106"/>
      <c r="BW94" s="106"/>
      <c r="BX94" s="106"/>
      <c r="BY94" s="106"/>
      <c r="BZ94" s="106"/>
      <c r="CA94" s="106"/>
      <c r="CB94" s="97"/>
      <c r="CC94" s="97"/>
      <c r="CD94" s="97"/>
      <c r="CE94" s="97"/>
      <c r="CF94" s="106"/>
      <c r="CG94" s="106"/>
      <c r="CH94" s="97"/>
      <c r="CI94" s="97"/>
      <c r="CJ94" s="106"/>
      <c r="CK94" s="106"/>
      <c r="CL94" s="97"/>
      <c r="CM94" s="97"/>
      <c r="CN94" s="565"/>
      <c r="CO94" s="565"/>
      <c r="CP94" s="565"/>
      <c r="CQ94" s="565"/>
      <c r="CR94" s="565"/>
      <c r="CS94" s="565"/>
      <c r="CT94" s="565"/>
      <c r="CU94" s="565"/>
      <c r="CV94" s="565"/>
      <c r="CW94" s="565"/>
      <c r="CX94" s="565"/>
      <c r="CY94" s="565"/>
      <c r="CZ94" s="565"/>
      <c r="DA94" s="565"/>
      <c r="DB94" s="565"/>
      <c r="DC94" s="565"/>
      <c r="DD94" s="565"/>
      <c r="DE94" s="565"/>
      <c r="DF94" s="565"/>
      <c r="DG94" s="565"/>
      <c r="DH94" s="565"/>
      <c r="DN94" s="60">
        <v>70</v>
      </c>
      <c r="DT94" s="60">
        <v>5</v>
      </c>
      <c r="EU94" s="565"/>
      <c r="EV94" s="565"/>
      <c r="EW94" s="565">
        <v>69</v>
      </c>
      <c r="EX94" s="565">
        <v>0</v>
      </c>
      <c r="EY94" s="565"/>
      <c r="EZ94" s="565"/>
      <c r="FA94" s="565"/>
      <c r="FB94" s="565"/>
      <c r="FC94" s="565"/>
      <c r="FD94" s="565"/>
      <c r="FE94" s="565"/>
      <c r="FF94" s="565"/>
      <c r="FG94" s="565"/>
      <c r="FH94" s="615"/>
      <c r="FI94" s="615"/>
      <c r="FJ94" s="565">
        <v>500</v>
      </c>
      <c r="FK94" s="565"/>
      <c r="FL94" s="565"/>
      <c r="FM94" s="565"/>
      <c r="FN94" s="565"/>
      <c r="FO94" s="565"/>
      <c r="FP94" s="565"/>
      <c r="FQ94" s="565"/>
      <c r="FR94" s="565"/>
      <c r="FS94" s="565">
        <v>0</v>
      </c>
      <c r="FT94" s="598"/>
      <c r="FU94" s="598"/>
      <c r="FV94" s="565"/>
      <c r="FW94" s="565"/>
      <c r="FX94" s="565">
        <v>5</v>
      </c>
      <c r="FY94" s="565"/>
      <c r="FZ94" s="565"/>
      <c r="GA94" s="565"/>
      <c r="GB94" s="565">
        <v>3</v>
      </c>
      <c r="GC94" s="565"/>
      <c r="GD94" s="565"/>
      <c r="GE94" s="565"/>
      <c r="GF94" s="565"/>
      <c r="GG94" s="565"/>
      <c r="GH94" s="565"/>
      <c r="GI94" s="565"/>
      <c r="GJ94" s="565"/>
      <c r="GK94" s="565"/>
      <c r="GL94" s="565"/>
      <c r="GM94" s="565"/>
      <c r="GN94" s="565"/>
      <c r="GO94" s="565"/>
      <c r="GP94" s="565">
        <v>1</v>
      </c>
      <c r="GQ94" s="506"/>
      <c r="GR94" s="598"/>
      <c r="GS94" s="598"/>
      <c r="GT94" s="565"/>
      <c r="GU94" s="565"/>
      <c r="GV94" s="565">
        <v>0</v>
      </c>
      <c r="GW94" s="565">
        <v>0</v>
      </c>
      <c r="GX94" s="565"/>
      <c r="GY94" s="565"/>
      <c r="GZ94" s="565"/>
      <c r="HA94" s="565"/>
      <c r="HB94" s="565"/>
      <c r="HC94" s="565"/>
      <c r="HD94" s="565">
        <v>250</v>
      </c>
      <c r="HE94" s="565"/>
      <c r="HF94" s="565"/>
      <c r="HG94" s="565"/>
      <c r="HH94" s="565"/>
      <c r="HI94" s="565"/>
      <c r="HJ94" s="565"/>
      <c r="HK94" s="565"/>
      <c r="HL94" s="565"/>
      <c r="HM94" s="565"/>
      <c r="HN94" s="565">
        <v>0</v>
      </c>
      <c r="HO94" s="565">
        <v>0</v>
      </c>
      <c r="HP94" s="598"/>
      <c r="HQ94" s="625"/>
      <c r="HR94" s="565"/>
    </row>
    <row r="95" spans="1:226" ht="236.25" customHeight="1">
      <c r="A95" s="460">
        <v>72</v>
      </c>
      <c r="B95" s="460" t="s">
        <v>4623</v>
      </c>
      <c r="C95" s="461" t="s">
        <v>4624</v>
      </c>
      <c r="D95" s="207">
        <v>21.4</v>
      </c>
      <c r="E95" s="106">
        <v>0</v>
      </c>
      <c r="F95" s="106">
        <v>0</v>
      </c>
      <c r="G95" s="106"/>
      <c r="H95" s="473">
        <v>60</v>
      </c>
      <c r="I95" s="230"/>
      <c r="J95" s="230"/>
      <c r="K95" s="106"/>
      <c r="L95" s="106"/>
      <c r="M95" s="230"/>
      <c r="N95" s="230"/>
      <c r="O95" s="106"/>
      <c r="P95" s="363"/>
      <c r="Q95" s="106"/>
      <c r="R95" s="106"/>
      <c r="S95" s="97"/>
      <c r="T95" s="470"/>
      <c r="U95" s="97"/>
      <c r="V95" s="97"/>
      <c r="W95" s="97">
        <v>0</v>
      </c>
      <c r="X95" s="467"/>
      <c r="Y95" s="97"/>
      <c r="Z95" s="97"/>
      <c r="AA95" s="97"/>
      <c r="AB95" s="470"/>
      <c r="AC95" s="470"/>
      <c r="AD95" s="448">
        <f t="shared" si="1"/>
        <v>0</v>
      </c>
      <c r="AE95" s="97"/>
      <c r="AF95" s="97"/>
      <c r="AG95" s="355"/>
      <c r="AH95" s="355"/>
      <c r="AI95" s="97"/>
      <c r="AJ95" s="97"/>
      <c r="AK95" s="97"/>
      <c r="AL95" s="97"/>
      <c r="AM95" s="97"/>
      <c r="AN95" s="472"/>
      <c r="AO95" s="472"/>
      <c r="AP95" s="78"/>
      <c r="AQ95" s="78"/>
      <c r="AR95" s="106"/>
      <c r="AS95" s="106"/>
      <c r="AT95" s="97"/>
      <c r="AU95" s="97"/>
      <c r="AV95" s="97"/>
      <c r="AW95" s="97"/>
      <c r="AX95" s="97"/>
      <c r="AY95" s="97"/>
      <c r="AZ95" s="306"/>
      <c r="BA95" s="479"/>
      <c r="BB95" s="97">
        <v>0</v>
      </c>
      <c r="BC95" s="97"/>
      <c r="BD95" s="97"/>
      <c r="BE95" s="97"/>
      <c r="BF95" s="97"/>
      <c r="BG95" s="106"/>
      <c r="BH95" s="106"/>
      <c r="BI95" s="97"/>
      <c r="BJ95" s="97"/>
      <c r="BK95" s="97"/>
      <c r="BL95" s="97"/>
      <c r="BM95" s="97"/>
      <c r="BN95" s="97"/>
      <c r="BO95" s="106"/>
      <c r="BP95" s="106"/>
      <c r="BQ95" s="466"/>
      <c r="BR95" s="466"/>
      <c r="BS95" s="466">
        <v>0</v>
      </c>
      <c r="BT95" s="97"/>
      <c r="BU95" s="97"/>
      <c r="BV95" s="106"/>
      <c r="BW95" s="106"/>
      <c r="BX95" s="106"/>
      <c r="BY95" s="106"/>
      <c r="BZ95" s="106"/>
      <c r="CA95" s="106"/>
      <c r="CB95" s="97"/>
      <c r="CC95" s="97"/>
      <c r="CD95" s="97"/>
      <c r="CE95" s="97"/>
      <c r="CF95" s="106"/>
      <c r="CG95" s="106"/>
      <c r="CH95" s="97"/>
      <c r="CI95" s="97"/>
      <c r="CJ95" s="106"/>
      <c r="CK95" s="106"/>
      <c r="CL95" s="97"/>
      <c r="CM95" s="97"/>
      <c r="CN95" s="565"/>
      <c r="CO95" s="565"/>
      <c r="CP95" s="565"/>
      <c r="CQ95" s="565"/>
      <c r="CR95" s="565"/>
      <c r="CS95" s="565"/>
      <c r="CT95" s="565"/>
      <c r="CU95" s="565"/>
      <c r="CV95" s="565"/>
      <c r="CW95" s="565"/>
      <c r="CX95" s="565"/>
      <c r="CY95" s="565"/>
      <c r="CZ95" s="565"/>
      <c r="DA95" s="565"/>
      <c r="DB95" s="565"/>
      <c r="DC95" s="565"/>
      <c r="DD95" s="565"/>
      <c r="DE95" s="565"/>
      <c r="DF95" s="565"/>
      <c r="DG95" s="565"/>
      <c r="DH95" s="565"/>
      <c r="DN95" s="60">
        <v>0</v>
      </c>
      <c r="EU95" s="565"/>
      <c r="EV95" s="565"/>
      <c r="EW95" s="565"/>
      <c r="EX95" s="565"/>
      <c r="EY95" s="565"/>
      <c r="EZ95" s="565"/>
      <c r="FA95" s="565"/>
      <c r="FB95" s="565"/>
      <c r="FC95" s="565"/>
      <c r="FD95" s="565"/>
      <c r="FE95" s="565"/>
      <c r="FF95" s="565"/>
      <c r="FG95" s="565"/>
      <c r="FH95" s="615"/>
      <c r="FI95" s="615"/>
      <c r="FJ95" s="565">
        <v>500</v>
      </c>
      <c r="FK95" s="565"/>
      <c r="FL95" s="565"/>
      <c r="FM95" s="565"/>
      <c r="FN95" s="565"/>
      <c r="FO95" s="565"/>
      <c r="FP95" s="565"/>
      <c r="FQ95" s="565"/>
      <c r="FR95" s="565"/>
      <c r="FS95" s="565">
        <v>0</v>
      </c>
      <c r="FT95" s="598"/>
      <c r="FU95" s="598"/>
      <c r="FV95" s="565"/>
      <c r="FW95" s="565"/>
      <c r="FX95" s="565"/>
      <c r="FY95" s="565"/>
      <c r="FZ95" s="565"/>
      <c r="GA95" s="565"/>
      <c r="GB95" s="565"/>
      <c r="GC95" s="565"/>
      <c r="GD95" s="565"/>
      <c r="GE95" s="565"/>
      <c r="GF95" s="565"/>
      <c r="GG95" s="565"/>
      <c r="GH95" s="565"/>
      <c r="GI95" s="565"/>
      <c r="GJ95" s="565"/>
      <c r="GK95" s="565"/>
      <c r="GL95" s="565"/>
      <c r="GM95" s="565"/>
      <c r="GN95" s="565"/>
      <c r="GO95" s="565"/>
      <c r="GP95" s="565"/>
      <c r="GQ95" s="506"/>
      <c r="GR95" s="598"/>
      <c r="GS95" s="598"/>
      <c r="GT95" s="565"/>
      <c r="GU95" s="565"/>
      <c r="GV95" s="565">
        <v>0</v>
      </c>
      <c r="GW95" s="565">
        <v>0</v>
      </c>
      <c r="GX95" s="565"/>
      <c r="GY95" s="565"/>
      <c r="GZ95" s="565"/>
      <c r="HA95" s="565"/>
      <c r="HB95" s="565"/>
      <c r="HC95" s="565"/>
      <c r="HD95" s="565">
        <v>250</v>
      </c>
      <c r="HE95" s="565"/>
      <c r="HF95" s="565"/>
      <c r="HG95" s="565"/>
      <c r="HH95" s="565"/>
      <c r="HI95" s="565"/>
      <c r="HJ95" s="565"/>
      <c r="HK95" s="565"/>
      <c r="HL95" s="565"/>
      <c r="HM95" s="565"/>
      <c r="HN95" s="565">
        <v>0</v>
      </c>
      <c r="HO95" s="565">
        <v>0</v>
      </c>
      <c r="HP95" s="598"/>
      <c r="HQ95" s="625"/>
      <c r="HR95" s="565"/>
    </row>
    <row r="96" spans="1:226" ht="236.25" customHeight="1">
      <c r="A96" s="460">
        <v>73</v>
      </c>
      <c r="B96" s="460" t="s">
        <v>4625</v>
      </c>
      <c r="C96" s="461" t="s">
        <v>4626</v>
      </c>
      <c r="D96" s="207">
        <v>22.71</v>
      </c>
      <c r="E96" s="106"/>
      <c r="F96" s="106"/>
      <c r="G96" s="106"/>
      <c r="H96" s="473">
        <v>60</v>
      </c>
      <c r="I96" s="230"/>
      <c r="J96" s="230"/>
      <c r="K96" s="106"/>
      <c r="L96" s="106"/>
      <c r="M96" s="230"/>
      <c r="N96" s="230"/>
      <c r="O96" s="106"/>
      <c r="P96" s="363"/>
      <c r="Q96" s="106"/>
      <c r="R96" s="106"/>
      <c r="S96" s="97"/>
      <c r="T96" s="470"/>
      <c r="U96" s="97"/>
      <c r="V96" s="97"/>
      <c r="W96" s="97">
        <v>0</v>
      </c>
      <c r="X96" s="467"/>
      <c r="Y96" s="97"/>
      <c r="Z96" s="97"/>
      <c r="AA96" s="97"/>
      <c r="AB96" s="470"/>
      <c r="AC96" s="470"/>
      <c r="AD96" s="448">
        <f t="shared" si="1"/>
        <v>0</v>
      </c>
      <c r="AE96" s="97"/>
      <c r="AF96" s="97"/>
      <c r="AG96" s="355"/>
      <c r="AH96" s="355"/>
      <c r="AI96" s="97"/>
      <c r="AJ96" s="97"/>
      <c r="AK96" s="97"/>
      <c r="AL96" s="97"/>
      <c r="AM96" s="97"/>
      <c r="AN96" s="472"/>
      <c r="AO96" s="472"/>
      <c r="AP96" s="78"/>
      <c r="AQ96" s="78"/>
      <c r="AR96" s="106"/>
      <c r="AS96" s="106"/>
      <c r="AT96" s="97"/>
      <c r="AU96" s="97"/>
      <c r="AV96" s="97"/>
      <c r="AW96" s="97"/>
      <c r="AX96" s="97"/>
      <c r="AY96" s="97"/>
      <c r="AZ96" s="306"/>
      <c r="BA96" s="479"/>
      <c r="BB96" s="97">
        <v>0</v>
      </c>
      <c r="BC96" s="97"/>
      <c r="BD96" s="97"/>
      <c r="BE96" s="97"/>
      <c r="BF96" s="97"/>
      <c r="BG96" s="106"/>
      <c r="BH96" s="106"/>
      <c r="BI96" s="97"/>
      <c r="BJ96" s="97"/>
      <c r="BK96" s="97"/>
      <c r="BL96" s="97"/>
      <c r="BM96" s="97"/>
      <c r="BN96" s="97"/>
      <c r="BO96" s="106"/>
      <c r="BP96" s="106"/>
      <c r="BQ96" s="466"/>
      <c r="BR96" s="466"/>
      <c r="BS96" s="466">
        <v>0</v>
      </c>
      <c r="BT96" s="97"/>
      <c r="BU96" s="97"/>
      <c r="BV96" s="106"/>
      <c r="BW96" s="106"/>
      <c r="BX96" s="106"/>
      <c r="BY96" s="106"/>
      <c r="BZ96" s="106"/>
      <c r="CA96" s="106"/>
      <c r="CB96" s="97"/>
      <c r="CC96" s="97"/>
      <c r="CD96" s="97"/>
      <c r="CE96" s="97"/>
      <c r="CF96" s="106"/>
      <c r="CG96" s="106"/>
      <c r="CH96" s="97"/>
      <c r="CI96" s="97"/>
      <c r="CJ96" s="106"/>
      <c r="CK96" s="106"/>
      <c r="CL96" s="97"/>
      <c r="CM96" s="97"/>
      <c r="CN96" s="565"/>
      <c r="CO96" s="565"/>
      <c r="CP96" s="565"/>
      <c r="CQ96" s="565"/>
      <c r="CR96" s="565"/>
      <c r="CS96" s="565"/>
      <c r="CT96" s="565"/>
      <c r="CU96" s="565"/>
      <c r="CV96" s="565"/>
      <c r="CW96" s="565"/>
      <c r="CX96" s="565"/>
      <c r="CY96" s="565"/>
      <c r="CZ96" s="565"/>
      <c r="DA96" s="565"/>
      <c r="DB96" s="565"/>
      <c r="DC96" s="565"/>
      <c r="DD96" s="565"/>
      <c r="DE96" s="565"/>
      <c r="DF96" s="565"/>
      <c r="DG96" s="565"/>
      <c r="DH96" s="565"/>
      <c r="DN96" s="60">
        <v>0</v>
      </c>
      <c r="EU96" s="565"/>
      <c r="EV96" s="565"/>
      <c r="EW96" s="565"/>
      <c r="EX96" s="565"/>
      <c r="EY96" s="565"/>
      <c r="EZ96" s="565"/>
      <c r="FA96" s="565"/>
      <c r="FB96" s="565"/>
      <c r="FC96" s="565"/>
      <c r="FD96" s="565"/>
      <c r="FE96" s="565"/>
      <c r="FF96" s="565"/>
      <c r="FG96" s="565"/>
      <c r="FH96" s="615"/>
      <c r="FI96" s="615"/>
      <c r="FJ96" s="565">
        <v>500</v>
      </c>
      <c r="FK96" s="565"/>
      <c r="FL96" s="565"/>
      <c r="FM96" s="565"/>
      <c r="FN96" s="565"/>
      <c r="FO96" s="565"/>
      <c r="FP96" s="565"/>
      <c r="FQ96" s="565"/>
      <c r="FR96" s="565"/>
      <c r="FS96" s="565">
        <v>0</v>
      </c>
      <c r="FT96" s="598"/>
      <c r="FU96" s="598"/>
      <c r="FV96" s="565"/>
      <c r="FW96" s="565"/>
      <c r="FX96" s="565"/>
      <c r="FY96" s="565"/>
      <c r="FZ96" s="565"/>
      <c r="GA96" s="565"/>
      <c r="GB96" s="565">
        <v>9</v>
      </c>
      <c r="GC96" s="565"/>
      <c r="GD96" s="565"/>
      <c r="GE96" s="565"/>
      <c r="GF96" s="565"/>
      <c r="GG96" s="565"/>
      <c r="GH96" s="565"/>
      <c r="GI96" s="565"/>
      <c r="GJ96" s="565"/>
      <c r="GK96" s="565"/>
      <c r="GL96" s="565"/>
      <c r="GM96" s="565"/>
      <c r="GN96" s="565"/>
      <c r="GO96" s="565"/>
      <c r="GP96" s="565"/>
      <c r="GQ96" s="506"/>
      <c r="GR96" s="598"/>
      <c r="GS96" s="598"/>
      <c r="GT96" s="565"/>
      <c r="GU96" s="565"/>
      <c r="GV96" s="565"/>
      <c r="GW96" s="565"/>
      <c r="GX96" s="565"/>
      <c r="GY96" s="565"/>
      <c r="GZ96" s="565"/>
      <c r="HA96" s="565"/>
      <c r="HB96" s="565"/>
      <c r="HC96" s="565"/>
      <c r="HD96" s="565">
        <v>250</v>
      </c>
      <c r="HE96" s="565"/>
      <c r="HF96" s="565"/>
      <c r="HG96" s="565"/>
      <c r="HH96" s="565"/>
      <c r="HI96" s="565"/>
      <c r="HJ96" s="565"/>
      <c r="HK96" s="565"/>
      <c r="HL96" s="565"/>
      <c r="HM96" s="565"/>
      <c r="HN96" s="565">
        <v>0</v>
      </c>
      <c r="HO96" s="565">
        <v>0</v>
      </c>
      <c r="HP96" s="598"/>
      <c r="HQ96" s="625"/>
      <c r="HR96" s="565"/>
    </row>
    <row r="97" spans="1:226" ht="236.25" customHeight="1">
      <c r="A97" s="460">
        <v>74</v>
      </c>
      <c r="B97" s="460" t="s">
        <v>4627</v>
      </c>
      <c r="C97" s="461" t="s">
        <v>4628</v>
      </c>
      <c r="D97" s="207">
        <v>27.09</v>
      </c>
      <c r="E97" s="106"/>
      <c r="F97" s="106"/>
      <c r="G97" s="106"/>
      <c r="H97" s="473">
        <v>60</v>
      </c>
      <c r="I97" s="230"/>
      <c r="J97" s="230"/>
      <c r="K97" s="106"/>
      <c r="L97" s="106"/>
      <c r="M97" s="230"/>
      <c r="N97" s="230"/>
      <c r="O97" s="106"/>
      <c r="P97" s="363"/>
      <c r="Q97" s="106"/>
      <c r="R97" s="106"/>
      <c r="S97" s="97"/>
      <c r="T97" s="470"/>
      <c r="U97" s="97"/>
      <c r="V97" s="97"/>
      <c r="W97" s="97">
        <v>0</v>
      </c>
      <c r="X97" s="467"/>
      <c r="Y97" s="97"/>
      <c r="Z97" s="97"/>
      <c r="AA97" s="97"/>
      <c r="AB97" s="470"/>
      <c r="AC97" s="470"/>
      <c r="AD97" s="448">
        <f t="shared" si="1"/>
        <v>0</v>
      </c>
      <c r="AE97" s="97"/>
      <c r="AF97" s="97"/>
      <c r="AG97" s="355"/>
      <c r="AH97" s="355"/>
      <c r="AI97" s="97"/>
      <c r="AJ97" s="97"/>
      <c r="AK97" s="97"/>
      <c r="AL97" s="97"/>
      <c r="AM97" s="97"/>
      <c r="AN97" s="472"/>
      <c r="AO97" s="472"/>
      <c r="AP97" s="78"/>
      <c r="AQ97" s="78"/>
      <c r="AR97" s="106"/>
      <c r="AS97" s="106"/>
      <c r="AT97" s="97"/>
      <c r="AU97" s="97"/>
      <c r="AV97" s="97"/>
      <c r="AW97" s="97"/>
      <c r="AX97" s="97"/>
      <c r="AY97" s="97"/>
      <c r="AZ97" s="306"/>
      <c r="BA97" s="306"/>
      <c r="BB97" s="97">
        <v>0</v>
      </c>
      <c r="BC97" s="97"/>
      <c r="BD97" s="97"/>
      <c r="BE97" s="97"/>
      <c r="BF97" s="97"/>
      <c r="BG97" s="106"/>
      <c r="BH97" s="106"/>
      <c r="BI97" s="97"/>
      <c r="BJ97" s="97"/>
      <c r="BK97" s="97"/>
      <c r="BL97" s="97"/>
      <c r="BM97" s="97"/>
      <c r="BN97" s="97"/>
      <c r="BO97" s="106"/>
      <c r="BP97" s="106"/>
      <c r="BQ97" s="466"/>
      <c r="BR97" s="466"/>
      <c r="BS97" s="466">
        <v>0</v>
      </c>
      <c r="BT97" s="97"/>
      <c r="BU97" s="97"/>
      <c r="BV97" s="106"/>
      <c r="BW97" s="106"/>
      <c r="BX97" s="106"/>
      <c r="BY97" s="106"/>
      <c r="BZ97" s="106"/>
      <c r="CA97" s="106"/>
      <c r="CB97" s="97"/>
      <c r="CC97" s="97"/>
      <c r="CD97" s="97"/>
      <c r="CE97" s="97"/>
      <c r="CF97" s="106"/>
      <c r="CG97" s="106"/>
      <c r="CH97" s="97"/>
      <c r="CI97" s="97"/>
      <c r="CJ97" s="106"/>
      <c r="CK97" s="106"/>
      <c r="CL97" s="97"/>
      <c r="CM97" s="97"/>
      <c r="CN97" s="565"/>
      <c r="CO97" s="565"/>
      <c r="CP97" s="565"/>
      <c r="CQ97" s="565"/>
      <c r="CR97" s="565"/>
      <c r="CS97" s="565"/>
      <c r="CT97" s="565"/>
      <c r="CU97" s="565"/>
      <c r="CV97" s="565"/>
      <c r="CW97" s="565"/>
      <c r="CX97" s="565"/>
      <c r="CY97" s="565"/>
      <c r="CZ97" s="565"/>
      <c r="DA97" s="565"/>
      <c r="DB97" s="565"/>
      <c r="DC97" s="565"/>
      <c r="DD97" s="565"/>
      <c r="DE97" s="565"/>
      <c r="DF97" s="565"/>
      <c r="DG97" s="565"/>
      <c r="DH97" s="565"/>
      <c r="DN97" s="60">
        <v>0</v>
      </c>
      <c r="EU97" s="565"/>
      <c r="EV97" s="565"/>
      <c r="EW97" s="565"/>
      <c r="EX97" s="565"/>
      <c r="EY97" s="565"/>
      <c r="EZ97" s="565"/>
      <c r="FA97" s="565"/>
      <c r="FB97" s="565"/>
      <c r="FC97" s="565"/>
      <c r="FD97" s="565"/>
      <c r="FE97" s="565"/>
      <c r="FF97" s="565"/>
      <c r="FG97" s="565"/>
      <c r="FH97" s="615"/>
      <c r="FI97" s="615"/>
      <c r="FJ97" s="565">
        <v>400</v>
      </c>
      <c r="FK97" s="565"/>
      <c r="FL97" s="565"/>
      <c r="FM97" s="565"/>
      <c r="FN97" s="565"/>
      <c r="FO97" s="565"/>
      <c r="FP97" s="565"/>
      <c r="FQ97" s="565"/>
      <c r="FR97" s="565"/>
      <c r="FS97" s="565">
        <v>0</v>
      </c>
      <c r="FT97" s="598"/>
      <c r="FU97" s="598"/>
      <c r="FV97" s="565"/>
      <c r="FW97" s="565"/>
      <c r="FX97" s="565"/>
      <c r="FY97" s="565"/>
      <c r="FZ97" s="565"/>
      <c r="GA97" s="565"/>
      <c r="GB97" s="565">
        <v>3</v>
      </c>
      <c r="GC97" s="565"/>
      <c r="GD97" s="565"/>
      <c r="GE97" s="565"/>
      <c r="GF97" s="565"/>
      <c r="GG97" s="565"/>
      <c r="GH97" s="565"/>
      <c r="GI97" s="565"/>
      <c r="GJ97" s="565"/>
      <c r="GK97" s="565"/>
      <c r="GL97" s="565"/>
      <c r="GM97" s="565"/>
      <c r="GN97" s="565"/>
      <c r="GO97" s="565"/>
      <c r="GP97" s="565">
        <v>14</v>
      </c>
      <c r="GQ97" s="506"/>
      <c r="GR97" s="598"/>
      <c r="GS97" s="598"/>
      <c r="GT97" s="565"/>
      <c r="GU97" s="565"/>
      <c r="GV97" s="565"/>
      <c r="GW97" s="565"/>
      <c r="GX97" s="565"/>
      <c r="GY97" s="565"/>
      <c r="GZ97" s="565"/>
      <c r="HA97" s="565"/>
      <c r="HB97" s="565"/>
      <c r="HC97" s="565"/>
      <c r="HD97" s="565">
        <v>250</v>
      </c>
      <c r="HE97" s="565"/>
      <c r="HF97" s="565"/>
      <c r="HG97" s="565"/>
      <c r="HH97" s="565"/>
      <c r="HI97" s="565"/>
      <c r="HJ97" s="565"/>
      <c r="HK97" s="565"/>
      <c r="HL97" s="565"/>
      <c r="HM97" s="565"/>
      <c r="HN97" s="565">
        <v>0</v>
      </c>
      <c r="HO97" s="565">
        <v>0</v>
      </c>
      <c r="HP97" s="598"/>
      <c r="HQ97" s="625"/>
      <c r="HR97" s="565"/>
    </row>
    <row r="98" spans="1:226" ht="252" customHeight="1">
      <c r="A98" s="460">
        <v>75</v>
      </c>
      <c r="B98" s="460" t="s">
        <v>4629</v>
      </c>
      <c r="C98" s="461" t="s">
        <v>4630</v>
      </c>
      <c r="D98" s="207">
        <v>48.92</v>
      </c>
      <c r="G98" s="106"/>
      <c r="H98" s="473">
        <v>5</v>
      </c>
      <c r="I98" s="230"/>
      <c r="J98" s="230"/>
      <c r="K98" s="106"/>
      <c r="L98" s="106"/>
      <c r="M98" s="230"/>
      <c r="N98" s="230"/>
      <c r="O98" s="106"/>
      <c r="P98" s="363"/>
      <c r="Q98" s="106"/>
      <c r="R98" s="106"/>
      <c r="S98" s="97"/>
      <c r="T98" s="470"/>
      <c r="U98" s="97"/>
      <c r="V98" s="97"/>
      <c r="W98" s="97">
        <v>0</v>
      </c>
      <c r="X98" s="467"/>
      <c r="Y98" s="97"/>
      <c r="Z98" s="97"/>
      <c r="AA98" s="97"/>
      <c r="AB98" s="470"/>
      <c r="AC98" s="470"/>
      <c r="AD98" s="448">
        <f t="shared" si="1"/>
        <v>0</v>
      </c>
      <c r="AE98" s="97"/>
      <c r="AF98" s="97"/>
      <c r="AG98" s="355"/>
      <c r="AH98" s="355"/>
      <c r="AI98" s="97"/>
      <c r="AJ98" s="97"/>
      <c r="AK98" s="97"/>
      <c r="AL98" s="97"/>
      <c r="AM98" s="97"/>
      <c r="AN98" s="472"/>
      <c r="AO98" s="472"/>
      <c r="AP98" s="78"/>
      <c r="AQ98" s="78"/>
      <c r="AR98" s="106"/>
      <c r="AS98" s="106"/>
      <c r="AT98" s="97"/>
      <c r="AU98" s="97"/>
      <c r="AV98" s="97"/>
      <c r="AW98" s="97"/>
      <c r="AX98" s="97"/>
      <c r="AY98" s="97"/>
      <c r="AZ98" s="306"/>
      <c r="BA98" s="306"/>
      <c r="BB98" s="97">
        <v>0</v>
      </c>
      <c r="BC98" s="97"/>
      <c r="BD98" s="97"/>
      <c r="BE98" s="97"/>
      <c r="BF98" s="97"/>
      <c r="BG98" s="106"/>
      <c r="BH98" s="106"/>
      <c r="BI98" s="97"/>
      <c r="BJ98" s="97"/>
      <c r="BK98" s="97"/>
      <c r="BL98" s="97"/>
      <c r="BM98" s="97"/>
      <c r="BN98" s="97"/>
      <c r="BO98" s="106"/>
      <c r="BP98" s="106"/>
      <c r="BQ98" s="466"/>
      <c r="BR98" s="466"/>
      <c r="BS98" s="466">
        <v>0</v>
      </c>
      <c r="BT98" s="97"/>
      <c r="BU98" s="97"/>
      <c r="BV98" s="106"/>
      <c r="BW98" s="106"/>
      <c r="BX98" s="106"/>
      <c r="BY98" s="106"/>
      <c r="BZ98" s="106"/>
      <c r="CA98" s="106"/>
      <c r="CB98" s="97"/>
      <c r="CC98" s="97"/>
      <c r="CD98" s="97"/>
      <c r="CE98" s="97"/>
      <c r="CF98" s="106"/>
      <c r="CG98" s="106"/>
      <c r="CH98" s="97"/>
      <c r="CI98" s="97"/>
      <c r="CJ98" s="106"/>
      <c r="CK98" s="106"/>
      <c r="CL98" s="97"/>
      <c r="CM98" s="97"/>
      <c r="CN98" s="565"/>
      <c r="CO98" s="565"/>
      <c r="CP98" s="565"/>
      <c r="CQ98" s="565"/>
      <c r="CR98" s="565"/>
      <c r="CS98" s="565"/>
      <c r="CT98" s="565"/>
      <c r="CU98" s="565"/>
      <c r="CV98" s="565"/>
      <c r="CW98" s="565"/>
      <c r="CX98" s="565"/>
      <c r="CY98" s="565"/>
      <c r="CZ98" s="565"/>
      <c r="DA98" s="565"/>
      <c r="DB98" s="565"/>
      <c r="DC98" s="565"/>
      <c r="DD98" s="565"/>
      <c r="DE98" s="565"/>
      <c r="DF98" s="565"/>
      <c r="DG98" s="565"/>
      <c r="DH98" s="565"/>
      <c r="DN98" s="60">
        <v>0</v>
      </c>
      <c r="DT98" s="60">
        <v>12</v>
      </c>
      <c r="EU98" s="565"/>
      <c r="EV98" s="565"/>
      <c r="EW98" s="565"/>
      <c r="EX98" s="565"/>
      <c r="EY98" s="565"/>
      <c r="EZ98" s="565"/>
      <c r="FA98" s="565"/>
      <c r="FB98" s="565"/>
      <c r="FC98" s="565"/>
      <c r="FD98" s="565"/>
      <c r="FE98" s="565"/>
      <c r="FF98" s="565"/>
      <c r="FG98" s="565"/>
      <c r="FH98" s="615"/>
      <c r="FI98" s="615"/>
      <c r="FJ98" s="565">
        <v>300</v>
      </c>
      <c r="FK98" s="565"/>
      <c r="FL98" s="565"/>
      <c r="FM98" s="565"/>
      <c r="FN98" s="565"/>
      <c r="FO98" s="565"/>
      <c r="FP98" s="565"/>
      <c r="FQ98" s="565"/>
      <c r="FR98" s="565"/>
      <c r="FS98" s="565">
        <v>0</v>
      </c>
      <c r="FT98" s="598"/>
      <c r="FU98" s="598"/>
      <c r="FV98" s="565"/>
      <c r="FW98" s="565"/>
      <c r="FX98" s="565"/>
      <c r="FY98" s="565"/>
      <c r="FZ98" s="565"/>
      <c r="GA98" s="565"/>
      <c r="GB98" s="565">
        <v>1</v>
      </c>
      <c r="GC98" s="565"/>
      <c r="GD98" s="565"/>
      <c r="GE98" s="565"/>
      <c r="GF98" s="565"/>
      <c r="GG98" s="565"/>
      <c r="GH98" s="565"/>
      <c r="GI98" s="565"/>
      <c r="GJ98" s="565"/>
      <c r="GK98" s="565"/>
      <c r="GL98" s="565"/>
      <c r="GM98" s="565"/>
      <c r="GN98" s="565"/>
      <c r="GO98" s="565"/>
      <c r="GP98" s="565"/>
      <c r="GQ98" s="506"/>
      <c r="GR98" s="598"/>
      <c r="GS98" s="598"/>
      <c r="GT98" s="565"/>
      <c r="GU98" s="565"/>
      <c r="GV98" s="565"/>
      <c r="GW98" s="565"/>
      <c r="GX98" s="565"/>
      <c r="GY98" s="565"/>
      <c r="GZ98" s="565"/>
      <c r="HA98" s="565"/>
      <c r="HB98" s="565"/>
      <c r="HC98" s="565"/>
      <c r="HD98" s="565">
        <v>200</v>
      </c>
      <c r="HE98" s="565"/>
      <c r="HF98" s="565"/>
      <c r="HG98" s="565"/>
      <c r="HH98" s="565"/>
      <c r="HI98" s="565"/>
      <c r="HJ98" s="565"/>
      <c r="HK98" s="565"/>
      <c r="HL98" s="565"/>
      <c r="HM98" s="565"/>
      <c r="HN98" s="565">
        <v>0</v>
      </c>
      <c r="HO98" s="565">
        <v>0</v>
      </c>
      <c r="HP98" s="598"/>
      <c r="HQ98" s="625"/>
      <c r="HR98" s="565"/>
    </row>
    <row r="99" spans="1:226" ht="283.5" customHeight="1">
      <c r="A99" s="460">
        <v>76</v>
      </c>
      <c r="B99" s="460" t="s">
        <v>4631</v>
      </c>
      <c r="C99" s="461" t="s">
        <v>4632</v>
      </c>
      <c r="D99" s="207">
        <v>2.17</v>
      </c>
      <c r="G99" s="106"/>
      <c r="H99" s="473">
        <v>0</v>
      </c>
      <c r="I99" s="230"/>
      <c r="J99" s="230"/>
      <c r="K99" s="106"/>
      <c r="L99" s="106"/>
      <c r="M99" s="230"/>
      <c r="N99" s="230"/>
      <c r="O99" s="106"/>
      <c r="P99" s="363"/>
      <c r="Q99" s="106"/>
      <c r="R99" s="106"/>
      <c r="S99" s="97"/>
      <c r="T99" s="470"/>
      <c r="U99" s="97"/>
      <c r="V99" s="97"/>
      <c r="W99" s="97">
        <v>0</v>
      </c>
      <c r="X99" s="467"/>
      <c r="Y99" s="97"/>
      <c r="Z99" s="97"/>
      <c r="AA99" s="97"/>
      <c r="AB99" s="470"/>
      <c r="AC99" s="470"/>
      <c r="AD99" s="448">
        <f t="shared" si="1"/>
        <v>0</v>
      </c>
      <c r="AE99" s="97"/>
      <c r="AF99" s="97"/>
      <c r="AG99" s="355"/>
      <c r="AH99" s="355"/>
      <c r="AI99" s="97"/>
      <c r="AJ99" s="97"/>
      <c r="AK99" s="97"/>
      <c r="AL99" s="97"/>
      <c r="AM99" s="97"/>
      <c r="AN99" s="472"/>
      <c r="AO99" s="472"/>
      <c r="AP99" s="78"/>
      <c r="AQ99" s="78"/>
      <c r="AR99" s="106"/>
      <c r="AS99" s="106"/>
      <c r="AT99" s="97"/>
      <c r="AU99" s="97"/>
      <c r="AV99" s="97"/>
      <c r="AW99" s="97"/>
      <c r="AX99" s="97"/>
      <c r="AY99" s="97"/>
      <c r="AZ99" s="306"/>
      <c r="BA99" s="306"/>
      <c r="BB99" s="97">
        <v>0</v>
      </c>
      <c r="BC99" s="97"/>
      <c r="BD99" s="97"/>
      <c r="BE99" s="97"/>
      <c r="BF99" s="97"/>
      <c r="BG99" s="106"/>
      <c r="BH99" s="106"/>
      <c r="BI99" s="97"/>
      <c r="BJ99" s="97"/>
      <c r="BK99" s="97"/>
      <c r="BL99" s="97"/>
      <c r="BM99" s="97"/>
      <c r="BN99" s="97"/>
      <c r="BO99" s="106"/>
      <c r="BP99" s="106"/>
      <c r="BQ99" s="466"/>
      <c r="BR99" s="466"/>
      <c r="BS99" s="466">
        <v>0</v>
      </c>
      <c r="BT99" s="97"/>
      <c r="BU99" s="97"/>
      <c r="BV99" s="106"/>
      <c r="BW99" s="106"/>
      <c r="BX99" s="106"/>
      <c r="BY99" s="106"/>
      <c r="BZ99" s="106"/>
      <c r="CA99" s="106"/>
      <c r="CB99" s="97"/>
      <c r="CC99" s="97"/>
      <c r="CD99" s="97"/>
      <c r="CE99" s="97"/>
      <c r="CF99" s="106"/>
      <c r="CG99" s="106"/>
      <c r="CH99" s="97"/>
      <c r="CI99" s="97"/>
      <c r="CJ99" s="106"/>
      <c r="CK99" s="106"/>
      <c r="CL99" s="97"/>
      <c r="CM99" s="97"/>
      <c r="CN99" s="565"/>
      <c r="CO99" s="565"/>
      <c r="CP99" s="565"/>
      <c r="CQ99" s="565"/>
      <c r="CR99" s="565"/>
      <c r="CS99" s="565"/>
      <c r="CT99" s="565"/>
      <c r="CU99" s="565"/>
      <c r="CV99" s="565"/>
      <c r="CW99" s="565"/>
      <c r="CX99" s="565"/>
      <c r="CY99" s="565"/>
      <c r="CZ99" s="565"/>
      <c r="DA99" s="565"/>
      <c r="DB99" s="565"/>
      <c r="DC99" s="565"/>
      <c r="DD99" s="565"/>
      <c r="DE99" s="565"/>
      <c r="DF99" s="565"/>
      <c r="DG99" s="565"/>
      <c r="DH99" s="565"/>
      <c r="DN99" s="60">
        <v>0</v>
      </c>
      <c r="EU99" s="565"/>
      <c r="EV99" s="565"/>
      <c r="EW99" s="565"/>
      <c r="EX99" s="565"/>
      <c r="EY99" s="565"/>
      <c r="EZ99" s="565"/>
      <c r="FA99" s="565"/>
      <c r="FB99" s="565"/>
      <c r="FC99" s="565"/>
      <c r="FD99" s="565"/>
      <c r="FE99" s="565"/>
      <c r="FF99" s="565"/>
      <c r="FG99" s="565"/>
      <c r="FH99" s="615"/>
      <c r="FI99" s="615"/>
      <c r="FJ99" s="565"/>
      <c r="FK99" s="565"/>
      <c r="FL99" s="565"/>
      <c r="FM99" s="565"/>
      <c r="FN99" s="565"/>
      <c r="FO99" s="565"/>
      <c r="FP99" s="565"/>
      <c r="FQ99" s="565"/>
      <c r="FR99" s="565"/>
      <c r="FS99" s="565">
        <v>0</v>
      </c>
      <c r="FT99" s="598"/>
      <c r="FU99" s="598"/>
      <c r="FV99" s="565"/>
      <c r="FW99" s="565"/>
      <c r="FX99" s="565"/>
      <c r="FY99" s="565"/>
      <c r="FZ99" s="565"/>
      <c r="GA99" s="565"/>
      <c r="GB99" s="565"/>
      <c r="GC99" s="565"/>
      <c r="GD99" s="565"/>
      <c r="GE99" s="565"/>
      <c r="GF99" s="565"/>
      <c r="GG99" s="565"/>
      <c r="GH99" s="565"/>
      <c r="GI99" s="565"/>
      <c r="GJ99" s="565"/>
      <c r="GK99" s="565"/>
      <c r="GL99" s="565"/>
      <c r="GM99" s="565"/>
      <c r="GN99" s="565"/>
      <c r="GO99" s="565"/>
      <c r="GP99" s="565"/>
      <c r="GQ99" s="506"/>
      <c r="GR99" s="598"/>
      <c r="GS99" s="598"/>
      <c r="GT99" s="565"/>
      <c r="GU99" s="565"/>
      <c r="GV99" s="565"/>
      <c r="GW99" s="565"/>
      <c r="GX99" s="565"/>
      <c r="GY99" s="565"/>
      <c r="GZ99" s="565"/>
      <c r="HA99" s="565"/>
      <c r="HB99" s="565"/>
      <c r="HC99" s="565"/>
      <c r="HD99" s="565"/>
      <c r="HE99" s="565"/>
      <c r="HF99" s="565"/>
      <c r="HG99" s="565"/>
      <c r="HH99" s="565"/>
      <c r="HI99" s="565"/>
      <c r="HJ99" s="565"/>
      <c r="HK99" s="565"/>
      <c r="HL99" s="565"/>
      <c r="HM99" s="565"/>
      <c r="HN99" s="565">
        <v>0</v>
      </c>
      <c r="HO99" s="565">
        <v>0</v>
      </c>
      <c r="HP99" s="598"/>
      <c r="HQ99" s="625"/>
      <c r="HR99" s="565"/>
    </row>
    <row r="100" spans="1:226" ht="267.75" customHeight="1">
      <c r="A100" s="460">
        <v>77</v>
      </c>
      <c r="B100" s="460" t="s">
        <v>4633</v>
      </c>
      <c r="C100" s="461" t="s">
        <v>4634</v>
      </c>
      <c r="D100" s="207">
        <v>2.5499999999999998</v>
      </c>
      <c r="G100" s="106"/>
      <c r="H100" s="473">
        <v>0</v>
      </c>
      <c r="I100" s="230"/>
      <c r="J100" s="230"/>
      <c r="K100" s="106"/>
      <c r="L100" s="106"/>
      <c r="M100" s="230"/>
      <c r="N100" s="230"/>
      <c r="O100" s="106"/>
      <c r="P100" s="363"/>
      <c r="Q100" s="106"/>
      <c r="R100" s="106"/>
      <c r="S100" s="97"/>
      <c r="T100" s="470"/>
      <c r="U100" s="97"/>
      <c r="V100" s="97"/>
      <c r="W100" s="97">
        <v>0</v>
      </c>
      <c r="X100" s="467"/>
      <c r="Y100" s="97"/>
      <c r="Z100" s="97"/>
      <c r="AA100" s="97"/>
      <c r="AB100" s="470"/>
      <c r="AC100" s="470"/>
      <c r="AD100" s="448">
        <f t="shared" si="1"/>
        <v>0</v>
      </c>
      <c r="AE100" s="97"/>
      <c r="AF100" s="97"/>
      <c r="AG100" s="355"/>
      <c r="AH100" s="355"/>
      <c r="AI100" s="97"/>
      <c r="AJ100" s="97"/>
      <c r="AK100" s="97"/>
      <c r="AL100" s="97"/>
      <c r="AM100" s="97"/>
      <c r="AN100" s="472"/>
      <c r="AO100" s="472"/>
      <c r="AP100" s="78"/>
      <c r="AQ100" s="78"/>
      <c r="AR100" s="106"/>
      <c r="AS100" s="106"/>
      <c r="AT100" s="97"/>
      <c r="AU100" s="97"/>
      <c r="AV100" s="97"/>
      <c r="AW100" s="97"/>
      <c r="AX100" s="97"/>
      <c r="AY100" s="97"/>
      <c r="AZ100" s="306"/>
      <c r="BA100" s="306"/>
      <c r="BB100" s="97">
        <v>0</v>
      </c>
      <c r="BC100" s="97"/>
      <c r="BD100" s="97"/>
      <c r="BE100" s="97"/>
      <c r="BF100" s="97"/>
      <c r="BG100" s="106"/>
      <c r="BH100" s="106"/>
      <c r="BI100" s="97"/>
      <c r="BJ100" s="97"/>
      <c r="BK100" s="97"/>
      <c r="BL100" s="97"/>
      <c r="BM100" s="97"/>
      <c r="BN100" s="97"/>
      <c r="BO100" s="106"/>
      <c r="BP100" s="106"/>
      <c r="BQ100" s="466"/>
      <c r="BR100" s="466"/>
      <c r="BS100" s="466">
        <v>0</v>
      </c>
      <c r="BT100" s="97"/>
      <c r="BU100" s="97"/>
      <c r="BV100" s="106"/>
      <c r="BW100" s="106"/>
      <c r="BX100" s="106"/>
      <c r="BY100" s="106"/>
      <c r="BZ100" s="106"/>
      <c r="CA100" s="106"/>
      <c r="CB100" s="97"/>
      <c r="CC100" s="97"/>
      <c r="CD100" s="97"/>
      <c r="CE100" s="97"/>
      <c r="CF100" s="106"/>
      <c r="CG100" s="106"/>
      <c r="CH100" s="97"/>
      <c r="CI100" s="97"/>
      <c r="CJ100" s="106"/>
      <c r="CK100" s="106"/>
      <c r="CL100" s="97"/>
      <c r="CM100" s="97"/>
      <c r="CN100" s="565"/>
      <c r="CO100" s="565"/>
      <c r="CP100" s="565"/>
      <c r="CQ100" s="565"/>
      <c r="CR100" s="565"/>
      <c r="CS100" s="565"/>
      <c r="CT100" s="565"/>
      <c r="CU100" s="565"/>
      <c r="CV100" s="565"/>
      <c r="CW100" s="565"/>
      <c r="CX100" s="565"/>
      <c r="CY100" s="565"/>
      <c r="CZ100" s="565"/>
      <c r="DA100" s="565"/>
      <c r="DB100" s="565"/>
      <c r="DC100" s="565"/>
      <c r="DD100" s="565"/>
      <c r="DE100" s="565"/>
      <c r="DF100" s="565"/>
      <c r="DG100" s="565"/>
      <c r="DH100" s="565"/>
      <c r="DN100" s="60">
        <v>0</v>
      </c>
      <c r="EU100" s="565">
        <v>3</v>
      </c>
      <c r="EV100" s="565">
        <v>220</v>
      </c>
      <c r="EW100" s="565"/>
      <c r="EX100" s="565"/>
      <c r="EY100" s="565"/>
      <c r="EZ100" s="565"/>
      <c r="FA100" s="565"/>
      <c r="FB100" s="565"/>
      <c r="FC100" s="565"/>
      <c r="FD100" s="565"/>
      <c r="FE100" s="565"/>
      <c r="FF100" s="565"/>
      <c r="FG100" s="565"/>
      <c r="FH100" s="615"/>
      <c r="FI100" s="615"/>
      <c r="FJ100" s="565"/>
      <c r="FK100" s="565"/>
      <c r="FL100" s="565"/>
      <c r="FM100" s="565"/>
      <c r="FN100" s="565"/>
      <c r="FO100" s="565"/>
      <c r="FP100" s="565"/>
      <c r="FQ100" s="565"/>
      <c r="FR100" s="565"/>
      <c r="FS100" s="565">
        <v>0</v>
      </c>
      <c r="FT100" s="598"/>
      <c r="FU100" s="598"/>
      <c r="FV100" s="565"/>
      <c r="FW100" s="565"/>
      <c r="FX100" s="565"/>
      <c r="FY100" s="565"/>
      <c r="FZ100" s="565"/>
      <c r="GA100" s="565"/>
      <c r="GB100" s="565"/>
      <c r="GC100" s="565"/>
      <c r="GD100" s="565"/>
      <c r="GE100" s="565"/>
      <c r="GF100" s="565"/>
      <c r="GG100" s="565"/>
      <c r="GH100" s="565"/>
      <c r="GI100" s="565"/>
      <c r="GJ100" s="565"/>
      <c r="GK100" s="565"/>
      <c r="GL100" s="565"/>
      <c r="GM100" s="565"/>
      <c r="GN100" s="565"/>
      <c r="GO100" s="565"/>
      <c r="GP100" s="565"/>
      <c r="GQ100" s="506"/>
      <c r="GR100" s="598"/>
      <c r="GS100" s="598"/>
      <c r="GT100" s="565"/>
      <c r="GU100" s="565"/>
      <c r="GV100" s="565"/>
      <c r="GW100" s="565"/>
      <c r="GX100" s="565"/>
      <c r="GY100" s="565"/>
      <c r="GZ100" s="565"/>
      <c r="HA100" s="565"/>
      <c r="HB100" s="565"/>
      <c r="HC100" s="565"/>
      <c r="HD100" s="618">
        <v>11000</v>
      </c>
      <c r="HE100" s="565"/>
      <c r="HF100" s="565"/>
      <c r="HG100" s="565"/>
      <c r="HH100" s="565"/>
      <c r="HI100" s="565"/>
      <c r="HJ100" s="565"/>
      <c r="HK100" s="565"/>
      <c r="HL100" s="565"/>
      <c r="HM100" s="565"/>
      <c r="HN100" s="565">
        <v>0</v>
      </c>
      <c r="HO100" s="565">
        <v>0</v>
      </c>
      <c r="HP100" s="598"/>
      <c r="HQ100" s="625"/>
      <c r="HR100" s="565"/>
    </row>
    <row r="101" spans="1:226" ht="47.25" customHeight="1">
      <c r="A101" s="460">
        <v>78</v>
      </c>
      <c r="B101" s="460" t="s">
        <v>4635</v>
      </c>
      <c r="C101" s="461" t="s">
        <v>4636</v>
      </c>
      <c r="D101" s="207">
        <v>2.44</v>
      </c>
      <c r="G101" s="106"/>
      <c r="H101" s="473">
        <v>0</v>
      </c>
      <c r="I101" s="230"/>
      <c r="J101" s="230"/>
      <c r="K101" s="106"/>
      <c r="L101" s="106"/>
      <c r="M101" s="230"/>
      <c r="N101" s="230"/>
      <c r="O101" s="106"/>
      <c r="P101" s="363"/>
      <c r="Q101" s="106">
        <v>21</v>
      </c>
      <c r="R101" s="106"/>
      <c r="S101" s="97"/>
      <c r="T101" s="470"/>
      <c r="U101" s="97"/>
      <c r="V101" s="97"/>
      <c r="W101" s="97">
        <v>0</v>
      </c>
      <c r="X101" s="467"/>
      <c r="Y101" s="97"/>
      <c r="Z101" s="97"/>
      <c r="AA101" s="97"/>
      <c r="AB101" s="470"/>
      <c r="AC101" s="470"/>
      <c r="AD101" s="448">
        <f t="shared" si="1"/>
        <v>0</v>
      </c>
      <c r="AE101" s="97"/>
      <c r="AF101" s="97"/>
      <c r="AG101" s="355"/>
      <c r="AH101" s="355"/>
      <c r="AI101" s="97"/>
      <c r="AJ101" s="97"/>
      <c r="AK101" s="97"/>
      <c r="AL101" s="97"/>
      <c r="AM101" s="97"/>
      <c r="AN101" s="472"/>
      <c r="AO101" s="472"/>
      <c r="AP101" s="78"/>
      <c r="AQ101" s="78"/>
      <c r="AR101" s="106"/>
      <c r="AS101" s="106"/>
      <c r="AT101" s="97"/>
      <c r="AU101" s="97"/>
      <c r="AV101" s="97"/>
      <c r="AW101" s="97"/>
      <c r="AX101" s="97"/>
      <c r="AY101" s="97"/>
      <c r="AZ101" s="306"/>
      <c r="BA101" s="306"/>
      <c r="BB101" s="97">
        <v>0</v>
      </c>
      <c r="BC101" s="97"/>
      <c r="BD101" s="97"/>
      <c r="BE101" s="97"/>
      <c r="BF101" s="97"/>
      <c r="BG101" s="106"/>
      <c r="BH101" s="106"/>
      <c r="BI101" s="97"/>
      <c r="BJ101" s="97"/>
      <c r="BK101" s="97"/>
      <c r="BL101" s="97"/>
      <c r="BM101" s="97"/>
      <c r="BN101" s="97"/>
      <c r="BO101" s="106"/>
      <c r="BP101" s="106"/>
      <c r="BQ101" s="466"/>
      <c r="BR101" s="466"/>
      <c r="BS101" s="466">
        <v>0</v>
      </c>
      <c r="BT101" s="97"/>
      <c r="BU101" s="97"/>
      <c r="BV101" s="106">
        <v>28</v>
      </c>
      <c r="BW101" s="106"/>
      <c r="BX101" s="106"/>
      <c r="BY101" s="106"/>
      <c r="BZ101" s="106"/>
      <c r="CA101" s="106"/>
      <c r="CB101" s="97"/>
      <c r="CC101" s="97"/>
      <c r="CD101" s="97"/>
      <c r="CE101" s="97"/>
      <c r="CF101" s="106"/>
      <c r="CG101" s="106"/>
      <c r="CH101" s="97"/>
      <c r="CI101" s="97"/>
      <c r="CJ101" s="106"/>
      <c r="CK101" s="106"/>
      <c r="CL101" s="97"/>
      <c r="CM101" s="97"/>
      <c r="CN101" s="565"/>
      <c r="CO101" s="565"/>
      <c r="CP101" s="565"/>
      <c r="CQ101" s="565"/>
      <c r="CR101" s="565"/>
      <c r="CS101" s="565"/>
      <c r="CT101" s="565"/>
      <c r="CU101" s="565"/>
      <c r="CV101" s="565"/>
      <c r="CW101" s="565"/>
      <c r="CX101" s="565"/>
      <c r="CY101" s="565"/>
      <c r="CZ101" s="565"/>
      <c r="DA101" s="565"/>
      <c r="DB101" s="565"/>
      <c r="DC101" s="565"/>
      <c r="DD101" s="565"/>
      <c r="DE101" s="565"/>
      <c r="DF101" s="565"/>
      <c r="DG101" s="565"/>
      <c r="DH101" s="565"/>
      <c r="DN101" s="60">
        <v>13</v>
      </c>
      <c r="EU101" s="565">
        <v>3</v>
      </c>
      <c r="EV101" s="565">
        <v>220</v>
      </c>
      <c r="EW101" s="565"/>
      <c r="EX101" s="565"/>
      <c r="EY101" s="565"/>
      <c r="EZ101" s="565"/>
      <c r="FA101" s="565"/>
      <c r="FB101" s="565"/>
      <c r="FC101" s="565">
        <v>80</v>
      </c>
      <c r="FD101" s="565">
        <v>10</v>
      </c>
      <c r="FE101" s="565"/>
      <c r="FF101" s="565"/>
      <c r="FG101" s="565"/>
      <c r="FH101" s="615"/>
      <c r="FI101" s="615"/>
      <c r="FJ101" s="565"/>
      <c r="FK101" s="565"/>
      <c r="FL101" s="565"/>
      <c r="FM101" s="565"/>
      <c r="FN101" s="565"/>
      <c r="FO101" s="565"/>
      <c r="FP101" s="565"/>
      <c r="FQ101" s="565"/>
      <c r="FR101" s="565"/>
      <c r="FS101" s="565">
        <v>0</v>
      </c>
      <c r="FT101" s="598"/>
      <c r="FU101" s="598"/>
      <c r="FV101" s="565"/>
      <c r="FW101" s="565"/>
      <c r="FX101" s="565"/>
      <c r="FY101" s="565"/>
      <c r="FZ101" s="565"/>
      <c r="GA101" s="565"/>
      <c r="GB101" s="565"/>
      <c r="GC101" s="565"/>
      <c r="GD101" s="565"/>
      <c r="GE101" s="565"/>
      <c r="GF101" s="565"/>
      <c r="GG101" s="565"/>
      <c r="GH101" s="565"/>
      <c r="GI101" s="565"/>
      <c r="GJ101" s="565"/>
      <c r="GK101" s="565"/>
      <c r="GL101" s="565"/>
      <c r="GM101" s="565"/>
      <c r="GN101" s="565"/>
      <c r="GO101" s="565"/>
      <c r="GP101" s="565"/>
      <c r="GQ101" s="506"/>
      <c r="GR101" s="598"/>
      <c r="GS101" s="598"/>
      <c r="GT101" s="565"/>
      <c r="GU101" s="565"/>
      <c r="GV101" s="565"/>
      <c r="GW101" s="565"/>
      <c r="GX101" s="565"/>
      <c r="GY101" s="565"/>
      <c r="GZ101" s="565"/>
      <c r="HA101" s="565"/>
      <c r="HB101" s="565"/>
      <c r="HC101" s="565"/>
      <c r="HD101" s="565"/>
      <c r="HE101" s="565"/>
      <c r="HF101" s="565"/>
      <c r="HG101" s="565"/>
      <c r="HH101" s="565"/>
      <c r="HI101" s="565"/>
      <c r="HJ101" s="565"/>
      <c r="HK101" s="565"/>
      <c r="HL101" s="565"/>
      <c r="HM101" s="565"/>
      <c r="HN101" s="565">
        <v>0</v>
      </c>
      <c r="HO101" s="565">
        <v>0</v>
      </c>
      <c r="HP101" s="598"/>
      <c r="HQ101" s="625"/>
      <c r="HR101" s="565"/>
    </row>
    <row r="102" spans="1:226" ht="47.25" customHeight="1">
      <c r="A102" s="460">
        <v>79</v>
      </c>
      <c r="B102" s="460" t="s">
        <v>4637</v>
      </c>
      <c r="C102" s="461" t="s">
        <v>4638</v>
      </c>
      <c r="D102" s="207">
        <v>7.77</v>
      </c>
      <c r="G102" s="106"/>
      <c r="H102" s="473">
        <v>0</v>
      </c>
      <c r="I102" s="230"/>
      <c r="J102" s="230"/>
      <c r="K102" s="106"/>
      <c r="L102" s="106"/>
      <c r="M102" s="230"/>
      <c r="N102" s="230"/>
      <c r="O102" s="106"/>
      <c r="P102" s="363"/>
      <c r="Q102" s="106"/>
      <c r="R102" s="106"/>
      <c r="S102" s="97"/>
      <c r="T102" s="470"/>
      <c r="U102" s="97"/>
      <c r="V102" s="97"/>
      <c r="W102" s="97">
        <v>0</v>
      </c>
      <c r="X102" s="467"/>
      <c r="Y102" s="97"/>
      <c r="Z102" s="97"/>
      <c r="AA102" s="97"/>
      <c r="AB102" s="470"/>
      <c r="AC102" s="470"/>
      <c r="AD102" s="448">
        <f t="shared" si="1"/>
        <v>0</v>
      </c>
      <c r="AE102" s="97"/>
      <c r="AF102" s="97"/>
      <c r="AG102" s="355"/>
      <c r="AH102" s="355"/>
      <c r="AI102" s="97"/>
      <c r="AJ102" s="97"/>
      <c r="AK102" s="97"/>
      <c r="AL102" s="97"/>
      <c r="AM102" s="97"/>
      <c r="AN102" s="472"/>
      <c r="AO102" s="472"/>
      <c r="AP102" s="78"/>
      <c r="AQ102" s="78"/>
      <c r="AR102" s="106"/>
      <c r="AS102" s="106"/>
      <c r="AT102" s="97"/>
      <c r="AU102" s="97"/>
      <c r="AV102" s="97"/>
      <c r="AW102" s="97"/>
      <c r="AX102" s="97"/>
      <c r="AY102" s="97"/>
      <c r="AZ102" s="306"/>
      <c r="BA102" s="306"/>
      <c r="BB102" s="97">
        <v>0</v>
      </c>
      <c r="BC102" s="97"/>
      <c r="BD102" s="97"/>
      <c r="BE102" s="97"/>
      <c r="BF102" s="97"/>
      <c r="BG102" s="106"/>
      <c r="BH102" s="106"/>
      <c r="BI102" s="97"/>
      <c r="BJ102" s="97"/>
      <c r="BK102" s="97"/>
      <c r="BL102" s="97"/>
      <c r="BM102" s="97"/>
      <c r="BN102" s="97"/>
      <c r="BO102" s="106"/>
      <c r="BP102" s="106"/>
      <c r="BQ102" s="466"/>
      <c r="BR102" s="466"/>
      <c r="BS102" s="466">
        <v>0</v>
      </c>
      <c r="BT102" s="97"/>
      <c r="BU102" s="97"/>
      <c r="BV102" s="106"/>
      <c r="BW102" s="106"/>
      <c r="BX102" s="106"/>
      <c r="BY102" s="106"/>
      <c r="BZ102" s="106"/>
      <c r="CA102" s="106"/>
      <c r="CB102" s="97"/>
      <c r="CC102" s="97"/>
      <c r="CD102" s="97"/>
      <c r="CE102" s="97"/>
      <c r="CF102" s="106"/>
      <c r="CG102" s="106"/>
      <c r="CH102" s="97"/>
      <c r="CI102" s="97"/>
      <c r="CJ102" s="106"/>
      <c r="CK102" s="106"/>
      <c r="CL102" s="97"/>
      <c r="CM102" s="97"/>
      <c r="CN102" s="565"/>
      <c r="CO102" s="565"/>
      <c r="CP102" s="565"/>
      <c r="CQ102" s="565"/>
      <c r="CR102" s="565"/>
      <c r="CS102" s="565"/>
      <c r="CT102" s="565"/>
      <c r="CU102" s="565"/>
      <c r="CV102" s="565"/>
      <c r="CW102" s="565"/>
      <c r="CX102" s="565"/>
      <c r="CY102" s="565"/>
      <c r="CZ102" s="565"/>
      <c r="DA102" s="565"/>
      <c r="DB102" s="565"/>
      <c r="DC102" s="565"/>
      <c r="DD102" s="565"/>
      <c r="DE102" s="565"/>
      <c r="DF102" s="565"/>
      <c r="DG102" s="565"/>
      <c r="DH102" s="565"/>
      <c r="DN102" s="60">
        <v>32</v>
      </c>
      <c r="EU102" s="565"/>
      <c r="EV102" s="565"/>
      <c r="EW102" s="565"/>
      <c r="EX102" s="565"/>
      <c r="EY102" s="565"/>
      <c r="EZ102" s="565"/>
      <c r="FA102" s="565"/>
      <c r="FB102" s="565"/>
      <c r="FC102" s="565"/>
      <c r="FD102" s="565"/>
      <c r="FE102" s="565"/>
      <c r="FF102" s="565"/>
      <c r="FG102" s="565"/>
      <c r="FH102" s="615"/>
      <c r="FI102" s="615"/>
      <c r="FJ102" s="565"/>
      <c r="FK102" s="565"/>
      <c r="FL102" s="565"/>
      <c r="FM102" s="565"/>
      <c r="FN102" s="565"/>
      <c r="FO102" s="565"/>
      <c r="FP102" s="565"/>
      <c r="FQ102" s="565"/>
      <c r="FR102" s="565"/>
      <c r="FS102" s="565">
        <v>0</v>
      </c>
      <c r="FT102" s="598"/>
      <c r="FU102" s="598"/>
      <c r="FV102" s="565"/>
      <c r="FW102" s="565"/>
      <c r="FX102" s="565"/>
      <c r="FY102" s="565"/>
      <c r="FZ102" s="565"/>
      <c r="GA102" s="565"/>
      <c r="GB102" s="565"/>
      <c r="GC102" s="565"/>
      <c r="GD102" s="565"/>
      <c r="GE102" s="565"/>
      <c r="GF102" s="565"/>
      <c r="GG102" s="565"/>
      <c r="GH102" s="565"/>
      <c r="GI102" s="565"/>
      <c r="GJ102" s="565"/>
      <c r="GK102" s="565"/>
      <c r="GL102" s="565"/>
      <c r="GM102" s="565"/>
      <c r="GN102" s="565"/>
      <c r="GO102" s="565"/>
      <c r="GP102" s="565"/>
      <c r="GQ102" s="506"/>
      <c r="GR102" s="598"/>
      <c r="GS102" s="598"/>
      <c r="GT102" s="565"/>
      <c r="GU102" s="565"/>
      <c r="GV102" s="565"/>
      <c r="GW102" s="565"/>
      <c r="GX102" s="565"/>
      <c r="GY102" s="565"/>
      <c r="GZ102" s="565"/>
      <c r="HA102" s="565"/>
      <c r="HB102" s="565"/>
      <c r="HC102" s="565"/>
      <c r="HD102" s="565"/>
      <c r="HE102" s="565"/>
      <c r="HF102" s="565"/>
      <c r="HG102" s="565"/>
      <c r="HH102" s="565"/>
      <c r="HI102" s="565"/>
      <c r="HJ102" s="565"/>
      <c r="HK102" s="565"/>
      <c r="HL102" s="565"/>
      <c r="HM102" s="565"/>
      <c r="HN102" s="565">
        <v>0</v>
      </c>
      <c r="HO102" s="565">
        <v>0</v>
      </c>
      <c r="HP102" s="598"/>
      <c r="HQ102" s="625"/>
      <c r="HR102" s="565"/>
    </row>
    <row r="103" spans="1:226" ht="157.5" customHeight="1">
      <c r="A103" s="460">
        <v>80</v>
      </c>
      <c r="B103" s="460" t="s">
        <v>4639</v>
      </c>
      <c r="C103" s="461" t="s">
        <v>4640</v>
      </c>
      <c r="D103" s="207">
        <v>6.3</v>
      </c>
      <c r="G103" s="106"/>
      <c r="H103" s="473">
        <v>0</v>
      </c>
      <c r="I103" s="230"/>
      <c r="J103" s="230"/>
      <c r="K103" s="106"/>
      <c r="L103" s="106"/>
      <c r="M103" s="230"/>
      <c r="N103" s="230"/>
      <c r="O103" s="106"/>
      <c r="P103" s="363"/>
      <c r="Q103" s="106"/>
      <c r="R103" s="106"/>
      <c r="S103" s="97"/>
      <c r="T103" s="470"/>
      <c r="U103" s="97"/>
      <c r="V103" s="97"/>
      <c r="W103" s="97">
        <v>0</v>
      </c>
      <c r="X103" s="467"/>
      <c r="Y103" s="97"/>
      <c r="Z103" s="97"/>
      <c r="AA103" s="97"/>
      <c r="AB103" s="470"/>
      <c r="AC103" s="470"/>
      <c r="AD103" s="448">
        <f t="shared" si="1"/>
        <v>0</v>
      </c>
      <c r="AE103" s="97"/>
      <c r="AF103" s="97"/>
      <c r="AG103" s="355"/>
      <c r="AH103" s="355"/>
      <c r="AI103" s="97"/>
      <c r="AJ103" s="97"/>
      <c r="AK103" s="97"/>
      <c r="AL103" s="97"/>
      <c r="AM103" s="97"/>
      <c r="AN103" s="472"/>
      <c r="AO103" s="472"/>
      <c r="AP103" s="78"/>
      <c r="AQ103" s="78"/>
      <c r="AR103" s="106"/>
      <c r="AS103" s="106"/>
      <c r="AT103" s="97"/>
      <c r="AU103" s="97"/>
      <c r="AV103" s="97"/>
      <c r="AW103" s="97"/>
      <c r="AX103" s="97"/>
      <c r="AY103" s="97"/>
      <c r="AZ103" s="306"/>
      <c r="BA103" s="306"/>
      <c r="BB103" s="97">
        <v>0</v>
      </c>
      <c r="BC103" s="97"/>
      <c r="BD103" s="97"/>
      <c r="BE103" s="97"/>
      <c r="BF103" s="97"/>
      <c r="BG103" s="106"/>
      <c r="BH103" s="106"/>
      <c r="BI103" s="97"/>
      <c r="BJ103" s="97"/>
      <c r="BK103" s="97"/>
      <c r="BL103" s="97"/>
      <c r="BM103" s="97"/>
      <c r="BN103" s="97"/>
      <c r="BO103" s="106"/>
      <c r="BP103" s="106"/>
      <c r="BQ103" s="466"/>
      <c r="BR103" s="466"/>
      <c r="BS103" s="466">
        <v>0</v>
      </c>
      <c r="BT103" s="97"/>
      <c r="BU103" s="97"/>
      <c r="BV103" s="106"/>
      <c r="BW103" s="106"/>
      <c r="BX103" s="106"/>
      <c r="BY103" s="106"/>
      <c r="BZ103" s="106"/>
      <c r="CA103" s="106"/>
      <c r="CB103" s="97"/>
      <c r="CC103" s="97"/>
      <c r="CD103" s="97"/>
      <c r="CE103" s="97"/>
      <c r="CF103" s="106"/>
      <c r="CG103" s="106"/>
      <c r="CH103" s="97"/>
      <c r="CI103" s="97"/>
      <c r="CJ103" s="106"/>
      <c r="CK103" s="106"/>
      <c r="CL103" s="97"/>
      <c r="CM103" s="97"/>
      <c r="CN103" s="565"/>
      <c r="CO103" s="565"/>
      <c r="CP103" s="565"/>
      <c r="CQ103" s="565"/>
      <c r="CR103" s="565"/>
      <c r="CS103" s="565"/>
      <c r="CT103" s="565"/>
      <c r="CU103" s="565"/>
      <c r="CV103" s="565"/>
      <c r="CW103" s="565"/>
      <c r="CX103" s="565"/>
      <c r="CY103" s="565"/>
      <c r="CZ103" s="565"/>
      <c r="DA103" s="565"/>
      <c r="DB103" s="565"/>
      <c r="DC103" s="565"/>
      <c r="DD103" s="565"/>
      <c r="DE103" s="565"/>
      <c r="DF103" s="565"/>
      <c r="DG103" s="565"/>
      <c r="DH103" s="565"/>
      <c r="DN103" s="60">
        <v>113</v>
      </c>
      <c r="DT103" s="60">
        <v>12</v>
      </c>
      <c r="EU103" s="565"/>
      <c r="EV103" s="565"/>
      <c r="EW103" s="565"/>
      <c r="EX103" s="565"/>
      <c r="EY103" s="565"/>
      <c r="EZ103" s="565"/>
      <c r="FA103" s="565"/>
      <c r="FB103" s="565"/>
      <c r="FC103" s="565"/>
      <c r="FD103" s="565"/>
      <c r="FE103" s="565"/>
      <c r="FF103" s="565"/>
      <c r="FG103" s="565"/>
      <c r="FH103" s="615"/>
      <c r="FI103" s="615"/>
      <c r="FJ103" s="565"/>
      <c r="FK103" s="565"/>
      <c r="FL103" s="565"/>
      <c r="FM103" s="565"/>
      <c r="FN103" s="565"/>
      <c r="FO103" s="565"/>
      <c r="FP103" s="565"/>
      <c r="FQ103" s="565"/>
      <c r="FR103" s="565"/>
      <c r="FS103" s="565">
        <v>0</v>
      </c>
      <c r="FT103" s="598"/>
      <c r="FU103" s="598"/>
      <c r="FV103" s="565"/>
      <c r="FW103" s="565"/>
      <c r="FX103" s="565"/>
      <c r="FY103" s="565"/>
      <c r="FZ103" s="565"/>
      <c r="GA103" s="565"/>
      <c r="GB103" s="565"/>
      <c r="GC103" s="565"/>
      <c r="GD103" s="565"/>
      <c r="GE103" s="565"/>
      <c r="GF103" s="565"/>
      <c r="GG103" s="565"/>
      <c r="GH103" s="565"/>
      <c r="GI103" s="565"/>
      <c r="GJ103" s="565"/>
      <c r="GK103" s="565"/>
      <c r="GL103" s="565"/>
      <c r="GM103" s="565"/>
      <c r="GN103" s="565"/>
      <c r="GO103" s="565"/>
      <c r="GP103" s="565">
        <v>20</v>
      </c>
      <c r="GQ103" s="506"/>
      <c r="GR103" s="598"/>
      <c r="GS103" s="598"/>
      <c r="GT103" s="565"/>
      <c r="GU103" s="565"/>
      <c r="GV103" s="565"/>
      <c r="GW103" s="565"/>
      <c r="GX103" s="565"/>
      <c r="GY103" s="565"/>
      <c r="GZ103" s="565"/>
      <c r="HA103" s="565"/>
      <c r="HB103" s="565"/>
      <c r="HC103" s="565"/>
      <c r="HD103" s="565"/>
      <c r="HE103" s="565"/>
      <c r="HF103" s="565"/>
      <c r="HG103" s="565"/>
      <c r="HH103" s="565"/>
      <c r="HI103" s="565"/>
      <c r="HJ103" s="565"/>
      <c r="HK103" s="565"/>
      <c r="HL103" s="565"/>
      <c r="HM103" s="565"/>
      <c r="HN103" s="565">
        <v>0</v>
      </c>
      <c r="HO103" s="565">
        <v>0</v>
      </c>
      <c r="HP103" s="598"/>
      <c r="HQ103" s="625"/>
      <c r="HR103" s="565"/>
    </row>
    <row r="104" spans="1:226" ht="157.5" customHeight="1">
      <c r="A104" s="460">
        <v>81</v>
      </c>
      <c r="B104" s="460" t="s">
        <v>4641</v>
      </c>
      <c r="C104" s="461" t="s">
        <v>4642</v>
      </c>
      <c r="D104" s="207">
        <v>14.41</v>
      </c>
      <c r="G104" s="106"/>
      <c r="H104" s="106"/>
      <c r="I104" s="230"/>
      <c r="J104" s="230"/>
      <c r="K104" s="106"/>
      <c r="L104" s="106"/>
      <c r="M104" s="230"/>
      <c r="N104" s="230"/>
      <c r="O104" s="106"/>
      <c r="P104" s="363"/>
      <c r="Q104" s="106"/>
      <c r="R104" s="106"/>
      <c r="S104" s="97"/>
      <c r="T104" s="470"/>
      <c r="U104" s="97"/>
      <c r="V104" s="97"/>
      <c r="W104" s="97">
        <v>0</v>
      </c>
      <c r="X104" s="467"/>
      <c r="Y104" s="97"/>
      <c r="Z104" s="97"/>
      <c r="AA104" s="97"/>
      <c r="AB104" s="470"/>
      <c r="AC104" s="470"/>
      <c r="AD104" s="448">
        <f t="shared" si="1"/>
        <v>0</v>
      </c>
      <c r="AE104" s="97"/>
      <c r="AF104" s="97"/>
      <c r="AG104" s="355"/>
      <c r="AH104" s="355"/>
      <c r="AI104" s="97"/>
      <c r="AJ104" s="97"/>
      <c r="AK104" s="97"/>
      <c r="AL104" s="97"/>
      <c r="AM104" s="97">
        <v>143</v>
      </c>
      <c r="AN104" s="472"/>
      <c r="AO104" s="472"/>
      <c r="AP104" s="78"/>
      <c r="AQ104" s="78"/>
      <c r="AR104" s="106"/>
      <c r="AS104" s="106"/>
      <c r="AT104" s="97"/>
      <c r="AU104" s="97"/>
      <c r="AV104" s="97"/>
      <c r="AW104" s="97"/>
      <c r="AX104" s="97"/>
      <c r="AY104" s="97"/>
      <c r="AZ104" s="306"/>
      <c r="BA104" s="306"/>
      <c r="BB104" s="97">
        <v>0</v>
      </c>
      <c r="BC104" s="97"/>
      <c r="BD104" s="97"/>
      <c r="BE104" s="97"/>
      <c r="BF104" s="97"/>
      <c r="BG104" s="106"/>
      <c r="BH104" s="106"/>
      <c r="BI104" s="97"/>
      <c r="BJ104" s="97"/>
      <c r="BK104" s="97"/>
      <c r="BL104" s="97"/>
      <c r="BM104" s="97"/>
      <c r="BN104" s="97"/>
      <c r="BO104" s="106"/>
      <c r="BP104" s="106"/>
      <c r="BQ104" s="466"/>
      <c r="BR104" s="466"/>
      <c r="BS104" s="466">
        <v>0</v>
      </c>
      <c r="BT104" s="97"/>
      <c r="BU104" s="97"/>
      <c r="BV104" s="106"/>
      <c r="BW104" s="106"/>
      <c r="BX104" s="106"/>
      <c r="BY104" s="106"/>
      <c r="BZ104" s="106"/>
      <c r="CA104" s="106"/>
      <c r="CB104" s="97"/>
      <c r="CC104" s="97"/>
      <c r="CD104" s="97"/>
      <c r="CE104" s="97"/>
      <c r="CF104" s="106"/>
      <c r="CG104" s="106"/>
      <c r="CH104" s="97"/>
      <c r="CI104" s="97"/>
      <c r="CJ104" s="106"/>
      <c r="CK104" s="106"/>
      <c r="CL104" s="97"/>
      <c r="CM104" s="97"/>
      <c r="CN104" s="565"/>
      <c r="CO104" s="565"/>
      <c r="CP104" s="565"/>
      <c r="CQ104" s="565"/>
      <c r="CR104" s="565"/>
      <c r="CS104" s="565"/>
      <c r="CT104" s="565"/>
      <c r="CU104" s="565"/>
      <c r="CV104" s="565"/>
      <c r="CW104" s="565"/>
      <c r="CX104" s="565"/>
      <c r="CY104" s="565"/>
      <c r="CZ104" s="565"/>
      <c r="DA104" s="565"/>
      <c r="DB104" s="565"/>
      <c r="DC104" s="565"/>
      <c r="DD104" s="565"/>
      <c r="DE104" s="565"/>
      <c r="DF104" s="565"/>
      <c r="DG104" s="565"/>
      <c r="DH104" s="565"/>
      <c r="DN104" s="60">
        <v>0</v>
      </c>
      <c r="EU104" s="565"/>
      <c r="EV104" s="565"/>
      <c r="EW104" s="565"/>
      <c r="EX104" s="565"/>
      <c r="EY104" s="565"/>
      <c r="EZ104" s="565"/>
      <c r="FA104" s="565"/>
      <c r="FB104" s="565"/>
      <c r="FC104" s="565"/>
      <c r="FD104" s="565"/>
      <c r="FE104" s="565"/>
      <c r="FF104" s="565"/>
      <c r="FG104" s="565"/>
      <c r="FH104" s="615"/>
      <c r="FI104" s="615"/>
      <c r="FJ104" s="565"/>
      <c r="FK104" s="565"/>
      <c r="FL104" s="565"/>
      <c r="FM104" s="565"/>
      <c r="FN104" s="565"/>
      <c r="FO104" s="565"/>
      <c r="FP104" s="565"/>
      <c r="FQ104" s="565"/>
      <c r="FR104" s="565"/>
      <c r="FS104" s="565">
        <v>0</v>
      </c>
      <c r="FT104" s="598"/>
      <c r="FU104" s="598"/>
      <c r="FV104" s="565"/>
      <c r="FW104" s="565"/>
      <c r="FX104" s="565"/>
      <c r="FY104" s="565"/>
      <c r="FZ104" s="565"/>
      <c r="GA104" s="565"/>
      <c r="GB104" s="565"/>
      <c r="GC104" s="565"/>
      <c r="GD104" s="565"/>
      <c r="GE104" s="565"/>
      <c r="GF104" s="565"/>
      <c r="GG104" s="565"/>
      <c r="GH104" s="565"/>
      <c r="GI104" s="565"/>
      <c r="GJ104" s="565"/>
      <c r="GK104" s="565"/>
      <c r="GL104" s="565"/>
      <c r="GM104" s="565"/>
      <c r="GN104" s="565"/>
      <c r="GO104" s="565"/>
      <c r="GP104" s="565">
        <v>9</v>
      </c>
      <c r="GQ104" s="506"/>
      <c r="GR104" s="598"/>
      <c r="GS104" s="598"/>
      <c r="GT104" s="565"/>
      <c r="GU104" s="565"/>
      <c r="GV104" s="565"/>
      <c r="GW104" s="565"/>
      <c r="GX104" s="565"/>
      <c r="GY104" s="565"/>
      <c r="GZ104" s="565"/>
      <c r="HA104" s="565"/>
      <c r="HB104" s="565"/>
      <c r="HC104" s="565"/>
      <c r="HD104" s="565"/>
      <c r="HE104" s="565"/>
      <c r="HF104" s="565"/>
      <c r="HG104" s="565"/>
      <c r="HH104" s="565"/>
      <c r="HI104" s="565"/>
      <c r="HJ104" s="565"/>
      <c r="HK104" s="565"/>
      <c r="HL104" s="565"/>
      <c r="HM104" s="565"/>
      <c r="HN104" s="565">
        <v>0</v>
      </c>
      <c r="HO104" s="565">
        <v>0</v>
      </c>
      <c r="HP104" s="598"/>
      <c r="HQ104" s="625"/>
      <c r="HR104" s="565"/>
    </row>
    <row r="105" spans="1:226" ht="157.5" customHeight="1">
      <c r="A105" s="443">
        <v>20</v>
      </c>
      <c r="B105" s="443" t="s">
        <v>4643</v>
      </c>
      <c r="C105" s="474" t="s">
        <v>4182</v>
      </c>
      <c r="D105" s="443">
        <v>0.98</v>
      </c>
      <c r="E105" s="106">
        <v>0</v>
      </c>
      <c r="F105" s="106">
        <v>0</v>
      </c>
      <c r="G105" s="106"/>
      <c r="H105" s="106"/>
      <c r="I105" s="230"/>
      <c r="J105" s="230"/>
      <c r="K105" s="106"/>
      <c r="L105" s="106"/>
      <c r="M105" s="230"/>
      <c r="N105" s="230"/>
      <c r="O105" s="106"/>
      <c r="P105" s="363"/>
      <c r="Q105" s="106"/>
      <c r="R105" s="106"/>
      <c r="S105" s="97">
        <v>2</v>
      </c>
      <c r="T105" s="470"/>
      <c r="U105" s="97"/>
      <c r="V105" s="97"/>
      <c r="W105" s="97">
        <v>0</v>
      </c>
      <c r="X105" s="467"/>
      <c r="Y105" s="468"/>
      <c r="Z105" s="468"/>
      <c r="AA105" s="468"/>
      <c r="AB105" s="470"/>
      <c r="AC105" s="470"/>
      <c r="AD105" s="448">
        <f t="shared" si="1"/>
        <v>0</v>
      </c>
      <c r="AE105" s="97"/>
      <c r="AF105" s="97"/>
      <c r="AG105" s="355"/>
      <c r="AH105" s="355"/>
      <c r="AI105" s="97"/>
      <c r="AJ105" s="97"/>
      <c r="AK105" s="97"/>
      <c r="AL105" s="97"/>
      <c r="AM105" s="97">
        <v>76</v>
      </c>
      <c r="AN105" s="472"/>
      <c r="AO105" s="472"/>
      <c r="AP105" s="78">
        <v>100</v>
      </c>
      <c r="AQ105" s="78">
        <v>10</v>
      </c>
      <c r="AR105" s="106"/>
      <c r="AS105" s="106"/>
      <c r="AT105" s="97"/>
      <c r="AU105" s="97"/>
      <c r="AV105" s="97"/>
      <c r="AW105" s="97"/>
      <c r="AX105" s="97"/>
      <c r="AY105" s="97"/>
      <c r="AZ105" s="306"/>
      <c r="BA105" s="306"/>
      <c r="BB105" s="97">
        <v>0</v>
      </c>
      <c r="BC105" s="97"/>
      <c r="BD105" s="97"/>
      <c r="BE105" s="97"/>
      <c r="BF105" s="97"/>
      <c r="BG105" s="106"/>
      <c r="BH105" s="106"/>
      <c r="BI105" s="97"/>
      <c r="BJ105" s="97"/>
      <c r="BK105" s="97"/>
      <c r="BL105" s="97"/>
      <c r="BM105" s="97"/>
      <c r="BN105" s="97"/>
      <c r="BO105" s="106"/>
      <c r="BP105" s="106"/>
      <c r="BQ105" s="466">
        <v>251</v>
      </c>
      <c r="BR105" s="466">
        <v>91</v>
      </c>
      <c r="BS105" s="466">
        <v>342</v>
      </c>
      <c r="BT105" s="97"/>
      <c r="BU105" s="97"/>
      <c r="BV105" s="106"/>
      <c r="BW105" s="106"/>
      <c r="BX105" s="106"/>
      <c r="BY105" s="106"/>
      <c r="BZ105" s="106"/>
      <c r="CA105" s="106"/>
      <c r="CB105" s="97"/>
      <c r="CC105" s="97"/>
      <c r="CD105" s="97"/>
      <c r="CE105" s="97"/>
      <c r="CF105" s="106"/>
      <c r="CG105" s="106"/>
      <c r="CH105" s="97"/>
      <c r="CI105" s="97"/>
      <c r="CJ105" s="106"/>
      <c r="CK105" s="106"/>
      <c r="CL105" s="97"/>
      <c r="CM105" s="97"/>
      <c r="CN105" s="565"/>
      <c r="CO105" s="565"/>
      <c r="CP105" s="565"/>
      <c r="CQ105" s="565">
        <v>0</v>
      </c>
      <c r="CR105" s="565">
        <v>0</v>
      </c>
      <c r="CS105" s="565"/>
      <c r="CT105" s="565"/>
      <c r="CU105" s="565"/>
      <c r="CV105" s="565"/>
      <c r="CW105" s="565"/>
      <c r="CX105" s="565"/>
      <c r="CY105" s="565"/>
      <c r="CZ105" s="565"/>
      <c r="DA105" s="565"/>
      <c r="DB105" s="565">
        <v>476</v>
      </c>
      <c r="DC105" s="565">
        <v>476</v>
      </c>
      <c r="DD105" s="565"/>
      <c r="DE105" s="565"/>
      <c r="DF105" s="565"/>
      <c r="DG105" s="565"/>
      <c r="DH105" s="565"/>
      <c r="DI105" s="60">
        <v>50</v>
      </c>
      <c r="DN105" s="60">
        <v>162</v>
      </c>
      <c r="DQ105" s="60">
        <v>12</v>
      </c>
      <c r="DT105" s="60">
        <v>4</v>
      </c>
      <c r="DZ105" s="60">
        <v>167</v>
      </c>
      <c r="EA105" s="60">
        <v>17</v>
      </c>
      <c r="EE105" s="60">
        <v>48</v>
      </c>
      <c r="EI105" s="60">
        <v>1</v>
      </c>
      <c r="EJ105" s="60">
        <v>7</v>
      </c>
      <c r="EU105" s="565"/>
      <c r="EV105" s="565"/>
      <c r="EW105" s="565"/>
      <c r="EX105" s="565"/>
      <c r="EY105" s="565"/>
      <c r="EZ105" s="565"/>
      <c r="FA105" s="565"/>
      <c r="FB105" s="565"/>
      <c r="FC105" s="565"/>
      <c r="FD105" s="565"/>
      <c r="FE105" s="565"/>
      <c r="FF105" s="565"/>
      <c r="FG105" s="565"/>
      <c r="FH105" s="615"/>
      <c r="FI105" s="615"/>
      <c r="FJ105" s="565"/>
      <c r="FK105" s="565"/>
      <c r="FL105" s="565"/>
      <c r="FM105" s="565"/>
      <c r="FN105" s="565"/>
      <c r="FO105" s="565"/>
      <c r="FP105" s="565"/>
      <c r="FQ105" s="565"/>
      <c r="FR105" s="565"/>
      <c r="FS105" s="565">
        <v>1</v>
      </c>
      <c r="FT105" s="598"/>
      <c r="FU105" s="598"/>
      <c r="FV105" s="565"/>
      <c r="FW105" s="565"/>
      <c r="FX105" s="565">
        <v>69</v>
      </c>
      <c r="FY105" s="565"/>
      <c r="FZ105" s="565">
        <v>1</v>
      </c>
      <c r="GA105" s="565"/>
      <c r="GB105" s="565"/>
      <c r="GC105" s="565"/>
      <c r="GD105" s="565"/>
      <c r="GE105" s="565"/>
      <c r="GF105" s="565"/>
      <c r="GG105" s="565"/>
      <c r="GH105" s="565"/>
      <c r="GI105" s="565"/>
      <c r="GJ105" s="565"/>
      <c r="GK105" s="565"/>
      <c r="GL105" s="565"/>
      <c r="GM105" s="565"/>
      <c r="GN105" s="565"/>
      <c r="GO105" s="565"/>
      <c r="GP105" s="565">
        <v>0</v>
      </c>
      <c r="GQ105" s="506">
        <v>0</v>
      </c>
      <c r="GR105" s="598"/>
      <c r="GS105" s="598"/>
      <c r="GT105" s="565"/>
      <c r="GU105" s="565"/>
      <c r="GV105" s="565">
        <v>0</v>
      </c>
      <c r="GW105" s="565">
        <v>0</v>
      </c>
      <c r="GX105" s="565">
        <v>8</v>
      </c>
      <c r="GY105" s="565">
        <v>1</v>
      </c>
      <c r="GZ105" s="565"/>
      <c r="HA105" s="565"/>
      <c r="HB105" s="565"/>
      <c r="HC105" s="565"/>
      <c r="HD105" s="565"/>
      <c r="HE105" s="565"/>
      <c r="HF105" s="565"/>
      <c r="HG105" s="565"/>
      <c r="HH105" s="565"/>
      <c r="HI105" s="565"/>
      <c r="HJ105" s="565"/>
      <c r="HK105" s="565"/>
      <c r="HL105" s="565"/>
      <c r="HM105" s="565"/>
      <c r="HN105" s="565">
        <v>0</v>
      </c>
      <c r="HO105" s="565">
        <v>0</v>
      </c>
      <c r="HP105" s="598"/>
      <c r="HQ105" s="625"/>
      <c r="HR105" s="565"/>
    </row>
    <row r="106" spans="1:226" ht="157.5" customHeight="1">
      <c r="A106" s="460">
        <v>82</v>
      </c>
      <c r="B106" s="460" t="s">
        <v>4644</v>
      </c>
      <c r="C106" s="461" t="s">
        <v>4645</v>
      </c>
      <c r="D106" s="460">
        <v>0.74</v>
      </c>
      <c r="E106" s="106">
        <v>0</v>
      </c>
      <c r="F106" s="106">
        <v>0</v>
      </c>
      <c r="G106" s="106"/>
      <c r="H106" s="106"/>
      <c r="I106" s="230"/>
      <c r="J106" s="230"/>
      <c r="K106" s="106"/>
      <c r="L106" s="106"/>
      <c r="M106" s="230"/>
      <c r="N106" s="230"/>
      <c r="O106" s="106"/>
      <c r="P106" s="363"/>
      <c r="Q106" s="106"/>
      <c r="R106" s="106"/>
      <c r="S106" s="97">
        <v>2</v>
      </c>
      <c r="T106" s="470"/>
      <c r="U106" s="97"/>
      <c r="V106" s="97"/>
      <c r="W106" s="97">
        <v>0</v>
      </c>
      <c r="X106" s="467"/>
      <c r="Y106" s="97"/>
      <c r="Z106" s="97"/>
      <c r="AA106" s="97"/>
      <c r="AB106" s="470"/>
      <c r="AC106" s="470"/>
      <c r="AD106" s="448">
        <f t="shared" si="1"/>
        <v>0</v>
      </c>
      <c r="AE106" s="97"/>
      <c r="AF106" s="97"/>
      <c r="AG106" s="355"/>
      <c r="AH106" s="355"/>
      <c r="AI106" s="97">
        <v>117</v>
      </c>
      <c r="AJ106" s="97"/>
      <c r="AK106" s="97"/>
      <c r="AL106" s="97"/>
      <c r="AM106" s="97">
        <v>58</v>
      </c>
      <c r="AN106" s="472"/>
      <c r="AO106" s="472"/>
      <c r="AP106" s="78"/>
      <c r="AQ106" s="78"/>
      <c r="AR106" s="106"/>
      <c r="AS106" s="106"/>
      <c r="AT106" s="97"/>
      <c r="AU106" s="97"/>
      <c r="AV106" s="97"/>
      <c r="AW106" s="97"/>
      <c r="AX106" s="97"/>
      <c r="AY106" s="97"/>
      <c r="AZ106" s="306"/>
      <c r="BA106" s="306"/>
      <c r="BB106" s="97">
        <v>0</v>
      </c>
      <c r="BC106" s="97"/>
      <c r="BD106" s="97"/>
      <c r="BE106" s="97"/>
      <c r="BF106" s="97">
        <v>220</v>
      </c>
      <c r="BG106" s="106"/>
      <c r="BH106" s="106"/>
      <c r="BI106" s="97">
        <v>3</v>
      </c>
      <c r="BJ106" s="97"/>
      <c r="BK106" s="97"/>
      <c r="BL106" s="97"/>
      <c r="BM106" s="97"/>
      <c r="BN106" s="97">
        <v>10</v>
      </c>
      <c r="BO106" s="106"/>
      <c r="BP106" s="106"/>
      <c r="BQ106" s="466">
        <v>240</v>
      </c>
      <c r="BR106" s="466">
        <v>90</v>
      </c>
      <c r="BS106" s="466">
        <v>330</v>
      </c>
      <c r="BT106" s="97"/>
      <c r="BU106" s="97"/>
      <c r="BV106" s="106"/>
      <c r="BW106" s="106"/>
      <c r="BX106" s="106"/>
      <c r="BY106" s="106"/>
      <c r="BZ106" s="106"/>
      <c r="CA106" s="106"/>
      <c r="CB106" s="97"/>
      <c r="CC106" s="97"/>
      <c r="CD106" s="97"/>
      <c r="CE106" s="97"/>
      <c r="CF106" s="106"/>
      <c r="CG106" s="106"/>
      <c r="CH106" s="97"/>
      <c r="CI106" s="97"/>
      <c r="CJ106" s="106"/>
      <c r="CK106" s="106"/>
      <c r="CL106" s="97"/>
      <c r="CM106" s="97">
        <v>580</v>
      </c>
      <c r="CN106" s="565"/>
      <c r="CO106" s="565"/>
      <c r="CP106" s="565"/>
      <c r="CQ106" s="565"/>
      <c r="CR106" s="565"/>
      <c r="CS106" s="565"/>
      <c r="CT106" s="565"/>
      <c r="CU106" s="565"/>
      <c r="CV106" s="565"/>
      <c r="CW106" s="565"/>
      <c r="CX106" s="565"/>
      <c r="CY106" s="565"/>
      <c r="CZ106" s="565"/>
      <c r="DA106" s="565">
        <v>180</v>
      </c>
      <c r="DB106" s="565">
        <v>303</v>
      </c>
      <c r="DC106" s="565">
        <v>303</v>
      </c>
      <c r="DD106" s="565">
        <v>10</v>
      </c>
      <c r="DE106" s="565"/>
      <c r="DF106" s="565"/>
      <c r="DG106" s="565"/>
      <c r="DH106" s="565"/>
      <c r="DN106" s="60">
        <v>94</v>
      </c>
      <c r="DQ106" s="60">
        <v>12</v>
      </c>
      <c r="DT106" s="60">
        <v>4</v>
      </c>
      <c r="DW106" s="60">
        <v>7</v>
      </c>
      <c r="DZ106" s="60">
        <v>165</v>
      </c>
      <c r="EA106" s="60">
        <v>15</v>
      </c>
      <c r="EE106" s="60">
        <v>48</v>
      </c>
      <c r="EI106" s="60">
        <v>1</v>
      </c>
      <c r="EJ106" s="60">
        <v>5</v>
      </c>
      <c r="EQ106" s="60">
        <v>10</v>
      </c>
      <c r="ER106" s="60">
        <v>8</v>
      </c>
      <c r="ES106" s="60">
        <v>14</v>
      </c>
      <c r="EU106" s="565"/>
      <c r="EV106" s="565"/>
      <c r="EW106" s="565"/>
      <c r="EX106" s="565"/>
      <c r="EY106" s="565"/>
      <c r="EZ106" s="565"/>
      <c r="FA106" s="565"/>
      <c r="FB106" s="565"/>
      <c r="FC106" s="565"/>
      <c r="FD106" s="565"/>
      <c r="FE106" s="565"/>
      <c r="FF106" s="565"/>
      <c r="FG106" s="565"/>
      <c r="FH106" s="615"/>
      <c r="FI106" s="615"/>
      <c r="FJ106" s="565"/>
      <c r="FK106" s="565"/>
      <c r="FL106" s="565"/>
      <c r="FM106" s="565"/>
      <c r="FN106" s="565"/>
      <c r="FO106" s="565"/>
      <c r="FP106" s="565"/>
      <c r="FQ106" s="565"/>
      <c r="FR106" s="565"/>
      <c r="FS106" s="565">
        <v>1</v>
      </c>
      <c r="FT106" s="598"/>
      <c r="FU106" s="598"/>
      <c r="FV106" s="565"/>
      <c r="FW106" s="565"/>
      <c r="FX106" s="565">
        <v>38</v>
      </c>
      <c r="FY106" s="565"/>
      <c r="FZ106" s="565">
        <v>1</v>
      </c>
      <c r="GA106" s="565"/>
      <c r="GB106" s="565">
        <v>195</v>
      </c>
      <c r="GC106" s="565"/>
      <c r="GD106" s="565"/>
      <c r="GE106" s="565"/>
      <c r="GF106" s="565">
        <v>2</v>
      </c>
      <c r="GG106" s="565">
        <v>1</v>
      </c>
      <c r="GH106" s="565"/>
      <c r="GI106" s="565"/>
      <c r="GJ106" s="565"/>
      <c r="GK106" s="565"/>
      <c r="GL106" s="565"/>
      <c r="GM106" s="565"/>
      <c r="GN106" s="565"/>
      <c r="GO106" s="565"/>
      <c r="GP106" s="565"/>
      <c r="GQ106" s="506"/>
      <c r="GR106" s="598"/>
      <c r="GS106" s="598"/>
      <c r="GT106" s="565"/>
      <c r="GU106" s="565"/>
      <c r="GV106" s="565">
        <v>0</v>
      </c>
      <c r="GW106" s="565">
        <v>0</v>
      </c>
      <c r="GX106" s="565">
        <v>8</v>
      </c>
      <c r="GY106" s="565">
        <v>1</v>
      </c>
      <c r="GZ106" s="565"/>
      <c r="HA106" s="565"/>
      <c r="HB106" s="565"/>
      <c r="HC106" s="565"/>
      <c r="HD106" s="565"/>
      <c r="HE106" s="565"/>
      <c r="HF106" s="565"/>
      <c r="HG106" s="565"/>
      <c r="HH106" s="565"/>
      <c r="HI106" s="565"/>
      <c r="HJ106" s="565"/>
      <c r="HK106" s="565"/>
      <c r="HL106" s="565">
        <v>102</v>
      </c>
      <c r="HM106" s="565">
        <v>5</v>
      </c>
      <c r="HN106" s="565">
        <v>0</v>
      </c>
      <c r="HO106" s="565">
        <v>0</v>
      </c>
      <c r="HP106" s="598"/>
      <c r="HQ106" s="625"/>
      <c r="HR106" s="565"/>
    </row>
    <row r="107" spans="1:226" ht="47.25" customHeight="1">
      <c r="A107" s="460">
        <v>83</v>
      </c>
      <c r="B107" s="460" t="s">
        <v>4646</v>
      </c>
      <c r="C107" s="461" t="s">
        <v>4647</v>
      </c>
      <c r="D107" s="460">
        <v>1.1200000000000001</v>
      </c>
      <c r="E107" s="106">
        <v>0</v>
      </c>
      <c r="F107" s="106">
        <v>0</v>
      </c>
      <c r="G107" s="106"/>
      <c r="H107" s="106"/>
      <c r="I107" s="230"/>
      <c r="J107" s="230"/>
      <c r="K107" s="106"/>
      <c r="L107" s="106"/>
      <c r="M107" s="230"/>
      <c r="N107" s="230"/>
      <c r="O107" s="106"/>
      <c r="P107" s="363"/>
      <c r="Q107" s="106"/>
      <c r="R107" s="106"/>
      <c r="S107" s="97"/>
      <c r="T107" s="470"/>
      <c r="U107" s="97"/>
      <c r="V107" s="97"/>
      <c r="W107" s="97">
        <v>0</v>
      </c>
      <c r="X107" s="467"/>
      <c r="Y107" s="97"/>
      <c r="Z107" s="97"/>
      <c r="AA107" s="97"/>
      <c r="AB107" s="470"/>
      <c r="AC107" s="470"/>
      <c r="AD107" s="448">
        <f t="shared" si="1"/>
        <v>0</v>
      </c>
      <c r="AE107" s="97"/>
      <c r="AF107" s="97"/>
      <c r="AG107" s="355"/>
      <c r="AH107" s="355"/>
      <c r="AI107" s="97">
        <v>9</v>
      </c>
      <c r="AJ107" s="97"/>
      <c r="AK107" s="97"/>
      <c r="AL107" s="97"/>
      <c r="AM107" s="97">
        <v>5</v>
      </c>
      <c r="AN107" s="472"/>
      <c r="AO107" s="472"/>
      <c r="AP107" s="78"/>
      <c r="AQ107" s="78"/>
      <c r="AR107" s="106"/>
      <c r="AS107" s="106"/>
      <c r="AT107" s="97"/>
      <c r="AU107" s="97"/>
      <c r="AV107" s="97"/>
      <c r="AW107" s="97"/>
      <c r="AX107" s="97"/>
      <c r="AY107" s="97"/>
      <c r="AZ107" s="451"/>
      <c r="BA107" s="451"/>
      <c r="BB107" s="97">
        <v>0</v>
      </c>
      <c r="BC107" s="97"/>
      <c r="BD107" s="97"/>
      <c r="BE107" s="97"/>
      <c r="BF107" s="97">
        <v>3</v>
      </c>
      <c r="BG107" s="106"/>
      <c r="BH107" s="106"/>
      <c r="BI107" s="97"/>
      <c r="BJ107" s="97"/>
      <c r="BK107" s="447">
        <v>10</v>
      </c>
      <c r="BL107" s="97"/>
      <c r="BM107" s="97"/>
      <c r="BN107" s="97"/>
      <c r="BO107" s="106"/>
      <c r="BP107" s="106"/>
      <c r="BQ107" s="466">
        <v>5</v>
      </c>
      <c r="BR107" s="466">
        <v>1</v>
      </c>
      <c r="BS107" s="466">
        <v>6</v>
      </c>
      <c r="BT107" s="97"/>
      <c r="BU107" s="97"/>
      <c r="BV107" s="106"/>
      <c r="BW107" s="106"/>
      <c r="BX107" s="106"/>
      <c r="BY107" s="106"/>
      <c r="BZ107" s="106"/>
      <c r="CA107" s="106"/>
      <c r="CB107" s="97"/>
      <c r="CC107" s="97"/>
      <c r="CD107" s="97"/>
      <c r="CE107" s="97"/>
      <c r="CF107" s="106"/>
      <c r="CG107" s="106"/>
      <c r="CH107" s="97"/>
      <c r="CI107" s="97"/>
      <c r="CJ107" s="106"/>
      <c r="CK107" s="106"/>
      <c r="CL107" s="97"/>
      <c r="CM107" s="97"/>
      <c r="CN107" s="565"/>
      <c r="CO107" s="565"/>
      <c r="CP107" s="565"/>
      <c r="CQ107" s="565"/>
      <c r="CR107" s="565"/>
      <c r="CS107" s="565"/>
      <c r="CT107" s="565"/>
      <c r="CU107" s="565"/>
      <c r="CV107" s="565"/>
      <c r="CW107" s="565"/>
      <c r="CX107" s="565"/>
      <c r="CY107" s="565"/>
      <c r="CZ107" s="565"/>
      <c r="DA107" s="565"/>
      <c r="DB107" s="565">
        <v>130</v>
      </c>
      <c r="DC107" s="565">
        <v>130</v>
      </c>
      <c r="DD107" s="565"/>
      <c r="DE107" s="565"/>
      <c r="DF107" s="565"/>
      <c r="DG107" s="565"/>
      <c r="DH107" s="565"/>
      <c r="DN107" s="60">
        <v>56</v>
      </c>
      <c r="DZ107" s="60">
        <v>2</v>
      </c>
      <c r="EA107" s="60">
        <v>0</v>
      </c>
      <c r="EQ107" s="60">
        <v>120</v>
      </c>
      <c r="EU107" s="565">
        <v>3</v>
      </c>
      <c r="EV107" s="565">
        <v>190</v>
      </c>
      <c r="EW107" s="565"/>
      <c r="EX107" s="565"/>
      <c r="EY107" s="565"/>
      <c r="EZ107" s="565"/>
      <c r="FA107" s="565"/>
      <c r="FB107" s="565"/>
      <c r="FC107" s="565"/>
      <c r="FD107" s="565"/>
      <c r="FE107" s="565"/>
      <c r="FF107" s="565"/>
      <c r="FG107" s="565"/>
      <c r="FH107" s="615"/>
      <c r="FI107" s="615"/>
      <c r="FJ107" s="565"/>
      <c r="FK107" s="565"/>
      <c r="FL107" s="565"/>
      <c r="FM107" s="565"/>
      <c r="FN107" s="565"/>
      <c r="FO107" s="565"/>
      <c r="FP107" s="565"/>
      <c r="FQ107" s="565"/>
      <c r="FR107" s="565"/>
      <c r="FS107" s="565">
        <v>0</v>
      </c>
      <c r="FT107" s="598"/>
      <c r="FU107" s="598"/>
      <c r="FV107" s="565"/>
      <c r="FW107" s="565"/>
      <c r="FX107" s="565">
        <v>28</v>
      </c>
      <c r="FY107" s="565"/>
      <c r="FZ107" s="565"/>
      <c r="GA107" s="565"/>
      <c r="GB107" s="565">
        <v>8</v>
      </c>
      <c r="GC107" s="565"/>
      <c r="GD107" s="565"/>
      <c r="GE107" s="565"/>
      <c r="GF107" s="565"/>
      <c r="GG107" s="565"/>
      <c r="GH107" s="565"/>
      <c r="GI107" s="565"/>
      <c r="GJ107" s="565"/>
      <c r="GK107" s="565"/>
      <c r="GL107" s="565"/>
      <c r="GM107" s="565"/>
      <c r="GN107" s="565"/>
      <c r="GO107" s="565"/>
      <c r="GP107" s="565"/>
      <c r="GQ107" s="506"/>
      <c r="GR107" s="598"/>
      <c r="GS107" s="598"/>
      <c r="GT107" s="565"/>
      <c r="GU107" s="565"/>
      <c r="GV107" s="565">
        <v>0</v>
      </c>
      <c r="GW107" s="565">
        <v>0</v>
      </c>
      <c r="GX107" s="565"/>
      <c r="GY107" s="565"/>
      <c r="GZ107" s="565"/>
      <c r="HA107" s="565"/>
      <c r="HB107" s="565"/>
      <c r="HC107" s="565"/>
      <c r="HD107" s="565"/>
      <c r="HE107" s="565"/>
      <c r="HF107" s="565"/>
      <c r="HG107" s="565"/>
      <c r="HH107" s="565"/>
      <c r="HI107" s="565"/>
      <c r="HJ107" s="565"/>
      <c r="HK107" s="565"/>
      <c r="HL107" s="565">
        <v>5</v>
      </c>
      <c r="HM107" s="565">
        <v>1</v>
      </c>
      <c r="HN107" s="565">
        <v>0</v>
      </c>
      <c r="HO107" s="565">
        <v>0</v>
      </c>
      <c r="HP107" s="598"/>
      <c r="HQ107" s="625"/>
      <c r="HR107" s="565"/>
    </row>
    <row r="108" spans="1:226" ht="31.5" customHeight="1">
      <c r="A108" s="460">
        <v>84</v>
      </c>
      <c r="B108" s="460" t="s">
        <v>4648</v>
      </c>
      <c r="C108" s="461" t="s">
        <v>4649</v>
      </c>
      <c r="D108" s="460">
        <v>1.66</v>
      </c>
      <c r="E108" s="106">
        <v>0</v>
      </c>
      <c r="F108" s="106">
        <v>0</v>
      </c>
      <c r="G108" s="106"/>
      <c r="H108" s="106"/>
      <c r="I108" s="230"/>
      <c r="J108" s="230"/>
      <c r="K108" s="106"/>
      <c r="L108" s="106"/>
      <c r="M108" s="230"/>
      <c r="N108" s="230"/>
      <c r="O108" s="106"/>
      <c r="P108" s="363"/>
      <c r="Q108" s="106"/>
      <c r="R108" s="106"/>
      <c r="S108" s="97"/>
      <c r="T108" s="470"/>
      <c r="U108" s="97"/>
      <c r="V108" s="97"/>
      <c r="W108" s="97">
        <v>0</v>
      </c>
      <c r="X108" s="467"/>
      <c r="Y108" s="97"/>
      <c r="Z108" s="97"/>
      <c r="AA108" s="97"/>
      <c r="AB108" s="470"/>
      <c r="AC108" s="470"/>
      <c r="AD108" s="448">
        <f t="shared" si="1"/>
        <v>0</v>
      </c>
      <c r="AE108" s="97"/>
      <c r="AF108" s="97"/>
      <c r="AG108" s="355"/>
      <c r="AH108" s="355"/>
      <c r="AI108" s="97"/>
      <c r="AJ108" s="97"/>
      <c r="AK108" s="97"/>
      <c r="AL108" s="97"/>
      <c r="AM108" s="97">
        <v>4</v>
      </c>
      <c r="AN108" s="472"/>
      <c r="AO108" s="472"/>
      <c r="AP108" s="78"/>
      <c r="AQ108" s="78"/>
      <c r="AR108" s="106"/>
      <c r="AS108" s="106"/>
      <c r="AT108" s="97"/>
      <c r="AU108" s="97"/>
      <c r="AV108" s="97"/>
      <c r="AW108" s="97"/>
      <c r="AX108" s="97"/>
      <c r="AY108" s="97"/>
      <c r="AZ108" s="306"/>
      <c r="BA108" s="306"/>
      <c r="BB108" s="97">
        <v>0</v>
      </c>
      <c r="BC108" s="97"/>
      <c r="BD108" s="97"/>
      <c r="BE108" s="97"/>
      <c r="BF108" s="97"/>
      <c r="BG108" s="106"/>
      <c r="BH108" s="106"/>
      <c r="BI108" s="97"/>
      <c r="BJ108" s="97"/>
      <c r="BK108" s="447">
        <v>20</v>
      </c>
      <c r="BL108" s="97"/>
      <c r="BM108" s="97"/>
      <c r="BN108" s="97"/>
      <c r="BO108" s="106"/>
      <c r="BP108" s="106"/>
      <c r="BQ108" s="466">
        <v>4</v>
      </c>
      <c r="BR108" s="466"/>
      <c r="BS108" s="466">
        <v>4</v>
      </c>
      <c r="BT108" s="97"/>
      <c r="BU108" s="97"/>
      <c r="BV108" s="106"/>
      <c r="BW108" s="106"/>
      <c r="BX108" s="106"/>
      <c r="BY108" s="106"/>
      <c r="BZ108" s="106"/>
      <c r="CA108" s="106"/>
      <c r="CB108" s="97"/>
      <c r="CC108" s="97"/>
      <c r="CD108" s="97"/>
      <c r="CE108" s="97"/>
      <c r="CF108" s="106"/>
      <c r="CG108" s="106"/>
      <c r="CH108" s="97"/>
      <c r="CI108" s="97"/>
      <c r="CJ108" s="106"/>
      <c r="CK108" s="106"/>
      <c r="CL108" s="97"/>
      <c r="CM108" s="97"/>
      <c r="CN108" s="565"/>
      <c r="CO108" s="565"/>
      <c r="CP108" s="565"/>
      <c r="CQ108" s="565"/>
      <c r="CR108" s="565"/>
      <c r="CS108" s="565"/>
      <c r="CT108" s="565"/>
      <c r="CU108" s="565"/>
      <c r="CV108" s="565"/>
      <c r="CW108" s="565"/>
      <c r="CX108" s="565"/>
      <c r="CY108" s="565"/>
      <c r="CZ108" s="565"/>
      <c r="DA108" s="565"/>
      <c r="DB108" s="565">
        <v>40</v>
      </c>
      <c r="DC108" s="565">
        <v>40</v>
      </c>
      <c r="DD108" s="565"/>
      <c r="DE108" s="565"/>
      <c r="DF108" s="565"/>
      <c r="DG108" s="565"/>
      <c r="DH108" s="565"/>
      <c r="DN108" s="60">
        <v>4</v>
      </c>
      <c r="EA108" s="60">
        <v>2</v>
      </c>
      <c r="EJ108" s="60">
        <v>2</v>
      </c>
      <c r="EU108" s="565">
        <v>3</v>
      </c>
      <c r="EV108" s="565">
        <v>190</v>
      </c>
      <c r="EW108" s="565"/>
      <c r="EX108" s="565"/>
      <c r="EY108" s="565"/>
      <c r="EZ108" s="565"/>
      <c r="FA108" s="565"/>
      <c r="FB108" s="565"/>
      <c r="FC108" s="565"/>
      <c r="FD108" s="565"/>
      <c r="FE108" s="565"/>
      <c r="FF108" s="565"/>
      <c r="FG108" s="565"/>
      <c r="FH108" s="615"/>
      <c r="FI108" s="615"/>
      <c r="FJ108" s="565"/>
      <c r="FK108" s="565"/>
      <c r="FL108" s="565"/>
      <c r="FM108" s="565"/>
      <c r="FN108" s="565"/>
      <c r="FO108" s="565"/>
      <c r="FP108" s="565"/>
      <c r="FQ108" s="565"/>
      <c r="FR108" s="565"/>
      <c r="FS108" s="565">
        <v>0</v>
      </c>
      <c r="FT108" s="598"/>
      <c r="FU108" s="598"/>
      <c r="FV108" s="565"/>
      <c r="FW108" s="565"/>
      <c r="FX108" s="565">
        <v>3</v>
      </c>
      <c r="FY108" s="565"/>
      <c r="FZ108" s="565"/>
      <c r="GA108" s="565"/>
      <c r="GB108" s="565">
        <v>9</v>
      </c>
      <c r="GC108" s="565"/>
      <c r="GD108" s="565"/>
      <c r="GE108" s="565"/>
      <c r="GF108" s="565"/>
      <c r="GG108" s="565"/>
      <c r="GH108" s="565"/>
      <c r="GI108" s="565"/>
      <c r="GJ108" s="565"/>
      <c r="GK108" s="565"/>
      <c r="GL108" s="565"/>
      <c r="GM108" s="565"/>
      <c r="GN108" s="565"/>
      <c r="GO108" s="565"/>
      <c r="GP108" s="565"/>
      <c r="GQ108" s="506"/>
      <c r="GR108" s="598"/>
      <c r="GS108" s="598"/>
      <c r="GT108" s="565"/>
      <c r="GU108" s="565"/>
      <c r="GV108" s="565">
        <v>0</v>
      </c>
      <c r="GW108" s="565">
        <v>0</v>
      </c>
      <c r="GX108" s="565"/>
      <c r="GY108" s="565"/>
      <c r="GZ108" s="565"/>
      <c r="HA108" s="565"/>
      <c r="HB108" s="565"/>
      <c r="HC108" s="565"/>
      <c r="HD108" s="565"/>
      <c r="HE108" s="565"/>
      <c r="HF108" s="565"/>
      <c r="HG108" s="565"/>
      <c r="HH108" s="565"/>
      <c r="HI108" s="565"/>
      <c r="HJ108" s="565"/>
      <c r="HK108" s="565"/>
      <c r="HL108" s="565">
        <v>9</v>
      </c>
      <c r="HM108" s="565"/>
      <c r="HN108" s="565">
        <v>0</v>
      </c>
      <c r="HO108" s="565">
        <v>0</v>
      </c>
      <c r="HP108" s="598"/>
      <c r="HQ108" s="625"/>
      <c r="HR108" s="565"/>
    </row>
    <row r="109" spans="1:226" ht="47.25" customHeight="1">
      <c r="A109" s="460">
        <v>85</v>
      </c>
      <c r="B109" s="460" t="s">
        <v>4650</v>
      </c>
      <c r="C109" s="461" t="s">
        <v>4651</v>
      </c>
      <c r="D109" s="460">
        <v>2</v>
      </c>
      <c r="E109" s="106">
        <v>0</v>
      </c>
      <c r="F109" s="106">
        <v>0</v>
      </c>
      <c r="G109" s="106"/>
      <c r="H109" s="106"/>
      <c r="I109" s="230"/>
      <c r="J109" s="230"/>
      <c r="K109" s="106"/>
      <c r="L109" s="106"/>
      <c r="M109" s="230"/>
      <c r="N109" s="230"/>
      <c r="O109" s="106"/>
      <c r="P109" s="363"/>
      <c r="Q109" s="106"/>
      <c r="R109" s="106"/>
      <c r="S109" s="97"/>
      <c r="T109" s="470"/>
      <c r="U109" s="97"/>
      <c r="V109" s="97"/>
      <c r="W109" s="97">
        <v>0</v>
      </c>
      <c r="X109" s="467"/>
      <c r="Y109" s="97"/>
      <c r="Z109" s="97"/>
      <c r="AA109" s="97"/>
      <c r="AB109" s="470"/>
      <c r="AC109" s="470"/>
      <c r="AD109" s="448">
        <f t="shared" si="1"/>
        <v>0</v>
      </c>
      <c r="AE109" s="97"/>
      <c r="AF109" s="97"/>
      <c r="AG109" s="355"/>
      <c r="AH109" s="355"/>
      <c r="AI109" s="97"/>
      <c r="AJ109" s="97"/>
      <c r="AK109" s="97"/>
      <c r="AL109" s="97"/>
      <c r="AM109" s="97"/>
      <c r="AN109" s="472"/>
      <c r="AO109" s="472"/>
      <c r="AP109" s="78"/>
      <c r="AQ109" s="78"/>
      <c r="AR109" s="106"/>
      <c r="AS109" s="106"/>
      <c r="AT109" s="97"/>
      <c r="AU109" s="97"/>
      <c r="AV109" s="97"/>
      <c r="AW109" s="97"/>
      <c r="AX109" s="97"/>
      <c r="AY109" s="97"/>
      <c r="AZ109" s="306"/>
      <c r="BA109" s="306"/>
      <c r="BB109" s="97">
        <v>0</v>
      </c>
      <c r="BC109" s="97"/>
      <c r="BD109" s="97"/>
      <c r="BE109" s="97"/>
      <c r="BF109" s="97"/>
      <c r="BG109" s="106"/>
      <c r="BH109" s="106"/>
      <c r="BI109" s="97"/>
      <c r="BJ109" s="97"/>
      <c r="BK109" s="447">
        <v>5</v>
      </c>
      <c r="BL109" s="97"/>
      <c r="BM109" s="97"/>
      <c r="BN109" s="97"/>
      <c r="BO109" s="106"/>
      <c r="BP109" s="106"/>
      <c r="BQ109" s="466"/>
      <c r="BR109" s="466"/>
      <c r="BS109" s="466">
        <v>0</v>
      </c>
      <c r="BT109" s="97"/>
      <c r="BU109" s="97"/>
      <c r="BV109" s="106"/>
      <c r="BW109" s="106"/>
      <c r="BX109" s="106"/>
      <c r="BY109" s="106"/>
      <c r="BZ109" s="106"/>
      <c r="CA109" s="106"/>
      <c r="CB109" s="97"/>
      <c r="CC109" s="97"/>
      <c r="CD109" s="97"/>
      <c r="CE109" s="97"/>
      <c r="CF109" s="106"/>
      <c r="CG109" s="106"/>
      <c r="CH109" s="97"/>
      <c r="CI109" s="97"/>
      <c r="CJ109" s="106"/>
      <c r="CK109" s="106"/>
      <c r="CL109" s="97"/>
      <c r="CM109" s="97"/>
      <c r="CN109" s="565"/>
      <c r="CO109" s="565"/>
      <c r="CP109" s="565"/>
      <c r="CQ109" s="565"/>
      <c r="CR109" s="565"/>
      <c r="CS109" s="565"/>
      <c r="CT109" s="565"/>
      <c r="CU109" s="565"/>
      <c r="CV109" s="565"/>
      <c r="CW109" s="565"/>
      <c r="CX109" s="565"/>
      <c r="CY109" s="565"/>
      <c r="CZ109" s="565"/>
      <c r="DA109" s="565"/>
      <c r="DB109" s="565">
        <v>3</v>
      </c>
      <c r="DC109" s="565">
        <v>3</v>
      </c>
      <c r="DD109" s="565"/>
      <c r="DE109" s="565"/>
      <c r="DF109" s="565"/>
      <c r="DG109" s="565"/>
      <c r="DH109" s="565"/>
      <c r="DN109" s="60">
        <v>3</v>
      </c>
      <c r="EU109" s="565"/>
      <c r="EV109" s="565"/>
      <c r="EW109" s="565"/>
      <c r="EX109" s="565"/>
      <c r="EY109" s="565"/>
      <c r="EZ109" s="565"/>
      <c r="FA109" s="565"/>
      <c r="FB109" s="565"/>
      <c r="FC109" s="565"/>
      <c r="FD109" s="565"/>
      <c r="FE109" s="565"/>
      <c r="FF109" s="565"/>
      <c r="FG109" s="565"/>
      <c r="FH109" s="615"/>
      <c r="FI109" s="615"/>
      <c r="FJ109" s="565"/>
      <c r="FK109" s="565"/>
      <c r="FL109" s="565"/>
      <c r="FM109" s="565"/>
      <c r="FN109" s="565"/>
      <c r="FO109" s="565"/>
      <c r="FP109" s="565"/>
      <c r="FQ109" s="565"/>
      <c r="FR109" s="565"/>
      <c r="FS109" s="565">
        <v>0</v>
      </c>
      <c r="FT109" s="598"/>
      <c r="FU109" s="598"/>
      <c r="FV109" s="565"/>
      <c r="FW109" s="565"/>
      <c r="FX109" s="565"/>
      <c r="FY109" s="565"/>
      <c r="FZ109" s="565"/>
      <c r="GA109" s="565"/>
      <c r="GB109" s="565"/>
      <c r="GC109" s="565"/>
      <c r="GD109" s="565"/>
      <c r="GE109" s="565"/>
      <c r="GF109" s="565"/>
      <c r="GG109" s="565"/>
      <c r="GH109" s="565"/>
      <c r="GI109" s="565"/>
      <c r="GJ109" s="565"/>
      <c r="GK109" s="565"/>
      <c r="GL109" s="565"/>
      <c r="GM109" s="565"/>
      <c r="GN109" s="565"/>
      <c r="GO109" s="565"/>
      <c r="GP109" s="565"/>
      <c r="GQ109" s="506"/>
      <c r="GR109" s="598"/>
      <c r="GS109" s="598"/>
      <c r="GT109" s="565"/>
      <c r="GU109" s="565"/>
      <c r="GV109" s="565">
        <v>0</v>
      </c>
      <c r="GW109" s="565">
        <v>0</v>
      </c>
      <c r="GX109" s="565"/>
      <c r="GY109" s="565"/>
      <c r="GZ109" s="565"/>
      <c r="HA109" s="565"/>
      <c r="HB109" s="565"/>
      <c r="HC109" s="565"/>
      <c r="HD109" s="565"/>
      <c r="HE109" s="565"/>
      <c r="HF109" s="565"/>
      <c r="HG109" s="565"/>
      <c r="HH109" s="565"/>
      <c r="HI109" s="565"/>
      <c r="HJ109" s="565"/>
      <c r="HK109" s="565"/>
      <c r="HL109" s="565"/>
      <c r="HM109" s="565"/>
      <c r="HN109" s="565">
        <v>0</v>
      </c>
      <c r="HO109" s="565">
        <v>0</v>
      </c>
      <c r="HP109" s="598"/>
      <c r="HQ109" s="625"/>
      <c r="HR109" s="565"/>
    </row>
    <row r="110" spans="1:226" ht="63" customHeight="1">
      <c r="A110" s="460">
        <v>86</v>
      </c>
      <c r="B110" s="460" t="s">
        <v>4652</v>
      </c>
      <c r="C110" s="461" t="s">
        <v>4653</v>
      </c>
      <c r="D110" s="460">
        <v>2.46</v>
      </c>
      <c r="E110" s="106">
        <v>0</v>
      </c>
      <c r="F110" s="106">
        <v>0</v>
      </c>
      <c r="G110" s="106"/>
      <c r="H110" s="106"/>
      <c r="I110" s="230"/>
      <c r="J110" s="230"/>
      <c r="K110" s="106"/>
      <c r="L110" s="106"/>
      <c r="M110" s="230"/>
      <c r="N110" s="230"/>
      <c r="O110" s="106"/>
      <c r="P110" s="363"/>
      <c r="Q110" s="106"/>
      <c r="R110" s="106"/>
      <c r="S110" s="97"/>
      <c r="T110" s="470"/>
      <c r="U110" s="97"/>
      <c r="V110" s="97"/>
      <c r="W110" s="97">
        <v>0</v>
      </c>
      <c r="X110" s="467"/>
      <c r="Y110" s="97"/>
      <c r="Z110" s="97"/>
      <c r="AA110" s="97"/>
      <c r="AB110" s="470"/>
      <c r="AC110" s="470"/>
      <c r="AD110" s="448">
        <f t="shared" si="1"/>
        <v>0</v>
      </c>
      <c r="AE110" s="97"/>
      <c r="AF110" s="97"/>
      <c r="AG110" s="355"/>
      <c r="AH110" s="355"/>
      <c r="AI110" s="97"/>
      <c r="AJ110" s="97"/>
      <c r="AK110" s="97"/>
      <c r="AL110" s="97"/>
      <c r="AM110" s="97"/>
      <c r="AN110" s="472"/>
      <c r="AO110" s="472"/>
      <c r="AP110" s="78">
        <v>100</v>
      </c>
      <c r="AQ110" s="78">
        <v>10</v>
      </c>
      <c r="AR110" s="106"/>
      <c r="AS110" s="106"/>
      <c r="AT110" s="97"/>
      <c r="AU110" s="97"/>
      <c r="AV110" s="97"/>
      <c r="AW110" s="97"/>
      <c r="AX110" s="97"/>
      <c r="AY110" s="97"/>
      <c r="AZ110" s="306"/>
      <c r="BA110" s="306"/>
      <c r="BB110" s="97">
        <v>0</v>
      </c>
      <c r="BC110" s="97"/>
      <c r="BD110" s="97"/>
      <c r="BE110" s="97"/>
      <c r="BF110" s="97"/>
      <c r="BG110" s="106"/>
      <c r="BH110" s="106"/>
      <c r="BI110" s="97"/>
      <c r="BJ110" s="97"/>
      <c r="BK110" s="447">
        <v>10</v>
      </c>
      <c r="BL110" s="97"/>
      <c r="BM110" s="97"/>
      <c r="BN110" s="97"/>
      <c r="BO110" s="106"/>
      <c r="BP110" s="106"/>
      <c r="BQ110" s="466">
        <v>2</v>
      </c>
      <c r="BR110" s="466"/>
      <c r="BS110" s="466">
        <v>2</v>
      </c>
      <c r="BT110" s="97"/>
      <c r="BU110" s="97"/>
      <c r="BV110" s="106"/>
      <c r="BW110" s="106"/>
      <c r="BX110" s="106"/>
      <c r="BY110" s="106"/>
      <c r="BZ110" s="106"/>
      <c r="CA110" s="106"/>
      <c r="CB110" s="97"/>
      <c r="CC110" s="97"/>
      <c r="CD110" s="97"/>
      <c r="CE110" s="97"/>
      <c r="CF110" s="106"/>
      <c r="CG110" s="106"/>
      <c r="CH110" s="97"/>
      <c r="CI110" s="97"/>
      <c r="CJ110" s="106"/>
      <c r="CK110" s="106"/>
      <c r="CL110" s="97"/>
      <c r="CM110" s="97"/>
      <c r="CN110" s="565"/>
      <c r="CO110" s="565"/>
      <c r="CP110" s="565"/>
      <c r="CQ110" s="565"/>
      <c r="CR110" s="565"/>
      <c r="CS110" s="565"/>
      <c r="CT110" s="565"/>
      <c r="CU110" s="565"/>
      <c r="CV110" s="565"/>
      <c r="CW110" s="565"/>
      <c r="CX110" s="565"/>
      <c r="CY110" s="565"/>
      <c r="CZ110" s="565"/>
      <c r="DA110" s="565"/>
      <c r="DB110" s="565"/>
      <c r="DC110" s="565"/>
      <c r="DD110" s="565"/>
      <c r="DE110" s="565"/>
      <c r="DF110" s="565"/>
      <c r="DG110" s="565"/>
      <c r="DH110" s="565"/>
      <c r="DN110" s="60">
        <v>5</v>
      </c>
      <c r="EU110" s="565"/>
      <c r="EV110" s="565"/>
      <c r="EW110" s="565"/>
      <c r="EX110" s="565"/>
      <c r="EY110" s="565"/>
      <c r="EZ110" s="565"/>
      <c r="FA110" s="565"/>
      <c r="FB110" s="565"/>
      <c r="FC110" s="565"/>
      <c r="FD110" s="565"/>
      <c r="FE110" s="565"/>
      <c r="FF110" s="565"/>
      <c r="FG110" s="565"/>
      <c r="FH110" s="615"/>
      <c r="FI110" s="615"/>
      <c r="FJ110" s="565"/>
      <c r="FK110" s="565"/>
      <c r="FL110" s="565"/>
      <c r="FM110" s="565"/>
      <c r="FN110" s="565"/>
      <c r="FO110" s="565"/>
      <c r="FP110" s="565"/>
      <c r="FQ110" s="565"/>
      <c r="FR110" s="565"/>
      <c r="FS110" s="565">
        <v>0</v>
      </c>
      <c r="FT110" s="598"/>
      <c r="FU110" s="598"/>
      <c r="FV110" s="565"/>
      <c r="FW110" s="565"/>
      <c r="FX110" s="565"/>
      <c r="FY110" s="565"/>
      <c r="FZ110" s="565"/>
      <c r="GA110" s="565"/>
      <c r="GB110" s="565"/>
      <c r="GC110" s="565"/>
      <c r="GD110" s="565"/>
      <c r="GE110" s="565"/>
      <c r="GF110" s="565"/>
      <c r="GG110" s="565"/>
      <c r="GH110" s="565"/>
      <c r="GI110" s="565"/>
      <c r="GJ110" s="565"/>
      <c r="GK110" s="565"/>
      <c r="GL110" s="565"/>
      <c r="GM110" s="565"/>
      <c r="GN110" s="565"/>
      <c r="GO110" s="565"/>
      <c r="GP110" s="565"/>
      <c r="GQ110" s="506"/>
      <c r="GR110" s="598"/>
      <c r="GS110" s="598"/>
      <c r="GT110" s="565"/>
      <c r="GU110" s="565"/>
      <c r="GV110" s="565">
        <v>0</v>
      </c>
      <c r="GW110" s="565">
        <v>0</v>
      </c>
      <c r="GX110" s="565"/>
      <c r="GY110" s="565"/>
      <c r="GZ110" s="565"/>
      <c r="HA110" s="565"/>
      <c r="HB110" s="565"/>
      <c r="HC110" s="565"/>
      <c r="HD110" s="565"/>
      <c r="HE110" s="565"/>
      <c r="HF110" s="565"/>
      <c r="HG110" s="565"/>
      <c r="HH110" s="565"/>
      <c r="HI110" s="565"/>
      <c r="HJ110" s="565"/>
      <c r="HK110" s="565"/>
      <c r="HL110" s="565"/>
      <c r="HM110" s="565"/>
      <c r="HN110" s="565">
        <v>0</v>
      </c>
      <c r="HO110" s="565">
        <v>0</v>
      </c>
      <c r="HP110" s="598"/>
      <c r="HQ110" s="625"/>
      <c r="HR110" s="565"/>
    </row>
    <row r="111" spans="1:226" ht="63" customHeight="1">
      <c r="A111" s="460">
        <v>87</v>
      </c>
      <c r="B111" s="460" t="s">
        <v>4654</v>
      </c>
      <c r="C111" s="461" t="s">
        <v>4655</v>
      </c>
      <c r="D111" s="460">
        <v>45.5</v>
      </c>
      <c r="E111" s="106">
        <v>0</v>
      </c>
      <c r="F111" s="106">
        <v>0</v>
      </c>
      <c r="G111" s="106"/>
      <c r="H111" s="106"/>
      <c r="I111" s="230"/>
      <c r="J111" s="230"/>
      <c r="K111" s="106"/>
      <c r="L111" s="106"/>
      <c r="M111" s="230"/>
      <c r="N111" s="230"/>
      <c r="O111" s="106"/>
      <c r="P111" s="363"/>
      <c r="Q111" s="106"/>
      <c r="R111" s="106"/>
      <c r="S111" s="97"/>
      <c r="T111" s="470"/>
      <c r="U111" s="97"/>
      <c r="V111" s="97"/>
      <c r="W111" s="97">
        <v>0</v>
      </c>
      <c r="X111" s="467"/>
      <c r="Y111" s="97"/>
      <c r="Z111" s="97"/>
      <c r="AA111" s="97"/>
      <c r="AB111" s="470"/>
      <c r="AC111" s="470"/>
      <c r="AD111" s="448">
        <f t="shared" si="1"/>
        <v>0</v>
      </c>
      <c r="AE111" s="97"/>
      <c r="AF111" s="97"/>
      <c r="AG111" s="355"/>
      <c r="AH111" s="355"/>
      <c r="AI111" s="97"/>
      <c r="AJ111" s="97"/>
      <c r="AK111" s="97"/>
      <c r="AL111" s="97"/>
      <c r="AM111" s="97">
        <v>75</v>
      </c>
      <c r="AN111" s="472"/>
      <c r="AO111" s="472"/>
      <c r="AP111" s="78"/>
      <c r="AQ111" s="78"/>
      <c r="AR111" s="106"/>
      <c r="AS111" s="106"/>
      <c r="AT111" s="97"/>
      <c r="AU111" s="97"/>
      <c r="AV111" s="97"/>
      <c r="AW111" s="97"/>
      <c r="AX111" s="97"/>
      <c r="AY111" s="97"/>
      <c r="AZ111" s="306"/>
      <c r="BA111" s="306"/>
      <c r="BB111" s="97">
        <v>0</v>
      </c>
      <c r="BC111" s="97"/>
      <c r="BD111" s="97"/>
      <c r="BE111" s="97"/>
      <c r="BF111" s="97"/>
      <c r="BG111" s="106"/>
      <c r="BH111" s="106"/>
      <c r="BI111" s="97"/>
      <c r="BJ111" s="97"/>
      <c r="BK111" s="97"/>
      <c r="BL111" s="97"/>
      <c r="BM111" s="97"/>
      <c r="BN111" s="97"/>
      <c r="BO111" s="106"/>
      <c r="BP111" s="106"/>
      <c r="BQ111" s="466"/>
      <c r="BR111" s="466"/>
      <c r="BS111" s="466">
        <v>0</v>
      </c>
      <c r="BT111" s="97"/>
      <c r="BU111" s="97"/>
      <c r="BV111" s="106"/>
      <c r="BW111" s="106"/>
      <c r="BX111" s="106"/>
      <c r="BY111" s="106"/>
      <c r="BZ111" s="106"/>
      <c r="CA111" s="106"/>
      <c r="CB111" s="97"/>
      <c r="CC111" s="97"/>
      <c r="CD111" s="97"/>
      <c r="CE111" s="97"/>
      <c r="CF111" s="106"/>
      <c r="CG111" s="106"/>
      <c r="CH111" s="97"/>
      <c r="CI111" s="97"/>
      <c r="CJ111" s="106"/>
      <c r="CK111" s="106"/>
      <c r="CL111" s="97"/>
      <c r="CM111" s="97"/>
      <c r="CN111" s="565"/>
      <c r="CO111" s="565"/>
      <c r="CP111" s="565"/>
      <c r="CQ111" s="565"/>
      <c r="CR111" s="565"/>
      <c r="CS111" s="565"/>
      <c r="CT111" s="565"/>
      <c r="CU111" s="565"/>
      <c r="CV111" s="565"/>
      <c r="CW111" s="565"/>
      <c r="CX111" s="565"/>
      <c r="CY111" s="565"/>
      <c r="CZ111" s="565"/>
      <c r="DA111" s="565"/>
      <c r="DB111" s="565"/>
      <c r="DC111" s="565"/>
      <c r="DD111" s="565"/>
      <c r="DE111" s="565"/>
      <c r="DF111" s="565"/>
      <c r="DG111" s="565"/>
      <c r="DH111" s="565"/>
      <c r="DN111" s="60">
        <v>0</v>
      </c>
      <c r="EU111" s="565"/>
      <c r="EV111" s="565"/>
      <c r="EW111" s="565"/>
      <c r="EX111" s="565"/>
      <c r="EY111" s="565"/>
      <c r="EZ111" s="565"/>
      <c r="FA111" s="565"/>
      <c r="FB111" s="565"/>
      <c r="FC111" s="565"/>
      <c r="FD111" s="565"/>
      <c r="FE111" s="565"/>
      <c r="FF111" s="565"/>
      <c r="FG111" s="565"/>
      <c r="FH111" s="615"/>
      <c r="FI111" s="615"/>
      <c r="FJ111" s="565"/>
      <c r="FK111" s="565"/>
      <c r="FL111" s="565"/>
      <c r="FM111" s="565"/>
      <c r="FN111" s="565"/>
      <c r="FO111" s="565"/>
      <c r="FP111" s="565"/>
      <c r="FQ111" s="565"/>
      <c r="FR111" s="565"/>
      <c r="FS111" s="565">
        <v>0</v>
      </c>
      <c r="FT111" s="598"/>
      <c r="FU111" s="598"/>
      <c r="FV111" s="565"/>
      <c r="FW111" s="565"/>
      <c r="FX111" s="565"/>
      <c r="FY111" s="565"/>
      <c r="FZ111" s="565"/>
      <c r="GA111" s="565"/>
      <c r="GB111" s="565"/>
      <c r="GC111" s="565"/>
      <c r="GD111" s="565"/>
      <c r="GE111" s="565"/>
      <c r="GF111" s="565"/>
      <c r="GG111" s="565"/>
      <c r="GH111" s="565"/>
      <c r="GI111" s="565"/>
      <c r="GJ111" s="565"/>
      <c r="GK111" s="565"/>
      <c r="GL111" s="565"/>
      <c r="GM111" s="565"/>
      <c r="GN111" s="565"/>
      <c r="GO111" s="565"/>
      <c r="GP111" s="565"/>
      <c r="GQ111" s="506"/>
      <c r="GR111" s="598"/>
      <c r="GS111" s="598"/>
      <c r="GT111" s="565"/>
      <c r="GU111" s="565"/>
      <c r="GV111" s="565">
        <v>0</v>
      </c>
      <c r="GW111" s="565">
        <v>0</v>
      </c>
      <c r="GX111" s="565"/>
      <c r="GY111" s="565"/>
      <c r="GZ111" s="565"/>
      <c r="HA111" s="565"/>
      <c r="HB111" s="565"/>
      <c r="HC111" s="565"/>
      <c r="HD111" s="565"/>
      <c r="HE111" s="565"/>
      <c r="HF111" s="565"/>
      <c r="HG111" s="565"/>
      <c r="HH111" s="565"/>
      <c r="HI111" s="565"/>
      <c r="HJ111" s="565"/>
      <c r="HK111" s="565"/>
      <c r="HL111" s="565"/>
      <c r="HM111" s="565"/>
      <c r="HN111" s="565">
        <v>0</v>
      </c>
      <c r="HO111" s="565">
        <v>0</v>
      </c>
      <c r="HP111" s="598"/>
      <c r="HQ111" s="625"/>
      <c r="HR111" s="565"/>
    </row>
    <row r="112" spans="1:226" ht="63" customHeight="1">
      <c r="A112" s="443">
        <v>21</v>
      </c>
      <c r="B112" s="443" t="s">
        <v>4656</v>
      </c>
      <c r="C112" s="474" t="s">
        <v>4657</v>
      </c>
      <c r="D112" s="443">
        <v>0.98</v>
      </c>
      <c r="E112" s="106">
        <v>0</v>
      </c>
      <c r="F112" s="106">
        <v>0</v>
      </c>
      <c r="G112" s="106"/>
      <c r="H112" s="106"/>
      <c r="I112" s="230"/>
      <c r="J112" s="230"/>
      <c r="K112" s="106"/>
      <c r="L112" s="106"/>
      <c r="M112" s="230"/>
      <c r="N112" s="230"/>
      <c r="O112" s="106"/>
      <c r="P112" s="363"/>
      <c r="Q112" s="106"/>
      <c r="R112" s="106"/>
      <c r="S112" s="97"/>
      <c r="T112" s="470"/>
      <c r="U112" s="97"/>
      <c r="V112" s="97"/>
      <c r="W112" s="97">
        <v>0</v>
      </c>
      <c r="X112" s="467"/>
      <c r="Y112" s="468"/>
      <c r="Z112" s="468"/>
      <c r="AA112" s="468"/>
      <c r="AB112" s="470"/>
      <c r="AC112" s="470"/>
      <c r="AD112" s="448">
        <f t="shared" si="1"/>
        <v>0</v>
      </c>
      <c r="AE112" s="97"/>
      <c r="AF112" s="97"/>
      <c r="AG112" s="355"/>
      <c r="AH112" s="355"/>
      <c r="AI112" s="97"/>
      <c r="AJ112" s="97"/>
      <c r="AK112" s="97"/>
      <c r="AL112" s="97"/>
      <c r="AM112" s="97">
        <v>40</v>
      </c>
      <c r="AN112" s="472"/>
      <c r="AO112" s="472"/>
      <c r="AP112" s="78"/>
      <c r="AQ112" s="78"/>
      <c r="AR112" s="106"/>
      <c r="AS112" s="106"/>
      <c r="AT112" s="97"/>
      <c r="AU112" s="97"/>
      <c r="AV112" s="97"/>
      <c r="AW112" s="97"/>
      <c r="AX112" s="97"/>
      <c r="AY112" s="97"/>
      <c r="AZ112" s="451">
        <f>SUM(AZ113:AZ118)</f>
        <v>0</v>
      </c>
      <c r="BA112" s="451">
        <f>SUM(BA113:BA118)</f>
        <v>293</v>
      </c>
      <c r="BB112" s="97">
        <v>0</v>
      </c>
      <c r="BC112" s="97"/>
      <c r="BD112" s="97"/>
      <c r="BE112" s="97"/>
      <c r="BF112" s="97"/>
      <c r="BG112" s="106"/>
      <c r="BH112" s="106"/>
      <c r="BI112" s="97"/>
      <c r="BJ112" s="97"/>
      <c r="BK112" s="97"/>
      <c r="BL112" s="97"/>
      <c r="BM112" s="97"/>
      <c r="BN112" s="97"/>
      <c r="BO112" s="106"/>
      <c r="BP112" s="106"/>
      <c r="BQ112" s="466">
        <v>93</v>
      </c>
      <c r="BR112" s="466">
        <v>0</v>
      </c>
      <c r="BS112" s="466">
        <v>93</v>
      </c>
      <c r="BT112" s="97"/>
      <c r="BU112" s="97"/>
      <c r="BV112" s="106"/>
      <c r="BW112" s="106"/>
      <c r="BX112" s="106"/>
      <c r="BY112" s="106"/>
      <c r="BZ112" s="106"/>
      <c r="CA112" s="106"/>
      <c r="CB112" s="97"/>
      <c r="CC112" s="97"/>
      <c r="CD112" s="97"/>
      <c r="CE112" s="97"/>
      <c r="CF112" s="106"/>
      <c r="CG112" s="106"/>
      <c r="CH112" s="97"/>
      <c r="CI112" s="97"/>
      <c r="CJ112" s="106"/>
      <c r="CK112" s="106"/>
      <c r="CL112" s="97"/>
      <c r="CM112" s="97"/>
      <c r="CN112" s="565">
        <v>1010</v>
      </c>
      <c r="CO112" s="565">
        <v>7290</v>
      </c>
      <c r="CP112" s="565"/>
      <c r="CQ112" s="565">
        <v>0</v>
      </c>
      <c r="CR112" s="565">
        <v>0</v>
      </c>
      <c r="CS112" s="565"/>
      <c r="CT112" s="565"/>
      <c r="CU112" s="565"/>
      <c r="CV112" s="565"/>
      <c r="CW112" s="565"/>
      <c r="CX112" s="565"/>
      <c r="CY112" s="565"/>
      <c r="CZ112" s="565"/>
      <c r="DA112" s="565"/>
      <c r="DB112" s="565"/>
      <c r="DC112" s="565"/>
      <c r="DD112" s="565"/>
      <c r="DE112" s="565"/>
      <c r="DF112" s="565"/>
      <c r="DG112" s="578"/>
      <c r="DH112" s="578"/>
      <c r="EJ112" s="60">
        <v>2</v>
      </c>
      <c r="EU112" s="565"/>
      <c r="EV112" s="565"/>
      <c r="EW112" s="565"/>
      <c r="EX112" s="565"/>
      <c r="EY112" s="565"/>
      <c r="EZ112" s="565"/>
      <c r="FA112" s="565"/>
      <c r="FB112" s="565"/>
      <c r="FC112" s="565"/>
      <c r="FD112" s="565"/>
      <c r="FE112" s="565"/>
      <c r="FF112" s="565"/>
      <c r="FG112" s="565"/>
      <c r="FH112" s="615"/>
      <c r="FI112" s="615"/>
      <c r="FJ112" s="565"/>
      <c r="FK112" s="565"/>
      <c r="FL112" s="565"/>
      <c r="FM112" s="565"/>
      <c r="FN112" s="565"/>
      <c r="FO112" s="565"/>
      <c r="FP112" s="565"/>
      <c r="FQ112" s="565"/>
      <c r="FR112" s="565"/>
      <c r="FS112" s="565">
        <v>0</v>
      </c>
      <c r="FT112" s="598"/>
      <c r="FU112" s="598"/>
      <c r="FV112" s="565"/>
      <c r="FW112" s="565"/>
      <c r="FX112" s="565">
        <v>10</v>
      </c>
      <c r="FY112" s="565"/>
      <c r="FZ112" s="565"/>
      <c r="GA112" s="565"/>
      <c r="GB112" s="565"/>
      <c r="GC112" s="565"/>
      <c r="GD112" s="565"/>
      <c r="GE112" s="565"/>
      <c r="GF112" s="565"/>
      <c r="GG112" s="565"/>
      <c r="GH112" s="565"/>
      <c r="GI112" s="565"/>
      <c r="GJ112" s="565">
        <v>371</v>
      </c>
      <c r="GK112" s="565">
        <v>5</v>
      </c>
      <c r="GL112" s="565"/>
      <c r="GM112" s="565"/>
      <c r="GN112" s="565"/>
      <c r="GO112" s="565"/>
      <c r="GP112" s="565">
        <v>550</v>
      </c>
      <c r="GQ112" s="506">
        <v>0</v>
      </c>
      <c r="GR112" s="598"/>
      <c r="GS112" s="598"/>
      <c r="GT112" s="565"/>
      <c r="GU112" s="565"/>
      <c r="GV112" s="565">
        <v>0</v>
      </c>
      <c r="GW112" s="565">
        <v>0</v>
      </c>
      <c r="GX112" s="565"/>
      <c r="GY112" s="565"/>
      <c r="GZ112" s="565"/>
      <c r="HA112" s="565"/>
      <c r="HB112" s="565"/>
      <c r="HC112" s="565"/>
      <c r="HD112" s="565"/>
      <c r="HE112" s="565"/>
      <c r="HF112" s="565"/>
      <c r="HG112" s="565"/>
      <c r="HH112" s="565"/>
      <c r="HI112" s="565"/>
      <c r="HJ112" s="565"/>
      <c r="HK112" s="565"/>
      <c r="HL112" s="565"/>
      <c r="HM112" s="565"/>
      <c r="HN112" s="565">
        <v>0</v>
      </c>
      <c r="HO112" s="565">
        <v>0</v>
      </c>
      <c r="HP112" s="598"/>
      <c r="HQ112" s="625"/>
      <c r="HR112" s="565"/>
    </row>
    <row r="113" spans="1:226" ht="63" customHeight="1">
      <c r="A113" s="460">
        <v>88</v>
      </c>
      <c r="B113" s="460" t="s">
        <v>4658</v>
      </c>
      <c r="C113" s="461" t="s">
        <v>4659</v>
      </c>
      <c r="D113" s="460">
        <v>0.39</v>
      </c>
      <c r="E113" s="106">
        <v>0</v>
      </c>
      <c r="F113" s="106">
        <v>0</v>
      </c>
      <c r="G113" s="106"/>
      <c r="H113" s="106"/>
      <c r="I113" s="230"/>
      <c r="J113" s="230"/>
      <c r="K113" s="106"/>
      <c r="L113" s="106"/>
      <c r="M113" s="230"/>
      <c r="N113" s="230"/>
      <c r="O113" s="106"/>
      <c r="P113" s="363"/>
      <c r="Q113" s="106"/>
      <c r="R113" s="106"/>
      <c r="S113" s="97"/>
      <c r="T113" s="470"/>
      <c r="U113" s="97"/>
      <c r="V113" s="97"/>
      <c r="W113" s="97">
        <v>0</v>
      </c>
      <c r="X113" s="467"/>
      <c r="Y113" s="97"/>
      <c r="Z113" s="97"/>
      <c r="AA113" s="97"/>
      <c r="AB113" s="470"/>
      <c r="AC113" s="470"/>
      <c r="AD113" s="448">
        <f t="shared" si="1"/>
        <v>0</v>
      </c>
      <c r="AE113" s="97"/>
      <c r="AF113" s="97"/>
      <c r="AG113" s="355"/>
      <c r="AH113" s="355"/>
      <c r="AI113" s="97"/>
      <c r="AJ113" s="97"/>
      <c r="AK113" s="97"/>
      <c r="AL113" s="97"/>
      <c r="AM113" s="97">
        <v>30</v>
      </c>
      <c r="AN113" s="472"/>
      <c r="AO113" s="472"/>
      <c r="AP113" s="78"/>
      <c r="AQ113" s="78"/>
      <c r="AR113" s="106"/>
      <c r="AS113" s="106"/>
      <c r="AT113" s="97"/>
      <c r="AU113" s="97"/>
      <c r="AV113" s="97"/>
      <c r="AW113" s="97"/>
      <c r="AX113" s="97"/>
      <c r="AY113" s="97"/>
      <c r="AZ113" s="306"/>
      <c r="BA113" s="306">
        <v>293</v>
      </c>
      <c r="BB113" s="97">
        <v>0</v>
      </c>
      <c r="BC113" s="97"/>
      <c r="BD113" s="97"/>
      <c r="BE113" s="97"/>
      <c r="BF113" s="97">
        <v>2</v>
      </c>
      <c r="BG113" s="106"/>
      <c r="BH113" s="106"/>
      <c r="BI113" s="97"/>
      <c r="BJ113" s="97"/>
      <c r="BK113" s="97"/>
      <c r="BL113" s="97"/>
      <c r="BM113" s="97"/>
      <c r="BN113" s="97"/>
      <c r="BO113" s="106"/>
      <c r="BP113" s="106"/>
      <c r="BQ113" s="466">
        <v>70</v>
      </c>
      <c r="BR113" s="466"/>
      <c r="BS113" s="466">
        <v>70</v>
      </c>
      <c r="BT113" s="97"/>
      <c r="BU113" s="97"/>
      <c r="BV113" s="106"/>
      <c r="BW113" s="106"/>
      <c r="BX113" s="106"/>
      <c r="BY113" s="106"/>
      <c r="BZ113" s="106"/>
      <c r="CA113" s="106"/>
      <c r="CB113" s="97">
        <v>710</v>
      </c>
      <c r="CC113" s="97"/>
      <c r="CD113" s="97"/>
      <c r="CE113" s="97"/>
      <c r="CF113" s="106"/>
      <c r="CG113" s="106"/>
      <c r="CH113" s="97"/>
      <c r="CI113" s="97"/>
      <c r="CJ113" s="106"/>
      <c r="CK113" s="106"/>
      <c r="CL113" s="97"/>
      <c r="CM113" s="97"/>
      <c r="CN113" s="565">
        <v>55</v>
      </c>
      <c r="CO113" s="565">
        <v>10</v>
      </c>
      <c r="CP113" s="565"/>
      <c r="CQ113" s="565"/>
      <c r="CR113" s="565"/>
      <c r="CS113" s="565"/>
      <c r="CT113" s="565"/>
      <c r="CU113" s="565"/>
      <c r="CV113" s="565"/>
      <c r="CW113" s="565"/>
      <c r="CX113" s="565"/>
      <c r="CY113" s="565"/>
      <c r="CZ113" s="565"/>
      <c r="DA113" s="565"/>
      <c r="DB113" s="565"/>
      <c r="DC113" s="565"/>
      <c r="DD113" s="565"/>
      <c r="DE113" s="565"/>
      <c r="DF113" s="565"/>
      <c r="DG113" s="578"/>
      <c r="DH113" s="578"/>
      <c r="EJ113" s="60">
        <v>2</v>
      </c>
      <c r="ER113" s="60">
        <v>347</v>
      </c>
      <c r="ES113" s="60">
        <v>5</v>
      </c>
      <c r="EU113" s="565"/>
      <c r="EV113" s="565"/>
      <c r="EW113" s="565"/>
      <c r="EX113" s="565"/>
      <c r="EY113" s="565"/>
      <c r="EZ113" s="565"/>
      <c r="FA113" s="565"/>
      <c r="FB113" s="565"/>
      <c r="FC113" s="565"/>
      <c r="FD113" s="565"/>
      <c r="FE113" s="565"/>
      <c r="FF113" s="565"/>
      <c r="FG113" s="565"/>
      <c r="FH113" s="615"/>
      <c r="FI113" s="615"/>
      <c r="FJ113" s="565"/>
      <c r="FK113" s="565"/>
      <c r="FL113" s="565"/>
      <c r="FM113" s="565"/>
      <c r="FN113" s="565"/>
      <c r="FO113" s="565"/>
      <c r="FP113" s="565"/>
      <c r="FQ113" s="565"/>
      <c r="FR113" s="565"/>
      <c r="FS113" s="565">
        <v>0</v>
      </c>
      <c r="FT113" s="598"/>
      <c r="FU113" s="598"/>
      <c r="FV113" s="565"/>
      <c r="FW113" s="565"/>
      <c r="FX113" s="565">
        <v>10</v>
      </c>
      <c r="FY113" s="565"/>
      <c r="FZ113" s="565"/>
      <c r="GA113" s="565"/>
      <c r="GB113" s="565">
        <v>357</v>
      </c>
      <c r="GC113" s="565"/>
      <c r="GD113" s="565"/>
      <c r="GE113" s="565"/>
      <c r="GF113" s="565"/>
      <c r="GG113" s="565"/>
      <c r="GH113" s="565"/>
      <c r="GI113" s="565"/>
      <c r="GJ113" s="565">
        <v>343</v>
      </c>
      <c r="GK113" s="565">
        <v>5</v>
      </c>
      <c r="GL113" s="565"/>
      <c r="GM113" s="565"/>
      <c r="GN113" s="565"/>
      <c r="GO113" s="565"/>
      <c r="GP113" s="565">
        <v>220</v>
      </c>
      <c r="GQ113" s="506"/>
      <c r="GR113" s="598">
        <v>82</v>
      </c>
      <c r="GS113" s="598">
        <v>1</v>
      </c>
      <c r="GT113" s="565"/>
      <c r="GU113" s="565"/>
      <c r="GV113" s="565">
        <v>0</v>
      </c>
      <c r="GW113" s="565">
        <v>0</v>
      </c>
      <c r="GX113" s="565"/>
      <c r="GY113" s="565"/>
      <c r="GZ113" s="565"/>
      <c r="HA113" s="565"/>
      <c r="HB113" s="565"/>
      <c r="HC113" s="565"/>
      <c r="HD113" s="565"/>
      <c r="HE113" s="565"/>
      <c r="HF113" s="565"/>
      <c r="HG113" s="565"/>
      <c r="HH113" s="565"/>
      <c r="HI113" s="565"/>
      <c r="HJ113" s="565"/>
      <c r="HK113" s="565"/>
      <c r="HL113" s="565">
        <v>5</v>
      </c>
      <c r="HM113" s="565"/>
      <c r="HN113" s="565">
        <v>0</v>
      </c>
      <c r="HO113" s="565">
        <v>0</v>
      </c>
      <c r="HP113" s="598"/>
      <c r="HQ113" s="625"/>
      <c r="HR113" s="565"/>
    </row>
    <row r="114" spans="1:226" ht="63" customHeight="1">
      <c r="A114" s="460">
        <v>89</v>
      </c>
      <c r="B114" s="460" t="s">
        <v>4660</v>
      </c>
      <c r="C114" s="461" t="s">
        <v>4661</v>
      </c>
      <c r="D114" s="460">
        <v>0.96</v>
      </c>
      <c r="E114" s="106">
        <v>0</v>
      </c>
      <c r="F114" s="106">
        <v>0</v>
      </c>
      <c r="G114" s="106"/>
      <c r="H114" s="106"/>
      <c r="I114" s="230"/>
      <c r="J114" s="230"/>
      <c r="K114" s="106"/>
      <c r="L114" s="106"/>
      <c r="M114" s="230"/>
      <c r="N114" s="230"/>
      <c r="O114" s="106"/>
      <c r="P114" s="363"/>
      <c r="Q114" s="106"/>
      <c r="R114" s="106"/>
      <c r="S114" s="97"/>
      <c r="T114" s="470"/>
      <c r="U114" s="97"/>
      <c r="V114" s="97"/>
      <c r="W114" s="97">
        <v>0</v>
      </c>
      <c r="X114" s="467"/>
      <c r="Y114" s="97"/>
      <c r="Z114" s="97"/>
      <c r="AA114" s="97"/>
      <c r="AB114" s="470"/>
      <c r="AC114" s="470"/>
      <c r="AD114" s="448">
        <f t="shared" si="1"/>
        <v>0</v>
      </c>
      <c r="AE114" s="97"/>
      <c r="AF114" s="97"/>
      <c r="AG114" s="355"/>
      <c r="AH114" s="355"/>
      <c r="AI114" s="97"/>
      <c r="AJ114" s="97"/>
      <c r="AK114" s="97"/>
      <c r="AL114" s="97"/>
      <c r="AM114" s="97"/>
      <c r="AN114" s="472"/>
      <c r="AO114" s="472"/>
      <c r="AP114" s="78"/>
      <c r="AQ114" s="78"/>
      <c r="AR114" s="106">
        <v>21</v>
      </c>
      <c r="AS114" s="106"/>
      <c r="AT114" s="97"/>
      <c r="AU114" s="97"/>
      <c r="AV114" s="97"/>
      <c r="AW114" s="97"/>
      <c r="AX114" s="97"/>
      <c r="AY114" s="97"/>
      <c r="AZ114" s="306"/>
      <c r="BA114" s="306"/>
      <c r="BB114" s="97">
        <v>0</v>
      </c>
      <c r="BC114" s="97"/>
      <c r="BD114" s="97"/>
      <c r="BE114" s="97"/>
      <c r="BF114" s="97"/>
      <c r="BG114" s="106"/>
      <c r="BH114" s="106"/>
      <c r="BI114" s="97"/>
      <c r="BJ114" s="97"/>
      <c r="BK114" s="97"/>
      <c r="BL114" s="97"/>
      <c r="BM114" s="97"/>
      <c r="BN114" s="97"/>
      <c r="BO114" s="106">
        <v>30</v>
      </c>
      <c r="BP114" s="106"/>
      <c r="BQ114" s="466">
        <v>10</v>
      </c>
      <c r="BR114" s="466"/>
      <c r="BS114" s="466">
        <v>10</v>
      </c>
      <c r="BT114" s="97"/>
      <c r="BU114" s="97"/>
      <c r="BV114" s="106"/>
      <c r="BW114" s="106"/>
      <c r="BX114" s="106"/>
      <c r="BY114" s="106"/>
      <c r="BZ114" s="106"/>
      <c r="CA114" s="106"/>
      <c r="CB114" s="97">
        <v>304</v>
      </c>
      <c r="CC114" s="97"/>
      <c r="CD114" s="97"/>
      <c r="CE114" s="97"/>
      <c r="CF114" s="106"/>
      <c r="CG114" s="106"/>
      <c r="CH114" s="97"/>
      <c r="CI114" s="97"/>
      <c r="CJ114" s="106"/>
      <c r="CK114" s="106"/>
      <c r="CL114" s="97"/>
      <c r="CM114" s="97"/>
      <c r="CN114" s="565">
        <v>935</v>
      </c>
      <c r="CO114" s="565">
        <v>265</v>
      </c>
      <c r="CP114" s="565"/>
      <c r="CQ114" s="565"/>
      <c r="CR114" s="565"/>
      <c r="CS114" s="565"/>
      <c r="CT114" s="565"/>
      <c r="CU114" s="565"/>
      <c r="CV114" s="565"/>
      <c r="CW114" s="565"/>
      <c r="CX114" s="565"/>
      <c r="CY114" s="565"/>
      <c r="CZ114" s="565"/>
      <c r="DA114" s="565"/>
      <c r="DB114" s="565"/>
      <c r="DC114" s="565"/>
      <c r="DD114" s="565"/>
      <c r="DE114" s="565"/>
      <c r="DF114" s="565"/>
      <c r="DG114" s="578"/>
      <c r="DH114" s="578"/>
      <c r="ER114" s="60">
        <v>30</v>
      </c>
      <c r="EU114" s="565"/>
      <c r="EV114" s="565"/>
      <c r="EW114" s="565"/>
      <c r="EX114" s="565"/>
      <c r="EY114" s="565"/>
      <c r="EZ114" s="565"/>
      <c r="FA114" s="565"/>
      <c r="FB114" s="565"/>
      <c r="FC114" s="565"/>
      <c r="FD114" s="565"/>
      <c r="FE114" s="565"/>
      <c r="FF114" s="565"/>
      <c r="FG114" s="565"/>
      <c r="FH114" s="615"/>
      <c r="FI114" s="615"/>
      <c r="FJ114" s="565"/>
      <c r="FK114" s="565"/>
      <c r="FL114" s="565"/>
      <c r="FM114" s="565"/>
      <c r="FN114" s="565"/>
      <c r="FO114" s="565"/>
      <c r="FP114" s="565"/>
      <c r="FQ114" s="565"/>
      <c r="FR114" s="565"/>
      <c r="FS114" s="565">
        <v>0</v>
      </c>
      <c r="FT114" s="598"/>
      <c r="FU114" s="598"/>
      <c r="FV114" s="565"/>
      <c r="FW114" s="565"/>
      <c r="FX114" s="565"/>
      <c r="FY114" s="565"/>
      <c r="FZ114" s="565"/>
      <c r="GA114" s="565"/>
      <c r="GB114" s="565"/>
      <c r="GC114" s="565"/>
      <c r="GD114" s="565"/>
      <c r="GE114" s="565"/>
      <c r="GF114" s="565"/>
      <c r="GG114" s="565"/>
      <c r="GH114" s="565"/>
      <c r="GI114" s="565"/>
      <c r="GJ114" s="565">
        <v>28</v>
      </c>
      <c r="GK114" s="565"/>
      <c r="GL114" s="565"/>
      <c r="GM114" s="565"/>
      <c r="GN114" s="565"/>
      <c r="GO114" s="565"/>
      <c r="GP114" s="565">
        <v>230</v>
      </c>
      <c r="GQ114" s="506"/>
      <c r="GR114" s="598">
        <v>1</v>
      </c>
      <c r="GS114" s="598"/>
      <c r="GT114" s="565"/>
      <c r="GU114" s="565"/>
      <c r="GV114" s="565">
        <v>0</v>
      </c>
      <c r="GW114" s="565">
        <v>0</v>
      </c>
      <c r="GX114" s="565"/>
      <c r="GY114" s="565"/>
      <c r="GZ114" s="565"/>
      <c r="HA114" s="565"/>
      <c r="HB114" s="565"/>
      <c r="HC114" s="565"/>
      <c r="HD114" s="565"/>
      <c r="HE114" s="565"/>
      <c r="HF114" s="565"/>
      <c r="HG114" s="565"/>
      <c r="HH114" s="565"/>
      <c r="HI114" s="565"/>
      <c r="HJ114" s="565"/>
      <c r="HK114" s="565"/>
      <c r="HL114" s="565">
        <v>73</v>
      </c>
      <c r="HM114" s="565">
        <v>9</v>
      </c>
      <c r="HN114" s="565">
        <v>0</v>
      </c>
      <c r="HO114" s="565">
        <v>0</v>
      </c>
      <c r="HP114" s="598"/>
      <c r="HQ114" s="625"/>
      <c r="HR114" s="565"/>
    </row>
    <row r="115" spans="1:226">
      <c r="A115" s="460">
        <v>90</v>
      </c>
      <c r="B115" s="460" t="s">
        <v>4662</v>
      </c>
      <c r="C115" s="461" t="s">
        <v>4663</v>
      </c>
      <c r="D115" s="460">
        <v>1.44</v>
      </c>
      <c r="E115" s="106">
        <v>0</v>
      </c>
      <c r="F115" s="106">
        <v>0</v>
      </c>
      <c r="G115" s="106"/>
      <c r="H115" s="106"/>
      <c r="I115" s="230"/>
      <c r="J115" s="230"/>
      <c r="K115" s="106"/>
      <c r="L115" s="106"/>
      <c r="M115" s="230"/>
      <c r="N115" s="230"/>
      <c r="O115" s="106"/>
      <c r="P115" s="363"/>
      <c r="Q115" s="106"/>
      <c r="R115" s="106"/>
      <c r="S115" s="97"/>
      <c r="T115" s="470"/>
      <c r="U115" s="97"/>
      <c r="V115" s="97"/>
      <c r="W115" s="97">
        <v>0</v>
      </c>
      <c r="X115" s="467"/>
      <c r="Y115" s="97"/>
      <c r="Z115" s="97"/>
      <c r="AA115" s="97"/>
      <c r="AB115" s="470"/>
      <c r="AC115" s="470"/>
      <c r="AD115" s="448">
        <f t="shared" si="1"/>
        <v>0</v>
      </c>
      <c r="AE115" s="97"/>
      <c r="AF115" s="97"/>
      <c r="AG115" s="355"/>
      <c r="AH115" s="355"/>
      <c r="AI115" s="97"/>
      <c r="AJ115" s="97"/>
      <c r="AK115" s="97"/>
      <c r="AL115" s="97"/>
      <c r="AM115" s="97">
        <v>5</v>
      </c>
      <c r="AN115" s="472"/>
      <c r="AO115" s="472"/>
      <c r="AP115" s="78"/>
      <c r="AQ115" s="78"/>
      <c r="AR115" s="106">
        <v>5</v>
      </c>
      <c r="AS115" s="106"/>
      <c r="AT115" s="97"/>
      <c r="AU115" s="97"/>
      <c r="AV115" s="97"/>
      <c r="AW115" s="97"/>
      <c r="AX115" s="97"/>
      <c r="AY115" s="97"/>
      <c r="AZ115" s="306"/>
      <c r="BA115" s="306"/>
      <c r="BB115" s="97">
        <v>0</v>
      </c>
      <c r="BC115" s="97"/>
      <c r="BD115" s="97"/>
      <c r="BE115" s="97"/>
      <c r="BF115" s="97"/>
      <c r="BG115" s="106"/>
      <c r="BH115" s="106"/>
      <c r="BI115" s="97"/>
      <c r="BJ115" s="97"/>
      <c r="BK115" s="97"/>
      <c r="BL115" s="97"/>
      <c r="BM115" s="97"/>
      <c r="BN115" s="97"/>
      <c r="BO115" s="106">
        <v>5</v>
      </c>
      <c r="BP115" s="106"/>
      <c r="BQ115" s="466">
        <v>1</v>
      </c>
      <c r="BR115" s="466"/>
      <c r="BS115" s="466">
        <v>1</v>
      </c>
      <c r="BT115" s="97"/>
      <c r="BU115" s="97"/>
      <c r="BV115" s="106"/>
      <c r="BW115" s="106"/>
      <c r="BX115" s="106"/>
      <c r="BY115" s="106"/>
      <c r="BZ115" s="106"/>
      <c r="CA115" s="106"/>
      <c r="CB115" s="97"/>
      <c r="CC115" s="97"/>
      <c r="CD115" s="97"/>
      <c r="CE115" s="97"/>
      <c r="CF115" s="106"/>
      <c r="CG115" s="106"/>
      <c r="CH115" s="97"/>
      <c r="CI115" s="97"/>
      <c r="CJ115" s="106"/>
      <c r="CK115" s="106"/>
      <c r="CL115" s="97"/>
      <c r="CM115" s="97"/>
      <c r="CN115" s="565">
        <v>2</v>
      </c>
      <c r="CO115" s="565">
        <v>120</v>
      </c>
      <c r="CP115" s="565"/>
      <c r="CQ115" s="565"/>
      <c r="CR115" s="565"/>
      <c r="CS115" s="565"/>
      <c r="CT115" s="565"/>
      <c r="CU115" s="565"/>
      <c r="CV115" s="565"/>
      <c r="CW115" s="565"/>
      <c r="CX115" s="565"/>
      <c r="CY115" s="565"/>
      <c r="CZ115" s="565"/>
      <c r="DA115" s="565"/>
      <c r="DB115" s="565"/>
      <c r="DC115" s="565"/>
      <c r="DD115" s="565"/>
      <c r="DE115" s="565"/>
      <c r="DF115" s="565"/>
      <c r="DG115" s="578"/>
      <c r="DH115" s="578"/>
      <c r="EU115" s="565"/>
      <c r="EV115" s="565"/>
      <c r="EW115" s="565"/>
      <c r="EX115" s="565"/>
      <c r="EY115" s="565"/>
      <c r="EZ115" s="565"/>
      <c r="FA115" s="565"/>
      <c r="FB115" s="565"/>
      <c r="FC115" s="565"/>
      <c r="FD115" s="565"/>
      <c r="FE115" s="565"/>
      <c r="FF115" s="565"/>
      <c r="FG115" s="565"/>
      <c r="FH115" s="615"/>
      <c r="FI115" s="615"/>
      <c r="FJ115" s="565"/>
      <c r="FK115" s="565"/>
      <c r="FL115" s="565"/>
      <c r="FM115" s="565"/>
      <c r="FN115" s="565"/>
      <c r="FO115" s="565"/>
      <c r="FP115" s="565"/>
      <c r="FQ115" s="565"/>
      <c r="FR115" s="565"/>
      <c r="FS115" s="565">
        <v>0</v>
      </c>
      <c r="FT115" s="598"/>
      <c r="FU115" s="598"/>
      <c r="FV115" s="565"/>
      <c r="FW115" s="565"/>
      <c r="FX115" s="565"/>
      <c r="FY115" s="565"/>
      <c r="FZ115" s="565"/>
      <c r="GA115" s="565"/>
      <c r="GB115" s="565"/>
      <c r="GC115" s="565"/>
      <c r="GD115" s="565"/>
      <c r="GE115" s="565"/>
      <c r="GF115" s="565"/>
      <c r="GG115" s="565"/>
      <c r="GH115" s="565"/>
      <c r="GI115" s="565"/>
      <c r="GJ115" s="565"/>
      <c r="GK115" s="565"/>
      <c r="GL115" s="565"/>
      <c r="GM115" s="565"/>
      <c r="GN115" s="565"/>
      <c r="GO115" s="565"/>
      <c r="GP115" s="565">
        <v>100</v>
      </c>
      <c r="GQ115" s="506"/>
      <c r="GR115" s="598">
        <v>1</v>
      </c>
      <c r="GS115" s="598"/>
      <c r="GT115" s="565"/>
      <c r="GU115" s="565"/>
      <c r="GV115" s="565">
        <v>0</v>
      </c>
      <c r="GW115" s="565">
        <v>0</v>
      </c>
      <c r="GX115" s="565"/>
      <c r="GY115" s="565"/>
      <c r="GZ115" s="565"/>
      <c r="HA115" s="565"/>
      <c r="HB115" s="565"/>
      <c r="HC115" s="565"/>
      <c r="HD115" s="565"/>
      <c r="HE115" s="565"/>
      <c r="HF115" s="565"/>
      <c r="HG115" s="565"/>
      <c r="HH115" s="565"/>
      <c r="HI115" s="565"/>
      <c r="HJ115" s="565"/>
      <c r="HK115" s="565"/>
      <c r="HL115" s="565">
        <v>1</v>
      </c>
      <c r="HM115" s="565">
        <v>1</v>
      </c>
      <c r="HN115" s="565">
        <v>0</v>
      </c>
      <c r="HO115" s="565">
        <v>0</v>
      </c>
      <c r="HP115" s="598"/>
      <c r="HQ115" s="625"/>
      <c r="HR115" s="565"/>
    </row>
    <row r="116" spans="1:226" ht="157.5" customHeight="1">
      <c r="A116" s="460">
        <v>91</v>
      </c>
      <c r="B116" s="460" t="s">
        <v>4664</v>
      </c>
      <c r="C116" s="461" t="s">
        <v>4665</v>
      </c>
      <c r="D116" s="460">
        <v>1.95</v>
      </c>
      <c r="E116" s="106">
        <v>0</v>
      </c>
      <c r="F116" s="106">
        <v>0</v>
      </c>
      <c r="G116" s="106"/>
      <c r="H116" s="106"/>
      <c r="I116" s="230"/>
      <c r="J116" s="230"/>
      <c r="K116" s="106"/>
      <c r="L116" s="106"/>
      <c r="M116" s="230"/>
      <c r="N116" s="230"/>
      <c r="O116" s="106"/>
      <c r="P116" s="363"/>
      <c r="Q116" s="106">
        <v>40</v>
      </c>
      <c r="R116" s="106"/>
      <c r="S116" s="97"/>
      <c r="T116" s="470"/>
      <c r="U116" s="97"/>
      <c r="V116" s="97"/>
      <c r="W116" s="97">
        <v>0</v>
      </c>
      <c r="X116" s="467"/>
      <c r="Y116" s="97"/>
      <c r="Z116" s="97"/>
      <c r="AA116" s="97"/>
      <c r="AB116" s="470"/>
      <c r="AC116" s="470"/>
      <c r="AD116" s="448">
        <f t="shared" si="1"/>
        <v>0</v>
      </c>
      <c r="AE116" s="97"/>
      <c r="AF116" s="97"/>
      <c r="AG116" s="355">
        <v>10</v>
      </c>
      <c r="AH116" s="355"/>
      <c r="AI116" s="97"/>
      <c r="AJ116" s="97"/>
      <c r="AK116" s="97"/>
      <c r="AL116" s="97"/>
      <c r="AM116" s="97"/>
      <c r="AN116" s="472"/>
      <c r="AO116" s="472"/>
      <c r="AP116" s="78"/>
      <c r="AQ116" s="78"/>
      <c r="AR116" s="106">
        <v>16</v>
      </c>
      <c r="AS116" s="106"/>
      <c r="AT116" s="97"/>
      <c r="AU116" s="97"/>
      <c r="AV116" s="97"/>
      <c r="AW116" s="97"/>
      <c r="AX116" s="97"/>
      <c r="AY116" s="97"/>
      <c r="AZ116" s="306"/>
      <c r="BA116" s="306"/>
      <c r="BB116" s="97">
        <v>0</v>
      </c>
      <c r="BC116" s="97"/>
      <c r="BD116" s="97"/>
      <c r="BE116" s="97"/>
      <c r="BF116" s="97"/>
      <c r="BG116" s="106"/>
      <c r="BH116" s="106"/>
      <c r="BI116" s="97"/>
      <c r="BJ116" s="97"/>
      <c r="BK116" s="97"/>
      <c r="BL116" s="97"/>
      <c r="BM116" s="97"/>
      <c r="BN116" s="97"/>
      <c r="BO116" s="106">
        <v>25</v>
      </c>
      <c r="BP116" s="106"/>
      <c r="BQ116" s="466"/>
      <c r="BR116" s="466"/>
      <c r="BS116" s="466">
        <v>0</v>
      </c>
      <c r="BT116" s="97"/>
      <c r="BU116" s="97"/>
      <c r="BV116" s="106">
        <v>289</v>
      </c>
      <c r="BW116" s="106"/>
      <c r="BX116" s="106">
        <v>71</v>
      </c>
      <c r="BY116" s="106"/>
      <c r="BZ116" s="106"/>
      <c r="CA116" s="106"/>
      <c r="CB116" s="97"/>
      <c r="CC116" s="97"/>
      <c r="CD116" s="97"/>
      <c r="CE116" s="97"/>
      <c r="CF116" s="106"/>
      <c r="CG116" s="106"/>
      <c r="CH116" s="97"/>
      <c r="CI116" s="97"/>
      <c r="CJ116" s="106"/>
      <c r="CK116" s="106"/>
      <c r="CL116" s="97"/>
      <c r="CM116" s="97"/>
      <c r="CN116" s="565">
        <v>16</v>
      </c>
      <c r="CO116" s="565">
        <v>850</v>
      </c>
      <c r="CP116" s="565"/>
      <c r="CQ116" s="565"/>
      <c r="CR116" s="565"/>
      <c r="CS116" s="565"/>
      <c r="CT116" s="565"/>
      <c r="CU116" s="565"/>
      <c r="CV116" s="565"/>
      <c r="CW116" s="565"/>
      <c r="CX116" s="565"/>
      <c r="CY116" s="565"/>
      <c r="CZ116" s="565"/>
      <c r="DA116" s="565"/>
      <c r="DB116" s="565"/>
      <c r="DC116" s="565"/>
      <c r="DD116" s="565"/>
      <c r="DE116" s="565"/>
      <c r="DF116" s="565"/>
      <c r="DG116" s="578"/>
      <c r="DH116" s="578"/>
      <c r="EU116" s="565"/>
      <c r="EV116" s="565"/>
      <c r="EW116" s="565"/>
      <c r="EX116" s="565"/>
      <c r="EY116" s="565"/>
      <c r="EZ116" s="565"/>
      <c r="FA116" s="565"/>
      <c r="FB116" s="565"/>
      <c r="FC116" s="565">
        <v>124</v>
      </c>
      <c r="FD116" s="565"/>
      <c r="FE116" s="565"/>
      <c r="FF116" s="565"/>
      <c r="FG116" s="565"/>
      <c r="FH116" s="615"/>
      <c r="FI116" s="615"/>
      <c r="FJ116" s="565"/>
      <c r="FK116" s="565"/>
      <c r="FL116" s="565"/>
      <c r="FM116" s="565"/>
      <c r="FN116" s="565"/>
      <c r="FO116" s="565"/>
      <c r="FP116" s="565"/>
      <c r="FQ116" s="565"/>
      <c r="FR116" s="565"/>
      <c r="FS116" s="565">
        <v>0</v>
      </c>
      <c r="FT116" s="598"/>
      <c r="FU116" s="598"/>
      <c r="FV116" s="565"/>
      <c r="FW116" s="565"/>
      <c r="FX116" s="565"/>
      <c r="FY116" s="565"/>
      <c r="FZ116" s="565"/>
      <c r="GA116" s="565"/>
      <c r="GB116" s="565"/>
      <c r="GC116" s="565"/>
      <c r="GD116" s="565"/>
      <c r="GE116" s="565"/>
      <c r="GF116" s="565"/>
      <c r="GG116" s="565"/>
      <c r="GH116" s="565"/>
      <c r="GI116" s="565"/>
      <c r="GJ116" s="565"/>
      <c r="GK116" s="565"/>
      <c r="GL116" s="565"/>
      <c r="GM116" s="565"/>
      <c r="GN116" s="565"/>
      <c r="GO116" s="565"/>
      <c r="GP116" s="565"/>
      <c r="GQ116" s="506"/>
      <c r="GR116" s="598"/>
      <c r="GS116" s="598"/>
      <c r="GT116" s="565"/>
      <c r="GU116" s="565"/>
      <c r="GV116" s="565">
        <v>0</v>
      </c>
      <c r="GW116" s="565">
        <v>0</v>
      </c>
      <c r="GX116" s="565"/>
      <c r="GY116" s="565"/>
      <c r="GZ116" s="565"/>
      <c r="HA116" s="565"/>
      <c r="HB116" s="565"/>
      <c r="HC116" s="565"/>
      <c r="HD116" s="565"/>
      <c r="HE116" s="565"/>
      <c r="HF116" s="565"/>
      <c r="HG116" s="565"/>
      <c r="HH116" s="565"/>
      <c r="HI116" s="565"/>
      <c r="HJ116" s="565"/>
      <c r="HK116" s="565"/>
      <c r="HL116" s="565">
        <v>1</v>
      </c>
      <c r="HM116" s="565">
        <v>1</v>
      </c>
      <c r="HN116" s="565">
        <v>0</v>
      </c>
      <c r="HO116" s="565">
        <v>0</v>
      </c>
      <c r="HP116" s="598"/>
      <c r="HQ116" s="625"/>
      <c r="HR116" s="565"/>
    </row>
    <row r="117" spans="1:226" ht="63" customHeight="1">
      <c r="A117" s="460">
        <v>92</v>
      </c>
      <c r="B117" s="460" t="s">
        <v>4666</v>
      </c>
      <c r="C117" s="461" t="s">
        <v>4667</v>
      </c>
      <c r="D117" s="460">
        <v>2.17</v>
      </c>
      <c r="E117" s="106">
        <v>0</v>
      </c>
      <c r="F117" s="106">
        <v>0</v>
      </c>
      <c r="G117" s="106"/>
      <c r="H117" s="106"/>
      <c r="I117" s="230"/>
      <c r="J117" s="230"/>
      <c r="K117" s="106"/>
      <c r="L117" s="106">
        <v>61</v>
      </c>
      <c r="M117" s="230"/>
      <c r="N117" s="230"/>
      <c r="O117" s="106"/>
      <c r="P117" s="363">
        <v>120</v>
      </c>
      <c r="Q117" s="106"/>
      <c r="R117" s="106"/>
      <c r="S117" s="97"/>
      <c r="T117" s="470"/>
      <c r="U117" s="97"/>
      <c r="V117" s="97"/>
      <c r="W117" s="97">
        <v>0</v>
      </c>
      <c r="X117" s="467"/>
      <c r="Y117" s="97"/>
      <c r="Z117" s="97"/>
      <c r="AA117" s="97"/>
      <c r="AB117" s="470"/>
      <c r="AC117" s="470"/>
      <c r="AD117" s="448">
        <f t="shared" si="1"/>
        <v>0</v>
      </c>
      <c r="AE117" s="97"/>
      <c r="AF117" s="97"/>
      <c r="AG117" s="355"/>
      <c r="AH117" s="355"/>
      <c r="AI117" s="97"/>
      <c r="AJ117" s="97"/>
      <c r="AK117" s="97"/>
      <c r="AL117" s="97"/>
      <c r="AM117" s="97"/>
      <c r="AN117" s="472"/>
      <c r="AO117" s="472"/>
      <c r="AP117" s="78"/>
      <c r="AQ117" s="78"/>
      <c r="AR117" s="106">
        <v>4</v>
      </c>
      <c r="AS117" s="106">
        <v>73</v>
      </c>
      <c r="AT117" s="97"/>
      <c r="AU117" s="97"/>
      <c r="AV117" s="97"/>
      <c r="AW117" s="97"/>
      <c r="AX117" s="97"/>
      <c r="AY117" s="97"/>
      <c r="AZ117" s="451"/>
      <c r="BA117" s="451"/>
      <c r="BB117" s="97">
        <v>0</v>
      </c>
      <c r="BC117" s="97"/>
      <c r="BD117" s="97"/>
      <c r="BE117" s="97"/>
      <c r="BF117" s="97"/>
      <c r="BG117" s="106"/>
      <c r="BH117" s="106">
        <v>240</v>
      </c>
      <c r="BI117" s="97"/>
      <c r="BJ117" s="97"/>
      <c r="BK117" s="97"/>
      <c r="BL117" s="97"/>
      <c r="BM117" s="97"/>
      <c r="BN117" s="97"/>
      <c r="BO117" s="106">
        <v>85</v>
      </c>
      <c r="BP117" s="106">
        <v>85</v>
      </c>
      <c r="BQ117" s="466">
        <v>12</v>
      </c>
      <c r="BR117" s="466"/>
      <c r="BS117" s="466">
        <v>12</v>
      </c>
      <c r="BT117" s="97"/>
      <c r="BU117" s="97"/>
      <c r="BV117" s="106"/>
      <c r="BW117" s="106"/>
      <c r="BX117" s="106"/>
      <c r="BY117" s="106"/>
      <c r="BZ117" s="106"/>
      <c r="CA117" s="106"/>
      <c r="CB117" s="97"/>
      <c r="CC117" s="97"/>
      <c r="CD117" s="97"/>
      <c r="CE117" s="97"/>
      <c r="CF117" s="106"/>
      <c r="CG117" s="444">
        <v>236</v>
      </c>
      <c r="CH117" s="97"/>
      <c r="CI117" s="97"/>
      <c r="CJ117" s="106"/>
      <c r="CK117" s="106"/>
      <c r="CL117" s="97"/>
      <c r="CM117" s="97"/>
      <c r="CN117" s="565">
        <v>2</v>
      </c>
      <c r="CO117" s="565">
        <v>1198</v>
      </c>
      <c r="CP117" s="565"/>
      <c r="CQ117" s="565"/>
      <c r="CR117" s="565"/>
      <c r="CS117" s="565"/>
      <c r="CT117" s="565"/>
      <c r="CU117" s="565"/>
      <c r="CV117" s="565"/>
      <c r="CW117" s="565"/>
      <c r="CX117" s="565"/>
      <c r="CY117" s="565"/>
      <c r="CZ117" s="565"/>
      <c r="DA117" s="565"/>
      <c r="DB117" s="565"/>
      <c r="DC117" s="565"/>
      <c r="DD117" s="565"/>
      <c r="DE117" s="565"/>
      <c r="DF117" s="565"/>
      <c r="DG117" s="578"/>
      <c r="DH117" s="578"/>
      <c r="EU117" s="565">
        <v>322</v>
      </c>
      <c r="EV117" s="565">
        <v>597</v>
      </c>
      <c r="EW117" s="565"/>
      <c r="EX117" s="565"/>
      <c r="EY117" s="565"/>
      <c r="EZ117" s="565"/>
      <c r="FA117" s="565"/>
      <c r="FB117" s="565"/>
      <c r="FC117" s="565"/>
      <c r="FD117" s="565"/>
      <c r="FE117" s="565"/>
      <c r="FF117" s="565"/>
      <c r="FG117" s="565"/>
      <c r="FH117" s="615"/>
      <c r="FI117" s="615"/>
      <c r="FJ117" s="565"/>
      <c r="FK117" s="565"/>
      <c r="FL117" s="565"/>
      <c r="FM117" s="565"/>
      <c r="FN117" s="565"/>
      <c r="FO117" s="565"/>
      <c r="FP117" s="565"/>
      <c r="FQ117" s="565"/>
      <c r="FR117" s="565"/>
      <c r="FS117" s="565">
        <v>0</v>
      </c>
      <c r="FT117" s="598"/>
      <c r="FU117" s="598"/>
      <c r="FV117" s="565"/>
      <c r="FW117" s="565"/>
      <c r="FX117" s="565"/>
      <c r="FY117" s="565"/>
      <c r="FZ117" s="565"/>
      <c r="GA117" s="565"/>
      <c r="GB117" s="565"/>
      <c r="GC117" s="565"/>
      <c r="GD117" s="565"/>
      <c r="GE117" s="565"/>
      <c r="GF117" s="565"/>
      <c r="GG117" s="565"/>
      <c r="GH117" s="565"/>
      <c r="GI117" s="565"/>
      <c r="GJ117" s="565"/>
      <c r="GK117" s="565"/>
      <c r="GL117" s="565"/>
      <c r="GM117" s="565"/>
      <c r="GN117" s="565"/>
      <c r="GO117" s="565"/>
      <c r="GP117" s="565"/>
      <c r="GQ117" s="506"/>
      <c r="GR117" s="598"/>
      <c r="GS117" s="598"/>
      <c r="GT117" s="565"/>
      <c r="GU117" s="565"/>
      <c r="GV117" s="565">
        <v>0</v>
      </c>
      <c r="GW117" s="565">
        <v>0</v>
      </c>
      <c r="GX117" s="565"/>
      <c r="GY117" s="565"/>
      <c r="GZ117" s="565"/>
      <c r="HA117" s="565"/>
      <c r="HB117" s="565"/>
      <c r="HC117" s="565"/>
      <c r="HD117" s="565"/>
      <c r="HE117" s="565"/>
      <c r="HF117" s="565"/>
      <c r="HG117" s="565"/>
      <c r="HH117" s="565"/>
      <c r="HI117" s="565"/>
      <c r="HJ117" s="565"/>
      <c r="HK117" s="565"/>
      <c r="HL117" s="565">
        <v>3</v>
      </c>
      <c r="HM117" s="565"/>
      <c r="HN117" s="565">
        <v>0</v>
      </c>
      <c r="HO117" s="565">
        <v>0</v>
      </c>
      <c r="HP117" s="598"/>
      <c r="HQ117" s="625"/>
      <c r="HR117" s="565"/>
    </row>
    <row r="118" spans="1:226" ht="31.5" customHeight="1">
      <c r="A118" s="460">
        <v>93</v>
      </c>
      <c r="B118" s="460" t="s">
        <v>4668</v>
      </c>
      <c r="C118" s="461" t="s">
        <v>4669</v>
      </c>
      <c r="D118" s="460">
        <v>3.84</v>
      </c>
      <c r="E118" s="106">
        <v>0</v>
      </c>
      <c r="F118" s="106">
        <v>0</v>
      </c>
      <c r="G118" s="106"/>
      <c r="H118" s="106"/>
      <c r="I118" s="230"/>
      <c r="J118" s="230"/>
      <c r="K118" s="106"/>
      <c r="L118" s="106">
        <v>61</v>
      </c>
      <c r="M118" s="230"/>
      <c r="N118" s="230"/>
      <c r="O118" s="106"/>
      <c r="P118" s="363"/>
      <c r="Q118" s="106">
        <v>92</v>
      </c>
      <c r="R118" s="106">
        <v>50</v>
      </c>
      <c r="S118" s="97"/>
      <c r="T118" s="470"/>
      <c r="U118" s="97"/>
      <c r="V118" s="97">
        <v>20</v>
      </c>
      <c r="W118" s="97">
        <v>0</v>
      </c>
      <c r="X118" s="467"/>
      <c r="Y118" s="97"/>
      <c r="Z118" s="97"/>
      <c r="AA118" s="97"/>
      <c r="AB118" s="470"/>
      <c r="AC118" s="470"/>
      <c r="AD118" s="448">
        <f t="shared" si="1"/>
        <v>0</v>
      </c>
      <c r="AE118" s="97"/>
      <c r="AF118" s="97"/>
      <c r="AG118" s="355">
        <v>86</v>
      </c>
      <c r="AH118" s="355">
        <v>110</v>
      </c>
      <c r="AI118" s="97"/>
      <c r="AJ118" s="97"/>
      <c r="AK118" s="97"/>
      <c r="AL118" s="97">
        <v>26</v>
      </c>
      <c r="AM118" s="97"/>
      <c r="AN118" s="472"/>
      <c r="AO118" s="472"/>
      <c r="AP118" s="78"/>
      <c r="AQ118" s="78"/>
      <c r="AR118" s="106">
        <v>4</v>
      </c>
      <c r="AS118" s="106">
        <v>73</v>
      </c>
      <c r="AT118" s="97"/>
      <c r="AU118" s="97"/>
      <c r="AV118" s="97"/>
      <c r="AW118" s="97"/>
      <c r="AX118" s="97"/>
      <c r="AY118" s="97"/>
      <c r="AZ118" s="306"/>
      <c r="BA118" s="306"/>
      <c r="BB118" s="97">
        <v>0</v>
      </c>
      <c r="BC118" s="97"/>
      <c r="BD118" s="97"/>
      <c r="BE118" s="97"/>
      <c r="BF118" s="97"/>
      <c r="BG118" s="106"/>
      <c r="BH118" s="106">
        <v>240</v>
      </c>
      <c r="BI118" s="97"/>
      <c r="BJ118" s="97"/>
      <c r="BK118" s="97"/>
      <c r="BL118" s="97"/>
      <c r="BM118" s="97"/>
      <c r="BN118" s="97"/>
      <c r="BO118" s="106">
        <v>85</v>
      </c>
      <c r="BP118" s="106">
        <v>85</v>
      </c>
      <c r="BQ118" s="466"/>
      <c r="BR118" s="466"/>
      <c r="BS118" s="466">
        <v>0</v>
      </c>
      <c r="BT118" s="97"/>
      <c r="BU118" s="97"/>
      <c r="BV118" s="106">
        <v>116</v>
      </c>
      <c r="BW118" s="106"/>
      <c r="BX118" s="106">
        <v>90</v>
      </c>
      <c r="BY118" s="106">
        <v>201</v>
      </c>
      <c r="BZ118" s="106"/>
      <c r="CA118" s="106"/>
      <c r="CB118" s="97"/>
      <c r="CC118" s="97"/>
      <c r="CD118" s="97"/>
      <c r="CE118" s="97"/>
      <c r="CF118" s="106"/>
      <c r="CG118" s="106">
        <v>236</v>
      </c>
      <c r="CH118" s="97"/>
      <c r="CI118" s="97"/>
      <c r="CJ118" s="106"/>
      <c r="CK118" s="106"/>
      <c r="CL118" s="97"/>
      <c r="CM118" s="97"/>
      <c r="CN118" s="565"/>
      <c r="CO118" s="565">
        <v>4847</v>
      </c>
      <c r="CP118" s="565"/>
      <c r="CQ118" s="565"/>
      <c r="CR118" s="565"/>
      <c r="CS118" s="565"/>
      <c r="CT118" s="565"/>
      <c r="CU118" s="565"/>
      <c r="CV118" s="565"/>
      <c r="CW118" s="565"/>
      <c r="CX118" s="565"/>
      <c r="CY118" s="565"/>
      <c r="CZ118" s="565"/>
      <c r="DA118" s="565"/>
      <c r="DB118" s="565"/>
      <c r="DC118" s="565"/>
      <c r="DD118" s="565"/>
      <c r="DE118" s="565"/>
      <c r="DF118" s="565"/>
      <c r="DG118" s="578"/>
      <c r="DH118" s="578">
        <v>24</v>
      </c>
      <c r="EU118" s="565">
        <v>322</v>
      </c>
      <c r="EV118" s="565">
        <v>597</v>
      </c>
      <c r="EW118" s="565"/>
      <c r="EX118" s="565"/>
      <c r="EY118" s="565"/>
      <c r="EZ118" s="565"/>
      <c r="FA118" s="565"/>
      <c r="FB118" s="565"/>
      <c r="FC118" s="565"/>
      <c r="FD118" s="565">
        <v>84</v>
      </c>
      <c r="FE118" s="565"/>
      <c r="FF118" s="565"/>
      <c r="FG118" s="565"/>
      <c r="FH118" s="615"/>
      <c r="FI118" s="615"/>
      <c r="FJ118" s="565"/>
      <c r="FK118" s="565"/>
      <c r="FL118" s="565"/>
      <c r="FM118" s="565"/>
      <c r="FN118" s="565"/>
      <c r="FO118" s="565"/>
      <c r="FP118" s="565"/>
      <c r="FQ118" s="565"/>
      <c r="FR118" s="565"/>
      <c r="FS118" s="565">
        <v>0</v>
      </c>
      <c r="FT118" s="598"/>
      <c r="FU118" s="598"/>
      <c r="FV118" s="565"/>
      <c r="FW118" s="565"/>
      <c r="FX118" s="565"/>
      <c r="FY118" s="565"/>
      <c r="FZ118" s="565"/>
      <c r="GA118" s="565"/>
      <c r="GB118" s="565"/>
      <c r="GC118" s="565"/>
      <c r="GD118" s="565"/>
      <c r="GE118" s="565"/>
      <c r="GF118" s="565"/>
      <c r="GG118" s="565"/>
      <c r="GH118" s="565"/>
      <c r="GI118" s="565"/>
      <c r="GJ118" s="565"/>
      <c r="GK118" s="565"/>
      <c r="GL118" s="565"/>
      <c r="GM118" s="565"/>
      <c r="GN118" s="565"/>
      <c r="GO118" s="565"/>
      <c r="GP118" s="565"/>
      <c r="GQ118" s="506"/>
      <c r="GR118" s="598"/>
      <c r="GS118" s="598"/>
      <c r="GT118" s="565"/>
      <c r="GU118" s="565"/>
      <c r="GV118" s="565">
        <v>0</v>
      </c>
      <c r="GW118" s="565">
        <v>0</v>
      </c>
      <c r="GX118" s="565"/>
      <c r="GY118" s="565"/>
      <c r="GZ118" s="565"/>
      <c r="HA118" s="565"/>
      <c r="HB118" s="565"/>
      <c r="HC118" s="565"/>
      <c r="HD118" s="565"/>
      <c r="HE118" s="565"/>
      <c r="HF118" s="565"/>
      <c r="HG118" s="565"/>
      <c r="HH118" s="565"/>
      <c r="HI118" s="565"/>
      <c r="HJ118" s="565"/>
      <c r="HK118" s="565"/>
      <c r="HL118" s="565"/>
      <c r="HM118" s="565"/>
      <c r="HN118" s="565">
        <v>0</v>
      </c>
      <c r="HO118" s="565">
        <v>0</v>
      </c>
      <c r="HP118" s="598"/>
      <c r="HQ118" s="625"/>
      <c r="HR118" s="565"/>
    </row>
    <row r="119" spans="1:226" ht="47.25" customHeight="1">
      <c r="A119" s="443">
        <v>22</v>
      </c>
      <c r="B119" s="443" t="s">
        <v>4670</v>
      </c>
      <c r="C119" s="474" t="s">
        <v>4186</v>
      </c>
      <c r="D119" s="443">
        <v>0.93</v>
      </c>
      <c r="E119" s="444">
        <v>6</v>
      </c>
      <c r="F119" s="444">
        <v>0</v>
      </c>
      <c r="G119" s="106"/>
      <c r="H119" s="106"/>
      <c r="I119" s="230"/>
      <c r="J119" s="445">
        <v>1</v>
      </c>
      <c r="K119" s="106"/>
      <c r="L119" s="106">
        <v>12</v>
      </c>
      <c r="M119" s="230"/>
      <c r="N119" s="230"/>
      <c r="O119" s="106"/>
      <c r="P119" s="363"/>
      <c r="Q119" s="106"/>
      <c r="R119" s="106"/>
      <c r="S119" s="97">
        <v>15</v>
      </c>
      <c r="T119" s="470"/>
      <c r="U119" s="97"/>
      <c r="V119" s="97"/>
      <c r="W119" s="97">
        <v>0</v>
      </c>
      <c r="X119" s="467"/>
      <c r="Y119" s="468"/>
      <c r="Z119" s="468">
        <v>36</v>
      </c>
      <c r="AA119" s="468">
        <v>36</v>
      </c>
      <c r="AB119" s="470"/>
      <c r="AC119" s="470"/>
      <c r="AD119" s="448">
        <f t="shared" si="1"/>
        <v>0</v>
      </c>
      <c r="AE119" s="97"/>
      <c r="AF119" s="97"/>
      <c r="AG119" s="355"/>
      <c r="AH119" s="355"/>
      <c r="AI119" s="97"/>
      <c r="AJ119" s="97"/>
      <c r="AK119" s="97"/>
      <c r="AL119" s="97">
        <v>1</v>
      </c>
      <c r="AM119" s="97"/>
      <c r="AN119" s="472"/>
      <c r="AO119" s="472"/>
      <c r="AP119" s="78"/>
      <c r="AQ119" s="78">
        <v>24</v>
      </c>
      <c r="AR119" s="106"/>
      <c r="AS119" s="106">
        <v>24</v>
      </c>
      <c r="AT119" s="97"/>
      <c r="AU119" s="97"/>
      <c r="AV119" s="97"/>
      <c r="AW119" s="97">
        <v>13</v>
      </c>
      <c r="AX119" s="97"/>
      <c r="AY119" s="97">
        <v>3</v>
      </c>
      <c r="AZ119" s="451">
        <f>SUM(AZ120:AZ121)</f>
        <v>21</v>
      </c>
      <c r="BA119" s="451">
        <f>SUM(BA120:BA121)</f>
        <v>0</v>
      </c>
      <c r="BB119" s="97">
        <v>0</v>
      </c>
      <c r="BC119" s="97"/>
      <c r="BD119" s="97"/>
      <c r="BE119" s="97"/>
      <c r="BF119" s="97"/>
      <c r="BG119" s="106"/>
      <c r="BH119" s="106"/>
      <c r="BI119" s="97"/>
      <c r="BJ119" s="97"/>
      <c r="BK119" s="97"/>
      <c r="BL119" s="97"/>
      <c r="BM119" s="97"/>
      <c r="BN119" s="97"/>
      <c r="BO119" s="106"/>
      <c r="BP119" s="106">
        <v>58</v>
      </c>
      <c r="BQ119" s="466">
        <v>0</v>
      </c>
      <c r="BR119" s="466">
        <v>5</v>
      </c>
      <c r="BS119" s="466">
        <v>5</v>
      </c>
      <c r="BT119" s="97"/>
      <c r="BU119" s="97">
        <v>13</v>
      </c>
      <c r="BV119" s="106"/>
      <c r="BW119" s="106"/>
      <c r="BX119" s="106"/>
      <c r="BY119" s="106"/>
      <c r="BZ119" s="106"/>
      <c r="CA119" s="106"/>
      <c r="CB119" s="97"/>
      <c r="CC119" s="97"/>
      <c r="CD119" s="97"/>
      <c r="CE119" s="97"/>
      <c r="CF119" s="106"/>
      <c r="CG119" s="444">
        <v>40</v>
      </c>
      <c r="CH119" s="97"/>
      <c r="CI119" s="97"/>
      <c r="CJ119" s="106"/>
      <c r="CK119" s="106"/>
      <c r="CL119" s="97"/>
      <c r="CM119" s="97"/>
      <c r="CN119" s="565"/>
      <c r="CO119" s="565"/>
      <c r="CP119" s="565">
        <v>469</v>
      </c>
      <c r="CQ119" s="565">
        <v>0</v>
      </c>
      <c r="CR119" s="565">
        <v>65</v>
      </c>
      <c r="CS119" s="565"/>
      <c r="CT119" s="565"/>
      <c r="CU119" s="565"/>
      <c r="CV119" s="565"/>
      <c r="CW119" s="565"/>
      <c r="CX119" s="565"/>
      <c r="CY119" s="565"/>
      <c r="CZ119" s="565"/>
      <c r="DA119" s="565"/>
      <c r="DB119" s="565"/>
      <c r="DC119" s="565"/>
      <c r="DD119" s="565"/>
      <c r="DE119" s="565"/>
      <c r="DF119" s="565"/>
      <c r="DG119" s="565"/>
      <c r="DH119" s="565"/>
      <c r="DY119" s="60">
        <v>13</v>
      </c>
      <c r="EF119" s="60">
        <v>100</v>
      </c>
      <c r="EI119" s="60">
        <v>11</v>
      </c>
      <c r="EU119" s="565"/>
      <c r="EV119" s="565">
        <v>72</v>
      </c>
      <c r="EW119" s="565"/>
      <c r="EX119" s="565"/>
      <c r="EY119" s="565"/>
      <c r="EZ119" s="565"/>
      <c r="FA119" s="565"/>
      <c r="FB119" s="565">
        <v>11</v>
      </c>
      <c r="FC119" s="565"/>
      <c r="FD119" s="565"/>
      <c r="FE119" s="565"/>
      <c r="FF119" s="565"/>
      <c r="FG119" s="565"/>
      <c r="FH119" s="615"/>
      <c r="FI119" s="615"/>
      <c r="FJ119" s="565"/>
      <c r="FK119" s="565"/>
      <c r="FL119" s="565"/>
      <c r="FM119" s="565"/>
      <c r="FN119" s="565"/>
      <c r="FO119" s="565"/>
      <c r="FP119" s="565"/>
      <c r="FQ119" s="565"/>
      <c r="FR119" s="565"/>
      <c r="FS119" s="565">
        <v>155</v>
      </c>
      <c r="FT119" s="598"/>
      <c r="FU119" s="598"/>
      <c r="FV119" s="565"/>
      <c r="FW119" s="565">
        <v>12</v>
      </c>
      <c r="FX119" s="565"/>
      <c r="FY119" s="565">
        <v>205</v>
      </c>
      <c r="FZ119" s="565"/>
      <c r="GA119" s="565">
        <v>9</v>
      </c>
      <c r="GB119" s="565"/>
      <c r="GC119" s="565"/>
      <c r="GD119" s="565"/>
      <c r="GE119" s="565"/>
      <c r="GF119" s="565"/>
      <c r="GG119" s="565"/>
      <c r="GH119" s="565"/>
      <c r="GI119" s="565"/>
      <c r="GJ119" s="565"/>
      <c r="GK119" s="565">
        <v>25</v>
      </c>
      <c r="GL119" s="565"/>
      <c r="GM119" s="565"/>
      <c r="GN119" s="565"/>
      <c r="GO119" s="565"/>
      <c r="GP119" s="565">
        <v>0</v>
      </c>
      <c r="GQ119" s="506">
        <v>352</v>
      </c>
      <c r="GR119" s="598"/>
      <c r="GS119" s="598"/>
      <c r="GT119" s="565"/>
      <c r="GU119" s="565"/>
      <c r="GV119" s="565">
        <v>3</v>
      </c>
      <c r="GW119" s="565">
        <v>0</v>
      </c>
      <c r="GX119" s="565"/>
      <c r="GY119" s="565">
        <v>3</v>
      </c>
      <c r="GZ119" s="565"/>
      <c r="HA119" s="565"/>
      <c r="HB119" s="565"/>
      <c r="HC119" s="565"/>
      <c r="HD119" s="565"/>
      <c r="HE119" s="565"/>
      <c r="HF119" s="565"/>
      <c r="HG119" s="565"/>
      <c r="HH119" s="565"/>
      <c r="HI119" s="565">
        <v>5</v>
      </c>
      <c r="HJ119" s="565"/>
      <c r="HK119" s="565"/>
      <c r="HL119" s="565"/>
      <c r="HM119" s="565"/>
      <c r="HN119" s="565">
        <v>0</v>
      </c>
      <c r="HO119" s="565">
        <v>0</v>
      </c>
      <c r="HP119" s="598"/>
      <c r="HQ119" s="625"/>
      <c r="HR119" s="565"/>
    </row>
    <row r="120" spans="1:226" ht="31.5" customHeight="1">
      <c r="A120" s="460">
        <v>94</v>
      </c>
      <c r="B120" s="460" t="s">
        <v>4671</v>
      </c>
      <c r="C120" s="461" t="s">
        <v>4672</v>
      </c>
      <c r="D120" s="460">
        <v>2.31</v>
      </c>
      <c r="E120" s="106">
        <v>0</v>
      </c>
      <c r="F120" s="106">
        <v>0</v>
      </c>
      <c r="G120" s="106"/>
      <c r="H120" s="106"/>
      <c r="I120" s="230"/>
      <c r="J120" s="230"/>
      <c r="K120" s="106"/>
      <c r="L120" s="106">
        <v>12</v>
      </c>
      <c r="M120" s="230"/>
      <c r="N120" s="230"/>
      <c r="O120" s="106"/>
      <c r="P120" s="363"/>
      <c r="Q120" s="106"/>
      <c r="R120" s="106"/>
      <c r="S120" s="97"/>
      <c r="T120" s="470"/>
      <c r="U120" s="97"/>
      <c r="V120" s="97"/>
      <c r="W120" s="97">
        <v>0</v>
      </c>
      <c r="X120" s="467"/>
      <c r="Y120" s="97"/>
      <c r="Z120" s="97"/>
      <c r="AA120" s="97"/>
      <c r="AB120" s="470"/>
      <c r="AC120" s="470"/>
      <c r="AD120" s="448">
        <f t="shared" si="1"/>
        <v>0</v>
      </c>
      <c r="AE120" s="97"/>
      <c r="AF120" s="97"/>
      <c r="AG120" s="355"/>
      <c r="AH120" s="355">
        <v>6</v>
      </c>
      <c r="AI120" s="97"/>
      <c r="AJ120" s="97"/>
      <c r="AK120" s="97"/>
      <c r="AL120" s="97">
        <v>25</v>
      </c>
      <c r="AM120" s="97"/>
      <c r="AN120" s="472"/>
      <c r="AO120" s="472"/>
      <c r="AP120" s="78"/>
      <c r="AQ120" s="78"/>
      <c r="AR120" s="106"/>
      <c r="AS120" s="106">
        <v>24</v>
      </c>
      <c r="AT120" s="97"/>
      <c r="AU120" s="97"/>
      <c r="AV120" s="97"/>
      <c r="AW120" s="97"/>
      <c r="AX120" s="97"/>
      <c r="AY120" s="97"/>
      <c r="AZ120" s="306"/>
      <c r="BA120" s="306"/>
      <c r="BB120" s="97">
        <v>0</v>
      </c>
      <c r="BC120" s="97"/>
      <c r="BD120" s="97"/>
      <c r="BE120" s="97"/>
      <c r="BF120" s="97">
        <v>324</v>
      </c>
      <c r="BG120" s="106"/>
      <c r="BH120" s="106"/>
      <c r="BI120" s="97"/>
      <c r="BJ120" s="97"/>
      <c r="BK120" s="97"/>
      <c r="BL120" s="97"/>
      <c r="BM120" s="97"/>
      <c r="BN120" s="97"/>
      <c r="BO120" s="106"/>
      <c r="BP120" s="106">
        <v>58</v>
      </c>
      <c r="BQ120" s="466"/>
      <c r="BR120" s="466"/>
      <c r="BS120" s="466">
        <v>0</v>
      </c>
      <c r="BT120" s="97"/>
      <c r="BU120" s="97"/>
      <c r="BV120" s="106"/>
      <c r="BW120" s="106"/>
      <c r="BX120" s="106"/>
      <c r="BY120" s="106"/>
      <c r="BZ120" s="106"/>
      <c r="CA120" s="106"/>
      <c r="CB120" s="97"/>
      <c r="CC120" s="97"/>
      <c r="CD120" s="97"/>
      <c r="CE120" s="97"/>
      <c r="CF120" s="106"/>
      <c r="CG120" s="106">
        <v>40</v>
      </c>
      <c r="CH120" s="97"/>
      <c r="CI120" s="97"/>
      <c r="CJ120" s="106"/>
      <c r="CK120" s="106"/>
      <c r="CL120" s="97"/>
      <c r="CM120" s="97"/>
      <c r="CN120" s="565"/>
      <c r="CO120" s="565"/>
      <c r="CP120" s="565"/>
      <c r="CQ120" s="565"/>
      <c r="CR120" s="565"/>
      <c r="CS120" s="565"/>
      <c r="CT120" s="565"/>
      <c r="CU120" s="565"/>
      <c r="CV120" s="565"/>
      <c r="CW120" s="565"/>
      <c r="CX120" s="565"/>
      <c r="CY120" s="565"/>
      <c r="CZ120" s="565"/>
      <c r="DA120" s="565"/>
      <c r="DB120" s="565"/>
      <c r="DC120" s="565"/>
      <c r="DD120" s="565"/>
      <c r="DE120" s="565"/>
      <c r="DF120" s="565"/>
      <c r="DG120" s="565"/>
      <c r="DH120" s="565"/>
      <c r="DZ120" s="60">
        <v>87</v>
      </c>
      <c r="EF120" s="60">
        <v>0</v>
      </c>
      <c r="EI120" s="60">
        <v>1</v>
      </c>
      <c r="EU120" s="565"/>
      <c r="EV120" s="565">
        <v>72</v>
      </c>
      <c r="EW120" s="565"/>
      <c r="EX120" s="565"/>
      <c r="EY120" s="565"/>
      <c r="EZ120" s="565"/>
      <c r="FA120" s="565"/>
      <c r="FB120" s="565">
        <v>10</v>
      </c>
      <c r="FC120" s="565"/>
      <c r="FD120" s="565">
        <v>44</v>
      </c>
      <c r="FE120" s="565"/>
      <c r="FF120" s="565"/>
      <c r="FG120" s="565"/>
      <c r="FH120" s="615"/>
      <c r="FI120" s="615"/>
      <c r="FJ120" s="565"/>
      <c r="FK120" s="565"/>
      <c r="FL120" s="565"/>
      <c r="FM120" s="565"/>
      <c r="FN120" s="565"/>
      <c r="FO120" s="565"/>
      <c r="FP120" s="565"/>
      <c r="FQ120" s="565"/>
      <c r="FR120" s="565"/>
      <c r="FS120" s="565">
        <v>0</v>
      </c>
      <c r="FT120" s="598"/>
      <c r="FU120" s="598"/>
      <c r="FV120" s="565"/>
      <c r="FW120" s="565"/>
      <c r="FX120" s="565"/>
      <c r="FY120" s="565"/>
      <c r="FZ120" s="565"/>
      <c r="GA120" s="565"/>
      <c r="GB120" s="565"/>
      <c r="GC120" s="565"/>
      <c r="GD120" s="565"/>
      <c r="GE120" s="565">
        <v>2</v>
      </c>
      <c r="GF120" s="565"/>
      <c r="GG120" s="565"/>
      <c r="GH120" s="565"/>
      <c r="GI120" s="565"/>
      <c r="GJ120" s="565"/>
      <c r="GK120" s="565">
        <v>25</v>
      </c>
      <c r="GL120" s="565"/>
      <c r="GM120" s="565"/>
      <c r="GN120" s="565"/>
      <c r="GO120" s="565"/>
      <c r="GP120" s="565"/>
      <c r="GQ120" s="506">
        <v>2</v>
      </c>
      <c r="GR120" s="598"/>
      <c r="GS120" s="598"/>
      <c r="GT120" s="565"/>
      <c r="GU120" s="565"/>
      <c r="GV120" s="565">
        <v>0</v>
      </c>
      <c r="GW120" s="565">
        <v>0</v>
      </c>
      <c r="GX120" s="565"/>
      <c r="GY120" s="565"/>
      <c r="GZ120" s="565"/>
      <c r="HA120" s="565"/>
      <c r="HB120" s="565"/>
      <c r="HC120" s="565"/>
      <c r="HD120" s="565"/>
      <c r="HE120" s="565"/>
      <c r="HF120" s="565"/>
      <c r="HG120" s="565"/>
      <c r="HH120" s="565"/>
      <c r="HI120" s="565"/>
      <c r="HJ120" s="565"/>
      <c r="HK120" s="565"/>
      <c r="HL120" s="565"/>
      <c r="HM120" s="565"/>
      <c r="HN120" s="565">
        <v>0</v>
      </c>
      <c r="HO120" s="565">
        <v>0</v>
      </c>
      <c r="HP120" s="598"/>
      <c r="HQ120" s="625"/>
      <c r="HR120" s="565"/>
    </row>
    <row r="121" spans="1:226" ht="173.25" customHeight="1">
      <c r="A121" s="460">
        <v>95</v>
      </c>
      <c r="B121" s="460" t="s">
        <v>4673</v>
      </c>
      <c r="C121" s="461" t="s">
        <v>4674</v>
      </c>
      <c r="D121" s="460">
        <v>0.89</v>
      </c>
      <c r="E121" s="106">
        <v>6</v>
      </c>
      <c r="F121" s="106">
        <v>0</v>
      </c>
      <c r="G121" s="97"/>
      <c r="H121" s="97"/>
      <c r="I121" s="230"/>
      <c r="J121" s="230">
        <v>1</v>
      </c>
      <c r="K121" s="106"/>
      <c r="L121" s="106"/>
      <c r="M121" s="230"/>
      <c r="N121" s="230"/>
      <c r="O121" s="106"/>
      <c r="P121" s="363"/>
      <c r="Q121" s="106"/>
      <c r="R121" s="106"/>
      <c r="S121" s="97">
        <v>15</v>
      </c>
      <c r="T121" s="470"/>
      <c r="U121" s="97"/>
      <c r="V121" s="97"/>
      <c r="W121" s="97">
        <v>0</v>
      </c>
      <c r="X121" s="467"/>
      <c r="Y121" s="97"/>
      <c r="Z121" s="97">
        <v>36</v>
      </c>
      <c r="AA121" s="97">
        <v>36</v>
      </c>
      <c r="AB121" s="470"/>
      <c r="AC121" s="470"/>
      <c r="AD121" s="448">
        <f t="shared" si="1"/>
        <v>0</v>
      </c>
      <c r="AE121" s="97"/>
      <c r="AF121" s="97"/>
      <c r="AG121" s="355"/>
      <c r="AH121" s="355"/>
      <c r="AI121" s="97"/>
      <c r="AJ121" s="97">
        <v>65</v>
      </c>
      <c r="AK121" s="97"/>
      <c r="AL121" s="97"/>
      <c r="AM121" s="97">
        <v>435</v>
      </c>
      <c r="AN121" s="472">
        <v>11</v>
      </c>
      <c r="AO121" s="472"/>
      <c r="AP121" s="78"/>
      <c r="AQ121" s="78">
        <v>24</v>
      </c>
      <c r="AR121" s="106"/>
      <c r="AS121" s="106"/>
      <c r="AT121" s="97"/>
      <c r="AU121" s="97"/>
      <c r="AV121" s="97"/>
      <c r="AW121" s="97">
        <v>13</v>
      </c>
      <c r="AX121" s="97"/>
      <c r="AY121" s="97">
        <v>3</v>
      </c>
      <c r="AZ121" s="306">
        <v>21</v>
      </c>
      <c r="BA121" s="306"/>
      <c r="BB121" s="97">
        <v>0</v>
      </c>
      <c r="BC121" s="97"/>
      <c r="BD121" s="97"/>
      <c r="BE121" s="97"/>
      <c r="BF121" s="97">
        <v>90</v>
      </c>
      <c r="BG121" s="106"/>
      <c r="BH121" s="106"/>
      <c r="BI121" s="97"/>
      <c r="BJ121" s="97">
        <v>12</v>
      </c>
      <c r="BK121" s="97"/>
      <c r="BL121" s="97"/>
      <c r="BM121" s="97"/>
      <c r="BN121" s="97">
        <v>10</v>
      </c>
      <c r="BO121" s="106"/>
      <c r="BP121" s="106"/>
      <c r="BQ121" s="466"/>
      <c r="BR121" s="466">
        <v>5</v>
      </c>
      <c r="BS121" s="466">
        <v>5</v>
      </c>
      <c r="BT121" s="97"/>
      <c r="BU121" s="97">
        <v>13</v>
      </c>
      <c r="BV121" s="106"/>
      <c r="BW121" s="106"/>
      <c r="BX121" s="106"/>
      <c r="BY121" s="106"/>
      <c r="BZ121" s="106"/>
      <c r="CA121" s="106"/>
      <c r="CB121" s="97"/>
      <c r="CC121" s="97"/>
      <c r="CD121" s="97"/>
      <c r="CE121" s="97"/>
      <c r="CF121" s="106"/>
      <c r="CG121" s="106"/>
      <c r="CH121" s="97"/>
      <c r="CI121" s="97"/>
      <c r="CJ121" s="106"/>
      <c r="CK121" s="106"/>
      <c r="CL121" s="97"/>
      <c r="CM121" s="97">
        <v>180</v>
      </c>
      <c r="CN121" s="565"/>
      <c r="CO121" s="565"/>
      <c r="CP121" s="565">
        <v>469</v>
      </c>
      <c r="CQ121" s="565"/>
      <c r="CR121" s="565">
        <v>65</v>
      </c>
      <c r="CS121" s="565"/>
      <c r="CT121" s="565"/>
      <c r="CU121" s="565"/>
      <c r="CV121" s="565"/>
      <c r="CW121" s="565"/>
      <c r="CX121" s="565"/>
      <c r="CY121" s="565"/>
      <c r="CZ121" s="565"/>
      <c r="DA121" s="565">
        <v>168</v>
      </c>
      <c r="DB121" s="565"/>
      <c r="DC121" s="565"/>
      <c r="DD121" s="565">
        <v>3</v>
      </c>
      <c r="DE121" s="565"/>
      <c r="DF121" s="565"/>
      <c r="DG121" s="565"/>
      <c r="DH121" s="565"/>
      <c r="DR121" s="60">
        <v>19</v>
      </c>
      <c r="DV121" s="60">
        <v>1</v>
      </c>
      <c r="DY121" s="60">
        <v>13</v>
      </c>
      <c r="DZ121" s="60">
        <v>87</v>
      </c>
      <c r="EB121" s="60">
        <v>206</v>
      </c>
      <c r="EF121" s="60">
        <v>100</v>
      </c>
      <c r="EI121" s="60">
        <v>10</v>
      </c>
      <c r="EP121" s="60">
        <v>20</v>
      </c>
      <c r="ES121" s="60">
        <v>240</v>
      </c>
      <c r="EU121" s="565"/>
      <c r="EV121" s="565"/>
      <c r="EW121" s="565"/>
      <c r="EX121" s="565"/>
      <c r="EY121" s="565"/>
      <c r="EZ121" s="565"/>
      <c r="FA121" s="565"/>
      <c r="FB121" s="565">
        <v>1</v>
      </c>
      <c r="FC121" s="565"/>
      <c r="FD121" s="565"/>
      <c r="FE121" s="565"/>
      <c r="FF121" s="565"/>
      <c r="FG121" s="565"/>
      <c r="FH121" s="615"/>
      <c r="FI121" s="615">
        <v>4</v>
      </c>
      <c r="FJ121" s="565"/>
      <c r="FK121" s="565"/>
      <c r="FL121" s="565"/>
      <c r="FM121" s="565"/>
      <c r="FN121" s="565">
        <v>4</v>
      </c>
      <c r="FO121" s="565"/>
      <c r="FP121" s="565"/>
      <c r="FQ121" s="565"/>
      <c r="FR121" s="565">
        <v>748</v>
      </c>
      <c r="FS121" s="565">
        <v>155</v>
      </c>
      <c r="FT121" s="598"/>
      <c r="FU121" s="598"/>
      <c r="FV121" s="565"/>
      <c r="FW121" s="565">
        <v>12</v>
      </c>
      <c r="FX121" s="565"/>
      <c r="FY121" s="565">
        <v>205</v>
      </c>
      <c r="FZ121" s="565"/>
      <c r="GA121" s="565">
        <v>9</v>
      </c>
      <c r="GB121" s="565"/>
      <c r="GC121" s="565">
        <v>80</v>
      </c>
      <c r="GD121" s="565"/>
      <c r="GE121" s="565">
        <v>11</v>
      </c>
      <c r="GF121" s="565"/>
      <c r="GG121" s="565">
        <v>3</v>
      </c>
      <c r="GH121" s="565"/>
      <c r="GI121" s="565">
        <v>5</v>
      </c>
      <c r="GJ121" s="565"/>
      <c r="GK121" s="565"/>
      <c r="GL121" s="565"/>
      <c r="GM121" s="565"/>
      <c r="GN121" s="565"/>
      <c r="GO121" s="565"/>
      <c r="GP121" s="565"/>
      <c r="GQ121" s="506">
        <v>350</v>
      </c>
      <c r="GR121" s="598"/>
      <c r="GS121" s="598"/>
      <c r="GT121" s="565">
        <v>3</v>
      </c>
      <c r="GU121" s="565"/>
      <c r="GV121" s="565">
        <v>3</v>
      </c>
      <c r="GW121" s="565">
        <v>0</v>
      </c>
      <c r="GX121" s="565"/>
      <c r="GY121" s="565">
        <v>3</v>
      </c>
      <c r="GZ121" s="565"/>
      <c r="HA121" s="565">
        <v>28</v>
      </c>
      <c r="HB121" s="565"/>
      <c r="HC121" s="565"/>
      <c r="HD121" s="565"/>
      <c r="HE121" s="565"/>
      <c r="HF121" s="565"/>
      <c r="HG121" s="565"/>
      <c r="HH121" s="565"/>
      <c r="HI121" s="565">
        <v>5</v>
      </c>
      <c r="HJ121" s="565"/>
      <c r="HK121" s="565"/>
      <c r="HL121" s="565">
        <v>65</v>
      </c>
      <c r="HM121" s="565"/>
      <c r="HN121" s="565">
        <v>0</v>
      </c>
      <c r="HO121" s="565">
        <v>0</v>
      </c>
      <c r="HP121" s="598"/>
      <c r="HQ121" s="625"/>
      <c r="HR121" s="565"/>
    </row>
    <row r="122" spans="1:226" ht="47.25" customHeight="1">
      <c r="A122" s="443">
        <v>23</v>
      </c>
      <c r="B122" s="443" t="s">
        <v>4675</v>
      </c>
      <c r="C122" s="474" t="s">
        <v>4188</v>
      </c>
      <c r="D122" s="443">
        <v>0.9</v>
      </c>
      <c r="E122" s="444">
        <v>8</v>
      </c>
      <c r="F122" s="444">
        <v>43</v>
      </c>
      <c r="G122" s="97"/>
      <c r="H122" s="97"/>
      <c r="I122" s="445">
        <v>54</v>
      </c>
      <c r="J122" s="445">
        <v>159</v>
      </c>
      <c r="K122" s="106"/>
      <c r="L122" s="106"/>
      <c r="M122" s="230"/>
      <c r="N122" s="445">
        <v>9</v>
      </c>
      <c r="O122" s="106"/>
      <c r="P122" s="363"/>
      <c r="Q122" s="106"/>
      <c r="R122" s="106"/>
      <c r="S122" s="97">
        <v>398</v>
      </c>
      <c r="T122" s="470"/>
      <c r="U122" s="97"/>
      <c r="V122" s="97"/>
      <c r="W122" s="97">
        <v>15</v>
      </c>
      <c r="X122" s="467"/>
      <c r="Y122" s="468">
        <v>238</v>
      </c>
      <c r="Z122" s="469">
        <v>60</v>
      </c>
      <c r="AA122" s="469">
        <v>298</v>
      </c>
      <c r="AB122" s="470"/>
      <c r="AC122" s="470">
        <v>20</v>
      </c>
      <c r="AD122" s="448">
        <f t="shared" si="1"/>
        <v>20</v>
      </c>
      <c r="AE122" s="97"/>
      <c r="AF122" s="97"/>
      <c r="AG122" s="355"/>
      <c r="AH122" s="355"/>
      <c r="AI122" s="97"/>
      <c r="AJ122" s="97"/>
      <c r="AK122" s="97"/>
      <c r="AL122" s="97"/>
      <c r="AM122" s="97">
        <v>435</v>
      </c>
      <c r="AN122" s="472"/>
      <c r="AO122" s="472"/>
      <c r="AP122" s="78">
        <v>10</v>
      </c>
      <c r="AQ122" s="78"/>
      <c r="AR122" s="106"/>
      <c r="AS122" s="106"/>
      <c r="AT122" s="97"/>
      <c r="AU122" s="97"/>
      <c r="AV122" s="97">
        <v>76</v>
      </c>
      <c r="AW122" s="97">
        <v>83</v>
      </c>
      <c r="AX122" s="97">
        <v>77</v>
      </c>
      <c r="AY122" s="97">
        <v>40</v>
      </c>
      <c r="AZ122" s="451">
        <f>AZ123</f>
        <v>46</v>
      </c>
      <c r="BA122" s="451">
        <f>BA123</f>
        <v>125</v>
      </c>
      <c r="BB122" s="97">
        <v>14</v>
      </c>
      <c r="BC122" s="97"/>
      <c r="BD122" s="97"/>
      <c r="BE122" s="97"/>
      <c r="BF122" s="97"/>
      <c r="BG122" s="106"/>
      <c r="BH122" s="106"/>
      <c r="BI122" s="97"/>
      <c r="BJ122" s="97"/>
      <c r="BK122" s="97"/>
      <c r="BL122" s="97"/>
      <c r="BM122" s="97"/>
      <c r="BN122" s="97"/>
      <c r="BO122" s="106"/>
      <c r="BP122" s="106"/>
      <c r="BQ122" s="466">
        <v>238</v>
      </c>
      <c r="BR122" s="466">
        <v>867</v>
      </c>
      <c r="BS122" s="466">
        <v>1105</v>
      </c>
      <c r="BT122" s="97">
        <v>244</v>
      </c>
      <c r="BU122" s="97"/>
      <c r="BV122" s="106"/>
      <c r="BW122" s="106"/>
      <c r="BX122" s="106"/>
      <c r="BY122" s="106"/>
      <c r="BZ122" s="106"/>
      <c r="CA122" s="106"/>
      <c r="CB122" s="97"/>
      <c r="CC122" s="97"/>
      <c r="CD122" s="97">
        <v>130</v>
      </c>
      <c r="CE122" s="97"/>
      <c r="CF122" s="106"/>
      <c r="CG122" s="106"/>
      <c r="CH122" s="97"/>
      <c r="CI122" s="97"/>
      <c r="CJ122" s="106"/>
      <c r="CK122" s="106"/>
      <c r="CL122" s="97"/>
      <c r="CM122" s="97"/>
      <c r="CN122" s="565"/>
      <c r="CO122" s="565"/>
      <c r="CP122" s="565">
        <v>43</v>
      </c>
      <c r="CQ122" s="565">
        <v>200</v>
      </c>
      <c r="CR122" s="565">
        <v>183</v>
      </c>
      <c r="CS122" s="565"/>
      <c r="CT122" s="565"/>
      <c r="CU122" s="565"/>
      <c r="CV122" s="565"/>
      <c r="CW122" s="565"/>
      <c r="CX122" s="565"/>
      <c r="CY122" s="565"/>
      <c r="CZ122" s="565"/>
      <c r="DA122" s="565"/>
      <c r="DB122" s="565">
        <v>60</v>
      </c>
      <c r="DC122" s="565">
        <v>60</v>
      </c>
      <c r="DD122" s="565"/>
      <c r="DE122" s="565"/>
      <c r="DF122" s="565"/>
      <c r="DG122" s="565"/>
      <c r="DH122" s="565"/>
      <c r="DN122" s="60">
        <v>173</v>
      </c>
      <c r="DQ122" s="60">
        <v>89</v>
      </c>
      <c r="DT122" s="60">
        <v>60</v>
      </c>
      <c r="DX122" s="60">
        <v>244</v>
      </c>
      <c r="DZ122" s="60">
        <v>132</v>
      </c>
      <c r="EA122" s="60">
        <v>100</v>
      </c>
      <c r="ED122" s="60">
        <v>50</v>
      </c>
      <c r="EE122" s="60">
        <v>190</v>
      </c>
      <c r="EG122" s="60">
        <v>120</v>
      </c>
      <c r="EI122" s="60">
        <v>170</v>
      </c>
      <c r="EJ122" s="60">
        <v>90</v>
      </c>
      <c r="EU122" s="565"/>
      <c r="EV122" s="565"/>
      <c r="EW122" s="565"/>
      <c r="EX122" s="565"/>
      <c r="EY122" s="565"/>
      <c r="EZ122" s="565"/>
      <c r="FA122" s="565">
        <v>90</v>
      </c>
      <c r="FB122" s="565">
        <v>46</v>
      </c>
      <c r="FC122" s="565"/>
      <c r="FD122" s="565"/>
      <c r="FE122" s="565"/>
      <c r="FF122" s="565"/>
      <c r="FG122" s="565"/>
      <c r="FH122" s="615"/>
      <c r="FI122" s="615"/>
      <c r="FJ122" s="565"/>
      <c r="FK122" s="565"/>
      <c r="FL122" s="565"/>
      <c r="FM122" s="565"/>
      <c r="FN122" s="565"/>
      <c r="FO122" s="565"/>
      <c r="FP122" s="565"/>
      <c r="FQ122" s="565"/>
      <c r="FR122" s="565"/>
      <c r="FS122" s="565">
        <v>795</v>
      </c>
      <c r="FT122" s="598"/>
      <c r="FU122" s="598"/>
      <c r="FV122" s="565">
        <v>152</v>
      </c>
      <c r="FW122" s="565">
        <v>6</v>
      </c>
      <c r="FX122" s="565">
        <v>120</v>
      </c>
      <c r="FY122" s="565"/>
      <c r="FZ122" s="565">
        <v>121</v>
      </c>
      <c r="GA122" s="565">
        <v>70</v>
      </c>
      <c r="GB122" s="565"/>
      <c r="GC122" s="565"/>
      <c r="GD122" s="565"/>
      <c r="GE122" s="565"/>
      <c r="GF122" s="565"/>
      <c r="GG122" s="565"/>
      <c r="GH122" s="565"/>
      <c r="GI122" s="565"/>
      <c r="GJ122" s="565">
        <v>115</v>
      </c>
      <c r="GK122" s="565">
        <v>52</v>
      </c>
      <c r="GL122" s="565">
        <v>64</v>
      </c>
      <c r="GM122" s="565">
        <v>16</v>
      </c>
      <c r="GN122" s="565"/>
      <c r="GO122" s="565"/>
      <c r="GP122" s="565">
        <v>40</v>
      </c>
      <c r="GQ122" s="506">
        <v>3</v>
      </c>
      <c r="GR122" s="598"/>
      <c r="GS122" s="598"/>
      <c r="GT122" s="565"/>
      <c r="GU122" s="565"/>
      <c r="GV122" s="565">
        <v>48</v>
      </c>
      <c r="GW122" s="565">
        <v>72</v>
      </c>
      <c r="GX122" s="565">
        <v>64</v>
      </c>
      <c r="GY122" s="565">
        <v>68</v>
      </c>
      <c r="GZ122" s="565"/>
      <c r="HA122" s="565"/>
      <c r="HB122" s="565"/>
      <c r="HC122" s="565"/>
      <c r="HD122" s="565"/>
      <c r="HE122" s="565"/>
      <c r="HF122" s="565">
        <v>108</v>
      </c>
      <c r="HG122" s="565">
        <v>180</v>
      </c>
      <c r="HH122" s="565">
        <v>150</v>
      </c>
      <c r="HI122" s="565">
        <v>116</v>
      </c>
      <c r="HJ122" s="565"/>
      <c r="HK122" s="565"/>
      <c r="HL122" s="565"/>
      <c r="HM122" s="565"/>
      <c r="HN122" s="565">
        <v>0</v>
      </c>
      <c r="HO122" s="565">
        <v>0</v>
      </c>
      <c r="HP122" s="598"/>
      <c r="HQ122" s="625"/>
      <c r="HR122" s="565"/>
    </row>
    <row r="123" spans="1:226" ht="126" customHeight="1">
      <c r="A123" s="460">
        <v>96</v>
      </c>
      <c r="B123" s="460" t="s">
        <v>4676</v>
      </c>
      <c r="C123" s="461" t="s">
        <v>4677</v>
      </c>
      <c r="D123" s="460">
        <v>0.9</v>
      </c>
      <c r="E123" s="106">
        <v>8</v>
      </c>
      <c r="F123" s="106">
        <v>43</v>
      </c>
      <c r="G123" s="97"/>
      <c r="H123" s="97"/>
      <c r="I123" s="230">
        <v>54</v>
      </c>
      <c r="J123" s="230">
        <v>159</v>
      </c>
      <c r="K123" s="106"/>
      <c r="L123" s="106"/>
      <c r="M123" s="230"/>
      <c r="N123" s="230">
        <v>9</v>
      </c>
      <c r="O123" s="106"/>
      <c r="P123" s="363"/>
      <c r="Q123" s="106"/>
      <c r="R123" s="106"/>
      <c r="S123" s="97">
        <v>398</v>
      </c>
      <c r="T123" s="470"/>
      <c r="U123" s="97"/>
      <c r="V123" s="97"/>
      <c r="W123" s="97">
        <v>15</v>
      </c>
      <c r="X123" s="467"/>
      <c r="Y123" s="97">
        <v>238</v>
      </c>
      <c r="Z123" s="471">
        <v>60</v>
      </c>
      <c r="AA123" s="471">
        <v>298</v>
      </c>
      <c r="AB123" s="470"/>
      <c r="AC123" s="470">
        <v>20</v>
      </c>
      <c r="AD123" s="448">
        <f t="shared" si="1"/>
        <v>20</v>
      </c>
      <c r="AE123" s="97"/>
      <c r="AF123" s="97">
        <v>32</v>
      </c>
      <c r="AG123" s="355"/>
      <c r="AH123" s="355"/>
      <c r="AI123" s="97">
        <v>905</v>
      </c>
      <c r="AJ123" s="97"/>
      <c r="AK123" s="97"/>
      <c r="AL123" s="97"/>
      <c r="AM123" s="97">
        <v>20</v>
      </c>
      <c r="AN123" s="472">
        <v>43</v>
      </c>
      <c r="AO123" s="472"/>
      <c r="AP123" s="78">
        <v>10</v>
      </c>
      <c r="AQ123" s="78"/>
      <c r="AR123" s="106"/>
      <c r="AS123" s="106"/>
      <c r="AT123" s="97"/>
      <c r="AU123" s="97"/>
      <c r="AV123" s="97">
        <v>76</v>
      </c>
      <c r="AW123" s="97">
        <v>83</v>
      </c>
      <c r="AX123" s="97">
        <v>77</v>
      </c>
      <c r="AY123" s="97">
        <v>40</v>
      </c>
      <c r="AZ123" s="306">
        <v>46</v>
      </c>
      <c r="BA123" s="306">
        <v>125</v>
      </c>
      <c r="BB123" s="97">
        <v>14</v>
      </c>
      <c r="BC123" s="97"/>
      <c r="BD123" s="97"/>
      <c r="BE123" s="97"/>
      <c r="BF123" s="97">
        <v>144</v>
      </c>
      <c r="BG123" s="106"/>
      <c r="BH123" s="106"/>
      <c r="BI123" s="97">
        <v>130</v>
      </c>
      <c r="BJ123" s="97">
        <v>470</v>
      </c>
      <c r="BK123" s="97"/>
      <c r="BL123" s="97"/>
      <c r="BM123" s="97">
        <v>90</v>
      </c>
      <c r="BN123" s="97">
        <v>23</v>
      </c>
      <c r="BO123" s="106"/>
      <c r="BP123" s="106"/>
      <c r="BQ123" s="466">
        <v>238</v>
      </c>
      <c r="BR123" s="466">
        <v>867</v>
      </c>
      <c r="BS123" s="466">
        <v>1105</v>
      </c>
      <c r="BT123" s="97">
        <v>244</v>
      </c>
      <c r="BU123" s="97"/>
      <c r="BV123" s="106"/>
      <c r="BW123" s="106"/>
      <c r="BX123" s="106"/>
      <c r="BY123" s="106"/>
      <c r="BZ123" s="106"/>
      <c r="CA123" s="106"/>
      <c r="CB123" s="97">
        <v>90</v>
      </c>
      <c r="CC123" s="97"/>
      <c r="CD123" s="97">
        <v>130</v>
      </c>
      <c r="CE123" s="97"/>
      <c r="CF123" s="106"/>
      <c r="CG123" s="106"/>
      <c r="CH123" s="97"/>
      <c r="CI123" s="97"/>
      <c r="CJ123" s="106"/>
      <c r="CK123" s="106"/>
      <c r="CL123" s="97"/>
      <c r="CM123" s="97">
        <v>643</v>
      </c>
      <c r="CN123" s="565"/>
      <c r="CO123" s="565"/>
      <c r="CP123" s="565">
        <v>43</v>
      </c>
      <c r="CQ123" s="565">
        <v>200</v>
      </c>
      <c r="CR123" s="565">
        <v>183</v>
      </c>
      <c r="CS123" s="565"/>
      <c r="CT123" s="565"/>
      <c r="CU123" s="565"/>
      <c r="CV123" s="565"/>
      <c r="CW123" s="565"/>
      <c r="CX123" s="565"/>
      <c r="CY123" s="565">
        <v>53</v>
      </c>
      <c r="CZ123" s="565"/>
      <c r="DA123" s="565">
        <v>653</v>
      </c>
      <c r="DB123" s="565">
        <v>60</v>
      </c>
      <c r="DC123" s="565">
        <v>60</v>
      </c>
      <c r="DD123" s="565">
        <v>74</v>
      </c>
      <c r="DE123" s="565"/>
      <c r="DF123" s="565"/>
      <c r="DG123" s="565"/>
      <c r="DH123" s="565"/>
      <c r="DK123" s="60">
        <v>23</v>
      </c>
      <c r="DN123" s="60">
        <v>173</v>
      </c>
      <c r="DQ123" s="60">
        <v>89</v>
      </c>
      <c r="DR123" s="60">
        <v>14</v>
      </c>
      <c r="DS123" s="60">
        <v>125</v>
      </c>
      <c r="DT123" s="60">
        <v>60</v>
      </c>
      <c r="DV123" s="60">
        <v>98</v>
      </c>
      <c r="DW123" s="60">
        <v>234</v>
      </c>
      <c r="DX123" s="60">
        <v>244</v>
      </c>
      <c r="DZ123" s="60">
        <v>132</v>
      </c>
      <c r="EA123" s="60">
        <v>100</v>
      </c>
      <c r="EB123" s="60">
        <v>959</v>
      </c>
      <c r="ED123" s="60">
        <v>50</v>
      </c>
      <c r="EE123" s="60">
        <v>190</v>
      </c>
      <c r="EG123" s="60">
        <v>120</v>
      </c>
      <c r="EI123" s="60">
        <v>170</v>
      </c>
      <c r="EJ123" s="60">
        <v>90</v>
      </c>
      <c r="EQ123" s="60">
        <v>20</v>
      </c>
      <c r="ER123" s="60">
        <v>300</v>
      </c>
      <c r="ES123" s="60">
        <v>726</v>
      </c>
      <c r="EU123" s="565"/>
      <c r="EV123" s="565"/>
      <c r="EW123" s="565"/>
      <c r="EX123" s="565"/>
      <c r="EY123" s="565"/>
      <c r="EZ123" s="565"/>
      <c r="FA123" s="565">
        <v>90</v>
      </c>
      <c r="FB123" s="565">
        <v>46</v>
      </c>
      <c r="FC123" s="565"/>
      <c r="FD123" s="565"/>
      <c r="FE123" s="565">
        <v>20</v>
      </c>
      <c r="FF123" s="565"/>
      <c r="FG123" s="565"/>
      <c r="FH123" s="615">
        <v>68</v>
      </c>
      <c r="FI123" s="615">
        <v>220</v>
      </c>
      <c r="FJ123" s="565"/>
      <c r="FK123" s="565"/>
      <c r="FL123" s="565"/>
      <c r="FM123" s="565">
        <v>23</v>
      </c>
      <c r="FN123" s="565">
        <v>15</v>
      </c>
      <c r="FO123" s="565"/>
      <c r="FP123" s="565"/>
      <c r="FQ123" s="565"/>
      <c r="FR123" s="565">
        <v>130</v>
      </c>
      <c r="FS123" s="565">
        <v>795</v>
      </c>
      <c r="FT123" s="598">
        <v>40</v>
      </c>
      <c r="FU123" s="598"/>
      <c r="FV123" s="565">
        <v>152</v>
      </c>
      <c r="FW123" s="565">
        <v>6</v>
      </c>
      <c r="FX123" s="565">
        <v>120</v>
      </c>
      <c r="FY123" s="565"/>
      <c r="FZ123" s="565">
        <v>121</v>
      </c>
      <c r="GA123" s="565">
        <v>70</v>
      </c>
      <c r="GB123" s="565">
        <v>628</v>
      </c>
      <c r="GC123" s="565">
        <v>885</v>
      </c>
      <c r="GD123" s="565">
        <v>84</v>
      </c>
      <c r="GE123" s="565">
        <v>206</v>
      </c>
      <c r="GF123" s="565">
        <v>343</v>
      </c>
      <c r="GG123" s="565">
        <v>120</v>
      </c>
      <c r="GH123" s="565">
        <v>89</v>
      </c>
      <c r="GI123" s="565"/>
      <c r="GJ123" s="565">
        <v>115</v>
      </c>
      <c r="GK123" s="565">
        <v>52</v>
      </c>
      <c r="GL123" s="565">
        <v>64</v>
      </c>
      <c r="GM123" s="565">
        <v>16</v>
      </c>
      <c r="GN123" s="565"/>
      <c r="GO123" s="565"/>
      <c r="GP123" s="565">
        <v>40</v>
      </c>
      <c r="GQ123" s="506">
        <v>3</v>
      </c>
      <c r="GR123" s="598">
        <v>90</v>
      </c>
      <c r="GS123" s="598">
        <v>1</v>
      </c>
      <c r="GT123" s="565">
        <v>109</v>
      </c>
      <c r="GU123" s="565">
        <v>243</v>
      </c>
      <c r="GV123" s="565">
        <v>48</v>
      </c>
      <c r="GW123" s="565">
        <v>72</v>
      </c>
      <c r="GX123" s="565">
        <v>64</v>
      </c>
      <c r="GY123" s="565">
        <v>68</v>
      </c>
      <c r="GZ123" s="565">
        <v>40</v>
      </c>
      <c r="HA123" s="565">
        <v>3</v>
      </c>
      <c r="HB123" s="565">
        <v>88</v>
      </c>
      <c r="HC123" s="565">
        <v>15</v>
      </c>
      <c r="HD123" s="565"/>
      <c r="HE123" s="565"/>
      <c r="HF123" s="565">
        <v>108</v>
      </c>
      <c r="HG123" s="565">
        <v>180</v>
      </c>
      <c r="HH123" s="565">
        <v>150</v>
      </c>
      <c r="HI123" s="565">
        <v>116</v>
      </c>
      <c r="HJ123" s="565"/>
      <c r="HK123" s="565"/>
      <c r="HL123" s="565">
        <v>393</v>
      </c>
      <c r="HM123" s="565">
        <v>662</v>
      </c>
      <c r="HN123" s="565">
        <v>0</v>
      </c>
      <c r="HO123" s="565">
        <v>0</v>
      </c>
      <c r="HP123" s="598"/>
      <c r="HQ123" s="625"/>
      <c r="HR123" s="565"/>
    </row>
    <row r="124" spans="1:226" ht="47.25" customHeight="1">
      <c r="A124" s="443">
        <v>24</v>
      </c>
      <c r="B124" s="443" t="s">
        <v>4678</v>
      </c>
      <c r="C124" s="474" t="s">
        <v>4193</v>
      </c>
      <c r="D124" s="443">
        <v>1.46</v>
      </c>
      <c r="E124" s="444">
        <v>0</v>
      </c>
      <c r="F124" s="444">
        <v>17</v>
      </c>
      <c r="G124" s="97"/>
      <c r="H124" s="97"/>
      <c r="I124" s="445">
        <v>5</v>
      </c>
      <c r="J124" s="230"/>
      <c r="K124" s="106"/>
      <c r="L124" s="106"/>
      <c r="M124" s="230"/>
      <c r="N124" s="445">
        <v>10</v>
      </c>
      <c r="O124" s="106"/>
      <c r="P124" s="363"/>
      <c r="Q124" s="106"/>
      <c r="R124" s="106"/>
      <c r="S124" s="97">
        <v>70</v>
      </c>
      <c r="T124" s="470"/>
      <c r="U124" s="475">
        <v>3</v>
      </c>
      <c r="V124" s="97"/>
      <c r="W124" s="97">
        <v>10</v>
      </c>
      <c r="X124" s="467"/>
      <c r="Y124" s="468">
        <v>39</v>
      </c>
      <c r="Z124" s="468"/>
      <c r="AA124" s="468">
        <v>39</v>
      </c>
      <c r="AB124" s="470"/>
      <c r="AC124" s="470">
        <v>18</v>
      </c>
      <c r="AD124" s="448">
        <f t="shared" si="1"/>
        <v>18</v>
      </c>
      <c r="AE124" s="97"/>
      <c r="AF124" s="97"/>
      <c r="AG124" s="355"/>
      <c r="AH124" s="355"/>
      <c r="AI124" s="97"/>
      <c r="AJ124" s="97"/>
      <c r="AK124" s="97"/>
      <c r="AL124" s="97"/>
      <c r="AM124" s="97">
        <v>20</v>
      </c>
      <c r="AN124" s="472"/>
      <c r="AO124" s="472"/>
      <c r="AP124" s="78"/>
      <c r="AQ124" s="78"/>
      <c r="AR124" s="106"/>
      <c r="AS124" s="106"/>
      <c r="AT124" s="97"/>
      <c r="AU124" s="97"/>
      <c r="AV124" s="97">
        <v>10</v>
      </c>
      <c r="AW124" s="97"/>
      <c r="AX124" s="97">
        <v>15</v>
      </c>
      <c r="AY124" s="97"/>
      <c r="AZ124" s="451">
        <f>AZ125</f>
        <v>0</v>
      </c>
      <c r="BA124" s="451">
        <f>BA125</f>
        <v>30</v>
      </c>
      <c r="BB124" s="97">
        <v>1</v>
      </c>
      <c r="BC124" s="97"/>
      <c r="BD124" s="97"/>
      <c r="BE124" s="97"/>
      <c r="BF124" s="97"/>
      <c r="BG124" s="106"/>
      <c r="BH124" s="106"/>
      <c r="BI124" s="97"/>
      <c r="BJ124" s="97"/>
      <c r="BK124" s="97"/>
      <c r="BL124" s="97"/>
      <c r="BM124" s="97"/>
      <c r="BN124" s="97"/>
      <c r="BO124" s="106"/>
      <c r="BP124" s="106"/>
      <c r="BQ124" s="466">
        <v>20</v>
      </c>
      <c r="BR124" s="466">
        <v>0</v>
      </c>
      <c r="BS124" s="466">
        <v>20</v>
      </c>
      <c r="BT124" s="97">
        <v>13</v>
      </c>
      <c r="BU124" s="97"/>
      <c r="BV124" s="106"/>
      <c r="BW124" s="106"/>
      <c r="BX124" s="106"/>
      <c r="BY124" s="106"/>
      <c r="BZ124" s="106"/>
      <c r="CA124" s="106"/>
      <c r="CB124" s="97"/>
      <c r="CC124" s="97"/>
      <c r="CD124" s="97">
        <v>18</v>
      </c>
      <c r="CE124" s="97"/>
      <c r="CF124" s="106"/>
      <c r="CG124" s="106"/>
      <c r="CH124" s="97"/>
      <c r="CI124" s="97"/>
      <c r="CJ124" s="106"/>
      <c r="CK124" s="106"/>
      <c r="CL124" s="97"/>
      <c r="CM124" s="97"/>
      <c r="CN124" s="565"/>
      <c r="CO124" s="565"/>
      <c r="CP124" s="565"/>
      <c r="CQ124" s="565">
        <v>20</v>
      </c>
      <c r="CR124" s="565">
        <v>0</v>
      </c>
      <c r="CS124" s="565"/>
      <c r="CT124" s="565"/>
      <c r="CU124" s="565"/>
      <c r="CV124" s="565"/>
      <c r="CW124" s="565"/>
      <c r="CX124" s="565"/>
      <c r="CY124" s="565"/>
      <c r="CZ124" s="565"/>
      <c r="DA124" s="565"/>
      <c r="DB124" s="565">
        <v>20</v>
      </c>
      <c r="DC124" s="565">
        <v>20</v>
      </c>
      <c r="DD124" s="565"/>
      <c r="DE124" s="565"/>
      <c r="DF124" s="565"/>
      <c r="DG124" s="565"/>
      <c r="DH124" s="565"/>
      <c r="DN124" s="60">
        <v>111</v>
      </c>
      <c r="DQ124" s="60">
        <v>36</v>
      </c>
      <c r="DT124" s="60">
        <v>20</v>
      </c>
      <c r="DX124" s="60">
        <v>13</v>
      </c>
      <c r="DZ124" s="60">
        <v>80</v>
      </c>
      <c r="ED124" s="60">
        <v>3</v>
      </c>
      <c r="EE124" s="60">
        <v>1</v>
      </c>
      <c r="EG124" s="60">
        <v>12</v>
      </c>
      <c r="EJ124" s="60">
        <v>25</v>
      </c>
      <c r="EU124" s="565"/>
      <c r="EV124" s="565"/>
      <c r="EW124" s="565"/>
      <c r="EX124" s="565"/>
      <c r="EY124" s="565"/>
      <c r="EZ124" s="565"/>
      <c r="FA124" s="565">
        <v>2</v>
      </c>
      <c r="FB124" s="565"/>
      <c r="FC124" s="565"/>
      <c r="FD124" s="565"/>
      <c r="FE124" s="565"/>
      <c r="FF124" s="565"/>
      <c r="FG124" s="565"/>
      <c r="FH124" s="615"/>
      <c r="FI124" s="615"/>
      <c r="FJ124" s="565"/>
      <c r="FK124" s="565"/>
      <c r="FL124" s="565"/>
      <c r="FM124" s="565"/>
      <c r="FN124" s="565"/>
      <c r="FO124" s="565"/>
      <c r="FP124" s="565"/>
      <c r="FQ124" s="565"/>
      <c r="FR124" s="565"/>
      <c r="FS124" s="565">
        <v>32</v>
      </c>
      <c r="FT124" s="598"/>
      <c r="FU124" s="598"/>
      <c r="FV124" s="565">
        <v>40</v>
      </c>
      <c r="FW124" s="565"/>
      <c r="FX124" s="565">
        <v>65</v>
      </c>
      <c r="FY124" s="565"/>
      <c r="FZ124" s="565">
        <v>21</v>
      </c>
      <c r="GA124" s="565"/>
      <c r="GB124" s="565"/>
      <c r="GC124" s="565"/>
      <c r="GD124" s="565"/>
      <c r="GE124" s="565"/>
      <c r="GF124" s="565"/>
      <c r="GG124" s="565"/>
      <c r="GH124" s="565"/>
      <c r="GI124" s="565"/>
      <c r="GJ124" s="565">
        <v>57</v>
      </c>
      <c r="GK124" s="565"/>
      <c r="GL124" s="565">
        <v>20</v>
      </c>
      <c r="GM124" s="565"/>
      <c r="GN124" s="565"/>
      <c r="GO124" s="565"/>
      <c r="GP124" s="565">
        <v>54</v>
      </c>
      <c r="GQ124" s="506">
        <v>0</v>
      </c>
      <c r="GR124" s="598"/>
      <c r="GS124" s="598"/>
      <c r="GT124" s="565"/>
      <c r="GU124" s="565"/>
      <c r="GV124" s="565">
        <v>0</v>
      </c>
      <c r="GW124" s="565">
        <v>29</v>
      </c>
      <c r="GX124" s="565">
        <v>14</v>
      </c>
      <c r="GY124" s="565"/>
      <c r="GZ124" s="565"/>
      <c r="HA124" s="565"/>
      <c r="HB124" s="565"/>
      <c r="HC124" s="565"/>
      <c r="HD124" s="565"/>
      <c r="HE124" s="565"/>
      <c r="HF124" s="565">
        <v>37</v>
      </c>
      <c r="HG124" s="565"/>
      <c r="HH124" s="565">
        <v>25</v>
      </c>
      <c r="HI124" s="565"/>
      <c r="HJ124" s="565"/>
      <c r="HK124" s="565"/>
      <c r="HL124" s="565"/>
      <c r="HM124" s="565"/>
      <c r="HN124" s="565">
        <v>0</v>
      </c>
      <c r="HO124" s="565">
        <v>0</v>
      </c>
      <c r="HP124" s="598"/>
      <c r="HQ124" s="625"/>
      <c r="HR124" s="565"/>
    </row>
    <row r="125" spans="1:226" ht="47.25" customHeight="1">
      <c r="A125" s="460">
        <v>97</v>
      </c>
      <c r="B125" s="460" t="s">
        <v>4679</v>
      </c>
      <c r="C125" s="461" t="s">
        <v>4680</v>
      </c>
      <c r="D125" s="460">
        <v>1.46</v>
      </c>
      <c r="E125" s="106">
        <v>0</v>
      </c>
      <c r="F125" s="106">
        <v>17</v>
      </c>
      <c r="G125" s="97"/>
      <c r="H125" s="97"/>
      <c r="I125" s="230">
        <v>5</v>
      </c>
      <c r="J125" s="230"/>
      <c r="K125" s="106"/>
      <c r="L125" s="106"/>
      <c r="M125" s="230"/>
      <c r="N125" s="230">
        <v>10</v>
      </c>
      <c r="O125" s="106"/>
      <c r="P125" s="363"/>
      <c r="Q125" s="106"/>
      <c r="R125" s="106"/>
      <c r="S125" s="97">
        <v>70</v>
      </c>
      <c r="T125" s="470"/>
      <c r="U125" s="97">
        <v>3</v>
      </c>
      <c r="V125" s="97"/>
      <c r="W125" s="97">
        <v>10</v>
      </c>
      <c r="X125" s="467"/>
      <c r="Y125" s="97">
        <v>39</v>
      </c>
      <c r="Z125" s="97"/>
      <c r="AA125" s="97">
        <v>39</v>
      </c>
      <c r="AB125" s="470"/>
      <c r="AC125" s="470">
        <v>18</v>
      </c>
      <c r="AD125" s="448">
        <f t="shared" si="1"/>
        <v>18</v>
      </c>
      <c r="AE125" s="97"/>
      <c r="AF125" s="97">
        <v>5</v>
      </c>
      <c r="AG125" s="355"/>
      <c r="AH125" s="355"/>
      <c r="AI125" s="97">
        <v>44</v>
      </c>
      <c r="AJ125" s="97"/>
      <c r="AK125" s="97"/>
      <c r="AL125" s="97"/>
      <c r="AM125" s="97"/>
      <c r="AN125" s="472">
        <v>32</v>
      </c>
      <c r="AO125" s="472"/>
      <c r="AP125" s="78"/>
      <c r="AQ125" s="78"/>
      <c r="AR125" s="106"/>
      <c r="AS125" s="106"/>
      <c r="AT125" s="97"/>
      <c r="AU125" s="97"/>
      <c r="AV125" s="97">
        <v>10</v>
      </c>
      <c r="AW125" s="97"/>
      <c r="AX125" s="97">
        <v>15</v>
      </c>
      <c r="AY125" s="97"/>
      <c r="AZ125" s="306"/>
      <c r="BA125" s="306">
        <v>30</v>
      </c>
      <c r="BB125" s="97">
        <v>1</v>
      </c>
      <c r="BC125" s="97"/>
      <c r="BD125" s="97"/>
      <c r="BE125" s="97"/>
      <c r="BF125" s="97"/>
      <c r="BG125" s="106"/>
      <c r="BH125" s="106"/>
      <c r="BI125" s="97">
        <v>15</v>
      </c>
      <c r="BJ125" s="97"/>
      <c r="BK125" s="97"/>
      <c r="BL125" s="97"/>
      <c r="BM125" s="97">
        <v>10</v>
      </c>
      <c r="BN125" s="97"/>
      <c r="BO125" s="106"/>
      <c r="BP125" s="106"/>
      <c r="BQ125" s="466">
        <v>20</v>
      </c>
      <c r="BR125" s="466"/>
      <c r="BS125" s="466">
        <v>20</v>
      </c>
      <c r="BT125" s="97"/>
      <c r="BU125" s="97"/>
      <c r="BV125" s="106"/>
      <c r="BW125" s="106"/>
      <c r="BX125" s="106"/>
      <c r="BY125" s="106"/>
      <c r="BZ125" s="106"/>
      <c r="CA125" s="106"/>
      <c r="CB125" s="97"/>
      <c r="CC125" s="97"/>
      <c r="CD125" s="97">
        <v>18</v>
      </c>
      <c r="CE125" s="97"/>
      <c r="CF125" s="106"/>
      <c r="CG125" s="106"/>
      <c r="CH125" s="97"/>
      <c r="CI125" s="97"/>
      <c r="CJ125" s="106"/>
      <c r="CK125" s="106"/>
      <c r="CL125" s="97"/>
      <c r="CM125" s="97"/>
      <c r="CN125" s="565"/>
      <c r="CO125" s="565"/>
      <c r="CP125" s="565"/>
      <c r="CQ125" s="565">
        <v>20</v>
      </c>
      <c r="CR125" s="565"/>
      <c r="CS125" s="565"/>
      <c r="CT125" s="565"/>
      <c r="CU125" s="565"/>
      <c r="CV125" s="565"/>
      <c r="CW125" s="565"/>
      <c r="CX125" s="565"/>
      <c r="CY125" s="565"/>
      <c r="CZ125" s="565"/>
      <c r="DA125" s="565"/>
      <c r="DB125" s="565">
        <v>20</v>
      </c>
      <c r="DC125" s="565">
        <v>20</v>
      </c>
      <c r="DD125" s="565">
        <v>12</v>
      </c>
      <c r="DE125" s="565"/>
      <c r="DF125" s="565"/>
      <c r="DG125" s="565"/>
      <c r="DH125" s="565"/>
      <c r="DK125" s="60">
        <v>9</v>
      </c>
      <c r="DN125" s="60">
        <v>111</v>
      </c>
      <c r="DQ125" s="60">
        <v>36</v>
      </c>
      <c r="DT125" s="60">
        <v>20</v>
      </c>
      <c r="DW125" s="60">
        <v>40</v>
      </c>
      <c r="DZ125" s="60">
        <v>80</v>
      </c>
      <c r="ED125" s="60">
        <v>3</v>
      </c>
      <c r="EE125" s="60">
        <v>1</v>
      </c>
      <c r="EG125" s="60">
        <v>12</v>
      </c>
      <c r="EJ125" s="60">
        <v>25</v>
      </c>
      <c r="ER125" s="60">
        <v>70</v>
      </c>
      <c r="EU125" s="565"/>
      <c r="EV125" s="565"/>
      <c r="EW125" s="565"/>
      <c r="EX125" s="565"/>
      <c r="EY125" s="565"/>
      <c r="EZ125" s="565"/>
      <c r="FA125" s="565">
        <v>2</v>
      </c>
      <c r="FB125" s="565"/>
      <c r="FC125" s="565"/>
      <c r="FD125" s="565"/>
      <c r="FE125" s="565"/>
      <c r="FF125" s="565"/>
      <c r="FG125" s="565"/>
      <c r="FH125" s="615">
        <v>43</v>
      </c>
      <c r="FI125" s="615"/>
      <c r="FJ125" s="565"/>
      <c r="FK125" s="565"/>
      <c r="FL125" s="565"/>
      <c r="FM125" s="565">
        <v>10</v>
      </c>
      <c r="FN125" s="565"/>
      <c r="FO125" s="565"/>
      <c r="FP125" s="565"/>
      <c r="FQ125" s="565"/>
      <c r="FR125" s="565"/>
      <c r="FS125" s="565">
        <v>32</v>
      </c>
      <c r="FT125" s="598">
        <v>10</v>
      </c>
      <c r="FU125" s="598"/>
      <c r="FV125" s="565">
        <v>40</v>
      </c>
      <c r="FW125" s="565"/>
      <c r="FX125" s="565">
        <v>65</v>
      </c>
      <c r="FY125" s="565"/>
      <c r="FZ125" s="565">
        <v>21</v>
      </c>
      <c r="GA125" s="565"/>
      <c r="GB125" s="565">
        <v>84</v>
      </c>
      <c r="GC125" s="565"/>
      <c r="GD125" s="565">
        <v>8</v>
      </c>
      <c r="GE125" s="565"/>
      <c r="GF125" s="565">
        <v>45</v>
      </c>
      <c r="GG125" s="565"/>
      <c r="GH125" s="565">
        <v>13</v>
      </c>
      <c r="GI125" s="565"/>
      <c r="GJ125" s="565">
        <v>57</v>
      </c>
      <c r="GK125" s="565"/>
      <c r="GL125" s="565">
        <v>20</v>
      </c>
      <c r="GM125" s="565"/>
      <c r="GN125" s="565"/>
      <c r="GO125" s="565"/>
      <c r="GP125" s="565">
        <v>54</v>
      </c>
      <c r="GQ125" s="506"/>
      <c r="GR125" s="598">
        <v>80</v>
      </c>
      <c r="GS125" s="598"/>
      <c r="GT125" s="565"/>
      <c r="GU125" s="565"/>
      <c r="GV125" s="565">
        <v>0</v>
      </c>
      <c r="GW125" s="565">
        <v>29</v>
      </c>
      <c r="GX125" s="565">
        <v>14</v>
      </c>
      <c r="GY125" s="565"/>
      <c r="GZ125" s="565">
        <v>37</v>
      </c>
      <c r="HA125" s="565"/>
      <c r="HB125" s="565">
        <v>5</v>
      </c>
      <c r="HC125" s="565"/>
      <c r="HD125" s="565"/>
      <c r="HE125" s="565"/>
      <c r="HF125" s="565">
        <v>37</v>
      </c>
      <c r="HG125" s="565"/>
      <c r="HH125" s="565">
        <v>25</v>
      </c>
      <c r="HI125" s="565"/>
      <c r="HJ125" s="565"/>
      <c r="HK125" s="565"/>
      <c r="HL125" s="565">
        <v>50</v>
      </c>
      <c r="HM125" s="565"/>
      <c r="HN125" s="565">
        <v>0</v>
      </c>
      <c r="HO125" s="565">
        <v>0</v>
      </c>
      <c r="HP125" s="598"/>
      <c r="HQ125" s="625"/>
      <c r="HR125" s="565"/>
    </row>
    <row r="126" spans="1:226" ht="47.25" customHeight="1">
      <c r="A126" s="443">
        <v>25</v>
      </c>
      <c r="B126" s="443" t="s">
        <v>4681</v>
      </c>
      <c r="C126" s="474" t="s">
        <v>4196</v>
      </c>
      <c r="D126" s="443">
        <v>1.88</v>
      </c>
      <c r="E126" s="106">
        <v>0</v>
      </c>
      <c r="F126" s="106">
        <v>0</v>
      </c>
      <c r="G126" s="97"/>
      <c r="H126" s="97"/>
      <c r="I126" s="230"/>
      <c r="J126" s="230"/>
      <c r="K126" s="106"/>
      <c r="L126" s="106"/>
      <c r="M126" s="230"/>
      <c r="N126" s="230"/>
      <c r="O126" s="106"/>
      <c r="P126" s="363"/>
      <c r="Q126" s="106"/>
      <c r="R126" s="106"/>
      <c r="S126" s="97"/>
      <c r="T126" s="470"/>
      <c r="U126" s="475">
        <v>100</v>
      </c>
      <c r="V126" s="97"/>
      <c r="W126" s="97">
        <v>0</v>
      </c>
      <c r="X126" s="467"/>
      <c r="Y126" s="468"/>
      <c r="Z126" s="468"/>
      <c r="AA126" s="468"/>
      <c r="AB126" s="470"/>
      <c r="AC126" s="470"/>
      <c r="AD126" s="448">
        <f t="shared" si="1"/>
        <v>0</v>
      </c>
      <c r="AE126" s="97"/>
      <c r="AF126" s="97"/>
      <c r="AG126" s="355"/>
      <c r="AH126" s="355"/>
      <c r="AI126" s="97"/>
      <c r="AJ126" s="97"/>
      <c r="AK126" s="97"/>
      <c r="AL126" s="97"/>
      <c r="AM126" s="97"/>
      <c r="AN126" s="472"/>
      <c r="AO126" s="472"/>
      <c r="AP126" s="78">
        <v>216</v>
      </c>
      <c r="AQ126" s="78"/>
      <c r="AR126" s="106"/>
      <c r="AS126" s="106"/>
      <c r="AT126" s="97"/>
      <c r="AU126" s="97"/>
      <c r="AV126" s="97"/>
      <c r="AW126" s="97"/>
      <c r="AX126" s="97"/>
      <c r="AY126" s="97"/>
      <c r="AZ126" s="306"/>
      <c r="BA126" s="306"/>
      <c r="BB126" s="97">
        <v>0</v>
      </c>
      <c r="BC126" s="97"/>
      <c r="BD126" s="97"/>
      <c r="BE126" s="97"/>
      <c r="BF126" s="97"/>
      <c r="BG126" s="106"/>
      <c r="BH126" s="106"/>
      <c r="BI126" s="97"/>
      <c r="BJ126" s="97"/>
      <c r="BK126" s="97"/>
      <c r="BL126" s="97"/>
      <c r="BM126" s="97"/>
      <c r="BN126" s="97"/>
      <c r="BO126" s="106"/>
      <c r="BP126" s="106"/>
      <c r="BQ126" s="466">
        <v>0</v>
      </c>
      <c r="BR126" s="466">
        <v>0</v>
      </c>
      <c r="BS126" s="466">
        <v>0</v>
      </c>
      <c r="BT126" s="97"/>
      <c r="BU126" s="97"/>
      <c r="BV126" s="106"/>
      <c r="BW126" s="106"/>
      <c r="BX126" s="106"/>
      <c r="BY126" s="106"/>
      <c r="BZ126" s="106"/>
      <c r="CA126" s="106"/>
      <c r="CB126" s="97"/>
      <c r="CC126" s="97"/>
      <c r="CD126" s="97"/>
      <c r="CE126" s="97"/>
      <c r="CF126" s="106"/>
      <c r="CG126" s="106"/>
      <c r="CH126" s="97"/>
      <c r="CI126" s="97"/>
      <c r="CJ126" s="106"/>
      <c r="CK126" s="106"/>
      <c r="CL126" s="97"/>
      <c r="CM126" s="97"/>
      <c r="CN126" s="565"/>
      <c r="CO126" s="565"/>
      <c r="CP126" s="565"/>
      <c r="CQ126" s="565">
        <v>0</v>
      </c>
      <c r="CR126" s="565">
        <v>0</v>
      </c>
      <c r="CS126" s="565"/>
      <c r="CT126" s="565"/>
      <c r="CU126" s="565"/>
      <c r="CV126" s="565"/>
      <c r="CW126" s="565"/>
      <c r="CX126" s="565"/>
      <c r="CY126" s="565"/>
      <c r="CZ126" s="565"/>
      <c r="DA126" s="565"/>
      <c r="DB126" s="565"/>
      <c r="DC126" s="565"/>
      <c r="DD126" s="565"/>
      <c r="DE126" s="565"/>
      <c r="DF126" s="565"/>
      <c r="DG126" s="565"/>
      <c r="DH126" s="565"/>
      <c r="EU126" s="565"/>
      <c r="EV126" s="565"/>
      <c r="EW126" s="565"/>
      <c r="EX126" s="565"/>
      <c r="EY126" s="565"/>
      <c r="EZ126" s="565"/>
      <c r="FA126" s="565"/>
      <c r="FB126" s="565"/>
      <c r="FC126" s="565"/>
      <c r="FD126" s="565"/>
      <c r="FE126" s="565"/>
      <c r="FF126" s="565"/>
      <c r="FG126" s="565"/>
      <c r="FH126" s="615"/>
      <c r="FI126" s="615"/>
      <c r="FJ126" s="565"/>
      <c r="FK126" s="565"/>
      <c r="FL126" s="565"/>
      <c r="FM126" s="565"/>
      <c r="FN126" s="565"/>
      <c r="FO126" s="565"/>
      <c r="FP126" s="565"/>
      <c r="FQ126" s="565"/>
      <c r="FR126" s="565"/>
      <c r="FS126" s="565">
        <v>0</v>
      </c>
      <c r="FT126" s="598"/>
      <c r="FU126" s="598"/>
      <c r="FV126" s="565"/>
      <c r="FW126" s="565"/>
      <c r="FX126" s="565"/>
      <c r="FY126" s="565"/>
      <c r="FZ126" s="565"/>
      <c r="GA126" s="565"/>
      <c r="GB126" s="565"/>
      <c r="GC126" s="565"/>
      <c r="GD126" s="565"/>
      <c r="GE126" s="565"/>
      <c r="GF126" s="565"/>
      <c r="GG126" s="565"/>
      <c r="GH126" s="565"/>
      <c r="GI126" s="565"/>
      <c r="GJ126" s="565"/>
      <c r="GK126" s="565"/>
      <c r="GL126" s="565"/>
      <c r="GM126" s="565"/>
      <c r="GN126" s="565">
        <v>358</v>
      </c>
      <c r="GO126" s="565"/>
      <c r="GP126" s="565">
        <v>0</v>
      </c>
      <c r="GQ126" s="506">
        <v>0</v>
      </c>
      <c r="GR126" s="598"/>
      <c r="GS126" s="598"/>
      <c r="GT126" s="565"/>
      <c r="GU126" s="565"/>
      <c r="GV126" s="565">
        <v>0</v>
      </c>
      <c r="GW126" s="565">
        <v>0</v>
      </c>
      <c r="GX126" s="565"/>
      <c r="GY126" s="565"/>
      <c r="GZ126" s="565"/>
      <c r="HA126" s="565"/>
      <c r="HB126" s="565"/>
      <c r="HC126" s="565"/>
      <c r="HD126" s="565"/>
      <c r="HE126" s="565"/>
      <c r="HF126" s="565"/>
      <c r="HG126" s="565"/>
      <c r="HH126" s="565"/>
      <c r="HI126" s="565"/>
      <c r="HJ126" s="565"/>
      <c r="HK126" s="565"/>
      <c r="HL126" s="565"/>
      <c r="HM126" s="565"/>
      <c r="HN126" s="565">
        <v>0</v>
      </c>
      <c r="HO126" s="565">
        <v>0</v>
      </c>
      <c r="HP126" s="598"/>
      <c r="HQ126" s="625"/>
      <c r="HR126" s="565"/>
    </row>
    <row r="127" spans="1:226" ht="173.25" customHeight="1">
      <c r="A127" s="460">
        <v>98</v>
      </c>
      <c r="B127" s="460" t="s">
        <v>4682</v>
      </c>
      <c r="C127" s="461" t="s">
        <v>4683</v>
      </c>
      <c r="D127" s="460">
        <v>1.84</v>
      </c>
      <c r="E127" s="106">
        <v>0</v>
      </c>
      <c r="F127" s="106">
        <v>0</v>
      </c>
      <c r="G127" s="97"/>
      <c r="H127" s="97"/>
      <c r="I127" s="230"/>
      <c r="J127" s="230"/>
      <c r="K127" s="106"/>
      <c r="L127" s="106"/>
      <c r="M127" s="230"/>
      <c r="N127" s="230"/>
      <c r="O127" s="106"/>
      <c r="P127" s="363"/>
      <c r="Q127" s="106"/>
      <c r="R127" s="106"/>
      <c r="S127" s="97"/>
      <c r="T127" s="470"/>
      <c r="U127" s="97"/>
      <c r="V127" s="97"/>
      <c r="W127" s="97">
        <v>0</v>
      </c>
      <c r="X127" s="467"/>
      <c r="Y127" s="97"/>
      <c r="Z127" s="97"/>
      <c r="AA127" s="97"/>
      <c r="AB127" s="470"/>
      <c r="AC127" s="470"/>
      <c r="AD127" s="448">
        <f t="shared" si="1"/>
        <v>0</v>
      </c>
      <c r="AE127" s="97"/>
      <c r="AF127" s="97"/>
      <c r="AG127" s="355"/>
      <c r="AH127" s="355"/>
      <c r="AI127" s="97"/>
      <c r="AJ127" s="97"/>
      <c r="AK127" s="97"/>
      <c r="AL127" s="97"/>
      <c r="AM127" s="97"/>
      <c r="AN127" s="472"/>
      <c r="AO127" s="472"/>
      <c r="AP127" s="78"/>
      <c r="AQ127" s="78"/>
      <c r="AR127" s="106"/>
      <c r="AS127" s="106"/>
      <c r="AT127" s="97"/>
      <c r="AU127" s="97"/>
      <c r="AV127" s="97"/>
      <c r="AW127" s="97"/>
      <c r="AX127" s="97"/>
      <c r="AY127" s="97"/>
      <c r="AZ127" s="306"/>
      <c r="BA127" s="306"/>
      <c r="BB127" s="97">
        <v>0</v>
      </c>
      <c r="BC127" s="97"/>
      <c r="BD127" s="97"/>
      <c r="BE127" s="97"/>
      <c r="BF127" s="97"/>
      <c r="BG127" s="106"/>
      <c r="BH127" s="106"/>
      <c r="BI127" s="97"/>
      <c r="BJ127" s="97"/>
      <c r="BK127" s="97"/>
      <c r="BL127" s="97"/>
      <c r="BM127" s="97"/>
      <c r="BN127" s="97"/>
      <c r="BO127" s="106"/>
      <c r="BP127" s="106"/>
      <c r="BQ127" s="466"/>
      <c r="BR127" s="466"/>
      <c r="BS127" s="466">
        <v>0</v>
      </c>
      <c r="BT127" s="97"/>
      <c r="BU127" s="97"/>
      <c r="BV127" s="106"/>
      <c r="BW127" s="106"/>
      <c r="BX127" s="106"/>
      <c r="BY127" s="106"/>
      <c r="BZ127" s="106"/>
      <c r="CA127" s="106"/>
      <c r="CB127" s="97"/>
      <c r="CC127" s="97"/>
      <c r="CD127" s="97"/>
      <c r="CE127" s="97"/>
      <c r="CF127" s="106"/>
      <c r="CG127" s="106"/>
      <c r="CH127" s="97"/>
      <c r="CI127" s="97"/>
      <c r="CJ127" s="106"/>
      <c r="CK127" s="106"/>
      <c r="CL127" s="97"/>
      <c r="CM127" s="97"/>
      <c r="CN127" s="565"/>
      <c r="CO127" s="565"/>
      <c r="CP127" s="565"/>
      <c r="CQ127" s="565"/>
      <c r="CR127" s="565"/>
      <c r="CS127" s="565"/>
      <c r="CT127" s="565"/>
      <c r="CU127" s="565"/>
      <c r="CV127" s="565"/>
      <c r="CW127" s="565"/>
      <c r="CX127" s="565"/>
      <c r="CY127" s="565"/>
      <c r="CZ127" s="565"/>
      <c r="DA127" s="565"/>
      <c r="DB127" s="565"/>
      <c r="DC127" s="565"/>
      <c r="DD127" s="565"/>
      <c r="DE127" s="565"/>
      <c r="DF127" s="565"/>
      <c r="DG127" s="565"/>
      <c r="DH127" s="565"/>
      <c r="EU127" s="565"/>
      <c r="EV127" s="565">
        <v>2</v>
      </c>
      <c r="EW127" s="565"/>
      <c r="EX127" s="565"/>
      <c r="EY127" s="565"/>
      <c r="EZ127" s="565"/>
      <c r="FA127" s="565"/>
      <c r="FB127" s="565"/>
      <c r="FC127" s="565"/>
      <c r="FD127" s="565"/>
      <c r="FE127" s="565"/>
      <c r="FF127" s="565"/>
      <c r="FG127" s="565"/>
      <c r="FH127" s="615"/>
      <c r="FI127" s="615"/>
      <c r="FJ127" s="565"/>
      <c r="FK127" s="565"/>
      <c r="FL127" s="565"/>
      <c r="FM127" s="565"/>
      <c r="FN127" s="565"/>
      <c r="FO127" s="565"/>
      <c r="FP127" s="565"/>
      <c r="FQ127" s="565"/>
      <c r="FR127" s="565"/>
      <c r="FS127" s="565">
        <v>0</v>
      </c>
      <c r="FT127" s="598"/>
      <c r="FU127" s="598"/>
      <c r="FV127" s="565"/>
      <c r="FW127" s="565"/>
      <c r="FX127" s="565"/>
      <c r="FY127" s="565"/>
      <c r="FZ127" s="565"/>
      <c r="GA127" s="565"/>
      <c r="GB127" s="565"/>
      <c r="GC127" s="565"/>
      <c r="GD127" s="565"/>
      <c r="GE127" s="565"/>
      <c r="GF127" s="565"/>
      <c r="GG127" s="565"/>
      <c r="GH127" s="565"/>
      <c r="GI127" s="565"/>
      <c r="GJ127" s="565"/>
      <c r="GK127" s="565"/>
      <c r="GL127" s="565"/>
      <c r="GM127" s="565"/>
      <c r="GN127" s="565"/>
      <c r="GO127" s="565"/>
      <c r="GP127" s="565"/>
      <c r="GQ127" s="506"/>
      <c r="GR127" s="598"/>
      <c r="GS127" s="598"/>
      <c r="GT127" s="565"/>
      <c r="GU127" s="565"/>
      <c r="GV127" s="565">
        <v>0</v>
      </c>
      <c r="GW127" s="565">
        <v>0</v>
      </c>
      <c r="GX127" s="565"/>
      <c r="GY127" s="565"/>
      <c r="GZ127" s="565"/>
      <c r="HA127" s="565"/>
      <c r="HB127" s="565"/>
      <c r="HC127" s="565"/>
      <c r="HD127" s="565"/>
      <c r="HE127" s="565"/>
      <c r="HF127" s="565"/>
      <c r="HG127" s="565"/>
      <c r="HH127" s="565"/>
      <c r="HI127" s="565"/>
      <c r="HJ127" s="565"/>
      <c r="HK127" s="565"/>
      <c r="HL127" s="565"/>
      <c r="HM127" s="565"/>
      <c r="HN127" s="565">
        <v>0</v>
      </c>
      <c r="HO127" s="565">
        <v>0</v>
      </c>
      <c r="HP127" s="598"/>
      <c r="HQ127" s="625"/>
      <c r="HR127" s="565"/>
    </row>
    <row r="128" spans="1:226">
      <c r="A128" s="460">
        <v>99</v>
      </c>
      <c r="B128" s="460" t="s">
        <v>4684</v>
      </c>
      <c r="C128" s="461" t="s">
        <v>4685</v>
      </c>
      <c r="D128" s="460">
        <v>2.1800000000000002</v>
      </c>
      <c r="E128" s="106">
        <v>0</v>
      </c>
      <c r="F128" s="106">
        <v>0</v>
      </c>
      <c r="G128" s="97"/>
      <c r="H128" s="97"/>
      <c r="I128" s="230"/>
      <c r="J128" s="230"/>
      <c r="K128" s="106"/>
      <c r="L128" s="106"/>
      <c r="M128" s="230"/>
      <c r="N128" s="230"/>
      <c r="O128" s="106"/>
      <c r="P128" s="363"/>
      <c r="Q128" s="106"/>
      <c r="R128" s="106"/>
      <c r="S128" s="97"/>
      <c r="T128" s="470"/>
      <c r="U128" s="97"/>
      <c r="V128" s="97"/>
      <c r="W128" s="97">
        <v>0</v>
      </c>
      <c r="X128" s="467"/>
      <c r="Y128" s="97"/>
      <c r="Z128" s="97"/>
      <c r="AA128" s="97"/>
      <c r="AB128" s="470"/>
      <c r="AC128" s="470"/>
      <c r="AD128" s="448">
        <f t="shared" si="1"/>
        <v>0</v>
      </c>
      <c r="AE128" s="97"/>
      <c r="AF128" s="97"/>
      <c r="AG128" s="355"/>
      <c r="AH128" s="355"/>
      <c r="AI128" s="97"/>
      <c r="AJ128" s="97"/>
      <c r="AK128" s="97"/>
      <c r="AL128" s="97"/>
      <c r="AM128" s="97"/>
      <c r="AN128" s="472"/>
      <c r="AO128" s="472"/>
      <c r="AP128" s="78">
        <v>96</v>
      </c>
      <c r="AQ128" s="78"/>
      <c r="AR128" s="106"/>
      <c r="AS128" s="106"/>
      <c r="AT128" s="97"/>
      <c r="AU128" s="97"/>
      <c r="AV128" s="97"/>
      <c r="AW128" s="97"/>
      <c r="AX128" s="97"/>
      <c r="AY128" s="97"/>
      <c r="AZ128" s="306"/>
      <c r="BA128" s="306"/>
      <c r="BB128" s="97">
        <v>0</v>
      </c>
      <c r="BC128" s="97"/>
      <c r="BD128" s="97"/>
      <c r="BE128" s="97"/>
      <c r="BF128" s="97"/>
      <c r="BG128" s="106"/>
      <c r="BH128" s="106"/>
      <c r="BI128" s="97"/>
      <c r="BJ128" s="97"/>
      <c r="BK128" s="97"/>
      <c r="BL128" s="97"/>
      <c r="BM128" s="97"/>
      <c r="BN128" s="97"/>
      <c r="BO128" s="106"/>
      <c r="BP128" s="106"/>
      <c r="BQ128" s="466"/>
      <c r="BR128" s="466"/>
      <c r="BS128" s="466">
        <v>0</v>
      </c>
      <c r="BT128" s="97"/>
      <c r="BU128" s="97"/>
      <c r="BV128" s="106"/>
      <c r="BW128" s="106"/>
      <c r="BX128" s="106"/>
      <c r="BY128" s="106"/>
      <c r="BZ128" s="106"/>
      <c r="CA128" s="106"/>
      <c r="CB128" s="97"/>
      <c r="CC128" s="97"/>
      <c r="CD128" s="97"/>
      <c r="CE128" s="97"/>
      <c r="CF128" s="106"/>
      <c r="CG128" s="106"/>
      <c r="CH128" s="97"/>
      <c r="CI128" s="97"/>
      <c r="CJ128" s="106"/>
      <c r="CK128" s="106"/>
      <c r="CL128" s="97"/>
      <c r="CM128" s="97"/>
      <c r="CN128" s="565"/>
      <c r="CO128" s="565"/>
      <c r="CP128" s="565"/>
      <c r="CQ128" s="565"/>
      <c r="CR128" s="565"/>
      <c r="CS128" s="565"/>
      <c r="CT128" s="565"/>
      <c r="CU128" s="565"/>
      <c r="CV128" s="565"/>
      <c r="CW128" s="565"/>
      <c r="CX128" s="565"/>
      <c r="CY128" s="565"/>
      <c r="CZ128" s="565"/>
      <c r="DA128" s="565"/>
      <c r="DB128" s="565"/>
      <c r="DC128" s="565"/>
      <c r="DD128" s="565"/>
      <c r="DE128" s="565"/>
      <c r="DF128" s="565"/>
      <c r="DG128" s="565"/>
      <c r="DH128" s="565"/>
      <c r="EU128" s="565"/>
      <c r="EV128" s="565">
        <v>2</v>
      </c>
      <c r="EW128" s="565"/>
      <c r="EX128" s="565"/>
      <c r="EY128" s="565"/>
      <c r="EZ128" s="565"/>
      <c r="FA128" s="565"/>
      <c r="FB128" s="565"/>
      <c r="FC128" s="565"/>
      <c r="FD128" s="565"/>
      <c r="FE128" s="565"/>
      <c r="FF128" s="565"/>
      <c r="FG128" s="565"/>
      <c r="FH128" s="615"/>
      <c r="FI128" s="615"/>
      <c r="FJ128" s="565"/>
      <c r="FK128" s="565"/>
      <c r="FL128" s="565"/>
      <c r="FM128" s="565"/>
      <c r="FN128" s="565"/>
      <c r="FO128" s="565"/>
      <c r="FP128" s="565"/>
      <c r="FQ128" s="565"/>
      <c r="FR128" s="565"/>
      <c r="FS128" s="565">
        <v>0</v>
      </c>
      <c r="FT128" s="598"/>
      <c r="FU128" s="598"/>
      <c r="FV128" s="565"/>
      <c r="FW128" s="565"/>
      <c r="FX128" s="565"/>
      <c r="FY128" s="565"/>
      <c r="FZ128" s="565"/>
      <c r="GA128" s="565"/>
      <c r="GB128" s="565"/>
      <c r="GC128" s="565"/>
      <c r="GD128" s="565"/>
      <c r="GE128" s="565"/>
      <c r="GF128" s="565"/>
      <c r="GG128" s="565"/>
      <c r="GH128" s="565"/>
      <c r="GI128" s="565"/>
      <c r="GJ128" s="565"/>
      <c r="GK128" s="565"/>
      <c r="GL128" s="565"/>
      <c r="GM128" s="565"/>
      <c r="GN128" s="565"/>
      <c r="GO128" s="565"/>
      <c r="GP128" s="565"/>
      <c r="GQ128" s="506"/>
      <c r="GR128" s="598"/>
      <c r="GS128" s="598"/>
      <c r="GT128" s="565"/>
      <c r="GU128" s="565"/>
      <c r="GV128" s="565">
        <v>0</v>
      </c>
      <c r="GW128" s="565">
        <v>0</v>
      </c>
      <c r="GX128" s="565"/>
      <c r="GY128" s="565"/>
      <c r="GZ128" s="565"/>
      <c r="HA128" s="565"/>
      <c r="HB128" s="565"/>
      <c r="HC128" s="565"/>
      <c r="HD128" s="565"/>
      <c r="HE128" s="565"/>
      <c r="HF128" s="565"/>
      <c r="HG128" s="565"/>
      <c r="HH128" s="565"/>
      <c r="HI128" s="565"/>
      <c r="HJ128" s="565"/>
      <c r="HK128" s="565"/>
      <c r="HL128" s="565"/>
      <c r="HM128" s="565"/>
      <c r="HN128" s="565">
        <v>0</v>
      </c>
      <c r="HO128" s="565">
        <v>0</v>
      </c>
      <c r="HP128" s="598"/>
      <c r="HQ128" s="625"/>
      <c r="HR128" s="565"/>
    </row>
    <row r="129" spans="1:226" ht="78.75" customHeight="1">
      <c r="A129" s="460">
        <v>100</v>
      </c>
      <c r="B129" s="460" t="s">
        <v>4686</v>
      </c>
      <c r="C129" s="461" t="s">
        <v>4687</v>
      </c>
      <c r="D129" s="460">
        <v>4.3099999999999996</v>
      </c>
      <c r="E129" s="106">
        <v>0</v>
      </c>
      <c r="F129" s="106">
        <v>0</v>
      </c>
      <c r="G129" s="97"/>
      <c r="H129" s="97"/>
      <c r="I129" s="230"/>
      <c r="J129" s="230"/>
      <c r="K129" s="106"/>
      <c r="L129" s="106"/>
      <c r="M129" s="230"/>
      <c r="N129" s="230"/>
      <c r="O129" s="106"/>
      <c r="P129" s="363"/>
      <c r="Q129" s="106"/>
      <c r="R129" s="106"/>
      <c r="S129" s="97"/>
      <c r="T129" s="470"/>
      <c r="U129" s="97">
        <v>100</v>
      </c>
      <c r="V129" s="97"/>
      <c r="W129" s="97">
        <v>0</v>
      </c>
      <c r="X129" s="467"/>
      <c r="Y129" s="97"/>
      <c r="Z129" s="97"/>
      <c r="AA129" s="97"/>
      <c r="AB129" s="470"/>
      <c r="AC129" s="470"/>
      <c r="AD129" s="448">
        <f t="shared" si="1"/>
        <v>0</v>
      </c>
      <c r="AE129" s="97"/>
      <c r="AF129" s="97"/>
      <c r="AG129" s="355"/>
      <c r="AH129" s="355"/>
      <c r="AI129" s="97"/>
      <c r="AJ129" s="97"/>
      <c r="AK129" s="97"/>
      <c r="AL129" s="97"/>
      <c r="AM129" s="97"/>
      <c r="AN129" s="472"/>
      <c r="AO129" s="472"/>
      <c r="AP129" s="78">
        <v>120</v>
      </c>
      <c r="AQ129" s="78"/>
      <c r="AR129" s="106"/>
      <c r="AS129" s="106"/>
      <c r="AT129" s="97"/>
      <c r="AU129" s="97"/>
      <c r="AV129" s="97"/>
      <c r="AW129" s="97"/>
      <c r="AX129" s="97"/>
      <c r="AY129" s="97"/>
      <c r="AZ129" s="306"/>
      <c r="BA129" s="306"/>
      <c r="BB129" s="97">
        <v>0</v>
      </c>
      <c r="BC129" s="97"/>
      <c r="BD129" s="97"/>
      <c r="BE129" s="97"/>
      <c r="BF129" s="97"/>
      <c r="BG129" s="106"/>
      <c r="BH129" s="106"/>
      <c r="BI129" s="97"/>
      <c r="BJ129" s="97"/>
      <c r="BK129" s="97"/>
      <c r="BL129" s="97"/>
      <c r="BM129" s="97"/>
      <c r="BN129" s="97"/>
      <c r="BO129" s="106"/>
      <c r="BP129" s="106"/>
      <c r="BQ129" s="466"/>
      <c r="BR129" s="466"/>
      <c r="BS129" s="466">
        <v>0</v>
      </c>
      <c r="BT129" s="97"/>
      <c r="BU129" s="97"/>
      <c r="BV129" s="106"/>
      <c r="BW129" s="106"/>
      <c r="BX129" s="106"/>
      <c r="BY129" s="106"/>
      <c r="BZ129" s="106"/>
      <c r="CA129" s="106"/>
      <c r="CB129" s="97"/>
      <c r="CC129" s="97"/>
      <c r="CD129" s="97"/>
      <c r="CE129" s="97"/>
      <c r="CF129" s="106"/>
      <c r="CG129" s="106"/>
      <c r="CH129" s="97"/>
      <c r="CI129" s="97"/>
      <c r="CJ129" s="106"/>
      <c r="CK129" s="106"/>
      <c r="CL129" s="97"/>
      <c r="CM129" s="97"/>
      <c r="CN129" s="565"/>
      <c r="CO129" s="565"/>
      <c r="CP129" s="565"/>
      <c r="CQ129" s="565"/>
      <c r="CR129" s="565"/>
      <c r="CS129" s="565"/>
      <c r="CT129" s="565"/>
      <c r="CU129" s="565"/>
      <c r="CV129" s="565"/>
      <c r="CW129" s="565"/>
      <c r="CX129" s="565">
        <v>700</v>
      </c>
      <c r="CY129" s="565"/>
      <c r="CZ129" s="565"/>
      <c r="DA129" s="565"/>
      <c r="DB129" s="565"/>
      <c r="DC129" s="565"/>
      <c r="DD129" s="565"/>
      <c r="DE129" s="565"/>
      <c r="DF129" s="565"/>
      <c r="DG129" s="565"/>
      <c r="DH129" s="565"/>
      <c r="EU129" s="565"/>
      <c r="EV129" s="565"/>
      <c r="EW129" s="565"/>
      <c r="EX129" s="565"/>
      <c r="EY129" s="565"/>
      <c r="EZ129" s="565"/>
      <c r="FA129" s="565"/>
      <c r="FB129" s="565"/>
      <c r="FC129" s="565"/>
      <c r="FD129" s="565"/>
      <c r="FE129" s="565"/>
      <c r="FF129" s="565"/>
      <c r="FG129" s="565"/>
      <c r="FH129" s="615"/>
      <c r="FI129" s="615"/>
      <c r="FJ129" s="565"/>
      <c r="FK129" s="565"/>
      <c r="FL129" s="565"/>
      <c r="FM129" s="565"/>
      <c r="FN129" s="565"/>
      <c r="FO129" s="565"/>
      <c r="FP129" s="565"/>
      <c r="FQ129" s="565"/>
      <c r="FR129" s="565"/>
      <c r="FS129" s="565">
        <v>0</v>
      </c>
      <c r="FT129" s="598"/>
      <c r="FU129" s="598"/>
      <c r="FV129" s="565"/>
      <c r="FW129" s="565"/>
      <c r="FX129" s="565"/>
      <c r="FY129" s="565"/>
      <c r="FZ129" s="565"/>
      <c r="GA129" s="565"/>
      <c r="GB129" s="565"/>
      <c r="GC129" s="565"/>
      <c r="GD129" s="565"/>
      <c r="GE129" s="565"/>
      <c r="GF129" s="565"/>
      <c r="GG129" s="565"/>
      <c r="GH129" s="565"/>
      <c r="GI129" s="565"/>
      <c r="GJ129" s="565"/>
      <c r="GK129" s="565"/>
      <c r="GL129" s="565"/>
      <c r="GM129" s="565"/>
      <c r="GN129" s="565">
        <v>358</v>
      </c>
      <c r="GO129" s="565"/>
      <c r="GP129" s="565"/>
      <c r="GQ129" s="506"/>
      <c r="GR129" s="598"/>
      <c r="GS129" s="598"/>
      <c r="GT129" s="565"/>
      <c r="GU129" s="565"/>
      <c r="GV129" s="565">
        <v>0</v>
      </c>
      <c r="GW129" s="565">
        <v>0</v>
      </c>
      <c r="GX129" s="565"/>
      <c r="GY129" s="565"/>
      <c r="GZ129" s="565"/>
      <c r="HA129" s="565"/>
      <c r="HB129" s="565"/>
      <c r="HC129" s="565"/>
      <c r="HD129" s="565"/>
      <c r="HE129" s="565"/>
      <c r="HF129" s="565"/>
      <c r="HG129" s="565"/>
      <c r="HH129" s="565"/>
      <c r="HI129" s="565"/>
      <c r="HJ129" s="565"/>
      <c r="HK129" s="565"/>
      <c r="HL129" s="565"/>
      <c r="HM129" s="565"/>
      <c r="HN129" s="565">
        <v>0</v>
      </c>
      <c r="HO129" s="565">
        <v>0</v>
      </c>
      <c r="HP129" s="598"/>
      <c r="HQ129" s="625"/>
      <c r="HR129" s="565"/>
    </row>
    <row r="130" spans="1:226" ht="47.25" customHeight="1">
      <c r="A130" s="443">
        <v>26</v>
      </c>
      <c r="B130" s="443" t="s">
        <v>4688</v>
      </c>
      <c r="C130" s="474" t="s">
        <v>4689</v>
      </c>
      <c r="D130" s="443">
        <v>0.98</v>
      </c>
      <c r="E130" s="106">
        <v>0</v>
      </c>
      <c r="F130" s="106">
        <v>0</v>
      </c>
      <c r="G130" s="97"/>
      <c r="H130" s="97"/>
      <c r="I130" s="230"/>
      <c r="J130" s="230"/>
      <c r="K130" s="106"/>
      <c r="L130" s="106"/>
      <c r="M130" s="230"/>
      <c r="N130" s="230"/>
      <c r="O130" s="106"/>
      <c r="P130" s="363"/>
      <c r="Q130" s="106"/>
      <c r="R130" s="106"/>
      <c r="S130" s="97"/>
      <c r="T130" s="470"/>
      <c r="U130" s="97"/>
      <c r="V130" s="97"/>
      <c r="W130" s="97">
        <v>0</v>
      </c>
      <c r="X130" s="467"/>
      <c r="Y130" s="468"/>
      <c r="Z130" s="468"/>
      <c r="AA130" s="468"/>
      <c r="AB130" s="470"/>
      <c r="AC130" s="470"/>
      <c r="AD130" s="448">
        <f t="shared" si="1"/>
        <v>0</v>
      </c>
      <c r="AE130" s="97"/>
      <c r="AF130" s="97"/>
      <c r="AG130" s="355"/>
      <c r="AH130" s="355"/>
      <c r="AI130" s="97"/>
      <c r="AJ130" s="97"/>
      <c r="AK130" s="97"/>
      <c r="AL130" s="97"/>
      <c r="AM130" s="97"/>
      <c r="AN130" s="472"/>
      <c r="AO130" s="472"/>
      <c r="AP130" s="78"/>
      <c r="AQ130" s="78"/>
      <c r="AR130" s="106"/>
      <c r="AS130" s="106"/>
      <c r="AT130" s="97"/>
      <c r="AU130" s="97"/>
      <c r="AV130" s="97"/>
      <c r="AW130" s="97"/>
      <c r="AX130" s="97"/>
      <c r="AY130" s="97"/>
      <c r="AZ130" s="306"/>
      <c r="BA130" s="306"/>
      <c r="BB130" s="97">
        <v>0</v>
      </c>
      <c r="BC130" s="97"/>
      <c r="BD130" s="97"/>
      <c r="BE130" s="97"/>
      <c r="BF130" s="97"/>
      <c r="BG130" s="106"/>
      <c r="BH130" s="106"/>
      <c r="BI130" s="97"/>
      <c r="BJ130" s="97"/>
      <c r="BK130" s="97"/>
      <c r="BL130" s="97"/>
      <c r="BM130" s="97"/>
      <c r="BN130" s="97"/>
      <c r="BO130" s="106"/>
      <c r="BP130" s="106"/>
      <c r="BQ130" s="466">
        <v>0</v>
      </c>
      <c r="BR130" s="466">
        <v>0</v>
      </c>
      <c r="BS130" s="466">
        <v>0</v>
      </c>
      <c r="BT130" s="97">
        <v>1</v>
      </c>
      <c r="BU130" s="97"/>
      <c r="BV130" s="106"/>
      <c r="BW130" s="106"/>
      <c r="BX130" s="106"/>
      <c r="BY130" s="106"/>
      <c r="BZ130" s="106"/>
      <c r="CA130" s="106"/>
      <c r="CB130" s="97"/>
      <c r="CC130" s="97"/>
      <c r="CD130" s="97"/>
      <c r="CE130" s="97"/>
      <c r="CF130" s="106"/>
      <c r="CG130" s="106"/>
      <c r="CH130" s="97"/>
      <c r="CI130" s="97"/>
      <c r="CJ130" s="106"/>
      <c r="CK130" s="106"/>
      <c r="CL130" s="97"/>
      <c r="CM130" s="97"/>
      <c r="CN130" s="565"/>
      <c r="CO130" s="565"/>
      <c r="CP130" s="565"/>
      <c r="CQ130" s="565">
        <v>0</v>
      </c>
      <c r="CR130" s="565">
        <v>0</v>
      </c>
      <c r="CS130" s="565"/>
      <c r="CT130" s="565"/>
      <c r="CU130" s="565"/>
      <c r="CV130" s="565"/>
      <c r="CW130" s="565"/>
      <c r="CX130" s="565"/>
      <c r="CY130" s="565"/>
      <c r="CZ130" s="565"/>
      <c r="DA130" s="565"/>
      <c r="DB130" s="565"/>
      <c r="DC130" s="565"/>
      <c r="DD130" s="565"/>
      <c r="DE130" s="565"/>
      <c r="DF130" s="565"/>
      <c r="DG130" s="565"/>
      <c r="DH130" s="565"/>
      <c r="DX130" s="60">
        <v>1</v>
      </c>
      <c r="EI130" s="60">
        <v>1</v>
      </c>
      <c r="EU130" s="565"/>
      <c r="EV130" s="565"/>
      <c r="EW130" s="565"/>
      <c r="EX130" s="565"/>
      <c r="EY130" s="565"/>
      <c r="EZ130" s="565"/>
      <c r="FA130" s="565"/>
      <c r="FB130" s="565"/>
      <c r="FC130" s="565"/>
      <c r="FD130" s="565"/>
      <c r="FE130" s="565"/>
      <c r="FF130" s="565"/>
      <c r="FG130" s="565"/>
      <c r="FH130" s="615"/>
      <c r="FI130" s="615"/>
      <c r="FJ130" s="565"/>
      <c r="FK130" s="565"/>
      <c r="FL130" s="565"/>
      <c r="FM130" s="565"/>
      <c r="FN130" s="565"/>
      <c r="FO130" s="565"/>
      <c r="FP130" s="565"/>
      <c r="FQ130" s="565"/>
      <c r="FR130" s="565"/>
      <c r="FS130" s="565">
        <v>0</v>
      </c>
      <c r="FT130" s="598"/>
      <c r="FU130" s="598"/>
      <c r="FV130" s="565"/>
      <c r="FW130" s="565"/>
      <c r="FX130" s="565"/>
      <c r="FY130" s="565"/>
      <c r="FZ130" s="565"/>
      <c r="GA130" s="565"/>
      <c r="GB130" s="565"/>
      <c r="GC130" s="565"/>
      <c r="GD130" s="565"/>
      <c r="GE130" s="565"/>
      <c r="GF130" s="565"/>
      <c r="GG130" s="565"/>
      <c r="GH130" s="565"/>
      <c r="GI130" s="565"/>
      <c r="GJ130" s="565"/>
      <c r="GK130" s="565"/>
      <c r="GL130" s="565"/>
      <c r="GM130" s="565"/>
      <c r="GN130" s="565"/>
      <c r="GO130" s="565"/>
      <c r="GP130" s="565">
        <v>0</v>
      </c>
      <c r="GQ130" s="506">
        <v>0</v>
      </c>
      <c r="GR130" s="598"/>
      <c r="GS130" s="598"/>
      <c r="GT130" s="565"/>
      <c r="GU130" s="565"/>
      <c r="GV130" s="565">
        <v>0</v>
      </c>
      <c r="GW130" s="565">
        <v>0</v>
      </c>
      <c r="GX130" s="565"/>
      <c r="GY130" s="565"/>
      <c r="GZ130" s="565"/>
      <c r="HA130" s="565"/>
      <c r="HB130" s="565"/>
      <c r="HC130" s="565"/>
      <c r="HD130" s="565"/>
      <c r="HE130" s="565"/>
      <c r="HF130" s="565"/>
      <c r="HG130" s="565"/>
      <c r="HH130" s="565"/>
      <c r="HI130" s="565"/>
      <c r="HJ130" s="565"/>
      <c r="HK130" s="565"/>
      <c r="HL130" s="565"/>
      <c r="HM130" s="565"/>
      <c r="HN130" s="565">
        <v>0</v>
      </c>
      <c r="HO130" s="565">
        <v>0</v>
      </c>
      <c r="HP130" s="598"/>
      <c r="HQ130" s="625"/>
      <c r="HR130" s="565"/>
    </row>
    <row r="131" spans="1:226" ht="141.75" customHeight="1">
      <c r="A131" s="460">
        <v>101</v>
      </c>
      <c r="B131" s="460" t="s">
        <v>4690</v>
      </c>
      <c r="C131" s="461" t="s">
        <v>4691</v>
      </c>
      <c r="D131" s="460">
        <v>0.98</v>
      </c>
      <c r="E131" s="106">
        <v>0</v>
      </c>
      <c r="F131" s="106">
        <v>0</v>
      </c>
      <c r="G131" s="97"/>
      <c r="H131" s="97"/>
      <c r="I131" s="230"/>
      <c r="J131" s="230"/>
      <c r="K131" s="106"/>
      <c r="L131" s="106">
        <v>12</v>
      </c>
      <c r="M131" s="230"/>
      <c r="N131" s="230"/>
      <c r="O131" s="106"/>
      <c r="P131" s="363">
        <v>152</v>
      </c>
      <c r="Q131" s="106"/>
      <c r="R131" s="106"/>
      <c r="S131" s="97"/>
      <c r="T131" s="470"/>
      <c r="U131" s="97"/>
      <c r="V131" s="97"/>
      <c r="W131" s="97">
        <v>0</v>
      </c>
      <c r="X131" s="467"/>
      <c r="Y131" s="97"/>
      <c r="Z131" s="97"/>
      <c r="AA131" s="97"/>
      <c r="AB131" s="470"/>
      <c r="AC131" s="470"/>
      <c r="AD131" s="448">
        <f t="shared" si="1"/>
        <v>0</v>
      </c>
      <c r="AE131" s="97"/>
      <c r="AF131" s="97"/>
      <c r="AG131" s="355"/>
      <c r="AH131" s="355"/>
      <c r="AI131" s="97"/>
      <c r="AJ131" s="97"/>
      <c r="AK131" s="97"/>
      <c r="AL131" s="97"/>
      <c r="AM131" s="97"/>
      <c r="AN131" s="472"/>
      <c r="AO131" s="472"/>
      <c r="AP131" s="78"/>
      <c r="AQ131" s="78"/>
      <c r="AR131" s="106"/>
      <c r="AS131" s="106">
        <v>94</v>
      </c>
      <c r="AT131" s="97"/>
      <c r="AU131" s="97"/>
      <c r="AV131" s="97"/>
      <c r="AW131" s="97"/>
      <c r="AX131" s="97"/>
      <c r="AY131" s="97"/>
      <c r="AZ131" s="451"/>
      <c r="BA131" s="451"/>
      <c r="BB131" s="97">
        <v>0</v>
      </c>
      <c r="BC131" s="97"/>
      <c r="BD131" s="97"/>
      <c r="BE131" s="97"/>
      <c r="BF131" s="97"/>
      <c r="BG131" s="106"/>
      <c r="BH131" s="106"/>
      <c r="BI131" s="97"/>
      <c r="BJ131" s="97"/>
      <c r="BK131" s="97"/>
      <c r="BL131" s="97"/>
      <c r="BM131" s="97"/>
      <c r="BN131" s="97"/>
      <c r="BO131" s="106"/>
      <c r="BP131" s="106">
        <v>90</v>
      </c>
      <c r="BQ131" s="466"/>
      <c r="BR131" s="466"/>
      <c r="BS131" s="466">
        <v>0</v>
      </c>
      <c r="BT131" s="97">
        <v>1</v>
      </c>
      <c r="BU131" s="97"/>
      <c r="BV131" s="106"/>
      <c r="BW131" s="106"/>
      <c r="BX131" s="106"/>
      <c r="BY131" s="106"/>
      <c r="BZ131" s="106"/>
      <c r="CA131" s="106"/>
      <c r="CB131" s="97"/>
      <c r="CC131" s="97"/>
      <c r="CD131" s="97"/>
      <c r="CE131" s="97"/>
      <c r="CF131" s="106"/>
      <c r="CG131" s="444">
        <v>310</v>
      </c>
      <c r="CH131" s="97"/>
      <c r="CI131" s="97"/>
      <c r="CJ131" s="106"/>
      <c r="CK131" s="106"/>
      <c r="CL131" s="97"/>
      <c r="CM131" s="97"/>
      <c r="CN131" s="565"/>
      <c r="CO131" s="565"/>
      <c r="CP131" s="565"/>
      <c r="CQ131" s="565"/>
      <c r="CR131" s="565"/>
      <c r="CS131" s="565"/>
      <c r="CT131" s="565"/>
      <c r="CU131" s="565"/>
      <c r="CV131" s="565"/>
      <c r="CW131" s="565"/>
      <c r="CX131" s="565"/>
      <c r="CY131" s="565"/>
      <c r="CZ131" s="565"/>
      <c r="DA131" s="565"/>
      <c r="DB131" s="565"/>
      <c r="DC131" s="565"/>
      <c r="DD131" s="565"/>
      <c r="DE131" s="565"/>
      <c r="DF131" s="565"/>
      <c r="DG131" s="565"/>
      <c r="DH131" s="565"/>
      <c r="DX131" s="60">
        <v>1</v>
      </c>
      <c r="EI131" s="60">
        <v>1</v>
      </c>
      <c r="EU131" s="565"/>
      <c r="EV131" s="565">
        <v>101</v>
      </c>
      <c r="EW131" s="565"/>
      <c r="EX131" s="565"/>
      <c r="EY131" s="565"/>
      <c r="EZ131" s="565"/>
      <c r="FA131" s="565"/>
      <c r="FB131" s="565"/>
      <c r="FC131" s="565"/>
      <c r="FD131" s="565"/>
      <c r="FE131" s="565"/>
      <c r="FF131" s="565"/>
      <c r="FG131" s="565"/>
      <c r="FH131" s="615"/>
      <c r="FI131" s="615"/>
      <c r="FJ131" s="565"/>
      <c r="FK131" s="565"/>
      <c r="FL131" s="565"/>
      <c r="FM131" s="565"/>
      <c r="FN131" s="565"/>
      <c r="FO131" s="565"/>
      <c r="FP131" s="565"/>
      <c r="FQ131" s="565"/>
      <c r="FR131" s="565"/>
      <c r="FS131" s="565">
        <v>0</v>
      </c>
      <c r="FT131" s="598"/>
      <c r="FU131" s="598"/>
      <c r="FV131" s="565"/>
      <c r="FW131" s="565"/>
      <c r="FX131" s="565"/>
      <c r="FY131" s="565"/>
      <c r="FZ131" s="565"/>
      <c r="GA131" s="565"/>
      <c r="GB131" s="565"/>
      <c r="GC131" s="565"/>
      <c r="GD131" s="565"/>
      <c r="GE131" s="565"/>
      <c r="GF131" s="565"/>
      <c r="GG131" s="565"/>
      <c r="GH131" s="565"/>
      <c r="GI131" s="565"/>
      <c r="GJ131" s="565"/>
      <c r="GK131" s="565"/>
      <c r="GL131" s="565"/>
      <c r="GM131" s="565"/>
      <c r="GN131" s="565"/>
      <c r="GO131" s="565"/>
      <c r="GP131" s="565"/>
      <c r="GQ131" s="506"/>
      <c r="GR131" s="598"/>
      <c r="GS131" s="598"/>
      <c r="GT131" s="565"/>
      <c r="GU131" s="565"/>
      <c r="GV131" s="565">
        <v>0</v>
      </c>
      <c r="GW131" s="565">
        <v>0</v>
      </c>
      <c r="GX131" s="565"/>
      <c r="GY131" s="565"/>
      <c r="GZ131" s="565"/>
      <c r="HA131" s="565"/>
      <c r="HB131" s="565"/>
      <c r="HC131" s="565"/>
      <c r="HD131" s="565"/>
      <c r="HE131" s="565"/>
      <c r="HF131" s="565"/>
      <c r="HG131" s="565"/>
      <c r="HH131" s="565"/>
      <c r="HI131" s="565"/>
      <c r="HJ131" s="565"/>
      <c r="HK131" s="565"/>
      <c r="HL131" s="565"/>
      <c r="HM131" s="565">
        <v>1</v>
      </c>
      <c r="HN131" s="565">
        <v>0</v>
      </c>
      <c r="HO131" s="565">
        <v>0</v>
      </c>
      <c r="HP131" s="598"/>
      <c r="HQ131" s="625"/>
      <c r="HR131" s="565"/>
    </row>
    <row r="132" spans="1:226" ht="47.25" customHeight="1">
      <c r="A132" s="443">
        <v>27</v>
      </c>
      <c r="B132" s="443" t="s">
        <v>4692</v>
      </c>
      <c r="C132" s="474" t="s">
        <v>4204</v>
      </c>
      <c r="D132" s="443">
        <v>0.74</v>
      </c>
      <c r="E132" s="106">
        <v>0</v>
      </c>
      <c r="F132" s="106">
        <v>0</v>
      </c>
      <c r="G132" s="97"/>
      <c r="H132" s="97"/>
      <c r="I132" s="230"/>
      <c r="J132" s="230"/>
      <c r="K132" s="106"/>
      <c r="L132" s="106"/>
      <c r="M132" s="230"/>
      <c r="N132" s="230"/>
      <c r="O132" s="106"/>
      <c r="P132" s="363"/>
      <c r="Q132" s="106"/>
      <c r="R132" s="106"/>
      <c r="S132" s="97"/>
      <c r="T132" s="470"/>
      <c r="U132" s="475">
        <v>3</v>
      </c>
      <c r="V132" s="97"/>
      <c r="W132" s="97">
        <v>0</v>
      </c>
      <c r="X132" s="467"/>
      <c r="Y132" s="468"/>
      <c r="Z132" s="468"/>
      <c r="AA132" s="468"/>
      <c r="AB132" s="470"/>
      <c r="AC132" s="470"/>
      <c r="AD132" s="448">
        <f t="shared" ref="AD132:AD195" si="2">AB132+AC132</f>
        <v>0</v>
      </c>
      <c r="AE132" s="97"/>
      <c r="AF132" s="97"/>
      <c r="AG132" s="355"/>
      <c r="AH132" s="355"/>
      <c r="AI132" s="97"/>
      <c r="AJ132" s="97"/>
      <c r="AK132" s="97"/>
      <c r="AL132" s="97"/>
      <c r="AM132" s="97"/>
      <c r="AN132" s="472"/>
      <c r="AO132" s="472"/>
      <c r="AP132" s="78"/>
      <c r="AQ132" s="78"/>
      <c r="AR132" s="106"/>
      <c r="AS132" s="106"/>
      <c r="AT132" s="97"/>
      <c r="AU132" s="97"/>
      <c r="AV132" s="97"/>
      <c r="AW132" s="97"/>
      <c r="AX132" s="97"/>
      <c r="AY132" s="97"/>
      <c r="AZ132" s="306"/>
      <c r="BA132" s="306"/>
      <c r="BB132" s="97">
        <v>0</v>
      </c>
      <c r="BC132" s="97"/>
      <c r="BD132" s="97"/>
      <c r="BE132" s="97"/>
      <c r="BF132" s="97"/>
      <c r="BG132" s="106"/>
      <c r="BH132" s="106"/>
      <c r="BI132" s="97"/>
      <c r="BJ132" s="97"/>
      <c r="BK132" s="97"/>
      <c r="BL132" s="97"/>
      <c r="BM132" s="97"/>
      <c r="BN132" s="97"/>
      <c r="BO132" s="106"/>
      <c r="BP132" s="106"/>
      <c r="BQ132" s="466">
        <v>0</v>
      </c>
      <c r="BR132" s="466">
        <v>0</v>
      </c>
      <c r="BS132" s="466">
        <v>0</v>
      </c>
      <c r="BT132" s="97"/>
      <c r="BU132" s="97"/>
      <c r="BV132" s="106"/>
      <c r="BW132" s="106"/>
      <c r="BX132" s="106"/>
      <c r="BY132" s="106"/>
      <c r="BZ132" s="106"/>
      <c r="CA132" s="106"/>
      <c r="CB132" s="97"/>
      <c r="CC132" s="97"/>
      <c r="CD132" s="97"/>
      <c r="CE132" s="97"/>
      <c r="CF132" s="106"/>
      <c r="CG132" s="106"/>
      <c r="CH132" s="97"/>
      <c r="CI132" s="97"/>
      <c r="CJ132" s="106"/>
      <c r="CK132" s="106"/>
      <c r="CL132" s="97"/>
      <c r="CM132" s="97"/>
      <c r="CN132" s="565"/>
      <c r="CO132" s="565"/>
      <c r="CP132" s="565"/>
      <c r="CQ132" s="565">
        <v>0</v>
      </c>
      <c r="CR132" s="565">
        <v>0</v>
      </c>
      <c r="CS132" s="565"/>
      <c r="CT132" s="565"/>
      <c r="CU132" s="565"/>
      <c r="CV132" s="565"/>
      <c r="CW132" s="565"/>
      <c r="CX132" s="565"/>
      <c r="CY132" s="565"/>
      <c r="CZ132" s="565"/>
      <c r="DA132" s="565"/>
      <c r="DB132" s="565"/>
      <c r="DC132" s="565"/>
      <c r="DD132" s="565"/>
      <c r="DE132" s="565"/>
      <c r="DF132" s="565"/>
      <c r="DG132" s="565"/>
      <c r="DH132" s="565"/>
      <c r="EJ132" s="60">
        <v>4</v>
      </c>
      <c r="EU132" s="565"/>
      <c r="EV132" s="565">
        <v>3</v>
      </c>
      <c r="EW132" s="565"/>
      <c r="EX132" s="565"/>
      <c r="EY132" s="565"/>
      <c r="EZ132" s="565"/>
      <c r="FA132" s="565"/>
      <c r="FB132" s="565"/>
      <c r="FC132" s="565"/>
      <c r="FD132" s="565">
        <v>4</v>
      </c>
      <c r="FE132" s="565"/>
      <c r="FF132" s="565"/>
      <c r="FG132" s="565"/>
      <c r="FH132" s="615"/>
      <c r="FI132" s="615"/>
      <c r="FJ132" s="565"/>
      <c r="FK132" s="565"/>
      <c r="FL132" s="565"/>
      <c r="FM132" s="565"/>
      <c r="FN132" s="565"/>
      <c r="FO132" s="565"/>
      <c r="FP132" s="565"/>
      <c r="FQ132" s="565"/>
      <c r="FR132" s="565"/>
      <c r="FS132" s="565">
        <v>0</v>
      </c>
      <c r="FT132" s="598"/>
      <c r="FU132" s="598"/>
      <c r="FV132" s="565"/>
      <c r="FW132" s="565"/>
      <c r="FX132" s="565"/>
      <c r="FY132" s="565"/>
      <c r="FZ132" s="565"/>
      <c r="GA132" s="565"/>
      <c r="GB132" s="565"/>
      <c r="GC132" s="565"/>
      <c r="GD132" s="565"/>
      <c r="GE132" s="565"/>
      <c r="GF132" s="565"/>
      <c r="GG132" s="565"/>
      <c r="GH132" s="565"/>
      <c r="GI132" s="565"/>
      <c r="GJ132" s="565">
        <v>500</v>
      </c>
      <c r="GK132" s="565"/>
      <c r="GL132" s="565"/>
      <c r="GM132" s="565"/>
      <c r="GN132" s="565"/>
      <c r="GO132" s="565"/>
      <c r="GP132" s="565">
        <v>0</v>
      </c>
      <c r="GQ132" s="506">
        <v>0</v>
      </c>
      <c r="GR132" s="598"/>
      <c r="GS132" s="598"/>
      <c r="GT132" s="565"/>
      <c r="GU132" s="565"/>
      <c r="GV132" s="565">
        <v>0</v>
      </c>
      <c r="GW132" s="565">
        <v>0</v>
      </c>
      <c r="GX132" s="565"/>
      <c r="GY132" s="565"/>
      <c r="GZ132" s="565"/>
      <c r="HA132" s="565"/>
      <c r="HB132" s="565"/>
      <c r="HC132" s="565"/>
      <c r="HD132" s="565"/>
      <c r="HE132" s="565"/>
      <c r="HF132" s="565"/>
      <c r="HG132" s="565"/>
      <c r="HH132" s="565"/>
      <c r="HI132" s="565"/>
      <c r="HJ132" s="565"/>
      <c r="HK132" s="565"/>
      <c r="HL132" s="565"/>
      <c r="HM132" s="565"/>
      <c r="HN132" s="565">
        <v>0</v>
      </c>
      <c r="HO132" s="565">
        <v>0</v>
      </c>
      <c r="HP132" s="598"/>
      <c r="HQ132" s="625"/>
      <c r="HR132" s="565"/>
    </row>
    <row r="133" spans="1:226" ht="94.5" customHeight="1">
      <c r="A133" s="460">
        <v>102</v>
      </c>
      <c r="B133" s="460" t="s">
        <v>4693</v>
      </c>
      <c r="C133" s="461" t="s">
        <v>4694</v>
      </c>
      <c r="D133" s="460">
        <v>0.74</v>
      </c>
      <c r="E133" s="106">
        <v>0</v>
      </c>
      <c r="F133" s="106">
        <v>0</v>
      </c>
      <c r="G133" s="97"/>
      <c r="H133" s="97"/>
      <c r="I133" s="230"/>
      <c r="J133" s="230"/>
      <c r="K133" s="106"/>
      <c r="L133" s="106"/>
      <c r="M133" s="230"/>
      <c r="N133" s="230"/>
      <c r="O133" s="106"/>
      <c r="P133" s="363"/>
      <c r="Q133" s="106"/>
      <c r="R133" s="106"/>
      <c r="S133" s="97"/>
      <c r="T133" s="470"/>
      <c r="U133" s="97">
        <v>3</v>
      </c>
      <c r="V133" s="97"/>
      <c r="W133" s="97"/>
      <c r="X133" s="467"/>
      <c r="Y133" s="97"/>
      <c r="Z133" s="97"/>
      <c r="AA133" s="97"/>
      <c r="AB133" s="470"/>
      <c r="AC133" s="470"/>
      <c r="AD133" s="448">
        <f t="shared" si="2"/>
        <v>0</v>
      </c>
      <c r="AE133" s="97"/>
      <c r="AF133" s="97"/>
      <c r="AG133" s="355"/>
      <c r="AH133" s="355"/>
      <c r="AI133" s="97"/>
      <c r="AJ133" s="97"/>
      <c r="AK133" s="97"/>
      <c r="AL133" s="97"/>
      <c r="AM133" s="97"/>
      <c r="AN133" s="472"/>
      <c r="AO133" s="472"/>
      <c r="AP133" s="78"/>
      <c r="AQ133" s="78"/>
      <c r="AR133" s="106"/>
      <c r="AS133" s="106"/>
      <c r="AT133" s="97"/>
      <c r="AU133" s="97"/>
      <c r="AV133" s="97"/>
      <c r="AW133" s="97"/>
      <c r="AX133" s="97"/>
      <c r="AY133" s="97"/>
      <c r="AZ133" s="306"/>
      <c r="BA133" s="306"/>
      <c r="BB133" s="97">
        <v>0</v>
      </c>
      <c r="BC133" s="97"/>
      <c r="BD133" s="97"/>
      <c r="BE133" s="97"/>
      <c r="BF133" s="97"/>
      <c r="BG133" s="106"/>
      <c r="BH133" s="106"/>
      <c r="BI133" s="97"/>
      <c r="BJ133" s="97"/>
      <c r="BK133" s="97"/>
      <c r="BL133" s="97"/>
      <c r="BM133" s="97"/>
      <c r="BN133" s="97"/>
      <c r="BO133" s="106"/>
      <c r="BP133" s="106"/>
      <c r="BQ133" s="466"/>
      <c r="BR133" s="466"/>
      <c r="BS133" s="466">
        <v>0</v>
      </c>
      <c r="BT133" s="97"/>
      <c r="BU133" s="97"/>
      <c r="BV133" s="106"/>
      <c r="BW133" s="106"/>
      <c r="BX133" s="106"/>
      <c r="BY133" s="106"/>
      <c r="BZ133" s="106"/>
      <c r="CA133" s="106"/>
      <c r="CB133" s="97"/>
      <c r="CC133" s="97"/>
      <c r="CD133" s="97"/>
      <c r="CE133" s="97"/>
      <c r="CF133" s="106"/>
      <c r="CG133" s="106"/>
      <c r="CH133" s="97"/>
      <c r="CI133" s="97"/>
      <c r="CJ133" s="106"/>
      <c r="CK133" s="106"/>
      <c r="CL133" s="97"/>
      <c r="CM133" s="97"/>
      <c r="CN133" s="565"/>
      <c r="CO133" s="565"/>
      <c r="CP133" s="565"/>
      <c r="CQ133" s="565"/>
      <c r="CR133" s="565"/>
      <c r="CS133" s="565"/>
      <c r="CT133" s="565"/>
      <c r="CU133" s="565"/>
      <c r="CV133" s="565"/>
      <c r="CW133" s="565"/>
      <c r="CX133" s="565"/>
      <c r="CY133" s="565"/>
      <c r="CZ133" s="565"/>
      <c r="DA133" s="565"/>
      <c r="DB133" s="565"/>
      <c r="DC133" s="565"/>
      <c r="DD133" s="565"/>
      <c r="DE133" s="565"/>
      <c r="DF133" s="565"/>
      <c r="DG133" s="565"/>
      <c r="DH133" s="565"/>
      <c r="DW133" s="60">
        <v>2</v>
      </c>
      <c r="EJ133" s="60">
        <v>4</v>
      </c>
      <c r="EU133" s="565"/>
      <c r="EV133" s="565"/>
      <c r="EW133" s="565"/>
      <c r="EX133" s="565"/>
      <c r="EY133" s="565"/>
      <c r="EZ133" s="565"/>
      <c r="FA133" s="565"/>
      <c r="FB133" s="565"/>
      <c r="FC133" s="565"/>
      <c r="FD133" s="565">
        <v>2</v>
      </c>
      <c r="FE133" s="565"/>
      <c r="FF133" s="565"/>
      <c r="FG133" s="565"/>
      <c r="FH133" s="615"/>
      <c r="FI133" s="615"/>
      <c r="FJ133" s="565"/>
      <c r="FK133" s="565"/>
      <c r="FL133" s="565"/>
      <c r="FM133" s="565"/>
      <c r="FN133" s="565"/>
      <c r="FO133" s="565"/>
      <c r="FP133" s="565"/>
      <c r="FQ133" s="565"/>
      <c r="FR133" s="565"/>
      <c r="FS133" s="565">
        <v>0</v>
      </c>
      <c r="FT133" s="598"/>
      <c r="FU133" s="598"/>
      <c r="FV133" s="565"/>
      <c r="FW133" s="565"/>
      <c r="FX133" s="565"/>
      <c r="FY133" s="565"/>
      <c r="FZ133" s="565"/>
      <c r="GA133" s="565"/>
      <c r="GB133" s="565"/>
      <c r="GC133" s="565"/>
      <c r="GD133" s="565"/>
      <c r="GE133" s="565"/>
      <c r="GF133" s="565"/>
      <c r="GG133" s="565"/>
      <c r="GH133" s="565"/>
      <c r="GI133" s="565"/>
      <c r="GJ133" s="565">
        <v>500</v>
      </c>
      <c r="GK133" s="565"/>
      <c r="GL133" s="565"/>
      <c r="GM133" s="565"/>
      <c r="GN133" s="565"/>
      <c r="GO133" s="565"/>
      <c r="GP133" s="565"/>
      <c r="GQ133" s="506"/>
      <c r="GR133" s="598"/>
      <c r="GS133" s="598"/>
      <c r="GT133" s="565"/>
      <c r="GU133" s="565"/>
      <c r="GV133" s="565">
        <v>0</v>
      </c>
      <c r="GW133" s="565">
        <v>0</v>
      </c>
      <c r="GX133" s="565"/>
      <c r="GY133" s="565"/>
      <c r="GZ133" s="565"/>
      <c r="HA133" s="565"/>
      <c r="HB133" s="565"/>
      <c r="HC133" s="565"/>
      <c r="HD133" s="565"/>
      <c r="HE133" s="565"/>
      <c r="HF133" s="565"/>
      <c r="HG133" s="565"/>
      <c r="HH133" s="565"/>
      <c r="HI133" s="565"/>
      <c r="HJ133" s="565"/>
      <c r="HK133" s="565"/>
      <c r="HL133" s="565">
        <v>1</v>
      </c>
      <c r="HM133" s="565"/>
      <c r="HN133" s="565">
        <v>0</v>
      </c>
      <c r="HO133" s="565">
        <v>0</v>
      </c>
      <c r="HP133" s="598"/>
      <c r="HQ133" s="625"/>
      <c r="HR133" s="565"/>
    </row>
    <row r="134" spans="1:226" ht="94.5" customHeight="1">
      <c r="A134" s="443">
        <v>28</v>
      </c>
      <c r="B134" s="443" t="s">
        <v>4695</v>
      </c>
      <c r="C134" s="474" t="s">
        <v>4206</v>
      </c>
      <c r="D134" s="443">
        <v>1.32</v>
      </c>
      <c r="E134" s="106">
        <v>0</v>
      </c>
      <c r="F134" s="106">
        <v>0</v>
      </c>
      <c r="G134" s="97"/>
      <c r="H134" s="97"/>
      <c r="I134" s="230"/>
      <c r="J134" s="230"/>
      <c r="K134" s="106"/>
      <c r="L134" s="106"/>
      <c r="M134" s="230"/>
      <c r="N134" s="230"/>
      <c r="O134" s="106"/>
      <c r="P134" s="363"/>
      <c r="Q134" s="106"/>
      <c r="R134" s="106"/>
      <c r="S134" s="97"/>
      <c r="T134" s="470"/>
      <c r="U134" s="97"/>
      <c r="V134" s="97"/>
      <c r="W134" s="97">
        <v>0</v>
      </c>
      <c r="X134" s="467"/>
      <c r="Y134" s="468"/>
      <c r="Z134" s="468"/>
      <c r="AA134" s="468"/>
      <c r="AB134" s="470"/>
      <c r="AC134" s="470"/>
      <c r="AD134" s="448">
        <f t="shared" si="2"/>
        <v>0</v>
      </c>
      <c r="AE134" s="97"/>
      <c r="AF134" s="97"/>
      <c r="AG134" s="355"/>
      <c r="AH134" s="355"/>
      <c r="AI134" s="97"/>
      <c r="AJ134" s="97"/>
      <c r="AK134" s="97"/>
      <c r="AL134" s="97"/>
      <c r="AM134" s="97"/>
      <c r="AN134" s="472"/>
      <c r="AO134" s="472"/>
      <c r="AP134" s="78"/>
      <c r="AQ134" s="78"/>
      <c r="AR134" s="106"/>
      <c r="AS134" s="106"/>
      <c r="AT134" s="97"/>
      <c r="AU134" s="97"/>
      <c r="AV134" s="97"/>
      <c r="AW134" s="97"/>
      <c r="AX134" s="97"/>
      <c r="AY134" s="97"/>
      <c r="AZ134" s="306"/>
      <c r="BA134" s="306"/>
      <c r="BB134" s="97">
        <v>0</v>
      </c>
      <c r="BC134" s="97"/>
      <c r="BD134" s="97"/>
      <c r="BE134" s="97"/>
      <c r="BF134" s="97"/>
      <c r="BG134" s="106"/>
      <c r="BH134" s="106"/>
      <c r="BI134" s="97"/>
      <c r="BJ134" s="97"/>
      <c r="BK134" s="97"/>
      <c r="BL134" s="97"/>
      <c r="BM134" s="97"/>
      <c r="BN134" s="97"/>
      <c r="BO134" s="106"/>
      <c r="BP134" s="106"/>
      <c r="BQ134" s="466">
        <v>0</v>
      </c>
      <c r="BR134" s="466">
        <v>0</v>
      </c>
      <c r="BS134" s="466">
        <v>0</v>
      </c>
      <c r="BT134" s="97"/>
      <c r="BU134" s="97"/>
      <c r="BV134" s="106"/>
      <c r="BW134" s="106"/>
      <c r="BX134" s="106"/>
      <c r="BY134" s="106"/>
      <c r="BZ134" s="106"/>
      <c r="CA134" s="106"/>
      <c r="CB134" s="97"/>
      <c r="CC134" s="97"/>
      <c r="CD134" s="97"/>
      <c r="CE134" s="97"/>
      <c r="CF134" s="106"/>
      <c r="CG134" s="106"/>
      <c r="CH134" s="97"/>
      <c r="CI134" s="97"/>
      <c r="CJ134" s="106"/>
      <c r="CK134" s="106"/>
      <c r="CL134" s="97"/>
      <c r="CM134" s="97"/>
      <c r="CN134" s="565"/>
      <c r="CO134" s="565"/>
      <c r="CP134" s="565"/>
      <c r="CQ134" s="565">
        <v>0</v>
      </c>
      <c r="CR134" s="565">
        <v>0</v>
      </c>
      <c r="CS134" s="565"/>
      <c r="CT134" s="565"/>
      <c r="CU134" s="565"/>
      <c r="CV134" s="565"/>
      <c r="CW134" s="565"/>
      <c r="CX134" s="565"/>
      <c r="CY134" s="565"/>
      <c r="CZ134" s="565"/>
      <c r="DA134" s="565"/>
      <c r="DB134" s="565"/>
      <c r="DC134" s="565"/>
      <c r="DD134" s="565"/>
      <c r="DE134" s="565"/>
      <c r="DF134" s="565"/>
      <c r="DG134" s="565"/>
      <c r="DH134" s="565"/>
      <c r="EU134" s="565"/>
      <c r="EV134" s="565"/>
      <c r="EW134" s="565"/>
      <c r="EX134" s="565"/>
      <c r="EY134" s="565"/>
      <c r="EZ134" s="565"/>
      <c r="FA134" s="565"/>
      <c r="FB134" s="565"/>
      <c r="FC134" s="565"/>
      <c r="FD134" s="565"/>
      <c r="FE134" s="565"/>
      <c r="FF134" s="565"/>
      <c r="FG134" s="565"/>
      <c r="FH134" s="615"/>
      <c r="FI134" s="615"/>
      <c r="FJ134" s="565"/>
      <c r="FK134" s="565"/>
      <c r="FL134" s="565"/>
      <c r="FM134" s="565"/>
      <c r="FN134" s="565"/>
      <c r="FO134" s="565"/>
      <c r="FP134" s="565"/>
      <c r="FQ134" s="565"/>
      <c r="FR134" s="565"/>
      <c r="FS134" s="565">
        <v>0</v>
      </c>
      <c r="FT134" s="598"/>
      <c r="FU134" s="598"/>
      <c r="FV134" s="565"/>
      <c r="FW134" s="565"/>
      <c r="FX134" s="565"/>
      <c r="FY134" s="565"/>
      <c r="FZ134" s="565"/>
      <c r="GA134" s="565"/>
      <c r="GB134" s="565"/>
      <c r="GC134" s="565"/>
      <c r="GD134" s="565"/>
      <c r="GE134" s="565"/>
      <c r="GF134" s="565"/>
      <c r="GG134" s="565"/>
      <c r="GH134" s="565"/>
      <c r="GI134" s="565"/>
      <c r="GJ134" s="565"/>
      <c r="GK134" s="565"/>
      <c r="GL134" s="565"/>
      <c r="GM134" s="565"/>
      <c r="GN134" s="565"/>
      <c r="GO134" s="565"/>
      <c r="GP134" s="565">
        <v>2</v>
      </c>
      <c r="GQ134" s="506">
        <v>0</v>
      </c>
      <c r="GR134" s="598"/>
      <c r="GS134" s="598"/>
      <c r="GT134" s="565"/>
      <c r="GU134" s="565"/>
      <c r="GV134" s="565">
        <v>0</v>
      </c>
      <c r="GW134" s="565">
        <v>0</v>
      </c>
      <c r="GX134" s="565"/>
      <c r="GY134" s="565"/>
      <c r="GZ134" s="565"/>
      <c r="HA134" s="565"/>
      <c r="HB134" s="565"/>
      <c r="HC134" s="565"/>
      <c r="HD134" s="565"/>
      <c r="HE134" s="565"/>
      <c r="HF134" s="565"/>
      <c r="HG134" s="565"/>
      <c r="HH134" s="565"/>
      <c r="HI134" s="565"/>
      <c r="HJ134" s="565"/>
      <c r="HK134" s="565"/>
      <c r="HL134" s="565"/>
      <c r="HM134" s="565"/>
      <c r="HN134" s="565">
        <v>0</v>
      </c>
      <c r="HO134" s="565">
        <v>0</v>
      </c>
      <c r="HP134" s="598"/>
      <c r="HQ134" s="625"/>
      <c r="HR134" s="565"/>
    </row>
    <row r="135" spans="1:226" ht="94.5" customHeight="1">
      <c r="A135" s="460">
        <v>103</v>
      </c>
      <c r="B135" s="460" t="s">
        <v>4696</v>
      </c>
      <c r="C135" s="461" t="s">
        <v>4697</v>
      </c>
      <c r="D135" s="460">
        <v>1.32</v>
      </c>
      <c r="E135" s="106">
        <v>0</v>
      </c>
      <c r="F135" s="106">
        <v>0</v>
      </c>
      <c r="G135" s="97"/>
      <c r="H135" s="97"/>
      <c r="I135" s="230"/>
      <c r="J135" s="230"/>
      <c r="K135" s="106"/>
      <c r="L135" s="106">
        <v>12</v>
      </c>
      <c r="M135" s="230"/>
      <c r="N135" s="230"/>
      <c r="O135" s="106"/>
      <c r="P135" s="363"/>
      <c r="Q135" s="106"/>
      <c r="R135" s="106"/>
      <c r="S135" s="97"/>
      <c r="T135" s="470"/>
      <c r="U135" s="97"/>
      <c r="V135" s="97"/>
      <c r="W135" s="97">
        <v>0</v>
      </c>
      <c r="X135" s="467"/>
      <c r="Y135" s="97"/>
      <c r="Z135" s="97"/>
      <c r="AA135" s="97"/>
      <c r="AB135" s="470"/>
      <c r="AC135" s="470"/>
      <c r="AD135" s="448">
        <f t="shared" si="2"/>
        <v>0</v>
      </c>
      <c r="AE135" s="97"/>
      <c r="AF135" s="97"/>
      <c r="AG135" s="355"/>
      <c r="AH135" s="355">
        <v>15</v>
      </c>
      <c r="AI135" s="97"/>
      <c r="AJ135" s="97"/>
      <c r="AK135" s="97"/>
      <c r="AL135" s="97"/>
      <c r="AM135" s="97">
        <v>438</v>
      </c>
      <c r="AN135" s="472"/>
      <c r="AO135" s="472"/>
      <c r="AP135" s="78"/>
      <c r="AQ135" s="78"/>
      <c r="AR135" s="106"/>
      <c r="AS135" s="106">
        <v>94</v>
      </c>
      <c r="AT135" s="97"/>
      <c r="AU135" s="97"/>
      <c r="AV135" s="97"/>
      <c r="AW135" s="97"/>
      <c r="AX135" s="97"/>
      <c r="AY135" s="97"/>
      <c r="AZ135" s="306"/>
      <c r="BA135" s="306"/>
      <c r="BB135" s="97">
        <v>0</v>
      </c>
      <c r="BC135" s="97"/>
      <c r="BD135" s="97"/>
      <c r="BE135" s="97"/>
      <c r="BF135" s="97"/>
      <c r="BG135" s="106"/>
      <c r="BH135" s="106"/>
      <c r="BI135" s="97"/>
      <c r="BJ135" s="97"/>
      <c r="BK135" s="97"/>
      <c r="BL135" s="97"/>
      <c r="BM135" s="97"/>
      <c r="BN135" s="97"/>
      <c r="BO135" s="106"/>
      <c r="BP135" s="106">
        <v>90</v>
      </c>
      <c r="BQ135" s="466"/>
      <c r="BR135" s="466"/>
      <c r="BS135" s="466">
        <v>0</v>
      </c>
      <c r="BT135" s="97"/>
      <c r="BU135" s="97"/>
      <c r="BV135" s="106"/>
      <c r="BW135" s="106"/>
      <c r="BX135" s="106"/>
      <c r="BY135" s="106"/>
      <c r="BZ135" s="106"/>
      <c r="CA135" s="106"/>
      <c r="CB135" s="97"/>
      <c r="CC135" s="97"/>
      <c r="CD135" s="97"/>
      <c r="CE135" s="97"/>
      <c r="CF135" s="106"/>
      <c r="CG135" s="106">
        <v>310</v>
      </c>
      <c r="CH135" s="97"/>
      <c r="CI135" s="97"/>
      <c r="CJ135" s="106"/>
      <c r="CK135" s="106"/>
      <c r="CL135" s="97"/>
      <c r="CM135" s="97"/>
      <c r="CN135" s="565"/>
      <c r="CO135" s="565"/>
      <c r="CP135" s="565"/>
      <c r="CQ135" s="565"/>
      <c r="CR135" s="565"/>
      <c r="CS135" s="565"/>
      <c r="CT135" s="565"/>
      <c r="CU135" s="565"/>
      <c r="CV135" s="565"/>
      <c r="CW135" s="565"/>
      <c r="CX135" s="565"/>
      <c r="CY135" s="565"/>
      <c r="CZ135" s="565"/>
      <c r="DA135" s="565"/>
      <c r="DB135" s="565"/>
      <c r="DC135" s="565"/>
      <c r="DD135" s="565"/>
      <c r="DE135" s="565"/>
      <c r="DF135" s="565"/>
      <c r="DG135" s="565"/>
      <c r="DH135" s="565"/>
      <c r="EU135" s="565"/>
      <c r="EV135" s="565">
        <v>98</v>
      </c>
      <c r="EW135" s="565"/>
      <c r="EX135" s="565"/>
      <c r="EY135" s="565"/>
      <c r="EZ135" s="565"/>
      <c r="FA135" s="565"/>
      <c r="FB135" s="565"/>
      <c r="FC135" s="565"/>
      <c r="FD135" s="565">
        <v>102</v>
      </c>
      <c r="FE135" s="565"/>
      <c r="FF135" s="565"/>
      <c r="FG135" s="565"/>
      <c r="FH135" s="615"/>
      <c r="FI135" s="615"/>
      <c r="FJ135" s="565"/>
      <c r="FK135" s="565"/>
      <c r="FL135" s="565"/>
      <c r="FM135" s="565"/>
      <c r="FN135" s="565"/>
      <c r="FO135" s="565"/>
      <c r="FP135" s="565"/>
      <c r="FQ135" s="565"/>
      <c r="FR135" s="565"/>
      <c r="FS135" s="565">
        <v>0</v>
      </c>
      <c r="FT135" s="598"/>
      <c r="FU135" s="598"/>
      <c r="FV135" s="565"/>
      <c r="FW135" s="565"/>
      <c r="FX135" s="565"/>
      <c r="FY135" s="565"/>
      <c r="FZ135" s="565"/>
      <c r="GA135" s="565"/>
      <c r="GB135" s="565"/>
      <c r="GC135" s="565"/>
      <c r="GD135" s="565"/>
      <c r="GE135" s="565"/>
      <c r="GF135" s="565"/>
      <c r="GG135" s="565"/>
      <c r="GH135" s="565"/>
      <c r="GI135" s="565"/>
      <c r="GJ135" s="565"/>
      <c r="GK135" s="565"/>
      <c r="GL135" s="565"/>
      <c r="GM135" s="565"/>
      <c r="GN135" s="565"/>
      <c r="GO135" s="565"/>
      <c r="GP135" s="565">
        <v>2</v>
      </c>
      <c r="GQ135" s="506"/>
      <c r="GR135" s="598"/>
      <c r="GS135" s="598"/>
      <c r="GT135" s="565"/>
      <c r="GU135" s="565"/>
      <c r="GV135" s="565">
        <v>0</v>
      </c>
      <c r="GW135" s="565">
        <v>0</v>
      </c>
      <c r="GX135" s="565"/>
      <c r="GY135" s="565"/>
      <c r="GZ135" s="565"/>
      <c r="HA135" s="565"/>
      <c r="HB135" s="565"/>
      <c r="HC135" s="565"/>
      <c r="HD135" s="565"/>
      <c r="HE135" s="565"/>
      <c r="HF135" s="565"/>
      <c r="HG135" s="565"/>
      <c r="HH135" s="565"/>
      <c r="HI135" s="565"/>
      <c r="HJ135" s="565"/>
      <c r="HK135" s="565"/>
      <c r="HL135" s="565"/>
      <c r="HM135" s="565"/>
      <c r="HN135" s="565">
        <v>0</v>
      </c>
      <c r="HO135" s="565">
        <v>0</v>
      </c>
      <c r="HP135" s="598"/>
      <c r="HQ135" s="625"/>
      <c r="HR135" s="565"/>
    </row>
    <row r="136" spans="1:226" ht="141.75" customHeight="1">
      <c r="A136" s="443">
        <v>29</v>
      </c>
      <c r="B136" s="443" t="s">
        <v>4698</v>
      </c>
      <c r="C136" s="474" t="s">
        <v>4207</v>
      </c>
      <c r="D136" s="443">
        <v>1.25</v>
      </c>
      <c r="E136" s="444">
        <v>0</v>
      </c>
      <c r="F136" s="444">
        <v>69</v>
      </c>
      <c r="G136" s="97"/>
      <c r="H136" s="97"/>
      <c r="I136" s="445">
        <v>21</v>
      </c>
      <c r="J136" s="445">
        <v>5</v>
      </c>
      <c r="K136" s="106"/>
      <c r="L136" s="106"/>
      <c r="M136" s="230"/>
      <c r="N136" s="445">
        <v>15</v>
      </c>
      <c r="O136" s="106"/>
      <c r="P136" s="363"/>
      <c r="Q136" s="106"/>
      <c r="R136" s="106"/>
      <c r="S136" s="97">
        <v>90</v>
      </c>
      <c r="T136" s="470"/>
      <c r="U136" s="475">
        <v>6</v>
      </c>
      <c r="V136" s="97"/>
      <c r="W136" s="97">
        <v>0</v>
      </c>
      <c r="X136" s="467"/>
      <c r="Y136" s="468">
        <v>228</v>
      </c>
      <c r="Z136" s="469">
        <v>4</v>
      </c>
      <c r="AA136" s="469">
        <v>232</v>
      </c>
      <c r="AB136" s="470"/>
      <c r="AC136" s="470">
        <v>2</v>
      </c>
      <c r="AD136" s="448">
        <f t="shared" si="2"/>
        <v>2</v>
      </c>
      <c r="AE136" s="97"/>
      <c r="AF136" s="97"/>
      <c r="AG136" s="355"/>
      <c r="AH136" s="355"/>
      <c r="AI136" s="97"/>
      <c r="AJ136" s="97"/>
      <c r="AK136" s="97"/>
      <c r="AL136" s="97"/>
      <c r="AM136" s="97">
        <v>28</v>
      </c>
      <c r="AN136" s="472"/>
      <c r="AO136" s="472"/>
      <c r="AP136" s="78">
        <v>100</v>
      </c>
      <c r="AQ136" s="78">
        <v>20</v>
      </c>
      <c r="AR136" s="106"/>
      <c r="AS136" s="106">
        <v>1</v>
      </c>
      <c r="AT136" s="97"/>
      <c r="AU136" s="97"/>
      <c r="AV136" s="97">
        <v>97</v>
      </c>
      <c r="AW136" s="97"/>
      <c r="AX136" s="97">
        <v>39</v>
      </c>
      <c r="AY136" s="97">
        <v>2</v>
      </c>
      <c r="AZ136" s="451">
        <f>SUM(AZ137:AZ140)</f>
        <v>0</v>
      </c>
      <c r="BA136" s="451">
        <f>SUM(BA137:BA140)</f>
        <v>72</v>
      </c>
      <c r="BB136" s="97">
        <v>2</v>
      </c>
      <c r="BC136" s="97"/>
      <c r="BD136" s="97"/>
      <c r="BE136" s="97"/>
      <c r="BF136" s="97"/>
      <c r="BG136" s="106"/>
      <c r="BH136" s="106"/>
      <c r="BI136" s="97"/>
      <c r="BJ136" s="97"/>
      <c r="BK136" s="97"/>
      <c r="BL136" s="97"/>
      <c r="BM136" s="97"/>
      <c r="BN136" s="97"/>
      <c r="BO136" s="106"/>
      <c r="BP136" s="106"/>
      <c r="BQ136" s="466">
        <v>19</v>
      </c>
      <c r="BR136" s="466">
        <v>0</v>
      </c>
      <c r="BS136" s="466">
        <v>19</v>
      </c>
      <c r="BT136" s="97">
        <v>109</v>
      </c>
      <c r="BU136" s="97"/>
      <c r="BV136" s="106"/>
      <c r="BW136" s="106"/>
      <c r="BX136" s="106"/>
      <c r="BY136" s="106"/>
      <c r="BZ136" s="106"/>
      <c r="CA136" s="106"/>
      <c r="CB136" s="97"/>
      <c r="CC136" s="97"/>
      <c r="CD136" s="97">
        <v>72</v>
      </c>
      <c r="CE136" s="97"/>
      <c r="CF136" s="106"/>
      <c r="CG136" s="106"/>
      <c r="CH136" s="97"/>
      <c r="CI136" s="97"/>
      <c r="CJ136" s="106"/>
      <c r="CK136" s="106"/>
      <c r="CL136" s="97"/>
      <c r="CM136" s="97"/>
      <c r="CN136" s="565"/>
      <c r="CO136" s="565"/>
      <c r="CP136" s="565">
        <v>280</v>
      </c>
      <c r="CQ136" s="565">
        <v>1</v>
      </c>
      <c r="CR136" s="565">
        <v>0</v>
      </c>
      <c r="CS136" s="565"/>
      <c r="CT136" s="565">
        <v>285</v>
      </c>
      <c r="CU136" s="565"/>
      <c r="CV136" s="565"/>
      <c r="CW136" s="565"/>
      <c r="CX136" s="565"/>
      <c r="CY136" s="565"/>
      <c r="CZ136" s="565"/>
      <c r="DA136" s="565"/>
      <c r="DB136" s="565"/>
      <c r="DC136" s="565"/>
      <c r="DD136" s="565"/>
      <c r="DE136" s="565"/>
      <c r="DF136" s="565"/>
      <c r="DG136" s="565"/>
      <c r="DH136" s="565"/>
      <c r="DI136" s="60">
        <v>160</v>
      </c>
      <c r="DN136" s="60">
        <v>76</v>
      </c>
      <c r="DQ136" s="60">
        <v>100</v>
      </c>
      <c r="DT136" s="60">
        <v>50</v>
      </c>
      <c r="DX136" s="60">
        <v>109</v>
      </c>
      <c r="DZ136" s="60">
        <v>430</v>
      </c>
      <c r="ED136" s="60">
        <v>35</v>
      </c>
      <c r="EE136" s="60">
        <v>2</v>
      </c>
      <c r="EG136" s="60">
        <v>210</v>
      </c>
      <c r="EI136" s="60">
        <v>10</v>
      </c>
      <c r="EJ136" s="60">
        <v>175</v>
      </c>
      <c r="EU136" s="565"/>
      <c r="EV136" s="565"/>
      <c r="EW136" s="565"/>
      <c r="EX136" s="565"/>
      <c r="EY136" s="565"/>
      <c r="EZ136" s="565"/>
      <c r="FA136" s="565">
        <v>13</v>
      </c>
      <c r="FB136" s="565"/>
      <c r="FC136" s="565"/>
      <c r="FD136" s="565"/>
      <c r="FE136" s="565"/>
      <c r="FF136" s="565"/>
      <c r="FG136" s="565"/>
      <c r="FH136" s="615"/>
      <c r="FI136" s="615"/>
      <c r="FJ136" s="565"/>
      <c r="FK136" s="565"/>
      <c r="FL136" s="565"/>
      <c r="FM136" s="565"/>
      <c r="FN136" s="565"/>
      <c r="FO136" s="565"/>
      <c r="FP136" s="565"/>
      <c r="FQ136" s="565"/>
      <c r="FR136" s="565"/>
      <c r="FS136" s="565">
        <v>163</v>
      </c>
      <c r="FT136" s="598"/>
      <c r="FU136" s="598"/>
      <c r="FV136" s="565">
        <v>76</v>
      </c>
      <c r="FW136" s="565"/>
      <c r="FX136" s="565">
        <v>100</v>
      </c>
      <c r="FY136" s="565">
        <v>241</v>
      </c>
      <c r="FZ136" s="565">
        <v>65</v>
      </c>
      <c r="GA136" s="565"/>
      <c r="GB136" s="565"/>
      <c r="GC136" s="565"/>
      <c r="GD136" s="565"/>
      <c r="GE136" s="565"/>
      <c r="GF136" s="565"/>
      <c r="GG136" s="565"/>
      <c r="GH136" s="565"/>
      <c r="GI136" s="565"/>
      <c r="GJ136" s="565">
        <v>61</v>
      </c>
      <c r="GK136" s="565"/>
      <c r="GL136" s="565">
        <v>32</v>
      </c>
      <c r="GM136" s="565">
        <v>1</v>
      </c>
      <c r="GN136" s="565">
        <v>305</v>
      </c>
      <c r="GO136" s="565"/>
      <c r="GP136" s="565">
        <v>800</v>
      </c>
      <c r="GQ136" s="506">
        <v>10</v>
      </c>
      <c r="GR136" s="598"/>
      <c r="GS136" s="598"/>
      <c r="GT136" s="565"/>
      <c r="GU136" s="565"/>
      <c r="GV136" s="565">
        <v>0</v>
      </c>
      <c r="GW136" s="565">
        <v>38</v>
      </c>
      <c r="GX136" s="565">
        <v>29</v>
      </c>
      <c r="GY136" s="565"/>
      <c r="GZ136" s="565"/>
      <c r="HA136" s="565"/>
      <c r="HB136" s="565"/>
      <c r="HC136" s="565"/>
      <c r="HD136" s="565"/>
      <c r="HE136" s="565"/>
      <c r="HF136" s="565">
        <v>40</v>
      </c>
      <c r="HG136" s="565"/>
      <c r="HH136" s="565">
        <v>100</v>
      </c>
      <c r="HI136" s="565"/>
      <c r="HJ136" s="565"/>
      <c r="HK136" s="565"/>
      <c r="HL136" s="565"/>
      <c r="HM136" s="565"/>
      <c r="HN136" s="565">
        <v>0</v>
      </c>
      <c r="HO136" s="565">
        <v>0</v>
      </c>
      <c r="HP136" s="598"/>
      <c r="HQ136" s="625"/>
      <c r="HR136" s="565"/>
    </row>
    <row r="137" spans="1:226" ht="18.75" customHeight="1">
      <c r="A137" s="460">
        <v>104</v>
      </c>
      <c r="B137" s="460" t="s">
        <v>4699</v>
      </c>
      <c r="C137" s="461" t="s">
        <v>4700</v>
      </c>
      <c r="D137" s="460">
        <v>1.44</v>
      </c>
      <c r="E137" s="106">
        <v>0</v>
      </c>
      <c r="F137" s="106">
        <v>0</v>
      </c>
      <c r="G137" s="97"/>
      <c r="H137" s="97"/>
      <c r="I137" s="230"/>
      <c r="J137" s="230"/>
      <c r="K137" s="106"/>
      <c r="L137" s="106"/>
      <c r="M137" s="230"/>
      <c r="N137" s="230"/>
      <c r="O137" s="106"/>
      <c r="P137" s="363"/>
      <c r="Q137" s="106"/>
      <c r="R137" s="106"/>
      <c r="S137" s="97"/>
      <c r="T137" s="470"/>
      <c r="U137" s="97"/>
      <c r="V137" s="97"/>
      <c r="W137" s="97">
        <v>0</v>
      </c>
      <c r="X137" s="467"/>
      <c r="Y137" s="97"/>
      <c r="Z137" s="97"/>
      <c r="AA137" s="97"/>
      <c r="AB137" s="470"/>
      <c r="AC137" s="470"/>
      <c r="AD137" s="448">
        <f t="shared" si="2"/>
        <v>0</v>
      </c>
      <c r="AE137" s="97"/>
      <c r="AF137" s="97"/>
      <c r="AG137" s="355"/>
      <c r="AH137" s="355"/>
      <c r="AI137" s="97"/>
      <c r="AJ137" s="97"/>
      <c r="AK137" s="97"/>
      <c r="AL137" s="97"/>
      <c r="AM137" s="97"/>
      <c r="AN137" s="472"/>
      <c r="AO137" s="472"/>
      <c r="AP137" s="78"/>
      <c r="AQ137" s="78"/>
      <c r="AR137" s="106"/>
      <c r="AS137" s="106">
        <v>1</v>
      </c>
      <c r="AT137" s="97"/>
      <c r="AU137" s="97"/>
      <c r="AV137" s="97">
        <v>17</v>
      </c>
      <c r="AW137" s="97"/>
      <c r="AX137" s="97"/>
      <c r="AY137" s="97"/>
      <c r="AZ137" s="306"/>
      <c r="BA137" s="306"/>
      <c r="BB137" s="97">
        <v>0</v>
      </c>
      <c r="BC137" s="97"/>
      <c r="BD137" s="97"/>
      <c r="BE137" s="97"/>
      <c r="BF137" s="97"/>
      <c r="BG137" s="106"/>
      <c r="BH137" s="106"/>
      <c r="BI137" s="97"/>
      <c r="BJ137" s="97"/>
      <c r="BK137" s="97"/>
      <c r="BL137" s="97"/>
      <c r="BM137" s="97">
        <v>2</v>
      </c>
      <c r="BN137" s="97"/>
      <c r="BO137" s="106"/>
      <c r="BP137" s="106"/>
      <c r="BQ137" s="466"/>
      <c r="BR137" s="466"/>
      <c r="BS137" s="466">
        <v>0</v>
      </c>
      <c r="BT137" s="97">
        <v>3</v>
      </c>
      <c r="BU137" s="97"/>
      <c r="BV137" s="106"/>
      <c r="BW137" s="106"/>
      <c r="BX137" s="106"/>
      <c r="BY137" s="106"/>
      <c r="BZ137" s="106"/>
      <c r="CA137" s="106"/>
      <c r="CB137" s="97"/>
      <c r="CC137" s="97"/>
      <c r="CD137" s="97"/>
      <c r="CE137" s="97"/>
      <c r="CF137" s="106"/>
      <c r="CG137" s="106"/>
      <c r="CH137" s="97"/>
      <c r="CI137" s="97"/>
      <c r="CJ137" s="106"/>
      <c r="CK137" s="106"/>
      <c r="CL137" s="97"/>
      <c r="CM137" s="97"/>
      <c r="CN137" s="565"/>
      <c r="CO137" s="565"/>
      <c r="CP137" s="565"/>
      <c r="CQ137" s="565">
        <v>1</v>
      </c>
      <c r="CR137" s="565"/>
      <c r="CS137" s="565"/>
      <c r="CT137" s="565"/>
      <c r="CU137" s="565"/>
      <c r="CV137" s="565"/>
      <c r="CW137" s="565"/>
      <c r="CX137" s="565"/>
      <c r="CY137" s="565"/>
      <c r="CZ137" s="565"/>
      <c r="DA137" s="565"/>
      <c r="DB137" s="565"/>
      <c r="DC137" s="565"/>
      <c r="DD137" s="565"/>
      <c r="DE137" s="565"/>
      <c r="DF137" s="565"/>
      <c r="DG137" s="565"/>
      <c r="DH137" s="565"/>
      <c r="DX137" s="60">
        <v>3</v>
      </c>
      <c r="EU137" s="565"/>
      <c r="EV137" s="565"/>
      <c r="EW137" s="565"/>
      <c r="EX137" s="565"/>
      <c r="EY137" s="565"/>
      <c r="EZ137" s="565"/>
      <c r="FA137" s="565"/>
      <c r="FB137" s="565"/>
      <c r="FC137" s="565"/>
      <c r="FD137" s="565">
        <v>3</v>
      </c>
      <c r="FE137" s="565"/>
      <c r="FF137" s="565"/>
      <c r="FG137" s="565"/>
      <c r="FH137" s="615"/>
      <c r="FI137" s="615"/>
      <c r="FJ137" s="565"/>
      <c r="FK137" s="565"/>
      <c r="FL137" s="565"/>
      <c r="FM137" s="565"/>
      <c r="FN137" s="565"/>
      <c r="FO137" s="565"/>
      <c r="FP137" s="565"/>
      <c r="FQ137" s="565"/>
      <c r="FR137" s="565"/>
      <c r="FS137" s="565">
        <v>0</v>
      </c>
      <c r="FT137" s="598"/>
      <c r="FU137" s="598"/>
      <c r="FV137" s="565">
        <v>6</v>
      </c>
      <c r="FW137" s="565"/>
      <c r="FX137" s="565"/>
      <c r="FY137" s="565"/>
      <c r="FZ137" s="565"/>
      <c r="GA137" s="565"/>
      <c r="GB137" s="565"/>
      <c r="GC137" s="565"/>
      <c r="GD137" s="565"/>
      <c r="GE137" s="565"/>
      <c r="GF137" s="565"/>
      <c r="GG137" s="565"/>
      <c r="GH137" s="565">
        <v>5</v>
      </c>
      <c r="GI137" s="565"/>
      <c r="GJ137" s="565"/>
      <c r="GK137" s="565"/>
      <c r="GL137" s="565"/>
      <c r="GM137" s="565"/>
      <c r="GN137" s="565">
        <v>44</v>
      </c>
      <c r="GO137" s="565"/>
      <c r="GP137" s="565"/>
      <c r="GQ137" s="506"/>
      <c r="GR137" s="598">
        <v>3</v>
      </c>
      <c r="GS137" s="598"/>
      <c r="GT137" s="565"/>
      <c r="GU137" s="565"/>
      <c r="GV137" s="565">
        <v>0</v>
      </c>
      <c r="GW137" s="565">
        <v>0</v>
      </c>
      <c r="GX137" s="565"/>
      <c r="GY137" s="565"/>
      <c r="GZ137" s="565">
        <v>17</v>
      </c>
      <c r="HA137" s="565"/>
      <c r="HB137" s="565"/>
      <c r="HC137" s="565"/>
      <c r="HD137" s="565"/>
      <c r="HE137" s="565"/>
      <c r="HF137" s="565"/>
      <c r="HG137" s="565"/>
      <c r="HH137" s="565"/>
      <c r="HI137" s="565"/>
      <c r="HJ137" s="565"/>
      <c r="HK137" s="565"/>
      <c r="HL137" s="565">
        <v>9</v>
      </c>
      <c r="HM137" s="565"/>
      <c r="HN137" s="565">
        <v>0</v>
      </c>
      <c r="HO137" s="565">
        <v>0</v>
      </c>
      <c r="HP137" s="598"/>
      <c r="HQ137" s="625"/>
      <c r="HR137" s="565"/>
    </row>
    <row r="138" spans="1:226" ht="173.25" customHeight="1">
      <c r="A138" s="460">
        <v>105</v>
      </c>
      <c r="B138" s="460" t="s">
        <v>4701</v>
      </c>
      <c r="C138" s="461" t="s">
        <v>4702</v>
      </c>
      <c r="D138" s="460">
        <v>1.69</v>
      </c>
      <c r="E138" s="106">
        <v>0</v>
      </c>
      <c r="F138" s="106">
        <v>0</v>
      </c>
      <c r="G138" s="97"/>
      <c r="H138" s="97"/>
      <c r="I138" s="230"/>
      <c r="J138" s="230"/>
      <c r="K138" s="106"/>
      <c r="L138" s="106"/>
      <c r="M138" s="230"/>
      <c r="N138" s="230"/>
      <c r="O138" s="106"/>
      <c r="P138" s="363"/>
      <c r="Q138" s="106"/>
      <c r="R138" s="106"/>
      <c r="S138" s="97"/>
      <c r="T138" s="470"/>
      <c r="U138" s="97"/>
      <c r="V138" s="97"/>
      <c r="W138" s="97">
        <v>0</v>
      </c>
      <c r="X138" s="467"/>
      <c r="Y138" s="97"/>
      <c r="Z138" s="97"/>
      <c r="AA138" s="97"/>
      <c r="AB138" s="470"/>
      <c r="AC138" s="470"/>
      <c r="AD138" s="448">
        <f t="shared" si="2"/>
        <v>0</v>
      </c>
      <c r="AE138" s="97"/>
      <c r="AF138" s="97"/>
      <c r="AG138" s="355"/>
      <c r="AH138" s="355"/>
      <c r="AI138" s="97"/>
      <c r="AJ138" s="97"/>
      <c r="AK138" s="97"/>
      <c r="AL138" s="97"/>
      <c r="AM138" s="97"/>
      <c r="AN138" s="472"/>
      <c r="AO138" s="472"/>
      <c r="AP138" s="78"/>
      <c r="AQ138" s="78"/>
      <c r="AR138" s="106"/>
      <c r="AS138" s="106"/>
      <c r="AT138" s="97"/>
      <c r="AU138" s="97"/>
      <c r="AV138" s="97"/>
      <c r="AW138" s="97"/>
      <c r="AX138" s="97"/>
      <c r="AY138" s="97"/>
      <c r="AZ138" s="306"/>
      <c r="BA138" s="306"/>
      <c r="BB138" s="97">
        <v>0</v>
      </c>
      <c r="BC138" s="97"/>
      <c r="BD138" s="97"/>
      <c r="BE138" s="97"/>
      <c r="BF138" s="97"/>
      <c r="BG138" s="106"/>
      <c r="BH138" s="106"/>
      <c r="BI138" s="97"/>
      <c r="BJ138" s="97"/>
      <c r="BK138" s="97"/>
      <c r="BL138" s="97"/>
      <c r="BM138" s="97">
        <v>2</v>
      </c>
      <c r="BN138" s="97"/>
      <c r="BO138" s="106"/>
      <c r="BP138" s="106"/>
      <c r="BQ138" s="466"/>
      <c r="BR138" s="466"/>
      <c r="BS138" s="466">
        <v>0</v>
      </c>
      <c r="BT138" s="97"/>
      <c r="BU138" s="97"/>
      <c r="BV138" s="106"/>
      <c r="BW138" s="106"/>
      <c r="BX138" s="106"/>
      <c r="BY138" s="106"/>
      <c r="BZ138" s="106"/>
      <c r="CA138" s="106"/>
      <c r="CB138" s="97"/>
      <c r="CC138" s="97"/>
      <c r="CD138" s="97"/>
      <c r="CE138" s="97"/>
      <c r="CF138" s="106"/>
      <c r="CG138" s="106"/>
      <c r="CH138" s="97"/>
      <c r="CI138" s="97"/>
      <c r="CJ138" s="106"/>
      <c r="CK138" s="106"/>
      <c r="CL138" s="97"/>
      <c r="CM138" s="97"/>
      <c r="CN138" s="565"/>
      <c r="CO138" s="565"/>
      <c r="CP138" s="565"/>
      <c r="CQ138" s="565"/>
      <c r="CR138" s="565"/>
      <c r="CS138" s="565"/>
      <c r="CT138" s="565"/>
      <c r="CU138" s="565"/>
      <c r="CV138" s="565"/>
      <c r="CW138" s="565"/>
      <c r="CX138" s="565"/>
      <c r="CY138" s="565"/>
      <c r="CZ138" s="565"/>
      <c r="DA138" s="565"/>
      <c r="DB138" s="565"/>
      <c r="DC138" s="565"/>
      <c r="DD138" s="565"/>
      <c r="DE138" s="565"/>
      <c r="DF138" s="565"/>
      <c r="DG138" s="565"/>
      <c r="DH138" s="565"/>
      <c r="EU138" s="565"/>
      <c r="EV138" s="565"/>
      <c r="EW138" s="565"/>
      <c r="EX138" s="565"/>
      <c r="EY138" s="565"/>
      <c r="EZ138" s="565"/>
      <c r="FA138" s="565"/>
      <c r="FB138" s="565"/>
      <c r="FC138" s="565"/>
      <c r="FD138" s="565"/>
      <c r="FE138" s="565"/>
      <c r="FF138" s="565"/>
      <c r="FG138" s="565"/>
      <c r="FH138" s="615"/>
      <c r="FI138" s="615"/>
      <c r="FJ138" s="565"/>
      <c r="FK138" s="565"/>
      <c r="FL138" s="565"/>
      <c r="FM138" s="565"/>
      <c r="FN138" s="565"/>
      <c r="FO138" s="565"/>
      <c r="FP138" s="565"/>
      <c r="FQ138" s="565"/>
      <c r="FR138" s="565"/>
      <c r="FS138" s="565">
        <v>0</v>
      </c>
      <c r="FT138" s="598"/>
      <c r="FU138" s="598"/>
      <c r="FV138" s="565">
        <v>1</v>
      </c>
      <c r="FW138" s="565"/>
      <c r="FX138" s="565"/>
      <c r="FY138" s="565"/>
      <c r="FZ138" s="565"/>
      <c r="GA138" s="565"/>
      <c r="GB138" s="565"/>
      <c r="GC138" s="565"/>
      <c r="GD138" s="565"/>
      <c r="GE138" s="565"/>
      <c r="GF138" s="565"/>
      <c r="GG138" s="565"/>
      <c r="GH138" s="565"/>
      <c r="GI138" s="565"/>
      <c r="GJ138" s="565"/>
      <c r="GK138" s="565"/>
      <c r="GL138" s="565"/>
      <c r="GM138" s="565"/>
      <c r="GN138" s="565"/>
      <c r="GO138" s="565"/>
      <c r="GP138" s="565"/>
      <c r="GQ138" s="506"/>
      <c r="GR138" s="598"/>
      <c r="GS138" s="598"/>
      <c r="GT138" s="565"/>
      <c r="GU138" s="565"/>
      <c r="GV138" s="565">
        <v>0</v>
      </c>
      <c r="GW138" s="565">
        <v>0</v>
      </c>
      <c r="GX138" s="565"/>
      <c r="GY138" s="565"/>
      <c r="GZ138" s="565"/>
      <c r="HA138" s="565"/>
      <c r="HB138" s="565"/>
      <c r="HC138" s="565"/>
      <c r="HD138" s="565"/>
      <c r="HE138" s="565"/>
      <c r="HF138" s="565"/>
      <c r="HG138" s="565"/>
      <c r="HH138" s="565"/>
      <c r="HI138" s="565"/>
      <c r="HJ138" s="565"/>
      <c r="HK138" s="565"/>
      <c r="HL138" s="565"/>
      <c r="HM138" s="565"/>
      <c r="HN138" s="565">
        <v>0</v>
      </c>
      <c r="HO138" s="565">
        <v>0</v>
      </c>
      <c r="HP138" s="598"/>
      <c r="HQ138" s="625"/>
      <c r="HR138" s="565"/>
    </row>
    <row r="139" spans="1:226" ht="94.5" customHeight="1">
      <c r="A139" s="460">
        <v>106</v>
      </c>
      <c r="B139" s="460" t="s">
        <v>4703</v>
      </c>
      <c r="C139" s="461" t="s">
        <v>4704</v>
      </c>
      <c r="D139" s="460">
        <v>2.4900000000000002</v>
      </c>
      <c r="E139" s="106">
        <v>0</v>
      </c>
      <c r="F139" s="106">
        <v>0</v>
      </c>
      <c r="G139" s="97"/>
      <c r="H139" s="97"/>
      <c r="I139" s="230"/>
      <c r="J139" s="230"/>
      <c r="K139" s="106"/>
      <c r="L139" s="106"/>
      <c r="M139" s="230"/>
      <c r="N139" s="230"/>
      <c r="O139" s="106"/>
      <c r="P139" s="363"/>
      <c r="Q139" s="106"/>
      <c r="R139" s="106"/>
      <c r="S139" s="97"/>
      <c r="T139" s="470"/>
      <c r="U139" s="97"/>
      <c r="V139" s="97"/>
      <c r="W139" s="97">
        <v>0</v>
      </c>
      <c r="X139" s="467"/>
      <c r="Y139" s="97"/>
      <c r="Z139" s="97"/>
      <c r="AA139" s="97"/>
      <c r="AB139" s="470"/>
      <c r="AC139" s="470"/>
      <c r="AD139" s="448">
        <f t="shared" si="2"/>
        <v>0</v>
      </c>
      <c r="AE139" s="97"/>
      <c r="AF139" s="97"/>
      <c r="AG139" s="355"/>
      <c r="AH139" s="355"/>
      <c r="AI139" s="97"/>
      <c r="AJ139" s="97"/>
      <c r="AK139" s="97"/>
      <c r="AL139" s="97"/>
      <c r="AM139" s="97">
        <v>410</v>
      </c>
      <c r="AN139" s="472"/>
      <c r="AO139" s="472"/>
      <c r="AP139" s="78">
        <v>100</v>
      </c>
      <c r="AQ139" s="78">
        <v>20</v>
      </c>
      <c r="AR139" s="106"/>
      <c r="AS139" s="106"/>
      <c r="AT139" s="97"/>
      <c r="AU139" s="97"/>
      <c r="AV139" s="97">
        <v>1</v>
      </c>
      <c r="AW139" s="97"/>
      <c r="AX139" s="97"/>
      <c r="AY139" s="97"/>
      <c r="AZ139" s="306"/>
      <c r="BA139" s="306"/>
      <c r="BB139" s="97">
        <v>0</v>
      </c>
      <c r="BC139" s="97"/>
      <c r="BD139" s="97"/>
      <c r="BE139" s="97"/>
      <c r="BF139" s="97"/>
      <c r="BG139" s="106"/>
      <c r="BH139" s="106"/>
      <c r="BI139" s="97"/>
      <c r="BJ139" s="97"/>
      <c r="BK139" s="97"/>
      <c r="BL139" s="97"/>
      <c r="BM139" s="97"/>
      <c r="BN139" s="97"/>
      <c r="BO139" s="106"/>
      <c r="BP139" s="106"/>
      <c r="BQ139" s="466"/>
      <c r="BR139" s="466"/>
      <c r="BS139" s="466">
        <v>0</v>
      </c>
      <c r="BT139" s="97"/>
      <c r="BU139" s="97"/>
      <c r="BV139" s="106"/>
      <c r="BW139" s="106"/>
      <c r="BX139" s="106"/>
      <c r="BY139" s="106"/>
      <c r="BZ139" s="106"/>
      <c r="CA139" s="106"/>
      <c r="CB139" s="97"/>
      <c r="CC139" s="97"/>
      <c r="CD139" s="97"/>
      <c r="CE139" s="97"/>
      <c r="CF139" s="106"/>
      <c r="CG139" s="106"/>
      <c r="CH139" s="97"/>
      <c r="CI139" s="97"/>
      <c r="CJ139" s="106"/>
      <c r="CK139" s="106"/>
      <c r="CL139" s="97"/>
      <c r="CM139" s="97"/>
      <c r="CN139" s="565"/>
      <c r="CO139" s="565"/>
      <c r="CP139" s="565"/>
      <c r="CQ139" s="565"/>
      <c r="CR139" s="565"/>
      <c r="CS139" s="565"/>
      <c r="CT139" s="565"/>
      <c r="CU139" s="565"/>
      <c r="CV139" s="565"/>
      <c r="CW139" s="565"/>
      <c r="CX139" s="565"/>
      <c r="CY139" s="565"/>
      <c r="CZ139" s="565"/>
      <c r="DA139" s="565"/>
      <c r="DB139" s="565"/>
      <c r="DC139" s="565"/>
      <c r="DD139" s="565"/>
      <c r="DE139" s="565"/>
      <c r="DF139" s="565"/>
      <c r="DG139" s="565"/>
      <c r="DH139" s="565"/>
      <c r="EU139" s="565"/>
      <c r="EV139" s="565"/>
      <c r="EW139" s="565"/>
      <c r="EX139" s="565"/>
      <c r="EY139" s="565"/>
      <c r="EZ139" s="565"/>
      <c r="FA139" s="565"/>
      <c r="FB139" s="565"/>
      <c r="FC139" s="565"/>
      <c r="FD139" s="565"/>
      <c r="FE139" s="565"/>
      <c r="FF139" s="565"/>
      <c r="FG139" s="565"/>
      <c r="FH139" s="615"/>
      <c r="FI139" s="615"/>
      <c r="FJ139" s="565"/>
      <c r="FK139" s="565"/>
      <c r="FL139" s="565"/>
      <c r="FM139" s="565"/>
      <c r="FN139" s="565"/>
      <c r="FO139" s="565"/>
      <c r="FP139" s="565"/>
      <c r="FQ139" s="565"/>
      <c r="FR139" s="565"/>
      <c r="FS139" s="565">
        <v>0</v>
      </c>
      <c r="FT139" s="598"/>
      <c r="FU139" s="598"/>
      <c r="FV139" s="565"/>
      <c r="FW139" s="565"/>
      <c r="FX139" s="565"/>
      <c r="FY139" s="565"/>
      <c r="FZ139" s="565"/>
      <c r="GA139" s="565"/>
      <c r="GB139" s="565"/>
      <c r="GC139" s="565"/>
      <c r="GD139" s="565"/>
      <c r="GE139" s="565"/>
      <c r="GF139" s="565"/>
      <c r="GG139" s="565"/>
      <c r="GH139" s="565"/>
      <c r="GI139" s="565"/>
      <c r="GJ139" s="565"/>
      <c r="GK139" s="565"/>
      <c r="GL139" s="565"/>
      <c r="GM139" s="565"/>
      <c r="GN139" s="565">
        <v>251</v>
      </c>
      <c r="GO139" s="565"/>
      <c r="GP139" s="565"/>
      <c r="GQ139" s="506"/>
      <c r="GR139" s="598"/>
      <c r="GS139" s="598"/>
      <c r="GT139" s="565"/>
      <c r="GU139" s="565"/>
      <c r="GV139" s="565">
        <v>0</v>
      </c>
      <c r="GW139" s="565">
        <v>0</v>
      </c>
      <c r="GX139" s="565"/>
      <c r="GY139" s="565"/>
      <c r="GZ139" s="565"/>
      <c r="HA139" s="565"/>
      <c r="HB139" s="565"/>
      <c r="HC139" s="565"/>
      <c r="HD139" s="565"/>
      <c r="HE139" s="565"/>
      <c r="HF139" s="565"/>
      <c r="HG139" s="565"/>
      <c r="HH139" s="565"/>
      <c r="HI139" s="565"/>
      <c r="HJ139" s="565"/>
      <c r="HK139" s="565"/>
      <c r="HL139" s="565"/>
      <c r="HM139" s="565"/>
      <c r="HN139" s="565">
        <v>0</v>
      </c>
      <c r="HO139" s="565">
        <v>0</v>
      </c>
      <c r="HP139" s="598"/>
      <c r="HQ139" s="625"/>
      <c r="HR139" s="565"/>
    </row>
    <row r="140" spans="1:226" ht="18.75" customHeight="1">
      <c r="A140" s="460">
        <v>107</v>
      </c>
      <c r="B140" s="460" t="s">
        <v>4705</v>
      </c>
      <c r="C140" s="461" t="s">
        <v>4706</v>
      </c>
      <c r="D140" s="460">
        <v>1.05</v>
      </c>
      <c r="E140" s="106">
        <v>0</v>
      </c>
      <c r="F140" s="106">
        <v>69</v>
      </c>
      <c r="G140" s="97"/>
      <c r="H140" s="97"/>
      <c r="I140" s="230">
        <v>21</v>
      </c>
      <c r="J140" s="230">
        <v>5</v>
      </c>
      <c r="K140" s="106"/>
      <c r="L140" s="106"/>
      <c r="M140" s="230"/>
      <c r="N140" s="230">
        <v>15</v>
      </c>
      <c r="O140" s="106"/>
      <c r="P140" s="363"/>
      <c r="Q140" s="106"/>
      <c r="R140" s="106"/>
      <c r="S140" s="97">
        <v>90</v>
      </c>
      <c r="T140" s="470"/>
      <c r="U140" s="97">
        <v>6</v>
      </c>
      <c r="V140" s="97"/>
      <c r="W140" s="97">
        <v>0</v>
      </c>
      <c r="X140" s="467"/>
      <c r="Y140" s="97">
        <v>228</v>
      </c>
      <c r="Z140" s="471">
        <v>4</v>
      </c>
      <c r="AA140" s="471">
        <v>232</v>
      </c>
      <c r="AB140" s="470"/>
      <c r="AC140" s="470">
        <v>2</v>
      </c>
      <c r="AD140" s="448">
        <f t="shared" si="2"/>
        <v>2</v>
      </c>
      <c r="AE140" s="97"/>
      <c r="AF140" s="97">
        <v>30</v>
      </c>
      <c r="AG140" s="355"/>
      <c r="AH140" s="355"/>
      <c r="AI140" s="97">
        <v>149</v>
      </c>
      <c r="AJ140" s="97"/>
      <c r="AK140" s="97"/>
      <c r="AL140" s="97"/>
      <c r="AM140" s="97">
        <v>1</v>
      </c>
      <c r="AN140" s="472">
        <v>45</v>
      </c>
      <c r="AO140" s="472"/>
      <c r="AP140" s="78"/>
      <c r="AQ140" s="78"/>
      <c r="AR140" s="106"/>
      <c r="AS140" s="106"/>
      <c r="AT140" s="97"/>
      <c r="AU140" s="97"/>
      <c r="AV140" s="97">
        <v>79</v>
      </c>
      <c r="AW140" s="97"/>
      <c r="AX140" s="97">
        <v>39</v>
      </c>
      <c r="AY140" s="97">
        <v>2</v>
      </c>
      <c r="AZ140" s="306"/>
      <c r="BA140" s="306">
        <v>72</v>
      </c>
      <c r="BB140" s="97">
        <v>2</v>
      </c>
      <c r="BC140" s="97"/>
      <c r="BD140" s="97"/>
      <c r="BE140" s="97"/>
      <c r="BF140" s="97">
        <v>50</v>
      </c>
      <c r="BG140" s="106"/>
      <c r="BH140" s="106"/>
      <c r="BI140" s="97">
        <v>30</v>
      </c>
      <c r="BJ140" s="97"/>
      <c r="BK140" s="97"/>
      <c r="BL140" s="97"/>
      <c r="BM140" s="97">
        <v>60</v>
      </c>
      <c r="BN140" s="97">
        <v>16</v>
      </c>
      <c r="BO140" s="106"/>
      <c r="BP140" s="106"/>
      <c r="BQ140" s="466">
        <v>19</v>
      </c>
      <c r="BR140" s="466"/>
      <c r="BS140" s="466">
        <v>19</v>
      </c>
      <c r="BT140" s="97">
        <v>106</v>
      </c>
      <c r="BU140" s="97"/>
      <c r="BV140" s="106"/>
      <c r="BW140" s="106"/>
      <c r="BX140" s="106"/>
      <c r="BY140" s="106"/>
      <c r="BZ140" s="106"/>
      <c r="CA140" s="106"/>
      <c r="CB140" s="97">
        <v>52</v>
      </c>
      <c r="CC140" s="97"/>
      <c r="CD140" s="97">
        <v>72</v>
      </c>
      <c r="CE140" s="97"/>
      <c r="CF140" s="106"/>
      <c r="CG140" s="106"/>
      <c r="CH140" s="97"/>
      <c r="CI140" s="97"/>
      <c r="CJ140" s="106"/>
      <c r="CK140" s="106"/>
      <c r="CL140" s="97"/>
      <c r="CM140" s="97"/>
      <c r="CN140" s="565"/>
      <c r="CO140" s="565"/>
      <c r="CP140" s="565">
        <v>280</v>
      </c>
      <c r="CQ140" s="565"/>
      <c r="CR140" s="565"/>
      <c r="CS140" s="565"/>
      <c r="CT140" s="565">
        <v>285</v>
      </c>
      <c r="CU140" s="565"/>
      <c r="CV140" s="565"/>
      <c r="CW140" s="565"/>
      <c r="CX140" s="565"/>
      <c r="CY140" s="565">
        <v>7</v>
      </c>
      <c r="CZ140" s="565"/>
      <c r="DA140" s="565"/>
      <c r="DB140" s="565"/>
      <c r="DC140" s="565"/>
      <c r="DD140" s="565">
        <v>40</v>
      </c>
      <c r="DE140" s="565"/>
      <c r="DF140" s="565"/>
      <c r="DG140" s="565"/>
      <c r="DH140" s="565"/>
      <c r="DK140" s="60">
        <v>124</v>
      </c>
      <c r="DN140" s="60">
        <v>76</v>
      </c>
      <c r="DQ140" s="60">
        <v>100</v>
      </c>
      <c r="DR140" s="60">
        <v>5</v>
      </c>
      <c r="DS140" s="60">
        <v>50</v>
      </c>
      <c r="DT140" s="60">
        <v>50</v>
      </c>
      <c r="DW140" s="60">
        <v>29</v>
      </c>
      <c r="DX140" s="60">
        <v>106</v>
      </c>
      <c r="DZ140" s="60">
        <v>430</v>
      </c>
      <c r="ED140" s="60">
        <v>35</v>
      </c>
      <c r="EE140" s="60">
        <v>2</v>
      </c>
      <c r="EG140" s="60">
        <v>210</v>
      </c>
      <c r="EI140" s="60">
        <v>10</v>
      </c>
      <c r="EJ140" s="60">
        <v>175</v>
      </c>
      <c r="ER140" s="60">
        <v>70</v>
      </c>
      <c r="ES140" s="60">
        <v>1</v>
      </c>
      <c r="EU140" s="565"/>
      <c r="EV140" s="565"/>
      <c r="EW140" s="565"/>
      <c r="EX140" s="565"/>
      <c r="EY140" s="565"/>
      <c r="EZ140" s="565"/>
      <c r="FA140" s="565">
        <v>13</v>
      </c>
      <c r="FB140" s="565"/>
      <c r="FC140" s="565"/>
      <c r="FD140" s="565">
        <v>2</v>
      </c>
      <c r="FE140" s="565">
        <v>35</v>
      </c>
      <c r="FF140" s="565"/>
      <c r="FG140" s="565"/>
      <c r="FH140" s="615">
        <v>24</v>
      </c>
      <c r="FI140" s="615"/>
      <c r="FJ140" s="565"/>
      <c r="FK140" s="565"/>
      <c r="FL140" s="565"/>
      <c r="FM140" s="565">
        <v>17</v>
      </c>
      <c r="FN140" s="565"/>
      <c r="FO140" s="565"/>
      <c r="FP140" s="565"/>
      <c r="FQ140" s="565"/>
      <c r="FR140" s="565"/>
      <c r="FS140" s="565">
        <v>163</v>
      </c>
      <c r="FT140" s="598">
        <v>20</v>
      </c>
      <c r="FU140" s="598"/>
      <c r="FV140" s="565">
        <v>66</v>
      </c>
      <c r="FW140" s="565"/>
      <c r="FX140" s="565">
        <v>100</v>
      </c>
      <c r="FY140" s="565">
        <v>241</v>
      </c>
      <c r="FZ140" s="565">
        <v>65</v>
      </c>
      <c r="GA140" s="565"/>
      <c r="GB140" s="565">
        <v>540</v>
      </c>
      <c r="GC140" s="565"/>
      <c r="GD140" s="565">
        <v>42</v>
      </c>
      <c r="GE140" s="565"/>
      <c r="GF140" s="565">
        <v>99</v>
      </c>
      <c r="GG140" s="565"/>
      <c r="GH140" s="565">
        <v>97</v>
      </c>
      <c r="GI140" s="565"/>
      <c r="GJ140" s="565">
        <v>61</v>
      </c>
      <c r="GK140" s="565"/>
      <c r="GL140" s="565">
        <v>32</v>
      </c>
      <c r="GM140" s="565">
        <v>1</v>
      </c>
      <c r="GN140" s="565">
        <v>10</v>
      </c>
      <c r="GO140" s="565"/>
      <c r="GP140" s="565">
        <v>800</v>
      </c>
      <c r="GQ140" s="506">
        <v>10</v>
      </c>
      <c r="GR140" s="598">
        <v>115</v>
      </c>
      <c r="GS140" s="598"/>
      <c r="GT140" s="565"/>
      <c r="GU140" s="565"/>
      <c r="GV140" s="565">
        <v>0</v>
      </c>
      <c r="GW140" s="565">
        <v>38</v>
      </c>
      <c r="GX140" s="565">
        <v>29</v>
      </c>
      <c r="GY140" s="565"/>
      <c r="GZ140" s="565">
        <v>81</v>
      </c>
      <c r="HA140" s="565"/>
      <c r="HB140" s="565">
        <v>25</v>
      </c>
      <c r="HC140" s="565"/>
      <c r="HD140" s="565"/>
      <c r="HE140" s="565"/>
      <c r="HF140" s="565">
        <v>40</v>
      </c>
      <c r="HG140" s="565"/>
      <c r="HH140" s="565">
        <v>100</v>
      </c>
      <c r="HI140" s="565"/>
      <c r="HJ140" s="565"/>
      <c r="HK140" s="565"/>
      <c r="HL140" s="565">
        <v>316</v>
      </c>
      <c r="HM140" s="565">
        <v>13</v>
      </c>
      <c r="HN140" s="565">
        <v>0</v>
      </c>
      <c r="HO140" s="565">
        <v>0</v>
      </c>
      <c r="HP140" s="598"/>
      <c r="HQ140" s="625"/>
      <c r="HR140" s="565"/>
    </row>
    <row r="141" spans="1:226" ht="94.5" customHeight="1">
      <c r="A141" s="443">
        <v>30</v>
      </c>
      <c r="B141" s="443" t="s">
        <v>4707</v>
      </c>
      <c r="C141" s="474" t="s">
        <v>4210</v>
      </c>
      <c r="D141" s="443">
        <v>0.98</v>
      </c>
      <c r="E141" s="444">
        <v>0</v>
      </c>
      <c r="F141" s="444">
        <v>3</v>
      </c>
      <c r="G141" s="97"/>
      <c r="H141" s="97"/>
      <c r="I141" s="445">
        <v>13</v>
      </c>
      <c r="J141" s="230"/>
      <c r="K141" s="106"/>
      <c r="L141" s="106"/>
      <c r="M141" s="230"/>
      <c r="N141" s="230"/>
      <c r="O141" s="106"/>
      <c r="P141" s="363"/>
      <c r="Q141" s="106"/>
      <c r="R141" s="106"/>
      <c r="S141" s="97"/>
      <c r="T141" s="470"/>
      <c r="U141" s="97"/>
      <c r="V141" s="97"/>
      <c r="W141" s="97">
        <v>0</v>
      </c>
      <c r="X141" s="467"/>
      <c r="Y141" s="468">
        <v>3</v>
      </c>
      <c r="Z141" s="468"/>
      <c r="AA141" s="468">
        <v>3</v>
      </c>
      <c r="AB141" s="470"/>
      <c r="AC141" s="470"/>
      <c r="AD141" s="448">
        <f t="shared" si="2"/>
        <v>0</v>
      </c>
      <c r="AE141" s="97"/>
      <c r="AF141" s="97"/>
      <c r="AG141" s="355"/>
      <c r="AH141" s="355"/>
      <c r="AI141" s="97"/>
      <c r="AJ141" s="97"/>
      <c r="AK141" s="97"/>
      <c r="AL141" s="97"/>
      <c r="AM141" s="97">
        <v>1</v>
      </c>
      <c r="AN141" s="472"/>
      <c r="AO141" s="472"/>
      <c r="AP141" s="78">
        <v>140</v>
      </c>
      <c r="AQ141" s="78"/>
      <c r="AR141" s="106"/>
      <c r="AS141" s="106"/>
      <c r="AT141" s="97"/>
      <c r="AU141" s="97"/>
      <c r="AV141" s="97">
        <v>4</v>
      </c>
      <c r="AW141" s="97"/>
      <c r="AX141" s="97">
        <v>3</v>
      </c>
      <c r="AY141" s="97"/>
      <c r="AZ141" s="451">
        <f>SUM(AZ142:AZ147)</f>
        <v>0</v>
      </c>
      <c r="BA141" s="451">
        <f>SUM(BA142:BA147)</f>
        <v>4</v>
      </c>
      <c r="BB141" s="97">
        <v>0</v>
      </c>
      <c r="BC141" s="97"/>
      <c r="BD141" s="97"/>
      <c r="BE141" s="97"/>
      <c r="BF141" s="97"/>
      <c r="BG141" s="106"/>
      <c r="BH141" s="106"/>
      <c r="BI141" s="97"/>
      <c r="BJ141" s="97"/>
      <c r="BK141" s="97"/>
      <c r="BL141" s="97"/>
      <c r="BM141" s="97"/>
      <c r="BN141" s="97"/>
      <c r="BO141" s="106"/>
      <c r="BP141" s="106"/>
      <c r="BQ141" s="466">
        <v>0</v>
      </c>
      <c r="BR141" s="466">
        <v>0</v>
      </c>
      <c r="BS141" s="466">
        <v>0</v>
      </c>
      <c r="BT141" s="97">
        <v>4</v>
      </c>
      <c r="BU141" s="97"/>
      <c r="BV141" s="106"/>
      <c r="BW141" s="106"/>
      <c r="BX141" s="106"/>
      <c r="BY141" s="106"/>
      <c r="BZ141" s="106"/>
      <c r="CA141" s="106"/>
      <c r="CB141" s="97"/>
      <c r="CC141" s="97"/>
      <c r="CD141" s="97"/>
      <c r="CE141" s="97"/>
      <c r="CF141" s="106"/>
      <c r="CG141" s="106"/>
      <c r="CH141" s="97"/>
      <c r="CI141" s="97"/>
      <c r="CJ141" s="106"/>
      <c r="CK141" s="106"/>
      <c r="CL141" s="97"/>
      <c r="CM141" s="97"/>
      <c r="CN141" s="565"/>
      <c r="CO141" s="565"/>
      <c r="CP141" s="565"/>
      <c r="CQ141" s="565">
        <v>0</v>
      </c>
      <c r="CR141" s="565">
        <v>0</v>
      </c>
      <c r="CS141" s="565"/>
      <c r="CT141" s="565"/>
      <c r="CU141" s="565"/>
      <c r="CV141" s="565"/>
      <c r="CW141" s="565"/>
      <c r="CX141" s="565"/>
      <c r="CY141" s="565"/>
      <c r="CZ141" s="565"/>
      <c r="DA141" s="565"/>
      <c r="DB141" s="565"/>
      <c r="DC141" s="565"/>
      <c r="DD141" s="565"/>
      <c r="DE141" s="565"/>
      <c r="DF141" s="565"/>
      <c r="DG141" s="565"/>
      <c r="DH141" s="565"/>
      <c r="DI141" s="60">
        <v>280</v>
      </c>
      <c r="DJ141" s="60">
        <v>40</v>
      </c>
      <c r="DX141" s="60">
        <v>4</v>
      </c>
      <c r="DZ141" s="60">
        <v>2</v>
      </c>
      <c r="EA141" s="60">
        <v>2</v>
      </c>
      <c r="EI141" s="60">
        <v>5</v>
      </c>
      <c r="EJ141" s="60">
        <v>25</v>
      </c>
      <c r="EU141" s="565"/>
      <c r="EV141" s="565"/>
      <c r="EW141" s="565"/>
      <c r="EX141" s="565"/>
      <c r="EY141" s="565"/>
      <c r="EZ141" s="565"/>
      <c r="FA141" s="565"/>
      <c r="FB141" s="565"/>
      <c r="FC141" s="565"/>
      <c r="FD141" s="565"/>
      <c r="FE141" s="565"/>
      <c r="FF141" s="565"/>
      <c r="FG141" s="565"/>
      <c r="FH141" s="615"/>
      <c r="FI141" s="615"/>
      <c r="FJ141" s="565"/>
      <c r="FK141" s="565"/>
      <c r="FL141" s="565"/>
      <c r="FM141" s="565"/>
      <c r="FN141" s="565"/>
      <c r="FO141" s="565"/>
      <c r="FP141" s="565"/>
      <c r="FQ141" s="565"/>
      <c r="FR141" s="565"/>
      <c r="FS141" s="565">
        <v>0</v>
      </c>
      <c r="FT141" s="598"/>
      <c r="FU141" s="598"/>
      <c r="FV141" s="565">
        <v>1</v>
      </c>
      <c r="FW141" s="565"/>
      <c r="FX141" s="565"/>
      <c r="FY141" s="565"/>
      <c r="FZ141" s="565"/>
      <c r="GA141" s="565"/>
      <c r="GB141" s="565"/>
      <c r="GC141" s="565"/>
      <c r="GD141" s="565"/>
      <c r="GE141" s="565"/>
      <c r="GF141" s="565"/>
      <c r="GG141" s="565"/>
      <c r="GH141" s="565"/>
      <c r="GI141" s="565"/>
      <c r="GJ141" s="565"/>
      <c r="GK141" s="565"/>
      <c r="GL141" s="565"/>
      <c r="GM141" s="565"/>
      <c r="GN141" s="565"/>
      <c r="GO141" s="565"/>
      <c r="GP141" s="565">
        <v>85</v>
      </c>
      <c r="GQ141" s="506">
        <v>34</v>
      </c>
      <c r="GR141" s="598"/>
      <c r="GS141" s="598"/>
      <c r="GT141" s="565"/>
      <c r="GU141" s="565"/>
      <c r="GV141" s="565">
        <v>2</v>
      </c>
      <c r="GW141" s="565">
        <v>1</v>
      </c>
      <c r="GX141" s="565"/>
      <c r="GY141" s="565"/>
      <c r="GZ141" s="565"/>
      <c r="HA141" s="565"/>
      <c r="HB141" s="565"/>
      <c r="HC141" s="565"/>
      <c r="HD141" s="565"/>
      <c r="HE141" s="565"/>
      <c r="HF141" s="565"/>
      <c r="HG141" s="565"/>
      <c r="HH141" s="565">
        <v>1</v>
      </c>
      <c r="HI141" s="565"/>
      <c r="HJ141" s="565"/>
      <c r="HK141" s="565"/>
      <c r="HL141" s="565"/>
      <c r="HM141" s="565"/>
      <c r="HN141" s="565">
        <v>0</v>
      </c>
      <c r="HO141" s="565">
        <v>0</v>
      </c>
      <c r="HP141" s="598"/>
      <c r="HQ141" s="625"/>
      <c r="HR141" s="565"/>
    </row>
    <row r="142" spans="1:226" ht="30">
      <c r="A142" s="460">
        <v>108</v>
      </c>
      <c r="B142" s="460" t="s">
        <v>4708</v>
      </c>
      <c r="C142" s="461" t="s">
        <v>4709</v>
      </c>
      <c r="D142" s="460">
        <v>0.8</v>
      </c>
      <c r="E142" s="106">
        <v>0</v>
      </c>
      <c r="F142" s="106">
        <v>1</v>
      </c>
      <c r="G142" s="97"/>
      <c r="H142" s="97"/>
      <c r="I142" s="230">
        <v>6</v>
      </c>
      <c r="J142" s="230"/>
      <c r="K142" s="106"/>
      <c r="L142" s="106"/>
      <c r="M142" s="230"/>
      <c r="N142" s="230"/>
      <c r="O142" s="106"/>
      <c r="P142" s="363"/>
      <c r="Q142" s="106"/>
      <c r="R142" s="106"/>
      <c r="S142" s="97"/>
      <c r="T142" s="470"/>
      <c r="U142" s="97"/>
      <c r="V142" s="97"/>
      <c r="W142" s="97">
        <v>0</v>
      </c>
      <c r="X142" s="467"/>
      <c r="Y142" s="97">
        <v>3</v>
      </c>
      <c r="Z142" s="97"/>
      <c r="AA142" s="97">
        <v>3</v>
      </c>
      <c r="AB142" s="470"/>
      <c r="AC142" s="470"/>
      <c r="AD142" s="448">
        <f t="shared" si="2"/>
        <v>0</v>
      </c>
      <c r="AE142" s="97"/>
      <c r="AF142" s="97"/>
      <c r="AG142" s="355"/>
      <c r="AH142" s="355"/>
      <c r="AI142" s="97">
        <v>8</v>
      </c>
      <c r="AJ142" s="97"/>
      <c r="AK142" s="97"/>
      <c r="AL142" s="97"/>
      <c r="AM142" s="97"/>
      <c r="AN142" s="472">
        <v>1</v>
      </c>
      <c r="AO142" s="472"/>
      <c r="AP142" s="78"/>
      <c r="AQ142" s="78"/>
      <c r="AR142" s="106"/>
      <c r="AS142" s="106"/>
      <c r="AT142" s="97"/>
      <c r="AU142" s="97"/>
      <c r="AV142" s="97">
        <v>4</v>
      </c>
      <c r="AW142" s="97"/>
      <c r="AX142" s="97">
        <v>3</v>
      </c>
      <c r="AY142" s="97"/>
      <c r="AZ142" s="306"/>
      <c r="BA142" s="306"/>
      <c r="BB142" s="97">
        <v>0</v>
      </c>
      <c r="BC142" s="97"/>
      <c r="BD142" s="97"/>
      <c r="BE142" s="97"/>
      <c r="BF142" s="97">
        <v>150</v>
      </c>
      <c r="BG142" s="106"/>
      <c r="BH142" s="106"/>
      <c r="BI142" s="97"/>
      <c r="BJ142" s="97">
        <v>5</v>
      </c>
      <c r="BK142" s="97"/>
      <c r="BL142" s="97"/>
      <c r="BM142" s="97">
        <v>3</v>
      </c>
      <c r="BN142" s="97"/>
      <c r="BO142" s="106"/>
      <c r="BP142" s="106"/>
      <c r="BQ142" s="466"/>
      <c r="BR142" s="466"/>
      <c r="BS142" s="466">
        <v>0</v>
      </c>
      <c r="BT142" s="97">
        <v>3</v>
      </c>
      <c r="BU142" s="97"/>
      <c r="BV142" s="106"/>
      <c r="BW142" s="106"/>
      <c r="BX142" s="106"/>
      <c r="BY142" s="106"/>
      <c r="BZ142" s="106"/>
      <c r="CA142" s="106"/>
      <c r="CB142" s="97"/>
      <c r="CC142" s="97"/>
      <c r="CD142" s="97"/>
      <c r="CE142" s="97"/>
      <c r="CF142" s="106"/>
      <c r="CG142" s="106"/>
      <c r="CH142" s="97"/>
      <c r="CI142" s="97"/>
      <c r="CJ142" s="106"/>
      <c r="CK142" s="106"/>
      <c r="CL142" s="97"/>
      <c r="CM142" s="97"/>
      <c r="CN142" s="565"/>
      <c r="CO142" s="565"/>
      <c r="CP142" s="565"/>
      <c r="CQ142" s="565"/>
      <c r="CR142" s="565"/>
      <c r="CS142" s="565"/>
      <c r="CT142" s="565"/>
      <c r="CU142" s="565">
        <v>10</v>
      </c>
      <c r="CV142" s="565"/>
      <c r="CW142" s="565"/>
      <c r="CX142" s="565"/>
      <c r="CY142" s="565"/>
      <c r="CZ142" s="565"/>
      <c r="DA142" s="565"/>
      <c r="DB142" s="565"/>
      <c r="DC142" s="565"/>
      <c r="DD142" s="565"/>
      <c r="DE142" s="565"/>
      <c r="DF142" s="565"/>
      <c r="DG142" s="565"/>
      <c r="DH142" s="565"/>
      <c r="DW142" s="60">
        <v>2</v>
      </c>
      <c r="DX142" s="60">
        <v>3</v>
      </c>
      <c r="DZ142" s="60">
        <v>2</v>
      </c>
      <c r="EA142" s="60">
        <v>2</v>
      </c>
      <c r="EI142" s="60">
        <v>5</v>
      </c>
      <c r="EJ142" s="60">
        <v>25</v>
      </c>
      <c r="ER142" s="60">
        <v>3</v>
      </c>
      <c r="ES142" s="60">
        <v>3</v>
      </c>
      <c r="EU142" s="565"/>
      <c r="EV142" s="565"/>
      <c r="EW142" s="565"/>
      <c r="EX142" s="565"/>
      <c r="EY142" s="565"/>
      <c r="EZ142" s="565"/>
      <c r="FA142" s="565"/>
      <c r="FB142" s="565"/>
      <c r="FC142" s="565"/>
      <c r="FD142" s="565"/>
      <c r="FE142" s="565"/>
      <c r="FF142" s="565"/>
      <c r="FG142" s="565"/>
      <c r="FH142" s="615"/>
      <c r="FI142" s="615"/>
      <c r="FJ142" s="565"/>
      <c r="FK142" s="565"/>
      <c r="FL142" s="565"/>
      <c r="FM142" s="565"/>
      <c r="FN142" s="565"/>
      <c r="FO142" s="565"/>
      <c r="FP142" s="565"/>
      <c r="FQ142" s="565"/>
      <c r="FR142" s="565"/>
      <c r="FS142" s="565">
        <v>0</v>
      </c>
      <c r="FT142" s="598"/>
      <c r="FU142" s="598"/>
      <c r="FV142" s="565">
        <v>1</v>
      </c>
      <c r="FW142" s="565"/>
      <c r="FX142" s="565"/>
      <c r="FY142" s="565"/>
      <c r="FZ142" s="565"/>
      <c r="GA142" s="565"/>
      <c r="GB142" s="565"/>
      <c r="GC142" s="565"/>
      <c r="GD142" s="565"/>
      <c r="GE142" s="565"/>
      <c r="GF142" s="565"/>
      <c r="GG142" s="565"/>
      <c r="GH142" s="565">
        <v>1</v>
      </c>
      <c r="GI142" s="565"/>
      <c r="GJ142" s="565"/>
      <c r="GK142" s="565"/>
      <c r="GL142" s="565"/>
      <c r="GM142" s="565"/>
      <c r="GN142" s="565"/>
      <c r="GO142" s="565"/>
      <c r="GP142" s="565">
        <v>85</v>
      </c>
      <c r="GQ142" s="506">
        <v>34</v>
      </c>
      <c r="GR142" s="598"/>
      <c r="GS142" s="598"/>
      <c r="GT142" s="565"/>
      <c r="GU142" s="565"/>
      <c r="GV142" s="565">
        <v>2</v>
      </c>
      <c r="GW142" s="565">
        <v>1</v>
      </c>
      <c r="GX142" s="565"/>
      <c r="GY142" s="565"/>
      <c r="GZ142" s="565"/>
      <c r="HA142" s="565"/>
      <c r="HB142" s="565"/>
      <c r="HC142" s="565"/>
      <c r="HD142" s="565"/>
      <c r="HE142" s="565"/>
      <c r="HF142" s="565"/>
      <c r="HG142" s="565"/>
      <c r="HH142" s="565">
        <v>1</v>
      </c>
      <c r="HI142" s="565"/>
      <c r="HJ142" s="565"/>
      <c r="HK142" s="565"/>
      <c r="HL142" s="565">
        <v>2</v>
      </c>
      <c r="HM142" s="565"/>
      <c r="HN142" s="565">
        <v>0</v>
      </c>
      <c r="HO142" s="565">
        <v>0</v>
      </c>
      <c r="HP142" s="598"/>
      <c r="HQ142" s="625"/>
      <c r="HR142" s="565"/>
    </row>
    <row r="143" spans="1:226" ht="110.25" customHeight="1">
      <c r="A143" s="460">
        <v>109</v>
      </c>
      <c r="B143" s="460" t="s">
        <v>4710</v>
      </c>
      <c r="C143" s="461" t="s">
        <v>4711</v>
      </c>
      <c r="D143" s="460">
        <v>2.1800000000000002</v>
      </c>
      <c r="E143" s="106">
        <v>0</v>
      </c>
      <c r="F143" s="106">
        <v>0</v>
      </c>
      <c r="G143" s="97"/>
      <c r="H143" s="97"/>
      <c r="I143" s="230">
        <v>7</v>
      </c>
      <c r="J143" s="230"/>
      <c r="K143" s="106"/>
      <c r="L143" s="106"/>
      <c r="M143" s="230"/>
      <c r="N143" s="230"/>
      <c r="O143" s="106"/>
      <c r="P143" s="363"/>
      <c r="Q143" s="106"/>
      <c r="R143" s="106"/>
      <c r="S143" s="97"/>
      <c r="T143" s="470"/>
      <c r="U143" s="97"/>
      <c r="V143" s="97"/>
      <c r="W143" s="97">
        <v>0</v>
      </c>
      <c r="X143" s="467"/>
      <c r="Y143" s="97"/>
      <c r="Z143" s="97"/>
      <c r="AA143" s="97"/>
      <c r="AB143" s="470"/>
      <c r="AC143" s="470"/>
      <c r="AD143" s="448">
        <f t="shared" si="2"/>
        <v>0</v>
      </c>
      <c r="AE143" s="97"/>
      <c r="AF143" s="97"/>
      <c r="AG143" s="355"/>
      <c r="AH143" s="355"/>
      <c r="AI143" s="97">
        <v>5</v>
      </c>
      <c r="AJ143" s="97"/>
      <c r="AK143" s="97"/>
      <c r="AL143" s="97"/>
      <c r="AM143" s="97"/>
      <c r="AN143" s="472"/>
      <c r="AO143" s="472"/>
      <c r="AP143" s="78"/>
      <c r="AQ143" s="78"/>
      <c r="AR143" s="106"/>
      <c r="AS143" s="106"/>
      <c r="AT143" s="97"/>
      <c r="AU143" s="97"/>
      <c r="AV143" s="97"/>
      <c r="AW143" s="97"/>
      <c r="AX143" s="97"/>
      <c r="AY143" s="97"/>
      <c r="AZ143" s="306"/>
      <c r="BA143" s="306"/>
      <c r="BB143" s="97">
        <v>0</v>
      </c>
      <c r="BC143" s="97"/>
      <c r="BD143" s="97"/>
      <c r="BE143" s="97"/>
      <c r="BF143" s="97"/>
      <c r="BG143" s="106"/>
      <c r="BH143" s="106"/>
      <c r="BI143" s="97"/>
      <c r="BJ143" s="97"/>
      <c r="BK143" s="97"/>
      <c r="BL143" s="97"/>
      <c r="BM143" s="97">
        <v>2</v>
      </c>
      <c r="BN143" s="97"/>
      <c r="BO143" s="106"/>
      <c r="BP143" s="106"/>
      <c r="BQ143" s="466"/>
      <c r="BR143" s="466"/>
      <c r="BS143" s="466">
        <v>0</v>
      </c>
      <c r="BT143" s="97">
        <v>1</v>
      </c>
      <c r="BU143" s="97"/>
      <c r="BV143" s="106"/>
      <c r="BW143" s="106"/>
      <c r="BX143" s="106"/>
      <c r="BY143" s="106"/>
      <c r="BZ143" s="106"/>
      <c r="CA143" s="106"/>
      <c r="CB143" s="97"/>
      <c r="CC143" s="97"/>
      <c r="CD143" s="97"/>
      <c r="CE143" s="97"/>
      <c r="CF143" s="106"/>
      <c r="CG143" s="106"/>
      <c r="CH143" s="97"/>
      <c r="CI143" s="97"/>
      <c r="CJ143" s="106"/>
      <c r="CK143" s="106"/>
      <c r="CL143" s="97"/>
      <c r="CM143" s="97"/>
      <c r="CN143" s="565"/>
      <c r="CO143" s="565"/>
      <c r="CP143" s="565"/>
      <c r="CQ143" s="565"/>
      <c r="CR143" s="565"/>
      <c r="CS143" s="565"/>
      <c r="CT143" s="565"/>
      <c r="CU143" s="565">
        <v>20</v>
      </c>
      <c r="CV143" s="565"/>
      <c r="CW143" s="565"/>
      <c r="CX143" s="565"/>
      <c r="CY143" s="565"/>
      <c r="CZ143" s="565"/>
      <c r="DA143" s="565"/>
      <c r="DB143" s="565"/>
      <c r="DC143" s="565"/>
      <c r="DD143" s="565"/>
      <c r="DE143" s="565"/>
      <c r="DF143" s="565"/>
      <c r="DG143" s="565"/>
      <c r="DH143" s="565"/>
      <c r="DX143" s="60">
        <v>1</v>
      </c>
      <c r="EU143" s="565"/>
      <c r="EV143" s="565"/>
      <c r="EW143" s="565"/>
      <c r="EX143" s="565"/>
      <c r="EY143" s="565"/>
      <c r="EZ143" s="565"/>
      <c r="FA143" s="565"/>
      <c r="FB143" s="565"/>
      <c r="FC143" s="565"/>
      <c r="FD143" s="565"/>
      <c r="FE143" s="565"/>
      <c r="FF143" s="565"/>
      <c r="FG143" s="565"/>
      <c r="FH143" s="615"/>
      <c r="FI143" s="615"/>
      <c r="FJ143" s="565"/>
      <c r="FK143" s="565"/>
      <c r="FL143" s="565"/>
      <c r="FM143" s="565"/>
      <c r="FN143" s="565"/>
      <c r="FO143" s="565"/>
      <c r="FP143" s="565"/>
      <c r="FQ143" s="565"/>
      <c r="FR143" s="565"/>
      <c r="FS143" s="565">
        <v>0</v>
      </c>
      <c r="FT143" s="598"/>
      <c r="FU143" s="598"/>
      <c r="FV143" s="565"/>
      <c r="FW143" s="565"/>
      <c r="FX143" s="565"/>
      <c r="FY143" s="565"/>
      <c r="FZ143" s="565"/>
      <c r="GA143" s="565"/>
      <c r="GB143" s="565"/>
      <c r="GC143" s="565"/>
      <c r="GD143" s="565"/>
      <c r="GE143" s="565"/>
      <c r="GF143" s="565"/>
      <c r="GG143" s="565"/>
      <c r="GH143" s="565"/>
      <c r="GI143" s="565"/>
      <c r="GJ143" s="565"/>
      <c r="GK143" s="565"/>
      <c r="GL143" s="565"/>
      <c r="GM143" s="565"/>
      <c r="GN143" s="565"/>
      <c r="GO143" s="565"/>
      <c r="GP143" s="565"/>
      <c r="GQ143" s="506"/>
      <c r="GR143" s="598"/>
      <c r="GS143" s="598"/>
      <c r="GT143" s="565"/>
      <c r="GU143" s="565"/>
      <c r="GV143" s="565">
        <v>0</v>
      </c>
      <c r="GW143" s="565">
        <v>0</v>
      </c>
      <c r="GX143" s="565"/>
      <c r="GY143" s="565"/>
      <c r="GZ143" s="565"/>
      <c r="HA143" s="565"/>
      <c r="HB143" s="565"/>
      <c r="HC143" s="565"/>
      <c r="HD143" s="565"/>
      <c r="HE143" s="565"/>
      <c r="HF143" s="565"/>
      <c r="HG143" s="565"/>
      <c r="HH143" s="565"/>
      <c r="HI143" s="565"/>
      <c r="HJ143" s="565"/>
      <c r="HK143" s="565"/>
      <c r="HL143" s="565">
        <v>2</v>
      </c>
      <c r="HM143" s="565"/>
      <c r="HN143" s="565">
        <v>0</v>
      </c>
      <c r="HO143" s="565">
        <v>0</v>
      </c>
      <c r="HP143" s="598"/>
      <c r="HQ143" s="625"/>
      <c r="HR143" s="565"/>
    </row>
    <row r="144" spans="1:226" ht="110.25" customHeight="1">
      <c r="A144" s="460">
        <v>110</v>
      </c>
      <c r="B144" s="460" t="s">
        <v>4712</v>
      </c>
      <c r="C144" s="461" t="s">
        <v>4713</v>
      </c>
      <c r="D144" s="460">
        <v>2.58</v>
      </c>
      <c r="E144" s="106">
        <v>0</v>
      </c>
      <c r="F144" s="106">
        <v>0</v>
      </c>
      <c r="G144" s="97"/>
      <c r="H144" s="97"/>
      <c r="I144" s="230"/>
      <c r="J144" s="230"/>
      <c r="K144" s="106"/>
      <c r="L144" s="106"/>
      <c r="M144" s="230"/>
      <c r="N144" s="230"/>
      <c r="O144" s="106"/>
      <c r="P144" s="363"/>
      <c r="Q144" s="106"/>
      <c r="R144" s="106"/>
      <c r="S144" s="97"/>
      <c r="T144" s="470"/>
      <c r="U144" s="97"/>
      <c r="V144" s="97"/>
      <c r="W144" s="97">
        <v>0</v>
      </c>
      <c r="X144" s="467">
        <v>50</v>
      </c>
      <c r="Y144" s="97"/>
      <c r="Z144" s="97"/>
      <c r="AA144" s="97"/>
      <c r="AB144" s="470"/>
      <c r="AC144" s="470"/>
      <c r="AD144" s="448">
        <f t="shared" si="2"/>
        <v>0</v>
      </c>
      <c r="AE144" s="97"/>
      <c r="AF144" s="97"/>
      <c r="AG144" s="355"/>
      <c r="AH144" s="355"/>
      <c r="AI144" s="97"/>
      <c r="AJ144" s="97"/>
      <c r="AK144" s="97"/>
      <c r="AL144" s="97"/>
      <c r="AM144" s="97"/>
      <c r="AN144" s="472"/>
      <c r="AO144" s="472"/>
      <c r="AP144" s="78">
        <v>100</v>
      </c>
      <c r="AQ144" s="78"/>
      <c r="AR144" s="106"/>
      <c r="AS144" s="106"/>
      <c r="AT144" s="97"/>
      <c r="AU144" s="97"/>
      <c r="AV144" s="97"/>
      <c r="AW144" s="97"/>
      <c r="AX144" s="97"/>
      <c r="AY144" s="97"/>
      <c r="AZ144" s="306"/>
      <c r="BA144" s="306"/>
      <c r="BB144" s="97">
        <v>0</v>
      </c>
      <c r="BC144" s="97"/>
      <c r="BD144" s="97"/>
      <c r="BE144" s="97"/>
      <c r="BF144" s="97"/>
      <c r="BG144" s="106"/>
      <c r="BH144" s="106"/>
      <c r="BI144" s="97"/>
      <c r="BJ144" s="97"/>
      <c r="BK144" s="97"/>
      <c r="BL144" s="97"/>
      <c r="BM144" s="97"/>
      <c r="BN144" s="97"/>
      <c r="BO144" s="106"/>
      <c r="BP144" s="106"/>
      <c r="BQ144" s="466"/>
      <c r="BR144" s="466"/>
      <c r="BS144" s="466">
        <v>0</v>
      </c>
      <c r="BT144" s="97"/>
      <c r="BU144" s="97"/>
      <c r="BV144" s="106"/>
      <c r="BW144" s="106"/>
      <c r="BX144" s="106"/>
      <c r="BY144" s="106"/>
      <c r="BZ144" s="106"/>
      <c r="CA144" s="106"/>
      <c r="CB144" s="97"/>
      <c r="CC144" s="97"/>
      <c r="CD144" s="97"/>
      <c r="CE144" s="97"/>
      <c r="CF144" s="106"/>
      <c r="CG144" s="106"/>
      <c r="CH144" s="97"/>
      <c r="CI144" s="97"/>
      <c r="CJ144" s="106"/>
      <c r="CK144" s="106"/>
      <c r="CL144" s="97"/>
      <c r="CM144" s="97"/>
      <c r="CN144" s="565"/>
      <c r="CO144" s="565"/>
      <c r="CP144" s="565"/>
      <c r="CQ144" s="565"/>
      <c r="CR144" s="565"/>
      <c r="CS144" s="565"/>
      <c r="CT144" s="565"/>
      <c r="CU144" s="565">
        <v>20</v>
      </c>
      <c r="CV144" s="565"/>
      <c r="CW144" s="565"/>
      <c r="CX144" s="565"/>
      <c r="CY144" s="565"/>
      <c r="CZ144" s="565"/>
      <c r="DA144" s="565"/>
      <c r="DB144" s="565"/>
      <c r="DC144" s="565"/>
      <c r="DD144" s="565"/>
      <c r="DE144" s="565"/>
      <c r="DF144" s="565"/>
      <c r="DG144" s="565"/>
      <c r="DH144" s="565"/>
      <c r="EU144" s="565"/>
      <c r="EV144" s="565"/>
      <c r="EW144" s="565"/>
      <c r="EX144" s="565"/>
      <c r="EY144" s="565"/>
      <c r="EZ144" s="565"/>
      <c r="FA144" s="565"/>
      <c r="FB144" s="565"/>
      <c r="FC144" s="565"/>
      <c r="FD144" s="565"/>
      <c r="FE144" s="565"/>
      <c r="FF144" s="565"/>
      <c r="FG144" s="565"/>
      <c r="FH144" s="615"/>
      <c r="FI144" s="615"/>
      <c r="FJ144" s="565"/>
      <c r="FK144" s="565"/>
      <c r="FL144" s="565"/>
      <c r="FM144" s="565"/>
      <c r="FN144" s="565"/>
      <c r="FO144" s="565"/>
      <c r="FP144" s="565"/>
      <c r="FQ144" s="565"/>
      <c r="FR144" s="565"/>
      <c r="FS144" s="565">
        <v>0</v>
      </c>
      <c r="FT144" s="598"/>
      <c r="FU144" s="598"/>
      <c r="FV144" s="565"/>
      <c r="FW144" s="565"/>
      <c r="FX144" s="565"/>
      <c r="FY144" s="565"/>
      <c r="FZ144" s="565"/>
      <c r="GA144" s="565"/>
      <c r="GB144" s="565"/>
      <c r="GC144" s="565"/>
      <c r="GD144" s="565"/>
      <c r="GE144" s="565"/>
      <c r="GF144" s="565"/>
      <c r="GG144" s="565"/>
      <c r="GH144" s="565"/>
      <c r="GI144" s="565"/>
      <c r="GJ144" s="565"/>
      <c r="GK144" s="565"/>
      <c r="GL144" s="565"/>
      <c r="GM144" s="565"/>
      <c r="GN144" s="565"/>
      <c r="GO144" s="565"/>
      <c r="GP144" s="565"/>
      <c r="GQ144" s="506"/>
      <c r="GR144" s="598"/>
      <c r="GS144" s="598"/>
      <c r="GT144" s="565"/>
      <c r="GU144" s="565"/>
      <c r="GV144" s="565">
        <v>0</v>
      </c>
      <c r="GW144" s="565">
        <v>0</v>
      </c>
      <c r="GX144" s="565"/>
      <c r="GY144" s="565"/>
      <c r="GZ144" s="565"/>
      <c r="HA144" s="565"/>
      <c r="HB144" s="565"/>
      <c r="HC144" s="565"/>
      <c r="HD144" s="565"/>
      <c r="HE144" s="565"/>
      <c r="HF144" s="565"/>
      <c r="HG144" s="565"/>
      <c r="HH144" s="565"/>
      <c r="HI144" s="565"/>
      <c r="HJ144" s="565"/>
      <c r="HK144" s="565"/>
      <c r="HL144" s="565"/>
      <c r="HM144" s="565"/>
      <c r="HN144" s="565">
        <v>0</v>
      </c>
      <c r="HO144" s="565">
        <v>0</v>
      </c>
      <c r="HP144" s="598"/>
      <c r="HQ144" s="625"/>
      <c r="HR144" s="565"/>
    </row>
    <row r="145" spans="1:226" ht="110.25" customHeight="1">
      <c r="A145" s="460">
        <v>111</v>
      </c>
      <c r="B145" s="460" t="s">
        <v>4714</v>
      </c>
      <c r="C145" s="461" t="s">
        <v>4715</v>
      </c>
      <c r="D145" s="460">
        <v>1.97</v>
      </c>
      <c r="E145" s="106">
        <v>0</v>
      </c>
      <c r="F145" s="106">
        <v>1</v>
      </c>
      <c r="G145" s="97"/>
      <c r="H145" s="97"/>
      <c r="I145" s="230"/>
      <c r="J145" s="230"/>
      <c r="K145" s="106"/>
      <c r="L145" s="106"/>
      <c r="M145" s="230"/>
      <c r="N145" s="230"/>
      <c r="O145" s="106"/>
      <c r="P145" s="363"/>
      <c r="Q145" s="106"/>
      <c r="R145" s="106"/>
      <c r="S145" s="97"/>
      <c r="T145" s="470"/>
      <c r="U145" s="97"/>
      <c r="V145" s="97"/>
      <c r="W145" s="97">
        <v>0</v>
      </c>
      <c r="X145" s="467"/>
      <c r="Y145" s="97"/>
      <c r="Z145" s="97"/>
      <c r="AA145" s="97"/>
      <c r="AB145" s="470"/>
      <c r="AC145" s="470"/>
      <c r="AD145" s="448">
        <f t="shared" si="2"/>
        <v>0</v>
      </c>
      <c r="AE145" s="97"/>
      <c r="AF145" s="97"/>
      <c r="AG145" s="355"/>
      <c r="AH145" s="355"/>
      <c r="AI145" s="97"/>
      <c r="AJ145" s="97"/>
      <c r="AK145" s="97"/>
      <c r="AL145" s="97"/>
      <c r="AM145" s="97"/>
      <c r="AN145" s="472"/>
      <c r="AO145" s="472"/>
      <c r="AP145" s="78"/>
      <c r="AQ145" s="78"/>
      <c r="AR145" s="106"/>
      <c r="AS145" s="106"/>
      <c r="AT145" s="97"/>
      <c r="AU145" s="97"/>
      <c r="AV145" s="97"/>
      <c r="AW145" s="97"/>
      <c r="AX145" s="97"/>
      <c r="AY145" s="97"/>
      <c r="AZ145" s="451"/>
      <c r="BA145" s="306">
        <v>4</v>
      </c>
      <c r="BB145" s="97">
        <v>0</v>
      </c>
      <c r="BC145" s="97"/>
      <c r="BD145" s="97"/>
      <c r="BE145" s="97"/>
      <c r="BF145" s="97"/>
      <c r="BG145" s="106"/>
      <c r="BH145" s="106"/>
      <c r="BI145" s="97"/>
      <c r="BJ145" s="97"/>
      <c r="BK145" s="97"/>
      <c r="BL145" s="97"/>
      <c r="BM145" s="97"/>
      <c r="BN145" s="97"/>
      <c r="BO145" s="106"/>
      <c r="BP145" s="106"/>
      <c r="BQ145" s="466"/>
      <c r="BR145" s="466"/>
      <c r="BS145" s="466">
        <v>0</v>
      </c>
      <c r="BT145" s="97"/>
      <c r="BU145" s="97"/>
      <c r="BV145" s="106"/>
      <c r="BW145" s="106"/>
      <c r="BX145" s="106"/>
      <c r="BY145" s="106"/>
      <c r="BZ145" s="106"/>
      <c r="CA145" s="106"/>
      <c r="CB145" s="97"/>
      <c r="CC145" s="97"/>
      <c r="CD145" s="97"/>
      <c r="CE145" s="97"/>
      <c r="CF145" s="106"/>
      <c r="CG145" s="106"/>
      <c r="CH145" s="97"/>
      <c r="CI145" s="97"/>
      <c r="CJ145" s="106"/>
      <c r="CK145" s="106"/>
      <c r="CL145" s="97"/>
      <c r="CM145" s="97"/>
      <c r="CN145" s="565"/>
      <c r="CO145" s="565"/>
      <c r="CP145" s="565"/>
      <c r="CQ145" s="565"/>
      <c r="CR145" s="565"/>
      <c r="CS145" s="565"/>
      <c r="CT145" s="565"/>
      <c r="CU145" s="565"/>
      <c r="CV145" s="565"/>
      <c r="CW145" s="565"/>
      <c r="CX145" s="565"/>
      <c r="CY145" s="565"/>
      <c r="CZ145" s="565"/>
      <c r="DA145" s="565"/>
      <c r="DB145" s="565"/>
      <c r="DC145" s="565"/>
      <c r="DD145" s="565"/>
      <c r="DE145" s="565"/>
      <c r="DF145" s="565"/>
      <c r="DG145" s="565"/>
      <c r="DH145" s="565"/>
      <c r="EU145" s="565"/>
      <c r="EV145" s="565">
        <v>52</v>
      </c>
      <c r="EW145" s="565"/>
      <c r="EX145" s="565"/>
      <c r="EY145" s="565"/>
      <c r="EZ145" s="565"/>
      <c r="FA145" s="565"/>
      <c r="FB145" s="565"/>
      <c r="FC145" s="565"/>
      <c r="FD145" s="565"/>
      <c r="FE145" s="565"/>
      <c r="FF145" s="565"/>
      <c r="FG145" s="565"/>
      <c r="FH145" s="615"/>
      <c r="FI145" s="615"/>
      <c r="FJ145" s="565"/>
      <c r="FK145" s="565"/>
      <c r="FL145" s="565"/>
      <c r="FM145" s="565"/>
      <c r="FN145" s="565"/>
      <c r="FO145" s="565"/>
      <c r="FP145" s="565"/>
      <c r="FQ145" s="565"/>
      <c r="FR145" s="565"/>
      <c r="FS145" s="565">
        <v>0</v>
      </c>
      <c r="FT145" s="598"/>
      <c r="FU145" s="598"/>
      <c r="FV145" s="565"/>
      <c r="FW145" s="565"/>
      <c r="FX145" s="565"/>
      <c r="FY145" s="565"/>
      <c r="FZ145" s="565"/>
      <c r="GA145" s="565"/>
      <c r="GB145" s="565"/>
      <c r="GC145" s="565"/>
      <c r="GD145" s="565"/>
      <c r="GE145" s="565"/>
      <c r="GF145" s="565"/>
      <c r="GG145" s="565"/>
      <c r="GH145" s="565"/>
      <c r="GI145" s="565"/>
      <c r="GJ145" s="565"/>
      <c r="GK145" s="565"/>
      <c r="GL145" s="565"/>
      <c r="GM145" s="565"/>
      <c r="GN145" s="565"/>
      <c r="GO145" s="565"/>
      <c r="GP145" s="565"/>
      <c r="GQ145" s="506"/>
      <c r="GR145" s="598"/>
      <c r="GS145" s="598"/>
      <c r="GT145" s="565"/>
      <c r="GU145" s="565"/>
      <c r="GV145" s="565">
        <v>0</v>
      </c>
      <c r="GW145" s="565">
        <v>0</v>
      </c>
      <c r="GX145" s="565"/>
      <c r="GY145" s="565"/>
      <c r="GZ145" s="565"/>
      <c r="HA145" s="565"/>
      <c r="HB145" s="565"/>
      <c r="HC145" s="565"/>
      <c r="HD145" s="565"/>
      <c r="HE145" s="565"/>
      <c r="HF145" s="565"/>
      <c r="HG145" s="565"/>
      <c r="HH145" s="565"/>
      <c r="HI145" s="565"/>
      <c r="HJ145" s="565"/>
      <c r="HK145" s="565"/>
      <c r="HL145" s="565"/>
      <c r="HM145" s="565"/>
      <c r="HN145" s="565">
        <v>0</v>
      </c>
      <c r="HO145" s="565">
        <v>0</v>
      </c>
      <c r="HP145" s="598"/>
      <c r="HQ145" s="625"/>
      <c r="HR145" s="565"/>
    </row>
    <row r="146" spans="1:226" ht="18.75" customHeight="1">
      <c r="A146" s="460">
        <v>112</v>
      </c>
      <c r="B146" s="460" t="s">
        <v>4716</v>
      </c>
      <c r="C146" s="461" t="s">
        <v>4717</v>
      </c>
      <c r="D146" s="460">
        <v>2.04</v>
      </c>
      <c r="E146" s="106">
        <v>0</v>
      </c>
      <c r="F146" s="106">
        <v>0</v>
      </c>
      <c r="G146" s="97"/>
      <c r="H146" s="97"/>
      <c r="I146" s="230"/>
      <c r="J146" s="230"/>
      <c r="K146" s="106"/>
      <c r="L146" s="106"/>
      <c r="M146" s="230"/>
      <c r="N146" s="230"/>
      <c r="O146" s="106"/>
      <c r="P146" s="363"/>
      <c r="Q146" s="106"/>
      <c r="R146" s="106"/>
      <c r="S146" s="97"/>
      <c r="T146" s="470"/>
      <c r="U146" s="97"/>
      <c r="V146" s="97"/>
      <c r="W146" s="97">
        <v>0</v>
      </c>
      <c r="X146" s="467"/>
      <c r="Y146" s="97"/>
      <c r="Z146" s="97"/>
      <c r="AA146" s="97"/>
      <c r="AB146" s="470"/>
      <c r="AC146" s="470"/>
      <c r="AD146" s="448">
        <f t="shared" si="2"/>
        <v>0</v>
      </c>
      <c r="AE146" s="97"/>
      <c r="AF146" s="97"/>
      <c r="AG146" s="355"/>
      <c r="AH146" s="355"/>
      <c r="AI146" s="97"/>
      <c r="AJ146" s="97"/>
      <c r="AK146" s="97"/>
      <c r="AL146" s="97"/>
      <c r="AM146" s="97"/>
      <c r="AN146" s="472"/>
      <c r="AO146" s="472"/>
      <c r="AP146" s="78">
        <v>20</v>
      </c>
      <c r="AQ146" s="78"/>
      <c r="AR146" s="106"/>
      <c r="AS146" s="106"/>
      <c r="AT146" s="97"/>
      <c r="AU146" s="97"/>
      <c r="AV146" s="97"/>
      <c r="AW146" s="97"/>
      <c r="AX146" s="97"/>
      <c r="AY146" s="97"/>
      <c r="AZ146" s="306"/>
      <c r="BA146" s="306"/>
      <c r="BB146" s="97">
        <v>0</v>
      </c>
      <c r="BC146" s="97"/>
      <c r="BD146" s="97"/>
      <c r="BE146" s="97"/>
      <c r="BF146" s="97"/>
      <c r="BG146" s="106"/>
      <c r="BH146" s="106"/>
      <c r="BI146" s="97"/>
      <c r="BJ146" s="97"/>
      <c r="BK146" s="97"/>
      <c r="BL146" s="97"/>
      <c r="BM146" s="97"/>
      <c r="BN146" s="97"/>
      <c r="BO146" s="106"/>
      <c r="BP146" s="106"/>
      <c r="BQ146" s="466"/>
      <c r="BR146" s="466"/>
      <c r="BS146" s="466">
        <v>0</v>
      </c>
      <c r="BT146" s="97"/>
      <c r="BU146" s="97"/>
      <c r="BV146" s="106"/>
      <c r="BW146" s="106"/>
      <c r="BX146" s="106"/>
      <c r="BY146" s="106"/>
      <c r="BZ146" s="106"/>
      <c r="CA146" s="106"/>
      <c r="CB146" s="97"/>
      <c r="CC146" s="97"/>
      <c r="CD146" s="97"/>
      <c r="CE146" s="97"/>
      <c r="CF146" s="106"/>
      <c r="CG146" s="106"/>
      <c r="CH146" s="97"/>
      <c r="CI146" s="97"/>
      <c r="CJ146" s="106"/>
      <c r="CK146" s="106"/>
      <c r="CL146" s="97"/>
      <c r="CM146" s="97"/>
      <c r="CN146" s="565"/>
      <c r="CO146" s="565"/>
      <c r="CP146" s="565"/>
      <c r="CQ146" s="565"/>
      <c r="CR146" s="565"/>
      <c r="CS146" s="565"/>
      <c r="CT146" s="565"/>
      <c r="CU146" s="565"/>
      <c r="CV146" s="565"/>
      <c r="CW146" s="565"/>
      <c r="CX146" s="565"/>
      <c r="CY146" s="565"/>
      <c r="CZ146" s="565"/>
      <c r="DA146" s="565"/>
      <c r="DB146" s="565"/>
      <c r="DC146" s="565"/>
      <c r="DD146" s="565"/>
      <c r="DE146" s="565"/>
      <c r="DF146" s="565"/>
      <c r="DG146" s="565"/>
      <c r="DH146" s="565"/>
      <c r="EU146" s="565"/>
      <c r="EV146" s="565"/>
      <c r="EW146" s="565"/>
      <c r="EX146" s="565"/>
      <c r="EY146" s="565"/>
      <c r="EZ146" s="565"/>
      <c r="FA146" s="565"/>
      <c r="FB146" s="565"/>
      <c r="FC146" s="565"/>
      <c r="FD146" s="565">
        <v>2</v>
      </c>
      <c r="FE146" s="565"/>
      <c r="FF146" s="565"/>
      <c r="FG146" s="565"/>
      <c r="FH146" s="615"/>
      <c r="FI146" s="615"/>
      <c r="FJ146" s="565"/>
      <c r="FK146" s="565"/>
      <c r="FL146" s="565"/>
      <c r="FM146" s="565"/>
      <c r="FN146" s="565"/>
      <c r="FO146" s="565"/>
      <c r="FP146" s="565"/>
      <c r="FQ146" s="565"/>
      <c r="FR146" s="565"/>
      <c r="FS146" s="565">
        <v>0</v>
      </c>
      <c r="FT146" s="598"/>
      <c r="FU146" s="598"/>
      <c r="FV146" s="565"/>
      <c r="FW146" s="565"/>
      <c r="FX146" s="565"/>
      <c r="FY146" s="565"/>
      <c r="FZ146" s="565"/>
      <c r="GA146" s="565"/>
      <c r="GB146" s="565"/>
      <c r="GC146" s="565"/>
      <c r="GD146" s="565"/>
      <c r="GE146" s="565"/>
      <c r="GF146" s="565"/>
      <c r="GG146" s="565"/>
      <c r="GH146" s="565"/>
      <c r="GI146" s="565"/>
      <c r="GJ146" s="565"/>
      <c r="GK146" s="565"/>
      <c r="GL146" s="565"/>
      <c r="GM146" s="565"/>
      <c r="GN146" s="565"/>
      <c r="GO146" s="565"/>
      <c r="GP146" s="565"/>
      <c r="GQ146" s="506"/>
      <c r="GR146" s="598"/>
      <c r="GS146" s="598"/>
      <c r="GT146" s="565"/>
      <c r="GU146" s="565"/>
      <c r="GV146" s="565">
        <v>0</v>
      </c>
      <c r="GW146" s="565">
        <v>0</v>
      </c>
      <c r="GX146" s="565"/>
      <c r="GY146" s="565"/>
      <c r="GZ146" s="565"/>
      <c r="HA146" s="565"/>
      <c r="HB146" s="565"/>
      <c r="HC146" s="565"/>
      <c r="HD146" s="565"/>
      <c r="HE146" s="565"/>
      <c r="HF146" s="565"/>
      <c r="HG146" s="565"/>
      <c r="HH146" s="565"/>
      <c r="HI146" s="565"/>
      <c r="HJ146" s="565"/>
      <c r="HK146" s="565"/>
      <c r="HL146" s="565"/>
      <c r="HM146" s="565"/>
      <c r="HN146" s="565">
        <v>0</v>
      </c>
      <c r="HO146" s="565">
        <v>0</v>
      </c>
      <c r="HP146" s="598"/>
      <c r="HQ146" s="625"/>
      <c r="HR146" s="565"/>
    </row>
    <row r="147" spans="1:226" ht="78.75" customHeight="1">
      <c r="A147" s="460">
        <v>113</v>
      </c>
      <c r="B147" s="460" t="s">
        <v>4718</v>
      </c>
      <c r="C147" s="461" t="s">
        <v>4719</v>
      </c>
      <c r="D147" s="460">
        <v>2.95</v>
      </c>
      <c r="E147" s="106">
        <v>0</v>
      </c>
      <c r="F147" s="106">
        <v>1</v>
      </c>
      <c r="G147" s="97"/>
      <c r="H147" s="97"/>
      <c r="I147" s="230"/>
      <c r="J147" s="230"/>
      <c r="K147" s="106"/>
      <c r="L147" s="106"/>
      <c r="M147" s="230"/>
      <c r="N147" s="230"/>
      <c r="O147" s="106"/>
      <c r="P147" s="363"/>
      <c r="Q147" s="106"/>
      <c r="R147" s="106"/>
      <c r="S147" s="97"/>
      <c r="T147" s="470"/>
      <c r="U147" s="97"/>
      <c r="V147" s="97"/>
      <c r="W147" s="97">
        <v>0</v>
      </c>
      <c r="X147" s="467"/>
      <c r="Y147" s="97"/>
      <c r="Z147" s="97"/>
      <c r="AA147" s="97"/>
      <c r="AB147" s="470"/>
      <c r="AC147" s="470"/>
      <c r="AD147" s="448">
        <f t="shared" si="2"/>
        <v>0</v>
      </c>
      <c r="AE147" s="97"/>
      <c r="AF147" s="97"/>
      <c r="AG147" s="355"/>
      <c r="AH147" s="355"/>
      <c r="AI147" s="97"/>
      <c r="AJ147" s="97"/>
      <c r="AK147" s="97"/>
      <c r="AL147" s="97"/>
      <c r="AM147" s="97">
        <v>13</v>
      </c>
      <c r="AN147" s="472"/>
      <c r="AO147" s="472"/>
      <c r="AP147" s="78">
        <v>20</v>
      </c>
      <c r="AQ147" s="78"/>
      <c r="AR147" s="106"/>
      <c r="AS147" s="106"/>
      <c r="AT147" s="97"/>
      <c r="AU147" s="97"/>
      <c r="AV147" s="97"/>
      <c r="AW147" s="97"/>
      <c r="AX147" s="97"/>
      <c r="AY147" s="97"/>
      <c r="AZ147" s="306"/>
      <c r="BA147" s="306"/>
      <c r="BB147" s="97">
        <v>0</v>
      </c>
      <c r="BC147" s="97"/>
      <c r="BD147" s="97"/>
      <c r="BE147" s="97"/>
      <c r="BF147" s="97"/>
      <c r="BG147" s="106"/>
      <c r="BH147" s="106"/>
      <c r="BI147" s="97"/>
      <c r="BJ147" s="97"/>
      <c r="BK147" s="97"/>
      <c r="BL147" s="97"/>
      <c r="BM147" s="97"/>
      <c r="BN147" s="97"/>
      <c r="BO147" s="106"/>
      <c r="BP147" s="106"/>
      <c r="BQ147" s="466"/>
      <c r="BR147" s="466"/>
      <c r="BS147" s="466">
        <v>0</v>
      </c>
      <c r="BT147" s="97"/>
      <c r="BU147" s="97"/>
      <c r="BV147" s="106"/>
      <c r="BW147" s="106"/>
      <c r="BX147" s="106"/>
      <c r="BY147" s="106"/>
      <c r="BZ147" s="106"/>
      <c r="CA147" s="106"/>
      <c r="CB147" s="97"/>
      <c r="CC147" s="97"/>
      <c r="CD147" s="97"/>
      <c r="CE147" s="97"/>
      <c r="CF147" s="106"/>
      <c r="CG147" s="106"/>
      <c r="CH147" s="97"/>
      <c r="CI147" s="97"/>
      <c r="CJ147" s="106"/>
      <c r="CK147" s="106"/>
      <c r="CL147" s="97"/>
      <c r="CM147" s="97"/>
      <c r="CN147" s="565"/>
      <c r="CO147" s="565"/>
      <c r="CP147" s="565"/>
      <c r="CQ147" s="565"/>
      <c r="CR147" s="565"/>
      <c r="CS147" s="565"/>
      <c r="CT147" s="565"/>
      <c r="CU147" s="565"/>
      <c r="CV147" s="565"/>
      <c r="CW147" s="565"/>
      <c r="CX147" s="565"/>
      <c r="CY147" s="565"/>
      <c r="CZ147" s="565"/>
      <c r="DA147" s="565"/>
      <c r="DB147" s="565"/>
      <c r="DC147" s="565"/>
      <c r="DD147" s="565"/>
      <c r="DE147" s="565"/>
      <c r="DF147" s="565"/>
      <c r="DG147" s="565"/>
      <c r="DH147" s="565"/>
      <c r="EU147" s="565"/>
      <c r="EV147" s="565">
        <v>19</v>
      </c>
      <c r="EW147" s="565"/>
      <c r="EX147" s="565"/>
      <c r="EY147" s="565"/>
      <c r="EZ147" s="565"/>
      <c r="FA147" s="565"/>
      <c r="FB147" s="565"/>
      <c r="FC147" s="565"/>
      <c r="FD147" s="565">
        <v>26</v>
      </c>
      <c r="FE147" s="565"/>
      <c r="FF147" s="565"/>
      <c r="FG147" s="565"/>
      <c r="FH147" s="615"/>
      <c r="FI147" s="615"/>
      <c r="FJ147" s="565"/>
      <c r="FK147" s="565"/>
      <c r="FL147" s="565"/>
      <c r="FM147" s="565"/>
      <c r="FN147" s="565"/>
      <c r="FO147" s="565"/>
      <c r="FP147" s="565"/>
      <c r="FQ147" s="565"/>
      <c r="FR147" s="565"/>
      <c r="FS147" s="565">
        <v>0</v>
      </c>
      <c r="FT147" s="598"/>
      <c r="FU147" s="598"/>
      <c r="FV147" s="565"/>
      <c r="FW147" s="565"/>
      <c r="FX147" s="565"/>
      <c r="FY147" s="565"/>
      <c r="FZ147" s="565"/>
      <c r="GA147" s="565"/>
      <c r="GB147" s="565"/>
      <c r="GC147" s="565"/>
      <c r="GD147" s="565"/>
      <c r="GE147" s="565"/>
      <c r="GF147" s="565"/>
      <c r="GG147" s="565"/>
      <c r="GH147" s="565"/>
      <c r="GI147" s="565"/>
      <c r="GJ147" s="565"/>
      <c r="GK147" s="565"/>
      <c r="GL147" s="565"/>
      <c r="GM147" s="565"/>
      <c r="GN147" s="565"/>
      <c r="GO147" s="565"/>
      <c r="GP147" s="565"/>
      <c r="GQ147" s="506"/>
      <c r="GR147" s="598"/>
      <c r="GS147" s="598"/>
      <c r="GT147" s="565"/>
      <c r="GU147" s="565"/>
      <c r="GV147" s="565">
        <v>0</v>
      </c>
      <c r="GW147" s="565">
        <v>0</v>
      </c>
      <c r="GX147" s="565"/>
      <c r="GY147" s="565"/>
      <c r="GZ147" s="565"/>
      <c r="HA147" s="565"/>
      <c r="HB147" s="565"/>
      <c r="HC147" s="565"/>
      <c r="HD147" s="565"/>
      <c r="HE147" s="565"/>
      <c r="HF147" s="565"/>
      <c r="HG147" s="565"/>
      <c r="HH147" s="565"/>
      <c r="HI147" s="565"/>
      <c r="HJ147" s="565"/>
      <c r="HK147" s="565"/>
      <c r="HL147" s="565"/>
      <c r="HM147" s="565"/>
      <c r="HN147" s="565">
        <v>0</v>
      </c>
      <c r="HO147" s="565">
        <v>0</v>
      </c>
      <c r="HP147" s="598"/>
      <c r="HQ147" s="625"/>
      <c r="HR147" s="565"/>
    </row>
    <row r="148" spans="1:226" ht="110.25" customHeight="1">
      <c r="A148" s="443">
        <v>31</v>
      </c>
      <c r="B148" s="443" t="s">
        <v>4720</v>
      </c>
      <c r="C148" s="474" t="s">
        <v>4215</v>
      </c>
      <c r="D148" s="443">
        <v>0.92</v>
      </c>
      <c r="E148" s="106">
        <v>0</v>
      </c>
      <c r="F148" s="444">
        <v>3</v>
      </c>
      <c r="G148" s="97"/>
      <c r="H148" s="97"/>
      <c r="I148" s="445">
        <v>10</v>
      </c>
      <c r="J148" s="230"/>
      <c r="K148" s="106"/>
      <c r="L148" s="106"/>
      <c r="M148" s="230"/>
      <c r="N148" s="230"/>
      <c r="O148" s="106"/>
      <c r="P148" s="363"/>
      <c r="Q148" s="106"/>
      <c r="R148" s="106"/>
      <c r="S148" s="97"/>
      <c r="T148" s="470"/>
      <c r="U148" s="97"/>
      <c r="V148" s="97"/>
      <c r="W148" s="97">
        <v>1</v>
      </c>
      <c r="X148" s="467"/>
      <c r="Y148" s="468"/>
      <c r="Z148" s="468">
        <v>1</v>
      </c>
      <c r="AA148" s="468">
        <v>1</v>
      </c>
      <c r="AB148" s="470"/>
      <c r="AC148" s="470"/>
      <c r="AD148" s="448">
        <f t="shared" si="2"/>
        <v>0</v>
      </c>
      <c r="AE148" s="97"/>
      <c r="AF148" s="97"/>
      <c r="AG148" s="355"/>
      <c r="AH148" s="355"/>
      <c r="AI148" s="97"/>
      <c r="AJ148" s="97"/>
      <c r="AK148" s="97"/>
      <c r="AL148" s="97"/>
      <c r="AM148" s="97">
        <v>1</v>
      </c>
      <c r="AN148" s="472"/>
      <c r="AO148" s="472"/>
      <c r="AP148" s="78">
        <v>70</v>
      </c>
      <c r="AQ148" s="78"/>
      <c r="AR148" s="106"/>
      <c r="AS148" s="106"/>
      <c r="AT148" s="97"/>
      <c r="AU148" s="97"/>
      <c r="AV148" s="97">
        <v>3</v>
      </c>
      <c r="AW148" s="97"/>
      <c r="AX148" s="97">
        <v>21</v>
      </c>
      <c r="AY148" s="97">
        <v>2</v>
      </c>
      <c r="AZ148" s="451">
        <f>SUM(AZ149:AZ154)</f>
        <v>0</v>
      </c>
      <c r="BA148" s="451">
        <f>SUM(BA149:BA154)</f>
        <v>20</v>
      </c>
      <c r="BB148" s="97">
        <v>0</v>
      </c>
      <c r="BC148" s="97"/>
      <c r="BD148" s="97"/>
      <c r="BE148" s="97"/>
      <c r="BF148" s="97"/>
      <c r="BG148" s="106"/>
      <c r="BH148" s="106"/>
      <c r="BI148" s="97"/>
      <c r="BJ148" s="97"/>
      <c r="BK148" s="97"/>
      <c r="BL148" s="97"/>
      <c r="BM148" s="97"/>
      <c r="BN148" s="97"/>
      <c r="BO148" s="106"/>
      <c r="BP148" s="106"/>
      <c r="BQ148" s="466">
        <v>7</v>
      </c>
      <c r="BR148" s="466">
        <v>1</v>
      </c>
      <c r="BS148" s="466">
        <v>8</v>
      </c>
      <c r="BT148" s="97">
        <v>3</v>
      </c>
      <c r="BU148" s="97"/>
      <c r="BV148" s="106"/>
      <c r="BW148" s="106"/>
      <c r="BX148" s="106"/>
      <c r="BY148" s="106"/>
      <c r="BZ148" s="106"/>
      <c r="CA148" s="106"/>
      <c r="CB148" s="97"/>
      <c r="CC148" s="97"/>
      <c r="CD148" s="97"/>
      <c r="CE148" s="97"/>
      <c r="CF148" s="106"/>
      <c r="CG148" s="106"/>
      <c r="CH148" s="97"/>
      <c r="CI148" s="97"/>
      <c r="CJ148" s="106"/>
      <c r="CK148" s="106"/>
      <c r="CL148" s="97"/>
      <c r="CM148" s="97"/>
      <c r="CN148" s="565"/>
      <c r="CO148" s="565"/>
      <c r="CP148" s="565"/>
      <c r="CQ148" s="565">
        <v>0</v>
      </c>
      <c r="CR148" s="565">
        <v>0</v>
      </c>
      <c r="CS148" s="565"/>
      <c r="CT148" s="565"/>
      <c r="CU148" s="565"/>
      <c r="CV148" s="565"/>
      <c r="CW148" s="565"/>
      <c r="CX148" s="565"/>
      <c r="CY148" s="565"/>
      <c r="CZ148" s="565"/>
      <c r="DA148" s="565"/>
      <c r="DB148" s="565"/>
      <c r="DC148" s="565"/>
      <c r="DD148" s="565"/>
      <c r="DE148" s="565"/>
      <c r="DF148" s="565"/>
      <c r="DG148" s="565"/>
      <c r="DH148" s="565"/>
      <c r="DI148" s="60">
        <v>500</v>
      </c>
      <c r="DJ148" s="60">
        <v>30</v>
      </c>
      <c r="DN148" s="60">
        <v>2</v>
      </c>
      <c r="DX148" s="60">
        <v>3</v>
      </c>
      <c r="EJ148" s="60">
        <v>5</v>
      </c>
      <c r="EU148" s="565"/>
      <c r="EV148" s="565">
        <v>32</v>
      </c>
      <c r="EW148" s="565"/>
      <c r="EX148" s="565"/>
      <c r="EY148" s="565"/>
      <c r="EZ148" s="565"/>
      <c r="FA148" s="565"/>
      <c r="FB148" s="565"/>
      <c r="FC148" s="565"/>
      <c r="FD148" s="565">
        <v>39</v>
      </c>
      <c r="FE148" s="565"/>
      <c r="FF148" s="565"/>
      <c r="FG148" s="565"/>
      <c r="FH148" s="615"/>
      <c r="FI148" s="615"/>
      <c r="FJ148" s="565"/>
      <c r="FK148" s="565"/>
      <c r="FL148" s="565"/>
      <c r="FM148" s="565"/>
      <c r="FN148" s="565"/>
      <c r="FO148" s="565"/>
      <c r="FP148" s="565"/>
      <c r="FQ148" s="565"/>
      <c r="FR148" s="565"/>
      <c r="FS148" s="565">
        <v>0</v>
      </c>
      <c r="FT148" s="598"/>
      <c r="FU148" s="598"/>
      <c r="FV148" s="565"/>
      <c r="FW148" s="565"/>
      <c r="FX148" s="565"/>
      <c r="FY148" s="565"/>
      <c r="FZ148" s="565"/>
      <c r="GA148" s="565"/>
      <c r="GB148" s="565"/>
      <c r="GC148" s="565"/>
      <c r="GD148" s="565"/>
      <c r="GE148" s="565"/>
      <c r="GF148" s="565"/>
      <c r="GG148" s="565"/>
      <c r="GH148" s="565"/>
      <c r="GI148" s="565"/>
      <c r="GJ148" s="565"/>
      <c r="GK148" s="565"/>
      <c r="GL148" s="565"/>
      <c r="GM148" s="565"/>
      <c r="GN148" s="565">
        <v>17</v>
      </c>
      <c r="GO148" s="565"/>
      <c r="GP148" s="565">
        <v>10</v>
      </c>
      <c r="GQ148" s="506">
        <v>0</v>
      </c>
      <c r="GR148" s="598"/>
      <c r="GS148" s="598"/>
      <c r="GT148" s="565"/>
      <c r="GU148" s="565"/>
      <c r="GV148" s="565">
        <v>0</v>
      </c>
      <c r="GW148" s="565">
        <v>0</v>
      </c>
      <c r="GX148" s="565"/>
      <c r="GY148" s="565"/>
      <c r="GZ148" s="565"/>
      <c r="HA148" s="565"/>
      <c r="HB148" s="565"/>
      <c r="HC148" s="565"/>
      <c r="HD148" s="565"/>
      <c r="HE148" s="565"/>
      <c r="HF148" s="565"/>
      <c r="HG148" s="565"/>
      <c r="HH148" s="565"/>
      <c r="HI148" s="565"/>
      <c r="HJ148" s="565"/>
      <c r="HK148" s="565"/>
      <c r="HL148" s="565"/>
      <c r="HM148" s="565"/>
      <c r="HN148" s="565">
        <v>0</v>
      </c>
      <c r="HO148" s="565">
        <v>0</v>
      </c>
      <c r="HP148" s="598"/>
      <c r="HQ148" s="625"/>
      <c r="HR148" s="565"/>
    </row>
    <row r="149" spans="1:226" ht="110.25" customHeight="1">
      <c r="A149" s="460">
        <v>114</v>
      </c>
      <c r="B149" s="460" t="s">
        <v>4721</v>
      </c>
      <c r="C149" s="461" t="s">
        <v>4722</v>
      </c>
      <c r="D149" s="460">
        <v>0.89</v>
      </c>
      <c r="E149" s="106">
        <v>0</v>
      </c>
      <c r="F149" s="106">
        <v>0</v>
      </c>
      <c r="G149" s="97"/>
      <c r="H149" s="97"/>
      <c r="I149" s="230"/>
      <c r="J149" s="230"/>
      <c r="K149" s="106"/>
      <c r="L149" s="106"/>
      <c r="M149" s="230"/>
      <c r="N149" s="230"/>
      <c r="O149" s="106"/>
      <c r="P149" s="363"/>
      <c r="Q149" s="106"/>
      <c r="R149" s="106"/>
      <c r="S149" s="97"/>
      <c r="T149" s="470"/>
      <c r="U149" s="97"/>
      <c r="V149" s="97"/>
      <c r="W149" s="97">
        <v>0</v>
      </c>
      <c r="X149" s="467"/>
      <c r="Y149" s="97"/>
      <c r="Z149" s="97"/>
      <c r="AA149" s="97"/>
      <c r="AB149" s="470"/>
      <c r="AC149" s="470"/>
      <c r="AD149" s="448">
        <f t="shared" si="2"/>
        <v>0</v>
      </c>
      <c r="AE149" s="97"/>
      <c r="AF149" s="97"/>
      <c r="AG149" s="355"/>
      <c r="AH149" s="355"/>
      <c r="AI149" s="97"/>
      <c r="AJ149" s="97"/>
      <c r="AK149" s="97"/>
      <c r="AL149" s="97"/>
      <c r="AM149" s="97">
        <v>3</v>
      </c>
      <c r="AN149" s="472"/>
      <c r="AO149" s="472"/>
      <c r="AP149" s="78"/>
      <c r="AQ149" s="78"/>
      <c r="AR149" s="106"/>
      <c r="AS149" s="106"/>
      <c r="AT149" s="97"/>
      <c r="AU149" s="97"/>
      <c r="AV149" s="97"/>
      <c r="AW149" s="97"/>
      <c r="AX149" s="97"/>
      <c r="AY149" s="97"/>
      <c r="AZ149" s="306"/>
      <c r="BA149" s="306"/>
      <c r="BB149" s="97">
        <v>0</v>
      </c>
      <c r="BC149" s="97"/>
      <c r="BD149" s="97"/>
      <c r="BE149" s="97"/>
      <c r="BF149" s="97"/>
      <c r="BG149" s="106"/>
      <c r="BH149" s="106"/>
      <c r="BI149" s="97"/>
      <c r="BJ149" s="97"/>
      <c r="BK149" s="97"/>
      <c r="BL149" s="97"/>
      <c r="BM149" s="97"/>
      <c r="BN149" s="97"/>
      <c r="BO149" s="106"/>
      <c r="BP149" s="106"/>
      <c r="BQ149" s="466"/>
      <c r="BR149" s="466"/>
      <c r="BS149" s="466">
        <v>0</v>
      </c>
      <c r="BT149" s="97"/>
      <c r="BU149" s="97"/>
      <c r="BV149" s="106"/>
      <c r="BW149" s="106"/>
      <c r="BX149" s="106"/>
      <c r="BY149" s="106"/>
      <c r="BZ149" s="106"/>
      <c r="CA149" s="106"/>
      <c r="CB149" s="97"/>
      <c r="CC149" s="97"/>
      <c r="CD149" s="97"/>
      <c r="CE149" s="97"/>
      <c r="CF149" s="106"/>
      <c r="CG149" s="106"/>
      <c r="CH149" s="97"/>
      <c r="CI149" s="97"/>
      <c r="CJ149" s="106"/>
      <c r="CK149" s="106"/>
      <c r="CL149" s="97"/>
      <c r="CM149" s="97"/>
      <c r="CN149" s="565"/>
      <c r="CO149" s="565"/>
      <c r="CP149" s="565"/>
      <c r="CQ149" s="565"/>
      <c r="CR149" s="565"/>
      <c r="CS149" s="565"/>
      <c r="CT149" s="565"/>
      <c r="CU149" s="565">
        <v>5</v>
      </c>
      <c r="CV149" s="565"/>
      <c r="CW149" s="565"/>
      <c r="CX149" s="565"/>
      <c r="CY149" s="565"/>
      <c r="CZ149" s="565"/>
      <c r="DA149" s="565"/>
      <c r="DB149" s="565"/>
      <c r="DC149" s="565"/>
      <c r="DD149" s="565"/>
      <c r="DE149" s="565"/>
      <c r="DF149" s="565"/>
      <c r="DG149" s="565"/>
      <c r="DH149" s="565"/>
      <c r="EJ149" s="60">
        <v>1</v>
      </c>
      <c r="EU149" s="565"/>
      <c r="EV149" s="565"/>
      <c r="EW149" s="565"/>
      <c r="EX149" s="565"/>
      <c r="EY149" s="565"/>
      <c r="EZ149" s="565"/>
      <c r="FA149" s="565"/>
      <c r="FB149" s="565"/>
      <c r="FC149" s="565"/>
      <c r="FD149" s="565"/>
      <c r="FE149" s="565"/>
      <c r="FF149" s="565"/>
      <c r="FG149" s="565"/>
      <c r="FH149" s="615"/>
      <c r="FI149" s="615"/>
      <c r="FJ149" s="565"/>
      <c r="FK149" s="565"/>
      <c r="FL149" s="565"/>
      <c r="FM149" s="565"/>
      <c r="FN149" s="565"/>
      <c r="FO149" s="565"/>
      <c r="FP149" s="565"/>
      <c r="FQ149" s="565"/>
      <c r="FR149" s="565"/>
      <c r="FS149" s="565">
        <v>0</v>
      </c>
      <c r="FT149" s="598"/>
      <c r="FU149" s="598"/>
      <c r="FV149" s="565"/>
      <c r="FW149" s="565"/>
      <c r="FX149" s="565"/>
      <c r="FY149" s="565"/>
      <c r="FZ149" s="565"/>
      <c r="GA149" s="565"/>
      <c r="GB149" s="565">
        <v>2</v>
      </c>
      <c r="GC149" s="565"/>
      <c r="GD149" s="565"/>
      <c r="GE149" s="565"/>
      <c r="GF149" s="565"/>
      <c r="GG149" s="565"/>
      <c r="GH149" s="565"/>
      <c r="GI149" s="565"/>
      <c r="GJ149" s="565"/>
      <c r="GK149" s="565"/>
      <c r="GL149" s="565"/>
      <c r="GM149" s="565"/>
      <c r="GN149" s="565"/>
      <c r="GO149" s="565"/>
      <c r="GP149" s="565"/>
      <c r="GQ149" s="506"/>
      <c r="GR149" s="598"/>
      <c r="GS149" s="598"/>
      <c r="GT149" s="565"/>
      <c r="GU149" s="565"/>
      <c r="GV149" s="565">
        <v>0</v>
      </c>
      <c r="GW149" s="565">
        <v>0</v>
      </c>
      <c r="GX149" s="565"/>
      <c r="GY149" s="565"/>
      <c r="GZ149" s="565"/>
      <c r="HA149" s="565"/>
      <c r="HB149" s="565"/>
      <c r="HC149" s="565"/>
      <c r="HD149" s="565"/>
      <c r="HE149" s="565"/>
      <c r="HF149" s="565"/>
      <c r="HG149" s="565"/>
      <c r="HH149" s="565"/>
      <c r="HI149" s="565"/>
      <c r="HJ149" s="565"/>
      <c r="HK149" s="565"/>
      <c r="HL149" s="565"/>
      <c r="HM149" s="565"/>
      <c r="HN149" s="565">
        <v>0</v>
      </c>
      <c r="HO149" s="565">
        <v>0</v>
      </c>
      <c r="HP149" s="598"/>
      <c r="HQ149" s="625"/>
      <c r="HR149" s="565"/>
    </row>
    <row r="150" spans="1:226" ht="110.25" customHeight="1">
      <c r="A150" s="460">
        <v>115</v>
      </c>
      <c r="B150" s="460" t="s">
        <v>4723</v>
      </c>
      <c r="C150" s="461" t="s">
        <v>4724</v>
      </c>
      <c r="D150" s="460">
        <v>0.75</v>
      </c>
      <c r="E150" s="106">
        <v>0</v>
      </c>
      <c r="F150" s="106">
        <v>0</v>
      </c>
      <c r="G150" s="97"/>
      <c r="H150" s="97"/>
      <c r="I150" s="230">
        <v>1</v>
      </c>
      <c r="J150" s="230"/>
      <c r="K150" s="106"/>
      <c r="L150" s="106"/>
      <c r="M150" s="230"/>
      <c r="N150" s="230"/>
      <c r="O150" s="106"/>
      <c r="P150" s="363"/>
      <c r="Q150" s="106"/>
      <c r="R150" s="106"/>
      <c r="S150" s="97"/>
      <c r="T150" s="470"/>
      <c r="U150" s="97"/>
      <c r="V150" s="97"/>
      <c r="W150" s="97">
        <v>0</v>
      </c>
      <c r="X150" s="467"/>
      <c r="Y150" s="97"/>
      <c r="Z150" s="97"/>
      <c r="AA150" s="97"/>
      <c r="AB150" s="470"/>
      <c r="AC150" s="470"/>
      <c r="AD150" s="448">
        <f t="shared" si="2"/>
        <v>0</v>
      </c>
      <c r="AE150" s="97"/>
      <c r="AF150" s="97"/>
      <c r="AG150" s="355"/>
      <c r="AH150" s="355"/>
      <c r="AI150" s="97"/>
      <c r="AJ150" s="97"/>
      <c r="AK150" s="97"/>
      <c r="AL150" s="97"/>
      <c r="AM150" s="97">
        <v>9</v>
      </c>
      <c r="AN150" s="472"/>
      <c r="AO150" s="472"/>
      <c r="AP150" s="78"/>
      <c r="AQ150" s="78"/>
      <c r="AR150" s="106"/>
      <c r="AS150" s="106"/>
      <c r="AT150" s="97"/>
      <c r="AU150" s="97"/>
      <c r="AV150" s="97">
        <v>2</v>
      </c>
      <c r="AW150" s="97"/>
      <c r="AX150" s="97">
        <v>2</v>
      </c>
      <c r="AY150" s="97"/>
      <c r="AZ150" s="306"/>
      <c r="BA150" s="306">
        <v>10</v>
      </c>
      <c r="BB150" s="97">
        <v>0</v>
      </c>
      <c r="BC150" s="97"/>
      <c r="BD150" s="97"/>
      <c r="BE150" s="97"/>
      <c r="BF150" s="97"/>
      <c r="BG150" s="106"/>
      <c r="BH150" s="106"/>
      <c r="BI150" s="97"/>
      <c r="BJ150" s="97"/>
      <c r="BK150" s="97"/>
      <c r="BL150" s="97"/>
      <c r="BM150" s="97"/>
      <c r="BN150" s="97"/>
      <c r="BO150" s="106"/>
      <c r="BP150" s="106"/>
      <c r="BQ150" s="466">
        <v>2</v>
      </c>
      <c r="BR150" s="466"/>
      <c r="BS150" s="466">
        <v>2</v>
      </c>
      <c r="BT150" s="97"/>
      <c r="BU150" s="97"/>
      <c r="BV150" s="106"/>
      <c r="BW150" s="106"/>
      <c r="BX150" s="106"/>
      <c r="BY150" s="106"/>
      <c r="BZ150" s="106"/>
      <c r="CA150" s="106"/>
      <c r="CB150" s="97"/>
      <c r="CC150" s="97"/>
      <c r="CD150" s="97"/>
      <c r="CE150" s="97"/>
      <c r="CF150" s="106"/>
      <c r="CG150" s="106"/>
      <c r="CH150" s="97"/>
      <c r="CI150" s="97"/>
      <c r="CJ150" s="106"/>
      <c r="CK150" s="106"/>
      <c r="CL150" s="97"/>
      <c r="CM150" s="97"/>
      <c r="CN150" s="565"/>
      <c r="CO150" s="565"/>
      <c r="CP150" s="565"/>
      <c r="CQ150" s="565"/>
      <c r="CR150" s="565"/>
      <c r="CS150" s="565"/>
      <c r="CT150" s="565"/>
      <c r="CU150" s="565">
        <v>20</v>
      </c>
      <c r="CV150" s="565"/>
      <c r="CW150" s="565"/>
      <c r="CX150" s="565"/>
      <c r="CY150" s="565"/>
      <c r="CZ150" s="565"/>
      <c r="DA150" s="565"/>
      <c r="DB150" s="565"/>
      <c r="DC150" s="565"/>
      <c r="DD150" s="565"/>
      <c r="DE150" s="565"/>
      <c r="DF150" s="565"/>
      <c r="DG150" s="565"/>
      <c r="DH150" s="565"/>
      <c r="EU150" s="565"/>
      <c r="EV150" s="565"/>
      <c r="EW150" s="565"/>
      <c r="EX150" s="565"/>
      <c r="EY150" s="565"/>
      <c r="EZ150" s="565"/>
      <c r="FA150" s="565"/>
      <c r="FB150" s="565"/>
      <c r="FC150" s="565"/>
      <c r="FD150" s="565"/>
      <c r="FE150" s="565"/>
      <c r="FF150" s="565"/>
      <c r="FG150" s="565"/>
      <c r="FH150" s="615"/>
      <c r="FI150" s="615"/>
      <c r="FJ150" s="565"/>
      <c r="FK150" s="565"/>
      <c r="FL150" s="565"/>
      <c r="FM150" s="565"/>
      <c r="FN150" s="565"/>
      <c r="FO150" s="565"/>
      <c r="FP150" s="565"/>
      <c r="FQ150" s="565"/>
      <c r="FR150" s="565"/>
      <c r="FS150" s="565">
        <v>0</v>
      </c>
      <c r="FT150" s="598"/>
      <c r="FU150" s="598"/>
      <c r="FV150" s="565"/>
      <c r="FW150" s="565"/>
      <c r="FX150" s="565"/>
      <c r="FY150" s="565"/>
      <c r="FZ150" s="565"/>
      <c r="GA150" s="565"/>
      <c r="GB150" s="565"/>
      <c r="GC150" s="565"/>
      <c r="GD150" s="565"/>
      <c r="GE150" s="565"/>
      <c r="GF150" s="565"/>
      <c r="GG150" s="565"/>
      <c r="GH150" s="565">
        <v>2</v>
      </c>
      <c r="GI150" s="565"/>
      <c r="GJ150" s="565"/>
      <c r="GK150" s="565"/>
      <c r="GL150" s="565"/>
      <c r="GM150" s="565"/>
      <c r="GN150" s="565">
        <v>5</v>
      </c>
      <c r="GO150" s="565"/>
      <c r="GP150" s="565">
        <v>10</v>
      </c>
      <c r="GQ150" s="506"/>
      <c r="GR150" s="598"/>
      <c r="GS150" s="598"/>
      <c r="GT150" s="565"/>
      <c r="GU150" s="565"/>
      <c r="GV150" s="565">
        <v>0</v>
      </c>
      <c r="GW150" s="565">
        <v>0</v>
      </c>
      <c r="GX150" s="565"/>
      <c r="GY150" s="565"/>
      <c r="GZ150" s="565"/>
      <c r="HA150" s="565"/>
      <c r="HB150" s="565"/>
      <c r="HC150" s="565"/>
      <c r="HD150" s="565"/>
      <c r="HE150" s="565"/>
      <c r="HF150" s="565"/>
      <c r="HG150" s="565"/>
      <c r="HH150" s="565"/>
      <c r="HI150" s="565"/>
      <c r="HJ150" s="565"/>
      <c r="HK150" s="565"/>
      <c r="HL150" s="565">
        <v>3</v>
      </c>
      <c r="HM150" s="565"/>
      <c r="HN150" s="565">
        <v>0</v>
      </c>
      <c r="HO150" s="565">
        <v>0</v>
      </c>
      <c r="HP150" s="598"/>
      <c r="HQ150" s="625"/>
      <c r="HR150" s="565"/>
    </row>
    <row r="151" spans="1:226" ht="94.5" customHeight="1">
      <c r="A151" s="460">
        <v>116</v>
      </c>
      <c r="B151" s="460" t="s">
        <v>4725</v>
      </c>
      <c r="C151" s="461" t="s">
        <v>4726</v>
      </c>
      <c r="D151" s="460">
        <v>1</v>
      </c>
      <c r="E151" s="106">
        <v>0</v>
      </c>
      <c r="F151" s="106">
        <v>0</v>
      </c>
      <c r="G151" s="97"/>
      <c r="H151" s="97"/>
      <c r="I151" s="230">
        <v>7</v>
      </c>
      <c r="J151" s="230"/>
      <c r="K151" s="106"/>
      <c r="L151" s="106"/>
      <c r="M151" s="230"/>
      <c r="N151" s="230"/>
      <c r="O151" s="106"/>
      <c r="P151" s="363"/>
      <c r="Q151" s="106"/>
      <c r="R151" s="106"/>
      <c r="S151" s="97"/>
      <c r="T151" s="470"/>
      <c r="U151" s="97"/>
      <c r="V151" s="97"/>
      <c r="W151" s="97">
        <v>1</v>
      </c>
      <c r="X151" s="467"/>
      <c r="Y151" s="97"/>
      <c r="Z151" s="97">
        <v>1</v>
      </c>
      <c r="AA151" s="97">
        <v>1</v>
      </c>
      <c r="AB151" s="470"/>
      <c r="AC151" s="470"/>
      <c r="AD151" s="448">
        <f t="shared" si="2"/>
        <v>0</v>
      </c>
      <c r="AE151" s="97"/>
      <c r="AF151" s="97"/>
      <c r="AG151" s="355"/>
      <c r="AH151" s="355"/>
      <c r="AI151" s="97"/>
      <c r="AJ151" s="97"/>
      <c r="AK151" s="97"/>
      <c r="AL151" s="97"/>
      <c r="AM151" s="97"/>
      <c r="AN151" s="472"/>
      <c r="AO151" s="472"/>
      <c r="AP151" s="78">
        <v>30</v>
      </c>
      <c r="AQ151" s="78"/>
      <c r="AR151" s="106"/>
      <c r="AS151" s="106"/>
      <c r="AT151" s="97"/>
      <c r="AU151" s="97"/>
      <c r="AV151" s="97">
        <v>1</v>
      </c>
      <c r="AW151" s="97"/>
      <c r="AX151" s="97">
        <v>19</v>
      </c>
      <c r="AY151" s="97">
        <v>2</v>
      </c>
      <c r="AZ151" s="306"/>
      <c r="BA151" s="306">
        <v>10</v>
      </c>
      <c r="BB151" s="97">
        <v>0</v>
      </c>
      <c r="BC151" s="97"/>
      <c r="BD151" s="97"/>
      <c r="BE151" s="97"/>
      <c r="BF151" s="97"/>
      <c r="BG151" s="106"/>
      <c r="BH151" s="106"/>
      <c r="BI151" s="97"/>
      <c r="BJ151" s="97"/>
      <c r="BK151" s="97"/>
      <c r="BL151" s="97"/>
      <c r="BM151" s="97">
        <v>3</v>
      </c>
      <c r="BN151" s="97">
        <v>6</v>
      </c>
      <c r="BO151" s="106"/>
      <c r="BP151" s="106"/>
      <c r="BQ151" s="466">
        <v>5</v>
      </c>
      <c r="BR151" s="466">
        <v>1</v>
      </c>
      <c r="BS151" s="466">
        <v>6</v>
      </c>
      <c r="BT151" s="97">
        <v>3</v>
      </c>
      <c r="BU151" s="97"/>
      <c r="BV151" s="106"/>
      <c r="BW151" s="106"/>
      <c r="BX151" s="106"/>
      <c r="BY151" s="106"/>
      <c r="BZ151" s="106"/>
      <c r="CA151" s="106"/>
      <c r="CB151" s="97"/>
      <c r="CC151" s="97"/>
      <c r="CD151" s="97"/>
      <c r="CE151" s="97"/>
      <c r="CF151" s="106"/>
      <c r="CG151" s="106"/>
      <c r="CH151" s="97"/>
      <c r="CI151" s="97"/>
      <c r="CJ151" s="106"/>
      <c r="CK151" s="106"/>
      <c r="CL151" s="97"/>
      <c r="CM151" s="97"/>
      <c r="CN151" s="565"/>
      <c r="CO151" s="565"/>
      <c r="CP151" s="565"/>
      <c r="CQ151" s="565"/>
      <c r="CR151" s="565"/>
      <c r="CS151" s="565"/>
      <c r="CT151" s="565"/>
      <c r="CU151" s="565">
        <v>20</v>
      </c>
      <c r="CV151" s="565"/>
      <c r="CW151" s="565"/>
      <c r="CX151" s="565"/>
      <c r="CY151" s="565"/>
      <c r="CZ151" s="565"/>
      <c r="DA151" s="565"/>
      <c r="DB151" s="565"/>
      <c r="DC151" s="565"/>
      <c r="DD151" s="565"/>
      <c r="DE151" s="565"/>
      <c r="DF151" s="565"/>
      <c r="DG151" s="565"/>
      <c r="DH151" s="565"/>
      <c r="DN151" s="60">
        <v>2</v>
      </c>
      <c r="DX151" s="60">
        <v>3</v>
      </c>
      <c r="EJ151" s="60">
        <v>2</v>
      </c>
      <c r="EU151" s="565"/>
      <c r="EV151" s="565">
        <v>1</v>
      </c>
      <c r="EW151" s="565"/>
      <c r="EX151" s="565"/>
      <c r="EY151" s="565"/>
      <c r="EZ151" s="565"/>
      <c r="FA151" s="565"/>
      <c r="FB151" s="565"/>
      <c r="FC151" s="565"/>
      <c r="FD151" s="565">
        <v>8</v>
      </c>
      <c r="FE151" s="565"/>
      <c r="FF151" s="565"/>
      <c r="FG151" s="565"/>
      <c r="FH151" s="615"/>
      <c r="FI151" s="615"/>
      <c r="FJ151" s="565"/>
      <c r="FK151" s="565"/>
      <c r="FL151" s="565"/>
      <c r="FM151" s="565"/>
      <c r="FN151" s="565"/>
      <c r="FO151" s="565"/>
      <c r="FP151" s="565"/>
      <c r="FQ151" s="565"/>
      <c r="FR151" s="565"/>
      <c r="FS151" s="565">
        <v>0</v>
      </c>
      <c r="FT151" s="598"/>
      <c r="FU151" s="598"/>
      <c r="FV151" s="565"/>
      <c r="FW151" s="565"/>
      <c r="FX151" s="565"/>
      <c r="FY151" s="565"/>
      <c r="FZ151" s="565"/>
      <c r="GA151" s="565"/>
      <c r="GB151" s="565"/>
      <c r="GC151" s="565"/>
      <c r="GD151" s="565"/>
      <c r="GE151" s="565"/>
      <c r="GF151" s="565"/>
      <c r="GG151" s="565"/>
      <c r="GH151" s="565">
        <v>1</v>
      </c>
      <c r="GI151" s="565"/>
      <c r="GJ151" s="565"/>
      <c r="GK151" s="565"/>
      <c r="GL151" s="565"/>
      <c r="GM151" s="565"/>
      <c r="GN151" s="565">
        <v>11</v>
      </c>
      <c r="GO151" s="565"/>
      <c r="GP151" s="565"/>
      <c r="GQ151" s="506"/>
      <c r="GR151" s="598"/>
      <c r="GS151" s="598"/>
      <c r="GT151" s="565"/>
      <c r="GU151" s="565"/>
      <c r="GV151" s="565">
        <v>0</v>
      </c>
      <c r="GW151" s="565">
        <v>0</v>
      </c>
      <c r="GX151" s="565"/>
      <c r="GY151" s="565"/>
      <c r="GZ151" s="565"/>
      <c r="HA151" s="565"/>
      <c r="HB151" s="565"/>
      <c r="HC151" s="565"/>
      <c r="HD151" s="565"/>
      <c r="HE151" s="565"/>
      <c r="HF151" s="565"/>
      <c r="HG151" s="565"/>
      <c r="HH151" s="565"/>
      <c r="HI151" s="565"/>
      <c r="HJ151" s="565"/>
      <c r="HK151" s="565"/>
      <c r="HL151" s="565"/>
      <c r="HM151" s="565"/>
      <c r="HN151" s="565">
        <v>0</v>
      </c>
      <c r="HO151" s="565">
        <v>0</v>
      </c>
      <c r="HP151" s="598"/>
      <c r="HQ151" s="625"/>
      <c r="HR151" s="565"/>
    </row>
    <row r="152" spans="1:226" ht="63" customHeight="1">
      <c r="A152" s="460">
        <v>117</v>
      </c>
      <c r="B152" s="460" t="s">
        <v>4727</v>
      </c>
      <c r="C152" s="461" t="s">
        <v>4728</v>
      </c>
      <c r="D152" s="460">
        <v>4.34</v>
      </c>
      <c r="E152" s="106">
        <v>0</v>
      </c>
      <c r="F152" s="106">
        <v>0</v>
      </c>
      <c r="G152" s="97"/>
      <c r="H152" s="97"/>
      <c r="I152" s="230"/>
      <c r="J152" s="230"/>
      <c r="K152" s="106"/>
      <c r="L152" s="106"/>
      <c r="M152" s="230"/>
      <c r="N152" s="230"/>
      <c r="O152" s="106"/>
      <c r="P152" s="363"/>
      <c r="Q152" s="106"/>
      <c r="R152" s="106"/>
      <c r="S152" s="97"/>
      <c r="T152" s="470"/>
      <c r="U152" s="97"/>
      <c r="V152" s="97"/>
      <c r="W152" s="97">
        <v>0</v>
      </c>
      <c r="X152" s="467"/>
      <c r="Y152" s="97"/>
      <c r="Z152" s="97"/>
      <c r="AA152" s="97"/>
      <c r="AB152" s="470"/>
      <c r="AC152" s="470"/>
      <c r="AD152" s="448">
        <f t="shared" si="2"/>
        <v>0</v>
      </c>
      <c r="AE152" s="97"/>
      <c r="AF152" s="97"/>
      <c r="AG152" s="355"/>
      <c r="AH152" s="355"/>
      <c r="AI152" s="97"/>
      <c r="AJ152" s="97"/>
      <c r="AK152" s="97"/>
      <c r="AL152" s="97"/>
      <c r="AM152" s="97"/>
      <c r="AN152" s="472"/>
      <c r="AO152" s="472"/>
      <c r="AP152" s="78"/>
      <c r="AQ152" s="78"/>
      <c r="AR152" s="106"/>
      <c r="AS152" s="106"/>
      <c r="AT152" s="97"/>
      <c r="AU152" s="97"/>
      <c r="AV152" s="97"/>
      <c r="AW152" s="97"/>
      <c r="AX152" s="97"/>
      <c r="AY152" s="97"/>
      <c r="AZ152" s="306"/>
      <c r="BA152" s="306"/>
      <c r="BB152" s="97">
        <v>0</v>
      </c>
      <c r="BC152" s="97"/>
      <c r="BD152" s="97"/>
      <c r="BE152" s="97"/>
      <c r="BF152" s="97"/>
      <c r="BG152" s="106"/>
      <c r="BH152" s="106"/>
      <c r="BI152" s="97"/>
      <c r="BJ152" s="97"/>
      <c r="BK152" s="97"/>
      <c r="BL152" s="97"/>
      <c r="BM152" s="97"/>
      <c r="BN152" s="97"/>
      <c r="BO152" s="106"/>
      <c r="BP152" s="106"/>
      <c r="BQ152" s="466"/>
      <c r="BR152" s="466"/>
      <c r="BS152" s="466">
        <v>0</v>
      </c>
      <c r="BT152" s="97"/>
      <c r="BU152" s="97"/>
      <c r="BV152" s="106"/>
      <c r="BW152" s="106"/>
      <c r="BX152" s="106"/>
      <c r="BY152" s="106"/>
      <c r="BZ152" s="106"/>
      <c r="CA152" s="106"/>
      <c r="CB152" s="97"/>
      <c r="CC152" s="97"/>
      <c r="CD152" s="97"/>
      <c r="CE152" s="97"/>
      <c r="CF152" s="106"/>
      <c r="CG152" s="106"/>
      <c r="CH152" s="97"/>
      <c r="CI152" s="97"/>
      <c r="CJ152" s="106"/>
      <c r="CK152" s="106"/>
      <c r="CL152" s="97"/>
      <c r="CM152" s="97"/>
      <c r="CN152" s="565"/>
      <c r="CO152" s="565"/>
      <c r="CP152" s="565"/>
      <c r="CQ152" s="565"/>
      <c r="CR152" s="565"/>
      <c r="CS152" s="565"/>
      <c r="CT152" s="565"/>
      <c r="CU152" s="565">
        <v>20</v>
      </c>
      <c r="CV152" s="565"/>
      <c r="CW152" s="565"/>
      <c r="CX152" s="565"/>
      <c r="CY152" s="565"/>
      <c r="CZ152" s="565"/>
      <c r="DA152" s="565"/>
      <c r="DB152" s="565"/>
      <c r="DC152" s="565"/>
      <c r="DD152" s="565"/>
      <c r="DE152" s="565"/>
      <c r="DF152" s="565"/>
      <c r="DG152" s="565"/>
      <c r="DH152" s="565"/>
      <c r="EU152" s="565"/>
      <c r="EV152" s="565"/>
      <c r="EW152" s="565"/>
      <c r="EX152" s="565"/>
      <c r="EY152" s="565"/>
      <c r="EZ152" s="565"/>
      <c r="FA152" s="565"/>
      <c r="FB152" s="565"/>
      <c r="FC152" s="565"/>
      <c r="FD152" s="565"/>
      <c r="FE152" s="565"/>
      <c r="FF152" s="565"/>
      <c r="FG152" s="565"/>
      <c r="FH152" s="615"/>
      <c r="FI152" s="615"/>
      <c r="FJ152" s="565"/>
      <c r="FK152" s="565"/>
      <c r="FL152" s="565"/>
      <c r="FM152" s="565"/>
      <c r="FN152" s="565"/>
      <c r="FO152" s="565"/>
      <c r="FP152" s="565"/>
      <c r="FQ152" s="565"/>
      <c r="FR152" s="565"/>
      <c r="FS152" s="565">
        <v>0</v>
      </c>
      <c r="FT152" s="598"/>
      <c r="FU152" s="598"/>
      <c r="FV152" s="565"/>
      <c r="FW152" s="565"/>
      <c r="FX152" s="565"/>
      <c r="FY152" s="565"/>
      <c r="FZ152" s="565"/>
      <c r="GA152" s="565"/>
      <c r="GB152" s="565">
        <v>5</v>
      </c>
      <c r="GC152" s="565"/>
      <c r="GD152" s="565"/>
      <c r="GE152" s="565"/>
      <c r="GF152" s="565"/>
      <c r="GG152" s="565"/>
      <c r="GH152" s="565"/>
      <c r="GI152" s="565"/>
      <c r="GJ152" s="565"/>
      <c r="GK152" s="565"/>
      <c r="GL152" s="565"/>
      <c r="GM152" s="565"/>
      <c r="GN152" s="565">
        <v>1</v>
      </c>
      <c r="GO152" s="565"/>
      <c r="GP152" s="565"/>
      <c r="GQ152" s="506"/>
      <c r="GR152" s="598">
        <v>2</v>
      </c>
      <c r="GS152" s="598"/>
      <c r="GT152" s="565"/>
      <c r="GU152" s="565"/>
      <c r="GV152" s="565">
        <v>0</v>
      </c>
      <c r="GW152" s="565">
        <v>0</v>
      </c>
      <c r="GX152" s="565"/>
      <c r="GY152" s="565"/>
      <c r="GZ152" s="565"/>
      <c r="HA152" s="565"/>
      <c r="HB152" s="565"/>
      <c r="HC152" s="565"/>
      <c r="HD152" s="565"/>
      <c r="HE152" s="565"/>
      <c r="HF152" s="565"/>
      <c r="HG152" s="565"/>
      <c r="HH152" s="565"/>
      <c r="HI152" s="565"/>
      <c r="HJ152" s="565"/>
      <c r="HK152" s="565"/>
      <c r="HL152" s="565"/>
      <c r="HM152" s="565"/>
      <c r="HN152" s="565">
        <v>0</v>
      </c>
      <c r="HO152" s="565">
        <v>0</v>
      </c>
      <c r="HP152" s="598"/>
      <c r="HQ152" s="625"/>
      <c r="HR152" s="565"/>
    </row>
    <row r="153" spans="1:226" ht="47.25" customHeight="1">
      <c r="A153" s="460">
        <v>118</v>
      </c>
      <c r="B153" s="460" t="s">
        <v>4729</v>
      </c>
      <c r="C153" s="461" t="s">
        <v>4730</v>
      </c>
      <c r="D153" s="460">
        <v>1.29</v>
      </c>
      <c r="E153" s="106">
        <v>0</v>
      </c>
      <c r="F153" s="106">
        <v>3</v>
      </c>
      <c r="G153" s="97"/>
      <c r="H153" s="97"/>
      <c r="I153" s="230"/>
      <c r="J153" s="230"/>
      <c r="K153" s="106"/>
      <c r="L153" s="106"/>
      <c r="M153" s="230"/>
      <c r="N153" s="230"/>
      <c r="O153" s="106"/>
      <c r="P153" s="363"/>
      <c r="Q153" s="106"/>
      <c r="R153" s="106"/>
      <c r="S153" s="97"/>
      <c r="T153" s="470"/>
      <c r="U153" s="97"/>
      <c r="V153" s="97"/>
      <c r="W153" s="97">
        <v>0</v>
      </c>
      <c r="X153" s="467"/>
      <c r="Y153" s="97"/>
      <c r="Z153" s="97"/>
      <c r="AA153" s="97"/>
      <c r="AB153" s="470"/>
      <c r="AC153" s="470"/>
      <c r="AD153" s="448">
        <f t="shared" si="2"/>
        <v>0</v>
      </c>
      <c r="AE153" s="97"/>
      <c r="AF153" s="97"/>
      <c r="AG153" s="355"/>
      <c r="AH153" s="355"/>
      <c r="AI153" s="97"/>
      <c r="AJ153" s="97"/>
      <c r="AK153" s="97"/>
      <c r="AL153" s="97"/>
      <c r="AM153" s="97"/>
      <c r="AN153" s="472"/>
      <c r="AO153" s="472"/>
      <c r="AP153" s="78"/>
      <c r="AQ153" s="78"/>
      <c r="AR153" s="106"/>
      <c r="AS153" s="106"/>
      <c r="AT153" s="97"/>
      <c r="AU153" s="97"/>
      <c r="AV153" s="97"/>
      <c r="AW153" s="97"/>
      <c r="AX153" s="97"/>
      <c r="AY153" s="97"/>
      <c r="AZ153" s="306"/>
      <c r="BA153" s="306"/>
      <c r="BB153" s="97">
        <v>0</v>
      </c>
      <c r="BC153" s="97"/>
      <c r="BD153" s="97"/>
      <c r="BE153" s="97"/>
      <c r="BF153" s="97"/>
      <c r="BG153" s="106"/>
      <c r="BH153" s="106"/>
      <c r="BI153" s="97"/>
      <c r="BJ153" s="97"/>
      <c r="BK153" s="97"/>
      <c r="BL153" s="97"/>
      <c r="BM153" s="97"/>
      <c r="BN153" s="97"/>
      <c r="BO153" s="106"/>
      <c r="BP153" s="106"/>
      <c r="BQ153" s="466"/>
      <c r="BR153" s="466"/>
      <c r="BS153" s="466">
        <v>0</v>
      </c>
      <c r="BT153" s="97"/>
      <c r="BU153" s="97"/>
      <c r="BV153" s="106"/>
      <c r="BW153" s="106"/>
      <c r="BX153" s="106"/>
      <c r="BY153" s="106"/>
      <c r="BZ153" s="106"/>
      <c r="CA153" s="106"/>
      <c r="CB153" s="97"/>
      <c r="CC153" s="97"/>
      <c r="CD153" s="97"/>
      <c r="CE153" s="97"/>
      <c r="CF153" s="106"/>
      <c r="CG153" s="106"/>
      <c r="CH153" s="97"/>
      <c r="CI153" s="97"/>
      <c r="CJ153" s="106"/>
      <c r="CK153" s="106"/>
      <c r="CL153" s="97"/>
      <c r="CM153" s="97"/>
      <c r="CN153" s="565"/>
      <c r="CO153" s="565"/>
      <c r="CP153" s="565"/>
      <c r="CQ153" s="565"/>
      <c r="CR153" s="565"/>
      <c r="CS153" s="565"/>
      <c r="CT153" s="565"/>
      <c r="CU153" s="565">
        <v>5</v>
      </c>
      <c r="CV153" s="565"/>
      <c r="CW153" s="565"/>
      <c r="CX153" s="565"/>
      <c r="CY153" s="565"/>
      <c r="CZ153" s="565"/>
      <c r="DA153" s="565"/>
      <c r="DB153" s="565"/>
      <c r="DC153" s="565"/>
      <c r="DD153" s="565"/>
      <c r="DE153" s="565"/>
      <c r="DF153" s="565"/>
      <c r="DG153" s="565"/>
      <c r="DH153" s="565"/>
      <c r="EU153" s="565"/>
      <c r="EV153" s="565"/>
      <c r="EW153" s="565"/>
      <c r="EX153" s="565"/>
      <c r="EY153" s="565"/>
      <c r="EZ153" s="565"/>
      <c r="FA153" s="565"/>
      <c r="FB153" s="565"/>
      <c r="FC153" s="565"/>
      <c r="FD153" s="565"/>
      <c r="FE153" s="565"/>
      <c r="FF153" s="565"/>
      <c r="FG153" s="565"/>
      <c r="FH153" s="615"/>
      <c r="FI153" s="615"/>
      <c r="FJ153" s="565"/>
      <c r="FK153" s="565"/>
      <c r="FL153" s="565"/>
      <c r="FM153" s="565"/>
      <c r="FN153" s="565"/>
      <c r="FO153" s="565"/>
      <c r="FP153" s="565"/>
      <c r="FQ153" s="565"/>
      <c r="FR153" s="565"/>
      <c r="FS153" s="565">
        <v>0</v>
      </c>
      <c r="FT153" s="598"/>
      <c r="FU153" s="598"/>
      <c r="FV153" s="565"/>
      <c r="FW153" s="565"/>
      <c r="FX153" s="565"/>
      <c r="FY153" s="565"/>
      <c r="FZ153" s="565"/>
      <c r="GA153" s="565"/>
      <c r="GB153" s="565"/>
      <c r="GC153" s="565"/>
      <c r="GD153" s="565"/>
      <c r="GE153" s="565"/>
      <c r="GF153" s="565"/>
      <c r="GG153" s="565"/>
      <c r="GH153" s="565"/>
      <c r="GI153" s="565"/>
      <c r="GJ153" s="565"/>
      <c r="GK153" s="565"/>
      <c r="GL153" s="565"/>
      <c r="GM153" s="565"/>
      <c r="GN153" s="565"/>
      <c r="GO153" s="565"/>
      <c r="GP153" s="565"/>
      <c r="GQ153" s="506"/>
      <c r="GR153" s="598"/>
      <c r="GS153" s="598"/>
      <c r="GT153" s="565"/>
      <c r="GU153" s="565"/>
      <c r="GV153" s="565">
        <v>0</v>
      </c>
      <c r="GW153" s="565">
        <v>0</v>
      </c>
      <c r="GX153" s="565"/>
      <c r="GY153" s="565"/>
      <c r="GZ153" s="565"/>
      <c r="HA153" s="565"/>
      <c r="HB153" s="565"/>
      <c r="HC153" s="565"/>
      <c r="HD153" s="565"/>
      <c r="HE153" s="565"/>
      <c r="HF153" s="565"/>
      <c r="HG153" s="565"/>
      <c r="HH153" s="565"/>
      <c r="HI153" s="565"/>
      <c r="HJ153" s="565"/>
      <c r="HK153" s="565"/>
      <c r="HL153" s="565"/>
      <c r="HM153" s="565"/>
      <c r="HN153" s="565">
        <v>0</v>
      </c>
      <c r="HO153" s="565">
        <v>0</v>
      </c>
      <c r="HP153" s="598"/>
      <c r="HQ153" s="625"/>
      <c r="HR153" s="565"/>
    </row>
    <row r="154" spans="1:226" ht="126" customHeight="1">
      <c r="A154" s="460">
        <v>119</v>
      </c>
      <c r="B154" s="460" t="s">
        <v>4731</v>
      </c>
      <c r="C154" s="461" t="s">
        <v>4732</v>
      </c>
      <c r="D154" s="460">
        <v>2.6</v>
      </c>
      <c r="E154" s="106">
        <v>0</v>
      </c>
      <c r="F154" s="106">
        <v>0</v>
      </c>
      <c r="G154" s="97"/>
      <c r="H154" s="97"/>
      <c r="I154" s="230">
        <v>2</v>
      </c>
      <c r="J154" s="230"/>
      <c r="K154" s="106"/>
      <c r="L154" s="106"/>
      <c r="M154" s="230"/>
      <c r="N154" s="230"/>
      <c r="O154" s="106"/>
      <c r="P154" s="363"/>
      <c r="Q154" s="106"/>
      <c r="R154" s="106"/>
      <c r="S154" s="97"/>
      <c r="T154" s="470"/>
      <c r="U154" s="97"/>
      <c r="V154" s="97"/>
      <c r="W154" s="97">
        <v>0</v>
      </c>
      <c r="X154" s="467"/>
      <c r="Y154" s="97"/>
      <c r="Z154" s="97"/>
      <c r="AA154" s="97"/>
      <c r="AB154" s="470"/>
      <c r="AC154" s="470"/>
      <c r="AD154" s="448">
        <f t="shared" si="2"/>
        <v>0</v>
      </c>
      <c r="AE154" s="97"/>
      <c r="AF154" s="97"/>
      <c r="AG154" s="355"/>
      <c r="AH154" s="355"/>
      <c r="AI154" s="97"/>
      <c r="AJ154" s="97"/>
      <c r="AK154" s="97"/>
      <c r="AL154" s="97"/>
      <c r="AM154" s="97"/>
      <c r="AN154" s="472"/>
      <c r="AO154" s="472"/>
      <c r="AP154" s="78">
        <v>40</v>
      </c>
      <c r="AQ154" s="78"/>
      <c r="AR154" s="106"/>
      <c r="AS154" s="106"/>
      <c r="AT154" s="97"/>
      <c r="AU154" s="97"/>
      <c r="AV154" s="97"/>
      <c r="AW154" s="97"/>
      <c r="AX154" s="97"/>
      <c r="AY154" s="97"/>
      <c r="AZ154" s="306"/>
      <c r="BA154" s="306"/>
      <c r="BB154" s="97">
        <v>0</v>
      </c>
      <c r="BC154" s="97"/>
      <c r="BD154" s="97"/>
      <c r="BE154" s="97"/>
      <c r="BF154" s="97"/>
      <c r="BG154" s="106"/>
      <c r="BH154" s="106"/>
      <c r="BI154" s="97"/>
      <c r="BJ154" s="97"/>
      <c r="BK154" s="97"/>
      <c r="BL154" s="97"/>
      <c r="BM154" s="97"/>
      <c r="BN154" s="97"/>
      <c r="BO154" s="106"/>
      <c r="BP154" s="106"/>
      <c r="BQ154" s="466"/>
      <c r="BR154" s="466"/>
      <c r="BS154" s="466">
        <v>0</v>
      </c>
      <c r="BT154" s="97"/>
      <c r="BU154" s="97"/>
      <c r="BV154" s="106"/>
      <c r="BW154" s="106"/>
      <c r="BX154" s="106"/>
      <c r="BY154" s="106"/>
      <c r="BZ154" s="106"/>
      <c r="CA154" s="106"/>
      <c r="CB154" s="97"/>
      <c r="CC154" s="97"/>
      <c r="CD154" s="97"/>
      <c r="CE154" s="97"/>
      <c r="CF154" s="106"/>
      <c r="CG154" s="106"/>
      <c r="CH154" s="97"/>
      <c r="CI154" s="97"/>
      <c r="CJ154" s="106"/>
      <c r="CK154" s="106"/>
      <c r="CL154" s="97"/>
      <c r="CM154" s="97"/>
      <c r="CN154" s="565"/>
      <c r="CO154" s="565"/>
      <c r="CP154" s="565"/>
      <c r="CQ154" s="565"/>
      <c r="CR154" s="565"/>
      <c r="CS154" s="565"/>
      <c r="CT154" s="565"/>
      <c r="CU154" s="565">
        <v>5</v>
      </c>
      <c r="CV154" s="565"/>
      <c r="CW154" s="565"/>
      <c r="CX154" s="565"/>
      <c r="CY154" s="565"/>
      <c r="CZ154" s="565"/>
      <c r="DA154" s="565"/>
      <c r="DB154" s="565"/>
      <c r="DC154" s="565"/>
      <c r="DD154" s="565"/>
      <c r="DE154" s="565"/>
      <c r="DF154" s="565"/>
      <c r="DG154" s="565"/>
      <c r="DH154" s="565"/>
      <c r="EJ154" s="60">
        <v>2</v>
      </c>
      <c r="EU154" s="565"/>
      <c r="EV154" s="565"/>
      <c r="EW154" s="565"/>
      <c r="EX154" s="565"/>
      <c r="EY154" s="565"/>
      <c r="EZ154" s="565"/>
      <c r="FA154" s="565"/>
      <c r="FB154" s="565"/>
      <c r="FC154" s="565"/>
      <c r="FD154" s="565"/>
      <c r="FE154" s="565"/>
      <c r="FF154" s="565"/>
      <c r="FG154" s="565"/>
      <c r="FH154" s="615"/>
      <c r="FI154" s="615"/>
      <c r="FJ154" s="565"/>
      <c r="FK154" s="565"/>
      <c r="FL154" s="565"/>
      <c r="FM154" s="565"/>
      <c r="FN154" s="565"/>
      <c r="FO154" s="565"/>
      <c r="FP154" s="565"/>
      <c r="FQ154" s="565"/>
      <c r="FR154" s="565"/>
      <c r="FS154" s="565">
        <v>0</v>
      </c>
      <c r="FT154" s="598"/>
      <c r="FU154" s="598"/>
      <c r="FV154" s="565"/>
      <c r="FW154" s="565"/>
      <c r="FX154" s="565"/>
      <c r="FY154" s="565"/>
      <c r="FZ154" s="565"/>
      <c r="GA154" s="565"/>
      <c r="GB154" s="565"/>
      <c r="GC154" s="565"/>
      <c r="GD154" s="565"/>
      <c r="GE154" s="565"/>
      <c r="GF154" s="565"/>
      <c r="GG154" s="565"/>
      <c r="GH154" s="565"/>
      <c r="GI154" s="565"/>
      <c r="GJ154" s="565"/>
      <c r="GK154" s="565"/>
      <c r="GL154" s="565"/>
      <c r="GM154" s="565"/>
      <c r="GN154" s="565"/>
      <c r="GO154" s="565"/>
      <c r="GP154" s="565"/>
      <c r="GQ154" s="506"/>
      <c r="GR154" s="598"/>
      <c r="GS154" s="598"/>
      <c r="GT154" s="565"/>
      <c r="GU154" s="565"/>
      <c r="GV154" s="565">
        <v>0</v>
      </c>
      <c r="GW154" s="565">
        <v>0</v>
      </c>
      <c r="GX154" s="565"/>
      <c r="GY154" s="565"/>
      <c r="GZ154" s="565"/>
      <c r="HA154" s="565"/>
      <c r="HB154" s="565"/>
      <c r="HC154" s="565"/>
      <c r="HD154" s="565"/>
      <c r="HE154" s="565"/>
      <c r="HF154" s="565"/>
      <c r="HG154" s="565"/>
      <c r="HH154" s="565"/>
      <c r="HI154" s="565"/>
      <c r="HJ154" s="565"/>
      <c r="HK154" s="565"/>
      <c r="HL154" s="565"/>
      <c r="HM154" s="565"/>
      <c r="HN154" s="565">
        <v>0</v>
      </c>
      <c r="HO154" s="565">
        <v>0</v>
      </c>
      <c r="HP154" s="598"/>
      <c r="HQ154" s="625"/>
      <c r="HR154" s="565"/>
    </row>
    <row r="155" spans="1:226" ht="126" customHeight="1">
      <c r="A155" s="443">
        <v>32</v>
      </c>
      <c r="B155" s="443" t="s">
        <v>4733</v>
      </c>
      <c r="C155" s="474" t="s">
        <v>4734</v>
      </c>
      <c r="D155" s="443">
        <v>1.85</v>
      </c>
      <c r="E155" s="106">
        <v>0</v>
      </c>
      <c r="F155" s="106">
        <v>0</v>
      </c>
      <c r="G155" s="97"/>
      <c r="H155" s="97"/>
      <c r="I155" s="445">
        <v>30</v>
      </c>
      <c r="J155" s="230"/>
      <c r="K155" s="106"/>
      <c r="L155" s="106"/>
      <c r="M155" s="230"/>
      <c r="N155" s="230"/>
      <c r="O155" s="106"/>
      <c r="P155" s="363"/>
      <c r="Q155" s="106"/>
      <c r="R155" s="106"/>
      <c r="S155" s="97"/>
      <c r="T155" s="470"/>
      <c r="U155" s="97"/>
      <c r="V155" s="97"/>
      <c r="W155" s="97">
        <v>0</v>
      </c>
      <c r="X155" s="467"/>
      <c r="Y155" s="468"/>
      <c r="Z155" s="468"/>
      <c r="AA155" s="468"/>
      <c r="AB155" s="470"/>
      <c r="AC155" s="470"/>
      <c r="AD155" s="448">
        <f t="shared" si="2"/>
        <v>0</v>
      </c>
      <c r="AE155" s="97"/>
      <c r="AF155" s="97"/>
      <c r="AG155" s="355"/>
      <c r="AH155" s="355"/>
      <c r="AI155" s="97"/>
      <c r="AJ155" s="97"/>
      <c r="AK155" s="97"/>
      <c r="AL155" s="97"/>
      <c r="AM155" s="97"/>
      <c r="AN155" s="472"/>
      <c r="AO155" s="472"/>
      <c r="AP155" s="78"/>
      <c r="AQ155" s="78"/>
      <c r="AR155" s="106"/>
      <c r="AS155" s="106"/>
      <c r="AT155" s="97"/>
      <c r="AU155" s="97"/>
      <c r="AV155" s="97"/>
      <c r="AW155" s="97"/>
      <c r="AX155" s="97"/>
      <c r="AY155" s="97"/>
      <c r="AZ155" s="306"/>
      <c r="BA155" s="306"/>
      <c r="BB155" s="97">
        <v>0</v>
      </c>
      <c r="BC155" s="97"/>
      <c r="BD155" s="97"/>
      <c r="BE155" s="97"/>
      <c r="BF155" s="97"/>
      <c r="BG155" s="106"/>
      <c r="BH155" s="106"/>
      <c r="BI155" s="97"/>
      <c r="BJ155" s="97"/>
      <c r="BK155" s="97"/>
      <c r="BL155" s="97"/>
      <c r="BM155" s="97"/>
      <c r="BN155" s="97"/>
      <c r="BO155" s="106"/>
      <c r="BP155" s="106"/>
      <c r="BQ155" s="466">
        <v>0</v>
      </c>
      <c r="BR155" s="466">
        <v>0</v>
      </c>
      <c r="BS155" s="466">
        <v>0</v>
      </c>
      <c r="BT155" s="97"/>
      <c r="BU155" s="97"/>
      <c r="BV155" s="106"/>
      <c r="BW155" s="106"/>
      <c r="BX155" s="106"/>
      <c r="BY155" s="106"/>
      <c r="BZ155" s="106"/>
      <c r="CA155" s="106"/>
      <c r="CB155" s="97"/>
      <c r="CC155" s="97"/>
      <c r="CD155" s="97"/>
      <c r="CE155" s="97"/>
      <c r="CF155" s="106"/>
      <c r="CG155" s="106"/>
      <c r="CH155" s="97"/>
      <c r="CI155" s="97"/>
      <c r="CJ155" s="106"/>
      <c r="CK155" s="106"/>
      <c r="CL155" s="97"/>
      <c r="CM155" s="97"/>
      <c r="CN155" s="565"/>
      <c r="CO155" s="565"/>
      <c r="CP155" s="565"/>
      <c r="CQ155" s="565">
        <v>0</v>
      </c>
      <c r="CR155" s="565">
        <v>0</v>
      </c>
      <c r="CS155" s="565"/>
      <c r="CT155" s="565"/>
      <c r="CU155" s="565"/>
      <c r="CV155" s="565"/>
      <c r="CW155" s="565"/>
      <c r="CX155" s="565"/>
      <c r="CY155" s="565"/>
      <c r="CZ155" s="565"/>
      <c r="DA155" s="565"/>
      <c r="DB155" s="565"/>
      <c r="DC155" s="565"/>
      <c r="DD155" s="565"/>
      <c r="DE155" s="565"/>
      <c r="DF155" s="565"/>
      <c r="DG155" s="565"/>
      <c r="DH155" s="565"/>
      <c r="DI155" s="60">
        <v>500</v>
      </c>
      <c r="DJ155" s="60">
        <v>50</v>
      </c>
      <c r="EU155" s="565"/>
      <c r="EV155" s="565">
        <v>1</v>
      </c>
      <c r="EW155" s="565"/>
      <c r="EX155" s="565"/>
      <c r="EY155" s="565"/>
      <c r="EZ155" s="565"/>
      <c r="FA155" s="565"/>
      <c r="FB155" s="565"/>
      <c r="FC155" s="565"/>
      <c r="FD155" s="565"/>
      <c r="FE155" s="565"/>
      <c r="FF155" s="565"/>
      <c r="FG155" s="565"/>
      <c r="FH155" s="615"/>
      <c r="FI155" s="615"/>
      <c r="FJ155" s="565"/>
      <c r="FK155" s="565"/>
      <c r="FL155" s="565"/>
      <c r="FM155" s="565"/>
      <c r="FN155" s="565"/>
      <c r="FO155" s="565"/>
      <c r="FP155" s="565"/>
      <c r="FQ155" s="565"/>
      <c r="FR155" s="565"/>
      <c r="FS155" s="565">
        <v>0</v>
      </c>
      <c r="FT155" s="598"/>
      <c r="FU155" s="598"/>
      <c r="FV155" s="565"/>
      <c r="FW155" s="565"/>
      <c r="FX155" s="565"/>
      <c r="FY155" s="565"/>
      <c r="FZ155" s="565"/>
      <c r="GA155" s="565"/>
      <c r="GB155" s="565"/>
      <c r="GC155" s="565"/>
      <c r="GD155" s="565"/>
      <c r="GE155" s="565"/>
      <c r="GF155" s="565"/>
      <c r="GG155" s="565"/>
      <c r="GH155" s="565"/>
      <c r="GI155" s="565"/>
      <c r="GJ155" s="565"/>
      <c r="GK155" s="565"/>
      <c r="GL155" s="565"/>
      <c r="GM155" s="565"/>
      <c r="GN155" s="565">
        <v>164</v>
      </c>
      <c r="GO155" s="565"/>
      <c r="GP155" s="565">
        <v>0</v>
      </c>
      <c r="GQ155" s="506">
        <v>0</v>
      </c>
      <c r="GR155" s="598"/>
      <c r="GS155" s="598"/>
      <c r="GT155" s="565"/>
      <c r="GU155" s="565"/>
      <c r="GV155" s="565">
        <v>0</v>
      </c>
      <c r="GW155" s="565">
        <v>0</v>
      </c>
      <c r="GX155" s="565"/>
      <c r="GY155" s="565"/>
      <c r="GZ155" s="565"/>
      <c r="HA155" s="565"/>
      <c r="HB155" s="565"/>
      <c r="HC155" s="565"/>
      <c r="HD155" s="565"/>
      <c r="HE155" s="565"/>
      <c r="HF155" s="565"/>
      <c r="HG155" s="565"/>
      <c r="HH155" s="565"/>
      <c r="HI155" s="565"/>
      <c r="HJ155" s="565"/>
      <c r="HK155" s="565"/>
      <c r="HL155" s="565"/>
      <c r="HM155" s="565"/>
      <c r="HN155" s="565">
        <v>0</v>
      </c>
      <c r="HO155" s="565">
        <v>0</v>
      </c>
      <c r="HP155" s="598"/>
      <c r="HQ155" s="625"/>
      <c r="HR155" s="565"/>
    </row>
    <row r="156" spans="1:226" ht="78.75" customHeight="1">
      <c r="A156" s="460">
        <v>120</v>
      </c>
      <c r="B156" s="460" t="s">
        <v>4735</v>
      </c>
      <c r="C156" s="461" t="s">
        <v>4736</v>
      </c>
      <c r="D156" s="460">
        <v>2.11</v>
      </c>
      <c r="E156" s="106">
        <v>0</v>
      </c>
      <c r="F156" s="106">
        <v>0</v>
      </c>
      <c r="G156" s="97"/>
      <c r="H156" s="97"/>
      <c r="I156" s="230"/>
      <c r="J156" s="230"/>
      <c r="K156" s="106"/>
      <c r="L156" s="106"/>
      <c r="M156" s="230"/>
      <c r="N156" s="230"/>
      <c r="O156" s="106"/>
      <c r="P156" s="363"/>
      <c r="Q156" s="106"/>
      <c r="R156" s="106"/>
      <c r="S156" s="97"/>
      <c r="T156" s="470"/>
      <c r="U156" s="97"/>
      <c r="V156" s="97"/>
      <c r="W156" s="97">
        <v>0</v>
      </c>
      <c r="X156" s="467"/>
      <c r="Y156" s="97"/>
      <c r="Z156" s="97"/>
      <c r="AA156" s="97"/>
      <c r="AB156" s="470"/>
      <c r="AC156" s="470"/>
      <c r="AD156" s="448">
        <f t="shared" si="2"/>
        <v>0</v>
      </c>
      <c r="AE156" s="97"/>
      <c r="AF156" s="97"/>
      <c r="AG156" s="355"/>
      <c r="AH156" s="355"/>
      <c r="AI156" s="97"/>
      <c r="AJ156" s="97"/>
      <c r="AK156" s="97"/>
      <c r="AL156" s="97"/>
      <c r="AM156" s="97"/>
      <c r="AN156" s="472"/>
      <c r="AO156" s="472"/>
      <c r="AP156" s="78"/>
      <c r="AQ156" s="78"/>
      <c r="AR156" s="106"/>
      <c r="AS156" s="106"/>
      <c r="AT156" s="97"/>
      <c r="AU156" s="97"/>
      <c r="AV156" s="97"/>
      <c r="AW156" s="97"/>
      <c r="AX156" s="97"/>
      <c r="AY156" s="97"/>
      <c r="AZ156" s="306"/>
      <c r="BA156" s="306"/>
      <c r="BB156" s="97">
        <v>0</v>
      </c>
      <c r="BC156" s="97"/>
      <c r="BD156" s="97"/>
      <c r="BE156" s="97"/>
      <c r="BF156" s="97"/>
      <c r="BG156" s="106"/>
      <c r="BH156" s="106"/>
      <c r="BI156" s="97"/>
      <c r="BJ156" s="97"/>
      <c r="BK156" s="97"/>
      <c r="BL156" s="97"/>
      <c r="BM156" s="97"/>
      <c r="BN156" s="97"/>
      <c r="BO156" s="106"/>
      <c r="BP156" s="106"/>
      <c r="BQ156" s="466"/>
      <c r="BR156" s="466"/>
      <c r="BS156" s="466">
        <v>0</v>
      </c>
      <c r="BT156" s="97"/>
      <c r="BU156" s="97"/>
      <c r="BV156" s="106"/>
      <c r="BW156" s="106"/>
      <c r="BX156" s="106"/>
      <c r="BY156" s="106"/>
      <c r="BZ156" s="106"/>
      <c r="CA156" s="106"/>
      <c r="CB156" s="97"/>
      <c r="CC156" s="97"/>
      <c r="CD156" s="97"/>
      <c r="CE156" s="97"/>
      <c r="CF156" s="106"/>
      <c r="CG156" s="106"/>
      <c r="CH156" s="97"/>
      <c r="CI156" s="97"/>
      <c r="CJ156" s="106"/>
      <c r="CK156" s="106"/>
      <c r="CL156" s="97"/>
      <c r="CM156" s="97"/>
      <c r="CN156" s="565"/>
      <c r="CO156" s="565"/>
      <c r="CP156" s="565"/>
      <c r="CQ156" s="565"/>
      <c r="CR156" s="565"/>
      <c r="CS156" s="565"/>
      <c r="CT156" s="565"/>
      <c r="CU156" s="565"/>
      <c r="CV156" s="565"/>
      <c r="CW156" s="565"/>
      <c r="CX156" s="565"/>
      <c r="CY156" s="565"/>
      <c r="CZ156" s="565"/>
      <c r="DA156" s="565"/>
      <c r="DB156" s="565"/>
      <c r="DC156" s="565"/>
      <c r="DD156" s="565"/>
      <c r="DE156" s="565"/>
      <c r="DF156" s="565"/>
      <c r="DG156" s="565"/>
      <c r="DH156" s="565"/>
      <c r="EU156" s="565"/>
      <c r="EV156" s="565"/>
      <c r="EW156" s="565"/>
      <c r="EX156" s="565"/>
      <c r="EY156" s="565"/>
      <c r="EZ156" s="565"/>
      <c r="FA156" s="565"/>
      <c r="FB156" s="565"/>
      <c r="FC156" s="565"/>
      <c r="FD156" s="565"/>
      <c r="FE156" s="565"/>
      <c r="FF156" s="565"/>
      <c r="FG156" s="565"/>
      <c r="FH156" s="615"/>
      <c r="FI156" s="615"/>
      <c r="FJ156" s="565"/>
      <c r="FK156" s="565"/>
      <c r="FL156" s="565"/>
      <c r="FM156" s="565"/>
      <c r="FN156" s="565"/>
      <c r="FO156" s="565"/>
      <c r="FP156" s="565"/>
      <c r="FQ156" s="565"/>
      <c r="FR156" s="565"/>
      <c r="FS156" s="565">
        <v>0</v>
      </c>
      <c r="FT156" s="598"/>
      <c r="FU156" s="598"/>
      <c r="FV156" s="565"/>
      <c r="FW156" s="565"/>
      <c r="FX156" s="565"/>
      <c r="FY156" s="565"/>
      <c r="FZ156" s="565"/>
      <c r="GA156" s="565"/>
      <c r="GB156" s="565"/>
      <c r="GC156" s="565"/>
      <c r="GD156" s="565"/>
      <c r="GE156" s="565"/>
      <c r="GF156" s="565"/>
      <c r="GG156" s="565"/>
      <c r="GH156" s="565"/>
      <c r="GI156" s="565"/>
      <c r="GJ156" s="565"/>
      <c r="GK156" s="565"/>
      <c r="GL156" s="565"/>
      <c r="GM156" s="565"/>
      <c r="GN156" s="565"/>
      <c r="GO156" s="565"/>
      <c r="GP156" s="565"/>
      <c r="GQ156" s="506"/>
      <c r="GR156" s="598"/>
      <c r="GS156" s="598"/>
      <c r="GT156" s="565"/>
      <c r="GU156" s="565"/>
      <c r="GV156" s="565">
        <v>0</v>
      </c>
      <c r="GW156" s="565">
        <v>0</v>
      </c>
      <c r="GX156" s="565"/>
      <c r="GY156" s="565"/>
      <c r="GZ156" s="565"/>
      <c r="HA156" s="565"/>
      <c r="HB156" s="565"/>
      <c r="HC156" s="565"/>
      <c r="HD156" s="565"/>
      <c r="HE156" s="565"/>
      <c r="HF156" s="565"/>
      <c r="HG156" s="565"/>
      <c r="HH156" s="565"/>
      <c r="HI156" s="565"/>
      <c r="HJ156" s="565"/>
      <c r="HK156" s="565"/>
      <c r="HL156" s="565"/>
      <c r="HM156" s="565"/>
      <c r="HN156" s="565">
        <v>0</v>
      </c>
      <c r="HO156" s="565">
        <v>0</v>
      </c>
      <c r="HP156" s="598"/>
      <c r="HQ156" s="625"/>
      <c r="HR156" s="565"/>
    </row>
    <row r="157" spans="1:226" ht="78.75" customHeight="1">
      <c r="A157" s="460">
        <v>121</v>
      </c>
      <c r="B157" s="460" t="s">
        <v>4737</v>
      </c>
      <c r="C157" s="461" t="s">
        <v>4738</v>
      </c>
      <c r="D157" s="460">
        <v>3.55</v>
      </c>
      <c r="E157" s="106">
        <v>0</v>
      </c>
      <c r="F157" s="106">
        <v>0</v>
      </c>
      <c r="G157" s="97"/>
      <c r="H157" s="97"/>
      <c r="I157" s="230"/>
      <c r="J157" s="230"/>
      <c r="K157" s="106"/>
      <c r="L157" s="106"/>
      <c r="M157" s="230"/>
      <c r="N157" s="230"/>
      <c r="O157" s="106"/>
      <c r="P157" s="363"/>
      <c r="Q157" s="106"/>
      <c r="R157" s="106"/>
      <c r="S157" s="97"/>
      <c r="T157" s="470"/>
      <c r="U157" s="97"/>
      <c r="V157" s="97"/>
      <c r="W157" s="97">
        <v>0</v>
      </c>
      <c r="X157" s="467"/>
      <c r="Y157" s="97"/>
      <c r="Z157" s="97"/>
      <c r="AA157" s="97"/>
      <c r="AB157" s="470"/>
      <c r="AC157" s="470"/>
      <c r="AD157" s="448">
        <f t="shared" si="2"/>
        <v>0</v>
      </c>
      <c r="AE157" s="97"/>
      <c r="AF157" s="97"/>
      <c r="AG157" s="355"/>
      <c r="AH157" s="355"/>
      <c r="AI157" s="97"/>
      <c r="AJ157" s="97"/>
      <c r="AK157" s="97"/>
      <c r="AL157" s="97"/>
      <c r="AM157" s="97"/>
      <c r="AN157" s="472"/>
      <c r="AO157" s="472"/>
      <c r="AP157" s="78"/>
      <c r="AQ157" s="78"/>
      <c r="AR157" s="106"/>
      <c r="AS157" s="106"/>
      <c r="AT157" s="97"/>
      <c r="AU157" s="97"/>
      <c r="AV157" s="97"/>
      <c r="AW157" s="97"/>
      <c r="AX157" s="97"/>
      <c r="AY157" s="97"/>
      <c r="AZ157" s="306"/>
      <c r="BA157" s="306"/>
      <c r="BB157" s="97">
        <v>0</v>
      </c>
      <c r="BC157" s="97"/>
      <c r="BD157" s="97"/>
      <c r="BE157" s="97"/>
      <c r="BF157" s="97"/>
      <c r="BG157" s="106"/>
      <c r="BH157" s="106"/>
      <c r="BI157" s="97"/>
      <c r="BJ157" s="97"/>
      <c r="BK157" s="97"/>
      <c r="BL157" s="97"/>
      <c r="BM157" s="97"/>
      <c r="BN157" s="97"/>
      <c r="BO157" s="106"/>
      <c r="BP157" s="106"/>
      <c r="BQ157" s="466"/>
      <c r="BR157" s="466"/>
      <c r="BS157" s="466">
        <v>0</v>
      </c>
      <c r="BT157" s="97"/>
      <c r="BU157" s="97"/>
      <c r="BV157" s="106"/>
      <c r="BW157" s="106"/>
      <c r="BX157" s="106"/>
      <c r="BY157" s="106"/>
      <c r="BZ157" s="106"/>
      <c r="CA157" s="106"/>
      <c r="CB157" s="97"/>
      <c r="CC157" s="97"/>
      <c r="CD157" s="97"/>
      <c r="CE157" s="97"/>
      <c r="CF157" s="106"/>
      <c r="CG157" s="106"/>
      <c r="CH157" s="97"/>
      <c r="CI157" s="97"/>
      <c r="CJ157" s="106"/>
      <c r="CK157" s="106"/>
      <c r="CL157" s="97"/>
      <c r="CM157" s="97"/>
      <c r="CN157" s="565"/>
      <c r="CO157" s="565"/>
      <c r="CP157" s="565"/>
      <c r="CQ157" s="565"/>
      <c r="CR157" s="565"/>
      <c r="CS157" s="565"/>
      <c r="CT157" s="565"/>
      <c r="CU157" s="565"/>
      <c r="CV157" s="565"/>
      <c r="CW157" s="565"/>
      <c r="CX157" s="565"/>
      <c r="CY157" s="565"/>
      <c r="CZ157" s="565"/>
      <c r="DA157" s="565"/>
      <c r="DB157" s="565"/>
      <c r="DC157" s="565"/>
      <c r="DD157" s="565"/>
      <c r="DE157" s="565"/>
      <c r="DF157" s="565"/>
      <c r="DG157" s="565"/>
      <c r="DH157" s="565"/>
      <c r="EU157" s="565"/>
      <c r="EV157" s="565"/>
      <c r="EW157" s="565"/>
      <c r="EX157" s="565"/>
      <c r="EY157" s="565"/>
      <c r="EZ157" s="565"/>
      <c r="FA157" s="565"/>
      <c r="FB157" s="565"/>
      <c r="FC157" s="565"/>
      <c r="FD157" s="565"/>
      <c r="FE157" s="565"/>
      <c r="FF157" s="565"/>
      <c r="FG157" s="565"/>
      <c r="FH157" s="615"/>
      <c r="FI157" s="615"/>
      <c r="FJ157" s="565"/>
      <c r="FK157" s="565"/>
      <c r="FL157" s="565"/>
      <c r="FM157" s="565"/>
      <c r="FN157" s="565"/>
      <c r="FO157" s="565"/>
      <c r="FP157" s="565"/>
      <c r="FQ157" s="565"/>
      <c r="FR157" s="565"/>
      <c r="FS157" s="565">
        <v>0</v>
      </c>
      <c r="FT157" s="598"/>
      <c r="FU157" s="598"/>
      <c r="FV157" s="565"/>
      <c r="FW157" s="565"/>
      <c r="FX157" s="565"/>
      <c r="FY157" s="565"/>
      <c r="FZ157" s="565"/>
      <c r="GA157" s="565"/>
      <c r="GB157" s="565"/>
      <c r="GC157" s="565"/>
      <c r="GD157" s="565"/>
      <c r="GE157" s="565"/>
      <c r="GF157" s="565"/>
      <c r="GG157" s="565"/>
      <c r="GH157" s="565"/>
      <c r="GI157" s="565"/>
      <c r="GJ157" s="565"/>
      <c r="GK157" s="565"/>
      <c r="GL157" s="565"/>
      <c r="GM157" s="565"/>
      <c r="GN157" s="565">
        <v>154</v>
      </c>
      <c r="GO157" s="565"/>
      <c r="GP157" s="565"/>
      <c r="GQ157" s="506"/>
      <c r="GR157" s="598"/>
      <c r="GS157" s="598"/>
      <c r="GT157" s="565"/>
      <c r="GU157" s="565"/>
      <c r="GV157" s="565">
        <v>0</v>
      </c>
      <c r="GW157" s="565">
        <v>0</v>
      </c>
      <c r="GX157" s="565"/>
      <c r="GY157" s="565"/>
      <c r="GZ157" s="565"/>
      <c r="HA157" s="565"/>
      <c r="HB157" s="565"/>
      <c r="HC157" s="565"/>
      <c r="HD157" s="565"/>
      <c r="HE157" s="565"/>
      <c r="HF157" s="565"/>
      <c r="HG157" s="565"/>
      <c r="HH157" s="565"/>
      <c r="HI157" s="565"/>
      <c r="HJ157" s="565"/>
      <c r="HK157" s="565"/>
      <c r="HL157" s="565"/>
      <c r="HM157" s="565"/>
      <c r="HN157" s="565">
        <v>0</v>
      </c>
      <c r="HO157" s="565">
        <v>0</v>
      </c>
      <c r="HP157" s="598"/>
      <c r="HQ157" s="625"/>
      <c r="HR157" s="565"/>
    </row>
    <row r="158" spans="1:226" ht="78.75" customHeight="1">
      <c r="A158" s="460">
        <v>122</v>
      </c>
      <c r="B158" s="460" t="s">
        <v>4739</v>
      </c>
      <c r="C158" s="461" t="s">
        <v>4740</v>
      </c>
      <c r="D158" s="460">
        <v>1.57</v>
      </c>
      <c r="E158" s="106">
        <v>0</v>
      </c>
      <c r="F158" s="106">
        <v>0</v>
      </c>
      <c r="G158" s="97"/>
      <c r="H158" s="97"/>
      <c r="I158" s="230">
        <v>15</v>
      </c>
      <c r="J158" s="230"/>
      <c r="K158" s="106"/>
      <c r="L158" s="106"/>
      <c r="M158" s="230"/>
      <c r="N158" s="230"/>
      <c r="O158" s="106"/>
      <c r="P158" s="363"/>
      <c r="Q158" s="106"/>
      <c r="R158" s="106"/>
      <c r="S158" s="97"/>
      <c r="T158" s="470"/>
      <c r="U158" s="97"/>
      <c r="V158" s="97"/>
      <c r="W158" s="97">
        <v>0</v>
      </c>
      <c r="X158" s="467"/>
      <c r="Y158" s="97"/>
      <c r="Z158" s="97"/>
      <c r="AA158" s="97"/>
      <c r="AB158" s="470"/>
      <c r="AC158" s="470"/>
      <c r="AD158" s="448">
        <f t="shared" si="2"/>
        <v>0</v>
      </c>
      <c r="AE158" s="97"/>
      <c r="AF158" s="97"/>
      <c r="AG158" s="355"/>
      <c r="AH158" s="355"/>
      <c r="AI158" s="97"/>
      <c r="AJ158" s="97"/>
      <c r="AK158" s="97"/>
      <c r="AL158" s="97"/>
      <c r="AM158" s="97"/>
      <c r="AN158" s="472"/>
      <c r="AO158" s="472"/>
      <c r="AP158" s="78"/>
      <c r="AQ158" s="78"/>
      <c r="AR158" s="106"/>
      <c r="AS158" s="106"/>
      <c r="AT158" s="97"/>
      <c r="AU158" s="97"/>
      <c r="AV158" s="97"/>
      <c r="AW158" s="97"/>
      <c r="AX158" s="97"/>
      <c r="AY158" s="97"/>
      <c r="AZ158" s="306"/>
      <c r="BA158" s="306"/>
      <c r="BB158" s="97">
        <v>0</v>
      </c>
      <c r="BC158" s="97"/>
      <c r="BD158" s="97"/>
      <c r="BE158" s="97"/>
      <c r="BF158" s="97"/>
      <c r="BG158" s="106"/>
      <c r="BH158" s="106"/>
      <c r="BI158" s="97"/>
      <c r="BJ158" s="97"/>
      <c r="BK158" s="97"/>
      <c r="BL158" s="97"/>
      <c r="BM158" s="97"/>
      <c r="BN158" s="97"/>
      <c r="BO158" s="106"/>
      <c r="BP158" s="106"/>
      <c r="BQ158" s="466"/>
      <c r="BR158" s="466"/>
      <c r="BS158" s="466">
        <v>0</v>
      </c>
      <c r="BT158" s="97"/>
      <c r="BU158" s="97"/>
      <c r="BV158" s="106"/>
      <c r="BW158" s="106"/>
      <c r="BX158" s="106"/>
      <c r="BY158" s="106"/>
      <c r="BZ158" s="106"/>
      <c r="CA158" s="106"/>
      <c r="CB158" s="97"/>
      <c r="CC158" s="97"/>
      <c r="CD158" s="97"/>
      <c r="CE158" s="97"/>
      <c r="CF158" s="106"/>
      <c r="CG158" s="106"/>
      <c r="CH158" s="97"/>
      <c r="CI158" s="97"/>
      <c r="CJ158" s="106"/>
      <c r="CK158" s="106"/>
      <c r="CL158" s="97"/>
      <c r="CM158" s="97"/>
      <c r="CN158" s="565"/>
      <c r="CO158" s="565"/>
      <c r="CP158" s="565"/>
      <c r="CQ158" s="565"/>
      <c r="CR158" s="565"/>
      <c r="CS158" s="565"/>
      <c r="CT158" s="565"/>
      <c r="CU158" s="565"/>
      <c r="CV158" s="565"/>
      <c r="CW158" s="565"/>
      <c r="CX158" s="565"/>
      <c r="CY158" s="565"/>
      <c r="CZ158" s="565"/>
      <c r="DA158" s="565"/>
      <c r="DB158" s="565"/>
      <c r="DC158" s="565"/>
      <c r="DD158" s="565"/>
      <c r="DE158" s="565"/>
      <c r="DF158" s="565"/>
      <c r="DG158" s="565"/>
      <c r="DH158" s="565"/>
      <c r="EU158" s="565"/>
      <c r="EV158" s="565"/>
      <c r="EW158" s="565"/>
      <c r="EX158" s="565"/>
      <c r="EY158" s="565"/>
      <c r="EZ158" s="565"/>
      <c r="FA158" s="565"/>
      <c r="FB158" s="565"/>
      <c r="FC158" s="565"/>
      <c r="FD158" s="565"/>
      <c r="FE158" s="565"/>
      <c r="FF158" s="565"/>
      <c r="FG158" s="565"/>
      <c r="FH158" s="615"/>
      <c r="FI158" s="615"/>
      <c r="FJ158" s="565"/>
      <c r="FK158" s="565"/>
      <c r="FL158" s="565"/>
      <c r="FM158" s="565"/>
      <c r="FN158" s="565"/>
      <c r="FO158" s="565"/>
      <c r="FP158" s="565"/>
      <c r="FQ158" s="565"/>
      <c r="FR158" s="565"/>
      <c r="FS158" s="565">
        <v>0</v>
      </c>
      <c r="FT158" s="598"/>
      <c r="FU158" s="598"/>
      <c r="FV158" s="565"/>
      <c r="FW158" s="565"/>
      <c r="FX158" s="565"/>
      <c r="FY158" s="565"/>
      <c r="FZ158" s="565"/>
      <c r="GA158" s="565"/>
      <c r="GB158" s="565"/>
      <c r="GC158" s="565"/>
      <c r="GD158" s="565"/>
      <c r="GE158" s="565"/>
      <c r="GF158" s="565"/>
      <c r="GG158" s="565"/>
      <c r="GH158" s="565"/>
      <c r="GI158" s="565"/>
      <c r="GJ158" s="565"/>
      <c r="GK158" s="565"/>
      <c r="GL158" s="565"/>
      <c r="GM158" s="565"/>
      <c r="GN158" s="565"/>
      <c r="GO158" s="565"/>
      <c r="GP158" s="565"/>
      <c r="GQ158" s="506"/>
      <c r="GR158" s="598"/>
      <c r="GS158" s="598"/>
      <c r="GT158" s="565"/>
      <c r="GU158" s="565"/>
      <c r="GV158" s="565">
        <v>0</v>
      </c>
      <c r="GW158" s="565">
        <v>0</v>
      </c>
      <c r="GX158" s="565"/>
      <c r="GY158" s="565"/>
      <c r="GZ158" s="565"/>
      <c r="HA158" s="565"/>
      <c r="HB158" s="565"/>
      <c r="HC158" s="565"/>
      <c r="HD158" s="565"/>
      <c r="HE158" s="565"/>
      <c r="HF158" s="565"/>
      <c r="HG158" s="565"/>
      <c r="HH158" s="565"/>
      <c r="HI158" s="565"/>
      <c r="HJ158" s="565"/>
      <c r="HK158" s="565"/>
      <c r="HL158" s="565"/>
      <c r="HM158" s="565"/>
      <c r="HN158" s="565">
        <v>0</v>
      </c>
      <c r="HO158" s="565">
        <v>0</v>
      </c>
      <c r="HP158" s="598"/>
      <c r="HQ158" s="625"/>
      <c r="HR158" s="565"/>
    </row>
    <row r="159" spans="1:226" ht="110.25" customHeight="1">
      <c r="A159" s="460">
        <v>123</v>
      </c>
      <c r="B159" s="460" t="s">
        <v>4741</v>
      </c>
      <c r="C159" s="461" t="s">
        <v>4742</v>
      </c>
      <c r="D159" s="460">
        <v>2.2599999999999998</v>
      </c>
      <c r="E159" s="106">
        <v>0</v>
      </c>
      <c r="F159" s="106">
        <v>0</v>
      </c>
      <c r="G159" s="97"/>
      <c r="H159" s="97"/>
      <c r="I159" s="230"/>
      <c r="J159" s="230"/>
      <c r="K159" s="106"/>
      <c r="L159" s="106"/>
      <c r="M159" s="230"/>
      <c r="N159" s="230"/>
      <c r="O159" s="106"/>
      <c r="P159" s="363"/>
      <c r="Q159" s="106"/>
      <c r="R159" s="106"/>
      <c r="S159" s="97"/>
      <c r="T159" s="470"/>
      <c r="U159" s="97"/>
      <c r="V159" s="97"/>
      <c r="W159" s="97">
        <v>0</v>
      </c>
      <c r="X159" s="467"/>
      <c r="Y159" s="97"/>
      <c r="Z159" s="97"/>
      <c r="AA159" s="97"/>
      <c r="AB159" s="470"/>
      <c r="AC159" s="470"/>
      <c r="AD159" s="448">
        <f t="shared" si="2"/>
        <v>0</v>
      </c>
      <c r="AE159" s="97"/>
      <c r="AF159" s="97"/>
      <c r="AG159" s="355"/>
      <c r="AH159" s="355"/>
      <c r="AI159" s="97"/>
      <c r="AJ159" s="97"/>
      <c r="AK159" s="97"/>
      <c r="AL159" s="97"/>
      <c r="AM159" s="97"/>
      <c r="AN159" s="472"/>
      <c r="AO159" s="472"/>
      <c r="AP159" s="78"/>
      <c r="AQ159" s="78"/>
      <c r="AR159" s="106"/>
      <c r="AS159" s="106"/>
      <c r="AT159" s="97"/>
      <c r="AU159" s="97"/>
      <c r="AV159" s="97"/>
      <c r="AW159" s="97"/>
      <c r="AX159" s="97"/>
      <c r="AY159" s="97"/>
      <c r="AZ159" s="306"/>
      <c r="BA159" s="306"/>
      <c r="BB159" s="97">
        <v>0</v>
      </c>
      <c r="BC159" s="97"/>
      <c r="BD159" s="97"/>
      <c r="BE159" s="97"/>
      <c r="BF159" s="97"/>
      <c r="BG159" s="106"/>
      <c r="BH159" s="106"/>
      <c r="BI159" s="97"/>
      <c r="BJ159" s="97"/>
      <c r="BK159" s="97"/>
      <c r="BL159" s="97"/>
      <c r="BM159" s="97"/>
      <c r="BN159" s="97"/>
      <c r="BO159" s="106"/>
      <c r="BP159" s="106"/>
      <c r="BQ159" s="466"/>
      <c r="BR159" s="466"/>
      <c r="BS159" s="466">
        <v>0</v>
      </c>
      <c r="BT159" s="97"/>
      <c r="BU159" s="97"/>
      <c r="BV159" s="106"/>
      <c r="BW159" s="106"/>
      <c r="BX159" s="106"/>
      <c r="BY159" s="106"/>
      <c r="BZ159" s="106"/>
      <c r="CA159" s="106"/>
      <c r="CB159" s="97"/>
      <c r="CC159" s="97"/>
      <c r="CD159" s="97"/>
      <c r="CE159" s="97"/>
      <c r="CF159" s="106"/>
      <c r="CG159" s="106"/>
      <c r="CH159" s="97"/>
      <c r="CI159" s="97"/>
      <c r="CJ159" s="106"/>
      <c r="CK159" s="106"/>
      <c r="CL159" s="97"/>
      <c r="CM159" s="97"/>
      <c r="CN159" s="565"/>
      <c r="CO159" s="565"/>
      <c r="CP159" s="565"/>
      <c r="CQ159" s="565"/>
      <c r="CR159" s="565"/>
      <c r="CS159" s="565"/>
      <c r="CT159" s="565"/>
      <c r="CU159" s="565"/>
      <c r="CV159" s="565"/>
      <c r="CW159" s="565"/>
      <c r="CX159" s="565"/>
      <c r="CY159" s="565"/>
      <c r="CZ159" s="565"/>
      <c r="DA159" s="565"/>
      <c r="DB159" s="565"/>
      <c r="DC159" s="565"/>
      <c r="DD159" s="565"/>
      <c r="DE159" s="565"/>
      <c r="DF159" s="565"/>
      <c r="DG159" s="565"/>
      <c r="DH159" s="565"/>
      <c r="EU159" s="565"/>
      <c r="EV159" s="565"/>
      <c r="EW159" s="565"/>
      <c r="EX159" s="565"/>
      <c r="EY159" s="565"/>
      <c r="EZ159" s="565"/>
      <c r="FA159" s="565"/>
      <c r="FB159" s="565"/>
      <c r="FC159" s="565"/>
      <c r="FD159" s="565"/>
      <c r="FE159" s="565"/>
      <c r="FF159" s="565"/>
      <c r="FG159" s="565"/>
      <c r="FH159" s="615"/>
      <c r="FI159" s="615"/>
      <c r="FJ159" s="565"/>
      <c r="FK159" s="565"/>
      <c r="FL159" s="565"/>
      <c r="FM159" s="565"/>
      <c r="FN159" s="565"/>
      <c r="FO159" s="565"/>
      <c r="FP159" s="565"/>
      <c r="FQ159" s="565"/>
      <c r="FR159" s="565"/>
      <c r="FS159" s="565">
        <v>0</v>
      </c>
      <c r="FT159" s="598"/>
      <c r="FU159" s="598"/>
      <c r="FV159" s="565"/>
      <c r="FW159" s="565"/>
      <c r="FX159" s="565"/>
      <c r="FY159" s="565"/>
      <c r="FZ159" s="565"/>
      <c r="GA159" s="565"/>
      <c r="GB159" s="565"/>
      <c r="GC159" s="565"/>
      <c r="GD159" s="565"/>
      <c r="GE159" s="565"/>
      <c r="GF159" s="565"/>
      <c r="GG159" s="565"/>
      <c r="GH159" s="565"/>
      <c r="GI159" s="565"/>
      <c r="GJ159" s="565"/>
      <c r="GK159" s="565"/>
      <c r="GL159" s="565"/>
      <c r="GM159" s="565"/>
      <c r="GN159" s="565">
        <v>0</v>
      </c>
      <c r="GO159" s="565"/>
      <c r="GP159" s="565"/>
      <c r="GQ159" s="506"/>
      <c r="GR159" s="598"/>
      <c r="GS159" s="598"/>
      <c r="GT159" s="565"/>
      <c r="GU159" s="565"/>
      <c r="GV159" s="565">
        <v>0</v>
      </c>
      <c r="GW159" s="565">
        <v>0</v>
      </c>
      <c r="GX159" s="565"/>
      <c r="GY159" s="565"/>
      <c r="GZ159" s="565"/>
      <c r="HA159" s="565"/>
      <c r="HB159" s="565"/>
      <c r="HC159" s="565"/>
      <c r="HD159" s="565"/>
      <c r="HE159" s="565"/>
      <c r="HF159" s="565"/>
      <c r="HG159" s="565"/>
      <c r="HH159" s="565"/>
      <c r="HI159" s="565"/>
      <c r="HJ159" s="565"/>
      <c r="HK159" s="565"/>
      <c r="HL159" s="565"/>
      <c r="HM159" s="565"/>
      <c r="HN159" s="565">
        <v>0</v>
      </c>
      <c r="HO159" s="565">
        <v>0</v>
      </c>
      <c r="HP159" s="598"/>
      <c r="HQ159" s="625"/>
      <c r="HR159" s="565"/>
    </row>
    <row r="160" spans="1:226" ht="94.5" customHeight="1">
      <c r="A160" s="460">
        <v>124</v>
      </c>
      <c r="B160" s="460" t="s">
        <v>4743</v>
      </c>
      <c r="C160" s="461" t="s">
        <v>4744</v>
      </c>
      <c r="D160" s="460">
        <v>3.24</v>
      </c>
      <c r="E160" s="106">
        <v>0</v>
      </c>
      <c r="F160" s="106">
        <v>0</v>
      </c>
      <c r="G160" s="97"/>
      <c r="H160" s="97"/>
      <c r="I160" s="230">
        <v>15</v>
      </c>
      <c r="J160" s="230"/>
      <c r="K160" s="106"/>
      <c r="L160" s="106"/>
      <c r="M160" s="230"/>
      <c r="N160" s="230"/>
      <c r="O160" s="106"/>
      <c r="P160" s="363"/>
      <c r="Q160" s="106"/>
      <c r="R160" s="106"/>
      <c r="S160" s="97"/>
      <c r="T160" s="470"/>
      <c r="U160" s="97"/>
      <c r="V160" s="97"/>
      <c r="W160" s="97">
        <v>0</v>
      </c>
      <c r="X160" s="467"/>
      <c r="Y160" s="97"/>
      <c r="Z160" s="97"/>
      <c r="AA160" s="97"/>
      <c r="AB160" s="470"/>
      <c r="AC160" s="470"/>
      <c r="AD160" s="448">
        <f t="shared" si="2"/>
        <v>0</v>
      </c>
      <c r="AE160" s="97"/>
      <c r="AF160" s="97"/>
      <c r="AG160" s="355"/>
      <c r="AH160" s="355"/>
      <c r="AI160" s="97"/>
      <c r="AJ160" s="97"/>
      <c r="AK160" s="97"/>
      <c r="AL160" s="97"/>
      <c r="AM160" s="97"/>
      <c r="AN160" s="472"/>
      <c r="AO160" s="472"/>
      <c r="AP160" s="78"/>
      <c r="AQ160" s="78"/>
      <c r="AR160" s="106"/>
      <c r="AS160" s="106"/>
      <c r="AT160" s="97"/>
      <c r="AU160" s="97"/>
      <c r="AV160" s="97"/>
      <c r="AW160" s="97"/>
      <c r="AX160" s="97"/>
      <c r="AY160" s="97"/>
      <c r="AZ160" s="306"/>
      <c r="BA160" s="306"/>
      <c r="BB160" s="97">
        <v>0</v>
      </c>
      <c r="BC160" s="97"/>
      <c r="BD160" s="97"/>
      <c r="BE160" s="97"/>
      <c r="BF160" s="97"/>
      <c r="BG160" s="106"/>
      <c r="BH160" s="106"/>
      <c r="BI160" s="97"/>
      <c r="BJ160" s="97"/>
      <c r="BK160" s="97"/>
      <c r="BL160" s="97"/>
      <c r="BM160" s="97"/>
      <c r="BN160" s="97"/>
      <c r="BO160" s="106"/>
      <c r="BP160" s="106"/>
      <c r="BQ160" s="466"/>
      <c r="BR160" s="466"/>
      <c r="BS160" s="466">
        <v>0</v>
      </c>
      <c r="BT160" s="97"/>
      <c r="BU160" s="97"/>
      <c r="BV160" s="106"/>
      <c r="BW160" s="106"/>
      <c r="BX160" s="106"/>
      <c r="BY160" s="106"/>
      <c r="BZ160" s="106"/>
      <c r="CA160" s="106"/>
      <c r="CB160" s="97"/>
      <c r="CC160" s="97"/>
      <c r="CD160" s="97"/>
      <c r="CE160" s="97"/>
      <c r="CF160" s="106"/>
      <c r="CG160" s="106"/>
      <c r="CH160" s="97"/>
      <c r="CI160" s="97"/>
      <c r="CJ160" s="106"/>
      <c r="CK160" s="106"/>
      <c r="CL160" s="97"/>
      <c r="CM160" s="97"/>
      <c r="CN160" s="565"/>
      <c r="CO160" s="565"/>
      <c r="CP160" s="565"/>
      <c r="CQ160" s="565"/>
      <c r="CR160" s="565"/>
      <c r="CS160" s="565"/>
      <c r="CT160" s="565"/>
      <c r="CU160" s="565"/>
      <c r="CV160" s="565"/>
      <c r="CW160" s="565"/>
      <c r="CX160" s="565"/>
      <c r="CY160" s="565"/>
      <c r="CZ160" s="565"/>
      <c r="DA160" s="565"/>
      <c r="DB160" s="565"/>
      <c r="DC160" s="565"/>
      <c r="DD160" s="565"/>
      <c r="DE160" s="565"/>
      <c r="DF160" s="565"/>
      <c r="DG160" s="565"/>
      <c r="DH160" s="565"/>
      <c r="EU160" s="565"/>
      <c r="EV160" s="565"/>
      <c r="EW160" s="565"/>
      <c r="EX160" s="565"/>
      <c r="EY160" s="565"/>
      <c r="EZ160" s="565"/>
      <c r="FA160" s="565"/>
      <c r="FB160" s="565"/>
      <c r="FC160" s="565"/>
      <c r="FD160" s="565"/>
      <c r="FE160" s="565"/>
      <c r="FF160" s="565"/>
      <c r="FG160" s="565"/>
      <c r="FH160" s="615"/>
      <c r="FI160" s="615"/>
      <c r="FJ160" s="565"/>
      <c r="FK160" s="565"/>
      <c r="FL160" s="565"/>
      <c r="FM160" s="565"/>
      <c r="FN160" s="565"/>
      <c r="FO160" s="565"/>
      <c r="FP160" s="565"/>
      <c r="FQ160" s="565"/>
      <c r="FR160" s="565"/>
      <c r="FS160" s="565">
        <v>0</v>
      </c>
      <c r="FT160" s="598"/>
      <c r="FU160" s="598"/>
      <c r="FV160" s="565"/>
      <c r="FW160" s="565"/>
      <c r="FX160" s="565"/>
      <c r="FY160" s="565"/>
      <c r="FZ160" s="565"/>
      <c r="GA160" s="565"/>
      <c r="GB160" s="565"/>
      <c r="GC160" s="565"/>
      <c r="GD160" s="565"/>
      <c r="GE160" s="565"/>
      <c r="GF160" s="565"/>
      <c r="GG160" s="565"/>
      <c r="GH160" s="565"/>
      <c r="GI160" s="565"/>
      <c r="GJ160" s="565"/>
      <c r="GK160" s="565"/>
      <c r="GL160" s="565"/>
      <c r="GM160" s="565"/>
      <c r="GN160" s="565">
        <v>10</v>
      </c>
      <c r="GO160" s="565"/>
      <c r="GP160" s="565"/>
      <c r="GQ160" s="506"/>
      <c r="GR160" s="598"/>
      <c r="GS160" s="598"/>
      <c r="GT160" s="565"/>
      <c r="GU160" s="565"/>
      <c r="GV160" s="565">
        <v>0</v>
      </c>
      <c r="GW160" s="565">
        <v>0</v>
      </c>
      <c r="GX160" s="565"/>
      <c r="GY160" s="565"/>
      <c r="GZ160" s="565"/>
      <c r="HA160" s="565"/>
      <c r="HB160" s="565"/>
      <c r="HC160" s="565"/>
      <c r="HD160" s="565"/>
      <c r="HE160" s="565"/>
      <c r="HF160" s="565"/>
      <c r="HG160" s="565"/>
      <c r="HH160" s="565"/>
      <c r="HI160" s="565"/>
      <c r="HJ160" s="565"/>
      <c r="HK160" s="565"/>
      <c r="HL160" s="565"/>
      <c r="HM160" s="565"/>
      <c r="HN160" s="565">
        <v>0</v>
      </c>
      <c r="HO160" s="565">
        <v>0</v>
      </c>
      <c r="HP160" s="598"/>
      <c r="HQ160" s="625"/>
      <c r="HR160" s="565"/>
    </row>
    <row r="161" spans="1:226" ht="94.5" customHeight="1">
      <c r="A161" s="460">
        <v>125</v>
      </c>
      <c r="B161" s="460" t="s">
        <v>4745</v>
      </c>
      <c r="C161" s="461" t="s">
        <v>4746</v>
      </c>
      <c r="D161" s="460">
        <v>1.7</v>
      </c>
      <c r="E161" s="106">
        <v>0</v>
      </c>
      <c r="F161" s="106">
        <v>0</v>
      </c>
      <c r="G161" s="97"/>
      <c r="H161" s="97"/>
      <c r="I161" s="230"/>
      <c r="J161" s="230"/>
      <c r="K161" s="106"/>
      <c r="L161" s="106"/>
      <c r="M161" s="230"/>
      <c r="N161" s="230"/>
      <c r="O161" s="106"/>
      <c r="P161" s="363"/>
      <c r="Q161" s="106"/>
      <c r="R161" s="106"/>
      <c r="S161" s="97"/>
      <c r="T161" s="470"/>
      <c r="U161" s="97"/>
      <c r="V161" s="97"/>
      <c r="W161" s="97">
        <v>0</v>
      </c>
      <c r="X161" s="467"/>
      <c r="Y161" s="97"/>
      <c r="Z161" s="97"/>
      <c r="AA161" s="97"/>
      <c r="AB161" s="470"/>
      <c r="AC161" s="470"/>
      <c r="AD161" s="448">
        <f t="shared" si="2"/>
        <v>0</v>
      </c>
      <c r="AE161" s="97"/>
      <c r="AF161" s="97"/>
      <c r="AG161" s="355"/>
      <c r="AH161" s="355"/>
      <c r="AI161" s="97"/>
      <c r="AJ161" s="97"/>
      <c r="AK161" s="97"/>
      <c r="AL161" s="97"/>
      <c r="AM161" s="97"/>
      <c r="AN161" s="472"/>
      <c r="AO161" s="472"/>
      <c r="AP161" s="78"/>
      <c r="AQ161" s="78"/>
      <c r="AR161" s="106"/>
      <c r="AS161" s="106"/>
      <c r="AT161" s="97"/>
      <c r="AU161" s="97"/>
      <c r="AV161" s="97"/>
      <c r="AW161" s="97"/>
      <c r="AX161" s="97"/>
      <c r="AY161" s="97"/>
      <c r="AZ161" s="306"/>
      <c r="BA161" s="306"/>
      <c r="BB161" s="97">
        <v>0</v>
      </c>
      <c r="BC161" s="97"/>
      <c r="BD161" s="97"/>
      <c r="BE161" s="97"/>
      <c r="BF161" s="97"/>
      <c r="BG161" s="106"/>
      <c r="BH161" s="106"/>
      <c r="BI161" s="97"/>
      <c r="BJ161" s="97"/>
      <c r="BK161" s="97"/>
      <c r="BL161" s="97"/>
      <c r="BM161" s="97"/>
      <c r="BN161" s="97"/>
      <c r="BO161" s="106"/>
      <c r="BP161" s="106"/>
      <c r="BQ161" s="466"/>
      <c r="BR161" s="466"/>
      <c r="BS161" s="466">
        <v>0</v>
      </c>
      <c r="BT161" s="97"/>
      <c r="BU161" s="97"/>
      <c r="BV161" s="106"/>
      <c r="BW161" s="106"/>
      <c r="BX161" s="106"/>
      <c r="BY161" s="106"/>
      <c r="BZ161" s="106"/>
      <c r="CA161" s="106"/>
      <c r="CB161" s="97"/>
      <c r="CC161" s="97"/>
      <c r="CD161" s="97"/>
      <c r="CE161" s="97"/>
      <c r="CF161" s="106"/>
      <c r="CG161" s="106"/>
      <c r="CH161" s="97"/>
      <c r="CI161" s="97"/>
      <c r="CJ161" s="106"/>
      <c r="CK161" s="106"/>
      <c r="CL161" s="97"/>
      <c r="CM161" s="97"/>
      <c r="CN161" s="565"/>
      <c r="CO161" s="565"/>
      <c r="CP161" s="565"/>
      <c r="CQ161" s="565"/>
      <c r="CR161" s="565"/>
      <c r="CS161" s="565"/>
      <c r="CT161" s="565"/>
      <c r="CU161" s="565"/>
      <c r="CV161" s="565"/>
      <c r="CW161" s="565"/>
      <c r="CX161" s="565"/>
      <c r="CY161" s="565"/>
      <c r="CZ161" s="565"/>
      <c r="DA161" s="565"/>
      <c r="DB161" s="565"/>
      <c r="DC161" s="565"/>
      <c r="DD161" s="565"/>
      <c r="DE161" s="565"/>
      <c r="DF161" s="565"/>
      <c r="DG161" s="565"/>
      <c r="DH161" s="565"/>
      <c r="EU161" s="565"/>
      <c r="EV161" s="565"/>
      <c r="EW161" s="565"/>
      <c r="EX161" s="565"/>
      <c r="EY161" s="565"/>
      <c r="EZ161" s="565"/>
      <c r="FA161" s="565"/>
      <c r="FB161" s="565"/>
      <c r="FC161" s="565"/>
      <c r="FD161" s="565"/>
      <c r="FE161" s="565"/>
      <c r="FF161" s="565"/>
      <c r="FG161" s="565"/>
      <c r="FH161" s="615"/>
      <c r="FI161" s="615"/>
      <c r="FJ161" s="565"/>
      <c r="FK161" s="565"/>
      <c r="FL161" s="565"/>
      <c r="FM161" s="565"/>
      <c r="FN161" s="565"/>
      <c r="FO161" s="565"/>
      <c r="FP161" s="565"/>
      <c r="FQ161" s="565"/>
      <c r="FR161" s="565"/>
      <c r="FS161" s="565">
        <v>0</v>
      </c>
      <c r="FT161" s="598"/>
      <c r="FU161" s="598"/>
      <c r="FV161" s="565"/>
      <c r="FW161" s="565"/>
      <c r="FX161" s="565"/>
      <c r="FY161" s="565"/>
      <c r="FZ161" s="565"/>
      <c r="GA161" s="565"/>
      <c r="GB161" s="565"/>
      <c r="GC161" s="565"/>
      <c r="GD161" s="565"/>
      <c r="GE161" s="565"/>
      <c r="GF161" s="565"/>
      <c r="GG161" s="565"/>
      <c r="GH161" s="565"/>
      <c r="GI161" s="565"/>
      <c r="GJ161" s="565"/>
      <c r="GK161" s="565"/>
      <c r="GL161" s="565"/>
      <c r="GM161" s="565"/>
      <c r="GN161" s="565">
        <v>20</v>
      </c>
      <c r="GO161" s="565"/>
      <c r="GP161" s="565"/>
      <c r="GQ161" s="506"/>
      <c r="GR161" s="598"/>
      <c r="GS161" s="598"/>
      <c r="GT161" s="565"/>
      <c r="GU161" s="565"/>
      <c r="GV161" s="565">
        <v>0</v>
      </c>
      <c r="GW161" s="565">
        <v>0</v>
      </c>
      <c r="GX161" s="565"/>
      <c r="GY161" s="565"/>
      <c r="GZ161" s="565"/>
      <c r="HA161" s="565"/>
      <c r="HB161" s="565"/>
      <c r="HC161" s="565"/>
      <c r="HD161" s="565"/>
      <c r="HE161" s="565"/>
      <c r="HF161" s="565"/>
      <c r="HG161" s="565"/>
      <c r="HH161" s="565"/>
      <c r="HI161" s="565"/>
      <c r="HJ161" s="565"/>
      <c r="HK161" s="565"/>
      <c r="HL161" s="565"/>
      <c r="HM161" s="565"/>
      <c r="HN161" s="565">
        <v>0</v>
      </c>
      <c r="HO161" s="565">
        <v>0</v>
      </c>
      <c r="HP161" s="598"/>
      <c r="HQ161" s="625"/>
      <c r="HR161" s="565"/>
    </row>
    <row r="162" spans="1:226" ht="47.25" customHeight="1">
      <c r="A162" s="460">
        <v>126</v>
      </c>
      <c r="B162" s="460" t="s">
        <v>4747</v>
      </c>
      <c r="C162" s="461" t="s">
        <v>4748</v>
      </c>
      <c r="D162" s="460">
        <v>2.06</v>
      </c>
      <c r="E162" s="106">
        <v>0</v>
      </c>
      <c r="F162" s="106">
        <v>0</v>
      </c>
      <c r="G162" s="97"/>
      <c r="H162" s="97"/>
      <c r="I162" s="230"/>
      <c r="J162" s="230"/>
      <c r="K162" s="106"/>
      <c r="L162" s="106"/>
      <c r="M162" s="230"/>
      <c r="N162" s="230"/>
      <c r="O162" s="106"/>
      <c r="P162" s="363"/>
      <c r="Q162" s="106"/>
      <c r="R162" s="106"/>
      <c r="S162" s="97"/>
      <c r="T162" s="470"/>
      <c r="U162" s="97"/>
      <c r="V162" s="97"/>
      <c r="W162" s="97">
        <v>0</v>
      </c>
      <c r="X162" s="467"/>
      <c r="Y162" s="97"/>
      <c r="Z162" s="97"/>
      <c r="AA162" s="97"/>
      <c r="AB162" s="470"/>
      <c r="AC162" s="470"/>
      <c r="AD162" s="448">
        <f t="shared" si="2"/>
        <v>0</v>
      </c>
      <c r="AE162" s="97"/>
      <c r="AF162" s="97"/>
      <c r="AG162" s="355"/>
      <c r="AH162" s="355"/>
      <c r="AI162" s="97"/>
      <c r="AJ162" s="97"/>
      <c r="AK162" s="97"/>
      <c r="AL162" s="97"/>
      <c r="AM162" s="97"/>
      <c r="AN162" s="472"/>
      <c r="AO162" s="472"/>
      <c r="AP162" s="78"/>
      <c r="AQ162" s="78"/>
      <c r="AR162" s="106"/>
      <c r="AS162" s="106"/>
      <c r="AT162" s="97"/>
      <c r="AU162" s="97"/>
      <c r="AV162" s="97"/>
      <c r="AW162" s="97"/>
      <c r="AX162" s="97"/>
      <c r="AY162" s="97"/>
      <c r="AZ162" s="306"/>
      <c r="BA162" s="306"/>
      <c r="BB162" s="97">
        <v>0</v>
      </c>
      <c r="BC162" s="97"/>
      <c r="BD162" s="97"/>
      <c r="BE162" s="97"/>
      <c r="BF162" s="97"/>
      <c r="BG162" s="106"/>
      <c r="BH162" s="106"/>
      <c r="BI162" s="97"/>
      <c r="BJ162" s="97"/>
      <c r="BK162" s="97"/>
      <c r="BL162" s="97"/>
      <c r="BM162" s="97"/>
      <c r="BN162" s="97"/>
      <c r="BO162" s="106"/>
      <c r="BP162" s="106"/>
      <c r="BQ162" s="466"/>
      <c r="BR162" s="466"/>
      <c r="BS162" s="466">
        <v>0</v>
      </c>
      <c r="BT162" s="97"/>
      <c r="BU162" s="97"/>
      <c r="BV162" s="106"/>
      <c r="BW162" s="106"/>
      <c r="BX162" s="106"/>
      <c r="BY162" s="106"/>
      <c r="BZ162" s="106"/>
      <c r="CA162" s="106"/>
      <c r="CB162" s="97"/>
      <c r="CC162" s="97"/>
      <c r="CD162" s="97"/>
      <c r="CE162" s="97"/>
      <c r="CF162" s="106"/>
      <c r="CG162" s="106"/>
      <c r="CH162" s="97"/>
      <c r="CI162" s="97"/>
      <c r="CJ162" s="106"/>
      <c r="CK162" s="106"/>
      <c r="CL162" s="97"/>
      <c r="CM162" s="97"/>
      <c r="CN162" s="565"/>
      <c r="CO162" s="565"/>
      <c r="CP162" s="565"/>
      <c r="CQ162" s="565"/>
      <c r="CR162" s="565"/>
      <c r="CS162" s="565"/>
      <c r="CT162" s="565"/>
      <c r="CU162" s="565"/>
      <c r="CV162" s="565"/>
      <c r="CW162" s="565"/>
      <c r="CX162" s="565"/>
      <c r="CY162" s="565"/>
      <c r="CZ162" s="565"/>
      <c r="DA162" s="565"/>
      <c r="DB162" s="565"/>
      <c r="DC162" s="565"/>
      <c r="DD162" s="565"/>
      <c r="DE162" s="565"/>
      <c r="DF162" s="565"/>
      <c r="DG162" s="565"/>
      <c r="DH162" s="565"/>
      <c r="EU162" s="565"/>
      <c r="EV162" s="565"/>
      <c r="EW162" s="565"/>
      <c r="EX162" s="565"/>
      <c r="EY162" s="565"/>
      <c r="EZ162" s="565"/>
      <c r="FA162" s="565"/>
      <c r="FB162" s="565"/>
      <c r="FC162" s="565"/>
      <c r="FD162" s="565"/>
      <c r="FE162" s="565"/>
      <c r="FF162" s="565"/>
      <c r="FG162" s="565"/>
      <c r="FH162" s="615"/>
      <c r="FI162" s="615"/>
      <c r="FJ162" s="565"/>
      <c r="FK162" s="565"/>
      <c r="FL162" s="565"/>
      <c r="FM162" s="565"/>
      <c r="FN162" s="565"/>
      <c r="FO162" s="565"/>
      <c r="FP162" s="565"/>
      <c r="FQ162" s="565"/>
      <c r="FR162" s="565"/>
      <c r="FS162" s="565">
        <v>0</v>
      </c>
      <c r="FT162" s="598"/>
      <c r="FU162" s="598"/>
      <c r="FV162" s="565"/>
      <c r="FW162" s="565"/>
      <c r="FX162" s="565"/>
      <c r="FY162" s="565"/>
      <c r="FZ162" s="565"/>
      <c r="GA162" s="565"/>
      <c r="GB162" s="565"/>
      <c r="GC162" s="565"/>
      <c r="GD162" s="565"/>
      <c r="GE162" s="565"/>
      <c r="GF162" s="565"/>
      <c r="GG162" s="565"/>
      <c r="GH162" s="565"/>
      <c r="GI162" s="565"/>
      <c r="GJ162" s="565"/>
      <c r="GK162" s="565"/>
      <c r="GL162" s="565"/>
      <c r="GM162" s="565"/>
      <c r="GN162" s="565"/>
      <c r="GO162" s="565"/>
      <c r="GP162" s="565"/>
      <c r="GQ162" s="506"/>
      <c r="GR162" s="598"/>
      <c r="GS162" s="598"/>
      <c r="GT162" s="565"/>
      <c r="GU162" s="565"/>
      <c r="GV162" s="565">
        <v>0</v>
      </c>
      <c r="GW162" s="565">
        <v>0</v>
      </c>
      <c r="GX162" s="565"/>
      <c r="GY162" s="565"/>
      <c r="GZ162" s="565"/>
      <c r="HA162" s="565"/>
      <c r="HB162" s="565"/>
      <c r="HC162" s="565"/>
      <c r="HD162" s="565"/>
      <c r="HE162" s="565"/>
      <c r="HF162" s="565"/>
      <c r="HG162" s="565"/>
      <c r="HH162" s="565"/>
      <c r="HI162" s="565"/>
      <c r="HJ162" s="565"/>
      <c r="HK162" s="565"/>
      <c r="HL162" s="565"/>
      <c r="HM162" s="565"/>
      <c r="HN162" s="565">
        <v>0</v>
      </c>
      <c r="HO162" s="565">
        <v>0</v>
      </c>
      <c r="HP162" s="598"/>
      <c r="HQ162" s="625"/>
      <c r="HR162" s="565"/>
    </row>
    <row r="163" spans="1:226" ht="47.25" customHeight="1">
      <c r="A163" s="460">
        <v>127</v>
      </c>
      <c r="B163" s="460" t="s">
        <v>4749</v>
      </c>
      <c r="C163" s="461" t="s">
        <v>4750</v>
      </c>
      <c r="D163" s="460">
        <v>2.17</v>
      </c>
      <c r="E163" s="106">
        <v>0</v>
      </c>
      <c r="F163" s="106">
        <v>0</v>
      </c>
      <c r="G163" s="97"/>
      <c r="H163" s="97"/>
      <c r="I163" s="230"/>
      <c r="J163" s="230"/>
      <c r="K163" s="106"/>
      <c r="L163" s="106"/>
      <c r="M163" s="230"/>
      <c r="N163" s="230"/>
      <c r="O163" s="106"/>
      <c r="P163" s="363"/>
      <c r="Q163" s="106"/>
      <c r="R163" s="106"/>
      <c r="S163" s="97"/>
      <c r="T163" s="470"/>
      <c r="U163" s="97"/>
      <c r="V163" s="97"/>
      <c r="W163" s="97">
        <v>0</v>
      </c>
      <c r="X163" s="467"/>
      <c r="Y163" s="97"/>
      <c r="Z163" s="97"/>
      <c r="AA163" s="97"/>
      <c r="AB163" s="470"/>
      <c r="AC163" s="470"/>
      <c r="AD163" s="448">
        <f t="shared" si="2"/>
        <v>0</v>
      </c>
      <c r="AE163" s="97"/>
      <c r="AF163" s="97"/>
      <c r="AG163" s="355"/>
      <c r="AH163" s="355"/>
      <c r="AI163" s="97"/>
      <c r="AJ163" s="97"/>
      <c r="AK163" s="97"/>
      <c r="AL163" s="97"/>
      <c r="AM163" s="97">
        <v>1</v>
      </c>
      <c r="AN163" s="472"/>
      <c r="AO163" s="472"/>
      <c r="AP163" s="78"/>
      <c r="AQ163" s="78"/>
      <c r="AR163" s="106"/>
      <c r="AS163" s="106"/>
      <c r="AT163" s="97"/>
      <c r="AU163" s="97"/>
      <c r="AV163" s="97"/>
      <c r="AW163" s="97"/>
      <c r="AX163" s="97"/>
      <c r="AY163" s="97"/>
      <c r="AZ163" s="306"/>
      <c r="BA163" s="306"/>
      <c r="BB163" s="97">
        <v>0</v>
      </c>
      <c r="BC163" s="97"/>
      <c r="BD163" s="97"/>
      <c r="BE163" s="97"/>
      <c r="BF163" s="97"/>
      <c r="BG163" s="106"/>
      <c r="BH163" s="106"/>
      <c r="BI163" s="97"/>
      <c r="BJ163" s="97"/>
      <c r="BK163" s="97"/>
      <c r="BL163" s="97"/>
      <c r="BM163" s="97"/>
      <c r="BN163" s="97"/>
      <c r="BO163" s="106"/>
      <c r="BP163" s="106"/>
      <c r="BQ163" s="466"/>
      <c r="BR163" s="466"/>
      <c r="BS163" s="466">
        <v>0</v>
      </c>
      <c r="BT163" s="97"/>
      <c r="BU163" s="97"/>
      <c r="BV163" s="106"/>
      <c r="BW163" s="106"/>
      <c r="BX163" s="106"/>
      <c r="BY163" s="106"/>
      <c r="BZ163" s="106"/>
      <c r="CA163" s="106"/>
      <c r="CB163" s="97"/>
      <c r="CC163" s="97"/>
      <c r="CD163" s="97"/>
      <c r="CE163" s="97"/>
      <c r="CF163" s="106"/>
      <c r="CG163" s="106"/>
      <c r="CH163" s="97"/>
      <c r="CI163" s="97"/>
      <c r="CJ163" s="106"/>
      <c r="CK163" s="106"/>
      <c r="CL163" s="97"/>
      <c r="CM163" s="97"/>
      <c r="CN163" s="565"/>
      <c r="CO163" s="565"/>
      <c r="CP163" s="565"/>
      <c r="CQ163" s="565"/>
      <c r="CR163" s="565"/>
      <c r="CS163" s="565"/>
      <c r="CT163" s="565"/>
      <c r="CU163" s="565"/>
      <c r="CV163" s="565"/>
      <c r="CW163" s="565"/>
      <c r="CX163" s="565"/>
      <c r="CY163" s="565"/>
      <c r="CZ163" s="565"/>
      <c r="DA163" s="565"/>
      <c r="DB163" s="565"/>
      <c r="DC163" s="565"/>
      <c r="DD163" s="565"/>
      <c r="DE163" s="565"/>
      <c r="DF163" s="565"/>
      <c r="DG163" s="565"/>
      <c r="DH163" s="565"/>
      <c r="EU163" s="565"/>
      <c r="EV163" s="565"/>
      <c r="EW163" s="565"/>
      <c r="EX163" s="565"/>
      <c r="EY163" s="565"/>
      <c r="EZ163" s="565"/>
      <c r="FA163" s="565"/>
      <c r="FB163" s="565"/>
      <c r="FC163" s="565"/>
      <c r="FD163" s="565"/>
      <c r="FE163" s="565"/>
      <c r="FF163" s="565"/>
      <c r="FG163" s="565"/>
      <c r="FH163" s="615"/>
      <c r="FI163" s="615"/>
      <c r="FJ163" s="565"/>
      <c r="FK163" s="565"/>
      <c r="FL163" s="565"/>
      <c r="FM163" s="565"/>
      <c r="FN163" s="565"/>
      <c r="FO163" s="565"/>
      <c r="FP163" s="565"/>
      <c r="FQ163" s="565"/>
      <c r="FR163" s="565"/>
      <c r="FS163" s="565">
        <v>0</v>
      </c>
      <c r="FT163" s="598"/>
      <c r="FU163" s="598"/>
      <c r="FV163" s="565"/>
      <c r="FW163" s="565"/>
      <c r="FX163" s="565"/>
      <c r="FY163" s="565"/>
      <c r="FZ163" s="565"/>
      <c r="GA163" s="565"/>
      <c r="GB163" s="565"/>
      <c r="GC163" s="565"/>
      <c r="GD163" s="565"/>
      <c r="GE163" s="565"/>
      <c r="GF163" s="565"/>
      <c r="GG163" s="565"/>
      <c r="GH163" s="565"/>
      <c r="GI163" s="565"/>
      <c r="GJ163" s="565"/>
      <c r="GK163" s="565"/>
      <c r="GL163" s="565"/>
      <c r="GM163" s="565"/>
      <c r="GN163" s="565"/>
      <c r="GO163" s="565"/>
      <c r="GP163" s="565"/>
      <c r="GQ163" s="506"/>
      <c r="GR163" s="598"/>
      <c r="GS163" s="598"/>
      <c r="GT163" s="565"/>
      <c r="GU163" s="565"/>
      <c r="GV163" s="565">
        <v>0</v>
      </c>
      <c r="GW163" s="565">
        <v>0</v>
      </c>
      <c r="GX163" s="565"/>
      <c r="GY163" s="565"/>
      <c r="GZ163" s="565"/>
      <c r="HA163" s="565"/>
      <c r="HB163" s="565"/>
      <c r="HC163" s="565"/>
      <c r="HD163" s="565"/>
      <c r="HE163" s="565"/>
      <c r="HF163" s="565"/>
      <c r="HG163" s="565"/>
      <c r="HH163" s="565"/>
      <c r="HI163" s="565"/>
      <c r="HJ163" s="565"/>
      <c r="HK163" s="565"/>
      <c r="HL163" s="565"/>
      <c r="HM163" s="565"/>
      <c r="HN163" s="565">
        <v>0</v>
      </c>
      <c r="HO163" s="565">
        <v>0</v>
      </c>
      <c r="HP163" s="598"/>
      <c r="HQ163" s="625"/>
      <c r="HR163" s="565"/>
    </row>
    <row r="164" spans="1:226" ht="47.25" customHeight="1">
      <c r="A164" s="443">
        <v>33</v>
      </c>
      <c r="B164" s="443" t="s">
        <v>4751</v>
      </c>
      <c r="C164" s="474" t="s">
        <v>4752</v>
      </c>
      <c r="D164" s="443">
        <v>1.1000000000000001</v>
      </c>
      <c r="E164" s="106">
        <v>0</v>
      </c>
      <c r="F164" s="106">
        <v>0</v>
      </c>
      <c r="G164" s="97"/>
      <c r="H164" s="97"/>
      <c r="I164" s="230"/>
      <c r="J164" s="230"/>
      <c r="K164" s="106"/>
      <c r="L164" s="106"/>
      <c r="M164" s="230"/>
      <c r="N164" s="230"/>
      <c r="O164" s="106"/>
      <c r="P164" s="363"/>
      <c r="Q164" s="106"/>
      <c r="R164" s="106"/>
      <c r="S164" s="97"/>
      <c r="T164" s="470"/>
      <c r="U164" s="97"/>
      <c r="V164" s="97"/>
      <c r="W164" s="97">
        <v>0</v>
      </c>
      <c r="X164" s="467"/>
      <c r="Y164" s="468"/>
      <c r="Z164" s="468"/>
      <c r="AA164" s="468"/>
      <c r="AB164" s="470"/>
      <c r="AC164" s="470"/>
      <c r="AD164" s="448">
        <f t="shared" si="2"/>
        <v>0</v>
      </c>
      <c r="AE164" s="97"/>
      <c r="AF164" s="97"/>
      <c r="AG164" s="355"/>
      <c r="AH164" s="355"/>
      <c r="AI164" s="97"/>
      <c r="AJ164" s="97"/>
      <c r="AK164" s="97"/>
      <c r="AL164" s="97"/>
      <c r="AM164" s="97">
        <v>1</v>
      </c>
      <c r="AN164" s="472"/>
      <c r="AO164" s="472"/>
      <c r="AP164" s="78"/>
      <c r="AQ164" s="78"/>
      <c r="AR164" s="106"/>
      <c r="AS164" s="106"/>
      <c r="AT164" s="97"/>
      <c r="AU164" s="97"/>
      <c r="AV164" s="97"/>
      <c r="AW164" s="97"/>
      <c r="AX164" s="97">
        <v>2</v>
      </c>
      <c r="AY164" s="97"/>
      <c r="AZ164" s="306"/>
      <c r="BA164" s="306"/>
      <c r="BB164" s="97">
        <v>0</v>
      </c>
      <c r="BC164" s="97"/>
      <c r="BD164" s="97"/>
      <c r="BE164" s="97"/>
      <c r="BF164" s="97"/>
      <c r="BG164" s="106"/>
      <c r="BH164" s="106"/>
      <c r="BI164" s="97"/>
      <c r="BJ164" s="97"/>
      <c r="BK164" s="97"/>
      <c r="BL164" s="97"/>
      <c r="BM164" s="97"/>
      <c r="BN164" s="97"/>
      <c r="BO164" s="106"/>
      <c r="BP164" s="106"/>
      <c r="BQ164" s="466">
        <v>0</v>
      </c>
      <c r="BR164" s="466">
        <v>0</v>
      </c>
      <c r="BS164" s="466">
        <v>0</v>
      </c>
      <c r="BT164" s="97">
        <v>39</v>
      </c>
      <c r="BU164" s="97"/>
      <c r="BV164" s="106"/>
      <c r="BW164" s="106"/>
      <c r="BX164" s="106"/>
      <c r="BY164" s="106"/>
      <c r="BZ164" s="106"/>
      <c r="CA164" s="106"/>
      <c r="CB164" s="97"/>
      <c r="CC164" s="97"/>
      <c r="CD164" s="97"/>
      <c r="CE164" s="97"/>
      <c r="CF164" s="106"/>
      <c r="CG164" s="106"/>
      <c r="CH164" s="97"/>
      <c r="CI164" s="97"/>
      <c r="CJ164" s="106"/>
      <c r="CK164" s="106"/>
      <c r="CL164" s="97"/>
      <c r="CM164" s="97"/>
      <c r="CN164" s="565"/>
      <c r="CO164" s="565"/>
      <c r="CP164" s="565"/>
      <c r="CQ164" s="565">
        <v>0</v>
      </c>
      <c r="CR164" s="565">
        <v>0</v>
      </c>
      <c r="CS164" s="565"/>
      <c r="CT164" s="565"/>
      <c r="CU164" s="565"/>
      <c r="CV164" s="565"/>
      <c r="CW164" s="565"/>
      <c r="CX164" s="565"/>
      <c r="CY164" s="565"/>
      <c r="CZ164" s="565"/>
      <c r="DA164" s="565"/>
      <c r="DB164" s="565"/>
      <c r="DC164" s="565"/>
      <c r="DD164" s="565"/>
      <c r="DE164" s="565"/>
      <c r="DF164" s="565"/>
      <c r="DG164" s="565"/>
      <c r="DH164" s="565"/>
      <c r="DX164" s="60">
        <v>39</v>
      </c>
      <c r="EJ164" s="60">
        <v>5</v>
      </c>
      <c r="EU164" s="565"/>
      <c r="EV164" s="565"/>
      <c r="EW164" s="565"/>
      <c r="EX164" s="565"/>
      <c r="EY164" s="565"/>
      <c r="EZ164" s="565"/>
      <c r="FA164" s="565"/>
      <c r="FB164" s="565"/>
      <c r="FC164" s="565"/>
      <c r="FD164" s="565"/>
      <c r="FE164" s="565"/>
      <c r="FF164" s="565"/>
      <c r="FG164" s="565"/>
      <c r="FH164" s="615"/>
      <c r="FI164" s="615"/>
      <c r="FJ164" s="565"/>
      <c r="FK164" s="565"/>
      <c r="FL164" s="565"/>
      <c r="FM164" s="565"/>
      <c r="FN164" s="565"/>
      <c r="FO164" s="565"/>
      <c r="FP164" s="565"/>
      <c r="FQ164" s="565"/>
      <c r="FR164" s="565"/>
      <c r="FS164" s="565">
        <v>0</v>
      </c>
      <c r="FT164" s="598"/>
      <c r="FU164" s="598"/>
      <c r="FV164" s="565"/>
      <c r="FW164" s="565"/>
      <c r="FX164" s="565"/>
      <c r="FY164" s="565"/>
      <c r="FZ164" s="565"/>
      <c r="GA164" s="565"/>
      <c r="GB164" s="565"/>
      <c r="GC164" s="565"/>
      <c r="GD164" s="565"/>
      <c r="GE164" s="565"/>
      <c r="GF164" s="565"/>
      <c r="GG164" s="565"/>
      <c r="GH164" s="565"/>
      <c r="GI164" s="565"/>
      <c r="GJ164" s="565"/>
      <c r="GK164" s="565"/>
      <c r="GL164" s="565"/>
      <c r="GM164" s="565"/>
      <c r="GN164" s="565"/>
      <c r="GO164" s="565"/>
      <c r="GP164" s="565">
        <v>0</v>
      </c>
      <c r="GQ164" s="506">
        <v>0</v>
      </c>
      <c r="GR164" s="598"/>
      <c r="GS164" s="598"/>
      <c r="GT164" s="565"/>
      <c r="GU164" s="565"/>
      <c r="GV164" s="565">
        <v>0</v>
      </c>
      <c r="GW164" s="565">
        <v>0</v>
      </c>
      <c r="GX164" s="565"/>
      <c r="GY164" s="565"/>
      <c r="GZ164" s="565"/>
      <c r="HA164" s="565"/>
      <c r="HB164" s="565"/>
      <c r="HC164" s="565"/>
      <c r="HD164" s="565"/>
      <c r="HE164" s="565"/>
      <c r="HF164" s="565"/>
      <c r="HG164" s="565"/>
      <c r="HH164" s="565"/>
      <c r="HI164" s="565"/>
      <c r="HJ164" s="565"/>
      <c r="HK164" s="565"/>
      <c r="HL164" s="565"/>
      <c r="HM164" s="565"/>
      <c r="HN164" s="565">
        <v>0</v>
      </c>
      <c r="HO164" s="565">
        <v>0</v>
      </c>
      <c r="HP164" s="598"/>
      <c r="HQ164" s="625"/>
      <c r="HR164" s="565"/>
    </row>
    <row r="165" spans="1:226" ht="189" customHeight="1">
      <c r="A165" s="460">
        <v>128</v>
      </c>
      <c r="B165" s="460" t="s">
        <v>4753</v>
      </c>
      <c r="C165" s="461" t="s">
        <v>4754</v>
      </c>
      <c r="D165" s="460">
        <v>1.1000000000000001</v>
      </c>
      <c r="E165" s="106">
        <v>0</v>
      </c>
      <c r="F165" s="106">
        <v>0</v>
      </c>
      <c r="G165" s="97"/>
      <c r="H165" s="97"/>
      <c r="I165" s="230"/>
      <c r="J165" s="230"/>
      <c r="K165" s="106"/>
      <c r="L165" s="106"/>
      <c r="M165" s="230"/>
      <c r="N165" s="230"/>
      <c r="O165" s="106"/>
      <c r="P165" s="363"/>
      <c r="Q165" s="106"/>
      <c r="R165" s="106"/>
      <c r="S165" s="97"/>
      <c r="T165" s="470"/>
      <c r="U165" s="97"/>
      <c r="V165" s="97"/>
      <c r="W165" s="97">
        <v>0</v>
      </c>
      <c r="X165" s="467"/>
      <c r="Y165" s="97"/>
      <c r="Z165" s="97"/>
      <c r="AA165" s="97"/>
      <c r="AB165" s="470"/>
      <c r="AC165" s="470"/>
      <c r="AD165" s="448">
        <f t="shared" si="2"/>
        <v>0</v>
      </c>
      <c r="AE165" s="97"/>
      <c r="AF165" s="97"/>
      <c r="AG165" s="355"/>
      <c r="AH165" s="355"/>
      <c r="AI165" s="97"/>
      <c r="AJ165" s="97"/>
      <c r="AK165" s="97"/>
      <c r="AL165" s="97"/>
      <c r="AM165" s="97"/>
      <c r="AN165" s="472"/>
      <c r="AO165" s="472"/>
      <c r="AP165" s="78"/>
      <c r="AQ165" s="78"/>
      <c r="AR165" s="106"/>
      <c r="AS165" s="106"/>
      <c r="AT165" s="97"/>
      <c r="AU165" s="97"/>
      <c r="AV165" s="97"/>
      <c r="AW165" s="97"/>
      <c r="AX165" s="97">
        <v>2</v>
      </c>
      <c r="AY165" s="97"/>
      <c r="AZ165" s="306"/>
      <c r="BA165" s="306"/>
      <c r="BB165" s="97">
        <v>0</v>
      </c>
      <c r="BC165" s="97"/>
      <c r="BD165" s="97"/>
      <c r="BE165" s="97"/>
      <c r="BF165" s="97"/>
      <c r="BG165" s="106"/>
      <c r="BH165" s="106"/>
      <c r="BI165" s="97"/>
      <c r="BJ165" s="97"/>
      <c r="BK165" s="97"/>
      <c r="BL165" s="97"/>
      <c r="BM165" s="97">
        <v>2</v>
      </c>
      <c r="BN165" s="97"/>
      <c r="BO165" s="106"/>
      <c r="BP165" s="106"/>
      <c r="BQ165" s="466"/>
      <c r="BR165" s="466"/>
      <c r="BS165" s="466">
        <v>0</v>
      </c>
      <c r="BT165" s="97">
        <v>38</v>
      </c>
      <c r="BU165" s="97"/>
      <c r="BV165" s="106"/>
      <c r="BW165" s="106"/>
      <c r="BX165" s="106"/>
      <c r="BY165" s="106"/>
      <c r="BZ165" s="106"/>
      <c r="CA165" s="106"/>
      <c r="CB165" s="97"/>
      <c r="CC165" s="97"/>
      <c r="CD165" s="97"/>
      <c r="CE165" s="97"/>
      <c r="CF165" s="106"/>
      <c r="CG165" s="106"/>
      <c r="CH165" s="97"/>
      <c r="CI165" s="97"/>
      <c r="CJ165" s="106"/>
      <c r="CK165" s="106"/>
      <c r="CL165" s="97"/>
      <c r="CM165" s="97"/>
      <c r="CN165" s="565"/>
      <c r="CO165" s="565"/>
      <c r="CP165" s="565"/>
      <c r="CQ165" s="565"/>
      <c r="CR165" s="565"/>
      <c r="CS165" s="565"/>
      <c r="CT165" s="565"/>
      <c r="CU165" s="565"/>
      <c r="CV165" s="565"/>
      <c r="CW165" s="565"/>
      <c r="CX165" s="565"/>
      <c r="CY165" s="565"/>
      <c r="CZ165" s="565"/>
      <c r="DA165" s="565"/>
      <c r="DB165" s="565"/>
      <c r="DC165" s="565"/>
      <c r="DD165" s="565"/>
      <c r="DE165" s="565"/>
      <c r="DF165" s="565"/>
      <c r="DG165" s="565"/>
      <c r="DH165" s="565"/>
      <c r="DX165" s="60">
        <v>38</v>
      </c>
      <c r="EJ165" s="60">
        <v>5</v>
      </c>
      <c r="EU165" s="565"/>
      <c r="EV165" s="565"/>
      <c r="EW165" s="565"/>
      <c r="EX165" s="565"/>
      <c r="EY165" s="565"/>
      <c r="EZ165" s="565"/>
      <c r="FA165" s="565"/>
      <c r="FB165" s="565"/>
      <c r="FC165" s="565"/>
      <c r="FD165" s="565"/>
      <c r="FE165" s="565"/>
      <c r="FF165" s="565"/>
      <c r="FG165" s="565"/>
      <c r="FH165" s="615"/>
      <c r="FI165" s="615"/>
      <c r="FJ165" s="565"/>
      <c r="FK165" s="565"/>
      <c r="FL165" s="565"/>
      <c r="FM165" s="565"/>
      <c r="FN165" s="565"/>
      <c r="FO165" s="565"/>
      <c r="FP165" s="565"/>
      <c r="FQ165" s="565"/>
      <c r="FR165" s="565"/>
      <c r="FS165" s="565">
        <v>0</v>
      </c>
      <c r="FT165" s="598"/>
      <c r="FU165" s="598"/>
      <c r="FV165" s="565"/>
      <c r="FW165" s="565"/>
      <c r="FX165" s="565"/>
      <c r="FY165" s="565"/>
      <c r="FZ165" s="565"/>
      <c r="GA165" s="565"/>
      <c r="GB165" s="565"/>
      <c r="GC165" s="565"/>
      <c r="GD165" s="565"/>
      <c r="GE165" s="565"/>
      <c r="GF165" s="565"/>
      <c r="GG165" s="565"/>
      <c r="GH165" s="565"/>
      <c r="GI165" s="565"/>
      <c r="GJ165" s="565"/>
      <c r="GK165" s="565"/>
      <c r="GL165" s="565"/>
      <c r="GM165" s="565"/>
      <c r="GN165" s="565"/>
      <c r="GO165" s="565"/>
      <c r="GP165" s="565"/>
      <c r="GQ165" s="506"/>
      <c r="GR165" s="598"/>
      <c r="GS165" s="598"/>
      <c r="GT165" s="565"/>
      <c r="GU165" s="565"/>
      <c r="GV165" s="565">
        <v>0</v>
      </c>
      <c r="GW165" s="565">
        <v>0</v>
      </c>
      <c r="GX165" s="565"/>
      <c r="GY165" s="565"/>
      <c r="GZ165" s="565"/>
      <c r="HA165" s="565"/>
      <c r="HB165" s="565"/>
      <c r="HC165" s="565"/>
      <c r="HD165" s="565"/>
      <c r="HE165" s="565"/>
      <c r="HF165" s="565"/>
      <c r="HG165" s="565"/>
      <c r="HH165" s="565"/>
      <c r="HI165" s="565"/>
      <c r="HJ165" s="565"/>
      <c r="HK165" s="565"/>
      <c r="HL165" s="565">
        <v>4</v>
      </c>
      <c r="HM165" s="565">
        <v>1</v>
      </c>
      <c r="HN165" s="565">
        <v>0</v>
      </c>
      <c r="HO165" s="565">
        <v>0</v>
      </c>
      <c r="HP165" s="598"/>
      <c r="HQ165" s="625"/>
      <c r="HR165" s="565"/>
    </row>
    <row r="166" spans="1:226" ht="78.75" customHeight="1">
      <c r="A166" s="443">
        <v>34</v>
      </c>
      <c r="B166" s="443" t="s">
        <v>4755</v>
      </c>
      <c r="C166" s="474" t="s">
        <v>4217</v>
      </c>
      <c r="D166" s="443">
        <v>0.89</v>
      </c>
      <c r="E166" s="106">
        <v>0</v>
      </c>
      <c r="F166" s="106">
        <v>0</v>
      </c>
      <c r="G166" s="97"/>
      <c r="H166" s="97"/>
      <c r="I166" s="230"/>
      <c r="J166" s="230"/>
      <c r="K166" s="106"/>
      <c r="L166" s="106"/>
      <c r="M166" s="230"/>
      <c r="N166" s="230"/>
      <c r="O166" s="106"/>
      <c r="P166" s="363"/>
      <c r="Q166" s="106"/>
      <c r="R166" s="106"/>
      <c r="S166" s="97"/>
      <c r="T166" s="470"/>
      <c r="U166" s="97"/>
      <c r="V166" s="97"/>
      <c r="W166" s="97">
        <v>0</v>
      </c>
      <c r="X166" s="467"/>
      <c r="Y166" s="468"/>
      <c r="Z166" s="468"/>
      <c r="AA166" s="468"/>
      <c r="AB166" s="470"/>
      <c r="AC166" s="470"/>
      <c r="AD166" s="448">
        <f t="shared" si="2"/>
        <v>0</v>
      </c>
      <c r="AE166" s="97"/>
      <c r="AF166" s="97"/>
      <c r="AG166" s="355"/>
      <c r="AH166" s="355"/>
      <c r="AI166" s="97"/>
      <c r="AJ166" s="97"/>
      <c r="AK166" s="97"/>
      <c r="AL166" s="97"/>
      <c r="AM166" s="97"/>
      <c r="AN166" s="472"/>
      <c r="AO166" s="472"/>
      <c r="AP166" s="78"/>
      <c r="AQ166" s="78"/>
      <c r="AR166" s="106"/>
      <c r="AS166" s="106"/>
      <c r="AT166" s="97"/>
      <c r="AU166" s="97"/>
      <c r="AV166" s="97"/>
      <c r="AW166" s="97"/>
      <c r="AX166" s="97">
        <v>1</v>
      </c>
      <c r="AY166" s="97"/>
      <c r="AZ166" s="306"/>
      <c r="BA166" s="306"/>
      <c r="BB166" s="97">
        <v>0</v>
      </c>
      <c r="BC166" s="97"/>
      <c r="BD166" s="97"/>
      <c r="BE166" s="97"/>
      <c r="BF166" s="97"/>
      <c r="BG166" s="106"/>
      <c r="BH166" s="106"/>
      <c r="BI166" s="97"/>
      <c r="BJ166" s="97"/>
      <c r="BK166" s="97"/>
      <c r="BL166" s="97"/>
      <c r="BM166" s="97"/>
      <c r="BN166" s="97"/>
      <c r="BO166" s="106"/>
      <c r="BP166" s="106"/>
      <c r="BQ166" s="466">
        <v>0</v>
      </c>
      <c r="BR166" s="466">
        <v>0</v>
      </c>
      <c r="BS166" s="466">
        <v>0</v>
      </c>
      <c r="BT166" s="97">
        <v>1</v>
      </c>
      <c r="BU166" s="97"/>
      <c r="BV166" s="106"/>
      <c r="BW166" s="106"/>
      <c r="BX166" s="106"/>
      <c r="BY166" s="106"/>
      <c r="BZ166" s="106"/>
      <c r="CA166" s="106"/>
      <c r="CB166" s="97"/>
      <c r="CC166" s="97"/>
      <c r="CD166" s="97"/>
      <c r="CE166" s="97"/>
      <c r="CF166" s="106"/>
      <c r="CG166" s="106"/>
      <c r="CH166" s="97"/>
      <c r="CI166" s="97"/>
      <c r="CJ166" s="106"/>
      <c r="CK166" s="106"/>
      <c r="CL166" s="97"/>
      <c r="CM166" s="97"/>
      <c r="CN166" s="565"/>
      <c r="CO166" s="565"/>
      <c r="CP166" s="565"/>
      <c r="CQ166" s="565">
        <v>0</v>
      </c>
      <c r="CR166" s="565">
        <v>0</v>
      </c>
      <c r="CS166" s="565"/>
      <c r="CT166" s="565"/>
      <c r="CU166" s="565"/>
      <c r="CV166" s="565"/>
      <c r="CW166" s="565"/>
      <c r="CX166" s="565"/>
      <c r="CY166" s="565"/>
      <c r="CZ166" s="565"/>
      <c r="DA166" s="565"/>
      <c r="DB166" s="565"/>
      <c r="DC166" s="565"/>
      <c r="DD166" s="565"/>
      <c r="DE166" s="565"/>
      <c r="DF166" s="565"/>
      <c r="DG166" s="565"/>
      <c r="DH166" s="565"/>
      <c r="DX166" s="60">
        <v>1</v>
      </c>
      <c r="EU166" s="565"/>
      <c r="EV166" s="565"/>
      <c r="EW166" s="565"/>
      <c r="EX166" s="565"/>
      <c r="EY166" s="565"/>
      <c r="EZ166" s="565"/>
      <c r="FA166" s="565"/>
      <c r="FB166" s="565"/>
      <c r="FC166" s="565"/>
      <c r="FD166" s="565"/>
      <c r="FE166" s="565"/>
      <c r="FF166" s="565"/>
      <c r="FG166" s="565"/>
      <c r="FH166" s="615"/>
      <c r="FI166" s="615"/>
      <c r="FJ166" s="565"/>
      <c r="FK166" s="565"/>
      <c r="FL166" s="565"/>
      <c r="FM166" s="565"/>
      <c r="FN166" s="565"/>
      <c r="FO166" s="565"/>
      <c r="FP166" s="565"/>
      <c r="FQ166" s="565"/>
      <c r="FR166" s="565"/>
      <c r="FS166" s="565">
        <v>0</v>
      </c>
      <c r="FT166" s="598"/>
      <c r="FU166" s="598"/>
      <c r="FV166" s="565"/>
      <c r="FW166" s="565"/>
      <c r="FX166" s="565"/>
      <c r="FY166" s="565"/>
      <c r="FZ166" s="565"/>
      <c r="GA166" s="565"/>
      <c r="GB166" s="565"/>
      <c r="GC166" s="565"/>
      <c r="GD166" s="565"/>
      <c r="GE166" s="565"/>
      <c r="GF166" s="565"/>
      <c r="GG166" s="565"/>
      <c r="GH166" s="565"/>
      <c r="GI166" s="565"/>
      <c r="GJ166" s="565"/>
      <c r="GK166" s="565"/>
      <c r="GL166" s="565"/>
      <c r="GM166" s="565"/>
      <c r="GN166" s="565"/>
      <c r="GO166" s="565"/>
      <c r="GP166" s="565">
        <v>0</v>
      </c>
      <c r="GQ166" s="506">
        <v>0</v>
      </c>
      <c r="GR166" s="598"/>
      <c r="GS166" s="598"/>
      <c r="GT166" s="565"/>
      <c r="GU166" s="565"/>
      <c r="GV166" s="565">
        <v>0</v>
      </c>
      <c r="GW166" s="565">
        <v>0</v>
      </c>
      <c r="GX166" s="565"/>
      <c r="GY166" s="565"/>
      <c r="GZ166" s="565"/>
      <c r="HA166" s="565"/>
      <c r="HB166" s="565"/>
      <c r="HC166" s="565"/>
      <c r="HD166" s="565"/>
      <c r="HE166" s="565"/>
      <c r="HF166" s="565"/>
      <c r="HG166" s="565"/>
      <c r="HH166" s="565"/>
      <c r="HI166" s="565"/>
      <c r="HJ166" s="565"/>
      <c r="HK166" s="565"/>
      <c r="HL166" s="565"/>
      <c r="HM166" s="565"/>
      <c r="HN166" s="565">
        <v>0</v>
      </c>
      <c r="HO166" s="565">
        <v>0</v>
      </c>
      <c r="HP166" s="598"/>
      <c r="HQ166" s="625"/>
      <c r="HR166" s="565"/>
    </row>
    <row r="167" spans="1:226" ht="78.75" customHeight="1">
      <c r="A167" s="460">
        <v>129</v>
      </c>
      <c r="B167" s="460" t="s">
        <v>4756</v>
      </c>
      <c r="C167" s="461" t="s">
        <v>4757</v>
      </c>
      <c r="D167" s="460">
        <v>0.88</v>
      </c>
      <c r="E167" s="106">
        <v>0</v>
      </c>
      <c r="F167" s="106">
        <v>0</v>
      </c>
      <c r="G167" s="97"/>
      <c r="H167" s="97"/>
      <c r="I167" s="230"/>
      <c r="J167" s="230"/>
      <c r="K167" s="106"/>
      <c r="L167" s="106">
        <v>123</v>
      </c>
      <c r="M167" s="230"/>
      <c r="N167" s="230"/>
      <c r="O167" s="106"/>
      <c r="P167" s="363"/>
      <c r="Q167" s="106"/>
      <c r="R167" s="106"/>
      <c r="S167" s="97"/>
      <c r="T167" s="470"/>
      <c r="U167" s="97"/>
      <c r="V167" s="97"/>
      <c r="W167" s="97">
        <v>0</v>
      </c>
      <c r="X167" s="467"/>
      <c r="Y167" s="97"/>
      <c r="Z167" s="97"/>
      <c r="AA167" s="97"/>
      <c r="AB167" s="470"/>
      <c r="AC167" s="470"/>
      <c r="AD167" s="448">
        <f t="shared" si="2"/>
        <v>0</v>
      </c>
      <c r="AE167" s="97"/>
      <c r="AF167" s="97"/>
      <c r="AG167" s="355"/>
      <c r="AH167" s="355"/>
      <c r="AI167" s="97"/>
      <c r="AJ167" s="97"/>
      <c r="AK167" s="97"/>
      <c r="AL167" s="97"/>
      <c r="AM167" s="97"/>
      <c r="AN167" s="472"/>
      <c r="AO167" s="472"/>
      <c r="AP167" s="78"/>
      <c r="AQ167" s="78"/>
      <c r="AR167" s="106"/>
      <c r="AS167" s="106">
        <f>AS168+AS169</f>
        <v>66</v>
      </c>
      <c r="AT167" s="97"/>
      <c r="AU167" s="97"/>
      <c r="AV167" s="97"/>
      <c r="AW167" s="97"/>
      <c r="AX167" s="97">
        <v>1</v>
      </c>
      <c r="AY167" s="97"/>
      <c r="AZ167" s="451"/>
      <c r="BA167" s="451"/>
      <c r="BB167" s="97">
        <v>0</v>
      </c>
      <c r="BC167" s="97"/>
      <c r="BD167" s="97"/>
      <c r="BE167" s="97"/>
      <c r="BF167" s="97"/>
      <c r="BG167" s="106"/>
      <c r="BH167" s="106">
        <v>182</v>
      </c>
      <c r="BI167" s="97"/>
      <c r="BJ167" s="97"/>
      <c r="BK167" s="97"/>
      <c r="BL167" s="97"/>
      <c r="BM167" s="97"/>
      <c r="BN167" s="97"/>
      <c r="BO167" s="106"/>
      <c r="BP167" s="106">
        <v>46</v>
      </c>
      <c r="BQ167" s="466"/>
      <c r="BR167" s="466"/>
      <c r="BS167" s="466">
        <v>0</v>
      </c>
      <c r="BT167" s="97"/>
      <c r="BU167" s="97"/>
      <c r="BV167" s="106"/>
      <c r="BW167" s="106"/>
      <c r="BX167" s="106"/>
      <c r="BY167" s="106"/>
      <c r="BZ167" s="106"/>
      <c r="CA167" s="106"/>
      <c r="CB167" s="97"/>
      <c r="CC167" s="97"/>
      <c r="CD167" s="97"/>
      <c r="CE167" s="97"/>
      <c r="CF167" s="106"/>
      <c r="CG167" s="444">
        <v>301</v>
      </c>
      <c r="CH167" s="97"/>
      <c r="CI167" s="97"/>
      <c r="CJ167" s="106"/>
      <c r="CK167" s="106"/>
      <c r="CL167" s="97"/>
      <c r="CM167" s="97"/>
      <c r="CN167" s="565"/>
      <c r="CO167" s="565"/>
      <c r="CP167" s="565"/>
      <c r="CQ167" s="565"/>
      <c r="CR167" s="565"/>
      <c r="CS167" s="565"/>
      <c r="CT167" s="565"/>
      <c r="CU167" s="565"/>
      <c r="CV167" s="565"/>
      <c r="CW167" s="565"/>
      <c r="CX167" s="565"/>
      <c r="CY167" s="565"/>
      <c r="CZ167" s="565"/>
      <c r="DA167" s="565"/>
      <c r="DB167" s="565"/>
      <c r="DC167" s="565"/>
      <c r="DD167" s="565"/>
      <c r="DE167" s="565"/>
      <c r="DF167" s="565"/>
      <c r="DG167" s="565"/>
      <c r="DH167" s="565"/>
      <c r="EU167" s="565"/>
      <c r="EV167" s="565">
        <v>92</v>
      </c>
      <c r="EW167" s="565"/>
      <c r="EX167" s="565"/>
      <c r="EY167" s="565"/>
      <c r="EZ167" s="565"/>
      <c r="FA167" s="565"/>
      <c r="FB167" s="565"/>
      <c r="FC167" s="565"/>
      <c r="FD167" s="565"/>
      <c r="FE167" s="565"/>
      <c r="FF167" s="565"/>
      <c r="FG167" s="565"/>
      <c r="FH167" s="615"/>
      <c r="FI167" s="615"/>
      <c r="FJ167" s="565"/>
      <c r="FK167" s="565"/>
      <c r="FL167" s="565"/>
      <c r="FM167" s="565"/>
      <c r="FN167" s="565"/>
      <c r="FO167" s="565"/>
      <c r="FP167" s="565"/>
      <c r="FQ167" s="565"/>
      <c r="FR167" s="565"/>
      <c r="FS167" s="565">
        <v>0</v>
      </c>
      <c r="FT167" s="598"/>
      <c r="FU167" s="598"/>
      <c r="FV167" s="565"/>
      <c r="FW167" s="565"/>
      <c r="FX167" s="565"/>
      <c r="FY167" s="565"/>
      <c r="FZ167" s="565"/>
      <c r="GA167" s="565"/>
      <c r="GB167" s="565"/>
      <c r="GC167" s="565"/>
      <c r="GD167" s="565"/>
      <c r="GE167" s="565"/>
      <c r="GF167" s="565"/>
      <c r="GG167" s="565"/>
      <c r="GH167" s="565"/>
      <c r="GI167" s="565"/>
      <c r="GJ167" s="565"/>
      <c r="GK167" s="565"/>
      <c r="GL167" s="565"/>
      <c r="GM167" s="565"/>
      <c r="GN167" s="565"/>
      <c r="GO167" s="565"/>
      <c r="GP167" s="565"/>
      <c r="GQ167" s="506"/>
      <c r="GR167" s="598"/>
      <c r="GS167" s="598"/>
      <c r="GT167" s="565"/>
      <c r="GU167" s="565"/>
      <c r="GV167" s="565">
        <v>0</v>
      </c>
      <c r="GW167" s="565">
        <v>0</v>
      </c>
      <c r="GX167" s="565"/>
      <c r="GY167" s="565"/>
      <c r="GZ167" s="565"/>
      <c r="HA167" s="565"/>
      <c r="HB167" s="565"/>
      <c r="HC167" s="565"/>
      <c r="HD167" s="565"/>
      <c r="HE167" s="565"/>
      <c r="HF167" s="565"/>
      <c r="HG167" s="565"/>
      <c r="HH167" s="565"/>
      <c r="HI167" s="565"/>
      <c r="HJ167" s="565"/>
      <c r="HK167" s="565"/>
      <c r="HL167" s="565">
        <v>1</v>
      </c>
      <c r="HM167" s="565"/>
      <c r="HN167" s="565">
        <v>0</v>
      </c>
      <c r="HO167" s="565">
        <v>0</v>
      </c>
      <c r="HP167" s="598"/>
      <c r="HQ167" s="625"/>
      <c r="HR167" s="565"/>
    </row>
    <row r="168" spans="1:226" ht="31.5" customHeight="1">
      <c r="A168" s="460">
        <v>130</v>
      </c>
      <c r="B168" s="460" t="s">
        <v>4758</v>
      </c>
      <c r="C168" s="461" t="s">
        <v>4759</v>
      </c>
      <c r="D168" s="460">
        <v>0.92</v>
      </c>
      <c r="E168" s="106">
        <v>0</v>
      </c>
      <c r="F168" s="106">
        <v>0</v>
      </c>
      <c r="G168" s="97"/>
      <c r="H168" s="97"/>
      <c r="I168" s="230"/>
      <c r="J168" s="230"/>
      <c r="K168" s="106"/>
      <c r="L168" s="106">
        <v>123</v>
      </c>
      <c r="M168" s="230"/>
      <c r="N168" s="230"/>
      <c r="O168" s="106"/>
      <c r="P168" s="363"/>
      <c r="Q168" s="106">
        <v>3</v>
      </c>
      <c r="R168" s="106">
        <v>111</v>
      </c>
      <c r="S168" s="97"/>
      <c r="T168" s="470"/>
      <c r="U168" s="97"/>
      <c r="V168" s="97"/>
      <c r="W168" s="97">
        <v>0</v>
      </c>
      <c r="X168" s="467"/>
      <c r="Y168" s="97"/>
      <c r="Z168" s="97"/>
      <c r="AA168" s="97"/>
      <c r="AB168" s="470"/>
      <c r="AC168" s="470"/>
      <c r="AD168" s="448">
        <f t="shared" si="2"/>
        <v>0</v>
      </c>
      <c r="AE168" s="97"/>
      <c r="AF168" s="97"/>
      <c r="AG168" s="355"/>
      <c r="AH168" s="355">
        <v>135</v>
      </c>
      <c r="AI168" s="97"/>
      <c r="AJ168" s="97"/>
      <c r="AK168" s="97"/>
      <c r="AL168" s="97"/>
      <c r="AM168" s="97"/>
      <c r="AN168" s="472"/>
      <c r="AO168" s="472"/>
      <c r="AP168" s="78"/>
      <c r="AQ168" s="78"/>
      <c r="AR168" s="106"/>
      <c r="AS168" s="106">
        <v>65</v>
      </c>
      <c r="AT168" s="97"/>
      <c r="AU168" s="97"/>
      <c r="AV168" s="97"/>
      <c r="AW168" s="97"/>
      <c r="AX168" s="97"/>
      <c r="AY168" s="97"/>
      <c r="AZ168" s="306"/>
      <c r="BA168" s="306"/>
      <c r="BB168" s="97">
        <v>0</v>
      </c>
      <c r="BC168" s="97"/>
      <c r="BD168" s="97"/>
      <c r="BE168" s="97"/>
      <c r="BF168" s="97"/>
      <c r="BG168" s="106"/>
      <c r="BH168" s="106">
        <v>182</v>
      </c>
      <c r="BI168" s="97"/>
      <c r="BJ168" s="97"/>
      <c r="BK168" s="97"/>
      <c r="BL168" s="97"/>
      <c r="BM168" s="97"/>
      <c r="BN168" s="97"/>
      <c r="BO168" s="106"/>
      <c r="BP168" s="106">
        <v>45</v>
      </c>
      <c r="BQ168" s="466"/>
      <c r="BR168" s="466"/>
      <c r="BS168" s="466">
        <v>0</v>
      </c>
      <c r="BT168" s="97"/>
      <c r="BU168" s="97"/>
      <c r="BV168" s="106"/>
      <c r="BW168" s="106"/>
      <c r="BX168" s="106"/>
      <c r="BY168" s="106">
        <v>79</v>
      </c>
      <c r="BZ168" s="106"/>
      <c r="CA168" s="106"/>
      <c r="CB168" s="97"/>
      <c r="CC168" s="97"/>
      <c r="CD168" s="97"/>
      <c r="CE168" s="97"/>
      <c r="CF168" s="106"/>
      <c r="CG168" s="106">
        <v>301</v>
      </c>
      <c r="CH168" s="97"/>
      <c r="CI168" s="97"/>
      <c r="CJ168" s="106"/>
      <c r="CK168" s="106"/>
      <c r="CL168" s="97"/>
      <c r="CM168" s="97"/>
      <c r="CN168" s="565"/>
      <c r="CO168" s="565"/>
      <c r="CP168" s="565"/>
      <c r="CQ168" s="565"/>
      <c r="CR168" s="565"/>
      <c r="CS168" s="565"/>
      <c r="CT168" s="565"/>
      <c r="CU168" s="565"/>
      <c r="CV168" s="565"/>
      <c r="CW168" s="565"/>
      <c r="CX168" s="565"/>
      <c r="CY168" s="565"/>
      <c r="CZ168" s="565"/>
      <c r="DA168" s="565"/>
      <c r="DB168" s="565"/>
      <c r="DC168" s="565"/>
      <c r="DD168" s="565"/>
      <c r="DE168" s="565"/>
      <c r="DF168" s="565"/>
      <c r="DG168" s="565"/>
      <c r="DH168" s="565"/>
      <c r="EU168" s="565"/>
      <c r="EV168" s="565">
        <v>90</v>
      </c>
      <c r="EW168" s="565"/>
      <c r="EX168" s="565"/>
      <c r="EY168" s="565"/>
      <c r="EZ168" s="565"/>
      <c r="FA168" s="565"/>
      <c r="FB168" s="565"/>
      <c r="FC168" s="565"/>
      <c r="FD168" s="565">
        <v>74</v>
      </c>
      <c r="FE168" s="565"/>
      <c r="FF168" s="565"/>
      <c r="FG168" s="565"/>
      <c r="FH168" s="615"/>
      <c r="FI168" s="615"/>
      <c r="FJ168" s="565"/>
      <c r="FK168" s="565"/>
      <c r="FL168" s="565"/>
      <c r="FM168" s="565"/>
      <c r="FN168" s="565"/>
      <c r="FO168" s="565"/>
      <c r="FP168" s="565"/>
      <c r="FQ168" s="565"/>
      <c r="FR168" s="565"/>
      <c r="FS168" s="565">
        <v>0</v>
      </c>
      <c r="FT168" s="598"/>
      <c r="FU168" s="598"/>
      <c r="FV168" s="565"/>
      <c r="FW168" s="565"/>
      <c r="FX168" s="565"/>
      <c r="FY168" s="565"/>
      <c r="FZ168" s="565"/>
      <c r="GA168" s="565"/>
      <c r="GB168" s="565"/>
      <c r="GC168" s="565"/>
      <c r="GD168" s="565"/>
      <c r="GE168" s="565"/>
      <c r="GF168" s="565"/>
      <c r="GG168" s="565"/>
      <c r="GH168" s="565"/>
      <c r="GI168" s="565"/>
      <c r="GJ168" s="565"/>
      <c r="GK168" s="565"/>
      <c r="GL168" s="565"/>
      <c r="GM168" s="565"/>
      <c r="GN168" s="565"/>
      <c r="GO168" s="565"/>
      <c r="GP168" s="565"/>
      <c r="GQ168" s="506"/>
      <c r="GR168" s="598"/>
      <c r="GS168" s="598"/>
      <c r="GT168" s="565"/>
      <c r="GU168" s="565"/>
      <c r="GV168" s="565">
        <v>0</v>
      </c>
      <c r="GW168" s="565">
        <v>0</v>
      </c>
      <c r="GX168" s="565"/>
      <c r="GY168" s="565"/>
      <c r="GZ168" s="565"/>
      <c r="HA168" s="565"/>
      <c r="HB168" s="565"/>
      <c r="HC168" s="565"/>
      <c r="HD168" s="565"/>
      <c r="HE168" s="565"/>
      <c r="HF168" s="565"/>
      <c r="HG168" s="565"/>
      <c r="HH168" s="565"/>
      <c r="HI168" s="565"/>
      <c r="HJ168" s="565"/>
      <c r="HK168" s="565"/>
      <c r="HL168" s="565"/>
      <c r="HM168" s="565"/>
      <c r="HN168" s="565">
        <v>0</v>
      </c>
      <c r="HO168" s="565">
        <v>0</v>
      </c>
      <c r="HP168" s="598"/>
      <c r="HQ168" s="625"/>
      <c r="HR168" s="565"/>
    </row>
    <row r="169" spans="1:226" ht="47.25" customHeight="1">
      <c r="A169" s="460">
        <v>131</v>
      </c>
      <c r="B169" s="460" t="s">
        <v>4760</v>
      </c>
      <c r="C169" s="461" t="s">
        <v>4761</v>
      </c>
      <c r="D169" s="460">
        <v>1.56</v>
      </c>
      <c r="E169" s="106">
        <v>0</v>
      </c>
      <c r="F169" s="106">
        <v>0</v>
      </c>
      <c r="G169" s="97"/>
      <c r="H169" s="97"/>
      <c r="I169" s="230"/>
      <c r="J169" s="230"/>
      <c r="K169" s="106"/>
      <c r="L169" s="106">
        <v>11</v>
      </c>
      <c r="M169" s="230"/>
      <c r="N169" s="230"/>
      <c r="O169" s="106"/>
      <c r="P169" s="363"/>
      <c r="Q169" s="106"/>
      <c r="R169" s="106"/>
      <c r="S169" s="97"/>
      <c r="T169" s="470"/>
      <c r="U169" s="97"/>
      <c r="V169" s="97"/>
      <c r="W169" s="97">
        <v>0</v>
      </c>
      <c r="X169" s="467"/>
      <c r="Y169" s="97"/>
      <c r="Z169" s="97"/>
      <c r="AA169" s="97"/>
      <c r="AB169" s="470"/>
      <c r="AC169" s="470"/>
      <c r="AD169" s="448">
        <f t="shared" si="2"/>
        <v>0</v>
      </c>
      <c r="AE169" s="97"/>
      <c r="AF169" s="97"/>
      <c r="AG169" s="355"/>
      <c r="AH169" s="355"/>
      <c r="AI169" s="97"/>
      <c r="AJ169" s="97"/>
      <c r="AK169" s="97"/>
      <c r="AL169" s="97"/>
      <c r="AM169" s="97">
        <v>170</v>
      </c>
      <c r="AN169" s="472"/>
      <c r="AO169" s="472"/>
      <c r="AP169" s="78"/>
      <c r="AQ169" s="78"/>
      <c r="AR169" s="106"/>
      <c r="AS169" s="106">
        <v>1</v>
      </c>
      <c r="AT169" s="97"/>
      <c r="AU169" s="97"/>
      <c r="AV169" s="97"/>
      <c r="AW169" s="97"/>
      <c r="AX169" s="97"/>
      <c r="AY169" s="97"/>
      <c r="AZ169" s="306"/>
      <c r="BA169" s="306"/>
      <c r="BB169" s="97">
        <v>0</v>
      </c>
      <c r="BC169" s="97"/>
      <c r="BD169" s="97"/>
      <c r="BE169" s="97"/>
      <c r="BF169" s="97"/>
      <c r="BG169" s="106"/>
      <c r="BH169" s="106"/>
      <c r="BI169" s="97"/>
      <c r="BJ169" s="97"/>
      <c r="BK169" s="97"/>
      <c r="BL169" s="97"/>
      <c r="BM169" s="97"/>
      <c r="BN169" s="97"/>
      <c r="BO169" s="106"/>
      <c r="BP169" s="106">
        <v>1</v>
      </c>
      <c r="BQ169" s="466"/>
      <c r="BR169" s="466"/>
      <c r="BS169" s="466">
        <v>0</v>
      </c>
      <c r="BT169" s="97"/>
      <c r="BU169" s="97"/>
      <c r="BV169" s="106"/>
      <c r="BW169" s="106"/>
      <c r="BX169" s="106"/>
      <c r="BY169" s="106"/>
      <c r="BZ169" s="106"/>
      <c r="CA169" s="106"/>
      <c r="CB169" s="97"/>
      <c r="CC169" s="97"/>
      <c r="CD169" s="97"/>
      <c r="CE169" s="97"/>
      <c r="CF169" s="106"/>
      <c r="CG169" s="106"/>
      <c r="CH169" s="97"/>
      <c r="CI169" s="97"/>
      <c r="CJ169" s="106"/>
      <c r="CK169" s="106"/>
      <c r="CL169" s="97"/>
      <c r="CM169" s="97"/>
      <c r="CN169" s="565"/>
      <c r="CO169" s="565"/>
      <c r="CP169" s="565"/>
      <c r="CQ169" s="565"/>
      <c r="CR169" s="565"/>
      <c r="CS169" s="565"/>
      <c r="CT169" s="565"/>
      <c r="CU169" s="565"/>
      <c r="CV169" s="565"/>
      <c r="CW169" s="565"/>
      <c r="CX169" s="565"/>
      <c r="CY169" s="565"/>
      <c r="CZ169" s="565"/>
      <c r="DA169" s="565"/>
      <c r="DB169" s="565"/>
      <c r="DC169" s="565"/>
      <c r="DD169" s="565"/>
      <c r="DE169" s="565"/>
      <c r="DF169" s="565"/>
      <c r="DG169" s="565"/>
      <c r="DH169" s="565"/>
      <c r="EU169" s="565"/>
      <c r="EV169" s="565">
        <v>2</v>
      </c>
      <c r="EW169" s="565"/>
      <c r="EX169" s="565"/>
      <c r="EY169" s="565"/>
      <c r="EZ169" s="565"/>
      <c r="FA169" s="565"/>
      <c r="FB169" s="565"/>
      <c r="FC169" s="565"/>
      <c r="FD169" s="565"/>
      <c r="FE169" s="565"/>
      <c r="FF169" s="565"/>
      <c r="FG169" s="565"/>
      <c r="FH169" s="615"/>
      <c r="FI169" s="615"/>
      <c r="FJ169" s="565"/>
      <c r="FK169" s="565"/>
      <c r="FL169" s="565"/>
      <c r="FM169" s="565"/>
      <c r="FN169" s="565"/>
      <c r="FO169" s="565"/>
      <c r="FP169" s="565"/>
      <c r="FQ169" s="565"/>
      <c r="FR169" s="565"/>
      <c r="FS169" s="565">
        <v>0</v>
      </c>
      <c r="FT169" s="598"/>
      <c r="FU169" s="598"/>
      <c r="FV169" s="565"/>
      <c r="FW169" s="565"/>
      <c r="FX169" s="565"/>
      <c r="FY169" s="565"/>
      <c r="FZ169" s="565"/>
      <c r="GA169" s="565"/>
      <c r="GB169" s="565"/>
      <c r="GC169" s="565"/>
      <c r="GD169" s="565"/>
      <c r="GE169" s="565"/>
      <c r="GF169" s="565"/>
      <c r="GG169" s="565"/>
      <c r="GH169" s="565"/>
      <c r="GI169" s="565"/>
      <c r="GJ169" s="565"/>
      <c r="GK169" s="565"/>
      <c r="GL169" s="565"/>
      <c r="GM169" s="565"/>
      <c r="GN169" s="565"/>
      <c r="GO169" s="565"/>
      <c r="GP169" s="565"/>
      <c r="GQ169" s="506"/>
      <c r="GR169" s="598"/>
      <c r="GS169" s="598"/>
      <c r="GT169" s="565"/>
      <c r="GU169" s="565"/>
      <c r="GV169" s="565">
        <v>0</v>
      </c>
      <c r="GW169" s="565">
        <v>0</v>
      </c>
      <c r="GX169" s="565"/>
      <c r="GY169" s="565"/>
      <c r="GZ169" s="565"/>
      <c r="HA169" s="565"/>
      <c r="HB169" s="565"/>
      <c r="HC169" s="565"/>
      <c r="HD169" s="565"/>
      <c r="HE169" s="565"/>
      <c r="HF169" s="565"/>
      <c r="HG169" s="565"/>
      <c r="HH169" s="565"/>
      <c r="HI169" s="565"/>
      <c r="HJ169" s="565"/>
      <c r="HK169" s="565"/>
      <c r="HL169" s="565"/>
      <c r="HM169" s="565"/>
      <c r="HN169" s="565">
        <v>0</v>
      </c>
      <c r="HO169" s="565">
        <v>0</v>
      </c>
      <c r="HP169" s="598"/>
      <c r="HQ169" s="625"/>
      <c r="HR169" s="565"/>
    </row>
    <row r="170" spans="1:226" ht="378" customHeight="1">
      <c r="A170" s="443">
        <v>35</v>
      </c>
      <c r="B170" s="443" t="s">
        <v>4762</v>
      </c>
      <c r="C170" s="474" t="s">
        <v>4218</v>
      </c>
      <c r="D170" s="443">
        <v>1.23</v>
      </c>
      <c r="E170" s="444">
        <v>0</v>
      </c>
      <c r="F170" s="444">
        <v>182</v>
      </c>
      <c r="G170" s="97"/>
      <c r="H170" s="97"/>
      <c r="I170" s="445">
        <v>50</v>
      </c>
      <c r="J170" s="230"/>
      <c r="K170" s="106"/>
      <c r="L170" s="106"/>
      <c r="M170" s="230"/>
      <c r="N170" s="445">
        <v>40</v>
      </c>
      <c r="O170" s="106"/>
      <c r="P170" s="363"/>
      <c r="Q170" s="106"/>
      <c r="R170" s="106"/>
      <c r="S170" s="97"/>
      <c r="T170" s="470"/>
      <c r="U170" s="97"/>
      <c r="V170" s="97"/>
      <c r="W170" s="97">
        <v>134</v>
      </c>
      <c r="X170" s="467"/>
      <c r="Y170" s="468">
        <v>25</v>
      </c>
      <c r="Z170" s="468"/>
      <c r="AA170" s="468">
        <v>25</v>
      </c>
      <c r="AB170" s="470"/>
      <c r="AC170" s="470">
        <v>627</v>
      </c>
      <c r="AD170" s="448">
        <f t="shared" si="2"/>
        <v>627</v>
      </c>
      <c r="AE170" s="97"/>
      <c r="AF170" s="97"/>
      <c r="AG170" s="355"/>
      <c r="AH170" s="355"/>
      <c r="AI170" s="97"/>
      <c r="AJ170" s="97"/>
      <c r="AK170" s="97"/>
      <c r="AL170" s="97"/>
      <c r="AM170" s="97">
        <v>170</v>
      </c>
      <c r="AN170" s="472"/>
      <c r="AO170" s="472"/>
      <c r="AP170" s="78">
        <v>56</v>
      </c>
      <c r="AQ170" s="78"/>
      <c r="AR170" s="106"/>
      <c r="AS170" s="106"/>
      <c r="AT170" s="97"/>
      <c r="AU170" s="97"/>
      <c r="AV170" s="97">
        <v>127</v>
      </c>
      <c r="AW170" s="97"/>
      <c r="AX170" s="97">
        <v>17</v>
      </c>
      <c r="AY170" s="97"/>
      <c r="AZ170" s="451">
        <f>SUM(AZ171:AZ174)</f>
        <v>0</v>
      </c>
      <c r="BA170" s="451">
        <f>SUM(BA171:BA174)</f>
        <v>375</v>
      </c>
      <c r="BB170" s="97">
        <v>1</v>
      </c>
      <c r="BC170" s="97"/>
      <c r="BD170" s="97"/>
      <c r="BE170" s="97"/>
      <c r="BF170" s="97"/>
      <c r="BG170" s="106"/>
      <c r="BH170" s="106"/>
      <c r="BI170" s="97"/>
      <c r="BJ170" s="97"/>
      <c r="BK170" s="97"/>
      <c r="BL170" s="97"/>
      <c r="BM170" s="97"/>
      <c r="BN170" s="97"/>
      <c r="BO170" s="106"/>
      <c r="BP170" s="106"/>
      <c r="BQ170" s="466">
        <v>142</v>
      </c>
      <c r="BR170" s="466">
        <v>0</v>
      </c>
      <c r="BS170" s="466">
        <v>142</v>
      </c>
      <c r="BT170" s="97"/>
      <c r="BU170" s="97"/>
      <c r="BV170" s="106"/>
      <c r="BW170" s="106"/>
      <c r="BX170" s="106"/>
      <c r="BY170" s="106"/>
      <c r="BZ170" s="106"/>
      <c r="CA170" s="106"/>
      <c r="CB170" s="97"/>
      <c r="CC170" s="97"/>
      <c r="CD170" s="97">
        <v>672</v>
      </c>
      <c r="CE170" s="97"/>
      <c r="CF170" s="106"/>
      <c r="CG170" s="106"/>
      <c r="CH170" s="97"/>
      <c r="CI170" s="97"/>
      <c r="CJ170" s="106"/>
      <c r="CK170" s="106"/>
      <c r="CL170" s="97"/>
      <c r="CM170" s="97"/>
      <c r="CN170" s="565"/>
      <c r="CO170" s="565"/>
      <c r="CP170" s="565"/>
      <c r="CQ170" s="565">
        <v>57</v>
      </c>
      <c r="CR170" s="565">
        <v>0</v>
      </c>
      <c r="CS170" s="565"/>
      <c r="CT170" s="565">
        <v>145</v>
      </c>
      <c r="CU170" s="565"/>
      <c r="CV170" s="565"/>
      <c r="CW170" s="565"/>
      <c r="CX170" s="565"/>
      <c r="CY170" s="565"/>
      <c r="CZ170" s="565"/>
      <c r="DA170" s="565"/>
      <c r="DB170" s="565"/>
      <c r="DC170" s="565"/>
      <c r="DD170" s="565"/>
      <c r="DE170" s="565"/>
      <c r="DF170" s="565"/>
      <c r="DG170" s="565"/>
      <c r="DH170" s="565"/>
      <c r="DN170" s="60">
        <v>85</v>
      </c>
      <c r="DQ170" s="60">
        <v>200</v>
      </c>
      <c r="DT170" s="60">
        <v>160</v>
      </c>
      <c r="DZ170" s="60">
        <v>420</v>
      </c>
      <c r="ED170" s="60">
        <v>15</v>
      </c>
      <c r="EE170" s="60">
        <v>81</v>
      </c>
      <c r="EJ170" s="60">
        <v>120</v>
      </c>
      <c r="EU170" s="565"/>
      <c r="EV170" s="565"/>
      <c r="EW170" s="565"/>
      <c r="EX170" s="565"/>
      <c r="EY170" s="565"/>
      <c r="EZ170" s="565"/>
      <c r="FA170" s="565">
        <v>5</v>
      </c>
      <c r="FB170" s="565"/>
      <c r="FC170" s="565"/>
      <c r="FD170" s="565"/>
      <c r="FE170" s="565"/>
      <c r="FF170" s="565"/>
      <c r="FG170" s="565"/>
      <c r="FH170" s="615"/>
      <c r="FI170" s="615"/>
      <c r="FJ170" s="565"/>
      <c r="FK170" s="565"/>
      <c r="FL170" s="565"/>
      <c r="FM170" s="565"/>
      <c r="FN170" s="565"/>
      <c r="FO170" s="565"/>
      <c r="FP170" s="565"/>
      <c r="FQ170" s="565"/>
      <c r="FR170" s="565"/>
      <c r="FS170" s="565">
        <v>294</v>
      </c>
      <c r="FT170" s="598"/>
      <c r="FU170" s="598"/>
      <c r="FV170" s="565">
        <v>108</v>
      </c>
      <c r="FW170" s="565"/>
      <c r="FX170" s="565">
        <v>364</v>
      </c>
      <c r="FY170" s="565"/>
      <c r="FZ170" s="565">
        <v>80</v>
      </c>
      <c r="GA170" s="565"/>
      <c r="GB170" s="565"/>
      <c r="GC170" s="565"/>
      <c r="GD170" s="565"/>
      <c r="GE170" s="565"/>
      <c r="GF170" s="565"/>
      <c r="GG170" s="565"/>
      <c r="GH170" s="565"/>
      <c r="GI170" s="565"/>
      <c r="GJ170" s="565">
        <v>68</v>
      </c>
      <c r="GK170" s="565"/>
      <c r="GL170" s="565">
        <v>108</v>
      </c>
      <c r="GM170" s="565"/>
      <c r="GN170" s="565"/>
      <c r="GO170" s="565"/>
      <c r="GP170" s="565">
        <v>263</v>
      </c>
      <c r="GQ170" s="506">
        <v>0</v>
      </c>
      <c r="GR170" s="598"/>
      <c r="GS170" s="598"/>
      <c r="GT170" s="565"/>
      <c r="GU170" s="565"/>
      <c r="GV170" s="565">
        <v>0</v>
      </c>
      <c r="GW170" s="565">
        <v>211</v>
      </c>
      <c r="GX170" s="565">
        <v>41</v>
      </c>
      <c r="GY170" s="565"/>
      <c r="GZ170" s="565"/>
      <c r="HA170" s="565"/>
      <c r="HB170" s="565"/>
      <c r="HC170" s="565"/>
      <c r="HD170" s="565"/>
      <c r="HE170" s="565"/>
      <c r="HF170" s="565">
        <v>120</v>
      </c>
      <c r="HG170" s="565"/>
      <c r="HH170" s="565">
        <v>60</v>
      </c>
      <c r="HI170" s="565"/>
      <c r="HJ170" s="565"/>
      <c r="HK170" s="565"/>
      <c r="HL170" s="565"/>
      <c r="HM170" s="565"/>
      <c r="HN170" s="565">
        <v>0</v>
      </c>
      <c r="HO170" s="565">
        <v>0</v>
      </c>
      <c r="HP170" s="598"/>
      <c r="HQ170" s="625"/>
      <c r="HR170" s="565"/>
    </row>
    <row r="171" spans="1:226" ht="31.5" customHeight="1">
      <c r="A171" s="460">
        <v>132</v>
      </c>
      <c r="B171" s="460" t="s">
        <v>4763</v>
      </c>
      <c r="C171" s="461" t="s">
        <v>4764</v>
      </c>
      <c r="D171" s="460">
        <v>1.08</v>
      </c>
      <c r="E171" s="106">
        <v>0</v>
      </c>
      <c r="F171" s="106">
        <v>170</v>
      </c>
      <c r="G171" s="97"/>
      <c r="H171" s="97"/>
      <c r="I171" s="230">
        <v>50</v>
      </c>
      <c r="J171" s="230"/>
      <c r="K171" s="106"/>
      <c r="L171" s="106"/>
      <c r="M171" s="230"/>
      <c r="N171" s="230"/>
      <c r="O171" s="106"/>
      <c r="P171" s="363"/>
      <c r="Q171" s="106"/>
      <c r="R171" s="106"/>
      <c r="S171" s="97">
        <v>264</v>
      </c>
      <c r="T171" s="470"/>
      <c r="U171" s="97"/>
      <c r="V171" s="97"/>
      <c r="W171" s="97">
        <v>129</v>
      </c>
      <c r="X171" s="467"/>
      <c r="Y171" s="97">
        <v>24</v>
      </c>
      <c r="Z171" s="97"/>
      <c r="AA171" s="97">
        <v>24</v>
      </c>
      <c r="AB171" s="470"/>
      <c r="AC171" s="470">
        <v>627</v>
      </c>
      <c r="AD171" s="448">
        <f t="shared" si="2"/>
        <v>627</v>
      </c>
      <c r="AE171" s="97"/>
      <c r="AF171" s="97">
        <v>180</v>
      </c>
      <c r="AG171" s="355"/>
      <c r="AH171" s="355"/>
      <c r="AI171" s="97">
        <v>160</v>
      </c>
      <c r="AJ171" s="97"/>
      <c r="AK171" s="97"/>
      <c r="AL171" s="97"/>
      <c r="AM171" s="97"/>
      <c r="AN171" s="472">
        <v>45</v>
      </c>
      <c r="AO171" s="472"/>
      <c r="AP171" s="78">
        <v>6</v>
      </c>
      <c r="AQ171" s="78"/>
      <c r="AR171" s="106"/>
      <c r="AS171" s="106"/>
      <c r="AT171" s="97"/>
      <c r="AU171" s="97"/>
      <c r="AV171" s="97">
        <v>125</v>
      </c>
      <c r="AW171" s="97"/>
      <c r="AX171" s="97">
        <v>16</v>
      </c>
      <c r="AY171" s="97"/>
      <c r="AZ171" s="306"/>
      <c r="BA171" s="306">
        <v>375</v>
      </c>
      <c r="BB171" s="97">
        <v>1</v>
      </c>
      <c r="BC171" s="97"/>
      <c r="BD171" s="97"/>
      <c r="BE171" s="97"/>
      <c r="BF171" s="97"/>
      <c r="BG171" s="106"/>
      <c r="BH171" s="106"/>
      <c r="BI171" s="97">
        <v>300</v>
      </c>
      <c r="BJ171" s="97"/>
      <c r="BK171" s="97"/>
      <c r="BL171" s="97"/>
      <c r="BM171" s="97">
        <v>164</v>
      </c>
      <c r="BN171" s="97"/>
      <c r="BO171" s="106"/>
      <c r="BP171" s="106"/>
      <c r="BQ171" s="466">
        <v>140</v>
      </c>
      <c r="BR171" s="466"/>
      <c r="BS171" s="466">
        <v>140</v>
      </c>
      <c r="BT171" s="97"/>
      <c r="BU171" s="97"/>
      <c r="BV171" s="106"/>
      <c r="BW171" s="106"/>
      <c r="BX171" s="106"/>
      <c r="BY171" s="106"/>
      <c r="BZ171" s="106"/>
      <c r="CA171" s="106"/>
      <c r="CB171" s="97"/>
      <c r="CC171" s="97"/>
      <c r="CD171" s="97">
        <v>669</v>
      </c>
      <c r="CE171" s="97"/>
      <c r="CF171" s="106"/>
      <c r="CG171" s="106"/>
      <c r="CH171" s="97"/>
      <c r="CI171" s="97"/>
      <c r="CJ171" s="106"/>
      <c r="CK171" s="106"/>
      <c r="CL171" s="97"/>
      <c r="CM171" s="97"/>
      <c r="CN171" s="565"/>
      <c r="CO171" s="565"/>
      <c r="CP171" s="565"/>
      <c r="CQ171" s="565">
        <v>57</v>
      </c>
      <c r="CR171" s="565"/>
      <c r="CS171" s="565"/>
      <c r="CT171" s="565">
        <v>145</v>
      </c>
      <c r="CU171" s="565"/>
      <c r="CV171" s="565"/>
      <c r="CW171" s="565"/>
      <c r="CX171" s="565"/>
      <c r="CY171" s="565">
        <v>5</v>
      </c>
      <c r="CZ171" s="565"/>
      <c r="DA171" s="565"/>
      <c r="DB171" s="565"/>
      <c r="DC171" s="565"/>
      <c r="DD171" s="565">
        <v>41</v>
      </c>
      <c r="DE171" s="565"/>
      <c r="DF171" s="565"/>
      <c r="DG171" s="565"/>
      <c r="DH171" s="565"/>
      <c r="DK171" s="60">
        <v>78</v>
      </c>
      <c r="DN171" s="60">
        <v>85</v>
      </c>
      <c r="DQ171" s="60">
        <v>200</v>
      </c>
      <c r="DT171" s="60">
        <v>160</v>
      </c>
      <c r="DW171" s="60">
        <v>64</v>
      </c>
      <c r="DZ171" s="60">
        <v>390</v>
      </c>
      <c r="ED171" s="60">
        <v>15</v>
      </c>
      <c r="EE171" s="60">
        <v>55</v>
      </c>
      <c r="EJ171" s="60">
        <v>120</v>
      </c>
      <c r="EQ171" s="60">
        <v>150</v>
      </c>
      <c r="ER171" s="60">
        <v>320</v>
      </c>
      <c r="EU171" s="565"/>
      <c r="EV171" s="565"/>
      <c r="EW171" s="565"/>
      <c r="EX171" s="565"/>
      <c r="EY171" s="565"/>
      <c r="EZ171" s="565"/>
      <c r="FA171" s="565">
        <v>5</v>
      </c>
      <c r="FB171" s="565"/>
      <c r="FC171" s="565"/>
      <c r="FD171" s="565"/>
      <c r="FE171" s="565">
        <v>36</v>
      </c>
      <c r="FF171" s="565"/>
      <c r="FG171" s="565"/>
      <c r="FH171" s="615">
        <v>102</v>
      </c>
      <c r="FI171" s="615"/>
      <c r="FJ171" s="565"/>
      <c r="FK171" s="565"/>
      <c r="FL171" s="565"/>
      <c r="FM171" s="565">
        <v>17</v>
      </c>
      <c r="FN171" s="565"/>
      <c r="FO171" s="565"/>
      <c r="FP171" s="565"/>
      <c r="FQ171" s="565"/>
      <c r="FR171" s="565"/>
      <c r="FS171" s="565">
        <v>292</v>
      </c>
      <c r="FT171" s="598"/>
      <c r="FU171" s="598"/>
      <c r="FV171" s="565">
        <v>106</v>
      </c>
      <c r="FW171" s="565"/>
      <c r="FX171" s="565">
        <v>364</v>
      </c>
      <c r="FY171" s="565"/>
      <c r="FZ171" s="565">
        <v>80</v>
      </c>
      <c r="GA171" s="565"/>
      <c r="GB171" s="565">
        <v>140</v>
      </c>
      <c r="GC171" s="565"/>
      <c r="GD171" s="565">
        <v>20</v>
      </c>
      <c r="GE171" s="565"/>
      <c r="GF171" s="565">
        <v>75</v>
      </c>
      <c r="GG171" s="565"/>
      <c r="GH171" s="565">
        <v>93</v>
      </c>
      <c r="GI171" s="565"/>
      <c r="GJ171" s="565">
        <v>65</v>
      </c>
      <c r="GK171" s="565"/>
      <c r="GL171" s="565">
        <v>108</v>
      </c>
      <c r="GM171" s="565"/>
      <c r="GN171" s="565"/>
      <c r="GO171" s="565"/>
      <c r="GP171" s="565">
        <v>258</v>
      </c>
      <c r="GQ171" s="506"/>
      <c r="GR171" s="598">
        <v>34</v>
      </c>
      <c r="GS171" s="598"/>
      <c r="GT171" s="565"/>
      <c r="GU171" s="565">
        <v>46</v>
      </c>
      <c r="GV171" s="565">
        <v>0</v>
      </c>
      <c r="GW171" s="565">
        <v>210</v>
      </c>
      <c r="GX171" s="565">
        <v>40</v>
      </c>
      <c r="GY171" s="565"/>
      <c r="GZ171" s="565">
        <v>84</v>
      </c>
      <c r="HA171" s="565"/>
      <c r="HB171" s="565">
        <v>47</v>
      </c>
      <c r="HC171" s="565"/>
      <c r="HD171" s="565"/>
      <c r="HE171" s="565"/>
      <c r="HF171" s="565">
        <v>120</v>
      </c>
      <c r="HG171" s="565"/>
      <c r="HH171" s="565">
        <v>60</v>
      </c>
      <c r="HI171" s="565"/>
      <c r="HJ171" s="565"/>
      <c r="HK171" s="565"/>
      <c r="HL171" s="565">
        <v>312</v>
      </c>
      <c r="HM171" s="565"/>
      <c r="HN171" s="565">
        <v>0</v>
      </c>
      <c r="HO171" s="565">
        <v>0</v>
      </c>
      <c r="HP171" s="598"/>
      <c r="HQ171" s="625"/>
      <c r="HR171" s="565"/>
    </row>
    <row r="172" spans="1:226" ht="157.5" customHeight="1">
      <c r="A172" s="460">
        <v>133</v>
      </c>
      <c r="B172" s="460" t="s">
        <v>4765</v>
      </c>
      <c r="C172" s="461" t="s">
        <v>4766</v>
      </c>
      <c r="D172" s="460">
        <v>1.41</v>
      </c>
      <c r="E172" s="106">
        <v>0</v>
      </c>
      <c r="F172" s="106">
        <v>12</v>
      </c>
      <c r="G172" s="97"/>
      <c r="H172" s="97"/>
      <c r="I172" s="230"/>
      <c r="J172" s="230"/>
      <c r="K172" s="106"/>
      <c r="L172" s="106">
        <v>1</v>
      </c>
      <c r="M172" s="230"/>
      <c r="N172" s="230">
        <v>40</v>
      </c>
      <c r="O172" s="106"/>
      <c r="P172" s="363">
        <v>12</v>
      </c>
      <c r="Q172" s="106"/>
      <c r="R172" s="106"/>
      <c r="S172" s="97"/>
      <c r="T172" s="470"/>
      <c r="U172" s="97"/>
      <c r="V172" s="97"/>
      <c r="W172" s="97">
        <v>5</v>
      </c>
      <c r="X172" s="467"/>
      <c r="Y172" s="97">
        <v>1</v>
      </c>
      <c r="Z172" s="97"/>
      <c r="AA172" s="97">
        <v>1</v>
      </c>
      <c r="AB172" s="470"/>
      <c r="AC172" s="470"/>
      <c r="AD172" s="448">
        <f t="shared" si="2"/>
        <v>0</v>
      </c>
      <c r="AE172" s="97"/>
      <c r="AF172" s="97"/>
      <c r="AG172" s="355"/>
      <c r="AH172" s="355"/>
      <c r="AI172" s="97">
        <v>60</v>
      </c>
      <c r="AJ172" s="97"/>
      <c r="AK172" s="97"/>
      <c r="AL172" s="97"/>
      <c r="AM172" s="97"/>
      <c r="AN172" s="472">
        <v>6</v>
      </c>
      <c r="AO172" s="472"/>
      <c r="AP172" s="78">
        <v>50</v>
      </c>
      <c r="AQ172" s="78"/>
      <c r="AR172" s="106"/>
      <c r="AS172" s="106"/>
      <c r="AT172" s="97"/>
      <c r="AU172" s="97"/>
      <c r="AV172" s="97">
        <v>2</v>
      </c>
      <c r="AW172" s="97"/>
      <c r="AX172" s="97">
        <v>1</v>
      </c>
      <c r="AY172" s="97"/>
      <c r="AZ172" s="451"/>
      <c r="BA172" s="451"/>
      <c r="BB172" s="97">
        <v>0</v>
      </c>
      <c r="BC172" s="97"/>
      <c r="BD172" s="97"/>
      <c r="BE172" s="97"/>
      <c r="BF172" s="97"/>
      <c r="BG172" s="106"/>
      <c r="BH172" s="106">
        <v>80</v>
      </c>
      <c r="BI172" s="97"/>
      <c r="BJ172" s="97"/>
      <c r="BK172" s="97"/>
      <c r="BL172" s="97"/>
      <c r="BM172" s="97"/>
      <c r="BN172" s="97"/>
      <c r="BO172" s="106"/>
      <c r="BP172" s="106"/>
      <c r="BQ172" s="466">
        <v>2</v>
      </c>
      <c r="BR172" s="466"/>
      <c r="BS172" s="466">
        <v>2</v>
      </c>
      <c r="BT172" s="97"/>
      <c r="BU172" s="97"/>
      <c r="BV172" s="106"/>
      <c r="BW172" s="106"/>
      <c r="BX172" s="106"/>
      <c r="BY172" s="106"/>
      <c r="BZ172" s="106"/>
      <c r="CA172" s="106"/>
      <c r="CB172" s="97"/>
      <c r="CC172" s="97"/>
      <c r="CD172" s="97">
        <v>3</v>
      </c>
      <c r="CE172" s="97"/>
      <c r="CF172" s="106"/>
      <c r="CG172" s="444"/>
      <c r="CH172" s="97"/>
      <c r="CI172" s="97"/>
      <c r="CJ172" s="106"/>
      <c r="CK172" s="106"/>
      <c r="CL172" s="97"/>
      <c r="CM172" s="97"/>
      <c r="CN172" s="565"/>
      <c r="CO172" s="565"/>
      <c r="CP172" s="565"/>
      <c r="CQ172" s="565"/>
      <c r="CR172" s="565"/>
      <c r="CS172" s="565"/>
      <c r="CT172" s="565"/>
      <c r="CU172" s="565"/>
      <c r="CV172" s="565"/>
      <c r="CW172" s="565"/>
      <c r="CX172" s="565"/>
      <c r="CY172" s="565"/>
      <c r="CZ172" s="565"/>
      <c r="DA172" s="565"/>
      <c r="DB172" s="565"/>
      <c r="DC172" s="565"/>
      <c r="DD172" s="565">
        <v>3</v>
      </c>
      <c r="DE172" s="565"/>
      <c r="DF172" s="565"/>
      <c r="DG172" s="565"/>
      <c r="DH172" s="565"/>
      <c r="DZ172" s="60">
        <v>30</v>
      </c>
      <c r="EE172" s="60">
        <v>26</v>
      </c>
      <c r="ER172" s="60">
        <v>3</v>
      </c>
      <c r="EU172" s="565"/>
      <c r="EV172" s="565"/>
      <c r="EW172" s="565"/>
      <c r="EX172" s="565"/>
      <c r="EY172" s="565"/>
      <c r="EZ172" s="565"/>
      <c r="FA172" s="565"/>
      <c r="FB172" s="565"/>
      <c r="FC172" s="565"/>
      <c r="FD172" s="565"/>
      <c r="FE172" s="565"/>
      <c r="FF172" s="565"/>
      <c r="FG172" s="565"/>
      <c r="FH172" s="615"/>
      <c r="FI172" s="615"/>
      <c r="FJ172" s="565"/>
      <c r="FK172" s="565"/>
      <c r="FL172" s="565"/>
      <c r="FM172" s="565"/>
      <c r="FN172" s="565"/>
      <c r="FO172" s="565"/>
      <c r="FP172" s="565"/>
      <c r="FQ172" s="565"/>
      <c r="FR172" s="565"/>
      <c r="FS172" s="565">
        <v>2</v>
      </c>
      <c r="FT172" s="598"/>
      <c r="FU172" s="598"/>
      <c r="FV172" s="565">
        <v>2</v>
      </c>
      <c r="FW172" s="565"/>
      <c r="FX172" s="565"/>
      <c r="FY172" s="565"/>
      <c r="FZ172" s="565"/>
      <c r="GA172" s="565"/>
      <c r="GB172" s="565"/>
      <c r="GC172" s="565"/>
      <c r="GD172" s="565"/>
      <c r="GE172" s="565"/>
      <c r="GF172" s="565">
        <v>1</v>
      </c>
      <c r="GG172" s="565"/>
      <c r="GH172" s="565"/>
      <c r="GI172" s="565"/>
      <c r="GJ172" s="565">
        <v>3</v>
      </c>
      <c r="GK172" s="565"/>
      <c r="GL172" s="565"/>
      <c r="GM172" s="565"/>
      <c r="GN172" s="565"/>
      <c r="GO172" s="565"/>
      <c r="GP172" s="565">
        <v>5</v>
      </c>
      <c r="GQ172" s="506"/>
      <c r="GR172" s="598"/>
      <c r="GS172" s="598"/>
      <c r="GT172" s="565"/>
      <c r="GU172" s="565"/>
      <c r="GV172" s="565">
        <v>0</v>
      </c>
      <c r="GW172" s="565">
        <v>1</v>
      </c>
      <c r="GX172" s="565">
        <v>1</v>
      </c>
      <c r="GY172" s="565"/>
      <c r="GZ172" s="565"/>
      <c r="HA172" s="565"/>
      <c r="HB172" s="565"/>
      <c r="HC172" s="565"/>
      <c r="HD172" s="565"/>
      <c r="HE172" s="565"/>
      <c r="HF172" s="565"/>
      <c r="HG172" s="565"/>
      <c r="HH172" s="565"/>
      <c r="HI172" s="565"/>
      <c r="HJ172" s="565"/>
      <c r="HK172" s="565"/>
      <c r="HL172" s="565">
        <v>2</v>
      </c>
      <c r="HM172" s="565"/>
      <c r="HN172" s="565">
        <v>0</v>
      </c>
      <c r="HO172" s="565">
        <v>0</v>
      </c>
      <c r="HP172" s="598"/>
      <c r="HQ172" s="625"/>
      <c r="HR172" s="565"/>
    </row>
    <row r="173" spans="1:226">
      <c r="A173" s="460">
        <v>134</v>
      </c>
      <c r="B173" s="460" t="s">
        <v>4767</v>
      </c>
      <c r="C173" s="461" t="s">
        <v>4768</v>
      </c>
      <c r="D173" s="460">
        <v>2.58</v>
      </c>
      <c r="E173" s="106">
        <v>0</v>
      </c>
      <c r="F173" s="106">
        <v>0</v>
      </c>
      <c r="G173" s="97"/>
      <c r="H173" s="97"/>
      <c r="I173" s="230"/>
      <c r="J173" s="230"/>
      <c r="K173" s="106"/>
      <c r="L173" s="106">
        <v>1</v>
      </c>
      <c r="M173" s="230"/>
      <c r="N173" s="230"/>
      <c r="O173" s="106"/>
      <c r="P173" s="363"/>
      <c r="Q173" s="106"/>
      <c r="R173" s="106"/>
      <c r="S173" s="97"/>
      <c r="T173" s="470"/>
      <c r="U173" s="97"/>
      <c r="V173" s="97"/>
      <c r="W173" s="97">
        <v>0</v>
      </c>
      <c r="X173" s="467"/>
      <c r="Y173" s="97"/>
      <c r="Z173" s="97"/>
      <c r="AA173" s="97"/>
      <c r="AB173" s="470"/>
      <c r="AC173" s="470"/>
      <c r="AD173" s="448">
        <f t="shared" si="2"/>
        <v>0</v>
      </c>
      <c r="AE173" s="97"/>
      <c r="AF173" s="97"/>
      <c r="AG173" s="355"/>
      <c r="AH173" s="355"/>
      <c r="AI173" s="97"/>
      <c r="AJ173" s="97"/>
      <c r="AK173" s="97"/>
      <c r="AL173" s="97"/>
      <c r="AM173" s="97"/>
      <c r="AN173" s="472"/>
      <c r="AO173" s="472"/>
      <c r="AP173" s="78"/>
      <c r="AQ173" s="78"/>
      <c r="AR173" s="106"/>
      <c r="AS173" s="106"/>
      <c r="AT173" s="97"/>
      <c r="AU173" s="97"/>
      <c r="AV173" s="97"/>
      <c r="AW173" s="97"/>
      <c r="AX173" s="97"/>
      <c r="AY173" s="97"/>
      <c r="AZ173" s="306"/>
      <c r="BA173" s="306"/>
      <c r="BB173" s="97">
        <v>0</v>
      </c>
      <c r="BC173" s="97"/>
      <c r="BD173" s="97"/>
      <c r="BE173" s="97"/>
      <c r="BF173" s="97"/>
      <c r="BG173" s="106"/>
      <c r="BH173" s="106"/>
      <c r="BI173" s="97"/>
      <c r="BJ173" s="97"/>
      <c r="BK173" s="97"/>
      <c r="BL173" s="97"/>
      <c r="BM173" s="97"/>
      <c r="BN173" s="97"/>
      <c r="BO173" s="106"/>
      <c r="BP173" s="106"/>
      <c r="BQ173" s="466"/>
      <c r="BR173" s="466"/>
      <c r="BS173" s="466">
        <v>0</v>
      </c>
      <c r="BT173" s="97"/>
      <c r="BU173" s="97"/>
      <c r="BV173" s="106"/>
      <c r="BW173" s="106"/>
      <c r="BX173" s="106"/>
      <c r="BY173" s="106"/>
      <c r="BZ173" s="106"/>
      <c r="CA173" s="106"/>
      <c r="CB173" s="97"/>
      <c r="CC173" s="97"/>
      <c r="CD173" s="97"/>
      <c r="CE173" s="97"/>
      <c r="CF173" s="106"/>
      <c r="CG173" s="106"/>
      <c r="CH173" s="97"/>
      <c r="CI173" s="97"/>
      <c r="CJ173" s="106"/>
      <c r="CK173" s="106"/>
      <c r="CL173" s="97"/>
      <c r="CM173" s="97"/>
      <c r="CN173" s="565"/>
      <c r="CO173" s="565"/>
      <c r="CP173" s="565"/>
      <c r="CQ173" s="565"/>
      <c r="CR173" s="565"/>
      <c r="CS173" s="565"/>
      <c r="CT173" s="565"/>
      <c r="CU173" s="565"/>
      <c r="CV173" s="565"/>
      <c r="CW173" s="565"/>
      <c r="CX173" s="565"/>
      <c r="CY173" s="565"/>
      <c r="CZ173" s="565"/>
      <c r="DA173" s="565"/>
      <c r="DB173" s="565"/>
      <c r="DC173" s="565"/>
      <c r="DD173" s="565"/>
      <c r="DE173" s="565"/>
      <c r="DF173" s="565"/>
      <c r="DG173" s="565"/>
      <c r="DH173" s="565"/>
      <c r="EU173" s="565"/>
      <c r="EV173" s="565"/>
      <c r="EW173" s="565"/>
      <c r="EX173" s="565"/>
      <c r="EY173" s="565"/>
      <c r="EZ173" s="565"/>
      <c r="FA173" s="565"/>
      <c r="FB173" s="565"/>
      <c r="FC173" s="565"/>
      <c r="FD173" s="565"/>
      <c r="FE173" s="565"/>
      <c r="FF173" s="565"/>
      <c r="FG173" s="565"/>
      <c r="FH173" s="615"/>
      <c r="FI173" s="615"/>
      <c r="FJ173" s="565"/>
      <c r="FK173" s="565"/>
      <c r="FL173" s="565"/>
      <c r="FM173" s="565"/>
      <c r="FN173" s="565"/>
      <c r="FO173" s="565"/>
      <c r="FP173" s="565"/>
      <c r="FQ173" s="565"/>
      <c r="FR173" s="565"/>
      <c r="FS173" s="565">
        <v>0</v>
      </c>
      <c r="FT173" s="598"/>
      <c r="FU173" s="598"/>
      <c r="FV173" s="565"/>
      <c r="FW173" s="565"/>
      <c r="FX173" s="565"/>
      <c r="FY173" s="565"/>
      <c r="FZ173" s="565"/>
      <c r="GA173" s="565"/>
      <c r="GB173" s="565"/>
      <c r="GC173" s="565"/>
      <c r="GD173" s="565"/>
      <c r="GE173" s="565"/>
      <c r="GF173" s="565"/>
      <c r="GG173" s="565"/>
      <c r="GH173" s="565"/>
      <c r="GI173" s="565"/>
      <c r="GJ173" s="565"/>
      <c r="GK173" s="565"/>
      <c r="GL173" s="565"/>
      <c r="GM173" s="565"/>
      <c r="GN173" s="565"/>
      <c r="GO173" s="565"/>
      <c r="GP173" s="565"/>
      <c r="GQ173" s="506"/>
      <c r="GR173" s="598"/>
      <c r="GS173" s="598"/>
      <c r="GT173" s="565"/>
      <c r="GU173" s="565"/>
      <c r="GV173" s="565">
        <v>0</v>
      </c>
      <c r="GW173" s="565">
        <v>0</v>
      </c>
      <c r="GX173" s="565"/>
      <c r="GY173" s="565"/>
      <c r="GZ173" s="565"/>
      <c r="HA173" s="565"/>
      <c r="HB173" s="565"/>
      <c r="HC173" s="565"/>
      <c r="HD173" s="565"/>
      <c r="HE173" s="565"/>
      <c r="HF173" s="565"/>
      <c r="HG173" s="565"/>
      <c r="HH173" s="565"/>
      <c r="HI173" s="565"/>
      <c r="HJ173" s="565"/>
      <c r="HK173" s="565"/>
      <c r="HL173" s="565"/>
      <c r="HM173" s="565"/>
      <c r="HN173" s="565">
        <v>0</v>
      </c>
      <c r="HO173" s="565">
        <v>0</v>
      </c>
      <c r="HP173" s="598"/>
      <c r="HQ173" s="625"/>
      <c r="HR173" s="565"/>
    </row>
    <row r="174" spans="1:226" ht="141.75" customHeight="1">
      <c r="A174" s="460">
        <v>135</v>
      </c>
      <c r="B174" s="460" t="s">
        <v>4769</v>
      </c>
      <c r="C174" s="461" t="s">
        <v>4770</v>
      </c>
      <c r="D174" s="460">
        <v>12.27</v>
      </c>
      <c r="E174" s="106">
        <v>0</v>
      </c>
      <c r="F174" s="106">
        <v>0</v>
      </c>
      <c r="G174" s="97"/>
      <c r="H174" s="97"/>
      <c r="I174" s="230"/>
      <c r="J174" s="230"/>
      <c r="K174" s="106"/>
      <c r="L174" s="106"/>
      <c r="M174" s="230"/>
      <c r="N174" s="230"/>
      <c r="O174" s="106"/>
      <c r="P174" s="363"/>
      <c r="Q174" s="106"/>
      <c r="R174" s="106"/>
      <c r="S174" s="97"/>
      <c r="T174" s="470"/>
      <c r="U174" s="97"/>
      <c r="V174" s="97"/>
      <c r="W174" s="97">
        <v>0</v>
      </c>
      <c r="X174" s="467"/>
      <c r="Y174" s="97"/>
      <c r="Z174" s="97"/>
      <c r="AA174" s="97"/>
      <c r="AB174" s="470"/>
      <c r="AC174" s="470"/>
      <c r="AD174" s="448">
        <f t="shared" si="2"/>
        <v>0</v>
      </c>
      <c r="AE174" s="97"/>
      <c r="AF174" s="97"/>
      <c r="AG174" s="355"/>
      <c r="AH174" s="355"/>
      <c r="AI174" s="97"/>
      <c r="AJ174" s="97"/>
      <c r="AK174" s="97"/>
      <c r="AL174" s="97"/>
      <c r="AM174" s="97">
        <v>19</v>
      </c>
      <c r="AN174" s="472"/>
      <c r="AO174" s="472"/>
      <c r="AP174" s="78"/>
      <c r="AQ174" s="78"/>
      <c r="AR174" s="106"/>
      <c r="AS174" s="106"/>
      <c r="AT174" s="97"/>
      <c r="AU174" s="97"/>
      <c r="AV174" s="97"/>
      <c r="AW174" s="97"/>
      <c r="AX174" s="97"/>
      <c r="AY174" s="97"/>
      <c r="AZ174" s="306"/>
      <c r="BA174" s="306"/>
      <c r="BB174" s="97">
        <v>0</v>
      </c>
      <c r="BC174" s="97"/>
      <c r="BD174" s="97"/>
      <c r="BE174" s="97"/>
      <c r="BF174" s="97"/>
      <c r="BG174" s="106"/>
      <c r="BH174" s="106"/>
      <c r="BI174" s="97"/>
      <c r="BJ174" s="97"/>
      <c r="BK174" s="97"/>
      <c r="BL174" s="97"/>
      <c r="BM174" s="97"/>
      <c r="BN174" s="97"/>
      <c r="BO174" s="106"/>
      <c r="BP174" s="106"/>
      <c r="BQ174" s="466"/>
      <c r="BR174" s="466"/>
      <c r="BS174" s="466">
        <v>0</v>
      </c>
      <c r="BT174" s="97"/>
      <c r="BU174" s="97"/>
      <c r="BV174" s="106"/>
      <c r="BW174" s="106"/>
      <c r="BX174" s="106"/>
      <c r="BY174" s="106"/>
      <c r="BZ174" s="106"/>
      <c r="CA174" s="106"/>
      <c r="CB174" s="97"/>
      <c r="CC174" s="97"/>
      <c r="CD174" s="97"/>
      <c r="CE174" s="97"/>
      <c r="CF174" s="106"/>
      <c r="CG174" s="106"/>
      <c r="CH174" s="97"/>
      <c r="CI174" s="97"/>
      <c r="CJ174" s="106"/>
      <c r="CK174" s="106"/>
      <c r="CL174" s="97"/>
      <c r="CM174" s="97"/>
      <c r="CN174" s="565"/>
      <c r="CO174" s="565"/>
      <c r="CP174" s="565"/>
      <c r="CQ174" s="565"/>
      <c r="CR174" s="565"/>
      <c r="CS174" s="565"/>
      <c r="CT174" s="565"/>
      <c r="CU174" s="565"/>
      <c r="CV174" s="565"/>
      <c r="CW174" s="565"/>
      <c r="CX174" s="565"/>
      <c r="CY174" s="565"/>
      <c r="CZ174" s="565"/>
      <c r="DA174" s="565"/>
      <c r="DB174" s="565"/>
      <c r="DC174" s="565"/>
      <c r="DD174" s="565"/>
      <c r="DE174" s="565"/>
      <c r="DF174" s="565"/>
      <c r="DG174" s="565"/>
      <c r="DH174" s="565"/>
      <c r="EU174" s="565"/>
      <c r="EV174" s="565"/>
      <c r="EW174" s="565"/>
      <c r="EX174" s="565"/>
      <c r="EY174" s="565"/>
      <c r="EZ174" s="565"/>
      <c r="FA174" s="565"/>
      <c r="FB174" s="565"/>
      <c r="FC174" s="565"/>
      <c r="FD174" s="565"/>
      <c r="FE174" s="565"/>
      <c r="FF174" s="565"/>
      <c r="FG174" s="565"/>
      <c r="FH174" s="615"/>
      <c r="FI174" s="615"/>
      <c r="FJ174" s="565"/>
      <c r="FK174" s="565"/>
      <c r="FL174" s="565"/>
      <c r="FM174" s="565"/>
      <c r="FN174" s="565"/>
      <c r="FO174" s="565"/>
      <c r="FP174" s="565"/>
      <c r="FQ174" s="565"/>
      <c r="FR174" s="565"/>
      <c r="FS174" s="565">
        <v>0</v>
      </c>
      <c r="FT174" s="598"/>
      <c r="FU174" s="598"/>
      <c r="FV174" s="565"/>
      <c r="FW174" s="565"/>
      <c r="FX174" s="565"/>
      <c r="FY174" s="565"/>
      <c r="FZ174" s="565"/>
      <c r="GA174" s="565"/>
      <c r="GB174" s="565"/>
      <c r="GC174" s="565"/>
      <c r="GD174" s="565"/>
      <c r="GE174" s="565"/>
      <c r="GF174" s="565"/>
      <c r="GG174" s="565"/>
      <c r="GH174" s="565"/>
      <c r="GI174" s="565"/>
      <c r="GJ174" s="565"/>
      <c r="GK174" s="565"/>
      <c r="GL174" s="565"/>
      <c r="GM174" s="565"/>
      <c r="GN174" s="565"/>
      <c r="GO174" s="565"/>
      <c r="GP174" s="565"/>
      <c r="GQ174" s="506"/>
      <c r="GR174" s="598"/>
      <c r="GS174" s="598"/>
      <c r="GT174" s="565"/>
      <c r="GU174" s="565"/>
      <c r="GV174" s="565">
        <v>0</v>
      </c>
      <c r="GW174" s="565">
        <v>0</v>
      </c>
      <c r="GX174" s="565"/>
      <c r="GY174" s="565"/>
      <c r="GZ174" s="565"/>
      <c r="HA174" s="565"/>
      <c r="HB174" s="565"/>
      <c r="HC174" s="565"/>
      <c r="HD174" s="565"/>
      <c r="HE174" s="565"/>
      <c r="HF174" s="565"/>
      <c r="HG174" s="565"/>
      <c r="HH174" s="565"/>
      <c r="HI174" s="565"/>
      <c r="HJ174" s="565"/>
      <c r="HK174" s="565"/>
      <c r="HL174" s="565"/>
      <c r="HM174" s="565"/>
      <c r="HN174" s="565">
        <v>0</v>
      </c>
      <c r="HO174" s="565">
        <v>0</v>
      </c>
      <c r="HP174" s="598"/>
      <c r="HQ174" s="625"/>
      <c r="HR174" s="565"/>
    </row>
    <row r="175" spans="1:226" ht="204.75" customHeight="1">
      <c r="A175" s="443">
        <v>36</v>
      </c>
      <c r="B175" s="443" t="s">
        <v>4771</v>
      </c>
      <c r="C175" s="474" t="s">
        <v>4772</v>
      </c>
      <c r="D175" s="461"/>
      <c r="E175" s="106">
        <v>0</v>
      </c>
      <c r="F175" s="106">
        <v>0</v>
      </c>
      <c r="G175" s="97"/>
      <c r="H175" s="97"/>
      <c r="I175" s="445">
        <v>50</v>
      </c>
      <c r="J175" s="445">
        <v>4</v>
      </c>
      <c r="K175" s="106"/>
      <c r="L175" s="106"/>
      <c r="M175" s="230"/>
      <c r="N175" s="230"/>
      <c r="O175" s="106"/>
      <c r="P175" s="363"/>
      <c r="Q175" s="106"/>
      <c r="R175" s="106"/>
      <c r="S175" s="97"/>
      <c r="T175" s="470"/>
      <c r="U175" s="97"/>
      <c r="V175" s="97"/>
      <c r="W175" s="97">
        <v>0</v>
      </c>
      <c r="X175" s="467"/>
      <c r="Y175" s="468">
        <v>5</v>
      </c>
      <c r="Z175" s="468">
        <v>4</v>
      </c>
      <c r="AA175" s="468">
        <v>9</v>
      </c>
      <c r="AB175" s="470"/>
      <c r="AC175" s="470"/>
      <c r="AD175" s="448">
        <f t="shared" si="2"/>
        <v>0</v>
      </c>
      <c r="AE175" s="97"/>
      <c r="AF175" s="97"/>
      <c r="AG175" s="355"/>
      <c r="AH175" s="355"/>
      <c r="AI175" s="97"/>
      <c r="AJ175" s="97"/>
      <c r="AK175" s="97"/>
      <c r="AL175" s="97"/>
      <c r="AM175" s="97"/>
      <c r="AN175" s="472"/>
      <c r="AO175" s="472"/>
      <c r="AP175" s="78"/>
      <c r="AQ175" s="78"/>
      <c r="AR175" s="106"/>
      <c r="AS175" s="106"/>
      <c r="AT175" s="97"/>
      <c r="AU175" s="97"/>
      <c r="AV175" s="97"/>
      <c r="AW175" s="97"/>
      <c r="AX175" s="97"/>
      <c r="AY175" s="97"/>
      <c r="AZ175" s="451">
        <f>SUM(AZ176:AZ181)</f>
        <v>0</v>
      </c>
      <c r="BA175" s="451">
        <f>SUM(BA176:BA181)</f>
        <v>50</v>
      </c>
      <c r="BB175" s="97">
        <v>0</v>
      </c>
      <c r="BC175" s="97"/>
      <c r="BD175" s="97"/>
      <c r="BE175" s="97"/>
      <c r="BF175" s="97"/>
      <c r="BG175" s="106"/>
      <c r="BH175" s="106"/>
      <c r="BI175" s="97"/>
      <c r="BJ175" s="97"/>
      <c r="BK175" s="97"/>
      <c r="BL175" s="97"/>
      <c r="BM175" s="97"/>
      <c r="BN175" s="97"/>
      <c r="BO175" s="106"/>
      <c r="BP175" s="106"/>
      <c r="BQ175" s="466">
        <v>0</v>
      </c>
      <c r="BR175" s="466">
        <v>6</v>
      </c>
      <c r="BS175" s="466">
        <v>6</v>
      </c>
      <c r="BT175" s="97"/>
      <c r="BU175" s="97"/>
      <c r="BV175" s="106"/>
      <c r="BW175" s="106"/>
      <c r="BX175" s="106"/>
      <c r="BY175" s="106"/>
      <c r="BZ175" s="106"/>
      <c r="CA175" s="106"/>
      <c r="CB175" s="97"/>
      <c r="CC175" s="97"/>
      <c r="CD175" s="97">
        <v>100</v>
      </c>
      <c r="CE175" s="97"/>
      <c r="CF175" s="106"/>
      <c r="CG175" s="106"/>
      <c r="CH175" s="97"/>
      <c r="CI175" s="97"/>
      <c r="CJ175" s="106"/>
      <c r="CK175" s="106"/>
      <c r="CL175" s="97"/>
      <c r="CM175" s="97"/>
      <c r="CN175" s="565"/>
      <c r="CO175" s="565"/>
      <c r="CP175" s="565"/>
      <c r="CQ175" s="565"/>
      <c r="CR175" s="565"/>
      <c r="CS175" s="565"/>
      <c r="CT175" s="565"/>
      <c r="CU175" s="565"/>
      <c r="CV175" s="565"/>
      <c r="CW175" s="565"/>
      <c r="CX175" s="565"/>
      <c r="CY175" s="565"/>
      <c r="CZ175" s="565"/>
      <c r="DA175" s="565"/>
      <c r="DB175" s="565"/>
      <c r="DC175" s="565"/>
      <c r="DD175" s="565"/>
      <c r="DE175" s="565"/>
      <c r="DF175" s="565"/>
      <c r="DG175" s="565"/>
      <c r="DH175" s="565"/>
      <c r="DN175" s="60">
        <v>13</v>
      </c>
      <c r="DZ175" s="60">
        <v>12</v>
      </c>
      <c r="EI175" s="60">
        <v>1</v>
      </c>
      <c r="EU175" s="565"/>
      <c r="EV175" s="565"/>
      <c r="EW175" s="565"/>
      <c r="EX175" s="565"/>
      <c r="EY175" s="565"/>
      <c r="EZ175" s="565"/>
      <c r="FA175" s="565"/>
      <c r="FB175" s="565"/>
      <c r="FC175" s="565"/>
      <c r="FD175" s="565"/>
      <c r="FE175" s="565"/>
      <c r="FF175" s="565"/>
      <c r="FG175" s="565"/>
      <c r="FH175" s="615"/>
      <c r="FI175" s="615"/>
      <c r="FJ175" s="565"/>
      <c r="FK175" s="565"/>
      <c r="FL175" s="565"/>
      <c r="FM175" s="565"/>
      <c r="FN175" s="565"/>
      <c r="FO175" s="565"/>
      <c r="FP175" s="565"/>
      <c r="FQ175" s="565"/>
      <c r="FR175" s="565"/>
      <c r="FS175" s="565">
        <v>0</v>
      </c>
      <c r="FT175" s="598"/>
      <c r="FU175" s="598"/>
      <c r="FV175" s="565"/>
      <c r="FW175" s="565"/>
      <c r="FX175" s="565"/>
      <c r="FY175" s="565"/>
      <c r="FZ175" s="565"/>
      <c r="GA175" s="565"/>
      <c r="GB175" s="565"/>
      <c r="GC175" s="565"/>
      <c r="GD175" s="565"/>
      <c r="GE175" s="565"/>
      <c r="GF175" s="565"/>
      <c r="GG175" s="565"/>
      <c r="GH175" s="565"/>
      <c r="GI175" s="565"/>
      <c r="GJ175" s="565"/>
      <c r="GK175" s="565"/>
      <c r="GL175" s="565"/>
      <c r="GM175" s="565"/>
      <c r="GN175" s="565"/>
      <c r="GO175" s="565"/>
      <c r="GP175" s="565">
        <v>25</v>
      </c>
      <c r="GQ175" s="506">
        <v>6</v>
      </c>
      <c r="GR175" s="598"/>
      <c r="GS175" s="598"/>
      <c r="GT175" s="565"/>
      <c r="GU175" s="565"/>
      <c r="GV175" s="565">
        <v>0</v>
      </c>
      <c r="GW175" s="565">
        <v>0</v>
      </c>
      <c r="GX175" s="565"/>
      <c r="GY175" s="565"/>
      <c r="GZ175" s="565"/>
      <c r="HA175" s="565"/>
      <c r="HB175" s="565"/>
      <c r="HC175" s="565"/>
      <c r="HD175" s="565"/>
      <c r="HE175" s="565"/>
      <c r="HF175" s="565"/>
      <c r="HG175" s="565"/>
      <c r="HH175" s="565"/>
      <c r="HI175" s="565"/>
      <c r="HJ175" s="565"/>
      <c r="HK175" s="565"/>
      <c r="HL175" s="565"/>
      <c r="HM175" s="565"/>
      <c r="HN175" s="565">
        <v>0</v>
      </c>
      <c r="HO175" s="565">
        <v>0</v>
      </c>
      <c r="HP175" s="598"/>
      <c r="HQ175" s="625"/>
      <c r="HR175" s="565"/>
    </row>
    <row r="176" spans="1:226" ht="267.75" customHeight="1">
      <c r="A176" s="460">
        <v>136</v>
      </c>
      <c r="B176" s="460" t="s">
        <v>4773</v>
      </c>
      <c r="C176" s="461" t="s">
        <v>4774</v>
      </c>
      <c r="D176" s="460">
        <v>7.86</v>
      </c>
      <c r="E176" s="106">
        <v>0</v>
      </c>
      <c r="F176" s="106">
        <v>0</v>
      </c>
      <c r="G176" s="97"/>
      <c r="H176" s="97"/>
      <c r="I176" s="230"/>
      <c r="J176" s="230"/>
      <c r="K176" s="106"/>
      <c r="L176" s="106"/>
      <c r="M176" s="230"/>
      <c r="N176" s="230"/>
      <c r="O176" s="106"/>
      <c r="P176" s="363"/>
      <c r="Q176" s="106"/>
      <c r="R176" s="106"/>
      <c r="S176" s="97"/>
      <c r="T176" s="470"/>
      <c r="U176" s="97"/>
      <c r="V176" s="97"/>
      <c r="W176" s="97">
        <v>0</v>
      </c>
      <c r="X176" s="467"/>
      <c r="Y176" s="97"/>
      <c r="Z176" s="97"/>
      <c r="AA176" s="97"/>
      <c r="AB176" s="470"/>
      <c r="AC176" s="470"/>
      <c r="AD176" s="448">
        <f t="shared" si="2"/>
        <v>0</v>
      </c>
      <c r="AE176" s="97"/>
      <c r="AF176" s="97"/>
      <c r="AG176" s="355"/>
      <c r="AH176" s="355"/>
      <c r="AI176" s="97"/>
      <c r="AJ176" s="97"/>
      <c r="AK176" s="97"/>
      <c r="AL176" s="97"/>
      <c r="AM176" s="97">
        <v>1</v>
      </c>
      <c r="AN176" s="472"/>
      <c r="AO176" s="472"/>
      <c r="AP176" s="78"/>
      <c r="AQ176" s="78"/>
      <c r="AR176" s="106"/>
      <c r="AS176" s="106"/>
      <c r="AT176" s="97"/>
      <c r="AU176" s="97"/>
      <c r="AV176" s="97"/>
      <c r="AW176" s="97"/>
      <c r="AX176" s="97"/>
      <c r="AY176" s="97"/>
      <c r="AZ176" s="306"/>
      <c r="BA176" s="306"/>
      <c r="BB176" s="97">
        <v>0</v>
      </c>
      <c r="BC176" s="97"/>
      <c r="BD176" s="97"/>
      <c r="BE176" s="97"/>
      <c r="BF176" s="97"/>
      <c r="BG176" s="106"/>
      <c r="BH176" s="106"/>
      <c r="BI176" s="97"/>
      <c r="BJ176" s="97"/>
      <c r="BK176" s="97"/>
      <c r="BL176" s="97"/>
      <c r="BM176" s="97"/>
      <c r="BN176" s="97"/>
      <c r="BO176" s="106"/>
      <c r="BP176" s="106"/>
      <c r="BQ176" s="466"/>
      <c r="BR176" s="466"/>
      <c r="BS176" s="466">
        <v>0</v>
      </c>
      <c r="BT176" s="97"/>
      <c r="BU176" s="97"/>
      <c r="BV176" s="106">
        <v>0</v>
      </c>
      <c r="BW176" s="106"/>
      <c r="BX176" s="106"/>
      <c r="BY176" s="106"/>
      <c r="BZ176" s="106"/>
      <c r="CA176" s="106"/>
      <c r="CB176" s="97"/>
      <c r="CC176" s="97"/>
      <c r="CD176" s="97"/>
      <c r="CE176" s="97"/>
      <c r="CF176" s="106"/>
      <c r="CG176" s="106"/>
      <c r="CH176" s="97"/>
      <c r="CI176" s="97"/>
      <c r="CJ176" s="106"/>
      <c r="CK176" s="106"/>
      <c r="CL176" s="97"/>
      <c r="CM176" s="97"/>
      <c r="CN176" s="565"/>
      <c r="CO176" s="565"/>
      <c r="CP176" s="565"/>
      <c r="CQ176" s="565"/>
      <c r="CR176" s="565"/>
      <c r="CS176" s="565"/>
      <c r="CT176" s="565"/>
      <c r="CU176" s="565"/>
      <c r="CV176" s="565"/>
      <c r="CW176" s="565"/>
      <c r="CX176" s="565"/>
      <c r="CY176" s="565"/>
      <c r="CZ176" s="565"/>
      <c r="DA176" s="565"/>
      <c r="DB176" s="565"/>
      <c r="DC176" s="565"/>
      <c r="DD176" s="565"/>
      <c r="DE176" s="565"/>
      <c r="DF176" s="565"/>
      <c r="DG176" s="565"/>
      <c r="DH176" s="565"/>
      <c r="EU176" s="565"/>
      <c r="EV176" s="565"/>
      <c r="EW176" s="565"/>
      <c r="EX176" s="565"/>
      <c r="EY176" s="565"/>
      <c r="EZ176" s="565"/>
      <c r="FA176" s="565"/>
      <c r="FB176" s="565"/>
      <c r="FC176" s="565"/>
      <c r="FD176" s="565"/>
      <c r="FE176" s="565"/>
      <c r="FF176" s="565"/>
      <c r="FG176" s="565"/>
      <c r="FH176" s="615"/>
      <c r="FI176" s="615"/>
      <c r="FJ176" s="565"/>
      <c r="FK176" s="565"/>
      <c r="FL176" s="565"/>
      <c r="FM176" s="565"/>
      <c r="FN176" s="565"/>
      <c r="FO176" s="565"/>
      <c r="FP176" s="565"/>
      <c r="FQ176" s="565"/>
      <c r="FR176" s="565"/>
      <c r="FS176" s="565">
        <v>0</v>
      </c>
      <c r="FT176" s="598"/>
      <c r="FU176" s="598"/>
      <c r="FV176" s="565"/>
      <c r="FW176" s="565"/>
      <c r="FX176" s="565"/>
      <c r="FY176" s="565"/>
      <c r="FZ176" s="565"/>
      <c r="GA176" s="565"/>
      <c r="GB176" s="565"/>
      <c r="GC176" s="565"/>
      <c r="GD176" s="565"/>
      <c r="GE176" s="565"/>
      <c r="GF176" s="565"/>
      <c r="GG176" s="565"/>
      <c r="GH176" s="565"/>
      <c r="GI176" s="565"/>
      <c r="GJ176" s="565"/>
      <c r="GK176" s="565"/>
      <c r="GL176" s="565"/>
      <c r="GM176" s="565"/>
      <c r="GN176" s="565"/>
      <c r="GO176" s="565"/>
      <c r="GP176" s="565"/>
      <c r="GQ176" s="506"/>
      <c r="GR176" s="598"/>
      <c r="GS176" s="598"/>
      <c r="GT176" s="565"/>
      <c r="GU176" s="565"/>
      <c r="GV176" s="565">
        <v>0</v>
      </c>
      <c r="GW176" s="565">
        <v>0</v>
      </c>
      <c r="GX176" s="565"/>
      <c r="GY176" s="565"/>
      <c r="GZ176" s="565"/>
      <c r="HA176" s="565"/>
      <c r="HB176" s="565"/>
      <c r="HC176" s="565"/>
      <c r="HD176" s="565"/>
      <c r="HE176" s="565"/>
      <c r="HF176" s="565"/>
      <c r="HG176" s="565"/>
      <c r="HH176" s="565"/>
      <c r="HI176" s="565"/>
      <c r="HJ176" s="565"/>
      <c r="HK176" s="565"/>
      <c r="HL176" s="565"/>
      <c r="HM176" s="565"/>
      <c r="HN176" s="565">
        <v>0</v>
      </c>
      <c r="HO176" s="565">
        <v>0</v>
      </c>
      <c r="HP176" s="598"/>
      <c r="HQ176" s="625"/>
      <c r="HR176" s="565"/>
    </row>
    <row r="177" spans="1:226" ht="204.75" customHeight="1">
      <c r="A177" s="460">
        <v>137</v>
      </c>
      <c r="B177" s="460" t="s">
        <v>4775</v>
      </c>
      <c r="C177" s="461" t="s">
        <v>4776</v>
      </c>
      <c r="D177" s="460">
        <v>0.56000000000000005</v>
      </c>
      <c r="E177" s="106">
        <v>0</v>
      </c>
      <c r="F177" s="106">
        <v>0</v>
      </c>
      <c r="G177" s="97"/>
      <c r="H177" s="97"/>
      <c r="I177" s="230"/>
      <c r="J177" s="230"/>
      <c r="K177" s="106"/>
      <c r="L177" s="106"/>
      <c r="M177" s="230"/>
      <c r="N177" s="230"/>
      <c r="O177" s="106"/>
      <c r="P177" s="363"/>
      <c r="Q177" s="106"/>
      <c r="R177" s="106"/>
      <c r="S177" s="97"/>
      <c r="T177" s="470"/>
      <c r="U177" s="97"/>
      <c r="V177" s="97"/>
      <c r="W177" s="97">
        <v>0</v>
      </c>
      <c r="X177" s="467"/>
      <c r="Y177" s="97">
        <v>3</v>
      </c>
      <c r="Z177" s="97"/>
      <c r="AA177" s="97">
        <v>3</v>
      </c>
      <c r="AB177" s="470"/>
      <c r="AC177" s="470"/>
      <c r="AD177" s="448">
        <f t="shared" si="2"/>
        <v>0</v>
      </c>
      <c r="AE177" s="97"/>
      <c r="AF177" s="97"/>
      <c r="AG177" s="355"/>
      <c r="AH177" s="355"/>
      <c r="AI177" s="97"/>
      <c r="AJ177" s="97"/>
      <c r="AK177" s="97"/>
      <c r="AL177" s="97"/>
      <c r="AM177" s="97"/>
      <c r="AN177" s="472"/>
      <c r="AO177" s="472"/>
      <c r="AP177" s="78"/>
      <c r="AQ177" s="78"/>
      <c r="AR177" s="106"/>
      <c r="AS177" s="106"/>
      <c r="AT177" s="97"/>
      <c r="AU177" s="97"/>
      <c r="AV177" s="97"/>
      <c r="AW177" s="97"/>
      <c r="AX177" s="97"/>
      <c r="AY177" s="97"/>
      <c r="AZ177" s="306"/>
      <c r="BA177" s="306"/>
      <c r="BB177" s="97">
        <v>0</v>
      </c>
      <c r="BC177" s="97"/>
      <c r="BD177" s="97"/>
      <c r="BE177" s="97"/>
      <c r="BF177" s="97"/>
      <c r="BG177" s="106"/>
      <c r="BH177" s="106"/>
      <c r="BI177" s="97"/>
      <c r="BJ177" s="97"/>
      <c r="BK177" s="97"/>
      <c r="BL177" s="97"/>
      <c r="BM177" s="97"/>
      <c r="BN177" s="97"/>
      <c r="BO177" s="106"/>
      <c r="BP177" s="106"/>
      <c r="BQ177" s="466"/>
      <c r="BR177" s="466"/>
      <c r="BS177" s="466">
        <v>0</v>
      </c>
      <c r="BT177" s="97"/>
      <c r="BU177" s="97"/>
      <c r="BV177" s="106"/>
      <c r="BW177" s="106"/>
      <c r="BX177" s="106"/>
      <c r="BY177" s="106"/>
      <c r="BZ177" s="106"/>
      <c r="CA177" s="106"/>
      <c r="CB177" s="97"/>
      <c r="CC177" s="97"/>
      <c r="CD177" s="97"/>
      <c r="CE177" s="97"/>
      <c r="CF177" s="106"/>
      <c r="CG177" s="106"/>
      <c r="CH177" s="97"/>
      <c r="CI177" s="97"/>
      <c r="CJ177" s="106"/>
      <c r="CK177" s="106"/>
      <c r="CL177" s="97"/>
      <c r="CM177" s="97"/>
      <c r="CN177" s="565"/>
      <c r="CO177" s="565"/>
      <c r="CP177" s="565"/>
      <c r="CQ177" s="565"/>
      <c r="CR177" s="565"/>
      <c r="CS177" s="565"/>
      <c r="CT177" s="565"/>
      <c r="CU177" s="565"/>
      <c r="CV177" s="565"/>
      <c r="CW177" s="565"/>
      <c r="CX177" s="565"/>
      <c r="CY177" s="565"/>
      <c r="CZ177" s="565"/>
      <c r="DA177" s="565"/>
      <c r="DB177" s="565"/>
      <c r="DC177" s="565"/>
      <c r="DD177" s="565"/>
      <c r="DE177" s="565"/>
      <c r="DF177" s="565"/>
      <c r="DG177" s="565"/>
      <c r="DH177" s="565"/>
      <c r="DN177" s="60">
        <v>3</v>
      </c>
      <c r="DZ177" s="60">
        <v>4</v>
      </c>
      <c r="EI177" s="60">
        <v>1</v>
      </c>
      <c r="EU177" s="565"/>
      <c r="EV177" s="565"/>
      <c r="EW177" s="565"/>
      <c r="EX177" s="565"/>
      <c r="EY177" s="565"/>
      <c r="EZ177" s="565"/>
      <c r="FA177" s="565"/>
      <c r="FB177" s="565"/>
      <c r="FC177" s="565"/>
      <c r="FD177" s="565"/>
      <c r="FE177" s="565"/>
      <c r="FF177" s="565"/>
      <c r="FG177" s="565"/>
      <c r="FH177" s="615"/>
      <c r="FI177" s="615"/>
      <c r="FJ177" s="565"/>
      <c r="FK177" s="565"/>
      <c r="FL177" s="565"/>
      <c r="FM177" s="565"/>
      <c r="FN177" s="565"/>
      <c r="FO177" s="565"/>
      <c r="FP177" s="565"/>
      <c r="FQ177" s="565"/>
      <c r="FR177" s="565"/>
      <c r="FS177" s="565">
        <v>0</v>
      </c>
      <c r="FT177" s="598"/>
      <c r="FU177" s="598"/>
      <c r="FV177" s="565"/>
      <c r="FW177" s="565"/>
      <c r="FX177" s="565"/>
      <c r="FY177" s="565"/>
      <c r="FZ177" s="565"/>
      <c r="GA177" s="565"/>
      <c r="GB177" s="565"/>
      <c r="GC177" s="565"/>
      <c r="GD177" s="565"/>
      <c r="GE177" s="565"/>
      <c r="GF177" s="565"/>
      <c r="GG177" s="565"/>
      <c r="GH177" s="565"/>
      <c r="GI177" s="565"/>
      <c r="GJ177" s="565"/>
      <c r="GK177" s="565"/>
      <c r="GL177" s="565"/>
      <c r="GM177" s="565"/>
      <c r="GN177" s="565"/>
      <c r="GO177" s="565"/>
      <c r="GP177" s="565"/>
      <c r="GQ177" s="506"/>
      <c r="GR177" s="598"/>
      <c r="GS177" s="598"/>
      <c r="GT177" s="565"/>
      <c r="GU177" s="565"/>
      <c r="GV177" s="565">
        <v>0</v>
      </c>
      <c r="GW177" s="565">
        <v>0</v>
      </c>
      <c r="GX177" s="565"/>
      <c r="GY177" s="565"/>
      <c r="GZ177" s="565"/>
      <c r="HA177" s="565"/>
      <c r="HB177" s="565"/>
      <c r="HC177" s="565"/>
      <c r="HD177" s="565"/>
      <c r="HE177" s="565"/>
      <c r="HF177" s="565"/>
      <c r="HG177" s="565"/>
      <c r="HH177" s="565"/>
      <c r="HI177" s="565"/>
      <c r="HJ177" s="565"/>
      <c r="HK177" s="565"/>
      <c r="HL177" s="565"/>
      <c r="HM177" s="565"/>
      <c r="HN177" s="565">
        <v>0</v>
      </c>
      <c r="HO177" s="565">
        <v>0</v>
      </c>
      <c r="HP177" s="598"/>
      <c r="HQ177" s="625"/>
      <c r="HR177" s="565"/>
    </row>
    <row r="178" spans="1:226" ht="110.25" customHeight="1">
      <c r="A178" s="460">
        <v>138</v>
      </c>
      <c r="B178" s="460" t="s">
        <v>4777</v>
      </c>
      <c r="C178" s="461" t="s">
        <v>4778</v>
      </c>
      <c r="D178" s="460">
        <v>0.46</v>
      </c>
      <c r="E178" s="106">
        <v>0</v>
      </c>
      <c r="F178" s="106">
        <v>0</v>
      </c>
      <c r="G178" s="97"/>
      <c r="H178" s="97"/>
      <c r="I178" s="230"/>
      <c r="J178" s="230"/>
      <c r="K178" s="106"/>
      <c r="L178" s="106"/>
      <c r="M178" s="230"/>
      <c r="N178" s="230"/>
      <c r="O178" s="106"/>
      <c r="P178" s="363"/>
      <c r="Q178" s="106"/>
      <c r="R178" s="106"/>
      <c r="S178" s="97"/>
      <c r="T178" s="470"/>
      <c r="U178" s="97"/>
      <c r="V178" s="97"/>
      <c r="W178" s="97">
        <v>0</v>
      </c>
      <c r="X178" s="467"/>
      <c r="Y178" s="97"/>
      <c r="Z178" s="97"/>
      <c r="AA178" s="97"/>
      <c r="AB178" s="470"/>
      <c r="AC178" s="470"/>
      <c r="AD178" s="448">
        <f t="shared" si="2"/>
        <v>0</v>
      </c>
      <c r="AE178" s="97"/>
      <c r="AF178" s="97"/>
      <c r="AG178" s="355"/>
      <c r="AH178" s="355"/>
      <c r="AI178" s="97"/>
      <c r="AJ178" s="97"/>
      <c r="AK178" s="97"/>
      <c r="AL178" s="97"/>
      <c r="AM178" s="97">
        <v>18</v>
      </c>
      <c r="AN178" s="472"/>
      <c r="AO178" s="472"/>
      <c r="AP178" s="78"/>
      <c r="AQ178" s="78"/>
      <c r="AR178" s="106"/>
      <c r="AS178" s="106"/>
      <c r="AT178" s="97"/>
      <c r="AU178" s="97"/>
      <c r="AV178" s="97"/>
      <c r="AW178" s="97"/>
      <c r="AX178" s="97"/>
      <c r="AY178" s="97"/>
      <c r="AZ178" s="306"/>
      <c r="BA178" s="306"/>
      <c r="BB178" s="97">
        <v>0</v>
      </c>
      <c r="BC178" s="97"/>
      <c r="BD178" s="97"/>
      <c r="BE178" s="97"/>
      <c r="BF178" s="97"/>
      <c r="BG178" s="106"/>
      <c r="BH178" s="106">
        <v>80</v>
      </c>
      <c r="BI178" s="97"/>
      <c r="BJ178" s="97"/>
      <c r="BK178" s="97"/>
      <c r="BL178" s="97"/>
      <c r="BM178" s="97"/>
      <c r="BN178" s="97"/>
      <c r="BO178" s="106"/>
      <c r="BP178" s="106"/>
      <c r="BQ178" s="466"/>
      <c r="BR178" s="466"/>
      <c r="BS178" s="466">
        <v>0</v>
      </c>
      <c r="BT178" s="97"/>
      <c r="BU178" s="97"/>
      <c r="BV178" s="106"/>
      <c r="BW178" s="106"/>
      <c r="BX178" s="106"/>
      <c r="BY178" s="106"/>
      <c r="BZ178" s="106"/>
      <c r="CA178" s="106"/>
      <c r="CB178" s="97"/>
      <c r="CC178" s="97"/>
      <c r="CD178" s="97"/>
      <c r="CE178" s="97"/>
      <c r="CF178" s="106"/>
      <c r="CG178" s="106"/>
      <c r="CH178" s="97"/>
      <c r="CI178" s="97"/>
      <c r="CJ178" s="106"/>
      <c r="CK178" s="106"/>
      <c r="CL178" s="97"/>
      <c r="CM178" s="97"/>
      <c r="CN178" s="565"/>
      <c r="CO178" s="565"/>
      <c r="CP178" s="565"/>
      <c r="CQ178" s="565"/>
      <c r="CR178" s="565"/>
      <c r="CS178" s="565"/>
      <c r="CT178" s="565"/>
      <c r="CU178" s="565"/>
      <c r="CV178" s="565"/>
      <c r="CW178" s="565"/>
      <c r="CX178" s="565"/>
      <c r="CY178" s="565"/>
      <c r="CZ178" s="565"/>
      <c r="DA178" s="565"/>
      <c r="DB178" s="565"/>
      <c r="DC178" s="565"/>
      <c r="DD178" s="565"/>
      <c r="DE178" s="565"/>
      <c r="DF178" s="565"/>
      <c r="DG178" s="565"/>
      <c r="DH178" s="565"/>
      <c r="EU178" s="565"/>
      <c r="EV178" s="565"/>
      <c r="EW178" s="565"/>
      <c r="EX178" s="565"/>
      <c r="EY178" s="565"/>
      <c r="EZ178" s="565"/>
      <c r="FA178" s="565"/>
      <c r="FB178" s="565"/>
      <c r="FC178" s="565"/>
      <c r="FD178" s="565"/>
      <c r="FE178" s="565"/>
      <c r="FF178" s="565"/>
      <c r="FG178" s="565"/>
      <c r="FH178" s="615"/>
      <c r="FI178" s="615"/>
      <c r="FJ178" s="565"/>
      <c r="FK178" s="565"/>
      <c r="FL178" s="565"/>
      <c r="FM178" s="565"/>
      <c r="FN178" s="565"/>
      <c r="FO178" s="565"/>
      <c r="FP178" s="565"/>
      <c r="FQ178" s="565"/>
      <c r="FR178" s="565"/>
      <c r="FS178" s="565">
        <v>0</v>
      </c>
      <c r="FT178" s="598"/>
      <c r="FU178" s="598"/>
      <c r="FV178" s="565"/>
      <c r="FW178" s="565"/>
      <c r="FX178" s="565"/>
      <c r="FY178" s="565"/>
      <c r="FZ178" s="565"/>
      <c r="GA178" s="565"/>
      <c r="GB178" s="565"/>
      <c r="GC178" s="565"/>
      <c r="GD178" s="565"/>
      <c r="GE178" s="565"/>
      <c r="GF178" s="565"/>
      <c r="GG178" s="565"/>
      <c r="GH178" s="565"/>
      <c r="GI178" s="565"/>
      <c r="GJ178" s="565"/>
      <c r="GK178" s="565"/>
      <c r="GL178" s="565"/>
      <c r="GM178" s="565"/>
      <c r="GN178" s="565"/>
      <c r="GO178" s="565"/>
      <c r="GP178" s="565"/>
      <c r="GQ178" s="506"/>
      <c r="GR178" s="598"/>
      <c r="GS178" s="598"/>
      <c r="GT178" s="565"/>
      <c r="GU178" s="565"/>
      <c r="GV178" s="565">
        <v>0</v>
      </c>
      <c r="GW178" s="565">
        <v>0</v>
      </c>
      <c r="GX178" s="565"/>
      <c r="GY178" s="565"/>
      <c r="GZ178" s="565"/>
      <c r="HA178" s="565"/>
      <c r="HB178" s="565"/>
      <c r="HC178" s="565"/>
      <c r="HD178" s="565"/>
      <c r="HE178" s="565"/>
      <c r="HF178" s="565"/>
      <c r="HG178" s="565"/>
      <c r="HH178" s="565"/>
      <c r="HI178" s="565"/>
      <c r="HJ178" s="565"/>
      <c r="HK178" s="565"/>
      <c r="HL178" s="565"/>
      <c r="HM178" s="565"/>
      <c r="HN178" s="565">
        <v>0</v>
      </c>
      <c r="HO178" s="565">
        <v>0</v>
      </c>
      <c r="HP178" s="598"/>
      <c r="HQ178" s="625"/>
      <c r="HR178" s="565"/>
    </row>
    <row r="179" spans="1:226" ht="141.75" customHeight="1">
      <c r="A179" s="460">
        <v>139</v>
      </c>
      <c r="B179" s="460" t="s">
        <v>4779</v>
      </c>
      <c r="C179" s="461" t="s">
        <v>4780</v>
      </c>
      <c r="D179" s="460">
        <v>9.74</v>
      </c>
      <c r="E179" s="106">
        <v>0</v>
      </c>
      <c r="F179" s="106">
        <v>0</v>
      </c>
      <c r="G179" s="97"/>
      <c r="H179" s="97"/>
      <c r="I179" s="230"/>
      <c r="J179" s="230">
        <v>4</v>
      </c>
      <c r="K179" s="106"/>
      <c r="L179" s="106"/>
      <c r="M179" s="230"/>
      <c r="N179" s="230"/>
      <c r="O179" s="106"/>
      <c r="P179" s="363"/>
      <c r="Q179" s="106"/>
      <c r="R179" s="106"/>
      <c r="S179" s="97"/>
      <c r="T179" s="470"/>
      <c r="U179" s="97"/>
      <c r="V179" s="97"/>
      <c r="W179" s="97">
        <v>0</v>
      </c>
      <c r="X179" s="467"/>
      <c r="Y179" s="97"/>
      <c r="Z179" s="97">
        <v>4</v>
      </c>
      <c r="AA179" s="97">
        <v>4</v>
      </c>
      <c r="AB179" s="470"/>
      <c r="AC179" s="470"/>
      <c r="AD179" s="448">
        <f t="shared" si="2"/>
        <v>0</v>
      </c>
      <c r="AE179" s="97"/>
      <c r="AF179" s="97"/>
      <c r="AG179" s="355"/>
      <c r="AH179" s="355"/>
      <c r="AI179" s="97"/>
      <c r="AJ179" s="97"/>
      <c r="AK179" s="97"/>
      <c r="AL179" s="97"/>
      <c r="AM179" s="97"/>
      <c r="AN179" s="472"/>
      <c r="AO179" s="472"/>
      <c r="AP179" s="78"/>
      <c r="AQ179" s="78"/>
      <c r="AR179" s="106"/>
      <c r="AS179" s="106"/>
      <c r="AT179" s="97"/>
      <c r="AU179" s="97"/>
      <c r="AV179" s="97"/>
      <c r="AW179" s="97"/>
      <c r="AX179" s="97"/>
      <c r="AY179" s="97"/>
      <c r="AZ179" s="306"/>
      <c r="BA179" s="306"/>
      <c r="BB179" s="97">
        <v>0</v>
      </c>
      <c r="BC179" s="97"/>
      <c r="BD179" s="97"/>
      <c r="BE179" s="97"/>
      <c r="BF179" s="97">
        <v>10</v>
      </c>
      <c r="BG179" s="106"/>
      <c r="BH179" s="106"/>
      <c r="BI179" s="97"/>
      <c r="BJ179" s="97"/>
      <c r="BK179" s="447">
        <v>30</v>
      </c>
      <c r="BL179" s="97"/>
      <c r="BM179" s="97"/>
      <c r="BN179" s="97"/>
      <c r="BO179" s="106"/>
      <c r="BP179" s="106"/>
      <c r="BQ179" s="466"/>
      <c r="BR179" s="466">
        <v>6</v>
      </c>
      <c r="BS179" s="466">
        <v>6</v>
      </c>
      <c r="BT179" s="97"/>
      <c r="BU179" s="97"/>
      <c r="BV179" s="106"/>
      <c r="BW179" s="106"/>
      <c r="BX179" s="106"/>
      <c r="BY179" s="106"/>
      <c r="BZ179" s="106"/>
      <c r="CA179" s="106"/>
      <c r="CB179" s="97"/>
      <c r="CC179" s="97"/>
      <c r="CD179" s="97"/>
      <c r="CE179" s="97"/>
      <c r="CF179" s="106"/>
      <c r="CG179" s="106"/>
      <c r="CH179" s="97"/>
      <c r="CI179" s="97"/>
      <c r="CJ179" s="106"/>
      <c r="CK179" s="106"/>
      <c r="CL179" s="97"/>
      <c r="CM179" s="97"/>
      <c r="CN179" s="565"/>
      <c r="CO179" s="565"/>
      <c r="CP179" s="565"/>
      <c r="CQ179" s="565"/>
      <c r="CR179" s="565"/>
      <c r="CS179" s="565"/>
      <c r="CT179" s="565"/>
      <c r="CU179" s="565"/>
      <c r="CV179" s="565"/>
      <c r="CW179" s="565"/>
      <c r="CX179" s="565"/>
      <c r="CY179" s="565"/>
      <c r="CZ179" s="565"/>
      <c r="DA179" s="565"/>
      <c r="DB179" s="565"/>
      <c r="DC179" s="565"/>
      <c r="DD179" s="565"/>
      <c r="DE179" s="565"/>
      <c r="DF179" s="565"/>
      <c r="DG179" s="565"/>
      <c r="DH179" s="565"/>
      <c r="DZ179" s="60">
        <v>8</v>
      </c>
      <c r="EU179" s="565"/>
      <c r="EV179" s="565"/>
      <c r="EW179" s="565"/>
      <c r="EX179" s="565"/>
      <c r="EY179" s="565"/>
      <c r="EZ179" s="565"/>
      <c r="FA179" s="565"/>
      <c r="FB179" s="565"/>
      <c r="FC179" s="565"/>
      <c r="FD179" s="565"/>
      <c r="FE179" s="565"/>
      <c r="FF179" s="565"/>
      <c r="FG179" s="565"/>
      <c r="FH179" s="615"/>
      <c r="FI179" s="615"/>
      <c r="FJ179" s="565"/>
      <c r="FK179" s="565"/>
      <c r="FL179" s="565"/>
      <c r="FM179" s="565"/>
      <c r="FN179" s="565"/>
      <c r="FO179" s="565"/>
      <c r="FP179" s="565"/>
      <c r="FQ179" s="565"/>
      <c r="FR179" s="565">
        <v>44</v>
      </c>
      <c r="FS179" s="565">
        <v>0</v>
      </c>
      <c r="FT179" s="598"/>
      <c r="FU179" s="598"/>
      <c r="FV179" s="565"/>
      <c r="FW179" s="565"/>
      <c r="FX179" s="565"/>
      <c r="FY179" s="565">
        <v>12</v>
      </c>
      <c r="FZ179" s="565"/>
      <c r="GA179" s="565"/>
      <c r="GB179" s="565"/>
      <c r="GC179" s="565">
        <v>8</v>
      </c>
      <c r="GD179" s="565"/>
      <c r="GE179" s="565"/>
      <c r="GF179" s="565"/>
      <c r="GG179" s="565"/>
      <c r="GH179" s="565"/>
      <c r="GI179" s="565"/>
      <c r="GJ179" s="565"/>
      <c r="GK179" s="565"/>
      <c r="GL179" s="565"/>
      <c r="GM179" s="565"/>
      <c r="GN179" s="565"/>
      <c r="GO179" s="565"/>
      <c r="GP179" s="565"/>
      <c r="GQ179" s="506">
        <v>6</v>
      </c>
      <c r="GR179" s="598"/>
      <c r="GS179" s="598"/>
      <c r="GT179" s="565"/>
      <c r="GU179" s="565"/>
      <c r="GV179" s="565">
        <v>0</v>
      </c>
      <c r="GW179" s="565">
        <v>0</v>
      </c>
      <c r="GX179" s="565"/>
      <c r="GY179" s="565"/>
      <c r="GZ179" s="565"/>
      <c r="HA179" s="565"/>
      <c r="HB179" s="565"/>
      <c r="HC179" s="565"/>
      <c r="HD179" s="565"/>
      <c r="HE179" s="565"/>
      <c r="HF179" s="565"/>
      <c r="HG179" s="565"/>
      <c r="HH179" s="565"/>
      <c r="HI179" s="565"/>
      <c r="HJ179" s="565"/>
      <c r="HK179" s="565"/>
      <c r="HL179" s="565"/>
      <c r="HM179" s="565"/>
      <c r="HN179" s="565">
        <v>0</v>
      </c>
      <c r="HO179" s="565">
        <v>0</v>
      </c>
      <c r="HP179" s="598"/>
      <c r="HQ179" s="625"/>
      <c r="HR179" s="565"/>
    </row>
    <row r="180" spans="1:226" ht="63" customHeight="1">
      <c r="A180" s="460">
        <v>140</v>
      </c>
      <c r="B180" s="460" t="s">
        <v>4781</v>
      </c>
      <c r="C180" s="461" t="s">
        <v>4782</v>
      </c>
      <c r="D180" s="460">
        <v>7.4</v>
      </c>
      <c r="E180" s="106">
        <v>0</v>
      </c>
      <c r="F180" s="106">
        <v>0</v>
      </c>
      <c r="G180" s="97"/>
      <c r="H180" s="97"/>
      <c r="I180" s="230"/>
      <c r="J180" s="230"/>
      <c r="K180" s="106"/>
      <c r="L180" s="106"/>
      <c r="M180" s="230"/>
      <c r="N180" s="230"/>
      <c r="O180" s="106"/>
      <c r="P180" s="363"/>
      <c r="Q180" s="106"/>
      <c r="R180" s="106"/>
      <c r="S180" s="97"/>
      <c r="T180" s="470"/>
      <c r="U180" s="97"/>
      <c r="V180" s="97"/>
      <c r="W180" s="97">
        <v>0</v>
      </c>
      <c r="X180" s="467"/>
      <c r="Y180" s="97"/>
      <c r="Z180" s="97"/>
      <c r="AA180" s="97"/>
      <c r="AB180" s="470"/>
      <c r="AC180" s="470"/>
      <c r="AD180" s="448">
        <f t="shared" si="2"/>
        <v>0</v>
      </c>
      <c r="AE180" s="97"/>
      <c r="AF180" s="97"/>
      <c r="AG180" s="355"/>
      <c r="AH180" s="355"/>
      <c r="AI180" s="97"/>
      <c r="AJ180" s="97"/>
      <c r="AK180" s="97"/>
      <c r="AL180" s="97"/>
      <c r="AM180" s="97"/>
      <c r="AN180" s="472"/>
      <c r="AO180" s="472"/>
      <c r="AP180" s="78"/>
      <c r="AQ180" s="78"/>
      <c r="AR180" s="106"/>
      <c r="AS180" s="106"/>
      <c r="AT180" s="97"/>
      <c r="AU180" s="97"/>
      <c r="AV180" s="97"/>
      <c r="AW180" s="97"/>
      <c r="AX180" s="97"/>
      <c r="AY180" s="97"/>
      <c r="AZ180" s="306"/>
      <c r="BA180" s="306"/>
      <c r="BB180" s="97">
        <v>0</v>
      </c>
      <c r="BC180" s="97"/>
      <c r="BD180" s="97"/>
      <c r="BE180" s="97"/>
      <c r="BF180" s="97"/>
      <c r="BG180" s="106"/>
      <c r="BH180" s="106"/>
      <c r="BI180" s="97"/>
      <c r="BJ180" s="97"/>
      <c r="BK180" s="97"/>
      <c r="BL180" s="97"/>
      <c r="BM180" s="97"/>
      <c r="BN180" s="97"/>
      <c r="BO180" s="106"/>
      <c r="BP180" s="106"/>
      <c r="BQ180" s="466"/>
      <c r="BR180" s="466"/>
      <c r="BS180" s="466">
        <v>0</v>
      </c>
      <c r="BT180" s="97"/>
      <c r="BU180" s="97"/>
      <c r="BV180" s="106"/>
      <c r="BW180" s="106"/>
      <c r="BX180" s="106"/>
      <c r="BY180" s="106"/>
      <c r="BZ180" s="106"/>
      <c r="CA180" s="106"/>
      <c r="CB180" s="97"/>
      <c r="CC180" s="97"/>
      <c r="CD180" s="97"/>
      <c r="CE180" s="97"/>
      <c r="CF180" s="106"/>
      <c r="CG180" s="106"/>
      <c r="CH180" s="97"/>
      <c r="CI180" s="97"/>
      <c r="CJ180" s="106"/>
      <c r="CK180" s="106"/>
      <c r="CL180" s="97"/>
      <c r="CM180" s="97"/>
      <c r="CN180" s="565"/>
      <c r="CO180" s="565"/>
      <c r="CP180" s="565"/>
      <c r="CQ180" s="565"/>
      <c r="CR180" s="565"/>
      <c r="CS180" s="565"/>
      <c r="CT180" s="565"/>
      <c r="CU180" s="565"/>
      <c r="CV180" s="565"/>
      <c r="CW180" s="565"/>
      <c r="CX180" s="565"/>
      <c r="CY180" s="565"/>
      <c r="CZ180" s="565"/>
      <c r="DA180" s="565"/>
      <c r="DB180" s="565"/>
      <c r="DC180" s="565"/>
      <c r="DD180" s="565"/>
      <c r="DE180" s="565"/>
      <c r="DF180" s="565"/>
      <c r="DG180" s="565"/>
      <c r="DH180" s="565"/>
      <c r="EU180" s="565"/>
      <c r="EV180" s="565"/>
      <c r="EW180" s="565"/>
      <c r="EX180" s="565"/>
      <c r="EY180" s="565"/>
      <c r="EZ180" s="565"/>
      <c r="FA180" s="565"/>
      <c r="FB180" s="565"/>
      <c r="FC180" s="565"/>
      <c r="FD180" s="565"/>
      <c r="FE180" s="565"/>
      <c r="FF180" s="565"/>
      <c r="FG180" s="565"/>
      <c r="FH180" s="615"/>
      <c r="FI180" s="615"/>
      <c r="FJ180" s="565"/>
      <c r="FK180" s="565"/>
      <c r="FL180" s="565"/>
      <c r="FM180" s="565"/>
      <c r="FN180" s="565"/>
      <c r="FO180" s="565"/>
      <c r="FP180" s="565"/>
      <c r="FQ180" s="565"/>
      <c r="FR180" s="565"/>
      <c r="FS180" s="565">
        <v>0</v>
      </c>
      <c r="FT180" s="598"/>
      <c r="FU180" s="598"/>
      <c r="FV180" s="565"/>
      <c r="FW180" s="565"/>
      <c r="FX180" s="565"/>
      <c r="FY180" s="565"/>
      <c r="FZ180" s="565"/>
      <c r="GA180" s="565"/>
      <c r="GB180" s="565"/>
      <c r="GC180" s="565"/>
      <c r="GD180" s="565"/>
      <c r="GE180" s="565"/>
      <c r="GF180" s="565"/>
      <c r="GG180" s="565"/>
      <c r="GH180" s="565"/>
      <c r="GI180" s="565"/>
      <c r="GJ180" s="565"/>
      <c r="GK180" s="565"/>
      <c r="GL180" s="565"/>
      <c r="GM180" s="565"/>
      <c r="GN180" s="565"/>
      <c r="GO180" s="565"/>
      <c r="GP180" s="565"/>
      <c r="GQ180" s="506"/>
      <c r="GR180" s="598"/>
      <c r="GS180" s="598"/>
      <c r="GT180" s="565"/>
      <c r="GU180" s="565"/>
      <c r="GV180" s="565">
        <v>0</v>
      </c>
      <c r="GW180" s="565">
        <v>0</v>
      </c>
      <c r="GX180" s="565"/>
      <c r="GY180" s="565"/>
      <c r="GZ180" s="565"/>
      <c r="HA180" s="565"/>
      <c r="HB180" s="565"/>
      <c r="HC180" s="565"/>
      <c r="HD180" s="565"/>
      <c r="HE180" s="565"/>
      <c r="HF180" s="565"/>
      <c r="HG180" s="565"/>
      <c r="HH180" s="565"/>
      <c r="HI180" s="565"/>
      <c r="HJ180" s="565"/>
      <c r="HK180" s="565"/>
      <c r="HL180" s="565"/>
      <c r="HM180" s="565"/>
      <c r="HN180" s="565">
        <v>0</v>
      </c>
      <c r="HO180" s="565">
        <v>0</v>
      </c>
      <c r="HP180" s="598"/>
      <c r="HQ180" s="625"/>
      <c r="HR180" s="565"/>
    </row>
    <row r="181" spans="1:226" ht="204.75" customHeight="1">
      <c r="A181" s="460">
        <v>141</v>
      </c>
      <c r="B181" s="460" t="s">
        <v>4783</v>
      </c>
      <c r="C181" s="461" t="s">
        <v>4784</v>
      </c>
      <c r="D181" s="460">
        <v>0.4</v>
      </c>
      <c r="E181" s="106">
        <v>0</v>
      </c>
      <c r="F181" s="106">
        <v>0</v>
      </c>
      <c r="G181" s="97"/>
      <c r="H181" s="97"/>
      <c r="I181" s="230">
        <v>50</v>
      </c>
      <c r="J181" s="230"/>
      <c r="K181" s="106"/>
      <c r="L181" s="106"/>
      <c r="M181" s="230"/>
      <c r="N181" s="230"/>
      <c r="O181" s="106"/>
      <c r="P181" s="363"/>
      <c r="Q181" s="106"/>
      <c r="R181" s="106"/>
      <c r="S181" s="97"/>
      <c r="T181" s="470"/>
      <c r="U181" s="97"/>
      <c r="V181" s="97"/>
      <c r="W181" s="97">
        <v>0</v>
      </c>
      <c r="X181" s="467"/>
      <c r="Y181" s="97">
        <v>2</v>
      </c>
      <c r="Z181" s="97"/>
      <c r="AA181" s="97">
        <v>2</v>
      </c>
      <c r="AB181" s="470"/>
      <c r="AC181" s="470"/>
      <c r="AD181" s="448">
        <f t="shared" si="2"/>
        <v>0</v>
      </c>
      <c r="AE181" s="97"/>
      <c r="AF181" s="97"/>
      <c r="AG181" s="355"/>
      <c r="AH181" s="355"/>
      <c r="AI181" s="97">
        <v>20</v>
      </c>
      <c r="AJ181" s="97"/>
      <c r="AK181" s="97"/>
      <c r="AL181" s="97"/>
      <c r="AM181" s="97"/>
      <c r="AN181" s="472"/>
      <c r="AO181" s="472"/>
      <c r="AP181" s="78"/>
      <c r="AQ181" s="78"/>
      <c r="AR181" s="106"/>
      <c r="AS181" s="106"/>
      <c r="AT181" s="97"/>
      <c r="AU181" s="97"/>
      <c r="AV181" s="97"/>
      <c r="AW181" s="97"/>
      <c r="AX181" s="97"/>
      <c r="AY181" s="97"/>
      <c r="AZ181" s="306"/>
      <c r="BA181" s="306">
        <v>50</v>
      </c>
      <c r="BB181" s="97">
        <v>0</v>
      </c>
      <c r="BC181" s="97"/>
      <c r="BD181" s="97"/>
      <c r="BE181" s="97"/>
      <c r="BF181" s="97">
        <v>31</v>
      </c>
      <c r="BG181" s="106"/>
      <c r="BH181" s="106"/>
      <c r="BI181" s="97"/>
      <c r="BJ181" s="97"/>
      <c r="BK181" s="97"/>
      <c r="BL181" s="97"/>
      <c r="BM181" s="97"/>
      <c r="BN181" s="97"/>
      <c r="BO181" s="106"/>
      <c r="BP181" s="106"/>
      <c r="BQ181" s="466"/>
      <c r="BR181" s="466"/>
      <c r="BS181" s="466">
        <v>0</v>
      </c>
      <c r="BT181" s="97"/>
      <c r="BU181" s="97"/>
      <c r="BV181" s="106"/>
      <c r="BW181" s="106"/>
      <c r="BX181" s="106"/>
      <c r="BY181" s="106"/>
      <c r="BZ181" s="106"/>
      <c r="CA181" s="106"/>
      <c r="CB181" s="97"/>
      <c r="CC181" s="97"/>
      <c r="CD181" s="97">
        <v>100</v>
      </c>
      <c r="CE181" s="97"/>
      <c r="CF181" s="106"/>
      <c r="CG181" s="106"/>
      <c r="CH181" s="97"/>
      <c r="CI181" s="97"/>
      <c r="CJ181" s="106"/>
      <c r="CK181" s="106"/>
      <c r="CL181" s="97"/>
      <c r="CM181" s="97"/>
      <c r="CN181" s="565"/>
      <c r="CO181" s="565"/>
      <c r="CP181" s="565"/>
      <c r="CQ181" s="565"/>
      <c r="CR181" s="565"/>
      <c r="CS181" s="565"/>
      <c r="CT181" s="565"/>
      <c r="CU181" s="565"/>
      <c r="CV181" s="565"/>
      <c r="CW181" s="565"/>
      <c r="CX181" s="565"/>
      <c r="CY181" s="565"/>
      <c r="CZ181" s="565"/>
      <c r="DA181" s="565"/>
      <c r="DB181" s="565"/>
      <c r="DC181" s="565"/>
      <c r="DD181" s="565"/>
      <c r="DE181" s="565"/>
      <c r="DF181" s="565"/>
      <c r="DG181" s="565"/>
      <c r="DH181" s="565"/>
      <c r="DN181" s="60">
        <v>10</v>
      </c>
      <c r="EU181" s="565"/>
      <c r="EV181" s="565"/>
      <c r="EW181" s="565"/>
      <c r="EX181" s="565"/>
      <c r="EY181" s="565"/>
      <c r="EZ181" s="565"/>
      <c r="FA181" s="565"/>
      <c r="FB181" s="565"/>
      <c r="FC181" s="565"/>
      <c r="FD181" s="565"/>
      <c r="FE181" s="565"/>
      <c r="FF181" s="565"/>
      <c r="FG181" s="565"/>
      <c r="FH181" s="615"/>
      <c r="FI181" s="615"/>
      <c r="FJ181" s="565"/>
      <c r="FK181" s="565"/>
      <c r="FL181" s="565"/>
      <c r="FM181" s="565"/>
      <c r="FN181" s="565"/>
      <c r="FO181" s="565"/>
      <c r="FP181" s="565"/>
      <c r="FQ181" s="565"/>
      <c r="FR181" s="565"/>
      <c r="FS181" s="565">
        <v>0</v>
      </c>
      <c r="FT181" s="598"/>
      <c r="FU181" s="598"/>
      <c r="FV181" s="565"/>
      <c r="FW181" s="565"/>
      <c r="FX181" s="565">
        <v>10</v>
      </c>
      <c r="FY181" s="565"/>
      <c r="FZ181" s="565"/>
      <c r="GA181" s="565"/>
      <c r="GB181" s="565">
        <v>9</v>
      </c>
      <c r="GC181" s="565"/>
      <c r="GD181" s="565"/>
      <c r="GE181" s="565"/>
      <c r="GF181" s="565"/>
      <c r="GG181" s="565"/>
      <c r="GH181" s="565"/>
      <c r="GI181" s="565"/>
      <c r="GJ181" s="565"/>
      <c r="GK181" s="565"/>
      <c r="GL181" s="565"/>
      <c r="GM181" s="565"/>
      <c r="GN181" s="565"/>
      <c r="GO181" s="565"/>
      <c r="GP181" s="565">
        <v>25</v>
      </c>
      <c r="GQ181" s="506"/>
      <c r="GR181" s="598"/>
      <c r="GS181" s="598"/>
      <c r="GT181" s="565"/>
      <c r="GU181" s="565"/>
      <c r="GV181" s="565">
        <v>0</v>
      </c>
      <c r="GW181" s="565">
        <v>0</v>
      </c>
      <c r="GX181" s="565"/>
      <c r="GY181" s="565"/>
      <c r="GZ181" s="565"/>
      <c r="HA181" s="565"/>
      <c r="HB181" s="565"/>
      <c r="HC181" s="565"/>
      <c r="HD181" s="565"/>
      <c r="HE181" s="565"/>
      <c r="HF181" s="565"/>
      <c r="HG181" s="565"/>
      <c r="HH181" s="565"/>
      <c r="HI181" s="565"/>
      <c r="HJ181" s="565"/>
      <c r="HK181" s="565"/>
      <c r="HL181" s="565"/>
      <c r="HM181" s="565"/>
      <c r="HN181" s="565">
        <v>0</v>
      </c>
      <c r="HO181" s="565">
        <v>0</v>
      </c>
      <c r="HP181" s="598"/>
      <c r="HQ181" s="625"/>
      <c r="HR181" s="565"/>
    </row>
    <row r="182" spans="1:226" ht="204.75" customHeight="1">
      <c r="A182" s="443">
        <v>37</v>
      </c>
      <c r="B182" s="443" t="s">
        <v>4785</v>
      </c>
      <c r="C182" s="474" t="s">
        <v>4174</v>
      </c>
      <c r="D182" s="443">
        <v>1.71</v>
      </c>
      <c r="E182" s="106">
        <v>0</v>
      </c>
      <c r="F182" s="106">
        <v>0</v>
      </c>
      <c r="G182" s="97"/>
      <c r="H182" s="97"/>
      <c r="I182" s="230"/>
      <c r="J182" s="445">
        <v>50</v>
      </c>
      <c r="K182" s="106"/>
      <c r="L182" s="106"/>
      <c r="M182" s="230"/>
      <c r="N182" s="230"/>
      <c r="O182" s="106"/>
      <c r="P182" s="363"/>
      <c r="Q182" s="106"/>
      <c r="R182" s="106"/>
      <c r="S182" s="97"/>
      <c r="T182" s="470"/>
      <c r="U182" s="97"/>
      <c r="V182" s="97"/>
      <c r="W182" s="97">
        <v>175</v>
      </c>
      <c r="X182" s="467"/>
      <c r="Y182" s="468"/>
      <c r="Z182" s="468"/>
      <c r="AA182" s="468"/>
      <c r="AB182" s="470"/>
      <c r="AC182" s="470"/>
      <c r="AD182" s="448">
        <f t="shared" si="2"/>
        <v>0</v>
      </c>
      <c r="AE182" s="97"/>
      <c r="AF182" s="97"/>
      <c r="AG182" s="355"/>
      <c r="AH182" s="355"/>
      <c r="AI182" s="97"/>
      <c r="AJ182" s="97"/>
      <c r="AK182" s="97"/>
      <c r="AL182" s="97"/>
      <c r="AM182" s="97"/>
      <c r="AN182" s="472"/>
      <c r="AO182" s="472"/>
      <c r="AP182" s="78">
        <v>95</v>
      </c>
      <c r="AQ182" s="78">
        <v>200</v>
      </c>
      <c r="AR182" s="106"/>
      <c r="AS182" s="106"/>
      <c r="AT182" s="97"/>
      <c r="AU182" s="97"/>
      <c r="AV182" s="97"/>
      <c r="AW182" s="97"/>
      <c r="AX182" s="97"/>
      <c r="AY182" s="97"/>
      <c r="AZ182" s="306"/>
      <c r="BA182" s="306"/>
      <c r="BB182" s="97">
        <v>0</v>
      </c>
      <c r="BC182" s="97"/>
      <c r="BD182" s="97"/>
      <c r="BE182" s="97"/>
      <c r="BF182" s="97"/>
      <c r="BG182" s="106"/>
      <c r="BH182" s="106"/>
      <c r="BI182" s="97"/>
      <c r="BJ182" s="97"/>
      <c r="BK182" s="97"/>
      <c r="BL182" s="97"/>
      <c r="BM182" s="97"/>
      <c r="BN182" s="97"/>
      <c r="BO182" s="106"/>
      <c r="BP182" s="106"/>
      <c r="BQ182" s="466">
        <v>0</v>
      </c>
      <c r="BR182" s="466">
        <v>8</v>
      </c>
      <c r="BS182" s="466">
        <v>8</v>
      </c>
      <c r="BT182" s="97"/>
      <c r="BU182" s="97"/>
      <c r="BV182" s="106"/>
      <c r="BW182" s="106"/>
      <c r="BX182" s="106"/>
      <c r="BY182" s="106"/>
      <c r="BZ182" s="106"/>
      <c r="CA182" s="106"/>
      <c r="CB182" s="97"/>
      <c r="CC182" s="97"/>
      <c r="CD182" s="97"/>
      <c r="CE182" s="97"/>
      <c r="CF182" s="106"/>
      <c r="CG182" s="106"/>
      <c r="CH182" s="97"/>
      <c r="CI182" s="97"/>
      <c r="CJ182" s="106"/>
      <c r="CK182" s="106"/>
      <c r="CL182" s="97"/>
      <c r="CM182" s="97">
        <v>100</v>
      </c>
      <c r="CN182" s="565"/>
      <c r="CO182" s="565"/>
      <c r="CP182" s="565">
        <v>80</v>
      </c>
      <c r="CQ182" s="565">
        <v>0</v>
      </c>
      <c r="CR182" s="565">
        <v>0</v>
      </c>
      <c r="CS182" s="565">
        <v>1550</v>
      </c>
      <c r="CT182" s="565">
        <v>250</v>
      </c>
      <c r="CU182" s="565"/>
      <c r="CV182" s="565"/>
      <c r="CW182" s="565"/>
      <c r="CX182" s="565"/>
      <c r="CY182" s="565"/>
      <c r="CZ182" s="565"/>
      <c r="DA182" s="565"/>
      <c r="DB182" s="565"/>
      <c r="DC182" s="565"/>
      <c r="DD182" s="565"/>
      <c r="DE182" s="565"/>
      <c r="DF182" s="565"/>
      <c r="DG182" s="565"/>
      <c r="DH182" s="565"/>
      <c r="DN182" s="60">
        <v>536</v>
      </c>
      <c r="EA182" s="60">
        <v>30</v>
      </c>
      <c r="EE182" s="60">
        <v>40</v>
      </c>
      <c r="EU182" s="565"/>
      <c r="EV182" s="565"/>
      <c r="EW182" s="565">
        <v>192</v>
      </c>
      <c r="EX182" s="565">
        <v>0</v>
      </c>
      <c r="EY182" s="565">
        <v>707</v>
      </c>
      <c r="EZ182" s="565"/>
      <c r="FA182" s="565"/>
      <c r="FB182" s="565"/>
      <c r="FC182" s="565"/>
      <c r="FD182" s="565"/>
      <c r="FE182" s="565"/>
      <c r="FF182" s="565"/>
      <c r="FG182" s="565"/>
      <c r="FH182" s="615"/>
      <c r="FI182" s="615"/>
      <c r="FJ182" s="565"/>
      <c r="FK182" s="565"/>
      <c r="FL182" s="565"/>
      <c r="FM182" s="565"/>
      <c r="FN182" s="565"/>
      <c r="FO182" s="565"/>
      <c r="FP182" s="565"/>
      <c r="FQ182" s="565"/>
      <c r="FR182" s="565"/>
      <c r="FS182" s="565">
        <v>0</v>
      </c>
      <c r="FT182" s="598"/>
      <c r="FU182" s="598"/>
      <c r="FV182" s="565"/>
      <c r="FW182" s="565"/>
      <c r="FX182" s="565"/>
      <c r="FY182" s="565"/>
      <c r="FZ182" s="565"/>
      <c r="GA182" s="565"/>
      <c r="GB182" s="565"/>
      <c r="GC182" s="565"/>
      <c r="GD182" s="565"/>
      <c r="GE182" s="565"/>
      <c r="GF182" s="565"/>
      <c r="GG182" s="565"/>
      <c r="GH182" s="565"/>
      <c r="GI182" s="565"/>
      <c r="GJ182" s="565"/>
      <c r="GK182" s="565"/>
      <c r="GL182" s="565"/>
      <c r="GM182" s="565"/>
      <c r="GN182" s="565"/>
      <c r="GO182" s="565"/>
      <c r="GP182" s="565">
        <v>0</v>
      </c>
      <c r="GQ182" s="506">
        <v>0</v>
      </c>
      <c r="GR182" s="598"/>
      <c r="GS182" s="598"/>
      <c r="GT182" s="565"/>
      <c r="GU182" s="565"/>
      <c r="GV182" s="565">
        <v>0</v>
      </c>
      <c r="GW182" s="565">
        <v>0</v>
      </c>
      <c r="GX182" s="565"/>
      <c r="GY182" s="565"/>
      <c r="GZ182" s="565"/>
      <c r="HA182" s="565"/>
      <c r="HB182" s="565"/>
      <c r="HC182" s="565"/>
      <c r="HD182" s="565"/>
      <c r="HE182" s="565"/>
      <c r="HF182" s="565"/>
      <c r="HG182" s="565"/>
      <c r="HH182" s="565"/>
      <c r="HI182" s="565"/>
      <c r="HJ182" s="565"/>
      <c r="HK182" s="565"/>
      <c r="HL182" s="565"/>
      <c r="HM182" s="565"/>
      <c r="HN182" s="565">
        <v>0</v>
      </c>
      <c r="HO182" s="565">
        <v>0</v>
      </c>
      <c r="HP182" s="598"/>
      <c r="HQ182" s="625"/>
      <c r="HR182" s="565"/>
    </row>
    <row r="183" spans="1:226" ht="283.5" customHeight="1">
      <c r="A183" s="460">
        <v>142</v>
      </c>
      <c r="B183" s="460" t="s">
        <v>4786</v>
      </c>
      <c r="C183" s="461" t="s">
        <v>4787</v>
      </c>
      <c r="D183" s="460">
        <v>1.61</v>
      </c>
      <c r="E183" s="106">
        <v>0</v>
      </c>
      <c r="F183" s="106">
        <v>0</v>
      </c>
      <c r="G183" s="97"/>
      <c r="H183" s="97"/>
      <c r="I183" s="230"/>
      <c r="J183" s="230"/>
      <c r="K183" s="106"/>
      <c r="L183" s="106"/>
      <c r="M183" s="230"/>
      <c r="N183" s="230"/>
      <c r="O183" s="106"/>
      <c r="P183" s="363"/>
      <c r="Q183" s="106"/>
      <c r="R183" s="106"/>
      <c r="S183" s="97"/>
      <c r="T183" s="470"/>
      <c r="U183" s="97"/>
      <c r="V183" s="97"/>
      <c r="W183" s="97">
        <v>15</v>
      </c>
      <c r="X183" s="467"/>
      <c r="Y183" s="97"/>
      <c r="Z183" s="97"/>
      <c r="AA183" s="97"/>
      <c r="AB183" s="470"/>
      <c r="AC183" s="470"/>
      <c r="AD183" s="448">
        <f t="shared" si="2"/>
        <v>0</v>
      </c>
      <c r="AE183" s="97"/>
      <c r="AF183" s="97">
        <v>63</v>
      </c>
      <c r="AG183" s="355"/>
      <c r="AH183" s="355"/>
      <c r="AI183" s="97">
        <v>17</v>
      </c>
      <c r="AJ183" s="97"/>
      <c r="AK183" s="97"/>
      <c r="AL183" s="97"/>
      <c r="AM183" s="97"/>
      <c r="AN183" s="472"/>
      <c r="AO183" s="472"/>
      <c r="AP183" s="78">
        <v>15</v>
      </c>
      <c r="AQ183" s="78"/>
      <c r="AR183" s="106"/>
      <c r="AS183" s="106"/>
      <c r="AT183" s="97"/>
      <c r="AU183" s="97"/>
      <c r="AV183" s="97"/>
      <c r="AW183" s="97"/>
      <c r="AX183" s="97"/>
      <c r="AY183" s="97"/>
      <c r="AZ183" s="306"/>
      <c r="BA183" s="306"/>
      <c r="BB183" s="97">
        <v>0</v>
      </c>
      <c r="BC183" s="97"/>
      <c r="BD183" s="97"/>
      <c r="BE183" s="97"/>
      <c r="BF183" s="97"/>
      <c r="BG183" s="106"/>
      <c r="BH183" s="106"/>
      <c r="BI183" s="97"/>
      <c r="BJ183" s="97"/>
      <c r="BK183" s="97"/>
      <c r="BL183" s="97"/>
      <c r="BM183" s="97"/>
      <c r="BN183" s="97"/>
      <c r="BO183" s="106"/>
      <c r="BP183" s="106"/>
      <c r="BQ183" s="466"/>
      <c r="BR183" s="466"/>
      <c r="BS183" s="466">
        <v>0</v>
      </c>
      <c r="BT183" s="97"/>
      <c r="BU183" s="97"/>
      <c r="BV183" s="106"/>
      <c r="BW183" s="106"/>
      <c r="BX183" s="106"/>
      <c r="BY183" s="106"/>
      <c r="BZ183" s="106"/>
      <c r="CA183" s="106"/>
      <c r="CB183" s="97">
        <v>37</v>
      </c>
      <c r="CC183" s="97"/>
      <c r="CD183" s="97"/>
      <c r="CE183" s="97"/>
      <c r="CF183" s="106"/>
      <c r="CG183" s="106"/>
      <c r="CH183" s="97"/>
      <c r="CI183" s="97"/>
      <c r="CJ183" s="106"/>
      <c r="CK183" s="106"/>
      <c r="CL183" s="97"/>
      <c r="CM183" s="97"/>
      <c r="CN183" s="565"/>
      <c r="CO183" s="565"/>
      <c r="CP183" s="565"/>
      <c r="CQ183" s="565"/>
      <c r="CR183" s="565"/>
      <c r="CS183" s="565">
        <v>60</v>
      </c>
      <c r="CT183" s="565">
        <v>81</v>
      </c>
      <c r="CU183" s="565"/>
      <c r="CV183" s="565"/>
      <c r="CW183" s="565"/>
      <c r="CX183" s="565"/>
      <c r="CY183" s="565"/>
      <c r="CZ183" s="565"/>
      <c r="DA183" s="565"/>
      <c r="DB183" s="565"/>
      <c r="DC183" s="565"/>
      <c r="DD183" s="565"/>
      <c r="DE183" s="565"/>
      <c r="DF183" s="565"/>
      <c r="DG183" s="565"/>
      <c r="DH183" s="565"/>
      <c r="DN183" s="60">
        <v>40</v>
      </c>
      <c r="EU183" s="565"/>
      <c r="EV183" s="565"/>
      <c r="EW183" s="565"/>
      <c r="EX183" s="565"/>
      <c r="EY183" s="565">
        <v>41</v>
      </c>
      <c r="EZ183" s="565"/>
      <c r="FA183" s="565"/>
      <c r="FB183" s="565"/>
      <c r="FC183" s="565"/>
      <c r="FD183" s="565"/>
      <c r="FE183" s="565"/>
      <c r="FF183" s="565"/>
      <c r="FG183" s="565"/>
      <c r="FH183" s="615"/>
      <c r="FI183" s="615"/>
      <c r="FJ183" s="565"/>
      <c r="FK183" s="565"/>
      <c r="FL183" s="565"/>
      <c r="FM183" s="565"/>
      <c r="FN183" s="565"/>
      <c r="FO183" s="565"/>
      <c r="FP183" s="565"/>
      <c r="FQ183" s="565"/>
      <c r="FR183" s="565"/>
      <c r="FS183" s="565">
        <v>0</v>
      </c>
      <c r="FT183" s="598"/>
      <c r="FU183" s="598"/>
      <c r="FV183" s="565"/>
      <c r="FW183" s="565"/>
      <c r="FX183" s="565"/>
      <c r="FY183" s="565"/>
      <c r="FZ183" s="565"/>
      <c r="GA183" s="565"/>
      <c r="GB183" s="565"/>
      <c r="GC183" s="565"/>
      <c r="GD183" s="565"/>
      <c r="GE183" s="565"/>
      <c r="GF183" s="565"/>
      <c r="GG183" s="565"/>
      <c r="GH183" s="565"/>
      <c r="GI183" s="565"/>
      <c r="GJ183" s="565"/>
      <c r="GK183" s="565"/>
      <c r="GL183" s="565"/>
      <c r="GM183" s="565"/>
      <c r="GN183" s="565"/>
      <c r="GO183" s="565"/>
      <c r="GP183" s="565"/>
      <c r="GQ183" s="506"/>
      <c r="GR183" s="598"/>
      <c r="GS183" s="598"/>
      <c r="GT183" s="565"/>
      <c r="GU183" s="565"/>
      <c r="GV183" s="565">
        <v>0</v>
      </c>
      <c r="GW183" s="565">
        <v>0</v>
      </c>
      <c r="GX183" s="565"/>
      <c r="GY183" s="565"/>
      <c r="GZ183" s="565"/>
      <c r="HA183" s="565"/>
      <c r="HB183" s="565"/>
      <c r="HC183" s="565"/>
      <c r="HD183" s="565"/>
      <c r="HE183" s="565"/>
      <c r="HF183" s="565"/>
      <c r="HG183" s="565"/>
      <c r="HH183" s="565"/>
      <c r="HI183" s="565"/>
      <c r="HJ183" s="565"/>
      <c r="HK183" s="565"/>
      <c r="HL183" s="565"/>
      <c r="HM183" s="565"/>
      <c r="HN183" s="565">
        <v>0</v>
      </c>
      <c r="HO183" s="565">
        <v>0</v>
      </c>
      <c r="HP183" s="598"/>
      <c r="HQ183" s="625"/>
      <c r="HR183" s="565"/>
    </row>
    <row r="184" spans="1:226" ht="283.5" customHeight="1">
      <c r="A184" s="460">
        <v>143</v>
      </c>
      <c r="B184" s="460" t="s">
        <v>4788</v>
      </c>
      <c r="C184" s="461" t="s">
        <v>4789</v>
      </c>
      <c r="D184" s="460">
        <v>1.94</v>
      </c>
      <c r="E184" s="106">
        <v>0</v>
      </c>
      <c r="F184" s="106">
        <v>0</v>
      </c>
      <c r="G184" s="97"/>
      <c r="H184" s="97"/>
      <c r="I184" s="230"/>
      <c r="J184" s="230"/>
      <c r="K184" s="106"/>
      <c r="L184" s="106"/>
      <c r="M184" s="230"/>
      <c r="N184" s="230"/>
      <c r="O184" s="106"/>
      <c r="P184" s="363"/>
      <c r="Q184" s="106"/>
      <c r="R184" s="106"/>
      <c r="S184" s="97"/>
      <c r="T184" s="470"/>
      <c r="U184" s="97"/>
      <c r="V184" s="97"/>
      <c r="W184" s="97">
        <v>35</v>
      </c>
      <c r="X184" s="467"/>
      <c r="Y184" s="97"/>
      <c r="Z184" s="97"/>
      <c r="AA184" s="97"/>
      <c r="AB184" s="470"/>
      <c r="AC184" s="470"/>
      <c r="AD184" s="448">
        <f t="shared" si="2"/>
        <v>0</v>
      </c>
      <c r="AE184" s="97"/>
      <c r="AF184" s="97">
        <v>72</v>
      </c>
      <c r="AG184" s="355"/>
      <c r="AH184" s="355"/>
      <c r="AI184" s="97">
        <v>16</v>
      </c>
      <c r="AJ184" s="97"/>
      <c r="AK184" s="97"/>
      <c r="AL184" s="97"/>
      <c r="AM184" s="97"/>
      <c r="AN184" s="472"/>
      <c r="AO184" s="472"/>
      <c r="AP184" s="78">
        <v>15</v>
      </c>
      <c r="AQ184" s="78"/>
      <c r="AR184" s="106"/>
      <c r="AS184" s="106"/>
      <c r="AT184" s="97"/>
      <c r="AU184" s="97"/>
      <c r="AV184" s="97"/>
      <c r="AW184" s="97"/>
      <c r="AX184" s="97"/>
      <c r="AY184" s="97"/>
      <c r="AZ184" s="306"/>
      <c r="BA184" s="306"/>
      <c r="BB184" s="97">
        <v>0</v>
      </c>
      <c r="BC184" s="97"/>
      <c r="BD184" s="97"/>
      <c r="BE184" s="97"/>
      <c r="BF184" s="97"/>
      <c r="BG184" s="106"/>
      <c r="BH184" s="106"/>
      <c r="BI184" s="97"/>
      <c r="BJ184" s="97"/>
      <c r="BK184" s="97"/>
      <c r="BL184" s="97"/>
      <c r="BM184" s="97"/>
      <c r="BN184" s="97"/>
      <c r="BO184" s="106"/>
      <c r="BP184" s="106"/>
      <c r="BQ184" s="466"/>
      <c r="BR184" s="466"/>
      <c r="BS184" s="466">
        <v>0</v>
      </c>
      <c r="BT184" s="97"/>
      <c r="BU184" s="97"/>
      <c r="BV184" s="106"/>
      <c r="BW184" s="106"/>
      <c r="BX184" s="106"/>
      <c r="BY184" s="106"/>
      <c r="BZ184" s="106"/>
      <c r="CA184" s="106"/>
      <c r="CB184" s="97">
        <v>86</v>
      </c>
      <c r="CC184" s="97"/>
      <c r="CD184" s="97"/>
      <c r="CE184" s="97"/>
      <c r="CF184" s="106"/>
      <c r="CG184" s="106"/>
      <c r="CH184" s="97"/>
      <c r="CI184" s="97"/>
      <c r="CJ184" s="106"/>
      <c r="CK184" s="106"/>
      <c r="CL184" s="97"/>
      <c r="CM184" s="97"/>
      <c r="CN184" s="565"/>
      <c r="CO184" s="565"/>
      <c r="CP184" s="565"/>
      <c r="CQ184" s="565"/>
      <c r="CR184" s="565"/>
      <c r="CS184" s="565">
        <v>140</v>
      </c>
      <c r="CT184" s="565">
        <v>58</v>
      </c>
      <c r="CU184" s="565"/>
      <c r="CV184" s="565"/>
      <c r="CW184" s="565"/>
      <c r="CX184" s="565"/>
      <c r="CY184" s="565"/>
      <c r="CZ184" s="565"/>
      <c r="DA184" s="565"/>
      <c r="DB184" s="565"/>
      <c r="DC184" s="565"/>
      <c r="DD184" s="565"/>
      <c r="DE184" s="565"/>
      <c r="DF184" s="565"/>
      <c r="DG184" s="565"/>
      <c r="DH184" s="565"/>
      <c r="DN184" s="60">
        <v>94</v>
      </c>
      <c r="EU184" s="565"/>
      <c r="EV184" s="565"/>
      <c r="EW184" s="565"/>
      <c r="EX184" s="565"/>
      <c r="EY184" s="565">
        <v>140</v>
      </c>
      <c r="EZ184" s="565"/>
      <c r="FA184" s="565"/>
      <c r="FB184" s="565"/>
      <c r="FC184" s="565"/>
      <c r="FD184" s="565"/>
      <c r="FE184" s="565"/>
      <c r="FF184" s="565"/>
      <c r="FG184" s="565"/>
      <c r="FH184" s="615"/>
      <c r="FI184" s="615"/>
      <c r="FJ184" s="565"/>
      <c r="FK184" s="565"/>
      <c r="FL184" s="565"/>
      <c r="FM184" s="565"/>
      <c r="FN184" s="565"/>
      <c r="FO184" s="565"/>
      <c r="FP184" s="565"/>
      <c r="FQ184" s="565"/>
      <c r="FR184" s="565"/>
      <c r="FS184" s="565">
        <v>0</v>
      </c>
      <c r="FT184" s="598"/>
      <c r="FU184" s="598"/>
      <c r="FV184" s="565"/>
      <c r="FW184" s="565"/>
      <c r="FX184" s="565"/>
      <c r="FY184" s="565"/>
      <c r="FZ184" s="565"/>
      <c r="GA184" s="565"/>
      <c r="GB184" s="565"/>
      <c r="GC184" s="565"/>
      <c r="GD184" s="565"/>
      <c r="GE184" s="565"/>
      <c r="GF184" s="565"/>
      <c r="GG184" s="565"/>
      <c r="GH184" s="565"/>
      <c r="GI184" s="565"/>
      <c r="GJ184" s="565"/>
      <c r="GK184" s="565"/>
      <c r="GL184" s="565"/>
      <c r="GM184" s="565"/>
      <c r="GN184" s="565"/>
      <c r="GO184" s="565"/>
      <c r="GP184" s="565"/>
      <c r="GQ184" s="506"/>
      <c r="GR184" s="598"/>
      <c r="GS184" s="598"/>
      <c r="GT184" s="565"/>
      <c r="GU184" s="565"/>
      <c r="GV184" s="565">
        <v>0</v>
      </c>
      <c r="GW184" s="565">
        <v>0</v>
      </c>
      <c r="GX184" s="565"/>
      <c r="GY184" s="565"/>
      <c r="GZ184" s="565"/>
      <c r="HA184" s="565"/>
      <c r="HB184" s="565"/>
      <c r="HC184" s="565"/>
      <c r="HD184" s="565"/>
      <c r="HE184" s="565"/>
      <c r="HF184" s="565"/>
      <c r="HG184" s="565"/>
      <c r="HH184" s="565"/>
      <c r="HI184" s="565"/>
      <c r="HJ184" s="565"/>
      <c r="HK184" s="565"/>
      <c r="HL184" s="565"/>
      <c r="HM184" s="565"/>
      <c r="HN184" s="565">
        <v>0</v>
      </c>
      <c r="HO184" s="565">
        <v>0</v>
      </c>
      <c r="HP184" s="598"/>
      <c r="HQ184" s="625"/>
      <c r="HR184" s="565"/>
    </row>
    <row r="185" spans="1:226" ht="94.5" customHeight="1">
      <c r="A185" s="460">
        <v>144</v>
      </c>
      <c r="B185" s="460" t="s">
        <v>4790</v>
      </c>
      <c r="C185" s="461" t="s">
        <v>4791</v>
      </c>
      <c r="D185" s="460">
        <v>1.52</v>
      </c>
      <c r="E185" s="106">
        <v>0</v>
      </c>
      <c r="F185" s="106">
        <v>0</v>
      </c>
      <c r="G185" s="97"/>
      <c r="H185" s="97"/>
      <c r="I185" s="230"/>
      <c r="J185" s="230"/>
      <c r="K185" s="106"/>
      <c r="L185" s="106"/>
      <c r="M185" s="230"/>
      <c r="N185" s="230"/>
      <c r="O185" s="106"/>
      <c r="P185" s="363"/>
      <c r="Q185" s="106"/>
      <c r="R185" s="106"/>
      <c r="S185" s="97"/>
      <c r="T185" s="470"/>
      <c r="U185" s="97"/>
      <c r="V185" s="97"/>
      <c r="W185" s="97">
        <v>28</v>
      </c>
      <c r="X185" s="467"/>
      <c r="Y185" s="97"/>
      <c r="Z185" s="97"/>
      <c r="AA185" s="97"/>
      <c r="AB185" s="470"/>
      <c r="AC185" s="470"/>
      <c r="AD185" s="448">
        <f t="shared" si="2"/>
        <v>0</v>
      </c>
      <c r="AE185" s="97"/>
      <c r="AF185" s="97">
        <v>125</v>
      </c>
      <c r="AG185" s="355"/>
      <c r="AH185" s="355"/>
      <c r="AI185" s="97"/>
      <c r="AJ185" s="97"/>
      <c r="AK185" s="97"/>
      <c r="AL185" s="97"/>
      <c r="AM185" s="97"/>
      <c r="AN185" s="472"/>
      <c r="AO185" s="472"/>
      <c r="AP185" s="78">
        <v>25</v>
      </c>
      <c r="AQ185" s="78">
        <v>25</v>
      </c>
      <c r="AR185" s="106"/>
      <c r="AS185" s="106"/>
      <c r="AT185" s="97"/>
      <c r="AU185" s="97"/>
      <c r="AV185" s="97"/>
      <c r="AW185" s="97"/>
      <c r="AX185" s="97"/>
      <c r="AY185" s="97"/>
      <c r="AZ185" s="306"/>
      <c r="BA185" s="306"/>
      <c r="BB185" s="97">
        <v>0</v>
      </c>
      <c r="BC185" s="97"/>
      <c r="BD185" s="97"/>
      <c r="BE185" s="97"/>
      <c r="BF185" s="97"/>
      <c r="BG185" s="106"/>
      <c r="BH185" s="106"/>
      <c r="BI185" s="97"/>
      <c r="BJ185" s="97"/>
      <c r="BK185" s="97"/>
      <c r="BL185" s="97"/>
      <c r="BM185" s="97"/>
      <c r="BN185" s="97"/>
      <c r="BO185" s="106"/>
      <c r="BP185" s="106"/>
      <c r="BQ185" s="466"/>
      <c r="BR185" s="466"/>
      <c r="BS185" s="466">
        <v>0</v>
      </c>
      <c r="BT185" s="97"/>
      <c r="BU185" s="97"/>
      <c r="BV185" s="106"/>
      <c r="BW185" s="106"/>
      <c r="BX185" s="106"/>
      <c r="BY185" s="106"/>
      <c r="BZ185" s="106"/>
      <c r="CA185" s="106"/>
      <c r="CB185" s="97">
        <v>67</v>
      </c>
      <c r="CC185" s="97"/>
      <c r="CD185" s="97"/>
      <c r="CE185" s="97"/>
      <c r="CF185" s="106"/>
      <c r="CG185" s="106"/>
      <c r="CH185" s="97"/>
      <c r="CI185" s="97"/>
      <c r="CJ185" s="106"/>
      <c r="CK185" s="106"/>
      <c r="CL185" s="97"/>
      <c r="CM185" s="97"/>
      <c r="CN185" s="565"/>
      <c r="CO185" s="565"/>
      <c r="CP185" s="565"/>
      <c r="CQ185" s="565"/>
      <c r="CR185" s="565"/>
      <c r="CS185" s="565">
        <v>555</v>
      </c>
      <c r="CT185" s="565">
        <v>28</v>
      </c>
      <c r="CU185" s="565"/>
      <c r="CV185" s="565"/>
      <c r="CW185" s="565"/>
      <c r="CX185" s="565"/>
      <c r="CY185" s="565"/>
      <c r="CZ185" s="565"/>
      <c r="DA185" s="565"/>
      <c r="DB185" s="565"/>
      <c r="DC185" s="565"/>
      <c r="DD185" s="565"/>
      <c r="DE185" s="565"/>
      <c r="DF185" s="565"/>
      <c r="DG185" s="565"/>
      <c r="DH185" s="565"/>
      <c r="DN185" s="60">
        <v>74</v>
      </c>
      <c r="EE185" s="60">
        <v>5</v>
      </c>
      <c r="EU185" s="565"/>
      <c r="EV185" s="565"/>
      <c r="EW185" s="565">
        <v>32</v>
      </c>
      <c r="EX185" s="565"/>
      <c r="EY185" s="565">
        <v>101</v>
      </c>
      <c r="EZ185" s="565"/>
      <c r="FA185" s="565"/>
      <c r="FB185" s="565"/>
      <c r="FC185" s="565"/>
      <c r="FD185" s="565"/>
      <c r="FE185" s="565"/>
      <c r="FF185" s="565"/>
      <c r="FG185" s="565"/>
      <c r="FH185" s="615"/>
      <c r="FI185" s="615"/>
      <c r="FJ185" s="565"/>
      <c r="FK185" s="565"/>
      <c r="FL185" s="565"/>
      <c r="FM185" s="565"/>
      <c r="FN185" s="565"/>
      <c r="FO185" s="565"/>
      <c r="FP185" s="565"/>
      <c r="FQ185" s="565"/>
      <c r="FR185" s="565"/>
      <c r="FS185" s="565">
        <v>0</v>
      </c>
      <c r="FT185" s="598"/>
      <c r="FU185" s="598"/>
      <c r="FV185" s="565"/>
      <c r="FW185" s="565"/>
      <c r="FX185" s="565"/>
      <c r="FY185" s="565"/>
      <c r="FZ185" s="565"/>
      <c r="GA185" s="565"/>
      <c r="GB185" s="565"/>
      <c r="GC185" s="565"/>
      <c r="GD185" s="565"/>
      <c r="GE185" s="565"/>
      <c r="GF185" s="565"/>
      <c r="GG185" s="565"/>
      <c r="GH185" s="565"/>
      <c r="GI185" s="565"/>
      <c r="GJ185" s="565"/>
      <c r="GK185" s="565"/>
      <c r="GL185" s="565"/>
      <c r="GM185" s="565"/>
      <c r="GN185" s="565"/>
      <c r="GO185" s="565"/>
      <c r="GP185" s="565"/>
      <c r="GQ185" s="506"/>
      <c r="GR185" s="598"/>
      <c r="GS185" s="598"/>
      <c r="GT185" s="565"/>
      <c r="GU185" s="565"/>
      <c r="GV185" s="565">
        <v>0</v>
      </c>
      <c r="GW185" s="565">
        <v>0</v>
      </c>
      <c r="GX185" s="565"/>
      <c r="GY185" s="565"/>
      <c r="GZ185" s="565"/>
      <c r="HA185" s="565"/>
      <c r="HB185" s="565"/>
      <c r="HC185" s="565"/>
      <c r="HD185" s="565"/>
      <c r="HE185" s="565"/>
      <c r="HF185" s="565"/>
      <c r="HG185" s="565"/>
      <c r="HH185" s="565"/>
      <c r="HI185" s="565"/>
      <c r="HJ185" s="565"/>
      <c r="HK185" s="565"/>
      <c r="HL185" s="565"/>
      <c r="HM185" s="565"/>
      <c r="HN185" s="565">
        <v>0</v>
      </c>
      <c r="HO185" s="565">
        <v>0</v>
      </c>
      <c r="HP185" s="598"/>
      <c r="HQ185" s="625"/>
      <c r="HR185" s="565"/>
    </row>
    <row r="186" spans="1:226" ht="94.5" customHeight="1">
      <c r="A186" s="460">
        <v>145</v>
      </c>
      <c r="B186" s="460" t="s">
        <v>4792</v>
      </c>
      <c r="C186" s="461" t="s">
        <v>4793</v>
      </c>
      <c r="D186" s="460">
        <v>1.82</v>
      </c>
      <c r="E186" s="106">
        <v>0</v>
      </c>
      <c r="F186" s="106">
        <v>0</v>
      </c>
      <c r="G186" s="97"/>
      <c r="H186" s="97"/>
      <c r="I186" s="230"/>
      <c r="J186" s="230"/>
      <c r="K186" s="106"/>
      <c r="L186" s="106"/>
      <c r="M186" s="230"/>
      <c r="N186" s="230"/>
      <c r="O186" s="106"/>
      <c r="P186" s="363"/>
      <c r="Q186" s="106"/>
      <c r="R186" s="106"/>
      <c r="S186" s="97"/>
      <c r="T186" s="470"/>
      <c r="U186" s="97"/>
      <c r="V186" s="97"/>
      <c r="W186" s="97">
        <v>64</v>
      </c>
      <c r="X186" s="467"/>
      <c r="Y186" s="97"/>
      <c r="Z186" s="97"/>
      <c r="AA186" s="97"/>
      <c r="AB186" s="470"/>
      <c r="AC186" s="470"/>
      <c r="AD186" s="448">
        <f t="shared" si="2"/>
        <v>0</v>
      </c>
      <c r="AE186" s="97"/>
      <c r="AF186" s="97">
        <v>56</v>
      </c>
      <c r="AG186" s="355"/>
      <c r="AH186" s="355"/>
      <c r="AI186" s="97">
        <v>8</v>
      </c>
      <c r="AJ186" s="97"/>
      <c r="AK186" s="97"/>
      <c r="AL186" s="97"/>
      <c r="AM186" s="97"/>
      <c r="AN186" s="472"/>
      <c r="AO186" s="472"/>
      <c r="AP186" s="78">
        <v>25</v>
      </c>
      <c r="AQ186" s="78">
        <v>25</v>
      </c>
      <c r="AR186" s="106"/>
      <c r="AS186" s="106"/>
      <c r="AT186" s="97"/>
      <c r="AU186" s="97"/>
      <c r="AV186" s="97"/>
      <c r="AW186" s="97"/>
      <c r="AX186" s="97"/>
      <c r="AY186" s="97"/>
      <c r="AZ186" s="306"/>
      <c r="BA186" s="306"/>
      <c r="BB186" s="97">
        <v>0</v>
      </c>
      <c r="BC186" s="97"/>
      <c r="BD186" s="97"/>
      <c r="BE186" s="97"/>
      <c r="BF186" s="97"/>
      <c r="BG186" s="106"/>
      <c r="BH186" s="106"/>
      <c r="BI186" s="97"/>
      <c r="BJ186" s="97"/>
      <c r="BK186" s="97"/>
      <c r="BL186" s="97"/>
      <c r="BM186" s="97"/>
      <c r="BN186" s="97"/>
      <c r="BO186" s="106"/>
      <c r="BP186" s="106"/>
      <c r="BQ186" s="466"/>
      <c r="BR186" s="466"/>
      <c r="BS186" s="466">
        <v>0</v>
      </c>
      <c r="BT186" s="97"/>
      <c r="BU186" s="97"/>
      <c r="BV186" s="106"/>
      <c r="BW186" s="106"/>
      <c r="BX186" s="106"/>
      <c r="BY186" s="106"/>
      <c r="BZ186" s="106"/>
      <c r="CA186" s="106"/>
      <c r="CB186" s="97">
        <v>158</v>
      </c>
      <c r="CC186" s="97"/>
      <c r="CD186" s="97"/>
      <c r="CE186" s="97"/>
      <c r="CF186" s="106"/>
      <c r="CG186" s="106"/>
      <c r="CH186" s="97"/>
      <c r="CI186" s="97"/>
      <c r="CJ186" s="106"/>
      <c r="CK186" s="106"/>
      <c r="CL186" s="97"/>
      <c r="CM186" s="97"/>
      <c r="CN186" s="565"/>
      <c r="CO186" s="565"/>
      <c r="CP186" s="565"/>
      <c r="CQ186" s="565"/>
      <c r="CR186" s="565"/>
      <c r="CS186" s="565">
        <v>660</v>
      </c>
      <c r="CT186" s="565">
        <v>36</v>
      </c>
      <c r="CU186" s="565"/>
      <c r="CV186" s="565"/>
      <c r="CW186" s="565"/>
      <c r="CX186" s="565"/>
      <c r="CY186" s="565"/>
      <c r="CZ186" s="565"/>
      <c r="DA186" s="565"/>
      <c r="DB186" s="565"/>
      <c r="DC186" s="565"/>
      <c r="DD186" s="565"/>
      <c r="DE186" s="565"/>
      <c r="DF186" s="565"/>
      <c r="DG186" s="565"/>
      <c r="DH186" s="565"/>
      <c r="DN186" s="60">
        <v>171</v>
      </c>
      <c r="EU186" s="565"/>
      <c r="EV186" s="565"/>
      <c r="EW186" s="565">
        <v>28</v>
      </c>
      <c r="EX186" s="565">
        <v>0</v>
      </c>
      <c r="EY186" s="565">
        <v>259</v>
      </c>
      <c r="EZ186" s="565"/>
      <c r="FA186" s="565"/>
      <c r="FB186" s="565"/>
      <c r="FC186" s="565"/>
      <c r="FD186" s="565"/>
      <c r="FE186" s="565"/>
      <c r="FF186" s="565"/>
      <c r="FG186" s="565"/>
      <c r="FH186" s="615"/>
      <c r="FI186" s="615"/>
      <c r="FJ186" s="565"/>
      <c r="FK186" s="565"/>
      <c r="FL186" s="565"/>
      <c r="FM186" s="565"/>
      <c r="FN186" s="565"/>
      <c r="FO186" s="565"/>
      <c r="FP186" s="565"/>
      <c r="FQ186" s="565"/>
      <c r="FR186" s="565"/>
      <c r="FS186" s="565">
        <v>0</v>
      </c>
      <c r="FT186" s="598"/>
      <c r="FU186" s="598"/>
      <c r="FV186" s="565"/>
      <c r="FW186" s="565"/>
      <c r="FX186" s="565"/>
      <c r="FY186" s="565"/>
      <c r="FZ186" s="565"/>
      <c r="GA186" s="565"/>
      <c r="GB186" s="565"/>
      <c r="GC186" s="565"/>
      <c r="GD186" s="565"/>
      <c r="GE186" s="565"/>
      <c r="GF186" s="565"/>
      <c r="GG186" s="565"/>
      <c r="GH186" s="565"/>
      <c r="GI186" s="565"/>
      <c r="GJ186" s="565"/>
      <c r="GK186" s="565"/>
      <c r="GL186" s="565"/>
      <c r="GM186" s="565"/>
      <c r="GN186" s="565"/>
      <c r="GO186" s="565"/>
      <c r="GP186" s="565"/>
      <c r="GQ186" s="506"/>
      <c r="GR186" s="598"/>
      <c r="GS186" s="598"/>
      <c r="GT186" s="565"/>
      <c r="GU186" s="565"/>
      <c r="GV186" s="565">
        <v>0</v>
      </c>
      <c r="GW186" s="565">
        <v>0</v>
      </c>
      <c r="GX186" s="565"/>
      <c r="GY186" s="565"/>
      <c r="GZ186" s="565"/>
      <c r="HA186" s="565"/>
      <c r="HB186" s="565"/>
      <c r="HC186" s="565"/>
      <c r="HD186" s="565"/>
      <c r="HE186" s="565"/>
      <c r="HF186" s="565"/>
      <c r="HG186" s="565"/>
      <c r="HH186" s="565"/>
      <c r="HI186" s="565"/>
      <c r="HJ186" s="565"/>
      <c r="HK186" s="565"/>
      <c r="HL186" s="565"/>
      <c r="HM186" s="565"/>
      <c r="HN186" s="565">
        <v>0</v>
      </c>
      <c r="HO186" s="565">
        <v>0</v>
      </c>
      <c r="HP186" s="598"/>
      <c r="HQ186" s="625"/>
      <c r="HR186" s="565"/>
    </row>
    <row r="187" spans="1:226" ht="157.5" customHeight="1">
      <c r="A187" s="460">
        <v>146</v>
      </c>
      <c r="B187" s="460" t="s">
        <v>4794</v>
      </c>
      <c r="C187" s="461" t="s">
        <v>4795</v>
      </c>
      <c r="D187" s="460">
        <v>1.39</v>
      </c>
      <c r="E187" s="106">
        <v>0</v>
      </c>
      <c r="F187" s="106">
        <v>0</v>
      </c>
      <c r="G187" s="97"/>
      <c r="H187" s="97"/>
      <c r="I187" s="230"/>
      <c r="J187" s="230"/>
      <c r="K187" s="106"/>
      <c r="L187" s="106"/>
      <c r="M187" s="230"/>
      <c r="N187" s="230"/>
      <c r="O187" s="106"/>
      <c r="P187" s="363"/>
      <c r="Q187" s="106"/>
      <c r="R187" s="106"/>
      <c r="S187" s="97"/>
      <c r="T187" s="470"/>
      <c r="U187" s="97"/>
      <c r="V187" s="97"/>
      <c r="W187" s="97">
        <v>10</v>
      </c>
      <c r="X187" s="467"/>
      <c r="Y187" s="97"/>
      <c r="Z187" s="97"/>
      <c r="AA187" s="97"/>
      <c r="AB187" s="470"/>
      <c r="AC187" s="470"/>
      <c r="AD187" s="448">
        <f t="shared" si="2"/>
        <v>0</v>
      </c>
      <c r="AE187" s="97"/>
      <c r="AF187" s="97"/>
      <c r="AG187" s="355"/>
      <c r="AH187" s="355"/>
      <c r="AI187" s="97">
        <v>8</v>
      </c>
      <c r="AJ187" s="97"/>
      <c r="AK187" s="97"/>
      <c r="AL187" s="97"/>
      <c r="AM187" s="97"/>
      <c r="AN187" s="472"/>
      <c r="AO187" s="472"/>
      <c r="AP187" s="78"/>
      <c r="AQ187" s="78"/>
      <c r="AR187" s="106"/>
      <c r="AS187" s="106"/>
      <c r="AT187" s="97"/>
      <c r="AU187" s="97"/>
      <c r="AV187" s="97"/>
      <c r="AW187" s="97"/>
      <c r="AX187" s="97"/>
      <c r="AY187" s="97"/>
      <c r="AZ187" s="306"/>
      <c r="BA187" s="306"/>
      <c r="BB187" s="97">
        <v>0</v>
      </c>
      <c r="BC187" s="97"/>
      <c r="BD187" s="97"/>
      <c r="BE187" s="97"/>
      <c r="BF187" s="97"/>
      <c r="BG187" s="106"/>
      <c r="BH187" s="106"/>
      <c r="BI187" s="97"/>
      <c r="BJ187" s="97"/>
      <c r="BK187" s="97"/>
      <c r="BL187" s="97"/>
      <c r="BM187" s="97"/>
      <c r="BN187" s="97"/>
      <c r="BO187" s="106"/>
      <c r="BP187" s="106"/>
      <c r="BQ187" s="466"/>
      <c r="BR187" s="466"/>
      <c r="BS187" s="466">
        <v>0</v>
      </c>
      <c r="BT187" s="97"/>
      <c r="BU187" s="97"/>
      <c r="BV187" s="106"/>
      <c r="BW187" s="106"/>
      <c r="BX187" s="106"/>
      <c r="BY187" s="106"/>
      <c r="BZ187" s="106"/>
      <c r="CA187" s="106"/>
      <c r="CB187" s="97">
        <v>24</v>
      </c>
      <c r="CC187" s="97"/>
      <c r="CD187" s="97"/>
      <c r="CE187" s="97"/>
      <c r="CF187" s="106"/>
      <c r="CG187" s="106"/>
      <c r="CH187" s="97"/>
      <c r="CI187" s="97"/>
      <c r="CJ187" s="106"/>
      <c r="CK187" s="106"/>
      <c r="CL187" s="97"/>
      <c r="CM187" s="97"/>
      <c r="CN187" s="565"/>
      <c r="CO187" s="565"/>
      <c r="CP187" s="565"/>
      <c r="CQ187" s="565"/>
      <c r="CR187" s="565"/>
      <c r="CS187" s="565">
        <v>35</v>
      </c>
      <c r="CT187" s="565">
        <v>34</v>
      </c>
      <c r="CU187" s="565"/>
      <c r="CV187" s="565"/>
      <c r="CW187" s="565"/>
      <c r="CX187" s="565"/>
      <c r="CY187" s="565"/>
      <c r="CZ187" s="565"/>
      <c r="DA187" s="565"/>
      <c r="DB187" s="565"/>
      <c r="DC187" s="565"/>
      <c r="DD187" s="565"/>
      <c r="DE187" s="565"/>
      <c r="DF187" s="565"/>
      <c r="DG187" s="565"/>
      <c r="DH187" s="565"/>
      <c r="DN187" s="60">
        <v>27</v>
      </c>
      <c r="EU187" s="565"/>
      <c r="EV187" s="565"/>
      <c r="EW187" s="565"/>
      <c r="EX187" s="565"/>
      <c r="EY187" s="565"/>
      <c r="EZ187" s="565"/>
      <c r="FA187" s="565"/>
      <c r="FB187" s="565"/>
      <c r="FC187" s="565"/>
      <c r="FD187" s="565"/>
      <c r="FE187" s="565"/>
      <c r="FF187" s="565"/>
      <c r="FG187" s="565"/>
      <c r="FH187" s="615"/>
      <c r="FI187" s="615"/>
      <c r="FJ187" s="565"/>
      <c r="FK187" s="565"/>
      <c r="FL187" s="565"/>
      <c r="FM187" s="565"/>
      <c r="FN187" s="565"/>
      <c r="FO187" s="565"/>
      <c r="FP187" s="565"/>
      <c r="FQ187" s="565"/>
      <c r="FR187" s="565"/>
      <c r="FS187" s="565">
        <v>0</v>
      </c>
      <c r="FT187" s="598"/>
      <c r="FU187" s="598"/>
      <c r="FV187" s="565"/>
      <c r="FW187" s="565"/>
      <c r="FX187" s="565"/>
      <c r="FY187" s="565"/>
      <c r="FZ187" s="565"/>
      <c r="GA187" s="565"/>
      <c r="GB187" s="565"/>
      <c r="GC187" s="565"/>
      <c r="GD187" s="565"/>
      <c r="GE187" s="565"/>
      <c r="GF187" s="565"/>
      <c r="GG187" s="565"/>
      <c r="GH187" s="565"/>
      <c r="GI187" s="565"/>
      <c r="GJ187" s="565"/>
      <c r="GK187" s="565"/>
      <c r="GL187" s="565"/>
      <c r="GM187" s="565"/>
      <c r="GN187" s="565"/>
      <c r="GO187" s="565"/>
      <c r="GP187" s="565"/>
      <c r="GQ187" s="506"/>
      <c r="GR187" s="598"/>
      <c r="GS187" s="598"/>
      <c r="GT187" s="565"/>
      <c r="GU187" s="565"/>
      <c r="GV187" s="565">
        <v>0</v>
      </c>
      <c r="GW187" s="565">
        <v>0</v>
      </c>
      <c r="GX187" s="565"/>
      <c r="GY187" s="565"/>
      <c r="GZ187" s="565"/>
      <c r="HA187" s="565"/>
      <c r="HB187" s="565"/>
      <c r="HC187" s="565"/>
      <c r="HD187" s="565"/>
      <c r="HE187" s="565"/>
      <c r="HF187" s="565"/>
      <c r="HG187" s="565"/>
      <c r="HH187" s="565"/>
      <c r="HI187" s="565"/>
      <c r="HJ187" s="565"/>
      <c r="HK187" s="565"/>
      <c r="HL187" s="565"/>
      <c r="HM187" s="565"/>
      <c r="HN187" s="565">
        <v>0</v>
      </c>
      <c r="HO187" s="565">
        <v>0</v>
      </c>
      <c r="HP187" s="598"/>
      <c r="HQ187" s="1063" t="s">
        <v>11310</v>
      </c>
      <c r="HR187" s="565"/>
    </row>
    <row r="188" spans="1:226" ht="157.5" customHeight="1">
      <c r="A188" s="460">
        <v>147</v>
      </c>
      <c r="B188" s="460" t="s">
        <v>4796</v>
      </c>
      <c r="C188" s="461" t="s">
        <v>4797</v>
      </c>
      <c r="D188" s="460">
        <v>1.67</v>
      </c>
      <c r="E188" s="106">
        <v>0</v>
      </c>
      <c r="F188" s="106">
        <v>0</v>
      </c>
      <c r="G188" s="97"/>
      <c r="H188" s="97"/>
      <c r="I188" s="230"/>
      <c r="J188" s="230"/>
      <c r="K188" s="106"/>
      <c r="L188" s="106"/>
      <c r="M188" s="230"/>
      <c r="N188" s="230"/>
      <c r="O188" s="106"/>
      <c r="P188" s="363"/>
      <c r="Q188" s="106"/>
      <c r="R188" s="106"/>
      <c r="S188" s="97"/>
      <c r="T188" s="470"/>
      <c r="U188" s="97"/>
      <c r="V188" s="97"/>
      <c r="W188" s="97">
        <v>23</v>
      </c>
      <c r="X188" s="467"/>
      <c r="Y188" s="97"/>
      <c r="Z188" s="97"/>
      <c r="AA188" s="97"/>
      <c r="AB188" s="470"/>
      <c r="AC188" s="470"/>
      <c r="AD188" s="448">
        <f t="shared" si="2"/>
        <v>0</v>
      </c>
      <c r="AE188" s="97"/>
      <c r="AF188" s="97"/>
      <c r="AG188" s="355"/>
      <c r="AH188" s="355"/>
      <c r="AI188" s="97">
        <v>19</v>
      </c>
      <c r="AJ188" s="97"/>
      <c r="AK188" s="97"/>
      <c r="AL188" s="97"/>
      <c r="AM188" s="97"/>
      <c r="AN188" s="472"/>
      <c r="AO188" s="472"/>
      <c r="AP188" s="78"/>
      <c r="AQ188" s="78"/>
      <c r="AR188" s="106"/>
      <c r="AS188" s="106"/>
      <c r="AT188" s="97"/>
      <c r="AU188" s="97"/>
      <c r="AV188" s="97"/>
      <c r="AW188" s="97"/>
      <c r="AX188" s="97"/>
      <c r="AY188" s="97"/>
      <c r="AZ188" s="306"/>
      <c r="BA188" s="306"/>
      <c r="BB188" s="97">
        <v>0</v>
      </c>
      <c r="BC188" s="97"/>
      <c r="BD188" s="97"/>
      <c r="BE188" s="97"/>
      <c r="BF188" s="97"/>
      <c r="BG188" s="106"/>
      <c r="BH188" s="106"/>
      <c r="BI188" s="97"/>
      <c r="BJ188" s="97"/>
      <c r="BK188" s="97"/>
      <c r="BL188" s="97"/>
      <c r="BM188" s="97"/>
      <c r="BN188" s="97"/>
      <c r="BO188" s="106"/>
      <c r="BP188" s="106"/>
      <c r="BQ188" s="466"/>
      <c r="BR188" s="466"/>
      <c r="BS188" s="466">
        <v>0</v>
      </c>
      <c r="BT188" s="97"/>
      <c r="BU188" s="97"/>
      <c r="BV188" s="106"/>
      <c r="BW188" s="106"/>
      <c r="BX188" s="106"/>
      <c r="BY188" s="106"/>
      <c r="BZ188" s="106"/>
      <c r="CA188" s="106"/>
      <c r="CB188" s="97">
        <v>57</v>
      </c>
      <c r="CC188" s="97"/>
      <c r="CD188" s="97"/>
      <c r="CE188" s="97"/>
      <c r="CF188" s="106"/>
      <c r="CG188" s="106"/>
      <c r="CH188" s="97"/>
      <c r="CI188" s="97"/>
      <c r="CJ188" s="106"/>
      <c r="CK188" s="106"/>
      <c r="CL188" s="97"/>
      <c r="CM188" s="97"/>
      <c r="CN188" s="565"/>
      <c r="CO188" s="565"/>
      <c r="CP188" s="565"/>
      <c r="CQ188" s="565"/>
      <c r="CR188" s="565"/>
      <c r="CS188" s="565">
        <v>30</v>
      </c>
      <c r="CT188" s="565">
        <v>13</v>
      </c>
      <c r="CU188" s="565"/>
      <c r="CV188" s="565"/>
      <c r="CW188" s="565"/>
      <c r="CX188" s="565"/>
      <c r="CY188" s="565"/>
      <c r="CZ188" s="565"/>
      <c r="DA188" s="565"/>
      <c r="DB188" s="565"/>
      <c r="DC188" s="565"/>
      <c r="DD188" s="565"/>
      <c r="DE188" s="565"/>
      <c r="DF188" s="565"/>
      <c r="DG188" s="565"/>
      <c r="DH188" s="565"/>
      <c r="DN188" s="60">
        <v>62</v>
      </c>
      <c r="EU188" s="565"/>
      <c r="EV188" s="565"/>
      <c r="EW188" s="565">
        <v>14</v>
      </c>
      <c r="EX188" s="565">
        <v>0</v>
      </c>
      <c r="EY188" s="565"/>
      <c r="EZ188" s="565"/>
      <c r="FA188" s="565"/>
      <c r="FB188" s="565"/>
      <c r="FC188" s="565"/>
      <c r="FD188" s="565"/>
      <c r="FE188" s="565"/>
      <c r="FF188" s="565"/>
      <c r="FG188" s="565"/>
      <c r="FH188" s="615"/>
      <c r="FI188" s="615"/>
      <c r="FJ188" s="565"/>
      <c r="FK188" s="565"/>
      <c r="FL188" s="565"/>
      <c r="FM188" s="565"/>
      <c r="FN188" s="565"/>
      <c r="FO188" s="565"/>
      <c r="FP188" s="565"/>
      <c r="FQ188" s="565"/>
      <c r="FR188" s="565"/>
      <c r="FS188" s="565">
        <v>0</v>
      </c>
      <c r="FT188" s="598"/>
      <c r="FU188" s="598"/>
      <c r="FV188" s="565"/>
      <c r="FW188" s="565"/>
      <c r="FX188" s="565"/>
      <c r="FY188" s="565"/>
      <c r="FZ188" s="565"/>
      <c r="GA188" s="565"/>
      <c r="GB188" s="565"/>
      <c r="GC188" s="565"/>
      <c r="GD188" s="565"/>
      <c r="GE188" s="565"/>
      <c r="GF188" s="565"/>
      <c r="GG188" s="565"/>
      <c r="GH188" s="565"/>
      <c r="GI188" s="565"/>
      <c r="GJ188" s="565"/>
      <c r="GK188" s="565"/>
      <c r="GL188" s="565"/>
      <c r="GM188" s="565"/>
      <c r="GN188" s="565"/>
      <c r="GO188" s="565"/>
      <c r="GP188" s="565"/>
      <c r="GQ188" s="506"/>
      <c r="GR188" s="598"/>
      <c r="GS188" s="598"/>
      <c r="GT188" s="565"/>
      <c r="GU188" s="565"/>
      <c r="GV188" s="565">
        <v>0</v>
      </c>
      <c r="GW188" s="565">
        <v>0</v>
      </c>
      <c r="GX188" s="565"/>
      <c r="GY188" s="565"/>
      <c r="GZ188" s="565"/>
      <c r="HA188" s="565"/>
      <c r="HB188" s="565"/>
      <c r="HC188" s="565"/>
      <c r="HD188" s="565"/>
      <c r="HE188" s="565"/>
      <c r="HF188" s="565"/>
      <c r="HG188" s="565"/>
      <c r="HH188" s="565"/>
      <c r="HI188" s="565"/>
      <c r="HJ188" s="565"/>
      <c r="HK188" s="565"/>
      <c r="HL188" s="565"/>
      <c r="HM188" s="565"/>
      <c r="HN188" s="565">
        <v>0</v>
      </c>
      <c r="HO188" s="565">
        <v>0</v>
      </c>
      <c r="HP188" s="598"/>
      <c r="HQ188" s="1063"/>
      <c r="HR188" s="565"/>
    </row>
    <row r="189" spans="1:226" ht="173.25" customHeight="1">
      <c r="A189" s="460" t="s">
        <v>4798</v>
      </c>
      <c r="B189" s="460" t="s">
        <v>4799</v>
      </c>
      <c r="C189" s="461" t="s">
        <v>4800</v>
      </c>
      <c r="D189" s="460">
        <v>0.95</v>
      </c>
      <c r="E189" s="106"/>
      <c r="F189" s="106">
        <v>0</v>
      </c>
      <c r="G189" s="97"/>
      <c r="H189" s="97"/>
      <c r="I189" s="230"/>
      <c r="J189" s="230"/>
      <c r="K189" s="106"/>
      <c r="L189" s="106"/>
      <c r="M189" s="230"/>
      <c r="N189" s="230"/>
      <c r="O189" s="106"/>
      <c r="P189" s="363"/>
      <c r="Q189" s="106"/>
      <c r="R189" s="106"/>
      <c r="S189" s="97"/>
      <c r="T189" s="470"/>
      <c r="U189" s="97"/>
      <c r="V189" s="97"/>
      <c r="W189" s="97">
        <v>0</v>
      </c>
      <c r="X189" s="467"/>
      <c r="Y189" s="97"/>
      <c r="Z189" s="97"/>
      <c r="AA189" s="97"/>
      <c r="AB189" s="470"/>
      <c r="AC189" s="470"/>
      <c r="AD189" s="448">
        <f t="shared" si="2"/>
        <v>0</v>
      </c>
      <c r="AE189" s="97"/>
      <c r="AF189" s="97"/>
      <c r="AG189" s="355"/>
      <c r="AH189" s="355"/>
      <c r="AI189" s="97"/>
      <c r="AJ189" s="97"/>
      <c r="AK189" s="97"/>
      <c r="AL189" s="97"/>
      <c r="AM189" s="97"/>
      <c r="AN189" s="472"/>
      <c r="AO189" s="472"/>
      <c r="AP189" s="78">
        <v>15</v>
      </c>
      <c r="AQ189" s="78"/>
      <c r="AR189" s="106"/>
      <c r="AS189" s="106"/>
      <c r="AT189" s="97"/>
      <c r="AU189" s="97"/>
      <c r="AV189" s="97"/>
      <c r="AW189" s="97"/>
      <c r="AX189" s="97"/>
      <c r="AY189" s="97"/>
      <c r="AZ189" s="306"/>
      <c r="BA189" s="306"/>
      <c r="BB189" s="97">
        <v>0</v>
      </c>
      <c r="BC189" s="97"/>
      <c r="BD189" s="97"/>
      <c r="BE189" s="97"/>
      <c r="BF189" s="97"/>
      <c r="BG189" s="106"/>
      <c r="BH189" s="106"/>
      <c r="BI189" s="97"/>
      <c r="BJ189" s="97"/>
      <c r="BK189" s="97"/>
      <c r="BL189" s="97"/>
      <c r="BM189" s="97"/>
      <c r="BN189" s="97"/>
      <c r="BO189" s="106"/>
      <c r="BP189" s="106"/>
      <c r="BQ189" s="466"/>
      <c r="BR189" s="466"/>
      <c r="BS189" s="466">
        <v>0</v>
      </c>
      <c r="BT189" s="97"/>
      <c r="BU189" s="97"/>
      <c r="BV189" s="106"/>
      <c r="BW189" s="106"/>
      <c r="BX189" s="106"/>
      <c r="BY189" s="106"/>
      <c r="BZ189" s="106"/>
      <c r="CA189" s="106"/>
      <c r="CB189" s="97"/>
      <c r="CC189" s="97"/>
      <c r="CD189" s="97"/>
      <c r="CE189" s="97"/>
      <c r="CF189" s="106"/>
      <c r="CG189" s="106"/>
      <c r="CH189" s="97"/>
      <c r="CI189" s="97"/>
      <c r="CJ189" s="106"/>
      <c r="CK189" s="106"/>
      <c r="CL189" s="97"/>
      <c r="CM189" s="97"/>
      <c r="CN189" s="565"/>
      <c r="CO189" s="565"/>
      <c r="CP189" s="565"/>
      <c r="CQ189" s="565"/>
      <c r="CR189" s="565"/>
      <c r="CS189" s="565"/>
      <c r="CT189" s="565"/>
      <c r="CU189" s="565"/>
      <c r="CV189" s="565"/>
      <c r="CW189" s="565"/>
      <c r="CX189" s="565"/>
      <c r="CY189" s="565"/>
      <c r="CZ189" s="565"/>
      <c r="DA189" s="565"/>
      <c r="DB189" s="565"/>
      <c r="DC189" s="565"/>
      <c r="DD189" s="565"/>
      <c r="DE189" s="565"/>
      <c r="DF189" s="565"/>
      <c r="DG189" s="565"/>
      <c r="DH189" s="565"/>
      <c r="EU189" s="565"/>
      <c r="EV189" s="565"/>
      <c r="EW189" s="565"/>
      <c r="EX189" s="565"/>
      <c r="EY189" s="565"/>
      <c r="EZ189" s="565"/>
      <c r="FA189" s="565"/>
      <c r="FB189" s="565"/>
      <c r="FC189" s="565"/>
      <c r="FD189" s="565"/>
      <c r="FE189" s="565"/>
      <c r="FF189" s="565"/>
      <c r="FG189" s="565"/>
      <c r="FH189" s="615"/>
      <c r="FI189" s="615"/>
      <c r="FJ189" s="565"/>
      <c r="FK189" s="565"/>
      <c r="FL189" s="565"/>
      <c r="FM189" s="565"/>
      <c r="FN189" s="565"/>
      <c r="FO189" s="565"/>
      <c r="FP189" s="565"/>
      <c r="FQ189" s="565"/>
      <c r="FR189" s="565"/>
      <c r="FS189" s="565">
        <v>0</v>
      </c>
      <c r="FT189" s="598"/>
      <c r="FU189" s="598"/>
      <c r="FV189" s="565"/>
      <c r="FW189" s="565"/>
      <c r="FX189" s="565"/>
      <c r="FY189" s="565"/>
      <c r="FZ189" s="565"/>
      <c r="GA189" s="565"/>
      <c r="GB189" s="565"/>
      <c r="GC189" s="565"/>
      <c r="GD189" s="565"/>
      <c r="GE189" s="565"/>
      <c r="GF189" s="565"/>
      <c r="GG189" s="565"/>
      <c r="GH189" s="565"/>
      <c r="GI189" s="565"/>
      <c r="GJ189" s="565"/>
      <c r="GK189" s="565"/>
      <c r="GL189" s="565"/>
      <c r="GM189" s="565"/>
      <c r="GN189" s="565"/>
      <c r="GO189" s="565"/>
      <c r="GP189" s="565"/>
      <c r="GQ189" s="506"/>
      <c r="GR189" s="598"/>
      <c r="GS189" s="598"/>
      <c r="GT189" s="565"/>
      <c r="GU189" s="565"/>
      <c r="GV189" s="565"/>
      <c r="GW189" s="565">
        <v>0</v>
      </c>
      <c r="GX189" s="565"/>
      <c r="GY189" s="565"/>
      <c r="GZ189" s="565"/>
      <c r="HA189" s="565"/>
      <c r="HB189" s="565"/>
      <c r="HC189" s="565"/>
      <c r="HD189" s="565"/>
      <c r="HE189" s="565"/>
      <c r="HF189" s="565"/>
      <c r="HG189" s="565"/>
      <c r="HH189" s="565"/>
      <c r="HI189" s="565"/>
      <c r="HJ189" s="565"/>
      <c r="HK189" s="565"/>
      <c r="HL189" s="565"/>
      <c r="HM189" s="565"/>
      <c r="HN189" s="565">
        <v>0</v>
      </c>
      <c r="HO189" s="565">
        <v>0</v>
      </c>
      <c r="HP189" s="598"/>
      <c r="HQ189" s="1063" t="s">
        <v>11310</v>
      </c>
      <c r="HR189" s="565"/>
    </row>
    <row r="190" spans="1:226" ht="220.5" customHeight="1">
      <c r="A190" s="460" t="s">
        <v>4801</v>
      </c>
      <c r="B190" s="460" t="s">
        <v>4802</v>
      </c>
      <c r="C190" s="461" t="s">
        <v>4803</v>
      </c>
      <c r="D190" s="460">
        <v>0.8</v>
      </c>
      <c r="G190" s="97"/>
      <c r="H190" s="97"/>
      <c r="I190" s="230"/>
      <c r="J190" s="230"/>
      <c r="K190" s="106"/>
      <c r="L190" s="106"/>
      <c r="M190" s="230"/>
      <c r="N190" s="230"/>
      <c r="O190" s="106"/>
      <c r="P190" s="363"/>
      <c r="Q190" s="106"/>
      <c r="R190" s="106"/>
      <c r="S190" s="97"/>
      <c r="T190" s="470"/>
      <c r="U190" s="97"/>
      <c r="V190" s="97"/>
      <c r="W190" s="97">
        <v>0</v>
      </c>
      <c r="X190" s="467"/>
      <c r="Y190" s="97"/>
      <c r="Z190" s="97"/>
      <c r="AA190" s="97"/>
      <c r="AB190" s="470"/>
      <c r="AC190" s="470"/>
      <c r="AD190" s="448">
        <f t="shared" si="2"/>
        <v>0</v>
      </c>
      <c r="AE190" s="97"/>
      <c r="AF190" s="97"/>
      <c r="AG190" s="355"/>
      <c r="AH190" s="355"/>
      <c r="AI190" s="97"/>
      <c r="AJ190" s="97"/>
      <c r="AK190" s="97"/>
      <c r="AL190" s="97"/>
      <c r="AM190" s="97"/>
      <c r="AN190" s="472"/>
      <c r="AO190" s="472"/>
      <c r="AP190" s="78"/>
      <c r="AQ190" s="78"/>
      <c r="AR190" s="106"/>
      <c r="AS190" s="106"/>
      <c r="AT190" s="97"/>
      <c r="AU190" s="97"/>
      <c r="AV190" s="97"/>
      <c r="AW190" s="97"/>
      <c r="AX190" s="97"/>
      <c r="AY190" s="97"/>
      <c r="AZ190" s="306"/>
      <c r="BA190" s="306"/>
      <c r="BB190" s="97">
        <v>0</v>
      </c>
      <c r="BC190" s="97"/>
      <c r="BD190" s="97"/>
      <c r="BE190" s="97"/>
      <c r="BF190" s="97"/>
      <c r="BG190" s="106"/>
      <c r="BH190" s="106"/>
      <c r="BI190" s="97"/>
      <c r="BJ190" s="97"/>
      <c r="BK190" s="97"/>
      <c r="BL190" s="97"/>
      <c r="BM190" s="97"/>
      <c r="BN190" s="97"/>
      <c r="BO190" s="106"/>
      <c r="BP190" s="106"/>
      <c r="BQ190" s="466"/>
      <c r="BR190" s="466"/>
      <c r="BS190" s="466">
        <v>0</v>
      </c>
      <c r="BT190" s="97"/>
      <c r="BU190" s="97"/>
      <c r="BV190" s="106">
        <v>200</v>
      </c>
      <c r="BW190" s="106"/>
      <c r="BX190" s="106"/>
      <c r="BY190" s="106"/>
      <c r="BZ190" s="106"/>
      <c r="CA190" s="106"/>
      <c r="CB190" s="97"/>
      <c r="CC190" s="97"/>
      <c r="CD190" s="97"/>
      <c r="CE190" s="97"/>
      <c r="CF190" s="106"/>
      <c r="CG190" s="106"/>
      <c r="CH190" s="97"/>
      <c r="CI190" s="97"/>
      <c r="CJ190" s="106"/>
      <c r="CK190" s="106"/>
      <c r="CL190" s="97"/>
      <c r="CM190" s="97"/>
      <c r="CN190" s="565"/>
      <c r="CO190" s="565"/>
      <c r="CP190" s="565"/>
      <c r="CQ190" s="565"/>
      <c r="CR190" s="565"/>
      <c r="CS190" s="565">
        <v>70</v>
      </c>
      <c r="CT190" s="565"/>
      <c r="CU190" s="565"/>
      <c r="CV190" s="565"/>
      <c r="CW190" s="565"/>
      <c r="CX190" s="565"/>
      <c r="CY190" s="565"/>
      <c r="CZ190" s="565"/>
      <c r="DA190" s="565"/>
      <c r="DB190" s="565"/>
      <c r="DC190" s="565"/>
      <c r="DD190" s="565"/>
      <c r="DE190" s="565"/>
      <c r="DF190" s="565"/>
      <c r="DG190" s="565"/>
      <c r="DH190" s="565"/>
      <c r="DN190" s="60">
        <v>62</v>
      </c>
      <c r="EE190" s="60">
        <v>5</v>
      </c>
      <c r="EU190" s="565"/>
      <c r="EV190" s="565"/>
      <c r="EW190" s="565">
        <v>34</v>
      </c>
      <c r="EX190" s="565"/>
      <c r="EY190" s="565">
        <v>71</v>
      </c>
      <c r="EZ190" s="565"/>
      <c r="FA190" s="565"/>
      <c r="FB190" s="565"/>
      <c r="FC190" s="565"/>
      <c r="FD190" s="565"/>
      <c r="FE190" s="565"/>
      <c r="FF190" s="565"/>
      <c r="FG190" s="565"/>
      <c r="FH190" s="615"/>
      <c r="FI190" s="615"/>
      <c r="FJ190" s="565"/>
      <c r="FK190" s="565"/>
      <c r="FL190" s="565"/>
      <c r="FM190" s="565"/>
      <c r="FN190" s="565"/>
      <c r="FO190" s="565"/>
      <c r="FP190" s="565"/>
      <c r="FQ190" s="565"/>
      <c r="FR190" s="565"/>
      <c r="FS190" s="565">
        <v>0</v>
      </c>
      <c r="FT190" s="598"/>
      <c r="FU190" s="598"/>
      <c r="FV190" s="565"/>
      <c r="FW190" s="565"/>
      <c r="FX190" s="565"/>
      <c r="FY190" s="565"/>
      <c r="FZ190" s="565"/>
      <c r="GA190" s="565"/>
      <c r="GB190" s="565"/>
      <c r="GC190" s="565"/>
      <c r="GD190" s="565"/>
      <c r="GE190" s="565"/>
      <c r="GF190" s="565"/>
      <c r="GG190" s="565"/>
      <c r="GH190" s="565"/>
      <c r="GI190" s="565"/>
      <c r="GJ190" s="565"/>
      <c r="GK190" s="565"/>
      <c r="GL190" s="565"/>
      <c r="GM190" s="565"/>
      <c r="GN190" s="565"/>
      <c r="GO190" s="565"/>
      <c r="GP190" s="565"/>
      <c r="GQ190" s="506"/>
      <c r="GR190" s="598"/>
      <c r="GS190" s="598"/>
      <c r="GT190" s="565"/>
      <c r="GU190" s="565"/>
      <c r="GV190" s="565"/>
      <c r="GW190" s="565"/>
      <c r="GX190" s="565"/>
      <c r="GY190" s="565"/>
      <c r="GZ190" s="565"/>
      <c r="HA190" s="565"/>
      <c r="HB190" s="565"/>
      <c r="HC190" s="565"/>
      <c r="HD190" s="565"/>
      <c r="HE190" s="565"/>
      <c r="HF190" s="565"/>
      <c r="HG190" s="565"/>
      <c r="HH190" s="565"/>
      <c r="HI190" s="565"/>
      <c r="HJ190" s="565"/>
      <c r="HK190" s="565"/>
      <c r="HL190" s="565"/>
      <c r="HM190" s="565"/>
      <c r="HN190" s="565">
        <v>0</v>
      </c>
      <c r="HO190" s="565">
        <v>0</v>
      </c>
      <c r="HP190" s="598"/>
      <c r="HQ190" s="1063" t="s">
        <v>11310</v>
      </c>
      <c r="HR190" s="565"/>
    </row>
    <row r="191" spans="1:226" ht="141.75" customHeight="1">
      <c r="A191" s="460" t="s">
        <v>4804</v>
      </c>
      <c r="B191" s="460" t="s">
        <v>4805</v>
      </c>
      <c r="C191" s="461" t="s">
        <v>4806</v>
      </c>
      <c r="D191" s="460">
        <v>1.19</v>
      </c>
      <c r="G191" s="97"/>
      <c r="H191" s="97"/>
      <c r="I191" s="230"/>
      <c r="J191" s="230"/>
      <c r="K191" s="106"/>
      <c r="L191" s="106"/>
      <c r="M191" s="230"/>
      <c r="N191" s="230"/>
      <c r="O191" s="106"/>
      <c r="P191" s="363"/>
      <c r="Q191" s="106"/>
      <c r="R191" s="106"/>
      <c r="S191" s="97"/>
      <c r="T191" s="470"/>
      <c r="U191" s="97"/>
      <c r="V191" s="97"/>
      <c r="W191" s="97">
        <v>0</v>
      </c>
      <c r="X191" s="467"/>
      <c r="Y191" s="97"/>
      <c r="Z191" s="97"/>
      <c r="AA191" s="97"/>
      <c r="AB191" s="470"/>
      <c r="AC191" s="470"/>
      <c r="AD191" s="448">
        <f t="shared" si="2"/>
        <v>0</v>
      </c>
      <c r="AE191" s="97"/>
      <c r="AF191" s="97"/>
      <c r="AG191" s="355"/>
      <c r="AH191" s="355"/>
      <c r="AI191" s="97"/>
      <c r="AJ191" s="97"/>
      <c r="AK191" s="97"/>
      <c r="AL191" s="97"/>
      <c r="AM191" s="97"/>
      <c r="AN191" s="472"/>
      <c r="AO191" s="472"/>
      <c r="AP191" s="78"/>
      <c r="AQ191" s="78"/>
      <c r="AR191" s="106"/>
      <c r="AS191" s="106"/>
      <c r="AT191" s="97"/>
      <c r="AU191" s="97"/>
      <c r="AV191" s="97"/>
      <c r="AW191" s="97"/>
      <c r="AX191" s="97"/>
      <c r="AY191" s="97"/>
      <c r="AZ191" s="306"/>
      <c r="BA191" s="306"/>
      <c r="BB191" s="97">
        <v>0</v>
      </c>
      <c r="BC191" s="97"/>
      <c r="BD191" s="97"/>
      <c r="BE191" s="97"/>
      <c r="BF191" s="97"/>
      <c r="BG191" s="106"/>
      <c r="BH191" s="106"/>
      <c r="BI191" s="97"/>
      <c r="BJ191" s="97"/>
      <c r="BK191" s="97"/>
      <c r="BL191" s="97"/>
      <c r="BM191" s="97"/>
      <c r="BN191" s="97"/>
      <c r="BO191" s="106"/>
      <c r="BP191" s="106"/>
      <c r="BQ191" s="466"/>
      <c r="BR191" s="466"/>
      <c r="BS191" s="466">
        <v>0</v>
      </c>
      <c r="BT191" s="97"/>
      <c r="BU191" s="97"/>
      <c r="BV191" s="106"/>
      <c r="BW191" s="106"/>
      <c r="BX191" s="106"/>
      <c r="BY191" s="106"/>
      <c r="BZ191" s="106"/>
      <c r="CA191" s="106"/>
      <c r="CB191" s="97"/>
      <c r="CC191" s="97"/>
      <c r="CD191" s="97"/>
      <c r="CE191" s="97"/>
      <c r="CF191" s="106"/>
      <c r="CG191" s="106"/>
      <c r="CH191" s="97"/>
      <c r="CI191" s="97"/>
      <c r="CJ191" s="106"/>
      <c r="CK191" s="106"/>
      <c r="CL191" s="97"/>
      <c r="CM191" s="97"/>
      <c r="CN191" s="565"/>
      <c r="CO191" s="565"/>
      <c r="CP191" s="565"/>
      <c r="CQ191" s="565"/>
      <c r="CR191" s="565"/>
      <c r="CS191" s="565"/>
      <c r="CT191" s="565"/>
      <c r="CU191" s="565"/>
      <c r="CV191" s="565"/>
      <c r="CW191" s="565"/>
      <c r="CX191" s="565"/>
      <c r="CY191" s="565"/>
      <c r="CZ191" s="565"/>
      <c r="DA191" s="565"/>
      <c r="DB191" s="565"/>
      <c r="DC191" s="565"/>
      <c r="DD191" s="565"/>
      <c r="DE191" s="565"/>
      <c r="DF191" s="565"/>
      <c r="DG191" s="565"/>
      <c r="DH191" s="565"/>
      <c r="EU191" s="565"/>
      <c r="EV191" s="565"/>
      <c r="EW191" s="565"/>
      <c r="EX191" s="565"/>
      <c r="EY191" s="565"/>
      <c r="EZ191" s="565"/>
      <c r="FA191" s="565"/>
      <c r="FB191" s="565"/>
      <c r="FC191" s="565"/>
      <c r="FD191" s="565"/>
      <c r="FE191" s="565"/>
      <c r="FF191" s="565"/>
      <c r="FG191" s="565"/>
      <c r="FH191" s="615"/>
      <c r="FI191" s="615"/>
      <c r="FJ191" s="565"/>
      <c r="FK191" s="565"/>
      <c r="FL191" s="565"/>
      <c r="FM191" s="565"/>
      <c r="FN191" s="565"/>
      <c r="FO191" s="565"/>
      <c r="FP191" s="565"/>
      <c r="FQ191" s="565"/>
      <c r="FR191" s="565"/>
      <c r="FS191" s="565">
        <v>0</v>
      </c>
      <c r="FT191" s="598"/>
      <c r="FU191" s="598"/>
      <c r="FV191" s="565"/>
      <c r="FW191" s="565"/>
      <c r="FX191" s="565"/>
      <c r="FY191" s="565"/>
      <c r="FZ191" s="565"/>
      <c r="GA191" s="565"/>
      <c r="GB191" s="565"/>
      <c r="GC191" s="565"/>
      <c r="GD191" s="565"/>
      <c r="GE191" s="565"/>
      <c r="GF191" s="565"/>
      <c r="GG191" s="565"/>
      <c r="GH191" s="565"/>
      <c r="GI191" s="565"/>
      <c r="GJ191" s="565"/>
      <c r="GK191" s="565"/>
      <c r="GL191" s="565"/>
      <c r="GM191" s="565"/>
      <c r="GN191" s="565"/>
      <c r="GO191" s="565"/>
      <c r="GP191" s="565"/>
      <c r="GQ191" s="506"/>
      <c r="GR191" s="598"/>
      <c r="GS191" s="598"/>
      <c r="GT191" s="565"/>
      <c r="GU191" s="565"/>
      <c r="GV191" s="565"/>
      <c r="GW191" s="565"/>
      <c r="GX191" s="565"/>
      <c r="GY191" s="565"/>
      <c r="GZ191" s="565"/>
      <c r="HA191" s="565"/>
      <c r="HB191" s="565"/>
      <c r="HC191" s="565"/>
      <c r="HD191" s="565"/>
      <c r="HE191" s="565"/>
      <c r="HF191" s="565"/>
      <c r="HG191" s="565"/>
      <c r="HH191" s="565"/>
      <c r="HI191" s="565"/>
      <c r="HJ191" s="565"/>
      <c r="HK191" s="565"/>
      <c r="HL191" s="565"/>
      <c r="HM191" s="565"/>
      <c r="HN191" s="565">
        <v>0</v>
      </c>
      <c r="HO191" s="565">
        <v>0</v>
      </c>
      <c r="HP191" s="598"/>
      <c r="HQ191" s="1063" t="s">
        <v>11310</v>
      </c>
      <c r="HR191" s="565"/>
    </row>
    <row r="192" spans="1:226" ht="45">
      <c r="A192" s="460" t="s">
        <v>4807</v>
      </c>
      <c r="B192" s="460" t="s">
        <v>4808</v>
      </c>
      <c r="C192" s="461" t="s">
        <v>4809</v>
      </c>
      <c r="D192" s="460">
        <v>1.04</v>
      </c>
      <c r="E192" s="106">
        <v>0</v>
      </c>
      <c r="F192" s="106">
        <v>0</v>
      </c>
      <c r="G192" s="97"/>
      <c r="H192" s="97"/>
      <c r="I192" s="230"/>
      <c r="J192" s="230"/>
      <c r="K192" s="106"/>
      <c r="L192" s="106"/>
      <c r="M192" s="230"/>
      <c r="N192" s="230"/>
      <c r="P192" s="480">
        <f>SUM(P3:P191)</f>
        <v>1134</v>
      </c>
      <c r="S192" s="97"/>
      <c r="T192" s="470"/>
      <c r="U192" s="97"/>
      <c r="V192" s="97"/>
      <c r="W192" s="97">
        <v>0</v>
      </c>
      <c r="X192" s="467"/>
      <c r="Y192" s="97"/>
      <c r="Z192" s="97"/>
      <c r="AA192" s="97"/>
      <c r="AB192" s="470"/>
      <c r="AC192" s="470"/>
      <c r="AD192" s="448">
        <f t="shared" si="2"/>
        <v>0</v>
      </c>
      <c r="AE192" s="97"/>
      <c r="AF192" s="97"/>
      <c r="AG192" s="97"/>
      <c r="AH192" s="97"/>
      <c r="AI192" s="97"/>
      <c r="AJ192" s="97"/>
      <c r="AK192" s="97"/>
      <c r="AL192" s="97"/>
      <c r="AM192" s="97"/>
      <c r="AN192" s="472"/>
      <c r="AO192" s="472"/>
      <c r="AP192" s="78"/>
      <c r="AQ192" s="78"/>
      <c r="AR192" s="231">
        <f>AR16+AR39+AR114+AR117</f>
        <v>49</v>
      </c>
      <c r="AS192" s="231">
        <f>AS4+AS14+AS16+AS39+AS49+AS56+AS60+AS63+AS65+AS117+AS119+AS131+AS136+AS167</f>
        <v>1119</v>
      </c>
      <c r="AT192" s="97"/>
      <c r="AU192" s="97"/>
      <c r="AV192" s="97"/>
      <c r="AW192" s="97"/>
      <c r="AX192" s="97"/>
      <c r="AY192" s="97"/>
      <c r="AZ192" s="306"/>
      <c r="BA192" s="306"/>
      <c r="BB192" s="97">
        <v>0</v>
      </c>
      <c r="BC192" s="97"/>
      <c r="BD192" s="97"/>
      <c r="BE192" s="97"/>
      <c r="BF192" s="97"/>
      <c r="BI192" s="97"/>
      <c r="BJ192" s="97"/>
      <c r="BK192" s="97"/>
      <c r="BL192" s="97"/>
      <c r="BM192" s="97"/>
      <c r="BN192" s="97"/>
      <c r="BQ192" s="466"/>
      <c r="BR192" s="466"/>
      <c r="BS192" s="466">
        <v>0</v>
      </c>
      <c r="BT192" s="97"/>
      <c r="BU192" s="97"/>
      <c r="CB192" s="97"/>
      <c r="CC192" s="97"/>
      <c r="CD192" s="97"/>
      <c r="CE192" s="97"/>
      <c r="CH192" s="97"/>
      <c r="CI192" s="97"/>
      <c r="CL192" s="97"/>
      <c r="CM192" s="97"/>
      <c r="CN192" s="565"/>
      <c r="CO192" s="565"/>
      <c r="CP192" s="565"/>
      <c r="CQ192" s="565"/>
      <c r="CR192" s="565"/>
      <c r="CS192" s="565"/>
      <c r="CT192" s="565"/>
      <c r="CU192" s="565"/>
      <c r="CV192" s="565"/>
      <c r="CW192" s="565"/>
      <c r="CX192" s="565"/>
      <c r="CY192" s="565"/>
      <c r="CZ192" s="565"/>
      <c r="DA192" s="565"/>
      <c r="DB192" s="565"/>
      <c r="DC192" s="565"/>
      <c r="DD192" s="565"/>
      <c r="DE192" s="565"/>
      <c r="DF192" s="565"/>
      <c r="DG192" s="565"/>
      <c r="DH192" s="565"/>
      <c r="DN192" s="60">
        <v>6</v>
      </c>
      <c r="EU192" s="565"/>
      <c r="EV192" s="565"/>
      <c r="EW192" s="565">
        <v>84</v>
      </c>
      <c r="EX192" s="565">
        <v>0</v>
      </c>
      <c r="EY192" s="565">
        <v>95</v>
      </c>
      <c r="EZ192" s="565"/>
      <c r="FA192" s="565"/>
      <c r="FB192" s="565"/>
      <c r="FC192" s="565"/>
      <c r="FD192" s="565"/>
      <c r="FE192" s="565"/>
      <c r="FF192" s="565"/>
      <c r="FG192" s="565"/>
      <c r="FH192" s="615"/>
      <c r="FI192" s="615"/>
      <c r="FJ192" s="565"/>
      <c r="FK192" s="565"/>
      <c r="FL192" s="565"/>
      <c r="FM192" s="565"/>
      <c r="FN192" s="565"/>
      <c r="FO192" s="565"/>
      <c r="FP192" s="565"/>
      <c r="FQ192" s="565"/>
      <c r="FR192" s="565"/>
      <c r="FS192" s="565">
        <v>0</v>
      </c>
      <c r="FT192" s="598"/>
      <c r="FU192" s="598"/>
      <c r="FV192" s="565"/>
      <c r="FW192" s="565"/>
      <c r="FX192" s="565"/>
      <c r="FY192" s="565"/>
      <c r="FZ192" s="565"/>
      <c r="GA192" s="565"/>
      <c r="GB192" s="565"/>
      <c r="GC192" s="565"/>
      <c r="GD192" s="565"/>
      <c r="GE192" s="565"/>
      <c r="GF192" s="565"/>
      <c r="GG192" s="565"/>
      <c r="GH192" s="565"/>
      <c r="GI192" s="565"/>
      <c r="GJ192" s="565"/>
      <c r="GK192" s="565"/>
      <c r="GL192" s="565"/>
      <c r="GM192" s="565"/>
      <c r="GN192" s="565"/>
      <c r="GO192" s="565"/>
      <c r="GP192" s="565"/>
      <c r="GQ192" s="506"/>
      <c r="GR192" s="598"/>
      <c r="GS192" s="598"/>
      <c r="GT192" s="565"/>
      <c r="GU192" s="565"/>
      <c r="GV192" s="565">
        <v>0</v>
      </c>
      <c r="GW192" s="565">
        <v>0</v>
      </c>
      <c r="GX192" s="565"/>
      <c r="GY192" s="565"/>
      <c r="GZ192" s="565"/>
      <c r="HA192" s="565"/>
      <c r="HB192" s="565"/>
      <c r="HC192" s="565"/>
      <c r="HD192" s="565"/>
      <c r="HE192" s="565"/>
      <c r="HF192" s="565"/>
      <c r="HG192" s="565"/>
      <c r="HH192" s="565"/>
      <c r="HI192" s="565"/>
      <c r="HJ192" s="565"/>
      <c r="HK192" s="565"/>
      <c r="HL192" s="565"/>
      <c r="HM192" s="565"/>
      <c r="HN192" s="565">
        <v>0</v>
      </c>
      <c r="HO192" s="565">
        <v>0</v>
      </c>
      <c r="HP192" s="598"/>
      <c r="HQ192" s="1064"/>
      <c r="HR192" s="565"/>
    </row>
    <row r="193" spans="1:226" ht="30" customHeight="1">
      <c r="A193" s="460">
        <v>150</v>
      </c>
      <c r="B193" s="460" t="s">
        <v>4810</v>
      </c>
      <c r="C193" s="461" t="s">
        <v>4811</v>
      </c>
      <c r="D193" s="460">
        <v>1.5</v>
      </c>
      <c r="E193" s="106">
        <v>0</v>
      </c>
      <c r="F193" s="106">
        <v>0</v>
      </c>
      <c r="G193" s="97"/>
      <c r="H193" s="97"/>
      <c r="I193" s="230"/>
      <c r="J193" s="230"/>
      <c r="K193" s="106"/>
      <c r="L193" s="106"/>
      <c r="M193" s="230"/>
      <c r="N193" s="230"/>
      <c r="S193" s="97"/>
      <c r="T193" s="470"/>
      <c r="U193" s="97"/>
      <c r="V193" s="97"/>
      <c r="W193" s="97">
        <v>0</v>
      </c>
      <c r="X193" s="467"/>
      <c r="Y193" s="97"/>
      <c r="Z193" s="97"/>
      <c r="AA193" s="97"/>
      <c r="AB193" s="470"/>
      <c r="AC193" s="470"/>
      <c r="AD193" s="448">
        <f t="shared" si="2"/>
        <v>0</v>
      </c>
      <c r="AE193" s="97"/>
      <c r="AF193" s="97"/>
      <c r="AG193" s="97"/>
      <c r="AH193" s="97"/>
      <c r="AI193" s="97"/>
      <c r="AJ193" s="97"/>
      <c r="AK193" s="97"/>
      <c r="AL193" s="97"/>
      <c r="AM193" s="97"/>
      <c r="AN193" s="472"/>
      <c r="AO193" s="472"/>
      <c r="AP193" s="78"/>
      <c r="AQ193" s="78">
        <v>150</v>
      </c>
      <c r="AT193" s="97"/>
      <c r="AU193" s="97"/>
      <c r="AV193" s="97"/>
      <c r="AW193" s="97"/>
      <c r="AX193" s="97"/>
      <c r="AY193" s="97"/>
      <c r="AZ193" s="306"/>
      <c r="BA193" s="306"/>
      <c r="BB193" s="97">
        <v>0</v>
      </c>
      <c r="BC193" s="97"/>
      <c r="BD193" s="97"/>
      <c r="BE193" s="97"/>
      <c r="BF193" s="97"/>
      <c r="BI193" s="97"/>
      <c r="BJ193" s="97"/>
      <c r="BK193" s="97"/>
      <c r="BL193" s="97"/>
      <c r="BM193" s="97"/>
      <c r="BN193" s="97"/>
      <c r="BQ193" s="466"/>
      <c r="BR193" s="466">
        <v>4</v>
      </c>
      <c r="BS193" s="466">
        <v>4</v>
      </c>
      <c r="BT193" s="97"/>
      <c r="BU193" s="97"/>
      <c r="CB193" s="97"/>
      <c r="CC193" s="97"/>
      <c r="CD193" s="97"/>
      <c r="CE193" s="97"/>
      <c r="CH193" s="97"/>
      <c r="CI193" s="97"/>
      <c r="CL193" s="97"/>
      <c r="CM193" s="97"/>
      <c r="CN193" s="565"/>
      <c r="CO193" s="565"/>
      <c r="CP193" s="565"/>
      <c r="CQ193" s="565"/>
      <c r="CR193" s="565"/>
      <c r="CS193" s="565"/>
      <c r="CT193" s="565"/>
      <c r="CU193" s="565"/>
      <c r="CV193" s="565"/>
      <c r="CW193" s="565"/>
      <c r="CX193" s="565"/>
      <c r="CY193" s="565"/>
      <c r="CZ193" s="565"/>
      <c r="DA193" s="565"/>
      <c r="DB193" s="565"/>
      <c r="DC193" s="565"/>
      <c r="DD193" s="565"/>
      <c r="DE193" s="565"/>
      <c r="DF193" s="565"/>
      <c r="DG193" s="565"/>
      <c r="DH193" s="565"/>
      <c r="DN193" s="60">
        <v>0</v>
      </c>
      <c r="EE193" s="60">
        <v>15</v>
      </c>
      <c r="EU193" s="565"/>
      <c r="EV193" s="565"/>
      <c r="EW193" s="565"/>
      <c r="EX193" s="565"/>
      <c r="EY193" s="565"/>
      <c r="EZ193" s="565"/>
      <c r="FA193" s="565"/>
      <c r="FB193" s="565"/>
      <c r="FC193" s="565"/>
      <c r="FD193" s="565"/>
      <c r="FE193" s="565"/>
      <c r="FF193" s="565"/>
      <c r="FG193" s="565"/>
      <c r="FH193" s="615"/>
      <c r="FI193" s="615"/>
      <c r="FJ193" s="565"/>
      <c r="FK193" s="565"/>
      <c r="FL193" s="565"/>
      <c r="FM193" s="565"/>
      <c r="FN193" s="565"/>
      <c r="FO193" s="565"/>
      <c r="FP193" s="565"/>
      <c r="FQ193" s="565"/>
      <c r="FR193" s="565"/>
      <c r="FS193" s="565">
        <v>0</v>
      </c>
      <c r="FT193" s="598"/>
      <c r="FU193" s="598"/>
      <c r="FV193" s="565"/>
      <c r="FW193" s="565"/>
      <c r="FX193" s="565"/>
      <c r="FY193" s="565">
        <v>5</v>
      </c>
      <c r="FZ193" s="565"/>
      <c r="GA193" s="565"/>
      <c r="GB193" s="565"/>
      <c r="GC193" s="565"/>
      <c r="GD193" s="565"/>
      <c r="GE193" s="565"/>
      <c r="GF193" s="565"/>
      <c r="GG193" s="565"/>
      <c r="GH193" s="565"/>
      <c r="GI193" s="565"/>
      <c r="GJ193" s="565"/>
      <c r="GK193" s="565"/>
      <c r="GL193" s="565"/>
      <c r="GM193" s="565"/>
      <c r="GN193" s="565"/>
      <c r="GO193" s="565"/>
      <c r="GP193" s="565"/>
      <c r="GQ193" s="506"/>
      <c r="GR193" s="598"/>
      <c r="GS193" s="598"/>
      <c r="GT193" s="565"/>
      <c r="GU193" s="565"/>
      <c r="GV193" s="565">
        <v>0</v>
      </c>
      <c r="GW193" s="565">
        <v>0</v>
      </c>
      <c r="GX193" s="565"/>
      <c r="GY193" s="565"/>
      <c r="GZ193" s="565"/>
      <c r="HA193" s="565"/>
      <c r="HB193" s="565"/>
      <c r="HC193" s="565"/>
      <c r="HD193" s="565"/>
      <c r="HE193" s="565"/>
      <c r="HF193" s="565"/>
      <c r="HG193" s="565"/>
      <c r="HH193" s="565"/>
      <c r="HI193" s="565"/>
      <c r="HJ193" s="565"/>
      <c r="HK193" s="565"/>
      <c r="HL193" s="565"/>
      <c r="HM193" s="565"/>
      <c r="HN193" s="565">
        <v>0</v>
      </c>
      <c r="HO193" s="565">
        <v>0</v>
      </c>
      <c r="HP193" s="598"/>
      <c r="HQ193" s="1063"/>
      <c r="HR193" s="565"/>
    </row>
    <row r="194" spans="1:226" ht="45">
      <c r="A194" s="460">
        <v>151</v>
      </c>
      <c r="B194" s="460" t="s">
        <v>4812</v>
      </c>
      <c r="C194" s="461" t="s">
        <v>4813</v>
      </c>
      <c r="D194" s="460">
        <v>1.8</v>
      </c>
      <c r="E194" s="106">
        <v>0</v>
      </c>
      <c r="F194" s="106">
        <v>0</v>
      </c>
      <c r="G194" s="97"/>
      <c r="H194" s="97"/>
      <c r="I194" s="230"/>
      <c r="J194" s="230"/>
      <c r="K194" s="106"/>
      <c r="L194" s="106"/>
      <c r="M194" s="230"/>
      <c r="N194" s="230"/>
      <c r="S194" s="97"/>
      <c r="T194" s="470"/>
      <c r="U194" s="97"/>
      <c r="V194" s="97"/>
      <c r="W194" s="97">
        <v>0</v>
      </c>
      <c r="X194" s="467"/>
      <c r="Y194" s="97"/>
      <c r="Z194" s="97"/>
      <c r="AA194" s="97"/>
      <c r="AB194" s="470"/>
      <c r="AC194" s="470"/>
      <c r="AD194" s="448">
        <f t="shared" si="2"/>
        <v>0</v>
      </c>
      <c r="AE194" s="97"/>
      <c r="AF194" s="97"/>
      <c r="AG194" s="97"/>
      <c r="AH194" s="97"/>
      <c r="AI194" s="97"/>
      <c r="AJ194" s="97"/>
      <c r="AK194" s="97"/>
      <c r="AL194" s="97"/>
      <c r="AM194" s="97"/>
      <c r="AN194" s="472"/>
      <c r="AO194" s="472"/>
      <c r="AP194" s="78"/>
      <c r="AQ194" s="78"/>
      <c r="AT194" s="97"/>
      <c r="AU194" s="97"/>
      <c r="AV194" s="97"/>
      <c r="AW194" s="97"/>
      <c r="AX194" s="97"/>
      <c r="AY194" s="97"/>
      <c r="AZ194" s="306"/>
      <c r="BA194" s="306"/>
      <c r="BB194" s="97">
        <v>0</v>
      </c>
      <c r="BC194" s="97"/>
      <c r="BD194" s="97"/>
      <c r="BE194" s="97"/>
      <c r="BF194" s="97"/>
      <c r="BI194" s="97"/>
      <c r="BJ194" s="97"/>
      <c r="BK194" s="97"/>
      <c r="BL194" s="97"/>
      <c r="BM194" s="97"/>
      <c r="BN194" s="97"/>
      <c r="BQ194" s="466"/>
      <c r="BR194" s="466"/>
      <c r="BS194" s="466">
        <v>0</v>
      </c>
      <c r="BT194" s="97"/>
      <c r="BU194" s="97"/>
      <c r="CB194" s="97"/>
      <c r="CC194" s="97"/>
      <c r="CD194" s="97"/>
      <c r="CE194" s="97"/>
      <c r="CH194" s="97"/>
      <c r="CI194" s="97"/>
      <c r="CL194" s="97"/>
      <c r="CM194" s="97"/>
      <c r="CN194" s="565"/>
      <c r="CO194" s="565"/>
      <c r="CP194" s="565"/>
      <c r="CQ194" s="565"/>
      <c r="CR194" s="565"/>
      <c r="CS194" s="565"/>
      <c r="CT194" s="565"/>
      <c r="CU194" s="565"/>
      <c r="CV194" s="565"/>
      <c r="CW194" s="565"/>
      <c r="CX194" s="565"/>
      <c r="CY194" s="565"/>
      <c r="CZ194" s="565"/>
      <c r="DA194" s="565"/>
      <c r="DB194" s="565"/>
      <c r="DC194" s="565"/>
      <c r="DD194" s="565"/>
      <c r="DE194" s="565"/>
      <c r="DF194" s="565"/>
      <c r="DG194" s="565"/>
      <c r="DH194" s="565"/>
      <c r="DN194" s="60">
        <v>0</v>
      </c>
      <c r="EU194" s="565"/>
      <c r="EV194" s="565"/>
      <c r="EW194" s="565"/>
      <c r="EX194" s="565"/>
      <c r="EY194" s="565"/>
      <c r="EZ194" s="565"/>
      <c r="FA194" s="565"/>
      <c r="FB194" s="565"/>
      <c r="FC194" s="565"/>
      <c r="FD194" s="565"/>
      <c r="FE194" s="565"/>
      <c r="FF194" s="565"/>
      <c r="FG194" s="565"/>
      <c r="FH194" s="615"/>
      <c r="FI194" s="615"/>
      <c r="FJ194" s="565"/>
      <c r="FK194" s="565"/>
      <c r="FL194" s="565"/>
      <c r="FM194" s="565"/>
      <c r="FN194" s="565"/>
      <c r="FO194" s="565"/>
      <c r="FP194" s="565"/>
      <c r="FQ194" s="565"/>
      <c r="FR194" s="565"/>
      <c r="FS194" s="565">
        <v>0</v>
      </c>
      <c r="FT194" s="598"/>
      <c r="FU194" s="598"/>
      <c r="FV194" s="565"/>
      <c r="FW194" s="565"/>
      <c r="FX194" s="565"/>
      <c r="FY194" s="565"/>
      <c r="FZ194" s="565"/>
      <c r="GA194" s="565"/>
      <c r="GB194" s="565"/>
      <c r="GC194" s="565"/>
      <c r="GD194" s="565"/>
      <c r="GE194" s="565"/>
      <c r="GF194" s="565"/>
      <c r="GG194" s="565"/>
      <c r="GH194" s="565"/>
      <c r="GI194" s="565"/>
      <c r="GJ194" s="565"/>
      <c r="GK194" s="565"/>
      <c r="GL194" s="565"/>
      <c r="GM194" s="565"/>
      <c r="GN194" s="565"/>
      <c r="GO194" s="565"/>
      <c r="GP194" s="565"/>
      <c r="GQ194" s="506"/>
      <c r="GR194" s="598"/>
      <c r="GS194" s="598"/>
      <c r="GT194" s="565"/>
      <c r="GU194" s="565"/>
      <c r="GV194" s="565">
        <v>0</v>
      </c>
      <c r="GW194" s="565">
        <v>0</v>
      </c>
      <c r="GX194" s="565"/>
      <c r="GY194" s="565"/>
      <c r="GZ194" s="565"/>
      <c r="HA194" s="565"/>
      <c r="HB194" s="565"/>
      <c r="HC194" s="565"/>
      <c r="HD194" s="565"/>
      <c r="HE194" s="565"/>
      <c r="HF194" s="565"/>
      <c r="HG194" s="565"/>
      <c r="HH194" s="565"/>
      <c r="HI194" s="565"/>
      <c r="HJ194" s="565"/>
      <c r="HK194" s="565"/>
      <c r="HL194" s="565"/>
      <c r="HM194" s="565"/>
      <c r="HN194" s="565">
        <v>0</v>
      </c>
      <c r="HO194" s="565">
        <v>0</v>
      </c>
      <c r="HP194" s="598"/>
      <c r="HQ194" s="1063"/>
      <c r="HR194" s="565"/>
    </row>
    <row r="195" spans="1:226" ht="30">
      <c r="A195" s="460">
        <v>152</v>
      </c>
      <c r="B195" s="460" t="s">
        <v>4814</v>
      </c>
      <c r="C195" s="461" t="s">
        <v>4815</v>
      </c>
      <c r="D195" s="460">
        <v>2.75</v>
      </c>
      <c r="E195" s="106">
        <v>0</v>
      </c>
      <c r="F195" s="106">
        <v>0</v>
      </c>
      <c r="G195" s="97"/>
      <c r="H195" s="97"/>
      <c r="I195" s="230"/>
      <c r="J195" s="230">
        <v>50</v>
      </c>
      <c r="K195" s="106"/>
      <c r="L195" s="106"/>
      <c r="M195" s="230"/>
      <c r="N195" s="230"/>
      <c r="S195" s="97"/>
      <c r="T195" s="470"/>
      <c r="U195" s="97"/>
      <c r="V195" s="97"/>
      <c r="W195" s="97">
        <v>0</v>
      </c>
      <c r="X195" s="467"/>
      <c r="Y195" s="97"/>
      <c r="Z195" s="97"/>
      <c r="AA195" s="97"/>
      <c r="AB195" s="470"/>
      <c r="AC195" s="470"/>
      <c r="AD195" s="448">
        <f t="shared" si="2"/>
        <v>0</v>
      </c>
      <c r="AE195" s="97"/>
      <c r="AF195" s="97"/>
      <c r="AG195" s="97"/>
      <c r="AH195" s="97"/>
      <c r="AI195" s="97"/>
      <c r="AJ195" s="97"/>
      <c r="AK195" s="97"/>
      <c r="AL195" s="97"/>
      <c r="AM195" s="97"/>
      <c r="AN195" s="472"/>
      <c r="AO195" s="472"/>
      <c r="AP195" s="78"/>
      <c r="AQ195" s="78">
        <v>5</v>
      </c>
      <c r="AT195" s="97"/>
      <c r="AU195" s="97"/>
      <c r="AV195" s="97"/>
      <c r="AW195" s="97"/>
      <c r="AX195" s="97"/>
      <c r="AY195" s="97"/>
      <c r="AZ195" s="306"/>
      <c r="BA195" s="306"/>
      <c r="BB195" s="97">
        <v>0</v>
      </c>
      <c r="BC195" s="97"/>
      <c r="BD195" s="97"/>
      <c r="BE195" s="97"/>
      <c r="BF195" s="97">
        <v>872</v>
      </c>
      <c r="BI195" s="97"/>
      <c r="BJ195" s="97"/>
      <c r="BK195" s="97"/>
      <c r="BL195" s="97"/>
      <c r="BM195" s="97"/>
      <c r="BN195" s="97"/>
      <c r="BQ195" s="466"/>
      <c r="BR195" s="466">
        <v>4</v>
      </c>
      <c r="BS195" s="466">
        <v>4</v>
      </c>
      <c r="BT195" s="97"/>
      <c r="BU195" s="97"/>
      <c r="CB195" s="97"/>
      <c r="CC195" s="97"/>
      <c r="CD195" s="97"/>
      <c r="CE195" s="97"/>
      <c r="CH195" s="97"/>
      <c r="CI195" s="97"/>
      <c r="CL195" s="97"/>
      <c r="CM195" s="97">
        <v>100</v>
      </c>
      <c r="CN195" s="565"/>
      <c r="CO195" s="565"/>
      <c r="CP195" s="565">
        <v>80</v>
      </c>
      <c r="CQ195" s="565"/>
      <c r="CR195" s="565"/>
      <c r="CS195" s="565"/>
      <c r="CT195" s="565"/>
      <c r="CU195" s="565"/>
      <c r="CV195" s="565"/>
      <c r="CW195" s="565"/>
      <c r="CX195" s="565"/>
      <c r="CY195" s="565"/>
      <c r="CZ195" s="565"/>
      <c r="DA195" s="565">
        <v>30</v>
      </c>
      <c r="DB195" s="565"/>
      <c r="DC195" s="565"/>
      <c r="DD195" s="565"/>
      <c r="DE195" s="565"/>
      <c r="DF195" s="565"/>
      <c r="DG195" s="565"/>
      <c r="DH195" s="565"/>
      <c r="DN195" s="60">
        <v>0</v>
      </c>
      <c r="EA195" s="60">
        <v>30</v>
      </c>
      <c r="EB195" s="60">
        <v>60</v>
      </c>
      <c r="EE195" s="60">
        <v>15</v>
      </c>
      <c r="EO195" s="60">
        <v>518</v>
      </c>
      <c r="EU195" s="565"/>
      <c r="EV195" s="565"/>
      <c r="EW195" s="565"/>
      <c r="EX195" s="565"/>
      <c r="EY195" s="565"/>
      <c r="EZ195" s="565"/>
      <c r="FA195" s="565"/>
      <c r="FB195" s="565"/>
      <c r="FC195" s="565"/>
      <c r="FD195" s="565"/>
      <c r="FE195" s="565"/>
      <c r="FF195" s="565"/>
      <c r="FG195" s="565"/>
      <c r="FH195" s="615"/>
      <c r="FI195" s="615"/>
      <c r="FJ195" s="565"/>
      <c r="FK195" s="565"/>
      <c r="FL195" s="565"/>
      <c r="FM195" s="565"/>
      <c r="FN195" s="565"/>
      <c r="FO195" s="565"/>
      <c r="FP195" s="565"/>
      <c r="FQ195" s="565"/>
      <c r="FR195" s="565"/>
      <c r="FS195" s="565">
        <v>0</v>
      </c>
      <c r="FT195" s="598"/>
      <c r="FU195" s="598"/>
      <c r="FV195" s="565"/>
      <c r="FW195" s="565"/>
      <c r="FX195" s="565"/>
      <c r="FY195" s="565">
        <v>25</v>
      </c>
      <c r="FZ195" s="565"/>
      <c r="GA195" s="565"/>
      <c r="GB195" s="565"/>
      <c r="GC195" s="565"/>
      <c r="GD195" s="565"/>
      <c r="GE195" s="565"/>
      <c r="GF195" s="565"/>
      <c r="GG195" s="565"/>
      <c r="GH195" s="565"/>
      <c r="GI195" s="565"/>
      <c r="GJ195" s="565"/>
      <c r="GK195" s="565"/>
      <c r="GL195" s="565"/>
      <c r="GM195" s="565"/>
      <c r="GN195" s="565"/>
      <c r="GO195" s="565"/>
      <c r="GP195" s="565"/>
      <c r="GQ195" s="506"/>
      <c r="GR195" s="598"/>
      <c r="GS195" s="598"/>
      <c r="GT195" s="565"/>
      <c r="GU195" s="565"/>
      <c r="GV195" s="565">
        <v>0</v>
      </c>
      <c r="GW195" s="565">
        <v>0</v>
      </c>
      <c r="GX195" s="565"/>
      <c r="GY195" s="565"/>
      <c r="GZ195" s="565"/>
      <c r="HA195" s="565"/>
      <c r="HB195" s="565"/>
      <c r="HC195" s="565"/>
      <c r="HD195" s="565"/>
      <c r="HE195" s="565"/>
      <c r="HF195" s="565"/>
      <c r="HG195" s="565"/>
      <c r="HH195" s="565"/>
      <c r="HI195" s="565"/>
      <c r="HJ195" s="565"/>
      <c r="HK195" s="565"/>
      <c r="HL195" s="565"/>
      <c r="HM195" s="565"/>
      <c r="HN195" s="565">
        <v>0</v>
      </c>
      <c r="HO195" s="565">
        <v>0</v>
      </c>
      <c r="HP195" s="598"/>
      <c r="HQ195" s="1063"/>
      <c r="HR195" s="565"/>
    </row>
    <row r="196" spans="1:226" ht="45">
      <c r="A196" s="460">
        <v>153</v>
      </c>
      <c r="B196" s="460" t="s">
        <v>4816</v>
      </c>
      <c r="C196" s="461" t="s">
        <v>4817</v>
      </c>
      <c r="D196" s="460">
        <v>2.35</v>
      </c>
      <c r="E196" s="106">
        <v>0</v>
      </c>
      <c r="F196" s="106">
        <v>0</v>
      </c>
      <c r="I196" s="230"/>
      <c r="J196" s="230"/>
      <c r="K196" s="106"/>
      <c r="L196" s="106"/>
      <c r="M196" s="230"/>
      <c r="N196" s="230"/>
      <c r="S196" s="97"/>
      <c r="U196" s="97"/>
      <c r="V196" s="97"/>
      <c r="W196" s="97">
        <v>0</v>
      </c>
      <c r="X196" s="467"/>
      <c r="Y196" s="97"/>
      <c r="Z196" s="97"/>
      <c r="AA196" s="97"/>
      <c r="AB196" s="470"/>
      <c r="AC196" s="470"/>
      <c r="AD196" s="448">
        <f>AB196+AC196</f>
        <v>0</v>
      </c>
      <c r="AE196" s="97"/>
      <c r="AF196" s="97"/>
      <c r="AG196" s="97"/>
      <c r="AH196" s="97"/>
      <c r="AI196" s="97"/>
      <c r="AJ196" s="97"/>
      <c r="AK196" s="97"/>
      <c r="AN196" s="472"/>
      <c r="AO196" s="472"/>
      <c r="AP196" s="78"/>
      <c r="AQ196" s="78"/>
      <c r="AT196" s="97"/>
      <c r="AU196" s="97"/>
      <c r="AV196" s="97"/>
      <c r="AW196" s="97"/>
      <c r="AX196" s="97"/>
      <c r="AY196" s="97"/>
      <c r="AZ196" s="306"/>
      <c r="BA196" s="306"/>
      <c r="BB196" s="97">
        <v>0</v>
      </c>
      <c r="BC196" s="97"/>
      <c r="BD196" s="97"/>
      <c r="BE196" s="97"/>
      <c r="BF196" s="97"/>
      <c r="BI196" s="97"/>
      <c r="BJ196" s="97"/>
      <c r="BK196" s="97"/>
      <c r="BL196" s="97"/>
      <c r="BM196" s="97"/>
      <c r="BN196" s="97"/>
      <c r="BQ196" s="466"/>
      <c r="BR196" s="466"/>
      <c r="BS196" s="466">
        <v>0</v>
      </c>
      <c r="BT196" s="97"/>
      <c r="BU196" s="97"/>
      <c r="CB196" s="97"/>
      <c r="CC196" s="97"/>
      <c r="CD196" s="97"/>
      <c r="CE196" s="97"/>
      <c r="CH196" s="97"/>
      <c r="CI196" s="97"/>
      <c r="CL196" s="97"/>
      <c r="CM196" s="97"/>
      <c r="CN196" s="565"/>
      <c r="CO196" s="565"/>
      <c r="CP196" s="565"/>
      <c r="CQ196" s="565"/>
      <c r="CR196" s="565"/>
      <c r="CS196" s="565"/>
      <c r="CT196" s="565">
        <v>1139</v>
      </c>
      <c r="CU196" s="565"/>
      <c r="CV196" s="565"/>
      <c r="CW196" s="565"/>
      <c r="CX196" s="565"/>
      <c r="CY196" s="565"/>
      <c r="CZ196" s="565"/>
      <c r="DA196" s="565"/>
      <c r="DB196" s="565"/>
      <c r="DC196" s="565"/>
      <c r="DD196" s="565"/>
      <c r="DE196" s="565"/>
      <c r="DF196" s="565"/>
      <c r="DG196" s="565"/>
      <c r="DH196" s="565"/>
      <c r="DN196" s="60">
        <v>0</v>
      </c>
      <c r="EU196" s="565"/>
      <c r="EV196" s="565"/>
      <c r="EW196" s="565"/>
      <c r="EX196" s="565"/>
      <c r="EY196" s="565"/>
      <c r="EZ196" s="565"/>
      <c r="FA196" s="565"/>
      <c r="FB196" s="565"/>
      <c r="FC196" s="565"/>
      <c r="FD196" s="565"/>
      <c r="FE196" s="565"/>
      <c r="FF196" s="565"/>
      <c r="FG196" s="565"/>
      <c r="FH196" s="615"/>
      <c r="FI196" s="615"/>
      <c r="FJ196" s="565"/>
      <c r="FK196" s="565"/>
      <c r="FL196" s="565"/>
      <c r="FM196" s="565"/>
      <c r="FN196" s="565"/>
      <c r="FO196" s="565"/>
      <c r="FP196" s="565"/>
      <c r="FQ196" s="565"/>
      <c r="FR196" s="565"/>
      <c r="FS196" s="565">
        <v>0</v>
      </c>
      <c r="FT196" s="598"/>
      <c r="FU196" s="598"/>
      <c r="FV196" s="565"/>
      <c r="FW196" s="565"/>
      <c r="FX196" s="565"/>
      <c r="FY196" s="565"/>
      <c r="FZ196" s="565"/>
      <c r="GA196" s="565"/>
      <c r="GB196" s="565"/>
      <c r="GC196" s="565"/>
      <c r="GD196" s="565"/>
      <c r="GE196" s="565"/>
      <c r="GF196" s="565"/>
      <c r="GG196" s="565"/>
      <c r="GH196" s="565"/>
      <c r="GI196" s="565"/>
      <c r="GJ196" s="565"/>
      <c r="GK196" s="565"/>
      <c r="GL196" s="565"/>
      <c r="GM196" s="565"/>
      <c r="GN196" s="565"/>
      <c r="GO196" s="565"/>
      <c r="GP196" s="565"/>
      <c r="GQ196" s="506"/>
      <c r="GR196" s="598"/>
      <c r="GS196" s="598"/>
      <c r="GT196" s="565"/>
      <c r="GU196" s="565"/>
      <c r="GV196" s="565">
        <v>0</v>
      </c>
      <c r="GW196" s="565">
        <v>0</v>
      </c>
      <c r="GX196" s="565"/>
      <c r="GY196" s="565"/>
      <c r="GZ196" s="565"/>
      <c r="HA196" s="565"/>
      <c r="HB196" s="565"/>
      <c r="HC196" s="565"/>
      <c r="HD196" s="565"/>
      <c r="HE196" s="565"/>
      <c r="HF196" s="565"/>
      <c r="HG196" s="565"/>
      <c r="HH196" s="565"/>
      <c r="HI196" s="565"/>
      <c r="HJ196" s="565"/>
      <c r="HK196" s="565"/>
      <c r="HL196" s="565"/>
      <c r="HM196" s="565"/>
      <c r="HN196" s="565">
        <v>0</v>
      </c>
      <c r="HO196" s="565">
        <v>0</v>
      </c>
      <c r="HP196" s="598"/>
      <c r="HQ196" s="1064"/>
      <c r="HR196" s="565"/>
    </row>
    <row r="197" spans="1:226">
      <c r="I197" s="481">
        <v>1382</v>
      </c>
      <c r="J197" s="481">
        <v>413</v>
      </c>
      <c r="AB197" s="482">
        <f>AB182+AB170+AB166+AB164+AB155+AB148+AB141+AB136+AB134+AB132+AB130+AB126+AB124+AB122+AB119+AB112+AB105+AB68+AB63+AB61+AB58+AB54+AB51+AB47+AB36+AB33+AB31+AB28+AB24+AB22+AB20+AB16+AB14+AB12</f>
        <v>0</v>
      </c>
      <c r="AC197" s="482">
        <f>AC182+AC170+AC166+AC164+AC155+AC148+AC141+AC136+AC134+AC132+AC130+AC126+AC124+AC122+AC119+AC112+AC105+AC68+AC63+AC61+AC58+AC54+AC51+AC47+AC36+AC33+AC31+AC28+AC24+AC22+AC20+AC16+AC14+AC12</f>
        <v>3469</v>
      </c>
      <c r="AD197" s="482">
        <f>AD182+AD170+AD166+AD164+AD155+AD148+AD141+AD136+AD134+AD132+AD130+AD126+AD124+AD122+AD119+AD112+AD105+AD68+AD63+AD61+AD58+AD54+AD51+AD47+AD36+AD33+AD31+AD28+AD24+AD22+AD20+AD16+AD14+AD12</f>
        <v>3469</v>
      </c>
      <c r="BB197" s="60">
        <v>1076</v>
      </c>
      <c r="BF197" s="447">
        <f>SUM(BF3:BF196)</f>
        <v>2852</v>
      </c>
      <c r="BQ197" s="483">
        <v>1687</v>
      </c>
      <c r="BR197" s="483">
        <v>1436</v>
      </c>
      <c r="BS197" s="483">
        <v>3123</v>
      </c>
    </row>
    <row r="198" spans="1:226">
      <c r="Y198" s="484">
        <f>Y4+Y12+Y14+Y16+Y20+Y22+Y28+Y33+Y36+Y47+Y54+Y58+Y63+Y105+Y112+Y119+Y122+Y124+Y126+Y130+Y132+Y134+Y136+Y141+Y148+Y155+Y164+Y166+Y170+Y175+Y182</f>
        <v>2691</v>
      </c>
      <c r="Z198" s="484">
        <f>Z4+Z12+Z14+Z16+Z20+Z22+Z28+Z33+Z36+Z47+Z54+Z58+Z63+Z105+Z112+Z119+Z122+Z124+Z126+Z130+Z132+Z134+Z136+Z141+Z148+Z155+Z164+Z166+Z170+Z175+Z182</f>
        <v>291</v>
      </c>
      <c r="AA198" s="484">
        <f>AA4+AA12+AA14+AA16+AA20+AA22+AA28+AA33+AA36+AA47+AA54+AA58+AA63+AA105+AA112+AA119+AA122+AA124+AA126+AA130+AA132+AA134+AA136+AA141+AA148+AA155+AA164+AA166+AA170+AA175+AA182</f>
        <v>2982</v>
      </c>
      <c r="AI198" s="60">
        <f>SUM(AI3:AI196)</f>
        <v>6909</v>
      </c>
      <c r="AJ198" s="60">
        <f>SUM(AJ3:AJ196)</f>
        <v>715</v>
      </c>
      <c r="AP198" s="77">
        <v>942</v>
      </c>
      <c r="AQ198" s="77">
        <v>285</v>
      </c>
    </row>
    <row r="200" spans="1:226">
      <c r="E200" s="1"/>
      <c r="F200" s="1"/>
    </row>
    <row r="201" spans="1:226">
      <c r="E201" s="231"/>
      <c r="F201" s="231"/>
    </row>
    <row r="202" spans="1:226">
      <c r="E202" s="231"/>
      <c r="F202" s="231"/>
    </row>
    <row r="203" spans="1:226">
      <c r="E203" s="231"/>
      <c r="F203" s="231"/>
    </row>
  </sheetData>
  <mergeCells count="81">
    <mergeCell ref="CQ1:CR1"/>
    <mergeCell ref="EL1:EM1"/>
    <mergeCell ref="EN1:EO1"/>
    <mergeCell ref="DV1:DW1"/>
    <mergeCell ref="DT1:DU1"/>
    <mergeCell ref="DR1:DS1"/>
    <mergeCell ref="ER1:ES1"/>
    <mergeCell ref="FE1:FF1"/>
    <mergeCell ref="FH1:FI1"/>
    <mergeCell ref="FA1:FB1"/>
    <mergeCell ref="FC1:FD1"/>
    <mergeCell ref="EY1:EZ1"/>
    <mergeCell ref="EW1:EX1"/>
    <mergeCell ref="FJ1:FK1"/>
    <mergeCell ref="FO1:FP1"/>
    <mergeCell ref="FQ1:FR1"/>
    <mergeCell ref="HL1:HM1"/>
    <mergeCell ref="FV1:FW1"/>
    <mergeCell ref="FM1:FN1"/>
    <mergeCell ref="HF1:HG1"/>
    <mergeCell ref="HH1:HI1"/>
    <mergeCell ref="HJ1:HK1"/>
    <mergeCell ref="HB1:HC1"/>
    <mergeCell ref="GX1:GY1"/>
    <mergeCell ref="GZ1:HA1"/>
    <mergeCell ref="BV1:BW1"/>
    <mergeCell ref="EI1:EJ1"/>
    <mergeCell ref="EG1:EH1"/>
    <mergeCell ref="EC1:ED1"/>
    <mergeCell ref="EE1:EF1"/>
    <mergeCell ref="DX1:DY1"/>
    <mergeCell ref="DZ1:EA1"/>
    <mergeCell ref="DG1:DH1"/>
    <mergeCell ref="DI1:DJ1"/>
    <mergeCell ref="BX1:BY1"/>
    <mergeCell ref="BZ1:CA1"/>
    <mergeCell ref="CB1:CC1"/>
    <mergeCell ref="DB1:DC1"/>
    <mergeCell ref="CF1:CG1"/>
    <mergeCell ref="CJ1:CK1"/>
    <mergeCell ref="CN1:CO1"/>
    <mergeCell ref="E1:F1"/>
    <mergeCell ref="G1:H1"/>
    <mergeCell ref="I1:J1"/>
    <mergeCell ref="K1:L1"/>
    <mergeCell ref="M1:N1"/>
    <mergeCell ref="O1:P1"/>
    <mergeCell ref="Q1:R1"/>
    <mergeCell ref="Y1:AA1"/>
    <mergeCell ref="AB1:AD1"/>
    <mergeCell ref="AE1:AF1"/>
    <mergeCell ref="AG1:AH1"/>
    <mergeCell ref="BQ1:BS1"/>
    <mergeCell ref="AL1:AM1"/>
    <mergeCell ref="AR1:AS1"/>
    <mergeCell ref="AT1:AU1"/>
    <mergeCell ref="AV1:AW1"/>
    <mergeCell ref="AZ1:BA1"/>
    <mergeCell ref="BB1:BC1"/>
    <mergeCell ref="BD1:BE1"/>
    <mergeCell ref="BG1:BH1"/>
    <mergeCell ref="BK1:BL1"/>
    <mergeCell ref="BM1:BN1"/>
    <mergeCell ref="BO1:BP1"/>
    <mergeCell ref="AI1:AJ1"/>
    <mergeCell ref="BT1:BU1"/>
    <mergeCell ref="HP1:HQ1"/>
    <mergeCell ref="CH1:CI1"/>
    <mergeCell ref="GR1:GS1"/>
    <mergeCell ref="GT1:GU1"/>
    <mergeCell ref="GV1:GW1"/>
    <mergeCell ref="FX1:FY1"/>
    <mergeCell ref="FZ1:GA1"/>
    <mergeCell ref="GB1:GC1"/>
    <mergeCell ref="GD1:GE1"/>
    <mergeCell ref="GF1:GG1"/>
    <mergeCell ref="GH1:GI1"/>
    <mergeCell ref="GJ1:GK1"/>
    <mergeCell ref="GL1:GM1"/>
    <mergeCell ref="GN1:GO1"/>
    <mergeCell ref="GP1:GQ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J416"/>
  <sheetViews>
    <sheetView workbookViewId="0">
      <pane xSplit="3" ySplit="2" topLeftCell="D3" activePane="bottomRight" state="frozen"/>
      <selection activeCell="R1" sqref="R1:S1"/>
      <selection pane="topRight" activeCell="R1" sqref="R1:S1"/>
      <selection pane="bottomLeft" activeCell="R1" sqref="R1:S1"/>
      <selection pane="bottomRight" activeCell="GJ1" sqref="GJ1:GJ413"/>
    </sheetView>
  </sheetViews>
  <sheetFormatPr defaultRowHeight="18.75"/>
  <cols>
    <col min="1" max="2" width="9.140625" style="60"/>
    <col min="3" max="3" width="47.28515625" style="60" customWidth="1"/>
    <col min="4" max="6" width="9.140625" style="60"/>
    <col min="7" max="8" width="9.140625" style="77"/>
    <col min="9" max="17" width="9.140625" style="60"/>
    <col min="18" max="18" width="20.85546875" style="60" customWidth="1"/>
    <col min="19" max="19" width="24.7109375" style="60" customWidth="1"/>
    <col min="20" max="20" width="9.140625" style="60"/>
    <col min="21" max="21" width="9.140625" style="544"/>
    <col min="22" max="26" width="9.140625" style="60"/>
    <col min="27" max="27" width="14" style="60" customWidth="1"/>
    <col min="28" max="34" width="9.140625" style="60"/>
    <col min="35" max="35" width="14" style="60" customWidth="1"/>
    <col min="36" max="38" width="9.140625" style="60"/>
    <col min="39" max="39" width="17.5703125" style="60" customWidth="1"/>
    <col min="40" max="40" width="17.85546875" style="60" customWidth="1"/>
    <col min="41" max="44" width="9.140625" style="60"/>
    <col min="45" max="45" width="15.28515625" style="60" customWidth="1"/>
    <col min="46" max="75" width="9.140625" style="60"/>
    <col min="76" max="76" width="14" style="60" customWidth="1"/>
    <col min="77" max="191" width="9.140625" style="60"/>
    <col min="192" max="192" width="17" style="60" customWidth="1"/>
    <col min="193" max="16384" width="9.140625" style="60"/>
  </cols>
  <sheetData>
    <row r="1" spans="1:192" s="39" customFormat="1" ht="49.5" customHeight="1">
      <c r="G1" s="1427"/>
      <c r="H1" s="1428"/>
      <c r="J1" s="23"/>
      <c r="S1" s="23"/>
      <c r="U1" s="485"/>
      <c r="V1" s="1426" t="s">
        <v>1539</v>
      </c>
      <c r="W1" s="1426"/>
      <c r="X1" s="1426"/>
      <c r="Y1" s="1409" t="s">
        <v>4429</v>
      </c>
      <c r="Z1" s="1409"/>
      <c r="AA1" s="1444" t="s">
        <v>1709</v>
      </c>
      <c r="AB1" s="1444"/>
      <c r="AC1" s="1445" t="s">
        <v>4818</v>
      </c>
      <c r="AD1" s="1445"/>
      <c r="AE1" s="1432" t="s">
        <v>4242</v>
      </c>
      <c r="AF1" s="1433"/>
      <c r="AG1" s="1434" t="s">
        <v>4416</v>
      </c>
      <c r="AH1" s="1435"/>
      <c r="AI1" s="1409" t="s">
        <v>4819</v>
      </c>
      <c r="AJ1" s="1409"/>
      <c r="AK1" s="1393" t="s">
        <v>4415</v>
      </c>
      <c r="AL1" s="1394"/>
      <c r="AM1" s="78" t="s">
        <v>4320</v>
      </c>
      <c r="AN1" s="78"/>
      <c r="AO1" s="78" t="s">
        <v>4319</v>
      </c>
      <c r="AP1" s="78"/>
      <c r="AQ1" s="1409" t="s">
        <v>4820</v>
      </c>
      <c r="AR1" s="1409"/>
      <c r="AS1" s="1427" t="s">
        <v>4321</v>
      </c>
      <c r="AT1" s="1428"/>
      <c r="AU1" s="1409" t="s">
        <v>4821</v>
      </c>
      <c r="AV1" s="1409"/>
      <c r="AW1" s="39" t="s">
        <v>3009</v>
      </c>
      <c r="AX1" s="1447" t="s">
        <v>4822</v>
      </c>
      <c r="AY1" s="1448"/>
      <c r="AZ1" s="1449"/>
      <c r="BA1" s="78" t="s">
        <v>4261</v>
      </c>
      <c r="BB1" s="78"/>
      <c r="BC1" s="1412" t="s">
        <v>3050</v>
      </c>
      <c r="BD1" s="1413"/>
      <c r="BE1" s="1432" t="s">
        <v>4823</v>
      </c>
      <c r="BF1" s="1433"/>
      <c r="BG1" s="1409" t="s">
        <v>4263</v>
      </c>
      <c r="BH1" s="1409"/>
      <c r="BI1" s="1436" t="s">
        <v>4435</v>
      </c>
      <c r="BJ1" s="1436"/>
      <c r="BK1" s="1436"/>
      <c r="BL1" s="1432" t="s">
        <v>4824</v>
      </c>
      <c r="BM1" s="1433"/>
      <c r="BN1" s="1393" t="s">
        <v>3656</v>
      </c>
      <c r="BO1" s="1394"/>
      <c r="BP1" s="78" t="s">
        <v>3780</v>
      </c>
      <c r="BQ1" s="78"/>
      <c r="BR1" s="1447" t="s">
        <v>3793</v>
      </c>
      <c r="BS1" s="1449"/>
      <c r="BT1" s="1437" t="s">
        <v>4825</v>
      </c>
      <c r="BU1" s="1437"/>
      <c r="BV1" s="1450" t="s">
        <v>3850</v>
      </c>
      <c r="BW1" s="1451"/>
      <c r="BX1" s="1437" t="s">
        <v>4436</v>
      </c>
      <c r="BY1" s="1437"/>
      <c r="BZ1" s="1437" t="s">
        <v>4826</v>
      </c>
      <c r="CA1" s="1437"/>
      <c r="CB1" s="1437" t="s">
        <v>3937</v>
      </c>
      <c r="CC1" s="1438"/>
      <c r="CD1" s="1424" t="s">
        <v>5590</v>
      </c>
      <c r="CE1" s="1424"/>
      <c r="CF1" s="1426" t="s">
        <v>5635</v>
      </c>
      <c r="CG1" s="1426"/>
      <c r="CH1" s="78" t="s">
        <v>5862</v>
      </c>
      <c r="CI1" s="1423" t="s">
        <v>4407</v>
      </c>
      <c r="CJ1" s="1423"/>
      <c r="CK1" s="584" t="s">
        <v>6020</v>
      </c>
      <c r="CL1" s="23"/>
      <c r="CM1" s="1397" t="s">
        <v>3999</v>
      </c>
      <c r="CN1" s="1397"/>
      <c r="CO1" s="23" t="s">
        <v>6239</v>
      </c>
      <c r="CP1" s="23" t="s">
        <v>4825</v>
      </c>
      <c r="CQ1" s="23"/>
      <c r="CR1" s="585" t="s">
        <v>6323</v>
      </c>
      <c r="CS1" s="1397" t="s">
        <v>6330</v>
      </c>
      <c r="CT1" s="1397"/>
      <c r="CU1" s="1397" t="s">
        <v>6683</v>
      </c>
      <c r="CV1" s="1397"/>
      <c r="CW1" s="1426" t="s">
        <v>3656</v>
      </c>
      <c r="CX1" s="1426"/>
      <c r="CY1" s="598" t="s">
        <v>6694</v>
      </c>
      <c r="CZ1" s="598"/>
      <c r="DA1" s="1426" t="s">
        <v>6943</v>
      </c>
      <c r="DB1" s="1426"/>
      <c r="DC1" s="1426" t="s">
        <v>7062</v>
      </c>
      <c r="DD1" s="1426"/>
      <c r="DE1" s="1426" t="s">
        <v>7066</v>
      </c>
      <c r="DF1" s="1426"/>
      <c r="DG1" s="1426" t="s">
        <v>7360</v>
      </c>
      <c r="DH1" s="1426"/>
      <c r="DI1" s="1426" t="s">
        <v>7362</v>
      </c>
      <c r="DJ1" s="1426"/>
      <c r="DK1" s="1426" t="s">
        <v>7428</v>
      </c>
      <c r="DL1" s="1426"/>
      <c r="DM1" s="23" t="s">
        <v>7563</v>
      </c>
      <c r="DN1" s="23"/>
      <c r="DO1" s="23"/>
      <c r="DP1" s="1426" t="s">
        <v>7739</v>
      </c>
      <c r="DQ1" s="1426"/>
      <c r="DR1" s="23" t="s">
        <v>8096</v>
      </c>
      <c r="DS1" s="23"/>
      <c r="DT1" s="23" t="s">
        <v>8118</v>
      </c>
      <c r="DU1" s="23"/>
      <c r="DV1" s="1426" t="s">
        <v>8145</v>
      </c>
      <c r="DW1" s="1426"/>
      <c r="DX1" s="1426" t="s">
        <v>8168</v>
      </c>
      <c r="DY1" s="1426"/>
      <c r="DZ1" s="1426" t="s">
        <v>8429</v>
      </c>
      <c r="EA1" s="1426"/>
      <c r="EB1" s="1426" t="s">
        <v>8453</v>
      </c>
      <c r="EC1" s="1426"/>
      <c r="ED1" s="1426" t="s">
        <v>8459</v>
      </c>
      <c r="EE1" s="1426"/>
      <c r="EF1" s="1426" t="s">
        <v>8460</v>
      </c>
      <c r="EG1" s="1426"/>
      <c r="EH1" s="1426" t="s">
        <v>8675</v>
      </c>
      <c r="EI1" s="1426"/>
      <c r="EJ1" s="1426" t="s">
        <v>8780</v>
      </c>
      <c r="EK1" s="1426"/>
      <c r="EL1" s="1429" t="s">
        <v>8910</v>
      </c>
      <c r="EM1" s="1430"/>
      <c r="EN1" s="1429" t="s">
        <v>8978</v>
      </c>
      <c r="EO1" s="1431"/>
      <c r="EP1" s="1426" t="s">
        <v>9009</v>
      </c>
      <c r="EQ1" s="1426"/>
      <c r="ER1" s="627" t="s">
        <v>9013</v>
      </c>
      <c r="ET1" s="23" t="s">
        <v>9049</v>
      </c>
      <c r="EU1" s="23"/>
      <c r="EV1" s="1426" t="s">
        <v>9159</v>
      </c>
      <c r="EW1" s="1426"/>
      <c r="EX1" s="1393" t="s">
        <v>4266</v>
      </c>
      <c r="EY1" s="1395"/>
      <c r="EZ1" s="1427" t="s">
        <v>9125</v>
      </c>
      <c r="FA1" s="1430"/>
      <c r="FB1" s="1426" t="s">
        <v>9170</v>
      </c>
      <c r="FC1" s="1426"/>
      <c r="FD1" s="1393" t="s">
        <v>8942</v>
      </c>
      <c r="FE1" s="1395"/>
      <c r="FF1" s="1429" t="s">
        <v>9297</v>
      </c>
      <c r="FG1" s="1430"/>
      <c r="FH1" s="1429" t="s">
        <v>9298</v>
      </c>
      <c r="FI1" s="1430"/>
      <c r="FJ1" s="1429" t="s">
        <v>9519</v>
      </c>
      <c r="FK1" s="1430"/>
      <c r="FL1" s="1429" t="s">
        <v>9588</v>
      </c>
      <c r="FM1" s="1430"/>
      <c r="FN1" s="1426" t="s">
        <v>9609</v>
      </c>
      <c r="FO1" s="1426"/>
      <c r="FP1" s="1393" t="s">
        <v>9644</v>
      </c>
      <c r="FQ1" s="1394"/>
      <c r="FR1" s="1427" t="s">
        <v>9307</v>
      </c>
      <c r="FS1" s="1428"/>
      <c r="FT1" s="1427" t="s">
        <v>9876</v>
      </c>
      <c r="FU1" s="1428"/>
      <c r="FV1" s="1427" t="s">
        <v>9915</v>
      </c>
      <c r="FW1" s="1428"/>
      <c r="FX1" s="1426" t="s">
        <v>9916</v>
      </c>
      <c r="FY1" s="1426"/>
      <c r="FZ1" s="1426" t="s">
        <v>7369</v>
      </c>
      <c r="GA1" s="1426"/>
      <c r="GB1" s="1429" t="s">
        <v>10375</v>
      </c>
      <c r="GC1" s="1430"/>
      <c r="GD1" s="23" t="s">
        <v>10616</v>
      </c>
      <c r="GE1" s="23"/>
      <c r="GF1" s="1426" t="s">
        <v>10262</v>
      </c>
      <c r="GG1" s="1426"/>
      <c r="GH1" s="1429" t="s">
        <v>11114</v>
      </c>
      <c r="GI1" s="1430"/>
      <c r="GJ1" s="38" t="s">
        <v>12449</v>
      </c>
    </row>
    <row r="2" spans="1:192" s="403" customFormat="1" ht="100.5" customHeight="1">
      <c r="A2" s="486" t="s">
        <v>4438</v>
      </c>
      <c r="B2" s="486" t="s">
        <v>4439</v>
      </c>
      <c r="C2" s="486" t="s">
        <v>4440</v>
      </c>
      <c r="D2" s="487" t="s">
        <v>4441</v>
      </c>
      <c r="E2" s="1439" t="s">
        <v>928</v>
      </c>
      <c r="F2" s="1440"/>
      <c r="G2" s="1439" t="s">
        <v>4394</v>
      </c>
      <c r="H2" s="1440"/>
      <c r="I2" s="1439" t="s">
        <v>4230</v>
      </c>
      <c r="J2" s="1440"/>
      <c r="K2" s="1441" t="s">
        <v>4827</v>
      </c>
      <c r="L2" s="1441"/>
      <c r="M2" s="1442" t="s">
        <v>1300</v>
      </c>
      <c r="N2" s="1443"/>
      <c r="O2" s="1446" t="s">
        <v>1348</v>
      </c>
      <c r="P2" s="1446"/>
      <c r="Q2" s="1446"/>
      <c r="R2" s="135" t="s">
        <v>4828</v>
      </c>
      <c r="S2" s="435" t="s">
        <v>4395</v>
      </c>
      <c r="T2" s="435" t="s">
        <v>4428</v>
      </c>
      <c r="U2" s="488" t="s">
        <v>1532</v>
      </c>
      <c r="V2" s="489" t="s">
        <v>4445</v>
      </c>
      <c r="W2" s="489" t="s">
        <v>4302</v>
      </c>
      <c r="X2" s="489" t="s">
        <v>4829</v>
      </c>
      <c r="Y2" s="490" t="s">
        <v>4444</v>
      </c>
      <c r="Z2" s="491" t="s">
        <v>4443</v>
      </c>
      <c r="AA2" s="492" t="s">
        <v>4444</v>
      </c>
      <c r="AB2" s="493" t="s">
        <v>4443</v>
      </c>
      <c r="AC2" s="494" t="s">
        <v>4300</v>
      </c>
      <c r="AD2" s="494" t="s">
        <v>4302</v>
      </c>
      <c r="AE2" s="489" t="s">
        <v>4300</v>
      </c>
      <c r="AF2" s="489" t="s">
        <v>4302</v>
      </c>
      <c r="AG2" s="495" t="s">
        <v>4300</v>
      </c>
      <c r="AH2" s="495" t="s">
        <v>4302</v>
      </c>
      <c r="AI2" s="490" t="s">
        <v>4444</v>
      </c>
      <c r="AJ2" s="496" t="s">
        <v>4443</v>
      </c>
      <c r="AK2" s="489" t="s">
        <v>4300</v>
      </c>
      <c r="AL2" s="489" t="s">
        <v>4302</v>
      </c>
      <c r="AM2" s="497" t="s">
        <v>4300</v>
      </c>
      <c r="AN2" s="497" t="s">
        <v>4302</v>
      </c>
      <c r="AO2" s="489" t="s">
        <v>4300</v>
      </c>
      <c r="AP2" s="489" t="s">
        <v>4302</v>
      </c>
      <c r="AQ2" s="490" t="s">
        <v>4444</v>
      </c>
      <c r="AR2" s="491" t="s">
        <v>4443</v>
      </c>
      <c r="AS2" s="489" t="s">
        <v>4300</v>
      </c>
      <c r="AT2" s="489" t="s">
        <v>4302</v>
      </c>
      <c r="AU2" s="490" t="s">
        <v>4444</v>
      </c>
      <c r="AV2" s="446" t="s">
        <v>4443</v>
      </c>
      <c r="AW2" s="446" t="s">
        <v>4443</v>
      </c>
      <c r="AX2" s="490" t="s">
        <v>4444</v>
      </c>
      <c r="AY2" s="446" t="s">
        <v>4443</v>
      </c>
      <c r="AZ2" s="498" t="s">
        <v>4830</v>
      </c>
      <c r="BA2" s="489" t="s">
        <v>4300</v>
      </c>
      <c r="BB2" s="489" t="s">
        <v>4302</v>
      </c>
      <c r="BC2" s="290" t="s">
        <v>4443</v>
      </c>
      <c r="BD2" s="499" t="s">
        <v>4444</v>
      </c>
      <c r="BE2" s="489" t="s">
        <v>4300</v>
      </c>
      <c r="BF2" s="489" t="s">
        <v>4302</v>
      </c>
      <c r="BG2" s="490" t="s">
        <v>4444</v>
      </c>
      <c r="BH2" s="496" t="s">
        <v>4443</v>
      </c>
      <c r="BI2" s="494" t="s">
        <v>4831</v>
      </c>
      <c r="BJ2" s="494" t="s">
        <v>4832</v>
      </c>
      <c r="BK2" s="494" t="s">
        <v>4833</v>
      </c>
      <c r="BL2" s="489" t="s">
        <v>4300</v>
      </c>
      <c r="BM2" s="489" t="s">
        <v>4302</v>
      </c>
      <c r="BN2" s="450" t="s">
        <v>4300</v>
      </c>
      <c r="BO2" s="450" t="s">
        <v>4302</v>
      </c>
      <c r="BP2" s="447" t="s">
        <v>4300</v>
      </c>
      <c r="BQ2" s="447" t="s">
        <v>4302</v>
      </c>
      <c r="BR2" s="500" t="s">
        <v>4444</v>
      </c>
      <c r="BS2" s="496" t="s">
        <v>4443</v>
      </c>
      <c r="BT2" s="500" t="s">
        <v>4444</v>
      </c>
      <c r="BU2" s="496" t="s">
        <v>4443</v>
      </c>
      <c r="BV2" s="447" t="s">
        <v>4300</v>
      </c>
      <c r="BW2" s="447" t="s">
        <v>4302</v>
      </c>
      <c r="BX2" s="500" t="s">
        <v>4444</v>
      </c>
      <c r="BY2" s="496" t="s">
        <v>4443</v>
      </c>
      <c r="BZ2" s="500" t="s">
        <v>4444</v>
      </c>
      <c r="CA2" s="496" t="s">
        <v>4443</v>
      </c>
      <c r="CB2" s="500" t="s">
        <v>4444</v>
      </c>
      <c r="CC2" s="571" t="s">
        <v>4443</v>
      </c>
      <c r="CD2" s="570" t="s">
        <v>4444</v>
      </c>
      <c r="CE2" s="496" t="s">
        <v>4443</v>
      </c>
      <c r="CF2" s="402" t="s">
        <v>4300</v>
      </c>
      <c r="CG2" s="402" t="s">
        <v>4302</v>
      </c>
      <c r="CH2" s="568" t="s">
        <v>4448</v>
      </c>
      <c r="CI2" s="402" t="s">
        <v>4300</v>
      </c>
      <c r="CJ2" s="402" t="s">
        <v>4302</v>
      </c>
      <c r="CK2" s="402" t="s">
        <v>6019</v>
      </c>
      <c r="CL2" s="402"/>
      <c r="CM2" s="402"/>
      <c r="CN2" s="402"/>
      <c r="CO2" s="402" t="s">
        <v>4300</v>
      </c>
      <c r="CP2" s="402" t="s">
        <v>4444</v>
      </c>
      <c r="CQ2" s="402" t="s">
        <v>4443</v>
      </c>
      <c r="CR2" s="568" t="s">
        <v>4300</v>
      </c>
      <c r="CS2" s="402" t="s">
        <v>4300</v>
      </c>
      <c r="CT2" s="402" t="s">
        <v>4302</v>
      </c>
      <c r="CU2" s="402" t="s">
        <v>4444</v>
      </c>
      <c r="CV2" s="402" t="s">
        <v>4443</v>
      </c>
      <c r="CW2" s="402" t="s">
        <v>4300</v>
      </c>
      <c r="CX2" s="402" t="s">
        <v>4302</v>
      </c>
      <c r="CY2" s="599" t="s">
        <v>4300</v>
      </c>
      <c r="CZ2" s="599" t="s">
        <v>4302</v>
      </c>
      <c r="DA2" s="402" t="s">
        <v>4300</v>
      </c>
      <c r="DB2" s="402" t="s">
        <v>4302</v>
      </c>
      <c r="DC2" s="402" t="s">
        <v>7063</v>
      </c>
      <c r="DD2" s="402" t="s">
        <v>7064</v>
      </c>
      <c r="DE2" s="402" t="s">
        <v>4300</v>
      </c>
      <c r="DF2" s="402" t="s">
        <v>4302</v>
      </c>
      <c r="DG2" s="402" t="s">
        <v>4444</v>
      </c>
      <c r="DH2" s="402" t="s">
        <v>4443</v>
      </c>
      <c r="DI2" s="402" t="s">
        <v>4444</v>
      </c>
      <c r="DJ2" s="402" t="s">
        <v>4443</v>
      </c>
      <c r="DK2" s="402" t="s">
        <v>4445</v>
      </c>
      <c r="DL2" s="402" t="s">
        <v>4449</v>
      </c>
      <c r="DM2" s="402" t="s">
        <v>4835</v>
      </c>
      <c r="DN2" s="402" t="s">
        <v>4302</v>
      </c>
      <c r="DO2" s="402"/>
      <c r="DP2" s="402" t="s">
        <v>4444</v>
      </c>
      <c r="DQ2" s="402" t="s">
        <v>4443</v>
      </c>
      <c r="DR2" s="402" t="s">
        <v>4444</v>
      </c>
      <c r="DS2" s="402" t="s">
        <v>4443</v>
      </c>
      <c r="DT2" s="402" t="s">
        <v>4300</v>
      </c>
      <c r="DU2" s="402" t="s">
        <v>4302</v>
      </c>
      <c r="DV2" s="402" t="s">
        <v>4300</v>
      </c>
      <c r="DW2" s="402" t="s">
        <v>4302</v>
      </c>
      <c r="DX2" s="402" t="s">
        <v>4300</v>
      </c>
      <c r="DY2" s="402" t="s">
        <v>4302</v>
      </c>
      <c r="DZ2" s="402" t="s">
        <v>4300</v>
      </c>
      <c r="EA2" s="402" t="s">
        <v>4302</v>
      </c>
      <c r="EB2" s="402" t="s">
        <v>4300</v>
      </c>
      <c r="EC2" s="402" t="s">
        <v>4302</v>
      </c>
      <c r="ED2" s="402" t="s">
        <v>4146</v>
      </c>
      <c r="EE2" s="402"/>
      <c r="EF2" s="402" t="s">
        <v>4146</v>
      </c>
      <c r="EG2" s="402"/>
      <c r="EH2" s="402" t="s">
        <v>4300</v>
      </c>
      <c r="EI2" s="402" t="s">
        <v>4302</v>
      </c>
      <c r="EJ2" s="402" t="s">
        <v>4300</v>
      </c>
      <c r="EK2" s="402" t="s">
        <v>4302</v>
      </c>
      <c r="EL2" s="402" t="s">
        <v>4300</v>
      </c>
      <c r="EM2" s="402" t="s">
        <v>4302</v>
      </c>
      <c r="EN2" s="402" t="s">
        <v>4444</v>
      </c>
      <c r="EO2" s="402" t="s">
        <v>4443</v>
      </c>
      <c r="EP2" s="648" t="s">
        <v>4300</v>
      </c>
      <c r="EQ2" s="648" t="s">
        <v>4302</v>
      </c>
      <c r="ER2" s="658" t="s">
        <v>9038</v>
      </c>
      <c r="ET2" s="402" t="s">
        <v>4300</v>
      </c>
      <c r="EU2" s="402" t="s">
        <v>4302</v>
      </c>
      <c r="EV2" s="402" t="s">
        <v>4300</v>
      </c>
      <c r="EW2" s="402" t="s">
        <v>4302</v>
      </c>
      <c r="EX2" s="402" t="s">
        <v>4300</v>
      </c>
      <c r="EY2" s="402" t="s">
        <v>4302</v>
      </c>
      <c r="EZ2" s="402" t="s">
        <v>4300</v>
      </c>
      <c r="FA2" s="402" t="s">
        <v>4302</v>
      </c>
      <c r="FB2" s="402" t="s">
        <v>4300</v>
      </c>
      <c r="FC2" s="402" t="s">
        <v>4302</v>
      </c>
      <c r="FD2" s="402" t="s">
        <v>4300</v>
      </c>
      <c r="FE2" s="402" t="s">
        <v>4302</v>
      </c>
      <c r="FF2" s="402" t="s">
        <v>4300</v>
      </c>
      <c r="FG2" s="402" t="s">
        <v>4302</v>
      </c>
      <c r="FH2" s="402" t="s">
        <v>4300</v>
      </c>
      <c r="FI2" s="402" t="s">
        <v>4302</v>
      </c>
      <c r="FJ2" s="402" t="s">
        <v>4300</v>
      </c>
      <c r="FK2" s="402" t="s">
        <v>4302</v>
      </c>
      <c r="FL2" s="402" t="s">
        <v>4300</v>
      </c>
      <c r="FM2" s="402" t="s">
        <v>4302</v>
      </c>
      <c r="FN2" s="402" t="s">
        <v>9631</v>
      </c>
      <c r="FO2" s="402" t="s">
        <v>9632</v>
      </c>
      <c r="FP2" s="565" t="s">
        <v>4300</v>
      </c>
      <c r="FQ2" s="565" t="s">
        <v>4302</v>
      </c>
      <c r="FR2" s="402" t="s">
        <v>4300</v>
      </c>
      <c r="FS2" s="402" t="s">
        <v>4302</v>
      </c>
      <c r="FT2" s="402" t="s">
        <v>4835</v>
      </c>
      <c r="FU2" s="402" t="s">
        <v>4302</v>
      </c>
      <c r="FV2" s="402" t="s">
        <v>4300</v>
      </c>
      <c r="FW2" s="402" t="s">
        <v>4302</v>
      </c>
      <c r="FX2" s="402" t="s">
        <v>9917</v>
      </c>
      <c r="FY2" s="402" t="s">
        <v>9918</v>
      </c>
      <c r="FZ2" s="599" t="s">
        <v>4445</v>
      </c>
      <c r="GA2" s="599" t="s">
        <v>4449</v>
      </c>
      <c r="GB2" s="402" t="s">
        <v>4300</v>
      </c>
      <c r="GC2" s="402" t="s">
        <v>4302</v>
      </c>
      <c r="GD2" s="402" t="s">
        <v>4300</v>
      </c>
      <c r="GE2" s="402" t="s">
        <v>4302</v>
      </c>
      <c r="GF2" s="402" t="s">
        <v>4300</v>
      </c>
      <c r="GG2" s="402" t="s">
        <v>4302</v>
      </c>
      <c r="GH2" s="402" t="s">
        <v>4300</v>
      </c>
      <c r="GI2" s="402" t="s">
        <v>4302</v>
      </c>
      <c r="GJ2" s="1057" t="s">
        <v>4300</v>
      </c>
    </row>
    <row r="3" spans="1:192" ht="31.5">
      <c r="A3" s="443">
        <v>1</v>
      </c>
      <c r="B3" s="501" t="s">
        <v>4834</v>
      </c>
      <c r="C3" s="474" t="s">
        <v>4452</v>
      </c>
      <c r="D3" s="502">
        <v>0.5</v>
      </c>
      <c r="E3" s="415" t="s">
        <v>4835</v>
      </c>
      <c r="F3" s="503" t="s">
        <v>4302</v>
      </c>
      <c r="G3" s="504" t="s">
        <v>4444</v>
      </c>
      <c r="H3" s="505" t="s">
        <v>4443</v>
      </c>
      <c r="I3" s="230" t="s">
        <v>4444</v>
      </c>
      <c r="J3" s="230" t="s">
        <v>4443</v>
      </c>
      <c r="K3" s="500" t="s">
        <v>4444</v>
      </c>
      <c r="L3" s="496" t="s">
        <v>4443</v>
      </c>
      <c r="M3" s="447" t="s">
        <v>4300</v>
      </c>
      <c r="N3" s="447" t="s">
        <v>4302</v>
      </c>
      <c r="O3" s="97"/>
      <c r="P3" s="97"/>
      <c r="Q3" s="97"/>
      <c r="R3" s="506"/>
      <c r="S3" s="97"/>
      <c r="T3" s="97">
        <v>0</v>
      </c>
      <c r="U3" s="507"/>
      <c r="V3" s="447">
        <v>166</v>
      </c>
      <c r="W3" s="447"/>
      <c r="X3" s="447">
        <v>166</v>
      </c>
      <c r="Y3" s="500"/>
      <c r="Z3" s="508"/>
      <c r="AA3" s="509">
        <v>4</v>
      </c>
      <c r="AB3" s="510"/>
      <c r="AC3" s="97"/>
      <c r="AD3" s="97"/>
      <c r="AE3" s="97">
        <v>55</v>
      </c>
      <c r="AF3" s="97"/>
      <c r="AG3" s="462"/>
      <c r="AH3" s="462"/>
      <c r="AI3" s="500">
        <v>4</v>
      </c>
      <c r="AJ3" s="511"/>
      <c r="AK3" s="97"/>
      <c r="AL3" s="97"/>
      <c r="AM3" s="97">
        <v>55</v>
      </c>
      <c r="AN3" s="97"/>
      <c r="AO3" s="97"/>
      <c r="AP3" s="97"/>
      <c r="AQ3" s="512">
        <f>AQ4</f>
        <v>166</v>
      </c>
      <c r="AR3" s="512">
        <f>AR4</f>
        <v>0</v>
      </c>
      <c r="AS3" s="472">
        <v>0</v>
      </c>
      <c r="AT3" s="97"/>
      <c r="AU3" s="500">
        <v>4</v>
      </c>
      <c r="AV3" s="466"/>
      <c r="AW3" s="97"/>
      <c r="AX3" s="97"/>
      <c r="AY3" s="97"/>
      <c r="AZ3" s="513"/>
      <c r="BA3" s="97"/>
      <c r="BB3" s="97"/>
      <c r="BC3" s="97"/>
      <c r="BD3" s="97"/>
      <c r="BE3" s="97"/>
      <c r="BF3" s="97"/>
      <c r="BG3" s="500">
        <v>4</v>
      </c>
      <c r="BH3" s="511"/>
      <c r="BI3" s="466">
        <v>277</v>
      </c>
      <c r="BJ3" s="466">
        <v>0</v>
      </c>
      <c r="BK3" s="466">
        <v>277</v>
      </c>
      <c r="BL3" s="97">
        <v>0</v>
      </c>
      <c r="BM3" s="97"/>
      <c r="BN3" s="470">
        <v>16</v>
      </c>
      <c r="BO3" s="470"/>
      <c r="BP3" s="97"/>
      <c r="BQ3" s="97"/>
      <c r="BR3" s="500">
        <v>4</v>
      </c>
      <c r="BS3" s="511"/>
      <c r="BT3" s="500">
        <v>4</v>
      </c>
      <c r="BU3" s="511"/>
      <c r="BV3" s="97"/>
      <c r="BW3" s="97"/>
      <c r="BX3" s="500">
        <v>4</v>
      </c>
      <c r="BY3" s="500">
        <v>5</v>
      </c>
      <c r="BZ3" s="500">
        <v>4</v>
      </c>
      <c r="CA3" s="511"/>
      <c r="CB3" s="500">
        <v>4</v>
      </c>
      <c r="CC3" s="572"/>
      <c r="CD3" s="565"/>
      <c r="CE3" s="565"/>
      <c r="CF3" s="565"/>
      <c r="CG3" s="565"/>
      <c r="CH3" s="565"/>
      <c r="CI3" s="565">
        <v>277</v>
      </c>
      <c r="CJ3" s="565"/>
      <c r="CK3" s="565"/>
      <c r="CL3" s="565"/>
      <c r="CM3" s="565"/>
      <c r="CN3" s="565"/>
      <c r="CO3" s="565"/>
      <c r="CP3" s="565">
        <v>4</v>
      </c>
      <c r="CQ3" s="565"/>
      <c r="CR3" s="582"/>
      <c r="CS3" s="565"/>
      <c r="CT3" s="565"/>
      <c r="CU3" s="565"/>
      <c r="CV3" s="565"/>
      <c r="CW3" s="565">
        <v>16</v>
      </c>
      <c r="CX3" s="565"/>
      <c r="CY3" s="598"/>
      <c r="CZ3" s="598"/>
      <c r="DA3" s="565">
        <v>111</v>
      </c>
      <c r="DB3" s="565"/>
      <c r="DC3" s="565">
        <v>165</v>
      </c>
      <c r="DD3" s="565"/>
      <c r="DE3" s="565">
        <v>166</v>
      </c>
      <c r="DF3" s="565"/>
      <c r="DG3" s="565"/>
      <c r="DH3" s="565"/>
      <c r="DI3" s="565">
        <v>4</v>
      </c>
      <c r="DJ3" s="565"/>
      <c r="DK3" s="565"/>
      <c r="DL3" s="565"/>
      <c r="DM3" s="565"/>
      <c r="DN3" s="565"/>
      <c r="DO3" s="565"/>
      <c r="DP3" s="565">
        <v>4</v>
      </c>
      <c r="DQ3" s="565">
        <v>5</v>
      </c>
      <c r="DR3" s="565">
        <v>4</v>
      </c>
      <c r="DS3" s="565"/>
      <c r="DT3" s="565"/>
      <c r="DU3" s="565"/>
      <c r="DV3" s="565"/>
      <c r="DW3" s="565"/>
      <c r="DX3" s="565">
        <v>55</v>
      </c>
      <c r="DY3" s="565"/>
      <c r="DZ3" s="565">
        <v>111</v>
      </c>
      <c r="EA3" s="565"/>
      <c r="EB3" s="565"/>
      <c r="EC3" s="565"/>
      <c r="ED3" s="565" t="s">
        <v>4300</v>
      </c>
      <c r="EE3" s="565" t="s">
        <v>4302</v>
      </c>
      <c r="EF3" s="565" t="s">
        <v>4300</v>
      </c>
      <c r="EG3" s="565" t="s">
        <v>4302</v>
      </c>
      <c r="EH3" s="565"/>
      <c r="EI3" s="565"/>
      <c r="EJ3" s="565"/>
      <c r="EK3" s="565"/>
      <c r="EL3" s="565"/>
      <c r="EM3" s="565"/>
      <c r="EN3" s="565"/>
      <c r="EO3" s="565"/>
      <c r="EP3" s="565"/>
      <c r="EQ3" s="565"/>
      <c r="ER3" s="620">
        <v>112</v>
      </c>
      <c r="ET3" s="565">
        <v>20</v>
      </c>
      <c r="EU3" s="565"/>
      <c r="EV3" s="565">
        <v>277</v>
      </c>
      <c r="EW3" s="565"/>
      <c r="EX3" s="565">
        <v>111</v>
      </c>
      <c r="EY3" s="565"/>
      <c r="EZ3" s="565">
        <v>277</v>
      </c>
      <c r="FA3" s="565"/>
      <c r="FB3" s="565"/>
      <c r="FC3" s="565"/>
      <c r="FD3" s="565"/>
      <c r="FE3" s="565"/>
      <c r="FF3" s="565"/>
      <c r="FG3" s="565"/>
      <c r="FH3" s="565">
        <v>65</v>
      </c>
      <c r="FI3" s="565"/>
      <c r="FJ3" s="565"/>
      <c r="FK3" s="565"/>
      <c r="FL3" s="565">
        <v>549</v>
      </c>
      <c r="FM3" s="565"/>
      <c r="FN3" s="565">
        <v>0</v>
      </c>
      <c r="FO3" s="565">
        <v>0</v>
      </c>
      <c r="FP3" s="565"/>
      <c r="FQ3" s="565"/>
      <c r="FR3" s="565"/>
      <c r="FS3" s="565"/>
      <c r="FT3" s="565">
        <v>51</v>
      </c>
      <c r="FU3" s="565">
        <v>0</v>
      </c>
      <c r="FV3" s="565"/>
      <c r="FW3" s="565"/>
      <c r="FX3" s="565"/>
      <c r="FY3" s="565"/>
      <c r="FZ3" s="598"/>
      <c r="GA3" s="598"/>
      <c r="GB3" s="565"/>
      <c r="GC3" s="565"/>
      <c r="GD3" s="565">
        <v>55</v>
      </c>
      <c r="GE3" s="565"/>
      <c r="GF3" s="565"/>
      <c r="GG3" s="565"/>
      <c r="GH3" s="565">
        <v>50</v>
      </c>
      <c r="GI3" s="565"/>
      <c r="GJ3" s="565"/>
    </row>
    <row r="4" spans="1:192" ht="30">
      <c r="A4" s="460">
        <v>1</v>
      </c>
      <c r="B4" s="460" t="s">
        <v>4836</v>
      </c>
      <c r="C4" s="461" t="s">
        <v>4837</v>
      </c>
      <c r="D4" s="514">
        <v>0.5</v>
      </c>
      <c r="E4" s="447">
        <v>111</v>
      </c>
      <c r="F4" s="515">
        <v>0</v>
      </c>
      <c r="G4" s="78"/>
      <c r="H4" s="78"/>
      <c r="I4" s="445">
        <v>111</v>
      </c>
      <c r="J4" s="230"/>
      <c r="K4" s="500">
        <v>4</v>
      </c>
      <c r="L4" s="511"/>
      <c r="M4" s="97">
        <v>55</v>
      </c>
      <c r="N4" s="97"/>
      <c r="O4" s="470"/>
      <c r="P4" s="470"/>
      <c r="Q4" s="470"/>
      <c r="R4" s="506"/>
      <c r="S4" s="97"/>
      <c r="T4" s="97">
        <v>0</v>
      </c>
      <c r="U4" s="507"/>
      <c r="V4" s="97">
        <v>166</v>
      </c>
      <c r="W4" s="97"/>
      <c r="X4" s="97">
        <v>166</v>
      </c>
      <c r="Y4" s="147"/>
      <c r="Z4" s="147"/>
      <c r="AA4" s="516"/>
      <c r="AB4" s="516"/>
      <c r="AC4" s="97"/>
      <c r="AD4" s="97"/>
      <c r="AE4" s="97">
        <v>55</v>
      </c>
      <c r="AF4" s="97"/>
      <c r="AG4" s="462"/>
      <c r="AH4" s="462"/>
      <c r="AI4" s="447">
        <f>AI5</f>
        <v>23</v>
      </c>
      <c r="AJ4" s="447"/>
      <c r="AK4" s="97"/>
      <c r="AL4" s="97"/>
      <c r="AM4" s="97">
        <v>55</v>
      </c>
      <c r="AN4" s="97"/>
      <c r="AO4" s="97"/>
      <c r="AP4" s="97"/>
      <c r="AQ4" s="517">
        <v>166</v>
      </c>
      <c r="AR4" s="517"/>
      <c r="AS4" s="472">
        <v>0</v>
      </c>
      <c r="AT4" s="97"/>
      <c r="AU4" s="449">
        <f>AU5</f>
        <v>554</v>
      </c>
      <c r="AV4" s="449"/>
      <c r="AW4" s="97"/>
      <c r="AX4" s="97"/>
      <c r="AY4" s="97"/>
      <c r="AZ4" s="97"/>
      <c r="BA4" s="97"/>
      <c r="BB4" s="97"/>
      <c r="BC4" s="97"/>
      <c r="BD4" s="97"/>
      <c r="BE4" s="97">
        <v>111</v>
      </c>
      <c r="BF4" s="97"/>
      <c r="BG4" s="447"/>
      <c r="BH4" s="447"/>
      <c r="BI4" s="466">
        <v>277</v>
      </c>
      <c r="BJ4" s="466"/>
      <c r="BK4" s="466">
        <v>277</v>
      </c>
      <c r="BL4" s="97"/>
      <c r="BM4" s="97"/>
      <c r="BN4" s="470">
        <v>16</v>
      </c>
      <c r="BO4" s="470"/>
      <c r="BP4" s="97"/>
      <c r="BQ4" s="97"/>
      <c r="BR4" s="447"/>
      <c r="BS4" s="447"/>
      <c r="BT4" s="447"/>
      <c r="BU4" s="447"/>
      <c r="BV4" s="97"/>
      <c r="BW4" s="97"/>
      <c r="BX4" s="447">
        <v>277</v>
      </c>
      <c r="BY4" s="447">
        <v>0</v>
      </c>
      <c r="BZ4" s="447"/>
      <c r="CA4" s="447"/>
      <c r="CB4" s="447"/>
      <c r="CC4" s="573"/>
      <c r="CD4" s="565"/>
      <c r="CE4" s="565"/>
      <c r="CF4" s="565"/>
      <c r="CG4" s="565"/>
      <c r="CH4" s="565"/>
      <c r="CI4" s="565">
        <v>277</v>
      </c>
      <c r="CJ4" s="565"/>
      <c r="CK4" s="565"/>
      <c r="CL4" s="565"/>
      <c r="CM4" s="565"/>
      <c r="CN4" s="565"/>
      <c r="CO4" s="565"/>
      <c r="CP4" s="565"/>
      <c r="CQ4" s="565"/>
      <c r="CR4" s="582"/>
      <c r="CS4" s="565">
        <v>1</v>
      </c>
      <c r="CT4" s="565">
        <v>13</v>
      </c>
      <c r="CU4" s="565"/>
      <c r="CV4" s="565"/>
      <c r="CW4" s="565">
        <v>16</v>
      </c>
      <c r="CX4" s="565"/>
      <c r="CY4" s="598"/>
      <c r="CZ4" s="598"/>
      <c r="DA4" s="565">
        <v>111</v>
      </c>
      <c r="DB4" s="565"/>
      <c r="DC4" s="565">
        <v>165</v>
      </c>
      <c r="DD4" s="565"/>
      <c r="DE4" s="565">
        <v>166</v>
      </c>
      <c r="DF4" s="565"/>
      <c r="DG4" s="565">
        <v>75</v>
      </c>
      <c r="DH4" s="565"/>
      <c r="DI4" s="565"/>
      <c r="DJ4" s="565"/>
      <c r="DK4" s="565"/>
      <c r="DL4" s="565"/>
      <c r="DM4" s="565"/>
      <c r="DN4" s="565"/>
      <c r="DO4" s="565"/>
      <c r="DP4" s="565"/>
      <c r="DQ4" s="565"/>
      <c r="DR4" s="565">
        <v>116</v>
      </c>
      <c r="DS4" s="565"/>
      <c r="DT4" s="565"/>
      <c r="DU4" s="565"/>
      <c r="DV4" s="565"/>
      <c r="DW4" s="565"/>
      <c r="DX4" s="565"/>
      <c r="DY4" s="565"/>
      <c r="DZ4" s="565">
        <v>111</v>
      </c>
      <c r="EA4" s="565"/>
      <c r="EB4" s="565"/>
      <c r="EC4" s="565"/>
      <c r="ED4" s="565"/>
      <c r="EE4" s="565"/>
      <c r="EF4" s="565"/>
      <c r="EG4" s="565"/>
      <c r="EH4" s="565"/>
      <c r="EI4" s="565"/>
      <c r="EJ4" s="565"/>
      <c r="EK4" s="565"/>
      <c r="EL4" s="565"/>
      <c r="EM4" s="565"/>
      <c r="EN4" s="565">
        <v>250</v>
      </c>
      <c r="EO4" s="565"/>
      <c r="EP4" s="565"/>
      <c r="EQ4" s="565"/>
      <c r="ER4" s="620">
        <v>112</v>
      </c>
      <c r="ET4" s="565">
        <v>20</v>
      </c>
      <c r="EU4" s="565"/>
      <c r="EV4" s="565">
        <v>277</v>
      </c>
      <c r="EW4" s="565"/>
      <c r="EX4" s="565">
        <v>111</v>
      </c>
      <c r="EY4" s="565"/>
      <c r="EZ4" s="565">
        <v>277</v>
      </c>
      <c r="FA4" s="565"/>
      <c r="FB4" s="565">
        <v>55</v>
      </c>
      <c r="FC4" s="565"/>
      <c r="FD4" s="565"/>
      <c r="FE4" s="565"/>
      <c r="FF4" s="565"/>
      <c r="FG4" s="565"/>
      <c r="FH4" s="565">
        <v>65</v>
      </c>
      <c r="FI4" s="565"/>
      <c r="FJ4" s="565"/>
      <c r="FK4" s="565"/>
      <c r="FL4" s="565">
        <v>549</v>
      </c>
      <c r="FM4" s="565"/>
      <c r="FN4" s="565"/>
      <c r="FO4" s="565"/>
      <c r="FP4" s="565"/>
      <c r="FQ4" s="565"/>
      <c r="FR4" s="565"/>
      <c r="FS4" s="565"/>
      <c r="FT4" s="565">
        <v>51</v>
      </c>
      <c r="FU4" s="565">
        <v>0</v>
      </c>
      <c r="FV4" s="565"/>
      <c r="FW4" s="565"/>
      <c r="FX4" s="565"/>
      <c r="FY4" s="565"/>
      <c r="FZ4" s="598">
        <v>56</v>
      </c>
      <c r="GA4" s="598"/>
      <c r="GB4" s="565"/>
      <c r="GC4" s="565"/>
      <c r="GD4" s="565">
        <v>55</v>
      </c>
      <c r="GE4" s="565"/>
      <c r="GF4" s="565"/>
      <c r="GG4" s="565"/>
      <c r="GH4" s="565">
        <v>50</v>
      </c>
      <c r="GI4" s="565"/>
      <c r="GJ4" s="565"/>
    </row>
    <row r="5" spans="1:192">
      <c r="A5" s="443">
        <v>2</v>
      </c>
      <c r="B5" s="501" t="s">
        <v>4838</v>
      </c>
      <c r="C5" s="474" t="s">
        <v>4148</v>
      </c>
      <c r="D5" s="502">
        <v>0.8</v>
      </c>
      <c r="E5" s="97">
        <v>111</v>
      </c>
      <c r="F5" s="506">
        <v>0</v>
      </c>
      <c r="G5" s="78"/>
      <c r="H5" s="78"/>
      <c r="I5" s="230">
        <v>111</v>
      </c>
      <c r="J5" s="230"/>
      <c r="K5" s="447"/>
      <c r="L5" s="447"/>
      <c r="M5" s="97">
        <v>55</v>
      </c>
      <c r="N5" s="97"/>
      <c r="O5" s="470"/>
      <c r="P5" s="470"/>
      <c r="Q5" s="470"/>
      <c r="R5" s="518">
        <f>SUM(R6:R18)</f>
        <v>60</v>
      </c>
      <c r="S5" s="97"/>
      <c r="T5" s="447">
        <v>2452</v>
      </c>
      <c r="U5" s="507"/>
      <c r="V5" s="447">
        <v>1346</v>
      </c>
      <c r="W5" s="447">
        <v>28</v>
      </c>
      <c r="X5" s="447">
        <v>1374</v>
      </c>
      <c r="Y5" s="519"/>
      <c r="Z5" s="519"/>
      <c r="AA5" s="166">
        <v>55</v>
      </c>
      <c r="AB5" s="166"/>
      <c r="AC5" s="97"/>
      <c r="AD5" s="97"/>
      <c r="AE5" s="97">
        <v>132</v>
      </c>
      <c r="AF5" s="97">
        <v>2</v>
      </c>
      <c r="AG5" s="462">
        <v>70</v>
      </c>
      <c r="AH5" s="462"/>
      <c r="AI5" s="417">
        <v>23</v>
      </c>
      <c r="AJ5" s="97"/>
      <c r="AK5" s="97"/>
      <c r="AL5" s="97"/>
      <c r="AM5" s="97">
        <v>453</v>
      </c>
      <c r="AN5" s="97"/>
      <c r="AO5" s="97">
        <v>412</v>
      </c>
      <c r="AP5" s="97"/>
      <c r="AQ5" s="512">
        <f>SUM(AQ6:AQ18)</f>
        <v>1835</v>
      </c>
      <c r="AR5" s="512">
        <f>SUM(AR6:AR18)</f>
        <v>22</v>
      </c>
      <c r="AS5" s="472">
        <v>0</v>
      </c>
      <c r="AT5" s="97"/>
      <c r="AU5" s="472">
        <v>554</v>
      </c>
      <c r="AV5" s="472"/>
      <c r="AW5" s="97"/>
      <c r="AX5" s="447"/>
      <c r="AY5" s="97"/>
      <c r="AZ5" s="520"/>
      <c r="BA5" s="97"/>
      <c r="BB5" s="97"/>
      <c r="BC5" s="97"/>
      <c r="BD5" s="97"/>
      <c r="BE5" s="97"/>
      <c r="BF5" s="97"/>
      <c r="BG5" s="97"/>
      <c r="BH5" s="97"/>
      <c r="BI5" s="466">
        <v>2086</v>
      </c>
      <c r="BJ5" s="466">
        <v>8</v>
      </c>
      <c r="BK5" s="466">
        <v>2094</v>
      </c>
      <c r="BL5" s="97">
        <v>0</v>
      </c>
      <c r="BM5" s="97"/>
      <c r="BN5" s="470">
        <v>271</v>
      </c>
      <c r="BO5" s="470"/>
      <c r="BP5" s="97"/>
      <c r="BQ5" s="97">
        <v>5</v>
      </c>
      <c r="BR5" s="97"/>
      <c r="BS5" s="97"/>
      <c r="BT5" s="97"/>
      <c r="BU5" s="97"/>
      <c r="BV5" s="97"/>
      <c r="BW5" s="97"/>
      <c r="BX5" s="97">
        <v>277</v>
      </c>
      <c r="BY5" s="97"/>
      <c r="BZ5" s="97"/>
      <c r="CA5" s="97"/>
      <c r="CB5" s="97"/>
      <c r="CC5" s="574"/>
      <c r="CD5" s="565"/>
      <c r="CE5" s="565"/>
      <c r="CF5" s="565">
        <v>476</v>
      </c>
      <c r="CG5" s="565">
        <v>6</v>
      </c>
      <c r="CH5" s="565">
        <v>874</v>
      </c>
      <c r="CI5" s="565">
        <v>1966</v>
      </c>
      <c r="CJ5" s="565">
        <v>11</v>
      </c>
      <c r="CK5" s="565"/>
      <c r="CL5" s="565"/>
      <c r="CM5" s="565"/>
      <c r="CN5" s="565"/>
      <c r="CO5" s="565"/>
      <c r="CP5" s="565"/>
      <c r="CQ5" s="565"/>
      <c r="CR5" s="568">
        <v>1393</v>
      </c>
      <c r="CS5" s="565"/>
      <c r="CT5" s="565"/>
      <c r="CU5" s="565"/>
      <c r="CV5" s="565"/>
      <c r="CW5" s="565">
        <v>271</v>
      </c>
      <c r="CX5" s="565"/>
      <c r="CY5" s="598"/>
      <c r="CZ5" s="598"/>
      <c r="DA5" s="565">
        <v>2929</v>
      </c>
      <c r="DB5" s="565">
        <v>8</v>
      </c>
      <c r="DC5" s="565">
        <v>7679</v>
      </c>
      <c r="DD5" s="565"/>
      <c r="DE5" s="565">
        <v>3823</v>
      </c>
      <c r="DF5" s="565"/>
      <c r="DG5" s="565">
        <v>628</v>
      </c>
      <c r="DH5" s="565">
        <v>6</v>
      </c>
      <c r="DI5" s="565"/>
      <c r="DJ5" s="565"/>
      <c r="DK5" s="565"/>
      <c r="DL5" s="565"/>
      <c r="DM5" s="565">
        <v>131</v>
      </c>
      <c r="DN5" s="565"/>
      <c r="DO5" s="565"/>
      <c r="DP5" s="565">
        <v>1</v>
      </c>
      <c r="DQ5" s="565"/>
      <c r="DR5" s="565">
        <v>116</v>
      </c>
      <c r="DS5" s="565"/>
      <c r="DT5" s="565"/>
      <c r="DU5" s="565"/>
      <c r="DV5" s="565"/>
      <c r="DW5" s="565"/>
      <c r="DX5" s="565">
        <v>210</v>
      </c>
      <c r="DY5" s="565"/>
      <c r="DZ5" s="565">
        <v>369</v>
      </c>
      <c r="EA5" s="565"/>
      <c r="EB5" s="565"/>
      <c r="EC5" s="565"/>
      <c r="ED5" s="565"/>
      <c r="EE5" s="565"/>
      <c r="EF5" s="565"/>
      <c r="EG5" s="565"/>
      <c r="EH5" s="565"/>
      <c r="EI5" s="565"/>
      <c r="EJ5" s="565"/>
      <c r="EK5" s="565"/>
      <c r="EL5" s="565"/>
      <c r="EM5" s="565"/>
      <c r="EN5" s="565"/>
      <c r="EO5" s="565"/>
      <c r="EP5" s="565"/>
      <c r="EQ5" s="565"/>
      <c r="ER5" s="620">
        <v>4970</v>
      </c>
      <c r="ET5" s="565">
        <v>324</v>
      </c>
      <c r="EU5" s="565"/>
      <c r="EV5" s="565">
        <v>2886</v>
      </c>
      <c r="EW5" s="565">
        <v>8</v>
      </c>
      <c r="EX5" s="565">
        <v>460</v>
      </c>
      <c r="EY5" s="565">
        <v>5</v>
      </c>
      <c r="EZ5" s="565">
        <v>4272</v>
      </c>
      <c r="FA5" s="565">
        <v>46</v>
      </c>
      <c r="FB5" s="565"/>
      <c r="FC5" s="565"/>
      <c r="FD5" s="565"/>
      <c r="FE5" s="565"/>
      <c r="FF5" s="565"/>
      <c r="FG5" s="565"/>
      <c r="FH5" s="565">
        <v>1810</v>
      </c>
      <c r="FI5" s="565">
        <v>6</v>
      </c>
      <c r="FJ5" s="565">
        <v>232</v>
      </c>
      <c r="FK5" s="565"/>
      <c r="FL5" s="565">
        <v>4402</v>
      </c>
      <c r="FM5" s="565"/>
      <c r="FN5" s="565">
        <v>5170</v>
      </c>
      <c r="FO5" s="565">
        <v>0</v>
      </c>
      <c r="FP5" s="565"/>
      <c r="FQ5" s="565"/>
      <c r="FR5" s="565"/>
      <c r="FS5" s="565"/>
      <c r="FT5" s="565">
        <v>184</v>
      </c>
      <c r="FU5" s="565">
        <v>0</v>
      </c>
      <c r="FV5" s="565">
        <v>211</v>
      </c>
      <c r="FW5" s="565">
        <v>5</v>
      </c>
      <c r="FX5" s="565">
        <v>286</v>
      </c>
      <c r="FY5" s="565">
        <v>286</v>
      </c>
      <c r="FZ5" s="598"/>
      <c r="GA5" s="598"/>
      <c r="GB5" s="565"/>
      <c r="GC5" s="565"/>
      <c r="GD5" s="565"/>
      <c r="GE5" s="565"/>
      <c r="GF5" s="565">
        <v>75</v>
      </c>
      <c r="GG5" s="565"/>
      <c r="GH5" s="565"/>
      <c r="GI5" s="565"/>
      <c r="GJ5" s="565"/>
    </row>
    <row r="6" spans="1:192">
      <c r="A6" s="460">
        <v>2</v>
      </c>
      <c r="B6" s="460" t="s">
        <v>4839</v>
      </c>
      <c r="C6" s="461" t="s">
        <v>4840</v>
      </c>
      <c r="D6" s="514">
        <v>0.93</v>
      </c>
      <c r="E6" s="447">
        <v>498</v>
      </c>
      <c r="F6" s="515">
        <v>11</v>
      </c>
      <c r="G6" s="78"/>
      <c r="H6" s="78"/>
      <c r="I6" s="445">
        <v>1047</v>
      </c>
      <c r="J6" s="445">
        <v>3</v>
      </c>
      <c r="K6" s="97">
        <v>55</v>
      </c>
      <c r="L6" s="97"/>
      <c r="M6" s="97">
        <v>695</v>
      </c>
      <c r="N6" s="97"/>
      <c r="O6" s="470"/>
      <c r="P6" s="470"/>
      <c r="Q6" s="470"/>
      <c r="R6" s="506">
        <v>12</v>
      </c>
      <c r="S6" s="97"/>
      <c r="T6" s="97">
        <v>713</v>
      </c>
      <c r="U6" s="507"/>
      <c r="V6" s="97">
        <v>467</v>
      </c>
      <c r="W6" s="97"/>
      <c r="X6" s="97">
        <v>467</v>
      </c>
      <c r="Y6" s="147"/>
      <c r="Z6" s="147"/>
      <c r="AA6" s="516"/>
      <c r="AB6" s="516"/>
      <c r="AC6" s="97">
        <v>223</v>
      </c>
      <c r="AD6" s="97"/>
      <c r="AE6" s="97">
        <v>78</v>
      </c>
      <c r="AF6" s="97"/>
      <c r="AG6" s="462"/>
      <c r="AH6" s="462"/>
      <c r="AI6" s="513">
        <v>88</v>
      </c>
      <c r="AJ6" s="447"/>
      <c r="AK6" s="97"/>
      <c r="AL6" s="97"/>
      <c r="AM6" s="97">
        <v>250</v>
      </c>
      <c r="AN6" s="97"/>
      <c r="AO6" s="97">
        <v>161</v>
      </c>
      <c r="AP6" s="97"/>
      <c r="AQ6" s="517">
        <v>585</v>
      </c>
      <c r="AR6" s="517"/>
      <c r="AS6" s="472">
        <v>0</v>
      </c>
      <c r="AT6" s="97"/>
      <c r="AU6" s="449">
        <f>SUM(AU7:AU19)</f>
        <v>22320</v>
      </c>
      <c r="AV6" s="449"/>
      <c r="AW6" s="97"/>
      <c r="AX6" s="97">
        <f>30+27+16</f>
        <v>73</v>
      </c>
      <c r="AY6" s="97"/>
      <c r="AZ6" s="97">
        <f>AX6+AY6</f>
        <v>73</v>
      </c>
      <c r="BA6" s="97">
        <v>120</v>
      </c>
      <c r="BB6" s="97"/>
      <c r="BC6" s="97"/>
      <c r="BD6" s="97"/>
      <c r="BE6" s="97">
        <v>339</v>
      </c>
      <c r="BF6" s="97"/>
      <c r="BG6" s="447">
        <v>328</v>
      </c>
      <c r="BH6" s="447"/>
      <c r="BI6" s="466">
        <v>1002</v>
      </c>
      <c r="BJ6" s="466"/>
      <c r="BK6" s="466">
        <v>1002</v>
      </c>
      <c r="BL6" s="97"/>
      <c r="BM6" s="97"/>
      <c r="BN6" s="470">
        <v>143</v>
      </c>
      <c r="BO6" s="470"/>
      <c r="BP6" s="97"/>
      <c r="BQ6" s="97"/>
      <c r="BR6" s="447"/>
      <c r="BS6" s="447"/>
      <c r="BT6" s="447"/>
      <c r="BU6" s="447"/>
      <c r="BV6" s="97"/>
      <c r="BW6" s="97"/>
      <c r="BX6" s="447">
        <v>5641</v>
      </c>
      <c r="BY6" s="447">
        <v>29</v>
      </c>
      <c r="BZ6" s="447"/>
      <c r="CA6" s="447"/>
      <c r="CB6" s="447"/>
      <c r="CC6" s="573"/>
      <c r="CD6" s="565"/>
      <c r="CE6" s="565"/>
      <c r="CF6" s="565">
        <v>238</v>
      </c>
      <c r="CG6" s="565"/>
      <c r="CH6" s="565">
        <v>20</v>
      </c>
      <c r="CI6" s="565">
        <v>775</v>
      </c>
      <c r="CJ6" s="565"/>
      <c r="CK6" s="565">
        <v>75</v>
      </c>
      <c r="CL6" s="565"/>
      <c r="CM6" s="565"/>
      <c r="CN6" s="565"/>
      <c r="CO6" s="565"/>
      <c r="CP6" s="565"/>
      <c r="CQ6" s="565"/>
      <c r="CR6" s="582">
        <v>277</v>
      </c>
      <c r="CS6" s="565">
        <v>5</v>
      </c>
      <c r="CT6" s="565">
        <v>341</v>
      </c>
      <c r="CU6" s="565">
        <v>474</v>
      </c>
      <c r="CV6" s="565"/>
      <c r="CW6" s="565">
        <v>143</v>
      </c>
      <c r="CX6" s="565"/>
      <c r="CY6" s="598"/>
      <c r="CZ6" s="598"/>
      <c r="DA6" s="565">
        <v>893</v>
      </c>
      <c r="DB6" s="565"/>
      <c r="DC6" s="565">
        <v>1400</v>
      </c>
      <c r="DD6" s="565"/>
      <c r="DE6" s="565">
        <v>1202</v>
      </c>
      <c r="DF6" s="565"/>
      <c r="DG6" s="565">
        <v>339</v>
      </c>
      <c r="DH6" s="565"/>
      <c r="DI6" s="565">
        <v>80</v>
      </c>
      <c r="DJ6" s="565"/>
      <c r="DK6" s="565"/>
      <c r="DL6" s="565"/>
      <c r="DM6" s="565">
        <v>14</v>
      </c>
      <c r="DN6" s="565"/>
      <c r="DO6" s="565"/>
      <c r="DP6" s="565"/>
      <c r="DQ6" s="565"/>
      <c r="DR6" s="565">
        <v>1644</v>
      </c>
      <c r="DS6" s="565">
        <v>22</v>
      </c>
      <c r="DT6" s="565">
        <v>1020</v>
      </c>
      <c r="DU6" s="565"/>
      <c r="DV6" s="565"/>
      <c r="DW6" s="565"/>
      <c r="DX6" s="565">
        <v>115</v>
      </c>
      <c r="DY6" s="565"/>
      <c r="DZ6" s="565">
        <v>151</v>
      </c>
      <c r="EA6" s="565"/>
      <c r="EB6" s="565">
        <v>90</v>
      </c>
      <c r="EC6" s="565"/>
      <c r="ED6" s="565"/>
      <c r="EE6" s="565"/>
      <c r="EF6" s="565"/>
      <c r="EG6" s="565"/>
      <c r="EH6" s="565">
        <v>196</v>
      </c>
      <c r="EI6" s="565"/>
      <c r="EJ6" s="565"/>
      <c r="EK6" s="565"/>
      <c r="EL6" s="565">
        <v>62</v>
      </c>
      <c r="EM6" s="565">
        <v>1</v>
      </c>
      <c r="EN6" s="565">
        <v>6510</v>
      </c>
      <c r="EO6" s="565"/>
      <c r="EP6" s="565"/>
      <c r="EQ6" s="565"/>
      <c r="ER6" s="620">
        <v>1560</v>
      </c>
      <c r="ET6" s="565">
        <v>192</v>
      </c>
      <c r="EU6" s="565"/>
      <c r="EV6" s="565">
        <v>1005</v>
      </c>
      <c r="EW6" s="565"/>
      <c r="EX6" s="565">
        <v>291</v>
      </c>
      <c r="EY6" s="565"/>
      <c r="EZ6" s="565">
        <v>1530</v>
      </c>
      <c r="FA6" s="565"/>
      <c r="FB6" s="565">
        <v>277</v>
      </c>
      <c r="FC6" s="565"/>
      <c r="FD6" s="565">
        <v>195</v>
      </c>
      <c r="FE6" s="565"/>
      <c r="FF6" s="565">
        <v>269</v>
      </c>
      <c r="FG6" s="565"/>
      <c r="FH6" s="565">
        <v>740</v>
      </c>
      <c r="FI6" s="565"/>
      <c r="FJ6" s="565">
        <v>144</v>
      </c>
      <c r="FK6" s="565"/>
      <c r="FL6" s="565">
        <v>1052</v>
      </c>
      <c r="FM6" s="565"/>
      <c r="FN6" s="565">
        <v>1938</v>
      </c>
      <c r="FO6" s="565"/>
      <c r="FP6" s="565">
        <v>343</v>
      </c>
      <c r="FQ6" s="565"/>
      <c r="FR6" s="565">
        <v>167</v>
      </c>
      <c r="FS6" s="565">
        <v>4</v>
      </c>
      <c r="FT6" s="565">
        <v>149</v>
      </c>
      <c r="FU6" s="565">
        <v>0</v>
      </c>
      <c r="FV6" s="565">
        <v>99</v>
      </c>
      <c r="FW6" s="565"/>
      <c r="FX6" s="565"/>
      <c r="FY6" s="565"/>
      <c r="FZ6" s="598">
        <v>36</v>
      </c>
      <c r="GA6" s="598"/>
      <c r="GB6" s="565"/>
      <c r="GC6" s="565"/>
      <c r="GD6" s="565">
        <v>305</v>
      </c>
      <c r="GE6" s="565"/>
      <c r="GF6" s="565">
        <v>21</v>
      </c>
      <c r="GG6" s="565"/>
      <c r="GH6" s="565">
        <v>1950</v>
      </c>
      <c r="GI6" s="565"/>
      <c r="GJ6" s="565"/>
    </row>
    <row r="7" spans="1:192" ht="30">
      <c r="A7" s="460">
        <v>3</v>
      </c>
      <c r="B7" s="460" t="s">
        <v>4841</v>
      </c>
      <c r="C7" s="461" t="s">
        <v>4842</v>
      </c>
      <c r="D7" s="514">
        <v>0.28000000000000003</v>
      </c>
      <c r="E7" s="97">
        <v>250</v>
      </c>
      <c r="F7" s="506">
        <v>0</v>
      </c>
      <c r="G7" s="78"/>
      <c r="H7" s="78"/>
      <c r="I7" s="230">
        <v>260</v>
      </c>
      <c r="J7" s="230"/>
      <c r="K7" s="447"/>
      <c r="L7" s="447"/>
      <c r="M7" s="97">
        <v>470</v>
      </c>
      <c r="N7" s="97"/>
      <c r="O7" s="470"/>
      <c r="P7" s="470"/>
      <c r="Q7" s="470"/>
      <c r="R7" s="506"/>
      <c r="S7" s="97"/>
      <c r="T7" s="97">
        <v>1</v>
      </c>
      <c r="U7" s="507"/>
      <c r="V7" s="97">
        <v>179</v>
      </c>
      <c r="W7" s="97"/>
      <c r="X7" s="97">
        <v>179</v>
      </c>
      <c r="Y7" s="519"/>
      <c r="Z7" s="519"/>
      <c r="AA7" s="166">
        <v>176</v>
      </c>
      <c r="AB7" s="166"/>
      <c r="AC7" s="97">
        <v>40</v>
      </c>
      <c r="AD7" s="97"/>
      <c r="AE7" s="97">
        <v>2</v>
      </c>
      <c r="AF7" s="97"/>
      <c r="AG7" s="462"/>
      <c r="AH7" s="462"/>
      <c r="AI7" s="417">
        <v>10</v>
      </c>
      <c r="AJ7" s="97"/>
      <c r="AK7" s="97"/>
      <c r="AL7" s="97"/>
      <c r="AM7" s="97">
        <v>30</v>
      </c>
      <c r="AN7" s="97"/>
      <c r="AO7" s="97">
        <v>5</v>
      </c>
      <c r="AP7" s="97"/>
      <c r="AQ7" s="517">
        <v>145</v>
      </c>
      <c r="AR7" s="517"/>
      <c r="AS7" s="472">
        <v>0</v>
      </c>
      <c r="AT7" s="97"/>
      <c r="AU7" s="472">
        <v>10680</v>
      </c>
      <c r="AV7" s="472"/>
      <c r="AW7" s="97"/>
      <c r="AX7" s="97">
        <f>21+25+9</f>
        <v>55</v>
      </c>
      <c r="AY7" s="97"/>
      <c r="AZ7" s="97">
        <f t="shared" ref="AZ7:AZ69" si="0">AX7+AY7</f>
        <v>55</v>
      </c>
      <c r="BA7" s="97">
        <v>65</v>
      </c>
      <c r="BB7" s="97"/>
      <c r="BC7" s="97"/>
      <c r="BD7" s="97"/>
      <c r="BE7" s="97">
        <v>3</v>
      </c>
      <c r="BF7" s="97"/>
      <c r="BG7" s="97">
        <v>223</v>
      </c>
      <c r="BH7" s="97"/>
      <c r="BI7" s="466">
        <v>5</v>
      </c>
      <c r="BJ7" s="466"/>
      <c r="BK7" s="466">
        <v>5</v>
      </c>
      <c r="BL7" s="97"/>
      <c r="BM7" s="97"/>
      <c r="BN7" s="470">
        <v>10</v>
      </c>
      <c r="BO7" s="470"/>
      <c r="BP7" s="97"/>
      <c r="BQ7" s="97"/>
      <c r="BR7" s="97">
        <v>276</v>
      </c>
      <c r="BS7" s="97"/>
      <c r="BT7" s="97"/>
      <c r="BU7" s="97"/>
      <c r="BV7" s="97"/>
      <c r="BW7" s="97"/>
      <c r="BX7" s="97">
        <v>1470</v>
      </c>
      <c r="BY7" s="97"/>
      <c r="BZ7" s="97"/>
      <c r="CA7" s="97"/>
      <c r="CB7" s="97"/>
      <c r="CC7" s="574"/>
      <c r="CD7" s="565"/>
      <c r="CE7" s="565"/>
      <c r="CF7" s="565">
        <v>100</v>
      </c>
      <c r="CG7" s="565"/>
      <c r="CH7" s="565"/>
      <c r="CI7" s="565"/>
      <c r="CJ7" s="565"/>
      <c r="CK7" s="565">
        <v>3</v>
      </c>
      <c r="CL7" s="565"/>
      <c r="CM7" s="565"/>
      <c r="CN7" s="565"/>
      <c r="CO7" s="565"/>
      <c r="CP7" s="565"/>
      <c r="CQ7" s="565"/>
      <c r="CR7" s="582">
        <v>91</v>
      </c>
      <c r="CS7" s="565"/>
      <c r="CT7" s="565">
        <v>10</v>
      </c>
      <c r="CU7" s="565">
        <v>50</v>
      </c>
      <c r="CV7" s="565"/>
      <c r="CW7" s="565">
        <v>10</v>
      </c>
      <c r="CX7" s="565"/>
      <c r="CY7" s="598"/>
      <c r="CZ7" s="598"/>
      <c r="DA7" s="565">
        <v>220</v>
      </c>
      <c r="DB7" s="565"/>
      <c r="DC7" s="565">
        <v>1367</v>
      </c>
      <c r="DD7" s="565"/>
      <c r="DE7" s="565">
        <v>45</v>
      </c>
      <c r="DF7" s="565"/>
      <c r="DG7" s="565">
        <v>10</v>
      </c>
      <c r="DH7" s="565"/>
      <c r="DI7" s="565"/>
      <c r="DJ7" s="565"/>
      <c r="DK7" s="565"/>
      <c r="DL7" s="565"/>
      <c r="DM7" s="565"/>
      <c r="DN7" s="565"/>
      <c r="DO7" s="565"/>
      <c r="DP7" s="565">
        <v>1210</v>
      </c>
      <c r="DQ7" s="565"/>
      <c r="DR7" s="565">
        <v>963</v>
      </c>
      <c r="DS7" s="565"/>
      <c r="DT7" s="565"/>
      <c r="DU7" s="565"/>
      <c r="DV7" s="565"/>
      <c r="DW7" s="565"/>
      <c r="DX7" s="565">
        <v>20</v>
      </c>
      <c r="DY7" s="565"/>
      <c r="DZ7" s="565">
        <v>12</v>
      </c>
      <c r="EA7" s="565"/>
      <c r="EB7" s="565">
        <v>30</v>
      </c>
      <c r="EC7" s="565"/>
      <c r="ED7" s="565"/>
      <c r="EE7" s="565"/>
      <c r="EF7" s="565"/>
      <c r="EG7" s="565"/>
      <c r="EH7" s="565">
        <v>6</v>
      </c>
      <c r="EI7" s="565"/>
      <c r="EJ7" s="565"/>
      <c r="EK7" s="565"/>
      <c r="EL7" s="565"/>
      <c r="EM7" s="565"/>
      <c r="EN7" s="565"/>
      <c r="EO7" s="565"/>
      <c r="EP7" s="565"/>
      <c r="EQ7" s="565"/>
      <c r="ER7" s="620">
        <v>130</v>
      </c>
      <c r="ET7" s="565">
        <v>4</v>
      </c>
      <c r="EU7" s="565"/>
      <c r="EV7" s="565">
        <v>30</v>
      </c>
      <c r="EW7" s="565"/>
      <c r="EX7" s="565">
        <v>3</v>
      </c>
      <c r="EY7" s="565"/>
      <c r="EZ7" s="565">
        <v>240</v>
      </c>
      <c r="FA7" s="565"/>
      <c r="FB7" s="565">
        <v>4</v>
      </c>
      <c r="FC7" s="565"/>
      <c r="FD7" s="565">
        <v>2</v>
      </c>
      <c r="FE7" s="565"/>
      <c r="FF7" s="565">
        <v>20</v>
      </c>
      <c r="FG7" s="565"/>
      <c r="FH7" s="565">
        <v>80</v>
      </c>
      <c r="FI7" s="565"/>
      <c r="FJ7" s="565">
        <v>2</v>
      </c>
      <c r="FK7" s="565"/>
      <c r="FL7" s="565">
        <v>29</v>
      </c>
      <c r="FM7" s="565"/>
      <c r="FN7" s="565">
        <v>552</v>
      </c>
      <c r="FO7" s="565"/>
      <c r="FP7" s="565">
        <v>2</v>
      </c>
      <c r="FQ7" s="565"/>
      <c r="FR7" s="565"/>
      <c r="FS7" s="565"/>
      <c r="FT7" s="565">
        <v>1</v>
      </c>
      <c r="FU7" s="565">
        <v>0</v>
      </c>
      <c r="FV7" s="565">
        <v>21</v>
      </c>
      <c r="FW7" s="565"/>
      <c r="FX7" s="565">
        <v>5</v>
      </c>
      <c r="FY7" s="565"/>
      <c r="FZ7" s="598">
        <v>4</v>
      </c>
      <c r="GA7" s="598"/>
      <c r="GB7" s="565"/>
      <c r="GC7" s="565"/>
      <c r="GD7" s="565">
        <v>40</v>
      </c>
      <c r="GE7" s="565"/>
      <c r="GF7" s="565"/>
      <c r="GG7" s="565"/>
      <c r="GH7" s="565">
        <v>80</v>
      </c>
      <c r="GI7" s="565"/>
      <c r="GJ7" s="565"/>
    </row>
    <row r="8" spans="1:192">
      <c r="A8" s="460">
        <v>4</v>
      </c>
      <c r="B8" s="460" t="s">
        <v>4843</v>
      </c>
      <c r="C8" s="461" t="s">
        <v>4844</v>
      </c>
      <c r="D8" s="514">
        <v>0.98</v>
      </c>
      <c r="E8" s="97">
        <v>20</v>
      </c>
      <c r="F8" s="506">
        <v>0</v>
      </c>
      <c r="G8" s="78"/>
      <c r="H8" s="78"/>
      <c r="I8" s="230">
        <v>22</v>
      </c>
      <c r="J8" s="230"/>
      <c r="K8" s="97">
        <v>183</v>
      </c>
      <c r="L8" s="97"/>
      <c r="M8" s="97">
        <v>30</v>
      </c>
      <c r="N8" s="97"/>
      <c r="O8" s="470"/>
      <c r="P8" s="470"/>
      <c r="Q8" s="470"/>
      <c r="R8" s="506"/>
      <c r="S8" s="97"/>
      <c r="T8" s="97">
        <v>1</v>
      </c>
      <c r="U8" s="507"/>
      <c r="V8" s="97">
        <v>135</v>
      </c>
      <c r="W8" s="97"/>
      <c r="X8" s="97">
        <v>135</v>
      </c>
      <c r="Y8" s="147"/>
      <c r="Z8" s="147"/>
      <c r="AA8" s="166"/>
      <c r="AB8" s="166"/>
      <c r="AC8" s="97"/>
      <c r="AD8" s="97"/>
      <c r="AE8" s="97"/>
      <c r="AF8" s="97"/>
      <c r="AG8" s="462"/>
      <c r="AH8" s="462"/>
      <c r="AI8" s="417">
        <v>2</v>
      </c>
      <c r="AJ8" s="97"/>
      <c r="AK8" s="97"/>
      <c r="AL8" s="97"/>
      <c r="AM8" s="97">
        <v>25</v>
      </c>
      <c r="AN8" s="97"/>
      <c r="AO8" s="97">
        <v>65</v>
      </c>
      <c r="AP8" s="97"/>
      <c r="AQ8" s="517">
        <v>459</v>
      </c>
      <c r="AR8" s="517"/>
      <c r="AS8" s="472">
        <v>0</v>
      </c>
      <c r="AT8" s="97"/>
      <c r="AU8" s="472">
        <v>320</v>
      </c>
      <c r="AV8" s="472"/>
      <c r="AW8" s="97"/>
      <c r="AX8" s="97"/>
      <c r="AY8" s="97"/>
      <c r="AZ8" s="97">
        <f t="shared" si="0"/>
        <v>0</v>
      </c>
      <c r="BA8" s="97"/>
      <c r="BB8" s="97"/>
      <c r="BC8" s="97"/>
      <c r="BD8" s="97"/>
      <c r="BE8" s="97">
        <v>108</v>
      </c>
      <c r="BF8" s="97"/>
      <c r="BG8" s="97">
        <v>32</v>
      </c>
      <c r="BH8" s="97"/>
      <c r="BI8" s="466">
        <v>620</v>
      </c>
      <c r="BJ8" s="466"/>
      <c r="BK8" s="466">
        <v>620</v>
      </c>
      <c r="BL8" s="97"/>
      <c r="BM8" s="97"/>
      <c r="BN8" s="470">
        <v>31</v>
      </c>
      <c r="BO8" s="470"/>
      <c r="BP8" s="97"/>
      <c r="BQ8" s="97"/>
      <c r="BR8" s="97"/>
      <c r="BS8" s="97"/>
      <c r="BT8" s="97"/>
      <c r="BU8" s="97"/>
      <c r="BV8" s="97"/>
      <c r="BW8" s="97"/>
      <c r="BX8" s="97">
        <v>226</v>
      </c>
      <c r="BY8" s="97"/>
      <c r="BZ8" s="97"/>
      <c r="CA8" s="97"/>
      <c r="CB8" s="97"/>
      <c r="CC8" s="574"/>
      <c r="CD8" s="565"/>
      <c r="CE8" s="565"/>
      <c r="CF8" s="565"/>
      <c r="CG8" s="565"/>
      <c r="CH8" s="565"/>
      <c r="CI8" s="565">
        <v>600</v>
      </c>
      <c r="CJ8" s="565"/>
      <c r="CK8" s="565"/>
      <c r="CL8" s="565"/>
      <c r="CM8" s="565"/>
      <c r="CN8" s="565"/>
      <c r="CO8" s="565"/>
      <c r="CP8" s="565"/>
      <c r="CQ8" s="565"/>
      <c r="CR8" s="582"/>
      <c r="CS8" s="565">
        <v>2</v>
      </c>
      <c r="CT8" s="565">
        <v>119</v>
      </c>
      <c r="CU8" s="565">
        <v>110</v>
      </c>
      <c r="CV8" s="565"/>
      <c r="CW8" s="565">
        <v>31</v>
      </c>
      <c r="CX8" s="565"/>
      <c r="CY8" s="598"/>
      <c r="CZ8" s="598"/>
      <c r="DA8" s="565">
        <v>850</v>
      </c>
      <c r="DB8" s="565"/>
      <c r="DC8" s="565">
        <v>1825</v>
      </c>
      <c r="DD8" s="565"/>
      <c r="DE8" s="565">
        <v>539</v>
      </c>
      <c r="DF8" s="565"/>
      <c r="DG8" s="565">
        <v>107</v>
      </c>
      <c r="DH8" s="565"/>
      <c r="DI8" s="565"/>
      <c r="DJ8" s="565"/>
      <c r="DK8" s="565"/>
      <c r="DL8" s="565"/>
      <c r="DM8" s="565"/>
      <c r="DN8" s="565"/>
      <c r="DO8" s="565"/>
      <c r="DP8" s="565">
        <v>252</v>
      </c>
      <c r="DQ8" s="565"/>
      <c r="DR8" s="565">
        <v>12</v>
      </c>
      <c r="DS8" s="565"/>
      <c r="DT8" s="565">
        <v>2000</v>
      </c>
      <c r="DU8" s="565"/>
      <c r="DV8" s="565"/>
      <c r="DW8" s="565"/>
      <c r="DX8" s="565"/>
      <c r="DY8" s="565"/>
      <c r="DZ8" s="565">
        <v>80</v>
      </c>
      <c r="EA8" s="565"/>
      <c r="EB8" s="565"/>
      <c r="EC8" s="565"/>
      <c r="ED8" s="565"/>
      <c r="EE8" s="565"/>
      <c r="EF8" s="565"/>
      <c r="EG8" s="565"/>
      <c r="EH8" s="565"/>
      <c r="EI8" s="565"/>
      <c r="EJ8" s="565"/>
      <c r="EK8" s="565"/>
      <c r="EL8" s="565"/>
      <c r="EM8" s="565"/>
      <c r="EN8" s="565">
        <v>2200</v>
      </c>
      <c r="EO8" s="565"/>
      <c r="EP8" s="565"/>
      <c r="EQ8" s="565"/>
      <c r="ER8" s="620">
        <v>1285</v>
      </c>
      <c r="ET8" s="565">
        <v>22</v>
      </c>
      <c r="EU8" s="565"/>
      <c r="EV8" s="565">
        <v>965</v>
      </c>
      <c r="EW8" s="565"/>
      <c r="EX8" s="565">
        <v>87</v>
      </c>
      <c r="EY8" s="565"/>
      <c r="EZ8" s="565">
        <v>1040</v>
      </c>
      <c r="FA8" s="565"/>
      <c r="FB8" s="565">
        <v>50</v>
      </c>
      <c r="FC8" s="565"/>
      <c r="FD8" s="565">
        <v>3</v>
      </c>
      <c r="FE8" s="565"/>
      <c r="FF8" s="565">
        <v>98</v>
      </c>
      <c r="FG8" s="565"/>
      <c r="FH8" s="565">
        <v>420</v>
      </c>
      <c r="FI8" s="565"/>
      <c r="FJ8" s="565">
        <v>28</v>
      </c>
      <c r="FK8" s="565"/>
      <c r="FL8" s="565">
        <v>900</v>
      </c>
      <c r="FM8" s="565"/>
      <c r="FN8" s="565">
        <v>860</v>
      </c>
      <c r="FO8" s="565"/>
      <c r="FP8" s="565">
        <v>52</v>
      </c>
      <c r="FQ8" s="565"/>
      <c r="FR8" s="565">
        <v>14</v>
      </c>
      <c r="FS8" s="565"/>
      <c r="FT8" s="565">
        <v>0</v>
      </c>
      <c r="FU8" s="565">
        <v>0</v>
      </c>
      <c r="FV8" s="565"/>
      <c r="FW8" s="565"/>
      <c r="FX8" s="565">
        <v>100</v>
      </c>
      <c r="FY8" s="565"/>
      <c r="FZ8" s="598">
        <v>2</v>
      </c>
      <c r="GA8" s="598"/>
      <c r="GB8" s="565"/>
      <c r="GC8" s="565"/>
      <c r="GD8" s="565">
        <v>130</v>
      </c>
      <c r="GE8" s="565"/>
      <c r="GF8" s="565">
        <v>5</v>
      </c>
      <c r="GG8" s="565"/>
      <c r="GH8" s="565">
        <v>1200</v>
      </c>
      <c r="GI8" s="565"/>
      <c r="GJ8" s="565"/>
    </row>
    <row r="9" spans="1:192">
      <c r="A9" s="460">
        <v>5</v>
      </c>
      <c r="B9" s="460" t="s">
        <v>4845</v>
      </c>
      <c r="C9" s="474" t="s">
        <v>4846</v>
      </c>
      <c r="D9" s="514">
        <v>1.01</v>
      </c>
      <c r="E9" s="97">
        <v>118</v>
      </c>
      <c r="F9" s="506">
        <v>0</v>
      </c>
      <c r="G9" s="78"/>
      <c r="H9" s="78"/>
      <c r="I9" s="230">
        <v>460</v>
      </c>
      <c r="J9" s="230"/>
      <c r="K9" s="97">
        <v>63</v>
      </c>
      <c r="L9" s="97"/>
      <c r="M9" s="97">
        <v>25</v>
      </c>
      <c r="N9" s="97"/>
      <c r="O9" s="470"/>
      <c r="P9" s="470"/>
      <c r="Q9" s="470"/>
      <c r="R9" s="506"/>
      <c r="S9" s="97"/>
      <c r="T9" s="97">
        <v>3</v>
      </c>
      <c r="U9" s="507"/>
      <c r="V9" s="97"/>
      <c r="W9" s="97"/>
      <c r="X9" s="97"/>
      <c r="Y9" s="147"/>
      <c r="Z9" s="147"/>
      <c r="AA9" s="166">
        <v>55</v>
      </c>
      <c r="AB9" s="166"/>
      <c r="AC9" s="97"/>
      <c r="AD9" s="97"/>
      <c r="AE9" s="97"/>
      <c r="AF9" s="97"/>
      <c r="AG9" s="462"/>
      <c r="AH9" s="462"/>
      <c r="AI9" s="417">
        <v>1</v>
      </c>
      <c r="AJ9" s="97"/>
      <c r="AK9" s="97"/>
      <c r="AL9" s="97"/>
      <c r="AM9" s="97"/>
      <c r="AN9" s="97"/>
      <c r="AO9" s="97"/>
      <c r="AP9" s="97"/>
      <c r="AQ9" s="517"/>
      <c r="AR9" s="517"/>
      <c r="AS9" s="472">
        <v>0</v>
      </c>
      <c r="AT9" s="97"/>
      <c r="AU9" s="472">
        <v>4000</v>
      </c>
      <c r="AV9" s="472"/>
      <c r="AW9" s="97"/>
      <c r="AX9" s="97"/>
      <c r="AY9" s="97"/>
      <c r="AZ9" s="462">
        <f t="shared" si="0"/>
        <v>0</v>
      </c>
      <c r="BA9" s="97"/>
      <c r="BB9" s="97"/>
      <c r="BC9" s="97"/>
      <c r="BD9" s="97"/>
      <c r="BE9" s="97"/>
      <c r="BF9" s="97"/>
      <c r="BG9" s="97">
        <v>3</v>
      </c>
      <c r="BH9" s="97"/>
      <c r="BI9" s="466">
        <v>220</v>
      </c>
      <c r="BJ9" s="466"/>
      <c r="BK9" s="466">
        <v>220</v>
      </c>
      <c r="BL9" s="97"/>
      <c r="BM9" s="97"/>
      <c r="BN9" s="470"/>
      <c r="BO9" s="470"/>
      <c r="BP9" s="97"/>
      <c r="BQ9" s="97"/>
      <c r="BR9" s="97">
        <v>71</v>
      </c>
      <c r="BS9" s="97"/>
      <c r="BT9" s="97"/>
      <c r="BU9" s="97"/>
      <c r="BV9" s="97"/>
      <c r="BW9" s="97"/>
      <c r="BX9" s="97">
        <v>1789</v>
      </c>
      <c r="BY9" s="97"/>
      <c r="BZ9" s="97"/>
      <c r="CA9" s="97"/>
      <c r="CB9" s="97"/>
      <c r="CC9" s="574"/>
      <c r="CD9" s="565"/>
      <c r="CE9" s="565"/>
      <c r="CF9" s="565"/>
      <c r="CG9" s="565"/>
      <c r="CH9" s="565"/>
      <c r="CI9" s="565">
        <v>275</v>
      </c>
      <c r="CJ9" s="565"/>
      <c r="CK9" s="565"/>
      <c r="CL9" s="565"/>
      <c r="CM9" s="565"/>
      <c r="CN9" s="565"/>
      <c r="CO9" s="565"/>
      <c r="CP9" s="565"/>
      <c r="CQ9" s="565"/>
      <c r="CR9" s="582">
        <v>3</v>
      </c>
      <c r="CS9" s="565"/>
      <c r="CT9" s="565"/>
      <c r="CU9" s="565"/>
      <c r="CV9" s="565"/>
      <c r="CW9" s="565"/>
      <c r="CX9" s="565"/>
      <c r="CY9" s="598"/>
      <c r="CZ9" s="598"/>
      <c r="DA9" s="565">
        <v>256</v>
      </c>
      <c r="DB9" s="565"/>
      <c r="DC9" s="565">
        <v>970</v>
      </c>
      <c r="DD9" s="565"/>
      <c r="DE9" s="565">
        <v>466</v>
      </c>
      <c r="DF9" s="565"/>
      <c r="DG9" s="565">
        <v>0</v>
      </c>
      <c r="DH9" s="565"/>
      <c r="DI9" s="565"/>
      <c r="DJ9" s="565"/>
      <c r="DK9" s="565"/>
      <c r="DL9" s="565"/>
      <c r="DM9" s="565"/>
      <c r="DN9" s="565"/>
      <c r="DO9" s="565"/>
      <c r="DP9" s="565">
        <v>750</v>
      </c>
      <c r="DQ9" s="565"/>
      <c r="DR9" s="565">
        <v>325</v>
      </c>
      <c r="DS9" s="565"/>
      <c r="DT9" s="565">
        <v>969</v>
      </c>
      <c r="DU9" s="565"/>
      <c r="DV9" s="565"/>
      <c r="DW9" s="565"/>
      <c r="DX9" s="565"/>
      <c r="DY9" s="565"/>
      <c r="DZ9" s="565"/>
      <c r="EA9" s="565"/>
      <c r="EB9" s="565"/>
      <c r="EC9" s="565"/>
      <c r="ED9" s="565"/>
      <c r="EE9" s="565"/>
      <c r="EF9" s="565"/>
      <c r="EG9" s="565"/>
      <c r="EH9" s="565"/>
      <c r="EI9" s="565"/>
      <c r="EJ9" s="565"/>
      <c r="EK9" s="565"/>
      <c r="EL9" s="565"/>
      <c r="EM9" s="565"/>
      <c r="EN9" s="565">
        <v>1470</v>
      </c>
      <c r="EO9" s="565"/>
      <c r="EP9" s="565"/>
      <c r="EQ9" s="565"/>
      <c r="ER9" s="620">
        <v>652</v>
      </c>
      <c r="ET9" s="565"/>
      <c r="EU9" s="565"/>
      <c r="EV9" s="565">
        <v>474</v>
      </c>
      <c r="EW9" s="565"/>
      <c r="EX9" s="565"/>
      <c r="EY9" s="565"/>
      <c r="EZ9" s="565">
        <v>450</v>
      </c>
      <c r="FA9" s="565"/>
      <c r="FB9" s="565"/>
      <c r="FC9" s="565"/>
      <c r="FD9" s="565"/>
      <c r="FE9" s="565"/>
      <c r="FF9" s="565"/>
      <c r="FG9" s="565"/>
      <c r="FH9" s="565">
        <v>100</v>
      </c>
      <c r="FI9" s="565"/>
      <c r="FJ9" s="565"/>
      <c r="FK9" s="565"/>
      <c r="FL9" s="565">
        <v>1109</v>
      </c>
      <c r="FM9" s="565"/>
      <c r="FN9" s="565">
        <v>429</v>
      </c>
      <c r="FO9" s="565"/>
      <c r="FP9" s="565"/>
      <c r="FQ9" s="565"/>
      <c r="FR9" s="565">
        <v>2</v>
      </c>
      <c r="FS9" s="565"/>
      <c r="FT9" s="565">
        <v>0</v>
      </c>
      <c r="FU9" s="565">
        <v>0</v>
      </c>
      <c r="FV9" s="565"/>
      <c r="FW9" s="565"/>
      <c r="FX9" s="565"/>
      <c r="FY9" s="565"/>
      <c r="FZ9" s="598">
        <v>1</v>
      </c>
      <c r="GA9" s="598"/>
      <c r="GB9" s="565"/>
      <c r="GC9" s="565"/>
      <c r="GD9" s="565"/>
      <c r="GE9" s="565"/>
      <c r="GF9" s="565"/>
      <c r="GG9" s="565"/>
      <c r="GH9" s="565">
        <v>515</v>
      </c>
      <c r="GI9" s="565"/>
      <c r="GJ9" s="565"/>
    </row>
    <row r="10" spans="1:192">
      <c r="A10" s="460">
        <v>6</v>
      </c>
      <c r="B10" s="460" t="s">
        <v>4847</v>
      </c>
      <c r="C10" s="461" t="s">
        <v>4848</v>
      </c>
      <c r="D10" s="514">
        <v>0.74</v>
      </c>
      <c r="E10" s="97">
        <v>0</v>
      </c>
      <c r="F10" s="506">
        <v>0</v>
      </c>
      <c r="G10" s="78"/>
      <c r="H10" s="78"/>
      <c r="I10" s="230">
        <v>250</v>
      </c>
      <c r="J10" s="230"/>
      <c r="K10" s="97">
        <v>45</v>
      </c>
      <c r="L10" s="97"/>
      <c r="M10" s="97"/>
      <c r="N10" s="97"/>
      <c r="O10" s="470"/>
      <c r="P10" s="470"/>
      <c r="Q10" s="470"/>
      <c r="R10" s="506"/>
      <c r="S10" s="97"/>
      <c r="T10" s="97">
        <v>2</v>
      </c>
      <c r="U10" s="507"/>
      <c r="V10" s="97">
        <v>1</v>
      </c>
      <c r="W10" s="97"/>
      <c r="X10" s="97">
        <v>1</v>
      </c>
      <c r="Y10" s="147"/>
      <c r="Z10" s="147"/>
      <c r="AA10" s="166"/>
      <c r="AB10" s="166"/>
      <c r="AC10" s="97">
        <v>7</v>
      </c>
      <c r="AD10" s="97"/>
      <c r="AE10" s="97"/>
      <c r="AF10" s="97"/>
      <c r="AG10" s="462"/>
      <c r="AH10" s="462"/>
      <c r="AI10" s="417">
        <v>0</v>
      </c>
      <c r="AJ10" s="97"/>
      <c r="AK10" s="97"/>
      <c r="AL10" s="97"/>
      <c r="AM10" s="97"/>
      <c r="AN10" s="97"/>
      <c r="AO10" s="97"/>
      <c r="AP10" s="97"/>
      <c r="AQ10" s="517">
        <v>38</v>
      </c>
      <c r="AR10" s="517"/>
      <c r="AS10" s="472">
        <v>0</v>
      </c>
      <c r="AT10" s="97"/>
      <c r="AU10" s="472">
        <v>4500</v>
      </c>
      <c r="AV10" s="472"/>
      <c r="AW10" s="97"/>
      <c r="AX10" s="97">
        <f>1</f>
        <v>1</v>
      </c>
      <c r="AY10" s="97"/>
      <c r="AZ10" s="97">
        <f t="shared" si="0"/>
        <v>1</v>
      </c>
      <c r="BA10" s="97"/>
      <c r="BB10" s="97"/>
      <c r="BC10" s="97"/>
      <c r="BD10" s="97"/>
      <c r="BE10" s="97"/>
      <c r="BF10" s="97"/>
      <c r="BG10" s="97"/>
      <c r="BH10" s="97"/>
      <c r="BI10" s="466">
        <v>9</v>
      </c>
      <c r="BJ10" s="466"/>
      <c r="BK10" s="466">
        <v>9</v>
      </c>
      <c r="BL10" s="97">
        <v>0</v>
      </c>
      <c r="BM10" s="97"/>
      <c r="BN10" s="470">
        <v>1</v>
      </c>
      <c r="BO10" s="470"/>
      <c r="BP10" s="97"/>
      <c r="BQ10" s="97"/>
      <c r="BR10" s="97">
        <v>1</v>
      </c>
      <c r="BS10" s="97"/>
      <c r="BT10" s="97"/>
      <c r="BU10" s="97"/>
      <c r="BV10" s="97"/>
      <c r="BW10" s="97"/>
      <c r="BX10" s="97">
        <v>1200</v>
      </c>
      <c r="BY10" s="97"/>
      <c r="BZ10" s="97"/>
      <c r="CA10" s="97"/>
      <c r="CB10" s="97"/>
      <c r="CC10" s="574"/>
      <c r="CD10" s="565"/>
      <c r="CE10" s="565"/>
      <c r="CF10" s="565"/>
      <c r="CG10" s="565"/>
      <c r="CH10" s="565"/>
      <c r="CI10" s="565">
        <v>1</v>
      </c>
      <c r="CJ10" s="565"/>
      <c r="CK10" s="565"/>
      <c r="CL10" s="565"/>
      <c r="CM10" s="565"/>
      <c r="CN10" s="565"/>
      <c r="CO10" s="565"/>
      <c r="CP10" s="565"/>
      <c r="CQ10" s="565"/>
      <c r="CR10" s="582">
        <v>19</v>
      </c>
      <c r="CS10" s="565"/>
      <c r="CT10" s="565"/>
      <c r="CU10" s="565"/>
      <c r="CV10" s="565"/>
      <c r="CW10" s="565">
        <v>1</v>
      </c>
      <c r="CX10" s="565"/>
      <c r="CY10" s="598"/>
      <c r="CZ10" s="598"/>
      <c r="DA10" s="565">
        <v>4</v>
      </c>
      <c r="DB10" s="565"/>
      <c r="DC10" s="565">
        <v>66</v>
      </c>
      <c r="DD10" s="565"/>
      <c r="DE10" s="565">
        <v>12</v>
      </c>
      <c r="DF10" s="565"/>
      <c r="DG10" s="565">
        <v>2</v>
      </c>
      <c r="DH10" s="565"/>
      <c r="DI10" s="565"/>
      <c r="DJ10" s="565"/>
      <c r="DK10" s="565"/>
      <c r="DL10" s="565"/>
      <c r="DM10" s="565"/>
      <c r="DN10" s="565"/>
      <c r="DO10" s="565"/>
      <c r="DP10" s="565">
        <v>170</v>
      </c>
      <c r="DQ10" s="565"/>
      <c r="DR10" s="565"/>
      <c r="DS10" s="565"/>
      <c r="DT10" s="565">
        <v>5</v>
      </c>
      <c r="DU10" s="565"/>
      <c r="DV10" s="565"/>
      <c r="DW10" s="565"/>
      <c r="DX10" s="565"/>
      <c r="DY10" s="565"/>
      <c r="DZ10" s="565">
        <v>2</v>
      </c>
      <c r="EA10" s="565"/>
      <c r="EB10" s="565">
        <v>2</v>
      </c>
      <c r="EC10" s="565"/>
      <c r="ED10" s="565"/>
      <c r="EE10" s="565"/>
      <c r="EF10" s="565"/>
      <c r="EG10" s="565"/>
      <c r="EH10" s="565"/>
      <c r="EI10" s="565"/>
      <c r="EJ10" s="565"/>
      <c r="EK10" s="565"/>
      <c r="EL10" s="565"/>
      <c r="EM10" s="565"/>
      <c r="EN10" s="565"/>
      <c r="EO10" s="565"/>
      <c r="EP10" s="565"/>
      <c r="EQ10" s="565"/>
      <c r="ER10" s="620">
        <v>3</v>
      </c>
      <c r="ET10" s="565"/>
      <c r="EU10" s="565"/>
      <c r="EV10" s="565">
        <v>6</v>
      </c>
      <c r="EW10" s="565"/>
      <c r="EX10" s="565">
        <v>1</v>
      </c>
      <c r="EY10" s="565"/>
      <c r="EZ10" s="565">
        <v>55</v>
      </c>
      <c r="FA10" s="565"/>
      <c r="FB10" s="565">
        <v>6</v>
      </c>
      <c r="FC10" s="565"/>
      <c r="FD10" s="565"/>
      <c r="FE10" s="565"/>
      <c r="FF10" s="565"/>
      <c r="FG10" s="565"/>
      <c r="FH10" s="565">
        <v>10</v>
      </c>
      <c r="FI10" s="565"/>
      <c r="FJ10" s="565"/>
      <c r="FK10" s="565"/>
      <c r="FL10" s="565">
        <v>39</v>
      </c>
      <c r="FM10" s="565"/>
      <c r="FN10" s="565">
        <v>20</v>
      </c>
      <c r="FO10" s="565"/>
      <c r="FP10" s="565"/>
      <c r="FQ10" s="565"/>
      <c r="FR10" s="565">
        <v>1</v>
      </c>
      <c r="FS10" s="565"/>
      <c r="FT10" s="565">
        <v>0</v>
      </c>
      <c r="FU10" s="565">
        <v>0</v>
      </c>
      <c r="FV10" s="565"/>
      <c r="FW10" s="565"/>
      <c r="FX10" s="565">
        <v>5</v>
      </c>
      <c r="FY10" s="565"/>
      <c r="FZ10" s="598"/>
      <c r="GA10" s="598"/>
      <c r="GB10" s="565"/>
      <c r="GC10" s="565"/>
      <c r="GD10" s="565"/>
      <c r="GE10" s="565"/>
      <c r="GF10" s="565"/>
      <c r="GG10" s="565"/>
      <c r="GH10" s="565">
        <v>12</v>
      </c>
      <c r="GI10" s="565"/>
      <c r="GJ10" s="565"/>
    </row>
    <row r="11" spans="1:192">
      <c r="A11" s="460">
        <v>7</v>
      </c>
      <c r="B11" s="460" t="s">
        <v>4849</v>
      </c>
      <c r="C11" s="461" t="s">
        <v>4850</v>
      </c>
      <c r="D11" s="514">
        <v>3.21</v>
      </c>
      <c r="E11" s="97">
        <v>0</v>
      </c>
      <c r="F11" s="506">
        <v>0</v>
      </c>
      <c r="G11" s="78"/>
      <c r="H11" s="78"/>
      <c r="I11" s="230"/>
      <c r="J11" s="230"/>
      <c r="K11" s="97"/>
      <c r="L11" s="97"/>
      <c r="M11" s="97"/>
      <c r="N11" s="97"/>
      <c r="O11" s="470"/>
      <c r="P11" s="470"/>
      <c r="Q11" s="470"/>
      <c r="R11" s="506"/>
      <c r="S11" s="97"/>
      <c r="T11" s="97">
        <v>2</v>
      </c>
      <c r="U11" s="507"/>
      <c r="V11" s="97"/>
      <c r="W11" s="97"/>
      <c r="X11" s="97"/>
      <c r="Y11" s="147"/>
      <c r="Z11" s="147"/>
      <c r="AA11" s="166"/>
      <c r="AB11" s="166"/>
      <c r="AC11" s="97">
        <v>12</v>
      </c>
      <c r="AD11" s="97"/>
      <c r="AE11" s="97"/>
      <c r="AF11" s="97"/>
      <c r="AG11" s="462"/>
      <c r="AH11" s="462"/>
      <c r="AI11" s="417">
        <v>1</v>
      </c>
      <c r="AJ11" s="97"/>
      <c r="AK11" s="97"/>
      <c r="AL11" s="97"/>
      <c r="AM11" s="97"/>
      <c r="AN11" s="97"/>
      <c r="AO11" s="97"/>
      <c r="AP11" s="97"/>
      <c r="AQ11" s="517">
        <v>0</v>
      </c>
      <c r="AR11" s="517"/>
      <c r="AS11" s="472">
        <v>0</v>
      </c>
      <c r="AT11" s="97"/>
      <c r="AU11" s="472">
        <v>40</v>
      </c>
      <c r="AV11" s="472"/>
      <c r="AW11" s="97"/>
      <c r="AX11" s="97"/>
      <c r="AY11" s="97"/>
      <c r="AZ11" s="97">
        <f t="shared" si="0"/>
        <v>0</v>
      </c>
      <c r="BA11" s="97"/>
      <c r="BB11" s="97"/>
      <c r="BC11" s="97"/>
      <c r="BD11" s="97"/>
      <c r="BE11" s="97"/>
      <c r="BF11" s="97"/>
      <c r="BG11" s="97"/>
      <c r="BH11" s="97"/>
      <c r="BI11" s="466"/>
      <c r="BJ11" s="466"/>
      <c r="BK11" s="466">
        <v>0</v>
      </c>
      <c r="BL11" s="97"/>
      <c r="BM11" s="97"/>
      <c r="BN11" s="470"/>
      <c r="BO11" s="470"/>
      <c r="BP11" s="97"/>
      <c r="BQ11" s="97"/>
      <c r="BR11" s="97"/>
      <c r="BS11" s="97"/>
      <c r="BT11" s="97"/>
      <c r="BU11" s="97"/>
      <c r="BV11" s="97"/>
      <c r="BW11" s="97"/>
      <c r="BX11" s="97">
        <v>28</v>
      </c>
      <c r="BY11" s="97"/>
      <c r="BZ11" s="97"/>
      <c r="CA11" s="97"/>
      <c r="CB11" s="97"/>
      <c r="CC11" s="574"/>
      <c r="CD11" s="565"/>
      <c r="CE11" s="565"/>
      <c r="CF11" s="565"/>
      <c r="CG11" s="565"/>
      <c r="CH11" s="565"/>
      <c r="CI11" s="565"/>
      <c r="CJ11" s="565"/>
      <c r="CK11" s="565"/>
      <c r="CL11" s="565"/>
      <c r="CM11" s="565"/>
      <c r="CN11" s="565"/>
      <c r="CO11" s="565"/>
      <c r="CP11" s="565"/>
      <c r="CQ11" s="565"/>
      <c r="CR11" s="582">
        <v>0</v>
      </c>
      <c r="CS11" s="565"/>
      <c r="CT11" s="565"/>
      <c r="CU11" s="565"/>
      <c r="CV11" s="565"/>
      <c r="CW11" s="565"/>
      <c r="CX11" s="565"/>
      <c r="CY11" s="598"/>
      <c r="CZ11" s="598"/>
      <c r="DA11" s="565"/>
      <c r="DB11" s="565"/>
      <c r="DC11" s="565"/>
      <c r="DD11" s="565"/>
      <c r="DE11" s="565">
        <v>0</v>
      </c>
      <c r="DF11" s="565"/>
      <c r="DG11" s="565">
        <v>0</v>
      </c>
      <c r="DH11" s="565"/>
      <c r="DI11" s="565"/>
      <c r="DJ11" s="565"/>
      <c r="DK11" s="565"/>
      <c r="DL11" s="565"/>
      <c r="DM11" s="565"/>
      <c r="DN11" s="565"/>
      <c r="DO11" s="565"/>
      <c r="DP11" s="565">
        <v>18</v>
      </c>
      <c r="DQ11" s="565"/>
      <c r="DR11" s="565">
        <v>1</v>
      </c>
      <c r="DS11" s="565"/>
      <c r="DT11" s="565"/>
      <c r="DU11" s="565"/>
      <c r="DV11" s="565"/>
      <c r="DW11" s="565"/>
      <c r="DX11" s="565"/>
      <c r="DY11" s="565"/>
      <c r="DZ11" s="565"/>
      <c r="EA11" s="565"/>
      <c r="EB11" s="565"/>
      <c r="EC11" s="565"/>
      <c r="ED11" s="565"/>
      <c r="EE11" s="565"/>
      <c r="EF11" s="565"/>
      <c r="EG11" s="565"/>
      <c r="EH11" s="565"/>
      <c r="EI11" s="565"/>
      <c r="EJ11" s="565"/>
      <c r="EK11" s="565"/>
      <c r="EL11" s="565"/>
      <c r="EM11" s="565"/>
      <c r="EN11" s="565"/>
      <c r="EO11" s="565"/>
      <c r="EP11" s="565"/>
      <c r="EQ11" s="565"/>
      <c r="ER11" s="620">
        <v>0</v>
      </c>
      <c r="ET11" s="565"/>
      <c r="EU11" s="565"/>
      <c r="EV11" s="565"/>
      <c r="EW11" s="565"/>
      <c r="EX11" s="565"/>
      <c r="EY11" s="565"/>
      <c r="EZ11" s="565">
        <v>0</v>
      </c>
      <c r="FA11" s="565">
        <v>0</v>
      </c>
      <c r="FB11" s="565"/>
      <c r="FC11" s="565"/>
      <c r="FD11" s="565"/>
      <c r="FE11" s="565"/>
      <c r="FF11" s="565"/>
      <c r="FG11" s="565"/>
      <c r="FH11" s="565"/>
      <c r="FI11" s="565"/>
      <c r="FJ11" s="565"/>
      <c r="FK11" s="565"/>
      <c r="FL11" s="565">
        <v>3</v>
      </c>
      <c r="FM11" s="565"/>
      <c r="FN11" s="565"/>
      <c r="FO11" s="565"/>
      <c r="FP11" s="565"/>
      <c r="FQ11" s="565"/>
      <c r="FR11" s="565"/>
      <c r="FS11" s="565"/>
      <c r="FT11" s="565">
        <v>0</v>
      </c>
      <c r="FU11" s="565">
        <v>0</v>
      </c>
      <c r="FV11" s="565"/>
      <c r="FW11" s="565"/>
      <c r="FX11" s="565"/>
      <c r="FY11" s="565"/>
      <c r="FZ11" s="598"/>
      <c r="GA11" s="598"/>
      <c r="GB11" s="565"/>
      <c r="GC11" s="565"/>
      <c r="GD11" s="565"/>
      <c r="GE11" s="565"/>
      <c r="GF11" s="565"/>
      <c r="GG11" s="565"/>
      <c r="GH11" s="565"/>
      <c r="GI11" s="565"/>
      <c r="GJ11" s="565"/>
    </row>
    <row r="12" spans="1:192" ht="30">
      <c r="A12" s="460">
        <v>8</v>
      </c>
      <c r="B12" s="460" t="s">
        <v>4851</v>
      </c>
      <c r="C12" s="461" t="s">
        <v>4852</v>
      </c>
      <c r="D12" s="514">
        <v>0.71</v>
      </c>
      <c r="E12" s="97">
        <v>0</v>
      </c>
      <c r="F12" s="506">
        <v>0</v>
      </c>
      <c r="G12" s="78"/>
      <c r="H12" s="78"/>
      <c r="I12" s="230"/>
      <c r="J12" s="230"/>
      <c r="K12" s="97"/>
      <c r="L12" s="97"/>
      <c r="M12" s="97"/>
      <c r="N12" s="97"/>
      <c r="O12" s="470"/>
      <c r="P12" s="470"/>
      <c r="Q12" s="470"/>
      <c r="R12" s="506">
        <v>1</v>
      </c>
      <c r="S12" s="97"/>
      <c r="T12" s="97">
        <v>509</v>
      </c>
      <c r="U12" s="507"/>
      <c r="V12" s="97">
        <v>40</v>
      </c>
      <c r="W12" s="97">
        <v>11</v>
      </c>
      <c r="X12" s="97">
        <v>51</v>
      </c>
      <c r="Y12" s="147"/>
      <c r="Z12" s="147"/>
      <c r="AA12" s="166"/>
      <c r="AB12" s="166"/>
      <c r="AC12" s="97">
        <v>28</v>
      </c>
      <c r="AD12" s="97"/>
      <c r="AE12" s="97">
        <v>45</v>
      </c>
      <c r="AF12" s="97">
        <v>2</v>
      </c>
      <c r="AG12" s="462"/>
      <c r="AH12" s="462"/>
      <c r="AI12" s="417">
        <v>0</v>
      </c>
      <c r="AJ12" s="97"/>
      <c r="AK12" s="97"/>
      <c r="AL12" s="97"/>
      <c r="AM12" s="97">
        <v>68</v>
      </c>
      <c r="AN12" s="97"/>
      <c r="AO12" s="97">
        <v>164</v>
      </c>
      <c r="AP12" s="97"/>
      <c r="AQ12" s="517">
        <v>262</v>
      </c>
      <c r="AR12" s="517">
        <v>22</v>
      </c>
      <c r="AS12" s="472">
        <v>0</v>
      </c>
      <c r="AT12" s="97"/>
      <c r="AU12" s="472"/>
      <c r="AV12" s="472"/>
      <c r="AW12" s="97">
        <v>21</v>
      </c>
      <c r="AX12" s="97">
        <f>8+6+7</f>
        <v>21</v>
      </c>
      <c r="AY12" s="97"/>
      <c r="AZ12" s="97">
        <f t="shared" si="0"/>
        <v>21</v>
      </c>
      <c r="BA12" s="97">
        <v>35</v>
      </c>
      <c r="BB12" s="97">
        <v>10</v>
      </c>
      <c r="BC12" s="97"/>
      <c r="BD12" s="97"/>
      <c r="BE12" s="97">
        <v>35</v>
      </c>
      <c r="BF12" s="97">
        <v>1</v>
      </c>
      <c r="BG12" s="97"/>
      <c r="BH12" s="97"/>
      <c r="BI12" s="466">
        <v>82</v>
      </c>
      <c r="BJ12" s="466">
        <v>5</v>
      </c>
      <c r="BK12" s="466">
        <v>87</v>
      </c>
      <c r="BL12" s="97"/>
      <c r="BM12" s="97"/>
      <c r="BN12" s="470">
        <v>26</v>
      </c>
      <c r="BO12" s="470"/>
      <c r="BP12" s="97"/>
      <c r="BQ12" s="97">
        <v>1</v>
      </c>
      <c r="BR12" s="97"/>
      <c r="BS12" s="97"/>
      <c r="BT12" s="97"/>
      <c r="BU12" s="97"/>
      <c r="BV12" s="97"/>
      <c r="BW12" s="97"/>
      <c r="BX12" s="97"/>
      <c r="BY12" s="97"/>
      <c r="BZ12" s="97"/>
      <c r="CA12" s="97"/>
      <c r="CB12" s="97"/>
      <c r="CC12" s="574"/>
      <c r="CD12" s="565"/>
      <c r="CE12" s="565"/>
      <c r="CF12" s="565">
        <v>12</v>
      </c>
      <c r="CG12" s="565"/>
      <c r="CH12" s="565"/>
      <c r="CI12" s="565">
        <v>23</v>
      </c>
      <c r="CJ12" s="565"/>
      <c r="CK12" s="565">
        <v>11</v>
      </c>
      <c r="CL12" s="565"/>
      <c r="CM12" s="565"/>
      <c r="CN12" s="565"/>
      <c r="CO12" s="565"/>
      <c r="CP12" s="565"/>
      <c r="CQ12" s="565"/>
      <c r="CR12" s="582">
        <v>50</v>
      </c>
      <c r="CS12" s="565">
        <v>2</v>
      </c>
      <c r="CT12" s="565">
        <v>82</v>
      </c>
      <c r="CU12" s="565">
        <v>31</v>
      </c>
      <c r="CV12" s="565">
        <v>3</v>
      </c>
      <c r="CW12" s="565">
        <v>26</v>
      </c>
      <c r="CX12" s="565"/>
      <c r="CY12" s="598"/>
      <c r="CZ12" s="598"/>
      <c r="DA12" s="565">
        <v>83</v>
      </c>
      <c r="DB12" s="565">
        <v>2</v>
      </c>
      <c r="DC12" s="565">
        <v>346</v>
      </c>
      <c r="DD12" s="565"/>
      <c r="DE12" s="565">
        <v>180</v>
      </c>
      <c r="DF12" s="565"/>
      <c r="DG12" s="565">
        <v>120</v>
      </c>
      <c r="DH12" s="565">
        <v>4</v>
      </c>
      <c r="DI12" s="565"/>
      <c r="DJ12" s="565"/>
      <c r="DK12" s="565"/>
      <c r="DL12" s="565"/>
      <c r="DM12" s="565">
        <v>95</v>
      </c>
      <c r="DN12" s="565"/>
      <c r="DO12" s="565"/>
      <c r="DP12" s="565"/>
      <c r="DQ12" s="565"/>
      <c r="DR12" s="565"/>
      <c r="DS12" s="565"/>
      <c r="DT12" s="565"/>
      <c r="DU12" s="565"/>
      <c r="DV12" s="565"/>
      <c r="DW12" s="565"/>
      <c r="DX12" s="565">
        <v>53</v>
      </c>
      <c r="DY12" s="565">
        <v>3</v>
      </c>
      <c r="DZ12" s="565">
        <v>39</v>
      </c>
      <c r="EA12" s="565"/>
      <c r="EB12" s="565">
        <v>90</v>
      </c>
      <c r="EC12" s="565">
        <v>2</v>
      </c>
      <c r="ED12" s="565"/>
      <c r="EE12" s="565"/>
      <c r="EF12" s="565"/>
      <c r="EG12" s="565"/>
      <c r="EH12" s="565">
        <v>68</v>
      </c>
      <c r="EI12" s="565"/>
      <c r="EJ12" s="565"/>
      <c r="EK12" s="565"/>
      <c r="EL12" s="565">
        <v>1</v>
      </c>
      <c r="EM12" s="565"/>
      <c r="EN12" s="565"/>
      <c r="EO12" s="565"/>
      <c r="EP12" s="565"/>
      <c r="EQ12" s="565"/>
      <c r="ER12" s="620">
        <v>153</v>
      </c>
      <c r="ET12" s="565">
        <v>12</v>
      </c>
      <c r="EU12" s="565"/>
      <c r="EV12" s="565">
        <v>68</v>
      </c>
      <c r="EW12" s="565">
        <v>3</v>
      </c>
      <c r="EX12" s="565">
        <v>50</v>
      </c>
      <c r="EY12" s="565">
        <v>5</v>
      </c>
      <c r="EZ12" s="565">
        <v>135</v>
      </c>
      <c r="FA12" s="565">
        <v>5</v>
      </c>
      <c r="FB12" s="565">
        <v>57</v>
      </c>
      <c r="FC12" s="565">
        <v>-2</v>
      </c>
      <c r="FD12" s="565">
        <v>77</v>
      </c>
      <c r="FE12" s="565">
        <v>1</v>
      </c>
      <c r="FF12" s="565">
        <v>53</v>
      </c>
      <c r="FG12" s="565"/>
      <c r="FH12" s="565">
        <v>50</v>
      </c>
      <c r="FI12" s="565">
        <v>3</v>
      </c>
      <c r="FJ12" s="565">
        <v>10</v>
      </c>
      <c r="FK12" s="565"/>
      <c r="FL12" s="565">
        <v>168</v>
      </c>
      <c r="FM12" s="565"/>
      <c r="FN12" s="565">
        <v>334</v>
      </c>
      <c r="FO12" s="565"/>
      <c r="FP12" s="565">
        <v>40</v>
      </c>
      <c r="FQ12" s="565"/>
      <c r="FR12" s="565">
        <v>14</v>
      </c>
      <c r="FS12" s="565">
        <v>1</v>
      </c>
      <c r="FT12" s="565">
        <v>21</v>
      </c>
      <c r="FU12" s="565">
        <v>0</v>
      </c>
      <c r="FV12" s="565">
        <v>29</v>
      </c>
      <c r="FW12" s="565">
        <v>5</v>
      </c>
      <c r="FX12" s="565">
        <v>70</v>
      </c>
      <c r="FY12" s="565">
        <v>1</v>
      </c>
      <c r="FZ12" s="598">
        <v>15</v>
      </c>
      <c r="GA12" s="598"/>
      <c r="GB12" s="565"/>
      <c r="GC12" s="565"/>
      <c r="GD12" s="565">
        <v>25</v>
      </c>
      <c r="GE12" s="565"/>
      <c r="GF12" s="565">
        <v>6</v>
      </c>
      <c r="GG12" s="565"/>
      <c r="GH12" s="565">
        <v>170</v>
      </c>
      <c r="GI12" s="565">
        <v>18</v>
      </c>
      <c r="GJ12" s="565"/>
    </row>
    <row r="13" spans="1:192" ht="45">
      <c r="A13" s="460">
        <v>9</v>
      </c>
      <c r="B13" s="460" t="s">
        <v>4853</v>
      </c>
      <c r="C13" s="461" t="s">
        <v>4854</v>
      </c>
      <c r="D13" s="514">
        <v>0.89</v>
      </c>
      <c r="E13" s="97">
        <v>40</v>
      </c>
      <c r="F13" s="506">
        <v>8</v>
      </c>
      <c r="G13" s="78"/>
      <c r="H13" s="78"/>
      <c r="I13" s="230">
        <v>5</v>
      </c>
      <c r="J13" s="230"/>
      <c r="K13" s="97"/>
      <c r="L13" s="97"/>
      <c r="M13" s="97">
        <v>70</v>
      </c>
      <c r="N13" s="97"/>
      <c r="O13" s="470"/>
      <c r="P13" s="470"/>
      <c r="Q13" s="470"/>
      <c r="R13" s="506">
        <v>2</v>
      </c>
      <c r="S13" s="97"/>
      <c r="T13" s="97">
        <v>10</v>
      </c>
      <c r="U13" s="507"/>
      <c r="V13" s="97">
        <v>15</v>
      </c>
      <c r="W13" s="97">
        <v>1</v>
      </c>
      <c r="X13" s="97">
        <v>16</v>
      </c>
      <c r="Y13" s="147"/>
      <c r="Z13" s="147"/>
      <c r="AA13" s="166">
        <v>11</v>
      </c>
      <c r="AB13" s="166"/>
      <c r="AC13" s="97">
        <v>3</v>
      </c>
      <c r="AD13" s="97"/>
      <c r="AE13" s="97">
        <v>1</v>
      </c>
      <c r="AF13" s="97"/>
      <c r="AG13" s="462"/>
      <c r="AH13" s="462"/>
      <c r="AI13" s="417">
        <v>40</v>
      </c>
      <c r="AJ13" s="97"/>
      <c r="AK13" s="97"/>
      <c r="AL13" s="97"/>
      <c r="AM13" s="97">
        <v>7</v>
      </c>
      <c r="AN13" s="97"/>
      <c r="AO13" s="97">
        <v>4</v>
      </c>
      <c r="AP13" s="97"/>
      <c r="AQ13" s="517">
        <v>19</v>
      </c>
      <c r="AR13" s="517"/>
      <c r="AS13" s="472">
        <v>0</v>
      </c>
      <c r="AT13" s="97"/>
      <c r="AU13" s="472">
        <v>500</v>
      </c>
      <c r="AV13" s="472"/>
      <c r="AW13" s="97">
        <v>5</v>
      </c>
      <c r="AX13" s="97">
        <f>1+1</f>
        <v>2</v>
      </c>
      <c r="AY13" s="97"/>
      <c r="AZ13" s="97">
        <f t="shared" si="0"/>
        <v>2</v>
      </c>
      <c r="BA13" s="97"/>
      <c r="BB13" s="97"/>
      <c r="BC13" s="97"/>
      <c r="BD13" s="97"/>
      <c r="BE13" s="97"/>
      <c r="BF13" s="97"/>
      <c r="BG13" s="97">
        <v>11</v>
      </c>
      <c r="BH13" s="97"/>
      <c r="BI13" s="466">
        <v>2</v>
      </c>
      <c r="BJ13" s="466"/>
      <c r="BK13" s="466">
        <v>2</v>
      </c>
      <c r="BL13" s="97"/>
      <c r="BM13" s="97"/>
      <c r="BN13" s="470">
        <v>8</v>
      </c>
      <c r="BO13" s="470"/>
      <c r="BP13" s="97"/>
      <c r="BQ13" s="97"/>
      <c r="BR13" s="97">
        <v>89</v>
      </c>
      <c r="BS13" s="97"/>
      <c r="BT13" s="97"/>
      <c r="BU13" s="97"/>
      <c r="BV13" s="97"/>
      <c r="BW13" s="97"/>
      <c r="BX13" s="97">
        <v>75</v>
      </c>
      <c r="BY13" s="97">
        <v>3</v>
      </c>
      <c r="BZ13" s="97"/>
      <c r="CA13" s="97"/>
      <c r="CB13" s="97"/>
      <c r="CC13" s="574"/>
      <c r="CD13" s="565"/>
      <c r="CE13" s="565"/>
      <c r="CF13" s="565"/>
      <c r="CG13" s="565"/>
      <c r="CH13" s="565"/>
      <c r="CI13" s="565">
        <v>4</v>
      </c>
      <c r="CJ13" s="565"/>
      <c r="CK13" s="565">
        <v>1</v>
      </c>
      <c r="CL13" s="565"/>
      <c r="CM13" s="565"/>
      <c r="CN13" s="565"/>
      <c r="CO13" s="565"/>
      <c r="CP13" s="565"/>
      <c r="CQ13" s="565"/>
      <c r="CR13" s="582">
        <v>14</v>
      </c>
      <c r="CS13" s="565"/>
      <c r="CT13" s="565">
        <v>8</v>
      </c>
      <c r="CU13" s="565"/>
      <c r="CV13" s="565"/>
      <c r="CW13" s="565">
        <v>8</v>
      </c>
      <c r="CX13" s="565"/>
      <c r="CY13" s="598"/>
      <c r="CZ13" s="598"/>
      <c r="DA13" s="565">
        <v>6</v>
      </c>
      <c r="DB13" s="565"/>
      <c r="DC13" s="565">
        <v>11</v>
      </c>
      <c r="DD13" s="565"/>
      <c r="DE13" s="565">
        <v>2</v>
      </c>
      <c r="DF13" s="565"/>
      <c r="DG13" s="565">
        <v>1</v>
      </c>
      <c r="DH13" s="565"/>
      <c r="DI13" s="565"/>
      <c r="DJ13" s="565"/>
      <c r="DK13" s="565"/>
      <c r="DL13" s="565"/>
      <c r="DM13" s="565"/>
      <c r="DN13" s="565"/>
      <c r="DO13" s="565"/>
      <c r="DP13" s="565">
        <v>123</v>
      </c>
      <c r="DQ13" s="565">
        <v>9</v>
      </c>
      <c r="DR13" s="565">
        <v>210</v>
      </c>
      <c r="DS13" s="565">
        <v>10</v>
      </c>
      <c r="DT13" s="565">
        <v>15</v>
      </c>
      <c r="DU13" s="565"/>
      <c r="DV13" s="565"/>
      <c r="DW13" s="565"/>
      <c r="DX13" s="565">
        <v>5</v>
      </c>
      <c r="DY13" s="565"/>
      <c r="DZ13" s="565">
        <v>3</v>
      </c>
      <c r="EA13" s="565"/>
      <c r="EB13" s="565">
        <v>5</v>
      </c>
      <c r="EC13" s="565"/>
      <c r="ED13" s="565"/>
      <c r="EE13" s="565"/>
      <c r="EF13" s="565"/>
      <c r="EG13" s="565"/>
      <c r="EH13" s="565">
        <v>12</v>
      </c>
      <c r="EI13" s="565"/>
      <c r="EJ13" s="565">
        <v>10</v>
      </c>
      <c r="EK13" s="565"/>
      <c r="EL13" s="565"/>
      <c r="EM13" s="565"/>
      <c r="EN13" s="565"/>
      <c r="EO13" s="565"/>
      <c r="EP13" s="565"/>
      <c r="EQ13" s="565"/>
      <c r="ER13" s="620">
        <v>8</v>
      </c>
      <c r="ET13" s="565">
        <v>2</v>
      </c>
      <c r="EU13" s="565"/>
      <c r="EV13" s="565">
        <v>2</v>
      </c>
      <c r="EW13" s="565"/>
      <c r="EX13" s="565">
        <v>3</v>
      </c>
      <c r="EY13" s="565"/>
      <c r="EZ13" s="565">
        <v>8</v>
      </c>
      <c r="FA13" s="565"/>
      <c r="FB13" s="565">
        <v>17</v>
      </c>
      <c r="FC13" s="565">
        <v>-2</v>
      </c>
      <c r="FD13" s="565"/>
      <c r="FE13" s="565"/>
      <c r="FF13" s="565"/>
      <c r="FG13" s="565"/>
      <c r="FH13" s="565">
        <v>10</v>
      </c>
      <c r="FI13" s="565"/>
      <c r="FJ13" s="565"/>
      <c r="FK13" s="565"/>
      <c r="FL13" s="565">
        <v>17</v>
      </c>
      <c r="FM13" s="565"/>
      <c r="FN13" s="565">
        <v>15</v>
      </c>
      <c r="FO13" s="565"/>
      <c r="FP13" s="565">
        <v>45</v>
      </c>
      <c r="FQ13" s="565"/>
      <c r="FR13" s="565"/>
      <c r="FS13" s="565"/>
      <c r="FT13" s="565">
        <v>1</v>
      </c>
      <c r="FU13" s="565">
        <v>0</v>
      </c>
      <c r="FV13" s="565">
        <v>6</v>
      </c>
      <c r="FW13" s="565"/>
      <c r="FX13" s="565">
        <v>6</v>
      </c>
      <c r="FY13" s="565">
        <v>2</v>
      </c>
      <c r="FZ13" s="598">
        <v>6</v>
      </c>
      <c r="GA13" s="598"/>
      <c r="GB13" s="565"/>
      <c r="GC13" s="565"/>
      <c r="GD13" s="565">
        <v>2</v>
      </c>
      <c r="GE13" s="565"/>
      <c r="GF13" s="565"/>
      <c r="GG13" s="565"/>
      <c r="GH13" s="565">
        <v>6</v>
      </c>
      <c r="GI13" s="565">
        <v>3</v>
      </c>
      <c r="GJ13" s="565"/>
    </row>
    <row r="14" spans="1:192" ht="30">
      <c r="A14" s="460">
        <v>10</v>
      </c>
      <c r="B14" s="460" t="s">
        <v>4855</v>
      </c>
      <c r="C14" s="461" t="s">
        <v>4856</v>
      </c>
      <c r="D14" s="514">
        <v>0.46</v>
      </c>
      <c r="E14" s="97">
        <v>3</v>
      </c>
      <c r="F14" s="506">
        <v>0</v>
      </c>
      <c r="G14" s="78"/>
      <c r="H14" s="78"/>
      <c r="I14" s="230"/>
      <c r="J14" s="230"/>
      <c r="K14" s="97">
        <v>33</v>
      </c>
      <c r="L14" s="97">
        <v>1</v>
      </c>
      <c r="M14" s="97">
        <v>15</v>
      </c>
      <c r="N14" s="97"/>
      <c r="O14" s="470"/>
      <c r="P14" s="470"/>
      <c r="Q14" s="470"/>
      <c r="R14" s="506">
        <v>4</v>
      </c>
      <c r="S14" s="97"/>
      <c r="T14" s="97">
        <v>5</v>
      </c>
      <c r="U14" s="507"/>
      <c r="V14" s="97">
        <v>40</v>
      </c>
      <c r="W14" s="97">
        <v>12</v>
      </c>
      <c r="X14" s="97">
        <v>52</v>
      </c>
      <c r="Y14" s="147"/>
      <c r="Z14" s="147"/>
      <c r="AA14" s="166"/>
      <c r="AB14" s="166"/>
      <c r="AC14" s="97">
        <v>20</v>
      </c>
      <c r="AD14" s="97"/>
      <c r="AE14" s="97">
        <v>1</v>
      </c>
      <c r="AF14" s="97"/>
      <c r="AG14" s="462"/>
      <c r="AH14" s="462"/>
      <c r="AI14" s="97">
        <v>0</v>
      </c>
      <c r="AJ14" s="97"/>
      <c r="AK14" s="97"/>
      <c r="AL14" s="97"/>
      <c r="AM14" s="97">
        <v>14</v>
      </c>
      <c r="AN14" s="97"/>
      <c r="AO14" s="97">
        <v>3</v>
      </c>
      <c r="AP14" s="97"/>
      <c r="AQ14" s="517">
        <v>58</v>
      </c>
      <c r="AR14" s="517"/>
      <c r="AS14" s="472">
        <v>0</v>
      </c>
      <c r="AT14" s="97"/>
      <c r="AU14" s="472">
        <v>30</v>
      </c>
      <c r="AV14" s="472"/>
      <c r="AW14" s="97">
        <v>98</v>
      </c>
      <c r="AX14" s="97">
        <f>6+1+7</f>
        <v>14</v>
      </c>
      <c r="AY14" s="97">
        <f>2</f>
        <v>2</v>
      </c>
      <c r="AZ14" s="97">
        <f t="shared" si="0"/>
        <v>16</v>
      </c>
      <c r="BA14" s="97">
        <v>10</v>
      </c>
      <c r="BB14" s="97"/>
      <c r="BC14" s="97"/>
      <c r="BD14" s="97"/>
      <c r="BE14" s="97">
        <v>3</v>
      </c>
      <c r="BF14" s="97"/>
      <c r="BG14" s="97">
        <v>6</v>
      </c>
      <c r="BH14" s="97"/>
      <c r="BI14" s="466"/>
      <c r="BJ14" s="466"/>
      <c r="BK14" s="466">
        <v>0</v>
      </c>
      <c r="BL14" s="97"/>
      <c r="BM14" s="97"/>
      <c r="BN14" s="470">
        <v>8</v>
      </c>
      <c r="BO14" s="470"/>
      <c r="BP14" s="97"/>
      <c r="BQ14" s="97">
        <v>2</v>
      </c>
      <c r="BR14" s="97">
        <v>4</v>
      </c>
      <c r="BS14" s="97"/>
      <c r="BT14" s="97"/>
      <c r="BU14" s="97"/>
      <c r="BV14" s="97"/>
      <c r="BW14" s="97"/>
      <c r="BX14" s="97">
        <v>9</v>
      </c>
      <c r="BY14" s="97">
        <v>3</v>
      </c>
      <c r="BZ14" s="97"/>
      <c r="CA14" s="97"/>
      <c r="CB14" s="97"/>
      <c r="CC14" s="574"/>
      <c r="CD14" s="565"/>
      <c r="CE14" s="565"/>
      <c r="CF14" s="565">
        <v>4</v>
      </c>
      <c r="CG14" s="565"/>
      <c r="CH14" s="565"/>
      <c r="CI14" s="565">
        <v>38</v>
      </c>
      <c r="CJ14" s="565">
        <v>11</v>
      </c>
      <c r="CK14" s="565">
        <v>3</v>
      </c>
      <c r="CL14" s="565"/>
      <c r="CM14" s="565"/>
      <c r="CN14" s="565"/>
      <c r="CO14" s="565"/>
      <c r="CP14" s="565"/>
      <c r="CQ14" s="565"/>
      <c r="CR14" s="582">
        <v>25</v>
      </c>
      <c r="CS14" s="565"/>
      <c r="CT14" s="565">
        <v>9</v>
      </c>
      <c r="CU14" s="565">
        <v>9</v>
      </c>
      <c r="CV14" s="565">
        <v>1</v>
      </c>
      <c r="CW14" s="565">
        <v>8</v>
      </c>
      <c r="CX14" s="565"/>
      <c r="CY14" s="598"/>
      <c r="CZ14" s="598"/>
      <c r="DA14" s="565">
        <v>25</v>
      </c>
      <c r="DB14" s="565">
        <v>5</v>
      </c>
      <c r="DC14" s="565">
        <v>124</v>
      </c>
      <c r="DD14" s="565"/>
      <c r="DE14" s="565">
        <v>72</v>
      </c>
      <c r="DF14" s="565"/>
      <c r="DG14" s="565">
        <v>25</v>
      </c>
      <c r="DH14" s="565">
        <v>2</v>
      </c>
      <c r="DI14" s="565"/>
      <c r="DJ14" s="565"/>
      <c r="DK14" s="565"/>
      <c r="DL14" s="565"/>
      <c r="DM14" s="565">
        <v>20</v>
      </c>
      <c r="DN14" s="565"/>
      <c r="DO14" s="565"/>
      <c r="DP14" s="565">
        <v>18</v>
      </c>
      <c r="DQ14" s="565"/>
      <c r="DR14" s="565">
        <v>3</v>
      </c>
      <c r="DS14" s="565"/>
      <c r="DT14" s="565"/>
      <c r="DU14" s="565"/>
      <c r="DV14" s="565"/>
      <c r="DW14" s="565"/>
      <c r="DX14" s="565">
        <v>11</v>
      </c>
      <c r="DY14" s="565"/>
      <c r="DZ14" s="565">
        <v>10</v>
      </c>
      <c r="EA14" s="565"/>
      <c r="EB14" s="565"/>
      <c r="EC14" s="565"/>
      <c r="ED14" s="565"/>
      <c r="EE14" s="565"/>
      <c r="EF14" s="565"/>
      <c r="EG14" s="565"/>
      <c r="EH14" s="565">
        <v>16</v>
      </c>
      <c r="EI14" s="565"/>
      <c r="EJ14" s="565"/>
      <c r="EK14" s="565"/>
      <c r="EL14" s="565"/>
      <c r="EM14" s="565"/>
      <c r="EN14" s="565"/>
      <c r="EO14" s="565"/>
      <c r="EP14" s="565"/>
      <c r="EQ14" s="565"/>
      <c r="ER14" s="620">
        <v>97</v>
      </c>
      <c r="ET14" s="565">
        <v>22</v>
      </c>
      <c r="EU14" s="565"/>
      <c r="EV14" s="565">
        <v>20</v>
      </c>
      <c r="EW14" s="565">
        <v>5</v>
      </c>
      <c r="EX14" s="565">
        <v>14</v>
      </c>
      <c r="EY14" s="565"/>
      <c r="EZ14" s="565">
        <v>111</v>
      </c>
      <c r="FA14" s="565">
        <v>29</v>
      </c>
      <c r="FB14" s="565">
        <v>25</v>
      </c>
      <c r="FC14" s="565">
        <v>-1</v>
      </c>
      <c r="FD14" s="565">
        <v>3</v>
      </c>
      <c r="FE14" s="565">
        <v>3</v>
      </c>
      <c r="FF14" s="565">
        <v>1</v>
      </c>
      <c r="FG14" s="565"/>
      <c r="FH14" s="565">
        <v>70</v>
      </c>
      <c r="FI14" s="565">
        <v>3</v>
      </c>
      <c r="FJ14" s="565"/>
      <c r="FK14" s="565"/>
      <c r="FL14" s="565">
        <v>17</v>
      </c>
      <c r="FM14" s="565"/>
      <c r="FN14" s="565">
        <v>80</v>
      </c>
      <c r="FO14" s="565"/>
      <c r="FP14" s="565">
        <v>10</v>
      </c>
      <c r="FQ14" s="565"/>
      <c r="FR14" s="565">
        <v>13</v>
      </c>
      <c r="FS14" s="565">
        <v>1</v>
      </c>
      <c r="FT14" s="565">
        <v>5</v>
      </c>
      <c r="FU14" s="565">
        <v>0</v>
      </c>
      <c r="FV14" s="565">
        <v>5</v>
      </c>
      <c r="FW14" s="565"/>
      <c r="FX14" s="565">
        <v>4</v>
      </c>
      <c r="FY14" s="565">
        <v>4</v>
      </c>
      <c r="FZ14" s="598">
        <v>5</v>
      </c>
      <c r="GA14" s="598"/>
      <c r="GB14" s="565"/>
      <c r="GC14" s="565"/>
      <c r="GD14" s="565"/>
      <c r="GE14" s="565"/>
      <c r="GF14" s="565">
        <v>1</v>
      </c>
      <c r="GG14" s="565"/>
      <c r="GH14" s="565">
        <v>25</v>
      </c>
      <c r="GI14" s="565">
        <v>10</v>
      </c>
      <c r="GJ14" s="565"/>
    </row>
    <row r="15" spans="1:192" ht="30">
      <c r="A15" s="460">
        <v>11</v>
      </c>
      <c r="B15" s="460" t="s">
        <v>4857</v>
      </c>
      <c r="C15" s="461" t="s">
        <v>4459</v>
      </c>
      <c r="D15" s="514">
        <v>0.39</v>
      </c>
      <c r="E15" s="97">
        <v>10</v>
      </c>
      <c r="F15" s="506">
        <v>3</v>
      </c>
      <c r="G15" s="78"/>
      <c r="H15" s="78"/>
      <c r="I15" s="230">
        <v>3</v>
      </c>
      <c r="J15" s="230">
        <v>3</v>
      </c>
      <c r="K15" s="97"/>
      <c r="L15" s="97"/>
      <c r="M15" s="97">
        <v>5</v>
      </c>
      <c r="N15" s="97"/>
      <c r="O15" s="470"/>
      <c r="P15" s="470"/>
      <c r="Q15" s="470"/>
      <c r="R15" s="506">
        <v>5</v>
      </c>
      <c r="S15" s="97"/>
      <c r="T15" s="97">
        <v>30</v>
      </c>
      <c r="U15" s="507"/>
      <c r="V15" s="97">
        <v>296</v>
      </c>
      <c r="W15" s="97"/>
      <c r="X15" s="97">
        <v>296</v>
      </c>
      <c r="Y15" s="147"/>
      <c r="Z15" s="147"/>
      <c r="AA15" s="166"/>
      <c r="AB15" s="166"/>
      <c r="AC15" s="97">
        <v>174</v>
      </c>
      <c r="AD15" s="97"/>
      <c r="AE15" s="97">
        <v>1</v>
      </c>
      <c r="AF15" s="97"/>
      <c r="AG15" s="462"/>
      <c r="AH15" s="462"/>
      <c r="AI15" s="97">
        <v>9</v>
      </c>
      <c r="AJ15" s="97"/>
      <c r="AK15" s="97"/>
      <c r="AL15" s="97"/>
      <c r="AM15" s="97">
        <v>46</v>
      </c>
      <c r="AN15" s="97"/>
      <c r="AO15" s="97">
        <v>10</v>
      </c>
      <c r="AP15" s="97"/>
      <c r="AQ15" s="517">
        <v>108</v>
      </c>
      <c r="AR15" s="517"/>
      <c r="AS15" s="472">
        <v>0</v>
      </c>
      <c r="AT15" s="97"/>
      <c r="AU15" s="472">
        <v>200</v>
      </c>
      <c r="AV15" s="472"/>
      <c r="AW15" s="97">
        <v>8</v>
      </c>
      <c r="AX15" s="97">
        <f>45+34+16</f>
        <v>95</v>
      </c>
      <c r="AY15" s="97"/>
      <c r="AZ15" s="97">
        <f t="shared" si="0"/>
        <v>95</v>
      </c>
      <c r="BA15" s="97">
        <v>86</v>
      </c>
      <c r="BB15" s="97"/>
      <c r="BC15" s="97"/>
      <c r="BD15" s="97"/>
      <c r="BE15" s="97"/>
      <c r="BF15" s="97"/>
      <c r="BG15" s="97">
        <v>16</v>
      </c>
      <c r="BH15" s="97"/>
      <c r="BI15" s="466">
        <v>60</v>
      </c>
      <c r="BJ15" s="466"/>
      <c r="BK15" s="466">
        <v>60</v>
      </c>
      <c r="BL15" s="97"/>
      <c r="BM15" s="97"/>
      <c r="BN15" s="470">
        <v>44</v>
      </c>
      <c r="BO15" s="470"/>
      <c r="BP15" s="97"/>
      <c r="BQ15" s="97"/>
      <c r="BR15" s="97">
        <v>4</v>
      </c>
      <c r="BS15" s="97"/>
      <c r="BT15" s="97"/>
      <c r="BU15" s="97"/>
      <c r="BV15" s="97"/>
      <c r="BW15" s="97"/>
      <c r="BX15" s="97">
        <v>63</v>
      </c>
      <c r="BY15" s="97">
        <v>13</v>
      </c>
      <c r="BZ15" s="97"/>
      <c r="CA15" s="97"/>
      <c r="CB15" s="97"/>
      <c r="CC15" s="574"/>
      <c r="CD15" s="565"/>
      <c r="CE15" s="565"/>
      <c r="CF15" s="565">
        <v>2</v>
      </c>
      <c r="CG15" s="565"/>
      <c r="CH15" s="565">
        <v>2</v>
      </c>
      <c r="CI15" s="565">
        <v>56</v>
      </c>
      <c r="CJ15" s="565"/>
      <c r="CK15" s="565">
        <v>4</v>
      </c>
      <c r="CL15" s="565"/>
      <c r="CM15" s="565"/>
      <c r="CN15" s="565"/>
      <c r="CO15" s="565"/>
      <c r="CP15" s="565"/>
      <c r="CQ15" s="565"/>
      <c r="CR15" s="582">
        <v>482</v>
      </c>
      <c r="CS15" s="565"/>
      <c r="CT15" s="565">
        <v>47</v>
      </c>
      <c r="CU15" s="565">
        <v>83</v>
      </c>
      <c r="CV15" s="565"/>
      <c r="CW15" s="565">
        <v>44</v>
      </c>
      <c r="CX15" s="565"/>
      <c r="CY15" s="598"/>
      <c r="CZ15" s="598"/>
      <c r="DA15" s="565">
        <v>11</v>
      </c>
      <c r="DB15" s="565"/>
      <c r="DC15" s="565">
        <v>880</v>
      </c>
      <c r="DD15" s="565"/>
      <c r="DE15" s="565">
        <v>810</v>
      </c>
      <c r="DF15" s="565"/>
      <c r="DG15" s="565"/>
      <c r="DH15" s="565"/>
      <c r="DI15" s="565"/>
      <c r="DJ15" s="565"/>
      <c r="DK15" s="565"/>
      <c r="DL15" s="565"/>
      <c r="DM15" s="565">
        <v>2</v>
      </c>
      <c r="DN15" s="565"/>
      <c r="DO15" s="565"/>
      <c r="DP15" s="565">
        <v>183</v>
      </c>
      <c r="DQ15" s="565">
        <v>14</v>
      </c>
      <c r="DR15" s="565">
        <v>10</v>
      </c>
      <c r="DS15" s="565">
        <v>10</v>
      </c>
      <c r="DT15" s="565"/>
      <c r="DU15" s="565"/>
      <c r="DV15" s="565"/>
      <c r="DW15" s="565"/>
      <c r="DX15" s="565">
        <v>5</v>
      </c>
      <c r="DY15" s="565"/>
      <c r="DZ15" s="565">
        <v>14</v>
      </c>
      <c r="EA15" s="565"/>
      <c r="EB15" s="565">
        <v>4</v>
      </c>
      <c r="EC15" s="565"/>
      <c r="ED15" s="565"/>
      <c r="EE15" s="565"/>
      <c r="EF15" s="565"/>
      <c r="EG15" s="565"/>
      <c r="EH15" s="565">
        <v>27</v>
      </c>
      <c r="EI15" s="565"/>
      <c r="EJ15" s="565">
        <v>13</v>
      </c>
      <c r="EK15" s="565"/>
      <c r="EL15" s="565"/>
      <c r="EM15" s="565"/>
      <c r="EN15" s="565"/>
      <c r="EO15" s="565"/>
      <c r="EP15" s="565"/>
      <c r="EQ15" s="565"/>
      <c r="ER15" s="620">
        <v>634</v>
      </c>
      <c r="ET15" s="565">
        <v>18</v>
      </c>
      <c r="EU15" s="565"/>
      <c r="EV15" s="565">
        <v>80</v>
      </c>
      <c r="EW15" s="565"/>
      <c r="EX15" s="565">
        <v>6</v>
      </c>
      <c r="EY15" s="565"/>
      <c r="EZ15" s="565">
        <v>177</v>
      </c>
      <c r="FA15" s="565">
        <v>3</v>
      </c>
      <c r="FB15" s="565"/>
      <c r="FC15" s="565"/>
      <c r="FD15" s="565"/>
      <c r="FE15" s="565"/>
      <c r="FF15" s="565">
        <v>22</v>
      </c>
      <c r="FG15" s="565"/>
      <c r="FH15" s="565">
        <v>250</v>
      </c>
      <c r="FI15" s="565"/>
      <c r="FJ15" s="565">
        <v>19</v>
      </c>
      <c r="FK15" s="565"/>
      <c r="FL15" s="565">
        <v>8</v>
      </c>
      <c r="FM15" s="565"/>
      <c r="FN15" s="565">
        <v>450</v>
      </c>
      <c r="FO15" s="565"/>
      <c r="FP15" s="565">
        <v>8</v>
      </c>
      <c r="FQ15" s="565"/>
      <c r="FR15" s="565">
        <v>13</v>
      </c>
      <c r="FS15" s="565"/>
      <c r="FT15" s="565">
        <v>1</v>
      </c>
      <c r="FU15" s="565">
        <v>0</v>
      </c>
      <c r="FV15" s="565">
        <v>41</v>
      </c>
      <c r="FW15" s="565"/>
      <c r="FX15" s="565"/>
      <c r="FY15" s="565"/>
      <c r="FZ15" s="598">
        <v>36</v>
      </c>
      <c r="GA15" s="598"/>
      <c r="GB15" s="565"/>
      <c r="GC15" s="565"/>
      <c r="GD15" s="565">
        <v>100</v>
      </c>
      <c r="GE15" s="565"/>
      <c r="GF15" s="565"/>
      <c r="GG15" s="565"/>
      <c r="GH15" s="565">
        <v>13</v>
      </c>
      <c r="GI15" s="565"/>
      <c r="GJ15" s="565"/>
    </row>
    <row r="16" spans="1:192" ht="30">
      <c r="A16" s="460">
        <v>12</v>
      </c>
      <c r="B16" s="460" t="s">
        <v>4858</v>
      </c>
      <c r="C16" s="461" t="s">
        <v>4461</v>
      </c>
      <c r="D16" s="514">
        <v>0.57999999999999996</v>
      </c>
      <c r="E16" s="97">
        <v>6</v>
      </c>
      <c r="F16" s="506">
        <v>0</v>
      </c>
      <c r="G16" s="78"/>
      <c r="H16" s="78"/>
      <c r="I16" s="230">
        <v>13</v>
      </c>
      <c r="J16" s="230"/>
      <c r="K16" s="97">
        <v>10</v>
      </c>
      <c r="L16" s="97"/>
      <c r="M16" s="97">
        <v>4</v>
      </c>
      <c r="N16" s="97"/>
      <c r="O16" s="470"/>
      <c r="P16" s="470"/>
      <c r="Q16" s="470"/>
      <c r="R16" s="506">
        <v>16</v>
      </c>
      <c r="S16" s="97"/>
      <c r="T16" s="97">
        <v>300</v>
      </c>
      <c r="U16" s="507"/>
      <c r="V16" s="97">
        <v>34</v>
      </c>
      <c r="W16" s="97">
        <v>1</v>
      </c>
      <c r="X16" s="97">
        <v>35</v>
      </c>
      <c r="Y16" s="147"/>
      <c r="Z16" s="147"/>
      <c r="AA16" s="166"/>
      <c r="AB16" s="166"/>
      <c r="AC16" s="97">
        <v>47</v>
      </c>
      <c r="AD16" s="97"/>
      <c r="AE16" s="97">
        <v>2</v>
      </c>
      <c r="AF16" s="97"/>
      <c r="AG16" s="462">
        <v>30</v>
      </c>
      <c r="AH16" s="462"/>
      <c r="AI16" s="97">
        <v>10</v>
      </c>
      <c r="AJ16" s="97"/>
      <c r="AK16" s="97"/>
      <c r="AL16" s="97"/>
      <c r="AM16" s="97"/>
      <c r="AN16" s="97"/>
      <c r="AO16" s="97"/>
      <c r="AP16" s="97"/>
      <c r="AQ16" s="517">
        <v>25</v>
      </c>
      <c r="AR16" s="517"/>
      <c r="AS16" s="472">
        <v>0</v>
      </c>
      <c r="AT16" s="97"/>
      <c r="AU16" s="472">
        <v>350</v>
      </c>
      <c r="AV16" s="472"/>
      <c r="AW16" s="97">
        <v>5</v>
      </c>
      <c r="AX16" s="97">
        <f>4+4+5</f>
        <v>13</v>
      </c>
      <c r="AY16" s="97">
        <f>1</f>
        <v>1</v>
      </c>
      <c r="AZ16" s="97">
        <f t="shared" si="0"/>
        <v>14</v>
      </c>
      <c r="BA16" s="97"/>
      <c r="BB16" s="97"/>
      <c r="BC16" s="97"/>
      <c r="BD16" s="97"/>
      <c r="BE16" s="97"/>
      <c r="BF16" s="97"/>
      <c r="BG16" s="97">
        <v>31</v>
      </c>
      <c r="BH16" s="97"/>
      <c r="BI16" s="466">
        <v>10</v>
      </c>
      <c r="BJ16" s="466"/>
      <c r="BK16" s="466">
        <v>10</v>
      </c>
      <c r="BL16" s="97"/>
      <c r="BM16" s="97"/>
      <c r="BN16" s="470"/>
      <c r="BO16" s="470"/>
      <c r="BP16" s="97"/>
      <c r="BQ16" s="97"/>
      <c r="BR16" s="97">
        <v>3</v>
      </c>
      <c r="BS16" s="97"/>
      <c r="BT16" s="97"/>
      <c r="BU16" s="97"/>
      <c r="BV16" s="97"/>
      <c r="BW16" s="97"/>
      <c r="BX16" s="97">
        <v>313</v>
      </c>
      <c r="BY16" s="97"/>
      <c r="BZ16" s="97"/>
      <c r="CA16" s="97"/>
      <c r="CB16" s="97"/>
      <c r="CC16" s="574"/>
      <c r="CD16" s="565"/>
      <c r="CE16" s="565"/>
      <c r="CF16" s="565">
        <v>110</v>
      </c>
      <c r="CG16" s="565">
        <v>1</v>
      </c>
      <c r="CH16" s="565">
        <v>1</v>
      </c>
      <c r="CI16" s="565">
        <v>4</v>
      </c>
      <c r="CJ16" s="565"/>
      <c r="CK16" s="565"/>
      <c r="CL16" s="565"/>
      <c r="CM16" s="565"/>
      <c r="CN16" s="565"/>
      <c r="CO16" s="565">
        <v>10</v>
      </c>
      <c r="CP16" s="565"/>
      <c r="CQ16" s="565"/>
      <c r="CR16" s="582">
        <v>26</v>
      </c>
      <c r="CS16" s="565"/>
      <c r="CT16" s="565">
        <v>16</v>
      </c>
      <c r="CU16" s="565"/>
      <c r="CV16" s="565"/>
      <c r="CW16" s="565"/>
      <c r="CX16" s="565"/>
      <c r="CY16" s="598"/>
      <c r="CZ16" s="598"/>
      <c r="DA16" s="565">
        <v>250</v>
      </c>
      <c r="DB16" s="565"/>
      <c r="DC16" s="565">
        <v>120</v>
      </c>
      <c r="DD16" s="565"/>
      <c r="DE16" s="565">
        <v>161</v>
      </c>
      <c r="DF16" s="565"/>
      <c r="DG16" s="565"/>
      <c r="DH16" s="565"/>
      <c r="DI16" s="565">
        <v>20</v>
      </c>
      <c r="DJ16" s="565"/>
      <c r="DK16" s="565"/>
      <c r="DL16" s="565"/>
      <c r="DM16" s="565"/>
      <c r="DN16" s="565"/>
      <c r="DO16" s="565"/>
      <c r="DP16" s="565">
        <v>295</v>
      </c>
      <c r="DQ16" s="565">
        <v>3</v>
      </c>
      <c r="DR16" s="565">
        <v>70</v>
      </c>
      <c r="DS16" s="565">
        <v>1</v>
      </c>
      <c r="DT16" s="565"/>
      <c r="DU16" s="565"/>
      <c r="DV16" s="565"/>
      <c r="DW16" s="565"/>
      <c r="DX16" s="565"/>
      <c r="DY16" s="565"/>
      <c r="DZ16" s="565">
        <v>3</v>
      </c>
      <c r="EA16" s="565"/>
      <c r="EB16" s="565"/>
      <c r="EC16" s="565"/>
      <c r="ED16" s="565"/>
      <c r="EE16" s="565"/>
      <c r="EF16" s="565"/>
      <c r="EG16" s="565"/>
      <c r="EH16" s="565"/>
      <c r="EI16" s="565"/>
      <c r="EJ16" s="565">
        <v>5</v>
      </c>
      <c r="EK16" s="565"/>
      <c r="EL16" s="565"/>
      <c r="EM16" s="565"/>
      <c r="EN16" s="565"/>
      <c r="EO16" s="565"/>
      <c r="EP16" s="565"/>
      <c r="EQ16" s="565"/>
      <c r="ER16" s="620">
        <v>25</v>
      </c>
      <c r="ET16" s="565">
        <v>20</v>
      </c>
      <c r="EU16" s="565"/>
      <c r="EV16" s="565">
        <v>2</v>
      </c>
      <c r="EW16" s="565"/>
      <c r="EX16" s="565"/>
      <c r="EY16" s="565"/>
      <c r="EZ16" s="565">
        <v>219</v>
      </c>
      <c r="FA16" s="565"/>
      <c r="FB16" s="565"/>
      <c r="FC16" s="565"/>
      <c r="FD16" s="565"/>
      <c r="FE16" s="565"/>
      <c r="FF16" s="565"/>
      <c r="FG16" s="565"/>
      <c r="FH16" s="565"/>
      <c r="FI16" s="565"/>
      <c r="FJ16" s="565">
        <v>5</v>
      </c>
      <c r="FK16" s="565"/>
      <c r="FL16" s="565">
        <v>32</v>
      </c>
      <c r="FM16" s="565"/>
      <c r="FN16" s="565">
        <v>86</v>
      </c>
      <c r="FO16" s="565"/>
      <c r="FP16" s="565"/>
      <c r="FQ16" s="565"/>
      <c r="FR16" s="565"/>
      <c r="FS16" s="565"/>
      <c r="FT16" s="565">
        <v>0</v>
      </c>
      <c r="FU16" s="565">
        <v>0</v>
      </c>
      <c r="FV16" s="565"/>
      <c r="FW16" s="565"/>
      <c r="FX16" s="565">
        <v>41</v>
      </c>
      <c r="FY16" s="565"/>
      <c r="FZ16" s="598">
        <v>13</v>
      </c>
      <c r="GA16" s="598"/>
      <c r="GB16" s="565"/>
      <c r="GC16" s="565"/>
      <c r="GD16" s="565"/>
      <c r="GE16" s="565"/>
      <c r="GF16" s="565">
        <v>4</v>
      </c>
      <c r="GG16" s="565"/>
      <c r="GH16" s="565">
        <v>140</v>
      </c>
      <c r="GI16" s="565">
        <v>1</v>
      </c>
      <c r="GJ16" s="565"/>
    </row>
    <row r="17" spans="1:192" ht="30">
      <c r="A17" s="460">
        <v>13</v>
      </c>
      <c r="B17" s="460" t="s">
        <v>4859</v>
      </c>
      <c r="C17" s="461" t="s">
        <v>4860</v>
      </c>
      <c r="D17" s="514">
        <v>1.17</v>
      </c>
      <c r="E17" s="97">
        <v>40</v>
      </c>
      <c r="F17" s="506">
        <v>0</v>
      </c>
      <c r="G17" s="78"/>
      <c r="H17" s="78"/>
      <c r="I17" s="230">
        <v>9</v>
      </c>
      <c r="J17" s="230"/>
      <c r="K17" s="97">
        <v>13</v>
      </c>
      <c r="L17" s="97"/>
      <c r="M17" s="97">
        <v>44</v>
      </c>
      <c r="N17" s="97"/>
      <c r="O17" s="470"/>
      <c r="P17" s="470"/>
      <c r="Q17" s="470"/>
      <c r="R17" s="506">
        <v>5</v>
      </c>
      <c r="S17" s="97"/>
      <c r="T17" s="97">
        <v>546</v>
      </c>
      <c r="U17" s="507">
        <v>55</v>
      </c>
      <c r="V17" s="97">
        <v>78</v>
      </c>
      <c r="W17" s="97">
        <v>3</v>
      </c>
      <c r="X17" s="97">
        <v>81</v>
      </c>
      <c r="Y17" s="147"/>
      <c r="Z17" s="147"/>
      <c r="AA17" s="166"/>
      <c r="AB17" s="166"/>
      <c r="AC17" s="97">
        <v>304</v>
      </c>
      <c r="AD17" s="97"/>
      <c r="AE17" s="97">
        <v>2</v>
      </c>
      <c r="AF17" s="97"/>
      <c r="AG17" s="462">
        <v>40</v>
      </c>
      <c r="AH17" s="462"/>
      <c r="AI17" s="97">
        <v>0</v>
      </c>
      <c r="AJ17" s="97"/>
      <c r="AK17" s="97"/>
      <c r="AL17" s="97"/>
      <c r="AM17" s="97">
        <v>13</v>
      </c>
      <c r="AN17" s="97"/>
      <c r="AO17" s="97"/>
      <c r="AP17" s="97"/>
      <c r="AQ17" s="517">
        <v>106</v>
      </c>
      <c r="AR17" s="517"/>
      <c r="AS17" s="472">
        <v>0</v>
      </c>
      <c r="AT17" s="97"/>
      <c r="AU17" s="472">
        <v>550</v>
      </c>
      <c r="AV17" s="472"/>
      <c r="AW17" s="97">
        <v>80</v>
      </c>
      <c r="AX17" s="97">
        <f>19+14+31</f>
        <v>64</v>
      </c>
      <c r="AY17" s="97"/>
      <c r="AZ17" s="97">
        <f t="shared" si="0"/>
        <v>64</v>
      </c>
      <c r="BA17" s="97">
        <v>10</v>
      </c>
      <c r="BB17" s="97"/>
      <c r="BC17" s="97"/>
      <c r="BD17" s="97"/>
      <c r="BE17" s="97">
        <v>12</v>
      </c>
      <c r="BF17" s="97"/>
      <c r="BG17" s="97"/>
      <c r="BH17" s="97"/>
      <c r="BI17" s="466">
        <v>73</v>
      </c>
      <c r="BJ17" s="466">
        <v>3</v>
      </c>
      <c r="BK17" s="466">
        <v>76</v>
      </c>
      <c r="BL17" s="97"/>
      <c r="BM17" s="97"/>
      <c r="BN17" s="470"/>
      <c r="BO17" s="470"/>
      <c r="BP17" s="97"/>
      <c r="BQ17" s="97">
        <v>2</v>
      </c>
      <c r="BR17" s="97"/>
      <c r="BS17" s="97"/>
      <c r="BT17" s="97"/>
      <c r="BU17" s="97"/>
      <c r="BV17" s="97"/>
      <c r="BW17" s="97"/>
      <c r="BX17" s="97">
        <v>161</v>
      </c>
      <c r="BY17" s="97"/>
      <c r="BZ17" s="97"/>
      <c r="CA17" s="97"/>
      <c r="CB17" s="97"/>
      <c r="CC17" s="574"/>
      <c r="CD17" s="565"/>
      <c r="CE17" s="565"/>
      <c r="CF17" s="565">
        <v>10</v>
      </c>
      <c r="CG17" s="565">
        <v>5</v>
      </c>
      <c r="CH17" s="565">
        <v>205</v>
      </c>
      <c r="CI17" s="565">
        <v>146</v>
      </c>
      <c r="CJ17" s="565"/>
      <c r="CK17" s="565">
        <v>1</v>
      </c>
      <c r="CL17" s="565"/>
      <c r="CM17" s="565"/>
      <c r="CN17" s="565"/>
      <c r="CO17" s="565">
        <v>30</v>
      </c>
      <c r="CP17" s="565"/>
      <c r="CQ17" s="565"/>
      <c r="CR17" s="582">
        <v>240</v>
      </c>
      <c r="CS17" s="565"/>
      <c r="CT17" s="565">
        <v>1</v>
      </c>
      <c r="CU17" s="565">
        <v>5</v>
      </c>
      <c r="CV17" s="565"/>
      <c r="CW17" s="565"/>
      <c r="CX17" s="565"/>
      <c r="CY17" s="598"/>
      <c r="CZ17" s="598"/>
      <c r="DA17" s="565">
        <v>211</v>
      </c>
      <c r="DB17" s="565">
        <v>1</v>
      </c>
      <c r="DC17" s="565">
        <v>440</v>
      </c>
      <c r="DD17" s="565"/>
      <c r="DE17" s="565">
        <v>132</v>
      </c>
      <c r="DF17" s="565"/>
      <c r="DG17" s="565">
        <v>24</v>
      </c>
      <c r="DH17" s="565"/>
      <c r="DI17" s="565">
        <v>20</v>
      </c>
      <c r="DJ17" s="565"/>
      <c r="DK17" s="565"/>
      <c r="DL17" s="565"/>
      <c r="DM17" s="565"/>
      <c r="DN17" s="565"/>
      <c r="DO17" s="565"/>
      <c r="DP17" s="565">
        <v>2</v>
      </c>
      <c r="DQ17" s="565">
        <v>1</v>
      </c>
      <c r="DR17" s="565">
        <v>3</v>
      </c>
      <c r="DS17" s="565"/>
      <c r="DT17" s="565">
        <v>543</v>
      </c>
      <c r="DU17" s="565"/>
      <c r="DV17" s="565"/>
      <c r="DW17" s="565"/>
      <c r="DX17" s="565">
        <v>1</v>
      </c>
      <c r="DY17" s="565"/>
      <c r="DZ17" s="565">
        <v>45</v>
      </c>
      <c r="EA17" s="565"/>
      <c r="EB17" s="565">
        <v>12</v>
      </c>
      <c r="EC17" s="565"/>
      <c r="ED17" s="565"/>
      <c r="EE17" s="565"/>
      <c r="EF17" s="565"/>
      <c r="EG17" s="565"/>
      <c r="EH17" s="565">
        <v>21</v>
      </c>
      <c r="EI17" s="565"/>
      <c r="EJ17" s="565">
        <v>60</v>
      </c>
      <c r="EK17" s="565"/>
      <c r="EL17" s="565">
        <v>1</v>
      </c>
      <c r="EM17" s="565"/>
      <c r="EN17" s="565">
        <v>55</v>
      </c>
      <c r="EO17" s="565"/>
      <c r="EP17" s="565"/>
      <c r="EQ17" s="565"/>
      <c r="ER17" s="620">
        <v>317</v>
      </c>
      <c r="ET17" s="565">
        <v>20</v>
      </c>
      <c r="EU17" s="565"/>
      <c r="EV17" s="565">
        <v>212</v>
      </c>
      <c r="EW17" s="565"/>
      <c r="EX17" s="565">
        <v>5</v>
      </c>
      <c r="EY17" s="565"/>
      <c r="EZ17" s="565">
        <v>225</v>
      </c>
      <c r="FA17" s="565">
        <v>6</v>
      </c>
      <c r="FB17" s="565">
        <v>9</v>
      </c>
      <c r="FC17" s="565"/>
      <c r="FD17" s="565">
        <v>10</v>
      </c>
      <c r="FE17" s="565">
        <v>1</v>
      </c>
      <c r="FF17" s="565">
        <v>6</v>
      </c>
      <c r="FG17" s="565"/>
      <c r="FH17" s="565">
        <v>75</v>
      </c>
      <c r="FI17" s="565"/>
      <c r="FJ17" s="565">
        <v>14</v>
      </c>
      <c r="FK17" s="565"/>
      <c r="FL17" s="565">
        <v>622</v>
      </c>
      <c r="FM17" s="565"/>
      <c r="FN17" s="565">
        <v>308</v>
      </c>
      <c r="FO17" s="565"/>
      <c r="FP17" s="565">
        <v>46</v>
      </c>
      <c r="FQ17" s="565"/>
      <c r="FR17" s="565"/>
      <c r="FS17" s="565"/>
      <c r="FT17" s="565">
        <v>5</v>
      </c>
      <c r="FU17" s="565">
        <v>0</v>
      </c>
      <c r="FV17" s="565">
        <v>10</v>
      </c>
      <c r="FW17" s="565"/>
      <c r="FX17" s="565">
        <v>3</v>
      </c>
      <c r="FY17" s="565"/>
      <c r="FZ17" s="598">
        <v>5</v>
      </c>
      <c r="GA17" s="598"/>
      <c r="GB17" s="565"/>
      <c r="GC17" s="565"/>
      <c r="GD17" s="565"/>
      <c r="GE17" s="565">
        <v>3</v>
      </c>
      <c r="GF17" s="565">
        <v>24</v>
      </c>
      <c r="GG17" s="565"/>
      <c r="GH17" s="565">
        <v>440</v>
      </c>
      <c r="GI17" s="565">
        <v>4</v>
      </c>
      <c r="GJ17" s="565"/>
    </row>
    <row r="18" spans="1:192" ht="30">
      <c r="A18" s="460">
        <v>14</v>
      </c>
      <c r="B18" s="460" t="s">
        <v>4861</v>
      </c>
      <c r="C18" s="461" t="s">
        <v>4862</v>
      </c>
      <c r="D18" s="514">
        <v>2.2000000000000002</v>
      </c>
      <c r="E18" s="97">
        <v>10</v>
      </c>
      <c r="F18" s="506">
        <v>0</v>
      </c>
      <c r="G18" s="78"/>
      <c r="H18" s="78"/>
      <c r="I18" s="230">
        <v>15</v>
      </c>
      <c r="J18" s="230"/>
      <c r="K18" s="97"/>
      <c r="L18" s="97"/>
      <c r="M18" s="97">
        <v>30</v>
      </c>
      <c r="N18" s="97"/>
      <c r="O18" s="470"/>
      <c r="P18" s="470"/>
      <c r="Q18" s="470"/>
      <c r="R18" s="506">
        <v>15</v>
      </c>
      <c r="S18" s="97"/>
      <c r="T18" s="97">
        <v>330</v>
      </c>
      <c r="U18" s="507">
        <v>45</v>
      </c>
      <c r="V18" s="97">
        <v>61</v>
      </c>
      <c r="W18" s="97"/>
      <c r="X18" s="97">
        <v>61</v>
      </c>
      <c r="Y18" s="147"/>
      <c r="Z18" s="147"/>
      <c r="AA18" s="166"/>
      <c r="AB18" s="166"/>
      <c r="AC18" s="97">
        <v>100</v>
      </c>
      <c r="AD18" s="97"/>
      <c r="AE18" s="97"/>
      <c r="AF18" s="97"/>
      <c r="AG18" s="462"/>
      <c r="AH18" s="462"/>
      <c r="AI18" s="97">
        <v>15</v>
      </c>
      <c r="AJ18" s="97"/>
      <c r="AK18" s="97"/>
      <c r="AL18" s="97"/>
      <c r="AM18" s="97"/>
      <c r="AN18" s="97"/>
      <c r="AO18" s="97"/>
      <c r="AP18" s="97"/>
      <c r="AQ18" s="517">
        <v>30</v>
      </c>
      <c r="AR18" s="517"/>
      <c r="AS18" s="472">
        <v>0</v>
      </c>
      <c r="AT18" s="97"/>
      <c r="AU18" s="472">
        <v>800</v>
      </c>
      <c r="AV18" s="472"/>
      <c r="AW18" s="97">
        <v>29</v>
      </c>
      <c r="AX18" s="97">
        <f>5+7+12</f>
        <v>24</v>
      </c>
      <c r="AY18" s="97"/>
      <c r="AZ18" s="97">
        <f t="shared" si="0"/>
        <v>24</v>
      </c>
      <c r="BA18" s="97"/>
      <c r="BB18" s="97"/>
      <c r="BC18" s="97"/>
      <c r="BD18" s="97"/>
      <c r="BE18" s="97"/>
      <c r="BF18" s="97"/>
      <c r="BG18" s="97">
        <v>6</v>
      </c>
      <c r="BH18" s="97"/>
      <c r="BI18" s="466">
        <v>3</v>
      </c>
      <c r="BJ18" s="466"/>
      <c r="BK18" s="466">
        <v>3</v>
      </c>
      <c r="BL18" s="97"/>
      <c r="BM18" s="97"/>
      <c r="BN18" s="470"/>
      <c r="BO18" s="470"/>
      <c r="BP18" s="97"/>
      <c r="BQ18" s="97"/>
      <c r="BR18" s="97">
        <v>22</v>
      </c>
      <c r="BS18" s="97"/>
      <c r="BT18" s="97"/>
      <c r="BU18" s="97"/>
      <c r="BV18" s="97"/>
      <c r="BW18" s="97"/>
      <c r="BX18" s="97">
        <v>206</v>
      </c>
      <c r="BY18" s="97">
        <v>10</v>
      </c>
      <c r="BZ18" s="97"/>
      <c r="CA18" s="97"/>
      <c r="CB18" s="97"/>
      <c r="CC18" s="574"/>
      <c r="CD18" s="565"/>
      <c r="CE18" s="565"/>
      <c r="CF18" s="565"/>
      <c r="CG18" s="565"/>
      <c r="CH18" s="565">
        <v>350</v>
      </c>
      <c r="CI18" s="565">
        <v>44</v>
      </c>
      <c r="CJ18" s="565"/>
      <c r="CK18" s="565"/>
      <c r="CL18" s="565"/>
      <c r="CM18" s="565"/>
      <c r="CN18" s="565"/>
      <c r="CO18" s="565">
        <v>30</v>
      </c>
      <c r="CP18" s="565"/>
      <c r="CQ18" s="565"/>
      <c r="CR18" s="582">
        <v>166</v>
      </c>
      <c r="CS18" s="565"/>
      <c r="CT18" s="565"/>
      <c r="CU18" s="565"/>
      <c r="CV18" s="565"/>
      <c r="CW18" s="565"/>
      <c r="CX18" s="565"/>
      <c r="CY18" s="598"/>
      <c r="CZ18" s="598"/>
      <c r="DA18" s="565">
        <v>120</v>
      </c>
      <c r="DB18" s="565"/>
      <c r="DC18" s="565">
        <v>130</v>
      </c>
      <c r="DD18" s="565"/>
      <c r="DE18" s="565">
        <v>202</v>
      </c>
      <c r="DF18" s="565"/>
      <c r="DG18" s="565"/>
      <c r="DH18" s="565"/>
      <c r="DI18" s="565">
        <v>20</v>
      </c>
      <c r="DJ18" s="565"/>
      <c r="DK18" s="565"/>
      <c r="DL18" s="565"/>
      <c r="DM18" s="565"/>
      <c r="DN18" s="565"/>
      <c r="DO18" s="565"/>
      <c r="DP18" s="565">
        <v>153</v>
      </c>
      <c r="DQ18" s="565">
        <v>2</v>
      </c>
      <c r="DR18" s="565">
        <v>38</v>
      </c>
      <c r="DS18" s="565">
        <v>1</v>
      </c>
      <c r="DT18" s="565">
        <v>494</v>
      </c>
      <c r="DU18" s="565"/>
      <c r="DV18" s="565"/>
      <c r="DW18" s="565"/>
      <c r="DX18" s="565"/>
      <c r="DY18" s="565"/>
      <c r="DZ18" s="565">
        <v>10</v>
      </c>
      <c r="EA18" s="565"/>
      <c r="EB18" s="565">
        <v>4</v>
      </c>
      <c r="EC18" s="565"/>
      <c r="ED18" s="565"/>
      <c r="EE18" s="565"/>
      <c r="EF18" s="565"/>
      <c r="EG18" s="565"/>
      <c r="EH18" s="565">
        <v>11</v>
      </c>
      <c r="EI18" s="565"/>
      <c r="EJ18" s="565">
        <v>40</v>
      </c>
      <c r="EK18" s="565"/>
      <c r="EL18" s="565"/>
      <c r="EM18" s="565"/>
      <c r="EN18" s="565">
        <v>50</v>
      </c>
      <c r="EO18" s="565"/>
      <c r="EP18" s="565"/>
      <c r="EQ18" s="565"/>
      <c r="ER18" s="620">
        <v>106</v>
      </c>
      <c r="ET18" s="565">
        <v>12</v>
      </c>
      <c r="EU18" s="565"/>
      <c r="EV18" s="565">
        <v>22</v>
      </c>
      <c r="EW18" s="565"/>
      <c r="EX18" s="565"/>
      <c r="EY18" s="565"/>
      <c r="EZ18" s="565">
        <v>82</v>
      </c>
      <c r="FA18" s="565">
        <v>3</v>
      </c>
      <c r="FB18" s="565"/>
      <c r="FC18" s="565"/>
      <c r="FD18" s="565">
        <v>2</v>
      </c>
      <c r="FE18" s="565"/>
      <c r="FF18" s="565"/>
      <c r="FG18" s="565"/>
      <c r="FH18" s="565">
        <v>5</v>
      </c>
      <c r="FI18" s="565"/>
      <c r="FJ18" s="565">
        <v>10</v>
      </c>
      <c r="FK18" s="565"/>
      <c r="FL18" s="565">
        <v>406</v>
      </c>
      <c r="FM18" s="565"/>
      <c r="FN18" s="565">
        <v>98</v>
      </c>
      <c r="FO18" s="565"/>
      <c r="FP18" s="565">
        <v>30</v>
      </c>
      <c r="FQ18" s="565"/>
      <c r="FR18" s="565"/>
      <c r="FS18" s="565"/>
      <c r="FT18" s="565">
        <v>1</v>
      </c>
      <c r="FU18" s="565">
        <v>0</v>
      </c>
      <c r="FV18" s="565"/>
      <c r="FW18" s="565"/>
      <c r="FX18" s="565"/>
      <c r="FY18" s="565"/>
      <c r="FZ18" s="598">
        <v>1</v>
      </c>
      <c r="GA18" s="598"/>
      <c r="GB18" s="565"/>
      <c r="GC18" s="565"/>
      <c r="GD18" s="565"/>
      <c r="GE18" s="565"/>
      <c r="GF18" s="565">
        <v>14</v>
      </c>
      <c r="GG18" s="565"/>
      <c r="GH18" s="565">
        <v>137</v>
      </c>
      <c r="GI18" s="565"/>
      <c r="GJ18" s="565"/>
    </row>
    <row r="19" spans="1:192">
      <c r="A19" s="443">
        <v>3</v>
      </c>
      <c r="B19" s="501" t="s">
        <v>4863</v>
      </c>
      <c r="C19" s="474" t="s">
        <v>4149</v>
      </c>
      <c r="D19" s="502">
        <v>1.25</v>
      </c>
      <c r="E19" s="97">
        <v>1</v>
      </c>
      <c r="F19" s="506">
        <v>0</v>
      </c>
      <c r="G19" s="78"/>
      <c r="H19" s="78"/>
      <c r="I19" s="230">
        <v>10</v>
      </c>
      <c r="J19" s="230"/>
      <c r="K19" s="97">
        <v>1</v>
      </c>
      <c r="L19" s="97"/>
      <c r="M19" s="97">
        <v>2</v>
      </c>
      <c r="N19" s="97"/>
      <c r="O19" s="470"/>
      <c r="P19" s="470"/>
      <c r="Q19" s="470"/>
      <c r="R19" s="518"/>
      <c r="S19" s="97"/>
      <c r="T19" s="447">
        <v>3</v>
      </c>
      <c r="U19" s="507"/>
      <c r="V19" s="447">
        <v>5</v>
      </c>
      <c r="W19" s="447">
        <v>2</v>
      </c>
      <c r="X19" s="447">
        <v>7</v>
      </c>
      <c r="Y19" s="147"/>
      <c r="Z19" s="147"/>
      <c r="AA19" s="166"/>
      <c r="AB19" s="166"/>
      <c r="AC19" s="97"/>
      <c r="AD19" s="97"/>
      <c r="AE19" s="97"/>
      <c r="AF19" s="97"/>
      <c r="AG19" s="462"/>
      <c r="AH19" s="462"/>
      <c r="AI19" s="97">
        <v>0</v>
      </c>
      <c r="AJ19" s="97"/>
      <c r="AK19" s="97"/>
      <c r="AL19" s="97"/>
      <c r="AM19" s="97"/>
      <c r="AN19" s="97"/>
      <c r="AO19" s="97"/>
      <c r="AP19" s="97"/>
      <c r="AQ19" s="512">
        <f>SUM(AQ20:AQ21)</f>
        <v>55</v>
      </c>
      <c r="AR19" s="512">
        <f>SUM(AR20:AR21)</f>
        <v>6</v>
      </c>
      <c r="AS19" s="472">
        <v>0</v>
      </c>
      <c r="AT19" s="97"/>
      <c r="AU19" s="472">
        <v>350</v>
      </c>
      <c r="AV19" s="472"/>
      <c r="AW19" s="97"/>
      <c r="AX19" s="97"/>
      <c r="AY19" s="97"/>
      <c r="AZ19" s="513"/>
      <c r="BA19" s="97"/>
      <c r="BB19" s="97"/>
      <c r="BC19" s="97"/>
      <c r="BD19" s="97"/>
      <c r="BE19" s="97"/>
      <c r="BF19" s="97"/>
      <c r="BG19" s="97"/>
      <c r="BH19" s="97"/>
      <c r="BI19" s="466">
        <v>0</v>
      </c>
      <c r="BJ19" s="466">
        <v>0</v>
      </c>
      <c r="BK19" s="466">
        <v>0</v>
      </c>
      <c r="BL19" s="97">
        <v>0</v>
      </c>
      <c r="BM19" s="97"/>
      <c r="BN19" s="470">
        <v>1</v>
      </c>
      <c r="BO19" s="470"/>
      <c r="BP19" s="97"/>
      <c r="BQ19" s="97">
        <v>9</v>
      </c>
      <c r="BR19" s="97">
        <v>4</v>
      </c>
      <c r="BS19" s="97"/>
      <c r="BT19" s="97"/>
      <c r="BU19" s="97"/>
      <c r="BV19" s="97"/>
      <c r="BW19" s="97"/>
      <c r="BX19" s="97">
        <v>101</v>
      </c>
      <c r="BY19" s="97"/>
      <c r="BZ19" s="97"/>
      <c r="CA19" s="97"/>
      <c r="CB19" s="97"/>
      <c r="CC19" s="574"/>
      <c r="CD19" s="565"/>
      <c r="CE19" s="565"/>
      <c r="CF19" s="565">
        <v>1</v>
      </c>
      <c r="CG19" s="565">
        <v>1</v>
      </c>
      <c r="CH19" s="565"/>
      <c r="CI19" s="565">
        <v>2</v>
      </c>
      <c r="CJ19" s="565"/>
      <c r="CK19" s="565"/>
      <c r="CL19" s="565"/>
      <c r="CM19" s="565"/>
      <c r="CN19" s="565"/>
      <c r="CO19" s="565"/>
      <c r="CP19" s="565"/>
      <c r="CQ19" s="565"/>
      <c r="CR19" s="568">
        <v>23</v>
      </c>
      <c r="CS19" s="565"/>
      <c r="CT19" s="565"/>
      <c r="CU19" s="565"/>
      <c r="CV19" s="565"/>
      <c r="CW19" s="565">
        <v>1</v>
      </c>
      <c r="CX19" s="565"/>
      <c r="CY19" s="598"/>
      <c r="CZ19" s="598"/>
      <c r="DA19" s="565">
        <v>18</v>
      </c>
      <c r="DB19" s="565">
        <v>1</v>
      </c>
      <c r="DC19" s="565"/>
      <c r="DD19" s="565"/>
      <c r="DE19" s="565">
        <v>0</v>
      </c>
      <c r="DF19" s="565"/>
      <c r="DG19" s="565">
        <v>2</v>
      </c>
      <c r="DH19" s="565">
        <v>1</v>
      </c>
      <c r="DI19" s="565">
        <v>20</v>
      </c>
      <c r="DJ19" s="565"/>
      <c r="DK19" s="565"/>
      <c r="DL19" s="565"/>
      <c r="DM19" s="565"/>
      <c r="DN19" s="565"/>
      <c r="DO19" s="565"/>
      <c r="DP19" s="565">
        <v>10</v>
      </c>
      <c r="DQ19" s="565"/>
      <c r="DR19" s="565">
        <v>9</v>
      </c>
      <c r="DS19" s="565"/>
      <c r="DT19" s="565"/>
      <c r="DU19" s="565"/>
      <c r="DV19" s="565"/>
      <c r="DW19" s="565"/>
      <c r="DX19" s="565">
        <v>1</v>
      </c>
      <c r="DY19" s="565"/>
      <c r="DZ19" s="565"/>
      <c r="EA19" s="565"/>
      <c r="EB19" s="565"/>
      <c r="EC19" s="565"/>
      <c r="ED19" s="565"/>
      <c r="EE19" s="565"/>
      <c r="EF19" s="565"/>
      <c r="EG19" s="565"/>
      <c r="EH19" s="565"/>
      <c r="EI19" s="565"/>
      <c r="EJ19" s="565"/>
      <c r="EK19" s="565"/>
      <c r="EL19" s="565"/>
      <c r="EM19" s="565"/>
      <c r="EN19" s="565"/>
      <c r="EO19" s="565"/>
      <c r="EP19" s="565"/>
      <c r="EQ19" s="565"/>
      <c r="ER19" s="620">
        <v>14</v>
      </c>
      <c r="ET19" s="565">
        <v>2</v>
      </c>
      <c r="EU19" s="565"/>
      <c r="EV19" s="565">
        <v>8</v>
      </c>
      <c r="EW19" s="565"/>
      <c r="EX19" s="565">
        <v>1</v>
      </c>
      <c r="EY19" s="565"/>
      <c r="EZ19" s="565">
        <v>40</v>
      </c>
      <c r="FA19" s="565">
        <v>3</v>
      </c>
      <c r="FB19" s="565"/>
      <c r="FC19" s="565"/>
      <c r="FD19" s="565"/>
      <c r="FE19" s="565"/>
      <c r="FF19" s="565"/>
      <c r="FG19" s="565"/>
      <c r="FH19" s="565">
        <v>3</v>
      </c>
      <c r="FI19" s="565"/>
      <c r="FJ19" s="565"/>
      <c r="FK19" s="565"/>
      <c r="FL19" s="565">
        <v>24</v>
      </c>
      <c r="FM19" s="565"/>
      <c r="FN19" s="565">
        <v>7</v>
      </c>
      <c r="FO19" s="565">
        <v>6</v>
      </c>
      <c r="FP19" s="565"/>
      <c r="FQ19" s="565"/>
      <c r="FR19" s="565"/>
      <c r="FS19" s="565"/>
      <c r="FT19" s="565">
        <v>0</v>
      </c>
      <c r="FU19" s="565">
        <v>0</v>
      </c>
      <c r="FV19" s="565">
        <v>5</v>
      </c>
      <c r="FW19" s="565"/>
      <c r="FX19" s="565"/>
      <c r="FY19" s="565"/>
      <c r="FZ19" s="598"/>
      <c r="GA19" s="598"/>
      <c r="GB19" s="565"/>
      <c r="GC19" s="565"/>
      <c r="GD19" s="565"/>
      <c r="GE19" s="565"/>
      <c r="GF19" s="565">
        <v>1</v>
      </c>
      <c r="GG19" s="565"/>
      <c r="GH19" s="565"/>
      <c r="GI19" s="565"/>
      <c r="GJ19" s="565"/>
    </row>
    <row r="20" spans="1:192">
      <c r="A20" s="460">
        <v>15</v>
      </c>
      <c r="B20" s="460" t="s">
        <v>4864</v>
      </c>
      <c r="C20" s="461" t="s">
        <v>4470</v>
      </c>
      <c r="D20" s="514">
        <v>4.5199999999999996</v>
      </c>
      <c r="E20" s="447">
        <v>0</v>
      </c>
      <c r="F20" s="515">
        <v>0</v>
      </c>
      <c r="G20" s="78"/>
      <c r="H20" s="78"/>
      <c r="I20" s="445">
        <v>2</v>
      </c>
      <c r="J20" s="230"/>
      <c r="K20" s="97"/>
      <c r="L20" s="97"/>
      <c r="M20" s="97"/>
      <c r="N20" s="97"/>
      <c r="O20" s="470"/>
      <c r="P20" s="470"/>
      <c r="Q20" s="470"/>
      <c r="R20" s="506"/>
      <c r="S20" s="97"/>
      <c r="T20" s="97">
        <v>3</v>
      </c>
      <c r="U20" s="507"/>
      <c r="V20" s="97"/>
      <c r="W20" s="97"/>
      <c r="X20" s="97"/>
      <c r="Y20" s="147"/>
      <c r="Z20" s="147"/>
      <c r="AA20" s="516"/>
      <c r="AB20" s="516"/>
      <c r="AC20" s="97"/>
      <c r="AD20" s="97"/>
      <c r="AE20" s="97"/>
      <c r="AF20" s="97"/>
      <c r="AG20" s="462"/>
      <c r="AH20" s="462"/>
      <c r="AI20" s="447">
        <v>0</v>
      </c>
      <c r="AJ20" s="447"/>
      <c r="AK20" s="97"/>
      <c r="AL20" s="97"/>
      <c r="AM20" s="97"/>
      <c r="AN20" s="97"/>
      <c r="AO20" s="97"/>
      <c r="AP20" s="97"/>
      <c r="AQ20" s="517"/>
      <c r="AR20" s="517"/>
      <c r="AS20" s="472">
        <v>0</v>
      </c>
      <c r="AT20" s="97"/>
      <c r="AU20" s="449"/>
      <c r="AV20" s="449"/>
      <c r="AW20" s="97">
        <v>8</v>
      </c>
      <c r="AX20" s="97">
        <f>1</f>
        <v>1</v>
      </c>
      <c r="AY20" s="97"/>
      <c r="AZ20" s="97">
        <f t="shared" si="0"/>
        <v>1</v>
      </c>
      <c r="BA20" s="97"/>
      <c r="BB20" s="97"/>
      <c r="BC20" s="97"/>
      <c r="BD20" s="97"/>
      <c r="BE20" s="97"/>
      <c r="BF20" s="97"/>
      <c r="BG20" s="447">
        <v>11</v>
      </c>
      <c r="BH20" s="447"/>
      <c r="BI20" s="466"/>
      <c r="BJ20" s="466"/>
      <c r="BK20" s="466">
        <v>0</v>
      </c>
      <c r="BL20" s="97"/>
      <c r="BM20" s="97"/>
      <c r="BN20" s="470"/>
      <c r="BO20" s="470"/>
      <c r="BP20" s="97"/>
      <c r="BQ20" s="97">
        <v>8</v>
      </c>
      <c r="BR20" s="447"/>
      <c r="BS20" s="447"/>
      <c r="BT20" s="447"/>
      <c r="BU20" s="447"/>
      <c r="BV20" s="97"/>
      <c r="BW20" s="97"/>
      <c r="BX20" s="447">
        <v>12</v>
      </c>
      <c r="BY20" s="447">
        <v>0</v>
      </c>
      <c r="BZ20" s="447"/>
      <c r="CA20" s="447"/>
      <c r="CB20" s="447"/>
      <c r="CC20" s="573"/>
      <c r="CD20" s="565"/>
      <c r="CE20" s="565"/>
      <c r="CF20" s="565"/>
      <c r="CG20" s="565"/>
      <c r="CH20" s="565"/>
      <c r="CI20" s="565"/>
      <c r="CJ20" s="565"/>
      <c r="CK20" s="565"/>
      <c r="CL20" s="565"/>
      <c r="CM20" s="565"/>
      <c r="CN20" s="565"/>
      <c r="CO20" s="565"/>
      <c r="CP20" s="565"/>
      <c r="CQ20" s="565"/>
      <c r="CR20" s="582">
        <v>23</v>
      </c>
      <c r="CS20" s="565"/>
      <c r="CT20" s="565"/>
      <c r="CU20" s="565"/>
      <c r="CV20" s="565"/>
      <c r="CW20" s="565"/>
      <c r="CX20" s="565"/>
      <c r="CY20" s="598"/>
      <c r="CZ20" s="598"/>
      <c r="DA20" s="565"/>
      <c r="DB20" s="565"/>
      <c r="DC20" s="565"/>
      <c r="DD20" s="565"/>
      <c r="DE20" s="565">
        <v>0</v>
      </c>
      <c r="DF20" s="565"/>
      <c r="DG20" s="565"/>
      <c r="DH20" s="565"/>
      <c r="DI20" s="565"/>
      <c r="DJ20" s="565"/>
      <c r="DK20" s="565"/>
      <c r="DL20" s="565"/>
      <c r="DM20" s="565"/>
      <c r="DN20" s="565"/>
      <c r="DO20" s="565"/>
      <c r="DP20" s="565"/>
      <c r="DQ20" s="565"/>
      <c r="DR20" s="565">
        <v>3</v>
      </c>
      <c r="DS20" s="565">
        <v>2</v>
      </c>
      <c r="DT20" s="565">
        <v>16</v>
      </c>
      <c r="DU20" s="565">
        <v>24</v>
      </c>
      <c r="DV20" s="565"/>
      <c r="DW20" s="565"/>
      <c r="DX20" s="565"/>
      <c r="DY20" s="565"/>
      <c r="DZ20" s="565"/>
      <c r="EA20" s="565"/>
      <c r="EB20" s="565"/>
      <c r="EC20" s="565"/>
      <c r="ED20" s="565"/>
      <c r="EE20" s="565"/>
      <c r="EF20" s="565"/>
      <c r="EG20" s="565"/>
      <c r="EH20" s="565"/>
      <c r="EI20" s="565"/>
      <c r="EJ20" s="565">
        <v>4</v>
      </c>
      <c r="EK20" s="565"/>
      <c r="EL20" s="565"/>
      <c r="EM20" s="565"/>
      <c r="EN20" s="565"/>
      <c r="EO20" s="565"/>
      <c r="EP20" s="565"/>
      <c r="EQ20" s="565"/>
      <c r="ER20" s="620">
        <v>2</v>
      </c>
      <c r="ET20" s="565"/>
      <c r="EU20" s="565"/>
      <c r="EV20" s="565">
        <v>1</v>
      </c>
      <c r="EW20" s="565"/>
      <c r="EX20" s="565"/>
      <c r="EY20" s="565"/>
      <c r="EZ20" s="565"/>
      <c r="FA20" s="565"/>
      <c r="FB20" s="565"/>
      <c r="FC20" s="565"/>
      <c r="FD20" s="565"/>
      <c r="FE20" s="565"/>
      <c r="FF20" s="565"/>
      <c r="FG20" s="565"/>
      <c r="FH20" s="565"/>
      <c r="FI20" s="565"/>
      <c r="FJ20" s="565"/>
      <c r="FK20" s="565"/>
      <c r="FL20" s="565">
        <v>21</v>
      </c>
      <c r="FM20" s="565"/>
      <c r="FN20" s="565">
        <v>3</v>
      </c>
      <c r="FO20" s="565">
        <v>6</v>
      </c>
      <c r="FP20" s="565"/>
      <c r="FQ20" s="565"/>
      <c r="FR20" s="565"/>
      <c r="FS20" s="565"/>
      <c r="FT20" s="565">
        <v>0</v>
      </c>
      <c r="FU20" s="565">
        <v>0</v>
      </c>
      <c r="FV20" s="565"/>
      <c r="FW20" s="565"/>
      <c r="FX20" s="565"/>
      <c r="FY20" s="565"/>
      <c r="FZ20" s="598"/>
      <c r="GA20" s="598"/>
      <c r="GB20" s="565"/>
      <c r="GC20" s="565"/>
      <c r="GD20" s="565"/>
      <c r="GE20" s="565"/>
      <c r="GF20" s="565">
        <v>1</v>
      </c>
      <c r="GG20" s="565"/>
      <c r="GH20" s="565">
        <v>1</v>
      </c>
      <c r="GI20" s="565"/>
      <c r="GJ20" s="565"/>
    </row>
    <row r="21" spans="1:192">
      <c r="A21" s="460">
        <v>16</v>
      </c>
      <c r="B21" s="460" t="s">
        <v>4865</v>
      </c>
      <c r="C21" s="461" t="s">
        <v>4866</v>
      </c>
      <c r="D21" s="514">
        <v>0.27</v>
      </c>
      <c r="E21" s="97">
        <v>0</v>
      </c>
      <c r="F21" s="506">
        <v>0</v>
      </c>
      <c r="G21" s="78"/>
      <c r="H21" s="78"/>
      <c r="I21" s="230"/>
      <c r="J21" s="230"/>
      <c r="K21" s="447"/>
      <c r="L21" s="447"/>
      <c r="M21" s="97"/>
      <c r="N21" s="97"/>
      <c r="O21" s="470"/>
      <c r="P21" s="470"/>
      <c r="Q21" s="470"/>
      <c r="R21" s="506"/>
      <c r="S21" s="97"/>
      <c r="T21" s="97">
        <v>0</v>
      </c>
      <c r="U21" s="507"/>
      <c r="V21" s="97">
        <v>5</v>
      </c>
      <c r="W21" s="97">
        <v>2</v>
      </c>
      <c r="X21" s="97">
        <v>7</v>
      </c>
      <c r="Y21" s="519"/>
      <c r="Z21" s="519"/>
      <c r="AA21" s="166"/>
      <c r="AB21" s="166"/>
      <c r="AC21" s="97">
        <v>19</v>
      </c>
      <c r="AD21" s="97"/>
      <c r="AE21" s="97"/>
      <c r="AF21" s="97"/>
      <c r="AG21" s="462"/>
      <c r="AH21" s="462"/>
      <c r="AI21" s="97">
        <v>0</v>
      </c>
      <c r="AJ21" s="97"/>
      <c r="AK21" s="97"/>
      <c r="AL21" s="97"/>
      <c r="AM21" s="97"/>
      <c r="AN21" s="97"/>
      <c r="AO21" s="97"/>
      <c r="AP21" s="97"/>
      <c r="AQ21" s="517">
        <v>55</v>
      </c>
      <c r="AR21" s="517">
        <v>6</v>
      </c>
      <c r="AS21" s="472">
        <v>0</v>
      </c>
      <c r="AT21" s="97"/>
      <c r="AU21" s="472"/>
      <c r="AV21" s="472"/>
      <c r="AW21" s="97">
        <v>27</v>
      </c>
      <c r="AX21" s="97">
        <f>0</f>
        <v>0</v>
      </c>
      <c r="AY21" s="97">
        <f>2+1+2</f>
        <v>5</v>
      </c>
      <c r="AZ21" s="97">
        <f t="shared" si="0"/>
        <v>5</v>
      </c>
      <c r="BA21" s="97">
        <v>3</v>
      </c>
      <c r="BB21" s="97"/>
      <c r="BC21" s="97"/>
      <c r="BD21" s="97"/>
      <c r="BE21" s="97"/>
      <c r="BF21" s="97"/>
      <c r="BG21" s="97"/>
      <c r="BH21" s="97"/>
      <c r="BI21" s="466"/>
      <c r="BJ21" s="466"/>
      <c r="BK21" s="466">
        <v>0</v>
      </c>
      <c r="BL21" s="97"/>
      <c r="BM21" s="97"/>
      <c r="BN21" s="470">
        <v>1</v>
      </c>
      <c r="BO21" s="470"/>
      <c r="BP21" s="97"/>
      <c r="BQ21" s="97">
        <v>1</v>
      </c>
      <c r="BR21" s="97"/>
      <c r="BS21" s="97"/>
      <c r="BT21" s="97"/>
      <c r="BU21" s="97"/>
      <c r="BV21" s="97"/>
      <c r="BW21" s="97"/>
      <c r="BX21" s="97"/>
      <c r="BY21" s="97"/>
      <c r="BZ21" s="97"/>
      <c r="CA21" s="97"/>
      <c r="CB21" s="97"/>
      <c r="CC21" s="574"/>
      <c r="CD21" s="565"/>
      <c r="CE21" s="565"/>
      <c r="CF21" s="565">
        <v>1</v>
      </c>
      <c r="CG21" s="565">
        <v>1</v>
      </c>
      <c r="CH21" s="565"/>
      <c r="CI21" s="565">
        <v>2</v>
      </c>
      <c r="CJ21" s="565"/>
      <c r="CK21" s="565"/>
      <c r="CL21" s="565"/>
      <c r="CM21" s="565"/>
      <c r="CN21" s="565"/>
      <c r="CO21" s="565"/>
      <c r="CP21" s="565"/>
      <c r="CQ21" s="565"/>
      <c r="CR21" s="582"/>
      <c r="CS21" s="565">
        <v>1</v>
      </c>
      <c r="CT21" s="565"/>
      <c r="CU21" s="565">
        <v>3</v>
      </c>
      <c r="CV21" s="565">
        <v>4</v>
      </c>
      <c r="CW21" s="565">
        <v>1</v>
      </c>
      <c r="CX21" s="565"/>
      <c r="CY21" s="598"/>
      <c r="CZ21" s="598"/>
      <c r="DA21" s="565">
        <v>18</v>
      </c>
      <c r="DB21" s="565">
        <v>1</v>
      </c>
      <c r="DC21" s="565"/>
      <c r="DD21" s="565"/>
      <c r="DE21" s="565">
        <v>0</v>
      </c>
      <c r="DF21" s="565"/>
      <c r="DG21" s="565">
        <v>2</v>
      </c>
      <c r="DH21" s="565">
        <v>1</v>
      </c>
      <c r="DI21" s="565"/>
      <c r="DJ21" s="565"/>
      <c r="DK21" s="565"/>
      <c r="DL21" s="565"/>
      <c r="DM21" s="565"/>
      <c r="DN21" s="565"/>
      <c r="DO21" s="565"/>
      <c r="DP21" s="565"/>
      <c r="DQ21" s="565"/>
      <c r="DR21" s="565"/>
      <c r="DS21" s="565">
        <v>1</v>
      </c>
      <c r="DT21" s="565"/>
      <c r="DU21" s="565"/>
      <c r="DV21" s="565"/>
      <c r="DW21" s="565"/>
      <c r="DX21" s="565">
        <v>1</v>
      </c>
      <c r="DY21" s="565">
        <v>1</v>
      </c>
      <c r="DZ21" s="565"/>
      <c r="EA21" s="565"/>
      <c r="EB21" s="565">
        <v>8</v>
      </c>
      <c r="EC21" s="565"/>
      <c r="ED21" s="565"/>
      <c r="EE21" s="565"/>
      <c r="EF21" s="565"/>
      <c r="EG21" s="565"/>
      <c r="EH21" s="565">
        <v>1</v>
      </c>
      <c r="EI21" s="565"/>
      <c r="EJ21" s="565"/>
      <c r="EK21" s="565"/>
      <c r="EL21" s="565"/>
      <c r="EM21" s="565"/>
      <c r="EN21" s="565"/>
      <c r="EO21" s="565"/>
      <c r="EP21" s="565"/>
      <c r="EQ21" s="565">
        <v>19</v>
      </c>
      <c r="ER21" s="620">
        <v>12</v>
      </c>
      <c r="ET21" s="565">
        <v>2</v>
      </c>
      <c r="EU21" s="565"/>
      <c r="EV21" s="565">
        <v>7</v>
      </c>
      <c r="EW21" s="565"/>
      <c r="EX21" s="565">
        <v>1</v>
      </c>
      <c r="EY21" s="565"/>
      <c r="EZ21" s="565">
        <v>40</v>
      </c>
      <c r="FA21" s="565">
        <v>3</v>
      </c>
      <c r="FB21" s="565"/>
      <c r="FC21" s="565"/>
      <c r="FD21" s="565">
        <v>1</v>
      </c>
      <c r="FE21" s="565"/>
      <c r="FF21" s="565">
        <v>1</v>
      </c>
      <c r="FG21" s="565">
        <v>1</v>
      </c>
      <c r="FH21" s="565">
        <v>3</v>
      </c>
      <c r="FI21" s="565"/>
      <c r="FJ21" s="565"/>
      <c r="FK21" s="565"/>
      <c r="FL21" s="565">
        <v>3</v>
      </c>
      <c r="FM21" s="565"/>
      <c r="FN21" s="565">
        <v>4</v>
      </c>
      <c r="FO21" s="565"/>
      <c r="FP21" s="565"/>
      <c r="FQ21" s="565"/>
      <c r="FR21" s="565"/>
      <c r="FS21" s="565"/>
      <c r="FT21" s="565">
        <v>0</v>
      </c>
      <c r="FU21" s="565">
        <v>0</v>
      </c>
      <c r="FV21" s="565">
        <v>5</v>
      </c>
      <c r="FW21" s="565"/>
      <c r="FX21" s="565"/>
      <c r="FY21" s="565"/>
      <c r="FZ21" s="598"/>
      <c r="GA21" s="598"/>
      <c r="GB21" s="565"/>
      <c r="GC21" s="565"/>
      <c r="GD21" s="565"/>
      <c r="GE21" s="565"/>
      <c r="GF21" s="565"/>
      <c r="GG21" s="565"/>
      <c r="GH21" s="565"/>
      <c r="GI21" s="565"/>
      <c r="GJ21" s="565"/>
    </row>
    <row r="22" spans="1:192">
      <c r="A22" s="443">
        <v>4</v>
      </c>
      <c r="B22" s="501" t="s">
        <v>4867</v>
      </c>
      <c r="C22" s="474" t="s">
        <v>4152</v>
      </c>
      <c r="D22" s="502">
        <v>1.04</v>
      </c>
      <c r="E22" s="97">
        <v>0</v>
      </c>
      <c r="F22" s="506">
        <v>0</v>
      </c>
      <c r="G22" s="78"/>
      <c r="H22" s="78"/>
      <c r="I22" s="230">
        <v>2</v>
      </c>
      <c r="J22" s="230"/>
      <c r="K22" s="97"/>
      <c r="L22" s="97"/>
      <c r="M22" s="97"/>
      <c r="N22" s="97"/>
      <c r="O22" s="470"/>
      <c r="P22" s="470"/>
      <c r="Q22" s="470"/>
      <c r="R22" s="518">
        <v>10</v>
      </c>
      <c r="S22" s="97"/>
      <c r="T22" s="447">
        <v>140</v>
      </c>
      <c r="U22" s="507"/>
      <c r="V22" s="447">
        <v>227</v>
      </c>
      <c r="W22" s="447">
        <v>1</v>
      </c>
      <c r="X22" s="447">
        <v>228</v>
      </c>
      <c r="Y22" s="147"/>
      <c r="Z22" s="147"/>
      <c r="AA22" s="166"/>
      <c r="AB22" s="166"/>
      <c r="AC22" s="97"/>
      <c r="AD22" s="97"/>
      <c r="AE22" s="97">
        <v>132</v>
      </c>
      <c r="AF22" s="97">
        <v>3</v>
      </c>
      <c r="AG22" s="462"/>
      <c r="AH22" s="462"/>
      <c r="AI22" s="97">
        <v>0</v>
      </c>
      <c r="AJ22" s="97"/>
      <c r="AK22" s="97"/>
      <c r="AL22" s="97"/>
      <c r="AM22" s="97">
        <v>124</v>
      </c>
      <c r="AN22" s="97">
        <v>2</v>
      </c>
      <c r="AO22" s="97">
        <v>53</v>
      </c>
      <c r="AP22" s="97"/>
      <c r="AQ22" s="512">
        <f>SUM(AQ23:AQ28)</f>
        <v>322</v>
      </c>
      <c r="AR22" s="512">
        <f>SUM(AR23:AR28)</f>
        <v>0</v>
      </c>
      <c r="AS22" s="472">
        <v>144</v>
      </c>
      <c r="AT22" s="97"/>
      <c r="AU22" s="472"/>
      <c r="AV22" s="472"/>
      <c r="AW22" s="97"/>
      <c r="AX22" s="97"/>
      <c r="AY22" s="97"/>
      <c r="AZ22" s="417"/>
      <c r="BA22" s="97"/>
      <c r="BB22" s="97"/>
      <c r="BC22" s="97"/>
      <c r="BD22" s="97"/>
      <c r="BE22" s="97"/>
      <c r="BF22" s="97"/>
      <c r="BG22" s="97">
        <v>11</v>
      </c>
      <c r="BH22" s="97"/>
      <c r="BI22" s="466">
        <v>189</v>
      </c>
      <c r="BJ22" s="466">
        <v>0</v>
      </c>
      <c r="BK22" s="466">
        <v>189</v>
      </c>
      <c r="BL22" s="97">
        <f>BL23+BL24+BL25+BL26+BL27</f>
        <v>285</v>
      </c>
      <c r="BM22" s="97"/>
      <c r="BN22" s="470">
        <v>79</v>
      </c>
      <c r="BO22" s="470"/>
      <c r="BP22" s="97"/>
      <c r="BQ22" s="97">
        <v>20</v>
      </c>
      <c r="BR22" s="97"/>
      <c r="BS22" s="97"/>
      <c r="BT22" s="97"/>
      <c r="BU22" s="97"/>
      <c r="BV22" s="97"/>
      <c r="BW22" s="97"/>
      <c r="BX22" s="97">
        <v>12</v>
      </c>
      <c r="BY22" s="97"/>
      <c r="BZ22" s="97"/>
      <c r="CA22" s="97"/>
      <c r="CB22" s="97"/>
      <c r="CC22" s="574"/>
      <c r="CD22" s="565"/>
      <c r="CE22" s="565"/>
      <c r="CF22" s="565">
        <v>209</v>
      </c>
      <c r="CG22" s="565">
        <v>3</v>
      </c>
      <c r="CH22" s="565">
        <v>261</v>
      </c>
      <c r="CI22" s="565">
        <v>375</v>
      </c>
      <c r="CJ22" s="565">
        <v>2</v>
      </c>
      <c r="CK22" s="565"/>
      <c r="CL22" s="565"/>
      <c r="CM22" s="565"/>
      <c r="CN22" s="565"/>
      <c r="CO22" s="565"/>
      <c r="CP22" s="565"/>
      <c r="CQ22" s="565"/>
      <c r="CR22" s="568">
        <v>772</v>
      </c>
      <c r="CS22" s="565"/>
      <c r="CT22" s="565"/>
      <c r="CU22" s="565"/>
      <c r="CV22" s="565"/>
      <c r="CW22" s="565">
        <v>79</v>
      </c>
      <c r="CX22" s="565"/>
      <c r="CY22" s="598"/>
      <c r="CZ22" s="598"/>
      <c r="DA22" s="565">
        <v>434</v>
      </c>
      <c r="DB22" s="565">
        <v>4</v>
      </c>
      <c r="DC22" s="565">
        <v>681</v>
      </c>
      <c r="DD22" s="565"/>
      <c r="DE22" s="565">
        <v>1077</v>
      </c>
      <c r="DF22" s="565"/>
      <c r="DG22" s="565">
        <v>189</v>
      </c>
      <c r="DH22" s="565">
        <v>2</v>
      </c>
      <c r="DI22" s="565"/>
      <c r="DJ22" s="565"/>
      <c r="DK22" s="565"/>
      <c r="DL22" s="565"/>
      <c r="DM22" s="565">
        <v>74</v>
      </c>
      <c r="DN22" s="565"/>
      <c r="DO22" s="565"/>
      <c r="DP22" s="565">
        <v>24</v>
      </c>
      <c r="DQ22" s="565">
        <v>10</v>
      </c>
      <c r="DR22" s="565">
        <v>3</v>
      </c>
      <c r="DS22" s="565">
        <v>1</v>
      </c>
      <c r="DT22" s="565"/>
      <c r="DU22" s="565"/>
      <c r="DV22" s="565">
        <v>66</v>
      </c>
      <c r="DW22" s="565"/>
      <c r="DX22" s="565">
        <v>70</v>
      </c>
      <c r="DY22" s="565"/>
      <c r="DZ22" s="565">
        <v>84</v>
      </c>
      <c r="EA22" s="565"/>
      <c r="EB22" s="565"/>
      <c r="EC22" s="565"/>
      <c r="ED22" s="565"/>
      <c r="EE22" s="565"/>
      <c r="EF22" s="565"/>
      <c r="EG22" s="565"/>
      <c r="EH22" s="565"/>
      <c r="EI22" s="565"/>
      <c r="EJ22" s="565"/>
      <c r="EK22" s="565"/>
      <c r="EL22" s="565"/>
      <c r="EM22" s="565"/>
      <c r="EN22" s="565"/>
      <c r="EO22" s="565"/>
      <c r="EP22" s="565"/>
      <c r="EQ22" s="565"/>
      <c r="ER22" s="620">
        <v>843</v>
      </c>
      <c r="ET22" s="565">
        <v>156</v>
      </c>
      <c r="EU22" s="565">
        <v>2</v>
      </c>
      <c r="EV22" s="565">
        <v>428</v>
      </c>
      <c r="EW22" s="565">
        <v>5</v>
      </c>
      <c r="EX22" s="565">
        <v>118</v>
      </c>
      <c r="EY22" s="565">
        <v>2</v>
      </c>
      <c r="EZ22" s="565">
        <v>250</v>
      </c>
      <c r="FA22" s="565">
        <v>3</v>
      </c>
      <c r="FB22" s="565"/>
      <c r="FC22" s="565"/>
      <c r="FD22" s="565"/>
      <c r="FE22" s="565"/>
      <c r="FF22" s="565"/>
      <c r="FG22" s="565"/>
      <c r="FH22" s="565">
        <v>245</v>
      </c>
      <c r="FI22" s="565"/>
      <c r="FJ22" s="565">
        <v>161</v>
      </c>
      <c r="FK22" s="565"/>
      <c r="FL22" s="565">
        <v>1120</v>
      </c>
      <c r="FM22" s="565"/>
      <c r="FN22" s="565">
        <v>520</v>
      </c>
      <c r="FO22" s="565">
        <v>5</v>
      </c>
      <c r="FP22" s="565"/>
      <c r="FQ22" s="565"/>
      <c r="FR22" s="565"/>
      <c r="FS22" s="565"/>
      <c r="FT22" s="565">
        <v>99</v>
      </c>
      <c r="FU22" s="565">
        <v>3</v>
      </c>
      <c r="FV22" s="565">
        <v>79</v>
      </c>
      <c r="FW22" s="565">
        <v>1</v>
      </c>
      <c r="FX22" s="565"/>
      <c r="FY22" s="565"/>
      <c r="FZ22" s="598"/>
      <c r="GA22" s="598"/>
      <c r="GB22" s="565"/>
      <c r="GC22" s="565"/>
      <c r="GD22" s="565">
        <v>49</v>
      </c>
      <c r="GE22" s="565">
        <v>2</v>
      </c>
      <c r="GF22" s="565">
        <v>228</v>
      </c>
      <c r="GG22" s="565">
        <v>7</v>
      </c>
      <c r="GH22" s="565"/>
      <c r="GI22" s="565"/>
      <c r="GJ22" s="565"/>
    </row>
    <row r="23" spans="1:192">
      <c r="A23" s="460">
        <v>17</v>
      </c>
      <c r="B23" s="460" t="s">
        <v>4868</v>
      </c>
      <c r="C23" s="461" t="s">
        <v>4869</v>
      </c>
      <c r="D23" s="514">
        <v>0.89</v>
      </c>
      <c r="E23" s="447">
        <v>101</v>
      </c>
      <c r="F23" s="515">
        <v>3</v>
      </c>
      <c r="G23" s="78"/>
      <c r="H23" s="78"/>
      <c r="I23" s="445">
        <v>62</v>
      </c>
      <c r="J23" s="230"/>
      <c r="K23" s="97"/>
      <c r="L23" s="97"/>
      <c r="M23" s="97">
        <v>173</v>
      </c>
      <c r="N23" s="97"/>
      <c r="O23" s="470"/>
      <c r="P23" s="470"/>
      <c r="Q23" s="470"/>
      <c r="R23" s="506">
        <v>3</v>
      </c>
      <c r="S23" s="97"/>
      <c r="T23" s="97">
        <v>22</v>
      </c>
      <c r="U23" s="507"/>
      <c r="V23" s="97">
        <v>21</v>
      </c>
      <c r="W23" s="97"/>
      <c r="X23" s="97">
        <v>21</v>
      </c>
      <c r="Y23" s="147">
        <v>1</v>
      </c>
      <c r="Z23" s="147"/>
      <c r="AA23" s="516"/>
      <c r="AB23" s="516"/>
      <c r="AC23" s="97">
        <v>28</v>
      </c>
      <c r="AD23" s="97"/>
      <c r="AE23" s="97">
        <v>30</v>
      </c>
      <c r="AF23" s="97">
        <v>2</v>
      </c>
      <c r="AG23" s="462"/>
      <c r="AH23" s="462"/>
      <c r="AI23" s="447">
        <f>SUM(AI24:AI29)</f>
        <v>103</v>
      </c>
      <c r="AJ23" s="447"/>
      <c r="AK23" s="97"/>
      <c r="AL23" s="97"/>
      <c r="AM23" s="97">
        <v>20</v>
      </c>
      <c r="AN23" s="97">
        <v>1</v>
      </c>
      <c r="AO23" s="97">
        <v>3</v>
      </c>
      <c r="AP23" s="97"/>
      <c r="AQ23" s="517">
        <v>53</v>
      </c>
      <c r="AR23" s="517"/>
      <c r="AS23" s="472">
        <v>44</v>
      </c>
      <c r="AT23" s="97"/>
      <c r="AU23" s="449"/>
      <c r="AV23" s="449"/>
      <c r="AW23" s="97">
        <v>94</v>
      </c>
      <c r="AX23" s="97">
        <f>6+10+5</f>
        <v>21</v>
      </c>
      <c r="AY23" s="97"/>
      <c r="AZ23" s="97">
        <f t="shared" si="0"/>
        <v>21</v>
      </c>
      <c r="BA23" s="97">
        <v>30</v>
      </c>
      <c r="BB23" s="97"/>
      <c r="BC23" s="97"/>
      <c r="BD23" s="97"/>
      <c r="BE23" s="97">
        <v>22</v>
      </c>
      <c r="BF23" s="97">
        <v>2</v>
      </c>
      <c r="BG23" s="447">
        <v>119</v>
      </c>
      <c r="BH23" s="447"/>
      <c r="BI23" s="466">
        <v>24</v>
      </c>
      <c r="BJ23" s="466"/>
      <c r="BK23" s="466">
        <v>24</v>
      </c>
      <c r="BL23" s="97">
        <v>15</v>
      </c>
      <c r="BM23" s="97"/>
      <c r="BN23" s="470">
        <v>21</v>
      </c>
      <c r="BO23" s="470"/>
      <c r="BP23" s="97"/>
      <c r="BQ23" s="97">
        <v>10</v>
      </c>
      <c r="BR23" s="447"/>
      <c r="BS23" s="447"/>
      <c r="BT23" s="447"/>
      <c r="BU23" s="447"/>
      <c r="BV23" s="97">
        <v>11</v>
      </c>
      <c r="BW23" s="97"/>
      <c r="BX23" s="447">
        <v>1270</v>
      </c>
      <c r="BY23" s="447">
        <v>22</v>
      </c>
      <c r="BZ23" s="447"/>
      <c r="CA23" s="447"/>
      <c r="CB23" s="447"/>
      <c r="CC23" s="573"/>
      <c r="CD23" s="565"/>
      <c r="CE23" s="565"/>
      <c r="CF23" s="565">
        <v>35</v>
      </c>
      <c r="CG23" s="565">
        <v>2</v>
      </c>
      <c r="CH23" s="565">
        <v>24</v>
      </c>
      <c r="CI23" s="565">
        <v>5</v>
      </c>
      <c r="CJ23" s="565"/>
      <c r="CK23" s="565">
        <v>20</v>
      </c>
      <c r="CL23" s="565"/>
      <c r="CM23" s="565"/>
      <c r="CN23" s="565"/>
      <c r="CO23" s="565"/>
      <c r="CP23" s="565">
        <v>20</v>
      </c>
      <c r="CQ23" s="565"/>
      <c r="CR23" s="582">
        <v>55</v>
      </c>
      <c r="CS23" s="565">
        <v>1</v>
      </c>
      <c r="CT23" s="565">
        <v>37</v>
      </c>
      <c r="CU23" s="565">
        <v>11</v>
      </c>
      <c r="CV23" s="565"/>
      <c r="CW23" s="565">
        <v>21</v>
      </c>
      <c r="CX23" s="565"/>
      <c r="CY23" s="598"/>
      <c r="CZ23" s="598"/>
      <c r="DA23" s="565">
        <v>59</v>
      </c>
      <c r="DB23" s="565">
        <v>1</v>
      </c>
      <c r="DC23" s="565">
        <v>105</v>
      </c>
      <c r="DD23" s="565"/>
      <c r="DE23" s="565">
        <v>56</v>
      </c>
      <c r="DF23" s="565"/>
      <c r="DG23" s="565">
        <v>35</v>
      </c>
      <c r="DH23" s="565">
        <v>1</v>
      </c>
      <c r="DI23" s="565"/>
      <c r="DJ23" s="565"/>
      <c r="DK23" s="565"/>
      <c r="DL23" s="565"/>
      <c r="DM23" s="565">
        <v>6</v>
      </c>
      <c r="DN23" s="565"/>
      <c r="DO23" s="565"/>
      <c r="DP23" s="565"/>
      <c r="DQ23" s="565"/>
      <c r="DR23" s="565">
        <v>183</v>
      </c>
      <c r="DS23" s="565">
        <v>4</v>
      </c>
      <c r="DT23" s="565">
        <v>40</v>
      </c>
      <c r="DU23" s="565"/>
      <c r="DV23" s="565">
        <v>8</v>
      </c>
      <c r="DW23" s="565"/>
      <c r="DX23" s="565">
        <v>14</v>
      </c>
      <c r="DY23" s="565"/>
      <c r="DZ23" s="565">
        <v>8</v>
      </c>
      <c r="EA23" s="565"/>
      <c r="EB23" s="565">
        <v>15</v>
      </c>
      <c r="EC23" s="565">
        <v>2</v>
      </c>
      <c r="ED23" s="565"/>
      <c r="EE23" s="565"/>
      <c r="EF23" s="565"/>
      <c r="EG23" s="565"/>
      <c r="EH23" s="565">
        <v>33</v>
      </c>
      <c r="EI23" s="565"/>
      <c r="EJ23" s="565"/>
      <c r="EK23" s="565"/>
      <c r="EL23" s="565">
        <v>6</v>
      </c>
      <c r="EM23" s="565"/>
      <c r="EN23" s="565"/>
      <c r="EO23" s="565"/>
      <c r="EP23" s="565"/>
      <c r="EQ23" s="565">
        <v>10</v>
      </c>
      <c r="ER23" s="620">
        <v>68</v>
      </c>
      <c r="ET23" s="565">
        <v>20</v>
      </c>
      <c r="EU23" s="565">
        <v>2</v>
      </c>
      <c r="EV23" s="565">
        <v>87</v>
      </c>
      <c r="EW23" s="565">
        <v>5</v>
      </c>
      <c r="EX23" s="565">
        <v>7</v>
      </c>
      <c r="EY23" s="565"/>
      <c r="EZ23" s="565">
        <v>40</v>
      </c>
      <c r="FA23" s="565"/>
      <c r="FB23" s="565">
        <v>6</v>
      </c>
      <c r="FC23" s="565"/>
      <c r="FD23" s="565">
        <v>10</v>
      </c>
      <c r="FE23" s="565"/>
      <c r="FF23" s="565">
        <v>12</v>
      </c>
      <c r="FG23" s="565"/>
      <c r="FH23" s="565">
        <v>30</v>
      </c>
      <c r="FI23" s="565"/>
      <c r="FJ23" s="565">
        <v>24</v>
      </c>
      <c r="FK23" s="565"/>
      <c r="FL23" s="565">
        <v>53</v>
      </c>
      <c r="FM23" s="565"/>
      <c r="FN23" s="565">
        <v>100</v>
      </c>
      <c r="FO23" s="565">
        <v>3</v>
      </c>
      <c r="FP23" s="565">
        <v>1</v>
      </c>
      <c r="FQ23" s="565"/>
      <c r="FR23" s="565">
        <v>22</v>
      </c>
      <c r="FS23" s="565"/>
      <c r="FT23" s="565">
        <v>7</v>
      </c>
      <c r="FU23" s="565">
        <v>2</v>
      </c>
      <c r="FV23" s="565">
        <v>12</v>
      </c>
      <c r="FW23" s="565"/>
      <c r="FX23" s="565">
        <v>10</v>
      </c>
      <c r="FY23" s="565">
        <v>3</v>
      </c>
      <c r="FZ23" s="598">
        <v>3</v>
      </c>
      <c r="GA23" s="598"/>
      <c r="GB23" s="565"/>
      <c r="GC23" s="565"/>
      <c r="GD23" s="565">
        <v>10</v>
      </c>
      <c r="GE23" s="565"/>
      <c r="GF23" s="565">
        <v>14</v>
      </c>
      <c r="GG23" s="565">
        <v>1</v>
      </c>
      <c r="GH23" s="565">
        <v>80</v>
      </c>
      <c r="GI23" s="565">
        <v>4</v>
      </c>
      <c r="GJ23" s="565"/>
    </row>
    <row r="24" spans="1:192">
      <c r="A24" s="460">
        <v>18</v>
      </c>
      <c r="B24" s="460" t="s">
        <v>4870</v>
      </c>
      <c r="C24" s="461" t="s">
        <v>4871</v>
      </c>
      <c r="D24" s="514">
        <v>2.0099999999999998</v>
      </c>
      <c r="E24" s="97">
        <v>20</v>
      </c>
      <c r="F24" s="506">
        <v>3</v>
      </c>
      <c r="G24" s="78"/>
      <c r="H24" s="78"/>
      <c r="I24" s="230">
        <v>19</v>
      </c>
      <c r="J24" s="230"/>
      <c r="K24" s="447"/>
      <c r="L24" s="447"/>
      <c r="M24" s="97">
        <v>23</v>
      </c>
      <c r="N24" s="97"/>
      <c r="O24" s="470"/>
      <c r="P24" s="470"/>
      <c r="Q24" s="470"/>
      <c r="R24" s="506"/>
      <c r="S24" s="97"/>
      <c r="T24" s="97">
        <v>2</v>
      </c>
      <c r="U24" s="507"/>
      <c r="V24" s="97">
        <v>13</v>
      </c>
      <c r="W24" s="97">
        <v>1</v>
      </c>
      <c r="X24" s="97">
        <v>14</v>
      </c>
      <c r="Y24" s="147">
        <v>1</v>
      </c>
      <c r="Z24" s="519"/>
      <c r="AA24" s="166">
        <v>63</v>
      </c>
      <c r="AB24" s="166">
        <v>2</v>
      </c>
      <c r="AC24" s="97">
        <v>100</v>
      </c>
      <c r="AD24" s="97"/>
      <c r="AE24" s="97">
        <v>3</v>
      </c>
      <c r="AF24" s="97"/>
      <c r="AG24" s="462"/>
      <c r="AH24" s="462"/>
      <c r="AI24" s="97">
        <v>17</v>
      </c>
      <c r="AJ24" s="97"/>
      <c r="AK24" s="97"/>
      <c r="AL24" s="97"/>
      <c r="AM24" s="97">
        <v>3</v>
      </c>
      <c r="AN24" s="97"/>
      <c r="AO24" s="97">
        <v>1</v>
      </c>
      <c r="AP24" s="97"/>
      <c r="AQ24" s="517">
        <v>10</v>
      </c>
      <c r="AR24" s="517"/>
      <c r="AS24" s="472">
        <v>0</v>
      </c>
      <c r="AT24" s="97"/>
      <c r="AU24" s="472"/>
      <c r="AV24" s="472"/>
      <c r="AW24" s="97">
        <v>110</v>
      </c>
      <c r="AX24" s="97">
        <f>1+3+1</f>
        <v>5</v>
      </c>
      <c r="AY24" s="97"/>
      <c r="AZ24" s="97">
        <f t="shared" si="0"/>
        <v>5</v>
      </c>
      <c r="BA24" s="97">
        <v>3</v>
      </c>
      <c r="BB24" s="97"/>
      <c r="BC24" s="97"/>
      <c r="BD24" s="97"/>
      <c r="BE24" s="97">
        <v>4</v>
      </c>
      <c r="BF24" s="97"/>
      <c r="BG24" s="97">
        <v>21</v>
      </c>
      <c r="BH24" s="97"/>
      <c r="BI24" s="466">
        <v>6</v>
      </c>
      <c r="BJ24" s="466"/>
      <c r="BK24" s="466">
        <v>6</v>
      </c>
      <c r="BL24" s="97"/>
      <c r="BM24" s="97"/>
      <c r="BN24" s="470">
        <v>3</v>
      </c>
      <c r="BO24" s="470"/>
      <c r="BP24" s="97"/>
      <c r="BQ24" s="97">
        <v>6</v>
      </c>
      <c r="BR24" s="97">
        <v>17</v>
      </c>
      <c r="BS24" s="97"/>
      <c r="BT24" s="97"/>
      <c r="BU24" s="97"/>
      <c r="BV24" s="97"/>
      <c r="BW24" s="97"/>
      <c r="BX24" s="97">
        <v>226</v>
      </c>
      <c r="BY24" s="97">
        <v>7</v>
      </c>
      <c r="BZ24" s="97"/>
      <c r="CA24" s="97"/>
      <c r="CB24" s="97"/>
      <c r="CC24" s="574"/>
      <c r="CD24" s="565"/>
      <c r="CE24" s="565"/>
      <c r="CF24" s="565">
        <v>3</v>
      </c>
      <c r="CG24" s="565"/>
      <c r="CH24" s="565">
        <v>3</v>
      </c>
      <c r="CI24" s="565"/>
      <c r="CJ24" s="565">
        <v>2</v>
      </c>
      <c r="CK24" s="565"/>
      <c r="CL24" s="565"/>
      <c r="CM24" s="565"/>
      <c r="CN24" s="565"/>
      <c r="CO24" s="565"/>
      <c r="CP24" s="565"/>
      <c r="CQ24" s="565"/>
      <c r="CR24" s="582">
        <v>75</v>
      </c>
      <c r="CS24" s="565"/>
      <c r="CT24" s="565">
        <v>5</v>
      </c>
      <c r="CU24" s="565">
        <v>1</v>
      </c>
      <c r="CV24" s="565"/>
      <c r="CW24" s="565">
        <v>3</v>
      </c>
      <c r="CX24" s="565"/>
      <c r="CY24" s="598"/>
      <c r="CZ24" s="598"/>
      <c r="DA24" s="565">
        <v>14</v>
      </c>
      <c r="DB24" s="565"/>
      <c r="DC24" s="565">
        <v>3</v>
      </c>
      <c r="DD24" s="565"/>
      <c r="DE24" s="565">
        <v>0</v>
      </c>
      <c r="DF24" s="565"/>
      <c r="DG24" s="565">
        <v>3</v>
      </c>
      <c r="DH24" s="565"/>
      <c r="DI24" s="565"/>
      <c r="DJ24" s="565"/>
      <c r="DK24" s="565"/>
      <c r="DL24" s="565"/>
      <c r="DM24" s="565">
        <v>6</v>
      </c>
      <c r="DN24" s="565"/>
      <c r="DO24" s="565"/>
      <c r="DP24" s="565">
        <v>100</v>
      </c>
      <c r="DQ24" s="565">
        <v>2</v>
      </c>
      <c r="DR24" s="565">
        <v>18</v>
      </c>
      <c r="DS24" s="565"/>
      <c r="DT24" s="565">
        <v>91</v>
      </c>
      <c r="DU24" s="565"/>
      <c r="DV24" s="565"/>
      <c r="DW24" s="565"/>
      <c r="DX24" s="565">
        <v>6</v>
      </c>
      <c r="DY24" s="565"/>
      <c r="DZ24" s="565">
        <v>3</v>
      </c>
      <c r="EA24" s="565"/>
      <c r="EB24" s="565">
        <v>2</v>
      </c>
      <c r="EC24" s="565"/>
      <c r="ED24" s="565"/>
      <c r="EE24" s="565"/>
      <c r="EF24" s="565"/>
      <c r="EG24" s="565"/>
      <c r="EH24" s="565">
        <v>3</v>
      </c>
      <c r="EI24" s="565"/>
      <c r="EJ24" s="565"/>
      <c r="EK24" s="565"/>
      <c r="EL24" s="565">
        <v>14</v>
      </c>
      <c r="EM24" s="565"/>
      <c r="EN24" s="565"/>
      <c r="EO24" s="565"/>
      <c r="EP24" s="565"/>
      <c r="EQ24" s="565"/>
      <c r="ER24" s="620">
        <v>5</v>
      </c>
      <c r="ET24" s="565">
        <v>2</v>
      </c>
      <c r="EU24" s="565"/>
      <c r="EV24" s="565">
        <v>20</v>
      </c>
      <c r="EW24" s="565"/>
      <c r="EX24" s="565">
        <v>1</v>
      </c>
      <c r="EY24" s="565"/>
      <c r="EZ24" s="565">
        <v>20</v>
      </c>
      <c r="FA24" s="565"/>
      <c r="FB24" s="565">
        <v>2</v>
      </c>
      <c r="FC24" s="565"/>
      <c r="FD24" s="565">
        <v>8</v>
      </c>
      <c r="FE24" s="565"/>
      <c r="FF24" s="565">
        <v>3</v>
      </c>
      <c r="FG24" s="565"/>
      <c r="FH24" s="565">
        <v>5</v>
      </c>
      <c r="FI24" s="565"/>
      <c r="FJ24" s="565"/>
      <c r="FK24" s="565"/>
      <c r="FL24" s="565">
        <v>290</v>
      </c>
      <c r="FM24" s="565"/>
      <c r="FN24" s="565">
        <v>18</v>
      </c>
      <c r="FO24" s="565"/>
      <c r="FP24" s="565">
        <v>2</v>
      </c>
      <c r="FQ24" s="565"/>
      <c r="FR24" s="565">
        <v>30</v>
      </c>
      <c r="FS24" s="565">
        <v>1</v>
      </c>
      <c r="FT24" s="565">
        <v>3</v>
      </c>
      <c r="FU24" s="565">
        <v>0</v>
      </c>
      <c r="FV24" s="565">
        <v>5</v>
      </c>
      <c r="FW24" s="565"/>
      <c r="FX24" s="565">
        <v>10</v>
      </c>
      <c r="FY24" s="565"/>
      <c r="FZ24" s="598">
        <v>6</v>
      </c>
      <c r="GA24" s="598"/>
      <c r="GB24" s="565"/>
      <c r="GC24" s="565"/>
      <c r="GD24" s="565"/>
      <c r="GE24" s="565"/>
      <c r="GF24" s="565">
        <v>58</v>
      </c>
      <c r="GG24" s="565">
        <v>1</v>
      </c>
      <c r="GH24" s="565">
        <v>10</v>
      </c>
      <c r="GI24" s="565"/>
      <c r="GJ24" s="565"/>
    </row>
    <row r="25" spans="1:192">
      <c r="A25" s="460">
        <v>19</v>
      </c>
      <c r="B25" s="460" t="s">
        <v>4872</v>
      </c>
      <c r="C25" s="461" t="s">
        <v>4873</v>
      </c>
      <c r="D25" s="514">
        <v>0.86</v>
      </c>
      <c r="E25" s="97">
        <v>6</v>
      </c>
      <c r="F25" s="506">
        <v>0</v>
      </c>
      <c r="G25" s="78"/>
      <c r="H25" s="78"/>
      <c r="I25" s="230"/>
      <c r="J25" s="230"/>
      <c r="K25" s="97">
        <v>19</v>
      </c>
      <c r="L25" s="97"/>
      <c r="M25" s="97">
        <v>5</v>
      </c>
      <c r="N25" s="97"/>
      <c r="O25" s="470"/>
      <c r="P25" s="470"/>
      <c r="Q25" s="470"/>
      <c r="R25" s="506">
        <v>1</v>
      </c>
      <c r="S25" s="97"/>
      <c r="T25" s="97">
        <v>2</v>
      </c>
      <c r="U25" s="507"/>
      <c r="V25" s="97">
        <v>28</v>
      </c>
      <c r="W25" s="97"/>
      <c r="X25" s="97">
        <v>28</v>
      </c>
      <c r="Y25" s="147">
        <v>3</v>
      </c>
      <c r="Z25" s="147"/>
      <c r="AA25" s="166">
        <v>6</v>
      </c>
      <c r="AB25" s="166"/>
      <c r="AC25" s="97">
        <v>14</v>
      </c>
      <c r="AD25" s="97"/>
      <c r="AE25" s="97">
        <v>3</v>
      </c>
      <c r="AF25" s="97"/>
      <c r="AG25" s="462"/>
      <c r="AH25" s="462"/>
      <c r="AI25" s="97">
        <v>1</v>
      </c>
      <c r="AJ25" s="97"/>
      <c r="AK25" s="97"/>
      <c r="AL25" s="97"/>
      <c r="AM25" s="97">
        <v>2</v>
      </c>
      <c r="AN25" s="97"/>
      <c r="AO25" s="97">
        <v>2</v>
      </c>
      <c r="AP25" s="97"/>
      <c r="AQ25" s="517">
        <v>60</v>
      </c>
      <c r="AR25" s="517"/>
      <c r="AS25" s="472">
        <v>0</v>
      </c>
      <c r="AT25" s="97"/>
      <c r="AU25" s="472"/>
      <c r="AV25" s="472"/>
      <c r="AW25" s="97">
        <v>51</v>
      </c>
      <c r="AX25" s="97">
        <f>3+1</f>
        <v>4</v>
      </c>
      <c r="AY25" s="97"/>
      <c r="AZ25" s="97">
        <f t="shared" si="0"/>
        <v>4</v>
      </c>
      <c r="BA25" s="97">
        <v>3</v>
      </c>
      <c r="BB25" s="97"/>
      <c r="BC25" s="97"/>
      <c r="BD25" s="97"/>
      <c r="BE25" s="97">
        <v>10</v>
      </c>
      <c r="BF25" s="97"/>
      <c r="BG25" s="97">
        <v>5</v>
      </c>
      <c r="BH25" s="97"/>
      <c r="BI25" s="466">
        <v>6</v>
      </c>
      <c r="BJ25" s="466"/>
      <c r="BK25" s="466">
        <v>6</v>
      </c>
      <c r="BL25" s="97">
        <v>4</v>
      </c>
      <c r="BM25" s="97"/>
      <c r="BN25" s="470">
        <v>3</v>
      </c>
      <c r="BO25" s="470"/>
      <c r="BP25" s="97"/>
      <c r="BQ25" s="97">
        <v>2</v>
      </c>
      <c r="BR25" s="97"/>
      <c r="BS25" s="97"/>
      <c r="BT25" s="97"/>
      <c r="BU25" s="97"/>
      <c r="BV25" s="97">
        <v>2</v>
      </c>
      <c r="BW25" s="97"/>
      <c r="BX25" s="97">
        <v>21</v>
      </c>
      <c r="BY25" s="97">
        <v>3</v>
      </c>
      <c r="BZ25" s="97"/>
      <c r="CA25" s="97"/>
      <c r="CB25" s="97"/>
      <c r="CC25" s="574"/>
      <c r="CD25" s="565"/>
      <c r="CE25" s="565"/>
      <c r="CF25" s="565">
        <v>14</v>
      </c>
      <c r="CG25" s="565">
        <v>1</v>
      </c>
      <c r="CH25" s="565">
        <v>1</v>
      </c>
      <c r="CI25" s="565">
        <v>8</v>
      </c>
      <c r="CJ25" s="565"/>
      <c r="CK25" s="565">
        <v>5</v>
      </c>
      <c r="CL25" s="565"/>
      <c r="CM25" s="565"/>
      <c r="CN25" s="565"/>
      <c r="CO25" s="565"/>
      <c r="CP25" s="565"/>
      <c r="CQ25" s="565"/>
      <c r="CR25" s="582">
        <v>15</v>
      </c>
      <c r="CS25" s="565"/>
      <c r="CT25" s="565">
        <v>27</v>
      </c>
      <c r="CU25" s="565">
        <v>4</v>
      </c>
      <c r="CV25" s="565"/>
      <c r="CW25" s="565">
        <v>3</v>
      </c>
      <c r="CX25" s="565"/>
      <c r="CY25" s="598"/>
      <c r="CZ25" s="598"/>
      <c r="DA25" s="565">
        <v>121</v>
      </c>
      <c r="DB25" s="565">
        <v>1</v>
      </c>
      <c r="DC25" s="565">
        <v>5</v>
      </c>
      <c r="DD25" s="565"/>
      <c r="DE25" s="565">
        <v>1</v>
      </c>
      <c r="DF25" s="565"/>
      <c r="DG25" s="565">
        <v>10</v>
      </c>
      <c r="DH25" s="565"/>
      <c r="DI25" s="565"/>
      <c r="DJ25" s="565"/>
      <c r="DK25" s="565"/>
      <c r="DL25" s="565"/>
      <c r="DM25" s="565">
        <v>24</v>
      </c>
      <c r="DN25" s="565"/>
      <c r="DO25" s="565"/>
      <c r="DP25" s="565">
        <v>12</v>
      </c>
      <c r="DQ25" s="565"/>
      <c r="DR25" s="565">
        <v>6</v>
      </c>
      <c r="DS25" s="565"/>
      <c r="DT25" s="565"/>
      <c r="DU25" s="565"/>
      <c r="DV25" s="565"/>
      <c r="DW25" s="565"/>
      <c r="DX25" s="565">
        <v>1</v>
      </c>
      <c r="DY25" s="565"/>
      <c r="DZ25" s="565">
        <v>6</v>
      </c>
      <c r="EA25" s="565"/>
      <c r="EB25" s="565">
        <v>2</v>
      </c>
      <c r="EC25" s="565"/>
      <c r="ED25" s="565"/>
      <c r="EE25" s="565"/>
      <c r="EF25" s="565"/>
      <c r="EG25" s="565"/>
      <c r="EH25" s="565">
        <v>2</v>
      </c>
      <c r="EI25" s="565"/>
      <c r="EJ25" s="565"/>
      <c r="EK25" s="565"/>
      <c r="EL25" s="565">
        <v>5</v>
      </c>
      <c r="EM25" s="565"/>
      <c r="EN25" s="565"/>
      <c r="EO25" s="565"/>
      <c r="EP25" s="565"/>
      <c r="EQ25" s="565">
        <v>2</v>
      </c>
      <c r="ER25" s="620">
        <v>58</v>
      </c>
      <c r="ET25" s="565">
        <v>2</v>
      </c>
      <c r="EU25" s="565"/>
      <c r="EV25" s="565">
        <v>29</v>
      </c>
      <c r="EW25" s="565"/>
      <c r="EX25" s="565">
        <v>24</v>
      </c>
      <c r="EY25" s="565"/>
      <c r="EZ25" s="565">
        <v>12</v>
      </c>
      <c r="FA25" s="565"/>
      <c r="FB25" s="565">
        <v>14</v>
      </c>
      <c r="FC25" s="565"/>
      <c r="FD25" s="565">
        <v>20</v>
      </c>
      <c r="FE25" s="565"/>
      <c r="FF25" s="565"/>
      <c r="FG25" s="565"/>
      <c r="FH25" s="565">
        <v>30</v>
      </c>
      <c r="FI25" s="565"/>
      <c r="FJ25" s="565"/>
      <c r="FK25" s="565"/>
      <c r="FL25" s="565">
        <v>12</v>
      </c>
      <c r="FM25" s="565"/>
      <c r="FN25" s="565">
        <v>30</v>
      </c>
      <c r="FO25" s="565">
        <v>2</v>
      </c>
      <c r="FP25" s="565">
        <v>70</v>
      </c>
      <c r="FQ25" s="565"/>
      <c r="FR25" s="565">
        <v>9</v>
      </c>
      <c r="FS25" s="565"/>
      <c r="FT25" s="565">
        <v>3</v>
      </c>
      <c r="FU25" s="565">
        <v>0</v>
      </c>
      <c r="FV25" s="565">
        <v>4</v>
      </c>
      <c r="FW25" s="565"/>
      <c r="FX25" s="565">
        <v>3</v>
      </c>
      <c r="FY25" s="565"/>
      <c r="FZ25" s="598">
        <v>12</v>
      </c>
      <c r="GA25" s="598">
        <v>1</v>
      </c>
      <c r="GB25" s="565"/>
      <c r="GC25" s="565"/>
      <c r="GD25" s="565">
        <v>8</v>
      </c>
      <c r="GE25" s="565"/>
      <c r="GF25" s="565">
        <v>3</v>
      </c>
      <c r="GG25" s="565"/>
      <c r="GH25" s="565">
        <v>5</v>
      </c>
      <c r="GI25" s="565">
        <v>1</v>
      </c>
      <c r="GJ25" s="565"/>
    </row>
    <row r="26" spans="1:192">
      <c r="A26" s="460">
        <v>20</v>
      </c>
      <c r="B26" s="460" t="s">
        <v>4874</v>
      </c>
      <c r="C26" s="461" t="s">
        <v>4875</v>
      </c>
      <c r="D26" s="514">
        <v>1.21</v>
      </c>
      <c r="E26" s="97">
        <v>8</v>
      </c>
      <c r="F26" s="506">
        <v>0</v>
      </c>
      <c r="G26" s="78"/>
      <c r="H26" s="78"/>
      <c r="I26" s="230">
        <v>5</v>
      </c>
      <c r="J26" s="230"/>
      <c r="K26" s="97"/>
      <c r="L26" s="97"/>
      <c r="M26" s="97">
        <v>15</v>
      </c>
      <c r="N26" s="97"/>
      <c r="O26" s="470"/>
      <c r="P26" s="470"/>
      <c r="Q26" s="470"/>
      <c r="R26" s="506">
        <v>1</v>
      </c>
      <c r="S26" s="97"/>
      <c r="T26" s="97">
        <v>52</v>
      </c>
      <c r="U26" s="507"/>
      <c r="V26" s="97">
        <v>40</v>
      </c>
      <c r="W26" s="97"/>
      <c r="X26" s="97">
        <v>40</v>
      </c>
      <c r="Y26" s="147">
        <v>20</v>
      </c>
      <c r="Z26" s="147"/>
      <c r="AA26" s="166">
        <v>11</v>
      </c>
      <c r="AB26" s="166"/>
      <c r="AC26" s="97">
        <v>246</v>
      </c>
      <c r="AD26" s="97"/>
      <c r="AE26" s="97">
        <v>3</v>
      </c>
      <c r="AF26" s="97"/>
      <c r="AG26" s="462"/>
      <c r="AH26" s="462"/>
      <c r="AI26" s="97">
        <v>10</v>
      </c>
      <c r="AJ26" s="97"/>
      <c r="AK26" s="97"/>
      <c r="AL26" s="97"/>
      <c r="AM26" s="97">
        <v>8</v>
      </c>
      <c r="AN26" s="97"/>
      <c r="AO26" s="97">
        <v>1</v>
      </c>
      <c r="AP26" s="97"/>
      <c r="AQ26" s="517">
        <v>38</v>
      </c>
      <c r="AR26" s="517"/>
      <c r="AS26" s="472">
        <v>9</v>
      </c>
      <c r="AT26" s="97"/>
      <c r="AU26" s="472"/>
      <c r="AV26" s="472"/>
      <c r="AW26" s="97">
        <v>39</v>
      </c>
      <c r="AX26" s="97">
        <f>3+6</f>
        <v>9</v>
      </c>
      <c r="AY26" s="97"/>
      <c r="AZ26" s="97">
        <f t="shared" si="0"/>
        <v>9</v>
      </c>
      <c r="BA26" s="97">
        <v>33</v>
      </c>
      <c r="BB26" s="97"/>
      <c r="BC26" s="97"/>
      <c r="BD26" s="97"/>
      <c r="BE26" s="97">
        <v>8</v>
      </c>
      <c r="BF26" s="97"/>
      <c r="BG26" s="97">
        <v>11</v>
      </c>
      <c r="BH26" s="97"/>
      <c r="BI26" s="466">
        <v>28</v>
      </c>
      <c r="BJ26" s="466"/>
      <c r="BK26" s="466">
        <v>28</v>
      </c>
      <c r="BL26" s="97"/>
      <c r="BM26" s="97"/>
      <c r="BN26" s="470">
        <v>7</v>
      </c>
      <c r="BO26" s="470"/>
      <c r="BP26" s="97"/>
      <c r="BQ26" s="97">
        <v>1</v>
      </c>
      <c r="BR26" s="97">
        <v>7</v>
      </c>
      <c r="BS26" s="97"/>
      <c r="BT26" s="97"/>
      <c r="BU26" s="97"/>
      <c r="BV26" s="97">
        <v>7</v>
      </c>
      <c r="BW26" s="97"/>
      <c r="BX26" s="97">
        <v>8</v>
      </c>
      <c r="BY26" s="97"/>
      <c r="BZ26" s="97"/>
      <c r="CA26" s="97"/>
      <c r="CB26" s="97"/>
      <c r="CC26" s="574"/>
      <c r="CD26" s="565"/>
      <c r="CE26" s="565"/>
      <c r="CF26" s="565">
        <v>10</v>
      </c>
      <c r="CG26" s="565"/>
      <c r="CH26" s="565">
        <v>25</v>
      </c>
      <c r="CI26" s="565">
        <v>5</v>
      </c>
      <c r="CJ26" s="565"/>
      <c r="CK26" s="565">
        <v>30</v>
      </c>
      <c r="CL26" s="565"/>
      <c r="CM26" s="565"/>
      <c r="CN26" s="565"/>
      <c r="CO26" s="565"/>
      <c r="CP26" s="565">
        <v>2040</v>
      </c>
      <c r="CQ26" s="565"/>
      <c r="CR26" s="582">
        <v>302</v>
      </c>
      <c r="CS26" s="565"/>
      <c r="CT26" s="565">
        <v>12</v>
      </c>
      <c r="CU26" s="565">
        <v>4</v>
      </c>
      <c r="CV26" s="565"/>
      <c r="CW26" s="565">
        <v>7</v>
      </c>
      <c r="CX26" s="565"/>
      <c r="CY26" s="598"/>
      <c r="CZ26" s="598"/>
      <c r="DA26" s="565">
        <v>50</v>
      </c>
      <c r="DB26" s="565">
        <v>1</v>
      </c>
      <c r="DC26" s="565">
        <v>72</v>
      </c>
      <c r="DD26" s="565"/>
      <c r="DE26" s="565">
        <v>51</v>
      </c>
      <c r="DF26" s="565"/>
      <c r="DG26" s="565">
        <v>30</v>
      </c>
      <c r="DH26" s="565"/>
      <c r="DI26" s="565"/>
      <c r="DJ26" s="565"/>
      <c r="DK26" s="565"/>
      <c r="DL26" s="565"/>
      <c r="DM26" s="565">
        <v>18</v>
      </c>
      <c r="DN26" s="565"/>
      <c r="DO26" s="565"/>
      <c r="DP26" s="565">
        <v>18</v>
      </c>
      <c r="DQ26" s="565">
        <v>1</v>
      </c>
      <c r="DR26" s="565">
        <v>5</v>
      </c>
      <c r="DS26" s="565">
        <v>1</v>
      </c>
      <c r="DT26" s="565">
        <v>35</v>
      </c>
      <c r="DU26" s="565"/>
      <c r="DV26" s="565">
        <v>1</v>
      </c>
      <c r="DW26" s="565"/>
      <c r="DX26" s="565"/>
      <c r="DY26" s="565"/>
      <c r="DZ26" s="565">
        <v>17</v>
      </c>
      <c r="EA26" s="565"/>
      <c r="EB26" s="565">
        <v>7</v>
      </c>
      <c r="EC26" s="565"/>
      <c r="ED26" s="565">
        <v>55</v>
      </c>
      <c r="EE26" s="565"/>
      <c r="EF26" s="565">
        <v>6</v>
      </c>
      <c r="EG26" s="565"/>
      <c r="EH26" s="565">
        <v>5</v>
      </c>
      <c r="EI26" s="565"/>
      <c r="EJ26" s="565">
        <v>7</v>
      </c>
      <c r="EK26" s="565"/>
      <c r="EL26" s="565">
        <v>1</v>
      </c>
      <c r="EM26" s="565"/>
      <c r="EN26" s="565"/>
      <c r="EO26" s="565"/>
      <c r="EP26" s="565"/>
      <c r="EQ26" s="565"/>
      <c r="ER26" s="620">
        <v>162</v>
      </c>
      <c r="ET26" s="565">
        <v>20</v>
      </c>
      <c r="EU26" s="565"/>
      <c r="EV26" s="565">
        <v>12</v>
      </c>
      <c r="EW26" s="565"/>
      <c r="EX26" s="565">
        <v>13</v>
      </c>
      <c r="EY26" s="565"/>
      <c r="EZ26" s="565">
        <v>70</v>
      </c>
      <c r="FA26" s="565"/>
      <c r="FB26" s="565">
        <v>5</v>
      </c>
      <c r="FC26" s="565"/>
      <c r="FD26" s="565">
        <v>17</v>
      </c>
      <c r="FE26" s="565"/>
      <c r="FF26" s="565">
        <v>5</v>
      </c>
      <c r="FG26" s="565"/>
      <c r="FH26" s="565">
        <v>50</v>
      </c>
      <c r="FI26" s="565"/>
      <c r="FJ26" s="565">
        <v>12</v>
      </c>
      <c r="FK26" s="565"/>
      <c r="FL26" s="565">
        <v>150</v>
      </c>
      <c r="FM26" s="565"/>
      <c r="FN26" s="565">
        <v>122</v>
      </c>
      <c r="FO26" s="565"/>
      <c r="FP26" s="565">
        <v>100</v>
      </c>
      <c r="FQ26" s="565"/>
      <c r="FR26" s="565"/>
      <c r="FS26" s="565"/>
      <c r="FT26" s="565">
        <v>6</v>
      </c>
      <c r="FU26" s="565">
        <v>0</v>
      </c>
      <c r="FV26" s="565">
        <v>14</v>
      </c>
      <c r="FW26" s="565"/>
      <c r="FX26" s="565">
        <v>15</v>
      </c>
      <c r="FY26" s="565"/>
      <c r="FZ26" s="598">
        <v>6</v>
      </c>
      <c r="GA26" s="598"/>
      <c r="GB26" s="565"/>
      <c r="GC26" s="565"/>
      <c r="GD26" s="565"/>
      <c r="GE26" s="565">
        <v>1</v>
      </c>
      <c r="GF26" s="565">
        <v>5</v>
      </c>
      <c r="GG26" s="565"/>
      <c r="GH26" s="565">
        <v>106</v>
      </c>
      <c r="GI26" s="565">
        <v>3</v>
      </c>
      <c r="GJ26" s="565"/>
    </row>
    <row r="27" spans="1:192">
      <c r="A27" s="460">
        <v>21</v>
      </c>
      <c r="B27" s="460" t="s">
        <v>4876</v>
      </c>
      <c r="C27" s="461" t="s">
        <v>4877</v>
      </c>
      <c r="D27" s="514">
        <v>0.87</v>
      </c>
      <c r="E27" s="97">
        <v>20</v>
      </c>
      <c r="F27" s="506">
        <v>0</v>
      </c>
      <c r="G27" s="78"/>
      <c r="H27" s="78"/>
      <c r="I27" s="230">
        <v>5</v>
      </c>
      <c r="J27" s="230"/>
      <c r="K27" s="97">
        <v>3</v>
      </c>
      <c r="L27" s="97"/>
      <c r="M27" s="97">
        <v>20</v>
      </c>
      <c r="N27" s="97"/>
      <c r="O27" s="470"/>
      <c r="P27" s="470"/>
      <c r="Q27" s="470"/>
      <c r="R27" s="506">
        <v>5</v>
      </c>
      <c r="S27" s="97">
        <v>48</v>
      </c>
      <c r="T27" s="97">
        <v>62</v>
      </c>
      <c r="U27" s="507"/>
      <c r="V27" s="97">
        <v>125</v>
      </c>
      <c r="W27" s="97"/>
      <c r="X27" s="97">
        <v>125</v>
      </c>
      <c r="Y27" s="147">
        <v>55</v>
      </c>
      <c r="Z27" s="147"/>
      <c r="AA27" s="166">
        <v>10</v>
      </c>
      <c r="AB27" s="166"/>
      <c r="AC27" s="97">
        <v>927</v>
      </c>
      <c r="AD27" s="97"/>
      <c r="AE27" s="97">
        <v>93</v>
      </c>
      <c r="AF27" s="97">
        <v>1</v>
      </c>
      <c r="AG27" s="462"/>
      <c r="AH27" s="462"/>
      <c r="AI27" s="97">
        <v>9</v>
      </c>
      <c r="AJ27" s="97"/>
      <c r="AK27" s="97"/>
      <c r="AL27" s="97"/>
      <c r="AM27" s="97">
        <v>91</v>
      </c>
      <c r="AN27" s="97">
        <v>1</v>
      </c>
      <c r="AO27" s="97">
        <v>46</v>
      </c>
      <c r="AP27" s="97"/>
      <c r="AQ27" s="517">
        <v>161</v>
      </c>
      <c r="AR27" s="517"/>
      <c r="AS27" s="472">
        <v>91</v>
      </c>
      <c r="AT27" s="97"/>
      <c r="AU27" s="472"/>
      <c r="AV27" s="472"/>
      <c r="AW27" s="97">
        <v>6</v>
      </c>
      <c r="AX27" s="97">
        <f>41+32+42</f>
        <v>115</v>
      </c>
      <c r="AY27" s="97"/>
      <c r="AZ27" s="97">
        <f t="shared" si="0"/>
        <v>115</v>
      </c>
      <c r="BA27" s="97">
        <v>130</v>
      </c>
      <c r="BB27" s="97"/>
      <c r="BC27" s="97"/>
      <c r="BD27" s="97"/>
      <c r="BE27" s="97">
        <v>96</v>
      </c>
      <c r="BF27" s="97"/>
      <c r="BG27" s="97">
        <v>12</v>
      </c>
      <c r="BH27" s="97"/>
      <c r="BI27" s="466">
        <v>125</v>
      </c>
      <c r="BJ27" s="466"/>
      <c r="BK27" s="466">
        <v>125</v>
      </c>
      <c r="BL27" s="97">
        <v>266</v>
      </c>
      <c r="BM27" s="97"/>
      <c r="BN27" s="470">
        <v>45</v>
      </c>
      <c r="BO27" s="470"/>
      <c r="BP27" s="97"/>
      <c r="BQ27" s="97">
        <v>1</v>
      </c>
      <c r="BR27" s="97">
        <v>3</v>
      </c>
      <c r="BS27" s="97"/>
      <c r="BT27" s="97"/>
      <c r="BU27" s="97"/>
      <c r="BV27" s="97">
        <v>190</v>
      </c>
      <c r="BW27" s="97"/>
      <c r="BX27" s="97">
        <v>62</v>
      </c>
      <c r="BY27" s="97"/>
      <c r="BZ27" s="97"/>
      <c r="CA27" s="97"/>
      <c r="CB27" s="97"/>
      <c r="CC27" s="574"/>
      <c r="CD27" s="565"/>
      <c r="CE27" s="565"/>
      <c r="CF27" s="565">
        <v>147</v>
      </c>
      <c r="CG27" s="565"/>
      <c r="CH27" s="565">
        <v>208</v>
      </c>
      <c r="CI27" s="565">
        <v>60</v>
      </c>
      <c r="CJ27" s="565"/>
      <c r="CK27" s="565">
        <v>65</v>
      </c>
      <c r="CL27" s="565"/>
      <c r="CM27" s="565"/>
      <c r="CN27" s="565"/>
      <c r="CO27" s="565"/>
      <c r="CP27" s="565">
        <v>32</v>
      </c>
      <c r="CQ27" s="565"/>
      <c r="CR27" s="582">
        <v>325</v>
      </c>
      <c r="CS27" s="565"/>
      <c r="CT27" s="565">
        <v>53</v>
      </c>
      <c r="CU27" s="565">
        <v>100</v>
      </c>
      <c r="CV27" s="565">
        <v>6</v>
      </c>
      <c r="CW27" s="565">
        <v>45</v>
      </c>
      <c r="CX27" s="565"/>
      <c r="CY27" s="598"/>
      <c r="CZ27" s="598"/>
      <c r="DA27" s="565">
        <v>192</v>
      </c>
      <c r="DB27" s="565">
        <v>1</v>
      </c>
      <c r="DC27" s="565">
        <v>496</v>
      </c>
      <c r="DD27" s="565"/>
      <c r="DE27" s="565">
        <v>969</v>
      </c>
      <c r="DF27" s="565"/>
      <c r="DG27" s="565">
        <v>111</v>
      </c>
      <c r="DH27" s="565">
        <v>1</v>
      </c>
      <c r="DI27" s="565"/>
      <c r="DJ27" s="565"/>
      <c r="DK27" s="565"/>
      <c r="DL27" s="565"/>
      <c r="DM27" s="565">
        <v>20</v>
      </c>
      <c r="DN27" s="565"/>
      <c r="DO27" s="565"/>
      <c r="DP27" s="565">
        <v>106</v>
      </c>
      <c r="DQ27" s="565"/>
      <c r="DR27" s="565">
        <v>14</v>
      </c>
      <c r="DS27" s="565"/>
      <c r="DT27" s="565">
        <v>100</v>
      </c>
      <c r="DU27" s="565"/>
      <c r="DV27" s="565">
        <v>57</v>
      </c>
      <c r="DW27" s="565"/>
      <c r="DX27" s="565">
        <v>49</v>
      </c>
      <c r="DY27" s="565"/>
      <c r="DZ27" s="565">
        <v>50</v>
      </c>
      <c r="EA27" s="565"/>
      <c r="EB27" s="565">
        <v>84</v>
      </c>
      <c r="EC27" s="565"/>
      <c r="ED27" s="565">
        <v>25</v>
      </c>
      <c r="EE27" s="565"/>
      <c r="EF27" s="565">
        <v>1</v>
      </c>
      <c r="EG27" s="565"/>
      <c r="EH27" s="565">
        <v>90</v>
      </c>
      <c r="EI27" s="565"/>
      <c r="EJ27" s="565"/>
      <c r="EK27" s="565"/>
      <c r="EL27" s="565">
        <v>47</v>
      </c>
      <c r="EM27" s="565"/>
      <c r="EN27" s="565"/>
      <c r="EO27" s="565"/>
      <c r="EP27" s="565"/>
      <c r="EQ27" s="565">
        <v>5</v>
      </c>
      <c r="ER27" s="620">
        <v>550</v>
      </c>
      <c r="ET27" s="565"/>
      <c r="EU27" s="565"/>
      <c r="EV27" s="565">
        <v>280</v>
      </c>
      <c r="EW27" s="565"/>
      <c r="EX27" s="565">
        <v>73</v>
      </c>
      <c r="EY27" s="565">
        <v>2</v>
      </c>
      <c r="EZ27" s="565">
        <v>108</v>
      </c>
      <c r="FA27" s="565">
        <v>3</v>
      </c>
      <c r="FB27" s="565">
        <v>57</v>
      </c>
      <c r="FC27" s="565">
        <v>-1</v>
      </c>
      <c r="FD27" s="565">
        <v>76</v>
      </c>
      <c r="FE27" s="565">
        <v>2</v>
      </c>
      <c r="FF27" s="565">
        <v>90</v>
      </c>
      <c r="FG27" s="565"/>
      <c r="FH27" s="565">
        <v>130</v>
      </c>
      <c r="FI27" s="565"/>
      <c r="FJ27" s="565">
        <v>125</v>
      </c>
      <c r="FK27" s="565"/>
      <c r="FL27" s="565">
        <v>614</v>
      </c>
      <c r="FM27" s="565"/>
      <c r="FN27" s="565">
        <v>250</v>
      </c>
      <c r="FO27" s="565"/>
      <c r="FP27" s="565">
        <v>58</v>
      </c>
      <c r="FQ27" s="565"/>
      <c r="FR27" s="565">
        <v>89</v>
      </c>
      <c r="FS27" s="565">
        <v>3</v>
      </c>
      <c r="FT27" s="565">
        <v>80</v>
      </c>
      <c r="FU27" s="565">
        <v>1</v>
      </c>
      <c r="FV27" s="565">
        <v>44</v>
      </c>
      <c r="FW27" s="565">
        <v>1</v>
      </c>
      <c r="FX27" s="565">
        <v>111</v>
      </c>
      <c r="FY27" s="565"/>
      <c r="FZ27" s="598">
        <v>46</v>
      </c>
      <c r="GA27" s="598">
        <v>1</v>
      </c>
      <c r="GB27" s="565"/>
      <c r="GC27" s="565"/>
      <c r="GD27" s="565">
        <v>31</v>
      </c>
      <c r="GE27" s="565">
        <v>1</v>
      </c>
      <c r="GF27" s="565">
        <v>148</v>
      </c>
      <c r="GG27" s="565">
        <v>5</v>
      </c>
      <c r="GH27" s="565">
        <v>180</v>
      </c>
      <c r="GI27" s="565">
        <v>2</v>
      </c>
      <c r="GJ27" s="565"/>
    </row>
    <row r="28" spans="1:192">
      <c r="A28" s="460">
        <v>22</v>
      </c>
      <c r="B28" s="460" t="s">
        <v>4878</v>
      </c>
      <c r="C28" s="461" t="s">
        <v>4879</v>
      </c>
      <c r="D28" s="521">
        <v>4.1900000000000004</v>
      </c>
      <c r="E28" s="97">
        <v>47</v>
      </c>
      <c r="F28" s="506">
        <v>0</v>
      </c>
      <c r="G28" s="78"/>
      <c r="H28" s="78"/>
      <c r="I28" s="230">
        <v>33</v>
      </c>
      <c r="J28" s="230"/>
      <c r="K28" s="97"/>
      <c r="L28" s="97"/>
      <c r="M28" s="97">
        <v>110</v>
      </c>
      <c r="N28" s="97"/>
      <c r="O28" s="470"/>
      <c r="P28" s="470"/>
      <c r="Q28" s="470"/>
      <c r="R28" s="506"/>
      <c r="S28" s="97"/>
      <c r="T28" s="97">
        <v>0</v>
      </c>
      <c r="U28" s="507"/>
      <c r="V28" s="97"/>
      <c r="W28" s="97"/>
      <c r="X28" s="97"/>
      <c r="Y28" s="147"/>
      <c r="Z28" s="147"/>
      <c r="AA28" s="166">
        <v>98</v>
      </c>
      <c r="AB28" s="166">
        <v>2</v>
      </c>
      <c r="AC28" s="97"/>
      <c r="AD28" s="97"/>
      <c r="AE28" s="97"/>
      <c r="AF28" s="97"/>
      <c r="AG28" s="462"/>
      <c r="AH28" s="462"/>
      <c r="AI28" s="97">
        <v>66</v>
      </c>
      <c r="AJ28" s="97"/>
      <c r="AK28" s="97"/>
      <c r="AL28" s="97"/>
      <c r="AM28" s="97"/>
      <c r="AN28" s="97"/>
      <c r="AO28" s="97"/>
      <c r="AP28" s="97"/>
      <c r="AQ28" s="517"/>
      <c r="AR28" s="517"/>
      <c r="AS28" s="472">
        <v>0</v>
      </c>
      <c r="AT28" s="97"/>
      <c r="AU28" s="472"/>
      <c r="AV28" s="472"/>
      <c r="AW28" s="97"/>
      <c r="AX28" s="97"/>
      <c r="AY28" s="97"/>
      <c r="AZ28" s="97">
        <f t="shared" si="0"/>
        <v>0</v>
      </c>
      <c r="BA28" s="97"/>
      <c r="BB28" s="97"/>
      <c r="BC28" s="97"/>
      <c r="BD28" s="97"/>
      <c r="BE28" s="97"/>
      <c r="BF28" s="97"/>
      <c r="BG28" s="97">
        <v>70</v>
      </c>
      <c r="BH28" s="97"/>
      <c r="BI28" s="466"/>
      <c r="BJ28" s="466"/>
      <c r="BK28" s="466">
        <v>0</v>
      </c>
      <c r="BL28" s="97"/>
      <c r="BM28" s="97"/>
      <c r="BN28" s="470">
        <v>0</v>
      </c>
      <c r="BO28" s="470"/>
      <c r="BP28" s="97"/>
      <c r="BQ28" s="97"/>
      <c r="BR28" s="97">
        <v>103</v>
      </c>
      <c r="BS28" s="97"/>
      <c r="BT28" s="97"/>
      <c r="BU28" s="97"/>
      <c r="BV28" s="97"/>
      <c r="BW28" s="97"/>
      <c r="BX28" s="97">
        <v>953</v>
      </c>
      <c r="BY28" s="97">
        <v>12</v>
      </c>
      <c r="BZ28" s="97"/>
      <c r="CA28" s="97"/>
      <c r="CB28" s="97"/>
      <c r="CC28" s="574"/>
      <c r="CD28" s="565"/>
      <c r="CE28" s="565"/>
      <c r="CF28" s="565"/>
      <c r="CG28" s="565"/>
      <c r="CH28" s="565"/>
      <c r="CI28" s="565">
        <v>252</v>
      </c>
      <c r="CJ28" s="565"/>
      <c r="CK28" s="565"/>
      <c r="CL28" s="565"/>
      <c r="CM28" s="565"/>
      <c r="CN28" s="565"/>
      <c r="CO28" s="565"/>
      <c r="CP28" s="565"/>
      <c r="CQ28" s="565"/>
      <c r="CR28" s="582"/>
      <c r="CS28" s="565"/>
      <c r="CT28" s="565"/>
      <c r="CU28" s="565"/>
      <c r="CV28" s="565"/>
      <c r="CW28" s="565">
        <v>0</v>
      </c>
      <c r="CX28" s="565"/>
      <c r="CY28" s="598"/>
      <c r="CZ28" s="598"/>
      <c r="DA28" s="565"/>
      <c r="DB28" s="565"/>
      <c r="DC28" s="565"/>
      <c r="DD28" s="565"/>
      <c r="DE28" s="565">
        <v>0</v>
      </c>
      <c r="DF28" s="565"/>
      <c r="DG28" s="565"/>
      <c r="DH28" s="565"/>
      <c r="DI28" s="565"/>
      <c r="DJ28" s="565"/>
      <c r="DK28" s="565"/>
      <c r="DL28" s="565"/>
      <c r="DM28" s="565"/>
      <c r="DN28" s="565"/>
      <c r="DO28" s="565"/>
      <c r="DP28" s="565">
        <v>240</v>
      </c>
      <c r="DQ28" s="565">
        <v>3</v>
      </c>
      <c r="DR28" s="565">
        <v>140</v>
      </c>
      <c r="DS28" s="565">
        <v>3</v>
      </c>
      <c r="DT28" s="565"/>
      <c r="DU28" s="565"/>
      <c r="DV28" s="565"/>
      <c r="DW28" s="565"/>
      <c r="DX28" s="565"/>
      <c r="DY28" s="565"/>
      <c r="DZ28" s="565"/>
      <c r="EA28" s="565"/>
      <c r="EB28" s="565"/>
      <c r="EC28" s="565"/>
      <c r="ED28" s="565">
        <v>20</v>
      </c>
      <c r="EE28" s="565"/>
      <c r="EF28" s="565"/>
      <c r="EG28" s="565"/>
      <c r="EH28" s="565"/>
      <c r="EI28" s="565"/>
      <c r="EJ28" s="565"/>
      <c r="EK28" s="565"/>
      <c r="EL28" s="565"/>
      <c r="EM28" s="565"/>
      <c r="EN28" s="565"/>
      <c r="EO28" s="565"/>
      <c r="EP28" s="565"/>
      <c r="EQ28" s="565"/>
      <c r="ER28" s="620">
        <v>0</v>
      </c>
      <c r="ET28" s="565">
        <v>112</v>
      </c>
      <c r="EU28" s="565"/>
      <c r="EV28" s="565"/>
      <c r="EW28" s="565"/>
      <c r="EX28" s="565"/>
      <c r="EY28" s="565"/>
      <c r="EZ28" s="565">
        <v>0</v>
      </c>
      <c r="FA28" s="565">
        <v>0</v>
      </c>
      <c r="FB28" s="565"/>
      <c r="FC28" s="565"/>
      <c r="FD28" s="565"/>
      <c r="FE28" s="565"/>
      <c r="FF28" s="565"/>
      <c r="FG28" s="565"/>
      <c r="FH28" s="565"/>
      <c r="FI28" s="565"/>
      <c r="FJ28" s="565"/>
      <c r="FK28" s="565"/>
      <c r="FL28" s="565">
        <v>1</v>
      </c>
      <c r="FM28" s="565"/>
      <c r="FN28" s="565"/>
      <c r="FO28" s="565"/>
      <c r="FP28" s="565"/>
      <c r="FQ28" s="565"/>
      <c r="FR28" s="565"/>
      <c r="FS28" s="565"/>
      <c r="FT28" s="565">
        <v>0</v>
      </c>
      <c r="FU28" s="565">
        <v>0</v>
      </c>
      <c r="FV28" s="565"/>
      <c r="FW28" s="565"/>
      <c r="FX28" s="565"/>
      <c r="FY28" s="565"/>
      <c r="FZ28" s="598"/>
      <c r="GA28" s="598"/>
      <c r="GB28" s="565"/>
      <c r="GC28" s="565"/>
      <c r="GD28" s="565"/>
      <c r="GE28" s="565"/>
      <c r="GF28" s="565"/>
      <c r="GG28" s="565"/>
      <c r="GH28" s="565"/>
      <c r="GI28" s="565"/>
      <c r="GJ28" s="565"/>
    </row>
    <row r="29" spans="1:192">
      <c r="A29" s="443">
        <v>5</v>
      </c>
      <c r="B29" s="501" t="s">
        <v>4880</v>
      </c>
      <c r="C29" s="474" t="s">
        <v>4153</v>
      </c>
      <c r="D29" s="502">
        <v>1.66</v>
      </c>
      <c r="E29" s="97">
        <v>0</v>
      </c>
      <c r="F29" s="506">
        <v>0</v>
      </c>
      <c r="G29" s="78"/>
      <c r="H29" s="78"/>
      <c r="I29" s="230"/>
      <c r="J29" s="230"/>
      <c r="K29" s="97">
        <v>74</v>
      </c>
      <c r="L29" s="97">
        <v>4</v>
      </c>
      <c r="M29" s="97"/>
      <c r="N29" s="97"/>
      <c r="O29" s="470"/>
      <c r="P29" s="470"/>
      <c r="Q29" s="470"/>
      <c r="R29" s="518">
        <v>7</v>
      </c>
      <c r="S29" s="97"/>
      <c r="T29" s="447">
        <v>47</v>
      </c>
      <c r="U29" s="507"/>
      <c r="V29" s="447">
        <v>64</v>
      </c>
      <c r="W29" s="447">
        <v>10</v>
      </c>
      <c r="X29" s="447">
        <v>74</v>
      </c>
      <c r="Y29" s="147"/>
      <c r="Z29" s="147"/>
      <c r="AA29" s="166"/>
      <c r="AB29" s="166"/>
      <c r="AC29" s="97"/>
      <c r="AD29" s="97"/>
      <c r="AE29" s="97">
        <v>19</v>
      </c>
      <c r="AF29" s="97">
        <v>11</v>
      </c>
      <c r="AG29" s="462"/>
      <c r="AH29" s="462"/>
      <c r="AI29" s="97">
        <v>0</v>
      </c>
      <c r="AJ29" s="97"/>
      <c r="AK29" s="97"/>
      <c r="AL29" s="97"/>
      <c r="AM29" s="97">
        <v>11</v>
      </c>
      <c r="AN29" s="97">
        <v>3</v>
      </c>
      <c r="AO29" s="97">
        <v>8</v>
      </c>
      <c r="AP29" s="97">
        <v>5</v>
      </c>
      <c r="AQ29" s="512">
        <f>SUM(AQ30:AQ35)</f>
        <v>81</v>
      </c>
      <c r="AR29" s="512">
        <f>SUM(AR30:AR35)</f>
        <v>7</v>
      </c>
      <c r="AS29" s="472">
        <v>0</v>
      </c>
      <c r="AT29" s="97"/>
      <c r="AU29" s="472"/>
      <c r="AV29" s="472"/>
      <c r="AW29" s="97"/>
      <c r="AX29" s="97"/>
      <c r="AY29" s="97"/>
      <c r="AZ29" s="97"/>
      <c r="BA29" s="97"/>
      <c r="BB29" s="97"/>
      <c r="BC29" s="97"/>
      <c r="BD29" s="97"/>
      <c r="BE29" s="97"/>
      <c r="BF29" s="97"/>
      <c r="BG29" s="97"/>
      <c r="BH29" s="97"/>
      <c r="BI29" s="466">
        <v>58</v>
      </c>
      <c r="BJ29" s="466">
        <v>21</v>
      </c>
      <c r="BK29" s="466">
        <v>79</v>
      </c>
      <c r="BL29" s="97">
        <f>BL30</f>
        <v>4</v>
      </c>
      <c r="BM29" s="97"/>
      <c r="BN29" s="470">
        <v>17</v>
      </c>
      <c r="BO29" s="470"/>
      <c r="BP29" s="97"/>
      <c r="BQ29" s="97">
        <v>7</v>
      </c>
      <c r="BR29" s="97"/>
      <c r="BS29" s="97"/>
      <c r="BT29" s="97"/>
      <c r="BU29" s="97"/>
      <c r="BV29" s="97"/>
      <c r="BW29" s="97"/>
      <c r="BX29" s="97"/>
      <c r="BY29" s="97"/>
      <c r="BZ29" s="97"/>
      <c r="CA29" s="97"/>
      <c r="CB29" s="97"/>
      <c r="CC29" s="574"/>
      <c r="CD29" s="565"/>
      <c r="CE29" s="565"/>
      <c r="CF29" s="565">
        <v>46</v>
      </c>
      <c r="CG29" s="565">
        <v>10</v>
      </c>
      <c r="CH29" s="565">
        <v>27</v>
      </c>
      <c r="CI29" s="565">
        <v>77</v>
      </c>
      <c r="CJ29" s="565">
        <v>5</v>
      </c>
      <c r="CK29" s="565"/>
      <c r="CL29" s="565"/>
      <c r="CM29" s="565"/>
      <c r="CN29" s="565"/>
      <c r="CO29" s="565"/>
      <c r="CP29" s="565"/>
      <c r="CQ29" s="565"/>
      <c r="CR29" s="568">
        <v>299</v>
      </c>
      <c r="CS29" s="565"/>
      <c r="CT29" s="565"/>
      <c r="CU29" s="565"/>
      <c r="CV29" s="565"/>
      <c r="CW29" s="565">
        <v>17</v>
      </c>
      <c r="CX29" s="565"/>
      <c r="CY29" s="598"/>
      <c r="CZ29" s="598"/>
      <c r="DA29" s="565">
        <v>52</v>
      </c>
      <c r="DB29" s="565">
        <v>3</v>
      </c>
      <c r="DC29" s="565">
        <v>75</v>
      </c>
      <c r="DD29" s="565"/>
      <c r="DE29" s="565">
        <v>19</v>
      </c>
      <c r="DF29" s="565"/>
      <c r="DG29" s="565">
        <v>20</v>
      </c>
      <c r="DH29" s="565">
        <v>1</v>
      </c>
      <c r="DI29" s="565"/>
      <c r="DJ29" s="565"/>
      <c r="DK29" s="565"/>
      <c r="DL29" s="565"/>
      <c r="DM29" s="565">
        <v>40</v>
      </c>
      <c r="DN29" s="565">
        <v>5</v>
      </c>
      <c r="DO29" s="565"/>
      <c r="DP29" s="565"/>
      <c r="DQ29" s="565"/>
      <c r="DR29" s="565"/>
      <c r="DS29" s="565"/>
      <c r="DT29" s="565"/>
      <c r="DU29" s="565"/>
      <c r="DV29" s="565"/>
      <c r="DW29" s="565"/>
      <c r="DX29" s="565">
        <v>5</v>
      </c>
      <c r="DY29" s="565">
        <v>2</v>
      </c>
      <c r="DZ29" s="565">
        <v>17</v>
      </c>
      <c r="EA29" s="565">
        <v>1</v>
      </c>
      <c r="EB29" s="565"/>
      <c r="EC29" s="565"/>
      <c r="ED29" s="565"/>
      <c r="EE29" s="565"/>
      <c r="EF29" s="565"/>
      <c r="EG29" s="565"/>
      <c r="EH29" s="565"/>
      <c r="EI29" s="565"/>
      <c r="EJ29" s="565"/>
      <c r="EK29" s="565"/>
      <c r="EL29" s="565"/>
      <c r="EM29" s="565"/>
      <c r="EN29" s="565"/>
      <c r="EO29" s="565"/>
      <c r="EP29" s="565"/>
      <c r="EQ29" s="565"/>
      <c r="ER29" s="620">
        <v>170</v>
      </c>
      <c r="ET29" s="565">
        <v>22</v>
      </c>
      <c r="EU29" s="565">
        <v>8</v>
      </c>
      <c r="EV29" s="565">
        <v>139</v>
      </c>
      <c r="EW29" s="565">
        <v>7</v>
      </c>
      <c r="EX29" s="565">
        <v>8</v>
      </c>
      <c r="EY29" s="565">
        <v>5</v>
      </c>
      <c r="EZ29" s="565">
        <v>97</v>
      </c>
      <c r="FA29" s="565">
        <v>6</v>
      </c>
      <c r="FB29" s="565"/>
      <c r="FC29" s="565"/>
      <c r="FD29" s="565"/>
      <c r="FE29" s="565"/>
      <c r="FF29" s="565"/>
      <c r="FG29" s="565"/>
      <c r="FH29" s="565">
        <v>116</v>
      </c>
      <c r="FI29" s="565">
        <v>10</v>
      </c>
      <c r="FJ29" s="565">
        <v>26</v>
      </c>
      <c r="FK29" s="565"/>
      <c r="FL29" s="565">
        <v>316</v>
      </c>
      <c r="FM29" s="565"/>
      <c r="FN29" s="565">
        <v>144</v>
      </c>
      <c r="FO29" s="565">
        <v>14</v>
      </c>
      <c r="FP29" s="565"/>
      <c r="FQ29" s="565"/>
      <c r="FR29" s="565"/>
      <c r="FS29" s="565"/>
      <c r="FT29" s="565">
        <v>21</v>
      </c>
      <c r="FU29" s="565">
        <v>10</v>
      </c>
      <c r="FV29" s="565">
        <v>12</v>
      </c>
      <c r="FW29" s="565">
        <v>5</v>
      </c>
      <c r="FX29" s="565"/>
      <c r="FY29" s="565"/>
      <c r="FZ29" s="598"/>
      <c r="GA29" s="598"/>
      <c r="GB29" s="565"/>
      <c r="GC29" s="565"/>
      <c r="GD29" s="565">
        <v>23</v>
      </c>
      <c r="GE29" s="565">
        <v>2</v>
      </c>
      <c r="GF29" s="565">
        <v>14</v>
      </c>
      <c r="GG29" s="565">
        <v>1</v>
      </c>
      <c r="GH29" s="565"/>
      <c r="GI29" s="565"/>
      <c r="GJ29" s="565"/>
    </row>
    <row r="30" spans="1:192">
      <c r="A30" s="460">
        <v>23</v>
      </c>
      <c r="B30" s="460" t="s">
        <v>4881</v>
      </c>
      <c r="C30" s="461" t="s">
        <v>4882</v>
      </c>
      <c r="D30" s="514">
        <v>0.94</v>
      </c>
      <c r="E30" s="447">
        <v>26</v>
      </c>
      <c r="F30" s="515">
        <v>3</v>
      </c>
      <c r="G30" s="78"/>
      <c r="H30" s="78"/>
      <c r="I30" s="445">
        <v>19</v>
      </c>
      <c r="J30" s="230"/>
      <c r="K30" s="97"/>
      <c r="L30" s="97"/>
      <c r="M30" s="97">
        <v>27</v>
      </c>
      <c r="N30" s="97"/>
      <c r="O30" s="470"/>
      <c r="P30" s="470"/>
      <c r="Q30" s="470"/>
      <c r="R30" s="506">
        <v>6</v>
      </c>
      <c r="S30" s="97"/>
      <c r="T30" s="97">
        <v>46</v>
      </c>
      <c r="U30" s="507"/>
      <c r="V30" s="97">
        <v>64</v>
      </c>
      <c r="W30" s="97">
        <v>10</v>
      </c>
      <c r="X30" s="97">
        <v>74</v>
      </c>
      <c r="Y30" s="147">
        <v>25</v>
      </c>
      <c r="Z30" s="147"/>
      <c r="AA30" s="516"/>
      <c r="AB30" s="516"/>
      <c r="AC30" s="97">
        <v>101</v>
      </c>
      <c r="AD30" s="97"/>
      <c r="AE30" s="97">
        <v>18</v>
      </c>
      <c r="AF30" s="97">
        <v>11</v>
      </c>
      <c r="AG30" s="462"/>
      <c r="AH30" s="462"/>
      <c r="AI30" s="447">
        <f>AI31+AI34</f>
        <v>37</v>
      </c>
      <c r="AJ30" s="447"/>
      <c r="AK30" s="97"/>
      <c r="AL30" s="97"/>
      <c r="AM30" s="97">
        <v>8</v>
      </c>
      <c r="AN30" s="97">
        <v>3</v>
      </c>
      <c r="AO30" s="97">
        <v>8</v>
      </c>
      <c r="AP30" s="97">
        <v>5</v>
      </c>
      <c r="AQ30" s="517">
        <v>81</v>
      </c>
      <c r="AR30" s="517">
        <v>7</v>
      </c>
      <c r="AS30" s="472">
        <v>0</v>
      </c>
      <c r="AT30" s="97"/>
      <c r="AU30" s="449"/>
      <c r="AV30" s="449"/>
      <c r="AW30" s="97">
        <v>45</v>
      </c>
      <c r="AX30" s="97">
        <f>1+1+8</f>
        <v>10</v>
      </c>
      <c r="AY30" s="97">
        <f>1</f>
        <v>1</v>
      </c>
      <c r="AZ30" s="97">
        <f t="shared" si="0"/>
        <v>11</v>
      </c>
      <c r="BA30" s="97">
        <v>35</v>
      </c>
      <c r="BB30" s="97">
        <v>5</v>
      </c>
      <c r="BC30" s="97"/>
      <c r="BD30" s="97"/>
      <c r="BE30" s="97">
        <v>48</v>
      </c>
      <c r="BF30" s="97">
        <v>6</v>
      </c>
      <c r="BG30" s="447">
        <v>23</v>
      </c>
      <c r="BH30" s="447"/>
      <c r="BI30" s="466">
        <v>53</v>
      </c>
      <c r="BJ30" s="466">
        <v>21</v>
      </c>
      <c r="BK30" s="466">
        <v>74</v>
      </c>
      <c r="BL30" s="97">
        <v>4</v>
      </c>
      <c r="BM30" s="97"/>
      <c r="BN30" s="470">
        <v>14</v>
      </c>
      <c r="BO30" s="470"/>
      <c r="BP30" s="97"/>
      <c r="BQ30" s="97">
        <v>5</v>
      </c>
      <c r="BR30" s="447"/>
      <c r="BS30" s="447"/>
      <c r="BT30" s="447"/>
      <c r="BU30" s="447"/>
      <c r="BV30" s="97"/>
      <c r="BW30" s="97"/>
      <c r="BX30" s="447">
        <v>25</v>
      </c>
      <c r="BY30" s="447">
        <v>0</v>
      </c>
      <c r="BZ30" s="447"/>
      <c r="CA30" s="447"/>
      <c r="CB30" s="447"/>
      <c r="CC30" s="573"/>
      <c r="CD30" s="565"/>
      <c r="CE30" s="565"/>
      <c r="CF30" s="565">
        <v>46</v>
      </c>
      <c r="CG30" s="565">
        <v>10</v>
      </c>
      <c r="CH30" s="565">
        <v>27</v>
      </c>
      <c r="CI30" s="565">
        <v>76</v>
      </c>
      <c r="CJ30" s="565">
        <v>5</v>
      </c>
      <c r="CK30" s="565">
        <v>11</v>
      </c>
      <c r="CL30" s="565"/>
      <c r="CM30" s="565"/>
      <c r="CN30" s="565"/>
      <c r="CO30" s="565"/>
      <c r="CP30" s="565"/>
      <c r="CQ30" s="565"/>
      <c r="CR30" s="582">
        <v>110</v>
      </c>
      <c r="CS30" s="565">
        <v>2</v>
      </c>
      <c r="CT30" s="565">
        <v>32</v>
      </c>
      <c r="CU30" s="565">
        <v>7</v>
      </c>
      <c r="CV30" s="565">
        <v>8</v>
      </c>
      <c r="CW30" s="565">
        <v>14</v>
      </c>
      <c r="CX30" s="565"/>
      <c r="CY30" s="598"/>
      <c r="CZ30" s="598"/>
      <c r="DA30" s="565">
        <v>49</v>
      </c>
      <c r="DB30" s="565">
        <v>3</v>
      </c>
      <c r="DC30" s="565">
        <v>75</v>
      </c>
      <c r="DD30" s="565"/>
      <c r="DE30" s="565">
        <v>19</v>
      </c>
      <c r="DF30" s="565"/>
      <c r="DG30" s="565">
        <v>19</v>
      </c>
      <c r="DH30" s="565">
        <v>1</v>
      </c>
      <c r="DI30" s="565"/>
      <c r="DJ30" s="565"/>
      <c r="DK30" s="565"/>
      <c r="DL30" s="565"/>
      <c r="DM30" s="565">
        <v>33</v>
      </c>
      <c r="DN30" s="565">
        <v>5</v>
      </c>
      <c r="DO30" s="565"/>
      <c r="DP30" s="565"/>
      <c r="DQ30" s="565"/>
      <c r="DR30" s="565">
        <v>72</v>
      </c>
      <c r="DS30" s="565">
        <v>33</v>
      </c>
      <c r="DT30" s="565">
        <v>55</v>
      </c>
      <c r="DU30" s="565">
        <v>5</v>
      </c>
      <c r="DV30" s="565"/>
      <c r="DW30" s="565"/>
      <c r="DX30" s="565">
        <v>4</v>
      </c>
      <c r="DY30" s="565">
        <v>2</v>
      </c>
      <c r="DZ30" s="565">
        <v>17</v>
      </c>
      <c r="EA30" s="565">
        <v>1</v>
      </c>
      <c r="EB30" s="565">
        <v>15</v>
      </c>
      <c r="EC30" s="565">
        <v>8</v>
      </c>
      <c r="ED30" s="565"/>
      <c r="EE30" s="565"/>
      <c r="EF30" s="565"/>
      <c r="EG30" s="565"/>
      <c r="EH30" s="565">
        <v>21</v>
      </c>
      <c r="EI30" s="565">
        <v>5</v>
      </c>
      <c r="EJ30" s="565"/>
      <c r="EK30" s="565"/>
      <c r="EL30" s="565">
        <v>7</v>
      </c>
      <c r="EM30" s="565">
        <v>3</v>
      </c>
      <c r="EN30" s="565"/>
      <c r="EO30" s="565"/>
      <c r="EP30" s="565"/>
      <c r="EQ30" s="565">
        <v>30</v>
      </c>
      <c r="ER30" s="620">
        <v>99</v>
      </c>
      <c r="ET30" s="565">
        <v>20</v>
      </c>
      <c r="EU30" s="565">
        <v>8</v>
      </c>
      <c r="EV30" s="565">
        <v>128</v>
      </c>
      <c r="EW30" s="565">
        <v>7</v>
      </c>
      <c r="EX30" s="565">
        <v>7</v>
      </c>
      <c r="EY30" s="565">
        <v>5</v>
      </c>
      <c r="EZ30" s="565">
        <v>95</v>
      </c>
      <c r="FA30" s="565">
        <v>5</v>
      </c>
      <c r="FB30" s="565">
        <v>13</v>
      </c>
      <c r="FC30" s="565"/>
      <c r="FD30" s="565">
        <v>17</v>
      </c>
      <c r="FE30" s="565">
        <v>8</v>
      </c>
      <c r="FF30" s="565">
        <v>25</v>
      </c>
      <c r="FG30" s="565">
        <v>10</v>
      </c>
      <c r="FH30" s="565">
        <v>115</v>
      </c>
      <c r="FI30" s="565">
        <v>10</v>
      </c>
      <c r="FJ30" s="565">
        <v>26</v>
      </c>
      <c r="FK30" s="565"/>
      <c r="FL30" s="565">
        <v>39</v>
      </c>
      <c r="FM30" s="565"/>
      <c r="FN30" s="565">
        <v>140</v>
      </c>
      <c r="FO30" s="565">
        <v>14</v>
      </c>
      <c r="FP30" s="565">
        <v>40</v>
      </c>
      <c r="FQ30" s="565">
        <v>10</v>
      </c>
      <c r="FR30" s="565">
        <v>9</v>
      </c>
      <c r="FS30" s="565">
        <v>2</v>
      </c>
      <c r="FT30" s="565">
        <v>21</v>
      </c>
      <c r="FU30" s="565">
        <v>10</v>
      </c>
      <c r="FV30" s="565">
        <v>11</v>
      </c>
      <c r="FW30" s="565">
        <v>5</v>
      </c>
      <c r="FX30" s="565">
        <v>63</v>
      </c>
      <c r="FY30" s="565">
        <v>12</v>
      </c>
      <c r="FZ30" s="598">
        <v>3</v>
      </c>
      <c r="GA30" s="598">
        <v>3</v>
      </c>
      <c r="GB30" s="565"/>
      <c r="GC30" s="565"/>
      <c r="GD30" s="565">
        <v>20</v>
      </c>
      <c r="GE30" s="565">
        <v>2</v>
      </c>
      <c r="GF30" s="565">
        <v>14</v>
      </c>
      <c r="GG30" s="565">
        <v>1</v>
      </c>
      <c r="GH30" s="565">
        <v>58</v>
      </c>
      <c r="GI30" s="565">
        <v>15</v>
      </c>
      <c r="GJ30" s="565"/>
    </row>
    <row r="31" spans="1:192">
      <c r="A31" s="460">
        <v>24</v>
      </c>
      <c r="B31" s="460" t="s">
        <v>4883</v>
      </c>
      <c r="C31" s="461" t="s">
        <v>4884</v>
      </c>
      <c r="D31" s="514">
        <v>5.32</v>
      </c>
      <c r="E31" s="97">
        <v>20</v>
      </c>
      <c r="F31" s="506">
        <v>3</v>
      </c>
      <c r="G31" s="78"/>
      <c r="H31" s="78"/>
      <c r="I31" s="230">
        <v>19</v>
      </c>
      <c r="J31" s="230"/>
      <c r="K31" s="447"/>
      <c r="L31" s="447"/>
      <c r="M31" s="97">
        <v>22</v>
      </c>
      <c r="N31" s="97"/>
      <c r="O31" s="470"/>
      <c r="P31" s="470"/>
      <c r="Q31" s="470"/>
      <c r="R31" s="506"/>
      <c r="S31" s="97"/>
      <c r="T31" s="97">
        <v>0</v>
      </c>
      <c r="U31" s="507"/>
      <c r="V31" s="97"/>
      <c r="W31" s="97"/>
      <c r="X31" s="97"/>
      <c r="Y31" s="519"/>
      <c r="Z31" s="519"/>
      <c r="AA31" s="166">
        <v>40</v>
      </c>
      <c r="AB31" s="166">
        <v>36</v>
      </c>
      <c r="AC31" s="97"/>
      <c r="AD31" s="97"/>
      <c r="AE31" s="97"/>
      <c r="AF31" s="97"/>
      <c r="AG31" s="462"/>
      <c r="AH31" s="462"/>
      <c r="AI31" s="97">
        <v>36</v>
      </c>
      <c r="AJ31" s="97"/>
      <c r="AK31" s="97"/>
      <c r="AL31" s="97"/>
      <c r="AM31" s="97"/>
      <c r="AN31" s="97"/>
      <c r="AO31" s="97"/>
      <c r="AP31" s="97"/>
      <c r="AQ31" s="517"/>
      <c r="AR31" s="517"/>
      <c r="AS31" s="472">
        <v>0</v>
      </c>
      <c r="AT31" s="97"/>
      <c r="AU31" s="472"/>
      <c r="AV31" s="472"/>
      <c r="AW31" s="97">
        <v>85</v>
      </c>
      <c r="AX31" s="97"/>
      <c r="AY31" s="97"/>
      <c r="AZ31" s="97">
        <f t="shared" si="0"/>
        <v>0</v>
      </c>
      <c r="BA31" s="97"/>
      <c r="BB31" s="97"/>
      <c r="BC31" s="97"/>
      <c r="BD31" s="97"/>
      <c r="BE31" s="97"/>
      <c r="BF31" s="97"/>
      <c r="BG31" s="97">
        <v>21</v>
      </c>
      <c r="BH31" s="97"/>
      <c r="BI31" s="466"/>
      <c r="BJ31" s="466"/>
      <c r="BK31" s="466">
        <v>0</v>
      </c>
      <c r="BL31" s="97"/>
      <c r="BM31" s="97"/>
      <c r="BN31" s="470"/>
      <c r="BO31" s="470"/>
      <c r="BP31" s="97"/>
      <c r="BQ31" s="97">
        <v>1</v>
      </c>
      <c r="BR31" s="97">
        <v>11</v>
      </c>
      <c r="BS31" s="97"/>
      <c r="BT31" s="97"/>
      <c r="BU31" s="97"/>
      <c r="BV31" s="97"/>
      <c r="BW31" s="97"/>
      <c r="BX31" s="97">
        <v>25</v>
      </c>
      <c r="BY31" s="97"/>
      <c r="BZ31" s="97"/>
      <c r="CA31" s="97"/>
      <c r="CB31" s="97"/>
      <c r="CC31" s="574"/>
      <c r="CD31" s="565"/>
      <c r="CE31" s="565"/>
      <c r="CF31" s="565"/>
      <c r="CG31" s="565"/>
      <c r="CH31" s="565"/>
      <c r="CI31" s="565"/>
      <c r="CJ31" s="565"/>
      <c r="CK31" s="565"/>
      <c r="CL31" s="565"/>
      <c r="CM31" s="565"/>
      <c r="CN31" s="565"/>
      <c r="CO31" s="565"/>
      <c r="CP31" s="565"/>
      <c r="CQ31" s="565"/>
      <c r="CR31" s="582">
        <v>66</v>
      </c>
      <c r="CS31" s="565"/>
      <c r="CT31" s="565"/>
      <c r="CU31" s="565"/>
      <c r="CV31" s="565"/>
      <c r="CW31" s="565"/>
      <c r="CX31" s="565"/>
      <c r="CY31" s="598"/>
      <c r="CZ31" s="598"/>
      <c r="DA31" s="565"/>
      <c r="DB31" s="565"/>
      <c r="DC31" s="565"/>
      <c r="DD31" s="565"/>
      <c r="DE31" s="565">
        <v>0</v>
      </c>
      <c r="DF31" s="565"/>
      <c r="DG31" s="565"/>
      <c r="DH31" s="565"/>
      <c r="DI31" s="565"/>
      <c r="DJ31" s="565"/>
      <c r="DK31" s="565"/>
      <c r="DL31" s="565"/>
      <c r="DM31" s="565"/>
      <c r="DN31" s="565"/>
      <c r="DO31" s="565"/>
      <c r="DP31" s="565">
        <v>104</v>
      </c>
      <c r="DQ31" s="565">
        <v>34</v>
      </c>
      <c r="DR31" s="565">
        <v>70</v>
      </c>
      <c r="DS31" s="565">
        <v>32</v>
      </c>
      <c r="DT31" s="565">
        <v>35</v>
      </c>
      <c r="DU31" s="565"/>
      <c r="DV31" s="565"/>
      <c r="DW31" s="565"/>
      <c r="DX31" s="565"/>
      <c r="DY31" s="565"/>
      <c r="DZ31" s="565"/>
      <c r="EA31" s="565"/>
      <c r="EB31" s="565"/>
      <c r="EC31" s="565"/>
      <c r="ED31" s="565"/>
      <c r="EE31" s="565"/>
      <c r="EF31" s="565"/>
      <c r="EG31" s="565"/>
      <c r="EH31" s="565"/>
      <c r="EI31" s="565"/>
      <c r="EJ31" s="565"/>
      <c r="EK31" s="565"/>
      <c r="EL31" s="565"/>
      <c r="EM31" s="565"/>
      <c r="EN31" s="565"/>
      <c r="EO31" s="565"/>
      <c r="EP31" s="565"/>
      <c r="EQ31" s="565"/>
      <c r="ER31" s="620">
        <v>20</v>
      </c>
      <c r="ET31" s="565"/>
      <c r="EU31" s="565"/>
      <c r="EV31" s="565"/>
      <c r="EW31" s="565"/>
      <c r="EX31" s="565"/>
      <c r="EY31" s="565"/>
      <c r="EZ31" s="565"/>
      <c r="FA31" s="565"/>
      <c r="FB31" s="565"/>
      <c r="FC31" s="565"/>
      <c r="FD31" s="565"/>
      <c r="FE31" s="565"/>
      <c r="FF31" s="565"/>
      <c r="FG31" s="565"/>
      <c r="FH31" s="565"/>
      <c r="FI31" s="565"/>
      <c r="FJ31" s="565"/>
      <c r="FK31" s="565"/>
      <c r="FL31" s="565">
        <v>124</v>
      </c>
      <c r="FM31" s="565"/>
      <c r="FN31" s="565"/>
      <c r="FO31" s="565"/>
      <c r="FP31" s="565"/>
      <c r="FQ31" s="565"/>
      <c r="FR31" s="565"/>
      <c r="FS31" s="565"/>
      <c r="FT31" s="565">
        <v>0</v>
      </c>
      <c r="FU31" s="565">
        <v>0</v>
      </c>
      <c r="FV31" s="565"/>
      <c r="FW31" s="565"/>
      <c r="FX31" s="565"/>
      <c r="FY31" s="565"/>
      <c r="FZ31" s="598"/>
      <c r="GA31" s="598"/>
      <c r="GB31" s="565"/>
      <c r="GC31" s="565"/>
      <c r="GD31" s="565"/>
      <c r="GE31" s="565"/>
      <c r="GF31" s="565"/>
      <c r="GG31" s="565"/>
      <c r="GH31" s="565"/>
      <c r="GI31" s="565"/>
      <c r="GJ31" s="565"/>
    </row>
    <row r="32" spans="1:192">
      <c r="A32" s="460">
        <v>25</v>
      </c>
      <c r="B32" s="460" t="s">
        <v>4885</v>
      </c>
      <c r="C32" s="461" t="s">
        <v>4886</v>
      </c>
      <c r="D32" s="514">
        <v>4.5</v>
      </c>
      <c r="E32" s="97">
        <v>0</v>
      </c>
      <c r="F32" s="506">
        <v>0</v>
      </c>
      <c r="G32" s="78"/>
      <c r="H32" s="78"/>
      <c r="I32" s="230"/>
      <c r="J32" s="230"/>
      <c r="K32" s="97">
        <v>9</v>
      </c>
      <c r="L32" s="97">
        <v>6</v>
      </c>
      <c r="M32" s="97"/>
      <c r="N32" s="97"/>
      <c r="O32" s="470"/>
      <c r="P32" s="470"/>
      <c r="Q32" s="470"/>
      <c r="R32" s="506"/>
      <c r="S32" s="97"/>
      <c r="T32" s="97">
        <v>0</v>
      </c>
      <c r="U32" s="507"/>
      <c r="V32" s="97"/>
      <c r="W32" s="97"/>
      <c r="X32" s="97"/>
      <c r="Y32" s="147"/>
      <c r="Z32" s="147"/>
      <c r="AA32" s="166"/>
      <c r="AB32" s="166"/>
      <c r="AC32" s="97"/>
      <c r="AD32" s="97"/>
      <c r="AE32" s="97"/>
      <c r="AF32" s="97"/>
      <c r="AG32" s="462"/>
      <c r="AH32" s="462"/>
      <c r="AI32" s="97"/>
      <c r="AJ32" s="97"/>
      <c r="AK32" s="97"/>
      <c r="AL32" s="97"/>
      <c r="AM32" s="97"/>
      <c r="AN32" s="97"/>
      <c r="AO32" s="97"/>
      <c r="AP32" s="97"/>
      <c r="AQ32" s="517"/>
      <c r="AR32" s="517"/>
      <c r="AS32" s="472">
        <v>0</v>
      </c>
      <c r="AT32" s="97"/>
      <c r="AU32" s="472"/>
      <c r="AV32" s="472"/>
      <c r="AW32" s="97">
        <v>218</v>
      </c>
      <c r="AX32" s="97"/>
      <c r="AY32" s="97"/>
      <c r="AZ32" s="97">
        <f t="shared" si="0"/>
        <v>0</v>
      </c>
      <c r="BA32" s="97"/>
      <c r="BB32" s="97"/>
      <c r="BC32" s="97"/>
      <c r="BD32" s="97"/>
      <c r="BE32" s="97"/>
      <c r="BF32" s="97"/>
      <c r="BG32" s="97"/>
      <c r="BH32" s="97"/>
      <c r="BI32" s="466"/>
      <c r="BJ32" s="466"/>
      <c r="BK32" s="466">
        <v>0</v>
      </c>
      <c r="BL32" s="97"/>
      <c r="BM32" s="97"/>
      <c r="BN32" s="470"/>
      <c r="BO32" s="470"/>
      <c r="BP32" s="97"/>
      <c r="BQ32" s="97">
        <v>1</v>
      </c>
      <c r="BR32" s="97"/>
      <c r="BS32" s="97"/>
      <c r="BT32" s="97"/>
      <c r="BU32" s="97"/>
      <c r="BV32" s="97"/>
      <c r="BW32" s="97"/>
      <c r="BX32" s="97"/>
      <c r="BY32" s="97"/>
      <c r="BZ32" s="97"/>
      <c r="CA32" s="97"/>
      <c r="CB32" s="97"/>
      <c r="CC32" s="574"/>
      <c r="CD32" s="565"/>
      <c r="CE32" s="565"/>
      <c r="CF32" s="565"/>
      <c r="CG32" s="565"/>
      <c r="CH32" s="565"/>
      <c r="CI32" s="565"/>
      <c r="CJ32" s="565"/>
      <c r="CK32" s="565"/>
      <c r="CL32" s="565"/>
      <c r="CM32" s="565"/>
      <c r="CN32" s="565"/>
      <c r="CO32" s="565"/>
      <c r="CP32" s="565"/>
      <c r="CQ32" s="565"/>
      <c r="CR32" s="582">
        <v>45</v>
      </c>
      <c r="CS32" s="565"/>
      <c r="CT32" s="565"/>
      <c r="CU32" s="565"/>
      <c r="CV32" s="565"/>
      <c r="CW32" s="565"/>
      <c r="CX32" s="565"/>
      <c r="CY32" s="598"/>
      <c r="CZ32" s="598"/>
      <c r="DA32" s="565"/>
      <c r="DB32" s="565"/>
      <c r="DC32" s="565"/>
      <c r="DD32" s="565"/>
      <c r="DE32" s="565">
        <v>0</v>
      </c>
      <c r="DF32" s="565"/>
      <c r="DG32" s="565"/>
      <c r="DH32" s="565"/>
      <c r="DI32" s="565"/>
      <c r="DJ32" s="565"/>
      <c r="DK32" s="565"/>
      <c r="DL32" s="565"/>
      <c r="DM32" s="565"/>
      <c r="DN32" s="565"/>
      <c r="DO32" s="565"/>
      <c r="DP32" s="565"/>
      <c r="DQ32" s="565"/>
      <c r="DR32" s="565"/>
      <c r="DS32" s="565"/>
      <c r="DT32" s="565">
        <v>58</v>
      </c>
      <c r="DU32" s="565"/>
      <c r="DV32" s="565"/>
      <c r="DW32" s="565"/>
      <c r="DX32" s="565"/>
      <c r="DY32" s="565"/>
      <c r="DZ32" s="565"/>
      <c r="EA32" s="565"/>
      <c r="EB32" s="565"/>
      <c r="EC32" s="565"/>
      <c r="ED32" s="565"/>
      <c r="EE32" s="565"/>
      <c r="EF32" s="565"/>
      <c r="EG32" s="565"/>
      <c r="EH32" s="565"/>
      <c r="EI32" s="565"/>
      <c r="EJ32" s="565"/>
      <c r="EK32" s="565"/>
      <c r="EL32" s="565"/>
      <c r="EM32" s="565"/>
      <c r="EN32" s="565"/>
      <c r="EO32" s="565"/>
      <c r="EP32" s="565"/>
      <c r="EQ32" s="565">
        <v>30</v>
      </c>
      <c r="ER32" s="620">
        <v>8</v>
      </c>
      <c r="ET32" s="565"/>
      <c r="EU32" s="565"/>
      <c r="EV32" s="565"/>
      <c r="EW32" s="565"/>
      <c r="EX32" s="565"/>
      <c r="EY32" s="565"/>
      <c r="EZ32" s="565"/>
      <c r="FA32" s="565"/>
      <c r="FB32" s="565"/>
      <c r="FC32" s="565"/>
      <c r="FD32" s="565"/>
      <c r="FE32" s="565"/>
      <c r="FF32" s="565"/>
      <c r="FG32" s="565"/>
      <c r="FH32" s="565"/>
      <c r="FI32" s="565"/>
      <c r="FJ32" s="565"/>
      <c r="FK32" s="565"/>
      <c r="FL32" s="565">
        <v>60</v>
      </c>
      <c r="FM32" s="565"/>
      <c r="FN32" s="565"/>
      <c r="FO32" s="565"/>
      <c r="FP32" s="565"/>
      <c r="FQ32" s="565"/>
      <c r="FR32" s="565"/>
      <c r="FS32" s="565"/>
      <c r="FT32" s="565">
        <v>0</v>
      </c>
      <c r="FU32" s="565">
        <v>0</v>
      </c>
      <c r="FV32" s="565"/>
      <c r="FW32" s="565"/>
      <c r="FX32" s="565"/>
      <c r="FY32" s="565"/>
      <c r="FZ32" s="598"/>
      <c r="GA32" s="598"/>
      <c r="GB32" s="565"/>
      <c r="GC32" s="565"/>
      <c r="GD32" s="565"/>
      <c r="GE32" s="565"/>
      <c r="GF32" s="565"/>
      <c r="GG32" s="565"/>
      <c r="GH32" s="565"/>
      <c r="GI32" s="565"/>
      <c r="GJ32" s="565"/>
    </row>
    <row r="33" spans="1:192" ht="30">
      <c r="A33" s="460">
        <v>26</v>
      </c>
      <c r="B33" s="460" t="s">
        <v>4887</v>
      </c>
      <c r="C33" s="461" t="s">
        <v>4888</v>
      </c>
      <c r="D33" s="514">
        <v>1.0900000000000001</v>
      </c>
      <c r="E33" s="97">
        <v>0</v>
      </c>
      <c r="F33" s="506">
        <v>0</v>
      </c>
      <c r="G33" s="78"/>
      <c r="H33" s="78"/>
      <c r="I33" s="230"/>
      <c r="J33" s="230"/>
      <c r="K33" s="97"/>
      <c r="L33" s="97"/>
      <c r="M33" s="97"/>
      <c r="N33" s="97"/>
      <c r="O33" s="470"/>
      <c r="P33" s="470"/>
      <c r="Q33" s="470"/>
      <c r="R33" s="506">
        <v>1</v>
      </c>
      <c r="S33" s="97"/>
      <c r="T33" s="97">
        <v>1</v>
      </c>
      <c r="U33" s="507"/>
      <c r="V33" s="97"/>
      <c r="W33" s="97"/>
      <c r="X33" s="97"/>
      <c r="Y33" s="147">
        <v>1</v>
      </c>
      <c r="Z33" s="147"/>
      <c r="AA33" s="166"/>
      <c r="AB33" s="166"/>
      <c r="AC33" s="97">
        <v>4</v>
      </c>
      <c r="AD33" s="97"/>
      <c r="AE33" s="97">
        <v>1</v>
      </c>
      <c r="AF33" s="97"/>
      <c r="AG33" s="462"/>
      <c r="AH33" s="462"/>
      <c r="AI33" s="97"/>
      <c r="AJ33" s="97"/>
      <c r="AK33" s="97"/>
      <c r="AL33" s="97"/>
      <c r="AM33" s="97">
        <v>3</v>
      </c>
      <c r="AN33" s="97"/>
      <c r="AO33" s="97"/>
      <c r="AP33" s="97"/>
      <c r="AQ33" s="517"/>
      <c r="AR33" s="517"/>
      <c r="AS33" s="472">
        <v>0</v>
      </c>
      <c r="AT33" s="97"/>
      <c r="AU33" s="472"/>
      <c r="AV33" s="472"/>
      <c r="AW33" s="97">
        <v>8</v>
      </c>
      <c r="AX33" s="97"/>
      <c r="AY33" s="97"/>
      <c r="AZ33" s="97">
        <f t="shared" si="0"/>
        <v>0</v>
      </c>
      <c r="BA33" s="97"/>
      <c r="BB33" s="97"/>
      <c r="BC33" s="97"/>
      <c r="BD33" s="97"/>
      <c r="BE33" s="97"/>
      <c r="BF33" s="97"/>
      <c r="BG33" s="97"/>
      <c r="BH33" s="97"/>
      <c r="BI33" s="466">
        <v>5</v>
      </c>
      <c r="BJ33" s="466"/>
      <c r="BK33" s="466">
        <v>5</v>
      </c>
      <c r="BL33" s="97"/>
      <c r="BM33" s="97"/>
      <c r="BN33" s="470">
        <v>3</v>
      </c>
      <c r="BO33" s="470"/>
      <c r="BP33" s="97"/>
      <c r="BQ33" s="97"/>
      <c r="BR33" s="97"/>
      <c r="BS33" s="97"/>
      <c r="BT33" s="97"/>
      <c r="BU33" s="97"/>
      <c r="BV33" s="97"/>
      <c r="BW33" s="97"/>
      <c r="BX33" s="97"/>
      <c r="BY33" s="97"/>
      <c r="BZ33" s="97"/>
      <c r="CA33" s="97"/>
      <c r="CB33" s="97"/>
      <c r="CC33" s="574"/>
      <c r="CD33" s="565"/>
      <c r="CE33" s="565"/>
      <c r="CF33" s="565"/>
      <c r="CG33" s="565"/>
      <c r="CH33" s="565"/>
      <c r="CI33" s="565">
        <v>1</v>
      </c>
      <c r="CJ33" s="565"/>
      <c r="CK33" s="565"/>
      <c r="CL33" s="565"/>
      <c r="CM33" s="565"/>
      <c r="CN33" s="565"/>
      <c r="CO33" s="565"/>
      <c r="CP33" s="565"/>
      <c r="CQ33" s="565"/>
      <c r="CR33" s="582">
        <v>65</v>
      </c>
      <c r="CS33" s="565"/>
      <c r="CT33" s="565"/>
      <c r="CU33" s="565"/>
      <c r="CV33" s="565"/>
      <c r="CW33" s="565">
        <v>3</v>
      </c>
      <c r="CX33" s="565"/>
      <c r="CY33" s="598"/>
      <c r="CZ33" s="598"/>
      <c r="DA33" s="565">
        <v>3</v>
      </c>
      <c r="DB33" s="565"/>
      <c r="DC33" s="565"/>
      <c r="DD33" s="565"/>
      <c r="DE33" s="565">
        <v>0</v>
      </c>
      <c r="DF33" s="565"/>
      <c r="DG33" s="565">
        <v>1</v>
      </c>
      <c r="DH33" s="565"/>
      <c r="DI33" s="565"/>
      <c r="DJ33" s="565"/>
      <c r="DK33" s="565"/>
      <c r="DL33" s="565"/>
      <c r="DM33" s="565"/>
      <c r="DN33" s="565"/>
      <c r="DO33" s="565"/>
      <c r="DP33" s="565"/>
      <c r="DQ33" s="565"/>
      <c r="DR33" s="565"/>
      <c r="DS33" s="565">
        <v>1</v>
      </c>
      <c r="DT33" s="565">
        <v>12</v>
      </c>
      <c r="DU33" s="565"/>
      <c r="DV33" s="565"/>
      <c r="DW33" s="565"/>
      <c r="DX33" s="565">
        <v>1</v>
      </c>
      <c r="DY33" s="565"/>
      <c r="DZ33" s="565"/>
      <c r="EA33" s="565"/>
      <c r="EB33" s="565">
        <v>2</v>
      </c>
      <c r="EC33" s="565"/>
      <c r="ED33" s="565"/>
      <c r="EE33" s="565"/>
      <c r="EF33" s="565"/>
      <c r="EG33" s="565"/>
      <c r="EH33" s="565">
        <v>5</v>
      </c>
      <c r="EI33" s="565"/>
      <c r="EJ33" s="565"/>
      <c r="EK33" s="565"/>
      <c r="EL33" s="565"/>
      <c r="EM33" s="565"/>
      <c r="EN33" s="565"/>
      <c r="EO33" s="565"/>
      <c r="EP33" s="565"/>
      <c r="EQ33" s="565">
        <v>3</v>
      </c>
      <c r="ER33" s="620">
        <v>43</v>
      </c>
      <c r="ET33" s="565">
        <v>2</v>
      </c>
      <c r="EU33" s="565"/>
      <c r="EV33" s="565">
        <v>11</v>
      </c>
      <c r="EW33" s="565"/>
      <c r="EX33" s="565">
        <v>1</v>
      </c>
      <c r="EY33" s="565"/>
      <c r="EZ33" s="565">
        <v>2</v>
      </c>
      <c r="FA33" s="565">
        <v>1</v>
      </c>
      <c r="FB33" s="565"/>
      <c r="FC33" s="565"/>
      <c r="FD33" s="565"/>
      <c r="FE33" s="565"/>
      <c r="FF33" s="565">
        <v>2</v>
      </c>
      <c r="FG33" s="565">
        <v>1</v>
      </c>
      <c r="FH33" s="565">
        <v>1</v>
      </c>
      <c r="FI33" s="565"/>
      <c r="FJ33" s="565"/>
      <c r="FK33" s="565"/>
      <c r="FL33" s="565">
        <v>89</v>
      </c>
      <c r="FM33" s="565"/>
      <c r="FN33" s="565"/>
      <c r="FO33" s="565"/>
      <c r="FP33" s="565"/>
      <c r="FQ33" s="565"/>
      <c r="FR33" s="565"/>
      <c r="FS33" s="565"/>
      <c r="FT33" s="565">
        <v>0</v>
      </c>
      <c r="FU33" s="565">
        <v>0</v>
      </c>
      <c r="FV33" s="565">
        <v>1</v>
      </c>
      <c r="FW33" s="565"/>
      <c r="FX33" s="565">
        <v>2</v>
      </c>
      <c r="FY33" s="565"/>
      <c r="FZ33" s="598">
        <v>2</v>
      </c>
      <c r="GA33" s="598"/>
      <c r="GB33" s="565"/>
      <c r="GC33" s="565"/>
      <c r="GD33" s="565">
        <v>3</v>
      </c>
      <c r="GE33" s="565"/>
      <c r="GF33" s="565"/>
      <c r="GG33" s="565"/>
      <c r="GH33" s="565">
        <v>4</v>
      </c>
      <c r="GI33" s="565"/>
      <c r="GJ33" s="565"/>
    </row>
    <row r="34" spans="1:192" ht="30">
      <c r="A34" s="460">
        <v>27</v>
      </c>
      <c r="B34" s="460" t="s">
        <v>4889</v>
      </c>
      <c r="C34" s="461" t="s">
        <v>4890</v>
      </c>
      <c r="D34" s="521">
        <v>4.51</v>
      </c>
      <c r="E34" s="97">
        <v>6</v>
      </c>
      <c r="F34" s="506">
        <v>6</v>
      </c>
      <c r="G34" s="78"/>
      <c r="H34" s="78"/>
      <c r="I34" s="230"/>
      <c r="J34" s="230"/>
      <c r="K34" s="97"/>
      <c r="L34" s="97"/>
      <c r="M34" s="97">
        <v>5</v>
      </c>
      <c r="N34" s="97"/>
      <c r="O34" s="470"/>
      <c r="P34" s="470"/>
      <c r="Q34" s="470"/>
      <c r="R34" s="506"/>
      <c r="S34" s="97"/>
      <c r="T34" s="97">
        <v>0</v>
      </c>
      <c r="U34" s="507"/>
      <c r="V34" s="97"/>
      <c r="W34" s="97"/>
      <c r="X34" s="97"/>
      <c r="Y34" s="147"/>
      <c r="Z34" s="147"/>
      <c r="AA34" s="166"/>
      <c r="AB34" s="166"/>
      <c r="AC34" s="97"/>
      <c r="AD34" s="97"/>
      <c r="AE34" s="97"/>
      <c r="AF34" s="97"/>
      <c r="AG34" s="462"/>
      <c r="AH34" s="462"/>
      <c r="AI34" s="97">
        <v>1</v>
      </c>
      <c r="AJ34" s="97"/>
      <c r="AK34" s="97"/>
      <c r="AL34" s="97"/>
      <c r="AM34" s="97"/>
      <c r="AN34" s="97"/>
      <c r="AO34" s="97"/>
      <c r="AP34" s="97"/>
      <c r="AQ34" s="517"/>
      <c r="AR34" s="517"/>
      <c r="AS34" s="472">
        <v>0</v>
      </c>
      <c r="AT34" s="97"/>
      <c r="AU34" s="472"/>
      <c r="AV34" s="472"/>
      <c r="AW34" s="97"/>
      <c r="AX34" s="97"/>
      <c r="AY34" s="97"/>
      <c r="AZ34" s="97">
        <f t="shared" si="0"/>
        <v>0</v>
      </c>
      <c r="BA34" s="97"/>
      <c r="BB34" s="97"/>
      <c r="BC34" s="97"/>
      <c r="BD34" s="97"/>
      <c r="BE34" s="97"/>
      <c r="BF34" s="97"/>
      <c r="BG34" s="97"/>
      <c r="BH34" s="97"/>
      <c r="BI34" s="466"/>
      <c r="BJ34" s="466"/>
      <c r="BK34" s="466">
        <v>0</v>
      </c>
      <c r="BL34" s="97"/>
      <c r="BM34" s="97"/>
      <c r="BN34" s="470"/>
      <c r="BO34" s="470"/>
      <c r="BP34" s="97"/>
      <c r="BQ34" s="97"/>
      <c r="BR34" s="97"/>
      <c r="BS34" s="97"/>
      <c r="BT34" s="97"/>
      <c r="BU34" s="97"/>
      <c r="BV34" s="97"/>
      <c r="BW34" s="97"/>
      <c r="BX34" s="97"/>
      <c r="BY34" s="97"/>
      <c r="BZ34" s="97"/>
      <c r="CA34" s="97"/>
      <c r="CB34" s="97"/>
      <c r="CC34" s="574"/>
      <c r="CD34" s="565"/>
      <c r="CE34" s="565"/>
      <c r="CF34" s="565"/>
      <c r="CG34" s="565"/>
      <c r="CH34" s="565"/>
      <c r="CI34" s="565"/>
      <c r="CJ34" s="565"/>
      <c r="CK34" s="565"/>
      <c r="CL34" s="565"/>
      <c r="CM34" s="565"/>
      <c r="CN34" s="565"/>
      <c r="CO34" s="565"/>
      <c r="CP34" s="565"/>
      <c r="CQ34" s="565"/>
      <c r="CR34" s="582">
        <v>13</v>
      </c>
      <c r="CS34" s="565"/>
      <c r="CT34" s="565"/>
      <c r="CU34" s="565"/>
      <c r="CV34" s="565"/>
      <c r="CW34" s="565"/>
      <c r="CX34" s="565"/>
      <c r="CY34" s="598"/>
      <c r="CZ34" s="598"/>
      <c r="DA34" s="565"/>
      <c r="DB34" s="565"/>
      <c r="DC34" s="565"/>
      <c r="DD34" s="565"/>
      <c r="DE34" s="565">
        <v>0</v>
      </c>
      <c r="DF34" s="565"/>
      <c r="DG34" s="565"/>
      <c r="DH34" s="565"/>
      <c r="DI34" s="565"/>
      <c r="DJ34" s="565"/>
      <c r="DK34" s="565"/>
      <c r="DL34" s="565"/>
      <c r="DM34" s="565"/>
      <c r="DN34" s="565"/>
      <c r="DO34" s="565"/>
      <c r="DP34" s="565">
        <v>3</v>
      </c>
      <c r="DQ34" s="565"/>
      <c r="DR34" s="565">
        <v>2</v>
      </c>
      <c r="DS34" s="565"/>
      <c r="DT34" s="565"/>
      <c r="DU34" s="565"/>
      <c r="DV34" s="565"/>
      <c r="DW34" s="565"/>
      <c r="DX34" s="565"/>
      <c r="DY34" s="565"/>
      <c r="DZ34" s="565"/>
      <c r="EA34" s="565"/>
      <c r="EB34" s="565"/>
      <c r="EC34" s="565"/>
      <c r="ED34" s="565"/>
      <c r="EE34" s="565"/>
      <c r="EF34" s="565"/>
      <c r="EG34" s="565"/>
      <c r="EH34" s="565"/>
      <c r="EI34" s="565"/>
      <c r="EJ34" s="565"/>
      <c r="EK34" s="565"/>
      <c r="EL34" s="565"/>
      <c r="EM34" s="565"/>
      <c r="EN34" s="565"/>
      <c r="EO34" s="565"/>
      <c r="EP34" s="565"/>
      <c r="EQ34" s="565"/>
      <c r="ER34" s="620">
        <v>0</v>
      </c>
      <c r="ET34" s="565"/>
      <c r="EU34" s="565"/>
      <c r="EV34" s="565"/>
      <c r="EW34" s="565"/>
      <c r="EX34" s="565"/>
      <c r="EY34" s="565"/>
      <c r="EZ34" s="565"/>
      <c r="FA34" s="565"/>
      <c r="FB34" s="565"/>
      <c r="FC34" s="565"/>
      <c r="FD34" s="565"/>
      <c r="FE34" s="565"/>
      <c r="FF34" s="565"/>
      <c r="FG34" s="565"/>
      <c r="FH34" s="565"/>
      <c r="FI34" s="565"/>
      <c r="FJ34" s="565"/>
      <c r="FK34" s="565"/>
      <c r="FL34" s="565">
        <v>4</v>
      </c>
      <c r="FM34" s="565"/>
      <c r="FN34" s="565"/>
      <c r="FO34" s="565"/>
      <c r="FP34" s="565"/>
      <c r="FQ34" s="565"/>
      <c r="FR34" s="565"/>
      <c r="FS34" s="565"/>
      <c r="FT34" s="565">
        <v>0</v>
      </c>
      <c r="FU34" s="565">
        <v>0</v>
      </c>
      <c r="FV34" s="565"/>
      <c r="FW34" s="565"/>
      <c r="FX34" s="565"/>
      <c r="FY34" s="565"/>
      <c r="FZ34" s="598"/>
      <c r="GA34" s="598"/>
      <c r="GB34" s="565"/>
      <c r="GC34" s="565"/>
      <c r="GD34" s="565"/>
      <c r="GE34" s="565"/>
      <c r="GF34" s="565"/>
      <c r="GG34" s="565"/>
      <c r="GH34" s="565"/>
      <c r="GI34" s="565"/>
      <c r="GJ34" s="565"/>
    </row>
    <row r="35" spans="1:192" ht="30">
      <c r="A35" s="460">
        <v>28</v>
      </c>
      <c r="B35" s="460" t="s">
        <v>4891</v>
      </c>
      <c r="C35" s="461" t="s">
        <v>4480</v>
      </c>
      <c r="D35" s="514">
        <v>2.0499999999999998</v>
      </c>
      <c r="E35" s="97">
        <v>0</v>
      </c>
      <c r="F35" s="506">
        <v>0</v>
      </c>
      <c r="G35" s="78"/>
      <c r="H35" s="78"/>
      <c r="I35" s="230"/>
      <c r="J35" s="230"/>
      <c r="K35" s="97"/>
      <c r="L35" s="97"/>
      <c r="M35" s="97"/>
      <c r="N35" s="97"/>
      <c r="O35" s="470"/>
      <c r="P35" s="470"/>
      <c r="Q35" s="470"/>
      <c r="R35" s="506"/>
      <c r="S35" s="97"/>
      <c r="T35" s="97">
        <v>0</v>
      </c>
      <c r="U35" s="507"/>
      <c r="V35" s="97"/>
      <c r="W35" s="97"/>
      <c r="X35" s="97"/>
      <c r="Y35" s="147"/>
      <c r="Z35" s="147"/>
      <c r="AA35" s="166"/>
      <c r="AB35" s="166"/>
      <c r="AC35" s="97"/>
      <c r="AD35" s="97"/>
      <c r="AE35" s="97"/>
      <c r="AF35" s="97"/>
      <c r="AG35" s="462"/>
      <c r="AH35" s="462"/>
      <c r="AI35" s="97"/>
      <c r="AJ35" s="97"/>
      <c r="AK35" s="97"/>
      <c r="AL35" s="97"/>
      <c r="AM35" s="97"/>
      <c r="AN35" s="97"/>
      <c r="AO35" s="97"/>
      <c r="AP35" s="97"/>
      <c r="AQ35" s="517"/>
      <c r="AR35" s="517"/>
      <c r="AS35" s="472">
        <v>0</v>
      </c>
      <c r="AT35" s="97"/>
      <c r="AU35" s="472"/>
      <c r="AV35" s="472"/>
      <c r="AW35" s="97"/>
      <c r="AX35" s="97"/>
      <c r="AY35" s="97"/>
      <c r="AZ35" s="97">
        <f t="shared" si="0"/>
        <v>0</v>
      </c>
      <c r="BA35" s="97"/>
      <c r="BB35" s="97"/>
      <c r="BC35" s="97"/>
      <c r="BD35" s="97"/>
      <c r="BE35" s="97"/>
      <c r="BF35" s="97"/>
      <c r="BG35" s="97"/>
      <c r="BH35" s="97"/>
      <c r="BI35" s="466"/>
      <c r="BJ35" s="466"/>
      <c r="BK35" s="466">
        <v>0</v>
      </c>
      <c r="BL35" s="97"/>
      <c r="BM35" s="97"/>
      <c r="BN35" s="470"/>
      <c r="BO35" s="470"/>
      <c r="BP35" s="97"/>
      <c r="BQ35" s="97"/>
      <c r="BR35" s="97"/>
      <c r="BS35" s="97"/>
      <c r="BT35" s="97"/>
      <c r="BU35" s="97"/>
      <c r="BV35" s="97"/>
      <c r="BW35" s="97"/>
      <c r="BX35" s="97"/>
      <c r="BY35" s="97"/>
      <c r="BZ35" s="97"/>
      <c r="CA35" s="97"/>
      <c r="CB35" s="97"/>
      <c r="CC35" s="574"/>
      <c r="CD35" s="565"/>
      <c r="CE35" s="565"/>
      <c r="CF35" s="565"/>
      <c r="CG35" s="565"/>
      <c r="CH35" s="565"/>
      <c r="CI35" s="565"/>
      <c r="CJ35" s="565"/>
      <c r="CK35" s="565"/>
      <c r="CL35" s="565"/>
      <c r="CM35" s="565"/>
      <c r="CN35" s="565"/>
      <c r="CO35" s="565"/>
      <c r="CP35" s="565"/>
      <c r="CQ35" s="565"/>
      <c r="CR35" s="582"/>
      <c r="CS35" s="565"/>
      <c r="CT35" s="565"/>
      <c r="CU35" s="565"/>
      <c r="CV35" s="565"/>
      <c r="CW35" s="565"/>
      <c r="CX35" s="565"/>
      <c r="CY35" s="598"/>
      <c r="CZ35" s="598"/>
      <c r="DA35" s="565"/>
      <c r="DB35" s="565"/>
      <c r="DC35" s="565"/>
      <c r="DD35" s="565"/>
      <c r="DE35" s="565">
        <v>0</v>
      </c>
      <c r="DF35" s="565"/>
      <c r="DG35" s="565"/>
      <c r="DH35" s="565"/>
      <c r="DI35" s="565"/>
      <c r="DJ35" s="565"/>
      <c r="DK35" s="565"/>
      <c r="DL35" s="565"/>
      <c r="DM35" s="565"/>
      <c r="DN35" s="565"/>
      <c r="DO35" s="565"/>
      <c r="DP35" s="565"/>
      <c r="DQ35" s="565"/>
      <c r="DR35" s="565"/>
      <c r="DS35" s="565"/>
      <c r="DT35" s="565">
        <v>1</v>
      </c>
      <c r="DU35" s="565"/>
      <c r="DV35" s="565"/>
      <c r="DW35" s="565"/>
      <c r="DX35" s="565"/>
      <c r="DY35" s="565"/>
      <c r="DZ35" s="565"/>
      <c r="EA35" s="565"/>
      <c r="EB35" s="565"/>
      <c r="EC35" s="565"/>
      <c r="ED35" s="565"/>
      <c r="EE35" s="565"/>
      <c r="EF35" s="565"/>
      <c r="EG35" s="565"/>
      <c r="EH35" s="565"/>
      <c r="EI35" s="565"/>
      <c r="EJ35" s="565">
        <v>36</v>
      </c>
      <c r="EK35" s="565"/>
      <c r="EL35" s="565"/>
      <c r="EM35" s="565"/>
      <c r="EN35" s="565"/>
      <c r="EO35" s="565"/>
      <c r="EP35" s="565"/>
      <c r="EQ35" s="565"/>
      <c r="ER35" s="620">
        <v>0</v>
      </c>
      <c r="ET35" s="565"/>
      <c r="EU35" s="565"/>
      <c r="EV35" s="565"/>
      <c r="EW35" s="565"/>
      <c r="EX35" s="565"/>
      <c r="EY35" s="565"/>
      <c r="EZ35" s="565"/>
      <c r="FA35" s="565"/>
      <c r="FB35" s="565"/>
      <c r="FC35" s="565"/>
      <c r="FD35" s="565"/>
      <c r="FE35" s="565"/>
      <c r="FF35" s="565"/>
      <c r="FG35" s="565"/>
      <c r="FH35" s="565"/>
      <c r="FI35" s="565"/>
      <c r="FJ35" s="565"/>
      <c r="FK35" s="565"/>
      <c r="FL35" s="565"/>
      <c r="FM35" s="565"/>
      <c r="FN35" s="565">
        <v>4</v>
      </c>
      <c r="FO35" s="565"/>
      <c r="FP35" s="565"/>
      <c r="FQ35" s="565"/>
      <c r="FR35" s="565"/>
      <c r="FS35" s="565"/>
      <c r="FT35" s="565">
        <v>0</v>
      </c>
      <c r="FU35" s="565">
        <v>0</v>
      </c>
      <c r="FV35" s="565"/>
      <c r="FW35" s="565"/>
      <c r="FX35" s="565"/>
      <c r="FY35" s="565"/>
      <c r="FZ35" s="598"/>
      <c r="GA35" s="598"/>
      <c r="GB35" s="565"/>
      <c r="GC35" s="565"/>
      <c r="GD35" s="565"/>
      <c r="GE35" s="565"/>
      <c r="GF35" s="565"/>
      <c r="GG35" s="565"/>
      <c r="GH35" s="565">
        <v>1</v>
      </c>
      <c r="GI35" s="565"/>
      <c r="GJ35" s="565"/>
    </row>
    <row r="36" spans="1:192">
      <c r="A36" s="443">
        <v>6</v>
      </c>
      <c r="B36" s="501" t="s">
        <v>4892</v>
      </c>
      <c r="C36" s="474" t="s">
        <v>4156</v>
      </c>
      <c r="D36" s="502">
        <v>0.8</v>
      </c>
      <c r="E36" s="97">
        <v>0</v>
      </c>
      <c r="F36" s="506">
        <v>0</v>
      </c>
      <c r="G36" s="78"/>
      <c r="H36" s="78"/>
      <c r="I36" s="230"/>
      <c r="J36" s="230"/>
      <c r="K36" s="97"/>
      <c r="L36" s="97"/>
      <c r="M36" s="97"/>
      <c r="N36" s="97"/>
      <c r="O36" s="470"/>
      <c r="P36" s="470"/>
      <c r="Q36" s="470"/>
      <c r="R36" s="518">
        <v>2</v>
      </c>
      <c r="S36" s="97"/>
      <c r="T36" s="97">
        <v>10</v>
      </c>
      <c r="U36" s="507"/>
      <c r="V36" s="447">
        <v>13</v>
      </c>
      <c r="W36" s="447">
        <v>13</v>
      </c>
      <c r="X36" s="447">
        <v>26</v>
      </c>
      <c r="Y36" s="147"/>
      <c r="Z36" s="147"/>
      <c r="AA36" s="166"/>
      <c r="AB36" s="166"/>
      <c r="AC36" s="97"/>
      <c r="AD36" s="97"/>
      <c r="AE36" s="97">
        <v>3</v>
      </c>
      <c r="AF36" s="97">
        <v>6</v>
      </c>
      <c r="AG36" s="462"/>
      <c r="AH36" s="462"/>
      <c r="AI36" s="97"/>
      <c r="AJ36" s="97"/>
      <c r="AK36" s="97"/>
      <c r="AL36" s="97"/>
      <c r="AM36" s="97">
        <v>7</v>
      </c>
      <c r="AN36" s="97">
        <v>6</v>
      </c>
      <c r="AO36" s="97">
        <v>2</v>
      </c>
      <c r="AP36" s="97">
        <v>2</v>
      </c>
      <c r="AQ36" s="512">
        <f>SUM(AQ37:AQ39)</f>
        <v>9</v>
      </c>
      <c r="AR36" s="512">
        <f>SUM(AR37:AR39)</f>
        <v>101</v>
      </c>
      <c r="AS36" s="472">
        <v>0</v>
      </c>
      <c r="AT36" s="97"/>
      <c r="AU36" s="472"/>
      <c r="AV36" s="472"/>
      <c r="AW36" s="97"/>
      <c r="AX36" s="97"/>
      <c r="AY36" s="97"/>
      <c r="AZ36" s="97"/>
      <c r="BA36" s="97"/>
      <c r="BB36" s="97"/>
      <c r="BC36" s="97"/>
      <c r="BD36" s="97"/>
      <c r="BE36" s="97"/>
      <c r="BF36" s="97"/>
      <c r="BG36" s="97"/>
      <c r="BH36" s="97"/>
      <c r="BI36" s="466">
        <v>40</v>
      </c>
      <c r="BJ36" s="466">
        <v>12</v>
      </c>
      <c r="BK36" s="466">
        <v>52</v>
      </c>
      <c r="BL36" s="97">
        <v>0</v>
      </c>
      <c r="BM36" s="97"/>
      <c r="BN36" s="470">
        <v>4</v>
      </c>
      <c r="BO36" s="470"/>
      <c r="BP36" s="97"/>
      <c r="BQ36" s="97">
        <v>113</v>
      </c>
      <c r="BR36" s="97"/>
      <c r="BS36" s="97"/>
      <c r="BT36" s="447">
        <v>4391</v>
      </c>
      <c r="BU36" s="447">
        <v>858</v>
      </c>
      <c r="BV36" s="97"/>
      <c r="BW36" s="97"/>
      <c r="BX36" s="97"/>
      <c r="BY36" s="97"/>
      <c r="BZ36" s="97"/>
      <c r="CA36" s="97"/>
      <c r="CB36" s="97"/>
      <c r="CC36" s="574"/>
      <c r="CD36" s="565"/>
      <c r="CE36" s="565"/>
      <c r="CF36" s="565">
        <v>11</v>
      </c>
      <c r="CG36" s="565">
        <v>15</v>
      </c>
      <c r="CH36" s="565">
        <v>1</v>
      </c>
      <c r="CI36" s="565">
        <v>7</v>
      </c>
      <c r="CJ36" s="565">
        <v>8</v>
      </c>
      <c r="CK36" s="565"/>
      <c r="CL36" s="565"/>
      <c r="CM36" s="565"/>
      <c r="CN36" s="565"/>
      <c r="CO36" s="565"/>
      <c r="CP36" s="565"/>
      <c r="CQ36" s="565"/>
      <c r="CR36" s="568">
        <v>4</v>
      </c>
      <c r="CS36" s="565"/>
      <c r="CT36" s="565"/>
      <c r="CU36" s="565"/>
      <c r="CV36" s="565"/>
      <c r="CW36" s="565">
        <v>4</v>
      </c>
      <c r="CX36" s="565"/>
      <c r="CY36" s="598"/>
      <c r="CZ36" s="598"/>
      <c r="DA36" s="565">
        <v>29</v>
      </c>
      <c r="DB36" s="565">
        <v>28</v>
      </c>
      <c r="DC36" s="565">
        <v>3</v>
      </c>
      <c r="DD36" s="565"/>
      <c r="DE36" s="565">
        <v>7</v>
      </c>
      <c r="DF36" s="565"/>
      <c r="DG36" s="565">
        <v>8</v>
      </c>
      <c r="DH36" s="565">
        <v>6</v>
      </c>
      <c r="DI36" s="565"/>
      <c r="DJ36" s="565"/>
      <c r="DK36" s="565"/>
      <c r="DL36" s="565"/>
      <c r="DM36" s="565"/>
      <c r="DN36" s="565"/>
      <c r="DO36" s="565"/>
      <c r="DP36" s="565"/>
      <c r="DQ36" s="565"/>
      <c r="DR36" s="565"/>
      <c r="DS36" s="565"/>
      <c r="DT36" s="565"/>
      <c r="DU36" s="565"/>
      <c r="DV36" s="565">
        <v>2</v>
      </c>
      <c r="DW36" s="565"/>
      <c r="DX36" s="565">
        <v>14</v>
      </c>
      <c r="DY36" s="565">
        <v>2</v>
      </c>
      <c r="DZ36" s="565"/>
      <c r="EA36" s="565"/>
      <c r="EB36" s="565"/>
      <c r="EC36" s="565"/>
      <c r="ED36" s="565"/>
      <c r="EE36" s="565"/>
      <c r="EF36" s="565"/>
      <c r="EG36" s="565"/>
      <c r="EH36" s="565"/>
      <c r="EI36" s="565"/>
      <c r="EJ36" s="565"/>
      <c r="EK36" s="565"/>
      <c r="EL36" s="565"/>
      <c r="EM36" s="565"/>
      <c r="EN36" s="565"/>
      <c r="EO36" s="565"/>
      <c r="EP36" s="565"/>
      <c r="EQ36" s="565"/>
      <c r="ER36" s="620">
        <v>14</v>
      </c>
      <c r="ET36" s="565">
        <v>2</v>
      </c>
      <c r="EU36" s="565">
        <v>10</v>
      </c>
      <c r="EV36" s="565">
        <v>28</v>
      </c>
      <c r="EW36" s="565">
        <v>6</v>
      </c>
      <c r="EX36" s="565">
        <v>3</v>
      </c>
      <c r="EY36" s="565">
        <v>4</v>
      </c>
      <c r="EZ36" s="565">
        <v>24</v>
      </c>
      <c r="FA36" s="565">
        <v>75</v>
      </c>
      <c r="FB36" s="565"/>
      <c r="FC36" s="565"/>
      <c r="FD36" s="565"/>
      <c r="FE36" s="565"/>
      <c r="FF36" s="565"/>
      <c r="FG36" s="565"/>
      <c r="FH36" s="565">
        <v>24</v>
      </c>
      <c r="FI36" s="565">
        <v>23</v>
      </c>
      <c r="FJ36" s="565">
        <v>4</v>
      </c>
      <c r="FK36" s="565">
        <v>9</v>
      </c>
      <c r="FL36" s="565">
        <v>18</v>
      </c>
      <c r="FM36" s="565"/>
      <c r="FN36" s="565">
        <v>2</v>
      </c>
      <c r="FO36" s="565">
        <v>64</v>
      </c>
      <c r="FP36" s="565"/>
      <c r="FQ36" s="565"/>
      <c r="FR36" s="565"/>
      <c r="FS36" s="565"/>
      <c r="FT36" s="565">
        <v>5</v>
      </c>
      <c r="FU36" s="565">
        <v>13</v>
      </c>
      <c r="FV36" s="565">
        <v>13</v>
      </c>
      <c r="FW36" s="565">
        <v>7</v>
      </c>
      <c r="FX36" s="565"/>
      <c r="FY36" s="565"/>
      <c r="FZ36" s="598"/>
      <c r="GA36" s="598"/>
      <c r="GB36" s="565"/>
      <c r="GC36" s="565"/>
      <c r="GD36" s="565">
        <v>9</v>
      </c>
      <c r="GE36" s="565">
        <v>6</v>
      </c>
      <c r="GF36" s="565">
        <v>3</v>
      </c>
      <c r="GG36" s="565">
        <v>5</v>
      </c>
      <c r="GH36" s="565"/>
      <c r="GI36" s="565"/>
      <c r="GJ36" s="565"/>
    </row>
    <row r="37" spans="1:192">
      <c r="A37" s="460">
        <v>29</v>
      </c>
      <c r="B37" s="460" t="s">
        <v>4893</v>
      </c>
      <c r="C37" s="461" t="s">
        <v>4894</v>
      </c>
      <c r="D37" s="514">
        <v>1.72</v>
      </c>
      <c r="E37" s="447">
        <v>5</v>
      </c>
      <c r="F37" s="515">
        <v>6</v>
      </c>
      <c r="G37" s="78"/>
      <c r="H37" s="78"/>
      <c r="I37" s="445">
        <v>10</v>
      </c>
      <c r="J37" s="230"/>
      <c r="K37" s="97"/>
      <c r="L37" s="97"/>
      <c r="M37" s="97">
        <v>10</v>
      </c>
      <c r="N37" s="97"/>
      <c r="O37" s="470" t="s">
        <v>4835</v>
      </c>
      <c r="P37" s="470" t="s">
        <v>4302</v>
      </c>
      <c r="Q37" s="470" t="s">
        <v>4895</v>
      </c>
      <c r="R37" s="506"/>
      <c r="S37" s="97"/>
      <c r="T37" s="97">
        <v>0</v>
      </c>
      <c r="U37" s="507"/>
      <c r="V37" s="97"/>
      <c r="W37" s="97"/>
      <c r="X37" s="97"/>
      <c r="Y37" s="147"/>
      <c r="Z37" s="147"/>
      <c r="AA37" s="166"/>
      <c r="AB37" s="166"/>
      <c r="AC37" s="97">
        <v>196</v>
      </c>
      <c r="AD37" s="97"/>
      <c r="AE37" s="97"/>
      <c r="AF37" s="97"/>
      <c r="AG37" s="462"/>
      <c r="AH37" s="462"/>
      <c r="AI37" s="97"/>
      <c r="AJ37" s="97"/>
      <c r="AK37" s="97"/>
      <c r="AL37" s="97"/>
      <c r="AM37" s="97"/>
      <c r="AN37" s="97"/>
      <c r="AO37" s="97"/>
      <c r="AP37" s="97"/>
      <c r="AQ37" s="517"/>
      <c r="AR37" s="517"/>
      <c r="AS37" s="472">
        <v>0</v>
      </c>
      <c r="AT37" s="97"/>
      <c r="AU37" s="472"/>
      <c r="AV37" s="472"/>
      <c r="AW37" s="97">
        <v>70</v>
      </c>
      <c r="AX37" s="97"/>
      <c r="AY37" s="97"/>
      <c r="AZ37" s="97">
        <f t="shared" si="0"/>
        <v>0</v>
      </c>
      <c r="BA37" s="97"/>
      <c r="BB37" s="97"/>
      <c r="BC37" s="97"/>
      <c r="BD37" s="97"/>
      <c r="BE37" s="97"/>
      <c r="BF37" s="97"/>
      <c r="BG37" s="97">
        <v>1</v>
      </c>
      <c r="BH37" s="97"/>
      <c r="BI37" s="466"/>
      <c r="BJ37" s="466"/>
      <c r="BK37" s="466">
        <v>0</v>
      </c>
      <c r="BL37" s="97"/>
      <c r="BM37" s="97"/>
      <c r="BN37" s="470"/>
      <c r="BO37" s="470"/>
      <c r="BP37" s="97"/>
      <c r="BQ37" s="97">
        <v>3</v>
      </c>
      <c r="BR37" s="97"/>
      <c r="BS37" s="97"/>
      <c r="BT37" s="97">
        <v>3250</v>
      </c>
      <c r="BU37" s="97">
        <v>438</v>
      </c>
      <c r="BV37" s="97"/>
      <c r="BW37" s="97"/>
      <c r="BX37" s="97"/>
      <c r="BY37" s="97"/>
      <c r="BZ37" s="97"/>
      <c r="CA37" s="97"/>
      <c r="CB37" s="97"/>
      <c r="CC37" s="574"/>
      <c r="CD37" s="565"/>
      <c r="CE37" s="565"/>
      <c r="CF37" s="565"/>
      <c r="CG37" s="565"/>
      <c r="CH37" s="565"/>
      <c r="CI37" s="565"/>
      <c r="CJ37" s="565"/>
      <c r="CK37" s="565"/>
      <c r="CL37" s="565"/>
      <c r="CM37" s="565"/>
      <c r="CN37" s="565"/>
      <c r="CO37" s="565"/>
      <c r="CP37" s="565"/>
      <c r="CQ37" s="565"/>
      <c r="CR37" s="582"/>
      <c r="CS37" s="565"/>
      <c r="CT37" s="565"/>
      <c r="CU37" s="565"/>
      <c r="CV37" s="565"/>
      <c r="CW37" s="565"/>
      <c r="CX37" s="565"/>
      <c r="CY37" s="598"/>
      <c r="CZ37" s="598"/>
      <c r="DA37" s="565"/>
      <c r="DB37" s="565"/>
      <c r="DC37" s="565"/>
      <c r="DD37" s="565"/>
      <c r="DE37" s="565">
        <v>0</v>
      </c>
      <c r="DF37" s="565"/>
      <c r="DG37" s="565"/>
      <c r="DH37" s="565"/>
      <c r="DI37" s="565"/>
      <c r="DJ37" s="565"/>
      <c r="DK37" s="565"/>
      <c r="DL37" s="565"/>
      <c r="DM37" s="565"/>
      <c r="DN37" s="565"/>
      <c r="DO37" s="565"/>
      <c r="DP37" s="565"/>
      <c r="DQ37" s="565"/>
      <c r="DR37" s="565"/>
      <c r="DS37" s="565"/>
      <c r="DT37" s="565"/>
      <c r="DU37" s="565"/>
      <c r="DV37" s="565"/>
      <c r="DW37" s="565"/>
      <c r="DX37" s="565"/>
      <c r="DY37" s="565"/>
      <c r="DZ37" s="565"/>
      <c r="EA37" s="565"/>
      <c r="EB37" s="565"/>
      <c r="EC37" s="565"/>
      <c r="ED37" s="565"/>
      <c r="EE37" s="565"/>
      <c r="EF37" s="565"/>
      <c r="EG37" s="565"/>
      <c r="EH37" s="565"/>
      <c r="EI37" s="565"/>
      <c r="EJ37" s="565"/>
      <c r="EK37" s="565"/>
      <c r="EL37" s="565"/>
      <c r="EM37" s="565"/>
      <c r="EN37" s="565"/>
      <c r="EO37" s="565"/>
      <c r="EP37" s="565"/>
      <c r="EQ37" s="565"/>
      <c r="ER37" s="620">
        <v>0</v>
      </c>
      <c r="ET37" s="565"/>
      <c r="EU37" s="565"/>
      <c r="EV37" s="565"/>
      <c r="EW37" s="565"/>
      <c r="EX37" s="565"/>
      <c r="EY37" s="565"/>
      <c r="EZ37" s="565"/>
      <c r="FA37" s="565"/>
      <c r="FB37" s="565"/>
      <c r="FC37" s="565"/>
      <c r="FD37" s="565"/>
      <c r="FE37" s="565"/>
      <c r="FF37" s="565"/>
      <c r="FG37" s="565"/>
      <c r="FH37" s="565"/>
      <c r="FI37" s="565"/>
      <c r="FJ37" s="565"/>
      <c r="FK37" s="565">
        <v>7</v>
      </c>
      <c r="FL37" s="565"/>
      <c r="FM37" s="565"/>
      <c r="FN37" s="565"/>
      <c r="FO37" s="565"/>
      <c r="FP37" s="565"/>
      <c r="FQ37" s="565"/>
      <c r="FR37" s="565"/>
      <c r="FS37" s="565"/>
      <c r="FT37" s="565">
        <v>0</v>
      </c>
      <c r="FU37" s="565">
        <v>0</v>
      </c>
      <c r="FV37" s="565"/>
      <c r="FW37" s="565"/>
      <c r="FX37" s="565"/>
      <c r="FY37" s="565"/>
      <c r="FZ37" s="598"/>
      <c r="GA37" s="598"/>
      <c r="GB37" s="565"/>
      <c r="GC37" s="565"/>
      <c r="GD37" s="565"/>
      <c r="GE37" s="565"/>
      <c r="GF37" s="565"/>
      <c r="GG37" s="565"/>
      <c r="GH37" s="565"/>
      <c r="GI37" s="565"/>
      <c r="GJ37" s="565"/>
    </row>
    <row r="38" spans="1:192">
      <c r="A38" s="460">
        <v>30</v>
      </c>
      <c r="B38" s="522" t="s">
        <v>4896</v>
      </c>
      <c r="C38" s="461" t="s">
        <v>4897</v>
      </c>
      <c r="D38" s="521">
        <v>0.74</v>
      </c>
      <c r="E38" s="97">
        <v>0</v>
      </c>
      <c r="F38" s="506">
        <v>0</v>
      </c>
      <c r="G38" s="78"/>
      <c r="H38" s="78"/>
      <c r="I38" s="230"/>
      <c r="J38" s="230"/>
      <c r="K38" s="97"/>
      <c r="L38" s="97"/>
      <c r="M38" s="97"/>
      <c r="N38" s="97"/>
      <c r="O38" s="470">
        <v>340</v>
      </c>
      <c r="P38" s="470">
        <v>10</v>
      </c>
      <c r="Q38" s="470">
        <v>350</v>
      </c>
      <c r="R38" s="506">
        <v>1</v>
      </c>
      <c r="S38" s="97"/>
      <c r="T38" s="97">
        <v>9</v>
      </c>
      <c r="U38" s="507"/>
      <c r="V38" s="97">
        <v>12</v>
      </c>
      <c r="W38" s="97">
        <v>6</v>
      </c>
      <c r="X38" s="97">
        <v>18</v>
      </c>
      <c r="Y38" s="147"/>
      <c r="Z38" s="147"/>
      <c r="AA38" s="166"/>
      <c r="AB38" s="166"/>
      <c r="AC38" s="97">
        <v>7</v>
      </c>
      <c r="AD38" s="97"/>
      <c r="AE38" s="97">
        <v>2</v>
      </c>
      <c r="AF38" s="97">
        <v>6</v>
      </c>
      <c r="AG38" s="462"/>
      <c r="AH38" s="462"/>
      <c r="AI38" s="97"/>
      <c r="AJ38" s="97"/>
      <c r="AK38" s="97"/>
      <c r="AL38" s="97"/>
      <c r="AM38" s="97">
        <v>7</v>
      </c>
      <c r="AN38" s="97">
        <v>2</v>
      </c>
      <c r="AO38" s="97">
        <v>1</v>
      </c>
      <c r="AP38" s="97">
        <v>2</v>
      </c>
      <c r="AQ38" s="517">
        <v>9</v>
      </c>
      <c r="AR38" s="517">
        <v>46</v>
      </c>
      <c r="AS38" s="472">
        <v>0</v>
      </c>
      <c r="AT38" s="97"/>
      <c r="AU38" s="472"/>
      <c r="AV38" s="472"/>
      <c r="AW38" s="97">
        <v>163</v>
      </c>
      <c r="AX38" s="97">
        <f>1+1</f>
        <v>2</v>
      </c>
      <c r="AY38" s="97">
        <f>8+7+7</f>
        <v>22</v>
      </c>
      <c r="AZ38" s="97">
        <f t="shared" si="0"/>
        <v>24</v>
      </c>
      <c r="BA38" s="97"/>
      <c r="BB38" s="97">
        <v>4</v>
      </c>
      <c r="BC38" s="97"/>
      <c r="BD38" s="97"/>
      <c r="BE38" s="97">
        <v>6</v>
      </c>
      <c r="BF38" s="97">
        <v>4</v>
      </c>
      <c r="BG38" s="97"/>
      <c r="BH38" s="97"/>
      <c r="BI38" s="466">
        <v>40</v>
      </c>
      <c r="BJ38" s="466">
        <v>12</v>
      </c>
      <c r="BK38" s="466">
        <v>52</v>
      </c>
      <c r="BL38" s="97"/>
      <c r="BM38" s="97"/>
      <c r="BN38" s="470">
        <v>3</v>
      </c>
      <c r="BO38" s="470"/>
      <c r="BP38" s="97"/>
      <c r="BQ38" s="97">
        <v>102</v>
      </c>
      <c r="BR38" s="97"/>
      <c r="BS38" s="97"/>
      <c r="BT38" s="97">
        <v>1102</v>
      </c>
      <c r="BU38" s="97">
        <v>390</v>
      </c>
      <c r="BV38" s="97"/>
      <c r="BW38" s="97"/>
      <c r="BX38" s="97"/>
      <c r="BY38" s="97"/>
      <c r="BZ38" s="97"/>
      <c r="CA38" s="97"/>
      <c r="CB38" s="97"/>
      <c r="CC38" s="574"/>
      <c r="CD38" s="565"/>
      <c r="CE38" s="565"/>
      <c r="CF38" s="565">
        <v>10</v>
      </c>
      <c r="CG38" s="565">
        <v>15</v>
      </c>
      <c r="CH38" s="565">
        <v>1</v>
      </c>
      <c r="CI38" s="565">
        <v>5</v>
      </c>
      <c r="CJ38" s="565">
        <v>7</v>
      </c>
      <c r="CK38" s="565">
        <v>4</v>
      </c>
      <c r="CL38" s="565"/>
      <c r="CM38" s="565"/>
      <c r="CN38" s="565"/>
      <c r="CO38" s="565"/>
      <c r="CP38" s="565"/>
      <c r="CQ38" s="565"/>
      <c r="CR38" s="582">
        <v>4</v>
      </c>
      <c r="CS38" s="565">
        <v>7</v>
      </c>
      <c r="CT38" s="565">
        <v>18</v>
      </c>
      <c r="CU38" s="565"/>
      <c r="CV38" s="565">
        <v>9</v>
      </c>
      <c r="CW38" s="565">
        <v>3</v>
      </c>
      <c r="CX38" s="565"/>
      <c r="CY38" s="598"/>
      <c r="CZ38" s="598"/>
      <c r="DA38" s="565">
        <v>20</v>
      </c>
      <c r="DB38" s="565">
        <v>20</v>
      </c>
      <c r="DC38" s="565">
        <v>3</v>
      </c>
      <c r="DD38" s="565"/>
      <c r="DE38" s="565">
        <v>6</v>
      </c>
      <c r="DF38" s="565"/>
      <c r="DG38" s="565">
        <v>4</v>
      </c>
      <c r="DH38" s="565">
        <v>3</v>
      </c>
      <c r="DI38" s="565"/>
      <c r="DJ38" s="565"/>
      <c r="DK38" s="565"/>
      <c r="DL38" s="565"/>
      <c r="DM38" s="565"/>
      <c r="DN38" s="565"/>
      <c r="DO38" s="565"/>
      <c r="DP38" s="565"/>
      <c r="DQ38" s="565"/>
      <c r="DR38" s="565"/>
      <c r="DS38" s="565"/>
      <c r="DT38" s="565">
        <v>5</v>
      </c>
      <c r="DU38" s="565">
        <v>40</v>
      </c>
      <c r="DV38" s="565">
        <v>2</v>
      </c>
      <c r="DW38" s="565"/>
      <c r="DX38" s="565">
        <v>14</v>
      </c>
      <c r="DY38" s="565">
        <v>2</v>
      </c>
      <c r="DZ38" s="565"/>
      <c r="EA38" s="565"/>
      <c r="EB38" s="565">
        <v>16</v>
      </c>
      <c r="EC38" s="565">
        <v>5</v>
      </c>
      <c r="ED38" s="565"/>
      <c r="EE38" s="565"/>
      <c r="EF38" s="565"/>
      <c r="EG38" s="565"/>
      <c r="EH38" s="565">
        <v>16</v>
      </c>
      <c r="EI38" s="565">
        <v>3</v>
      </c>
      <c r="EJ38" s="565"/>
      <c r="EK38" s="565"/>
      <c r="EL38" s="565">
        <v>1</v>
      </c>
      <c r="EM38" s="565"/>
      <c r="EN38" s="565"/>
      <c r="EO38" s="565"/>
      <c r="EP38" s="565"/>
      <c r="EQ38" s="565">
        <v>75</v>
      </c>
      <c r="ER38" s="620">
        <v>6</v>
      </c>
      <c r="ET38" s="565">
        <v>2</v>
      </c>
      <c r="EU38" s="565">
        <v>10</v>
      </c>
      <c r="EV38" s="565">
        <v>20</v>
      </c>
      <c r="EW38" s="565">
        <v>3</v>
      </c>
      <c r="EX38" s="565">
        <v>2</v>
      </c>
      <c r="EY38" s="565">
        <v>4</v>
      </c>
      <c r="EZ38" s="565">
        <v>20</v>
      </c>
      <c r="FA38" s="565">
        <v>71</v>
      </c>
      <c r="FB38" s="565">
        <v>4</v>
      </c>
      <c r="FC38" s="565">
        <v>-2</v>
      </c>
      <c r="FD38" s="565">
        <v>2</v>
      </c>
      <c r="FE38" s="565">
        <v>1</v>
      </c>
      <c r="FF38" s="565">
        <v>12</v>
      </c>
      <c r="FG38" s="565">
        <v>2</v>
      </c>
      <c r="FH38" s="565">
        <v>10</v>
      </c>
      <c r="FI38" s="565">
        <v>10</v>
      </c>
      <c r="FJ38" s="565">
        <v>2</v>
      </c>
      <c r="FK38" s="565">
        <v>2</v>
      </c>
      <c r="FL38" s="565">
        <v>15</v>
      </c>
      <c r="FM38" s="565"/>
      <c r="FN38" s="565"/>
      <c r="FO38" s="565">
        <v>14</v>
      </c>
      <c r="FP38" s="565">
        <v>3</v>
      </c>
      <c r="FQ38" s="565">
        <v>18</v>
      </c>
      <c r="FR38" s="565"/>
      <c r="FS38" s="565"/>
      <c r="FT38" s="565">
        <v>5</v>
      </c>
      <c r="FU38" s="565">
        <v>12</v>
      </c>
      <c r="FV38" s="565">
        <v>10</v>
      </c>
      <c r="FW38" s="565">
        <v>4</v>
      </c>
      <c r="FX38" s="565">
        <v>5</v>
      </c>
      <c r="FY38" s="565">
        <v>11</v>
      </c>
      <c r="FZ38" s="598">
        <v>3</v>
      </c>
      <c r="GA38" s="598">
        <v>6</v>
      </c>
      <c r="GB38" s="565"/>
      <c r="GC38" s="565"/>
      <c r="GD38" s="565"/>
      <c r="GE38" s="565"/>
      <c r="GF38" s="565">
        <v>3</v>
      </c>
      <c r="GG38" s="565">
        <v>5</v>
      </c>
      <c r="GH38" s="565">
        <v>36</v>
      </c>
      <c r="GI38" s="565">
        <v>15</v>
      </c>
      <c r="GJ38" s="565"/>
    </row>
    <row r="39" spans="1:192">
      <c r="A39" s="460">
        <v>31</v>
      </c>
      <c r="B39" s="460" t="s">
        <v>4898</v>
      </c>
      <c r="C39" s="461" t="s">
        <v>4899</v>
      </c>
      <c r="D39" s="514">
        <v>0.36</v>
      </c>
      <c r="E39" s="97">
        <v>3</v>
      </c>
      <c r="F39" s="506">
        <v>3</v>
      </c>
      <c r="G39" s="78"/>
      <c r="H39" s="78"/>
      <c r="I39" s="230">
        <v>6</v>
      </c>
      <c r="J39" s="230"/>
      <c r="K39" s="97"/>
      <c r="L39" s="97"/>
      <c r="M39" s="97">
        <v>7</v>
      </c>
      <c r="N39" s="97"/>
      <c r="O39" s="470">
        <v>290</v>
      </c>
      <c r="P39" s="470">
        <v>15</v>
      </c>
      <c r="Q39" s="470">
        <v>305</v>
      </c>
      <c r="R39" s="506">
        <v>1</v>
      </c>
      <c r="S39" s="97"/>
      <c r="T39" s="97">
        <v>1</v>
      </c>
      <c r="U39" s="507"/>
      <c r="V39" s="97">
        <v>1</v>
      </c>
      <c r="W39" s="97">
        <v>7</v>
      </c>
      <c r="X39" s="97">
        <v>8</v>
      </c>
      <c r="Y39" s="147"/>
      <c r="Z39" s="147"/>
      <c r="AA39" s="166"/>
      <c r="AB39" s="166"/>
      <c r="AC39" s="97"/>
      <c r="AD39" s="97"/>
      <c r="AE39" s="97">
        <v>1</v>
      </c>
      <c r="AF39" s="97"/>
      <c r="AG39" s="462"/>
      <c r="AH39" s="462"/>
      <c r="AI39" s="97"/>
      <c r="AJ39" s="97"/>
      <c r="AK39" s="97"/>
      <c r="AL39" s="97"/>
      <c r="AM39" s="97"/>
      <c r="AN39" s="97">
        <v>4</v>
      </c>
      <c r="AO39" s="97">
        <v>1</v>
      </c>
      <c r="AP39" s="97"/>
      <c r="AQ39" s="517"/>
      <c r="AR39" s="517">
        <v>55</v>
      </c>
      <c r="AS39" s="472">
        <v>0</v>
      </c>
      <c r="AT39" s="97"/>
      <c r="AU39" s="472"/>
      <c r="AV39" s="472"/>
      <c r="AW39" s="97">
        <v>8</v>
      </c>
      <c r="AX39" s="97"/>
      <c r="AY39" s="97"/>
      <c r="AZ39" s="97">
        <f t="shared" si="0"/>
        <v>0</v>
      </c>
      <c r="BA39" s="97"/>
      <c r="BB39" s="97">
        <v>2</v>
      </c>
      <c r="BC39" s="97"/>
      <c r="BD39" s="97"/>
      <c r="BE39" s="97">
        <v>2</v>
      </c>
      <c r="BF39" s="97">
        <v>1</v>
      </c>
      <c r="BG39" s="97">
        <v>1</v>
      </c>
      <c r="BH39" s="97"/>
      <c r="BI39" s="466"/>
      <c r="BJ39" s="466"/>
      <c r="BK39" s="466">
        <v>0</v>
      </c>
      <c r="BL39" s="97"/>
      <c r="BM39" s="97"/>
      <c r="BN39" s="470">
        <v>1</v>
      </c>
      <c r="BO39" s="470"/>
      <c r="BP39" s="97"/>
      <c r="BQ39" s="97">
        <v>8</v>
      </c>
      <c r="BR39" s="97"/>
      <c r="BS39" s="97"/>
      <c r="BT39" s="97">
        <v>39</v>
      </c>
      <c r="BU39" s="97">
        <v>30</v>
      </c>
      <c r="BV39" s="97"/>
      <c r="BW39" s="97"/>
      <c r="BX39" s="97"/>
      <c r="BY39" s="97"/>
      <c r="BZ39" s="97"/>
      <c r="CA39" s="97"/>
      <c r="CB39" s="97"/>
      <c r="CC39" s="574"/>
      <c r="CD39" s="565"/>
      <c r="CE39" s="565"/>
      <c r="CF39" s="565">
        <v>1</v>
      </c>
      <c r="CG39" s="565"/>
      <c r="CH39" s="565"/>
      <c r="CI39" s="565">
        <v>2</v>
      </c>
      <c r="CJ39" s="565">
        <v>1</v>
      </c>
      <c r="CK39" s="565">
        <v>2</v>
      </c>
      <c r="CL39" s="565"/>
      <c r="CM39" s="565"/>
      <c r="CN39" s="565"/>
      <c r="CO39" s="565"/>
      <c r="CP39" s="565"/>
      <c r="CQ39" s="565"/>
      <c r="CR39" s="582"/>
      <c r="CS39" s="565">
        <v>4</v>
      </c>
      <c r="CT39" s="565">
        <v>1</v>
      </c>
      <c r="CU39" s="565">
        <v>4</v>
      </c>
      <c r="CV39" s="565"/>
      <c r="CW39" s="565">
        <v>1</v>
      </c>
      <c r="CX39" s="565"/>
      <c r="CY39" s="598"/>
      <c r="CZ39" s="598"/>
      <c r="DA39" s="565">
        <v>9</v>
      </c>
      <c r="DB39" s="565">
        <v>8</v>
      </c>
      <c r="DC39" s="565"/>
      <c r="DD39" s="565"/>
      <c r="DE39" s="565">
        <v>1</v>
      </c>
      <c r="DF39" s="565"/>
      <c r="DG39" s="565">
        <v>4</v>
      </c>
      <c r="DH39" s="565">
        <v>3</v>
      </c>
      <c r="DI39" s="565"/>
      <c r="DJ39" s="565"/>
      <c r="DK39" s="565"/>
      <c r="DL39" s="565"/>
      <c r="DM39" s="565"/>
      <c r="DN39" s="565"/>
      <c r="DO39" s="565"/>
      <c r="DP39" s="565">
        <v>40</v>
      </c>
      <c r="DQ39" s="565">
        <v>17</v>
      </c>
      <c r="DR39" s="565"/>
      <c r="DS39" s="565"/>
      <c r="DT39" s="565"/>
      <c r="DU39" s="565"/>
      <c r="DV39" s="565"/>
      <c r="DW39" s="565"/>
      <c r="DX39" s="565"/>
      <c r="DY39" s="565"/>
      <c r="DZ39" s="565"/>
      <c r="EA39" s="565"/>
      <c r="EB39" s="565">
        <v>1</v>
      </c>
      <c r="EC39" s="565">
        <v>3</v>
      </c>
      <c r="ED39" s="565">
        <v>1</v>
      </c>
      <c r="EE39" s="565"/>
      <c r="EF39" s="565"/>
      <c r="EG39" s="565"/>
      <c r="EH39" s="565"/>
      <c r="EI39" s="565"/>
      <c r="EJ39" s="565"/>
      <c r="EK39" s="565"/>
      <c r="EL39" s="565"/>
      <c r="EM39" s="565"/>
      <c r="EN39" s="565"/>
      <c r="EO39" s="565"/>
      <c r="EP39" s="565"/>
      <c r="EQ39" s="565">
        <v>45</v>
      </c>
      <c r="ER39" s="620">
        <v>8</v>
      </c>
      <c r="ET39" s="565"/>
      <c r="EU39" s="565"/>
      <c r="EV39" s="565">
        <v>8</v>
      </c>
      <c r="EW39" s="565">
        <v>3</v>
      </c>
      <c r="EX39" s="565">
        <v>1</v>
      </c>
      <c r="EY39" s="565"/>
      <c r="EZ39" s="565">
        <v>4</v>
      </c>
      <c r="FA39" s="565">
        <v>4</v>
      </c>
      <c r="FB39" s="565"/>
      <c r="FC39" s="565"/>
      <c r="FD39" s="565">
        <v>2</v>
      </c>
      <c r="FE39" s="565">
        <v>2</v>
      </c>
      <c r="FF39" s="565">
        <v>3</v>
      </c>
      <c r="FG39" s="565">
        <v>1</v>
      </c>
      <c r="FH39" s="565">
        <v>14</v>
      </c>
      <c r="FI39" s="565">
        <v>13</v>
      </c>
      <c r="FJ39" s="565">
        <v>2</v>
      </c>
      <c r="FK39" s="565"/>
      <c r="FL39" s="565">
        <v>3</v>
      </c>
      <c r="FM39" s="565"/>
      <c r="FN39" s="565">
        <v>2</v>
      </c>
      <c r="FO39" s="565">
        <v>50</v>
      </c>
      <c r="FP39" s="565"/>
      <c r="FQ39" s="565"/>
      <c r="FR39" s="565"/>
      <c r="FS39" s="565"/>
      <c r="FT39" s="565">
        <v>0</v>
      </c>
      <c r="FU39" s="565">
        <v>1</v>
      </c>
      <c r="FV39" s="565">
        <v>3</v>
      </c>
      <c r="FW39" s="565">
        <v>3</v>
      </c>
      <c r="FX39" s="565"/>
      <c r="FY39" s="565"/>
      <c r="FZ39" s="598">
        <v>1</v>
      </c>
      <c r="GA39" s="598"/>
      <c r="GB39" s="565"/>
      <c r="GC39" s="565"/>
      <c r="GD39" s="565">
        <v>9</v>
      </c>
      <c r="GE39" s="565">
        <v>6</v>
      </c>
      <c r="GF39" s="565"/>
      <c r="GG39" s="565"/>
      <c r="GH39" s="565">
        <v>3</v>
      </c>
      <c r="GI39" s="565">
        <v>3</v>
      </c>
      <c r="GJ39" s="565"/>
    </row>
    <row r="40" spans="1:192">
      <c r="A40" s="443">
        <v>7</v>
      </c>
      <c r="B40" s="443" t="s">
        <v>4900</v>
      </c>
      <c r="C40" s="474" t="s">
        <v>4157</v>
      </c>
      <c r="D40" s="523">
        <v>1.84</v>
      </c>
      <c r="E40" s="97">
        <v>2</v>
      </c>
      <c r="F40" s="506">
        <v>3</v>
      </c>
      <c r="G40" s="78"/>
      <c r="H40" s="78"/>
      <c r="I40" s="230">
        <v>4</v>
      </c>
      <c r="J40" s="230"/>
      <c r="K40" s="97"/>
      <c r="L40" s="97"/>
      <c r="M40" s="97">
        <v>3</v>
      </c>
      <c r="N40" s="97"/>
      <c r="O40" s="470">
        <v>90</v>
      </c>
      <c r="P40" s="470">
        <v>10</v>
      </c>
      <c r="Q40" s="470">
        <v>100</v>
      </c>
      <c r="R40" s="506"/>
      <c r="S40" s="97"/>
      <c r="T40" s="447">
        <v>0</v>
      </c>
      <c r="U40" s="507"/>
      <c r="V40" s="447"/>
      <c r="W40" s="447"/>
      <c r="X40" s="447"/>
      <c r="Y40" s="147"/>
      <c r="Z40" s="147"/>
      <c r="AA40" s="166"/>
      <c r="AB40" s="166"/>
      <c r="AC40" s="97"/>
      <c r="AD40" s="97"/>
      <c r="AE40" s="97"/>
      <c r="AF40" s="97"/>
      <c r="AG40" s="462"/>
      <c r="AH40" s="462"/>
      <c r="AI40" s="97"/>
      <c r="AJ40" s="97"/>
      <c r="AK40" s="97"/>
      <c r="AL40" s="97"/>
      <c r="AM40" s="97"/>
      <c r="AN40" s="97"/>
      <c r="AO40" s="97"/>
      <c r="AP40" s="97"/>
      <c r="AQ40" s="512">
        <f>AQ41</f>
        <v>0</v>
      </c>
      <c r="AR40" s="512">
        <f>AR41</f>
        <v>0</v>
      </c>
      <c r="AS40" s="472">
        <v>0</v>
      </c>
      <c r="AT40" s="97"/>
      <c r="AU40" s="472"/>
      <c r="AV40" s="472"/>
      <c r="AW40" s="97"/>
      <c r="AX40" s="97"/>
      <c r="AY40" s="97"/>
      <c r="AZ40" s="97"/>
      <c r="BA40" s="97"/>
      <c r="BB40" s="97"/>
      <c r="BC40" s="97"/>
      <c r="BD40" s="97"/>
      <c r="BE40" s="97"/>
      <c r="BF40" s="97"/>
      <c r="BG40" s="97"/>
      <c r="BH40" s="97"/>
      <c r="BI40" s="466">
        <v>0</v>
      </c>
      <c r="BJ40" s="466">
        <v>0</v>
      </c>
      <c r="BK40" s="466">
        <v>0</v>
      </c>
      <c r="BL40" s="97">
        <v>0</v>
      </c>
      <c r="BM40" s="97"/>
      <c r="BN40" s="470"/>
      <c r="BO40" s="470"/>
      <c r="BP40" s="97"/>
      <c r="BQ40" s="97"/>
      <c r="BR40" s="97"/>
      <c r="BS40" s="97"/>
      <c r="BT40" s="447"/>
      <c r="BU40" s="447"/>
      <c r="BV40" s="97"/>
      <c r="BW40" s="97"/>
      <c r="BX40" s="97"/>
      <c r="BY40" s="97"/>
      <c r="BZ40" s="97"/>
      <c r="CA40" s="97"/>
      <c r="CB40" s="97"/>
      <c r="CC40" s="574"/>
      <c r="CD40" s="565"/>
      <c r="CE40" s="565"/>
      <c r="CF40" s="565">
        <v>0</v>
      </c>
      <c r="CG40" s="565">
        <v>0</v>
      </c>
      <c r="CH40" s="565"/>
      <c r="CI40" s="565"/>
      <c r="CJ40" s="565"/>
      <c r="CK40" s="565"/>
      <c r="CL40" s="565"/>
      <c r="CM40" s="565"/>
      <c r="CN40" s="565"/>
      <c r="CO40" s="565"/>
      <c r="CP40" s="565"/>
      <c r="CQ40" s="565"/>
      <c r="CR40" s="582"/>
      <c r="CS40" s="565"/>
      <c r="CT40" s="565"/>
      <c r="CU40" s="565"/>
      <c r="CV40" s="565"/>
      <c r="CW40" s="565"/>
      <c r="CX40" s="565"/>
      <c r="CY40" s="598"/>
      <c r="CZ40" s="598"/>
      <c r="DA40" s="565"/>
      <c r="DB40" s="565"/>
      <c r="DC40" s="565"/>
      <c r="DD40" s="565"/>
      <c r="DE40" s="565"/>
      <c r="DF40" s="565"/>
      <c r="DG40" s="565"/>
      <c r="DH40" s="565"/>
      <c r="DI40" s="565"/>
      <c r="DJ40" s="565"/>
      <c r="DK40" s="565"/>
      <c r="DL40" s="565"/>
      <c r="DM40" s="565"/>
      <c r="DN40" s="565"/>
      <c r="DO40" s="565"/>
      <c r="DP40" s="565">
        <v>12</v>
      </c>
      <c r="DQ40" s="565">
        <v>4</v>
      </c>
      <c r="DR40" s="565"/>
      <c r="DS40" s="565"/>
      <c r="DT40" s="565"/>
      <c r="DU40" s="565"/>
      <c r="DV40" s="565"/>
      <c r="DW40" s="565"/>
      <c r="DX40" s="565"/>
      <c r="DY40" s="565"/>
      <c r="DZ40" s="565"/>
      <c r="EA40" s="565"/>
      <c r="EB40" s="565"/>
      <c r="EC40" s="565"/>
      <c r="ED40" s="565"/>
      <c r="EE40" s="565"/>
      <c r="EF40" s="565">
        <v>2</v>
      </c>
      <c r="EG40" s="565"/>
      <c r="EH40" s="565"/>
      <c r="EI40" s="565"/>
      <c r="EJ40" s="565"/>
      <c r="EK40" s="565"/>
      <c r="EL40" s="565"/>
      <c r="EM40" s="565"/>
      <c r="EN40" s="565"/>
      <c r="EO40" s="565"/>
      <c r="EP40" s="565"/>
      <c r="EQ40" s="565"/>
      <c r="ER40" s="620">
        <v>0</v>
      </c>
      <c r="ET40" s="565"/>
      <c r="EU40" s="565"/>
      <c r="EV40" s="565"/>
      <c r="EW40" s="565"/>
      <c r="EX40" s="565"/>
      <c r="EY40" s="565"/>
      <c r="EZ40" s="565"/>
      <c r="FA40" s="565"/>
      <c r="FB40" s="565"/>
      <c r="FC40" s="565"/>
      <c r="FD40" s="565"/>
      <c r="FE40" s="565"/>
      <c r="FF40" s="565"/>
      <c r="FG40" s="565"/>
      <c r="FH40" s="565"/>
      <c r="FI40" s="565"/>
      <c r="FJ40" s="565"/>
      <c r="FK40" s="565"/>
      <c r="FL40" s="565"/>
      <c r="FM40" s="565"/>
      <c r="FN40" s="565">
        <v>0</v>
      </c>
      <c r="FO40" s="565">
        <v>0</v>
      </c>
      <c r="FP40" s="565"/>
      <c r="FQ40" s="565"/>
      <c r="FR40" s="565"/>
      <c r="FS40" s="565"/>
      <c r="FT40" s="565">
        <v>0</v>
      </c>
      <c r="FU40" s="565">
        <v>0</v>
      </c>
      <c r="FV40" s="565"/>
      <c r="FW40" s="565"/>
      <c r="FX40" s="565"/>
      <c r="FY40" s="565"/>
      <c r="FZ40" s="598"/>
      <c r="GA40" s="598"/>
      <c r="GB40" s="565"/>
      <c r="GC40" s="565"/>
      <c r="GD40" s="565"/>
      <c r="GE40" s="565"/>
      <c r="GF40" s="565"/>
      <c r="GG40" s="565"/>
      <c r="GH40" s="565"/>
      <c r="GI40" s="565"/>
      <c r="GJ40" s="565"/>
    </row>
    <row r="41" spans="1:192" ht="30">
      <c r="A41" s="460">
        <v>32</v>
      </c>
      <c r="B41" s="460" t="s">
        <v>4901</v>
      </c>
      <c r="C41" s="461" t="s">
        <v>4902</v>
      </c>
      <c r="D41" s="514">
        <v>1.84</v>
      </c>
      <c r="E41" s="447">
        <v>0</v>
      </c>
      <c r="F41" s="515">
        <v>0</v>
      </c>
      <c r="G41" s="78"/>
      <c r="H41" s="78"/>
      <c r="I41" s="230"/>
      <c r="J41" s="230"/>
      <c r="K41" s="97"/>
      <c r="L41" s="97"/>
      <c r="M41" s="97"/>
      <c r="N41" s="97"/>
      <c r="O41" s="470"/>
      <c r="P41" s="470"/>
      <c r="Q41" s="470"/>
      <c r="R41" s="506"/>
      <c r="S41" s="97"/>
      <c r="T41" s="97">
        <v>0</v>
      </c>
      <c r="U41" s="507"/>
      <c r="V41" s="97"/>
      <c r="W41" s="97"/>
      <c r="X41" s="97"/>
      <c r="Y41" s="147"/>
      <c r="Z41" s="147"/>
      <c r="AA41" s="166"/>
      <c r="AB41" s="166"/>
      <c r="AC41" s="97"/>
      <c r="AD41" s="97"/>
      <c r="AE41" s="97"/>
      <c r="AF41" s="97"/>
      <c r="AG41" s="462"/>
      <c r="AH41" s="462"/>
      <c r="AI41" s="97"/>
      <c r="AJ41" s="97"/>
      <c r="AK41" s="97"/>
      <c r="AL41" s="97"/>
      <c r="AM41" s="97"/>
      <c r="AN41" s="97"/>
      <c r="AO41" s="97"/>
      <c r="AP41" s="97"/>
      <c r="AQ41" s="517"/>
      <c r="AR41" s="517"/>
      <c r="AS41" s="472">
        <v>0</v>
      </c>
      <c r="AT41" s="97"/>
      <c r="AU41" s="472"/>
      <c r="AV41" s="472"/>
      <c r="AW41" s="97">
        <v>26</v>
      </c>
      <c r="AX41" s="97"/>
      <c r="AY41" s="97"/>
      <c r="AZ41" s="97">
        <f t="shared" si="0"/>
        <v>0</v>
      </c>
      <c r="BA41" s="97"/>
      <c r="BB41" s="97"/>
      <c r="BC41" s="97"/>
      <c r="BD41" s="97"/>
      <c r="BE41" s="97"/>
      <c r="BF41" s="97"/>
      <c r="BG41" s="97"/>
      <c r="BH41" s="97"/>
      <c r="BI41" s="466"/>
      <c r="BJ41" s="466"/>
      <c r="BK41" s="466">
        <v>0</v>
      </c>
      <c r="BL41" s="97"/>
      <c r="BM41" s="97"/>
      <c r="BN41" s="470"/>
      <c r="BO41" s="470"/>
      <c r="BP41" s="97"/>
      <c r="BQ41" s="97"/>
      <c r="BR41" s="97"/>
      <c r="BS41" s="97"/>
      <c r="BT41" s="97"/>
      <c r="BU41" s="97"/>
      <c r="BV41" s="97"/>
      <c r="BW41" s="97"/>
      <c r="BX41" s="97"/>
      <c r="BY41" s="97"/>
      <c r="BZ41" s="97"/>
      <c r="CA41" s="97"/>
      <c r="CB41" s="97"/>
      <c r="CC41" s="574"/>
      <c r="CD41" s="565"/>
      <c r="CE41" s="565"/>
      <c r="CF41" s="565"/>
      <c r="CG41" s="565"/>
      <c r="CH41" s="565"/>
      <c r="CI41" s="565"/>
      <c r="CJ41" s="565"/>
      <c r="CK41" s="565"/>
      <c r="CL41" s="565"/>
      <c r="CM41" s="565"/>
      <c r="CN41" s="565"/>
      <c r="CO41" s="565"/>
      <c r="CP41" s="565"/>
      <c r="CQ41" s="565"/>
      <c r="CR41" s="582"/>
      <c r="CS41" s="565"/>
      <c r="CT41" s="565"/>
      <c r="CU41" s="565"/>
      <c r="CV41" s="565"/>
      <c r="CW41" s="565"/>
      <c r="CX41" s="565"/>
      <c r="CY41" s="598"/>
      <c r="CZ41" s="598"/>
      <c r="DA41" s="565"/>
      <c r="DB41" s="565"/>
      <c r="DC41" s="565"/>
      <c r="DD41" s="565"/>
      <c r="DE41" s="565"/>
      <c r="DF41" s="565"/>
      <c r="DG41" s="565"/>
      <c r="DH41" s="565"/>
      <c r="DI41" s="565"/>
      <c r="DJ41" s="565"/>
      <c r="DK41" s="565"/>
      <c r="DL41" s="565">
        <v>785</v>
      </c>
      <c r="DM41" s="565">
        <v>7</v>
      </c>
      <c r="DN41" s="565"/>
      <c r="DO41" s="565"/>
      <c r="DP41" s="565"/>
      <c r="DQ41" s="565"/>
      <c r="DR41" s="565"/>
      <c r="DS41" s="565"/>
      <c r="DT41" s="565"/>
      <c r="DU41" s="565"/>
      <c r="DV41" s="565"/>
      <c r="DW41" s="565"/>
      <c r="DX41" s="565"/>
      <c r="DY41" s="565"/>
      <c r="DZ41" s="565">
        <v>3</v>
      </c>
      <c r="EA41" s="565">
        <v>8</v>
      </c>
      <c r="EB41" s="565"/>
      <c r="EC41" s="565"/>
      <c r="ED41" s="565"/>
      <c r="EE41" s="565"/>
      <c r="EF41" s="565"/>
      <c r="EG41" s="565"/>
      <c r="EH41" s="565"/>
      <c r="EI41" s="565"/>
      <c r="EJ41" s="565"/>
      <c r="EK41" s="565"/>
      <c r="EL41" s="565"/>
      <c r="EM41" s="565"/>
      <c r="EN41" s="565"/>
      <c r="EO41" s="565"/>
      <c r="EP41" s="565"/>
      <c r="EQ41" s="565"/>
      <c r="ER41" s="620">
        <v>0</v>
      </c>
      <c r="ET41" s="565"/>
      <c r="EU41" s="565"/>
      <c r="EV41" s="565"/>
      <c r="EW41" s="565"/>
      <c r="EX41" s="565"/>
      <c r="EY41" s="565"/>
      <c r="EZ41" s="565"/>
      <c r="FA41" s="565"/>
      <c r="FB41" s="565"/>
      <c r="FC41" s="565"/>
      <c r="FD41" s="565"/>
      <c r="FE41" s="565"/>
      <c r="FF41" s="565"/>
      <c r="FG41" s="565"/>
      <c r="FH41" s="565"/>
      <c r="FI41" s="565"/>
      <c r="FJ41" s="565"/>
      <c r="FK41" s="565"/>
      <c r="FL41" s="565"/>
      <c r="FM41" s="565"/>
      <c r="FN41" s="565"/>
      <c r="FO41" s="565"/>
      <c r="FP41" s="565"/>
      <c r="FQ41" s="565"/>
      <c r="FR41" s="565"/>
      <c r="FS41" s="565"/>
      <c r="FT41" s="565">
        <v>0</v>
      </c>
      <c r="FU41" s="565">
        <v>0</v>
      </c>
      <c r="FV41" s="565"/>
      <c r="FW41" s="565"/>
      <c r="FX41" s="565"/>
      <c r="FY41" s="565"/>
      <c r="FZ41" s="598"/>
      <c r="GA41" s="598"/>
      <c r="GB41" s="565"/>
      <c r="GC41" s="565"/>
      <c r="GD41" s="565"/>
      <c r="GE41" s="565"/>
      <c r="GF41" s="565"/>
      <c r="GG41" s="565"/>
      <c r="GH41" s="565"/>
      <c r="GI41" s="565"/>
      <c r="GJ41" s="565"/>
    </row>
    <row r="42" spans="1:192">
      <c r="A42" s="443">
        <v>8</v>
      </c>
      <c r="B42" s="501" t="s">
        <v>4903</v>
      </c>
      <c r="C42" s="474" t="s">
        <v>4159</v>
      </c>
      <c r="D42" s="502">
        <v>6.36</v>
      </c>
      <c r="E42" s="97">
        <v>0</v>
      </c>
      <c r="F42" s="506">
        <v>0</v>
      </c>
      <c r="G42" s="78"/>
      <c r="H42" s="78"/>
      <c r="I42" s="230"/>
      <c r="J42" s="230"/>
      <c r="K42" s="97"/>
      <c r="L42" s="97"/>
      <c r="M42" s="97"/>
      <c r="N42" s="97"/>
      <c r="O42" s="470"/>
      <c r="P42" s="470"/>
      <c r="Q42" s="470"/>
      <c r="R42" s="506"/>
      <c r="S42" s="97"/>
      <c r="T42" s="447">
        <v>0</v>
      </c>
      <c r="U42" s="507"/>
      <c r="V42" s="447"/>
      <c r="W42" s="447"/>
      <c r="X42" s="447"/>
      <c r="Y42" s="147"/>
      <c r="Z42" s="147"/>
      <c r="AA42" s="516"/>
      <c r="AB42" s="516"/>
      <c r="AC42" s="97"/>
      <c r="AD42" s="97"/>
      <c r="AE42" s="97"/>
      <c r="AF42" s="97"/>
      <c r="AG42" s="462"/>
      <c r="AH42" s="462"/>
      <c r="AI42" s="447">
        <v>12</v>
      </c>
      <c r="AJ42" s="447"/>
      <c r="AK42" s="97"/>
      <c r="AL42" s="97"/>
      <c r="AM42" s="97"/>
      <c r="AN42" s="97"/>
      <c r="AO42" s="97"/>
      <c r="AP42" s="97"/>
      <c r="AQ42" s="512">
        <f>SUM(AQ43:AQ45)</f>
        <v>0</v>
      </c>
      <c r="AR42" s="512">
        <f>SUM(AR43:AR45)</f>
        <v>0</v>
      </c>
      <c r="AS42" s="472">
        <v>0</v>
      </c>
      <c r="AT42" s="97"/>
      <c r="AU42" s="449"/>
      <c r="AV42" s="449"/>
      <c r="AW42" s="97"/>
      <c r="AX42" s="97"/>
      <c r="AY42" s="97"/>
      <c r="AZ42" s="97">
        <f t="shared" si="0"/>
        <v>0</v>
      </c>
      <c r="BA42" s="97"/>
      <c r="BB42" s="97"/>
      <c r="BC42" s="97"/>
      <c r="BD42" s="97"/>
      <c r="BE42" s="97"/>
      <c r="BF42" s="97"/>
      <c r="BG42" s="447">
        <v>26</v>
      </c>
      <c r="BH42" s="447"/>
      <c r="BI42" s="466">
        <v>0</v>
      </c>
      <c r="BJ42" s="466">
        <v>0</v>
      </c>
      <c r="BK42" s="466">
        <v>0</v>
      </c>
      <c r="BL42" s="97">
        <v>0</v>
      </c>
      <c r="BM42" s="97"/>
      <c r="BN42" s="470"/>
      <c r="BO42" s="470"/>
      <c r="BP42" s="97"/>
      <c r="BQ42" s="97"/>
      <c r="BR42" s="447"/>
      <c r="BS42" s="447"/>
      <c r="BT42" s="447"/>
      <c r="BU42" s="447"/>
      <c r="BV42" s="97"/>
      <c r="BW42" s="97"/>
      <c r="BX42" s="447">
        <v>73</v>
      </c>
      <c r="BY42" s="447">
        <v>17</v>
      </c>
      <c r="BZ42" s="513">
        <v>729</v>
      </c>
      <c r="CA42" s="513">
        <v>0</v>
      </c>
      <c r="CB42" s="447"/>
      <c r="CC42" s="573"/>
      <c r="CD42" s="565"/>
      <c r="CE42" s="565"/>
      <c r="CF42" s="565">
        <v>0</v>
      </c>
      <c r="CG42" s="565">
        <v>0</v>
      </c>
      <c r="CH42" s="565"/>
      <c r="CI42" s="565"/>
      <c r="CJ42" s="565"/>
      <c r="CK42" s="565"/>
      <c r="CL42" s="565"/>
      <c r="CM42" s="565"/>
      <c r="CN42" s="565"/>
      <c r="CO42" s="565"/>
      <c r="CP42" s="565"/>
      <c r="CQ42" s="565"/>
      <c r="CR42" s="582"/>
      <c r="CS42" s="565"/>
      <c r="CT42" s="565"/>
      <c r="CU42" s="565"/>
      <c r="CV42" s="565"/>
      <c r="CW42" s="565"/>
      <c r="CX42" s="565"/>
      <c r="CY42" s="598"/>
      <c r="CZ42" s="598"/>
      <c r="DA42" s="565"/>
      <c r="DB42" s="565"/>
      <c r="DC42" s="565"/>
      <c r="DD42" s="565"/>
      <c r="DE42" s="565"/>
      <c r="DF42" s="565"/>
      <c r="DG42" s="565"/>
      <c r="DH42" s="565"/>
      <c r="DI42" s="565"/>
      <c r="DJ42" s="565"/>
      <c r="DK42" s="565"/>
      <c r="DL42" s="565"/>
      <c r="DM42" s="565"/>
      <c r="DN42" s="565"/>
      <c r="DO42" s="565"/>
      <c r="DP42" s="565"/>
      <c r="DQ42" s="565"/>
      <c r="DR42" s="565">
        <v>41</v>
      </c>
      <c r="DS42" s="565">
        <v>42</v>
      </c>
      <c r="DT42" s="565"/>
      <c r="DU42" s="565"/>
      <c r="DV42" s="565"/>
      <c r="DW42" s="565"/>
      <c r="DX42" s="565"/>
      <c r="DY42" s="565"/>
      <c r="DZ42" s="565"/>
      <c r="EA42" s="565"/>
      <c r="EB42" s="565"/>
      <c r="EC42" s="565"/>
      <c r="ED42" s="565"/>
      <c r="EE42" s="565"/>
      <c r="EF42" s="565"/>
      <c r="EG42" s="565"/>
      <c r="EH42" s="565"/>
      <c r="EI42" s="565"/>
      <c r="EJ42" s="565"/>
      <c r="EK42" s="565"/>
      <c r="EL42" s="565"/>
      <c r="EM42" s="565"/>
      <c r="EN42" s="565"/>
      <c r="EO42" s="565"/>
      <c r="EP42" s="565"/>
      <c r="EQ42" s="565"/>
      <c r="ER42" s="620">
        <v>0</v>
      </c>
      <c r="ET42" s="565"/>
      <c r="EU42" s="565"/>
      <c r="EV42" s="565"/>
      <c r="EW42" s="565"/>
      <c r="EX42" s="565"/>
      <c r="EY42" s="565"/>
      <c r="EZ42" s="565"/>
      <c r="FA42" s="565"/>
      <c r="FB42" s="565"/>
      <c r="FC42" s="565"/>
      <c r="FD42" s="565"/>
      <c r="FE42" s="565"/>
      <c r="FF42" s="565"/>
      <c r="FG42" s="565"/>
      <c r="FH42" s="565"/>
      <c r="FI42" s="565"/>
      <c r="FJ42" s="565"/>
      <c r="FK42" s="565"/>
      <c r="FL42" s="565">
        <v>0</v>
      </c>
      <c r="FM42" s="565"/>
      <c r="FN42" s="565">
        <v>0</v>
      </c>
      <c r="FO42" s="565">
        <v>0</v>
      </c>
      <c r="FP42" s="565"/>
      <c r="FQ42" s="565"/>
      <c r="FR42" s="565"/>
      <c r="FS42" s="565"/>
      <c r="FT42" s="565">
        <v>0</v>
      </c>
      <c r="FU42" s="565">
        <v>0</v>
      </c>
      <c r="FV42" s="565"/>
      <c r="FW42" s="565"/>
      <c r="FX42" s="565"/>
      <c r="FY42" s="565"/>
      <c r="FZ42" s="598"/>
      <c r="GA42" s="598"/>
      <c r="GB42" s="565"/>
      <c r="GC42" s="565"/>
      <c r="GD42" s="565"/>
      <c r="GE42" s="565"/>
      <c r="GF42" s="565"/>
      <c r="GG42" s="565"/>
      <c r="GH42" s="565"/>
      <c r="GI42" s="565"/>
      <c r="GJ42" s="565"/>
    </row>
    <row r="43" spans="1:192" ht="45">
      <c r="A43" s="460">
        <v>33</v>
      </c>
      <c r="B43" s="460" t="s">
        <v>4904</v>
      </c>
      <c r="C43" s="461" t="s">
        <v>4489</v>
      </c>
      <c r="D43" s="514">
        <v>4.37</v>
      </c>
      <c r="E43" s="447">
        <v>0</v>
      </c>
      <c r="F43" s="515">
        <v>0</v>
      </c>
      <c r="G43" s="78"/>
      <c r="H43" s="78"/>
      <c r="I43" s="230"/>
      <c r="J43" s="230"/>
      <c r="K43" s="447"/>
      <c r="L43" s="447"/>
      <c r="M43" s="97"/>
      <c r="N43" s="97"/>
      <c r="O43" s="470"/>
      <c r="P43" s="470"/>
      <c r="Q43" s="470"/>
      <c r="R43" s="506"/>
      <c r="S43" s="97"/>
      <c r="T43" s="97">
        <v>0</v>
      </c>
      <c r="U43" s="507"/>
      <c r="V43" s="97"/>
      <c r="W43" s="97"/>
      <c r="X43" s="97"/>
      <c r="Y43" s="519"/>
      <c r="Z43" s="519"/>
      <c r="AA43" s="166"/>
      <c r="AB43" s="166"/>
      <c r="AC43" s="97"/>
      <c r="AD43" s="97"/>
      <c r="AE43" s="97"/>
      <c r="AF43" s="97"/>
      <c r="AG43" s="462"/>
      <c r="AH43" s="462"/>
      <c r="AI43" s="97"/>
      <c r="AJ43" s="97"/>
      <c r="AK43" s="97"/>
      <c r="AL43" s="97"/>
      <c r="AM43" s="97"/>
      <c r="AN43" s="97"/>
      <c r="AO43" s="97"/>
      <c r="AP43" s="97"/>
      <c r="AQ43" s="512"/>
      <c r="AR43" s="512"/>
      <c r="AS43" s="472">
        <v>0</v>
      </c>
      <c r="AT43" s="97"/>
      <c r="AU43" s="472"/>
      <c r="AV43" s="472"/>
      <c r="AW43" s="97">
        <v>300</v>
      </c>
      <c r="AX43" s="97"/>
      <c r="AY43" s="97"/>
      <c r="AZ43" s="97">
        <f t="shared" si="0"/>
        <v>0</v>
      </c>
      <c r="BA43" s="97"/>
      <c r="BB43" s="97"/>
      <c r="BC43" s="97"/>
      <c r="BD43" s="97"/>
      <c r="BE43" s="97"/>
      <c r="BF43" s="97"/>
      <c r="BG43" s="97"/>
      <c r="BH43" s="97"/>
      <c r="BI43" s="466"/>
      <c r="BJ43" s="466"/>
      <c r="BK43" s="466">
        <v>0</v>
      </c>
      <c r="BL43" s="97"/>
      <c r="BM43" s="97"/>
      <c r="BN43" s="470"/>
      <c r="BO43" s="470"/>
      <c r="BP43" s="97"/>
      <c r="BQ43" s="97"/>
      <c r="BR43" s="97"/>
      <c r="BS43" s="97"/>
      <c r="BT43" s="97"/>
      <c r="BU43" s="97"/>
      <c r="BV43" s="97"/>
      <c r="BW43" s="97"/>
      <c r="BX43" s="97">
        <v>1</v>
      </c>
      <c r="BY43" s="97"/>
      <c r="BZ43" s="417">
        <v>508</v>
      </c>
      <c r="CA43" s="417">
        <v>0</v>
      </c>
      <c r="CB43" s="97"/>
      <c r="CC43" s="574"/>
      <c r="CD43" s="565"/>
      <c r="CE43" s="565"/>
      <c r="CF43" s="565"/>
      <c r="CG43" s="565"/>
      <c r="CH43" s="565"/>
      <c r="CI43" s="565"/>
      <c r="CJ43" s="565"/>
      <c r="CK43" s="565"/>
      <c r="CL43" s="565"/>
      <c r="CM43" s="565"/>
      <c r="CN43" s="565"/>
      <c r="CO43" s="565"/>
      <c r="CP43" s="565"/>
      <c r="CQ43" s="565"/>
      <c r="CR43" s="582"/>
      <c r="CS43" s="565"/>
      <c r="CT43" s="565"/>
      <c r="CU43" s="565"/>
      <c r="CV43" s="565"/>
      <c r="CW43" s="565"/>
      <c r="CX43" s="565"/>
      <c r="CY43" s="598"/>
      <c r="CZ43" s="598"/>
      <c r="DA43" s="565"/>
      <c r="DB43" s="565"/>
      <c r="DC43" s="565"/>
      <c r="DD43" s="565"/>
      <c r="DE43" s="565"/>
      <c r="DF43" s="565"/>
      <c r="DG43" s="565"/>
      <c r="DH43" s="565"/>
      <c r="DI43" s="565"/>
      <c r="DJ43" s="565"/>
      <c r="DK43" s="565"/>
      <c r="DL43" s="565"/>
      <c r="DM43" s="565">
        <v>4</v>
      </c>
      <c r="DN43" s="565"/>
      <c r="DO43" s="565"/>
      <c r="DP43" s="565"/>
      <c r="DQ43" s="565"/>
      <c r="DR43" s="565"/>
      <c r="DS43" s="565"/>
      <c r="DT43" s="565"/>
      <c r="DU43" s="565"/>
      <c r="DV43" s="565"/>
      <c r="DW43" s="565"/>
      <c r="DX43" s="565"/>
      <c r="DY43" s="565"/>
      <c r="DZ43" s="565">
        <v>1</v>
      </c>
      <c r="EA43" s="565">
        <v>5</v>
      </c>
      <c r="EB43" s="565"/>
      <c r="EC43" s="565"/>
      <c r="ED43" s="565"/>
      <c r="EE43" s="565"/>
      <c r="EF43" s="565"/>
      <c r="EG43" s="565"/>
      <c r="EH43" s="565"/>
      <c r="EI43" s="565"/>
      <c r="EJ43" s="565"/>
      <c r="EK43" s="565"/>
      <c r="EL43" s="565"/>
      <c r="EM43" s="565"/>
      <c r="EN43" s="565"/>
      <c r="EO43" s="565"/>
      <c r="EP43" s="565"/>
      <c r="EQ43" s="565"/>
      <c r="ER43" s="620">
        <v>0</v>
      </c>
      <c r="ET43" s="565"/>
      <c r="EU43" s="565"/>
      <c r="EV43" s="565"/>
      <c r="EW43" s="565"/>
      <c r="EX43" s="565"/>
      <c r="EY43" s="565"/>
      <c r="EZ43" s="565"/>
      <c r="FA43" s="565"/>
      <c r="FB43" s="565"/>
      <c r="FC43" s="565"/>
      <c r="FD43" s="565"/>
      <c r="FE43" s="565"/>
      <c r="FF43" s="565"/>
      <c r="FG43" s="565"/>
      <c r="FH43" s="565"/>
      <c r="FI43" s="565"/>
      <c r="FJ43" s="565"/>
      <c r="FK43" s="565"/>
      <c r="FL43" s="565">
        <v>0</v>
      </c>
      <c r="FM43" s="565"/>
      <c r="FN43" s="565"/>
      <c r="FO43" s="565"/>
      <c r="FP43" s="565"/>
      <c r="FQ43" s="565"/>
      <c r="FR43" s="565"/>
      <c r="FS43" s="565"/>
      <c r="FT43" s="565">
        <v>0</v>
      </c>
      <c r="FU43" s="565">
        <v>0</v>
      </c>
      <c r="FV43" s="565"/>
      <c r="FW43" s="565"/>
      <c r="FX43" s="565"/>
      <c r="FY43" s="565"/>
      <c r="FZ43" s="598"/>
      <c r="GA43" s="598"/>
      <c r="GB43" s="565"/>
      <c r="GC43" s="565"/>
      <c r="GD43" s="565"/>
      <c r="GE43" s="565"/>
      <c r="GF43" s="565"/>
      <c r="GG43" s="565"/>
      <c r="GH43" s="565"/>
      <c r="GI43" s="565"/>
      <c r="GJ43" s="565"/>
    </row>
    <row r="44" spans="1:192">
      <c r="A44" s="460">
        <v>34</v>
      </c>
      <c r="B44" s="460" t="s">
        <v>4905</v>
      </c>
      <c r="C44" s="461" t="s">
        <v>4491</v>
      </c>
      <c r="D44" s="514">
        <v>7.82</v>
      </c>
      <c r="E44" s="97">
        <v>0</v>
      </c>
      <c r="F44" s="506">
        <v>0</v>
      </c>
      <c r="G44" s="78"/>
      <c r="H44" s="78"/>
      <c r="I44" s="230"/>
      <c r="J44" s="230"/>
      <c r="K44" s="97"/>
      <c r="L44" s="97"/>
      <c r="M44" s="97"/>
      <c r="N44" s="97"/>
      <c r="O44" s="470"/>
      <c r="P44" s="470"/>
      <c r="Q44" s="470"/>
      <c r="R44" s="506"/>
      <c r="S44" s="97"/>
      <c r="T44" s="97">
        <v>0</v>
      </c>
      <c r="U44" s="507"/>
      <c r="V44" s="97"/>
      <c r="W44" s="97"/>
      <c r="X44" s="97"/>
      <c r="Y44" s="147"/>
      <c r="Z44" s="147"/>
      <c r="AA44" s="166"/>
      <c r="AB44" s="166">
        <v>1</v>
      </c>
      <c r="AC44" s="97"/>
      <c r="AD44" s="97"/>
      <c r="AE44" s="97"/>
      <c r="AF44" s="97"/>
      <c r="AG44" s="462"/>
      <c r="AH44" s="462"/>
      <c r="AI44" s="97">
        <v>12</v>
      </c>
      <c r="AJ44" s="97"/>
      <c r="AK44" s="97"/>
      <c r="AL44" s="97"/>
      <c r="AM44" s="97"/>
      <c r="AN44" s="97"/>
      <c r="AO44" s="97"/>
      <c r="AP44" s="97"/>
      <c r="AQ44" s="517"/>
      <c r="AR44" s="517"/>
      <c r="AS44" s="472">
        <v>0</v>
      </c>
      <c r="AT44" s="97"/>
      <c r="AU44" s="472"/>
      <c r="AV44" s="472"/>
      <c r="AW44" s="97">
        <v>324</v>
      </c>
      <c r="AX44" s="97"/>
      <c r="AY44" s="97"/>
      <c r="AZ44" s="97">
        <f t="shared" si="0"/>
        <v>0</v>
      </c>
      <c r="BA44" s="97"/>
      <c r="BB44" s="97"/>
      <c r="BC44" s="97"/>
      <c r="BD44" s="97"/>
      <c r="BE44" s="97"/>
      <c r="BF44" s="97"/>
      <c r="BG44" s="97">
        <v>17</v>
      </c>
      <c r="BH44" s="97"/>
      <c r="BI44" s="466"/>
      <c r="BJ44" s="466"/>
      <c r="BK44" s="466">
        <v>0</v>
      </c>
      <c r="BL44" s="97"/>
      <c r="BM44" s="97"/>
      <c r="BN44" s="470"/>
      <c r="BO44" s="470"/>
      <c r="BP44" s="97"/>
      <c r="BQ44" s="97"/>
      <c r="BR44" s="97"/>
      <c r="BS44" s="97"/>
      <c r="BT44" s="447"/>
      <c r="BU44" s="447"/>
      <c r="BV44" s="97"/>
      <c r="BW44" s="97"/>
      <c r="BX44" s="97">
        <v>51</v>
      </c>
      <c r="BY44" s="97">
        <v>10</v>
      </c>
      <c r="BZ44" s="417">
        <v>185</v>
      </c>
      <c r="CA44" s="417">
        <v>0</v>
      </c>
      <c r="CB44" s="97"/>
      <c r="CC44" s="574"/>
      <c r="CD44" s="565"/>
      <c r="CE44" s="565"/>
      <c r="CF44" s="565"/>
      <c r="CG44" s="565"/>
      <c r="CH44" s="565"/>
      <c r="CI44" s="565"/>
      <c r="CJ44" s="565"/>
      <c r="CK44" s="565"/>
      <c r="CL44" s="565"/>
      <c r="CM44" s="565"/>
      <c r="CN44" s="565"/>
      <c r="CO44" s="565"/>
      <c r="CP44" s="565"/>
      <c r="CQ44" s="565"/>
      <c r="CR44" s="582"/>
      <c r="CS44" s="565"/>
      <c r="CT44" s="565"/>
      <c r="CU44" s="565"/>
      <c r="CV44" s="565"/>
      <c r="CW44" s="565"/>
      <c r="CX44" s="565"/>
      <c r="CY44" s="598"/>
      <c r="CZ44" s="598"/>
      <c r="DA44" s="565"/>
      <c r="DB44" s="565"/>
      <c r="DC44" s="565"/>
      <c r="DD44" s="565"/>
      <c r="DE44" s="565"/>
      <c r="DF44" s="565"/>
      <c r="DG44" s="565"/>
      <c r="DH44" s="565"/>
      <c r="DI44" s="565"/>
      <c r="DJ44" s="565"/>
      <c r="DK44" s="565"/>
      <c r="DL44" s="565"/>
      <c r="DM44" s="565">
        <v>3</v>
      </c>
      <c r="DN44" s="565"/>
      <c r="DO44" s="565"/>
      <c r="DP44" s="565"/>
      <c r="DQ44" s="565"/>
      <c r="DR44" s="565">
        <v>33</v>
      </c>
      <c r="DS44" s="565">
        <v>32</v>
      </c>
      <c r="DT44" s="565"/>
      <c r="DU44" s="565"/>
      <c r="DV44" s="565"/>
      <c r="DW44" s="565"/>
      <c r="DX44" s="565"/>
      <c r="DY44" s="565"/>
      <c r="DZ44" s="565">
        <v>2</v>
      </c>
      <c r="EA44" s="565">
        <v>3</v>
      </c>
      <c r="EB44" s="565"/>
      <c r="EC44" s="565"/>
      <c r="ED44" s="565"/>
      <c r="EE44" s="565"/>
      <c r="EF44" s="565"/>
      <c r="EG44" s="565"/>
      <c r="EH44" s="565"/>
      <c r="EI44" s="565"/>
      <c r="EJ44" s="565"/>
      <c r="EK44" s="565"/>
      <c r="EL44" s="565"/>
      <c r="EM44" s="565"/>
      <c r="EN44" s="565"/>
      <c r="EO44" s="565"/>
      <c r="EP44" s="565"/>
      <c r="EQ44" s="565"/>
      <c r="ER44" s="620">
        <v>0</v>
      </c>
      <c r="ET44" s="565"/>
      <c r="EU44" s="565"/>
      <c r="EV44" s="565"/>
      <c r="EW44" s="565"/>
      <c r="EX44" s="565"/>
      <c r="EY44" s="565"/>
      <c r="EZ44" s="565"/>
      <c r="FA44" s="565"/>
      <c r="FB44" s="565"/>
      <c r="FC44" s="565"/>
      <c r="FD44" s="565"/>
      <c r="FE44" s="565"/>
      <c r="FF44" s="565"/>
      <c r="FG44" s="565"/>
      <c r="FH44" s="565"/>
      <c r="FI44" s="565"/>
      <c r="FJ44" s="565"/>
      <c r="FK44" s="565"/>
      <c r="FL44" s="565">
        <v>0</v>
      </c>
      <c r="FM44" s="565"/>
      <c r="FN44" s="565"/>
      <c r="FO44" s="565"/>
      <c r="FP44" s="565"/>
      <c r="FQ44" s="565"/>
      <c r="FR44" s="565"/>
      <c r="FS44" s="565"/>
      <c r="FT44" s="565"/>
      <c r="FU44" s="565"/>
      <c r="FV44" s="565"/>
      <c r="FW44" s="565"/>
      <c r="FX44" s="565"/>
      <c r="FY44" s="565"/>
      <c r="FZ44" s="598"/>
      <c r="GA44" s="598"/>
      <c r="GB44" s="565"/>
      <c r="GC44" s="565"/>
      <c r="GD44" s="565"/>
      <c r="GE44" s="565"/>
      <c r="GF44" s="565"/>
      <c r="GG44" s="565"/>
      <c r="GH44" s="565"/>
      <c r="GI44" s="565"/>
      <c r="GJ44" s="565"/>
    </row>
    <row r="45" spans="1:192" ht="45">
      <c r="A45" s="460">
        <v>35</v>
      </c>
      <c r="B45" s="460" t="s">
        <v>4906</v>
      </c>
      <c r="C45" s="461" t="s">
        <v>4493</v>
      </c>
      <c r="D45" s="514">
        <v>5.68</v>
      </c>
      <c r="G45" s="78"/>
      <c r="H45" s="78"/>
      <c r="I45" s="230"/>
      <c r="J45" s="230"/>
      <c r="K45" s="97">
        <v>3</v>
      </c>
      <c r="L45" s="97">
        <v>4</v>
      </c>
      <c r="M45" s="97"/>
      <c r="N45" s="97"/>
      <c r="O45" s="470"/>
      <c r="P45" s="470"/>
      <c r="Q45" s="470"/>
      <c r="R45" s="506"/>
      <c r="S45" s="97"/>
      <c r="T45" s="97">
        <v>0</v>
      </c>
      <c r="U45" s="507"/>
      <c r="V45" s="97"/>
      <c r="W45" s="97"/>
      <c r="X45" s="97"/>
      <c r="Y45" s="147"/>
      <c r="Z45" s="147"/>
      <c r="AA45" s="166"/>
      <c r="AB45" s="166"/>
      <c r="AC45" s="97"/>
      <c r="AD45" s="97"/>
      <c r="AE45" s="97"/>
      <c r="AF45" s="97"/>
      <c r="AG45" s="462"/>
      <c r="AH45" s="462"/>
      <c r="AI45" s="97"/>
      <c r="AJ45" s="97"/>
      <c r="AK45" s="97"/>
      <c r="AL45" s="97"/>
      <c r="AM45" s="97"/>
      <c r="AN45" s="97"/>
      <c r="AO45" s="97"/>
      <c r="AP45" s="97"/>
      <c r="AQ45" s="512"/>
      <c r="AR45" s="512"/>
      <c r="AS45" s="472">
        <v>0</v>
      </c>
      <c r="AT45" s="97"/>
      <c r="AU45" s="472"/>
      <c r="AV45" s="472"/>
      <c r="AW45" s="97">
        <v>50</v>
      </c>
      <c r="AX45" s="97"/>
      <c r="AY45" s="97"/>
      <c r="AZ45" s="97">
        <f t="shared" si="0"/>
        <v>0</v>
      </c>
      <c r="BA45" s="97"/>
      <c r="BB45" s="97"/>
      <c r="BC45" s="97"/>
      <c r="BD45" s="97"/>
      <c r="BE45" s="97"/>
      <c r="BF45" s="97"/>
      <c r="BG45" s="97">
        <v>9</v>
      </c>
      <c r="BH45" s="97"/>
      <c r="BI45" s="466"/>
      <c r="BJ45" s="466"/>
      <c r="BK45" s="466">
        <v>0</v>
      </c>
      <c r="BL45" s="97"/>
      <c r="BM45" s="97"/>
      <c r="BN45" s="470"/>
      <c r="BO45" s="470"/>
      <c r="BP45" s="97"/>
      <c r="BQ45" s="97"/>
      <c r="BR45" s="97"/>
      <c r="BS45" s="97"/>
      <c r="BT45" s="97"/>
      <c r="BU45" s="97"/>
      <c r="BV45" s="97"/>
      <c r="BW45" s="97"/>
      <c r="BX45" s="97">
        <v>21</v>
      </c>
      <c r="BY45" s="97">
        <v>7</v>
      </c>
      <c r="BZ45" s="417">
        <v>36</v>
      </c>
      <c r="CA45" s="417">
        <v>0</v>
      </c>
      <c r="CB45" s="97"/>
      <c r="CC45" s="574"/>
      <c r="CD45" s="565"/>
      <c r="CE45" s="565"/>
      <c r="CF45" s="565"/>
      <c r="CG45" s="565"/>
      <c r="CH45" s="565"/>
      <c r="CI45" s="565"/>
      <c r="CJ45" s="565"/>
      <c r="CK45" s="565"/>
      <c r="CL45" s="565"/>
      <c r="CM45" s="565"/>
      <c r="CN45" s="565"/>
      <c r="CO45" s="565"/>
      <c r="CP45" s="565"/>
      <c r="CQ45" s="565"/>
      <c r="CR45" s="582"/>
      <c r="CS45" s="565"/>
      <c r="CT45" s="565"/>
      <c r="CU45" s="565"/>
      <c r="CV45" s="565"/>
      <c r="CW45" s="565"/>
      <c r="CX45" s="565"/>
      <c r="CY45" s="598"/>
      <c r="CZ45" s="598"/>
      <c r="DA45" s="565"/>
      <c r="DB45" s="565"/>
      <c r="DC45" s="565"/>
      <c r="DD45" s="565"/>
      <c r="DE45" s="565"/>
      <c r="DF45" s="565"/>
      <c r="DG45" s="565"/>
      <c r="DH45" s="565"/>
      <c r="DI45" s="565"/>
      <c r="DJ45" s="565"/>
      <c r="DK45" s="565"/>
      <c r="DL45" s="565"/>
      <c r="DM45" s="565"/>
      <c r="DN45" s="565"/>
      <c r="DO45" s="565"/>
      <c r="DP45" s="565"/>
      <c r="DQ45" s="565"/>
      <c r="DR45" s="565">
        <v>8</v>
      </c>
      <c r="DS45" s="565">
        <v>10</v>
      </c>
      <c r="DT45" s="565"/>
      <c r="DU45" s="565"/>
      <c r="DV45" s="565"/>
      <c r="DW45" s="565"/>
      <c r="DX45" s="565"/>
      <c r="DY45" s="565"/>
      <c r="DZ45" s="565"/>
      <c r="EA45" s="565"/>
      <c r="EB45" s="565"/>
      <c r="EC45" s="565"/>
      <c r="ED45" s="565"/>
      <c r="EE45" s="565"/>
      <c r="EF45" s="565"/>
      <c r="EG45" s="565"/>
      <c r="EH45" s="565"/>
      <c r="EI45" s="565"/>
      <c r="EJ45" s="565"/>
      <c r="EK45" s="565"/>
      <c r="EL45" s="565"/>
      <c r="EM45" s="565"/>
      <c r="EN45" s="565"/>
      <c r="EO45" s="565"/>
      <c r="EP45" s="565"/>
      <c r="EQ45" s="565"/>
      <c r="ER45" s="620">
        <v>0</v>
      </c>
      <c r="ET45" s="565"/>
      <c r="EU45" s="565"/>
      <c r="EV45" s="565"/>
      <c r="EW45" s="565"/>
      <c r="EX45" s="565"/>
      <c r="EY45" s="565"/>
      <c r="EZ45" s="565"/>
      <c r="FA45" s="565"/>
      <c r="FB45" s="565"/>
      <c r="FC45" s="565"/>
      <c r="FD45" s="565"/>
      <c r="FE45" s="565"/>
      <c r="FF45" s="565"/>
      <c r="FG45" s="565"/>
      <c r="FH45" s="565"/>
      <c r="FI45" s="565"/>
      <c r="FJ45" s="565"/>
      <c r="FK45" s="565"/>
      <c r="FL45" s="565">
        <v>0</v>
      </c>
      <c r="FM45" s="565"/>
      <c r="FN45" s="565"/>
      <c r="FO45" s="565"/>
      <c r="FP45" s="565"/>
      <c r="FQ45" s="565"/>
      <c r="FR45" s="565"/>
      <c r="FS45" s="565"/>
      <c r="FT45" s="565"/>
      <c r="FU45" s="565"/>
      <c r="FV45" s="565"/>
      <c r="FW45" s="565"/>
      <c r="FX45" s="565"/>
      <c r="FY45" s="565"/>
      <c r="FZ45" s="598"/>
      <c r="GA45" s="598"/>
      <c r="GB45" s="565"/>
      <c r="GC45" s="565"/>
      <c r="GD45" s="565"/>
      <c r="GE45" s="565"/>
      <c r="GF45" s="565"/>
      <c r="GG45" s="565"/>
      <c r="GH45" s="565"/>
      <c r="GI45" s="565"/>
      <c r="GJ45" s="565"/>
    </row>
    <row r="46" spans="1:192">
      <c r="A46" s="443">
        <v>9</v>
      </c>
      <c r="B46" s="443" t="s">
        <v>4907</v>
      </c>
      <c r="C46" s="474" t="s">
        <v>4162</v>
      </c>
      <c r="D46" s="523">
        <v>1.1499999999999999</v>
      </c>
      <c r="G46" s="78"/>
      <c r="H46" s="78"/>
      <c r="I46" s="230"/>
      <c r="J46" s="230"/>
      <c r="K46" s="97"/>
      <c r="L46" s="97"/>
      <c r="M46" s="97"/>
      <c r="N46" s="97"/>
      <c r="O46" s="470"/>
      <c r="P46" s="470"/>
      <c r="Q46" s="470"/>
      <c r="R46" s="506"/>
      <c r="S46" s="97"/>
      <c r="T46" s="447">
        <v>0</v>
      </c>
      <c r="U46" s="507"/>
      <c r="V46" s="447"/>
      <c r="W46" s="447">
        <v>92</v>
      </c>
      <c r="X46" s="447">
        <v>92</v>
      </c>
      <c r="Y46" s="147"/>
      <c r="Z46" s="147"/>
      <c r="AA46" s="516"/>
      <c r="AB46" s="516"/>
      <c r="AC46" s="97"/>
      <c r="AD46" s="97"/>
      <c r="AE46" s="97"/>
      <c r="AF46" s="97">
        <v>73</v>
      </c>
      <c r="AG46" s="462"/>
      <c r="AH46" s="462"/>
      <c r="AI46" s="447"/>
      <c r="AJ46" s="447"/>
      <c r="AK46" s="97"/>
      <c r="AL46" s="97"/>
      <c r="AM46" s="97"/>
      <c r="AN46" s="97">
        <v>3</v>
      </c>
      <c r="AO46" s="97"/>
      <c r="AP46" s="97">
        <v>7</v>
      </c>
      <c r="AQ46" s="512">
        <f>SUM(AQ47:AQ56)</f>
        <v>0</v>
      </c>
      <c r="AR46" s="512">
        <f>SUM(AR47:AR56)</f>
        <v>116</v>
      </c>
      <c r="AS46" s="472">
        <v>0</v>
      </c>
      <c r="AT46" s="97"/>
      <c r="AU46" s="449"/>
      <c r="AV46" s="449"/>
      <c r="AW46" s="97"/>
      <c r="AX46" s="97"/>
      <c r="AY46" s="97"/>
      <c r="AZ46" s="97"/>
      <c r="BA46" s="97"/>
      <c r="BB46" s="97"/>
      <c r="BC46" s="97"/>
      <c r="BD46" s="97"/>
      <c r="BE46" s="97"/>
      <c r="BF46" s="97"/>
      <c r="BG46" s="447"/>
      <c r="BH46" s="447"/>
      <c r="BI46" s="466">
        <v>0</v>
      </c>
      <c r="BJ46" s="466">
        <v>26</v>
      </c>
      <c r="BK46" s="466">
        <v>26</v>
      </c>
      <c r="BL46" s="97">
        <v>0</v>
      </c>
      <c r="BM46" s="97"/>
      <c r="BN46" s="470">
        <v>6</v>
      </c>
      <c r="BO46" s="470"/>
      <c r="BP46" s="97"/>
      <c r="BQ46" s="97">
        <v>699</v>
      </c>
      <c r="BR46" s="447"/>
      <c r="BS46" s="447"/>
      <c r="BT46" s="97"/>
      <c r="BU46" s="97"/>
      <c r="BV46" s="97"/>
      <c r="BW46" s="97"/>
      <c r="BX46" s="447"/>
      <c r="BY46" s="447">
        <v>0</v>
      </c>
      <c r="BZ46" s="447"/>
      <c r="CA46" s="447"/>
      <c r="CB46" s="447"/>
      <c r="CC46" s="573"/>
      <c r="CD46" s="565"/>
      <c r="CE46" s="565"/>
      <c r="CF46" s="565">
        <v>0</v>
      </c>
      <c r="CG46" s="565">
        <v>12</v>
      </c>
      <c r="CH46" s="565"/>
      <c r="CI46" s="565"/>
      <c r="CJ46" s="565">
        <v>44</v>
      </c>
      <c r="CK46" s="565"/>
      <c r="CL46" s="565"/>
      <c r="CM46" s="565"/>
      <c r="CN46" s="565"/>
      <c r="CO46" s="565"/>
      <c r="CP46" s="565"/>
      <c r="CQ46" s="565"/>
      <c r="CR46" s="582"/>
      <c r="CS46" s="565"/>
      <c r="CT46" s="565"/>
      <c r="CU46" s="565"/>
      <c r="CV46" s="565"/>
      <c r="CW46" s="565">
        <v>6</v>
      </c>
      <c r="CX46" s="565"/>
      <c r="CY46" s="598"/>
      <c r="CZ46" s="598"/>
      <c r="DA46" s="565"/>
      <c r="DB46" s="565">
        <v>98</v>
      </c>
      <c r="DC46" s="565"/>
      <c r="DD46" s="565"/>
      <c r="DE46" s="565"/>
      <c r="DF46" s="565"/>
      <c r="DG46" s="565"/>
      <c r="DH46" s="565">
        <v>19</v>
      </c>
      <c r="DI46" s="565"/>
      <c r="DJ46" s="565"/>
      <c r="DK46" s="565"/>
      <c r="DL46" s="565"/>
      <c r="DM46" s="565"/>
      <c r="DN46" s="565"/>
      <c r="DO46" s="565"/>
      <c r="DP46" s="565"/>
      <c r="DQ46" s="565"/>
      <c r="DR46" s="565"/>
      <c r="DS46" s="565"/>
      <c r="DT46" s="565"/>
      <c r="DU46" s="565"/>
      <c r="DV46" s="565"/>
      <c r="DW46" s="565"/>
      <c r="DX46" s="565">
        <v>2</v>
      </c>
      <c r="DY46" s="565">
        <v>2</v>
      </c>
      <c r="DZ46" s="565"/>
      <c r="EA46" s="565"/>
      <c r="EB46" s="565"/>
      <c r="EC46" s="565"/>
      <c r="ED46" s="565"/>
      <c r="EE46" s="565"/>
      <c r="EF46" s="565"/>
      <c r="EG46" s="565"/>
      <c r="EH46" s="565"/>
      <c r="EI46" s="565"/>
      <c r="EJ46" s="565"/>
      <c r="EK46" s="565"/>
      <c r="EL46" s="565"/>
      <c r="EM46" s="565"/>
      <c r="EN46" s="565"/>
      <c r="EO46" s="565"/>
      <c r="EP46" s="565"/>
      <c r="EQ46" s="565"/>
      <c r="ER46" s="620">
        <v>0</v>
      </c>
      <c r="ET46" s="565"/>
      <c r="EU46" s="565">
        <v>25</v>
      </c>
      <c r="EV46" s="565"/>
      <c r="EW46" s="565">
        <v>70</v>
      </c>
      <c r="EX46" s="565"/>
      <c r="EY46" s="565">
        <v>7</v>
      </c>
      <c r="EZ46" s="565"/>
      <c r="FA46" s="565">
        <v>130</v>
      </c>
      <c r="FB46" s="565"/>
      <c r="FC46" s="565"/>
      <c r="FD46" s="565"/>
      <c r="FE46" s="565"/>
      <c r="FF46" s="565"/>
      <c r="FG46" s="565"/>
      <c r="FH46" s="565"/>
      <c r="FI46" s="565">
        <v>20</v>
      </c>
      <c r="FJ46" s="565"/>
      <c r="FK46" s="565"/>
      <c r="FL46" s="565">
        <v>0</v>
      </c>
      <c r="FM46" s="565"/>
      <c r="FN46" s="565">
        <v>0</v>
      </c>
      <c r="FO46" s="565">
        <v>80</v>
      </c>
      <c r="FP46" s="565"/>
      <c r="FQ46" s="565"/>
      <c r="FR46" s="565"/>
      <c r="FS46" s="565"/>
      <c r="FT46" s="565">
        <v>0</v>
      </c>
      <c r="FU46" s="565">
        <v>15</v>
      </c>
      <c r="FV46" s="565"/>
      <c r="FW46" s="565">
        <v>18</v>
      </c>
      <c r="FX46" s="565"/>
      <c r="FY46" s="565"/>
      <c r="FZ46" s="598"/>
      <c r="GA46" s="598"/>
      <c r="GB46" s="565"/>
      <c r="GC46" s="565"/>
      <c r="GD46" s="565"/>
      <c r="GE46" s="565">
        <v>18</v>
      </c>
      <c r="GF46" s="565"/>
      <c r="GG46" s="565">
        <v>15</v>
      </c>
      <c r="GH46" s="565"/>
      <c r="GI46" s="565"/>
      <c r="GJ46" s="565"/>
    </row>
    <row r="47" spans="1:192" ht="30">
      <c r="A47" s="460">
        <v>36</v>
      </c>
      <c r="B47" s="460" t="s">
        <v>4908</v>
      </c>
      <c r="C47" s="461" t="s">
        <v>4909</v>
      </c>
      <c r="D47" s="514">
        <v>0.97</v>
      </c>
      <c r="E47" s="447">
        <v>0</v>
      </c>
      <c r="F47" s="515">
        <v>10</v>
      </c>
      <c r="G47" s="78"/>
      <c r="H47" s="78"/>
      <c r="I47" s="230"/>
      <c r="J47" s="445">
        <v>5</v>
      </c>
      <c r="K47" s="447"/>
      <c r="L47" s="447"/>
      <c r="M47" s="97">
        <v>35</v>
      </c>
      <c r="N47" s="97"/>
      <c r="O47" s="470"/>
      <c r="P47" s="470"/>
      <c r="Q47" s="470"/>
      <c r="R47" s="506"/>
      <c r="S47" s="97"/>
      <c r="T47" s="97">
        <v>0</v>
      </c>
      <c r="U47" s="507"/>
      <c r="V47" s="97"/>
      <c r="W47" s="97">
        <v>92</v>
      </c>
      <c r="X47" s="97">
        <v>92</v>
      </c>
      <c r="Y47" s="519"/>
      <c r="Z47" s="519"/>
      <c r="AA47" s="166"/>
      <c r="AB47" s="166"/>
      <c r="AC47" s="97"/>
      <c r="AD47" s="97"/>
      <c r="AE47" s="97"/>
      <c r="AF47" s="97">
        <v>69</v>
      </c>
      <c r="AG47" s="462"/>
      <c r="AH47" s="462"/>
      <c r="AI47" s="97"/>
      <c r="AJ47" s="97"/>
      <c r="AK47" s="97"/>
      <c r="AL47" s="97"/>
      <c r="AM47" s="97"/>
      <c r="AN47" s="97">
        <v>2</v>
      </c>
      <c r="AO47" s="97"/>
      <c r="AP47" s="97">
        <v>7</v>
      </c>
      <c r="AQ47" s="517"/>
      <c r="AR47" s="517">
        <v>71</v>
      </c>
      <c r="AS47" s="472">
        <v>0</v>
      </c>
      <c r="AT47" s="97"/>
      <c r="AU47" s="472"/>
      <c r="AV47" s="472"/>
      <c r="AW47" s="97">
        <v>267</v>
      </c>
      <c r="AX47" s="97">
        <f>0</f>
        <v>0</v>
      </c>
      <c r="AY47" s="97">
        <f>10+13+8</f>
        <v>31</v>
      </c>
      <c r="AZ47" s="97">
        <f t="shared" si="0"/>
        <v>31</v>
      </c>
      <c r="BA47" s="97"/>
      <c r="BB47" s="97">
        <v>40</v>
      </c>
      <c r="BC47" s="97"/>
      <c r="BD47" s="97"/>
      <c r="BE47" s="97"/>
      <c r="BF47" s="97">
        <v>4</v>
      </c>
      <c r="BG47" s="97"/>
      <c r="BH47" s="97"/>
      <c r="BI47" s="466"/>
      <c r="BJ47" s="466">
        <v>26</v>
      </c>
      <c r="BK47" s="466">
        <v>26</v>
      </c>
      <c r="BL47" s="97"/>
      <c r="BM47" s="97"/>
      <c r="BN47" s="470">
        <v>6</v>
      </c>
      <c r="BO47" s="470"/>
      <c r="BP47" s="97"/>
      <c r="BQ47" s="97">
        <v>520</v>
      </c>
      <c r="BR47" s="97"/>
      <c r="BS47" s="97"/>
      <c r="BT47" s="97"/>
      <c r="BU47" s="97"/>
      <c r="BV47" s="97"/>
      <c r="BW47" s="97"/>
      <c r="BX47" s="97"/>
      <c r="BY47" s="97"/>
      <c r="BZ47" s="97"/>
      <c r="CA47" s="97"/>
      <c r="CB47" s="97"/>
      <c r="CC47" s="574"/>
      <c r="CD47" s="565"/>
      <c r="CE47" s="565"/>
      <c r="CF47" s="565"/>
      <c r="CG47" s="565">
        <v>12</v>
      </c>
      <c r="CH47" s="565"/>
      <c r="CI47" s="565"/>
      <c r="CJ47" s="565">
        <v>40</v>
      </c>
      <c r="CK47" s="565">
        <v>2</v>
      </c>
      <c r="CL47" s="565"/>
      <c r="CM47" s="565"/>
      <c r="CN47" s="565"/>
      <c r="CO47" s="565"/>
      <c r="CP47" s="565"/>
      <c r="CQ47" s="565"/>
      <c r="CR47" s="582"/>
      <c r="CS47" s="565">
        <v>13</v>
      </c>
      <c r="CT47" s="565"/>
      <c r="CU47" s="565"/>
      <c r="CV47" s="565">
        <v>5</v>
      </c>
      <c r="CW47" s="565">
        <v>6</v>
      </c>
      <c r="CX47" s="565"/>
      <c r="CY47" s="598"/>
      <c r="CZ47" s="598"/>
      <c r="DA47" s="565"/>
      <c r="DB47" s="565">
        <v>90</v>
      </c>
      <c r="DC47" s="565"/>
      <c r="DD47" s="565"/>
      <c r="DE47" s="565"/>
      <c r="DF47" s="565"/>
      <c r="DG47" s="565"/>
      <c r="DH47" s="565">
        <v>17</v>
      </c>
      <c r="DI47" s="565"/>
      <c r="DJ47" s="565"/>
      <c r="DK47" s="565"/>
      <c r="DL47" s="565"/>
      <c r="DM47" s="565"/>
      <c r="DN47" s="565"/>
      <c r="DO47" s="565"/>
      <c r="DP47" s="565"/>
      <c r="DQ47" s="565"/>
      <c r="DR47" s="565"/>
      <c r="DS47" s="565"/>
      <c r="DT47" s="565"/>
      <c r="DU47" s="565"/>
      <c r="DV47" s="565"/>
      <c r="DW47" s="565"/>
      <c r="DX47" s="565">
        <v>2</v>
      </c>
      <c r="DY47" s="565">
        <v>2</v>
      </c>
      <c r="DZ47" s="565"/>
      <c r="EA47" s="565"/>
      <c r="EB47" s="565"/>
      <c r="EC47" s="565">
        <v>8</v>
      </c>
      <c r="ED47" s="565"/>
      <c r="EE47" s="565"/>
      <c r="EF47" s="565"/>
      <c r="EG47" s="565"/>
      <c r="EH47" s="565"/>
      <c r="EI47" s="565">
        <v>19</v>
      </c>
      <c r="EJ47" s="565"/>
      <c r="EK47" s="565"/>
      <c r="EL47" s="565"/>
      <c r="EM47" s="565"/>
      <c r="EN47" s="565"/>
      <c r="EO47" s="565"/>
      <c r="EP47" s="565"/>
      <c r="EQ47" s="565"/>
      <c r="ER47" s="620">
        <v>0</v>
      </c>
      <c r="ET47" s="565"/>
      <c r="EU47" s="565">
        <v>25</v>
      </c>
      <c r="EV47" s="565"/>
      <c r="EW47" s="565">
        <v>62</v>
      </c>
      <c r="EX47" s="565"/>
      <c r="EY47" s="565">
        <v>7</v>
      </c>
      <c r="EZ47" s="565"/>
      <c r="FA47" s="565">
        <v>120</v>
      </c>
      <c r="FB47" s="565">
        <v>9</v>
      </c>
      <c r="FC47" s="565">
        <v>-9</v>
      </c>
      <c r="FD47" s="565"/>
      <c r="FE47" s="565">
        <v>15</v>
      </c>
      <c r="FF47" s="565"/>
      <c r="FG47" s="565">
        <v>18</v>
      </c>
      <c r="FH47" s="565"/>
      <c r="FI47" s="565">
        <v>20</v>
      </c>
      <c r="FJ47" s="565"/>
      <c r="FK47" s="565"/>
      <c r="FL47" s="565">
        <v>0</v>
      </c>
      <c r="FM47" s="565"/>
      <c r="FN47" s="565"/>
      <c r="FO47" s="565">
        <v>80</v>
      </c>
      <c r="FP47" s="565"/>
      <c r="FQ47" s="565">
        <v>30</v>
      </c>
      <c r="FR47" s="565"/>
      <c r="FS47" s="565">
        <v>2</v>
      </c>
      <c r="FT47" s="565">
        <v>0</v>
      </c>
      <c r="FU47" s="565">
        <v>13</v>
      </c>
      <c r="FV47" s="565"/>
      <c r="FW47" s="565">
        <v>18</v>
      </c>
      <c r="FX47" s="565"/>
      <c r="FY47" s="565">
        <v>17</v>
      </c>
      <c r="FZ47" s="598"/>
      <c r="GA47" s="598">
        <v>27</v>
      </c>
      <c r="GB47" s="565"/>
      <c r="GC47" s="565"/>
      <c r="GD47" s="565"/>
      <c r="GE47" s="565">
        <v>18</v>
      </c>
      <c r="GF47" s="565"/>
      <c r="GG47" s="565">
        <v>4</v>
      </c>
      <c r="GH47" s="565"/>
      <c r="GI47" s="565">
        <v>40</v>
      </c>
      <c r="GJ47" s="565"/>
    </row>
    <row r="48" spans="1:192" ht="30">
      <c r="A48" s="460">
        <v>37</v>
      </c>
      <c r="B48" s="460" t="s">
        <v>4910</v>
      </c>
      <c r="C48" s="461" t="s">
        <v>4911</v>
      </c>
      <c r="D48" s="514">
        <v>1.1100000000000001</v>
      </c>
      <c r="E48" s="97">
        <v>0</v>
      </c>
      <c r="F48" s="506">
        <v>10</v>
      </c>
      <c r="G48" s="78"/>
      <c r="H48" s="78"/>
      <c r="I48" s="230"/>
      <c r="J48" s="230">
        <v>3</v>
      </c>
      <c r="K48" s="97"/>
      <c r="L48" s="97"/>
      <c r="M48" s="97">
        <v>35</v>
      </c>
      <c r="N48" s="97"/>
      <c r="O48" s="470"/>
      <c r="P48" s="470"/>
      <c r="Q48" s="470"/>
      <c r="R48" s="506"/>
      <c r="S48" s="97"/>
      <c r="T48" s="97">
        <v>0</v>
      </c>
      <c r="U48" s="507"/>
      <c r="V48" s="97"/>
      <c r="W48" s="97"/>
      <c r="X48" s="97"/>
      <c r="Y48" s="147"/>
      <c r="Z48" s="147"/>
      <c r="AA48" s="516"/>
      <c r="AB48" s="516"/>
      <c r="AC48" s="97"/>
      <c r="AD48" s="97"/>
      <c r="AE48" s="97"/>
      <c r="AF48" s="97"/>
      <c r="AG48" s="462"/>
      <c r="AH48" s="462"/>
      <c r="AI48" s="447"/>
      <c r="AJ48" s="447"/>
      <c r="AK48" s="97"/>
      <c r="AL48" s="97"/>
      <c r="AM48" s="97"/>
      <c r="AN48" s="97"/>
      <c r="AO48" s="97"/>
      <c r="AP48" s="97"/>
      <c r="AQ48" s="517"/>
      <c r="AR48" s="517">
        <v>10</v>
      </c>
      <c r="AS48" s="472">
        <v>0</v>
      </c>
      <c r="AT48" s="97"/>
      <c r="AU48" s="449"/>
      <c r="AV48" s="449"/>
      <c r="AW48" s="97">
        <v>140</v>
      </c>
      <c r="AX48" s="97"/>
      <c r="AY48" s="97"/>
      <c r="AZ48" s="97">
        <f t="shared" si="0"/>
        <v>0</v>
      </c>
      <c r="BA48" s="97"/>
      <c r="BB48" s="97"/>
      <c r="BC48" s="447">
        <v>30</v>
      </c>
      <c r="BD48" s="97"/>
      <c r="BE48" s="97"/>
      <c r="BF48" s="97"/>
      <c r="BG48" s="447"/>
      <c r="BH48" s="447"/>
      <c r="BI48" s="466"/>
      <c r="BJ48" s="466"/>
      <c r="BK48" s="466">
        <v>0</v>
      </c>
      <c r="BL48" s="97"/>
      <c r="BM48" s="97"/>
      <c r="BN48" s="470"/>
      <c r="BO48" s="470"/>
      <c r="BP48" s="97"/>
      <c r="BQ48" s="97">
        <v>56</v>
      </c>
      <c r="BR48" s="447"/>
      <c r="BS48" s="447"/>
      <c r="BT48" s="97"/>
      <c r="BU48" s="97"/>
      <c r="BV48" s="97"/>
      <c r="BW48" s="97"/>
      <c r="BX48" s="447">
        <v>0</v>
      </c>
      <c r="BY48" s="447">
        <v>0</v>
      </c>
      <c r="BZ48" s="447"/>
      <c r="CA48" s="447"/>
      <c r="CB48" s="447"/>
      <c r="CC48" s="573"/>
      <c r="CD48" s="565"/>
      <c r="CE48" s="565"/>
      <c r="CF48" s="565"/>
      <c r="CG48" s="565"/>
      <c r="CH48" s="565"/>
      <c r="CI48" s="565"/>
      <c r="CJ48" s="565">
        <v>4</v>
      </c>
      <c r="CK48" s="565"/>
      <c r="CL48" s="565"/>
      <c r="CM48" s="565"/>
      <c r="CN48" s="565"/>
      <c r="CO48" s="565"/>
      <c r="CP48" s="565"/>
      <c r="CQ48" s="565"/>
      <c r="CR48" s="582"/>
      <c r="CS48" s="565"/>
      <c r="CT48" s="565"/>
      <c r="CU48" s="565"/>
      <c r="CV48" s="565"/>
      <c r="CW48" s="565"/>
      <c r="CX48" s="565"/>
      <c r="CY48" s="598"/>
      <c r="CZ48" s="598"/>
      <c r="DA48" s="565"/>
      <c r="DB48" s="565">
        <v>2</v>
      </c>
      <c r="DC48" s="565"/>
      <c r="DD48" s="565"/>
      <c r="DE48" s="565"/>
      <c r="DF48" s="565"/>
      <c r="DG48" s="565"/>
      <c r="DH48" s="565"/>
      <c r="DI48" s="565"/>
      <c r="DJ48" s="565"/>
      <c r="DK48" s="565"/>
      <c r="DL48" s="565"/>
      <c r="DM48" s="565"/>
      <c r="DN48" s="565"/>
      <c r="DO48" s="565"/>
      <c r="DP48" s="565"/>
      <c r="DQ48" s="565">
        <v>40</v>
      </c>
      <c r="DR48" s="565"/>
      <c r="DS48" s="565"/>
      <c r="DT48" s="565"/>
      <c r="DU48" s="565"/>
      <c r="DV48" s="565"/>
      <c r="DW48" s="565"/>
      <c r="DX48" s="565"/>
      <c r="DY48" s="565"/>
      <c r="DZ48" s="565"/>
      <c r="EA48" s="565"/>
      <c r="EB48" s="565"/>
      <c r="EC48" s="565">
        <v>3</v>
      </c>
      <c r="ED48" s="565"/>
      <c r="EE48" s="565"/>
      <c r="EF48" s="565"/>
      <c r="EG48" s="565"/>
      <c r="EH48" s="565"/>
      <c r="EI48" s="565"/>
      <c r="EJ48" s="565"/>
      <c r="EK48" s="565"/>
      <c r="EL48" s="565"/>
      <c r="EM48" s="565"/>
      <c r="EN48" s="565"/>
      <c r="EO48" s="565"/>
      <c r="EP48" s="565"/>
      <c r="EQ48" s="565"/>
      <c r="ER48" s="620">
        <v>0</v>
      </c>
      <c r="ET48" s="565"/>
      <c r="EU48" s="565"/>
      <c r="EV48" s="565"/>
      <c r="EW48" s="565"/>
      <c r="EX48" s="565"/>
      <c r="EY48" s="565"/>
      <c r="EZ48" s="565"/>
      <c r="FA48" s="565"/>
      <c r="FB48" s="565"/>
      <c r="FC48" s="565"/>
      <c r="FD48" s="565"/>
      <c r="FE48" s="565">
        <v>1</v>
      </c>
      <c r="FF48" s="565"/>
      <c r="FG48" s="565"/>
      <c r="FH48" s="565"/>
      <c r="FI48" s="565"/>
      <c r="FJ48" s="565"/>
      <c r="FK48" s="565"/>
      <c r="FL48" s="565">
        <v>0</v>
      </c>
      <c r="FM48" s="565"/>
      <c r="FN48" s="565"/>
      <c r="FO48" s="565"/>
      <c r="FP48" s="565"/>
      <c r="FQ48" s="565"/>
      <c r="FR48" s="565"/>
      <c r="FS48" s="565"/>
      <c r="FT48" s="565">
        <v>0</v>
      </c>
      <c r="FU48" s="565">
        <v>0</v>
      </c>
      <c r="FV48" s="565"/>
      <c r="FW48" s="565"/>
      <c r="FX48" s="565"/>
      <c r="FY48" s="565"/>
      <c r="FZ48" s="598"/>
      <c r="GA48" s="598">
        <v>2</v>
      </c>
      <c r="GB48" s="565"/>
      <c r="GC48" s="565"/>
      <c r="GD48" s="565"/>
      <c r="GE48" s="565"/>
      <c r="GF48" s="565"/>
      <c r="GG48" s="565">
        <v>3</v>
      </c>
      <c r="GH48" s="565"/>
      <c r="GI48" s="565">
        <v>5</v>
      </c>
      <c r="GJ48" s="565"/>
    </row>
    <row r="49" spans="1:192" ht="30">
      <c r="A49" s="460">
        <v>38</v>
      </c>
      <c r="B49" s="460" t="s">
        <v>4912</v>
      </c>
      <c r="C49" s="461" t="s">
        <v>4913</v>
      </c>
      <c r="D49" s="514">
        <v>1.97</v>
      </c>
      <c r="E49" s="97">
        <v>0</v>
      </c>
      <c r="F49" s="506">
        <v>0</v>
      </c>
      <c r="G49" s="78"/>
      <c r="H49" s="78"/>
      <c r="I49" s="230"/>
      <c r="J49" s="230">
        <v>1</v>
      </c>
      <c r="K49" s="447"/>
      <c r="L49" s="447"/>
      <c r="M49" s="97"/>
      <c r="N49" s="97"/>
      <c r="O49" s="470"/>
      <c r="P49" s="470"/>
      <c r="Q49" s="470"/>
      <c r="R49" s="506"/>
      <c r="S49" s="97"/>
      <c r="T49" s="97">
        <v>0</v>
      </c>
      <c r="U49" s="507"/>
      <c r="V49" s="97"/>
      <c r="W49" s="97"/>
      <c r="X49" s="97"/>
      <c r="Y49" s="519"/>
      <c r="Z49" s="519"/>
      <c r="AA49" s="166"/>
      <c r="AB49" s="166"/>
      <c r="AC49" s="97"/>
      <c r="AD49" s="97"/>
      <c r="AE49" s="97"/>
      <c r="AF49" s="97"/>
      <c r="AG49" s="462"/>
      <c r="AH49" s="462"/>
      <c r="AI49" s="97"/>
      <c r="AJ49" s="97"/>
      <c r="AK49" s="97"/>
      <c r="AL49" s="97"/>
      <c r="AM49" s="97"/>
      <c r="AN49" s="97"/>
      <c r="AO49" s="97"/>
      <c r="AP49" s="97"/>
      <c r="AQ49" s="517"/>
      <c r="AR49" s="517"/>
      <c r="AS49" s="472">
        <v>0</v>
      </c>
      <c r="AT49" s="97"/>
      <c r="AU49" s="472"/>
      <c r="AV49" s="472"/>
      <c r="AW49" s="97">
        <v>1</v>
      </c>
      <c r="AX49" s="97"/>
      <c r="AY49" s="97"/>
      <c r="AZ49" s="97">
        <f t="shared" si="0"/>
        <v>0</v>
      </c>
      <c r="BA49" s="97"/>
      <c r="BB49" s="97"/>
      <c r="BC49" s="447"/>
      <c r="BD49" s="97"/>
      <c r="BE49" s="97"/>
      <c r="BF49" s="97"/>
      <c r="BG49" s="97"/>
      <c r="BH49" s="97"/>
      <c r="BI49" s="466"/>
      <c r="BJ49" s="466"/>
      <c r="BK49" s="466">
        <v>0</v>
      </c>
      <c r="BL49" s="97"/>
      <c r="BM49" s="97"/>
      <c r="BN49" s="470"/>
      <c r="BO49" s="470"/>
      <c r="BP49" s="97"/>
      <c r="BQ49" s="97"/>
      <c r="BR49" s="97"/>
      <c r="BS49" s="97"/>
      <c r="BT49" s="97"/>
      <c r="BU49" s="97"/>
      <c r="BV49" s="97"/>
      <c r="BW49" s="97"/>
      <c r="BX49" s="97"/>
      <c r="BY49" s="97"/>
      <c r="BZ49" s="97"/>
      <c r="CA49" s="97"/>
      <c r="CB49" s="97"/>
      <c r="CC49" s="574"/>
      <c r="CD49" s="565"/>
      <c r="CE49" s="565"/>
      <c r="CF49" s="565"/>
      <c r="CG49" s="565"/>
      <c r="CH49" s="565"/>
      <c r="CI49" s="565"/>
      <c r="CJ49" s="565"/>
      <c r="CK49" s="565"/>
      <c r="CL49" s="565"/>
      <c r="CM49" s="565"/>
      <c r="CN49" s="565"/>
      <c r="CO49" s="565"/>
      <c r="CP49" s="565"/>
      <c r="CQ49" s="565"/>
      <c r="CR49" s="582"/>
      <c r="CS49" s="565"/>
      <c r="CT49" s="565"/>
      <c r="CU49" s="565"/>
      <c r="CV49" s="565"/>
      <c r="CW49" s="565"/>
      <c r="CX49" s="565"/>
      <c r="CY49" s="598"/>
      <c r="CZ49" s="598"/>
      <c r="DA49" s="565"/>
      <c r="DB49" s="565"/>
      <c r="DC49" s="565"/>
      <c r="DD49" s="565"/>
      <c r="DE49" s="565"/>
      <c r="DF49" s="565"/>
      <c r="DG49" s="565"/>
      <c r="DH49" s="565"/>
      <c r="DI49" s="565"/>
      <c r="DJ49" s="565"/>
      <c r="DK49" s="565"/>
      <c r="DL49" s="565"/>
      <c r="DM49" s="565"/>
      <c r="DN49" s="565">
        <v>22</v>
      </c>
      <c r="DO49" s="565"/>
      <c r="DP49" s="565"/>
      <c r="DQ49" s="565">
        <v>1</v>
      </c>
      <c r="DR49" s="565"/>
      <c r="DS49" s="565"/>
      <c r="DT49" s="565"/>
      <c r="DU49" s="565"/>
      <c r="DV49" s="565"/>
      <c r="DW49" s="565"/>
      <c r="DX49" s="565"/>
      <c r="DY49" s="565"/>
      <c r="DZ49" s="565"/>
      <c r="EA49" s="565">
        <v>1</v>
      </c>
      <c r="EB49" s="565"/>
      <c r="EC49" s="565"/>
      <c r="ED49" s="565"/>
      <c r="EE49" s="565"/>
      <c r="EF49" s="565"/>
      <c r="EG49" s="565"/>
      <c r="EH49" s="565"/>
      <c r="EI49" s="565"/>
      <c r="EJ49" s="565"/>
      <c r="EK49" s="565"/>
      <c r="EL49" s="565"/>
      <c r="EM49" s="565"/>
      <c r="EN49" s="565"/>
      <c r="EO49" s="565"/>
      <c r="EP49" s="565"/>
      <c r="EQ49" s="565"/>
      <c r="ER49" s="620">
        <v>0</v>
      </c>
      <c r="ET49" s="565"/>
      <c r="EU49" s="565"/>
      <c r="EV49" s="565"/>
      <c r="EW49" s="565"/>
      <c r="EX49" s="565"/>
      <c r="EY49" s="565"/>
      <c r="EZ49" s="565"/>
      <c r="FA49" s="565"/>
      <c r="FB49" s="565"/>
      <c r="FC49" s="565"/>
      <c r="FD49" s="565"/>
      <c r="FE49" s="565"/>
      <c r="FF49" s="565"/>
      <c r="FG49" s="565"/>
      <c r="FH49" s="565"/>
      <c r="FI49" s="565"/>
      <c r="FJ49" s="565"/>
      <c r="FK49" s="565"/>
      <c r="FL49" s="565">
        <v>0</v>
      </c>
      <c r="FM49" s="565"/>
      <c r="FN49" s="565"/>
      <c r="FO49" s="565"/>
      <c r="FP49" s="565"/>
      <c r="FQ49" s="565"/>
      <c r="FR49" s="565"/>
      <c r="FS49" s="565"/>
      <c r="FT49" s="565">
        <v>0</v>
      </c>
      <c r="FU49" s="565">
        <v>0</v>
      </c>
      <c r="FV49" s="565"/>
      <c r="FW49" s="565"/>
      <c r="FX49" s="565"/>
      <c r="FY49" s="565"/>
      <c r="FZ49" s="598"/>
      <c r="GA49" s="598"/>
      <c r="GB49" s="565"/>
      <c r="GC49" s="565"/>
      <c r="GD49" s="565"/>
      <c r="GE49" s="565"/>
      <c r="GF49" s="565"/>
      <c r="GG49" s="565"/>
      <c r="GH49" s="565"/>
      <c r="GI49" s="565"/>
      <c r="GJ49" s="565"/>
    </row>
    <row r="50" spans="1:192" ht="30">
      <c r="A50" s="460">
        <v>39</v>
      </c>
      <c r="B50" s="460" t="s">
        <v>4914</v>
      </c>
      <c r="C50" s="461" t="s">
        <v>4915</v>
      </c>
      <c r="D50" s="514">
        <v>2.78</v>
      </c>
      <c r="E50" s="97">
        <v>0</v>
      </c>
      <c r="F50" s="506">
        <v>0</v>
      </c>
      <c r="G50" s="78"/>
      <c r="H50" s="78"/>
      <c r="I50" s="230"/>
      <c r="J50" s="230"/>
      <c r="K50" s="97"/>
      <c r="L50" s="97"/>
      <c r="M50" s="97"/>
      <c r="N50" s="97"/>
      <c r="O50" s="470"/>
      <c r="P50" s="470"/>
      <c r="Q50" s="470"/>
      <c r="R50" s="506"/>
      <c r="S50" s="97"/>
      <c r="T50" s="97">
        <v>0</v>
      </c>
      <c r="U50" s="507"/>
      <c r="V50" s="97"/>
      <c r="W50" s="97"/>
      <c r="X50" s="97"/>
      <c r="Y50" s="147"/>
      <c r="Z50" s="147"/>
      <c r="AA50" s="516"/>
      <c r="AB50" s="516"/>
      <c r="AC50" s="97"/>
      <c r="AD50" s="97"/>
      <c r="AE50" s="97"/>
      <c r="AF50" s="97"/>
      <c r="AG50" s="462"/>
      <c r="AH50" s="462"/>
      <c r="AI50" s="447"/>
      <c r="AJ50" s="447">
        <v>57</v>
      </c>
      <c r="AK50" s="97"/>
      <c r="AL50" s="97"/>
      <c r="AM50" s="97"/>
      <c r="AN50" s="97"/>
      <c r="AO50" s="97"/>
      <c r="AP50" s="97"/>
      <c r="AQ50" s="517"/>
      <c r="AR50" s="517"/>
      <c r="AS50" s="472">
        <v>0</v>
      </c>
      <c r="AT50" s="97"/>
      <c r="AU50" s="449"/>
      <c r="AV50" s="449"/>
      <c r="AW50" s="97">
        <v>382</v>
      </c>
      <c r="AX50" s="97"/>
      <c r="AY50" s="97"/>
      <c r="AZ50" s="97">
        <f t="shared" si="0"/>
        <v>0</v>
      </c>
      <c r="BA50" s="97"/>
      <c r="BB50" s="97"/>
      <c r="BC50" s="447">
        <v>10</v>
      </c>
      <c r="BD50" s="97"/>
      <c r="BE50" s="97"/>
      <c r="BF50" s="97"/>
      <c r="BG50" s="447"/>
      <c r="BH50" s="447">
        <v>10</v>
      </c>
      <c r="BI50" s="466"/>
      <c r="BJ50" s="466"/>
      <c r="BK50" s="466">
        <v>0</v>
      </c>
      <c r="BL50" s="97"/>
      <c r="BM50" s="97"/>
      <c r="BN50" s="470"/>
      <c r="BO50" s="470"/>
      <c r="BP50" s="97"/>
      <c r="BQ50" s="97">
        <v>30</v>
      </c>
      <c r="BR50" s="447"/>
      <c r="BS50" s="447"/>
      <c r="BT50" s="97"/>
      <c r="BU50" s="97"/>
      <c r="BV50" s="97"/>
      <c r="BW50" s="97"/>
      <c r="BX50" s="447">
        <v>0</v>
      </c>
      <c r="BY50" s="447">
        <v>123</v>
      </c>
      <c r="BZ50" s="447"/>
      <c r="CA50" s="447"/>
      <c r="CB50" s="447"/>
      <c r="CC50" s="573"/>
      <c r="CD50" s="565"/>
      <c r="CE50" s="565"/>
      <c r="CF50" s="565"/>
      <c r="CG50" s="565"/>
      <c r="CH50" s="565"/>
      <c r="CI50" s="565"/>
      <c r="CJ50" s="565"/>
      <c r="CK50" s="565"/>
      <c r="CL50" s="565"/>
      <c r="CM50" s="565"/>
      <c r="CN50" s="565"/>
      <c r="CO50" s="565"/>
      <c r="CP50" s="565"/>
      <c r="CQ50" s="565"/>
      <c r="CR50" s="582"/>
      <c r="CS50" s="565"/>
      <c r="CT50" s="565"/>
      <c r="CU50" s="565"/>
      <c r="CV50" s="565"/>
      <c r="CW50" s="565"/>
      <c r="CX50" s="565"/>
      <c r="CY50" s="598"/>
      <c r="CZ50" s="598"/>
      <c r="DA50" s="565"/>
      <c r="DB50" s="565"/>
      <c r="DC50" s="565"/>
      <c r="DD50" s="565"/>
      <c r="DE50" s="565"/>
      <c r="DF50" s="565"/>
      <c r="DG50" s="565"/>
      <c r="DH50" s="565"/>
      <c r="DI50" s="565"/>
      <c r="DJ50" s="565"/>
      <c r="DK50" s="565"/>
      <c r="DL50" s="565"/>
      <c r="DM50" s="565"/>
      <c r="DN50" s="565">
        <v>22</v>
      </c>
      <c r="DO50" s="565"/>
      <c r="DP50" s="565"/>
      <c r="DQ50" s="565"/>
      <c r="DR50" s="565"/>
      <c r="DS50" s="565">
        <v>30</v>
      </c>
      <c r="DT50" s="565"/>
      <c r="DU50" s="565"/>
      <c r="DV50" s="565"/>
      <c r="DW50" s="565"/>
      <c r="DX50" s="565"/>
      <c r="DY50" s="565"/>
      <c r="DZ50" s="565"/>
      <c r="EA50" s="565">
        <v>1</v>
      </c>
      <c r="EB50" s="565"/>
      <c r="EC50" s="565"/>
      <c r="ED50" s="565"/>
      <c r="EE50" s="565"/>
      <c r="EF50" s="565"/>
      <c r="EG50" s="565"/>
      <c r="EH50" s="565"/>
      <c r="EI50" s="565"/>
      <c r="EJ50" s="565"/>
      <c r="EK50" s="565"/>
      <c r="EL50" s="565"/>
      <c r="EM50" s="565"/>
      <c r="EN50" s="565"/>
      <c r="EO50" s="565"/>
      <c r="EP50" s="565"/>
      <c r="EQ50" s="565"/>
      <c r="ER50" s="620">
        <v>0</v>
      </c>
      <c r="ET50" s="565"/>
      <c r="EU50" s="565"/>
      <c r="EV50" s="565"/>
      <c r="EW50" s="565"/>
      <c r="EX50" s="565"/>
      <c r="EY50" s="565"/>
      <c r="EZ50" s="565"/>
      <c r="FA50" s="565"/>
      <c r="FB50" s="565"/>
      <c r="FC50" s="565"/>
      <c r="FD50" s="565"/>
      <c r="FE50" s="565"/>
      <c r="FF50" s="565"/>
      <c r="FG50" s="565"/>
      <c r="FH50" s="565"/>
      <c r="FI50" s="565"/>
      <c r="FJ50" s="565"/>
      <c r="FK50" s="565"/>
      <c r="FL50" s="565">
        <v>0</v>
      </c>
      <c r="FM50" s="565"/>
      <c r="FN50" s="565"/>
      <c r="FO50" s="565"/>
      <c r="FP50" s="565"/>
      <c r="FQ50" s="565"/>
      <c r="FR50" s="565"/>
      <c r="FS50" s="565"/>
      <c r="FT50" s="565">
        <v>0</v>
      </c>
      <c r="FU50" s="565">
        <v>0</v>
      </c>
      <c r="FV50" s="565"/>
      <c r="FW50" s="565"/>
      <c r="FX50" s="565"/>
      <c r="FY50" s="565"/>
      <c r="FZ50" s="598"/>
      <c r="GA50" s="598"/>
      <c r="GB50" s="565"/>
      <c r="GC50" s="565"/>
      <c r="GD50" s="565"/>
      <c r="GE50" s="565"/>
      <c r="GF50" s="565"/>
      <c r="GG50" s="565"/>
      <c r="GH50" s="565"/>
      <c r="GI50" s="565"/>
      <c r="GJ50" s="565"/>
    </row>
    <row r="51" spans="1:192" ht="30">
      <c r="A51" s="460">
        <v>40</v>
      </c>
      <c r="B51" s="460" t="s">
        <v>4916</v>
      </c>
      <c r="C51" s="461" t="s">
        <v>4917</v>
      </c>
      <c r="D51" s="514">
        <v>1.1499999999999999</v>
      </c>
      <c r="E51" s="97">
        <v>0</v>
      </c>
      <c r="F51" s="506">
        <v>0</v>
      </c>
      <c r="G51" s="78"/>
      <c r="H51" s="78"/>
      <c r="I51" s="230"/>
      <c r="J51" s="230"/>
      <c r="K51" s="447"/>
      <c r="L51" s="447"/>
      <c r="M51" s="97"/>
      <c r="N51" s="97"/>
      <c r="O51" s="470"/>
      <c r="P51" s="470"/>
      <c r="Q51" s="470"/>
      <c r="R51" s="506"/>
      <c r="S51" s="97"/>
      <c r="T51" s="97">
        <v>0</v>
      </c>
      <c r="U51" s="507"/>
      <c r="V51" s="97"/>
      <c r="W51" s="97"/>
      <c r="X51" s="97"/>
      <c r="Y51" s="519"/>
      <c r="Z51" s="519"/>
      <c r="AA51" s="166"/>
      <c r="AB51" s="166">
        <v>29</v>
      </c>
      <c r="AC51" s="97"/>
      <c r="AD51" s="97"/>
      <c r="AE51" s="97"/>
      <c r="AF51" s="97"/>
      <c r="AG51" s="462"/>
      <c r="AH51" s="462"/>
      <c r="AI51" s="97"/>
      <c r="AJ51" s="97">
        <v>57</v>
      </c>
      <c r="AK51" s="97"/>
      <c r="AL51" s="97"/>
      <c r="AM51" s="97"/>
      <c r="AN51" s="97"/>
      <c r="AO51" s="97"/>
      <c r="AP51" s="97"/>
      <c r="AQ51" s="517"/>
      <c r="AR51" s="517"/>
      <c r="AS51" s="472">
        <v>0</v>
      </c>
      <c r="AT51" s="97"/>
      <c r="AU51" s="472"/>
      <c r="AV51" s="472"/>
      <c r="AW51" s="97">
        <v>50</v>
      </c>
      <c r="AX51" s="97"/>
      <c r="AY51" s="97"/>
      <c r="AZ51" s="97">
        <f t="shared" si="0"/>
        <v>0</v>
      </c>
      <c r="BA51" s="97"/>
      <c r="BB51" s="97"/>
      <c r="BC51" s="447"/>
      <c r="BD51" s="97"/>
      <c r="BE51" s="97"/>
      <c r="BF51" s="97"/>
      <c r="BG51" s="97"/>
      <c r="BH51" s="97">
        <v>10</v>
      </c>
      <c r="BI51" s="466"/>
      <c r="BJ51" s="466"/>
      <c r="BK51" s="466">
        <v>0</v>
      </c>
      <c r="BL51" s="97"/>
      <c r="BM51" s="97"/>
      <c r="BN51" s="470"/>
      <c r="BO51" s="470"/>
      <c r="BP51" s="97"/>
      <c r="BQ51" s="97">
        <v>20</v>
      </c>
      <c r="BR51" s="97"/>
      <c r="BS51" s="97">
        <v>49</v>
      </c>
      <c r="BT51" s="97"/>
      <c r="BU51" s="97"/>
      <c r="BV51" s="97"/>
      <c r="BW51" s="97"/>
      <c r="BX51" s="97"/>
      <c r="BY51" s="97">
        <v>70</v>
      </c>
      <c r="BZ51" s="97"/>
      <c r="CA51" s="97"/>
      <c r="CB51" s="97"/>
      <c r="CC51" s="574"/>
      <c r="CD51" s="565"/>
      <c r="CE51" s="565"/>
      <c r="CF51" s="565"/>
      <c r="CG51" s="565"/>
      <c r="CH51" s="565"/>
      <c r="CI51" s="565"/>
      <c r="CJ51" s="565"/>
      <c r="CK51" s="565"/>
      <c r="CL51" s="565"/>
      <c r="CM51" s="565"/>
      <c r="CN51" s="565"/>
      <c r="CO51" s="565"/>
      <c r="CP51" s="565"/>
      <c r="CQ51" s="565"/>
      <c r="CR51" s="582"/>
      <c r="CS51" s="565"/>
      <c r="CT51" s="565"/>
      <c r="CU51" s="565"/>
      <c r="CV51" s="565"/>
      <c r="CW51" s="565"/>
      <c r="CX51" s="565"/>
      <c r="CY51" s="598"/>
      <c r="CZ51" s="598"/>
      <c r="DA51" s="565"/>
      <c r="DB51" s="565"/>
      <c r="DC51" s="565"/>
      <c r="DD51" s="565"/>
      <c r="DE51" s="565"/>
      <c r="DF51" s="565"/>
      <c r="DG51" s="565"/>
      <c r="DH51" s="565"/>
      <c r="DI51" s="565"/>
      <c r="DJ51" s="565"/>
      <c r="DK51" s="565"/>
      <c r="DL51" s="565"/>
      <c r="DM51" s="565"/>
      <c r="DN51" s="565"/>
      <c r="DO51" s="565"/>
      <c r="DP51" s="565"/>
      <c r="DQ51" s="565"/>
      <c r="DR51" s="565"/>
      <c r="DS51" s="565">
        <v>10</v>
      </c>
      <c r="DT51" s="565"/>
      <c r="DU51" s="565"/>
      <c r="DV51" s="565"/>
      <c r="DW51" s="565"/>
      <c r="DX51" s="565"/>
      <c r="DY51" s="565"/>
      <c r="DZ51" s="565"/>
      <c r="EA51" s="565"/>
      <c r="EB51" s="565"/>
      <c r="EC51" s="565">
        <v>10</v>
      </c>
      <c r="ED51" s="565"/>
      <c r="EE51" s="565"/>
      <c r="EF51" s="565"/>
      <c r="EG51" s="565"/>
      <c r="EH51" s="565"/>
      <c r="EI51" s="565"/>
      <c r="EJ51" s="565"/>
      <c r="EK51" s="565"/>
      <c r="EL51" s="565"/>
      <c r="EM51" s="565"/>
      <c r="EN51" s="565"/>
      <c r="EO51" s="565"/>
      <c r="EP51" s="565"/>
      <c r="EQ51" s="565"/>
      <c r="ER51" s="620">
        <v>0</v>
      </c>
      <c r="ET51" s="565"/>
      <c r="EU51" s="565"/>
      <c r="EV51" s="565"/>
      <c r="EW51" s="565"/>
      <c r="EX51" s="565"/>
      <c r="EY51" s="565"/>
      <c r="EZ51" s="565"/>
      <c r="FA51" s="565">
        <v>5</v>
      </c>
      <c r="FB51" s="565"/>
      <c r="FC51" s="565"/>
      <c r="FD51" s="565"/>
      <c r="FE51" s="565"/>
      <c r="FF51" s="565"/>
      <c r="FG51" s="565"/>
      <c r="FH51" s="565"/>
      <c r="FI51" s="565"/>
      <c r="FJ51" s="565"/>
      <c r="FK51" s="565"/>
      <c r="FL51" s="565">
        <v>0</v>
      </c>
      <c r="FM51" s="565"/>
      <c r="FN51" s="565"/>
      <c r="FO51" s="565"/>
      <c r="FP51" s="565"/>
      <c r="FQ51" s="565"/>
      <c r="FR51" s="565"/>
      <c r="FS51" s="565"/>
      <c r="FT51" s="565">
        <v>0</v>
      </c>
      <c r="FU51" s="565">
        <v>0</v>
      </c>
      <c r="FV51" s="565"/>
      <c r="FW51" s="565"/>
      <c r="FX51" s="565"/>
      <c r="FY51" s="565"/>
      <c r="FZ51" s="598"/>
      <c r="GA51" s="598"/>
      <c r="GB51" s="565"/>
      <c r="GC51" s="565"/>
      <c r="GD51" s="565"/>
      <c r="GE51" s="565"/>
      <c r="GF51" s="565"/>
      <c r="GG51" s="565"/>
      <c r="GH51" s="565"/>
      <c r="GI51" s="565">
        <v>1</v>
      </c>
      <c r="GJ51" s="565"/>
    </row>
    <row r="52" spans="1:192" ht="30">
      <c r="A52" s="460">
        <v>41</v>
      </c>
      <c r="B52" s="460" t="s">
        <v>4918</v>
      </c>
      <c r="C52" s="461" t="s">
        <v>4919</v>
      </c>
      <c r="D52" s="514">
        <v>1.22</v>
      </c>
      <c r="E52" s="97">
        <v>0</v>
      </c>
      <c r="F52" s="506">
        <v>0</v>
      </c>
      <c r="G52" s="78"/>
      <c r="H52" s="78"/>
      <c r="I52" s="230"/>
      <c r="J52" s="230"/>
      <c r="K52" s="97"/>
      <c r="L52" s="97">
        <v>26</v>
      </c>
      <c r="M52" s="97"/>
      <c r="N52" s="97"/>
      <c r="O52" s="470"/>
      <c r="P52" s="470"/>
      <c r="Q52" s="470"/>
      <c r="R52" s="506"/>
      <c r="S52" s="97"/>
      <c r="T52" s="97">
        <v>0</v>
      </c>
      <c r="U52" s="507"/>
      <c r="V52" s="97"/>
      <c r="W52" s="97"/>
      <c r="X52" s="97"/>
      <c r="Y52" s="147"/>
      <c r="Z52" s="147"/>
      <c r="AA52" s="166"/>
      <c r="AB52" s="166"/>
      <c r="AC52" s="97"/>
      <c r="AD52" s="97"/>
      <c r="AE52" s="97"/>
      <c r="AF52" s="97"/>
      <c r="AG52" s="462"/>
      <c r="AH52" s="462"/>
      <c r="AI52" s="97"/>
      <c r="AJ52" s="97"/>
      <c r="AK52" s="97"/>
      <c r="AL52" s="97"/>
      <c r="AM52" s="97"/>
      <c r="AN52" s="97">
        <v>1</v>
      </c>
      <c r="AO52" s="97"/>
      <c r="AP52" s="97"/>
      <c r="AQ52" s="517"/>
      <c r="AR52" s="517">
        <v>35</v>
      </c>
      <c r="AS52" s="472">
        <v>0</v>
      </c>
      <c r="AT52" s="97"/>
      <c r="AU52" s="472"/>
      <c r="AV52" s="472"/>
      <c r="AW52" s="97">
        <v>60</v>
      </c>
      <c r="AX52" s="97"/>
      <c r="AY52" s="97"/>
      <c r="AZ52" s="97">
        <f t="shared" si="0"/>
        <v>0</v>
      </c>
      <c r="BA52" s="97"/>
      <c r="BB52" s="97">
        <v>3</v>
      </c>
      <c r="BC52" s="447"/>
      <c r="BD52" s="97"/>
      <c r="BE52" s="97"/>
      <c r="BF52" s="97"/>
      <c r="BG52" s="97"/>
      <c r="BH52" s="97"/>
      <c r="BI52" s="466"/>
      <c r="BJ52" s="466"/>
      <c r="BK52" s="466">
        <v>0</v>
      </c>
      <c r="BL52" s="97"/>
      <c r="BM52" s="97"/>
      <c r="BN52" s="470"/>
      <c r="BO52" s="470"/>
      <c r="BP52" s="97"/>
      <c r="BQ52" s="97">
        <v>60</v>
      </c>
      <c r="BR52" s="97"/>
      <c r="BS52" s="97"/>
      <c r="BT52" s="97"/>
      <c r="BU52" s="97"/>
      <c r="BV52" s="97"/>
      <c r="BW52" s="97"/>
      <c r="BX52" s="97"/>
      <c r="BY52" s="97">
        <v>18</v>
      </c>
      <c r="BZ52" s="97"/>
      <c r="CA52" s="97"/>
      <c r="CB52" s="97"/>
      <c r="CC52" s="574"/>
      <c r="CD52" s="565"/>
      <c r="CE52" s="565"/>
      <c r="CF52" s="565"/>
      <c r="CG52" s="565"/>
      <c r="CH52" s="565"/>
      <c r="CI52" s="565"/>
      <c r="CJ52" s="565"/>
      <c r="CK52" s="565"/>
      <c r="CL52" s="565"/>
      <c r="CM52" s="565"/>
      <c r="CN52" s="565"/>
      <c r="CO52" s="565"/>
      <c r="CP52" s="565"/>
      <c r="CQ52" s="565"/>
      <c r="CR52" s="582"/>
      <c r="CS52" s="565"/>
      <c r="CT52" s="565"/>
      <c r="CU52" s="565"/>
      <c r="CV52" s="565">
        <v>2</v>
      </c>
      <c r="CW52" s="565"/>
      <c r="CX52" s="565"/>
      <c r="CY52" s="598"/>
      <c r="CZ52" s="598"/>
      <c r="DA52" s="565"/>
      <c r="DB52" s="565">
        <v>6</v>
      </c>
      <c r="DC52" s="565"/>
      <c r="DD52" s="565"/>
      <c r="DE52" s="565"/>
      <c r="DF52" s="565"/>
      <c r="DG52" s="565"/>
      <c r="DH52" s="565">
        <v>2</v>
      </c>
      <c r="DI52" s="565"/>
      <c r="DJ52" s="565"/>
      <c r="DK52" s="565"/>
      <c r="DL52" s="565"/>
      <c r="DM52" s="565"/>
      <c r="DN52" s="565"/>
      <c r="DO52" s="565"/>
      <c r="DP52" s="565"/>
      <c r="DQ52" s="565"/>
      <c r="DR52" s="565"/>
      <c r="DS52" s="565">
        <v>4</v>
      </c>
      <c r="DT52" s="565"/>
      <c r="DU52" s="565"/>
      <c r="DV52" s="565"/>
      <c r="DW52" s="565"/>
      <c r="DX52" s="565"/>
      <c r="DY52" s="565"/>
      <c r="DZ52" s="565"/>
      <c r="EA52" s="565"/>
      <c r="EB52" s="565"/>
      <c r="EC52" s="565"/>
      <c r="ED52" s="565"/>
      <c r="EE52" s="565"/>
      <c r="EF52" s="565"/>
      <c r="EG52" s="565"/>
      <c r="EH52" s="565"/>
      <c r="EI52" s="565">
        <v>3</v>
      </c>
      <c r="EJ52" s="565"/>
      <c r="EK52" s="565"/>
      <c r="EL52" s="565"/>
      <c r="EM52" s="565"/>
      <c r="EN52" s="565"/>
      <c r="EO52" s="565"/>
      <c r="EP52" s="565"/>
      <c r="EQ52" s="565"/>
      <c r="ER52" s="620">
        <v>0</v>
      </c>
      <c r="ET52" s="565"/>
      <c r="EU52" s="565"/>
      <c r="EV52" s="565"/>
      <c r="EW52" s="565">
        <v>8</v>
      </c>
      <c r="EX52" s="565"/>
      <c r="EY52" s="565"/>
      <c r="EZ52" s="565"/>
      <c r="FA52" s="565">
        <v>5</v>
      </c>
      <c r="FB52" s="565"/>
      <c r="FC52" s="565"/>
      <c r="FD52" s="565"/>
      <c r="FE52" s="565">
        <v>3</v>
      </c>
      <c r="FF52" s="565"/>
      <c r="FG52" s="565">
        <v>6</v>
      </c>
      <c r="FH52" s="565"/>
      <c r="FI52" s="565"/>
      <c r="FJ52" s="565"/>
      <c r="FK52" s="565"/>
      <c r="FL52" s="565">
        <v>0</v>
      </c>
      <c r="FM52" s="565"/>
      <c r="FN52" s="565"/>
      <c r="FO52" s="565"/>
      <c r="FP52" s="565"/>
      <c r="FQ52" s="565"/>
      <c r="FR52" s="565"/>
      <c r="FS52" s="565"/>
      <c r="FT52" s="565">
        <v>0</v>
      </c>
      <c r="FU52" s="565">
        <v>2</v>
      </c>
      <c r="FV52" s="565"/>
      <c r="FW52" s="565"/>
      <c r="FX52" s="565"/>
      <c r="FY52" s="565"/>
      <c r="FZ52" s="598"/>
      <c r="GA52" s="598">
        <v>3</v>
      </c>
      <c r="GB52" s="565"/>
      <c r="GC52" s="565"/>
      <c r="GD52" s="565"/>
      <c r="GE52" s="565"/>
      <c r="GF52" s="565"/>
      <c r="GG52" s="565">
        <v>8</v>
      </c>
      <c r="GH52" s="565"/>
      <c r="GI52" s="565">
        <v>10</v>
      </c>
      <c r="GJ52" s="565"/>
    </row>
    <row r="53" spans="1:192" ht="30">
      <c r="A53" s="460">
        <v>42</v>
      </c>
      <c r="B53" s="522" t="s">
        <v>4920</v>
      </c>
      <c r="C53" s="461" t="s">
        <v>4921</v>
      </c>
      <c r="D53" s="521">
        <v>1.78</v>
      </c>
      <c r="E53" s="97">
        <v>0</v>
      </c>
      <c r="F53" s="506">
        <v>0</v>
      </c>
      <c r="G53" s="78"/>
      <c r="H53" s="78"/>
      <c r="I53" s="230"/>
      <c r="J53" s="230">
        <v>1</v>
      </c>
      <c r="K53" s="97"/>
      <c r="L53" s="97"/>
      <c r="M53" s="97"/>
      <c r="N53" s="97"/>
      <c r="O53" s="470"/>
      <c r="P53" s="470"/>
      <c r="Q53" s="470"/>
      <c r="R53" s="506"/>
      <c r="S53" s="97"/>
      <c r="T53" s="97">
        <v>0</v>
      </c>
      <c r="U53" s="507"/>
      <c r="V53" s="97"/>
      <c r="W53" s="97"/>
      <c r="X53" s="97"/>
      <c r="Y53" s="147"/>
      <c r="Z53" s="147"/>
      <c r="AA53" s="166"/>
      <c r="AB53" s="166"/>
      <c r="AC53" s="97"/>
      <c r="AD53" s="97"/>
      <c r="AE53" s="97"/>
      <c r="AF53" s="97"/>
      <c r="AG53" s="462"/>
      <c r="AH53" s="462"/>
      <c r="AI53" s="97"/>
      <c r="AJ53" s="97"/>
      <c r="AK53" s="97"/>
      <c r="AL53" s="97"/>
      <c r="AM53" s="97"/>
      <c r="AN53" s="97"/>
      <c r="AO53" s="97"/>
      <c r="AP53" s="97"/>
      <c r="AQ53" s="517"/>
      <c r="AR53" s="517"/>
      <c r="AS53" s="472">
        <v>0</v>
      </c>
      <c r="AT53" s="97"/>
      <c r="AU53" s="472"/>
      <c r="AV53" s="472"/>
      <c r="AW53" s="97">
        <v>40</v>
      </c>
      <c r="AX53" s="97"/>
      <c r="AY53" s="97"/>
      <c r="AZ53" s="97">
        <f t="shared" si="0"/>
        <v>0</v>
      </c>
      <c r="BA53" s="97"/>
      <c r="BB53" s="97"/>
      <c r="BC53" s="447"/>
      <c r="BD53" s="97"/>
      <c r="BE53" s="97"/>
      <c r="BF53" s="97"/>
      <c r="BG53" s="97"/>
      <c r="BH53" s="97"/>
      <c r="BI53" s="466"/>
      <c r="BJ53" s="466"/>
      <c r="BK53" s="466">
        <v>0</v>
      </c>
      <c r="BL53" s="97"/>
      <c r="BM53" s="97"/>
      <c r="BN53" s="470"/>
      <c r="BO53" s="470"/>
      <c r="BP53" s="97"/>
      <c r="BQ53" s="97">
        <v>10</v>
      </c>
      <c r="BR53" s="97"/>
      <c r="BS53" s="97"/>
      <c r="BT53" s="97"/>
      <c r="BU53" s="97"/>
      <c r="BV53" s="97"/>
      <c r="BW53" s="97"/>
      <c r="BX53" s="97"/>
      <c r="BY53" s="97"/>
      <c r="BZ53" s="97"/>
      <c r="CA53" s="97"/>
      <c r="CB53" s="97"/>
      <c r="CC53" s="574"/>
      <c r="CD53" s="565"/>
      <c r="CE53" s="565"/>
      <c r="CF53" s="565"/>
      <c r="CG53" s="565"/>
      <c r="CH53" s="565"/>
      <c r="CI53" s="565"/>
      <c r="CJ53" s="565"/>
      <c r="CK53" s="565"/>
      <c r="CL53" s="565"/>
      <c r="CM53" s="565"/>
      <c r="CN53" s="565"/>
      <c r="CO53" s="565"/>
      <c r="CP53" s="565"/>
      <c r="CQ53" s="565"/>
      <c r="CR53" s="582"/>
      <c r="CS53" s="565"/>
      <c r="CT53" s="565"/>
      <c r="CU53" s="565"/>
      <c r="CV53" s="565"/>
      <c r="CW53" s="565"/>
      <c r="CX53" s="565"/>
      <c r="CY53" s="598"/>
      <c r="CZ53" s="598"/>
      <c r="DA53" s="565"/>
      <c r="DB53" s="565"/>
      <c r="DC53" s="565"/>
      <c r="DD53" s="565"/>
      <c r="DE53" s="565"/>
      <c r="DF53" s="565"/>
      <c r="DG53" s="565"/>
      <c r="DH53" s="565"/>
      <c r="DI53" s="565"/>
      <c r="DJ53" s="565"/>
      <c r="DK53" s="565"/>
      <c r="DL53" s="565"/>
      <c r="DM53" s="565"/>
      <c r="DN53" s="565"/>
      <c r="DO53" s="565"/>
      <c r="DP53" s="565"/>
      <c r="DQ53" s="565">
        <v>16</v>
      </c>
      <c r="DR53" s="565"/>
      <c r="DS53" s="565"/>
      <c r="DT53" s="565"/>
      <c r="DU53" s="565"/>
      <c r="DV53" s="565"/>
      <c r="DW53" s="565"/>
      <c r="DX53" s="565"/>
      <c r="DY53" s="565"/>
      <c r="DZ53" s="565"/>
      <c r="EA53" s="565"/>
      <c r="EB53" s="565"/>
      <c r="EC53" s="565"/>
      <c r="ED53" s="565"/>
      <c r="EE53" s="565"/>
      <c r="EF53" s="565"/>
      <c r="EG53" s="565"/>
      <c r="EH53" s="565"/>
      <c r="EI53" s="565"/>
      <c r="EJ53" s="565"/>
      <c r="EK53" s="565"/>
      <c r="EL53" s="565"/>
      <c r="EM53" s="565"/>
      <c r="EN53" s="565"/>
      <c r="EO53" s="565"/>
      <c r="EP53" s="565"/>
      <c r="EQ53" s="565"/>
      <c r="ER53" s="620">
        <v>0</v>
      </c>
      <c r="ET53" s="565"/>
      <c r="EU53" s="565"/>
      <c r="EV53" s="565"/>
      <c r="EW53" s="565"/>
      <c r="EX53" s="565"/>
      <c r="EY53" s="565"/>
      <c r="EZ53" s="565"/>
      <c r="FA53" s="565"/>
      <c r="FB53" s="565"/>
      <c r="FC53" s="565"/>
      <c r="FD53" s="565"/>
      <c r="FE53" s="565"/>
      <c r="FF53" s="565"/>
      <c r="FG53" s="565"/>
      <c r="FH53" s="565"/>
      <c r="FI53" s="565"/>
      <c r="FJ53" s="565"/>
      <c r="FK53" s="565"/>
      <c r="FL53" s="565">
        <v>0</v>
      </c>
      <c r="FM53" s="565"/>
      <c r="FN53" s="565"/>
      <c r="FO53" s="565"/>
      <c r="FP53" s="565"/>
      <c r="FQ53" s="565"/>
      <c r="FR53" s="565"/>
      <c r="FS53" s="565"/>
      <c r="FT53" s="565">
        <v>0</v>
      </c>
      <c r="FU53" s="565">
        <v>0</v>
      </c>
      <c r="FV53" s="565"/>
      <c r="FW53" s="565"/>
      <c r="FX53" s="565"/>
      <c r="FY53" s="565"/>
      <c r="FZ53" s="598"/>
      <c r="GA53" s="598"/>
      <c r="GB53" s="565"/>
      <c r="GC53" s="565"/>
      <c r="GD53" s="565"/>
      <c r="GE53" s="565"/>
      <c r="GF53" s="565"/>
      <c r="GG53" s="565"/>
      <c r="GH53" s="565"/>
      <c r="GI53" s="565">
        <v>2</v>
      </c>
      <c r="GJ53" s="565"/>
    </row>
    <row r="54" spans="1:192" ht="30">
      <c r="A54" s="460">
        <v>43</v>
      </c>
      <c r="B54" s="460" t="s">
        <v>4922</v>
      </c>
      <c r="C54" s="461" t="s">
        <v>4923</v>
      </c>
      <c r="D54" s="514">
        <v>2.23</v>
      </c>
      <c r="E54" s="97">
        <v>0</v>
      </c>
      <c r="F54" s="506">
        <v>0</v>
      </c>
      <c r="G54" s="78"/>
      <c r="H54" s="78"/>
      <c r="I54" s="230"/>
      <c r="J54" s="230"/>
      <c r="K54" s="97"/>
      <c r="L54" s="97"/>
      <c r="M54" s="97"/>
      <c r="N54" s="97"/>
      <c r="O54" s="470"/>
      <c r="P54" s="470"/>
      <c r="Q54" s="470"/>
      <c r="R54" s="506"/>
      <c r="S54" s="97"/>
      <c r="T54" s="97">
        <v>0</v>
      </c>
      <c r="U54" s="507"/>
      <c r="V54" s="97"/>
      <c r="W54" s="97"/>
      <c r="X54" s="97"/>
      <c r="Y54" s="147"/>
      <c r="Z54" s="147"/>
      <c r="AA54" s="166"/>
      <c r="AB54" s="166"/>
      <c r="AC54" s="97"/>
      <c r="AD54" s="97"/>
      <c r="AE54" s="97"/>
      <c r="AF54" s="97"/>
      <c r="AG54" s="462"/>
      <c r="AH54" s="462"/>
      <c r="AI54" s="97"/>
      <c r="AJ54" s="97"/>
      <c r="AK54" s="97"/>
      <c r="AL54" s="97"/>
      <c r="AM54" s="97"/>
      <c r="AN54" s="97"/>
      <c r="AO54" s="97"/>
      <c r="AP54" s="97"/>
      <c r="AQ54" s="517"/>
      <c r="AR54" s="517"/>
      <c r="AS54" s="472">
        <v>0</v>
      </c>
      <c r="AT54" s="97"/>
      <c r="AU54" s="472"/>
      <c r="AV54" s="472"/>
      <c r="AW54" s="97">
        <v>26</v>
      </c>
      <c r="AX54" s="97"/>
      <c r="AY54" s="97"/>
      <c r="AZ54" s="97">
        <f t="shared" si="0"/>
        <v>0</v>
      </c>
      <c r="BA54" s="97"/>
      <c r="BB54" s="97"/>
      <c r="BC54" s="447"/>
      <c r="BD54" s="97"/>
      <c r="BE54" s="97"/>
      <c r="BF54" s="97"/>
      <c r="BG54" s="97"/>
      <c r="BH54" s="97"/>
      <c r="BI54" s="466"/>
      <c r="BJ54" s="466"/>
      <c r="BK54" s="466">
        <v>0</v>
      </c>
      <c r="BL54" s="97"/>
      <c r="BM54" s="97"/>
      <c r="BN54" s="470"/>
      <c r="BO54" s="470"/>
      <c r="BP54" s="97"/>
      <c r="BQ54" s="97">
        <v>3</v>
      </c>
      <c r="BR54" s="97"/>
      <c r="BS54" s="97"/>
      <c r="BT54" s="97"/>
      <c r="BU54" s="97"/>
      <c r="BV54" s="97"/>
      <c r="BW54" s="97"/>
      <c r="BX54" s="97"/>
      <c r="BY54" s="97"/>
      <c r="BZ54" s="97"/>
      <c r="CA54" s="97"/>
      <c r="CB54" s="97"/>
      <c r="CC54" s="574"/>
      <c r="CD54" s="565"/>
      <c r="CE54" s="565"/>
      <c r="CF54" s="565"/>
      <c r="CG54" s="565"/>
      <c r="CH54" s="565"/>
      <c r="CI54" s="565"/>
      <c r="CJ54" s="565"/>
      <c r="CK54" s="565"/>
      <c r="CL54" s="565"/>
      <c r="CM54" s="565"/>
      <c r="CN54" s="565"/>
      <c r="CO54" s="565"/>
      <c r="CP54" s="565"/>
      <c r="CQ54" s="565"/>
      <c r="CR54" s="582"/>
      <c r="CS54" s="565"/>
      <c r="CT54" s="565"/>
      <c r="CU54" s="565"/>
      <c r="CV54" s="565"/>
      <c r="CW54" s="565"/>
      <c r="CX54" s="565"/>
      <c r="CY54" s="598"/>
      <c r="CZ54" s="598"/>
      <c r="DA54" s="565"/>
      <c r="DB54" s="565"/>
      <c r="DC54" s="565"/>
      <c r="DD54" s="565"/>
      <c r="DE54" s="565"/>
      <c r="DF54" s="565"/>
      <c r="DG54" s="565"/>
      <c r="DH54" s="565"/>
      <c r="DI54" s="565"/>
      <c r="DJ54" s="565"/>
      <c r="DK54" s="565"/>
      <c r="DL54" s="565"/>
      <c r="DM54" s="565"/>
      <c r="DN54" s="565"/>
      <c r="DO54" s="565"/>
      <c r="DP54" s="565">
        <v>10</v>
      </c>
      <c r="DQ54" s="565"/>
      <c r="DR54" s="565"/>
      <c r="DS54" s="565"/>
      <c r="DT54" s="565"/>
      <c r="DU54" s="565"/>
      <c r="DV54" s="565"/>
      <c r="DW54" s="565"/>
      <c r="DX54" s="565"/>
      <c r="DY54" s="565"/>
      <c r="DZ54" s="565"/>
      <c r="EA54" s="565"/>
      <c r="EB54" s="565"/>
      <c r="EC54" s="565"/>
      <c r="ED54" s="565"/>
      <c r="EE54" s="565"/>
      <c r="EF54" s="565"/>
      <c r="EG54" s="565"/>
      <c r="EH54" s="565"/>
      <c r="EI54" s="565"/>
      <c r="EJ54" s="565"/>
      <c r="EK54" s="565"/>
      <c r="EL54" s="565"/>
      <c r="EM54" s="565"/>
      <c r="EN54" s="565"/>
      <c r="EO54" s="565"/>
      <c r="EP54" s="565"/>
      <c r="EQ54" s="565"/>
      <c r="ER54" s="620">
        <v>0</v>
      </c>
      <c r="ET54" s="565"/>
      <c r="EU54" s="565"/>
      <c r="EV54" s="565"/>
      <c r="EW54" s="565"/>
      <c r="EX54" s="565"/>
      <c r="EY54" s="565"/>
      <c r="EZ54" s="565"/>
      <c r="FA54" s="565"/>
      <c r="FB54" s="565"/>
      <c r="FC54" s="565"/>
      <c r="FD54" s="565"/>
      <c r="FE54" s="565"/>
      <c r="FF54" s="565"/>
      <c r="FG54" s="565"/>
      <c r="FH54" s="565"/>
      <c r="FI54" s="565"/>
      <c r="FJ54" s="565"/>
      <c r="FK54" s="565"/>
      <c r="FL54" s="565">
        <v>0</v>
      </c>
      <c r="FM54" s="565"/>
      <c r="FN54" s="565"/>
      <c r="FO54" s="565"/>
      <c r="FP54" s="565"/>
      <c r="FQ54" s="565"/>
      <c r="FR54" s="565"/>
      <c r="FS54" s="565"/>
      <c r="FT54" s="565">
        <v>0</v>
      </c>
      <c r="FU54" s="565">
        <v>0</v>
      </c>
      <c r="FV54" s="565"/>
      <c r="FW54" s="565"/>
      <c r="FX54" s="565"/>
      <c r="FY54" s="565"/>
      <c r="FZ54" s="598"/>
      <c r="GA54" s="598"/>
      <c r="GB54" s="565"/>
      <c r="GC54" s="565"/>
      <c r="GD54" s="565"/>
      <c r="GE54" s="565"/>
      <c r="GF54" s="565"/>
      <c r="GG54" s="565"/>
      <c r="GH54" s="565"/>
      <c r="GI54" s="565"/>
      <c r="GJ54" s="565"/>
    </row>
    <row r="55" spans="1:192" ht="30">
      <c r="A55" s="460">
        <v>44</v>
      </c>
      <c r="B55" s="460" t="s">
        <v>4924</v>
      </c>
      <c r="C55" s="461" t="s">
        <v>4925</v>
      </c>
      <c r="D55" s="514">
        <v>2.36</v>
      </c>
      <c r="E55" s="97">
        <v>0</v>
      </c>
      <c r="F55" s="506">
        <v>0</v>
      </c>
      <c r="G55" s="78"/>
      <c r="H55" s="78"/>
      <c r="I55" s="230"/>
      <c r="J55" s="230"/>
      <c r="K55" s="97"/>
      <c r="L55" s="97"/>
      <c r="M55" s="97"/>
      <c r="N55" s="97"/>
      <c r="O55" s="470"/>
      <c r="P55" s="470"/>
      <c r="Q55" s="470"/>
      <c r="R55" s="506"/>
      <c r="S55" s="97"/>
      <c r="T55" s="97">
        <v>0</v>
      </c>
      <c r="U55" s="507"/>
      <c r="V55" s="97"/>
      <c r="W55" s="97"/>
      <c r="X55" s="97"/>
      <c r="Y55" s="147"/>
      <c r="Z55" s="147"/>
      <c r="AA55" s="166"/>
      <c r="AB55" s="166"/>
      <c r="AC55" s="97"/>
      <c r="AD55" s="97"/>
      <c r="AE55" s="97"/>
      <c r="AF55" s="97">
        <v>4</v>
      </c>
      <c r="AG55" s="462"/>
      <c r="AH55" s="462"/>
      <c r="AI55" s="97"/>
      <c r="AJ55" s="97"/>
      <c r="AK55" s="97"/>
      <c r="AL55" s="97"/>
      <c r="AM55" s="97"/>
      <c r="AN55" s="97"/>
      <c r="AO55" s="97"/>
      <c r="AP55" s="97"/>
      <c r="AQ55" s="517"/>
      <c r="AR55" s="517"/>
      <c r="AS55" s="472">
        <v>0</v>
      </c>
      <c r="AT55" s="97"/>
      <c r="AU55" s="472"/>
      <c r="AV55" s="472"/>
      <c r="AW55" s="97">
        <v>14</v>
      </c>
      <c r="AX55" s="97"/>
      <c r="AY55" s="97"/>
      <c r="AZ55" s="97">
        <f t="shared" si="0"/>
        <v>0</v>
      </c>
      <c r="BA55" s="97"/>
      <c r="BB55" s="97"/>
      <c r="BC55" s="447"/>
      <c r="BD55" s="97"/>
      <c r="BE55" s="97"/>
      <c r="BF55" s="97"/>
      <c r="BG55" s="97"/>
      <c r="BH55" s="97"/>
      <c r="BI55" s="466"/>
      <c r="BJ55" s="466"/>
      <c r="BK55" s="466">
        <v>0</v>
      </c>
      <c r="BL55" s="97"/>
      <c r="BM55" s="97"/>
      <c r="BN55" s="470"/>
      <c r="BO55" s="470"/>
      <c r="BP55" s="97"/>
      <c r="BQ55" s="97"/>
      <c r="BR55" s="97"/>
      <c r="BS55" s="97"/>
      <c r="BT55" s="447"/>
      <c r="BU55" s="447"/>
      <c r="BV55" s="97"/>
      <c r="BW55" s="97"/>
      <c r="BX55" s="97"/>
      <c r="BY55" s="97"/>
      <c r="BZ55" s="97"/>
      <c r="CA55" s="97"/>
      <c r="CB55" s="97"/>
      <c r="CC55" s="574"/>
      <c r="CD55" s="565"/>
      <c r="CE55" s="565"/>
      <c r="CF55" s="565"/>
      <c r="CG55" s="565"/>
      <c r="CH55" s="565"/>
      <c r="CI55" s="565"/>
      <c r="CJ55" s="565"/>
      <c r="CK55" s="565"/>
      <c r="CL55" s="565"/>
      <c r="CM55" s="565"/>
      <c r="CN55" s="565"/>
      <c r="CO55" s="565"/>
      <c r="CP55" s="565"/>
      <c r="CQ55" s="565"/>
      <c r="CR55" s="582"/>
      <c r="CS55" s="565"/>
      <c r="CT55" s="565"/>
      <c r="CU55" s="565"/>
      <c r="CV55" s="565"/>
      <c r="CW55" s="565"/>
      <c r="CX55" s="565"/>
      <c r="CY55" s="598"/>
      <c r="CZ55" s="598"/>
      <c r="DA55" s="565"/>
      <c r="DB55" s="565"/>
      <c r="DC55" s="565"/>
      <c r="DD55" s="565"/>
      <c r="DE55" s="565"/>
      <c r="DF55" s="565"/>
      <c r="DG55" s="565"/>
      <c r="DH55" s="565"/>
      <c r="DI55" s="565"/>
      <c r="DJ55" s="565"/>
      <c r="DK55" s="565"/>
      <c r="DL55" s="565"/>
      <c r="DM55" s="565"/>
      <c r="DN55" s="565"/>
      <c r="DO55" s="565"/>
      <c r="DP55" s="565"/>
      <c r="DQ55" s="565"/>
      <c r="DR55" s="565"/>
      <c r="DS55" s="565">
        <v>2</v>
      </c>
      <c r="DT55" s="565"/>
      <c r="DU55" s="565"/>
      <c r="DV55" s="565"/>
      <c r="DW55" s="565"/>
      <c r="DX55" s="565"/>
      <c r="DY55" s="565"/>
      <c r="DZ55" s="565"/>
      <c r="EA55" s="565"/>
      <c r="EB55" s="565"/>
      <c r="EC55" s="565"/>
      <c r="ED55" s="565"/>
      <c r="EE55" s="565"/>
      <c r="EF55" s="565"/>
      <c r="EG55" s="565"/>
      <c r="EH55" s="565"/>
      <c r="EI55" s="565"/>
      <c r="EJ55" s="565"/>
      <c r="EK55" s="565"/>
      <c r="EL55" s="565"/>
      <c r="EM55" s="565"/>
      <c r="EN55" s="565"/>
      <c r="EO55" s="565"/>
      <c r="EP55" s="565"/>
      <c r="EQ55" s="565"/>
      <c r="ER55" s="620">
        <v>0</v>
      </c>
      <c r="ET55" s="565"/>
      <c r="EU55" s="565"/>
      <c r="EV55" s="565"/>
      <c r="EW55" s="565"/>
      <c r="EX55" s="565"/>
      <c r="EY55" s="565"/>
      <c r="EZ55" s="565"/>
      <c r="FA55" s="565"/>
      <c r="FB55" s="565"/>
      <c r="FC55" s="565"/>
      <c r="FD55" s="565"/>
      <c r="FE55" s="565"/>
      <c r="FF55" s="565"/>
      <c r="FG55" s="565"/>
      <c r="FH55" s="565"/>
      <c r="FI55" s="565"/>
      <c r="FJ55" s="565"/>
      <c r="FK55" s="565"/>
      <c r="FL55" s="565">
        <v>0</v>
      </c>
      <c r="FM55" s="565"/>
      <c r="FN55" s="565"/>
      <c r="FO55" s="565"/>
      <c r="FP55" s="565"/>
      <c r="FQ55" s="565"/>
      <c r="FR55" s="565"/>
      <c r="FS55" s="565"/>
      <c r="FT55" s="565">
        <v>0</v>
      </c>
      <c r="FU55" s="565">
        <v>0</v>
      </c>
      <c r="FV55" s="565"/>
      <c r="FW55" s="565"/>
      <c r="FX55" s="565"/>
      <c r="FY55" s="565"/>
      <c r="FZ55" s="598"/>
      <c r="GA55" s="598"/>
      <c r="GB55" s="565"/>
      <c r="GC55" s="565"/>
      <c r="GD55" s="565"/>
      <c r="GE55" s="565"/>
      <c r="GF55" s="565"/>
      <c r="GG55" s="565"/>
      <c r="GH55" s="565"/>
      <c r="GI55" s="565"/>
      <c r="GJ55" s="565"/>
    </row>
    <row r="56" spans="1:192" ht="30">
      <c r="A56" s="460">
        <v>45</v>
      </c>
      <c r="B56" s="460" t="s">
        <v>4926</v>
      </c>
      <c r="C56" s="461" t="s">
        <v>4927</v>
      </c>
      <c r="D56" s="514">
        <v>4.28</v>
      </c>
      <c r="E56" s="97">
        <v>0</v>
      </c>
      <c r="F56" s="506">
        <v>0</v>
      </c>
      <c r="G56" s="78"/>
      <c r="H56" s="78"/>
      <c r="I56" s="230"/>
      <c r="J56" s="230"/>
      <c r="K56" s="97"/>
      <c r="L56" s="97"/>
      <c r="M56" s="97"/>
      <c r="N56" s="97"/>
      <c r="O56" s="470"/>
      <c r="P56" s="470"/>
      <c r="Q56" s="470"/>
      <c r="R56" s="506"/>
      <c r="S56" s="97"/>
      <c r="T56" s="97">
        <v>0</v>
      </c>
      <c r="U56" s="507"/>
      <c r="V56" s="97"/>
      <c r="W56" s="97"/>
      <c r="X56" s="97"/>
      <c r="Y56" s="147"/>
      <c r="Z56" s="147"/>
      <c r="AA56" s="166"/>
      <c r="AB56" s="166"/>
      <c r="AC56" s="97"/>
      <c r="AD56" s="97"/>
      <c r="AE56" s="97"/>
      <c r="AF56" s="97"/>
      <c r="AG56" s="462"/>
      <c r="AH56" s="462"/>
      <c r="AI56" s="97"/>
      <c r="AJ56" s="97"/>
      <c r="AK56" s="97"/>
      <c r="AL56" s="97"/>
      <c r="AM56" s="97"/>
      <c r="AN56" s="97"/>
      <c r="AO56" s="97"/>
      <c r="AP56" s="97"/>
      <c r="AQ56" s="517"/>
      <c r="AR56" s="517"/>
      <c r="AS56" s="472">
        <v>0</v>
      </c>
      <c r="AT56" s="97"/>
      <c r="AU56" s="472"/>
      <c r="AV56" s="472"/>
      <c r="AW56" s="97">
        <v>18</v>
      </c>
      <c r="AX56" s="97"/>
      <c r="AY56" s="97"/>
      <c r="AZ56" s="97">
        <f t="shared" si="0"/>
        <v>0</v>
      </c>
      <c r="BA56" s="97"/>
      <c r="BB56" s="97"/>
      <c r="BC56" s="447"/>
      <c r="BD56" s="97"/>
      <c r="BE56" s="97"/>
      <c r="BF56" s="97"/>
      <c r="BG56" s="97"/>
      <c r="BH56" s="97"/>
      <c r="BI56" s="466"/>
      <c r="BJ56" s="466"/>
      <c r="BK56" s="466">
        <v>0</v>
      </c>
      <c r="BL56" s="97"/>
      <c r="BM56" s="97"/>
      <c r="BN56" s="470"/>
      <c r="BO56" s="470"/>
      <c r="BP56" s="97"/>
      <c r="BQ56" s="97"/>
      <c r="BR56" s="97"/>
      <c r="BS56" s="97"/>
      <c r="BT56" s="97"/>
      <c r="BU56" s="97"/>
      <c r="BV56" s="97"/>
      <c r="BW56" s="97"/>
      <c r="BX56" s="97"/>
      <c r="BY56" s="97">
        <v>29</v>
      </c>
      <c r="BZ56" s="97"/>
      <c r="CA56" s="97"/>
      <c r="CB56" s="97"/>
      <c r="CC56" s="574"/>
      <c r="CD56" s="565"/>
      <c r="CE56" s="565"/>
      <c r="CF56" s="565"/>
      <c r="CG56" s="565"/>
      <c r="CH56" s="565"/>
      <c r="CI56" s="565"/>
      <c r="CJ56" s="565"/>
      <c r="CK56" s="565"/>
      <c r="CL56" s="565"/>
      <c r="CM56" s="565"/>
      <c r="CN56" s="565"/>
      <c r="CO56" s="565"/>
      <c r="CP56" s="565"/>
      <c r="CQ56" s="565"/>
      <c r="CR56" s="582"/>
      <c r="CS56" s="565"/>
      <c r="CT56" s="565"/>
      <c r="CU56" s="565"/>
      <c r="CV56" s="565"/>
      <c r="CW56" s="565"/>
      <c r="CX56" s="565"/>
      <c r="CY56" s="598"/>
      <c r="CZ56" s="598"/>
      <c r="DA56" s="565"/>
      <c r="DB56" s="565"/>
      <c r="DC56" s="565"/>
      <c r="DD56" s="565"/>
      <c r="DE56" s="565"/>
      <c r="DF56" s="565"/>
      <c r="DG56" s="565"/>
      <c r="DH56" s="565"/>
      <c r="DI56" s="565"/>
      <c r="DJ56" s="565"/>
      <c r="DK56" s="565"/>
      <c r="DL56" s="565"/>
      <c r="DM56" s="565"/>
      <c r="DN56" s="565"/>
      <c r="DO56" s="565"/>
      <c r="DP56" s="565"/>
      <c r="DQ56" s="565"/>
      <c r="DR56" s="565"/>
      <c r="DS56" s="565">
        <v>14</v>
      </c>
      <c r="DT56" s="565"/>
      <c r="DU56" s="565"/>
      <c r="DV56" s="565"/>
      <c r="DW56" s="565"/>
      <c r="DX56" s="565"/>
      <c r="DY56" s="565"/>
      <c r="DZ56" s="565"/>
      <c r="EA56" s="565"/>
      <c r="EB56" s="565"/>
      <c r="EC56" s="565"/>
      <c r="ED56" s="565"/>
      <c r="EE56" s="565"/>
      <c r="EF56" s="565"/>
      <c r="EG56" s="565"/>
      <c r="EH56" s="565"/>
      <c r="EI56" s="565"/>
      <c r="EJ56" s="565"/>
      <c r="EK56" s="565"/>
      <c r="EL56" s="565"/>
      <c r="EM56" s="565"/>
      <c r="EN56" s="565"/>
      <c r="EO56" s="565"/>
      <c r="EP56" s="565"/>
      <c r="EQ56" s="565"/>
      <c r="ER56" s="620">
        <v>0</v>
      </c>
      <c r="ET56" s="565"/>
      <c r="EU56" s="565"/>
      <c r="EV56" s="565"/>
      <c r="EW56" s="565"/>
      <c r="EX56" s="565"/>
      <c r="EY56" s="565"/>
      <c r="EZ56" s="565"/>
      <c r="FA56" s="565"/>
      <c r="FB56" s="565"/>
      <c r="FC56" s="565"/>
      <c r="FD56" s="565"/>
      <c r="FE56" s="565"/>
      <c r="FF56" s="565"/>
      <c r="FG56" s="565"/>
      <c r="FH56" s="565"/>
      <c r="FI56" s="565"/>
      <c r="FJ56" s="565"/>
      <c r="FK56" s="565"/>
      <c r="FL56" s="565">
        <v>0</v>
      </c>
      <c r="FM56" s="565"/>
      <c r="FN56" s="565"/>
      <c r="FO56" s="565"/>
      <c r="FP56" s="565"/>
      <c r="FQ56" s="565"/>
      <c r="FR56" s="565"/>
      <c r="FS56" s="565"/>
      <c r="FT56" s="565">
        <v>0</v>
      </c>
      <c r="FU56" s="565">
        <v>0</v>
      </c>
      <c r="FV56" s="565"/>
      <c r="FW56" s="565"/>
      <c r="FX56" s="565"/>
      <c r="FY56" s="565"/>
      <c r="FZ56" s="598"/>
      <c r="GA56" s="598"/>
      <c r="GB56" s="565"/>
      <c r="GC56" s="565"/>
      <c r="GD56" s="565"/>
      <c r="GE56" s="565"/>
      <c r="GF56" s="565"/>
      <c r="GG56" s="565"/>
      <c r="GH56" s="565"/>
      <c r="GI56" s="565"/>
      <c r="GJ56" s="565"/>
    </row>
    <row r="57" spans="1:192">
      <c r="A57" s="443">
        <v>10</v>
      </c>
      <c r="B57" s="443" t="s">
        <v>4928</v>
      </c>
      <c r="C57" s="474" t="s">
        <v>4164</v>
      </c>
      <c r="D57" s="523">
        <v>1.1000000000000001</v>
      </c>
      <c r="E57" s="97">
        <v>0</v>
      </c>
      <c r="F57" s="506">
        <v>0</v>
      </c>
      <c r="G57" s="78"/>
      <c r="H57" s="78"/>
      <c r="I57" s="230"/>
      <c r="J57" s="230"/>
      <c r="K57" s="97"/>
      <c r="L57" s="97"/>
      <c r="M57" s="97"/>
      <c r="N57" s="97"/>
      <c r="O57" s="470"/>
      <c r="P57" s="470"/>
      <c r="Q57" s="470"/>
      <c r="R57" s="506"/>
      <c r="S57" s="97"/>
      <c r="T57" s="447">
        <v>0</v>
      </c>
      <c r="U57" s="507"/>
      <c r="V57" s="447"/>
      <c r="W57" s="447">
        <v>95</v>
      </c>
      <c r="X57" s="447">
        <v>95</v>
      </c>
      <c r="Y57" s="147"/>
      <c r="Z57" s="147"/>
      <c r="AA57" s="166"/>
      <c r="AB57" s="166"/>
      <c r="AC57" s="97"/>
      <c r="AD57" s="97"/>
      <c r="AE57" s="97"/>
      <c r="AF57" s="97">
        <v>29</v>
      </c>
      <c r="AG57" s="462"/>
      <c r="AH57" s="462">
        <v>15</v>
      </c>
      <c r="AI57" s="97"/>
      <c r="AJ57" s="97"/>
      <c r="AK57" s="97"/>
      <c r="AL57" s="97"/>
      <c r="AM57" s="97"/>
      <c r="AN57" s="97">
        <v>14</v>
      </c>
      <c r="AO57" s="97"/>
      <c r="AP57" s="97">
        <v>9</v>
      </c>
      <c r="AQ57" s="512">
        <f>SUM(AQ58:AQ64)</f>
        <v>0</v>
      </c>
      <c r="AR57" s="512">
        <f>SUM(AR58:AR64)</f>
        <v>78</v>
      </c>
      <c r="AS57" s="472">
        <v>0</v>
      </c>
      <c r="AT57" s="97"/>
      <c r="AU57" s="472"/>
      <c r="AV57" s="472"/>
      <c r="AW57" s="97"/>
      <c r="AX57" s="97"/>
      <c r="AY57" s="97"/>
      <c r="AZ57" s="97"/>
      <c r="BA57" s="97"/>
      <c r="BB57" s="97"/>
      <c r="BC57" s="447"/>
      <c r="BD57" s="97"/>
      <c r="BE57" s="97"/>
      <c r="BF57" s="97"/>
      <c r="BG57" s="97"/>
      <c r="BH57" s="97"/>
      <c r="BI57" s="466">
        <v>0</v>
      </c>
      <c r="BJ57" s="466">
        <v>42</v>
      </c>
      <c r="BK57" s="466">
        <v>42</v>
      </c>
      <c r="BL57" s="97">
        <v>0</v>
      </c>
      <c r="BM57" s="97"/>
      <c r="BN57" s="470"/>
      <c r="BO57" s="470">
        <v>25</v>
      </c>
      <c r="BP57" s="97"/>
      <c r="BQ57" s="97">
        <v>377</v>
      </c>
      <c r="BR57" s="97"/>
      <c r="BS57" s="97"/>
      <c r="BT57" s="97"/>
      <c r="BU57" s="97"/>
      <c r="BV57" s="97"/>
      <c r="BW57" s="97"/>
      <c r="BX57" s="97"/>
      <c r="BY57" s="97">
        <v>6</v>
      </c>
      <c r="BZ57" s="97"/>
      <c r="CA57" s="97"/>
      <c r="CB57" s="97"/>
      <c r="CC57" s="574"/>
      <c r="CD57" s="565"/>
      <c r="CE57" s="565"/>
      <c r="CF57" s="565">
        <v>0</v>
      </c>
      <c r="CG57" s="565">
        <v>29</v>
      </c>
      <c r="CH57" s="565"/>
      <c r="CI57" s="565"/>
      <c r="CJ57" s="565">
        <v>148</v>
      </c>
      <c r="CK57" s="565"/>
      <c r="CL57" s="565"/>
      <c r="CM57" s="565"/>
      <c r="CN57" s="565"/>
      <c r="CO57" s="565"/>
      <c r="CP57" s="565"/>
      <c r="CQ57" s="565"/>
      <c r="CR57" s="582"/>
      <c r="CS57" s="565"/>
      <c r="CT57" s="565"/>
      <c r="CU57" s="565"/>
      <c r="CV57" s="565"/>
      <c r="CW57" s="565"/>
      <c r="CX57" s="565">
        <v>25</v>
      </c>
      <c r="CY57" s="598"/>
      <c r="CZ57" s="598"/>
      <c r="DA57" s="565"/>
      <c r="DB57" s="565">
        <v>121</v>
      </c>
      <c r="DC57" s="565"/>
      <c r="DD57" s="565"/>
      <c r="DE57" s="565"/>
      <c r="DF57" s="565"/>
      <c r="DG57" s="565"/>
      <c r="DH57" s="565">
        <v>83</v>
      </c>
      <c r="DI57" s="565"/>
      <c r="DJ57" s="565"/>
      <c r="DK57" s="565"/>
      <c r="DL57" s="565"/>
      <c r="DM57" s="565"/>
      <c r="DN57" s="565"/>
      <c r="DO57" s="565"/>
      <c r="DP57" s="565"/>
      <c r="DQ57" s="565"/>
      <c r="DR57" s="565"/>
      <c r="DS57" s="565"/>
      <c r="DT57" s="565"/>
      <c r="DU57" s="565"/>
      <c r="DV57" s="565"/>
      <c r="DW57" s="565"/>
      <c r="DX57" s="565"/>
      <c r="DY57" s="565">
        <v>20</v>
      </c>
      <c r="DZ57" s="565"/>
      <c r="EA57" s="565"/>
      <c r="EB57" s="565"/>
      <c r="EC57" s="565"/>
      <c r="ED57" s="565"/>
      <c r="EE57" s="565"/>
      <c r="EF57" s="565"/>
      <c r="EG57" s="565"/>
      <c r="EH57" s="565"/>
      <c r="EI57" s="565"/>
      <c r="EJ57" s="565"/>
      <c r="EK57" s="565"/>
      <c r="EL57" s="565"/>
      <c r="EM57" s="565"/>
      <c r="EN57" s="565"/>
      <c r="EO57" s="565"/>
      <c r="EP57" s="565"/>
      <c r="EQ57" s="565"/>
      <c r="ER57" s="620">
        <v>25</v>
      </c>
      <c r="ET57" s="565"/>
      <c r="EU57" s="565">
        <v>38</v>
      </c>
      <c r="EV57" s="565"/>
      <c r="EW57" s="565">
        <v>119</v>
      </c>
      <c r="EX57" s="565"/>
      <c r="EY57" s="565">
        <v>15</v>
      </c>
      <c r="EZ57" s="565"/>
      <c r="FA57" s="565">
        <v>153</v>
      </c>
      <c r="FB57" s="565"/>
      <c r="FC57" s="565"/>
      <c r="FD57" s="565"/>
      <c r="FE57" s="565"/>
      <c r="FF57" s="565"/>
      <c r="FG57" s="565"/>
      <c r="FH57" s="565"/>
      <c r="FI57" s="565">
        <v>88</v>
      </c>
      <c r="FJ57" s="565"/>
      <c r="FK57" s="565">
        <v>14</v>
      </c>
      <c r="FL57" s="565">
        <v>0</v>
      </c>
      <c r="FM57" s="565"/>
      <c r="FN57" s="565">
        <v>0</v>
      </c>
      <c r="FO57" s="565">
        <v>80</v>
      </c>
      <c r="FP57" s="565"/>
      <c r="FQ57" s="565"/>
      <c r="FR57" s="565"/>
      <c r="FS57" s="565"/>
      <c r="FT57" s="565">
        <v>0</v>
      </c>
      <c r="FU57" s="565">
        <v>17</v>
      </c>
      <c r="FV57" s="565"/>
      <c r="FW57" s="565">
        <v>18</v>
      </c>
      <c r="FX57" s="565"/>
      <c r="FY57" s="565"/>
      <c r="FZ57" s="598"/>
      <c r="GA57" s="598"/>
      <c r="GB57" s="565"/>
      <c r="GC57" s="565"/>
      <c r="GD57" s="565"/>
      <c r="GE57" s="565">
        <v>50</v>
      </c>
      <c r="GF57" s="565"/>
      <c r="GG57" s="565">
        <v>25</v>
      </c>
      <c r="GH57" s="565"/>
      <c r="GI57" s="565"/>
      <c r="GJ57" s="565"/>
    </row>
    <row r="58" spans="1:192">
      <c r="A58" s="460">
        <v>46</v>
      </c>
      <c r="B58" s="460" t="s">
        <v>4929</v>
      </c>
      <c r="C58" s="461" t="s">
        <v>4930</v>
      </c>
      <c r="D58" s="514">
        <v>2.95</v>
      </c>
      <c r="E58" s="447">
        <v>0</v>
      </c>
      <c r="F58" s="515">
        <v>27</v>
      </c>
      <c r="G58" s="78"/>
      <c r="H58" s="78"/>
      <c r="I58" s="230"/>
      <c r="J58" s="445">
        <v>38</v>
      </c>
      <c r="K58" s="97"/>
      <c r="L58" s="97"/>
      <c r="M58" s="97">
        <v>13</v>
      </c>
      <c r="N58" s="97"/>
      <c r="O58" s="470"/>
      <c r="P58" s="470"/>
      <c r="Q58" s="470"/>
      <c r="R58" s="506"/>
      <c r="S58" s="97"/>
      <c r="T58" s="97">
        <v>0</v>
      </c>
      <c r="U58" s="507"/>
      <c r="V58" s="97"/>
      <c r="W58" s="97"/>
      <c r="X58" s="97"/>
      <c r="Y58" s="147"/>
      <c r="Z58" s="147"/>
      <c r="AA58" s="166"/>
      <c r="AB58" s="166"/>
      <c r="AC58" s="97"/>
      <c r="AD58" s="97"/>
      <c r="AE58" s="97"/>
      <c r="AF58" s="97"/>
      <c r="AG58" s="462"/>
      <c r="AH58" s="462"/>
      <c r="AI58" s="97"/>
      <c r="AJ58" s="97"/>
      <c r="AK58" s="97"/>
      <c r="AL58" s="97"/>
      <c r="AM58" s="97"/>
      <c r="AN58" s="97"/>
      <c r="AO58" s="97"/>
      <c r="AP58" s="97"/>
      <c r="AQ58" s="517"/>
      <c r="AR58" s="517">
        <v>9</v>
      </c>
      <c r="AS58" s="472">
        <v>0</v>
      </c>
      <c r="AT58" s="97"/>
      <c r="AU58" s="472"/>
      <c r="AV58" s="472"/>
      <c r="AW58" s="97">
        <v>90</v>
      </c>
      <c r="AX58" s="97"/>
      <c r="AY58" s="97"/>
      <c r="AZ58" s="97">
        <f t="shared" si="0"/>
        <v>0</v>
      </c>
      <c r="BA58" s="97"/>
      <c r="BB58" s="97"/>
      <c r="BC58" s="447">
        <v>5</v>
      </c>
      <c r="BD58" s="97"/>
      <c r="BE58" s="97"/>
      <c r="BF58" s="97"/>
      <c r="BG58" s="97"/>
      <c r="BH58" s="97"/>
      <c r="BI58" s="466"/>
      <c r="BJ58" s="466"/>
      <c r="BK58" s="466">
        <v>0</v>
      </c>
      <c r="BL58" s="97"/>
      <c r="BM58" s="97"/>
      <c r="BN58" s="470"/>
      <c r="BO58" s="470"/>
      <c r="BP58" s="97"/>
      <c r="BQ58" s="97">
        <v>10</v>
      </c>
      <c r="BR58" s="97"/>
      <c r="BS58" s="97"/>
      <c r="BT58" s="97"/>
      <c r="BU58" s="97"/>
      <c r="BV58" s="97"/>
      <c r="BW58" s="97"/>
      <c r="BX58" s="97"/>
      <c r="BY58" s="97"/>
      <c r="BZ58" s="97"/>
      <c r="CA58" s="97"/>
      <c r="CB58" s="97"/>
      <c r="CC58" s="574"/>
      <c r="CD58" s="565"/>
      <c r="CE58" s="565"/>
      <c r="CF58" s="565"/>
      <c r="CG58" s="565"/>
      <c r="CH58" s="565"/>
      <c r="CI58" s="565"/>
      <c r="CJ58" s="565"/>
      <c r="CK58" s="565"/>
      <c r="CL58" s="565"/>
      <c r="CM58" s="565"/>
      <c r="CN58" s="565"/>
      <c r="CO58" s="565"/>
      <c r="CP58" s="565"/>
      <c r="CQ58" s="565"/>
      <c r="CR58" s="582"/>
      <c r="CS58" s="565"/>
      <c r="CT58" s="565"/>
      <c r="CU58" s="565"/>
      <c r="CV58" s="565"/>
      <c r="CW58" s="565"/>
      <c r="CX58" s="565"/>
      <c r="CY58" s="598"/>
      <c r="CZ58" s="598"/>
      <c r="DA58" s="565"/>
      <c r="DB58" s="565"/>
      <c r="DC58" s="565"/>
      <c r="DD58" s="565"/>
      <c r="DE58" s="565"/>
      <c r="DF58" s="565"/>
      <c r="DG58" s="565"/>
      <c r="DH58" s="565"/>
      <c r="DI58" s="565"/>
      <c r="DJ58" s="565"/>
      <c r="DK58" s="565"/>
      <c r="DL58" s="565"/>
      <c r="DM58" s="565"/>
      <c r="DN58" s="565"/>
      <c r="DO58" s="565"/>
      <c r="DP58" s="565"/>
      <c r="DQ58" s="565"/>
      <c r="DR58" s="565"/>
      <c r="DS58" s="565"/>
      <c r="DT58" s="565"/>
      <c r="DU58" s="565"/>
      <c r="DV58" s="565"/>
      <c r="DW58" s="565"/>
      <c r="DX58" s="565"/>
      <c r="DY58" s="565"/>
      <c r="DZ58" s="565"/>
      <c r="EA58" s="565"/>
      <c r="EB58" s="565"/>
      <c r="EC58" s="565"/>
      <c r="ED58" s="565"/>
      <c r="EE58" s="565"/>
      <c r="EF58" s="565"/>
      <c r="EG58" s="565"/>
      <c r="EH58" s="565"/>
      <c r="EI58" s="565"/>
      <c r="EJ58" s="565"/>
      <c r="EK58" s="565"/>
      <c r="EL58" s="565"/>
      <c r="EM58" s="565"/>
      <c r="EN58" s="565"/>
      <c r="EO58" s="565"/>
      <c r="EP58" s="565"/>
      <c r="EQ58" s="565"/>
      <c r="ER58" s="620">
        <v>0</v>
      </c>
      <c r="ET58" s="565"/>
      <c r="EU58" s="565"/>
      <c r="EV58" s="565"/>
      <c r="EW58" s="565">
        <v>3</v>
      </c>
      <c r="EX58" s="565"/>
      <c r="EY58" s="565"/>
      <c r="EZ58" s="565"/>
      <c r="FA58" s="565"/>
      <c r="FB58" s="565"/>
      <c r="FC58" s="565"/>
      <c r="FD58" s="565"/>
      <c r="FE58" s="565"/>
      <c r="FF58" s="565"/>
      <c r="FG58" s="565"/>
      <c r="FH58" s="565"/>
      <c r="FI58" s="565"/>
      <c r="FJ58" s="565"/>
      <c r="FK58" s="565"/>
      <c r="FL58" s="565">
        <v>0</v>
      </c>
      <c r="FM58" s="565"/>
      <c r="FN58" s="565"/>
      <c r="FO58" s="565"/>
      <c r="FP58" s="565"/>
      <c r="FQ58" s="565"/>
      <c r="FR58" s="565"/>
      <c r="FS58" s="565"/>
      <c r="FT58" s="565">
        <v>0</v>
      </c>
      <c r="FU58" s="565">
        <v>0</v>
      </c>
      <c r="FV58" s="565"/>
      <c r="FW58" s="565"/>
      <c r="FX58" s="565"/>
      <c r="FY58" s="565"/>
      <c r="FZ58" s="598"/>
      <c r="GA58" s="598"/>
      <c r="GB58" s="565"/>
      <c r="GC58" s="565"/>
      <c r="GD58" s="565"/>
      <c r="GE58" s="565"/>
      <c r="GF58" s="565"/>
      <c r="GG58" s="565"/>
      <c r="GH58" s="565"/>
      <c r="GI58" s="565"/>
      <c r="GJ58" s="565"/>
    </row>
    <row r="59" spans="1:192">
      <c r="A59" s="460">
        <v>47</v>
      </c>
      <c r="B59" s="460" t="s">
        <v>4931</v>
      </c>
      <c r="C59" s="461" t="s">
        <v>4932</v>
      </c>
      <c r="D59" s="514">
        <v>5.33</v>
      </c>
      <c r="E59" s="97">
        <v>0</v>
      </c>
      <c r="F59" s="506">
        <v>0</v>
      </c>
      <c r="G59" s="78"/>
      <c r="H59" s="78"/>
      <c r="I59" s="230"/>
      <c r="J59" s="230"/>
      <c r="K59" s="97"/>
      <c r="L59" s="97"/>
      <c r="M59" s="97"/>
      <c r="N59" s="97"/>
      <c r="O59" s="470"/>
      <c r="P59" s="470"/>
      <c r="Q59" s="470"/>
      <c r="R59" s="506"/>
      <c r="S59" s="97"/>
      <c r="T59" s="97">
        <v>0</v>
      </c>
      <c r="U59" s="507"/>
      <c r="V59" s="97"/>
      <c r="W59" s="97"/>
      <c r="X59" s="97"/>
      <c r="Y59" s="147"/>
      <c r="Z59" s="147"/>
      <c r="AA59" s="166"/>
      <c r="AB59" s="166"/>
      <c r="AC59" s="97"/>
      <c r="AD59" s="97"/>
      <c r="AE59" s="97"/>
      <c r="AF59" s="97"/>
      <c r="AG59" s="462"/>
      <c r="AH59" s="462"/>
      <c r="AI59" s="97"/>
      <c r="AJ59" s="97"/>
      <c r="AK59" s="97"/>
      <c r="AL59" s="97"/>
      <c r="AM59" s="97"/>
      <c r="AN59" s="97"/>
      <c r="AO59" s="97"/>
      <c r="AP59" s="97"/>
      <c r="AQ59" s="517"/>
      <c r="AR59" s="517"/>
      <c r="AS59" s="472">
        <v>0</v>
      </c>
      <c r="AT59" s="97"/>
      <c r="AU59" s="472"/>
      <c r="AV59" s="472"/>
      <c r="AW59" s="97">
        <v>8</v>
      </c>
      <c r="AX59" s="97"/>
      <c r="AY59" s="97"/>
      <c r="AZ59" s="97">
        <f t="shared" si="0"/>
        <v>0</v>
      </c>
      <c r="BA59" s="97"/>
      <c r="BB59" s="97"/>
      <c r="BC59" s="97"/>
      <c r="BD59" s="97"/>
      <c r="BE59" s="97"/>
      <c r="BF59" s="97"/>
      <c r="BG59" s="97"/>
      <c r="BH59" s="97"/>
      <c r="BI59" s="466"/>
      <c r="BJ59" s="466"/>
      <c r="BK59" s="466">
        <v>0</v>
      </c>
      <c r="BL59" s="97"/>
      <c r="BM59" s="97"/>
      <c r="BN59" s="470"/>
      <c r="BO59" s="470"/>
      <c r="BP59" s="97"/>
      <c r="BQ59" s="97"/>
      <c r="BR59" s="97"/>
      <c r="BS59" s="97"/>
      <c r="BT59" s="97"/>
      <c r="BU59" s="97"/>
      <c r="BV59" s="97"/>
      <c r="BW59" s="97"/>
      <c r="BX59" s="97"/>
      <c r="BY59" s="97"/>
      <c r="BZ59" s="97"/>
      <c r="CA59" s="97"/>
      <c r="CB59" s="97"/>
      <c r="CC59" s="574"/>
      <c r="CD59" s="565"/>
      <c r="CE59" s="565"/>
      <c r="CF59" s="565"/>
      <c r="CG59" s="565"/>
      <c r="CH59" s="565"/>
      <c r="CI59" s="565"/>
      <c r="CJ59" s="565"/>
      <c r="CK59" s="565"/>
      <c r="CL59" s="565"/>
      <c r="CM59" s="565"/>
      <c r="CN59" s="565"/>
      <c r="CO59" s="565"/>
      <c r="CP59" s="565"/>
      <c r="CQ59" s="565"/>
      <c r="CR59" s="582"/>
      <c r="CS59" s="565"/>
      <c r="CT59" s="565"/>
      <c r="CU59" s="565"/>
      <c r="CV59" s="565"/>
      <c r="CW59" s="565"/>
      <c r="CX59" s="565"/>
      <c r="CY59" s="598"/>
      <c r="CZ59" s="598"/>
      <c r="DA59" s="565"/>
      <c r="DB59" s="565"/>
      <c r="DC59" s="565"/>
      <c r="DD59" s="565"/>
      <c r="DE59" s="565"/>
      <c r="DF59" s="565"/>
      <c r="DG59" s="565"/>
      <c r="DH59" s="565"/>
      <c r="DI59" s="565"/>
      <c r="DJ59" s="565"/>
      <c r="DK59" s="565"/>
      <c r="DL59" s="565"/>
      <c r="DM59" s="565"/>
      <c r="DN59" s="565"/>
      <c r="DO59" s="565"/>
      <c r="DP59" s="565"/>
      <c r="DQ59" s="565"/>
      <c r="DR59" s="565"/>
      <c r="DS59" s="565"/>
      <c r="DT59" s="565"/>
      <c r="DU59" s="565"/>
      <c r="DV59" s="565"/>
      <c r="DW59" s="565"/>
      <c r="DX59" s="565"/>
      <c r="DY59" s="565"/>
      <c r="DZ59" s="565"/>
      <c r="EA59" s="565"/>
      <c r="EB59" s="565"/>
      <c r="EC59" s="565"/>
      <c r="ED59" s="565"/>
      <c r="EE59" s="565"/>
      <c r="EF59" s="565"/>
      <c r="EG59" s="565"/>
      <c r="EH59" s="565"/>
      <c r="EI59" s="565"/>
      <c r="EJ59" s="565"/>
      <c r="EK59" s="565"/>
      <c r="EL59" s="565"/>
      <c r="EM59" s="565"/>
      <c r="EN59" s="565"/>
      <c r="EO59" s="565"/>
      <c r="EP59" s="565"/>
      <c r="EQ59" s="565"/>
      <c r="ER59" s="620">
        <v>0</v>
      </c>
      <c r="ET59" s="565"/>
      <c r="EU59" s="565"/>
      <c r="EV59" s="565"/>
      <c r="EW59" s="565"/>
      <c r="EX59" s="565"/>
      <c r="EY59" s="565"/>
      <c r="EZ59" s="565"/>
      <c r="FA59" s="565"/>
      <c r="FB59" s="565"/>
      <c r="FC59" s="565"/>
      <c r="FD59" s="565"/>
      <c r="FE59" s="565"/>
      <c r="FF59" s="565"/>
      <c r="FG59" s="565"/>
      <c r="FH59" s="565"/>
      <c r="FI59" s="565"/>
      <c r="FJ59" s="565"/>
      <c r="FK59" s="565"/>
      <c r="FL59" s="565">
        <v>0</v>
      </c>
      <c r="FM59" s="565"/>
      <c r="FN59" s="565"/>
      <c r="FO59" s="565"/>
      <c r="FP59" s="565"/>
      <c r="FQ59" s="565"/>
      <c r="FR59" s="565"/>
      <c r="FS59" s="565"/>
      <c r="FT59" s="565">
        <v>0</v>
      </c>
      <c r="FU59" s="565">
        <v>0</v>
      </c>
      <c r="FV59" s="565"/>
      <c r="FW59" s="565"/>
      <c r="FX59" s="565"/>
      <c r="FY59" s="565"/>
      <c r="FZ59" s="598"/>
      <c r="GA59" s="598"/>
      <c r="GB59" s="565"/>
      <c r="GC59" s="565"/>
      <c r="GD59" s="565"/>
      <c r="GE59" s="565"/>
      <c r="GF59" s="565"/>
      <c r="GG59" s="565"/>
      <c r="GH59" s="565"/>
      <c r="GI59" s="565"/>
      <c r="GJ59" s="565"/>
    </row>
    <row r="60" spans="1:192">
      <c r="A60" s="460">
        <v>48</v>
      </c>
      <c r="B60" s="460" t="s">
        <v>4933</v>
      </c>
      <c r="C60" s="461" t="s">
        <v>4934</v>
      </c>
      <c r="D60" s="514">
        <v>0.77</v>
      </c>
      <c r="E60" s="97">
        <v>0</v>
      </c>
      <c r="F60" s="506">
        <v>0</v>
      </c>
      <c r="G60" s="78"/>
      <c r="H60" s="78"/>
      <c r="I60" s="230"/>
      <c r="J60" s="230"/>
      <c r="K60" s="97"/>
      <c r="L60" s="97"/>
      <c r="M60" s="97"/>
      <c r="N60" s="97"/>
      <c r="O60" s="470"/>
      <c r="P60" s="470"/>
      <c r="Q60" s="470"/>
      <c r="R60" s="506"/>
      <c r="S60" s="97"/>
      <c r="T60" s="97">
        <v>0</v>
      </c>
      <c r="U60" s="507"/>
      <c r="V60" s="97"/>
      <c r="W60" s="97">
        <v>88</v>
      </c>
      <c r="X60" s="97">
        <v>88</v>
      </c>
      <c r="Y60" s="147"/>
      <c r="Z60" s="147"/>
      <c r="AA60" s="166"/>
      <c r="AB60" s="166"/>
      <c r="AC60" s="97"/>
      <c r="AD60" s="97"/>
      <c r="AE60" s="97"/>
      <c r="AF60" s="97">
        <v>25</v>
      </c>
      <c r="AG60" s="462"/>
      <c r="AH60" s="462"/>
      <c r="AI60" s="97"/>
      <c r="AJ60" s="97"/>
      <c r="AK60" s="97"/>
      <c r="AL60" s="97"/>
      <c r="AM60" s="97"/>
      <c r="AN60" s="97">
        <v>13</v>
      </c>
      <c r="AO60" s="97"/>
      <c r="AP60" s="97">
        <v>9</v>
      </c>
      <c r="AQ60" s="517"/>
      <c r="AR60" s="517">
        <v>46</v>
      </c>
      <c r="AS60" s="472">
        <v>0</v>
      </c>
      <c r="AT60" s="97"/>
      <c r="AU60" s="472"/>
      <c r="AV60" s="472"/>
      <c r="AW60" s="97">
        <v>17</v>
      </c>
      <c r="AX60" s="97"/>
      <c r="AY60" s="97">
        <f>6+12+9</f>
        <v>27</v>
      </c>
      <c r="AZ60" s="97">
        <f t="shared" si="0"/>
        <v>27</v>
      </c>
      <c r="BA60" s="97"/>
      <c r="BB60" s="97">
        <v>89</v>
      </c>
      <c r="BC60" s="97"/>
      <c r="BD60" s="97"/>
      <c r="BE60" s="97"/>
      <c r="BF60" s="97">
        <v>16</v>
      </c>
      <c r="BG60" s="97"/>
      <c r="BH60" s="97"/>
      <c r="BI60" s="466"/>
      <c r="BJ60" s="466">
        <v>25</v>
      </c>
      <c r="BK60" s="466">
        <v>25</v>
      </c>
      <c r="BL60" s="97"/>
      <c r="BM60" s="97"/>
      <c r="BN60" s="470"/>
      <c r="BO60" s="470">
        <v>24</v>
      </c>
      <c r="BP60" s="97"/>
      <c r="BQ60" s="97">
        <v>150</v>
      </c>
      <c r="BR60" s="97"/>
      <c r="BS60" s="97"/>
      <c r="BT60" s="97"/>
      <c r="BU60" s="97"/>
      <c r="BV60" s="97"/>
      <c r="BW60" s="97"/>
      <c r="BX60" s="97"/>
      <c r="BY60" s="97"/>
      <c r="BZ60" s="97"/>
      <c r="CA60" s="97"/>
      <c r="CB60" s="97"/>
      <c r="CC60" s="574"/>
      <c r="CD60" s="565"/>
      <c r="CE60" s="565"/>
      <c r="CF60" s="565"/>
      <c r="CG60" s="565">
        <v>29</v>
      </c>
      <c r="CH60" s="565"/>
      <c r="CI60" s="565"/>
      <c r="CJ60" s="565">
        <v>68</v>
      </c>
      <c r="CK60" s="565">
        <v>8</v>
      </c>
      <c r="CL60" s="565"/>
      <c r="CM60" s="565"/>
      <c r="CN60" s="565"/>
      <c r="CO60" s="565"/>
      <c r="CP60" s="565"/>
      <c r="CQ60" s="565"/>
      <c r="CR60" s="582"/>
      <c r="CS60" s="565">
        <v>16</v>
      </c>
      <c r="CT60" s="565"/>
      <c r="CU60" s="565"/>
      <c r="CV60" s="565">
        <v>31</v>
      </c>
      <c r="CW60" s="565"/>
      <c r="CX60" s="565">
        <v>24</v>
      </c>
      <c r="CY60" s="598"/>
      <c r="CZ60" s="598"/>
      <c r="DA60" s="565"/>
      <c r="DB60" s="565">
        <v>79</v>
      </c>
      <c r="DC60" s="565"/>
      <c r="DD60" s="565"/>
      <c r="DE60" s="565"/>
      <c r="DF60" s="565"/>
      <c r="DG60" s="565"/>
      <c r="DH60" s="565">
        <v>79</v>
      </c>
      <c r="DI60" s="565"/>
      <c r="DJ60" s="565"/>
      <c r="DK60" s="565"/>
      <c r="DL60" s="565"/>
      <c r="DM60" s="565"/>
      <c r="DN60" s="565">
        <v>5</v>
      </c>
      <c r="DO60" s="565"/>
      <c r="DP60" s="565"/>
      <c r="DQ60" s="565"/>
      <c r="DR60" s="565"/>
      <c r="DS60" s="565"/>
      <c r="DT60" s="565"/>
      <c r="DU60" s="565"/>
      <c r="DV60" s="565"/>
      <c r="DW60" s="565"/>
      <c r="DX60" s="565"/>
      <c r="DY60" s="565">
        <v>15</v>
      </c>
      <c r="DZ60" s="565"/>
      <c r="EA60" s="565">
        <v>38</v>
      </c>
      <c r="EB60" s="565"/>
      <c r="EC60" s="565">
        <v>5</v>
      </c>
      <c r="ED60" s="565"/>
      <c r="EE60" s="565"/>
      <c r="EF60" s="565"/>
      <c r="EG60" s="565"/>
      <c r="EH60" s="565"/>
      <c r="EI60" s="565">
        <v>49</v>
      </c>
      <c r="EJ60" s="565"/>
      <c r="EK60" s="565"/>
      <c r="EL60" s="565"/>
      <c r="EM60" s="565"/>
      <c r="EN60" s="565"/>
      <c r="EO60" s="565"/>
      <c r="EP60" s="565"/>
      <c r="EQ60" s="565"/>
      <c r="ER60" s="620">
        <v>25</v>
      </c>
      <c r="ET60" s="565"/>
      <c r="EU60" s="565">
        <v>30</v>
      </c>
      <c r="EV60" s="565"/>
      <c r="EW60" s="565">
        <v>96</v>
      </c>
      <c r="EX60" s="565"/>
      <c r="EY60" s="565">
        <v>15</v>
      </c>
      <c r="EZ60" s="565"/>
      <c r="FA60" s="565">
        <v>96</v>
      </c>
      <c r="FB60" s="565">
        <v>11</v>
      </c>
      <c r="FC60" s="565">
        <v>-6</v>
      </c>
      <c r="FD60" s="565"/>
      <c r="FE60" s="565">
        <v>35</v>
      </c>
      <c r="FF60" s="565"/>
      <c r="FG60" s="565">
        <v>15</v>
      </c>
      <c r="FH60" s="565"/>
      <c r="FI60" s="565">
        <v>70</v>
      </c>
      <c r="FJ60" s="565"/>
      <c r="FK60" s="565">
        <v>14</v>
      </c>
      <c r="FL60" s="565">
        <v>0</v>
      </c>
      <c r="FM60" s="565"/>
      <c r="FN60" s="565"/>
      <c r="FO60" s="565">
        <v>40</v>
      </c>
      <c r="FP60" s="565"/>
      <c r="FQ60" s="565">
        <v>14</v>
      </c>
      <c r="FR60" s="565"/>
      <c r="FS60" s="565">
        <v>1</v>
      </c>
      <c r="FT60" s="565">
        <v>0</v>
      </c>
      <c r="FU60" s="565">
        <v>14</v>
      </c>
      <c r="FV60" s="565"/>
      <c r="FW60" s="565">
        <v>8</v>
      </c>
      <c r="FX60" s="565"/>
      <c r="FY60" s="565">
        <v>14</v>
      </c>
      <c r="FZ60" s="598"/>
      <c r="GA60" s="598">
        <v>12</v>
      </c>
      <c r="GB60" s="565"/>
      <c r="GC60" s="565"/>
      <c r="GD60" s="565"/>
      <c r="GE60" s="565">
        <v>45</v>
      </c>
      <c r="GF60" s="565"/>
      <c r="GG60" s="565">
        <v>15</v>
      </c>
      <c r="GH60" s="565"/>
      <c r="GI60" s="565">
        <v>100</v>
      </c>
      <c r="GJ60" s="565"/>
    </row>
    <row r="61" spans="1:192">
      <c r="A61" s="460">
        <v>49</v>
      </c>
      <c r="B61" s="522" t="s">
        <v>4935</v>
      </c>
      <c r="C61" s="461" t="s">
        <v>4936</v>
      </c>
      <c r="D61" s="521">
        <v>0.97</v>
      </c>
      <c r="E61" s="97">
        <v>0</v>
      </c>
      <c r="F61" s="506">
        <v>18</v>
      </c>
      <c r="G61" s="78"/>
      <c r="H61" s="78"/>
      <c r="I61" s="230"/>
      <c r="J61" s="230">
        <v>31</v>
      </c>
      <c r="K61" s="97"/>
      <c r="L61" s="97"/>
      <c r="M61" s="97">
        <v>13</v>
      </c>
      <c r="N61" s="97"/>
      <c r="O61" s="470"/>
      <c r="P61" s="470"/>
      <c r="Q61" s="470"/>
      <c r="R61" s="506"/>
      <c r="S61" s="97"/>
      <c r="T61" s="97">
        <v>0</v>
      </c>
      <c r="U61" s="507"/>
      <c r="V61" s="97"/>
      <c r="W61" s="97"/>
      <c r="X61" s="97"/>
      <c r="Y61" s="147"/>
      <c r="Z61" s="147"/>
      <c r="AA61" s="516"/>
      <c r="AB61" s="516"/>
      <c r="AC61" s="97"/>
      <c r="AD61" s="97"/>
      <c r="AE61" s="97"/>
      <c r="AF61" s="97"/>
      <c r="AG61" s="462"/>
      <c r="AH61" s="462"/>
      <c r="AI61" s="447"/>
      <c r="AJ61" s="447">
        <f>AJ64+AJ66</f>
        <v>24</v>
      </c>
      <c r="AK61" s="97"/>
      <c r="AL61" s="97"/>
      <c r="AM61" s="97"/>
      <c r="AN61" s="97"/>
      <c r="AO61" s="97"/>
      <c r="AP61" s="97"/>
      <c r="AQ61" s="517"/>
      <c r="AR61" s="517"/>
      <c r="AS61" s="472">
        <v>0</v>
      </c>
      <c r="AT61" s="97"/>
      <c r="AU61" s="449"/>
      <c r="AV61" s="449"/>
      <c r="AW61" s="97">
        <v>40</v>
      </c>
      <c r="AX61" s="97"/>
      <c r="AY61" s="97">
        <f>9+10+10</f>
        <v>29</v>
      </c>
      <c r="AZ61" s="97">
        <f t="shared" si="0"/>
        <v>29</v>
      </c>
      <c r="BA61" s="97"/>
      <c r="BB61" s="97"/>
      <c r="BC61" s="97"/>
      <c r="BD61" s="97"/>
      <c r="BE61" s="97"/>
      <c r="BF61" s="97">
        <v>1</v>
      </c>
      <c r="BG61" s="447"/>
      <c r="BH61" s="447">
        <v>11</v>
      </c>
      <c r="BI61" s="466"/>
      <c r="BJ61" s="466"/>
      <c r="BK61" s="466">
        <v>0</v>
      </c>
      <c r="BL61" s="97"/>
      <c r="BM61" s="97"/>
      <c r="BN61" s="470"/>
      <c r="BO61" s="470"/>
      <c r="BP61" s="97"/>
      <c r="BQ61" s="97">
        <v>15</v>
      </c>
      <c r="BR61" s="447"/>
      <c r="BS61" s="447"/>
      <c r="BT61" s="97"/>
      <c r="BU61" s="97"/>
      <c r="BV61" s="97"/>
      <c r="BW61" s="97"/>
      <c r="BX61" s="447">
        <v>0</v>
      </c>
      <c r="BY61" s="447">
        <v>252</v>
      </c>
      <c r="BZ61" s="447"/>
      <c r="CA61" s="447"/>
      <c r="CB61" s="447"/>
      <c r="CC61" s="573"/>
      <c r="CD61" s="565"/>
      <c r="CE61" s="565"/>
      <c r="CF61" s="565"/>
      <c r="CG61" s="565"/>
      <c r="CH61" s="565"/>
      <c r="CI61" s="565"/>
      <c r="CJ61" s="565"/>
      <c r="CK61" s="565"/>
      <c r="CL61" s="565"/>
      <c r="CM61" s="565"/>
      <c r="CN61" s="565"/>
      <c r="CO61" s="565"/>
      <c r="CP61" s="565"/>
      <c r="CQ61" s="565"/>
      <c r="CR61" s="582"/>
      <c r="CS61" s="565"/>
      <c r="CT61" s="565"/>
      <c r="CU61" s="565"/>
      <c r="CV61" s="565"/>
      <c r="CW61" s="565"/>
      <c r="CX61" s="565"/>
      <c r="CY61" s="598"/>
      <c r="CZ61" s="598"/>
      <c r="DA61" s="565"/>
      <c r="DB61" s="565"/>
      <c r="DC61" s="565"/>
      <c r="DD61" s="565"/>
      <c r="DE61" s="565"/>
      <c r="DF61" s="565"/>
      <c r="DG61" s="565"/>
      <c r="DH61" s="565">
        <v>1</v>
      </c>
      <c r="DI61" s="565"/>
      <c r="DJ61" s="565"/>
      <c r="DK61" s="565"/>
      <c r="DL61" s="565"/>
      <c r="DM61" s="565"/>
      <c r="DN61" s="565"/>
      <c r="DO61" s="565"/>
      <c r="DP61" s="565"/>
      <c r="DQ61" s="565">
        <v>55</v>
      </c>
      <c r="DR61" s="565"/>
      <c r="DS61" s="565">
        <v>65</v>
      </c>
      <c r="DT61" s="565"/>
      <c r="DU61" s="565"/>
      <c r="DV61" s="565"/>
      <c r="DW61" s="565"/>
      <c r="DX61" s="565"/>
      <c r="DY61" s="565"/>
      <c r="DZ61" s="565"/>
      <c r="EA61" s="565"/>
      <c r="EB61" s="565"/>
      <c r="EC61" s="565"/>
      <c r="ED61" s="565"/>
      <c r="EE61" s="565"/>
      <c r="EF61" s="565"/>
      <c r="EG61" s="565"/>
      <c r="EH61" s="565"/>
      <c r="EI61" s="565"/>
      <c r="EJ61" s="565"/>
      <c r="EK61" s="565"/>
      <c r="EL61" s="565"/>
      <c r="EM61" s="565"/>
      <c r="EN61" s="565"/>
      <c r="EO61" s="565"/>
      <c r="EP61" s="565"/>
      <c r="EQ61" s="565"/>
      <c r="ER61" s="620">
        <v>0</v>
      </c>
      <c r="ET61" s="565"/>
      <c r="EU61" s="565"/>
      <c r="EV61" s="565"/>
      <c r="EW61" s="565"/>
      <c r="EX61" s="565"/>
      <c r="EY61" s="565"/>
      <c r="EZ61" s="565"/>
      <c r="FA61" s="565">
        <v>10</v>
      </c>
      <c r="FB61" s="565"/>
      <c r="FC61" s="565"/>
      <c r="FD61" s="565"/>
      <c r="FE61" s="565"/>
      <c r="FF61" s="565"/>
      <c r="FG61" s="565"/>
      <c r="FH61" s="565"/>
      <c r="FI61" s="565">
        <v>3</v>
      </c>
      <c r="FJ61" s="565"/>
      <c r="FK61" s="565"/>
      <c r="FL61" s="565">
        <v>0</v>
      </c>
      <c r="FM61" s="565"/>
      <c r="FN61" s="565"/>
      <c r="FO61" s="565"/>
      <c r="FP61" s="565"/>
      <c r="FQ61" s="565"/>
      <c r="FR61" s="565"/>
      <c r="FS61" s="565"/>
      <c r="FT61" s="565">
        <v>0</v>
      </c>
      <c r="FU61" s="565">
        <v>0</v>
      </c>
      <c r="FV61" s="565"/>
      <c r="FW61" s="565"/>
      <c r="FX61" s="565"/>
      <c r="FY61" s="565"/>
      <c r="FZ61" s="598"/>
      <c r="GA61" s="598"/>
      <c r="GB61" s="565"/>
      <c r="GC61" s="565"/>
      <c r="GD61" s="565"/>
      <c r="GE61" s="565"/>
      <c r="GF61" s="565"/>
      <c r="GG61" s="565"/>
      <c r="GH61" s="565"/>
      <c r="GI61" s="565"/>
      <c r="GJ61" s="565"/>
    </row>
    <row r="62" spans="1:192">
      <c r="A62" s="460">
        <v>50</v>
      </c>
      <c r="B62" s="460" t="s">
        <v>4937</v>
      </c>
      <c r="C62" s="461" t="s">
        <v>4938</v>
      </c>
      <c r="D62" s="514">
        <v>0.88</v>
      </c>
      <c r="E62" s="97">
        <v>0</v>
      </c>
      <c r="F62" s="506">
        <v>0</v>
      </c>
      <c r="G62" s="78"/>
      <c r="H62" s="78"/>
      <c r="I62" s="230"/>
      <c r="J62" s="230"/>
      <c r="K62" s="447"/>
      <c r="L62" s="447"/>
      <c r="M62" s="97"/>
      <c r="N62" s="97"/>
      <c r="O62" s="470"/>
      <c r="P62" s="470"/>
      <c r="Q62" s="470"/>
      <c r="R62" s="506"/>
      <c r="S62" s="97"/>
      <c r="T62" s="97">
        <v>0</v>
      </c>
      <c r="U62" s="507"/>
      <c r="V62" s="97"/>
      <c r="W62" s="97">
        <v>7</v>
      </c>
      <c r="X62" s="97">
        <v>7</v>
      </c>
      <c r="Y62" s="519"/>
      <c r="Z62" s="519"/>
      <c r="AA62" s="166"/>
      <c r="AB62" s="166"/>
      <c r="AC62" s="97"/>
      <c r="AD62" s="97"/>
      <c r="AE62" s="97"/>
      <c r="AF62" s="97">
        <v>4</v>
      </c>
      <c r="AG62" s="462"/>
      <c r="AH62" s="462"/>
      <c r="AI62" s="97"/>
      <c r="AJ62" s="97"/>
      <c r="AK62" s="97"/>
      <c r="AL62" s="97"/>
      <c r="AM62" s="97"/>
      <c r="AN62" s="97">
        <v>1</v>
      </c>
      <c r="AO62" s="97"/>
      <c r="AP62" s="97"/>
      <c r="AQ62" s="517"/>
      <c r="AR62" s="517">
        <v>23</v>
      </c>
      <c r="AS62" s="472">
        <v>0</v>
      </c>
      <c r="AT62" s="97"/>
      <c r="AU62" s="472"/>
      <c r="AV62" s="472"/>
      <c r="AW62" s="97">
        <v>167</v>
      </c>
      <c r="AX62" s="97"/>
      <c r="AY62" s="97">
        <f>9+15+9</f>
        <v>33</v>
      </c>
      <c r="AZ62" s="97">
        <f t="shared" si="0"/>
        <v>33</v>
      </c>
      <c r="BA62" s="97"/>
      <c r="BB62" s="97">
        <v>3</v>
      </c>
      <c r="BC62" s="97"/>
      <c r="BD62" s="97"/>
      <c r="BE62" s="97"/>
      <c r="BF62" s="97">
        <v>5</v>
      </c>
      <c r="BG62" s="97"/>
      <c r="BH62" s="97"/>
      <c r="BI62" s="466"/>
      <c r="BJ62" s="466">
        <v>17</v>
      </c>
      <c r="BK62" s="466">
        <v>17</v>
      </c>
      <c r="BL62" s="97"/>
      <c r="BM62" s="97"/>
      <c r="BN62" s="470"/>
      <c r="BO62" s="470">
        <v>1</v>
      </c>
      <c r="BP62" s="97"/>
      <c r="BQ62" s="97">
        <v>190</v>
      </c>
      <c r="BR62" s="97"/>
      <c r="BS62" s="97"/>
      <c r="BT62" s="97"/>
      <c r="BU62" s="97"/>
      <c r="BV62" s="97"/>
      <c r="BW62" s="97"/>
      <c r="BX62" s="97"/>
      <c r="BY62" s="97"/>
      <c r="BZ62" s="97"/>
      <c r="CA62" s="97"/>
      <c r="CB62" s="97"/>
      <c r="CC62" s="574"/>
      <c r="CD62" s="565"/>
      <c r="CE62" s="565"/>
      <c r="CF62" s="565"/>
      <c r="CG62" s="565"/>
      <c r="CH62" s="565"/>
      <c r="CI62" s="565"/>
      <c r="CJ62" s="565">
        <v>80</v>
      </c>
      <c r="CK62" s="565"/>
      <c r="CL62" s="565"/>
      <c r="CM62" s="565"/>
      <c r="CN62" s="565"/>
      <c r="CO62" s="565"/>
      <c r="CP62" s="565"/>
      <c r="CQ62" s="565"/>
      <c r="CR62" s="582"/>
      <c r="CS62" s="565">
        <v>3</v>
      </c>
      <c r="CT62" s="565"/>
      <c r="CU62" s="565"/>
      <c r="CV62" s="565">
        <v>5</v>
      </c>
      <c r="CW62" s="565"/>
      <c r="CX62" s="565">
        <v>1</v>
      </c>
      <c r="CY62" s="598"/>
      <c r="CZ62" s="598"/>
      <c r="DA62" s="565"/>
      <c r="DB62" s="565">
        <v>42</v>
      </c>
      <c r="DC62" s="565"/>
      <c r="DD62" s="565"/>
      <c r="DE62" s="565"/>
      <c r="DF62" s="565"/>
      <c r="DG62" s="565"/>
      <c r="DH62" s="565">
        <v>3</v>
      </c>
      <c r="DI62" s="565"/>
      <c r="DJ62" s="565"/>
      <c r="DK62" s="565"/>
      <c r="DL62" s="565"/>
      <c r="DM62" s="565"/>
      <c r="DN62" s="565"/>
      <c r="DO62" s="565"/>
      <c r="DP62" s="565"/>
      <c r="DQ62" s="565"/>
      <c r="DR62" s="565"/>
      <c r="DS62" s="565"/>
      <c r="DT62" s="565"/>
      <c r="DU62" s="565"/>
      <c r="DV62" s="565"/>
      <c r="DW62" s="565"/>
      <c r="DX62" s="565"/>
      <c r="DY62" s="565">
        <v>5</v>
      </c>
      <c r="DZ62" s="565"/>
      <c r="EA62" s="565"/>
      <c r="EB62" s="565"/>
      <c r="EC62" s="565"/>
      <c r="ED62" s="565"/>
      <c r="EE62" s="565"/>
      <c r="EF62" s="565"/>
      <c r="EG62" s="565"/>
      <c r="EH62" s="565"/>
      <c r="EI62" s="565">
        <v>5</v>
      </c>
      <c r="EJ62" s="565"/>
      <c r="EK62" s="565"/>
      <c r="EL62" s="565"/>
      <c r="EM62" s="565"/>
      <c r="EN62" s="565"/>
      <c r="EO62" s="565"/>
      <c r="EP62" s="565"/>
      <c r="EQ62" s="565"/>
      <c r="ER62" s="620">
        <v>0</v>
      </c>
      <c r="ET62" s="565"/>
      <c r="EU62" s="565">
        <v>8</v>
      </c>
      <c r="EV62" s="565"/>
      <c r="EW62" s="565">
        <v>20</v>
      </c>
      <c r="EX62" s="565"/>
      <c r="EY62" s="565"/>
      <c r="EZ62" s="565"/>
      <c r="FA62" s="565">
        <v>44</v>
      </c>
      <c r="FB62" s="565">
        <v>2</v>
      </c>
      <c r="FC62" s="565">
        <v>-2</v>
      </c>
      <c r="FD62" s="565"/>
      <c r="FE62" s="565">
        <v>5</v>
      </c>
      <c r="FF62" s="565"/>
      <c r="FG62" s="565">
        <v>1</v>
      </c>
      <c r="FH62" s="565"/>
      <c r="FI62" s="565">
        <v>15</v>
      </c>
      <c r="FJ62" s="565"/>
      <c r="FK62" s="565"/>
      <c r="FL62" s="565">
        <v>0</v>
      </c>
      <c r="FM62" s="565"/>
      <c r="FN62" s="565"/>
      <c r="FO62" s="565">
        <v>40</v>
      </c>
      <c r="FP62" s="565"/>
      <c r="FQ62" s="565">
        <v>6</v>
      </c>
      <c r="FR62" s="565"/>
      <c r="FS62" s="565"/>
      <c r="FT62" s="565">
        <v>0</v>
      </c>
      <c r="FU62" s="565">
        <v>3</v>
      </c>
      <c r="FV62" s="565"/>
      <c r="FW62" s="565">
        <v>10</v>
      </c>
      <c r="FX62" s="565"/>
      <c r="FY62" s="565"/>
      <c r="FZ62" s="598"/>
      <c r="GA62" s="598">
        <v>6</v>
      </c>
      <c r="GB62" s="565"/>
      <c r="GC62" s="565"/>
      <c r="GD62" s="565"/>
      <c r="GE62" s="565">
        <v>5</v>
      </c>
      <c r="GF62" s="565"/>
      <c r="GG62" s="565">
        <v>10</v>
      </c>
      <c r="GH62" s="565"/>
      <c r="GI62" s="565">
        <v>12</v>
      </c>
      <c r="GJ62" s="565"/>
    </row>
    <row r="63" spans="1:192">
      <c r="A63" s="460">
        <v>51</v>
      </c>
      <c r="B63" s="460" t="s">
        <v>4939</v>
      </c>
      <c r="C63" s="461" t="s">
        <v>4940</v>
      </c>
      <c r="D63" s="514">
        <v>1.05</v>
      </c>
      <c r="E63" s="97">
        <v>0</v>
      </c>
      <c r="F63" s="506">
        <v>9</v>
      </c>
      <c r="G63" s="78"/>
      <c r="H63" s="78"/>
      <c r="I63" s="230"/>
      <c r="J63" s="230">
        <v>7</v>
      </c>
      <c r="K63" s="97"/>
      <c r="L63" s="97"/>
      <c r="M63" s="97"/>
      <c r="N63" s="97"/>
      <c r="O63" s="470"/>
      <c r="P63" s="470"/>
      <c r="Q63" s="470"/>
      <c r="R63" s="506"/>
      <c r="S63" s="97"/>
      <c r="T63" s="97">
        <v>0</v>
      </c>
      <c r="U63" s="507"/>
      <c r="V63" s="97"/>
      <c r="W63" s="97"/>
      <c r="X63" s="97"/>
      <c r="Y63" s="147"/>
      <c r="Z63" s="147"/>
      <c r="AA63" s="166"/>
      <c r="AB63" s="166"/>
      <c r="AC63" s="97"/>
      <c r="AD63" s="97"/>
      <c r="AE63" s="97"/>
      <c r="AF63" s="97"/>
      <c r="AG63" s="462"/>
      <c r="AH63" s="462"/>
      <c r="AI63" s="97"/>
      <c r="AJ63" s="97"/>
      <c r="AK63" s="97"/>
      <c r="AL63" s="97"/>
      <c r="AM63" s="97"/>
      <c r="AN63" s="97"/>
      <c r="AO63" s="97"/>
      <c r="AP63" s="97"/>
      <c r="AQ63" s="517"/>
      <c r="AR63" s="517"/>
      <c r="AS63" s="472">
        <v>0</v>
      </c>
      <c r="AT63" s="97"/>
      <c r="AU63" s="472"/>
      <c r="AV63" s="472"/>
      <c r="AW63" s="97">
        <v>24</v>
      </c>
      <c r="AX63" s="97"/>
      <c r="AY63" s="97"/>
      <c r="AZ63" s="97">
        <f t="shared" si="0"/>
        <v>0</v>
      </c>
      <c r="BA63" s="97"/>
      <c r="BB63" s="97"/>
      <c r="BC63" s="97"/>
      <c r="BD63" s="97"/>
      <c r="BE63" s="97"/>
      <c r="BF63" s="97"/>
      <c r="BG63" s="97"/>
      <c r="BH63" s="97"/>
      <c r="BI63" s="466"/>
      <c r="BJ63" s="466"/>
      <c r="BK63" s="466">
        <v>0</v>
      </c>
      <c r="BL63" s="97"/>
      <c r="BM63" s="97"/>
      <c r="BN63" s="470"/>
      <c r="BO63" s="470"/>
      <c r="BP63" s="97"/>
      <c r="BQ63" s="97"/>
      <c r="BR63" s="97"/>
      <c r="BS63" s="97"/>
      <c r="BT63" s="447"/>
      <c r="BU63" s="447"/>
      <c r="BV63" s="97"/>
      <c r="BW63" s="97"/>
      <c r="BX63" s="97"/>
      <c r="BY63" s="97"/>
      <c r="BZ63" s="97"/>
      <c r="CA63" s="97"/>
      <c r="CB63" s="97"/>
      <c r="CC63" s="574"/>
      <c r="CD63" s="565"/>
      <c r="CE63" s="565"/>
      <c r="CF63" s="565"/>
      <c r="CG63" s="565"/>
      <c r="CH63" s="565"/>
      <c r="CI63" s="565"/>
      <c r="CJ63" s="565"/>
      <c r="CK63" s="565"/>
      <c r="CL63" s="565"/>
      <c r="CM63" s="565"/>
      <c r="CN63" s="565"/>
      <c r="CO63" s="565"/>
      <c r="CP63" s="565"/>
      <c r="CQ63" s="565"/>
      <c r="CR63" s="582"/>
      <c r="CS63" s="565"/>
      <c r="CT63" s="565"/>
      <c r="CU63" s="565"/>
      <c r="CV63" s="565"/>
      <c r="CW63" s="565"/>
      <c r="CX63" s="565"/>
      <c r="CY63" s="598"/>
      <c r="CZ63" s="598"/>
      <c r="DA63" s="565"/>
      <c r="DB63" s="565"/>
      <c r="DC63" s="565"/>
      <c r="DD63" s="565"/>
      <c r="DE63" s="565"/>
      <c r="DF63" s="565"/>
      <c r="DG63" s="565"/>
      <c r="DH63" s="565"/>
      <c r="DI63" s="565"/>
      <c r="DJ63" s="565"/>
      <c r="DK63" s="565"/>
      <c r="DL63" s="565"/>
      <c r="DM63" s="565"/>
      <c r="DN63" s="565">
        <v>3</v>
      </c>
      <c r="DO63" s="565"/>
      <c r="DP63" s="565"/>
      <c r="DQ63" s="565">
        <v>11</v>
      </c>
      <c r="DR63" s="565"/>
      <c r="DS63" s="565"/>
      <c r="DT63" s="565"/>
      <c r="DU63" s="565"/>
      <c r="DV63" s="565"/>
      <c r="DW63" s="565"/>
      <c r="DX63" s="565"/>
      <c r="DY63" s="565"/>
      <c r="DZ63" s="565"/>
      <c r="EA63" s="565">
        <v>34</v>
      </c>
      <c r="EB63" s="565"/>
      <c r="EC63" s="565"/>
      <c r="ED63" s="565"/>
      <c r="EE63" s="565"/>
      <c r="EF63" s="565"/>
      <c r="EG63" s="565"/>
      <c r="EH63" s="565"/>
      <c r="EI63" s="565"/>
      <c r="EJ63" s="565"/>
      <c r="EK63" s="565"/>
      <c r="EL63" s="565"/>
      <c r="EM63" s="565"/>
      <c r="EN63" s="565"/>
      <c r="EO63" s="565"/>
      <c r="EP63" s="565"/>
      <c r="EQ63" s="565"/>
      <c r="ER63" s="620">
        <v>0</v>
      </c>
      <c r="ET63" s="565"/>
      <c r="EU63" s="565"/>
      <c r="EV63" s="565"/>
      <c r="EW63" s="565"/>
      <c r="EX63" s="565"/>
      <c r="EY63" s="565"/>
      <c r="EZ63" s="565"/>
      <c r="FA63" s="565"/>
      <c r="FB63" s="565"/>
      <c r="FC63" s="565"/>
      <c r="FD63" s="565"/>
      <c r="FE63" s="565"/>
      <c r="FF63" s="565"/>
      <c r="FG63" s="565"/>
      <c r="FH63" s="565"/>
      <c r="FI63" s="565"/>
      <c r="FJ63" s="565"/>
      <c r="FK63" s="565"/>
      <c r="FL63" s="565">
        <v>0</v>
      </c>
      <c r="FM63" s="565"/>
      <c r="FN63" s="565"/>
      <c r="FO63" s="565"/>
      <c r="FP63" s="565"/>
      <c r="FQ63" s="565"/>
      <c r="FR63" s="565"/>
      <c r="FS63" s="565"/>
      <c r="FT63" s="565">
        <v>0</v>
      </c>
      <c r="FU63" s="565">
        <v>0</v>
      </c>
      <c r="FV63" s="565"/>
      <c r="FW63" s="565"/>
      <c r="FX63" s="565"/>
      <c r="FY63" s="565"/>
      <c r="FZ63" s="598"/>
      <c r="GA63" s="598"/>
      <c r="GB63" s="565"/>
      <c r="GC63" s="565"/>
      <c r="GD63" s="565"/>
      <c r="GE63" s="565"/>
      <c r="GF63" s="565"/>
      <c r="GG63" s="565"/>
      <c r="GH63" s="565"/>
      <c r="GI63" s="565"/>
      <c r="GJ63" s="565"/>
    </row>
    <row r="64" spans="1:192">
      <c r="A64" s="460">
        <v>52</v>
      </c>
      <c r="B64" s="460" t="s">
        <v>4941</v>
      </c>
      <c r="C64" s="461" t="s">
        <v>4942</v>
      </c>
      <c r="D64" s="514">
        <v>1.25</v>
      </c>
      <c r="E64" s="97">
        <v>0</v>
      </c>
      <c r="F64" s="506">
        <v>0</v>
      </c>
      <c r="G64" s="78"/>
      <c r="H64" s="78"/>
      <c r="I64" s="230"/>
      <c r="J64" s="230"/>
      <c r="K64" s="97"/>
      <c r="L64" s="97"/>
      <c r="M64" s="97"/>
      <c r="N64" s="97"/>
      <c r="O64" s="470"/>
      <c r="P64" s="470"/>
      <c r="Q64" s="470"/>
      <c r="R64" s="506"/>
      <c r="S64" s="97"/>
      <c r="T64" s="97">
        <v>0</v>
      </c>
      <c r="U64" s="507"/>
      <c r="V64" s="97"/>
      <c r="W64" s="97"/>
      <c r="X64" s="97"/>
      <c r="Y64" s="147"/>
      <c r="Z64" s="147"/>
      <c r="AA64" s="166"/>
      <c r="AB64" s="166">
        <v>12</v>
      </c>
      <c r="AC64" s="97"/>
      <c r="AD64" s="97"/>
      <c r="AE64" s="97"/>
      <c r="AF64" s="97"/>
      <c r="AG64" s="462"/>
      <c r="AH64" s="462">
        <v>15</v>
      </c>
      <c r="AI64" s="97"/>
      <c r="AJ64" s="97">
        <v>21</v>
      </c>
      <c r="AK64" s="97"/>
      <c r="AL64" s="97"/>
      <c r="AM64" s="97"/>
      <c r="AN64" s="97"/>
      <c r="AO64" s="97"/>
      <c r="AP64" s="97"/>
      <c r="AQ64" s="517"/>
      <c r="AR64" s="517"/>
      <c r="AS64" s="472">
        <v>0</v>
      </c>
      <c r="AT64" s="97"/>
      <c r="AU64" s="472"/>
      <c r="AV64" s="472"/>
      <c r="AW64" s="97">
        <v>105</v>
      </c>
      <c r="AX64" s="97"/>
      <c r="AY64" s="97"/>
      <c r="AZ64" s="97">
        <f t="shared" si="0"/>
        <v>0</v>
      </c>
      <c r="BA64" s="97"/>
      <c r="BB64" s="97"/>
      <c r="BC64" s="97"/>
      <c r="BD64" s="97"/>
      <c r="BE64" s="97"/>
      <c r="BF64" s="97"/>
      <c r="BG64" s="97"/>
      <c r="BH64" s="97">
        <v>10</v>
      </c>
      <c r="BI64" s="466"/>
      <c r="BJ64" s="466"/>
      <c r="BK64" s="466">
        <v>0</v>
      </c>
      <c r="BL64" s="97"/>
      <c r="BM64" s="97"/>
      <c r="BN64" s="470"/>
      <c r="BO64" s="470"/>
      <c r="BP64" s="97"/>
      <c r="BQ64" s="97">
        <v>12</v>
      </c>
      <c r="BR64" s="97"/>
      <c r="BS64" s="97">
        <v>25</v>
      </c>
      <c r="BT64" s="97"/>
      <c r="BU64" s="97"/>
      <c r="BV64" s="97"/>
      <c r="BW64" s="97"/>
      <c r="BX64" s="97"/>
      <c r="BY64" s="97">
        <v>125</v>
      </c>
      <c r="BZ64" s="97"/>
      <c r="CA64" s="97"/>
      <c r="CB64" s="97"/>
      <c r="CC64" s="574"/>
      <c r="CD64" s="565"/>
      <c r="CE64" s="565"/>
      <c r="CF64" s="565"/>
      <c r="CG64" s="565"/>
      <c r="CH64" s="565"/>
      <c r="CI64" s="565"/>
      <c r="CJ64" s="565"/>
      <c r="CK64" s="565"/>
      <c r="CL64" s="565"/>
      <c r="CM64" s="565"/>
      <c r="CN64" s="565"/>
      <c r="CO64" s="565"/>
      <c r="CP64" s="565"/>
      <c r="CQ64" s="565"/>
      <c r="CR64" s="582"/>
      <c r="CS64" s="565"/>
      <c r="CT64" s="565"/>
      <c r="CU64" s="565"/>
      <c r="CV64" s="565"/>
      <c r="CW64" s="565"/>
      <c r="CX64" s="565"/>
      <c r="CY64" s="598"/>
      <c r="CZ64" s="598"/>
      <c r="DA64" s="565"/>
      <c r="DB64" s="565"/>
      <c r="DC64" s="565"/>
      <c r="DD64" s="565"/>
      <c r="DE64" s="565"/>
      <c r="DF64" s="565"/>
      <c r="DG64" s="565"/>
      <c r="DH64" s="565"/>
      <c r="DI64" s="565"/>
      <c r="DJ64" s="565"/>
      <c r="DK64" s="565"/>
      <c r="DL64" s="565"/>
      <c r="DM64" s="565"/>
      <c r="DN64" s="565"/>
      <c r="DO64" s="565"/>
      <c r="DP64" s="565"/>
      <c r="DQ64" s="565"/>
      <c r="DR64" s="565"/>
      <c r="DS64" s="565">
        <v>56</v>
      </c>
      <c r="DT64" s="565"/>
      <c r="DU64" s="565"/>
      <c r="DV64" s="565"/>
      <c r="DW64" s="565"/>
      <c r="DX64" s="565"/>
      <c r="DY64" s="565"/>
      <c r="DZ64" s="565"/>
      <c r="EA64" s="565"/>
      <c r="EB64" s="565"/>
      <c r="EC64" s="565"/>
      <c r="ED64" s="565"/>
      <c r="EE64" s="565"/>
      <c r="EF64" s="565"/>
      <c r="EG64" s="565"/>
      <c r="EH64" s="565"/>
      <c r="EI64" s="565"/>
      <c r="EJ64" s="565"/>
      <c r="EK64" s="565"/>
      <c r="EL64" s="565"/>
      <c r="EM64" s="565"/>
      <c r="EN64" s="565"/>
      <c r="EO64" s="565"/>
      <c r="EP64" s="565"/>
      <c r="EQ64" s="565"/>
      <c r="ER64" s="620">
        <v>0</v>
      </c>
      <c r="ET64" s="565"/>
      <c r="EU64" s="565"/>
      <c r="EV64" s="565"/>
      <c r="EW64" s="565"/>
      <c r="EX64" s="565"/>
      <c r="EY64" s="565"/>
      <c r="EZ64" s="565"/>
      <c r="FA64" s="565">
        <v>3</v>
      </c>
      <c r="FB64" s="565"/>
      <c r="FC64" s="565"/>
      <c r="FD64" s="565"/>
      <c r="FE64" s="565"/>
      <c r="FF64" s="565"/>
      <c r="FG64" s="565"/>
      <c r="FH64" s="565"/>
      <c r="FI64" s="565"/>
      <c r="FJ64" s="565"/>
      <c r="FK64" s="565"/>
      <c r="FL64" s="565">
        <v>0</v>
      </c>
      <c r="FM64" s="565"/>
      <c r="FN64" s="565"/>
      <c r="FO64" s="565"/>
      <c r="FP64" s="565"/>
      <c r="FQ64" s="565"/>
      <c r="FR64" s="565"/>
      <c r="FS64" s="565"/>
      <c r="FT64" s="565">
        <v>0</v>
      </c>
      <c r="FU64" s="565">
        <v>0</v>
      </c>
      <c r="FV64" s="565"/>
      <c r="FW64" s="565"/>
      <c r="FX64" s="565"/>
      <c r="FY64" s="565"/>
      <c r="FZ64" s="598"/>
      <c r="GA64" s="598"/>
      <c r="GB64" s="565"/>
      <c r="GC64" s="565"/>
      <c r="GD64" s="565"/>
      <c r="GE64" s="565"/>
      <c r="GF64" s="565"/>
      <c r="GG64" s="565"/>
      <c r="GH64" s="565"/>
      <c r="GI64" s="565"/>
      <c r="GJ64" s="565"/>
    </row>
    <row r="65" spans="1:192">
      <c r="A65" s="443">
        <v>11</v>
      </c>
      <c r="B65" s="443" t="s">
        <v>4943</v>
      </c>
      <c r="C65" s="474" t="s">
        <v>4165</v>
      </c>
      <c r="D65" s="523">
        <v>1.48</v>
      </c>
      <c r="E65" s="97">
        <v>0</v>
      </c>
      <c r="F65" s="506">
        <v>0</v>
      </c>
      <c r="G65" s="78"/>
      <c r="H65" s="78"/>
      <c r="I65" s="230"/>
      <c r="J65" s="230"/>
      <c r="K65" s="97"/>
      <c r="L65" s="97">
        <v>22</v>
      </c>
      <c r="M65" s="97"/>
      <c r="N65" s="97"/>
      <c r="O65" s="470"/>
      <c r="P65" s="470"/>
      <c r="Q65" s="470"/>
      <c r="R65" s="506"/>
      <c r="S65" s="97"/>
      <c r="T65" s="447">
        <v>0</v>
      </c>
      <c r="U65" s="507"/>
      <c r="V65" s="447"/>
      <c r="W65" s="447"/>
      <c r="X65" s="447"/>
      <c r="Y65" s="147"/>
      <c r="Z65" s="147"/>
      <c r="AA65" s="166"/>
      <c r="AB65" s="166"/>
      <c r="AC65" s="97"/>
      <c r="AD65" s="97"/>
      <c r="AE65" s="97"/>
      <c r="AF65" s="97"/>
      <c r="AG65" s="462"/>
      <c r="AH65" s="462"/>
      <c r="AI65" s="97"/>
      <c r="AJ65" s="97"/>
      <c r="AK65" s="97"/>
      <c r="AL65" s="97"/>
      <c r="AM65" s="97"/>
      <c r="AN65" s="97">
        <v>1</v>
      </c>
      <c r="AO65" s="97"/>
      <c r="AP65" s="97">
        <v>2</v>
      </c>
      <c r="AQ65" s="512">
        <f>SUM(AQ66:AQ69)</f>
        <v>0</v>
      </c>
      <c r="AR65" s="512">
        <f>SUM(AR66:AR69)</f>
        <v>17</v>
      </c>
      <c r="AS65" s="472">
        <v>0</v>
      </c>
      <c r="AT65" s="97"/>
      <c r="AU65" s="472"/>
      <c r="AV65" s="472"/>
      <c r="AW65" s="97"/>
      <c r="AX65" s="97"/>
      <c r="AY65" s="97"/>
      <c r="AZ65" s="97"/>
      <c r="BA65" s="97"/>
      <c r="BB65" s="97"/>
      <c r="BC65" s="97"/>
      <c r="BD65" s="97"/>
      <c r="BE65" s="97"/>
      <c r="BF65" s="97"/>
      <c r="BG65" s="97"/>
      <c r="BH65" s="97"/>
      <c r="BI65" s="466">
        <v>0</v>
      </c>
      <c r="BJ65" s="466">
        <v>8</v>
      </c>
      <c r="BK65" s="466">
        <v>8</v>
      </c>
      <c r="BL65" s="97">
        <v>0</v>
      </c>
      <c r="BM65" s="97"/>
      <c r="BN65" s="470"/>
      <c r="BO65" s="470">
        <v>7</v>
      </c>
      <c r="BP65" s="97"/>
      <c r="BQ65" s="97">
        <v>3</v>
      </c>
      <c r="BR65" s="97"/>
      <c r="BS65" s="97"/>
      <c r="BT65" s="97"/>
      <c r="BU65" s="97"/>
      <c r="BV65" s="97"/>
      <c r="BW65" s="97"/>
      <c r="BX65" s="97"/>
      <c r="BY65" s="97"/>
      <c r="BZ65" s="97"/>
      <c r="CA65" s="97"/>
      <c r="CB65" s="97"/>
      <c r="CC65" s="574"/>
      <c r="CD65" s="565"/>
      <c r="CE65" s="565"/>
      <c r="CF65" s="565">
        <v>0</v>
      </c>
      <c r="CG65" s="565">
        <v>3</v>
      </c>
      <c r="CH65" s="565"/>
      <c r="CI65" s="565"/>
      <c r="CJ65" s="565"/>
      <c r="CK65" s="565"/>
      <c r="CL65" s="565"/>
      <c r="CM65" s="565"/>
      <c r="CN65" s="565"/>
      <c r="CO65" s="565"/>
      <c r="CP65" s="565"/>
      <c r="CQ65" s="565"/>
      <c r="CR65" s="582"/>
      <c r="CS65" s="565"/>
      <c r="CT65" s="565"/>
      <c r="CU65" s="565"/>
      <c r="CV65" s="565"/>
      <c r="CW65" s="565"/>
      <c r="CX65" s="565">
        <v>7</v>
      </c>
      <c r="CY65" s="598"/>
      <c r="CZ65" s="598"/>
      <c r="DA65" s="565"/>
      <c r="DB65" s="565">
        <v>8</v>
      </c>
      <c r="DC65" s="565"/>
      <c r="DD65" s="565"/>
      <c r="DE65" s="565"/>
      <c r="DF65" s="565"/>
      <c r="DG65" s="565"/>
      <c r="DH65" s="565"/>
      <c r="DI65" s="565"/>
      <c r="DJ65" s="565"/>
      <c r="DK65" s="565"/>
      <c r="DL65" s="565"/>
      <c r="DM65" s="565"/>
      <c r="DN65" s="565">
        <v>2</v>
      </c>
      <c r="DO65" s="565"/>
      <c r="DP65" s="565"/>
      <c r="DQ65" s="565"/>
      <c r="DR65" s="565"/>
      <c r="DS65" s="565"/>
      <c r="DT65" s="565"/>
      <c r="DU65" s="565"/>
      <c r="DV65" s="565"/>
      <c r="DW65" s="565"/>
      <c r="DX65" s="565"/>
      <c r="DY65" s="565">
        <v>1</v>
      </c>
      <c r="DZ65" s="565"/>
      <c r="EA65" s="565">
        <v>4</v>
      </c>
      <c r="EB65" s="565"/>
      <c r="EC65" s="565"/>
      <c r="ED65" s="565"/>
      <c r="EE65" s="565"/>
      <c r="EF65" s="565"/>
      <c r="EG65" s="565"/>
      <c r="EH65" s="565"/>
      <c r="EI65" s="565"/>
      <c r="EJ65" s="565"/>
      <c r="EK65" s="565"/>
      <c r="EL65" s="565"/>
      <c r="EM65" s="565"/>
      <c r="EN65" s="565"/>
      <c r="EO65" s="565"/>
      <c r="EP65" s="565"/>
      <c r="EQ65" s="565"/>
      <c r="ER65" s="620">
        <v>5</v>
      </c>
      <c r="ET65" s="565"/>
      <c r="EU65" s="565">
        <v>2</v>
      </c>
      <c r="EV65" s="565"/>
      <c r="EW65" s="565">
        <v>3</v>
      </c>
      <c r="EX65" s="565"/>
      <c r="EY65" s="565"/>
      <c r="EZ65" s="565"/>
      <c r="FA65" s="565">
        <v>8</v>
      </c>
      <c r="FB65" s="565"/>
      <c r="FC65" s="565"/>
      <c r="FD65" s="565"/>
      <c r="FE65" s="565"/>
      <c r="FF65" s="565"/>
      <c r="FG65" s="565"/>
      <c r="FH65" s="565"/>
      <c r="FI65" s="565">
        <v>20</v>
      </c>
      <c r="FJ65" s="565">
        <v>30</v>
      </c>
      <c r="FK65" s="565">
        <v>223</v>
      </c>
      <c r="FL65" s="565">
        <v>0</v>
      </c>
      <c r="FM65" s="565"/>
      <c r="FN65" s="565">
        <v>0</v>
      </c>
      <c r="FO65" s="565">
        <v>12</v>
      </c>
      <c r="FP65" s="565"/>
      <c r="FQ65" s="565"/>
      <c r="FR65" s="565"/>
      <c r="FS65" s="565"/>
      <c r="FT65" s="565">
        <v>0</v>
      </c>
      <c r="FU65" s="565">
        <v>4</v>
      </c>
      <c r="FV65" s="565"/>
      <c r="FW65" s="565"/>
      <c r="FX65" s="565"/>
      <c r="FY65" s="565"/>
      <c r="FZ65" s="598"/>
      <c r="GA65" s="598"/>
      <c r="GB65" s="565"/>
      <c r="GC65" s="565"/>
      <c r="GD65" s="565"/>
      <c r="GE65" s="565"/>
      <c r="GF65" s="565"/>
      <c r="GG65" s="565">
        <v>5</v>
      </c>
      <c r="GH65" s="565"/>
      <c r="GI65" s="565"/>
      <c r="GJ65" s="565"/>
    </row>
    <row r="66" spans="1:192">
      <c r="A66" s="460">
        <v>53</v>
      </c>
      <c r="B66" s="522" t="s">
        <v>4944</v>
      </c>
      <c r="C66" s="461" t="s">
        <v>4504</v>
      </c>
      <c r="D66" s="521">
        <v>1.51</v>
      </c>
      <c r="E66" s="447">
        <v>0</v>
      </c>
      <c r="F66" s="515">
        <v>6</v>
      </c>
      <c r="G66" s="78"/>
      <c r="H66" s="78"/>
      <c r="I66" s="230"/>
      <c r="J66" s="230"/>
      <c r="K66" s="97"/>
      <c r="L66" s="97"/>
      <c r="M66" s="97"/>
      <c r="N66" s="97"/>
      <c r="O66" s="470"/>
      <c r="P66" s="470"/>
      <c r="Q66" s="470"/>
      <c r="R66" s="506"/>
      <c r="S66" s="97"/>
      <c r="T66" s="97">
        <v>0</v>
      </c>
      <c r="U66" s="507"/>
      <c r="V66" s="97"/>
      <c r="W66" s="97"/>
      <c r="X66" s="97"/>
      <c r="Y66" s="147"/>
      <c r="Z66" s="147"/>
      <c r="AA66" s="166"/>
      <c r="AB66" s="166"/>
      <c r="AC66" s="97"/>
      <c r="AD66" s="97"/>
      <c r="AE66" s="97"/>
      <c r="AF66" s="97"/>
      <c r="AG66" s="462"/>
      <c r="AH66" s="462"/>
      <c r="AI66" s="97"/>
      <c r="AJ66" s="97">
        <v>3</v>
      </c>
      <c r="AK66" s="97"/>
      <c r="AL66" s="97"/>
      <c r="AM66" s="97"/>
      <c r="AN66" s="97">
        <v>1</v>
      </c>
      <c r="AO66" s="97"/>
      <c r="AP66" s="97">
        <v>2</v>
      </c>
      <c r="AQ66" s="517"/>
      <c r="AR66" s="517">
        <v>17</v>
      </c>
      <c r="AS66" s="472">
        <v>0</v>
      </c>
      <c r="AT66" s="97"/>
      <c r="AU66" s="472"/>
      <c r="AV66" s="472"/>
      <c r="AW66" s="97">
        <v>950</v>
      </c>
      <c r="AX66" s="97"/>
      <c r="AY66" s="97">
        <f>1</f>
        <v>1</v>
      </c>
      <c r="AZ66" s="97">
        <f t="shared" si="0"/>
        <v>1</v>
      </c>
      <c r="BA66" s="97"/>
      <c r="BB66" s="97">
        <v>2</v>
      </c>
      <c r="BC66" s="97"/>
      <c r="BD66" s="97"/>
      <c r="BE66" s="97"/>
      <c r="BF66" s="97"/>
      <c r="BG66" s="97"/>
      <c r="BH66" s="97">
        <v>1</v>
      </c>
      <c r="BI66" s="466"/>
      <c r="BJ66" s="466">
        <v>8</v>
      </c>
      <c r="BK66" s="466">
        <v>8</v>
      </c>
      <c r="BL66" s="97"/>
      <c r="BM66" s="97"/>
      <c r="BN66" s="470"/>
      <c r="BO66" s="470">
        <v>7</v>
      </c>
      <c r="BP66" s="97"/>
      <c r="BQ66" s="97">
        <v>3</v>
      </c>
      <c r="BR66" s="97"/>
      <c r="BS66" s="97"/>
      <c r="BT66" s="97"/>
      <c r="BU66" s="97"/>
      <c r="BV66" s="97"/>
      <c r="BW66" s="97"/>
      <c r="BX66" s="97"/>
      <c r="BY66" s="97">
        <v>127</v>
      </c>
      <c r="BZ66" s="97"/>
      <c r="CA66" s="97"/>
      <c r="CB66" s="97"/>
      <c r="CC66" s="574"/>
      <c r="CD66" s="565"/>
      <c r="CE66" s="565"/>
      <c r="CF66" s="565"/>
      <c r="CG66" s="565">
        <v>3</v>
      </c>
      <c r="CH66" s="565"/>
      <c r="CI66" s="565"/>
      <c r="CJ66" s="565"/>
      <c r="CK66" s="565">
        <v>1</v>
      </c>
      <c r="CL66" s="565"/>
      <c r="CM66" s="565"/>
      <c r="CN66" s="565"/>
      <c r="CO66" s="565"/>
      <c r="CP66" s="565"/>
      <c r="CQ66" s="565"/>
      <c r="CR66" s="582"/>
      <c r="CS66" s="565"/>
      <c r="CT66" s="565"/>
      <c r="CU66" s="565"/>
      <c r="CV66" s="565">
        <v>8</v>
      </c>
      <c r="CW66" s="565"/>
      <c r="CX66" s="565">
        <v>7</v>
      </c>
      <c r="CY66" s="598"/>
      <c r="CZ66" s="598"/>
      <c r="DA66" s="565"/>
      <c r="DB66" s="565">
        <v>8</v>
      </c>
      <c r="DC66" s="565"/>
      <c r="DD66" s="565"/>
      <c r="DE66" s="565"/>
      <c r="DF66" s="565"/>
      <c r="DG66" s="565"/>
      <c r="DH66" s="565"/>
      <c r="DI66" s="565"/>
      <c r="DJ66" s="565"/>
      <c r="DK66" s="565"/>
      <c r="DL66" s="565"/>
      <c r="DM66" s="565"/>
      <c r="DN66" s="565"/>
      <c r="DO66" s="565"/>
      <c r="DP66" s="565"/>
      <c r="DQ66" s="565"/>
      <c r="DR66" s="565"/>
      <c r="DS66" s="565">
        <v>6</v>
      </c>
      <c r="DT66" s="565"/>
      <c r="DU66" s="565">
        <v>1</v>
      </c>
      <c r="DV66" s="565"/>
      <c r="DW66" s="565"/>
      <c r="DX66" s="565"/>
      <c r="DY66" s="565">
        <v>1</v>
      </c>
      <c r="DZ66" s="565"/>
      <c r="EA66" s="565"/>
      <c r="EB66" s="565"/>
      <c r="EC66" s="565">
        <v>3</v>
      </c>
      <c r="ED66" s="565"/>
      <c r="EE66" s="565"/>
      <c r="EF66" s="565"/>
      <c r="EG66" s="565"/>
      <c r="EH66" s="565"/>
      <c r="EI66" s="565">
        <v>1</v>
      </c>
      <c r="EJ66" s="565"/>
      <c r="EK66" s="565"/>
      <c r="EL66" s="565"/>
      <c r="EM66" s="565">
        <v>2</v>
      </c>
      <c r="EN66" s="565"/>
      <c r="EO66" s="565"/>
      <c r="EP66" s="565"/>
      <c r="EQ66" s="565">
        <v>30</v>
      </c>
      <c r="ER66" s="620">
        <v>5</v>
      </c>
      <c r="ET66" s="565"/>
      <c r="EU66" s="565">
        <v>2</v>
      </c>
      <c r="EV66" s="565"/>
      <c r="EW66" s="565">
        <v>3</v>
      </c>
      <c r="EX66" s="565"/>
      <c r="EY66" s="565"/>
      <c r="EZ66" s="565"/>
      <c r="FA66" s="565">
        <v>8</v>
      </c>
      <c r="FB66" s="565"/>
      <c r="FC66" s="565"/>
      <c r="FD66" s="565"/>
      <c r="FE66" s="565">
        <v>4</v>
      </c>
      <c r="FF66" s="565"/>
      <c r="FG66" s="565">
        <v>2</v>
      </c>
      <c r="FH66" s="565"/>
      <c r="FI66" s="565">
        <v>20</v>
      </c>
      <c r="FJ66" s="565"/>
      <c r="FK66" s="565"/>
      <c r="FL66" s="565">
        <v>0</v>
      </c>
      <c r="FM66" s="565"/>
      <c r="FN66" s="565"/>
      <c r="FO66" s="565">
        <v>12</v>
      </c>
      <c r="FP66" s="565"/>
      <c r="FQ66" s="565"/>
      <c r="FR66" s="565"/>
      <c r="FS66" s="565">
        <v>3</v>
      </c>
      <c r="FT66" s="565"/>
      <c r="FU66" s="565">
        <v>4</v>
      </c>
      <c r="FV66" s="565"/>
      <c r="FW66" s="565"/>
      <c r="FX66" s="565"/>
      <c r="FY66" s="565">
        <v>5</v>
      </c>
      <c r="FZ66" s="598"/>
      <c r="GA66" s="598"/>
      <c r="GB66" s="565"/>
      <c r="GC66" s="565"/>
      <c r="GD66" s="565"/>
      <c r="GE66" s="565"/>
      <c r="GF66" s="565"/>
      <c r="GG66" s="565">
        <v>5</v>
      </c>
      <c r="GH66" s="565"/>
      <c r="GI66" s="565">
        <v>7</v>
      </c>
      <c r="GJ66" s="565"/>
    </row>
    <row r="67" spans="1:192">
      <c r="A67" s="460">
        <v>54</v>
      </c>
      <c r="B67" s="460" t="s">
        <v>4945</v>
      </c>
      <c r="C67" s="461" t="s">
        <v>4946</v>
      </c>
      <c r="D67" s="514">
        <v>2.2599999999999998</v>
      </c>
      <c r="E67" s="97"/>
      <c r="F67" s="506">
        <v>6</v>
      </c>
      <c r="G67" s="78"/>
      <c r="H67" s="78"/>
      <c r="I67" s="230"/>
      <c r="J67" s="230"/>
      <c r="K67" s="97"/>
      <c r="L67" s="97">
        <v>1</v>
      </c>
      <c r="M67" s="97"/>
      <c r="N67" s="97"/>
      <c r="O67" s="470"/>
      <c r="P67" s="470"/>
      <c r="Q67" s="470"/>
      <c r="R67" s="506"/>
      <c r="S67" s="97"/>
      <c r="T67" s="97">
        <v>0</v>
      </c>
      <c r="U67" s="507"/>
      <c r="V67" s="97"/>
      <c r="W67" s="97"/>
      <c r="X67" s="97"/>
      <c r="Y67" s="147"/>
      <c r="Z67" s="147"/>
      <c r="AA67" s="166"/>
      <c r="AB67" s="166">
        <v>7</v>
      </c>
      <c r="AC67" s="97"/>
      <c r="AD67" s="97"/>
      <c r="AE67" s="97"/>
      <c r="AF67" s="97"/>
      <c r="AG67" s="462"/>
      <c r="AH67" s="462"/>
      <c r="AI67" s="97"/>
      <c r="AJ67" s="97"/>
      <c r="AK67" s="97"/>
      <c r="AL67" s="97"/>
      <c r="AM67" s="97"/>
      <c r="AN67" s="97"/>
      <c r="AO67" s="97"/>
      <c r="AP67" s="97"/>
      <c r="AQ67" s="517"/>
      <c r="AR67" s="517"/>
      <c r="AS67" s="472">
        <v>0</v>
      </c>
      <c r="AT67" s="97"/>
      <c r="AU67" s="472"/>
      <c r="AV67" s="472"/>
      <c r="AW67" s="97">
        <v>40</v>
      </c>
      <c r="AX67" s="97"/>
      <c r="AY67" s="97"/>
      <c r="AZ67" s="97">
        <f t="shared" si="0"/>
        <v>0</v>
      </c>
      <c r="BA67" s="97"/>
      <c r="BB67" s="97"/>
      <c r="BC67" s="97"/>
      <c r="BD67" s="97"/>
      <c r="BE67" s="97"/>
      <c r="BF67" s="97"/>
      <c r="BG67" s="97"/>
      <c r="BH67" s="97"/>
      <c r="BI67" s="466"/>
      <c r="BJ67" s="466"/>
      <c r="BK67" s="466">
        <v>0</v>
      </c>
      <c r="BL67" s="97"/>
      <c r="BM67" s="97"/>
      <c r="BN67" s="470"/>
      <c r="BO67" s="470"/>
      <c r="BP67" s="97"/>
      <c r="BQ67" s="97"/>
      <c r="BR67" s="97"/>
      <c r="BS67" s="97"/>
      <c r="BT67" s="97"/>
      <c r="BU67" s="97"/>
      <c r="BV67" s="97"/>
      <c r="BW67" s="97"/>
      <c r="BX67" s="97"/>
      <c r="BY67" s="97"/>
      <c r="BZ67" s="97"/>
      <c r="CA67" s="97"/>
      <c r="CB67" s="97"/>
      <c r="CC67" s="574"/>
      <c r="CD67" s="565"/>
      <c r="CE67" s="565"/>
      <c r="CF67" s="565"/>
      <c r="CG67" s="565"/>
      <c r="CH67" s="565"/>
      <c r="CI67" s="565"/>
      <c r="CJ67" s="565"/>
      <c r="CK67" s="565"/>
      <c r="CL67" s="565"/>
      <c r="CM67" s="565"/>
      <c r="CN67" s="565"/>
      <c r="CO67" s="565"/>
      <c r="CP67" s="565"/>
      <c r="CQ67" s="565"/>
      <c r="CR67" s="582"/>
      <c r="CS67" s="565"/>
      <c r="CT67" s="565"/>
      <c r="CU67" s="565"/>
      <c r="CV67" s="565"/>
      <c r="CW67" s="565"/>
      <c r="CX67" s="565"/>
      <c r="CY67" s="598"/>
      <c r="CZ67" s="598"/>
      <c r="DA67" s="565"/>
      <c r="DB67" s="565"/>
      <c r="DC67" s="565"/>
      <c r="DD67" s="565"/>
      <c r="DE67" s="565"/>
      <c r="DF67" s="565"/>
      <c r="DG67" s="565"/>
      <c r="DH67" s="565"/>
      <c r="DI67" s="565"/>
      <c r="DJ67" s="565"/>
      <c r="DK67" s="565"/>
      <c r="DL67" s="565"/>
      <c r="DM67" s="565"/>
      <c r="DN67" s="565"/>
      <c r="DO67" s="565"/>
      <c r="DP67" s="565"/>
      <c r="DQ67" s="565">
        <v>10</v>
      </c>
      <c r="DR67" s="565"/>
      <c r="DS67" s="565"/>
      <c r="DT67" s="565"/>
      <c r="DU67" s="565"/>
      <c r="DV67" s="565"/>
      <c r="DW67" s="565"/>
      <c r="DX67" s="565"/>
      <c r="DY67" s="565"/>
      <c r="DZ67" s="565"/>
      <c r="EA67" s="565"/>
      <c r="EB67" s="565"/>
      <c r="EC67" s="565"/>
      <c r="ED67" s="565"/>
      <c r="EE67" s="565"/>
      <c r="EF67" s="565"/>
      <c r="EG67" s="565"/>
      <c r="EH67" s="565"/>
      <c r="EI67" s="565"/>
      <c r="EJ67" s="565"/>
      <c r="EK67" s="565"/>
      <c r="EL67" s="565"/>
      <c r="EM67" s="565"/>
      <c r="EN67" s="565"/>
      <c r="EO67" s="565"/>
      <c r="EP67" s="565"/>
      <c r="EQ67" s="565"/>
      <c r="ER67" s="620">
        <v>0</v>
      </c>
      <c r="ET67" s="565"/>
      <c r="EU67" s="565"/>
      <c r="EV67" s="565"/>
      <c r="EW67" s="565"/>
      <c r="EX67" s="565"/>
      <c r="EY67" s="565"/>
      <c r="EZ67" s="565"/>
      <c r="FA67" s="565"/>
      <c r="FB67" s="565"/>
      <c r="FC67" s="565"/>
      <c r="FD67" s="565"/>
      <c r="FE67" s="565"/>
      <c r="FF67" s="565"/>
      <c r="FG67" s="565"/>
      <c r="FH67" s="565"/>
      <c r="FI67" s="565"/>
      <c r="FJ67" s="565"/>
      <c r="FK67" s="565"/>
      <c r="FL67" s="565">
        <v>0</v>
      </c>
      <c r="FM67" s="565"/>
      <c r="FN67" s="565"/>
      <c r="FO67" s="565"/>
      <c r="FP67" s="565"/>
      <c r="FQ67" s="565"/>
      <c r="FR67" s="565"/>
      <c r="FS67" s="565"/>
      <c r="FT67" s="565">
        <v>0</v>
      </c>
      <c r="FU67" s="565">
        <v>0</v>
      </c>
      <c r="FV67" s="565"/>
      <c r="FW67" s="565"/>
      <c r="FX67" s="565"/>
      <c r="FY67" s="565"/>
      <c r="FZ67" s="598"/>
      <c r="GA67" s="598"/>
      <c r="GB67" s="565"/>
      <c r="GC67" s="565"/>
      <c r="GD67" s="565"/>
      <c r="GE67" s="565"/>
      <c r="GF67" s="565"/>
      <c r="GG67" s="565"/>
      <c r="GH67" s="565"/>
      <c r="GI67" s="565"/>
      <c r="GJ67" s="565"/>
    </row>
    <row r="68" spans="1:192" ht="30">
      <c r="A68" s="460">
        <v>55</v>
      </c>
      <c r="B68" s="460" t="s">
        <v>4947</v>
      </c>
      <c r="C68" s="461" t="s">
        <v>4948</v>
      </c>
      <c r="D68" s="514">
        <v>1.38</v>
      </c>
      <c r="E68" s="97">
        <v>0</v>
      </c>
      <c r="F68" s="506">
        <v>0</v>
      </c>
      <c r="G68" s="78"/>
      <c r="H68" s="78"/>
      <c r="I68" s="230"/>
      <c r="J68" s="230"/>
      <c r="K68" s="97"/>
      <c r="L68" s="97"/>
      <c r="M68" s="97"/>
      <c r="N68" s="97"/>
      <c r="O68" s="470"/>
      <c r="P68" s="470"/>
      <c r="Q68" s="470"/>
      <c r="R68" s="506"/>
      <c r="S68" s="97"/>
      <c r="T68" s="97">
        <v>0</v>
      </c>
      <c r="U68" s="507"/>
      <c r="V68" s="97"/>
      <c r="W68" s="97"/>
      <c r="X68" s="97"/>
      <c r="Y68" s="147"/>
      <c r="Z68" s="147"/>
      <c r="AA68" s="166"/>
      <c r="AB68" s="166"/>
      <c r="AC68" s="97"/>
      <c r="AD68" s="97"/>
      <c r="AE68" s="97"/>
      <c r="AF68" s="97"/>
      <c r="AG68" s="462"/>
      <c r="AH68" s="462"/>
      <c r="AI68" s="97"/>
      <c r="AJ68" s="97"/>
      <c r="AK68" s="97"/>
      <c r="AL68" s="97"/>
      <c r="AM68" s="97"/>
      <c r="AN68" s="97"/>
      <c r="AO68" s="97"/>
      <c r="AP68" s="97"/>
      <c r="AQ68" s="517"/>
      <c r="AR68" s="517"/>
      <c r="AS68" s="472">
        <v>0</v>
      </c>
      <c r="AT68" s="97"/>
      <c r="AU68" s="472"/>
      <c r="AV68" s="472"/>
      <c r="AW68" s="97">
        <v>41</v>
      </c>
      <c r="AX68" s="97"/>
      <c r="AY68" s="97"/>
      <c r="AZ68" s="97">
        <f t="shared" si="0"/>
        <v>0</v>
      </c>
      <c r="BA68" s="97"/>
      <c r="BB68" s="97"/>
      <c r="BC68" s="97"/>
      <c r="BD68" s="97"/>
      <c r="BE68" s="97"/>
      <c r="BF68" s="97"/>
      <c r="BG68" s="97"/>
      <c r="BH68" s="97"/>
      <c r="BI68" s="466"/>
      <c r="BJ68" s="466"/>
      <c r="BK68" s="466">
        <v>0</v>
      </c>
      <c r="BL68" s="97"/>
      <c r="BM68" s="97"/>
      <c r="BN68" s="470"/>
      <c r="BO68" s="470"/>
      <c r="BP68" s="97"/>
      <c r="BQ68" s="97"/>
      <c r="BR68" s="97"/>
      <c r="BS68" s="97"/>
      <c r="BT68" s="447"/>
      <c r="BU68" s="447"/>
      <c r="BV68" s="97"/>
      <c r="BW68" s="97"/>
      <c r="BX68" s="97"/>
      <c r="BY68" s="97"/>
      <c r="BZ68" s="97"/>
      <c r="CA68" s="97"/>
      <c r="CB68" s="97"/>
      <c r="CC68" s="574"/>
      <c r="CD68" s="565"/>
      <c r="CE68" s="565"/>
      <c r="CF68" s="565"/>
      <c r="CG68" s="565"/>
      <c r="CH68" s="565"/>
      <c r="CI68" s="565"/>
      <c r="CJ68" s="565"/>
      <c r="CK68" s="565"/>
      <c r="CL68" s="565"/>
      <c r="CM68" s="565"/>
      <c r="CN68" s="565"/>
      <c r="CO68" s="565"/>
      <c r="CP68" s="565"/>
      <c r="CQ68" s="565"/>
      <c r="CR68" s="582"/>
      <c r="CS68" s="565"/>
      <c r="CT68" s="565"/>
      <c r="CU68" s="565"/>
      <c r="CV68" s="565"/>
      <c r="CW68" s="565"/>
      <c r="CX68" s="565"/>
      <c r="CY68" s="598"/>
      <c r="CZ68" s="598"/>
      <c r="DA68" s="565"/>
      <c r="DB68" s="565"/>
      <c r="DC68" s="565"/>
      <c r="DD68" s="565"/>
      <c r="DE68" s="565"/>
      <c r="DF68" s="565"/>
      <c r="DG68" s="565"/>
      <c r="DH68" s="565"/>
      <c r="DI68" s="565"/>
      <c r="DJ68" s="565"/>
      <c r="DK68" s="565"/>
      <c r="DL68" s="565"/>
      <c r="DM68" s="565"/>
      <c r="DN68" s="565"/>
      <c r="DO68" s="565"/>
      <c r="DP68" s="565"/>
      <c r="DQ68" s="565"/>
      <c r="DR68" s="565"/>
      <c r="DS68" s="565">
        <v>3</v>
      </c>
      <c r="DT68" s="565"/>
      <c r="DU68" s="565"/>
      <c r="DV68" s="565"/>
      <c r="DW68" s="565"/>
      <c r="DX68" s="565"/>
      <c r="DY68" s="565"/>
      <c r="DZ68" s="565"/>
      <c r="EA68" s="565">
        <v>5</v>
      </c>
      <c r="EB68" s="565"/>
      <c r="EC68" s="565"/>
      <c r="ED68" s="565"/>
      <c r="EE68" s="565"/>
      <c r="EF68" s="565"/>
      <c r="EG68" s="565"/>
      <c r="EH68" s="565"/>
      <c r="EI68" s="565"/>
      <c r="EJ68" s="565"/>
      <c r="EK68" s="565"/>
      <c r="EL68" s="565"/>
      <c r="EM68" s="565"/>
      <c r="EN68" s="565"/>
      <c r="EO68" s="565"/>
      <c r="EP68" s="565"/>
      <c r="EQ68" s="565"/>
      <c r="ER68" s="620">
        <v>0</v>
      </c>
      <c r="ET68" s="565"/>
      <c r="EU68" s="565"/>
      <c r="EV68" s="565"/>
      <c r="EW68" s="565"/>
      <c r="EX68" s="565"/>
      <c r="EY68" s="565"/>
      <c r="EZ68" s="565"/>
      <c r="FA68" s="565"/>
      <c r="FB68" s="565"/>
      <c r="FC68" s="565"/>
      <c r="FD68" s="565"/>
      <c r="FE68" s="565"/>
      <c r="FF68" s="565"/>
      <c r="FG68" s="565"/>
      <c r="FH68" s="565"/>
      <c r="FI68" s="565"/>
      <c r="FJ68" s="565"/>
      <c r="FK68" s="565"/>
      <c r="FL68" s="565">
        <v>0</v>
      </c>
      <c r="FM68" s="565"/>
      <c r="FN68" s="565"/>
      <c r="FO68" s="565"/>
      <c r="FP68" s="565"/>
      <c r="FQ68" s="565"/>
      <c r="FR68" s="565"/>
      <c r="FS68" s="565"/>
      <c r="FT68" s="565">
        <v>0</v>
      </c>
      <c r="FU68" s="565">
        <v>0</v>
      </c>
      <c r="FV68" s="565"/>
      <c r="FW68" s="565"/>
      <c r="FX68" s="565"/>
      <c r="FY68" s="565"/>
      <c r="FZ68" s="598"/>
      <c r="GA68" s="598"/>
      <c r="GB68" s="565"/>
      <c r="GC68" s="565"/>
      <c r="GD68" s="565"/>
      <c r="GE68" s="565"/>
      <c r="GF68" s="565"/>
      <c r="GG68" s="565"/>
      <c r="GH68" s="565"/>
      <c r="GI68" s="565">
        <v>3</v>
      </c>
      <c r="GJ68" s="565"/>
    </row>
    <row r="69" spans="1:192" ht="30">
      <c r="A69" s="460">
        <v>56</v>
      </c>
      <c r="B69" s="460" t="s">
        <v>4949</v>
      </c>
      <c r="C69" s="461" t="s">
        <v>4950</v>
      </c>
      <c r="D69" s="514">
        <v>2.82</v>
      </c>
      <c r="E69" s="97">
        <v>0</v>
      </c>
      <c r="F69" s="506">
        <v>0</v>
      </c>
      <c r="G69" s="78"/>
      <c r="H69" s="78"/>
      <c r="I69" s="230"/>
      <c r="J69" s="230"/>
      <c r="K69" s="97"/>
      <c r="L69" s="97"/>
      <c r="M69" s="97"/>
      <c r="N69" s="97"/>
      <c r="O69" s="470"/>
      <c r="P69" s="470"/>
      <c r="Q69" s="470"/>
      <c r="R69" s="506"/>
      <c r="S69" s="97"/>
      <c r="T69" s="97">
        <v>0</v>
      </c>
      <c r="U69" s="507"/>
      <c r="V69" s="97"/>
      <c r="W69" s="97"/>
      <c r="X69" s="97"/>
      <c r="Y69" s="147"/>
      <c r="Z69" s="147"/>
      <c r="AA69" s="516"/>
      <c r="AB69" s="516"/>
      <c r="AC69" s="97"/>
      <c r="AD69" s="97"/>
      <c r="AE69" s="97"/>
      <c r="AF69" s="97"/>
      <c r="AG69" s="462"/>
      <c r="AH69" s="462"/>
      <c r="AI69" s="447"/>
      <c r="AJ69" s="447">
        <f>AJ70</f>
        <v>2</v>
      </c>
      <c r="AK69" s="97"/>
      <c r="AL69" s="97"/>
      <c r="AM69" s="97"/>
      <c r="AN69" s="97"/>
      <c r="AO69" s="97"/>
      <c r="AP69" s="97"/>
      <c r="AQ69" s="517"/>
      <c r="AR69" s="517"/>
      <c r="AS69" s="472">
        <v>0</v>
      </c>
      <c r="AT69" s="97"/>
      <c r="AU69" s="449"/>
      <c r="AV69" s="449"/>
      <c r="AW69" s="97">
        <v>13</v>
      </c>
      <c r="AX69" s="97"/>
      <c r="AY69" s="97"/>
      <c r="AZ69" s="97">
        <f t="shared" si="0"/>
        <v>0</v>
      </c>
      <c r="BA69" s="97"/>
      <c r="BB69" s="97"/>
      <c r="BC69" s="97"/>
      <c r="BD69" s="97"/>
      <c r="BE69" s="97"/>
      <c r="BF69" s="97"/>
      <c r="BG69" s="447"/>
      <c r="BH69" s="447"/>
      <c r="BI69" s="466"/>
      <c r="BJ69" s="466"/>
      <c r="BK69" s="466">
        <v>0</v>
      </c>
      <c r="BL69" s="97"/>
      <c r="BM69" s="97"/>
      <c r="BN69" s="470"/>
      <c r="BO69" s="470"/>
      <c r="BP69" s="97"/>
      <c r="BQ69" s="97"/>
      <c r="BR69" s="447"/>
      <c r="BS69" s="447"/>
      <c r="BT69" s="97"/>
      <c r="BU69" s="97"/>
      <c r="BV69" s="97"/>
      <c r="BW69" s="97"/>
      <c r="BX69" s="447">
        <v>0</v>
      </c>
      <c r="BY69" s="447">
        <v>0</v>
      </c>
      <c r="BZ69" s="447"/>
      <c r="CA69" s="447"/>
      <c r="CB69" s="447"/>
      <c r="CC69" s="573"/>
      <c r="CD69" s="565"/>
      <c r="CE69" s="565"/>
      <c r="CF69" s="565"/>
      <c r="CG69" s="565"/>
      <c r="CH69" s="565"/>
      <c r="CI69" s="565"/>
      <c r="CJ69" s="565"/>
      <c r="CK69" s="565"/>
      <c r="CL69" s="565"/>
      <c r="CM69" s="565"/>
      <c r="CN69" s="565"/>
      <c r="CO69" s="565"/>
      <c r="CP69" s="565"/>
      <c r="CQ69" s="565"/>
      <c r="CR69" s="582"/>
      <c r="CS69" s="565"/>
      <c r="CT69" s="565"/>
      <c r="CU69" s="565"/>
      <c r="CV69" s="565"/>
      <c r="CW69" s="565"/>
      <c r="CX69" s="565"/>
      <c r="CY69" s="598"/>
      <c r="CZ69" s="598"/>
      <c r="DA69" s="565"/>
      <c r="DB69" s="565"/>
      <c r="DC69" s="565"/>
      <c r="DD69" s="565"/>
      <c r="DE69" s="565"/>
      <c r="DF69" s="565"/>
      <c r="DG69" s="565"/>
      <c r="DH69" s="565"/>
      <c r="DI69" s="565"/>
      <c r="DJ69" s="565"/>
      <c r="DK69" s="565"/>
      <c r="DL69" s="565"/>
      <c r="DM69" s="565"/>
      <c r="DN69" s="565"/>
      <c r="DO69" s="565"/>
      <c r="DP69" s="565"/>
      <c r="DQ69" s="565"/>
      <c r="DR69" s="565"/>
      <c r="DS69" s="565">
        <v>7</v>
      </c>
      <c r="DT69" s="565"/>
      <c r="DU69" s="565"/>
      <c r="DV69" s="565"/>
      <c r="DW69" s="565"/>
      <c r="DX69" s="565"/>
      <c r="DY69" s="565"/>
      <c r="DZ69" s="565"/>
      <c r="EA69" s="565">
        <v>5</v>
      </c>
      <c r="EB69" s="565"/>
      <c r="EC69" s="565"/>
      <c r="ED69" s="565"/>
      <c r="EE69" s="565"/>
      <c r="EF69" s="565"/>
      <c r="EG69" s="565"/>
      <c r="EH69" s="565"/>
      <c r="EI69" s="565"/>
      <c r="EJ69" s="565"/>
      <c r="EK69" s="565"/>
      <c r="EL69" s="565"/>
      <c r="EM69" s="565"/>
      <c r="EN69" s="565"/>
      <c r="EO69" s="565"/>
      <c r="EP69" s="565"/>
      <c r="EQ69" s="565"/>
      <c r="ER69" s="620">
        <v>0</v>
      </c>
      <c r="ET69" s="565"/>
      <c r="EU69" s="565"/>
      <c r="EV69" s="565"/>
      <c r="EW69" s="565"/>
      <c r="EX69" s="565"/>
      <c r="EY69" s="565"/>
      <c r="EZ69" s="565"/>
      <c r="FA69" s="565"/>
      <c r="FB69" s="565"/>
      <c r="FC69" s="565"/>
      <c r="FD69" s="565"/>
      <c r="FE69" s="565"/>
      <c r="FF69" s="565"/>
      <c r="FG69" s="565"/>
      <c r="FH69" s="565"/>
      <c r="FI69" s="565"/>
      <c r="FJ69" s="565"/>
      <c r="FK69" s="565"/>
      <c r="FL69" s="565">
        <v>0</v>
      </c>
      <c r="FM69" s="565"/>
      <c r="FN69" s="565"/>
      <c r="FO69" s="565"/>
      <c r="FP69" s="565"/>
      <c r="FQ69" s="565"/>
      <c r="FR69" s="565"/>
      <c r="FS69" s="565"/>
      <c r="FT69" s="565">
        <v>0</v>
      </c>
      <c r="FU69" s="565">
        <v>0</v>
      </c>
      <c r="FV69" s="565"/>
      <c r="FW69" s="565"/>
      <c r="FX69" s="565"/>
      <c r="FY69" s="565"/>
      <c r="FZ69" s="598"/>
      <c r="GA69" s="598"/>
      <c r="GB69" s="565"/>
      <c r="GC69" s="565"/>
      <c r="GD69" s="565"/>
      <c r="GE69" s="565"/>
      <c r="GF69" s="565"/>
      <c r="GG69" s="565"/>
      <c r="GH69" s="565"/>
      <c r="GI69" s="565"/>
      <c r="GJ69" s="565"/>
    </row>
    <row r="70" spans="1:192">
      <c r="A70" s="443">
        <v>12</v>
      </c>
      <c r="B70" s="443" t="s">
        <v>4951</v>
      </c>
      <c r="C70" s="474" t="s">
        <v>4166</v>
      </c>
      <c r="D70" s="523">
        <v>0.65</v>
      </c>
      <c r="E70" s="97">
        <v>0</v>
      </c>
      <c r="F70" s="506">
        <v>0</v>
      </c>
      <c r="G70" s="78"/>
      <c r="H70" s="78"/>
      <c r="I70" s="230"/>
      <c r="J70" s="230"/>
      <c r="K70" s="447"/>
      <c r="L70" s="447"/>
      <c r="M70" s="97"/>
      <c r="N70" s="97"/>
      <c r="O70" s="470"/>
      <c r="P70" s="470"/>
      <c r="Q70" s="470"/>
      <c r="R70" s="518">
        <v>1</v>
      </c>
      <c r="S70" s="97"/>
      <c r="T70" s="447">
        <v>32</v>
      </c>
      <c r="U70" s="507"/>
      <c r="V70" s="524">
        <v>321</v>
      </c>
      <c r="W70" s="524">
        <v>332</v>
      </c>
      <c r="X70" s="524">
        <v>653</v>
      </c>
      <c r="Y70" s="519"/>
      <c r="Z70" s="519"/>
      <c r="AA70" s="166"/>
      <c r="AB70" s="166">
        <v>1</v>
      </c>
      <c r="AC70" s="97"/>
      <c r="AD70" s="97"/>
      <c r="AE70" s="97">
        <v>12</v>
      </c>
      <c r="AF70" s="97">
        <v>10</v>
      </c>
      <c r="AG70" s="462"/>
      <c r="AH70" s="462"/>
      <c r="AI70" s="97"/>
      <c r="AJ70" s="97">
        <v>2</v>
      </c>
      <c r="AK70" s="97"/>
      <c r="AL70" s="97"/>
      <c r="AM70" s="97">
        <v>12</v>
      </c>
      <c r="AN70" s="97">
        <v>228</v>
      </c>
      <c r="AO70" s="97">
        <v>5</v>
      </c>
      <c r="AP70" s="97">
        <v>110</v>
      </c>
      <c r="AQ70" s="512">
        <f>SUM(AQ71:AQ88)</f>
        <v>1455</v>
      </c>
      <c r="AR70" s="512">
        <f>SUM(AR71:AR88)</f>
        <v>680</v>
      </c>
      <c r="AS70" s="472">
        <v>17</v>
      </c>
      <c r="AT70" s="97"/>
      <c r="AU70" s="472"/>
      <c r="AV70" s="472"/>
      <c r="AW70" s="97"/>
      <c r="AX70" s="97"/>
      <c r="AY70" s="97"/>
      <c r="AZ70" s="97"/>
      <c r="BA70" s="97"/>
      <c r="BB70" s="97"/>
      <c r="BC70" s="97"/>
      <c r="BD70" s="97"/>
      <c r="BE70" s="97"/>
      <c r="BF70" s="97"/>
      <c r="BG70" s="97"/>
      <c r="BH70" s="97"/>
      <c r="BI70" s="466">
        <v>147</v>
      </c>
      <c r="BJ70" s="466">
        <v>330</v>
      </c>
      <c r="BK70" s="466">
        <v>477</v>
      </c>
      <c r="BL70" s="97">
        <v>0</v>
      </c>
      <c r="BM70" s="97"/>
      <c r="BN70" s="470">
        <v>428</v>
      </c>
      <c r="BO70" s="470"/>
      <c r="BP70" s="97"/>
      <c r="BQ70" s="97">
        <v>467</v>
      </c>
      <c r="BR70" s="97"/>
      <c r="BS70" s="97">
        <v>1</v>
      </c>
      <c r="BT70" s="97"/>
      <c r="BU70" s="97"/>
      <c r="BV70" s="97"/>
      <c r="BW70" s="97"/>
      <c r="BX70" s="97"/>
      <c r="BY70" s="97"/>
      <c r="BZ70" s="97"/>
      <c r="CA70" s="97"/>
      <c r="CB70" s="97"/>
      <c r="CC70" s="574"/>
      <c r="CD70" s="565"/>
      <c r="CE70" s="565"/>
      <c r="CF70" s="565">
        <v>273</v>
      </c>
      <c r="CG70" s="565">
        <v>508</v>
      </c>
      <c r="CH70" s="565">
        <v>6</v>
      </c>
      <c r="CI70" s="565">
        <v>265</v>
      </c>
      <c r="CJ70" s="565">
        <v>489</v>
      </c>
      <c r="CK70" s="565"/>
      <c r="CL70" s="565"/>
      <c r="CM70" s="565"/>
      <c r="CN70" s="565"/>
      <c r="CO70" s="565"/>
      <c r="CP70" s="565"/>
      <c r="CQ70" s="565"/>
      <c r="CR70" s="568">
        <v>46</v>
      </c>
      <c r="CS70" s="565"/>
      <c r="CT70" s="565"/>
      <c r="CU70" s="565"/>
      <c r="CV70" s="565"/>
      <c r="CW70" s="565">
        <v>428</v>
      </c>
      <c r="CX70" s="565"/>
      <c r="CY70" s="598"/>
      <c r="CZ70" s="598"/>
      <c r="DA70" s="565">
        <v>565</v>
      </c>
      <c r="DB70" s="565">
        <v>931</v>
      </c>
      <c r="DC70" s="565">
        <v>204</v>
      </c>
      <c r="DD70" s="565"/>
      <c r="DE70" s="565">
        <v>8</v>
      </c>
      <c r="DF70" s="565"/>
      <c r="DG70" s="565">
        <v>210</v>
      </c>
      <c r="DH70" s="565">
        <v>236</v>
      </c>
      <c r="DI70" s="565"/>
      <c r="DJ70" s="565"/>
      <c r="DK70" s="565"/>
      <c r="DL70" s="565"/>
      <c r="DM70" s="565"/>
      <c r="DN70" s="565"/>
      <c r="DO70" s="565"/>
      <c r="DP70" s="565"/>
      <c r="DQ70" s="565"/>
      <c r="DR70" s="565"/>
      <c r="DS70" s="565">
        <v>6</v>
      </c>
      <c r="DT70" s="565"/>
      <c r="DU70" s="565"/>
      <c r="DV70" s="565"/>
      <c r="DW70" s="565"/>
      <c r="DX70" s="565">
        <v>405</v>
      </c>
      <c r="DY70" s="565">
        <v>246</v>
      </c>
      <c r="DZ70" s="565"/>
      <c r="EA70" s="565"/>
      <c r="EB70" s="565"/>
      <c r="EC70" s="565"/>
      <c r="ED70" s="565"/>
      <c r="EE70" s="565"/>
      <c r="EF70" s="565"/>
      <c r="EG70" s="565"/>
      <c r="EH70" s="565"/>
      <c r="EI70" s="565"/>
      <c r="EJ70" s="565"/>
      <c r="EK70" s="565"/>
      <c r="EL70" s="565"/>
      <c r="EM70" s="565"/>
      <c r="EN70" s="565"/>
      <c r="EO70" s="565"/>
      <c r="EP70" s="565"/>
      <c r="EQ70" s="565"/>
      <c r="ER70" s="620">
        <v>6</v>
      </c>
      <c r="ET70" s="565">
        <v>135</v>
      </c>
      <c r="EU70" s="565">
        <v>392</v>
      </c>
      <c r="EV70" s="565">
        <v>365</v>
      </c>
      <c r="EW70" s="565">
        <v>726</v>
      </c>
      <c r="EX70" s="565">
        <v>212</v>
      </c>
      <c r="EY70" s="565">
        <v>281</v>
      </c>
      <c r="EZ70" s="565">
        <v>614</v>
      </c>
      <c r="FA70" s="565">
        <v>2014</v>
      </c>
      <c r="FB70" s="565"/>
      <c r="FC70" s="565"/>
      <c r="FD70" s="565"/>
      <c r="FE70" s="565"/>
      <c r="FF70" s="565"/>
      <c r="FG70" s="565"/>
      <c r="FH70" s="565">
        <v>396</v>
      </c>
      <c r="FI70" s="565">
        <v>615</v>
      </c>
      <c r="FJ70" s="565"/>
      <c r="FK70" s="565"/>
      <c r="FL70" s="565">
        <v>27</v>
      </c>
      <c r="FM70" s="565"/>
      <c r="FN70" s="565">
        <v>1140</v>
      </c>
      <c r="FO70" s="565">
        <v>1232</v>
      </c>
      <c r="FP70" s="565"/>
      <c r="FQ70" s="565"/>
      <c r="FR70" s="565"/>
      <c r="FS70" s="565"/>
      <c r="FT70" s="565">
        <v>112</v>
      </c>
      <c r="FU70" s="565">
        <v>252</v>
      </c>
      <c r="FV70" s="565">
        <v>13</v>
      </c>
      <c r="FW70" s="565">
        <v>67</v>
      </c>
      <c r="FX70" s="565"/>
      <c r="FY70" s="565"/>
      <c r="FZ70" s="598"/>
      <c r="GA70" s="598"/>
      <c r="GB70" s="565"/>
      <c r="GC70" s="565"/>
      <c r="GD70" s="565">
        <v>134</v>
      </c>
      <c r="GE70" s="565">
        <v>200</v>
      </c>
      <c r="GF70" s="565">
        <v>40</v>
      </c>
      <c r="GG70" s="565">
        <v>25</v>
      </c>
      <c r="GH70" s="565"/>
      <c r="GI70" s="565"/>
      <c r="GJ70" s="565"/>
    </row>
    <row r="71" spans="1:192">
      <c r="A71" s="460">
        <v>57</v>
      </c>
      <c r="B71" s="460" t="s">
        <v>4952</v>
      </c>
      <c r="C71" s="461" t="s">
        <v>4953</v>
      </c>
      <c r="D71" s="514">
        <v>0.57999999999999996</v>
      </c>
      <c r="E71" s="447">
        <v>256</v>
      </c>
      <c r="F71" s="515">
        <v>289</v>
      </c>
      <c r="G71" s="78"/>
      <c r="H71" s="78"/>
      <c r="I71" s="445">
        <v>130</v>
      </c>
      <c r="J71" s="445">
        <v>175</v>
      </c>
      <c r="K71" s="97"/>
      <c r="L71" s="97">
        <v>1</v>
      </c>
      <c r="M71" s="97">
        <v>623</v>
      </c>
      <c r="N71" s="97"/>
      <c r="O71" s="470"/>
      <c r="P71" s="470"/>
      <c r="Q71" s="470"/>
      <c r="R71" s="506"/>
      <c r="S71" s="97"/>
      <c r="T71" s="97">
        <v>0</v>
      </c>
      <c r="U71" s="507"/>
      <c r="V71" s="364">
        <v>50</v>
      </c>
      <c r="W71" s="364"/>
      <c r="X71" s="364">
        <v>50</v>
      </c>
      <c r="Y71" s="147"/>
      <c r="Z71" s="147"/>
      <c r="AA71" s="166"/>
      <c r="AB71" s="166"/>
      <c r="AC71" s="97"/>
      <c r="AD71" s="97"/>
      <c r="AE71" s="97"/>
      <c r="AF71" s="97">
        <v>1</v>
      </c>
      <c r="AG71" s="462"/>
      <c r="AH71" s="462"/>
      <c r="AI71" s="97"/>
      <c r="AJ71" s="97"/>
      <c r="AK71" s="97"/>
      <c r="AL71" s="97"/>
      <c r="AM71" s="97"/>
      <c r="AN71" s="97"/>
      <c r="AO71" s="97"/>
      <c r="AP71" s="97"/>
      <c r="AQ71" s="517">
        <v>93</v>
      </c>
      <c r="AR71" s="517"/>
      <c r="AS71" s="472">
        <v>0</v>
      </c>
      <c r="AT71" s="97"/>
      <c r="AU71" s="472"/>
      <c r="AV71" s="472"/>
      <c r="AW71" s="97"/>
      <c r="AX71" s="97"/>
      <c r="AY71" s="97"/>
      <c r="AZ71" s="97">
        <f t="shared" ref="AZ71:AZ133" si="1">AX71+AY71</f>
        <v>0</v>
      </c>
      <c r="BA71" s="97"/>
      <c r="BB71" s="97"/>
      <c r="BC71" s="97"/>
      <c r="BD71" s="97"/>
      <c r="BE71" s="97">
        <v>41</v>
      </c>
      <c r="BF71" s="97"/>
      <c r="BG71" s="97"/>
      <c r="BH71" s="97"/>
      <c r="BI71" s="466">
        <v>50</v>
      </c>
      <c r="BJ71" s="466"/>
      <c r="BK71" s="466">
        <v>50</v>
      </c>
      <c r="BL71" s="97"/>
      <c r="BM71" s="97"/>
      <c r="BN71" s="470">
        <v>34</v>
      </c>
      <c r="BO71" s="470"/>
      <c r="BP71" s="97"/>
      <c r="BQ71" s="97"/>
      <c r="BR71" s="97"/>
      <c r="BS71" s="97"/>
      <c r="BT71" s="97"/>
      <c r="BU71" s="97"/>
      <c r="BV71" s="97">
        <v>814</v>
      </c>
      <c r="BW71" s="97"/>
      <c r="BX71" s="97"/>
      <c r="BY71" s="97"/>
      <c r="BZ71" s="97"/>
      <c r="CA71" s="97"/>
      <c r="CB71" s="97"/>
      <c r="CC71" s="574"/>
      <c r="CD71" s="565"/>
      <c r="CE71" s="565"/>
      <c r="CF71" s="565">
        <v>100</v>
      </c>
      <c r="CG71" s="565"/>
      <c r="CH71" s="565"/>
      <c r="CI71" s="565">
        <v>170</v>
      </c>
      <c r="CJ71" s="565"/>
      <c r="CK71" s="565">
        <v>8</v>
      </c>
      <c r="CL71" s="565"/>
      <c r="CM71" s="565"/>
      <c r="CN71" s="565"/>
      <c r="CO71" s="565"/>
      <c r="CP71" s="565"/>
      <c r="CQ71" s="565"/>
      <c r="CR71" s="582"/>
      <c r="CS71" s="565"/>
      <c r="CT71" s="565">
        <v>59</v>
      </c>
      <c r="CU71" s="565"/>
      <c r="CV71" s="565"/>
      <c r="CW71" s="565">
        <v>34</v>
      </c>
      <c r="CX71" s="565"/>
      <c r="CY71" s="598"/>
      <c r="CZ71" s="598"/>
      <c r="DA71" s="565">
        <v>110</v>
      </c>
      <c r="DB71" s="565"/>
      <c r="DC71" s="565"/>
      <c r="DD71" s="565"/>
      <c r="DE71" s="565"/>
      <c r="DF71" s="565"/>
      <c r="DG71" s="565">
        <v>70</v>
      </c>
      <c r="DH71" s="565"/>
      <c r="DI71" s="565"/>
      <c r="DJ71" s="565"/>
      <c r="DK71" s="565"/>
      <c r="DL71" s="565"/>
      <c r="DM71" s="565"/>
      <c r="DN71" s="565"/>
      <c r="DO71" s="565"/>
      <c r="DP71" s="565"/>
      <c r="DQ71" s="565"/>
      <c r="DR71" s="565"/>
      <c r="DS71" s="565"/>
      <c r="DT71" s="565"/>
      <c r="DU71" s="565"/>
      <c r="DV71" s="565"/>
      <c r="DW71" s="565"/>
      <c r="DX71" s="565">
        <v>50</v>
      </c>
      <c r="DY71" s="565"/>
      <c r="DZ71" s="565"/>
      <c r="EA71" s="565"/>
      <c r="EB71" s="565"/>
      <c r="EC71" s="565"/>
      <c r="ED71" s="565"/>
      <c r="EE71" s="565"/>
      <c r="EF71" s="565"/>
      <c r="EG71" s="565"/>
      <c r="EH71" s="565">
        <v>10</v>
      </c>
      <c r="EI71" s="565"/>
      <c r="EJ71" s="565"/>
      <c r="EK71" s="565"/>
      <c r="EL71" s="565"/>
      <c r="EM71" s="565"/>
      <c r="EN71" s="565"/>
      <c r="EO71" s="565"/>
      <c r="EP71" s="565"/>
      <c r="EQ71" s="565"/>
      <c r="ER71" s="620">
        <v>0</v>
      </c>
      <c r="ET71" s="565">
        <v>64</v>
      </c>
      <c r="EU71" s="565"/>
      <c r="EV71" s="565">
        <v>106</v>
      </c>
      <c r="EW71" s="565"/>
      <c r="EX71" s="565">
        <v>70</v>
      </c>
      <c r="EY71" s="565"/>
      <c r="EZ71" s="565">
        <v>206</v>
      </c>
      <c r="FA71" s="565"/>
      <c r="FB71" s="565"/>
      <c r="FC71" s="565"/>
      <c r="FD71" s="565">
        <v>51</v>
      </c>
      <c r="FE71" s="565"/>
      <c r="FF71" s="565">
        <v>50</v>
      </c>
      <c r="FG71" s="565"/>
      <c r="FH71" s="565">
        <v>90</v>
      </c>
      <c r="FI71" s="565"/>
      <c r="FJ71" s="565"/>
      <c r="FK71" s="565"/>
      <c r="FL71" s="565">
        <v>0</v>
      </c>
      <c r="FM71" s="565"/>
      <c r="FN71" s="565">
        <v>370</v>
      </c>
      <c r="FO71" s="565"/>
      <c r="FP71" s="565"/>
      <c r="FQ71" s="565"/>
      <c r="FR71" s="565">
        <v>30</v>
      </c>
      <c r="FS71" s="565"/>
      <c r="FT71" s="565">
        <v>1</v>
      </c>
      <c r="FU71" s="565">
        <v>0</v>
      </c>
      <c r="FV71" s="565"/>
      <c r="FW71" s="565"/>
      <c r="FX71" s="565">
        <v>22</v>
      </c>
      <c r="FY71" s="565"/>
      <c r="FZ71" s="598">
        <v>5</v>
      </c>
      <c r="GA71" s="598"/>
      <c r="GB71" s="565"/>
      <c r="GC71" s="565"/>
      <c r="GD71" s="565">
        <v>70</v>
      </c>
      <c r="GE71" s="565"/>
      <c r="GF71" s="565">
        <v>1</v>
      </c>
      <c r="GG71" s="565"/>
      <c r="GH71" s="565">
        <v>100</v>
      </c>
      <c r="GI71" s="565"/>
      <c r="GJ71" s="565"/>
    </row>
    <row r="72" spans="1:192">
      <c r="A72" s="460">
        <v>58</v>
      </c>
      <c r="B72" s="460" t="s">
        <v>4954</v>
      </c>
      <c r="C72" s="461" t="s">
        <v>4955</v>
      </c>
      <c r="D72" s="514">
        <v>0.62</v>
      </c>
      <c r="E72" s="97">
        <v>22</v>
      </c>
      <c r="F72" s="506">
        <v>0</v>
      </c>
      <c r="G72" s="78"/>
      <c r="H72" s="78"/>
      <c r="I72" s="230">
        <v>32</v>
      </c>
      <c r="J72" s="230"/>
      <c r="K72" s="97"/>
      <c r="L72" s="97"/>
      <c r="M72" s="97">
        <v>15</v>
      </c>
      <c r="N72" s="97"/>
      <c r="O72" s="470"/>
      <c r="P72" s="470"/>
      <c r="Q72" s="470"/>
      <c r="R72" s="506"/>
      <c r="S72" s="97"/>
      <c r="T72" s="97">
        <v>0</v>
      </c>
      <c r="U72" s="507"/>
      <c r="V72" s="364"/>
      <c r="W72" s="364">
        <v>114</v>
      </c>
      <c r="X72" s="364">
        <v>114</v>
      </c>
      <c r="Y72" s="147"/>
      <c r="Z72" s="147"/>
      <c r="AA72" s="166"/>
      <c r="AB72" s="166"/>
      <c r="AC72" s="97"/>
      <c r="AD72" s="97"/>
      <c r="AE72" s="97"/>
      <c r="AF72" s="97"/>
      <c r="AG72" s="462"/>
      <c r="AH72" s="462"/>
      <c r="AI72" s="97"/>
      <c r="AJ72" s="97"/>
      <c r="AK72" s="97"/>
      <c r="AL72" s="97"/>
      <c r="AM72" s="97"/>
      <c r="AN72" s="97">
        <v>15</v>
      </c>
      <c r="AO72" s="97"/>
      <c r="AP72" s="97">
        <v>2</v>
      </c>
      <c r="AQ72" s="517"/>
      <c r="AR72" s="517">
        <v>106</v>
      </c>
      <c r="AS72" s="472">
        <v>0</v>
      </c>
      <c r="AT72" s="97"/>
      <c r="AU72" s="472"/>
      <c r="AV72" s="472"/>
      <c r="AW72" s="97">
        <v>7</v>
      </c>
      <c r="AX72" s="97"/>
      <c r="AY72" s="97">
        <f>3</f>
        <v>3</v>
      </c>
      <c r="AZ72" s="97">
        <f t="shared" si="1"/>
        <v>3</v>
      </c>
      <c r="BA72" s="97"/>
      <c r="BB72" s="97"/>
      <c r="BC72" s="97"/>
      <c r="BD72" s="97"/>
      <c r="BE72" s="97"/>
      <c r="BF72" s="97">
        <v>60</v>
      </c>
      <c r="BG72" s="97"/>
      <c r="BH72" s="97"/>
      <c r="BI72" s="466"/>
      <c r="BJ72" s="466">
        <v>95</v>
      </c>
      <c r="BK72" s="466">
        <v>95</v>
      </c>
      <c r="BL72" s="97"/>
      <c r="BM72" s="97"/>
      <c r="BN72" s="470"/>
      <c r="BO72" s="470">
        <v>8</v>
      </c>
      <c r="BP72" s="97"/>
      <c r="BQ72" s="97">
        <v>15</v>
      </c>
      <c r="BR72" s="97"/>
      <c r="BS72" s="97"/>
      <c r="BT72" s="97"/>
      <c r="BU72" s="97"/>
      <c r="BV72" s="97"/>
      <c r="BW72" s="97"/>
      <c r="BX72" s="97"/>
      <c r="BY72" s="97"/>
      <c r="BZ72" s="97"/>
      <c r="CA72" s="97"/>
      <c r="CB72" s="97"/>
      <c r="CC72" s="574"/>
      <c r="CD72" s="565"/>
      <c r="CE72" s="565"/>
      <c r="CF72" s="565"/>
      <c r="CG72" s="565">
        <v>186</v>
      </c>
      <c r="CH72" s="565"/>
      <c r="CI72" s="565"/>
      <c r="CJ72" s="565">
        <v>232</v>
      </c>
      <c r="CK72" s="565">
        <v>6</v>
      </c>
      <c r="CL72" s="565"/>
      <c r="CM72" s="565"/>
      <c r="CN72" s="565"/>
      <c r="CO72" s="565"/>
      <c r="CP72" s="565"/>
      <c r="CQ72" s="565"/>
      <c r="CR72" s="582"/>
      <c r="CS72" s="565">
        <v>34</v>
      </c>
      <c r="CT72" s="565"/>
      <c r="CU72" s="565"/>
      <c r="CV72" s="565">
        <v>1</v>
      </c>
      <c r="CW72" s="565"/>
      <c r="CX72" s="565">
        <v>8</v>
      </c>
      <c r="CY72" s="598"/>
      <c r="CZ72" s="598"/>
      <c r="DA72" s="565"/>
      <c r="DB72" s="565">
        <v>292</v>
      </c>
      <c r="DC72" s="565"/>
      <c r="DD72" s="565"/>
      <c r="DE72" s="565"/>
      <c r="DF72" s="565"/>
      <c r="DG72" s="565"/>
      <c r="DH72" s="565">
        <v>117</v>
      </c>
      <c r="DI72" s="565"/>
      <c r="DJ72" s="565"/>
      <c r="DK72" s="565"/>
      <c r="DL72" s="565"/>
      <c r="DM72" s="565"/>
      <c r="DN72" s="565"/>
      <c r="DO72" s="565"/>
      <c r="DP72" s="565">
        <v>93</v>
      </c>
      <c r="DQ72" s="565"/>
      <c r="DR72" s="565"/>
      <c r="DS72" s="565">
        <v>1</v>
      </c>
      <c r="DT72" s="565"/>
      <c r="DU72" s="565"/>
      <c r="DV72" s="565"/>
      <c r="DW72" s="565"/>
      <c r="DX72" s="565"/>
      <c r="DY72" s="565">
        <v>44</v>
      </c>
      <c r="DZ72" s="565"/>
      <c r="EA72" s="565"/>
      <c r="EB72" s="565"/>
      <c r="EC72" s="565"/>
      <c r="ED72" s="565">
        <v>1844</v>
      </c>
      <c r="EE72" s="565"/>
      <c r="EF72" s="565">
        <v>382</v>
      </c>
      <c r="EG72" s="565"/>
      <c r="EH72" s="565"/>
      <c r="EI72" s="565">
        <v>6</v>
      </c>
      <c r="EJ72" s="565"/>
      <c r="EK72" s="565"/>
      <c r="EL72" s="565"/>
      <c r="EM72" s="565"/>
      <c r="EN72" s="565"/>
      <c r="EO72" s="565"/>
      <c r="EP72" s="565"/>
      <c r="EQ72" s="565"/>
      <c r="ER72" s="620">
        <v>0</v>
      </c>
      <c r="ET72" s="565"/>
      <c r="EU72" s="565">
        <v>166</v>
      </c>
      <c r="EV72" s="565"/>
      <c r="EW72" s="565">
        <v>149</v>
      </c>
      <c r="EX72" s="565"/>
      <c r="EY72" s="565">
        <v>37</v>
      </c>
      <c r="EZ72" s="565"/>
      <c r="FA72" s="565">
        <v>350</v>
      </c>
      <c r="FB72" s="565"/>
      <c r="FC72" s="565"/>
      <c r="FD72" s="565"/>
      <c r="FE72" s="565">
        <v>177</v>
      </c>
      <c r="FF72" s="565"/>
      <c r="FG72" s="565">
        <v>20</v>
      </c>
      <c r="FH72" s="565"/>
      <c r="FI72" s="565">
        <v>140</v>
      </c>
      <c r="FJ72" s="565"/>
      <c r="FK72" s="565">
        <v>2</v>
      </c>
      <c r="FL72" s="565"/>
      <c r="FM72" s="565"/>
      <c r="FN72" s="565"/>
      <c r="FO72" s="565">
        <v>408</v>
      </c>
      <c r="FP72" s="565"/>
      <c r="FQ72" s="565">
        <v>6</v>
      </c>
      <c r="FR72" s="565"/>
      <c r="FS72" s="565">
        <v>101</v>
      </c>
      <c r="FT72" s="565">
        <v>0</v>
      </c>
      <c r="FU72" s="565">
        <v>2</v>
      </c>
      <c r="FV72" s="565"/>
      <c r="FW72" s="565"/>
      <c r="FX72" s="565"/>
      <c r="FY72" s="565">
        <v>10</v>
      </c>
      <c r="FZ72" s="598"/>
      <c r="GA72" s="598">
        <v>16</v>
      </c>
      <c r="GB72" s="565"/>
      <c r="GC72" s="565"/>
      <c r="GD72" s="565"/>
      <c r="GE72" s="565">
        <v>105</v>
      </c>
      <c r="GF72" s="565"/>
      <c r="GG72" s="565">
        <v>7</v>
      </c>
      <c r="GH72" s="565"/>
      <c r="GI72" s="565">
        <v>400</v>
      </c>
      <c r="GJ72" s="565"/>
    </row>
    <row r="73" spans="1:192">
      <c r="A73" s="460">
        <v>59</v>
      </c>
      <c r="B73" s="460" t="s">
        <v>4956</v>
      </c>
      <c r="C73" s="461" t="s">
        <v>4957</v>
      </c>
      <c r="D73" s="521">
        <v>1.4</v>
      </c>
      <c r="E73" s="97">
        <v>0</v>
      </c>
      <c r="F73" s="506">
        <v>28</v>
      </c>
      <c r="G73" s="78"/>
      <c r="H73" s="78"/>
      <c r="I73" s="230"/>
      <c r="J73" s="230">
        <v>45</v>
      </c>
      <c r="K73" s="97"/>
      <c r="L73" s="97"/>
      <c r="M73" s="97">
        <v>18</v>
      </c>
      <c r="N73" s="97"/>
      <c r="O73" s="470"/>
      <c r="P73" s="470"/>
      <c r="Q73" s="470"/>
      <c r="R73" s="506"/>
      <c r="S73" s="97"/>
      <c r="T73" s="97">
        <v>1</v>
      </c>
      <c r="U73" s="507"/>
      <c r="V73" s="364"/>
      <c r="W73" s="364"/>
      <c r="X73" s="364"/>
      <c r="Y73" s="147"/>
      <c r="Z73" s="147"/>
      <c r="AA73" s="166"/>
      <c r="AB73" s="166"/>
      <c r="AC73" s="97">
        <v>4</v>
      </c>
      <c r="AD73" s="97"/>
      <c r="AE73" s="97"/>
      <c r="AF73" s="97"/>
      <c r="AG73" s="462"/>
      <c r="AH73" s="462"/>
      <c r="AI73" s="97"/>
      <c r="AJ73" s="97"/>
      <c r="AK73" s="97"/>
      <c r="AL73" s="97"/>
      <c r="AM73" s="97"/>
      <c r="AN73" s="97"/>
      <c r="AO73" s="97"/>
      <c r="AP73" s="97"/>
      <c r="AQ73" s="517">
        <v>18</v>
      </c>
      <c r="AR73" s="517"/>
      <c r="AS73" s="472">
        <v>0</v>
      </c>
      <c r="AT73" s="97"/>
      <c r="AU73" s="472"/>
      <c r="AV73" s="472"/>
      <c r="AW73" s="97"/>
      <c r="AX73" s="97"/>
      <c r="AY73" s="97"/>
      <c r="AZ73" s="97">
        <f t="shared" si="1"/>
        <v>0</v>
      </c>
      <c r="BA73" s="97"/>
      <c r="BB73" s="97"/>
      <c r="BC73" s="97"/>
      <c r="BD73" s="97"/>
      <c r="BE73" s="97"/>
      <c r="BF73" s="97">
        <v>1</v>
      </c>
      <c r="BG73" s="97"/>
      <c r="BH73" s="97"/>
      <c r="BI73" s="466">
        <v>2</v>
      </c>
      <c r="BJ73" s="466"/>
      <c r="BK73" s="466">
        <v>2</v>
      </c>
      <c r="BL73" s="97"/>
      <c r="BM73" s="97"/>
      <c r="BN73" s="470">
        <v>1</v>
      </c>
      <c r="BO73" s="470"/>
      <c r="BP73" s="97"/>
      <c r="BQ73" s="97">
        <v>1</v>
      </c>
      <c r="BR73" s="97"/>
      <c r="BS73" s="97"/>
      <c r="BT73" s="97"/>
      <c r="BU73" s="97"/>
      <c r="BV73" s="97">
        <v>60</v>
      </c>
      <c r="BW73" s="97"/>
      <c r="BX73" s="97"/>
      <c r="BY73" s="97"/>
      <c r="BZ73" s="97"/>
      <c r="CA73" s="97"/>
      <c r="CB73" s="97"/>
      <c r="CC73" s="574"/>
      <c r="CD73" s="565"/>
      <c r="CE73" s="565"/>
      <c r="CF73" s="565"/>
      <c r="CG73" s="565"/>
      <c r="CH73" s="565"/>
      <c r="CI73" s="565">
        <v>1</v>
      </c>
      <c r="CJ73" s="565"/>
      <c r="CK73" s="565"/>
      <c r="CL73" s="565"/>
      <c r="CM73" s="565"/>
      <c r="CN73" s="565"/>
      <c r="CO73" s="565"/>
      <c r="CP73" s="565"/>
      <c r="CQ73" s="565"/>
      <c r="CR73" s="582"/>
      <c r="CS73" s="565">
        <v>2</v>
      </c>
      <c r="CT73" s="565">
        <v>2</v>
      </c>
      <c r="CU73" s="565"/>
      <c r="CV73" s="565"/>
      <c r="CW73" s="565">
        <v>1</v>
      </c>
      <c r="CX73" s="565"/>
      <c r="CY73" s="598"/>
      <c r="CZ73" s="598"/>
      <c r="DA73" s="565">
        <v>5</v>
      </c>
      <c r="DB73" s="565">
        <v>2</v>
      </c>
      <c r="DC73" s="565"/>
      <c r="DD73" s="565"/>
      <c r="DE73" s="565"/>
      <c r="DF73" s="565"/>
      <c r="DG73" s="565"/>
      <c r="DH73" s="565"/>
      <c r="DI73" s="565"/>
      <c r="DJ73" s="565"/>
      <c r="DK73" s="565"/>
      <c r="DL73" s="565"/>
      <c r="DM73" s="565">
        <v>40</v>
      </c>
      <c r="DN73" s="565">
        <v>10</v>
      </c>
      <c r="DO73" s="565"/>
      <c r="DP73" s="565"/>
      <c r="DQ73" s="565">
        <v>140</v>
      </c>
      <c r="DR73" s="565"/>
      <c r="DS73" s="565"/>
      <c r="DT73" s="565">
        <v>2</v>
      </c>
      <c r="DU73" s="565"/>
      <c r="DV73" s="565"/>
      <c r="DW73" s="565"/>
      <c r="DX73" s="565"/>
      <c r="DY73" s="565"/>
      <c r="DZ73" s="565">
        <v>71</v>
      </c>
      <c r="EA73" s="565">
        <v>113</v>
      </c>
      <c r="EB73" s="565"/>
      <c r="EC73" s="565"/>
      <c r="ED73" s="565"/>
      <c r="EE73" s="565">
        <v>3993</v>
      </c>
      <c r="EF73" s="565"/>
      <c r="EG73" s="565">
        <v>391</v>
      </c>
      <c r="EH73" s="565"/>
      <c r="EI73" s="565"/>
      <c r="EJ73" s="565"/>
      <c r="EK73" s="565"/>
      <c r="EL73" s="565"/>
      <c r="EM73" s="565"/>
      <c r="EN73" s="565"/>
      <c r="EO73" s="565"/>
      <c r="EP73" s="565"/>
      <c r="EQ73" s="565"/>
      <c r="ER73" s="620">
        <v>1</v>
      </c>
      <c r="ET73" s="565"/>
      <c r="EU73" s="565"/>
      <c r="EV73" s="565">
        <v>12</v>
      </c>
      <c r="EW73" s="565"/>
      <c r="EX73" s="565">
        <v>2</v>
      </c>
      <c r="EY73" s="565"/>
      <c r="EZ73" s="565">
        <v>5</v>
      </c>
      <c r="FA73" s="565">
        <v>5</v>
      </c>
      <c r="FB73" s="565"/>
      <c r="FC73" s="565"/>
      <c r="FD73" s="565"/>
      <c r="FE73" s="565">
        <v>1</v>
      </c>
      <c r="FF73" s="565">
        <v>3</v>
      </c>
      <c r="FG73" s="565"/>
      <c r="FH73" s="565">
        <v>5</v>
      </c>
      <c r="FI73" s="565"/>
      <c r="FJ73" s="565"/>
      <c r="FK73" s="565"/>
      <c r="FL73" s="565"/>
      <c r="FM73" s="565"/>
      <c r="FN73" s="565">
        <v>2</v>
      </c>
      <c r="FO73" s="565">
        <v>2</v>
      </c>
      <c r="FP73" s="565"/>
      <c r="FQ73" s="565"/>
      <c r="FR73" s="565"/>
      <c r="FS73" s="565"/>
      <c r="FT73" s="565">
        <v>0</v>
      </c>
      <c r="FU73" s="565">
        <v>0</v>
      </c>
      <c r="FV73" s="565"/>
      <c r="FW73" s="565"/>
      <c r="FX73" s="565"/>
      <c r="FY73" s="565"/>
      <c r="FZ73" s="598"/>
      <c r="GA73" s="598"/>
      <c r="GB73" s="565"/>
      <c r="GC73" s="565"/>
      <c r="GD73" s="565"/>
      <c r="GE73" s="565"/>
      <c r="GF73" s="565">
        <v>1</v>
      </c>
      <c r="GG73" s="565">
        <v>3</v>
      </c>
      <c r="GH73" s="565">
        <v>5</v>
      </c>
      <c r="GI73" s="565">
        <v>1</v>
      </c>
      <c r="GJ73" s="565"/>
    </row>
    <row r="74" spans="1:192">
      <c r="A74" s="460">
        <v>60</v>
      </c>
      <c r="B74" s="460" t="s">
        <v>4958</v>
      </c>
      <c r="C74" s="461" t="s">
        <v>4959</v>
      </c>
      <c r="D74" s="514">
        <v>1.27</v>
      </c>
      <c r="E74" s="97">
        <v>2</v>
      </c>
      <c r="F74" s="506">
        <v>0</v>
      </c>
      <c r="G74" s="78"/>
      <c r="H74" s="78"/>
      <c r="I74" s="230"/>
      <c r="J74" s="230"/>
      <c r="K74" s="97"/>
      <c r="L74" s="97"/>
      <c r="M74" s="97"/>
      <c r="N74" s="97"/>
      <c r="O74" s="470"/>
      <c r="P74" s="470"/>
      <c r="Q74" s="470"/>
      <c r="R74" s="506"/>
      <c r="S74" s="97"/>
      <c r="T74" s="97">
        <v>0</v>
      </c>
      <c r="U74" s="507"/>
      <c r="V74" s="364">
        <v>72</v>
      </c>
      <c r="W74" s="364"/>
      <c r="X74" s="364">
        <v>72</v>
      </c>
      <c r="Y74" s="147"/>
      <c r="Z74" s="147"/>
      <c r="AA74" s="516"/>
      <c r="AB74" s="516"/>
      <c r="AC74" s="97">
        <v>56</v>
      </c>
      <c r="AD74" s="97"/>
      <c r="AE74" s="97"/>
      <c r="AF74" s="97"/>
      <c r="AG74" s="462"/>
      <c r="AH74" s="462"/>
      <c r="AI74" s="447">
        <f>AI75+AI77+AI78+AI82+AI84+AI87</f>
        <v>141</v>
      </c>
      <c r="AJ74" s="447">
        <f>AJ76+AJ83+AJ85</f>
        <v>223</v>
      </c>
      <c r="AK74" s="97"/>
      <c r="AL74" s="97"/>
      <c r="AM74" s="97">
        <v>1</v>
      </c>
      <c r="AN74" s="97"/>
      <c r="AO74" s="97"/>
      <c r="AP74" s="97"/>
      <c r="AQ74" s="517">
        <v>63</v>
      </c>
      <c r="AR74" s="517"/>
      <c r="AS74" s="472">
        <v>0</v>
      </c>
      <c r="AT74" s="97"/>
      <c r="AU74" s="449"/>
      <c r="AV74" s="449"/>
      <c r="AW74" s="97"/>
      <c r="AX74" s="97"/>
      <c r="AY74" s="97"/>
      <c r="AZ74" s="97">
        <f t="shared" si="1"/>
        <v>0</v>
      </c>
      <c r="BA74" s="97"/>
      <c r="BB74" s="97"/>
      <c r="BC74" s="97"/>
      <c r="BD74" s="97"/>
      <c r="BE74" s="97">
        <v>66</v>
      </c>
      <c r="BF74" s="97"/>
      <c r="BG74" s="447">
        <v>121</v>
      </c>
      <c r="BH74" s="447">
        <v>174</v>
      </c>
      <c r="BI74" s="466">
        <v>30</v>
      </c>
      <c r="BJ74" s="466"/>
      <c r="BK74" s="466">
        <v>30</v>
      </c>
      <c r="BL74" s="97"/>
      <c r="BM74" s="97"/>
      <c r="BN74" s="470">
        <v>18</v>
      </c>
      <c r="BO74" s="470"/>
      <c r="BP74" s="97"/>
      <c r="BQ74" s="97">
        <v>1</v>
      </c>
      <c r="BR74" s="447"/>
      <c r="BS74" s="447"/>
      <c r="BT74" s="97"/>
      <c r="BU74" s="97"/>
      <c r="BV74" s="97">
        <v>4</v>
      </c>
      <c r="BW74" s="97"/>
      <c r="BX74" s="447">
        <v>4089</v>
      </c>
      <c r="BY74" s="447">
        <v>226</v>
      </c>
      <c r="BZ74" s="447"/>
      <c r="CA74" s="447"/>
      <c r="CB74" s="447"/>
      <c r="CC74" s="573"/>
      <c r="CD74" s="565"/>
      <c r="CE74" s="565"/>
      <c r="CF74" s="565">
        <v>36</v>
      </c>
      <c r="CG74" s="565"/>
      <c r="CH74" s="565"/>
      <c r="CI74" s="565">
        <v>15</v>
      </c>
      <c r="CJ74" s="565"/>
      <c r="CK74" s="565">
        <v>61</v>
      </c>
      <c r="CL74" s="565"/>
      <c r="CM74" s="565"/>
      <c r="CN74" s="565"/>
      <c r="CO74" s="565"/>
      <c r="CP74" s="565"/>
      <c r="CQ74" s="565"/>
      <c r="CR74" s="582">
        <v>8</v>
      </c>
      <c r="CS74" s="565"/>
      <c r="CT74" s="565">
        <v>14</v>
      </c>
      <c r="CU74" s="565"/>
      <c r="CV74" s="565"/>
      <c r="CW74" s="565">
        <v>18</v>
      </c>
      <c r="CX74" s="565"/>
      <c r="CY74" s="598"/>
      <c r="CZ74" s="598"/>
      <c r="DA74" s="565">
        <v>131</v>
      </c>
      <c r="DB74" s="565">
        <v>1</v>
      </c>
      <c r="DC74" s="565">
        <v>3</v>
      </c>
      <c r="DD74" s="565"/>
      <c r="DE74" s="565">
        <v>4</v>
      </c>
      <c r="DF74" s="565"/>
      <c r="DG74" s="565">
        <v>30</v>
      </c>
      <c r="DH74" s="565"/>
      <c r="DI74" s="565"/>
      <c r="DJ74" s="565"/>
      <c r="DK74" s="565"/>
      <c r="DL74" s="565"/>
      <c r="DM74" s="565"/>
      <c r="DN74" s="565"/>
      <c r="DO74" s="565"/>
      <c r="DP74" s="565">
        <v>6</v>
      </c>
      <c r="DQ74" s="565">
        <v>5</v>
      </c>
      <c r="DR74" s="565">
        <v>226</v>
      </c>
      <c r="DS74" s="565">
        <v>587</v>
      </c>
      <c r="DT74" s="565">
        <v>4</v>
      </c>
      <c r="DU74" s="565"/>
      <c r="DV74" s="565"/>
      <c r="DW74" s="565"/>
      <c r="DX74" s="565"/>
      <c r="DY74" s="565"/>
      <c r="DZ74" s="565">
        <v>25</v>
      </c>
      <c r="EA74" s="565"/>
      <c r="EB74" s="565">
        <v>1</v>
      </c>
      <c r="EC74" s="565"/>
      <c r="ED74" s="565">
        <v>140</v>
      </c>
      <c r="EE74" s="565"/>
      <c r="EF74" s="565">
        <v>12</v>
      </c>
      <c r="EG74" s="565"/>
      <c r="EH74" s="565">
        <v>2</v>
      </c>
      <c r="EI74" s="565"/>
      <c r="EJ74" s="565"/>
      <c r="EK74" s="565"/>
      <c r="EL74" s="565"/>
      <c r="EM74" s="565"/>
      <c r="EN74" s="565"/>
      <c r="EO74" s="565"/>
      <c r="EP74" s="565"/>
      <c r="EQ74" s="565"/>
      <c r="ER74" s="620">
        <v>0</v>
      </c>
      <c r="ET74" s="565">
        <v>4</v>
      </c>
      <c r="EU74" s="565"/>
      <c r="EV74" s="565">
        <v>15</v>
      </c>
      <c r="EW74" s="565"/>
      <c r="EX74" s="565">
        <v>9</v>
      </c>
      <c r="EY74" s="565"/>
      <c r="EZ74" s="565">
        <v>100</v>
      </c>
      <c r="FA74" s="565"/>
      <c r="FB74" s="565"/>
      <c r="FC74" s="565"/>
      <c r="FD74" s="565">
        <v>7</v>
      </c>
      <c r="FE74" s="565"/>
      <c r="FF74" s="565">
        <v>37</v>
      </c>
      <c r="FG74" s="565"/>
      <c r="FH74" s="565">
        <v>25</v>
      </c>
      <c r="FI74" s="565"/>
      <c r="FJ74" s="565"/>
      <c r="FK74" s="565"/>
      <c r="FL74" s="565">
        <v>2</v>
      </c>
      <c r="FM74" s="565"/>
      <c r="FN74" s="565">
        <v>33</v>
      </c>
      <c r="FO74" s="565"/>
      <c r="FP74" s="565">
        <v>45</v>
      </c>
      <c r="FQ74" s="565"/>
      <c r="FR74" s="565">
        <v>3</v>
      </c>
      <c r="FS74" s="565"/>
      <c r="FT74" s="565">
        <v>1</v>
      </c>
      <c r="FU74" s="565">
        <v>0</v>
      </c>
      <c r="FV74" s="565"/>
      <c r="FW74" s="565"/>
      <c r="FX74" s="565">
        <v>15</v>
      </c>
      <c r="FY74" s="565"/>
      <c r="FZ74" s="598">
        <v>13</v>
      </c>
      <c r="GA74" s="598"/>
      <c r="GB74" s="565"/>
      <c r="GC74" s="565"/>
      <c r="GD74" s="565">
        <v>10</v>
      </c>
      <c r="GE74" s="565"/>
      <c r="GF74" s="565">
        <v>3</v>
      </c>
      <c r="GG74" s="565"/>
      <c r="GH74" s="565">
        <v>54</v>
      </c>
      <c r="GI74" s="565">
        <v>1</v>
      </c>
      <c r="GJ74" s="565"/>
    </row>
    <row r="75" spans="1:192">
      <c r="A75" s="460">
        <v>61</v>
      </c>
      <c r="B75" s="460" t="s">
        <v>4960</v>
      </c>
      <c r="C75" s="461" t="s">
        <v>4961</v>
      </c>
      <c r="D75" s="514">
        <v>3.12</v>
      </c>
      <c r="E75" s="97">
        <v>66</v>
      </c>
      <c r="F75" s="506">
        <v>0</v>
      </c>
      <c r="G75" s="78"/>
      <c r="H75" s="78"/>
      <c r="I75" s="230">
        <v>10</v>
      </c>
      <c r="J75" s="230"/>
      <c r="K75" s="447"/>
      <c r="L75" s="447"/>
      <c r="M75" s="97">
        <v>4</v>
      </c>
      <c r="N75" s="97"/>
      <c r="O75" s="470"/>
      <c r="P75" s="470"/>
      <c r="Q75" s="470"/>
      <c r="R75" s="506"/>
      <c r="S75" s="97"/>
      <c r="T75" s="97">
        <v>18</v>
      </c>
      <c r="U75" s="507"/>
      <c r="V75" s="364"/>
      <c r="W75" s="364"/>
      <c r="X75" s="364"/>
      <c r="Y75" s="519"/>
      <c r="Z75" s="519"/>
      <c r="AA75" s="166"/>
      <c r="AB75" s="166"/>
      <c r="AC75" s="97">
        <v>5</v>
      </c>
      <c r="AD75" s="97"/>
      <c r="AE75" s="97"/>
      <c r="AF75" s="97"/>
      <c r="AG75" s="462"/>
      <c r="AH75" s="462"/>
      <c r="AI75" s="97">
        <v>13</v>
      </c>
      <c r="AJ75" s="97"/>
      <c r="AK75" s="97"/>
      <c r="AL75" s="97"/>
      <c r="AM75" s="97"/>
      <c r="AN75" s="97"/>
      <c r="AO75" s="97"/>
      <c r="AP75" s="97"/>
      <c r="AQ75" s="517"/>
      <c r="AR75" s="517"/>
      <c r="AS75" s="472">
        <v>0</v>
      </c>
      <c r="AT75" s="97"/>
      <c r="AU75" s="472"/>
      <c r="AV75" s="472"/>
      <c r="AW75" s="97"/>
      <c r="AX75" s="97"/>
      <c r="AY75" s="97"/>
      <c r="AZ75" s="97">
        <f t="shared" si="1"/>
        <v>0</v>
      </c>
      <c r="BA75" s="97"/>
      <c r="BB75" s="97"/>
      <c r="BC75" s="97"/>
      <c r="BD75" s="97"/>
      <c r="BE75" s="97"/>
      <c r="BF75" s="97"/>
      <c r="BG75" s="97">
        <v>22</v>
      </c>
      <c r="BH75" s="97"/>
      <c r="BI75" s="466"/>
      <c r="BJ75" s="466"/>
      <c r="BK75" s="466">
        <v>0</v>
      </c>
      <c r="BL75" s="97"/>
      <c r="BM75" s="97"/>
      <c r="BN75" s="470"/>
      <c r="BO75" s="470"/>
      <c r="BP75" s="97"/>
      <c r="BQ75" s="97"/>
      <c r="BR75" s="97"/>
      <c r="BS75" s="97"/>
      <c r="BT75" s="97"/>
      <c r="BU75" s="97"/>
      <c r="BV75" s="97">
        <v>2</v>
      </c>
      <c r="BW75" s="97"/>
      <c r="BX75" s="97"/>
      <c r="BY75" s="97"/>
      <c r="BZ75" s="97"/>
      <c r="CA75" s="97"/>
      <c r="CB75" s="97"/>
      <c r="CC75" s="574"/>
      <c r="CD75" s="565"/>
      <c r="CE75" s="565"/>
      <c r="CF75" s="565"/>
      <c r="CG75" s="565"/>
      <c r="CH75" s="565"/>
      <c r="CI75" s="565"/>
      <c r="CJ75" s="565"/>
      <c r="CK75" s="565"/>
      <c r="CL75" s="565"/>
      <c r="CM75" s="565"/>
      <c r="CN75" s="565"/>
      <c r="CO75" s="565"/>
      <c r="CP75" s="565"/>
      <c r="CQ75" s="565"/>
      <c r="CR75" s="582">
        <v>18</v>
      </c>
      <c r="CS75" s="565"/>
      <c r="CT75" s="565"/>
      <c r="CU75" s="565"/>
      <c r="CV75" s="565"/>
      <c r="CW75" s="565"/>
      <c r="CX75" s="565"/>
      <c r="CY75" s="598"/>
      <c r="CZ75" s="598"/>
      <c r="DA75" s="565">
        <v>1</v>
      </c>
      <c r="DB75" s="565"/>
      <c r="DC75" s="565">
        <v>3</v>
      </c>
      <c r="DD75" s="565"/>
      <c r="DE75" s="565"/>
      <c r="DF75" s="565"/>
      <c r="DG75" s="565"/>
      <c r="DH75" s="565"/>
      <c r="DI75" s="565"/>
      <c r="DJ75" s="565"/>
      <c r="DK75" s="565"/>
      <c r="DL75" s="565"/>
      <c r="DM75" s="565"/>
      <c r="DN75" s="565"/>
      <c r="DO75" s="565"/>
      <c r="DP75" s="565">
        <v>70</v>
      </c>
      <c r="DQ75" s="565"/>
      <c r="DR75" s="565">
        <v>52</v>
      </c>
      <c r="DS75" s="565"/>
      <c r="DT75" s="565">
        <v>8</v>
      </c>
      <c r="DU75" s="565"/>
      <c r="DV75" s="565"/>
      <c r="DW75" s="565"/>
      <c r="DX75" s="565"/>
      <c r="DY75" s="565"/>
      <c r="DZ75" s="565"/>
      <c r="EA75" s="565"/>
      <c r="EB75" s="565"/>
      <c r="EC75" s="565"/>
      <c r="ED75" s="565">
        <v>710</v>
      </c>
      <c r="EE75" s="565"/>
      <c r="EF75" s="565">
        <v>161</v>
      </c>
      <c r="EG75" s="565"/>
      <c r="EH75" s="565"/>
      <c r="EI75" s="565"/>
      <c r="EJ75" s="565"/>
      <c r="EK75" s="565"/>
      <c r="EL75" s="565"/>
      <c r="EM75" s="565"/>
      <c r="EN75" s="565"/>
      <c r="EO75" s="565"/>
      <c r="EP75" s="565"/>
      <c r="EQ75" s="565"/>
      <c r="ER75" s="620">
        <v>1</v>
      </c>
      <c r="ET75" s="565"/>
      <c r="EU75" s="565"/>
      <c r="EV75" s="565">
        <v>8</v>
      </c>
      <c r="EW75" s="565"/>
      <c r="EX75" s="565"/>
      <c r="EY75" s="565"/>
      <c r="EZ75" s="565">
        <v>17</v>
      </c>
      <c r="FA75" s="565"/>
      <c r="FB75" s="565"/>
      <c r="FC75" s="565"/>
      <c r="FD75" s="565"/>
      <c r="FE75" s="565"/>
      <c r="FF75" s="565"/>
      <c r="FG75" s="565"/>
      <c r="FH75" s="565">
        <v>3</v>
      </c>
      <c r="FI75" s="565"/>
      <c r="FJ75" s="565"/>
      <c r="FK75" s="565"/>
      <c r="FL75" s="565">
        <v>0</v>
      </c>
      <c r="FM75" s="565"/>
      <c r="FN75" s="565"/>
      <c r="FO75" s="565"/>
      <c r="FP75" s="565"/>
      <c r="FQ75" s="565"/>
      <c r="FR75" s="565"/>
      <c r="FS75" s="565"/>
      <c r="FT75" s="565">
        <v>0</v>
      </c>
      <c r="FU75" s="565">
        <v>0</v>
      </c>
      <c r="FV75" s="565"/>
      <c r="FW75" s="565"/>
      <c r="FX75" s="565"/>
      <c r="FY75" s="565"/>
      <c r="FZ75" s="598"/>
      <c r="GA75" s="598"/>
      <c r="GB75" s="565"/>
      <c r="GC75" s="565"/>
      <c r="GD75" s="565"/>
      <c r="GE75" s="565"/>
      <c r="GF75" s="565"/>
      <c r="GG75" s="565"/>
      <c r="GH75" s="565">
        <v>2</v>
      </c>
      <c r="GI75" s="565"/>
      <c r="GJ75" s="565"/>
    </row>
    <row r="76" spans="1:192">
      <c r="A76" s="460">
        <v>62</v>
      </c>
      <c r="B76" s="460" t="s">
        <v>4962</v>
      </c>
      <c r="C76" s="461" t="s">
        <v>4963</v>
      </c>
      <c r="D76" s="514">
        <v>4.51</v>
      </c>
      <c r="E76" s="97">
        <v>0</v>
      </c>
      <c r="F76" s="506">
        <v>0</v>
      </c>
      <c r="G76" s="78"/>
      <c r="H76" s="78"/>
      <c r="I76" s="230"/>
      <c r="J76" s="230"/>
      <c r="K76" s="97"/>
      <c r="L76" s="97"/>
      <c r="M76" s="97"/>
      <c r="N76" s="97"/>
      <c r="O76" s="470"/>
      <c r="P76" s="470"/>
      <c r="Q76" s="470"/>
      <c r="R76" s="506"/>
      <c r="S76" s="97"/>
      <c r="T76" s="97">
        <v>0</v>
      </c>
      <c r="U76" s="507"/>
      <c r="V76" s="364"/>
      <c r="W76" s="364"/>
      <c r="X76" s="364"/>
      <c r="Y76" s="147"/>
      <c r="Z76" s="147"/>
      <c r="AA76" s="166"/>
      <c r="AB76" s="166"/>
      <c r="AC76" s="97"/>
      <c r="AD76" s="97"/>
      <c r="AE76" s="97"/>
      <c r="AF76" s="97"/>
      <c r="AG76" s="462"/>
      <c r="AH76" s="462"/>
      <c r="AI76" s="97"/>
      <c r="AJ76" s="97">
        <v>40</v>
      </c>
      <c r="AK76" s="97"/>
      <c r="AL76" s="97"/>
      <c r="AM76" s="97"/>
      <c r="AN76" s="97"/>
      <c r="AO76" s="97"/>
      <c r="AP76" s="97"/>
      <c r="AQ76" s="517"/>
      <c r="AR76" s="517"/>
      <c r="AS76" s="472">
        <v>0</v>
      </c>
      <c r="AT76" s="97"/>
      <c r="AU76" s="472"/>
      <c r="AV76" s="472"/>
      <c r="AW76" s="97">
        <v>7</v>
      </c>
      <c r="AX76" s="97"/>
      <c r="AY76" s="97"/>
      <c r="AZ76" s="97">
        <f t="shared" si="1"/>
        <v>0</v>
      </c>
      <c r="BA76" s="97"/>
      <c r="BB76" s="97"/>
      <c r="BC76" s="97"/>
      <c r="BD76" s="97"/>
      <c r="BE76" s="97"/>
      <c r="BF76" s="97"/>
      <c r="BG76" s="97"/>
      <c r="BH76" s="97">
        <v>35</v>
      </c>
      <c r="BI76" s="466"/>
      <c r="BJ76" s="466"/>
      <c r="BK76" s="466">
        <v>0</v>
      </c>
      <c r="BL76" s="97"/>
      <c r="BM76" s="97"/>
      <c r="BN76" s="470"/>
      <c r="BO76" s="470"/>
      <c r="BP76" s="97"/>
      <c r="BQ76" s="97">
        <v>1</v>
      </c>
      <c r="BR76" s="97"/>
      <c r="BS76" s="97"/>
      <c r="BT76" s="97"/>
      <c r="BU76" s="97"/>
      <c r="BV76" s="97"/>
      <c r="BW76" s="97"/>
      <c r="BX76" s="97">
        <v>3</v>
      </c>
      <c r="BY76" s="97">
        <v>10</v>
      </c>
      <c r="BZ76" s="97"/>
      <c r="CA76" s="97"/>
      <c r="CB76" s="97"/>
      <c r="CC76" s="574"/>
      <c r="CD76" s="565"/>
      <c r="CE76" s="565"/>
      <c r="CF76" s="565"/>
      <c r="CG76" s="565"/>
      <c r="CH76" s="565"/>
      <c r="CI76" s="565"/>
      <c r="CJ76" s="565"/>
      <c r="CK76" s="565"/>
      <c r="CL76" s="565"/>
      <c r="CM76" s="565"/>
      <c r="CN76" s="565"/>
      <c r="CO76" s="565"/>
      <c r="CP76" s="565"/>
      <c r="CQ76" s="565"/>
      <c r="CR76" s="582">
        <v>0</v>
      </c>
      <c r="CS76" s="565"/>
      <c r="CT76" s="565"/>
      <c r="CU76" s="565"/>
      <c r="CV76" s="565"/>
      <c r="CW76" s="565"/>
      <c r="CX76" s="565"/>
      <c r="CY76" s="598"/>
      <c r="CZ76" s="598"/>
      <c r="DA76" s="565"/>
      <c r="DB76" s="565"/>
      <c r="DC76" s="565"/>
      <c r="DD76" s="565"/>
      <c r="DE76" s="565"/>
      <c r="DF76" s="565"/>
      <c r="DG76" s="565"/>
      <c r="DH76" s="565"/>
      <c r="DI76" s="565"/>
      <c r="DJ76" s="565"/>
      <c r="DK76" s="565"/>
      <c r="DL76" s="565"/>
      <c r="DM76" s="565"/>
      <c r="DN76" s="565"/>
      <c r="DO76" s="565"/>
      <c r="DP76" s="565">
        <v>1</v>
      </c>
      <c r="DQ76" s="565"/>
      <c r="DR76" s="565"/>
      <c r="DS76" s="565">
        <v>103</v>
      </c>
      <c r="DT76" s="565"/>
      <c r="DU76" s="565"/>
      <c r="DV76" s="565"/>
      <c r="DW76" s="565"/>
      <c r="DX76" s="565"/>
      <c r="DY76" s="565"/>
      <c r="DZ76" s="565">
        <v>3</v>
      </c>
      <c r="EA76" s="565"/>
      <c r="EB76" s="565"/>
      <c r="EC76" s="565"/>
      <c r="ED76" s="565">
        <v>3</v>
      </c>
      <c r="EE76" s="565"/>
      <c r="EF76" s="565">
        <v>1</v>
      </c>
      <c r="EG76" s="565"/>
      <c r="EH76" s="565"/>
      <c r="EI76" s="565"/>
      <c r="EJ76" s="565"/>
      <c r="EK76" s="565"/>
      <c r="EL76" s="565"/>
      <c r="EM76" s="565"/>
      <c r="EN76" s="565"/>
      <c r="EO76" s="565"/>
      <c r="EP76" s="565"/>
      <c r="EQ76" s="565"/>
      <c r="ER76" s="620">
        <v>0</v>
      </c>
      <c r="ET76" s="565"/>
      <c r="EU76" s="565"/>
      <c r="EV76" s="565"/>
      <c r="EW76" s="565"/>
      <c r="EX76" s="565"/>
      <c r="EY76" s="565"/>
      <c r="EZ76" s="565"/>
      <c r="FA76" s="565"/>
      <c r="FB76" s="565"/>
      <c r="FC76" s="565"/>
      <c r="FD76" s="565"/>
      <c r="FE76" s="565"/>
      <c r="FF76" s="565"/>
      <c r="FG76" s="565"/>
      <c r="FH76" s="565"/>
      <c r="FI76" s="565"/>
      <c r="FJ76" s="565"/>
      <c r="FK76" s="565"/>
      <c r="FL76" s="565"/>
      <c r="FM76" s="565"/>
      <c r="FN76" s="565"/>
      <c r="FO76" s="565"/>
      <c r="FP76" s="565"/>
      <c r="FQ76" s="565"/>
      <c r="FR76" s="565"/>
      <c r="FS76" s="565"/>
      <c r="FT76" s="565">
        <v>0</v>
      </c>
      <c r="FU76" s="565">
        <v>0</v>
      </c>
      <c r="FV76" s="565"/>
      <c r="FW76" s="565"/>
      <c r="FX76" s="565"/>
      <c r="FY76" s="565"/>
      <c r="FZ76" s="598"/>
      <c r="GA76" s="598"/>
      <c r="GB76" s="565"/>
      <c r="GC76" s="565"/>
      <c r="GD76" s="565"/>
      <c r="GE76" s="565"/>
      <c r="GF76" s="565"/>
      <c r="GG76" s="565"/>
      <c r="GH76" s="565"/>
      <c r="GI76" s="565"/>
      <c r="GJ76" s="565"/>
    </row>
    <row r="77" spans="1:192">
      <c r="A77" s="460">
        <v>63</v>
      </c>
      <c r="B77" s="460" t="s">
        <v>4964</v>
      </c>
      <c r="C77" s="461" t="s">
        <v>4965</v>
      </c>
      <c r="D77" s="514">
        <v>7.2</v>
      </c>
      <c r="E77" s="97">
        <v>0</v>
      </c>
      <c r="F77" s="506">
        <v>0</v>
      </c>
      <c r="G77" s="78"/>
      <c r="H77" s="78"/>
      <c r="I77" s="230"/>
      <c r="J77" s="230"/>
      <c r="K77" s="97"/>
      <c r="L77" s="97"/>
      <c r="M77" s="97"/>
      <c r="N77" s="97"/>
      <c r="O77" s="470"/>
      <c r="P77" s="470"/>
      <c r="Q77" s="470"/>
      <c r="R77" s="506"/>
      <c r="S77" s="97"/>
      <c r="T77" s="97">
        <v>5</v>
      </c>
      <c r="U77" s="507"/>
      <c r="V77" s="364"/>
      <c r="W77" s="364"/>
      <c r="X77" s="364"/>
      <c r="Y77" s="147"/>
      <c r="Z77" s="147"/>
      <c r="AA77" s="166"/>
      <c r="AB77" s="166"/>
      <c r="AC77" s="97"/>
      <c r="AD77" s="97"/>
      <c r="AE77" s="97"/>
      <c r="AF77" s="97"/>
      <c r="AG77" s="462"/>
      <c r="AH77" s="462"/>
      <c r="AI77" s="97">
        <v>2</v>
      </c>
      <c r="AJ77" s="97"/>
      <c r="AK77" s="97"/>
      <c r="AL77" s="97"/>
      <c r="AM77" s="97"/>
      <c r="AN77" s="97"/>
      <c r="AO77" s="97"/>
      <c r="AP77" s="97"/>
      <c r="AQ77" s="517"/>
      <c r="AR77" s="517"/>
      <c r="AS77" s="472">
        <v>0</v>
      </c>
      <c r="AT77" s="97"/>
      <c r="AU77" s="472"/>
      <c r="AV77" s="472"/>
      <c r="AW77" s="97">
        <v>1</v>
      </c>
      <c r="AX77" s="97"/>
      <c r="AY77" s="97"/>
      <c r="AZ77" s="97">
        <f t="shared" si="1"/>
        <v>0</v>
      </c>
      <c r="BA77" s="97"/>
      <c r="BB77" s="97"/>
      <c r="BC77" s="97"/>
      <c r="BD77" s="97"/>
      <c r="BE77" s="97"/>
      <c r="BF77" s="97"/>
      <c r="BG77" s="97">
        <v>1</v>
      </c>
      <c r="BH77" s="97"/>
      <c r="BI77" s="466"/>
      <c r="BJ77" s="466"/>
      <c r="BK77" s="466">
        <v>0</v>
      </c>
      <c r="BL77" s="97"/>
      <c r="BM77" s="97"/>
      <c r="BN77" s="470"/>
      <c r="BO77" s="470"/>
      <c r="BP77" s="97"/>
      <c r="BQ77" s="97"/>
      <c r="BR77" s="97"/>
      <c r="BS77" s="97"/>
      <c r="BT77" s="97"/>
      <c r="BU77" s="97"/>
      <c r="BV77" s="97"/>
      <c r="BW77" s="97"/>
      <c r="BX77" s="97"/>
      <c r="BY77" s="97"/>
      <c r="BZ77" s="97"/>
      <c r="CA77" s="97"/>
      <c r="CB77" s="97"/>
      <c r="CC77" s="574"/>
      <c r="CD77" s="565"/>
      <c r="CE77" s="565"/>
      <c r="CF77" s="565"/>
      <c r="CG77" s="565"/>
      <c r="CH77" s="565"/>
      <c r="CI77" s="565"/>
      <c r="CJ77" s="565"/>
      <c r="CK77" s="565"/>
      <c r="CL77" s="565"/>
      <c r="CM77" s="565"/>
      <c r="CN77" s="565"/>
      <c r="CO77" s="565"/>
      <c r="CP77" s="565"/>
      <c r="CQ77" s="565"/>
      <c r="CR77" s="582"/>
      <c r="CS77" s="565"/>
      <c r="CT77" s="565"/>
      <c r="CU77" s="565"/>
      <c r="CV77" s="565"/>
      <c r="CW77" s="565"/>
      <c r="CX77" s="565"/>
      <c r="CY77" s="598"/>
      <c r="CZ77" s="598"/>
      <c r="DA77" s="565"/>
      <c r="DB77" s="565"/>
      <c r="DC77" s="565"/>
      <c r="DD77" s="565"/>
      <c r="DE77" s="565"/>
      <c r="DF77" s="565"/>
      <c r="DG77" s="565"/>
      <c r="DH77" s="565"/>
      <c r="DI77" s="565"/>
      <c r="DJ77" s="565"/>
      <c r="DK77" s="565"/>
      <c r="DL77" s="565"/>
      <c r="DM77" s="565">
        <v>9</v>
      </c>
      <c r="DN77" s="565"/>
      <c r="DO77" s="565"/>
      <c r="DP77" s="565"/>
      <c r="DQ77" s="565"/>
      <c r="DR77" s="565">
        <v>2</v>
      </c>
      <c r="DS77" s="565">
        <v>3</v>
      </c>
      <c r="DT77" s="565">
        <v>3</v>
      </c>
      <c r="DU77" s="565"/>
      <c r="DV77" s="565"/>
      <c r="DW77" s="565"/>
      <c r="DX77" s="565"/>
      <c r="DY77" s="565"/>
      <c r="DZ77" s="565">
        <v>8</v>
      </c>
      <c r="EA77" s="565"/>
      <c r="EB77" s="565"/>
      <c r="EC77" s="565"/>
      <c r="ED77" s="565"/>
      <c r="EE77" s="565"/>
      <c r="EF77" s="565"/>
      <c r="EG77" s="565"/>
      <c r="EH77" s="565"/>
      <c r="EI77" s="565"/>
      <c r="EJ77" s="565"/>
      <c r="EK77" s="565"/>
      <c r="EL77" s="565"/>
      <c r="EM77" s="565"/>
      <c r="EN77" s="565"/>
      <c r="EO77" s="565"/>
      <c r="EP77" s="565"/>
      <c r="EQ77" s="565"/>
      <c r="ER77" s="620">
        <v>0</v>
      </c>
      <c r="ET77" s="565"/>
      <c r="EU77" s="565"/>
      <c r="EV77" s="565"/>
      <c r="EW77" s="565"/>
      <c r="EX77" s="565"/>
      <c r="EY77" s="565"/>
      <c r="EZ77" s="565"/>
      <c r="FA77" s="565"/>
      <c r="FB77" s="565"/>
      <c r="FC77" s="565"/>
      <c r="FD77" s="565"/>
      <c r="FE77" s="565"/>
      <c r="FF77" s="565"/>
      <c r="FG77" s="565"/>
      <c r="FH77" s="565"/>
      <c r="FI77" s="565"/>
      <c r="FJ77" s="565"/>
      <c r="FK77" s="565"/>
      <c r="FL77" s="565">
        <v>3</v>
      </c>
      <c r="FM77" s="565"/>
      <c r="FN77" s="565"/>
      <c r="FO77" s="565"/>
      <c r="FP77" s="565"/>
      <c r="FQ77" s="565"/>
      <c r="FR77" s="565"/>
      <c r="FS77" s="565"/>
      <c r="FT77" s="565">
        <v>0</v>
      </c>
      <c r="FU77" s="565">
        <v>0</v>
      </c>
      <c r="FV77" s="565"/>
      <c r="FW77" s="565"/>
      <c r="FX77" s="565"/>
      <c r="FY77" s="565"/>
      <c r="FZ77" s="598"/>
      <c r="GA77" s="598"/>
      <c r="GB77" s="565"/>
      <c r="GC77" s="565"/>
      <c r="GD77" s="565"/>
      <c r="GE77" s="565"/>
      <c r="GF77" s="565"/>
      <c r="GG77" s="565"/>
      <c r="GH77" s="565"/>
      <c r="GI77" s="565"/>
      <c r="GJ77" s="565"/>
    </row>
    <row r="78" spans="1:192" ht="30">
      <c r="A78" s="460">
        <v>64</v>
      </c>
      <c r="B78" s="460" t="s">
        <v>4966</v>
      </c>
      <c r="C78" s="461" t="s">
        <v>4967</v>
      </c>
      <c r="D78" s="514">
        <v>1.18</v>
      </c>
      <c r="E78" s="97">
        <v>0</v>
      </c>
      <c r="F78" s="506">
        <v>0</v>
      </c>
      <c r="G78" s="78"/>
      <c r="H78" s="78"/>
      <c r="I78" s="230"/>
      <c r="J78" s="230"/>
      <c r="K78" s="97"/>
      <c r="L78" s="97"/>
      <c r="M78" s="97"/>
      <c r="N78" s="97"/>
      <c r="O78" s="470"/>
      <c r="P78" s="470"/>
      <c r="Q78" s="470"/>
      <c r="R78" s="506"/>
      <c r="S78" s="97"/>
      <c r="T78" s="97">
        <v>8</v>
      </c>
      <c r="U78" s="507"/>
      <c r="V78" s="364">
        <v>51</v>
      </c>
      <c r="W78" s="364"/>
      <c r="X78" s="364">
        <v>51</v>
      </c>
      <c r="Y78" s="147">
        <v>1</v>
      </c>
      <c r="Z78" s="147"/>
      <c r="AA78" s="166">
        <v>2</v>
      </c>
      <c r="AB78" s="166"/>
      <c r="AC78" s="97">
        <v>45</v>
      </c>
      <c r="AD78" s="97"/>
      <c r="AE78" s="97">
        <v>44</v>
      </c>
      <c r="AF78" s="97"/>
      <c r="AG78" s="462"/>
      <c r="AH78" s="462"/>
      <c r="AI78" s="97">
        <v>9</v>
      </c>
      <c r="AJ78" s="97"/>
      <c r="AK78" s="97"/>
      <c r="AL78" s="97"/>
      <c r="AM78" s="97">
        <v>16</v>
      </c>
      <c r="AN78" s="97"/>
      <c r="AO78" s="97">
        <v>2</v>
      </c>
      <c r="AP78" s="97"/>
      <c r="AQ78" s="517">
        <v>95</v>
      </c>
      <c r="AR78" s="517"/>
      <c r="AS78" s="472">
        <v>17</v>
      </c>
      <c r="AT78" s="97"/>
      <c r="AU78" s="472"/>
      <c r="AV78" s="472"/>
      <c r="AW78" s="97"/>
      <c r="AX78" s="97">
        <f>1+1+2</f>
        <v>4</v>
      </c>
      <c r="AY78" s="97"/>
      <c r="AZ78" s="97">
        <f t="shared" si="1"/>
        <v>4</v>
      </c>
      <c r="BA78" s="97">
        <v>18</v>
      </c>
      <c r="BB78" s="97"/>
      <c r="BC78" s="97"/>
      <c r="BD78" s="97"/>
      <c r="BE78" s="97">
        <v>47</v>
      </c>
      <c r="BF78" s="97"/>
      <c r="BG78" s="97">
        <v>2</v>
      </c>
      <c r="BH78" s="97"/>
      <c r="BI78" s="466">
        <v>50</v>
      </c>
      <c r="BJ78" s="466"/>
      <c r="BK78" s="466">
        <v>50</v>
      </c>
      <c r="BL78" s="97"/>
      <c r="BM78" s="97"/>
      <c r="BN78" s="470">
        <v>15</v>
      </c>
      <c r="BO78" s="470"/>
      <c r="BP78" s="97"/>
      <c r="BQ78" s="97"/>
      <c r="BR78" s="97"/>
      <c r="BS78" s="97"/>
      <c r="BT78" s="97"/>
      <c r="BU78" s="97"/>
      <c r="BV78" s="97">
        <v>150</v>
      </c>
      <c r="BW78" s="97"/>
      <c r="BX78" s="97"/>
      <c r="BY78" s="97"/>
      <c r="BZ78" s="97"/>
      <c r="CA78" s="97"/>
      <c r="CB78" s="97"/>
      <c r="CC78" s="574"/>
      <c r="CD78" s="565"/>
      <c r="CE78" s="565"/>
      <c r="CF78" s="565">
        <v>80</v>
      </c>
      <c r="CG78" s="565"/>
      <c r="CH78" s="565">
        <v>4</v>
      </c>
      <c r="CI78" s="565">
        <v>48</v>
      </c>
      <c r="CJ78" s="565"/>
      <c r="CK78" s="565">
        <v>75</v>
      </c>
      <c r="CL78" s="565"/>
      <c r="CM78" s="565"/>
      <c r="CN78" s="565"/>
      <c r="CO78" s="565"/>
      <c r="CP78" s="565"/>
      <c r="CQ78" s="565"/>
      <c r="CR78" s="582">
        <v>9</v>
      </c>
      <c r="CS78" s="565"/>
      <c r="CT78" s="565">
        <v>97</v>
      </c>
      <c r="CU78" s="565">
        <v>7</v>
      </c>
      <c r="CV78" s="565"/>
      <c r="CW78" s="565">
        <v>15</v>
      </c>
      <c r="CX78" s="565"/>
      <c r="CY78" s="598"/>
      <c r="CZ78" s="598"/>
      <c r="DA78" s="565">
        <v>215</v>
      </c>
      <c r="DB78" s="565"/>
      <c r="DC78" s="565">
        <v>189</v>
      </c>
      <c r="DD78" s="565"/>
      <c r="DE78" s="565">
        <v>4</v>
      </c>
      <c r="DF78" s="565"/>
      <c r="DG78" s="565">
        <v>20</v>
      </c>
      <c r="DH78" s="565"/>
      <c r="DI78" s="565"/>
      <c r="DJ78" s="565"/>
      <c r="DK78" s="565"/>
      <c r="DL78" s="565"/>
      <c r="DM78" s="565"/>
      <c r="DN78" s="565"/>
      <c r="DO78" s="565"/>
      <c r="DP78" s="565"/>
      <c r="DQ78" s="565"/>
      <c r="DR78" s="565">
        <v>3</v>
      </c>
      <c r="DS78" s="565"/>
      <c r="DT78" s="565">
        <v>48</v>
      </c>
      <c r="DU78" s="565"/>
      <c r="DV78" s="565"/>
      <c r="DW78" s="565"/>
      <c r="DX78" s="565"/>
      <c r="DY78" s="565"/>
      <c r="DZ78" s="565"/>
      <c r="EA78" s="565"/>
      <c r="EB78" s="565">
        <v>17</v>
      </c>
      <c r="EC78" s="565"/>
      <c r="ED78" s="565"/>
      <c r="EE78" s="565"/>
      <c r="EF78" s="565"/>
      <c r="EG78" s="565"/>
      <c r="EH78" s="565">
        <v>126</v>
      </c>
      <c r="EI78" s="565"/>
      <c r="EJ78" s="565"/>
      <c r="EK78" s="565"/>
      <c r="EL78" s="565"/>
      <c r="EM78" s="565"/>
      <c r="EN78" s="565"/>
      <c r="EO78" s="565"/>
      <c r="EP78" s="565"/>
      <c r="EQ78" s="565"/>
      <c r="ER78" s="620">
        <v>4</v>
      </c>
      <c r="ET78" s="565">
        <v>36</v>
      </c>
      <c r="EU78" s="565"/>
      <c r="EV78" s="565">
        <v>60</v>
      </c>
      <c r="EW78" s="565"/>
      <c r="EX78" s="565">
        <v>116</v>
      </c>
      <c r="EY78" s="565"/>
      <c r="EZ78" s="565">
        <v>204</v>
      </c>
      <c r="FA78" s="565"/>
      <c r="FB78" s="565">
        <v>10</v>
      </c>
      <c r="FC78" s="565"/>
      <c r="FD78" s="565">
        <v>60</v>
      </c>
      <c r="FE78" s="565"/>
      <c r="FF78" s="565">
        <v>55</v>
      </c>
      <c r="FG78" s="565"/>
      <c r="FH78" s="565">
        <v>40</v>
      </c>
      <c r="FI78" s="565"/>
      <c r="FJ78" s="565">
        <v>26</v>
      </c>
      <c r="FK78" s="565"/>
      <c r="FL78" s="565">
        <v>7</v>
      </c>
      <c r="FM78" s="565"/>
      <c r="FN78" s="565">
        <v>180</v>
      </c>
      <c r="FO78" s="565"/>
      <c r="FP78" s="565">
        <v>200</v>
      </c>
      <c r="FQ78" s="565"/>
      <c r="FR78" s="565">
        <v>67</v>
      </c>
      <c r="FS78" s="565"/>
      <c r="FT78" s="565">
        <v>50</v>
      </c>
      <c r="FU78" s="565">
        <v>0</v>
      </c>
      <c r="FV78" s="565">
        <v>8</v>
      </c>
      <c r="FW78" s="565"/>
      <c r="FX78" s="565">
        <v>89</v>
      </c>
      <c r="FY78" s="565"/>
      <c r="FZ78" s="598">
        <v>40</v>
      </c>
      <c r="GA78" s="598"/>
      <c r="GB78" s="565"/>
      <c r="GC78" s="565"/>
      <c r="GD78" s="565">
        <v>40</v>
      </c>
      <c r="GE78" s="565"/>
      <c r="GF78" s="565">
        <v>30</v>
      </c>
      <c r="GG78" s="565"/>
      <c r="GH78" s="565">
        <v>220</v>
      </c>
      <c r="GI78" s="565"/>
      <c r="GJ78" s="565"/>
    </row>
    <row r="79" spans="1:192" ht="30">
      <c r="A79" s="460">
        <v>65</v>
      </c>
      <c r="B79" s="460" t="s">
        <v>4968</v>
      </c>
      <c r="C79" s="461" t="s">
        <v>4969</v>
      </c>
      <c r="D79" s="514">
        <v>0.98</v>
      </c>
      <c r="E79" s="97">
        <v>24</v>
      </c>
      <c r="F79" s="506">
        <v>0</v>
      </c>
      <c r="G79" s="78"/>
      <c r="H79" s="78"/>
      <c r="I79" s="230">
        <v>24</v>
      </c>
      <c r="J79" s="230"/>
      <c r="K79" s="97"/>
      <c r="L79" s="97"/>
      <c r="M79" s="97">
        <v>120</v>
      </c>
      <c r="N79" s="97"/>
      <c r="O79" s="470"/>
      <c r="P79" s="470"/>
      <c r="Q79" s="470"/>
      <c r="R79" s="506"/>
      <c r="S79" s="97"/>
      <c r="T79" s="97">
        <v>0</v>
      </c>
      <c r="U79" s="507"/>
      <c r="V79" s="364"/>
      <c r="W79" s="364">
        <v>18</v>
      </c>
      <c r="X79" s="364">
        <v>18</v>
      </c>
      <c r="Y79" s="147"/>
      <c r="Z79" s="147"/>
      <c r="AA79" s="166"/>
      <c r="AB79" s="166"/>
      <c r="AC79" s="97"/>
      <c r="AD79" s="97"/>
      <c r="AE79" s="97"/>
      <c r="AF79" s="97"/>
      <c r="AG79" s="462"/>
      <c r="AH79" s="462"/>
      <c r="AI79" s="97"/>
      <c r="AJ79" s="97"/>
      <c r="AK79" s="97"/>
      <c r="AL79" s="97"/>
      <c r="AM79" s="97"/>
      <c r="AN79" s="97"/>
      <c r="AO79" s="97"/>
      <c r="AP79" s="97"/>
      <c r="AQ79" s="517"/>
      <c r="AR79" s="517">
        <v>159</v>
      </c>
      <c r="AS79" s="472">
        <v>0</v>
      </c>
      <c r="AT79" s="97"/>
      <c r="AU79" s="472"/>
      <c r="AV79" s="472"/>
      <c r="AW79" s="97">
        <v>26</v>
      </c>
      <c r="AX79" s="97">
        <f>0</f>
        <v>0</v>
      </c>
      <c r="AY79" s="97">
        <f>1+1</f>
        <v>2</v>
      </c>
      <c r="AZ79" s="97">
        <f t="shared" si="1"/>
        <v>2</v>
      </c>
      <c r="BA79" s="97"/>
      <c r="BB79" s="97"/>
      <c r="BC79" s="97"/>
      <c r="BD79" s="97"/>
      <c r="BE79" s="97"/>
      <c r="BF79" s="97">
        <v>24</v>
      </c>
      <c r="BG79" s="97"/>
      <c r="BH79" s="97"/>
      <c r="BI79" s="466"/>
      <c r="BJ79" s="466">
        <v>50</v>
      </c>
      <c r="BK79" s="466">
        <v>50</v>
      </c>
      <c r="BL79" s="97"/>
      <c r="BM79" s="97"/>
      <c r="BN79" s="470">
        <v>8</v>
      </c>
      <c r="BO79" s="470"/>
      <c r="BP79" s="97"/>
      <c r="BQ79" s="97">
        <v>15</v>
      </c>
      <c r="BR79" s="97"/>
      <c r="BS79" s="97"/>
      <c r="BT79" s="97"/>
      <c r="BU79" s="97"/>
      <c r="BV79" s="97"/>
      <c r="BW79" s="97"/>
      <c r="BX79" s="97">
        <v>19</v>
      </c>
      <c r="BY79" s="97"/>
      <c r="BZ79" s="97"/>
      <c r="CA79" s="97"/>
      <c r="CB79" s="97"/>
      <c r="CC79" s="574"/>
      <c r="CD79" s="565"/>
      <c r="CE79" s="565"/>
      <c r="CF79" s="565"/>
      <c r="CG79" s="565">
        <v>87</v>
      </c>
      <c r="CH79" s="565"/>
      <c r="CI79" s="565"/>
      <c r="CJ79" s="565">
        <v>30</v>
      </c>
      <c r="CK79" s="565">
        <v>40</v>
      </c>
      <c r="CL79" s="565"/>
      <c r="CM79" s="565"/>
      <c r="CN79" s="565"/>
      <c r="CO79" s="565"/>
      <c r="CP79" s="565"/>
      <c r="CQ79" s="565"/>
      <c r="CR79" s="582">
        <v>0</v>
      </c>
      <c r="CS79" s="565">
        <v>15</v>
      </c>
      <c r="CT79" s="565"/>
      <c r="CU79" s="565"/>
      <c r="CV79" s="565">
        <v>120</v>
      </c>
      <c r="CW79" s="565">
        <v>8</v>
      </c>
      <c r="CX79" s="565"/>
      <c r="CY79" s="598"/>
      <c r="CZ79" s="598"/>
      <c r="DA79" s="565"/>
      <c r="DB79" s="565">
        <v>80</v>
      </c>
      <c r="DC79" s="565"/>
      <c r="DD79" s="565"/>
      <c r="DE79" s="565"/>
      <c r="DF79" s="565"/>
      <c r="DG79" s="565"/>
      <c r="DH79" s="565">
        <v>9</v>
      </c>
      <c r="DI79" s="565"/>
      <c r="DJ79" s="565"/>
      <c r="DK79" s="565"/>
      <c r="DL79" s="565"/>
      <c r="DM79" s="565"/>
      <c r="DN79" s="565"/>
      <c r="DO79" s="565"/>
      <c r="DP79" s="565">
        <v>75</v>
      </c>
      <c r="DQ79" s="565"/>
      <c r="DR79" s="565"/>
      <c r="DS79" s="565"/>
      <c r="DT79" s="565"/>
      <c r="DU79" s="565">
        <v>15</v>
      </c>
      <c r="DV79" s="565"/>
      <c r="DW79" s="565"/>
      <c r="DX79" s="565"/>
      <c r="DY79" s="565"/>
      <c r="DZ79" s="565"/>
      <c r="EA79" s="565"/>
      <c r="EB79" s="565"/>
      <c r="EC79" s="565">
        <v>2</v>
      </c>
      <c r="ED79" s="565">
        <v>2122</v>
      </c>
      <c r="EE79" s="565"/>
      <c r="EF79" s="565">
        <v>652</v>
      </c>
      <c r="EG79" s="565"/>
      <c r="EH79" s="565"/>
      <c r="EI79" s="565">
        <v>106</v>
      </c>
      <c r="EJ79" s="565"/>
      <c r="EK79" s="565"/>
      <c r="EL79" s="565"/>
      <c r="EM79" s="565"/>
      <c r="EN79" s="565"/>
      <c r="EO79" s="565"/>
      <c r="EP79" s="565"/>
      <c r="EQ79" s="565"/>
      <c r="ER79" s="620">
        <v>0</v>
      </c>
      <c r="ET79" s="565"/>
      <c r="EU79" s="565">
        <v>10</v>
      </c>
      <c r="EV79" s="565"/>
      <c r="EW79" s="565">
        <v>24</v>
      </c>
      <c r="EX79" s="565"/>
      <c r="EY79" s="565">
        <v>32</v>
      </c>
      <c r="EZ79" s="565"/>
      <c r="FA79" s="565">
        <v>746</v>
      </c>
      <c r="FB79" s="565">
        <v>3</v>
      </c>
      <c r="FC79" s="565">
        <v>-3</v>
      </c>
      <c r="FD79" s="565"/>
      <c r="FE79" s="565">
        <v>160</v>
      </c>
      <c r="FF79" s="565"/>
      <c r="FG79" s="565">
        <v>19</v>
      </c>
      <c r="FH79" s="565"/>
      <c r="FI79" s="565">
        <v>15</v>
      </c>
      <c r="FJ79" s="565"/>
      <c r="FK79" s="565"/>
      <c r="FL79" s="565">
        <v>0</v>
      </c>
      <c r="FM79" s="565"/>
      <c r="FN79" s="565"/>
      <c r="FO79" s="565">
        <v>22</v>
      </c>
      <c r="FP79" s="565"/>
      <c r="FQ79" s="565">
        <v>45</v>
      </c>
      <c r="FR79" s="565"/>
      <c r="FS79" s="565">
        <v>13</v>
      </c>
      <c r="FT79" s="565">
        <v>0</v>
      </c>
      <c r="FU79" s="565">
        <v>242</v>
      </c>
      <c r="FV79" s="565"/>
      <c r="FW79" s="565"/>
      <c r="FX79" s="565"/>
      <c r="FY79" s="565">
        <v>99</v>
      </c>
      <c r="FZ79" s="598"/>
      <c r="GA79" s="598">
        <v>66</v>
      </c>
      <c r="GB79" s="565"/>
      <c r="GC79" s="565"/>
      <c r="GD79" s="565"/>
      <c r="GE79" s="565">
        <v>25</v>
      </c>
      <c r="GF79" s="565"/>
      <c r="GG79" s="565">
        <v>5</v>
      </c>
      <c r="GH79" s="565"/>
      <c r="GI79" s="565">
        <v>200</v>
      </c>
      <c r="GJ79" s="565"/>
    </row>
    <row r="80" spans="1:192" ht="45">
      <c r="A80" s="460" t="s">
        <v>4970</v>
      </c>
      <c r="B80" s="460" t="s">
        <v>4971</v>
      </c>
      <c r="C80" s="461" t="s">
        <v>4972</v>
      </c>
      <c r="D80" s="521">
        <v>0.5</v>
      </c>
      <c r="E80" s="97">
        <v>0</v>
      </c>
      <c r="F80" s="506">
        <v>3</v>
      </c>
      <c r="G80" s="78"/>
      <c r="H80" s="78"/>
      <c r="I80" s="230"/>
      <c r="J80" s="230">
        <v>5</v>
      </c>
      <c r="K80" s="97"/>
      <c r="L80" s="97"/>
      <c r="M80" s="97">
        <v>448</v>
      </c>
      <c r="N80" s="97"/>
      <c r="O80" s="470"/>
      <c r="P80" s="470"/>
      <c r="Q80" s="470"/>
      <c r="R80" s="506"/>
      <c r="S80" s="97"/>
      <c r="T80" s="97">
        <v>0</v>
      </c>
      <c r="U80" s="507"/>
      <c r="V80" s="364">
        <v>24</v>
      </c>
      <c r="W80" s="364"/>
      <c r="X80" s="364">
        <v>24</v>
      </c>
      <c r="Y80" s="147"/>
      <c r="Z80" s="147"/>
      <c r="AA80" s="166"/>
      <c r="AB80" s="166"/>
      <c r="AC80" s="97"/>
      <c r="AD80" s="97"/>
      <c r="AE80" s="97">
        <v>36</v>
      </c>
      <c r="AF80" s="97"/>
      <c r="AG80" s="462"/>
      <c r="AH80" s="462"/>
      <c r="AI80" s="97"/>
      <c r="AJ80" s="97"/>
      <c r="AK80" s="97"/>
      <c r="AL80" s="97"/>
      <c r="AM80" s="97"/>
      <c r="AN80" s="97"/>
      <c r="AO80" s="97"/>
      <c r="AP80" s="97"/>
      <c r="AQ80" s="517">
        <v>127</v>
      </c>
      <c r="AR80" s="517"/>
      <c r="AS80" s="472">
        <v>0</v>
      </c>
      <c r="AT80" s="97"/>
      <c r="AU80" s="472"/>
      <c r="AV80" s="472"/>
      <c r="AW80" s="97"/>
      <c r="AX80" s="97"/>
      <c r="AY80" s="97"/>
      <c r="AZ80" s="97">
        <f t="shared" si="1"/>
        <v>0</v>
      </c>
      <c r="BA80" s="97"/>
      <c r="BB80" s="97"/>
      <c r="BC80" s="97"/>
      <c r="BD80" s="97"/>
      <c r="BE80" s="97">
        <v>10</v>
      </c>
      <c r="BF80" s="97"/>
      <c r="BG80" s="97"/>
      <c r="BH80" s="97"/>
      <c r="BI80" s="466"/>
      <c r="BJ80" s="466"/>
      <c r="BK80" s="466">
        <v>0</v>
      </c>
      <c r="BL80" s="97"/>
      <c r="BM80" s="97"/>
      <c r="BN80" s="470"/>
      <c r="BO80" s="470"/>
      <c r="BP80" s="97"/>
      <c r="BQ80" s="97"/>
      <c r="BR80" s="97"/>
      <c r="BS80" s="97"/>
      <c r="BT80" s="97"/>
      <c r="BU80" s="97"/>
      <c r="BV80" s="97"/>
      <c r="BW80" s="97"/>
      <c r="BX80" s="97"/>
      <c r="BY80" s="97"/>
      <c r="BZ80" s="97"/>
      <c r="CA80" s="97"/>
      <c r="CB80" s="97"/>
      <c r="CC80" s="574"/>
      <c r="CD80" s="565"/>
      <c r="CE80" s="565"/>
      <c r="CF80" s="565"/>
      <c r="CG80" s="565"/>
      <c r="CH80" s="565"/>
      <c r="CI80" s="565">
        <v>50</v>
      </c>
      <c r="CJ80" s="565"/>
      <c r="CK80" s="565"/>
      <c r="CL80" s="565"/>
      <c r="CM80" s="565"/>
      <c r="CN80" s="565"/>
      <c r="CO80" s="565"/>
      <c r="CP80" s="565"/>
      <c r="CQ80" s="565"/>
      <c r="CR80" s="582"/>
      <c r="CS80" s="565"/>
      <c r="CT80" s="565"/>
      <c r="CU80" s="565"/>
      <c r="CV80" s="565"/>
      <c r="CW80" s="565"/>
      <c r="CX80" s="565"/>
      <c r="CY80" s="598"/>
      <c r="CZ80" s="598"/>
      <c r="DA80" s="565"/>
      <c r="DB80" s="565"/>
      <c r="DC80" s="565"/>
      <c r="DD80" s="565"/>
      <c r="DE80" s="565"/>
      <c r="DF80" s="565"/>
      <c r="DG80" s="565"/>
      <c r="DH80" s="565"/>
      <c r="DI80" s="565"/>
      <c r="DJ80" s="565"/>
      <c r="DK80" s="565"/>
      <c r="DL80" s="565"/>
      <c r="DM80" s="565"/>
      <c r="DN80" s="565"/>
      <c r="DO80" s="565"/>
      <c r="DP80" s="565">
        <v>1</v>
      </c>
      <c r="DQ80" s="565">
        <v>21</v>
      </c>
      <c r="DR80" s="565"/>
      <c r="DS80" s="565"/>
      <c r="DT80" s="565"/>
      <c r="DU80" s="565"/>
      <c r="DV80" s="565"/>
      <c r="DW80" s="565"/>
      <c r="DX80" s="565"/>
      <c r="DY80" s="565"/>
      <c r="DZ80" s="565"/>
      <c r="EA80" s="565"/>
      <c r="EB80" s="565"/>
      <c r="EC80" s="565"/>
      <c r="ED80" s="565"/>
      <c r="EE80" s="565">
        <v>2810</v>
      </c>
      <c r="EF80" s="565"/>
      <c r="EG80" s="565">
        <v>219</v>
      </c>
      <c r="EH80" s="565"/>
      <c r="EI80" s="565"/>
      <c r="EJ80" s="565"/>
      <c r="EK80" s="565"/>
      <c r="EL80" s="565"/>
      <c r="EM80" s="565"/>
      <c r="EN80" s="565"/>
      <c r="EO80" s="565"/>
      <c r="EP80" s="565"/>
      <c r="EQ80" s="565"/>
      <c r="ER80" s="620">
        <v>0</v>
      </c>
      <c r="ET80" s="565"/>
      <c r="EU80" s="565"/>
      <c r="EV80" s="565">
        <v>20</v>
      </c>
      <c r="EW80" s="565"/>
      <c r="EX80" s="565"/>
      <c r="EY80" s="565"/>
      <c r="EZ80" s="565">
        <v>10</v>
      </c>
      <c r="FA80" s="565"/>
      <c r="FB80" s="565"/>
      <c r="FC80" s="565"/>
      <c r="FD80" s="565"/>
      <c r="FE80" s="565"/>
      <c r="FF80" s="565"/>
      <c r="FG80" s="565"/>
      <c r="FH80" s="565"/>
      <c r="FI80" s="565"/>
      <c r="FJ80" s="565"/>
      <c r="FK80" s="565"/>
      <c r="FL80" s="565"/>
      <c r="FM80" s="565"/>
      <c r="FN80" s="565">
        <v>9</v>
      </c>
      <c r="FO80" s="565"/>
      <c r="FP80" s="565"/>
      <c r="FQ80" s="565"/>
      <c r="FR80" s="565"/>
      <c r="FS80" s="565"/>
      <c r="FT80" s="565">
        <v>55</v>
      </c>
      <c r="FU80" s="565">
        <v>0</v>
      </c>
      <c r="FV80" s="565"/>
      <c r="FW80" s="565"/>
      <c r="FX80" s="565"/>
      <c r="FY80" s="565"/>
      <c r="FZ80" s="598"/>
      <c r="GA80" s="598"/>
      <c r="GB80" s="565"/>
      <c r="GC80" s="565"/>
      <c r="GD80" s="565"/>
      <c r="GE80" s="565"/>
      <c r="GF80" s="565"/>
      <c r="GG80" s="565"/>
      <c r="GH80" s="565"/>
      <c r="GI80" s="565"/>
      <c r="GJ80" s="565"/>
    </row>
    <row r="81" spans="1:192" ht="30">
      <c r="A81" s="460" t="s">
        <v>4973</v>
      </c>
      <c r="B81" s="460" t="s">
        <v>4974</v>
      </c>
      <c r="C81" s="461" t="s">
        <v>4975</v>
      </c>
      <c r="D81" s="514">
        <v>0.3</v>
      </c>
      <c r="E81" s="97">
        <v>142</v>
      </c>
      <c r="F81" s="506">
        <v>0</v>
      </c>
      <c r="G81" s="78"/>
      <c r="H81" s="78"/>
      <c r="I81" s="230"/>
      <c r="J81" s="230"/>
      <c r="K81" s="97"/>
      <c r="L81" s="97"/>
      <c r="M81" s="97"/>
      <c r="N81" s="97"/>
      <c r="O81" s="470"/>
      <c r="P81" s="470"/>
      <c r="Q81" s="470"/>
      <c r="R81" s="506">
        <v>1</v>
      </c>
      <c r="S81" s="97"/>
      <c r="T81" s="97">
        <v>0</v>
      </c>
      <c r="U81" s="507"/>
      <c r="V81" s="364">
        <v>48</v>
      </c>
      <c r="W81" s="364"/>
      <c r="X81" s="364">
        <v>48</v>
      </c>
      <c r="Y81" s="147"/>
      <c r="Z81" s="147"/>
      <c r="AA81" s="166"/>
      <c r="AB81" s="166"/>
      <c r="AC81" s="97">
        <v>26</v>
      </c>
      <c r="AD81" s="97"/>
      <c r="AE81" s="97"/>
      <c r="AF81" s="97"/>
      <c r="AG81" s="462"/>
      <c r="AH81" s="462"/>
      <c r="AI81" s="97"/>
      <c r="AJ81" s="97"/>
      <c r="AK81" s="97"/>
      <c r="AL81" s="97"/>
      <c r="AM81" s="97"/>
      <c r="AN81" s="97"/>
      <c r="AO81" s="97">
        <v>3</v>
      </c>
      <c r="AP81" s="97"/>
      <c r="AQ81" s="517">
        <v>308</v>
      </c>
      <c r="AR81" s="517"/>
      <c r="AS81" s="472">
        <v>0</v>
      </c>
      <c r="AT81" s="97"/>
      <c r="AU81" s="472"/>
      <c r="AV81" s="472"/>
      <c r="AW81" s="97"/>
      <c r="AX81" s="97">
        <f>1</f>
        <v>1</v>
      </c>
      <c r="AY81" s="97"/>
      <c r="AZ81" s="97">
        <f t="shared" si="1"/>
        <v>1</v>
      </c>
      <c r="BA81" s="97"/>
      <c r="BB81" s="97">
        <v>210</v>
      </c>
      <c r="BC81" s="97"/>
      <c r="BD81" s="97"/>
      <c r="BE81" s="97">
        <v>10</v>
      </c>
      <c r="BF81" s="97"/>
      <c r="BG81" s="97"/>
      <c r="BH81" s="97"/>
      <c r="BI81" s="466">
        <v>15</v>
      </c>
      <c r="BJ81" s="466"/>
      <c r="BK81" s="466">
        <v>15</v>
      </c>
      <c r="BL81" s="97"/>
      <c r="BM81" s="97"/>
      <c r="BN81" s="470">
        <v>61</v>
      </c>
      <c r="BO81" s="470"/>
      <c r="BP81" s="97"/>
      <c r="BQ81" s="97"/>
      <c r="BR81" s="97"/>
      <c r="BS81" s="97"/>
      <c r="BT81" s="97"/>
      <c r="BU81" s="97"/>
      <c r="BV81" s="97">
        <v>50</v>
      </c>
      <c r="BW81" s="97"/>
      <c r="BX81" s="97"/>
      <c r="BY81" s="97"/>
      <c r="BZ81" s="97"/>
      <c r="CA81" s="97"/>
      <c r="CB81" s="97"/>
      <c r="CC81" s="574"/>
      <c r="CD81" s="565"/>
      <c r="CE81" s="565"/>
      <c r="CF81" s="565">
        <v>57</v>
      </c>
      <c r="CG81" s="565"/>
      <c r="CH81" s="565"/>
      <c r="CI81" s="565">
        <v>226</v>
      </c>
      <c r="CJ81" s="565"/>
      <c r="CK81" s="565"/>
      <c r="CL81" s="565"/>
      <c r="CM81" s="565"/>
      <c r="CN81" s="565"/>
      <c r="CO81" s="565"/>
      <c r="CP81" s="565"/>
      <c r="CQ81" s="565"/>
      <c r="CR81" s="582">
        <v>5</v>
      </c>
      <c r="CS81" s="565"/>
      <c r="CT81" s="565">
        <v>44</v>
      </c>
      <c r="CU81" s="565">
        <v>6</v>
      </c>
      <c r="CV81" s="565"/>
      <c r="CW81" s="565">
        <v>61</v>
      </c>
      <c r="CX81" s="565"/>
      <c r="CY81" s="598"/>
      <c r="CZ81" s="598"/>
      <c r="DA81" s="565">
        <v>102</v>
      </c>
      <c r="DB81" s="565"/>
      <c r="DC81" s="565">
        <v>9</v>
      </c>
      <c r="DD81" s="565"/>
      <c r="DE81" s="565"/>
      <c r="DF81" s="565"/>
      <c r="DG81" s="565">
        <v>90</v>
      </c>
      <c r="DH81" s="565"/>
      <c r="DI81" s="565"/>
      <c r="DJ81" s="565"/>
      <c r="DK81" s="565"/>
      <c r="DL81" s="565"/>
      <c r="DM81" s="565">
        <v>30</v>
      </c>
      <c r="DN81" s="565"/>
      <c r="DO81" s="565"/>
      <c r="DP81" s="565"/>
      <c r="DQ81" s="565"/>
      <c r="DR81" s="565"/>
      <c r="DS81" s="565"/>
      <c r="DT81" s="565"/>
      <c r="DU81" s="565"/>
      <c r="DV81" s="565"/>
      <c r="DW81" s="565"/>
      <c r="DX81" s="565"/>
      <c r="DY81" s="565"/>
      <c r="DZ81" s="565">
        <v>8</v>
      </c>
      <c r="EA81" s="565"/>
      <c r="EB81" s="565">
        <v>4</v>
      </c>
      <c r="EC81" s="565"/>
      <c r="ED81" s="565">
        <v>600</v>
      </c>
      <c r="EE81" s="565"/>
      <c r="EF81" s="565">
        <v>160</v>
      </c>
      <c r="EG81" s="565"/>
      <c r="EH81" s="565">
        <v>10</v>
      </c>
      <c r="EI81" s="565"/>
      <c r="EJ81" s="565"/>
      <c r="EK81" s="565"/>
      <c r="EL81" s="565"/>
      <c r="EM81" s="565"/>
      <c r="EN81" s="565"/>
      <c r="EO81" s="565"/>
      <c r="EP81" s="565"/>
      <c r="EQ81" s="565"/>
      <c r="ER81" s="620">
        <v>0</v>
      </c>
      <c r="ET81" s="565">
        <v>28</v>
      </c>
      <c r="EU81" s="565"/>
      <c r="EV81" s="565">
        <v>132</v>
      </c>
      <c r="EW81" s="565"/>
      <c r="EX81" s="565">
        <v>15</v>
      </c>
      <c r="EY81" s="565"/>
      <c r="EZ81" s="565">
        <v>50</v>
      </c>
      <c r="FA81" s="565"/>
      <c r="FB81" s="565">
        <v>3</v>
      </c>
      <c r="FC81" s="565"/>
      <c r="FD81" s="565">
        <v>35</v>
      </c>
      <c r="FE81" s="565"/>
      <c r="FF81" s="565">
        <v>16</v>
      </c>
      <c r="FG81" s="565"/>
      <c r="FH81" s="565">
        <v>230</v>
      </c>
      <c r="FI81" s="565"/>
      <c r="FJ81" s="565">
        <v>4</v>
      </c>
      <c r="FK81" s="565"/>
      <c r="FL81" s="565">
        <v>5</v>
      </c>
      <c r="FM81" s="565"/>
      <c r="FN81" s="565">
        <v>115</v>
      </c>
      <c r="FO81" s="565"/>
      <c r="FP81" s="565">
        <v>2</v>
      </c>
      <c r="FQ81" s="565"/>
      <c r="FR81" s="565"/>
      <c r="FS81" s="565"/>
      <c r="FT81" s="565">
        <v>5</v>
      </c>
      <c r="FU81" s="565">
        <v>0</v>
      </c>
      <c r="FV81" s="565">
        <v>5</v>
      </c>
      <c r="FW81" s="565"/>
      <c r="FX81" s="565"/>
      <c r="FY81" s="565"/>
      <c r="FZ81" s="598">
        <v>8</v>
      </c>
      <c r="GA81" s="598"/>
      <c r="GB81" s="565"/>
      <c r="GC81" s="565"/>
      <c r="GD81" s="565">
        <v>14</v>
      </c>
      <c r="GE81" s="565"/>
      <c r="GF81" s="565">
        <v>5</v>
      </c>
      <c r="GG81" s="565"/>
      <c r="GH81" s="565">
        <v>150</v>
      </c>
      <c r="GI81" s="565"/>
      <c r="GJ81" s="565"/>
    </row>
    <row r="82" spans="1:192" ht="30">
      <c r="A82" s="460" t="s">
        <v>4976</v>
      </c>
      <c r="B82" s="460" t="s">
        <v>4977</v>
      </c>
      <c r="C82" s="461" t="s">
        <v>4978</v>
      </c>
      <c r="D82" s="514">
        <v>0.75</v>
      </c>
      <c r="E82" s="97">
        <v>0</v>
      </c>
      <c r="F82" s="506">
        <v>258</v>
      </c>
      <c r="G82" s="78"/>
      <c r="H82" s="78"/>
      <c r="I82" s="230">
        <v>63</v>
      </c>
      <c r="J82" s="230"/>
      <c r="K82" s="97"/>
      <c r="L82" s="97"/>
      <c r="M82" s="97">
        <v>3</v>
      </c>
      <c r="N82" s="97"/>
      <c r="O82" s="470"/>
      <c r="P82" s="470"/>
      <c r="Q82" s="470"/>
      <c r="R82" s="506"/>
      <c r="S82" s="97"/>
      <c r="T82" s="97">
        <v>0</v>
      </c>
      <c r="U82" s="507"/>
      <c r="V82" s="364"/>
      <c r="W82" s="364">
        <v>12</v>
      </c>
      <c r="X82" s="364">
        <v>12</v>
      </c>
      <c r="Y82" s="147"/>
      <c r="Z82" s="147"/>
      <c r="AA82" s="166">
        <v>28</v>
      </c>
      <c r="AB82" s="166"/>
      <c r="AC82" s="97"/>
      <c r="AD82" s="97"/>
      <c r="AE82" s="97">
        <v>9</v>
      </c>
      <c r="AF82" s="97"/>
      <c r="AG82" s="462"/>
      <c r="AH82" s="462"/>
      <c r="AI82" s="97">
        <v>97</v>
      </c>
      <c r="AJ82" s="97"/>
      <c r="AK82" s="97"/>
      <c r="AL82" s="97"/>
      <c r="AM82" s="97"/>
      <c r="AN82" s="97"/>
      <c r="AO82" s="97"/>
      <c r="AP82" s="97"/>
      <c r="AQ82" s="517"/>
      <c r="AR82" s="517">
        <v>75</v>
      </c>
      <c r="AS82" s="472">
        <v>0</v>
      </c>
      <c r="AT82" s="97"/>
      <c r="AU82" s="472"/>
      <c r="AV82" s="472"/>
      <c r="AW82" s="97"/>
      <c r="AX82" s="97"/>
      <c r="AY82" s="97"/>
      <c r="AZ82" s="97">
        <f t="shared" si="1"/>
        <v>0</v>
      </c>
      <c r="BA82" s="97"/>
      <c r="BB82" s="97"/>
      <c r="BC82" s="97"/>
      <c r="BD82" s="97"/>
      <c r="BE82" s="97"/>
      <c r="BF82" s="97">
        <v>10</v>
      </c>
      <c r="BG82" s="97">
        <v>12</v>
      </c>
      <c r="BH82" s="97"/>
      <c r="BI82" s="466"/>
      <c r="BJ82" s="466"/>
      <c r="BK82" s="466">
        <v>0</v>
      </c>
      <c r="BL82" s="97"/>
      <c r="BM82" s="97"/>
      <c r="BN82" s="470"/>
      <c r="BO82" s="470"/>
      <c r="BP82" s="97"/>
      <c r="BQ82" s="97"/>
      <c r="BR82" s="97">
        <v>5</v>
      </c>
      <c r="BS82" s="97"/>
      <c r="BT82" s="97"/>
      <c r="BU82" s="97"/>
      <c r="BV82" s="97"/>
      <c r="BW82" s="97"/>
      <c r="BX82" s="97">
        <v>30</v>
      </c>
      <c r="BY82" s="97"/>
      <c r="BZ82" s="97"/>
      <c r="CA82" s="97"/>
      <c r="CB82" s="97"/>
      <c r="CC82" s="574"/>
      <c r="CD82" s="565"/>
      <c r="CE82" s="565"/>
      <c r="CF82" s="565"/>
      <c r="CG82" s="565"/>
      <c r="CH82" s="565"/>
      <c r="CI82" s="565"/>
      <c r="CJ82" s="565">
        <v>25</v>
      </c>
      <c r="CK82" s="565"/>
      <c r="CL82" s="565"/>
      <c r="CM82" s="565"/>
      <c r="CN82" s="565"/>
      <c r="CO82" s="565"/>
      <c r="CP82" s="565"/>
      <c r="CQ82" s="565"/>
      <c r="CR82" s="582"/>
      <c r="CS82" s="565"/>
      <c r="CT82" s="565"/>
      <c r="CU82" s="565"/>
      <c r="CV82" s="565"/>
      <c r="CW82" s="565"/>
      <c r="CX82" s="565"/>
      <c r="CY82" s="598"/>
      <c r="CZ82" s="598"/>
      <c r="DA82" s="565"/>
      <c r="DB82" s="565"/>
      <c r="DC82" s="565"/>
      <c r="DD82" s="565"/>
      <c r="DE82" s="565"/>
      <c r="DF82" s="565"/>
      <c r="DG82" s="565"/>
      <c r="DH82" s="565"/>
      <c r="DI82" s="565"/>
      <c r="DJ82" s="565"/>
      <c r="DK82" s="565"/>
      <c r="DL82" s="565"/>
      <c r="DM82" s="565">
        <v>1</v>
      </c>
      <c r="DN82" s="565"/>
      <c r="DO82" s="565"/>
      <c r="DP82" s="565">
        <v>146</v>
      </c>
      <c r="DQ82" s="565"/>
      <c r="DR82" s="565">
        <v>140</v>
      </c>
      <c r="DS82" s="565"/>
      <c r="DT82" s="565"/>
      <c r="DU82" s="565"/>
      <c r="DV82" s="565"/>
      <c r="DW82" s="565"/>
      <c r="DX82" s="565"/>
      <c r="DY82" s="565"/>
      <c r="DZ82" s="565"/>
      <c r="EA82" s="565"/>
      <c r="EB82" s="565"/>
      <c r="EC82" s="565"/>
      <c r="ED82" s="565">
        <v>198</v>
      </c>
      <c r="EE82" s="565"/>
      <c r="EF82" s="565">
        <v>36</v>
      </c>
      <c r="EG82" s="565"/>
      <c r="EH82" s="565"/>
      <c r="EI82" s="565"/>
      <c r="EJ82" s="565"/>
      <c r="EK82" s="565"/>
      <c r="EL82" s="565"/>
      <c r="EM82" s="565"/>
      <c r="EN82" s="565"/>
      <c r="EO82" s="565"/>
      <c r="EP82" s="565"/>
      <c r="EQ82" s="565"/>
      <c r="ER82" s="620">
        <v>0</v>
      </c>
      <c r="ET82" s="565"/>
      <c r="EU82" s="565"/>
      <c r="EV82" s="565"/>
      <c r="EW82" s="565">
        <v>15</v>
      </c>
      <c r="EX82" s="565"/>
      <c r="EY82" s="565"/>
      <c r="EZ82" s="565"/>
      <c r="FA82" s="565">
        <v>10</v>
      </c>
      <c r="FB82" s="565"/>
      <c r="FC82" s="565"/>
      <c r="FD82" s="565"/>
      <c r="FE82" s="565"/>
      <c r="FF82" s="565"/>
      <c r="FG82" s="565"/>
      <c r="FH82" s="565"/>
      <c r="FI82" s="565"/>
      <c r="FJ82" s="565"/>
      <c r="FK82" s="565"/>
      <c r="FL82" s="565"/>
      <c r="FM82" s="565"/>
      <c r="FN82" s="565"/>
      <c r="FO82" s="565"/>
      <c r="FP82" s="565"/>
      <c r="FQ82" s="565"/>
      <c r="FR82" s="565"/>
      <c r="FS82" s="565"/>
      <c r="FT82" s="565"/>
      <c r="FU82" s="565">
        <v>8</v>
      </c>
      <c r="FV82" s="565"/>
      <c r="FW82" s="565"/>
      <c r="FX82" s="565"/>
      <c r="FY82" s="565"/>
      <c r="FZ82" s="598"/>
      <c r="GA82" s="598"/>
      <c r="GB82" s="565"/>
      <c r="GC82" s="565"/>
      <c r="GD82" s="565"/>
      <c r="GE82" s="565"/>
      <c r="GF82" s="565"/>
      <c r="GG82" s="565"/>
      <c r="GH82" s="565"/>
      <c r="GI82" s="565"/>
      <c r="GJ82" s="565"/>
    </row>
    <row r="83" spans="1:192" ht="30">
      <c r="A83" s="460">
        <v>67.2</v>
      </c>
      <c r="B83" s="460" t="s">
        <v>4979</v>
      </c>
      <c r="C83" s="461" t="s">
        <v>4531</v>
      </c>
      <c r="D83" s="521">
        <v>0.45</v>
      </c>
      <c r="G83" s="78"/>
      <c r="H83" s="78"/>
      <c r="I83" s="230"/>
      <c r="J83" s="230"/>
      <c r="K83" s="97">
        <v>8</v>
      </c>
      <c r="L83" s="97"/>
      <c r="M83" s="97"/>
      <c r="N83" s="97"/>
      <c r="O83" s="470"/>
      <c r="P83" s="470"/>
      <c r="Q83" s="470"/>
      <c r="R83" s="506"/>
      <c r="S83" s="97"/>
      <c r="T83" s="97">
        <v>0</v>
      </c>
      <c r="U83" s="507"/>
      <c r="V83" s="364"/>
      <c r="W83" s="364">
        <v>188</v>
      </c>
      <c r="X83" s="364">
        <v>188</v>
      </c>
      <c r="Y83" s="147"/>
      <c r="Z83" s="147"/>
      <c r="AA83" s="166"/>
      <c r="AB83" s="166">
        <v>3</v>
      </c>
      <c r="AC83" s="97"/>
      <c r="AD83" s="97">
        <v>211</v>
      </c>
      <c r="AE83" s="97"/>
      <c r="AF83" s="97"/>
      <c r="AG83" s="462"/>
      <c r="AH83" s="462"/>
      <c r="AI83" s="97"/>
      <c r="AJ83" s="97">
        <v>100</v>
      </c>
      <c r="AK83" s="97"/>
      <c r="AL83" s="97"/>
      <c r="AM83" s="97"/>
      <c r="AN83" s="97">
        <v>213</v>
      </c>
      <c r="AO83" s="97"/>
      <c r="AP83" s="97">
        <v>108</v>
      </c>
      <c r="AQ83" s="517"/>
      <c r="AR83" s="517">
        <v>340</v>
      </c>
      <c r="AS83" s="472">
        <v>0</v>
      </c>
      <c r="AT83" s="97"/>
      <c r="AU83" s="472"/>
      <c r="AV83" s="472"/>
      <c r="AW83" s="97">
        <v>173</v>
      </c>
      <c r="AX83" s="97"/>
      <c r="AY83" s="97">
        <f>21+22+20</f>
        <v>63</v>
      </c>
      <c r="AZ83" s="97">
        <f t="shared" si="1"/>
        <v>63</v>
      </c>
      <c r="BA83" s="97"/>
      <c r="BB83" s="97"/>
      <c r="BC83" s="97"/>
      <c r="BD83" s="97"/>
      <c r="BE83" s="97"/>
      <c r="BF83" s="97">
        <v>82</v>
      </c>
      <c r="BG83" s="97"/>
      <c r="BH83" s="97">
        <v>1</v>
      </c>
      <c r="BI83" s="466"/>
      <c r="BJ83" s="466">
        <v>185</v>
      </c>
      <c r="BK83" s="466">
        <v>185</v>
      </c>
      <c r="BL83" s="97"/>
      <c r="BM83" s="97"/>
      <c r="BN83" s="470"/>
      <c r="BO83" s="470">
        <v>170</v>
      </c>
      <c r="BP83" s="97"/>
      <c r="BQ83" s="97">
        <v>434</v>
      </c>
      <c r="BR83" s="97"/>
      <c r="BS83" s="97"/>
      <c r="BT83" s="447"/>
      <c r="BU83" s="447"/>
      <c r="BV83" s="97"/>
      <c r="BW83" s="97"/>
      <c r="BX83" s="97">
        <v>4</v>
      </c>
      <c r="BY83" s="97"/>
      <c r="BZ83" s="97"/>
      <c r="CA83" s="97"/>
      <c r="CB83" s="97"/>
      <c r="CC83" s="574"/>
      <c r="CD83" s="565"/>
      <c r="CE83" s="565"/>
      <c r="CF83" s="565"/>
      <c r="CG83" s="565">
        <v>235</v>
      </c>
      <c r="CH83" s="565"/>
      <c r="CI83" s="565"/>
      <c r="CJ83" s="565">
        <v>15</v>
      </c>
      <c r="CK83" s="565">
        <v>20</v>
      </c>
      <c r="CL83" s="565"/>
      <c r="CM83" s="565"/>
      <c r="CN83" s="565"/>
      <c r="CO83" s="565"/>
      <c r="CP83" s="565"/>
      <c r="CQ83" s="565"/>
      <c r="CR83" s="582"/>
      <c r="CS83" s="565">
        <v>107</v>
      </c>
      <c r="CT83" s="565"/>
      <c r="CU83" s="565"/>
      <c r="CV83" s="565">
        <v>226</v>
      </c>
      <c r="CW83" s="565"/>
      <c r="CX83" s="565">
        <v>170</v>
      </c>
      <c r="CY83" s="598"/>
      <c r="CZ83" s="598"/>
      <c r="DA83" s="565"/>
      <c r="DB83" s="565">
        <v>556</v>
      </c>
      <c r="DC83" s="565"/>
      <c r="DD83" s="565"/>
      <c r="DE83" s="565"/>
      <c r="DF83" s="565"/>
      <c r="DG83" s="565"/>
      <c r="DH83" s="565">
        <v>110</v>
      </c>
      <c r="DI83" s="565"/>
      <c r="DJ83" s="565"/>
      <c r="DK83" s="565"/>
      <c r="DL83" s="565"/>
      <c r="DM83" s="565"/>
      <c r="DN83" s="565"/>
      <c r="DO83" s="565"/>
      <c r="DP83" s="565"/>
      <c r="DQ83" s="565"/>
      <c r="DR83" s="565"/>
      <c r="DS83" s="565">
        <v>252</v>
      </c>
      <c r="DT83" s="565"/>
      <c r="DU83" s="565">
        <v>16</v>
      </c>
      <c r="DV83" s="565"/>
      <c r="DW83" s="565"/>
      <c r="DX83" s="565">
        <v>95</v>
      </c>
      <c r="DY83" s="565">
        <v>199</v>
      </c>
      <c r="DZ83" s="565">
        <v>27</v>
      </c>
      <c r="EA83" s="565"/>
      <c r="EB83" s="565"/>
      <c r="EC83" s="565">
        <v>66</v>
      </c>
      <c r="ED83" s="565"/>
      <c r="EE83" s="565">
        <v>600</v>
      </c>
      <c r="EF83" s="565"/>
      <c r="EG83" s="565">
        <v>150</v>
      </c>
      <c r="EH83" s="565"/>
      <c r="EI83" s="565">
        <v>12</v>
      </c>
      <c r="EJ83" s="565"/>
      <c r="EK83" s="565"/>
      <c r="EL83" s="565"/>
      <c r="EM83" s="565"/>
      <c r="EN83" s="565"/>
      <c r="EO83" s="565"/>
      <c r="EP83" s="565"/>
      <c r="EQ83" s="565">
        <v>675</v>
      </c>
      <c r="ER83" s="620">
        <v>0</v>
      </c>
      <c r="ET83" s="565"/>
      <c r="EU83" s="565">
        <v>216</v>
      </c>
      <c r="EV83" s="565"/>
      <c r="EW83" s="565">
        <v>426</v>
      </c>
      <c r="EX83" s="565"/>
      <c r="EY83" s="565">
        <v>212</v>
      </c>
      <c r="EZ83" s="565"/>
      <c r="FA83" s="565">
        <v>140</v>
      </c>
      <c r="FB83" s="565">
        <v>91</v>
      </c>
      <c r="FC83" s="565">
        <v>-101</v>
      </c>
      <c r="FD83" s="565"/>
      <c r="FE83" s="565">
        <v>55</v>
      </c>
      <c r="FF83" s="565"/>
      <c r="FG83" s="565">
        <v>127</v>
      </c>
      <c r="FH83" s="565"/>
      <c r="FI83" s="565">
        <v>460</v>
      </c>
      <c r="FJ83" s="565"/>
      <c r="FK83" s="565">
        <v>221</v>
      </c>
      <c r="FL83" s="565">
        <v>0</v>
      </c>
      <c r="FM83" s="565"/>
      <c r="FN83" s="565"/>
      <c r="FO83" s="565">
        <v>800</v>
      </c>
      <c r="FP83" s="565"/>
      <c r="FQ83" s="565">
        <v>56</v>
      </c>
      <c r="FR83" s="565"/>
      <c r="FS83" s="565">
        <v>88</v>
      </c>
      <c r="FT83" s="565"/>
      <c r="FU83" s="565"/>
      <c r="FV83" s="565"/>
      <c r="FW83" s="565">
        <v>67</v>
      </c>
      <c r="FX83" s="565"/>
      <c r="FY83" s="565">
        <v>12</v>
      </c>
      <c r="FZ83" s="598"/>
      <c r="GA83" s="598">
        <v>130</v>
      </c>
      <c r="GB83" s="565"/>
      <c r="GC83" s="565"/>
      <c r="GD83" s="565"/>
      <c r="GE83" s="565">
        <v>70</v>
      </c>
      <c r="GF83" s="565"/>
      <c r="GG83" s="565">
        <v>10</v>
      </c>
      <c r="GH83" s="565">
        <v>1</v>
      </c>
      <c r="GI83" s="565">
        <v>645</v>
      </c>
      <c r="GJ83" s="565"/>
    </row>
    <row r="84" spans="1:192">
      <c r="A84" s="460">
        <v>68</v>
      </c>
      <c r="B84" s="460" t="s">
        <v>4980</v>
      </c>
      <c r="C84" s="461" t="s">
        <v>4981</v>
      </c>
      <c r="D84" s="514">
        <v>1</v>
      </c>
      <c r="G84" s="78"/>
      <c r="H84" s="78"/>
      <c r="I84" s="230"/>
      <c r="J84" s="230">
        <v>125</v>
      </c>
      <c r="K84" s="97"/>
      <c r="L84" s="97"/>
      <c r="M84" s="97"/>
      <c r="N84" s="97">
        <v>15</v>
      </c>
      <c r="O84" s="470"/>
      <c r="P84" s="470"/>
      <c r="Q84" s="470"/>
      <c r="R84" s="506"/>
      <c r="S84" s="97"/>
      <c r="T84" s="97">
        <v>0</v>
      </c>
      <c r="U84" s="507"/>
      <c r="V84" s="364">
        <v>24</v>
      </c>
      <c r="W84" s="364"/>
      <c r="X84" s="364">
        <v>24</v>
      </c>
      <c r="Y84" s="147"/>
      <c r="Z84" s="147"/>
      <c r="AA84" s="166"/>
      <c r="AB84" s="166"/>
      <c r="AC84" s="97"/>
      <c r="AD84" s="97"/>
      <c r="AE84" s="97"/>
      <c r="AF84" s="97"/>
      <c r="AG84" s="462"/>
      <c r="AH84" s="462"/>
      <c r="AI84" s="97">
        <v>15</v>
      </c>
      <c r="AJ84" s="97"/>
      <c r="AK84" s="97"/>
      <c r="AL84" s="97"/>
      <c r="AM84" s="97"/>
      <c r="AN84" s="97"/>
      <c r="AO84" s="97"/>
      <c r="AP84" s="97"/>
      <c r="AQ84" s="517"/>
      <c r="AR84" s="517"/>
      <c r="AS84" s="472">
        <v>0</v>
      </c>
      <c r="AT84" s="97"/>
      <c r="AU84" s="472"/>
      <c r="AV84" s="472"/>
      <c r="AW84" s="97"/>
      <c r="AX84" s="97"/>
      <c r="AY84" s="97"/>
      <c r="AZ84" s="97">
        <f t="shared" si="1"/>
        <v>0</v>
      </c>
      <c r="BA84" s="97"/>
      <c r="BB84" s="97"/>
      <c r="BC84" s="97"/>
      <c r="BD84" s="97"/>
      <c r="BE84" s="97"/>
      <c r="BF84" s="97"/>
      <c r="BG84" s="97">
        <v>80</v>
      </c>
      <c r="BH84" s="97"/>
      <c r="BI84" s="466"/>
      <c r="BJ84" s="466"/>
      <c r="BK84" s="466">
        <v>0</v>
      </c>
      <c r="BL84" s="97"/>
      <c r="BM84" s="97"/>
      <c r="BN84" s="470"/>
      <c r="BO84" s="470"/>
      <c r="BP84" s="97"/>
      <c r="BQ84" s="97"/>
      <c r="BR84" s="97"/>
      <c r="BS84" s="97"/>
      <c r="BT84" s="97"/>
      <c r="BU84" s="97"/>
      <c r="BV84" s="97"/>
      <c r="BW84" s="97"/>
      <c r="BX84" s="97">
        <v>113</v>
      </c>
      <c r="BY84" s="97"/>
      <c r="BZ84" s="97"/>
      <c r="CA84" s="97"/>
      <c r="CB84" s="97"/>
      <c r="CC84" s="574"/>
      <c r="CD84" s="565"/>
      <c r="CE84" s="565"/>
      <c r="CF84" s="565"/>
      <c r="CG84" s="565"/>
      <c r="CH84" s="565"/>
      <c r="CI84" s="565">
        <v>5</v>
      </c>
      <c r="CJ84" s="565"/>
      <c r="CK84" s="565"/>
      <c r="CL84" s="565"/>
      <c r="CM84" s="565"/>
      <c r="CN84" s="565"/>
      <c r="CO84" s="565"/>
      <c r="CP84" s="565"/>
      <c r="CQ84" s="565"/>
      <c r="CR84" s="582"/>
      <c r="CS84" s="565"/>
      <c r="CT84" s="565"/>
      <c r="CU84" s="565"/>
      <c r="CV84" s="565"/>
      <c r="CW84" s="565"/>
      <c r="CX84" s="565"/>
      <c r="CY84" s="598"/>
      <c r="CZ84" s="598"/>
      <c r="DA84" s="565"/>
      <c r="DB84" s="565"/>
      <c r="DC84" s="565"/>
      <c r="DD84" s="565"/>
      <c r="DE84" s="565"/>
      <c r="DF84" s="565"/>
      <c r="DG84" s="565"/>
      <c r="DH84" s="565"/>
      <c r="DI84" s="565"/>
      <c r="DJ84" s="565"/>
      <c r="DK84" s="565"/>
      <c r="DL84" s="565"/>
      <c r="DM84" s="565"/>
      <c r="DN84" s="565">
        <v>10</v>
      </c>
      <c r="DO84" s="565"/>
      <c r="DP84" s="565"/>
      <c r="DQ84" s="565">
        <v>513</v>
      </c>
      <c r="DR84" s="565">
        <v>23</v>
      </c>
      <c r="DS84" s="565"/>
      <c r="DT84" s="565"/>
      <c r="DU84" s="565"/>
      <c r="DV84" s="565"/>
      <c r="DW84" s="565"/>
      <c r="DX84" s="565"/>
      <c r="DY84" s="565"/>
      <c r="DZ84" s="565"/>
      <c r="EA84" s="565">
        <v>113</v>
      </c>
      <c r="EB84" s="565"/>
      <c r="EC84" s="565"/>
      <c r="ED84" s="565"/>
      <c r="EE84" s="565">
        <v>200</v>
      </c>
      <c r="EF84" s="565"/>
      <c r="EG84" s="565">
        <v>127</v>
      </c>
      <c r="EH84" s="565"/>
      <c r="EI84" s="565"/>
      <c r="EJ84" s="565"/>
      <c r="EK84" s="565"/>
      <c r="EL84" s="565"/>
      <c r="EM84" s="565"/>
      <c r="EN84" s="565"/>
      <c r="EO84" s="565"/>
      <c r="EP84" s="565"/>
      <c r="EQ84" s="565"/>
      <c r="ER84" s="620">
        <v>0</v>
      </c>
      <c r="ET84" s="565"/>
      <c r="EU84" s="565"/>
      <c r="EV84" s="565">
        <v>26</v>
      </c>
      <c r="EW84" s="565">
        <v>12</v>
      </c>
      <c r="EX84" s="565"/>
      <c r="EY84" s="565"/>
      <c r="EZ84" s="565">
        <v>20</v>
      </c>
      <c r="FA84" s="565">
        <v>141</v>
      </c>
      <c r="FB84" s="565"/>
      <c r="FC84" s="565"/>
      <c r="FD84" s="565"/>
      <c r="FE84" s="565"/>
      <c r="FF84" s="565"/>
      <c r="FG84" s="565"/>
      <c r="FH84" s="565"/>
      <c r="FI84" s="565"/>
      <c r="FJ84" s="565"/>
      <c r="FK84" s="565"/>
      <c r="FL84" s="565">
        <v>2</v>
      </c>
      <c r="FM84" s="565"/>
      <c r="FN84" s="565"/>
      <c r="FO84" s="565"/>
      <c r="FP84" s="565">
        <v>52</v>
      </c>
      <c r="FQ84" s="565">
        <v>26</v>
      </c>
      <c r="FR84" s="565">
        <v>8</v>
      </c>
      <c r="FS84" s="565">
        <v>2</v>
      </c>
      <c r="FT84" s="565">
        <v>0</v>
      </c>
      <c r="FU84" s="565">
        <v>0</v>
      </c>
      <c r="FV84" s="565"/>
      <c r="FW84" s="565"/>
      <c r="FX84" s="565"/>
      <c r="FY84" s="565"/>
      <c r="FZ84" s="598"/>
      <c r="GA84" s="598"/>
      <c r="GB84" s="565"/>
      <c r="GC84" s="565"/>
      <c r="GD84" s="565"/>
      <c r="GE84" s="565"/>
      <c r="GF84" s="565"/>
      <c r="GG84" s="565"/>
      <c r="GH84" s="565">
        <v>27</v>
      </c>
      <c r="GI84" s="565">
        <v>25</v>
      </c>
      <c r="GJ84" s="565"/>
    </row>
    <row r="85" spans="1:192" ht="30">
      <c r="A85" s="460" t="s">
        <v>4982</v>
      </c>
      <c r="B85" s="460" t="s">
        <v>4983</v>
      </c>
      <c r="C85" s="461" t="s">
        <v>4984</v>
      </c>
      <c r="D85" s="514">
        <v>6</v>
      </c>
      <c r="E85" s="97">
        <v>0</v>
      </c>
      <c r="F85" s="506">
        <v>0</v>
      </c>
      <c r="G85" s="78"/>
      <c r="H85" s="78"/>
      <c r="I85" s="230"/>
      <c r="J85" s="230"/>
      <c r="K85" s="97">
        <v>8</v>
      </c>
      <c r="L85" s="97"/>
      <c r="M85" s="97"/>
      <c r="N85" s="97"/>
      <c r="O85" s="470"/>
      <c r="P85" s="470"/>
      <c r="Q85" s="470"/>
      <c r="R85" s="506"/>
      <c r="S85" s="97"/>
      <c r="T85" s="97">
        <v>0</v>
      </c>
      <c r="U85" s="507"/>
      <c r="V85" s="364">
        <v>12</v>
      </c>
      <c r="W85" s="364"/>
      <c r="X85" s="364">
        <v>12</v>
      </c>
      <c r="Y85" s="147"/>
      <c r="Z85" s="147"/>
      <c r="AA85" s="166"/>
      <c r="AB85" s="166"/>
      <c r="AC85" s="97"/>
      <c r="AD85" s="97"/>
      <c r="AE85" s="97"/>
      <c r="AF85" s="97"/>
      <c r="AG85" s="462"/>
      <c r="AH85" s="462"/>
      <c r="AI85" s="97"/>
      <c r="AJ85" s="97">
        <v>83</v>
      </c>
      <c r="AK85" s="97"/>
      <c r="AL85" s="97"/>
      <c r="AM85" s="97"/>
      <c r="AN85" s="97"/>
      <c r="AO85" s="97"/>
      <c r="AP85" s="97"/>
      <c r="AQ85" s="517">
        <v>317</v>
      </c>
      <c r="AR85" s="517"/>
      <c r="AS85" s="472">
        <v>0</v>
      </c>
      <c r="AT85" s="97"/>
      <c r="AU85" s="472"/>
      <c r="AV85" s="472"/>
      <c r="AW85" s="97"/>
      <c r="AX85" s="97"/>
      <c r="AY85" s="97"/>
      <c r="AZ85" s="97">
        <f t="shared" si="1"/>
        <v>0</v>
      </c>
      <c r="BA85" s="97"/>
      <c r="BB85" s="97"/>
      <c r="BC85" s="97"/>
      <c r="BD85" s="97"/>
      <c r="BE85" s="97">
        <v>10</v>
      </c>
      <c r="BF85" s="97"/>
      <c r="BG85" s="97"/>
      <c r="BH85" s="97">
        <v>134</v>
      </c>
      <c r="BI85" s="466"/>
      <c r="BJ85" s="466"/>
      <c r="BK85" s="466">
        <v>0</v>
      </c>
      <c r="BL85" s="97"/>
      <c r="BM85" s="97"/>
      <c r="BN85" s="470">
        <v>58</v>
      </c>
      <c r="BO85" s="470"/>
      <c r="BP85" s="97"/>
      <c r="BQ85" s="97"/>
      <c r="BR85" s="97">
        <v>1</v>
      </c>
      <c r="BS85" s="97"/>
      <c r="BT85" s="97"/>
      <c r="BU85" s="97"/>
      <c r="BV85" s="97"/>
      <c r="BW85" s="97"/>
      <c r="BX85" s="97"/>
      <c r="BY85" s="97">
        <v>216</v>
      </c>
      <c r="BZ85" s="97"/>
      <c r="CA85" s="97"/>
      <c r="CB85" s="97"/>
      <c r="CC85" s="574"/>
      <c r="CD85" s="565"/>
      <c r="CE85" s="565"/>
      <c r="CF85" s="565"/>
      <c r="CG85" s="565"/>
      <c r="CH85" s="565"/>
      <c r="CI85" s="565">
        <v>1</v>
      </c>
      <c r="CJ85" s="565">
        <v>1</v>
      </c>
      <c r="CK85" s="565"/>
      <c r="CL85" s="565"/>
      <c r="CM85" s="565"/>
      <c r="CN85" s="565"/>
      <c r="CO85" s="565"/>
      <c r="CP85" s="565"/>
      <c r="CQ85" s="565"/>
      <c r="CR85" s="582"/>
      <c r="CS85" s="565"/>
      <c r="CT85" s="565"/>
      <c r="CU85" s="565"/>
      <c r="CV85" s="565"/>
      <c r="CW85" s="565">
        <v>58</v>
      </c>
      <c r="CX85" s="565"/>
      <c r="CY85" s="598"/>
      <c r="CZ85" s="598"/>
      <c r="DA85" s="565"/>
      <c r="DB85" s="565"/>
      <c r="DC85" s="565"/>
      <c r="DD85" s="565"/>
      <c r="DE85" s="565"/>
      <c r="DF85" s="565"/>
      <c r="DG85" s="565"/>
      <c r="DH85" s="565"/>
      <c r="DI85" s="565"/>
      <c r="DJ85" s="565"/>
      <c r="DK85" s="565"/>
      <c r="DL85" s="565"/>
      <c r="DM85" s="565"/>
      <c r="DN85" s="565"/>
      <c r="DO85" s="565"/>
      <c r="DP85" s="565"/>
      <c r="DQ85" s="565"/>
      <c r="DR85" s="565"/>
      <c r="DS85" s="565">
        <v>228</v>
      </c>
      <c r="DT85" s="565"/>
      <c r="DU85" s="565"/>
      <c r="DV85" s="565"/>
      <c r="DW85" s="565"/>
      <c r="DX85" s="565"/>
      <c r="DY85" s="565"/>
      <c r="DZ85" s="565"/>
      <c r="EA85" s="565"/>
      <c r="EB85" s="565"/>
      <c r="EC85" s="565"/>
      <c r="ED85" s="565">
        <v>1000</v>
      </c>
      <c r="EE85" s="565"/>
      <c r="EF85" s="565"/>
      <c r="EG85" s="565"/>
      <c r="EH85" s="565"/>
      <c r="EI85" s="565"/>
      <c r="EJ85" s="565"/>
      <c r="EK85" s="565"/>
      <c r="EL85" s="565"/>
      <c r="EM85" s="565"/>
      <c r="EN85" s="565"/>
      <c r="EO85" s="565"/>
      <c r="EP85" s="565"/>
      <c r="EQ85" s="565"/>
      <c r="ER85" s="620">
        <v>0</v>
      </c>
      <c r="ET85" s="565"/>
      <c r="EU85" s="565"/>
      <c r="EV85" s="565">
        <v>500</v>
      </c>
      <c r="EW85" s="565"/>
      <c r="EX85" s="565"/>
      <c r="EY85" s="565"/>
      <c r="EZ85" s="565"/>
      <c r="FA85" s="565">
        <v>310</v>
      </c>
      <c r="FB85" s="565"/>
      <c r="FC85" s="565"/>
      <c r="FD85" s="565"/>
      <c r="FE85" s="565"/>
      <c r="FF85" s="565"/>
      <c r="FG85" s="565"/>
      <c r="FH85" s="565"/>
      <c r="FI85" s="565"/>
      <c r="FJ85" s="565"/>
      <c r="FK85" s="565"/>
      <c r="FL85" s="565"/>
      <c r="FM85" s="565"/>
      <c r="FN85" s="565"/>
      <c r="FO85" s="565"/>
      <c r="FP85" s="565"/>
      <c r="FQ85" s="565"/>
      <c r="FR85" s="565"/>
      <c r="FS85" s="565"/>
      <c r="FT85" s="565"/>
      <c r="FU85" s="565"/>
      <c r="FV85" s="565"/>
      <c r="FW85" s="565"/>
      <c r="FX85" s="565"/>
      <c r="FY85" s="565"/>
      <c r="FZ85" s="598"/>
      <c r="GA85" s="598"/>
      <c r="GB85" s="565"/>
      <c r="GC85" s="565"/>
      <c r="GD85" s="565"/>
      <c r="GE85" s="565"/>
      <c r="GF85" s="565"/>
      <c r="GG85" s="565"/>
      <c r="GH85" s="565"/>
      <c r="GI85" s="565"/>
      <c r="GJ85" s="565"/>
    </row>
    <row r="86" spans="1:192" ht="30">
      <c r="A86" s="525" t="s">
        <v>4985</v>
      </c>
      <c r="B86" s="525" t="s">
        <v>4986</v>
      </c>
      <c r="C86" s="526" t="s">
        <v>4987</v>
      </c>
      <c r="D86" s="527">
        <v>5</v>
      </c>
      <c r="G86" s="78"/>
      <c r="H86" s="78"/>
      <c r="I86" s="230"/>
      <c r="J86" s="230"/>
      <c r="K86" s="97"/>
      <c r="L86" s="97">
        <v>133</v>
      </c>
      <c r="M86" s="97"/>
      <c r="N86" s="97"/>
      <c r="O86" s="470"/>
      <c r="P86" s="470"/>
      <c r="Q86" s="470"/>
      <c r="R86" s="506"/>
      <c r="S86" s="97"/>
      <c r="T86" s="97">
        <v>0</v>
      </c>
      <c r="U86" s="507"/>
      <c r="V86" s="364">
        <v>36</v>
      </c>
      <c r="W86" s="364"/>
      <c r="X86" s="364">
        <v>36</v>
      </c>
      <c r="Y86" s="147"/>
      <c r="Z86" s="147"/>
      <c r="AA86" s="166"/>
      <c r="AB86" s="166"/>
      <c r="AC86" s="97"/>
      <c r="AD86" s="97"/>
      <c r="AE86" s="97">
        <v>243</v>
      </c>
      <c r="AF86" s="97"/>
      <c r="AG86" s="462"/>
      <c r="AH86" s="462"/>
      <c r="AI86" s="97"/>
      <c r="AJ86" s="97"/>
      <c r="AK86" s="97"/>
      <c r="AL86" s="97"/>
      <c r="AM86" s="97"/>
      <c r="AN86" s="97"/>
      <c r="AO86" s="97"/>
      <c r="AP86" s="97"/>
      <c r="AQ86" s="517">
        <v>193</v>
      </c>
      <c r="AR86" s="517"/>
      <c r="AS86" s="472">
        <v>0</v>
      </c>
      <c r="AT86" s="97"/>
      <c r="AU86" s="472"/>
      <c r="AV86" s="472"/>
      <c r="AW86" s="97"/>
      <c r="AX86" s="97"/>
      <c r="AY86" s="97"/>
      <c r="AZ86" s="97">
        <f t="shared" si="1"/>
        <v>0</v>
      </c>
      <c r="BA86" s="97"/>
      <c r="BB86" s="97"/>
      <c r="BC86" s="97"/>
      <c r="BD86" s="97"/>
      <c r="BE86" s="97">
        <v>10</v>
      </c>
      <c r="BF86" s="97"/>
      <c r="BG86" s="97">
        <v>4</v>
      </c>
      <c r="BH86" s="97">
        <v>4</v>
      </c>
      <c r="BI86" s="466"/>
      <c r="BJ86" s="466"/>
      <c r="BK86" s="466">
        <v>0</v>
      </c>
      <c r="BL86" s="97"/>
      <c r="BM86" s="97"/>
      <c r="BN86" s="470">
        <v>55</v>
      </c>
      <c r="BO86" s="470"/>
      <c r="BP86" s="97"/>
      <c r="BQ86" s="97"/>
      <c r="BR86" s="97"/>
      <c r="BS86" s="97"/>
      <c r="BT86" s="97"/>
      <c r="BU86" s="97"/>
      <c r="BV86" s="97"/>
      <c r="BW86" s="97"/>
      <c r="BX86" s="97"/>
      <c r="BY86" s="97"/>
      <c r="BZ86" s="97"/>
      <c r="CA86" s="97"/>
      <c r="CB86" s="97"/>
      <c r="CC86" s="574"/>
      <c r="CD86" s="565"/>
      <c r="CE86" s="565"/>
      <c r="CF86" s="565"/>
      <c r="CG86" s="565"/>
      <c r="CH86" s="565"/>
      <c r="CI86" s="565"/>
      <c r="CJ86" s="565"/>
      <c r="CK86" s="565"/>
      <c r="CL86" s="565"/>
      <c r="CM86" s="565"/>
      <c r="CN86" s="565"/>
      <c r="CO86" s="565"/>
      <c r="CP86" s="565"/>
      <c r="CQ86" s="565"/>
      <c r="CR86" s="582"/>
      <c r="CS86" s="565"/>
      <c r="CT86" s="565"/>
      <c r="CU86" s="565"/>
      <c r="CV86" s="565"/>
      <c r="CW86" s="565">
        <v>55</v>
      </c>
      <c r="CX86" s="565"/>
      <c r="CY86" s="598"/>
      <c r="CZ86" s="598"/>
      <c r="DA86" s="565"/>
      <c r="DB86" s="565"/>
      <c r="DC86" s="565"/>
      <c r="DD86" s="565"/>
      <c r="DE86" s="565"/>
      <c r="DF86" s="565"/>
      <c r="DG86" s="565"/>
      <c r="DH86" s="565"/>
      <c r="DI86" s="565"/>
      <c r="DJ86" s="565"/>
      <c r="DK86" s="565"/>
      <c r="DL86" s="565"/>
      <c r="DM86" s="565"/>
      <c r="DN86" s="565"/>
      <c r="DO86" s="565"/>
      <c r="DP86" s="565"/>
      <c r="DQ86" s="565"/>
      <c r="DR86" s="565"/>
      <c r="DS86" s="565"/>
      <c r="DT86" s="565"/>
      <c r="DU86" s="565"/>
      <c r="DV86" s="565"/>
      <c r="DW86" s="565"/>
      <c r="DX86" s="565"/>
      <c r="DY86" s="565"/>
      <c r="DZ86" s="565"/>
      <c r="EA86" s="565"/>
      <c r="EB86" s="565"/>
      <c r="EC86" s="565"/>
      <c r="ED86" s="565">
        <v>600</v>
      </c>
      <c r="EE86" s="565"/>
      <c r="EF86" s="565">
        <v>35</v>
      </c>
      <c r="EG86" s="565"/>
      <c r="EH86" s="565"/>
      <c r="EI86" s="565"/>
      <c r="EJ86" s="565"/>
      <c r="EK86" s="565"/>
      <c r="EL86" s="565"/>
      <c r="EM86" s="565"/>
      <c r="EN86" s="565"/>
      <c r="EO86" s="565"/>
      <c r="EP86" s="565"/>
      <c r="EQ86" s="565"/>
      <c r="ER86" s="620">
        <v>0</v>
      </c>
      <c r="ET86" s="565"/>
      <c r="EU86" s="565"/>
      <c r="EV86" s="565">
        <v>515</v>
      </c>
      <c r="EW86" s="565"/>
      <c r="EX86" s="565"/>
      <c r="EY86" s="565"/>
      <c r="EZ86" s="565"/>
      <c r="FA86" s="565">
        <v>310</v>
      </c>
      <c r="FB86" s="565"/>
      <c r="FC86" s="565"/>
      <c r="FD86" s="565"/>
      <c r="FE86" s="565"/>
      <c r="FF86" s="565"/>
      <c r="FG86" s="565"/>
      <c r="FH86" s="565"/>
      <c r="FI86" s="565"/>
      <c r="FJ86" s="565"/>
      <c r="FK86" s="565"/>
      <c r="FL86" s="565"/>
      <c r="FM86" s="565"/>
      <c r="FN86" s="565">
        <v>211</v>
      </c>
      <c r="FO86" s="565"/>
      <c r="FP86" s="565"/>
      <c r="FQ86" s="565"/>
      <c r="FR86" s="565"/>
      <c r="FS86" s="565"/>
      <c r="FT86" s="565"/>
      <c r="FU86" s="565"/>
      <c r="FV86" s="565"/>
      <c r="FW86" s="565"/>
      <c r="FX86" s="565"/>
      <c r="FY86" s="565"/>
      <c r="FZ86" s="598"/>
      <c r="GA86" s="598"/>
      <c r="GB86" s="565"/>
      <c r="GC86" s="565"/>
      <c r="GD86" s="565"/>
      <c r="GE86" s="565"/>
      <c r="GF86" s="565"/>
      <c r="GG86" s="565"/>
      <c r="GH86" s="565"/>
      <c r="GI86" s="565"/>
      <c r="GJ86" s="565"/>
    </row>
    <row r="87" spans="1:192" ht="30">
      <c r="A87" s="525" t="s">
        <v>4988</v>
      </c>
      <c r="B87" s="525" t="s">
        <v>4989</v>
      </c>
      <c r="C87" s="526" t="s">
        <v>4990</v>
      </c>
      <c r="D87" s="527">
        <v>4.2</v>
      </c>
      <c r="G87" s="78"/>
      <c r="H87" s="78"/>
      <c r="I87" s="230"/>
      <c r="J87" s="230"/>
      <c r="K87" s="97"/>
      <c r="L87" s="97"/>
      <c r="M87" s="97"/>
      <c r="N87" s="97"/>
      <c r="O87" s="470"/>
      <c r="P87" s="470"/>
      <c r="Q87" s="470"/>
      <c r="R87" s="506"/>
      <c r="S87" s="97"/>
      <c r="T87" s="97">
        <v>0</v>
      </c>
      <c r="U87" s="507"/>
      <c r="V87" s="364">
        <v>4</v>
      </c>
      <c r="W87" s="364"/>
      <c r="X87" s="364">
        <v>4</v>
      </c>
      <c r="Y87" s="147"/>
      <c r="Z87" s="147"/>
      <c r="AA87" s="166"/>
      <c r="AB87" s="166"/>
      <c r="AC87" s="97"/>
      <c r="AD87" s="97"/>
      <c r="AE87" s="97"/>
      <c r="AF87" s="97"/>
      <c r="AG87" s="462"/>
      <c r="AH87" s="462"/>
      <c r="AI87" s="97">
        <v>5</v>
      </c>
      <c r="AJ87" s="97"/>
      <c r="AK87" s="97"/>
      <c r="AL87" s="97"/>
      <c r="AM87" s="97"/>
      <c r="AN87" s="97"/>
      <c r="AO87" s="97"/>
      <c r="AP87" s="97"/>
      <c r="AQ87" s="517">
        <v>241</v>
      </c>
      <c r="AR87" s="517"/>
      <c r="AS87" s="472">
        <v>0</v>
      </c>
      <c r="AT87" s="97"/>
      <c r="AU87" s="472"/>
      <c r="AV87" s="472"/>
      <c r="AW87" s="97"/>
      <c r="AX87" s="97"/>
      <c r="AY87" s="97"/>
      <c r="AZ87" s="97">
        <f t="shared" si="1"/>
        <v>0</v>
      </c>
      <c r="BA87" s="97"/>
      <c r="BB87" s="97"/>
      <c r="BC87" s="97"/>
      <c r="BD87" s="97"/>
      <c r="BE87" s="97">
        <v>10</v>
      </c>
      <c r="BF87" s="97"/>
      <c r="BG87" s="97"/>
      <c r="BH87" s="97"/>
      <c r="BI87" s="466"/>
      <c r="BJ87" s="466"/>
      <c r="BK87" s="466">
        <v>0</v>
      </c>
      <c r="BL87" s="97"/>
      <c r="BM87" s="97"/>
      <c r="BN87" s="470"/>
      <c r="BO87" s="470"/>
      <c r="BP87" s="97"/>
      <c r="BQ87" s="97"/>
      <c r="BR87" s="97"/>
      <c r="BS87" s="97"/>
      <c r="BT87" s="97"/>
      <c r="BU87" s="97"/>
      <c r="BV87" s="97"/>
      <c r="BW87" s="97"/>
      <c r="BX87" s="97">
        <v>3920</v>
      </c>
      <c r="BY87" s="97"/>
      <c r="BZ87" s="97"/>
      <c r="CA87" s="97"/>
      <c r="CB87" s="97"/>
      <c r="CC87" s="574"/>
      <c r="CD87" s="565"/>
      <c r="CE87" s="565"/>
      <c r="CF87" s="565"/>
      <c r="CG87" s="565"/>
      <c r="CH87" s="565"/>
      <c r="CI87" s="565"/>
      <c r="CJ87" s="565"/>
      <c r="CK87" s="565"/>
      <c r="CL87" s="565"/>
      <c r="CM87" s="565"/>
      <c r="CN87" s="565"/>
      <c r="CO87" s="565"/>
      <c r="CP87" s="565"/>
      <c r="CQ87" s="565"/>
      <c r="CR87" s="582">
        <v>6</v>
      </c>
      <c r="CS87" s="565"/>
      <c r="CT87" s="565"/>
      <c r="CU87" s="565"/>
      <c r="CV87" s="565"/>
      <c r="CW87" s="565"/>
      <c r="CX87" s="565"/>
      <c r="CY87" s="598"/>
      <c r="CZ87" s="598"/>
      <c r="DA87" s="565"/>
      <c r="DB87" s="565"/>
      <c r="DC87" s="565"/>
      <c r="DD87" s="565"/>
      <c r="DE87" s="565"/>
      <c r="DF87" s="565"/>
      <c r="DG87" s="565"/>
      <c r="DH87" s="565"/>
      <c r="DI87" s="565"/>
      <c r="DJ87" s="565"/>
      <c r="DK87" s="565"/>
      <c r="DL87" s="565"/>
      <c r="DM87" s="565"/>
      <c r="DN87" s="565"/>
      <c r="DO87" s="565"/>
      <c r="DP87" s="565"/>
      <c r="DQ87" s="565"/>
      <c r="DR87" s="565">
        <v>5</v>
      </c>
      <c r="DS87" s="565"/>
      <c r="DT87" s="565"/>
      <c r="DU87" s="565"/>
      <c r="DV87" s="565"/>
      <c r="DW87" s="565"/>
      <c r="DX87" s="565"/>
      <c r="DY87" s="565"/>
      <c r="DZ87" s="565"/>
      <c r="EA87" s="565"/>
      <c r="EB87" s="565"/>
      <c r="EC87" s="565"/>
      <c r="ED87" s="565">
        <v>600</v>
      </c>
      <c r="EE87" s="565"/>
      <c r="EF87" s="565">
        <v>48</v>
      </c>
      <c r="EG87" s="565"/>
      <c r="EH87" s="565"/>
      <c r="EI87" s="565"/>
      <c r="EJ87" s="565"/>
      <c r="EK87" s="565"/>
      <c r="EL87" s="565"/>
      <c r="EM87" s="565"/>
      <c r="EN87" s="565"/>
      <c r="EO87" s="565"/>
      <c r="EP87" s="565"/>
      <c r="EQ87" s="565"/>
      <c r="ER87" s="620">
        <v>0</v>
      </c>
      <c r="ET87" s="565"/>
      <c r="EU87" s="565"/>
      <c r="EV87" s="565"/>
      <c r="EW87" s="565"/>
      <c r="EX87" s="565"/>
      <c r="EY87" s="565"/>
      <c r="EZ87" s="565"/>
      <c r="FA87" s="565"/>
      <c r="FB87" s="565"/>
      <c r="FC87" s="565"/>
      <c r="FD87" s="565"/>
      <c r="FE87" s="565"/>
      <c r="FF87" s="565"/>
      <c r="FG87" s="565"/>
      <c r="FH87" s="565"/>
      <c r="FI87" s="565"/>
      <c r="FJ87" s="565"/>
      <c r="FK87" s="565"/>
      <c r="FL87" s="565">
        <v>5</v>
      </c>
      <c r="FM87" s="565"/>
      <c r="FN87" s="565">
        <v>220</v>
      </c>
      <c r="FO87" s="565"/>
      <c r="FP87" s="565"/>
      <c r="FQ87" s="565"/>
      <c r="FR87" s="565"/>
      <c r="FS87" s="565"/>
      <c r="FT87" s="565">
        <v>0</v>
      </c>
      <c r="FU87" s="565">
        <v>0</v>
      </c>
      <c r="FV87" s="565"/>
      <c r="FW87" s="565"/>
      <c r="FX87" s="565"/>
      <c r="FY87" s="565"/>
      <c r="FZ87" s="598"/>
      <c r="GA87" s="598"/>
      <c r="GB87" s="565"/>
      <c r="GC87" s="565"/>
      <c r="GD87" s="565"/>
      <c r="GE87" s="565"/>
      <c r="GF87" s="565"/>
      <c r="GG87" s="565"/>
      <c r="GH87" s="565"/>
      <c r="GI87" s="565"/>
      <c r="GJ87" s="565"/>
    </row>
    <row r="88" spans="1:192">
      <c r="A88" s="525">
        <v>70</v>
      </c>
      <c r="B88" s="525" t="s">
        <v>4991</v>
      </c>
      <c r="C88" s="526" t="s">
        <v>4992</v>
      </c>
      <c r="D88" s="527">
        <v>2.2999999999999998</v>
      </c>
      <c r="E88" s="97">
        <v>2</v>
      </c>
      <c r="F88" s="506">
        <v>2</v>
      </c>
      <c r="G88" s="78"/>
      <c r="H88" s="78"/>
      <c r="I88" s="230"/>
      <c r="J88" s="230"/>
      <c r="K88" s="97"/>
      <c r="L88" s="97"/>
      <c r="M88" s="97"/>
      <c r="N88" s="97"/>
      <c r="O88" s="470"/>
      <c r="P88" s="470"/>
      <c r="Q88" s="470"/>
      <c r="R88" s="506"/>
      <c r="S88" s="97"/>
      <c r="T88" s="97">
        <v>0</v>
      </c>
      <c r="U88" s="507"/>
      <c r="V88" s="364"/>
      <c r="W88" s="364"/>
      <c r="X88" s="364"/>
      <c r="Y88" s="147"/>
      <c r="Z88" s="147"/>
      <c r="AA88" s="166"/>
      <c r="AB88" s="166"/>
      <c r="AC88" s="97"/>
      <c r="AD88" s="97"/>
      <c r="AE88" s="97"/>
      <c r="AF88" s="97"/>
      <c r="AG88" s="462"/>
      <c r="AH88" s="462"/>
      <c r="AI88" s="97"/>
      <c r="AJ88" s="97"/>
      <c r="AK88" s="97"/>
      <c r="AL88" s="97"/>
      <c r="AM88" s="97"/>
      <c r="AN88" s="97"/>
      <c r="AO88" s="97"/>
      <c r="AP88" s="97"/>
      <c r="AQ88" s="517"/>
      <c r="AR88" s="517"/>
      <c r="AS88" s="472">
        <v>0</v>
      </c>
      <c r="AT88" s="97"/>
      <c r="AU88" s="472"/>
      <c r="AV88" s="472"/>
      <c r="AW88" s="97">
        <v>4</v>
      </c>
      <c r="AX88" s="97"/>
      <c r="AY88" s="97"/>
      <c r="AZ88" s="97">
        <f t="shared" si="1"/>
        <v>0</v>
      </c>
      <c r="BA88" s="97"/>
      <c r="BB88" s="97"/>
      <c r="BC88" s="97"/>
      <c r="BD88" s="97"/>
      <c r="BE88" s="97"/>
      <c r="BF88" s="97"/>
      <c r="BG88" s="97"/>
      <c r="BH88" s="97"/>
      <c r="BI88" s="466"/>
      <c r="BJ88" s="466"/>
      <c r="BK88" s="466">
        <v>0</v>
      </c>
      <c r="BL88" s="97"/>
      <c r="BM88" s="97"/>
      <c r="BN88" s="470"/>
      <c r="BO88" s="470"/>
      <c r="BP88" s="97"/>
      <c r="BQ88" s="97"/>
      <c r="BR88" s="97"/>
      <c r="BS88" s="97"/>
      <c r="BT88" s="97"/>
      <c r="BU88" s="97"/>
      <c r="BV88" s="97">
        <v>11</v>
      </c>
      <c r="BW88" s="97"/>
      <c r="BX88" s="97"/>
      <c r="BY88" s="97"/>
      <c r="BZ88" s="97"/>
      <c r="CA88" s="97"/>
      <c r="CB88" s="97"/>
      <c r="CC88" s="574"/>
      <c r="CD88" s="565"/>
      <c r="CE88" s="565"/>
      <c r="CF88" s="565"/>
      <c r="CG88" s="565"/>
      <c r="CH88" s="565">
        <v>2</v>
      </c>
      <c r="CI88" s="565"/>
      <c r="CJ88" s="565"/>
      <c r="CK88" s="565"/>
      <c r="CL88" s="565"/>
      <c r="CM88" s="565"/>
      <c r="CN88" s="565"/>
      <c r="CO88" s="565"/>
      <c r="CP88" s="565"/>
      <c r="CQ88" s="565"/>
      <c r="CR88" s="582"/>
      <c r="CS88" s="565"/>
      <c r="CT88" s="565"/>
      <c r="CU88" s="565"/>
      <c r="CV88" s="565"/>
      <c r="CW88" s="565"/>
      <c r="CX88" s="565"/>
      <c r="CY88" s="598"/>
      <c r="CZ88" s="598"/>
      <c r="DA88" s="565">
        <v>1</v>
      </c>
      <c r="DB88" s="565"/>
      <c r="DC88" s="565"/>
      <c r="DD88" s="565"/>
      <c r="DE88" s="565"/>
      <c r="DF88" s="565"/>
      <c r="DG88" s="565"/>
      <c r="DH88" s="565"/>
      <c r="DI88" s="565"/>
      <c r="DJ88" s="565"/>
      <c r="DK88" s="565"/>
      <c r="DL88" s="565"/>
      <c r="DM88" s="565">
        <v>56</v>
      </c>
      <c r="DN88" s="565"/>
      <c r="DO88" s="565"/>
      <c r="DP88" s="565"/>
      <c r="DQ88" s="565"/>
      <c r="DR88" s="565">
        <v>1</v>
      </c>
      <c r="DS88" s="565">
        <v>1</v>
      </c>
      <c r="DT88" s="565"/>
      <c r="DU88" s="565"/>
      <c r="DV88" s="565"/>
      <c r="DW88" s="565"/>
      <c r="DX88" s="565">
        <v>1</v>
      </c>
      <c r="DY88" s="565"/>
      <c r="DZ88" s="565">
        <v>193</v>
      </c>
      <c r="EA88" s="565"/>
      <c r="EB88" s="565"/>
      <c r="EC88" s="565"/>
      <c r="ED88" s="565"/>
      <c r="EE88" s="565"/>
      <c r="EF88" s="565"/>
      <c r="EG88" s="565"/>
      <c r="EH88" s="565"/>
      <c r="EI88" s="565"/>
      <c r="EJ88" s="565"/>
      <c r="EK88" s="565"/>
      <c r="EL88" s="565"/>
      <c r="EM88" s="565"/>
      <c r="EN88" s="565"/>
      <c r="EO88" s="565"/>
      <c r="EP88" s="565"/>
      <c r="EQ88" s="565"/>
      <c r="ER88" s="620">
        <v>0</v>
      </c>
      <c r="ET88" s="565">
        <v>3</v>
      </c>
      <c r="EU88" s="565"/>
      <c r="EV88" s="565"/>
      <c r="EW88" s="565"/>
      <c r="EX88" s="565"/>
      <c r="EY88" s="565"/>
      <c r="EZ88" s="565">
        <v>2</v>
      </c>
      <c r="FA88" s="565">
        <v>2</v>
      </c>
      <c r="FB88" s="565">
        <v>8</v>
      </c>
      <c r="FC88" s="565">
        <v>-3</v>
      </c>
      <c r="FD88" s="565">
        <v>1</v>
      </c>
      <c r="FE88" s="565"/>
      <c r="FF88" s="565">
        <v>2</v>
      </c>
      <c r="FG88" s="565"/>
      <c r="FH88" s="565">
        <v>3</v>
      </c>
      <c r="FI88" s="565"/>
      <c r="FJ88" s="565"/>
      <c r="FK88" s="565"/>
      <c r="FL88" s="565">
        <v>3</v>
      </c>
      <c r="FM88" s="565"/>
      <c r="FN88" s="565"/>
      <c r="FO88" s="565"/>
      <c r="FP88" s="565"/>
      <c r="FQ88" s="565"/>
      <c r="FR88" s="565"/>
      <c r="FS88" s="565"/>
      <c r="FT88" s="565">
        <v>0</v>
      </c>
      <c r="FU88" s="565">
        <v>0</v>
      </c>
      <c r="FV88" s="565"/>
      <c r="FW88" s="565"/>
      <c r="FX88" s="565"/>
      <c r="FY88" s="565"/>
      <c r="FZ88" s="598">
        <v>1</v>
      </c>
      <c r="GA88" s="598"/>
      <c r="GB88" s="565"/>
      <c r="GC88" s="565"/>
      <c r="GD88" s="565"/>
      <c r="GE88" s="565"/>
      <c r="GF88" s="565"/>
      <c r="GG88" s="565"/>
      <c r="GH88" s="565">
        <v>37</v>
      </c>
      <c r="GI88" s="565">
        <v>2</v>
      </c>
      <c r="GJ88" s="565"/>
    </row>
    <row r="89" spans="1:192">
      <c r="A89" s="443">
        <v>13</v>
      </c>
      <c r="B89" s="443" t="s">
        <v>4993</v>
      </c>
      <c r="C89" s="474" t="s">
        <v>4167</v>
      </c>
      <c r="D89" s="523">
        <v>1.49</v>
      </c>
      <c r="E89" s="97">
        <v>0</v>
      </c>
      <c r="F89" s="506">
        <v>0</v>
      </c>
      <c r="G89" s="78"/>
      <c r="H89" s="78"/>
      <c r="I89" s="230">
        <v>1</v>
      </c>
      <c r="J89" s="230"/>
      <c r="K89" s="97"/>
      <c r="L89" s="97"/>
      <c r="M89" s="97"/>
      <c r="N89" s="97"/>
      <c r="O89" s="470"/>
      <c r="P89" s="470"/>
      <c r="Q89" s="470"/>
      <c r="R89" s="518">
        <f>SUM(R90:R96)</f>
        <v>100</v>
      </c>
      <c r="S89" s="97"/>
      <c r="T89" s="447">
        <v>1536</v>
      </c>
      <c r="U89" s="507"/>
      <c r="V89" s="447">
        <v>422</v>
      </c>
      <c r="W89" s="447"/>
      <c r="X89" s="447">
        <v>422</v>
      </c>
      <c r="Y89" s="147"/>
      <c r="Z89" s="147"/>
      <c r="AA89" s="516"/>
      <c r="AB89" s="516"/>
      <c r="AC89" s="97"/>
      <c r="AD89" s="97"/>
      <c r="AE89" s="97">
        <v>74</v>
      </c>
      <c r="AF89" s="97"/>
      <c r="AG89" s="462"/>
      <c r="AH89" s="462"/>
      <c r="AI89" s="447">
        <f>AI90+AI93+AI95</f>
        <v>81</v>
      </c>
      <c r="AJ89" s="447"/>
      <c r="AK89" s="97"/>
      <c r="AL89" s="97"/>
      <c r="AM89" s="97">
        <v>51</v>
      </c>
      <c r="AN89" s="97"/>
      <c r="AO89" s="97">
        <v>26</v>
      </c>
      <c r="AP89" s="97"/>
      <c r="AQ89" s="512">
        <f>SUM(AQ90:AQ96)</f>
        <v>451</v>
      </c>
      <c r="AR89" s="512">
        <f>SUM(AR90:AR96)</f>
        <v>0</v>
      </c>
      <c r="AS89" s="472">
        <v>0</v>
      </c>
      <c r="AT89" s="97"/>
      <c r="AU89" s="449"/>
      <c r="AV89" s="449"/>
      <c r="AW89" s="97"/>
      <c r="AX89" s="97"/>
      <c r="AY89" s="97"/>
      <c r="AZ89" s="97"/>
      <c r="BA89" s="97"/>
      <c r="BB89" s="97"/>
      <c r="BC89" s="97"/>
      <c r="BD89" s="97"/>
      <c r="BE89" s="97"/>
      <c r="BF89" s="97"/>
      <c r="BG89" s="447">
        <v>57</v>
      </c>
      <c r="BH89" s="447"/>
      <c r="BI89" s="466">
        <v>439</v>
      </c>
      <c r="BJ89" s="466">
        <v>0</v>
      </c>
      <c r="BK89" s="466">
        <v>439</v>
      </c>
      <c r="BL89" s="97">
        <v>90</v>
      </c>
      <c r="BM89" s="97"/>
      <c r="BN89" s="470">
        <v>16</v>
      </c>
      <c r="BO89" s="470"/>
      <c r="BP89" s="97"/>
      <c r="BQ89" s="97"/>
      <c r="BR89" s="447"/>
      <c r="BS89" s="447"/>
      <c r="BT89" s="97"/>
      <c r="BU89" s="97"/>
      <c r="BV89" s="97"/>
      <c r="BW89" s="97"/>
      <c r="BX89" s="447">
        <v>435</v>
      </c>
      <c r="BY89" s="447">
        <v>0</v>
      </c>
      <c r="BZ89" s="447"/>
      <c r="CA89" s="447"/>
      <c r="CB89" s="447"/>
      <c r="CC89" s="573"/>
      <c r="CD89" s="565"/>
      <c r="CE89" s="565"/>
      <c r="CF89" s="565">
        <v>102</v>
      </c>
      <c r="CG89" s="565">
        <v>1</v>
      </c>
      <c r="CH89" s="565">
        <v>1492</v>
      </c>
      <c r="CI89" s="565">
        <v>552</v>
      </c>
      <c r="CJ89" s="565"/>
      <c r="CK89" s="565"/>
      <c r="CL89" s="565"/>
      <c r="CM89" s="565"/>
      <c r="CN89" s="565"/>
      <c r="CO89" s="565"/>
      <c r="CP89" s="565"/>
      <c r="CQ89" s="565"/>
      <c r="CR89" s="568">
        <v>967</v>
      </c>
      <c r="CS89" s="565"/>
      <c r="CT89" s="565"/>
      <c r="CU89" s="565"/>
      <c r="CV89" s="565"/>
      <c r="CW89" s="565">
        <v>16</v>
      </c>
      <c r="CX89" s="565"/>
      <c r="CY89" s="598"/>
      <c r="CZ89" s="598"/>
      <c r="DA89" s="565">
        <v>1047</v>
      </c>
      <c r="DB89" s="565"/>
      <c r="DC89" s="565">
        <v>205</v>
      </c>
      <c r="DD89" s="565"/>
      <c r="DE89" s="565">
        <v>82</v>
      </c>
      <c r="DF89" s="565"/>
      <c r="DG89" s="565">
        <v>78</v>
      </c>
      <c r="DH89" s="565"/>
      <c r="DI89" s="565"/>
      <c r="DJ89" s="565"/>
      <c r="DK89" s="565"/>
      <c r="DL89" s="565"/>
      <c r="DM89" s="565">
        <v>6</v>
      </c>
      <c r="DN89" s="565"/>
      <c r="DO89" s="565"/>
      <c r="DP89" s="565">
        <v>3</v>
      </c>
      <c r="DQ89" s="565">
        <v>1</v>
      </c>
      <c r="DR89" s="565">
        <v>75</v>
      </c>
      <c r="DS89" s="565">
        <v>2</v>
      </c>
      <c r="DT89" s="565"/>
      <c r="DU89" s="565"/>
      <c r="DV89" s="565">
        <v>184</v>
      </c>
      <c r="DW89" s="565"/>
      <c r="DX89" s="565">
        <v>3</v>
      </c>
      <c r="DY89" s="565"/>
      <c r="DZ89" s="565">
        <v>4</v>
      </c>
      <c r="EA89" s="565"/>
      <c r="EB89" s="565"/>
      <c r="EC89" s="565"/>
      <c r="ED89" s="565">
        <v>1</v>
      </c>
      <c r="EE89" s="565"/>
      <c r="EF89" s="565">
        <v>1</v>
      </c>
      <c r="EG89" s="565"/>
      <c r="EH89" s="565"/>
      <c r="EI89" s="565"/>
      <c r="EJ89" s="565"/>
      <c r="EK89" s="565"/>
      <c r="EL89" s="565"/>
      <c r="EM89" s="565"/>
      <c r="EN89" s="565"/>
      <c r="EO89" s="565"/>
      <c r="EP89" s="565"/>
      <c r="EQ89" s="565"/>
      <c r="ER89" s="620">
        <v>39</v>
      </c>
      <c r="ET89" s="565">
        <v>88</v>
      </c>
      <c r="EU89" s="565"/>
      <c r="EV89" s="565">
        <v>836</v>
      </c>
      <c r="EW89" s="565">
        <v>2</v>
      </c>
      <c r="EX89" s="565">
        <v>46</v>
      </c>
      <c r="EY89" s="565"/>
      <c r="EZ89" s="565">
        <v>420</v>
      </c>
      <c r="FA89" s="565"/>
      <c r="FB89" s="565"/>
      <c r="FC89" s="565"/>
      <c r="FD89" s="565"/>
      <c r="FE89" s="565"/>
      <c r="FF89" s="565"/>
      <c r="FG89" s="565"/>
      <c r="FH89" s="565">
        <v>366</v>
      </c>
      <c r="FI89" s="565"/>
      <c r="FJ89" s="565">
        <v>17</v>
      </c>
      <c r="FK89" s="565"/>
      <c r="FL89" s="565">
        <v>422</v>
      </c>
      <c r="FM89" s="565"/>
      <c r="FN89" s="565">
        <v>666</v>
      </c>
      <c r="FO89" s="565">
        <v>20</v>
      </c>
      <c r="FP89" s="565"/>
      <c r="FQ89" s="565"/>
      <c r="FR89" s="565"/>
      <c r="FS89" s="565"/>
      <c r="FT89" s="565">
        <v>32</v>
      </c>
      <c r="FU89" s="565">
        <v>0</v>
      </c>
      <c r="FV89" s="565">
        <v>49</v>
      </c>
      <c r="FW89" s="565"/>
      <c r="FX89" s="565"/>
      <c r="FY89" s="565"/>
      <c r="FZ89" s="598"/>
      <c r="GA89" s="598"/>
      <c r="GB89" s="565"/>
      <c r="GC89" s="565"/>
      <c r="GD89" s="565">
        <v>102</v>
      </c>
      <c r="GE89" s="565"/>
      <c r="GF89" s="565">
        <v>36</v>
      </c>
      <c r="GG89" s="565">
        <v>2</v>
      </c>
      <c r="GH89" s="565"/>
      <c r="GI89" s="565"/>
      <c r="GJ89" s="565"/>
    </row>
    <row r="90" spans="1:192" ht="30">
      <c r="A90" s="460">
        <v>71</v>
      </c>
      <c r="B90" s="460" t="s">
        <v>4994</v>
      </c>
      <c r="C90" s="461" t="s">
        <v>4995</v>
      </c>
      <c r="D90" s="514">
        <v>1.42</v>
      </c>
      <c r="E90" s="447">
        <v>345</v>
      </c>
      <c r="F90" s="515">
        <v>0</v>
      </c>
      <c r="G90" s="78"/>
      <c r="H90" s="78"/>
      <c r="I90" s="445">
        <v>339</v>
      </c>
      <c r="J90" s="230"/>
      <c r="K90" s="447"/>
      <c r="L90" s="447"/>
      <c r="M90" s="97">
        <v>128</v>
      </c>
      <c r="N90" s="97"/>
      <c r="O90" s="470"/>
      <c r="P90" s="470"/>
      <c r="Q90" s="470"/>
      <c r="R90" s="506">
        <v>8</v>
      </c>
      <c r="S90" s="97"/>
      <c r="T90" s="97">
        <v>116</v>
      </c>
      <c r="U90" s="507"/>
      <c r="V90" s="97">
        <v>132</v>
      </c>
      <c r="W90" s="97"/>
      <c r="X90" s="97">
        <v>132</v>
      </c>
      <c r="Y90" s="519">
        <v>2</v>
      </c>
      <c r="Z90" s="519"/>
      <c r="AA90" s="166">
        <v>86</v>
      </c>
      <c r="AB90" s="166"/>
      <c r="AC90" s="97">
        <v>121</v>
      </c>
      <c r="AD90" s="97"/>
      <c r="AE90" s="97">
        <v>1</v>
      </c>
      <c r="AF90" s="97"/>
      <c r="AG90" s="462"/>
      <c r="AH90" s="462"/>
      <c r="AI90" s="97">
        <v>1</v>
      </c>
      <c r="AJ90" s="97"/>
      <c r="AK90" s="97"/>
      <c r="AL90" s="97"/>
      <c r="AM90" s="97">
        <v>3</v>
      </c>
      <c r="AN90" s="97"/>
      <c r="AO90" s="97">
        <v>8</v>
      </c>
      <c r="AP90" s="97"/>
      <c r="AQ90" s="517">
        <v>144</v>
      </c>
      <c r="AR90" s="517"/>
      <c r="AS90" s="472">
        <v>0</v>
      </c>
      <c r="AT90" s="97"/>
      <c r="AU90" s="472"/>
      <c r="AV90" s="472"/>
      <c r="AW90" s="97"/>
      <c r="AX90" s="97">
        <f>4+8+2</f>
        <v>14</v>
      </c>
      <c r="AY90" s="97"/>
      <c r="AZ90" s="97">
        <f t="shared" si="1"/>
        <v>14</v>
      </c>
      <c r="BA90" s="97">
        <v>9</v>
      </c>
      <c r="BB90" s="97"/>
      <c r="BC90" s="97"/>
      <c r="BD90" s="97"/>
      <c r="BE90" s="97"/>
      <c r="BF90" s="97"/>
      <c r="BG90" s="97">
        <v>12</v>
      </c>
      <c r="BH90" s="97"/>
      <c r="BI90" s="466">
        <v>274</v>
      </c>
      <c r="BJ90" s="466"/>
      <c r="BK90" s="466">
        <v>274</v>
      </c>
      <c r="BL90" s="97"/>
      <c r="BM90" s="97"/>
      <c r="BN90" s="470">
        <v>7</v>
      </c>
      <c r="BO90" s="470"/>
      <c r="BP90" s="97"/>
      <c r="BQ90" s="97"/>
      <c r="BR90" s="97"/>
      <c r="BS90" s="97"/>
      <c r="BT90" s="97"/>
      <c r="BU90" s="97"/>
      <c r="BV90" s="97"/>
      <c r="BW90" s="97"/>
      <c r="BX90" s="97">
        <v>167</v>
      </c>
      <c r="BY90" s="97"/>
      <c r="BZ90" s="97"/>
      <c r="CA90" s="97"/>
      <c r="CB90" s="97"/>
      <c r="CC90" s="574"/>
      <c r="CD90" s="565"/>
      <c r="CE90" s="565"/>
      <c r="CF90" s="565">
        <v>1</v>
      </c>
      <c r="CG90" s="565"/>
      <c r="CH90" s="565">
        <v>42</v>
      </c>
      <c r="CI90" s="565">
        <v>240</v>
      </c>
      <c r="CJ90" s="565"/>
      <c r="CK90" s="565">
        <v>3</v>
      </c>
      <c r="CL90" s="565"/>
      <c r="CM90" s="565"/>
      <c r="CN90" s="565"/>
      <c r="CO90" s="565"/>
      <c r="CP90" s="565"/>
      <c r="CQ90" s="565"/>
      <c r="CR90" s="582">
        <v>42</v>
      </c>
      <c r="CS90" s="565"/>
      <c r="CT90" s="565">
        <v>1</v>
      </c>
      <c r="CU90" s="565">
        <v>3</v>
      </c>
      <c r="CV90" s="565"/>
      <c r="CW90" s="565">
        <v>7</v>
      </c>
      <c r="CX90" s="565"/>
      <c r="CY90" s="598"/>
      <c r="CZ90" s="598"/>
      <c r="DA90" s="565">
        <v>723</v>
      </c>
      <c r="DB90" s="565"/>
      <c r="DC90" s="565"/>
      <c r="DD90" s="565"/>
      <c r="DE90" s="565">
        <v>9</v>
      </c>
      <c r="DF90" s="565"/>
      <c r="DG90" s="565">
        <v>5</v>
      </c>
      <c r="DH90" s="565"/>
      <c r="DI90" s="565"/>
      <c r="DJ90" s="565"/>
      <c r="DK90" s="565">
        <v>180</v>
      </c>
      <c r="DL90" s="565"/>
      <c r="DM90" s="565"/>
      <c r="DN90" s="565"/>
      <c r="DO90" s="565"/>
      <c r="DP90" s="565"/>
      <c r="DQ90" s="565"/>
      <c r="DR90" s="565">
        <v>10</v>
      </c>
      <c r="DS90" s="565"/>
      <c r="DT90" s="565">
        <v>126</v>
      </c>
      <c r="DU90" s="565">
        <v>1</v>
      </c>
      <c r="DV90" s="565">
        <v>4</v>
      </c>
      <c r="DW90" s="565"/>
      <c r="DX90" s="565">
        <v>1</v>
      </c>
      <c r="DY90" s="565"/>
      <c r="DZ90" s="565"/>
      <c r="EA90" s="565"/>
      <c r="EB90" s="565">
        <v>6</v>
      </c>
      <c r="EC90" s="565"/>
      <c r="ED90" s="565"/>
      <c r="EE90" s="565"/>
      <c r="EF90" s="565"/>
      <c r="EG90" s="565"/>
      <c r="EH90" s="565">
        <v>14</v>
      </c>
      <c r="EI90" s="565"/>
      <c r="EJ90" s="565"/>
      <c r="EK90" s="565"/>
      <c r="EL90" s="565"/>
      <c r="EM90" s="565"/>
      <c r="EN90" s="565"/>
      <c r="EO90" s="565"/>
      <c r="EP90" s="565"/>
      <c r="EQ90" s="565"/>
      <c r="ER90" s="620">
        <v>6</v>
      </c>
      <c r="ET90" s="565">
        <v>4</v>
      </c>
      <c r="EU90" s="565"/>
      <c r="EV90" s="565">
        <v>614</v>
      </c>
      <c r="EW90" s="565"/>
      <c r="EX90" s="565">
        <v>10</v>
      </c>
      <c r="EY90" s="565"/>
      <c r="EZ90" s="565">
        <v>100</v>
      </c>
      <c r="FA90" s="565"/>
      <c r="FB90" s="565">
        <v>3</v>
      </c>
      <c r="FC90" s="565"/>
      <c r="FD90" s="565">
        <v>2</v>
      </c>
      <c r="FE90" s="565"/>
      <c r="FF90" s="565">
        <v>1</v>
      </c>
      <c r="FG90" s="565"/>
      <c r="FH90" s="565">
        <v>120</v>
      </c>
      <c r="FI90" s="565"/>
      <c r="FJ90" s="565"/>
      <c r="FK90" s="565"/>
      <c r="FL90" s="565">
        <v>39</v>
      </c>
      <c r="FM90" s="565"/>
      <c r="FN90" s="565">
        <v>294</v>
      </c>
      <c r="FO90" s="565"/>
      <c r="FP90" s="565">
        <v>3</v>
      </c>
      <c r="FQ90" s="565"/>
      <c r="FR90" s="565"/>
      <c r="FS90" s="565"/>
      <c r="FT90" s="565">
        <v>6</v>
      </c>
      <c r="FU90" s="565">
        <v>0</v>
      </c>
      <c r="FV90" s="565">
        <v>1</v>
      </c>
      <c r="FW90" s="565"/>
      <c r="FX90" s="565">
        <v>3</v>
      </c>
      <c r="FY90" s="565"/>
      <c r="FZ90" s="598"/>
      <c r="GA90" s="598"/>
      <c r="GB90" s="565"/>
      <c r="GC90" s="565"/>
      <c r="GD90" s="565">
        <v>15</v>
      </c>
      <c r="GE90" s="565"/>
      <c r="GF90" s="565">
        <v>12</v>
      </c>
      <c r="GG90" s="565"/>
      <c r="GH90" s="565">
        <v>132</v>
      </c>
      <c r="GI90" s="565"/>
      <c r="GJ90" s="565"/>
    </row>
    <row r="91" spans="1:192" ht="30">
      <c r="A91" s="460">
        <v>72</v>
      </c>
      <c r="B91" s="460" t="s">
        <v>4996</v>
      </c>
      <c r="C91" s="461" t="s">
        <v>4997</v>
      </c>
      <c r="D91" s="514">
        <v>2.81</v>
      </c>
      <c r="E91" s="97">
        <v>8</v>
      </c>
      <c r="F91" s="506">
        <v>0</v>
      </c>
      <c r="G91" s="78"/>
      <c r="H91" s="78"/>
      <c r="I91" s="230">
        <v>139</v>
      </c>
      <c r="J91" s="230"/>
      <c r="K91" s="97">
        <v>8</v>
      </c>
      <c r="L91" s="97"/>
      <c r="M91" s="97">
        <v>2</v>
      </c>
      <c r="N91" s="97"/>
      <c r="O91" s="470"/>
      <c r="P91" s="470"/>
      <c r="Q91" s="470"/>
      <c r="R91" s="506">
        <v>86</v>
      </c>
      <c r="S91" s="97"/>
      <c r="T91" s="97">
        <v>863</v>
      </c>
      <c r="U91" s="507"/>
      <c r="V91" s="97"/>
      <c r="W91" s="97"/>
      <c r="X91" s="97"/>
      <c r="Y91" s="147"/>
      <c r="Z91" s="147"/>
      <c r="AA91" s="166"/>
      <c r="AB91" s="166"/>
      <c r="AC91" s="97">
        <v>398</v>
      </c>
      <c r="AD91" s="97"/>
      <c r="AE91" s="97"/>
      <c r="AF91" s="97"/>
      <c r="AG91" s="462"/>
      <c r="AH91" s="462"/>
      <c r="AI91" s="97"/>
      <c r="AJ91" s="97"/>
      <c r="AK91" s="97"/>
      <c r="AL91" s="97"/>
      <c r="AM91" s="97"/>
      <c r="AN91" s="97"/>
      <c r="AO91" s="97"/>
      <c r="AP91" s="97"/>
      <c r="AQ91" s="517"/>
      <c r="AR91" s="517"/>
      <c r="AS91" s="472">
        <v>0</v>
      </c>
      <c r="AT91" s="97"/>
      <c r="AU91" s="472"/>
      <c r="AV91" s="472"/>
      <c r="AW91" s="97"/>
      <c r="AX91" s="97">
        <f>58+56+45</f>
        <v>159</v>
      </c>
      <c r="AY91" s="97"/>
      <c r="AZ91" s="97">
        <f t="shared" si="1"/>
        <v>159</v>
      </c>
      <c r="BA91" s="97"/>
      <c r="BB91" s="97"/>
      <c r="BC91" s="97"/>
      <c r="BD91" s="97"/>
      <c r="BE91" s="97"/>
      <c r="BF91" s="97"/>
      <c r="BG91" s="97"/>
      <c r="BH91" s="97"/>
      <c r="BI91" s="466"/>
      <c r="BJ91" s="466"/>
      <c r="BK91" s="466">
        <v>0</v>
      </c>
      <c r="BL91" s="97"/>
      <c r="BM91" s="97"/>
      <c r="BN91" s="470"/>
      <c r="BO91" s="470"/>
      <c r="BP91" s="97"/>
      <c r="BQ91" s="97"/>
      <c r="BR91" s="97"/>
      <c r="BS91" s="97"/>
      <c r="BT91" s="447"/>
      <c r="BU91" s="447"/>
      <c r="BV91" s="97"/>
      <c r="BW91" s="97"/>
      <c r="BX91" s="97">
        <v>96</v>
      </c>
      <c r="BY91" s="97"/>
      <c r="BZ91" s="97"/>
      <c r="CA91" s="97"/>
      <c r="CB91" s="97"/>
      <c r="CC91" s="574"/>
      <c r="CD91" s="565"/>
      <c r="CE91" s="565"/>
      <c r="CF91" s="565"/>
      <c r="CG91" s="565"/>
      <c r="CH91" s="565"/>
      <c r="CI91" s="565"/>
      <c r="CJ91" s="565"/>
      <c r="CK91" s="565"/>
      <c r="CL91" s="565"/>
      <c r="CM91" s="565"/>
      <c r="CN91" s="565"/>
      <c r="CO91" s="565"/>
      <c r="CP91" s="565"/>
      <c r="CQ91" s="565"/>
      <c r="CR91" s="582">
        <v>50</v>
      </c>
      <c r="CS91" s="565"/>
      <c r="CT91" s="565"/>
      <c r="CU91" s="565"/>
      <c r="CV91" s="565"/>
      <c r="CW91" s="565"/>
      <c r="CX91" s="565"/>
      <c r="CY91" s="598"/>
      <c r="CZ91" s="598"/>
      <c r="DA91" s="565"/>
      <c r="DB91" s="565"/>
      <c r="DC91" s="565"/>
      <c r="DD91" s="565"/>
      <c r="DE91" s="565"/>
      <c r="DF91" s="565"/>
      <c r="DG91" s="565"/>
      <c r="DH91" s="565"/>
      <c r="DI91" s="565"/>
      <c r="DJ91" s="565"/>
      <c r="DK91" s="565">
        <v>740</v>
      </c>
      <c r="DL91" s="565">
        <v>3</v>
      </c>
      <c r="DM91" s="565"/>
      <c r="DN91" s="565"/>
      <c r="DO91" s="565"/>
      <c r="DP91" s="565">
        <v>121</v>
      </c>
      <c r="DQ91" s="565"/>
      <c r="DR91" s="565"/>
      <c r="DS91" s="565"/>
      <c r="DT91" s="565">
        <v>956</v>
      </c>
      <c r="DU91" s="565"/>
      <c r="DV91" s="565"/>
      <c r="DW91" s="565"/>
      <c r="DX91" s="565"/>
      <c r="DY91" s="565"/>
      <c r="DZ91" s="565"/>
      <c r="EA91" s="565"/>
      <c r="EB91" s="565"/>
      <c r="EC91" s="565"/>
      <c r="ED91" s="565">
        <v>2</v>
      </c>
      <c r="EE91" s="565"/>
      <c r="EF91" s="565">
        <v>1</v>
      </c>
      <c r="EG91" s="565"/>
      <c r="EH91" s="565"/>
      <c r="EI91" s="565"/>
      <c r="EJ91" s="565"/>
      <c r="EK91" s="565"/>
      <c r="EL91" s="565"/>
      <c r="EM91" s="565"/>
      <c r="EN91" s="565"/>
      <c r="EO91" s="565"/>
      <c r="EP91" s="565"/>
      <c r="EQ91" s="565"/>
      <c r="ER91" s="620">
        <v>0</v>
      </c>
      <c r="ET91" s="565"/>
      <c r="EU91" s="565"/>
      <c r="EV91" s="565"/>
      <c r="EW91" s="565"/>
      <c r="EX91" s="565"/>
      <c r="EY91" s="565"/>
      <c r="EZ91" s="565">
        <v>85</v>
      </c>
      <c r="FA91" s="565"/>
      <c r="FB91" s="565"/>
      <c r="FC91" s="565"/>
      <c r="FD91" s="565"/>
      <c r="FE91" s="565"/>
      <c r="FF91" s="565"/>
      <c r="FG91" s="565"/>
      <c r="FH91" s="565"/>
      <c r="FI91" s="565"/>
      <c r="FJ91" s="565"/>
      <c r="FK91" s="565"/>
      <c r="FL91" s="565">
        <v>168</v>
      </c>
      <c r="FM91" s="565"/>
      <c r="FN91" s="565"/>
      <c r="FO91" s="565"/>
      <c r="FP91" s="565"/>
      <c r="FQ91" s="565"/>
      <c r="FR91" s="565"/>
      <c r="FS91" s="565"/>
      <c r="FT91" s="565">
        <v>0</v>
      </c>
      <c r="FU91" s="565">
        <v>0</v>
      </c>
      <c r="FV91" s="565"/>
      <c r="FW91" s="565"/>
      <c r="FX91" s="565"/>
      <c r="FY91" s="565"/>
      <c r="FZ91" s="598"/>
      <c r="GA91" s="598"/>
      <c r="GB91" s="565"/>
      <c r="GC91" s="565"/>
      <c r="GD91" s="565"/>
      <c r="GE91" s="565"/>
      <c r="GF91" s="565"/>
      <c r="GG91" s="565"/>
      <c r="GH91" s="565">
        <v>108</v>
      </c>
      <c r="GI91" s="565"/>
      <c r="GJ91" s="565"/>
    </row>
    <row r="92" spans="1:192" ht="30">
      <c r="A92" s="460">
        <v>73</v>
      </c>
      <c r="B92" s="460" t="s">
        <v>4998</v>
      </c>
      <c r="C92" s="461" t="s">
        <v>4999</v>
      </c>
      <c r="D92" s="514">
        <v>3.48</v>
      </c>
      <c r="E92" s="97">
        <v>0</v>
      </c>
      <c r="F92" s="506">
        <v>0</v>
      </c>
      <c r="G92" s="78"/>
      <c r="H92" s="78"/>
      <c r="I92" s="230">
        <v>139</v>
      </c>
      <c r="J92" s="230"/>
      <c r="K92" s="97"/>
      <c r="L92" s="97"/>
      <c r="M92" s="97"/>
      <c r="N92" s="97"/>
      <c r="O92" s="470"/>
      <c r="P92" s="470"/>
      <c r="Q92" s="470"/>
      <c r="R92" s="506"/>
      <c r="S92" s="97"/>
      <c r="T92" s="97">
        <v>44</v>
      </c>
      <c r="U92" s="507"/>
      <c r="V92" s="97"/>
      <c r="W92" s="97"/>
      <c r="X92" s="97"/>
      <c r="Y92" s="147"/>
      <c r="Z92" s="147"/>
      <c r="AA92" s="166"/>
      <c r="AB92" s="166"/>
      <c r="AC92" s="97"/>
      <c r="AD92" s="97"/>
      <c r="AE92" s="97"/>
      <c r="AF92" s="97"/>
      <c r="AG92" s="462"/>
      <c r="AH92" s="462"/>
      <c r="AI92" s="97"/>
      <c r="AJ92" s="97"/>
      <c r="AK92" s="97"/>
      <c r="AL92" s="97"/>
      <c r="AM92" s="97"/>
      <c r="AN92" s="97"/>
      <c r="AO92" s="97"/>
      <c r="AP92" s="97"/>
      <c r="AQ92" s="517">
        <v>30</v>
      </c>
      <c r="AR92" s="517"/>
      <c r="AS92" s="472">
        <v>0</v>
      </c>
      <c r="AT92" s="97"/>
      <c r="AU92" s="472"/>
      <c r="AV92" s="472"/>
      <c r="AW92" s="97"/>
      <c r="AX92" s="97"/>
      <c r="AY92" s="97"/>
      <c r="AZ92" s="97">
        <f t="shared" si="1"/>
        <v>0</v>
      </c>
      <c r="BA92" s="97"/>
      <c r="BB92" s="97"/>
      <c r="BC92" s="97"/>
      <c r="BD92" s="97"/>
      <c r="BE92" s="97"/>
      <c r="BF92" s="97"/>
      <c r="BG92" s="97"/>
      <c r="BH92" s="97"/>
      <c r="BI92" s="466">
        <v>40</v>
      </c>
      <c r="BJ92" s="466"/>
      <c r="BK92" s="466">
        <v>40</v>
      </c>
      <c r="BL92" s="97"/>
      <c r="BM92" s="97"/>
      <c r="BN92" s="470"/>
      <c r="BO92" s="470"/>
      <c r="BP92" s="97"/>
      <c r="BQ92" s="97"/>
      <c r="BR92" s="97"/>
      <c r="BS92" s="97"/>
      <c r="BT92" s="97"/>
      <c r="BU92" s="97"/>
      <c r="BV92" s="97"/>
      <c r="BW92" s="97"/>
      <c r="BX92" s="97"/>
      <c r="BY92" s="97"/>
      <c r="BZ92" s="97"/>
      <c r="CA92" s="97"/>
      <c r="CB92" s="97"/>
      <c r="CC92" s="574"/>
      <c r="CD92" s="565"/>
      <c r="CE92" s="565"/>
      <c r="CF92" s="565"/>
      <c r="CG92" s="565"/>
      <c r="CH92" s="565"/>
      <c r="CI92" s="565">
        <v>12</v>
      </c>
      <c r="CJ92" s="565"/>
      <c r="CK92" s="565"/>
      <c r="CL92" s="565"/>
      <c r="CM92" s="565"/>
      <c r="CN92" s="565"/>
      <c r="CO92" s="565"/>
      <c r="CP92" s="565"/>
      <c r="CQ92" s="565"/>
      <c r="CR92" s="582">
        <v>13</v>
      </c>
      <c r="CS92" s="565"/>
      <c r="CT92" s="565"/>
      <c r="CU92" s="565"/>
      <c r="CV92" s="565"/>
      <c r="CW92" s="565"/>
      <c r="CX92" s="565"/>
      <c r="CY92" s="598"/>
      <c r="CZ92" s="598"/>
      <c r="DA92" s="565">
        <v>24</v>
      </c>
      <c r="DB92" s="565"/>
      <c r="DC92" s="565"/>
      <c r="DD92" s="565"/>
      <c r="DE92" s="565"/>
      <c r="DF92" s="565"/>
      <c r="DG92" s="565"/>
      <c r="DH92" s="565"/>
      <c r="DI92" s="565"/>
      <c r="DJ92" s="565"/>
      <c r="DK92" s="565"/>
      <c r="DL92" s="565"/>
      <c r="DM92" s="565">
        <v>45</v>
      </c>
      <c r="DN92" s="565"/>
      <c r="DO92" s="565"/>
      <c r="DP92" s="565">
        <v>8</v>
      </c>
      <c r="DQ92" s="565"/>
      <c r="DR92" s="565"/>
      <c r="DS92" s="565"/>
      <c r="DT92" s="565"/>
      <c r="DU92" s="565"/>
      <c r="DV92" s="565"/>
      <c r="DW92" s="565"/>
      <c r="DX92" s="565"/>
      <c r="DY92" s="565"/>
      <c r="DZ92" s="565">
        <v>181</v>
      </c>
      <c r="EA92" s="565"/>
      <c r="EB92" s="565"/>
      <c r="EC92" s="565"/>
      <c r="ED92" s="565"/>
      <c r="EE92" s="565"/>
      <c r="EF92" s="565"/>
      <c r="EG92" s="565"/>
      <c r="EH92" s="565"/>
      <c r="EI92" s="565"/>
      <c r="EJ92" s="565"/>
      <c r="EK92" s="565"/>
      <c r="EL92" s="565"/>
      <c r="EM92" s="565"/>
      <c r="EN92" s="565"/>
      <c r="EO92" s="565"/>
      <c r="EP92" s="565"/>
      <c r="EQ92" s="565"/>
      <c r="ER92" s="620">
        <v>0</v>
      </c>
      <c r="ET92" s="565"/>
      <c r="EU92" s="565"/>
      <c r="EV92" s="565">
        <v>20</v>
      </c>
      <c r="EW92" s="565"/>
      <c r="EX92" s="565"/>
      <c r="EY92" s="565"/>
      <c r="EZ92" s="565">
        <v>55</v>
      </c>
      <c r="FA92" s="565"/>
      <c r="FB92" s="565"/>
      <c r="FC92" s="565"/>
      <c r="FD92" s="565"/>
      <c r="FE92" s="565"/>
      <c r="FF92" s="565"/>
      <c r="FG92" s="565"/>
      <c r="FH92" s="565">
        <v>20</v>
      </c>
      <c r="FI92" s="565"/>
      <c r="FJ92" s="565"/>
      <c r="FK92" s="565"/>
      <c r="FL92" s="565">
        <v>1</v>
      </c>
      <c r="FM92" s="565"/>
      <c r="FN92" s="565">
        <v>3</v>
      </c>
      <c r="FO92" s="565"/>
      <c r="FP92" s="565"/>
      <c r="FQ92" s="565"/>
      <c r="FR92" s="565"/>
      <c r="FS92" s="565"/>
      <c r="FT92" s="565">
        <v>0</v>
      </c>
      <c r="FU92" s="565">
        <v>0</v>
      </c>
      <c r="FV92" s="565"/>
      <c r="FW92" s="565"/>
      <c r="FX92" s="565"/>
      <c r="FY92" s="565"/>
      <c r="FZ92" s="598"/>
      <c r="GA92" s="598"/>
      <c r="GB92" s="565"/>
      <c r="GC92" s="565"/>
      <c r="GD92" s="565"/>
      <c r="GE92" s="565"/>
      <c r="GF92" s="565"/>
      <c r="GG92" s="565"/>
      <c r="GH92" s="565">
        <v>7</v>
      </c>
      <c r="GI92" s="565"/>
      <c r="GJ92" s="565"/>
    </row>
    <row r="93" spans="1:192">
      <c r="A93" s="460">
        <v>74</v>
      </c>
      <c r="B93" s="522" t="s">
        <v>5000</v>
      </c>
      <c r="C93" s="461" t="s">
        <v>5001</v>
      </c>
      <c r="D93" s="521">
        <v>1.1200000000000001</v>
      </c>
      <c r="E93" s="97">
        <v>0</v>
      </c>
      <c r="F93" s="506">
        <v>0</v>
      </c>
      <c r="G93" s="78"/>
      <c r="H93" s="78"/>
      <c r="I93" s="230">
        <v>15</v>
      </c>
      <c r="J93" s="230"/>
      <c r="K93" s="97"/>
      <c r="L93" s="97"/>
      <c r="M93" s="97"/>
      <c r="N93" s="97"/>
      <c r="O93" s="470"/>
      <c r="P93" s="470"/>
      <c r="Q93" s="470"/>
      <c r="R93" s="506">
        <v>3</v>
      </c>
      <c r="S93" s="97"/>
      <c r="T93" s="97">
        <v>150</v>
      </c>
      <c r="U93" s="507"/>
      <c r="V93" s="97">
        <v>250</v>
      </c>
      <c r="W93" s="97"/>
      <c r="X93" s="97">
        <v>250</v>
      </c>
      <c r="Y93" s="147">
        <v>1248</v>
      </c>
      <c r="Z93" s="147"/>
      <c r="AA93" s="166">
        <v>170</v>
      </c>
      <c r="AB93" s="166"/>
      <c r="AC93" s="97">
        <v>436</v>
      </c>
      <c r="AD93" s="97"/>
      <c r="AE93" s="97">
        <v>71</v>
      </c>
      <c r="AF93" s="97"/>
      <c r="AG93" s="462"/>
      <c r="AH93" s="462"/>
      <c r="AI93" s="97">
        <v>79</v>
      </c>
      <c r="AJ93" s="97"/>
      <c r="AK93" s="97"/>
      <c r="AL93" s="97"/>
      <c r="AM93" s="97">
        <v>45</v>
      </c>
      <c r="AN93" s="97"/>
      <c r="AO93" s="97">
        <v>15</v>
      </c>
      <c r="AP93" s="97"/>
      <c r="AQ93" s="517">
        <v>251</v>
      </c>
      <c r="AR93" s="517"/>
      <c r="AS93" s="472">
        <v>0</v>
      </c>
      <c r="AT93" s="97"/>
      <c r="AU93" s="472"/>
      <c r="AV93" s="472"/>
      <c r="AW93" s="97">
        <v>7</v>
      </c>
      <c r="AX93" s="97">
        <f>7+18+11</f>
        <v>36</v>
      </c>
      <c r="AY93" s="97"/>
      <c r="AZ93" s="97">
        <f t="shared" si="1"/>
        <v>36</v>
      </c>
      <c r="BA93" s="97">
        <v>55</v>
      </c>
      <c r="BB93" s="97"/>
      <c r="BC93" s="97"/>
      <c r="BD93" s="97"/>
      <c r="BE93" s="97">
        <v>175</v>
      </c>
      <c r="BF93" s="97"/>
      <c r="BG93" s="97">
        <v>40</v>
      </c>
      <c r="BH93" s="97"/>
      <c r="BI93" s="466">
        <v>110</v>
      </c>
      <c r="BJ93" s="466"/>
      <c r="BK93" s="466">
        <v>110</v>
      </c>
      <c r="BL93" s="97">
        <v>90</v>
      </c>
      <c r="BM93" s="97"/>
      <c r="BN93" s="470">
        <v>1</v>
      </c>
      <c r="BO93" s="470"/>
      <c r="BP93" s="97"/>
      <c r="BQ93" s="97"/>
      <c r="BR93" s="97">
        <v>37</v>
      </c>
      <c r="BS93" s="97"/>
      <c r="BT93" s="97"/>
      <c r="BU93" s="97"/>
      <c r="BV93" s="97"/>
      <c r="BW93" s="97"/>
      <c r="BX93" s="97">
        <v>155</v>
      </c>
      <c r="BY93" s="97"/>
      <c r="BZ93" s="97"/>
      <c r="CA93" s="97"/>
      <c r="CB93" s="97"/>
      <c r="CC93" s="574"/>
      <c r="CD93" s="565"/>
      <c r="CE93" s="565"/>
      <c r="CF93" s="565">
        <v>98</v>
      </c>
      <c r="CG93" s="565"/>
      <c r="CH93" s="565">
        <v>607</v>
      </c>
      <c r="CI93" s="565">
        <v>260</v>
      </c>
      <c r="CJ93" s="565"/>
      <c r="CK93" s="565">
        <v>50</v>
      </c>
      <c r="CL93" s="565"/>
      <c r="CM93" s="565"/>
      <c r="CN93" s="565"/>
      <c r="CO93" s="565"/>
      <c r="CP93" s="565"/>
      <c r="CQ93" s="565"/>
      <c r="CR93" s="582">
        <v>221</v>
      </c>
      <c r="CS93" s="565"/>
      <c r="CT93" s="565">
        <v>124</v>
      </c>
      <c r="CU93" s="565">
        <v>22</v>
      </c>
      <c r="CV93" s="565"/>
      <c r="CW93" s="565">
        <v>1</v>
      </c>
      <c r="CX93" s="565"/>
      <c r="CY93" s="598"/>
      <c r="CZ93" s="598"/>
      <c r="DA93" s="565">
        <v>270</v>
      </c>
      <c r="DB93" s="565"/>
      <c r="DC93" s="565">
        <v>190</v>
      </c>
      <c r="DD93" s="565"/>
      <c r="DE93" s="565">
        <v>72</v>
      </c>
      <c r="DF93" s="565"/>
      <c r="DG93" s="565">
        <v>63</v>
      </c>
      <c r="DH93" s="565"/>
      <c r="DI93" s="565"/>
      <c r="DJ93" s="565"/>
      <c r="DK93" s="565">
        <v>490</v>
      </c>
      <c r="DL93" s="565">
        <v>224</v>
      </c>
      <c r="DM93" s="565"/>
      <c r="DN93" s="565"/>
      <c r="DO93" s="565"/>
      <c r="DP93" s="565">
        <v>10</v>
      </c>
      <c r="DQ93" s="565"/>
      <c r="DR93" s="565">
        <v>38</v>
      </c>
      <c r="DS93" s="565">
        <v>1</v>
      </c>
      <c r="DT93" s="565">
        <v>290</v>
      </c>
      <c r="DU93" s="565"/>
      <c r="DV93" s="565">
        <v>176</v>
      </c>
      <c r="DW93" s="565"/>
      <c r="DX93" s="565">
        <v>2</v>
      </c>
      <c r="DY93" s="565"/>
      <c r="DZ93" s="565"/>
      <c r="EA93" s="565"/>
      <c r="EB93" s="565">
        <v>39</v>
      </c>
      <c r="EC93" s="565"/>
      <c r="ED93" s="565"/>
      <c r="EE93" s="565"/>
      <c r="EF93" s="565"/>
      <c r="EG93" s="565"/>
      <c r="EH93" s="565">
        <v>55</v>
      </c>
      <c r="EI93" s="565"/>
      <c r="EJ93" s="565"/>
      <c r="EK93" s="565"/>
      <c r="EL93" s="565">
        <v>10</v>
      </c>
      <c r="EM93" s="565"/>
      <c r="EN93" s="565"/>
      <c r="EO93" s="565"/>
      <c r="EP93" s="565"/>
      <c r="EQ93" s="565"/>
      <c r="ER93" s="620">
        <v>15</v>
      </c>
      <c r="ET93" s="565">
        <v>76</v>
      </c>
      <c r="EU93" s="565"/>
      <c r="EV93" s="565">
        <v>178</v>
      </c>
      <c r="EW93" s="565">
        <v>2</v>
      </c>
      <c r="EX93" s="565">
        <v>34</v>
      </c>
      <c r="EY93" s="565"/>
      <c r="EZ93" s="565">
        <v>165</v>
      </c>
      <c r="FA93" s="565"/>
      <c r="FB93" s="565">
        <v>10</v>
      </c>
      <c r="FC93" s="565"/>
      <c r="FD93" s="565">
        <v>47</v>
      </c>
      <c r="FE93" s="565"/>
      <c r="FF93" s="565">
        <v>67</v>
      </c>
      <c r="FG93" s="565"/>
      <c r="FH93" s="565">
        <v>220</v>
      </c>
      <c r="FI93" s="565"/>
      <c r="FJ93" s="565">
        <v>17</v>
      </c>
      <c r="FK93" s="565"/>
      <c r="FL93" s="565">
        <v>130</v>
      </c>
      <c r="FM93" s="565"/>
      <c r="FN93" s="565">
        <v>300</v>
      </c>
      <c r="FO93" s="565">
        <v>20</v>
      </c>
      <c r="FP93" s="565">
        <v>420</v>
      </c>
      <c r="FQ93" s="565"/>
      <c r="FR93" s="565"/>
      <c r="FS93" s="565"/>
      <c r="FT93" s="565">
        <v>24</v>
      </c>
      <c r="FU93" s="565">
        <v>0</v>
      </c>
      <c r="FV93" s="565">
        <v>45</v>
      </c>
      <c r="FW93" s="565"/>
      <c r="FX93" s="565">
        <v>71</v>
      </c>
      <c r="FY93" s="565"/>
      <c r="FZ93" s="598">
        <v>3</v>
      </c>
      <c r="GA93" s="598"/>
      <c r="GB93" s="565"/>
      <c r="GC93" s="565"/>
      <c r="GD93" s="565">
        <v>84</v>
      </c>
      <c r="GE93" s="565"/>
      <c r="GF93" s="565">
        <v>20</v>
      </c>
      <c r="GG93" s="565"/>
      <c r="GH93" s="565">
        <v>230</v>
      </c>
      <c r="GI93" s="565">
        <v>3</v>
      </c>
      <c r="GJ93" s="565"/>
    </row>
    <row r="94" spans="1:192">
      <c r="A94" s="460">
        <v>75</v>
      </c>
      <c r="B94" s="460" t="s">
        <v>5002</v>
      </c>
      <c r="C94" s="461" t="s">
        <v>5003</v>
      </c>
      <c r="D94" s="514">
        <v>2.0099999999999998</v>
      </c>
      <c r="E94" s="97">
        <v>289</v>
      </c>
      <c r="F94" s="506">
        <v>0</v>
      </c>
      <c r="G94" s="78"/>
      <c r="H94" s="78"/>
      <c r="I94" s="230">
        <v>31</v>
      </c>
      <c r="J94" s="230"/>
      <c r="K94" s="97">
        <v>29</v>
      </c>
      <c r="L94" s="97"/>
      <c r="M94" s="97">
        <v>120</v>
      </c>
      <c r="N94" s="97"/>
      <c r="O94" s="470"/>
      <c r="P94" s="470"/>
      <c r="Q94" s="470"/>
      <c r="R94" s="506"/>
      <c r="S94" s="97"/>
      <c r="T94" s="97">
        <v>341</v>
      </c>
      <c r="U94" s="507"/>
      <c r="V94" s="97"/>
      <c r="W94" s="97"/>
      <c r="X94" s="97"/>
      <c r="Y94" s="147"/>
      <c r="Z94" s="147"/>
      <c r="AA94" s="166"/>
      <c r="AB94" s="166"/>
      <c r="AC94" s="97">
        <v>198</v>
      </c>
      <c r="AD94" s="97"/>
      <c r="AE94" s="97"/>
      <c r="AF94" s="97"/>
      <c r="AG94" s="462"/>
      <c r="AH94" s="462"/>
      <c r="AI94" s="97"/>
      <c r="AJ94" s="97"/>
      <c r="AK94" s="97"/>
      <c r="AL94" s="97"/>
      <c r="AM94" s="97"/>
      <c r="AN94" s="97"/>
      <c r="AO94" s="97"/>
      <c r="AP94" s="97"/>
      <c r="AQ94" s="517"/>
      <c r="AR94" s="517"/>
      <c r="AS94" s="472">
        <v>0</v>
      </c>
      <c r="AT94" s="97"/>
      <c r="AU94" s="472"/>
      <c r="AV94" s="472"/>
      <c r="AW94" s="97"/>
      <c r="AX94" s="97">
        <f>2+1</f>
        <v>3</v>
      </c>
      <c r="AY94" s="97"/>
      <c r="AZ94" s="97">
        <f t="shared" si="1"/>
        <v>3</v>
      </c>
      <c r="BA94" s="97"/>
      <c r="BB94" s="97"/>
      <c r="BC94" s="97"/>
      <c r="BD94" s="97"/>
      <c r="BE94" s="97"/>
      <c r="BF94" s="97"/>
      <c r="BG94" s="97"/>
      <c r="BH94" s="97"/>
      <c r="BI94" s="466"/>
      <c r="BJ94" s="466"/>
      <c r="BK94" s="466">
        <v>0</v>
      </c>
      <c r="BL94" s="97"/>
      <c r="BM94" s="97"/>
      <c r="BN94" s="470"/>
      <c r="BO94" s="470"/>
      <c r="BP94" s="97"/>
      <c r="BQ94" s="97"/>
      <c r="BR94" s="97"/>
      <c r="BS94" s="97"/>
      <c r="BT94" s="97"/>
      <c r="BU94" s="97"/>
      <c r="BV94" s="97"/>
      <c r="BW94" s="97"/>
      <c r="BX94" s="97">
        <v>13</v>
      </c>
      <c r="BY94" s="97"/>
      <c r="BZ94" s="97"/>
      <c r="CA94" s="97"/>
      <c r="CB94" s="97"/>
      <c r="CC94" s="574"/>
      <c r="CD94" s="565"/>
      <c r="CE94" s="565"/>
      <c r="CF94" s="565"/>
      <c r="CG94" s="565"/>
      <c r="CH94" s="565">
        <v>498</v>
      </c>
      <c r="CI94" s="565"/>
      <c r="CJ94" s="565"/>
      <c r="CK94" s="565"/>
      <c r="CL94" s="565"/>
      <c r="CM94" s="565"/>
      <c r="CN94" s="565"/>
      <c r="CO94" s="565"/>
      <c r="CP94" s="565"/>
      <c r="CQ94" s="565"/>
      <c r="CR94" s="582">
        <v>565</v>
      </c>
      <c r="CS94" s="565"/>
      <c r="CT94" s="565"/>
      <c r="CU94" s="565"/>
      <c r="CV94" s="565"/>
      <c r="CW94" s="565"/>
      <c r="CX94" s="565"/>
      <c r="CY94" s="598"/>
      <c r="CZ94" s="598"/>
      <c r="DA94" s="565"/>
      <c r="DB94" s="565"/>
      <c r="DC94" s="565"/>
      <c r="DD94" s="565"/>
      <c r="DE94" s="565"/>
      <c r="DF94" s="565"/>
      <c r="DG94" s="565"/>
      <c r="DH94" s="565"/>
      <c r="DI94" s="565"/>
      <c r="DJ94" s="565"/>
      <c r="DK94" s="565">
        <v>830</v>
      </c>
      <c r="DL94" s="565">
        <v>11</v>
      </c>
      <c r="DM94" s="565">
        <v>5</v>
      </c>
      <c r="DN94" s="565"/>
      <c r="DO94" s="565"/>
      <c r="DP94" s="565">
        <v>118</v>
      </c>
      <c r="DQ94" s="565"/>
      <c r="DR94" s="565"/>
      <c r="DS94" s="565"/>
      <c r="DT94" s="565">
        <v>204</v>
      </c>
      <c r="DU94" s="565"/>
      <c r="DV94" s="565">
        <v>2</v>
      </c>
      <c r="DW94" s="565"/>
      <c r="DX94" s="565"/>
      <c r="DY94" s="565"/>
      <c r="DZ94" s="565">
        <v>8</v>
      </c>
      <c r="EA94" s="565"/>
      <c r="EB94" s="565"/>
      <c r="EC94" s="565"/>
      <c r="ED94" s="565"/>
      <c r="EE94" s="565"/>
      <c r="EF94" s="565"/>
      <c r="EG94" s="565"/>
      <c r="EH94" s="565"/>
      <c r="EI94" s="565"/>
      <c r="EJ94" s="565"/>
      <c r="EK94" s="565"/>
      <c r="EL94" s="565"/>
      <c r="EM94" s="565"/>
      <c r="EN94" s="565"/>
      <c r="EO94" s="565"/>
      <c r="EP94" s="565"/>
      <c r="EQ94" s="565"/>
      <c r="ER94" s="620">
        <v>0</v>
      </c>
      <c r="ET94" s="565"/>
      <c r="EU94" s="565"/>
      <c r="EV94" s="565"/>
      <c r="EW94" s="565"/>
      <c r="EX94" s="565"/>
      <c r="EY94" s="565"/>
      <c r="EZ94" s="565"/>
      <c r="FA94" s="565"/>
      <c r="FB94" s="565"/>
      <c r="FC94" s="565"/>
      <c r="FD94" s="565"/>
      <c r="FE94" s="565"/>
      <c r="FF94" s="565"/>
      <c r="FG94" s="565"/>
      <c r="FH94" s="565">
        <v>1</v>
      </c>
      <c r="FI94" s="565"/>
      <c r="FJ94" s="565"/>
      <c r="FK94" s="565"/>
      <c r="FL94" s="565">
        <v>68</v>
      </c>
      <c r="FM94" s="565"/>
      <c r="FN94" s="565"/>
      <c r="FO94" s="565"/>
      <c r="FP94" s="565"/>
      <c r="FQ94" s="565"/>
      <c r="FR94" s="565"/>
      <c r="FS94" s="565"/>
      <c r="FT94" s="565">
        <v>0</v>
      </c>
      <c r="FU94" s="565">
        <v>0</v>
      </c>
      <c r="FV94" s="565"/>
      <c r="FW94" s="565"/>
      <c r="FX94" s="565"/>
      <c r="FY94" s="565"/>
      <c r="FZ94" s="598"/>
      <c r="GA94" s="598"/>
      <c r="GB94" s="565"/>
      <c r="GC94" s="565"/>
      <c r="GD94" s="565"/>
      <c r="GE94" s="565"/>
      <c r="GF94" s="565"/>
      <c r="GG94" s="565"/>
      <c r="GH94" s="565">
        <v>11</v>
      </c>
      <c r="GI94" s="565"/>
      <c r="GJ94" s="565"/>
    </row>
    <row r="95" spans="1:192" ht="30">
      <c r="A95" s="460">
        <v>76</v>
      </c>
      <c r="B95" s="460" t="s">
        <v>5004</v>
      </c>
      <c r="C95" s="461" t="s">
        <v>5005</v>
      </c>
      <c r="D95" s="514">
        <v>1.42</v>
      </c>
      <c r="E95" s="97">
        <v>0</v>
      </c>
      <c r="F95" s="506">
        <v>0</v>
      </c>
      <c r="G95" s="78"/>
      <c r="H95" s="78"/>
      <c r="I95" s="230"/>
      <c r="J95" s="230"/>
      <c r="K95" s="97"/>
      <c r="L95" s="97"/>
      <c r="M95" s="97"/>
      <c r="N95" s="97"/>
      <c r="O95" s="470"/>
      <c r="P95" s="470"/>
      <c r="Q95" s="470"/>
      <c r="R95" s="506">
        <v>2</v>
      </c>
      <c r="S95" s="97"/>
      <c r="T95" s="97">
        <v>12</v>
      </c>
      <c r="U95" s="507"/>
      <c r="V95" s="97">
        <v>40</v>
      </c>
      <c r="W95" s="97"/>
      <c r="X95" s="97">
        <v>40</v>
      </c>
      <c r="Y95" s="147">
        <v>16</v>
      </c>
      <c r="Z95" s="147"/>
      <c r="AA95" s="166"/>
      <c r="AB95" s="166"/>
      <c r="AC95" s="97">
        <v>57</v>
      </c>
      <c r="AD95" s="97"/>
      <c r="AE95" s="97">
        <v>2</v>
      </c>
      <c r="AF95" s="97"/>
      <c r="AG95" s="462"/>
      <c r="AH95" s="462"/>
      <c r="AI95" s="97">
        <v>1</v>
      </c>
      <c r="AJ95" s="97"/>
      <c r="AK95" s="97"/>
      <c r="AL95" s="97"/>
      <c r="AM95" s="97">
        <v>3</v>
      </c>
      <c r="AN95" s="97"/>
      <c r="AO95" s="97">
        <v>3</v>
      </c>
      <c r="AP95" s="97"/>
      <c r="AQ95" s="517">
        <v>26</v>
      </c>
      <c r="AR95" s="517"/>
      <c r="AS95" s="472">
        <v>0</v>
      </c>
      <c r="AT95" s="97"/>
      <c r="AU95" s="472"/>
      <c r="AV95" s="472"/>
      <c r="AW95" s="97">
        <v>5</v>
      </c>
      <c r="AX95" s="97">
        <f>2+3+1</f>
        <v>6</v>
      </c>
      <c r="AY95" s="97"/>
      <c r="AZ95" s="97">
        <f t="shared" si="1"/>
        <v>6</v>
      </c>
      <c r="BA95" s="97">
        <v>9</v>
      </c>
      <c r="BB95" s="97"/>
      <c r="BC95" s="97"/>
      <c r="BD95" s="97"/>
      <c r="BE95" s="97">
        <v>8</v>
      </c>
      <c r="BF95" s="97"/>
      <c r="BG95" s="97">
        <v>5</v>
      </c>
      <c r="BH95" s="97"/>
      <c r="BI95" s="466">
        <v>15</v>
      </c>
      <c r="BJ95" s="466"/>
      <c r="BK95" s="466">
        <v>15</v>
      </c>
      <c r="BL95" s="97"/>
      <c r="BM95" s="97"/>
      <c r="BN95" s="470">
        <v>8</v>
      </c>
      <c r="BO95" s="470"/>
      <c r="BP95" s="97"/>
      <c r="BQ95" s="97"/>
      <c r="BR95" s="97"/>
      <c r="BS95" s="97"/>
      <c r="BT95" s="447"/>
      <c r="BU95" s="447"/>
      <c r="BV95" s="97"/>
      <c r="BW95" s="97"/>
      <c r="BX95" s="97">
        <v>4</v>
      </c>
      <c r="BY95" s="97"/>
      <c r="BZ95" s="97"/>
      <c r="CA95" s="97"/>
      <c r="CB95" s="97"/>
      <c r="CC95" s="574"/>
      <c r="CD95" s="565"/>
      <c r="CE95" s="565"/>
      <c r="CF95" s="565">
        <v>3</v>
      </c>
      <c r="CG95" s="565">
        <v>1</v>
      </c>
      <c r="CH95" s="565">
        <v>158</v>
      </c>
      <c r="CI95" s="565">
        <v>40</v>
      </c>
      <c r="CJ95" s="565"/>
      <c r="CK95" s="565">
        <v>1</v>
      </c>
      <c r="CL95" s="565"/>
      <c r="CM95" s="565"/>
      <c r="CN95" s="565"/>
      <c r="CO95" s="565"/>
      <c r="CP95" s="565"/>
      <c r="CQ95" s="565"/>
      <c r="CR95" s="582">
        <v>31</v>
      </c>
      <c r="CS95" s="565"/>
      <c r="CT95" s="565">
        <v>12</v>
      </c>
      <c r="CU95" s="565">
        <v>4</v>
      </c>
      <c r="CV95" s="565"/>
      <c r="CW95" s="565">
        <v>8</v>
      </c>
      <c r="CX95" s="565"/>
      <c r="CY95" s="598"/>
      <c r="CZ95" s="598"/>
      <c r="DA95" s="565">
        <v>30</v>
      </c>
      <c r="DB95" s="565"/>
      <c r="DC95" s="565">
        <v>15</v>
      </c>
      <c r="DD95" s="565"/>
      <c r="DE95" s="565">
        <v>1</v>
      </c>
      <c r="DF95" s="565"/>
      <c r="DG95" s="565">
        <v>10</v>
      </c>
      <c r="DH95" s="565"/>
      <c r="DI95" s="565"/>
      <c r="DJ95" s="565"/>
      <c r="DK95" s="565">
        <v>64</v>
      </c>
      <c r="DL95" s="565">
        <v>81</v>
      </c>
      <c r="DM95" s="565"/>
      <c r="DN95" s="565"/>
      <c r="DO95" s="565"/>
      <c r="DP95" s="565"/>
      <c r="DQ95" s="565"/>
      <c r="DR95" s="565">
        <v>27</v>
      </c>
      <c r="DS95" s="565">
        <v>1</v>
      </c>
      <c r="DT95" s="565">
        <v>28</v>
      </c>
      <c r="DU95" s="565"/>
      <c r="DV95" s="565">
        <v>2</v>
      </c>
      <c r="DW95" s="565"/>
      <c r="DX95" s="565"/>
      <c r="DY95" s="565"/>
      <c r="DZ95" s="565"/>
      <c r="EA95" s="565"/>
      <c r="EB95" s="565">
        <v>1</v>
      </c>
      <c r="EC95" s="565"/>
      <c r="ED95" s="565"/>
      <c r="EE95" s="565"/>
      <c r="EF95" s="565"/>
      <c r="EG95" s="565"/>
      <c r="EH95" s="565"/>
      <c r="EI95" s="565"/>
      <c r="EJ95" s="565"/>
      <c r="EK95" s="565"/>
      <c r="EL95" s="565"/>
      <c r="EM95" s="565"/>
      <c r="EN95" s="565"/>
      <c r="EO95" s="565"/>
      <c r="EP95" s="565"/>
      <c r="EQ95" s="565"/>
      <c r="ER95" s="620">
        <v>18</v>
      </c>
      <c r="ET95" s="565">
        <v>8</v>
      </c>
      <c r="EU95" s="565"/>
      <c r="EV95" s="565">
        <v>24</v>
      </c>
      <c r="EW95" s="565"/>
      <c r="EX95" s="565">
        <v>2</v>
      </c>
      <c r="EY95" s="565"/>
      <c r="EZ95" s="565">
        <v>15</v>
      </c>
      <c r="FA95" s="565"/>
      <c r="FB95" s="565"/>
      <c r="FC95" s="565"/>
      <c r="FD95" s="565">
        <v>8</v>
      </c>
      <c r="FE95" s="565"/>
      <c r="FF95" s="565"/>
      <c r="FG95" s="565"/>
      <c r="FH95" s="565">
        <v>5</v>
      </c>
      <c r="FI95" s="565"/>
      <c r="FJ95" s="565"/>
      <c r="FK95" s="565"/>
      <c r="FL95" s="565">
        <v>8</v>
      </c>
      <c r="FM95" s="565"/>
      <c r="FN95" s="565">
        <v>69</v>
      </c>
      <c r="FO95" s="565"/>
      <c r="FP95" s="565">
        <v>8</v>
      </c>
      <c r="FQ95" s="565"/>
      <c r="FR95" s="565">
        <v>3</v>
      </c>
      <c r="FS95" s="565"/>
      <c r="FT95" s="565">
        <v>2</v>
      </c>
      <c r="FU95" s="565">
        <v>0</v>
      </c>
      <c r="FV95" s="565">
        <v>3</v>
      </c>
      <c r="FW95" s="565"/>
      <c r="FX95" s="565">
        <v>4</v>
      </c>
      <c r="FY95" s="565"/>
      <c r="FZ95" s="598">
        <v>3</v>
      </c>
      <c r="GA95" s="598"/>
      <c r="GB95" s="565"/>
      <c r="GC95" s="565"/>
      <c r="GD95" s="565">
        <v>3</v>
      </c>
      <c r="GE95" s="565"/>
      <c r="GF95" s="565">
        <v>4</v>
      </c>
      <c r="GG95" s="565">
        <v>2</v>
      </c>
      <c r="GH95" s="565">
        <v>32</v>
      </c>
      <c r="GI95" s="565"/>
      <c r="GJ95" s="565"/>
    </row>
    <row r="96" spans="1:192" ht="30">
      <c r="A96" s="460">
        <v>77</v>
      </c>
      <c r="B96" s="460" t="s">
        <v>5006</v>
      </c>
      <c r="C96" s="461" t="s">
        <v>5007</v>
      </c>
      <c r="D96" s="514">
        <v>2.38</v>
      </c>
      <c r="E96" s="97">
        <v>48</v>
      </c>
      <c r="F96" s="506">
        <v>0</v>
      </c>
      <c r="G96" s="78"/>
      <c r="H96" s="78"/>
      <c r="I96" s="230">
        <v>12</v>
      </c>
      <c r="J96" s="230"/>
      <c r="K96" s="97"/>
      <c r="L96" s="97"/>
      <c r="M96" s="97">
        <v>6</v>
      </c>
      <c r="N96" s="97"/>
      <c r="O96" s="470"/>
      <c r="P96" s="470"/>
      <c r="Q96" s="470"/>
      <c r="R96" s="506">
        <v>1</v>
      </c>
      <c r="S96" s="97"/>
      <c r="T96" s="97">
        <v>10</v>
      </c>
      <c r="U96" s="507"/>
      <c r="V96" s="97"/>
      <c r="W96" s="97"/>
      <c r="X96" s="97"/>
      <c r="Y96" s="147"/>
      <c r="Z96" s="147"/>
      <c r="AA96" s="166"/>
      <c r="AB96" s="166"/>
      <c r="AC96" s="97">
        <v>18</v>
      </c>
      <c r="AD96" s="97"/>
      <c r="AE96" s="97"/>
      <c r="AF96" s="97"/>
      <c r="AG96" s="462"/>
      <c r="AH96" s="462"/>
      <c r="AI96" s="97"/>
      <c r="AJ96" s="97"/>
      <c r="AK96" s="97"/>
      <c r="AL96" s="97"/>
      <c r="AM96" s="97"/>
      <c r="AN96" s="97"/>
      <c r="AO96" s="97"/>
      <c r="AP96" s="97"/>
      <c r="AQ96" s="517"/>
      <c r="AR96" s="517"/>
      <c r="AS96" s="472">
        <v>0</v>
      </c>
      <c r="AT96" s="97"/>
      <c r="AU96" s="472"/>
      <c r="AV96" s="472"/>
      <c r="AW96" s="97"/>
      <c r="AX96" s="97">
        <f>1</f>
        <v>1</v>
      </c>
      <c r="AY96" s="97"/>
      <c r="AZ96" s="97">
        <f t="shared" si="1"/>
        <v>1</v>
      </c>
      <c r="BA96" s="97"/>
      <c r="BB96" s="97"/>
      <c r="BC96" s="97"/>
      <c r="BD96" s="97"/>
      <c r="BE96" s="97"/>
      <c r="BF96" s="97"/>
      <c r="BG96" s="97"/>
      <c r="BH96" s="97"/>
      <c r="BI96" s="466"/>
      <c r="BJ96" s="466"/>
      <c r="BK96" s="466">
        <v>0</v>
      </c>
      <c r="BL96" s="97"/>
      <c r="BM96" s="97"/>
      <c r="BN96" s="470"/>
      <c r="BO96" s="470"/>
      <c r="BP96" s="97"/>
      <c r="BQ96" s="97"/>
      <c r="BR96" s="97"/>
      <c r="BS96" s="97"/>
      <c r="BT96" s="97"/>
      <c r="BU96" s="97"/>
      <c r="BV96" s="97"/>
      <c r="BW96" s="97"/>
      <c r="BX96" s="97"/>
      <c r="BY96" s="97"/>
      <c r="BZ96" s="97"/>
      <c r="CA96" s="97"/>
      <c r="CB96" s="97"/>
      <c r="CC96" s="574"/>
      <c r="CD96" s="565"/>
      <c r="CE96" s="565"/>
      <c r="CF96" s="565"/>
      <c r="CG96" s="565"/>
      <c r="CH96" s="565">
        <v>187</v>
      </c>
      <c r="CI96" s="565"/>
      <c r="CJ96" s="565"/>
      <c r="CK96" s="565"/>
      <c r="CL96" s="565"/>
      <c r="CM96" s="565"/>
      <c r="CN96" s="565"/>
      <c r="CO96" s="565"/>
      <c r="CP96" s="565"/>
      <c r="CQ96" s="565"/>
      <c r="CR96" s="582">
        <v>45</v>
      </c>
      <c r="CS96" s="565"/>
      <c r="CT96" s="565"/>
      <c r="CU96" s="565"/>
      <c r="CV96" s="565"/>
      <c r="CW96" s="565"/>
      <c r="CX96" s="565"/>
      <c r="CY96" s="598"/>
      <c r="CZ96" s="598"/>
      <c r="DA96" s="565"/>
      <c r="DB96" s="565"/>
      <c r="DC96" s="565"/>
      <c r="DD96" s="565"/>
      <c r="DE96" s="565"/>
      <c r="DF96" s="565"/>
      <c r="DG96" s="565"/>
      <c r="DH96" s="565"/>
      <c r="DI96" s="565"/>
      <c r="DJ96" s="565"/>
      <c r="DK96" s="565">
        <v>89</v>
      </c>
      <c r="DL96" s="565">
        <v>1</v>
      </c>
      <c r="DM96" s="565">
        <v>119</v>
      </c>
      <c r="DN96" s="565"/>
      <c r="DO96" s="565"/>
      <c r="DP96" s="565">
        <v>15</v>
      </c>
      <c r="DQ96" s="565"/>
      <c r="DR96" s="565"/>
      <c r="DS96" s="565"/>
      <c r="DT96" s="565">
        <v>26</v>
      </c>
      <c r="DU96" s="565"/>
      <c r="DV96" s="565"/>
      <c r="DW96" s="565"/>
      <c r="DX96" s="565"/>
      <c r="DY96" s="565"/>
      <c r="DZ96" s="565">
        <v>4</v>
      </c>
      <c r="EA96" s="565"/>
      <c r="EB96" s="565"/>
      <c r="EC96" s="565"/>
      <c r="ED96" s="565">
        <v>1</v>
      </c>
      <c r="EE96" s="565"/>
      <c r="EF96" s="565"/>
      <c r="EG96" s="565"/>
      <c r="EH96" s="565"/>
      <c r="EI96" s="565"/>
      <c r="EJ96" s="565"/>
      <c r="EK96" s="565"/>
      <c r="EL96" s="565"/>
      <c r="EM96" s="565"/>
      <c r="EN96" s="565"/>
      <c r="EO96" s="565"/>
      <c r="EP96" s="565"/>
      <c r="EQ96" s="565"/>
      <c r="ER96" s="620">
        <v>0</v>
      </c>
      <c r="ET96" s="565"/>
      <c r="EU96" s="565"/>
      <c r="EV96" s="565"/>
      <c r="EW96" s="565"/>
      <c r="EX96" s="565"/>
      <c r="EY96" s="565"/>
      <c r="EZ96" s="565"/>
      <c r="FA96" s="565"/>
      <c r="FB96" s="565"/>
      <c r="FC96" s="565"/>
      <c r="FD96" s="565"/>
      <c r="FE96" s="565"/>
      <c r="FF96" s="565"/>
      <c r="FG96" s="565"/>
      <c r="FH96" s="565"/>
      <c r="FI96" s="565"/>
      <c r="FJ96" s="565"/>
      <c r="FK96" s="565"/>
      <c r="FL96" s="565">
        <v>8</v>
      </c>
      <c r="FM96" s="565"/>
      <c r="FN96" s="565"/>
      <c r="FO96" s="565"/>
      <c r="FP96" s="565"/>
      <c r="FQ96" s="565"/>
      <c r="FR96" s="565"/>
      <c r="FS96" s="565"/>
      <c r="FT96" s="565">
        <v>0</v>
      </c>
      <c r="FU96" s="565">
        <v>0</v>
      </c>
      <c r="FV96" s="565"/>
      <c r="FW96" s="565"/>
      <c r="FX96" s="565"/>
      <c r="FY96" s="565"/>
      <c r="FZ96" s="598"/>
      <c r="GA96" s="598"/>
      <c r="GB96" s="565"/>
      <c r="GC96" s="565"/>
      <c r="GD96" s="565"/>
      <c r="GE96" s="565"/>
      <c r="GF96" s="565"/>
      <c r="GG96" s="565"/>
      <c r="GH96" s="565">
        <v>6</v>
      </c>
      <c r="GI96" s="565"/>
      <c r="GJ96" s="565"/>
    </row>
    <row r="97" spans="1:192">
      <c r="A97" s="443">
        <v>14</v>
      </c>
      <c r="B97" s="501" t="s">
        <v>5008</v>
      </c>
      <c r="C97" s="474" t="s">
        <v>4171</v>
      </c>
      <c r="D97" s="502">
        <v>1.36</v>
      </c>
      <c r="E97" s="97">
        <v>0</v>
      </c>
      <c r="F97" s="506">
        <v>0</v>
      </c>
      <c r="G97" s="78"/>
      <c r="H97" s="78"/>
      <c r="I97" s="230">
        <v>3</v>
      </c>
      <c r="J97" s="230"/>
      <c r="K97" s="97"/>
      <c r="L97" s="97"/>
      <c r="M97" s="97"/>
      <c r="N97" s="97"/>
      <c r="O97" s="470"/>
      <c r="P97" s="470"/>
      <c r="Q97" s="470"/>
      <c r="R97" s="518">
        <v>15</v>
      </c>
      <c r="S97" s="97"/>
      <c r="T97" s="447">
        <v>102</v>
      </c>
      <c r="U97" s="507"/>
      <c r="V97" s="447">
        <v>52</v>
      </c>
      <c r="W97" s="447">
        <v>1</v>
      </c>
      <c r="X97" s="447">
        <v>53</v>
      </c>
      <c r="Y97" s="147"/>
      <c r="Z97" s="147"/>
      <c r="AA97" s="516"/>
      <c r="AB97" s="516"/>
      <c r="AC97" s="97">
        <v>274</v>
      </c>
      <c r="AD97" s="97"/>
      <c r="AE97" s="97">
        <v>7</v>
      </c>
      <c r="AF97" s="97"/>
      <c r="AG97" s="462">
        <v>36</v>
      </c>
      <c r="AH97" s="462"/>
      <c r="AI97" s="447">
        <v>4</v>
      </c>
      <c r="AJ97" s="447"/>
      <c r="AK97" s="97"/>
      <c r="AL97" s="97"/>
      <c r="AM97" s="97">
        <v>2</v>
      </c>
      <c r="AN97" s="97">
        <v>1</v>
      </c>
      <c r="AO97" s="97">
        <v>5</v>
      </c>
      <c r="AP97" s="97"/>
      <c r="AQ97" s="512">
        <f>SUM(AQ98:AQ100)</f>
        <v>87</v>
      </c>
      <c r="AR97" s="512">
        <f>SUM(AR98:AR99)</f>
        <v>0</v>
      </c>
      <c r="AS97" s="472">
        <v>0</v>
      </c>
      <c r="AT97" s="97"/>
      <c r="AU97" s="449"/>
      <c r="AV97" s="449"/>
      <c r="AW97" s="97"/>
      <c r="AX97" s="97"/>
      <c r="AY97" s="97"/>
      <c r="AZ97" s="97"/>
      <c r="BA97" s="97"/>
      <c r="BB97" s="97"/>
      <c r="BC97" s="97"/>
      <c r="BD97" s="97"/>
      <c r="BE97" s="97"/>
      <c r="BF97" s="97"/>
      <c r="BG97" s="447">
        <v>12</v>
      </c>
      <c r="BH97" s="447"/>
      <c r="BI97" s="466">
        <v>24</v>
      </c>
      <c r="BJ97" s="466">
        <v>0</v>
      </c>
      <c r="BK97" s="466">
        <v>24</v>
      </c>
      <c r="BL97" s="97"/>
      <c r="BM97" s="97"/>
      <c r="BN97" s="470">
        <v>1</v>
      </c>
      <c r="BO97" s="470"/>
      <c r="BP97" s="97"/>
      <c r="BQ97" s="97">
        <v>35</v>
      </c>
      <c r="BR97" s="447"/>
      <c r="BS97" s="447"/>
      <c r="BT97" s="97"/>
      <c r="BU97" s="97"/>
      <c r="BV97" s="97"/>
      <c r="BW97" s="97"/>
      <c r="BX97" s="447">
        <v>352</v>
      </c>
      <c r="BY97" s="447">
        <v>12</v>
      </c>
      <c r="BZ97" s="447"/>
      <c r="CA97" s="447"/>
      <c r="CB97" s="447"/>
      <c r="CC97" s="573"/>
      <c r="CD97" s="565"/>
      <c r="CE97" s="565"/>
      <c r="CF97" s="565">
        <v>5</v>
      </c>
      <c r="CG97" s="565">
        <v>0</v>
      </c>
      <c r="CH97" s="565">
        <v>147</v>
      </c>
      <c r="CI97" s="565">
        <v>80</v>
      </c>
      <c r="CJ97" s="565">
        <v>2</v>
      </c>
      <c r="CK97" s="565"/>
      <c r="CL97" s="565"/>
      <c r="CM97" s="565"/>
      <c r="CN97" s="565"/>
      <c r="CO97" s="565"/>
      <c r="CP97" s="565"/>
      <c r="CQ97" s="565"/>
      <c r="CR97" s="568">
        <v>63</v>
      </c>
      <c r="CS97" s="565"/>
      <c r="CT97" s="565"/>
      <c r="CU97" s="565"/>
      <c r="CV97" s="565"/>
      <c r="CW97" s="565">
        <v>1</v>
      </c>
      <c r="CX97" s="565"/>
      <c r="CY97" s="598"/>
      <c r="CZ97" s="598"/>
      <c r="DA97" s="565">
        <v>63</v>
      </c>
      <c r="DB97" s="565">
        <v>2</v>
      </c>
      <c r="DC97" s="565">
        <v>80</v>
      </c>
      <c r="DD97" s="565"/>
      <c r="DE97" s="565">
        <v>34</v>
      </c>
      <c r="DF97" s="565"/>
      <c r="DG97" s="565">
        <v>7</v>
      </c>
      <c r="DH97" s="565"/>
      <c r="DI97" s="565"/>
      <c r="DJ97" s="565"/>
      <c r="DK97" s="565"/>
      <c r="DL97" s="565"/>
      <c r="DM97" s="565">
        <v>114</v>
      </c>
      <c r="DN97" s="565"/>
      <c r="DO97" s="565"/>
      <c r="DP97" s="565">
        <v>1</v>
      </c>
      <c r="DQ97" s="565"/>
      <c r="DR97" s="565">
        <v>16</v>
      </c>
      <c r="DS97" s="565">
        <v>1</v>
      </c>
      <c r="DT97" s="565"/>
      <c r="DU97" s="565"/>
      <c r="DV97" s="565"/>
      <c r="DW97" s="565"/>
      <c r="DX97" s="565">
        <v>5</v>
      </c>
      <c r="DY97" s="565"/>
      <c r="DZ97" s="565">
        <v>1</v>
      </c>
      <c r="EA97" s="565"/>
      <c r="EB97" s="565"/>
      <c r="EC97" s="565"/>
      <c r="ED97" s="565"/>
      <c r="EE97" s="565"/>
      <c r="EF97" s="565"/>
      <c r="EG97" s="565"/>
      <c r="EH97" s="565"/>
      <c r="EI97" s="565"/>
      <c r="EJ97" s="565"/>
      <c r="EK97" s="565"/>
      <c r="EL97" s="565"/>
      <c r="EM97" s="565"/>
      <c r="EN97" s="565"/>
      <c r="EO97" s="565"/>
      <c r="EP97" s="565"/>
      <c r="EQ97" s="565"/>
      <c r="ER97" s="620">
        <v>107</v>
      </c>
      <c r="ET97" s="565">
        <v>2</v>
      </c>
      <c r="EU97" s="565"/>
      <c r="EV97" s="565">
        <v>75</v>
      </c>
      <c r="EW97" s="565">
        <v>6</v>
      </c>
      <c r="EX97" s="565">
        <v>10</v>
      </c>
      <c r="EY97" s="565"/>
      <c r="EZ97" s="565">
        <v>124</v>
      </c>
      <c r="FA97" s="565"/>
      <c r="FB97" s="565"/>
      <c r="FC97" s="565"/>
      <c r="FD97" s="565"/>
      <c r="FE97" s="565"/>
      <c r="FF97" s="565"/>
      <c r="FG97" s="565"/>
      <c r="FH97" s="565">
        <v>23</v>
      </c>
      <c r="FI97" s="565">
        <v>5</v>
      </c>
      <c r="FJ97" s="565"/>
      <c r="FK97" s="565"/>
      <c r="FL97" s="565">
        <v>692</v>
      </c>
      <c r="FM97" s="565"/>
      <c r="FN97" s="565">
        <v>181</v>
      </c>
      <c r="FO97" s="565">
        <v>4</v>
      </c>
      <c r="FP97" s="565"/>
      <c r="FQ97" s="565"/>
      <c r="FR97" s="565"/>
      <c r="FS97" s="565"/>
      <c r="FT97" s="565">
        <v>9</v>
      </c>
      <c r="FU97" s="565">
        <v>0</v>
      </c>
      <c r="FV97" s="565">
        <v>7</v>
      </c>
      <c r="FW97" s="565"/>
      <c r="FX97" s="565"/>
      <c r="FY97" s="565"/>
      <c r="FZ97" s="598"/>
      <c r="GA97" s="598"/>
      <c r="GB97" s="565"/>
      <c r="GC97" s="565"/>
      <c r="GD97" s="565">
        <v>2</v>
      </c>
      <c r="GE97" s="565"/>
      <c r="GF97" s="565">
        <v>38</v>
      </c>
      <c r="GG97" s="565">
        <v>1</v>
      </c>
      <c r="GH97" s="565"/>
      <c r="GI97" s="565"/>
      <c r="GJ97" s="565"/>
    </row>
    <row r="98" spans="1:192" ht="30">
      <c r="A98" s="460">
        <v>78</v>
      </c>
      <c r="B98" s="460" t="s">
        <v>5009</v>
      </c>
      <c r="C98" s="461" t="s">
        <v>4541</v>
      </c>
      <c r="D98" s="514">
        <v>0.84</v>
      </c>
      <c r="E98" s="447">
        <v>14</v>
      </c>
      <c r="F98" s="515">
        <v>0</v>
      </c>
      <c r="G98" s="78"/>
      <c r="H98" s="78"/>
      <c r="I98" s="445">
        <v>20</v>
      </c>
      <c r="J98" s="230"/>
      <c r="K98" s="447"/>
      <c r="L98" s="447"/>
      <c r="M98" s="97">
        <v>64</v>
      </c>
      <c r="N98" s="97"/>
      <c r="O98" s="470"/>
      <c r="P98" s="470"/>
      <c r="Q98" s="470"/>
      <c r="R98" s="506">
        <v>4</v>
      </c>
      <c r="S98" s="97"/>
      <c r="T98" s="97">
        <v>4</v>
      </c>
      <c r="U98" s="507"/>
      <c r="V98" s="97">
        <v>35</v>
      </c>
      <c r="W98" s="97"/>
      <c r="X98" s="97">
        <v>35</v>
      </c>
      <c r="Y98" s="519"/>
      <c r="Z98" s="519"/>
      <c r="AA98" s="166"/>
      <c r="AB98" s="166"/>
      <c r="AC98" s="97">
        <v>670</v>
      </c>
      <c r="AD98" s="97"/>
      <c r="AE98" s="97">
        <v>1</v>
      </c>
      <c r="AF98" s="97"/>
      <c r="AG98" s="462"/>
      <c r="AH98" s="462"/>
      <c r="AI98" s="97">
        <v>1</v>
      </c>
      <c r="AJ98" s="97"/>
      <c r="AK98" s="97"/>
      <c r="AL98" s="97"/>
      <c r="AM98" s="97">
        <v>1</v>
      </c>
      <c r="AN98" s="97">
        <v>1</v>
      </c>
      <c r="AO98" s="97"/>
      <c r="AP98" s="97"/>
      <c r="AQ98" s="517">
        <v>57</v>
      </c>
      <c r="AR98" s="97"/>
      <c r="AS98" s="472">
        <v>0</v>
      </c>
      <c r="AT98" s="97"/>
      <c r="AU98" s="472"/>
      <c r="AV98" s="472"/>
      <c r="AW98" s="97">
        <v>21</v>
      </c>
      <c r="AX98" s="97">
        <f>5+4+2</f>
        <v>11</v>
      </c>
      <c r="AY98" s="97">
        <f>1</f>
        <v>1</v>
      </c>
      <c r="AZ98" s="97">
        <f t="shared" si="1"/>
        <v>12</v>
      </c>
      <c r="BA98" s="97"/>
      <c r="BB98" s="97"/>
      <c r="BC98" s="97"/>
      <c r="BD98" s="97"/>
      <c r="BE98" s="97">
        <v>5</v>
      </c>
      <c r="BF98" s="97">
        <v>1</v>
      </c>
      <c r="BG98" s="97">
        <v>3</v>
      </c>
      <c r="BH98" s="97"/>
      <c r="BI98" s="466">
        <v>2</v>
      </c>
      <c r="BJ98" s="466"/>
      <c r="BK98" s="466">
        <v>2</v>
      </c>
      <c r="BL98" s="97"/>
      <c r="BM98" s="97"/>
      <c r="BN98" s="470"/>
      <c r="BO98" s="470"/>
      <c r="BP98" s="97"/>
      <c r="BQ98" s="97">
        <v>13</v>
      </c>
      <c r="BR98" s="97"/>
      <c r="BS98" s="97"/>
      <c r="BT98" s="97"/>
      <c r="BU98" s="97"/>
      <c r="BV98" s="97"/>
      <c r="BW98" s="97"/>
      <c r="BX98" s="97">
        <v>169</v>
      </c>
      <c r="BY98" s="97">
        <v>4</v>
      </c>
      <c r="BZ98" s="97"/>
      <c r="CA98" s="97"/>
      <c r="CB98" s="97"/>
      <c r="CC98" s="574"/>
      <c r="CD98" s="565"/>
      <c r="CE98" s="565"/>
      <c r="CF98" s="565">
        <v>2</v>
      </c>
      <c r="CG98" s="565"/>
      <c r="CH98" s="565">
        <v>10</v>
      </c>
      <c r="CI98" s="565">
        <v>40</v>
      </c>
      <c r="CJ98" s="565"/>
      <c r="CK98" s="565">
        <v>1</v>
      </c>
      <c r="CL98" s="565"/>
      <c r="CM98" s="565"/>
      <c r="CN98" s="565"/>
      <c r="CO98" s="565"/>
      <c r="CP98" s="565"/>
      <c r="CQ98" s="565"/>
      <c r="CR98" s="582">
        <v>5</v>
      </c>
      <c r="CS98" s="565"/>
      <c r="CT98" s="565">
        <v>3</v>
      </c>
      <c r="CU98" s="565">
        <v>1</v>
      </c>
      <c r="CV98" s="565"/>
      <c r="CW98" s="565"/>
      <c r="CX98" s="565"/>
      <c r="CY98" s="598"/>
      <c r="CZ98" s="598"/>
      <c r="DA98" s="565">
        <v>31</v>
      </c>
      <c r="DB98" s="565">
        <v>1</v>
      </c>
      <c r="DC98" s="565">
        <v>27</v>
      </c>
      <c r="DD98" s="565"/>
      <c r="DE98" s="565">
        <v>13</v>
      </c>
      <c r="DF98" s="565"/>
      <c r="DG98" s="565">
        <v>4</v>
      </c>
      <c r="DH98" s="565"/>
      <c r="DI98" s="565"/>
      <c r="DJ98" s="565"/>
      <c r="DK98" s="565"/>
      <c r="DL98" s="565"/>
      <c r="DM98" s="565">
        <v>5</v>
      </c>
      <c r="DN98" s="565"/>
      <c r="DO98" s="565"/>
      <c r="DP98" s="565"/>
      <c r="DQ98" s="565"/>
      <c r="DR98" s="565">
        <v>8</v>
      </c>
      <c r="DS98" s="565"/>
      <c r="DT98" s="565">
        <v>60</v>
      </c>
      <c r="DU98" s="565"/>
      <c r="DV98" s="565"/>
      <c r="DW98" s="565"/>
      <c r="DX98" s="565">
        <v>4</v>
      </c>
      <c r="DY98" s="565"/>
      <c r="DZ98" s="565">
        <v>3</v>
      </c>
      <c r="EA98" s="565"/>
      <c r="EB98" s="565">
        <v>12</v>
      </c>
      <c r="EC98" s="565">
        <v>1</v>
      </c>
      <c r="ED98" s="565"/>
      <c r="EE98" s="565"/>
      <c r="EF98" s="565"/>
      <c r="EG98" s="565"/>
      <c r="EH98" s="565">
        <v>3</v>
      </c>
      <c r="EI98" s="565"/>
      <c r="EJ98" s="565">
        <v>5</v>
      </c>
      <c r="EK98" s="565"/>
      <c r="EL98" s="565"/>
      <c r="EM98" s="565"/>
      <c r="EN98" s="565"/>
      <c r="EO98" s="565"/>
      <c r="EP98" s="565"/>
      <c r="EQ98" s="565"/>
      <c r="ER98" s="620">
        <v>75</v>
      </c>
      <c r="ET98" s="565">
        <v>1</v>
      </c>
      <c r="EU98" s="565"/>
      <c r="EV98" s="565">
        <v>36</v>
      </c>
      <c r="EW98" s="565">
        <v>3</v>
      </c>
      <c r="EX98" s="565"/>
      <c r="EY98" s="565"/>
      <c r="EZ98" s="565">
        <v>63</v>
      </c>
      <c r="FA98" s="565"/>
      <c r="FB98" s="565">
        <v>10</v>
      </c>
      <c r="FC98" s="565"/>
      <c r="FD98" s="565">
        <v>30</v>
      </c>
      <c r="FE98" s="565">
        <v>2</v>
      </c>
      <c r="FF98" s="565">
        <v>7</v>
      </c>
      <c r="FG98" s="565"/>
      <c r="FH98" s="565">
        <v>3</v>
      </c>
      <c r="FI98" s="565"/>
      <c r="FJ98" s="565"/>
      <c r="FK98" s="565"/>
      <c r="FL98" s="565">
        <v>27</v>
      </c>
      <c r="FM98" s="565"/>
      <c r="FN98" s="565">
        <v>80</v>
      </c>
      <c r="FO98" s="565"/>
      <c r="FP98" s="565">
        <v>3</v>
      </c>
      <c r="FQ98" s="565"/>
      <c r="FR98" s="565">
        <v>55</v>
      </c>
      <c r="FS98" s="565"/>
      <c r="FT98" s="565">
        <v>1</v>
      </c>
      <c r="FU98" s="565">
        <v>0</v>
      </c>
      <c r="FV98" s="565">
        <v>4</v>
      </c>
      <c r="FW98" s="565"/>
      <c r="FX98" s="565"/>
      <c r="FY98" s="565"/>
      <c r="FZ98" s="598">
        <v>1</v>
      </c>
      <c r="GA98" s="598"/>
      <c r="GB98" s="565"/>
      <c r="GC98" s="565"/>
      <c r="GD98" s="565">
        <v>2</v>
      </c>
      <c r="GE98" s="565"/>
      <c r="GF98" s="565">
        <v>6</v>
      </c>
      <c r="GG98" s="565"/>
      <c r="GH98" s="565">
        <v>32</v>
      </c>
      <c r="GI98" s="565"/>
      <c r="GJ98" s="565"/>
    </row>
    <row r="99" spans="1:192" ht="30">
      <c r="A99" s="460">
        <v>79</v>
      </c>
      <c r="B99" s="460" t="s">
        <v>5010</v>
      </c>
      <c r="C99" s="461" t="s">
        <v>4543</v>
      </c>
      <c r="D99" s="514">
        <v>1.74</v>
      </c>
      <c r="E99" s="97">
        <v>2</v>
      </c>
      <c r="F99" s="506">
        <v>0</v>
      </c>
      <c r="G99" s="78"/>
      <c r="H99" s="78"/>
      <c r="I99" s="230">
        <v>10</v>
      </c>
      <c r="J99" s="230"/>
      <c r="K99" s="97"/>
      <c r="L99" s="97"/>
      <c r="M99" s="97">
        <v>3</v>
      </c>
      <c r="N99" s="97"/>
      <c r="O99" s="470"/>
      <c r="P99" s="470"/>
      <c r="Q99" s="470"/>
      <c r="R99" s="506">
        <v>10</v>
      </c>
      <c r="S99" s="97"/>
      <c r="T99" s="97">
        <v>91</v>
      </c>
      <c r="U99" s="507"/>
      <c r="V99" s="97">
        <v>17</v>
      </c>
      <c r="W99" s="97">
        <v>1</v>
      </c>
      <c r="X99" s="97">
        <v>18</v>
      </c>
      <c r="Y99" s="147"/>
      <c r="Z99" s="147"/>
      <c r="AA99" s="166"/>
      <c r="AB99" s="166"/>
      <c r="AC99" s="97">
        <v>18</v>
      </c>
      <c r="AD99" s="97"/>
      <c r="AE99" s="97">
        <v>6</v>
      </c>
      <c r="AF99" s="97"/>
      <c r="AG99" s="462"/>
      <c r="AH99" s="462"/>
      <c r="AI99" s="97">
        <v>3</v>
      </c>
      <c r="AJ99" s="97"/>
      <c r="AK99" s="97"/>
      <c r="AL99" s="97"/>
      <c r="AM99" s="97">
        <v>1</v>
      </c>
      <c r="AN99" s="97"/>
      <c r="AO99" s="97">
        <v>5</v>
      </c>
      <c r="AP99" s="97"/>
      <c r="AQ99" s="517">
        <v>30</v>
      </c>
      <c r="AR99" s="97"/>
      <c r="AS99" s="472">
        <v>0</v>
      </c>
      <c r="AT99" s="97"/>
      <c r="AU99" s="472"/>
      <c r="AV99" s="472"/>
      <c r="AW99" s="97">
        <v>152</v>
      </c>
      <c r="AX99" s="97">
        <f>10+26+20</f>
        <v>56</v>
      </c>
      <c r="AY99" s="97">
        <f>7+3+4</f>
        <v>14</v>
      </c>
      <c r="AZ99" s="97">
        <f t="shared" si="1"/>
        <v>70</v>
      </c>
      <c r="BA99" s="97">
        <v>12</v>
      </c>
      <c r="BB99" s="97"/>
      <c r="BC99" s="97"/>
      <c r="BD99" s="97"/>
      <c r="BE99" s="97">
        <v>8</v>
      </c>
      <c r="BF99" s="97"/>
      <c r="BG99" s="97">
        <v>9</v>
      </c>
      <c r="BH99" s="97"/>
      <c r="BI99" s="466">
        <v>22</v>
      </c>
      <c r="BJ99" s="466"/>
      <c r="BK99" s="466">
        <v>22</v>
      </c>
      <c r="BL99" s="97"/>
      <c r="BM99" s="97"/>
      <c r="BN99" s="470">
        <v>1</v>
      </c>
      <c r="BO99" s="470"/>
      <c r="BP99" s="97"/>
      <c r="BQ99" s="97">
        <v>20</v>
      </c>
      <c r="BR99" s="97">
        <v>3</v>
      </c>
      <c r="BS99" s="97"/>
      <c r="BT99" s="97"/>
      <c r="BU99" s="97"/>
      <c r="BV99" s="97"/>
      <c r="BW99" s="97"/>
      <c r="BX99" s="97">
        <v>183</v>
      </c>
      <c r="BY99" s="97">
        <v>8</v>
      </c>
      <c r="BZ99" s="97"/>
      <c r="CA99" s="97"/>
      <c r="CB99" s="97"/>
      <c r="CC99" s="574"/>
      <c r="CD99" s="565"/>
      <c r="CE99" s="565"/>
      <c r="CF99" s="565">
        <v>3</v>
      </c>
      <c r="CG99" s="565"/>
      <c r="CH99" s="565">
        <v>137</v>
      </c>
      <c r="CI99" s="565">
        <v>40</v>
      </c>
      <c r="CJ99" s="565">
        <v>2</v>
      </c>
      <c r="CK99" s="565">
        <v>1</v>
      </c>
      <c r="CL99" s="565"/>
      <c r="CM99" s="565"/>
      <c r="CN99" s="565"/>
      <c r="CO99" s="565"/>
      <c r="CP99" s="565"/>
      <c r="CQ99" s="565"/>
      <c r="CR99" s="582">
        <v>52</v>
      </c>
      <c r="CS99" s="565"/>
      <c r="CT99" s="565">
        <v>8</v>
      </c>
      <c r="CU99" s="565"/>
      <c r="CV99" s="565"/>
      <c r="CW99" s="565">
        <v>1</v>
      </c>
      <c r="CX99" s="565"/>
      <c r="CY99" s="598"/>
      <c r="CZ99" s="598"/>
      <c r="DA99" s="565">
        <v>31</v>
      </c>
      <c r="DB99" s="565">
        <v>1</v>
      </c>
      <c r="DC99" s="565">
        <v>50</v>
      </c>
      <c r="DD99" s="565"/>
      <c r="DE99" s="565">
        <v>16</v>
      </c>
      <c r="DF99" s="565"/>
      <c r="DG99" s="565">
        <v>3</v>
      </c>
      <c r="DH99" s="565"/>
      <c r="DI99" s="565"/>
      <c r="DJ99" s="565"/>
      <c r="DK99" s="565"/>
      <c r="DL99" s="565"/>
      <c r="DM99" s="565"/>
      <c r="DN99" s="565"/>
      <c r="DO99" s="565"/>
      <c r="DP99" s="565">
        <v>4</v>
      </c>
      <c r="DQ99" s="565"/>
      <c r="DR99" s="565">
        <v>8</v>
      </c>
      <c r="DS99" s="565">
        <v>1</v>
      </c>
      <c r="DT99" s="565">
        <v>95</v>
      </c>
      <c r="DU99" s="565"/>
      <c r="DV99" s="565"/>
      <c r="DW99" s="565"/>
      <c r="DX99" s="565">
        <v>1</v>
      </c>
      <c r="DY99" s="565"/>
      <c r="DZ99" s="565"/>
      <c r="EA99" s="565"/>
      <c r="EB99" s="565">
        <v>8</v>
      </c>
      <c r="EC99" s="565"/>
      <c r="ED99" s="565"/>
      <c r="EE99" s="565"/>
      <c r="EF99" s="565"/>
      <c r="EG99" s="565"/>
      <c r="EH99" s="565">
        <v>10</v>
      </c>
      <c r="EI99" s="565"/>
      <c r="EJ99" s="565">
        <v>124</v>
      </c>
      <c r="EK99" s="565"/>
      <c r="EL99" s="565">
        <v>1</v>
      </c>
      <c r="EM99" s="565"/>
      <c r="EN99" s="565"/>
      <c r="EO99" s="565"/>
      <c r="EP99" s="565"/>
      <c r="EQ99" s="565"/>
      <c r="ER99" s="620">
        <v>32</v>
      </c>
      <c r="ET99" s="565">
        <v>1</v>
      </c>
      <c r="EU99" s="565"/>
      <c r="EV99" s="565">
        <v>34</v>
      </c>
      <c r="EW99" s="565">
        <v>3</v>
      </c>
      <c r="EX99" s="565">
        <v>10</v>
      </c>
      <c r="EY99" s="565"/>
      <c r="EZ99" s="565">
        <v>52</v>
      </c>
      <c r="FA99" s="565"/>
      <c r="FB99" s="565">
        <v>3</v>
      </c>
      <c r="FC99" s="565"/>
      <c r="FD99" s="565">
        <v>4</v>
      </c>
      <c r="FE99" s="565">
        <v>1</v>
      </c>
      <c r="FF99" s="565">
        <v>7</v>
      </c>
      <c r="FG99" s="565"/>
      <c r="FH99" s="565">
        <v>20</v>
      </c>
      <c r="FI99" s="565">
        <v>5</v>
      </c>
      <c r="FJ99" s="565"/>
      <c r="FK99" s="565"/>
      <c r="FL99" s="565">
        <v>653</v>
      </c>
      <c r="FM99" s="565"/>
      <c r="FN99" s="565">
        <v>99</v>
      </c>
      <c r="FO99" s="565">
        <v>4</v>
      </c>
      <c r="FP99" s="565">
        <v>24</v>
      </c>
      <c r="FQ99" s="565"/>
      <c r="FR99" s="565">
        <v>6</v>
      </c>
      <c r="FS99" s="565"/>
      <c r="FT99" s="565">
        <v>8</v>
      </c>
      <c r="FU99" s="565">
        <v>0</v>
      </c>
      <c r="FV99" s="565">
        <v>3</v>
      </c>
      <c r="FW99" s="565"/>
      <c r="FX99" s="565">
        <v>15</v>
      </c>
      <c r="FY99" s="565">
        <v>3</v>
      </c>
      <c r="FZ99" s="598">
        <v>8</v>
      </c>
      <c r="GA99" s="598"/>
      <c r="GB99" s="565"/>
      <c r="GC99" s="565"/>
      <c r="GD99" s="565"/>
      <c r="GE99" s="565"/>
      <c r="GF99" s="565">
        <v>32</v>
      </c>
      <c r="GG99" s="565">
        <v>1</v>
      </c>
      <c r="GH99" s="565">
        <v>80</v>
      </c>
      <c r="GI99" s="565">
        <v>2</v>
      </c>
      <c r="GJ99" s="565"/>
    </row>
    <row r="100" spans="1:192" ht="30">
      <c r="A100" s="460">
        <v>80</v>
      </c>
      <c r="B100" s="460" t="s">
        <v>5011</v>
      </c>
      <c r="C100" s="461" t="s">
        <v>5012</v>
      </c>
      <c r="D100" s="514">
        <v>2.4900000000000002</v>
      </c>
      <c r="E100" s="97">
        <v>12</v>
      </c>
      <c r="F100" s="506">
        <v>0</v>
      </c>
      <c r="G100" s="528">
        <v>150</v>
      </c>
      <c r="H100" s="78"/>
      <c r="I100" s="230">
        <v>10</v>
      </c>
      <c r="J100" s="230"/>
      <c r="K100" s="97"/>
      <c r="L100" s="97"/>
      <c r="M100" s="97">
        <v>61</v>
      </c>
      <c r="N100" s="97"/>
      <c r="O100" s="470"/>
      <c r="P100" s="470"/>
      <c r="Q100" s="470"/>
      <c r="R100" s="506">
        <v>1</v>
      </c>
      <c r="S100" s="97"/>
      <c r="T100" s="97">
        <v>7</v>
      </c>
      <c r="U100" s="507"/>
      <c r="V100" s="97"/>
      <c r="W100" s="97"/>
      <c r="X100" s="97"/>
      <c r="Y100" s="147"/>
      <c r="Z100" s="147"/>
      <c r="AA100" s="166"/>
      <c r="AB100" s="166"/>
      <c r="AC100" s="97">
        <v>18</v>
      </c>
      <c r="AD100" s="97"/>
      <c r="AE100" s="97"/>
      <c r="AF100" s="97"/>
      <c r="AG100" s="462">
        <v>36</v>
      </c>
      <c r="AH100" s="462"/>
      <c r="AI100" s="97"/>
      <c r="AJ100" s="97"/>
      <c r="AK100" s="97"/>
      <c r="AL100" s="97"/>
      <c r="AM100" s="97"/>
      <c r="AN100" s="97"/>
      <c r="AO100" s="97"/>
      <c r="AP100" s="97"/>
      <c r="AQ100" s="517"/>
      <c r="AR100" s="517"/>
      <c r="AS100" s="472">
        <v>0</v>
      </c>
      <c r="AT100" s="97"/>
      <c r="AU100" s="472"/>
      <c r="AV100" s="472"/>
      <c r="AW100" s="97">
        <v>16</v>
      </c>
      <c r="AX100" s="97">
        <f>2</f>
        <v>2</v>
      </c>
      <c r="AY100" s="97"/>
      <c r="AZ100" s="97">
        <f t="shared" si="1"/>
        <v>2</v>
      </c>
      <c r="BA100" s="97"/>
      <c r="BB100" s="97"/>
      <c r="BC100" s="97"/>
      <c r="BD100" s="97"/>
      <c r="BE100" s="97"/>
      <c r="BF100" s="97"/>
      <c r="BG100" s="97"/>
      <c r="BH100" s="97"/>
      <c r="BI100" s="466"/>
      <c r="BJ100" s="466"/>
      <c r="BK100" s="466">
        <v>0</v>
      </c>
      <c r="BL100" s="97"/>
      <c r="BM100" s="97"/>
      <c r="BN100" s="470"/>
      <c r="BO100" s="470"/>
      <c r="BP100" s="97"/>
      <c r="BQ100" s="97">
        <v>2</v>
      </c>
      <c r="BR100" s="97"/>
      <c r="BS100" s="97"/>
      <c r="BT100" s="97"/>
      <c r="BU100" s="97"/>
      <c r="BV100" s="97"/>
      <c r="BW100" s="97"/>
      <c r="BX100" s="97"/>
      <c r="BY100" s="97"/>
      <c r="BZ100" s="97"/>
      <c r="CA100" s="97"/>
      <c r="CB100" s="97"/>
      <c r="CC100" s="574"/>
      <c r="CD100" s="565"/>
      <c r="CE100" s="565"/>
      <c r="CF100" s="565"/>
      <c r="CG100" s="565"/>
      <c r="CH100" s="565"/>
      <c r="CI100" s="565"/>
      <c r="CJ100" s="565"/>
      <c r="CK100" s="565"/>
      <c r="CL100" s="565"/>
      <c r="CM100" s="565"/>
      <c r="CN100" s="565"/>
      <c r="CO100" s="565"/>
      <c r="CP100" s="565"/>
      <c r="CQ100" s="565"/>
      <c r="CR100" s="582">
        <v>6</v>
      </c>
      <c r="CS100" s="565"/>
      <c r="CT100" s="565"/>
      <c r="CU100" s="565"/>
      <c r="CV100" s="565"/>
      <c r="CW100" s="565"/>
      <c r="CX100" s="565"/>
      <c r="CY100" s="598"/>
      <c r="CZ100" s="598"/>
      <c r="DA100" s="565">
        <v>1</v>
      </c>
      <c r="DB100" s="565"/>
      <c r="DC100" s="565">
        <v>3</v>
      </c>
      <c r="DD100" s="565"/>
      <c r="DE100" s="565">
        <v>5</v>
      </c>
      <c r="DF100" s="565"/>
      <c r="DG100" s="565"/>
      <c r="DH100" s="565"/>
      <c r="DI100" s="565"/>
      <c r="DJ100" s="565"/>
      <c r="DK100" s="565"/>
      <c r="DL100" s="565"/>
      <c r="DM100" s="565">
        <v>419</v>
      </c>
      <c r="DN100" s="565">
        <v>2</v>
      </c>
      <c r="DO100" s="565"/>
      <c r="DP100" s="565">
        <v>11</v>
      </c>
      <c r="DQ100" s="565"/>
      <c r="DR100" s="565"/>
      <c r="DS100" s="565"/>
      <c r="DT100" s="565">
        <v>34</v>
      </c>
      <c r="DU100" s="565"/>
      <c r="DV100" s="565"/>
      <c r="DW100" s="565"/>
      <c r="DX100" s="565"/>
      <c r="DY100" s="565"/>
      <c r="DZ100" s="565">
        <v>400</v>
      </c>
      <c r="EA100" s="565">
        <v>25</v>
      </c>
      <c r="EB100" s="565"/>
      <c r="EC100" s="565"/>
      <c r="ED100" s="565"/>
      <c r="EE100" s="565"/>
      <c r="EF100" s="565"/>
      <c r="EG100" s="565"/>
      <c r="EH100" s="565"/>
      <c r="EI100" s="565"/>
      <c r="EJ100" s="565">
        <v>32</v>
      </c>
      <c r="EK100" s="565"/>
      <c r="EL100" s="565"/>
      <c r="EM100" s="565"/>
      <c r="EN100" s="565"/>
      <c r="EO100" s="565"/>
      <c r="EP100" s="565"/>
      <c r="EQ100" s="565"/>
      <c r="ER100" s="620">
        <v>0</v>
      </c>
      <c r="ET100" s="565"/>
      <c r="EU100" s="565"/>
      <c r="EV100" s="565">
        <v>5</v>
      </c>
      <c r="EW100" s="565"/>
      <c r="EX100" s="565"/>
      <c r="EY100" s="565"/>
      <c r="EZ100" s="565">
        <v>9</v>
      </c>
      <c r="FA100" s="565"/>
      <c r="FB100" s="565"/>
      <c r="FC100" s="565"/>
      <c r="FD100" s="565"/>
      <c r="FE100" s="565"/>
      <c r="FF100" s="565"/>
      <c r="FG100" s="565"/>
      <c r="FH100" s="565"/>
      <c r="FI100" s="565"/>
      <c r="FJ100" s="565"/>
      <c r="FK100" s="565"/>
      <c r="FL100" s="565">
        <v>12</v>
      </c>
      <c r="FM100" s="565"/>
      <c r="FN100" s="565">
        <v>2</v>
      </c>
      <c r="FO100" s="565"/>
      <c r="FP100" s="565"/>
      <c r="FQ100" s="565"/>
      <c r="FR100" s="565"/>
      <c r="FS100" s="565"/>
      <c r="FT100" s="565">
        <v>0</v>
      </c>
      <c r="FU100" s="565">
        <v>0</v>
      </c>
      <c r="FV100" s="565"/>
      <c r="FW100" s="565"/>
      <c r="FX100" s="565"/>
      <c r="FY100" s="565"/>
      <c r="FZ100" s="598"/>
      <c r="GA100" s="598"/>
      <c r="GB100" s="565"/>
      <c r="GC100" s="565"/>
      <c r="GD100" s="565"/>
      <c r="GE100" s="565"/>
      <c r="GF100" s="565"/>
      <c r="GG100" s="565"/>
      <c r="GH100" s="565"/>
      <c r="GI100" s="565"/>
      <c r="GJ100" s="565"/>
    </row>
    <row r="101" spans="1:192">
      <c r="A101" s="443">
        <v>15</v>
      </c>
      <c r="B101" s="443" t="s">
        <v>5013</v>
      </c>
      <c r="C101" s="474" t="s">
        <v>4176</v>
      </c>
      <c r="D101" s="523">
        <v>1.1200000000000001</v>
      </c>
      <c r="E101" s="97">
        <v>0</v>
      </c>
      <c r="F101" s="506">
        <v>0</v>
      </c>
      <c r="G101" s="529"/>
      <c r="H101" s="78"/>
      <c r="I101" s="230"/>
      <c r="J101" s="230"/>
      <c r="K101" s="97"/>
      <c r="L101" s="97"/>
      <c r="M101" s="97"/>
      <c r="N101" s="97"/>
      <c r="O101" s="470"/>
      <c r="P101" s="470"/>
      <c r="Q101" s="470"/>
      <c r="R101" s="518">
        <f>SUM(R102:R120)</f>
        <v>30</v>
      </c>
      <c r="S101" s="97"/>
      <c r="T101" s="447">
        <v>2169</v>
      </c>
      <c r="U101" s="507"/>
      <c r="V101" s="447">
        <v>1037</v>
      </c>
      <c r="W101" s="447">
        <v>72</v>
      </c>
      <c r="X101" s="447">
        <v>1109</v>
      </c>
      <c r="Y101" s="147"/>
      <c r="Z101" s="147"/>
      <c r="AA101" s="516"/>
      <c r="AB101" s="516"/>
      <c r="AC101" s="97"/>
      <c r="AD101" s="97"/>
      <c r="AE101" s="97">
        <v>140</v>
      </c>
      <c r="AF101" s="97"/>
      <c r="AG101" s="462"/>
      <c r="AH101" s="462"/>
      <c r="AI101" s="447">
        <v>360</v>
      </c>
      <c r="AJ101" s="447"/>
      <c r="AK101" s="97"/>
      <c r="AL101" s="97"/>
      <c r="AM101" s="97">
        <v>186</v>
      </c>
      <c r="AN101" s="97">
        <v>9</v>
      </c>
      <c r="AO101" s="97">
        <v>157</v>
      </c>
      <c r="AP101" s="97">
        <v>10</v>
      </c>
      <c r="AQ101" s="512">
        <f>SUM(AQ102:AQ120)</f>
        <v>1122</v>
      </c>
      <c r="AR101" s="512">
        <f>SUM(AR102:AR120)</f>
        <v>67</v>
      </c>
      <c r="AS101" s="472">
        <v>0</v>
      </c>
      <c r="AT101" s="97"/>
      <c r="AU101" s="449"/>
      <c r="AV101" s="449"/>
      <c r="AW101" s="97"/>
      <c r="AX101" s="97"/>
      <c r="AY101" s="97"/>
      <c r="AZ101" s="97"/>
      <c r="BA101" s="97"/>
      <c r="BB101" s="97"/>
      <c r="BC101" s="97"/>
      <c r="BD101" s="97"/>
      <c r="BE101" s="97"/>
      <c r="BF101" s="97"/>
      <c r="BG101" s="447">
        <v>323</v>
      </c>
      <c r="BH101" s="447">
        <v>5</v>
      </c>
      <c r="BI101" s="466">
        <v>714</v>
      </c>
      <c r="BJ101" s="466">
        <v>64</v>
      </c>
      <c r="BK101" s="466">
        <v>778</v>
      </c>
      <c r="BL101" s="530">
        <f>BL120+BL113+BL110+BL105</f>
        <v>1067</v>
      </c>
      <c r="BM101" s="97"/>
      <c r="BN101" s="470">
        <v>362</v>
      </c>
      <c r="BO101" s="470"/>
      <c r="BP101" s="97"/>
      <c r="BQ101" s="97">
        <v>745</v>
      </c>
      <c r="BR101" s="447"/>
      <c r="BS101" s="447"/>
      <c r="BT101" s="97"/>
      <c r="BU101" s="97"/>
      <c r="BV101" s="97"/>
      <c r="BW101" s="97"/>
      <c r="BX101" s="447">
        <v>2292</v>
      </c>
      <c r="BY101" s="447">
        <v>3</v>
      </c>
      <c r="BZ101" s="447"/>
      <c r="CA101" s="447"/>
      <c r="CB101" s="447"/>
      <c r="CC101" s="573"/>
      <c r="CD101" s="565"/>
      <c r="CE101" s="565"/>
      <c r="CF101" s="565">
        <v>514</v>
      </c>
      <c r="CG101" s="565">
        <v>26</v>
      </c>
      <c r="CH101" s="565">
        <v>1918</v>
      </c>
      <c r="CI101" s="565">
        <v>1022</v>
      </c>
      <c r="CJ101" s="565">
        <v>17</v>
      </c>
      <c r="CK101" s="565"/>
      <c r="CL101" s="565"/>
      <c r="CM101" s="565"/>
      <c r="CN101" s="565"/>
      <c r="CO101" s="565"/>
      <c r="CP101" s="565"/>
      <c r="CQ101" s="565"/>
      <c r="CR101" s="568">
        <v>1496</v>
      </c>
      <c r="CS101" s="565"/>
      <c r="CT101" s="565"/>
      <c r="CU101" s="565"/>
      <c r="CV101" s="565"/>
      <c r="CW101" s="565">
        <v>362</v>
      </c>
      <c r="CX101" s="565"/>
      <c r="CY101" s="598"/>
      <c r="CZ101" s="598"/>
      <c r="DA101" s="565">
        <v>1404</v>
      </c>
      <c r="DB101" s="565">
        <v>154</v>
      </c>
      <c r="DC101" s="565">
        <v>360</v>
      </c>
      <c r="DD101" s="565"/>
      <c r="DE101" s="565">
        <v>596</v>
      </c>
      <c r="DF101" s="565"/>
      <c r="DG101" s="565">
        <v>370</v>
      </c>
      <c r="DH101" s="565">
        <v>27</v>
      </c>
      <c r="DI101" s="565"/>
      <c r="DJ101" s="565"/>
      <c r="DK101" s="565"/>
      <c r="DL101" s="565"/>
      <c r="DM101" s="565"/>
      <c r="DN101" s="565"/>
      <c r="DO101" s="565"/>
      <c r="DP101" s="565"/>
      <c r="DQ101" s="565"/>
      <c r="DR101" s="565">
        <v>655</v>
      </c>
      <c r="DS101" s="565">
        <v>65</v>
      </c>
      <c r="DT101" s="565"/>
      <c r="DU101" s="565"/>
      <c r="DV101" s="565">
        <v>1037</v>
      </c>
      <c r="DW101" s="565"/>
      <c r="DX101" s="565">
        <v>208</v>
      </c>
      <c r="DY101" s="565">
        <v>21</v>
      </c>
      <c r="DZ101" s="565"/>
      <c r="EA101" s="565"/>
      <c r="EB101" s="565"/>
      <c r="EC101" s="565"/>
      <c r="ED101" s="565"/>
      <c r="EE101" s="565"/>
      <c r="EF101" s="565"/>
      <c r="EG101" s="565"/>
      <c r="EH101" s="565"/>
      <c r="EI101" s="565"/>
      <c r="EJ101" s="565"/>
      <c r="EK101" s="565"/>
      <c r="EL101" s="565"/>
      <c r="EM101" s="565"/>
      <c r="EN101" s="565"/>
      <c r="EO101" s="565"/>
      <c r="EP101" s="565"/>
      <c r="EQ101" s="565"/>
      <c r="ER101" s="620">
        <v>431</v>
      </c>
      <c r="ET101" s="565">
        <v>344</v>
      </c>
      <c r="EU101" s="565">
        <v>20</v>
      </c>
      <c r="EV101" s="565">
        <v>868</v>
      </c>
      <c r="EW101" s="565">
        <v>178</v>
      </c>
      <c r="EX101" s="565">
        <v>276</v>
      </c>
      <c r="EY101" s="565">
        <v>59</v>
      </c>
      <c r="EZ101" s="565">
        <v>2133</v>
      </c>
      <c r="FA101" s="565">
        <v>95</v>
      </c>
      <c r="FB101" s="565"/>
      <c r="FC101" s="565"/>
      <c r="FD101" s="565"/>
      <c r="FE101" s="565"/>
      <c r="FF101" s="565"/>
      <c r="FG101" s="565"/>
      <c r="FH101" s="565">
        <v>705</v>
      </c>
      <c r="FI101" s="565">
        <v>35</v>
      </c>
      <c r="FJ101" s="565">
        <v>143</v>
      </c>
      <c r="FK101" s="565">
        <v>15</v>
      </c>
      <c r="FL101" s="565">
        <v>1358</v>
      </c>
      <c r="FM101" s="565"/>
      <c r="FN101" s="565">
        <v>1156</v>
      </c>
      <c r="FO101" s="565">
        <v>296</v>
      </c>
      <c r="FP101" s="565"/>
      <c r="FQ101" s="565"/>
      <c r="FR101" s="565"/>
      <c r="FS101" s="565"/>
      <c r="FT101" s="565">
        <v>189</v>
      </c>
      <c r="FU101" s="565">
        <v>75</v>
      </c>
      <c r="FV101" s="565">
        <v>127</v>
      </c>
      <c r="FW101" s="565">
        <v>23</v>
      </c>
      <c r="FX101" s="565"/>
      <c r="FY101" s="565"/>
      <c r="FZ101" s="598"/>
      <c r="GA101" s="598"/>
      <c r="GB101" s="565"/>
      <c r="GC101" s="565"/>
      <c r="GD101" s="565">
        <v>442</v>
      </c>
      <c r="GE101" s="565">
        <v>22</v>
      </c>
      <c r="GF101" s="565">
        <v>289</v>
      </c>
      <c r="GG101" s="565">
        <v>13</v>
      </c>
      <c r="GH101" s="565"/>
      <c r="GI101" s="565"/>
      <c r="GJ101" s="565"/>
    </row>
    <row r="102" spans="1:192">
      <c r="A102" s="460">
        <v>81</v>
      </c>
      <c r="B102" s="460" t="s">
        <v>5014</v>
      </c>
      <c r="C102" s="461" t="s">
        <v>5015</v>
      </c>
      <c r="D102" s="514">
        <v>0.98</v>
      </c>
      <c r="E102" s="447">
        <v>315</v>
      </c>
      <c r="F102" s="515">
        <v>114</v>
      </c>
      <c r="G102" s="529"/>
      <c r="H102" s="78"/>
      <c r="I102" s="445">
        <v>435</v>
      </c>
      <c r="J102" s="230"/>
      <c r="K102" s="447"/>
      <c r="L102" s="447"/>
      <c r="M102" s="97">
        <v>428</v>
      </c>
      <c r="N102" s="97"/>
      <c r="O102" s="470"/>
      <c r="P102" s="470"/>
      <c r="Q102" s="470"/>
      <c r="R102" s="506"/>
      <c r="S102" s="97"/>
      <c r="T102" s="97">
        <v>7</v>
      </c>
      <c r="U102" s="507"/>
      <c r="V102" s="97">
        <v>7</v>
      </c>
      <c r="W102" s="97"/>
      <c r="X102" s="97">
        <v>7</v>
      </c>
      <c r="Y102" s="519">
        <v>1</v>
      </c>
      <c r="Z102" s="519"/>
      <c r="AA102" s="166"/>
      <c r="AB102" s="166"/>
      <c r="AC102" s="97"/>
      <c r="AD102" s="97"/>
      <c r="AE102" s="97"/>
      <c r="AF102" s="97"/>
      <c r="AG102" s="462"/>
      <c r="AH102" s="462"/>
      <c r="AI102" s="97"/>
      <c r="AJ102" s="97"/>
      <c r="AK102" s="97"/>
      <c r="AL102" s="97"/>
      <c r="AM102" s="97">
        <v>1</v>
      </c>
      <c r="AN102" s="97"/>
      <c r="AO102" s="97"/>
      <c r="AP102" s="97"/>
      <c r="AQ102" s="517">
        <v>20</v>
      </c>
      <c r="AR102" s="517"/>
      <c r="AS102" s="472">
        <v>0</v>
      </c>
      <c r="AT102" s="97"/>
      <c r="AU102" s="472"/>
      <c r="AV102" s="472"/>
      <c r="AW102" s="97"/>
      <c r="AX102" s="97">
        <f>2+1+2</f>
        <v>5</v>
      </c>
      <c r="AY102" s="97"/>
      <c r="AZ102" s="97">
        <f t="shared" si="1"/>
        <v>5</v>
      </c>
      <c r="BA102" s="97"/>
      <c r="BB102" s="97"/>
      <c r="BC102" s="97"/>
      <c r="BD102" s="97"/>
      <c r="BE102" s="97"/>
      <c r="BF102" s="97"/>
      <c r="BG102" s="97">
        <v>3</v>
      </c>
      <c r="BH102" s="97"/>
      <c r="BI102" s="466"/>
      <c r="BJ102" s="466"/>
      <c r="BK102" s="466">
        <v>0</v>
      </c>
      <c r="BL102" s="97"/>
      <c r="BM102" s="97"/>
      <c r="BN102" s="470"/>
      <c r="BO102" s="470"/>
      <c r="BP102" s="97"/>
      <c r="BQ102" s="97"/>
      <c r="BR102" s="97"/>
      <c r="BS102" s="97"/>
      <c r="BT102" s="97"/>
      <c r="BU102" s="97"/>
      <c r="BV102" s="97">
        <v>4</v>
      </c>
      <c r="BW102" s="97"/>
      <c r="BX102" s="97">
        <v>7</v>
      </c>
      <c r="BY102" s="97"/>
      <c r="BZ102" s="97"/>
      <c r="CA102" s="97"/>
      <c r="CB102" s="97"/>
      <c r="CC102" s="574"/>
      <c r="CD102" s="565"/>
      <c r="CE102" s="565"/>
      <c r="CF102" s="565"/>
      <c r="CG102" s="565"/>
      <c r="CH102" s="565">
        <v>8</v>
      </c>
      <c r="CI102" s="565">
        <v>3</v>
      </c>
      <c r="CJ102" s="565"/>
      <c r="CK102" s="565">
        <v>1</v>
      </c>
      <c r="CL102" s="565"/>
      <c r="CM102" s="565"/>
      <c r="CN102" s="565"/>
      <c r="CO102" s="565"/>
      <c r="CP102" s="565"/>
      <c r="CQ102" s="565"/>
      <c r="CR102" s="582">
        <v>8</v>
      </c>
      <c r="CS102" s="565"/>
      <c r="CT102" s="565">
        <v>1</v>
      </c>
      <c r="CU102" s="565">
        <v>2</v>
      </c>
      <c r="CV102" s="565"/>
      <c r="CW102" s="565"/>
      <c r="CX102" s="565"/>
      <c r="CY102" s="598"/>
      <c r="CZ102" s="598"/>
      <c r="DA102" s="565">
        <v>3</v>
      </c>
      <c r="DB102" s="565"/>
      <c r="DC102" s="565"/>
      <c r="DD102" s="565"/>
      <c r="DE102" s="565"/>
      <c r="DF102" s="565"/>
      <c r="DG102" s="565">
        <v>3</v>
      </c>
      <c r="DH102" s="565"/>
      <c r="DI102" s="565"/>
      <c r="DJ102" s="565"/>
      <c r="DK102" s="565"/>
      <c r="DL102" s="565"/>
      <c r="DM102" s="565"/>
      <c r="DN102" s="565">
        <v>2</v>
      </c>
      <c r="DO102" s="565"/>
      <c r="DP102" s="565"/>
      <c r="DQ102" s="565"/>
      <c r="DR102" s="565">
        <v>3</v>
      </c>
      <c r="DS102" s="565"/>
      <c r="DT102" s="565">
        <v>1</v>
      </c>
      <c r="DU102" s="565"/>
      <c r="DV102" s="565"/>
      <c r="DW102" s="565"/>
      <c r="DX102" s="565"/>
      <c r="DY102" s="565"/>
      <c r="DZ102" s="565"/>
      <c r="EA102" s="565"/>
      <c r="EB102" s="565">
        <v>1</v>
      </c>
      <c r="EC102" s="565"/>
      <c r="ED102" s="565"/>
      <c r="EE102" s="565"/>
      <c r="EF102" s="565"/>
      <c r="EG102" s="565"/>
      <c r="EH102" s="565">
        <v>1</v>
      </c>
      <c r="EI102" s="565"/>
      <c r="EJ102" s="565"/>
      <c r="EK102" s="565"/>
      <c r="EL102" s="565"/>
      <c r="EM102" s="565"/>
      <c r="EN102" s="565"/>
      <c r="EO102" s="565"/>
      <c r="EP102" s="565"/>
      <c r="EQ102" s="565"/>
      <c r="ER102" s="620">
        <v>0</v>
      </c>
      <c r="ET102" s="565">
        <v>2</v>
      </c>
      <c r="EU102" s="565"/>
      <c r="EV102" s="565">
        <v>5</v>
      </c>
      <c r="EW102" s="565"/>
      <c r="EX102" s="565"/>
      <c r="EY102" s="565"/>
      <c r="EZ102" s="565">
        <v>3</v>
      </c>
      <c r="FA102" s="565"/>
      <c r="FB102" s="565"/>
      <c r="FC102" s="565"/>
      <c r="FD102" s="565"/>
      <c r="FE102" s="565"/>
      <c r="FF102" s="565"/>
      <c r="FG102" s="565"/>
      <c r="FH102" s="565"/>
      <c r="FI102" s="565"/>
      <c r="FJ102" s="565"/>
      <c r="FK102" s="565"/>
      <c r="FL102" s="565">
        <v>17</v>
      </c>
      <c r="FM102" s="565"/>
      <c r="FN102" s="565">
        <v>3</v>
      </c>
      <c r="FO102" s="565"/>
      <c r="FP102" s="565"/>
      <c r="FQ102" s="565"/>
      <c r="FR102" s="565"/>
      <c r="FS102" s="565"/>
      <c r="FT102" s="565">
        <v>0</v>
      </c>
      <c r="FU102" s="565">
        <v>0</v>
      </c>
      <c r="FV102" s="565"/>
      <c r="FW102" s="565"/>
      <c r="FX102" s="565"/>
      <c r="FY102" s="565"/>
      <c r="FZ102" s="598">
        <v>1</v>
      </c>
      <c r="GA102" s="598"/>
      <c r="GB102" s="565"/>
      <c r="GC102" s="565"/>
      <c r="GD102" s="565"/>
      <c r="GE102" s="565"/>
      <c r="GF102" s="565"/>
      <c r="GG102" s="565"/>
      <c r="GH102" s="565">
        <v>1</v>
      </c>
      <c r="GI102" s="565"/>
      <c r="GJ102" s="565"/>
    </row>
    <row r="103" spans="1:192">
      <c r="A103" s="460">
        <v>82</v>
      </c>
      <c r="B103" s="460" t="s">
        <v>5016</v>
      </c>
      <c r="C103" s="461" t="s">
        <v>5017</v>
      </c>
      <c r="D103" s="514">
        <v>1.55</v>
      </c>
      <c r="E103" s="97">
        <v>0</v>
      </c>
      <c r="F103" s="506">
        <v>0</v>
      </c>
      <c r="G103" s="529"/>
      <c r="H103" s="78"/>
      <c r="I103" s="230"/>
      <c r="J103" s="230"/>
      <c r="K103" s="97"/>
      <c r="L103" s="97"/>
      <c r="M103" s="97">
        <v>2</v>
      </c>
      <c r="N103" s="97"/>
      <c r="O103" s="470"/>
      <c r="P103" s="470"/>
      <c r="Q103" s="470"/>
      <c r="R103" s="506"/>
      <c r="S103" s="97"/>
      <c r="T103" s="97">
        <v>0</v>
      </c>
      <c r="U103" s="507"/>
      <c r="V103" s="97"/>
      <c r="W103" s="97"/>
      <c r="X103" s="97"/>
      <c r="Y103" s="147"/>
      <c r="Z103" s="147"/>
      <c r="AA103" s="166"/>
      <c r="AB103" s="166">
        <v>1</v>
      </c>
      <c r="AC103" s="97"/>
      <c r="AD103" s="97"/>
      <c r="AE103" s="97"/>
      <c r="AF103" s="97"/>
      <c r="AG103" s="462"/>
      <c r="AH103" s="462"/>
      <c r="AI103" s="97"/>
      <c r="AJ103" s="97"/>
      <c r="AK103" s="97"/>
      <c r="AL103" s="97"/>
      <c r="AM103" s="97"/>
      <c r="AN103" s="97"/>
      <c r="AO103" s="97"/>
      <c r="AP103" s="97"/>
      <c r="AQ103" s="517"/>
      <c r="AR103" s="517"/>
      <c r="AS103" s="472">
        <v>0</v>
      </c>
      <c r="AT103" s="97"/>
      <c r="AU103" s="472"/>
      <c r="AV103" s="472"/>
      <c r="AW103" s="97">
        <v>72</v>
      </c>
      <c r="AX103" s="97"/>
      <c r="AY103" s="97"/>
      <c r="AZ103" s="97">
        <f t="shared" si="1"/>
        <v>0</v>
      </c>
      <c r="BA103" s="97"/>
      <c r="BB103" s="97"/>
      <c r="BC103" s="97"/>
      <c r="BD103" s="97"/>
      <c r="BE103" s="97"/>
      <c r="BF103" s="97">
        <v>1</v>
      </c>
      <c r="BG103" s="97"/>
      <c r="BH103" s="97">
        <v>1</v>
      </c>
      <c r="BI103" s="466"/>
      <c r="BJ103" s="466"/>
      <c r="BK103" s="466">
        <v>0</v>
      </c>
      <c r="BL103" s="97"/>
      <c r="BM103" s="97"/>
      <c r="BN103" s="470"/>
      <c r="BO103" s="470"/>
      <c r="BP103" s="97"/>
      <c r="BQ103" s="97">
        <v>15</v>
      </c>
      <c r="BR103" s="97"/>
      <c r="BS103" s="97"/>
      <c r="BT103" s="97"/>
      <c r="BU103" s="97"/>
      <c r="BV103" s="97"/>
      <c r="BW103" s="97"/>
      <c r="BX103" s="97"/>
      <c r="BY103" s="97">
        <v>3</v>
      </c>
      <c r="BZ103" s="97"/>
      <c r="CA103" s="97"/>
      <c r="CB103" s="97"/>
      <c r="CC103" s="574"/>
      <c r="CD103" s="565"/>
      <c r="CE103" s="565"/>
      <c r="CF103" s="565"/>
      <c r="CG103" s="565"/>
      <c r="CH103" s="565"/>
      <c r="CI103" s="565"/>
      <c r="CJ103" s="565"/>
      <c r="CK103" s="565"/>
      <c r="CL103" s="565"/>
      <c r="CM103" s="565"/>
      <c r="CN103" s="565"/>
      <c r="CO103" s="565"/>
      <c r="CP103" s="565"/>
      <c r="CQ103" s="565"/>
      <c r="CR103" s="582"/>
      <c r="CS103" s="565"/>
      <c r="CT103" s="565"/>
      <c r="CU103" s="565"/>
      <c r="CV103" s="565"/>
      <c r="CW103" s="565"/>
      <c r="CX103" s="565"/>
      <c r="CY103" s="598"/>
      <c r="CZ103" s="598"/>
      <c r="DA103" s="565"/>
      <c r="DB103" s="565">
        <v>1</v>
      </c>
      <c r="DC103" s="565"/>
      <c r="DD103" s="565"/>
      <c r="DE103" s="565"/>
      <c r="DF103" s="565"/>
      <c r="DG103" s="565"/>
      <c r="DH103" s="565"/>
      <c r="DI103" s="565"/>
      <c r="DJ103" s="565"/>
      <c r="DK103" s="565"/>
      <c r="DL103" s="565"/>
      <c r="DM103" s="565">
        <v>14</v>
      </c>
      <c r="DN103" s="565"/>
      <c r="DO103" s="565"/>
      <c r="DP103" s="565">
        <v>1</v>
      </c>
      <c r="DQ103" s="565"/>
      <c r="DR103" s="565"/>
      <c r="DS103" s="565">
        <v>1</v>
      </c>
      <c r="DT103" s="565"/>
      <c r="DU103" s="565"/>
      <c r="DV103" s="565"/>
      <c r="DW103" s="565"/>
      <c r="DX103" s="565"/>
      <c r="DY103" s="565"/>
      <c r="DZ103" s="565">
        <v>12</v>
      </c>
      <c r="EA103" s="565"/>
      <c r="EB103" s="565"/>
      <c r="EC103" s="565"/>
      <c r="ED103" s="565">
        <v>5</v>
      </c>
      <c r="EE103" s="565"/>
      <c r="EF103" s="565">
        <v>3</v>
      </c>
      <c r="EG103" s="565"/>
      <c r="EH103" s="565"/>
      <c r="EI103" s="565"/>
      <c r="EJ103" s="565"/>
      <c r="EK103" s="565"/>
      <c r="EL103" s="565"/>
      <c r="EM103" s="565"/>
      <c r="EN103" s="565"/>
      <c r="EO103" s="565"/>
      <c r="EP103" s="565"/>
      <c r="EQ103" s="565">
        <v>3</v>
      </c>
      <c r="ER103" s="620">
        <v>0</v>
      </c>
      <c r="ET103" s="565"/>
      <c r="EU103" s="565"/>
      <c r="EV103" s="565"/>
      <c r="EW103" s="565"/>
      <c r="EX103" s="565"/>
      <c r="EY103" s="565"/>
      <c r="EZ103" s="565"/>
      <c r="FA103" s="565"/>
      <c r="FB103" s="565"/>
      <c r="FC103" s="565"/>
      <c r="FD103" s="565"/>
      <c r="FE103" s="565">
        <v>1</v>
      </c>
      <c r="FF103" s="565"/>
      <c r="FG103" s="565"/>
      <c r="FH103" s="565"/>
      <c r="FI103" s="565"/>
      <c r="FJ103" s="565"/>
      <c r="FK103" s="565"/>
      <c r="FL103" s="565"/>
      <c r="FM103" s="565"/>
      <c r="FN103" s="565"/>
      <c r="FO103" s="565">
        <v>2</v>
      </c>
      <c r="FP103" s="565"/>
      <c r="FQ103" s="565"/>
      <c r="FR103" s="565"/>
      <c r="FS103" s="565"/>
      <c r="FT103" s="565">
        <v>0</v>
      </c>
      <c r="FU103" s="565">
        <v>0</v>
      </c>
      <c r="FV103" s="565"/>
      <c r="FW103" s="565">
        <v>1</v>
      </c>
      <c r="FX103" s="565"/>
      <c r="FY103" s="565"/>
      <c r="FZ103" s="598"/>
      <c r="GA103" s="598"/>
      <c r="GB103" s="565"/>
      <c r="GC103" s="565"/>
      <c r="GD103" s="565"/>
      <c r="GE103" s="565"/>
      <c r="GF103" s="565"/>
      <c r="GG103" s="565"/>
      <c r="GH103" s="565"/>
      <c r="GI103" s="565">
        <v>1</v>
      </c>
      <c r="GJ103" s="565"/>
    </row>
    <row r="104" spans="1:192">
      <c r="A104" s="460">
        <v>83</v>
      </c>
      <c r="B104" s="460" t="s">
        <v>5018</v>
      </c>
      <c r="C104" s="461" t="s">
        <v>5019</v>
      </c>
      <c r="D104" s="514">
        <v>0.84</v>
      </c>
      <c r="E104" s="97">
        <v>0</v>
      </c>
      <c r="F104" s="506">
        <v>3</v>
      </c>
      <c r="G104" s="529"/>
      <c r="H104" s="78"/>
      <c r="I104" s="230"/>
      <c r="J104" s="230"/>
      <c r="K104" s="97"/>
      <c r="L104" s="97"/>
      <c r="M104" s="97"/>
      <c r="N104" s="97"/>
      <c r="O104" s="470"/>
      <c r="P104" s="470"/>
      <c r="Q104" s="470"/>
      <c r="R104" s="506"/>
      <c r="S104" s="97"/>
      <c r="T104" s="97">
        <v>0</v>
      </c>
      <c r="U104" s="507"/>
      <c r="V104" s="97">
        <v>2</v>
      </c>
      <c r="W104" s="97"/>
      <c r="X104" s="97">
        <v>2</v>
      </c>
      <c r="Y104" s="147">
        <v>3</v>
      </c>
      <c r="Z104" s="147"/>
      <c r="AA104" s="166"/>
      <c r="AB104" s="166"/>
      <c r="AC104" s="97">
        <v>37</v>
      </c>
      <c r="AD104" s="97"/>
      <c r="AE104" s="97">
        <v>2</v>
      </c>
      <c r="AF104" s="97"/>
      <c r="AG104" s="462"/>
      <c r="AH104" s="462"/>
      <c r="AI104" s="97">
        <v>6</v>
      </c>
      <c r="AJ104" s="97"/>
      <c r="AK104" s="97">
        <v>2</v>
      </c>
      <c r="AL104" s="97"/>
      <c r="AM104" s="97">
        <v>5</v>
      </c>
      <c r="AN104" s="97"/>
      <c r="AO104" s="97">
        <v>3</v>
      </c>
      <c r="AP104" s="97"/>
      <c r="AQ104" s="517">
        <v>18</v>
      </c>
      <c r="AR104" s="517"/>
      <c r="AS104" s="472">
        <v>0</v>
      </c>
      <c r="AT104" s="97"/>
      <c r="AU104" s="472"/>
      <c r="AV104" s="472"/>
      <c r="AW104" s="97">
        <v>14</v>
      </c>
      <c r="AX104" s="97">
        <f>2+1+2</f>
        <v>5</v>
      </c>
      <c r="AY104" s="97"/>
      <c r="AZ104" s="97">
        <f t="shared" si="1"/>
        <v>5</v>
      </c>
      <c r="BA104" s="97">
        <v>5</v>
      </c>
      <c r="BB104" s="97"/>
      <c r="BC104" s="97"/>
      <c r="BD104" s="97"/>
      <c r="BE104" s="97">
        <v>5</v>
      </c>
      <c r="BF104" s="97"/>
      <c r="BG104" s="97">
        <v>3</v>
      </c>
      <c r="BH104" s="97"/>
      <c r="BI104" s="466">
        <v>10</v>
      </c>
      <c r="BJ104" s="466"/>
      <c r="BK104" s="466">
        <v>10</v>
      </c>
      <c r="BL104" s="97">
        <v>11</v>
      </c>
      <c r="BM104" s="97"/>
      <c r="BN104" s="470">
        <v>7</v>
      </c>
      <c r="BO104" s="470"/>
      <c r="BP104" s="97"/>
      <c r="BQ104" s="97">
        <v>2</v>
      </c>
      <c r="BR104" s="97">
        <v>3</v>
      </c>
      <c r="BS104" s="97"/>
      <c r="BT104" s="97"/>
      <c r="BU104" s="97"/>
      <c r="BV104" s="97">
        <v>38</v>
      </c>
      <c r="BW104" s="97"/>
      <c r="BX104" s="97">
        <v>67</v>
      </c>
      <c r="BY104" s="97"/>
      <c r="BZ104" s="97"/>
      <c r="CA104" s="97"/>
      <c r="CB104" s="97"/>
      <c r="CC104" s="574"/>
      <c r="CD104" s="565"/>
      <c r="CE104" s="565"/>
      <c r="CF104" s="565">
        <v>13</v>
      </c>
      <c r="CG104" s="565"/>
      <c r="CH104" s="565">
        <v>20</v>
      </c>
      <c r="CI104" s="565">
        <v>20</v>
      </c>
      <c r="CJ104" s="565"/>
      <c r="CK104" s="565">
        <v>1</v>
      </c>
      <c r="CL104" s="565"/>
      <c r="CM104" s="565"/>
      <c r="CN104" s="565"/>
      <c r="CO104" s="565"/>
      <c r="CP104" s="565"/>
      <c r="CQ104" s="565"/>
      <c r="CR104" s="582">
        <v>31</v>
      </c>
      <c r="CS104" s="565"/>
      <c r="CT104" s="565">
        <v>8</v>
      </c>
      <c r="CU104" s="565">
        <v>7</v>
      </c>
      <c r="CV104" s="565"/>
      <c r="CW104" s="565">
        <v>7</v>
      </c>
      <c r="CX104" s="565"/>
      <c r="CY104" s="598"/>
      <c r="CZ104" s="598"/>
      <c r="DA104" s="565">
        <v>12</v>
      </c>
      <c r="DB104" s="565"/>
      <c r="DC104" s="565"/>
      <c r="DD104" s="565"/>
      <c r="DE104" s="565"/>
      <c r="DF104" s="565"/>
      <c r="DG104" s="565"/>
      <c r="DH104" s="565"/>
      <c r="DI104" s="565"/>
      <c r="DJ104" s="565"/>
      <c r="DK104" s="565"/>
      <c r="DL104" s="565"/>
      <c r="DM104" s="565">
        <v>9</v>
      </c>
      <c r="DN104" s="565"/>
      <c r="DO104" s="565"/>
      <c r="DP104" s="565"/>
      <c r="DQ104" s="565"/>
      <c r="DR104" s="565">
        <v>22</v>
      </c>
      <c r="DS104" s="565"/>
      <c r="DT104" s="565"/>
      <c r="DU104" s="565"/>
      <c r="DV104" s="565">
        <v>14</v>
      </c>
      <c r="DW104" s="565"/>
      <c r="DX104" s="565">
        <v>4</v>
      </c>
      <c r="DY104" s="565"/>
      <c r="DZ104" s="565">
        <v>3</v>
      </c>
      <c r="EA104" s="565"/>
      <c r="EB104" s="565">
        <v>5</v>
      </c>
      <c r="EC104" s="565"/>
      <c r="ED104" s="565"/>
      <c r="EE104" s="565"/>
      <c r="EF104" s="565">
        <v>1</v>
      </c>
      <c r="EG104" s="565"/>
      <c r="EH104" s="565">
        <v>5</v>
      </c>
      <c r="EI104" s="565"/>
      <c r="EJ104" s="565"/>
      <c r="EK104" s="565"/>
      <c r="EL104" s="565"/>
      <c r="EM104" s="565"/>
      <c r="EN104" s="565"/>
      <c r="EO104" s="565"/>
      <c r="EP104" s="565"/>
      <c r="EQ104" s="565"/>
      <c r="ER104" s="620">
        <v>3</v>
      </c>
      <c r="ET104" s="565">
        <v>10</v>
      </c>
      <c r="EU104" s="565"/>
      <c r="EV104" s="565">
        <v>12</v>
      </c>
      <c r="EW104" s="565"/>
      <c r="EX104" s="565">
        <v>5</v>
      </c>
      <c r="EY104" s="565"/>
      <c r="EZ104" s="565">
        <v>50</v>
      </c>
      <c r="FA104" s="565"/>
      <c r="FB104" s="565">
        <v>3</v>
      </c>
      <c r="FC104" s="565"/>
      <c r="FD104" s="565">
        <v>16</v>
      </c>
      <c r="FE104" s="565">
        <v>1</v>
      </c>
      <c r="FF104" s="565"/>
      <c r="FG104" s="565"/>
      <c r="FH104" s="565">
        <v>20</v>
      </c>
      <c r="FI104" s="565"/>
      <c r="FJ104" s="565">
        <v>7</v>
      </c>
      <c r="FK104" s="565"/>
      <c r="FL104" s="565">
        <v>46</v>
      </c>
      <c r="FM104" s="565"/>
      <c r="FN104" s="565">
        <v>12</v>
      </c>
      <c r="FO104" s="565"/>
      <c r="FP104" s="565"/>
      <c r="FQ104" s="565"/>
      <c r="FR104" s="565">
        <v>1</v>
      </c>
      <c r="FS104" s="565"/>
      <c r="FT104" s="565">
        <v>3</v>
      </c>
      <c r="FU104" s="565">
        <v>0</v>
      </c>
      <c r="FV104" s="565">
        <v>3</v>
      </c>
      <c r="FW104" s="565"/>
      <c r="FX104" s="565">
        <v>12</v>
      </c>
      <c r="FY104" s="565"/>
      <c r="FZ104" s="598">
        <v>1</v>
      </c>
      <c r="GA104" s="598"/>
      <c r="GB104" s="565"/>
      <c r="GC104" s="565"/>
      <c r="GD104" s="565">
        <v>11</v>
      </c>
      <c r="GE104" s="565"/>
      <c r="GF104" s="565">
        <v>18</v>
      </c>
      <c r="GG104" s="565"/>
      <c r="GH104" s="565">
        <v>6</v>
      </c>
      <c r="GI104" s="565"/>
      <c r="GJ104" s="565"/>
    </row>
    <row r="105" spans="1:192">
      <c r="A105" s="460">
        <v>84</v>
      </c>
      <c r="B105" s="460" t="s">
        <v>5020</v>
      </c>
      <c r="C105" s="461" t="s">
        <v>5021</v>
      </c>
      <c r="D105" s="514">
        <v>1.33</v>
      </c>
      <c r="E105" s="97">
        <v>12</v>
      </c>
      <c r="F105" s="506">
        <v>0</v>
      </c>
      <c r="G105" s="529"/>
      <c r="H105" s="78"/>
      <c r="I105" s="230"/>
      <c r="J105" s="230"/>
      <c r="K105" s="97">
        <v>3</v>
      </c>
      <c r="L105" s="97"/>
      <c r="M105" s="97">
        <v>7</v>
      </c>
      <c r="N105" s="97"/>
      <c r="O105" s="470"/>
      <c r="P105" s="470"/>
      <c r="Q105" s="470"/>
      <c r="R105" s="506"/>
      <c r="S105" s="97"/>
      <c r="T105" s="97">
        <v>4</v>
      </c>
      <c r="U105" s="507"/>
      <c r="V105" s="97">
        <v>7</v>
      </c>
      <c r="W105" s="97"/>
      <c r="X105" s="97">
        <v>7</v>
      </c>
      <c r="Y105" s="147">
        <v>13</v>
      </c>
      <c r="Z105" s="147"/>
      <c r="AA105" s="166">
        <v>9</v>
      </c>
      <c r="AB105" s="166">
        <v>1</v>
      </c>
      <c r="AC105" s="97">
        <v>73</v>
      </c>
      <c r="AD105" s="97"/>
      <c r="AE105" s="97">
        <v>1</v>
      </c>
      <c r="AF105" s="97"/>
      <c r="AG105" s="462"/>
      <c r="AH105" s="462"/>
      <c r="AI105" s="97">
        <v>6</v>
      </c>
      <c r="AJ105" s="97"/>
      <c r="AK105" s="97"/>
      <c r="AL105" s="97"/>
      <c r="AM105" s="97">
        <v>6</v>
      </c>
      <c r="AN105" s="97"/>
      <c r="AO105" s="97">
        <v>3</v>
      </c>
      <c r="AP105" s="97"/>
      <c r="AQ105" s="517">
        <v>24</v>
      </c>
      <c r="AR105" s="517"/>
      <c r="AS105" s="472">
        <v>0</v>
      </c>
      <c r="AT105" s="97"/>
      <c r="AU105" s="472"/>
      <c r="AV105" s="472"/>
      <c r="AW105" s="97">
        <v>22</v>
      </c>
      <c r="AX105" s="97">
        <f>4+6+3</f>
        <v>13</v>
      </c>
      <c r="AY105" s="97"/>
      <c r="AZ105" s="97">
        <f t="shared" si="1"/>
        <v>13</v>
      </c>
      <c r="BA105" s="97">
        <v>5</v>
      </c>
      <c r="BB105" s="97"/>
      <c r="BC105" s="97"/>
      <c r="BD105" s="97"/>
      <c r="BE105" s="97">
        <v>5</v>
      </c>
      <c r="BF105" s="97"/>
      <c r="BG105" s="97">
        <v>1</v>
      </c>
      <c r="BH105" s="97"/>
      <c r="BI105" s="466">
        <v>15</v>
      </c>
      <c r="BJ105" s="466">
        <v>2</v>
      </c>
      <c r="BK105" s="466">
        <v>17</v>
      </c>
      <c r="BL105" s="97"/>
      <c r="BM105" s="97"/>
      <c r="BN105" s="470">
        <v>5</v>
      </c>
      <c r="BO105" s="470"/>
      <c r="BP105" s="97"/>
      <c r="BQ105" s="97">
        <v>5</v>
      </c>
      <c r="BR105" s="97"/>
      <c r="BS105" s="97"/>
      <c r="BT105" s="97"/>
      <c r="BU105" s="97"/>
      <c r="BV105" s="97">
        <v>40</v>
      </c>
      <c r="BW105" s="97"/>
      <c r="BX105" s="97">
        <v>32</v>
      </c>
      <c r="BY105" s="97"/>
      <c r="BZ105" s="97"/>
      <c r="CA105" s="97"/>
      <c r="CB105" s="97"/>
      <c r="CC105" s="574"/>
      <c r="CD105" s="565"/>
      <c r="CE105" s="565"/>
      <c r="CF105" s="565">
        <v>8</v>
      </c>
      <c r="CG105" s="565"/>
      <c r="CH105" s="565">
        <v>24</v>
      </c>
      <c r="CI105" s="565">
        <v>8</v>
      </c>
      <c r="CJ105" s="565"/>
      <c r="CK105" s="565">
        <v>1</v>
      </c>
      <c r="CL105" s="565"/>
      <c r="CM105" s="565"/>
      <c r="CN105" s="565"/>
      <c r="CO105" s="565"/>
      <c r="CP105" s="565"/>
      <c r="CQ105" s="565"/>
      <c r="CR105" s="582">
        <v>30</v>
      </c>
      <c r="CS105" s="565"/>
      <c r="CT105" s="565">
        <v>5</v>
      </c>
      <c r="CU105" s="565">
        <v>2</v>
      </c>
      <c r="CV105" s="565"/>
      <c r="CW105" s="565">
        <v>5</v>
      </c>
      <c r="CX105" s="565"/>
      <c r="CY105" s="598"/>
      <c r="CZ105" s="598"/>
      <c r="DA105" s="565">
        <v>9</v>
      </c>
      <c r="DB105" s="565"/>
      <c r="DC105" s="565"/>
      <c r="DD105" s="565"/>
      <c r="DE105" s="565"/>
      <c r="DF105" s="565"/>
      <c r="DG105" s="565"/>
      <c r="DH105" s="565"/>
      <c r="DI105" s="565"/>
      <c r="DJ105" s="565"/>
      <c r="DK105" s="565"/>
      <c r="DL105" s="565"/>
      <c r="DM105" s="565">
        <v>25</v>
      </c>
      <c r="DN105" s="565"/>
      <c r="DO105" s="565"/>
      <c r="DP105" s="565">
        <v>12</v>
      </c>
      <c r="DQ105" s="565"/>
      <c r="DR105" s="565"/>
      <c r="DS105" s="565"/>
      <c r="DT105" s="565">
        <v>45</v>
      </c>
      <c r="DU105" s="565"/>
      <c r="DV105" s="565">
        <v>4</v>
      </c>
      <c r="DW105" s="565"/>
      <c r="DX105" s="565">
        <v>2</v>
      </c>
      <c r="DY105" s="565"/>
      <c r="DZ105" s="565">
        <v>30</v>
      </c>
      <c r="EA105" s="565"/>
      <c r="EB105" s="565">
        <v>3</v>
      </c>
      <c r="EC105" s="565"/>
      <c r="ED105" s="565"/>
      <c r="EE105" s="565"/>
      <c r="EF105" s="565"/>
      <c r="EG105" s="565"/>
      <c r="EH105" s="565">
        <v>8</v>
      </c>
      <c r="EI105" s="565"/>
      <c r="EJ105" s="565"/>
      <c r="EK105" s="565"/>
      <c r="EL105" s="565">
        <v>2</v>
      </c>
      <c r="EM105" s="565"/>
      <c r="EN105" s="565"/>
      <c r="EO105" s="565"/>
      <c r="EP105" s="565"/>
      <c r="EQ105" s="565"/>
      <c r="ER105" s="620">
        <v>0</v>
      </c>
      <c r="ET105" s="565"/>
      <c r="EU105" s="565"/>
      <c r="EV105" s="565">
        <v>20</v>
      </c>
      <c r="EW105" s="565"/>
      <c r="EX105" s="565"/>
      <c r="EY105" s="565"/>
      <c r="EZ105" s="565">
        <v>17</v>
      </c>
      <c r="FA105" s="565"/>
      <c r="FB105" s="565"/>
      <c r="FC105" s="565"/>
      <c r="FD105" s="565">
        <v>4</v>
      </c>
      <c r="FE105" s="565"/>
      <c r="FF105" s="565">
        <v>1</v>
      </c>
      <c r="FG105" s="565"/>
      <c r="FH105" s="565">
        <v>25</v>
      </c>
      <c r="FI105" s="565"/>
      <c r="FJ105" s="565"/>
      <c r="FK105" s="565"/>
      <c r="FL105" s="565">
        <v>70</v>
      </c>
      <c r="FM105" s="565"/>
      <c r="FN105" s="565">
        <v>21</v>
      </c>
      <c r="FO105" s="565"/>
      <c r="FP105" s="565">
        <v>1</v>
      </c>
      <c r="FQ105" s="565"/>
      <c r="FR105" s="565"/>
      <c r="FS105" s="565"/>
      <c r="FT105" s="565">
        <v>3</v>
      </c>
      <c r="FU105" s="565">
        <v>0</v>
      </c>
      <c r="FV105" s="565">
        <v>1</v>
      </c>
      <c r="FW105" s="565"/>
      <c r="FX105" s="565">
        <v>2</v>
      </c>
      <c r="FY105" s="565"/>
      <c r="FZ105" s="598">
        <v>3</v>
      </c>
      <c r="GA105" s="598"/>
      <c r="GB105" s="565"/>
      <c r="GC105" s="565"/>
      <c r="GD105" s="565">
        <v>8</v>
      </c>
      <c r="GE105" s="565"/>
      <c r="GF105" s="565">
        <v>12</v>
      </c>
      <c r="GG105" s="565">
        <v>1</v>
      </c>
      <c r="GH105" s="565">
        <v>20</v>
      </c>
      <c r="GI105" s="565"/>
      <c r="GJ105" s="565"/>
    </row>
    <row r="106" spans="1:192">
      <c r="A106" s="460">
        <v>85</v>
      </c>
      <c r="B106" s="460" t="s">
        <v>5022</v>
      </c>
      <c r="C106" s="461" t="s">
        <v>5023</v>
      </c>
      <c r="D106" s="514">
        <v>0.96</v>
      </c>
      <c r="E106" s="97">
        <v>6</v>
      </c>
      <c r="F106" s="506">
        <v>0</v>
      </c>
      <c r="G106" s="529"/>
      <c r="H106" s="78"/>
      <c r="I106" s="230">
        <v>2</v>
      </c>
      <c r="J106" s="230"/>
      <c r="K106" s="97"/>
      <c r="L106" s="97"/>
      <c r="M106" s="97">
        <v>5</v>
      </c>
      <c r="N106" s="97"/>
      <c r="O106" s="470"/>
      <c r="P106" s="470"/>
      <c r="Q106" s="470"/>
      <c r="R106" s="506">
        <v>2</v>
      </c>
      <c r="S106" s="97"/>
      <c r="T106" s="97">
        <v>4</v>
      </c>
      <c r="U106" s="507"/>
      <c r="V106" s="97">
        <v>35</v>
      </c>
      <c r="W106" s="97">
        <v>17</v>
      </c>
      <c r="X106" s="97">
        <v>52</v>
      </c>
      <c r="Y106" s="147">
        <v>7</v>
      </c>
      <c r="Z106" s="147"/>
      <c r="AA106" s="166">
        <v>24</v>
      </c>
      <c r="AB106" s="166">
        <v>20</v>
      </c>
      <c r="AC106" s="97">
        <v>49</v>
      </c>
      <c r="AD106" s="97"/>
      <c r="AE106" s="97">
        <v>11</v>
      </c>
      <c r="AF106" s="97"/>
      <c r="AG106" s="462"/>
      <c r="AH106" s="462"/>
      <c r="AI106" s="97">
        <v>16</v>
      </c>
      <c r="AJ106" s="97"/>
      <c r="AK106" s="97"/>
      <c r="AL106" s="97"/>
      <c r="AM106" s="97">
        <v>10</v>
      </c>
      <c r="AN106" s="97">
        <v>1</v>
      </c>
      <c r="AO106" s="97">
        <v>4</v>
      </c>
      <c r="AP106" s="97"/>
      <c r="AQ106" s="517">
        <v>52</v>
      </c>
      <c r="AR106" s="517">
        <v>5</v>
      </c>
      <c r="AS106" s="472">
        <v>0</v>
      </c>
      <c r="AT106" s="97"/>
      <c r="AU106" s="472"/>
      <c r="AV106" s="472"/>
      <c r="AW106" s="97">
        <v>294</v>
      </c>
      <c r="AX106" s="97">
        <f>3+9+9</f>
        <v>21</v>
      </c>
      <c r="AY106" s="97">
        <f>1</f>
        <v>1</v>
      </c>
      <c r="AZ106" s="97">
        <f t="shared" si="1"/>
        <v>22</v>
      </c>
      <c r="BA106" s="97">
        <v>11</v>
      </c>
      <c r="BB106" s="97">
        <v>11</v>
      </c>
      <c r="BC106" s="97"/>
      <c r="BD106" s="97"/>
      <c r="BE106" s="97">
        <v>10</v>
      </c>
      <c r="BF106" s="97">
        <v>7</v>
      </c>
      <c r="BG106" s="97">
        <v>10</v>
      </c>
      <c r="BH106" s="97">
        <v>4</v>
      </c>
      <c r="BI106" s="466">
        <v>25</v>
      </c>
      <c r="BJ106" s="466">
        <v>14</v>
      </c>
      <c r="BK106" s="466">
        <v>39</v>
      </c>
      <c r="BL106" s="97"/>
      <c r="BM106" s="97"/>
      <c r="BN106" s="470">
        <v>11</v>
      </c>
      <c r="BO106" s="470"/>
      <c r="BP106" s="97"/>
      <c r="BQ106" s="97">
        <v>100</v>
      </c>
      <c r="BR106" s="97">
        <v>1</v>
      </c>
      <c r="BS106" s="97"/>
      <c r="BT106" s="97"/>
      <c r="BU106" s="97"/>
      <c r="BV106" s="97">
        <v>38</v>
      </c>
      <c r="BW106" s="97"/>
      <c r="BX106" s="97">
        <v>91</v>
      </c>
      <c r="BY106" s="97"/>
      <c r="BZ106" s="97"/>
      <c r="CA106" s="97"/>
      <c r="CB106" s="97"/>
      <c r="CC106" s="574"/>
      <c r="CD106" s="565"/>
      <c r="CE106" s="565"/>
      <c r="CF106" s="565">
        <v>48</v>
      </c>
      <c r="CG106" s="565">
        <v>12</v>
      </c>
      <c r="CH106" s="565">
        <v>36</v>
      </c>
      <c r="CI106" s="565">
        <v>30</v>
      </c>
      <c r="CJ106" s="565">
        <v>3</v>
      </c>
      <c r="CK106" s="565">
        <v>11</v>
      </c>
      <c r="CL106" s="565"/>
      <c r="CM106" s="565"/>
      <c r="CN106" s="565"/>
      <c r="CO106" s="565"/>
      <c r="CP106" s="565"/>
      <c r="CQ106" s="565"/>
      <c r="CR106" s="582">
        <v>34</v>
      </c>
      <c r="CS106" s="565">
        <v>7</v>
      </c>
      <c r="CT106" s="565">
        <v>18</v>
      </c>
      <c r="CU106" s="565">
        <v>8</v>
      </c>
      <c r="CV106" s="565">
        <v>1</v>
      </c>
      <c r="CW106" s="565">
        <v>11</v>
      </c>
      <c r="CX106" s="565"/>
      <c r="CY106" s="598"/>
      <c r="CZ106" s="598"/>
      <c r="DA106" s="565">
        <v>40</v>
      </c>
      <c r="DB106" s="565">
        <v>14</v>
      </c>
      <c r="DC106" s="565"/>
      <c r="DD106" s="565"/>
      <c r="DE106" s="565"/>
      <c r="DF106" s="565"/>
      <c r="DG106" s="565">
        <v>15</v>
      </c>
      <c r="DH106" s="565">
        <v>5</v>
      </c>
      <c r="DI106" s="565"/>
      <c r="DJ106" s="565"/>
      <c r="DK106" s="565"/>
      <c r="DL106" s="565"/>
      <c r="DM106" s="565"/>
      <c r="DN106" s="565"/>
      <c r="DO106" s="565"/>
      <c r="DP106" s="565">
        <v>18</v>
      </c>
      <c r="DQ106" s="565"/>
      <c r="DR106" s="565">
        <v>34</v>
      </c>
      <c r="DS106" s="565">
        <v>21</v>
      </c>
      <c r="DT106" s="565">
        <v>25</v>
      </c>
      <c r="DU106" s="565"/>
      <c r="DV106" s="565">
        <v>1</v>
      </c>
      <c r="DW106" s="565"/>
      <c r="DX106" s="565">
        <v>3</v>
      </c>
      <c r="DY106" s="565">
        <v>3</v>
      </c>
      <c r="DZ106" s="565"/>
      <c r="EA106" s="565"/>
      <c r="EB106" s="565">
        <v>2</v>
      </c>
      <c r="EC106" s="565"/>
      <c r="ED106" s="565"/>
      <c r="EE106" s="565"/>
      <c r="EF106" s="565"/>
      <c r="EG106" s="565"/>
      <c r="EH106" s="565">
        <v>12</v>
      </c>
      <c r="EI106" s="565"/>
      <c r="EJ106" s="565"/>
      <c r="EK106" s="565"/>
      <c r="EL106" s="565">
        <v>3</v>
      </c>
      <c r="EM106" s="565"/>
      <c r="EN106" s="565"/>
      <c r="EO106" s="565"/>
      <c r="EP106" s="565"/>
      <c r="EQ106" s="565">
        <v>50</v>
      </c>
      <c r="ER106" s="620">
        <v>0</v>
      </c>
      <c r="ET106" s="565">
        <v>30</v>
      </c>
      <c r="EU106" s="565">
        <v>3</v>
      </c>
      <c r="EV106" s="565">
        <v>20</v>
      </c>
      <c r="EW106" s="565">
        <v>20</v>
      </c>
      <c r="EX106" s="565">
        <v>6</v>
      </c>
      <c r="EY106" s="565"/>
      <c r="EZ106" s="565">
        <v>50</v>
      </c>
      <c r="FA106" s="565">
        <v>25</v>
      </c>
      <c r="FB106" s="565">
        <v>9</v>
      </c>
      <c r="FC106" s="565">
        <v>-5</v>
      </c>
      <c r="FD106" s="565">
        <v>8</v>
      </c>
      <c r="FE106" s="565"/>
      <c r="FF106" s="565">
        <v>10</v>
      </c>
      <c r="FG106" s="565">
        <v>12</v>
      </c>
      <c r="FH106" s="565">
        <v>40</v>
      </c>
      <c r="FI106" s="565">
        <v>10</v>
      </c>
      <c r="FJ106" s="565">
        <v>4</v>
      </c>
      <c r="FK106" s="565"/>
      <c r="FL106" s="565">
        <v>7</v>
      </c>
      <c r="FM106" s="565"/>
      <c r="FN106" s="565">
        <v>40</v>
      </c>
      <c r="FO106" s="565">
        <v>24</v>
      </c>
      <c r="FP106" s="565">
        <v>18</v>
      </c>
      <c r="FQ106" s="565">
        <v>17</v>
      </c>
      <c r="FR106" s="565"/>
      <c r="FS106" s="565"/>
      <c r="FT106" s="565">
        <v>16</v>
      </c>
      <c r="FU106" s="565">
        <v>8</v>
      </c>
      <c r="FV106" s="565">
        <v>11</v>
      </c>
      <c r="FW106" s="565">
        <v>10</v>
      </c>
      <c r="FX106" s="565">
        <v>9</v>
      </c>
      <c r="FY106" s="565">
        <v>12</v>
      </c>
      <c r="FZ106" s="598">
        <v>5</v>
      </c>
      <c r="GA106" s="598">
        <v>8</v>
      </c>
      <c r="GB106" s="565"/>
      <c r="GC106" s="565"/>
      <c r="GD106" s="565">
        <v>8</v>
      </c>
      <c r="GE106" s="565">
        <v>1</v>
      </c>
      <c r="GF106" s="565">
        <v>1</v>
      </c>
      <c r="GG106" s="565">
        <v>1</v>
      </c>
      <c r="GH106" s="565">
        <v>25</v>
      </c>
      <c r="GI106" s="565">
        <v>30</v>
      </c>
      <c r="GJ106" s="565"/>
    </row>
    <row r="107" spans="1:192">
      <c r="A107" s="460">
        <v>86</v>
      </c>
      <c r="B107" s="460" t="s">
        <v>5024</v>
      </c>
      <c r="C107" s="461" t="s">
        <v>5025</v>
      </c>
      <c r="D107" s="514">
        <v>2.2999999999999998</v>
      </c>
      <c r="E107" s="97">
        <v>28</v>
      </c>
      <c r="F107" s="506">
        <v>5</v>
      </c>
      <c r="G107" s="529"/>
      <c r="H107" s="78"/>
      <c r="I107" s="230">
        <v>5</v>
      </c>
      <c r="J107" s="230"/>
      <c r="K107" s="97">
        <v>2</v>
      </c>
      <c r="L107" s="97">
        <v>6</v>
      </c>
      <c r="M107" s="97">
        <v>39</v>
      </c>
      <c r="N107" s="97"/>
      <c r="O107" s="470"/>
      <c r="P107" s="470"/>
      <c r="Q107" s="470"/>
      <c r="R107" s="506"/>
      <c r="S107" s="97"/>
      <c r="T107" s="97">
        <v>0</v>
      </c>
      <c r="U107" s="507"/>
      <c r="V107" s="97"/>
      <c r="W107" s="97"/>
      <c r="X107" s="97"/>
      <c r="Y107" s="147"/>
      <c r="Z107" s="147"/>
      <c r="AA107" s="166"/>
      <c r="AB107" s="166"/>
      <c r="AC107" s="97"/>
      <c r="AD107" s="97"/>
      <c r="AE107" s="97"/>
      <c r="AF107" s="97"/>
      <c r="AG107" s="462"/>
      <c r="AH107" s="462"/>
      <c r="AI107" s="97">
        <v>0</v>
      </c>
      <c r="AJ107" s="97"/>
      <c r="AK107" s="97"/>
      <c r="AL107" s="97"/>
      <c r="AM107" s="97"/>
      <c r="AN107" s="97"/>
      <c r="AO107" s="97"/>
      <c r="AP107" s="97"/>
      <c r="AQ107" s="517"/>
      <c r="AR107" s="517"/>
      <c r="AS107" s="472">
        <v>0</v>
      </c>
      <c r="AT107" s="97"/>
      <c r="AU107" s="472"/>
      <c r="AV107" s="472"/>
      <c r="AW107" s="97">
        <v>141</v>
      </c>
      <c r="AX107" s="97"/>
      <c r="AY107" s="97"/>
      <c r="AZ107" s="97">
        <f t="shared" si="1"/>
        <v>0</v>
      </c>
      <c r="BA107" s="97"/>
      <c r="BB107" s="97"/>
      <c r="BC107" s="97"/>
      <c r="BD107" s="97"/>
      <c r="BE107" s="97"/>
      <c r="BF107" s="97"/>
      <c r="BG107" s="97"/>
      <c r="BH107" s="97"/>
      <c r="BI107" s="466"/>
      <c r="BJ107" s="466"/>
      <c r="BK107" s="466">
        <v>0</v>
      </c>
      <c r="BL107" s="97"/>
      <c r="BM107" s="97"/>
      <c r="BN107" s="470"/>
      <c r="BO107" s="470"/>
      <c r="BP107" s="97"/>
      <c r="BQ107" s="97">
        <v>90</v>
      </c>
      <c r="BR107" s="97"/>
      <c r="BS107" s="97"/>
      <c r="BT107" s="97"/>
      <c r="BU107" s="97"/>
      <c r="BV107" s="97"/>
      <c r="BW107" s="97"/>
      <c r="BX107" s="97"/>
      <c r="BY107" s="97"/>
      <c r="BZ107" s="97"/>
      <c r="CA107" s="97"/>
      <c r="CB107" s="97"/>
      <c r="CC107" s="574"/>
      <c r="CD107" s="565"/>
      <c r="CE107" s="565"/>
      <c r="CF107" s="565"/>
      <c r="CG107" s="565"/>
      <c r="CH107" s="565"/>
      <c r="CI107" s="565"/>
      <c r="CJ107" s="565"/>
      <c r="CK107" s="565"/>
      <c r="CL107" s="565"/>
      <c r="CM107" s="565"/>
      <c r="CN107" s="565"/>
      <c r="CO107" s="565"/>
      <c r="CP107" s="565"/>
      <c r="CQ107" s="565"/>
      <c r="CR107" s="582">
        <v>3</v>
      </c>
      <c r="CS107" s="565"/>
      <c r="CT107" s="565"/>
      <c r="CU107" s="565"/>
      <c r="CV107" s="565"/>
      <c r="CW107" s="565"/>
      <c r="CX107" s="565"/>
      <c r="CY107" s="598"/>
      <c r="CZ107" s="598"/>
      <c r="DA107" s="565"/>
      <c r="DB107" s="565"/>
      <c r="DC107" s="565"/>
      <c r="DD107" s="565"/>
      <c r="DE107" s="565"/>
      <c r="DF107" s="565"/>
      <c r="DG107" s="565"/>
      <c r="DH107" s="565"/>
      <c r="DI107" s="565"/>
      <c r="DJ107" s="565"/>
      <c r="DK107" s="565"/>
      <c r="DL107" s="565"/>
      <c r="DM107" s="565">
        <v>100</v>
      </c>
      <c r="DN107" s="565"/>
      <c r="DO107" s="565"/>
      <c r="DP107" s="565">
        <v>29</v>
      </c>
      <c r="DQ107" s="565">
        <v>32</v>
      </c>
      <c r="DR107" s="565"/>
      <c r="DS107" s="565"/>
      <c r="DT107" s="565"/>
      <c r="DU107" s="565"/>
      <c r="DV107" s="565"/>
      <c r="DW107" s="565"/>
      <c r="DX107" s="565"/>
      <c r="DY107" s="565"/>
      <c r="DZ107" s="565">
        <v>87</v>
      </c>
      <c r="EA107" s="565">
        <v>5</v>
      </c>
      <c r="EB107" s="565"/>
      <c r="EC107" s="565"/>
      <c r="ED107" s="565"/>
      <c r="EE107" s="565"/>
      <c r="EF107" s="565"/>
      <c r="EG107" s="565"/>
      <c r="EH107" s="565"/>
      <c r="EI107" s="565"/>
      <c r="EJ107" s="565"/>
      <c r="EK107" s="565"/>
      <c r="EL107" s="565"/>
      <c r="EM107" s="565"/>
      <c r="EN107" s="565"/>
      <c r="EO107" s="565"/>
      <c r="EP107" s="565"/>
      <c r="EQ107" s="565"/>
      <c r="ER107" s="620">
        <v>0</v>
      </c>
      <c r="ET107" s="565"/>
      <c r="EU107" s="565"/>
      <c r="EV107" s="565"/>
      <c r="EW107" s="565"/>
      <c r="EX107" s="565"/>
      <c r="EY107" s="565"/>
      <c r="EZ107" s="565"/>
      <c r="FA107" s="565"/>
      <c r="FB107" s="565"/>
      <c r="FC107" s="565"/>
      <c r="FD107" s="565"/>
      <c r="FE107" s="565"/>
      <c r="FF107" s="565"/>
      <c r="FG107" s="565"/>
      <c r="FH107" s="565"/>
      <c r="FI107" s="565"/>
      <c r="FJ107" s="565">
        <v>7</v>
      </c>
      <c r="FK107" s="565"/>
      <c r="FL107" s="565">
        <v>40</v>
      </c>
      <c r="FM107" s="565"/>
      <c r="FN107" s="565"/>
      <c r="FO107" s="565"/>
      <c r="FP107" s="565"/>
      <c r="FQ107" s="565"/>
      <c r="FR107" s="565"/>
      <c r="FS107" s="565"/>
      <c r="FT107" s="565">
        <v>0</v>
      </c>
      <c r="FU107" s="565">
        <v>0</v>
      </c>
      <c r="FV107" s="565"/>
      <c r="FW107" s="565"/>
      <c r="FX107" s="565"/>
      <c r="FY107" s="565"/>
      <c r="FZ107" s="598"/>
      <c r="GA107" s="598"/>
      <c r="GB107" s="565"/>
      <c r="GC107" s="565"/>
      <c r="GD107" s="565"/>
      <c r="GE107" s="565"/>
      <c r="GF107" s="565"/>
      <c r="GG107" s="565"/>
      <c r="GH107" s="565"/>
      <c r="GI107" s="565"/>
      <c r="GJ107" s="565"/>
    </row>
    <row r="108" spans="1:192">
      <c r="A108" s="460">
        <v>87</v>
      </c>
      <c r="B108" s="460" t="s">
        <v>5026</v>
      </c>
      <c r="C108" s="461" t="s">
        <v>5027</v>
      </c>
      <c r="D108" s="514">
        <v>3.16</v>
      </c>
      <c r="E108" s="97">
        <v>0</v>
      </c>
      <c r="F108" s="506">
        <v>0</v>
      </c>
      <c r="G108" s="529"/>
      <c r="H108" s="78"/>
      <c r="I108" s="230"/>
      <c r="J108" s="230"/>
      <c r="K108" s="97"/>
      <c r="L108" s="97"/>
      <c r="M108" s="97"/>
      <c r="N108" s="97"/>
      <c r="O108" s="470"/>
      <c r="P108" s="470"/>
      <c r="Q108" s="470"/>
      <c r="R108" s="506"/>
      <c r="S108" s="97"/>
      <c r="T108" s="97">
        <v>0</v>
      </c>
      <c r="U108" s="507"/>
      <c r="V108" s="97"/>
      <c r="W108" s="97"/>
      <c r="X108" s="97"/>
      <c r="Y108" s="147"/>
      <c r="Z108" s="147"/>
      <c r="AA108" s="166">
        <v>40</v>
      </c>
      <c r="AB108" s="166"/>
      <c r="AC108" s="97"/>
      <c r="AD108" s="97"/>
      <c r="AE108" s="97"/>
      <c r="AF108" s="97"/>
      <c r="AG108" s="462"/>
      <c r="AH108" s="462"/>
      <c r="AI108" s="97">
        <v>99</v>
      </c>
      <c r="AJ108" s="97"/>
      <c r="AK108" s="97"/>
      <c r="AL108" s="97"/>
      <c r="AM108" s="97"/>
      <c r="AN108" s="97"/>
      <c r="AO108" s="97"/>
      <c r="AP108" s="97"/>
      <c r="AQ108" s="517"/>
      <c r="AR108" s="517"/>
      <c r="AS108" s="472">
        <v>0</v>
      </c>
      <c r="AT108" s="97"/>
      <c r="AU108" s="472"/>
      <c r="AV108" s="472"/>
      <c r="AW108" s="97">
        <v>27</v>
      </c>
      <c r="AX108" s="97"/>
      <c r="AY108" s="97"/>
      <c r="AZ108" s="97">
        <f t="shared" si="1"/>
        <v>0</v>
      </c>
      <c r="BA108" s="97">
        <v>40</v>
      </c>
      <c r="BB108" s="97"/>
      <c r="BC108" s="97"/>
      <c r="BD108" s="97"/>
      <c r="BE108" s="97"/>
      <c r="BF108" s="97"/>
      <c r="BG108" s="97">
        <v>74</v>
      </c>
      <c r="BH108" s="97"/>
      <c r="BI108" s="466"/>
      <c r="BJ108" s="466"/>
      <c r="BK108" s="466">
        <v>0</v>
      </c>
      <c r="BL108" s="97"/>
      <c r="BM108" s="97"/>
      <c r="BN108" s="470"/>
      <c r="BO108" s="470"/>
      <c r="BP108" s="97"/>
      <c r="BQ108" s="97"/>
      <c r="BR108" s="97">
        <v>24</v>
      </c>
      <c r="BS108" s="97"/>
      <c r="BT108" s="97"/>
      <c r="BU108" s="97"/>
      <c r="BV108" s="97"/>
      <c r="BW108" s="97"/>
      <c r="BX108" s="97">
        <v>276</v>
      </c>
      <c r="BY108" s="97"/>
      <c r="BZ108" s="97"/>
      <c r="CA108" s="97"/>
      <c r="CB108" s="97"/>
      <c r="CC108" s="574"/>
      <c r="CD108" s="565"/>
      <c r="CE108" s="565"/>
      <c r="CF108" s="565"/>
      <c r="CG108" s="565"/>
      <c r="CH108" s="565"/>
      <c r="CI108" s="565">
        <v>30</v>
      </c>
      <c r="CJ108" s="565">
        <v>3</v>
      </c>
      <c r="CK108" s="565"/>
      <c r="CL108" s="565"/>
      <c r="CM108" s="565"/>
      <c r="CN108" s="565"/>
      <c r="CO108" s="565"/>
      <c r="CP108" s="565"/>
      <c r="CQ108" s="565"/>
      <c r="CR108" s="582"/>
      <c r="CS108" s="565"/>
      <c r="CT108" s="565"/>
      <c r="CU108" s="565"/>
      <c r="CV108" s="565"/>
      <c r="CW108" s="565"/>
      <c r="CX108" s="565"/>
      <c r="CY108" s="598"/>
      <c r="CZ108" s="598"/>
      <c r="DA108" s="565"/>
      <c r="DB108" s="565"/>
      <c r="DC108" s="565"/>
      <c r="DD108" s="565"/>
      <c r="DE108" s="565"/>
      <c r="DF108" s="565"/>
      <c r="DG108" s="565"/>
      <c r="DH108" s="565"/>
      <c r="DI108" s="565"/>
      <c r="DJ108" s="565"/>
      <c r="DK108" s="565"/>
      <c r="DL108" s="565"/>
      <c r="DM108" s="565"/>
      <c r="DN108" s="565"/>
      <c r="DO108" s="565"/>
      <c r="DP108" s="565"/>
      <c r="DQ108" s="565"/>
      <c r="DR108" s="565">
        <v>20</v>
      </c>
      <c r="DS108" s="565">
        <v>3</v>
      </c>
      <c r="DT108" s="565"/>
      <c r="DU108" s="565"/>
      <c r="DV108" s="565"/>
      <c r="DW108" s="565"/>
      <c r="DX108" s="565"/>
      <c r="DY108" s="565"/>
      <c r="DZ108" s="565"/>
      <c r="EA108" s="565"/>
      <c r="EB108" s="565"/>
      <c r="EC108" s="565"/>
      <c r="ED108" s="565"/>
      <c r="EE108" s="565"/>
      <c r="EF108" s="565"/>
      <c r="EG108" s="565"/>
      <c r="EH108" s="565"/>
      <c r="EI108" s="565"/>
      <c r="EJ108" s="565"/>
      <c r="EK108" s="565"/>
      <c r="EL108" s="565"/>
      <c r="EM108" s="565"/>
      <c r="EN108" s="565"/>
      <c r="EO108" s="565"/>
      <c r="EP108" s="565"/>
      <c r="EQ108" s="565"/>
      <c r="ER108" s="620">
        <v>0</v>
      </c>
      <c r="ET108" s="565"/>
      <c r="EU108" s="565"/>
      <c r="EV108" s="565"/>
      <c r="EW108" s="565"/>
      <c r="EX108" s="565"/>
      <c r="EY108" s="565"/>
      <c r="EZ108" s="565"/>
      <c r="FA108" s="565"/>
      <c r="FB108" s="565"/>
      <c r="FC108" s="565"/>
      <c r="FD108" s="565"/>
      <c r="FE108" s="565"/>
      <c r="FF108" s="565"/>
      <c r="FG108" s="565"/>
      <c r="FH108" s="565"/>
      <c r="FI108" s="565"/>
      <c r="FJ108" s="565"/>
      <c r="FK108" s="565"/>
      <c r="FL108" s="565">
        <v>0</v>
      </c>
      <c r="FM108" s="565"/>
      <c r="FN108" s="565"/>
      <c r="FO108" s="565"/>
      <c r="FP108" s="565"/>
      <c r="FQ108" s="565"/>
      <c r="FR108" s="565"/>
      <c r="FS108" s="565"/>
      <c r="FT108" s="565"/>
      <c r="FU108" s="565"/>
      <c r="FV108" s="565"/>
      <c r="FW108" s="565"/>
      <c r="FX108" s="565"/>
      <c r="FY108" s="565"/>
      <c r="FZ108" s="598"/>
      <c r="GA108" s="598"/>
      <c r="GB108" s="565"/>
      <c r="GC108" s="565"/>
      <c r="GD108" s="565"/>
      <c r="GE108" s="565"/>
      <c r="GF108" s="565"/>
      <c r="GG108" s="565"/>
      <c r="GH108" s="565"/>
      <c r="GI108" s="565"/>
      <c r="GJ108" s="565"/>
    </row>
    <row r="109" spans="1:192">
      <c r="A109" s="460">
        <v>88</v>
      </c>
      <c r="B109" s="460" t="s">
        <v>5028</v>
      </c>
      <c r="C109" s="461" t="s">
        <v>5029</v>
      </c>
      <c r="D109" s="514">
        <v>4.84</v>
      </c>
      <c r="G109" s="529"/>
      <c r="H109" s="78"/>
      <c r="I109" s="230"/>
      <c r="J109" s="230"/>
      <c r="K109" s="97">
        <v>60</v>
      </c>
      <c r="L109" s="97"/>
      <c r="M109" s="97"/>
      <c r="N109" s="97"/>
      <c r="O109" s="470"/>
      <c r="P109" s="470"/>
      <c r="Q109" s="470"/>
      <c r="R109" s="506"/>
      <c r="S109" s="97"/>
      <c r="T109" s="97">
        <v>0</v>
      </c>
      <c r="U109" s="507"/>
      <c r="V109" s="97"/>
      <c r="W109" s="97"/>
      <c r="X109" s="97"/>
      <c r="Y109" s="147"/>
      <c r="Z109" s="147"/>
      <c r="AA109" s="166"/>
      <c r="AB109" s="166"/>
      <c r="AC109" s="97"/>
      <c r="AD109" s="97"/>
      <c r="AE109" s="97"/>
      <c r="AF109" s="97"/>
      <c r="AG109" s="462"/>
      <c r="AH109" s="462"/>
      <c r="AI109" s="97"/>
      <c r="AJ109" s="97"/>
      <c r="AK109" s="97"/>
      <c r="AL109" s="97"/>
      <c r="AM109" s="97"/>
      <c r="AN109" s="97"/>
      <c r="AO109" s="97"/>
      <c r="AP109" s="97"/>
      <c r="AQ109" s="517"/>
      <c r="AR109" s="517"/>
      <c r="AS109" s="472">
        <v>0</v>
      </c>
      <c r="AT109" s="97"/>
      <c r="AU109" s="472"/>
      <c r="AV109" s="472"/>
      <c r="AW109" s="97"/>
      <c r="AX109" s="97"/>
      <c r="AY109" s="97"/>
      <c r="AZ109" s="97">
        <f t="shared" si="1"/>
        <v>0</v>
      </c>
      <c r="BA109" s="97"/>
      <c r="BB109" s="97"/>
      <c r="BC109" s="97"/>
      <c r="BD109" s="97"/>
      <c r="BE109" s="97"/>
      <c r="BF109" s="97"/>
      <c r="BG109" s="97"/>
      <c r="BH109" s="97"/>
      <c r="BI109" s="466"/>
      <c r="BJ109" s="466"/>
      <c r="BK109" s="466">
        <v>0</v>
      </c>
      <c r="BL109" s="97"/>
      <c r="BM109" s="97"/>
      <c r="BN109" s="470"/>
      <c r="BO109" s="470"/>
      <c r="BP109" s="97"/>
      <c r="BQ109" s="97"/>
      <c r="BR109" s="97"/>
      <c r="BS109" s="97"/>
      <c r="BT109" s="97"/>
      <c r="BU109" s="97"/>
      <c r="BV109" s="97"/>
      <c r="BW109" s="97"/>
      <c r="BX109" s="97"/>
      <c r="BY109" s="97"/>
      <c r="BZ109" s="97"/>
      <c r="CA109" s="97"/>
      <c r="CB109" s="97"/>
      <c r="CC109" s="574"/>
      <c r="CD109" s="565"/>
      <c r="CE109" s="565"/>
      <c r="CF109" s="565"/>
      <c r="CG109" s="565"/>
      <c r="CH109" s="565"/>
      <c r="CI109" s="565"/>
      <c r="CJ109" s="565"/>
      <c r="CK109" s="565"/>
      <c r="CL109" s="565"/>
      <c r="CM109" s="565"/>
      <c r="CN109" s="565"/>
      <c r="CO109" s="565"/>
      <c r="CP109" s="565"/>
      <c r="CQ109" s="565"/>
      <c r="CR109" s="582"/>
      <c r="CS109" s="565"/>
      <c r="CT109" s="565"/>
      <c r="CU109" s="565"/>
      <c r="CV109" s="565"/>
      <c r="CW109" s="565"/>
      <c r="CX109" s="565"/>
      <c r="CY109" s="598"/>
      <c r="CZ109" s="598"/>
      <c r="DA109" s="565"/>
      <c r="DB109" s="565"/>
      <c r="DC109" s="565"/>
      <c r="DD109" s="565"/>
      <c r="DE109" s="565"/>
      <c r="DF109" s="565"/>
      <c r="DG109" s="565"/>
      <c r="DH109" s="565"/>
      <c r="DI109" s="565"/>
      <c r="DJ109" s="565"/>
      <c r="DK109" s="565"/>
      <c r="DL109" s="565"/>
      <c r="DM109" s="565"/>
      <c r="DN109" s="565"/>
      <c r="DO109" s="565"/>
      <c r="DP109" s="565"/>
      <c r="DQ109" s="565"/>
      <c r="DR109" s="565"/>
      <c r="DS109" s="565"/>
      <c r="DT109" s="565"/>
      <c r="DU109" s="565"/>
      <c r="DV109" s="565"/>
      <c r="DW109" s="565"/>
      <c r="DX109" s="565"/>
      <c r="DY109" s="565"/>
      <c r="DZ109" s="565"/>
      <c r="EA109" s="565"/>
      <c r="EB109" s="565"/>
      <c r="EC109" s="565"/>
      <c r="ED109" s="565"/>
      <c r="EE109" s="565"/>
      <c r="EF109" s="565"/>
      <c r="EG109" s="565"/>
      <c r="EH109" s="565"/>
      <c r="EI109" s="565"/>
      <c r="EJ109" s="565"/>
      <c r="EK109" s="565"/>
      <c r="EL109" s="565"/>
      <c r="EM109" s="565"/>
      <c r="EN109" s="565"/>
      <c r="EO109" s="565"/>
      <c r="EP109" s="565"/>
      <c r="EQ109" s="565"/>
      <c r="ER109" s="620">
        <v>0</v>
      </c>
      <c r="ET109" s="565"/>
      <c r="EU109" s="565"/>
      <c r="EV109" s="565"/>
      <c r="EW109" s="565"/>
      <c r="EX109" s="565"/>
      <c r="EY109" s="565"/>
      <c r="EZ109" s="565"/>
      <c r="FA109" s="565"/>
      <c r="FB109" s="565"/>
      <c r="FC109" s="565"/>
      <c r="FD109" s="565"/>
      <c r="FE109" s="565"/>
      <c r="FF109" s="565"/>
      <c r="FG109" s="565"/>
      <c r="FH109" s="565"/>
      <c r="FI109" s="565"/>
      <c r="FJ109" s="565"/>
      <c r="FK109" s="565"/>
      <c r="FL109" s="565"/>
      <c r="FM109" s="565"/>
      <c r="FN109" s="565"/>
      <c r="FO109" s="565"/>
      <c r="FP109" s="565"/>
      <c r="FQ109" s="565"/>
      <c r="FR109" s="565"/>
      <c r="FS109" s="565"/>
      <c r="FT109" s="565"/>
      <c r="FU109" s="565"/>
      <c r="FV109" s="565"/>
      <c r="FW109" s="565"/>
      <c r="FX109" s="565"/>
      <c r="FY109" s="565"/>
      <c r="FZ109" s="598"/>
      <c r="GA109" s="598"/>
      <c r="GB109" s="565"/>
      <c r="GC109" s="565"/>
      <c r="GD109" s="565"/>
      <c r="GE109" s="565"/>
      <c r="GF109" s="565"/>
      <c r="GG109" s="565"/>
      <c r="GH109" s="565"/>
      <c r="GI109" s="565"/>
      <c r="GJ109" s="565"/>
    </row>
    <row r="110" spans="1:192">
      <c r="A110" s="460">
        <v>89</v>
      </c>
      <c r="B110" s="460" t="s">
        <v>5030</v>
      </c>
      <c r="C110" s="461" t="s">
        <v>5031</v>
      </c>
      <c r="D110" s="514">
        <v>1.02</v>
      </c>
      <c r="G110" s="529"/>
      <c r="H110" s="78"/>
      <c r="I110" s="230"/>
      <c r="J110" s="230"/>
      <c r="K110" s="97"/>
      <c r="L110" s="97"/>
      <c r="M110" s="97"/>
      <c r="N110" s="97"/>
      <c r="O110" s="470"/>
      <c r="P110" s="470"/>
      <c r="Q110" s="470"/>
      <c r="R110" s="506">
        <v>2</v>
      </c>
      <c r="S110" s="97"/>
      <c r="T110" s="97">
        <v>44</v>
      </c>
      <c r="U110" s="507"/>
      <c r="V110" s="97">
        <v>125</v>
      </c>
      <c r="W110" s="97">
        <v>9</v>
      </c>
      <c r="X110" s="97">
        <v>134</v>
      </c>
      <c r="Y110" s="147">
        <v>78</v>
      </c>
      <c r="Z110" s="147"/>
      <c r="AA110" s="166"/>
      <c r="AB110" s="166"/>
      <c r="AC110" s="97">
        <v>425</v>
      </c>
      <c r="AD110" s="97"/>
      <c r="AE110" s="97">
        <v>75</v>
      </c>
      <c r="AF110" s="97"/>
      <c r="AG110" s="462"/>
      <c r="AH110" s="462"/>
      <c r="AI110" s="97"/>
      <c r="AJ110" s="97"/>
      <c r="AK110" s="97">
        <v>3</v>
      </c>
      <c r="AL110" s="97"/>
      <c r="AM110" s="97">
        <v>6</v>
      </c>
      <c r="AN110" s="97"/>
      <c r="AO110" s="97">
        <v>2</v>
      </c>
      <c r="AP110" s="97">
        <v>1</v>
      </c>
      <c r="AQ110" s="517">
        <v>184</v>
      </c>
      <c r="AR110" s="517"/>
      <c r="AS110" s="472">
        <v>0</v>
      </c>
      <c r="AT110" s="97"/>
      <c r="AU110" s="472"/>
      <c r="AV110" s="472"/>
      <c r="AW110" s="97">
        <v>91</v>
      </c>
      <c r="AX110" s="97">
        <f>29+31+19</f>
        <v>79</v>
      </c>
      <c r="AY110" s="97"/>
      <c r="AZ110" s="97">
        <f t="shared" si="1"/>
        <v>79</v>
      </c>
      <c r="BA110" s="97"/>
      <c r="BB110" s="97"/>
      <c r="BC110" s="97"/>
      <c r="BD110" s="97"/>
      <c r="BE110" s="97">
        <v>238</v>
      </c>
      <c r="BF110" s="97">
        <v>2</v>
      </c>
      <c r="BG110" s="97"/>
      <c r="BH110" s="97"/>
      <c r="BI110" s="466">
        <v>85</v>
      </c>
      <c r="BJ110" s="466">
        <v>3</v>
      </c>
      <c r="BK110" s="466">
        <v>88</v>
      </c>
      <c r="BL110" s="97">
        <v>215</v>
      </c>
      <c r="BM110" s="97"/>
      <c r="BN110" s="470">
        <v>57</v>
      </c>
      <c r="BO110" s="470"/>
      <c r="BP110" s="97"/>
      <c r="BQ110" s="97">
        <v>50</v>
      </c>
      <c r="BR110" s="97"/>
      <c r="BS110" s="97"/>
      <c r="BT110" s="97"/>
      <c r="BU110" s="97"/>
      <c r="BV110" s="97">
        <v>140</v>
      </c>
      <c r="BW110" s="97"/>
      <c r="BX110" s="97"/>
      <c r="BY110" s="97"/>
      <c r="BZ110" s="97"/>
      <c r="CA110" s="97"/>
      <c r="CB110" s="97"/>
      <c r="CC110" s="574"/>
      <c r="CD110" s="565"/>
      <c r="CE110" s="565"/>
      <c r="CF110" s="565">
        <v>38</v>
      </c>
      <c r="CG110" s="565">
        <v>1</v>
      </c>
      <c r="CH110" s="565">
        <v>727</v>
      </c>
      <c r="CI110" s="565">
        <v>40</v>
      </c>
      <c r="CJ110" s="565"/>
      <c r="CK110" s="565">
        <v>26</v>
      </c>
      <c r="CL110" s="565"/>
      <c r="CM110" s="565"/>
      <c r="CN110" s="565"/>
      <c r="CO110" s="565"/>
      <c r="CP110" s="565"/>
      <c r="CQ110" s="565"/>
      <c r="CR110" s="582">
        <v>123</v>
      </c>
      <c r="CS110" s="565">
        <v>1</v>
      </c>
      <c r="CT110" s="565">
        <v>27</v>
      </c>
      <c r="CU110" s="565">
        <v>84</v>
      </c>
      <c r="CV110" s="565">
        <v>3</v>
      </c>
      <c r="CW110" s="565">
        <v>57</v>
      </c>
      <c r="CX110" s="565"/>
      <c r="CY110" s="598"/>
      <c r="CZ110" s="598"/>
      <c r="DA110" s="565">
        <v>124</v>
      </c>
      <c r="DB110" s="565">
        <v>6</v>
      </c>
      <c r="DC110" s="565"/>
      <c r="DD110" s="565"/>
      <c r="DE110" s="565">
        <v>12</v>
      </c>
      <c r="DF110" s="565"/>
      <c r="DG110" s="565">
        <v>124</v>
      </c>
      <c r="DH110" s="565">
        <v>1</v>
      </c>
      <c r="DI110" s="565"/>
      <c r="DJ110" s="565"/>
      <c r="DK110" s="565"/>
      <c r="DL110" s="565"/>
      <c r="DM110" s="565">
        <v>55</v>
      </c>
      <c r="DN110" s="565"/>
      <c r="DO110" s="565"/>
      <c r="DP110" s="565"/>
      <c r="DQ110" s="565"/>
      <c r="DR110" s="565"/>
      <c r="DS110" s="565"/>
      <c r="DT110" s="565">
        <v>470</v>
      </c>
      <c r="DU110" s="565"/>
      <c r="DV110" s="565">
        <v>128</v>
      </c>
      <c r="DW110" s="565"/>
      <c r="DX110" s="565">
        <v>15</v>
      </c>
      <c r="DY110" s="565">
        <v>2</v>
      </c>
      <c r="DZ110" s="565">
        <v>50</v>
      </c>
      <c r="EA110" s="565">
        <v>20</v>
      </c>
      <c r="EB110" s="565">
        <v>8</v>
      </c>
      <c r="EC110" s="565"/>
      <c r="ED110" s="565"/>
      <c r="EE110" s="565"/>
      <c r="EF110" s="565"/>
      <c r="EG110" s="565"/>
      <c r="EH110" s="565">
        <v>8</v>
      </c>
      <c r="EI110" s="565"/>
      <c r="EJ110" s="565"/>
      <c r="EK110" s="565"/>
      <c r="EL110" s="565">
        <v>37</v>
      </c>
      <c r="EM110" s="565"/>
      <c r="EN110" s="565"/>
      <c r="EO110" s="565"/>
      <c r="EP110" s="565"/>
      <c r="EQ110" s="565">
        <v>15</v>
      </c>
      <c r="ER110" s="620">
        <v>7</v>
      </c>
      <c r="ET110" s="565">
        <v>52</v>
      </c>
      <c r="EU110" s="565">
        <v>3</v>
      </c>
      <c r="EV110" s="565">
        <v>99</v>
      </c>
      <c r="EW110" s="565">
        <v>8</v>
      </c>
      <c r="EX110" s="565">
        <v>92</v>
      </c>
      <c r="EY110" s="565"/>
      <c r="EZ110" s="565">
        <v>240</v>
      </c>
      <c r="FA110" s="565">
        <v>5</v>
      </c>
      <c r="FB110" s="565">
        <v>16</v>
      </c>
      <c r="FC110" s="565"/>
      <c r="FD110" s="565">
        <v>25</v>
      </c>
      <c r="FE110" s="565"/>
      <c r="FF110" s="565">
        <v>32</v>
      </c>
      <c r="FG110" s="565">
        <v>3</v>
      </c>
      <c r="FH110" s="565">
        <v>220</v>
      </c>
      <c r="FI110" s="565">
        <v>4</v>
      </c>
      <c r="FJ110" s="565"/>
      <c r="FK110" s="565"/>
      <c r="FL110" s="565">
        <v>122</v>
      </c>
      <c r="FM110" s="565"/>
      <c r="FN110" s="565">
        <v>50</v>
      </c>
      <c r="FO110" s="565">
        <v>10</v>
      </c>
      <c r="FP110" s="565">
        <v>50</v>
      </c>
      <c r="FQ110" s="565">
        <v>1</v>
      </c>
      <c r="FR110" s="565">
        <v>47</v>
      </c>
      <c r="FS110" s="565">
        <v>2</v>
      </c>
      <c r="FT110" s="565">
        <v>48</v>
      </c>
      <c r="FU110" s="565">
        <v>5</v>
      </c>
      <c r="FV110" s="565">
        <v>5</v>
      </c>
      <c r="FW110" s="565"/>
      <c r="FX110" s="565">
        <v>142</v>
      </c>
      <c r="FY110" s="565">
        <v>3</v>
      </c>
      <c r="FZ110" s="598">
        <v>190</v>
      </c>
      <c r="GA110" s="598"/>
      <c r="GB110" s="565"/>
      <c r="GC110" s="565"/>
      <c r="GD110" s="565">
        <v>140</v>
      </c>
      <c r="GE110" s="565">
        <v>1</v>
      </c>
      <c r="GF110" s="565">
        <v>146</v>
      </c>
      <c r="GG110" s="565">
        <v>3</v>
      </c>
      <c r="GH110" s="565">
        <v>68</v>
      </c>
      <c r="GI110" s="565">
        <v>8</v>
      </c>
      <c r="GJ110" s="565"/>
    </row>
    <row r="111" spans="1:192" ht="30">
      <c r="A111" s="460">
        <v>90</v>
      </c>
      <c r="B111" s="460" t="s">
        <v>5032</v>
      </c>
      <c r="C111" s="461" t="s">
        <v>5033</v>
      </c>
      <c r="D111" s="514">
        <v>1.61</v>
      </c>
      <c r="E111" s="97">
        <v>105</v>
      </c>
      <c r="F111" s="506">
        <v>5</v>
      </c>
      <c r="G111" s="529"/>
      <c r="H111" s="78"/>
      <c r="I111" s="230">
        <v>26</v>
      </c>
      <c r="J111" s="230"/>
      <c r="K111" s="97"/>
      <c r="L111" s="97"/>
      <c r="M111" s="97">
        <v>155</v>
      </c>
      <c r="N111" s="97"/>
      <c r="O111" s="470"/>
      <c r="P111" s="470"/>
      <c r="Q111" s="470"/>
      <c r="R111" s="506"/>
      <c r="S111" s="97"/>
      <c r="T111" s="97">
        <v>0</v>
      </c>
      <c r="U111" s="507"/>
      <c r="V111" s="97"/>
      <c r="W111" s="97"/>
      <c r="X111" s="97"/>
      <c r="Y111" s="147">
        <v>3</v>
      </c>
      <c r="Z111" s="147"/>
      <c r="AA111" s="166">
        <v>46</v>
      </c>
      <c r="AB111" s="166">
        <v>44</v>
      </c>
      <c r="AC111" s="97"/>
      <c r="AD111" s="97"/>
      <c r="AE111" s="97"/>
      <c r="AF111" s="97"/>
      <c r="AG111" s="462"/>
      <c r="AH111" s="462"/>
      <c r="AI111" s="97">
        <v>53</v>
      </c>
      <c r="AJ111" s="97"/>
      <c r="AK111" s="97"/>
      <c r="AL111" s="97"/>
      <c r="AM111" s="97"/>
      <c r="AN111" s="97"/>
      <c r="AO111" s="97"/>
      <c r="AP111" s="97"/>
      <c r="AQ111" s="517"/>
      <c r="AR111" s="517"/>
      <c r="AS111" s="472">
        <v>0</v>
      </c>
      <c r="AT111" s="97"/>
      <c r="AU111" s="472"/>
      <c r="AV111" s="472"/>
      <c r="AW111" s="97"/>
      <c r="AX111" s="97"/>
      <c r="AY111" s="97"/>
      <c r="AZ111" s="97">
        <f t="shared" si="1"/>
        <v>0</v>
      </c>
      <c r="BA111" s="97"/>
      <c r="BB111" s="97"/>
      <c r="BC111" s="97"/>
      <c r="BD111" s="97"/>
      <c r="BE111" s="97"/>
      <c r="BF111" s="97"/>
      <c r="BG111" s="97">
        <v>34</v>
      </c>
      <c r="BH111" s="97"/>
      <c r="BI111" s="466"/>
      <c r="BJ111" s="466"/>
      <c r="BK111" s="466">
        <v>0</v>
      </c>
      <c r="BL111" s="97"/>
      <c r="BM111" s="97"/>
      <c r="BN111" s="470"/>
      <c r="BO111" s="470"/>
      <c r="BP111" s="97"/>
      <c r="BQ111" s="97">
        <v>3</v>
      </c>
      <c r="BR111" s="97">
        <v>9</v>
      </c>
      <c r="BS111" s="97"/>
      <c r="BT111" s="97"/>
      <c r="BU111" s="97"/>
      <c r="BV111" s="97"/>
      <c r="BW111" s="97"/>
      <c r="BX111" s="97">
        <v>105</v>
      </c>
      <c r="BY111" s="97"/>
      <c r="BZ111" s="97"/>
      <c r="CA111" s="97"/>
      <c r="CB111" s="97"/>
      <c r="CC111" s="574"/>
      <c r="CD111" s="565"/>
      <c r="CE111" s="565"/>
      <c r="CF111" s="565"/>
      <c r="CG111" s="565"/>
      <c r="CH111" s="565"/>
      <c r="CI111" s="565"/>
      <c r="CJ111" s="565"/>
      <c r="CK111" s="565"/>
      <c r="CL111" s="565"/>
      <c r="CM111" s="565"/>
      <c r="CN111" s="565"/>
      <c r="CO111" s="565"/>
      <c r="CP111" s="565"/>
      <c r="CQ111" s="565"/>
      <c r="CR111" s="582">
        <v>0</v>
      </c>
      <c r="CS111" s="565"/>
      <c r="CT111" s="565"/>
      <c r="CU111" s="565"/>
      <c r="CV111" s="565"/>
      <c r="CW111" s="565"/>
      <c r="CX111" s="565"/>
      <c r="CY111" s="598"/>
      <c r="CZ111" s="598"/>
      <c r="DA111" s="565"/>
      <c r="DB111" s="565"/>
      <c r="DC111" s="565"/>
      <c r="DD111" s="565"/>
      <c r="DE111" s="565"/>
      <c r="DF111" s="565"/>
      <c r="DG111" s="565"/>
      <c r="DH111" s="565"/>
      <c r="DI111" s="565"/>
      <c r="DJ111" s="565"/>
      <c r="DK111" s="565"/>
      <c r="DL111" s="565"/>
      <c r="DM111" s="565">
        <v>51</v>
      </c>
      <c r="DN111" s="565"/>
      <c r="DO111" s="565"/>
      <c r="DP111" s="565">
        <v>118</v>
      </c>
      <c r="DQ111" s="565">
        <v>4</v>
      </c>
      <c r="DR111" s="565">
        <v>123</v>
      </c>
      <c r="DS111" s="565">
        <v>39</v>
      </c>
      <c r="DT111" s="565">
        <v>60</v>
      </c>
      <c r="DU111" s="565"/>
      <c r="DV111" s="565"/>
      <c r="DW111" s="565"/>
      <c r="DX111" s="565"/>
      <c r="DY111" s="565"/>
      <c r="DZ111" s="565">
        <v>3</v>
      </c>
      <c r="EA111" s="565"/>
      <c r="EB111" s="565"/>
      <c r="EC111" s="565"/>
      <c r="ED111" s="565"/>
      <c r="EE111" s="565"/>
      <c r="EF111" s="565"/>
      <c r="EG111" s="565"/>
      <c r="EH111" s="565"/>
      <c r="EI111" s="565"/>
      <c r="EJ111" s="565"/>
      <c r="EK111" s="565"/>
      <c r="EL111" s="565"/>
      <c r="EM111" s="565"/>
      <c r="EN111" s="565"/>
      <c r="EO111" s="565"/>
      <c r="EP111" s="565"/>
      <c r="EQ111" s="565"/>
      <c r="ER111" s="620">
        <v>0</v>
      </c>
      <c r="ET111" s="565"/>
      <c r="EU111" s="565"/>
      <c r="EV111" s="565"/>
      <c r="EW111" s="565"/>
      <c r="EX111" s="565"/>
      <c r="EY111" s="565"/>
      <c r="EZ111" s="565"/>
      <c r="FA111" s="565"/>
      <c r="FB111" s="565"/>
      <c r="FC111" s="565"/>
      <c r="FD111" s="565"/>
      <c r="FE111" s="565"/>
      <c r="FF111" s="565"/>
      <c r="FG111" s="565"/>
      <c r="FH111" s="565"/>
      <c r="FI111" s="565"/>
      <c r="FJ111" s="565"/>
      <c r="FK111" s="565"/>
      <c r="FL111" s="565">
        <v>450</v>
      </c>
      <c r="FM111" s="565"/>
      <c r="FN111" s="565"/>
      <c r="FO111" s="565"/>
      <c r="FP111" s="565"/>
      <c r="FQ111" s="565"/>
      <c r="FR111" s="565"/>
      <c r="FS111" s="565"/>
      <c r="FT111" s="565">
        <v>0</v>
      </c>
      <c r="FU111" s="565">
        <v>0</v>
      </c>
      <c r="FV111" s="565"/>
      <c r="FW111" s="565"/>
      <c r="FX111" s="565"/>
      <c r="FY111" s="565"/>
      <c r="FZ111" s="598"/>
      <c r="GA111" s="598"/>
      <c r="GB111" s="565"/>
      <c r="GC111" s="565"/>
      <c r="GD111" s="565"/>
      <c r="GE111" s="565"/>
      <c r="GF111" s="565"/>
      <c r="GG111" s="565"/>
      <c r="GH111" s="565"/>
      <c r="GI111" s="565"/>
      <c r="GJ111" s="565"/>
    </row>
    <row r="112" spans="1:192" ht="30">
      <c r="A112" s="460">
        <v>91</v>
      </c>
      <c r="B112" s="460" t="s">
        <v>5034</v>
      </c>
      <c r="C112" s="461" t="s">
        <v>4550</v>
      </c>
      <c r="D112" s="514">
        <v>2.0499999999999998</v>
      </c>
      <c r="E112" s="97">
        <v>0</v>
      </c>
      <c r="F112" s="506">
        <v>0</v>
      </c>
      <c r="G112" s="529"/>
      <c r="H112" s="78"/>
      <c r="I112" s="230"/>
      <c r="J112" s="230"/>
      <c r="K112" s="97">
        <v>50</v>
      </c>
      <c r="L112" s="97">
        <v>11</v>
      </c>
      <c r="M112" s="97"/>
      <c r="N112" s="97"/>
      <c r="O112" s="470"/>
      <c r="P112" s="470"/>
      <c r="Q112" s="470"/>
      <c r="R112" s="506"/>
      <c r="S112" s="97"/>
      <c r="T112" s="97">
        <v>0</v>
      </c>
      <c r="U112" s="507"/>
      <c r="V112" s="97"/>
      <c r="W112" s="97"/>
      <c r="X112" s="97"/>
      <c r="Y112" s="147"/>
      <c r="Z112" s="147"/>
      <c r="AA112" s="166">
        <v>6</v>
      </c>
      <c r="AB112" s="166"/>
      <c r="AC112" s="97">
        <v>30</v>
      </c>
      <c r="AD112" s="97"/>
      <c r="AE112" s="97"/>
      <c r="AF112" s="97"/>
      <c r="AG112" s="462"/>
      <c r="AH112" s="462"/>
      <c r="AI112" s="97">
        <v>2</v>
      </c>
      <c r="AJ112" s="97"/>
      <c r="AK112" s="97"/>
      <c r="AL112" s="97"/>
      <c r="AM112" s="97"/>
      <c r="AN112" s="97"/>
      <c r="AO112" s="97"/>
      <c r="AP112" s="97"/>
      <c r="AQ112" s="517"/>
      <c r="AR112" s="517"/>
      <c r="AS112" s="472">
        <v>0</v>
      </c>
      <c r="AT112" s="97"/>
      <c r="AU112" s="472"/>
      <c r="AV112" s="472"/>
      <c r="AW112" s="97"/>
      <c r="AX112" s="97">
        <f>5</f>
        <v>5</v>
      </c>
      <c r="AY112" s="97"/>
      <c r="AZ112" s="97">
        <f t="shared" si="1"/>
        <v>5</v>
      </c>
      <c r="BA112" s="97"/>
      <c r="BB112" s="97"/>
      <c r="BC112" s="97"/>
      <c r="BD112" s="97"/>
      <c r="BE112" s="97"/>
      <c r="BF112" s="97"/>
      <c r="BG112" s="97"/>
      <c r="BH112" s="97"/>
      <c r="BI112" s="466"/>
      <c r="BJ112" s="466"/>
      <c r="BK112" s="466">
        <v>0</v>
      </c>
      <c r="BL112" s="97"/>
      <c r="BM112" s="97"/>
      <c r="BN112" s="470"/>
      <c r="BO112" s="470"/>
      <c r="BP112" s="97"/>
      <c r="BQ112" s="97">
        <v>10</v>
      </c>
      <c r="BR112" s="97">
        <v>1</v>
      </c>
      <c r="BS112" s="97"/>
      <c r="BT112" s="97"/>
      <c r="BU112" s="97"/>
      <c r="BV112" s="97"/>
      <c r="BW112" s="97"/>
      <c r="BX112" s="97">
        <v>13</v>
      </c>
      <c r="BY112" s="97"/>
      <c r="BZ112" s="97"/>
      <c r="CA112" s="97"/>
      <c r="CB112" s="97"/>
      <c r="CC112" s="574"/>
      <c r="CD112" s="565"/>
      <c r="CE112" s="565"/>
      <c r="CF112" s="565"/>
      <c r="CG112" s="565"/>
      <c r="CH112" s="565"/>
      <c r="CI112" s="565"/>
      <c r="CJ112" s="565"/>
      <c r="CK112" s="565"/>
      <c r="CL112" s="565"/>
      <c r="CM112" s="565"/>
      <c r="CN112" s="565"/>
      <c r="CO112" s="565"/>
      <c r="CP112" s="565"/>
      <c r="CQ112" s="565"/>
      <c r="CR112" s="582">
        <v>72</v>
      </c>
      <c r="CS112" s="565"/>
      <c r="CT112" s="565"/>
      <c r="CU112" s="565"/>
      <c r="CV112" s="565"/>
      <c r="CW112" s="565"/>
      <c r="CX112" s="565"/>
      <c r="CY112" s="598"/>
      <c r="CZ112" s="598"/>
      <c r="DA112" s="565"/>
      <c r="DB112" s="565"/>
      <c r="DC112" s="565"/>
      <c r="DD112" s="565"/>
      <c r="DE112" s="565"/>
      <c r="DF112" s="565"/>
      <c r="DG112" s="565"/>
      <c r="DH112" s="565"/>
      <c r="DI112" s="565"/>
      <c r="DJ112" s="565"/>
      <c r="DK112" s="565"/>
      <c r="DL112" s="565"/>
      <c r="DM112" s="565">
        <v>12</v>
      </c>
      <c r="DN112" s="565"/>
      <c r="DO112" s="565"/>
      <c r="DP112" s="565"/>
      <c r="DQ112" s="565"/>
      <c r="DR112" s="565">
        <v>4</v>
      </c>
      <c r="DS112" s="565"/>
      <c r="DT112" s="565">
        <v>7</v>
      </c>
      <c r="DU112" s="565"/>
      <c r="DV112" s="565"/>
      <c r="DW112" s="565"/>
      <c r="DX112" s="565"/>
      <c r="DY112" s="565"/>
      <c r="DZ112" s="565"/>
      <c r="EA112" s="565"/>
      <c r="EB112" s="565"/>
      <c r="EC112" s="565"/>
      <c r="ED112" s="565"/>
      <c r="EE112" s="565"/>
      <c r="EF112" s="565"/>
      <c r="EG112" s="565"/>
      <c r="EH112" s="565"/>
      <c r="EI112" s="565"/>
      <c r="EJ112" s="565"/>
      <c r="EK112" s="565"/>
      <c r="EL112" s="565"/>
      <c r="EM112" s="565"/>
      <c r="EN112" s="565"/>
      <c r="EO112" s="565"/>
      <c r="EP112" s="565"/>
      <c r="EQ112" s="565"/>
      <c r="ER112" s="620">
        <v>0</v>
      </c>
      <c r="ET112" s="565"/>
      <c r="EU112" s="565"/>
      <c r="EV112" s="565"/>
      <c r="EW112" s="565"/>
      <c r="EX112" s="565"/>
      <c r="EY112" s="565"/>
      <c r="EZ112" s="565">
        <v>5</v>
      </c>
      <c r="FA112" s="565"/>
      <c r="FB112" s="565"/>
      <c r="FC112" s="565"/>
      <c r="FD112" s="565"/>
      <c r="FE112" s="565"/>
      <c r="FF112" s="565"/>
      <c r="FG112" s="565"/>
      <c r="FH112" s="565"/>
      <c r="FI112" s="565"/>
      <c r="FJ112" s="565"/>
      <c r="FK112" s="565"/>
      <c r="FL112" s="565">
        <v>133</v>
      </c>
      <c r="FM112" s="565"/>
      <c r="FN112" s="565"/>
      <c r="FO112" s="565"/>
      <c r="FP112" s="565"/>
      <c r="FQ112" s="565"/>
      <c r="FR112" s="565"/>
      <c r="FS112" s="565"/>
      <c r="FT112" s="565">
        <v>0</v>
      </c>
      <c r="FU112" s="565">
        <v>0</v>
      </c>
      <c r="FV112" s="565"/>
      <c r="FW112" s="565"/>
      <c r="FX112" s="565"/>
      <c r="FY112" s="565"/>
      <c r="FZ112" s="598"/>
      <c r="GA112" s="598"/>
      <c r="GB112" s="565"/>
      <c r="GC112" s="565"/>
      <c r="GD112" s="565"/>
      <c r="GE112" s="565"/>
      <c r="GF112" s="565"/>
      <c r="GG112" s="565"/>
      <c r="GH112" s="565"/>
      <c r="GI112" s="565"/>
      <c r="GJ112" s="565"/>
    </row>
    <row r="113" spans="1:192">
      <c r="A113" s="460">
        <v>92</v>
      </c>
      <c r="B113" s="460" t="s">
        <v>5035</v>
      </c>
      <c r="C113" s="461" t="s">
        <v>5036</v>
      </c>
      <c r="D113" s="514">
        <v>0.74</v>
      </c>
      <c r="E113" s="97">
        <v>0</v>
      </c>
      <c r="F113" s="506">
        <v>0</v>
      </c>
      <c r="G113" s="529"/>
      <c r="H113" s="78"/>
      <c r="I113" s="230"/>
      <c r="J113" s="230"/>
      <c r="K113" s="97"/>
      <c r="L113" s="97"/>
      <c r="M113" s="97"/>
      <c r="N113" s="97"/>
      <c r="O113" s="470"/>
      <c r="P113" s="470"/>
      <c r="Q113" s="470"/>
      <c r="R113" s="506">
        <v>5</v>
      </c>
      <c r="S113" s="97"/>
      <c r="T113" s="97">
        <v>20</v>
      </c>
      <c r="U113" s="507"/>
      <c r="V113" s="97">
        <v>50</v>
      </c>
      <c r="W113" s="97">
        <v>46</v>
      </c>
      <c r="X113" s="97">
        <v>96</v>
      </c>
      <c r="Y113" s="147">
        <v>17</v>
      </c>
      <c r="Z113" s="147"/>
      <c r="AA113" s="166">
        <v>22</v>
      </c>
      <c r="AB113" s="166"/>
      <c r="AC113" s="97">
        <v>106</v>
      </c>
      <c r="AD113" s="97"/>
      <c r="AE113" s="97">
        <v>30</v>
      </c>
      <c r="AF113" s="97"/>
      <c r="AG113" s="462"/>
      <c r="AH113" s="462"/>
      <c r="AI113" s="97">
        <v>2</v>
      </c>
      <c r="AJ113" s="97"/>
      <c r="AK113" s="97"/>
      <c r="AL113" s="97"/>
      <c r="AM113" s="97">
        <v>55</v>
      </c>
      <c r="AN113" s="97">
        <v>8</v>
      </c>
      <c r="AO113" s="97">
        <v>15</v>
      </c>
      <c r="AP113" s="97">
        <v>9</v>
      </c>
      <c r="AQ113" s="517">
        <v>117</v>
      </c>
      <c r="AR113" s="517">
        <v>62</v>
      </c>
      <c r="AS113" s="472">
        <v>0</v>
      </c>
      <c r="AT113" s="97"/>
      <c r="AU113" s="472"/>
      <c r="AV113" s="472"/>
      <c r="AW113" s="97">
        <v>1213</v>
      </c>
      <c r="AX113" s="97">
        <f>17+19+25</f>
        <v>61</v>
      </c>
      <c r="AY113" s="97">
        <f>2+1+2</f>
        <v>5</v>
      </c>
      <c r="AZ113" s="97">
        <f t="shared" si="1"/>
        <v>66</v>
      </c>
      <c r="BA113" s="97">
        <v>70</v>
      </c>
      <c r="BB113" s="97"/>
      <c r="BC113" s="97"/>
      <c r="BD113" s="97"/>
      <c r="BE113" s="97">
        <v>23</v>
      </c>
      <c r="BF113" s="97">
        <v>10</v>
      </c>
      <c r="BG113" s="97"/>
      <c r="BH113" s="97"/>
      <c r="BI113" s="466">
        <v>45</v>
      </c>
      <c r="BJ113" s="466">
        <v>45</v>
      </c>
      <c r="BK113" s="466">
        <v>90</v>
      </c>
      <c r="BL113" s="97">
        <v>206</v>
      </c>
      <c r="BM113" s="97"/>
      <c r="BN113" s="470">
        <v>58</v>
      </c>
      <c r="BO113" s="470"/>
      <c r="BP113" s="97"/>
      <c r="BQ113" s="97">
        <v>427</v>
      </c>
      <c r="BR113" s="97"/>
      <c r="BS113" s="97"/>
      <c r="BT113" s="447"/>
      <c r="BU113" s="447"/>
      <c r="BV113" s="97">
        <v>206</v>
      </c>
      <c r="BW113" s="97"/>
      <c r="BX113" s="97">
        <v>179</v>
      </c>
      <c r="BY113" s="97"/>
      <c r="BZ113" s="97"/>
      <c r="CA113" s="97"/>
      <c r="CB113" s="97"/>
      <c r="CC113" s="574"/>
      <c r="CD113" s="565"/>
      <c r="CE113" s="565"/>
      <c r="CF113" s="565">
        <v>50</v>
      </c>
      <c r="CG113" s="565">
        <v>10</v>
      </c>
      <c r="CH113" s="565">
        <v>111</v>
      </c>
      <c r="CI113" s="565">
        <v>65</v>
      </c>
      <c r="CJ113" s="565">
        <v>12</v>
      </c>
      <c r="CK113" s="565">
        <v>30</v>
      </c>
      <c r="CL113" s="565"/>
      <c r="CM113" s="565"/>
      <c r="CN113" s="565"/>
      <c r="CO113" s="565"/>
      <c r="CP113" s="565"/>
      <c r="CQ113" s="565"/>
      <c r="CR113" s="582">
        <v>62</v>
      </c>
      <c r="CS113" s="565">
        <v>8</v>
      </c>
      <c r="CT113" s="565">
        <v>57</v>
      </c>
      <c r="CU113" s="565">
        <v>62</v>
      </c>
      <c r="CV113" s="565">
        <v>12</v>
      </c>
      <c r="CW113" s="565">
        <v>58</v>
      </c>
      <c r="CX113" s="565"/>
      <c r="CY113" s="598"/>
      <c r="CZ113" s="598"/>
      <c r="DA113" s="565">
        <v>143</v>
      </c>
      <c r="DB113" s="565">
        <v>130</v>
      </c>
      <c r="DC113" s="565">
        <v>60</v>
      </c>
      <c r="DD113" s="565"/>
      <c r="DE113" s="565">
        <v>131</v>
      </c>
      <c r="DF113" s="565"/>
      <c r="DG113" s="565">
        <v>50</v>
      </c>
      <c r="DH113" s="565">
        <v>20</v>
      </c>
      <c r="DI113" s="565"/>
      <c r="DJ113" s="565"/>
      <c r="DK113" s="565">
        <v>36</v>
      </c>
      <c r="DL113" s="565">
        <v>80</v>
      </c>
      <c r="DM113" s="565">
        <v>3</v>
      </c>
      <c r="DN113" s="565"/>
      <c r="DO113" s="565"/>
      <c r="DP113" s="565"/>
      <c r="DQ113" s="565"/>
      <c r="DR113" s="565"/>
      <c r="DS113" s="565"/>
      <c r="DT113" s="565">
        <v>50</v>
      </c>
      <c r="DU113" s="565">
        <v>32</v>
      </c>
      <c r="DV113" s="565">
        <v>322</v>
      </c>
      <c r="DW113" s="565"/>
      <c r="DX113" s="565">
        <v>20</v>
      </c>
      <c r="DY113" s="565">
        <v>16</v>
      </c>
      <c r="DZ113" s="565"/>
      <c r="EA113" s="565"/>
      <c r="EB113" s="565">
        <v>38</v>
      </c>
      <c r="EC113" s="565">
        <v>30</v>
      </c>
      <c r="ED113" s="565"/>
      <c r="EE113" s="565"/>
      <c r="EF113" s="565"/>
      <c r="EG113" s="565"/>
      <c r="EH113" s="565">
        <v>72</v>
      </c>
      <c r="EI113" s="565">
        <v>12</v>
      </c>
      <c r="EJ113" s="565"/>
      <c r="EK113" s="565"/>
      <c r="EL113" s="565">
        <v>3</v>
      </c>
      <c r="EM113" s="565"/>
      <c r="EN113" s="565"/>
      <c r="EO113" s="565"/>
      <c r="EP113" s="565"/>
      <c r="EQ113" s="565">
        <v>445</v>
      </c>
      <c r="ER113" s="620">
        <v>38</v>
      </c>
      <c r="ET113" s="565">
        <v>28</v>
      </c>
      <c r="EU113" s="565">
        <v>12</v>
      </c>
      <c r="EV113" s="565">
        <v>116</v>
      </c>
      <c r="EW113" s="565">
        <v>142</v>
      </c>
      <c r="EX113" s="565"/>
      <c r="EY113" s="565">
        <v>59</v>
      </c>
      <c r="EZ113" s="565">
        <v>268</v>
      </c>
      <c r="FA113" s="565">
        <v>60</v>
      </c>
      <c r="FB113" s="565">
        <v>12</v>
      </c>
      <c r="FC113" s="565">
        <v>-5</v>
      </c>
      <c r="FD113" s="565">
        <v>40</v>
      </c>
      <c r="FE113" s="565">
        <v>5</v>
      </c>
      <c r="FF113" s="565">
        <v>12</v>
      </c>
      <c r="FG113" s="565">
        <v>50</v>
      </c>
      <c r="FH113" s="565">
        <v>30</v>
      </c>
      <c r="FI113" s="565">
        <v>20</v>
      </c>
      <c r="FJ113" s="565">
        <v>67</v>
      </c>
      <c r="FK113" s="565">
        <v>15</v>
      </c>
      <c r="FL113" s="565">
        <v>89</v>
      </c>
      <c r="FM113" s="565"/>
      <c r="FN113" s="565">
        <v>100</v>
      </c>
      <c r="FO113" s="565">
        <v>260</v>
      </c>
      <c r="FP113" s="565">
        <v>81</v>
      </c>
      <c r="FQ113" s="565">
        <v>45</v>
      </c>
      <c r="FR113" s="565">
        <v>1</v>
      </c>
      <c r="FS113" s="565">
        <v>1</v>
      </c>
      <c r="FT113" s="565">
        <v>28</v>
      </c>
      <c r="FU113" s="565">
        <v>60</v>
      </c>
      <c r="FV113" s="565">
        <v>22</v>
      </c>
      <c r="FW113" s="565">
        <v>12</v>
      </c>
      <c r="FX113" s="565">
        <v>72</v>
      </c>
      <c r="FY113" s="565">
        <v>59</v>
      </c>
      <c r="FZ113" s="598">
        <v>8</v>
      </c>
      <c r="GA113" s="598">
        <v>3</v>
      </c>
      <c r="GB113" s="565"/>
      <c r="GC113" s="565"/>
      <c r="GD113" s="565">
        <v>23</v>
      </c>
      <c r="GE113" s="565">
        <v>20</v>
      </c>
      <c r="GF113" s="565">
        <v>20</v>
      </c>
      <c r="GG113" s="565">
        <v>8</v>
      </c>
      <c r="GH113" s="565">
        <v>99</v>
      </c>
      <c r="GI113" s="565">
        <v>45</v>
      </c>
      <c r="GJ113" s="565"/>
    </row>
    <row r="114" spans="1:192">
      <c r="A114" s="460">
        <v>93</v>
      </c>
      <c r="B114" s="460" t="s">
        <v>5037</v>
      </c>
      <c r="C114" s="461" t="s">
        <v>5038</v>
      </c>
      <c r="D114" s="514">
        <v>0.99</v>
      </c>
      <c r="E114" s="97">
        <v>44</v>
      </c>
      <c r="F114" s="506">
        <v>96</v>
      </c>
      <c r="G114" s="529"/>
      <c r="H114" s="78"/>
      <c r="I114" s="230">
        <v>16</v>
      </c>
      <c r="J114" s="230"/>
      <c r="K114" s="97"/>
      <c r="L114" s="97"/>
      <c r="M114" s="97">
        <v>65</v>
      </c>
      <c r="N114" s="97"/>
      <c r="O114" s="470"/>
      <c r="P114" s="470"/>
      <c r="Q114" s="470"/>
      <c r="R114" s="506"/>
      <c r="S114" s="97">
        <v>30</v>
      </c>
      <c r="T114" s="97">
        <v>2</v>
      </c>
      <c r="U114" s="507"/>
      <c r="V114" s="97">
        <v>1</v>
      </c>
      <c r="W114" s="97"/>
      <c r="X114" s="97">
        <v>1</v>
      </c>
      <c r="Y114" s="147">
        <v>14</v>
      </c>
      <c r="Z114" s="147"/>
      <c r="AA114" s="166"/>
      <c r="AB114" s="166"/>
      <c r="AC114" s="97">
        <v>28</v>
      </c>
      <c r="AD114" s="97"/>
      <c r="AE114" s="97">
        <v>1</v>
      </c>
      <c r="AF114" s="97"/>
      <c r="AG114" s="462"/>
      <c r="AH114" s="462"/>
      <c r="AI114" s="97">
        <v>1</v>
      </c>
      <c r="AJ114" s="97"/>
      <c r="AK114" s="97"/>
      <c r="AL114" s="97"/>
      <c r="AM114" s="97"/>
      <c r="AN114" s="97"/>
      <c r="AO114" s="97">
        <v>1</v>
      </c>
      <c r="AP114" s="97"/>
      <c r="AQ114" s="517">
        <v>27</v>
      </c>
      <c r="AR114" s="517"/>
      <c r="AS114" s="472">
        <v>0</v>
      </c>
      <c r="AT114" s="97"/>
      <c r="AU114" s="472"/>
      <c r="AV114" s="472"/>
      <c r="AW114" s="97">
        <v>4</v>
      </c>
      <c r="AX114" s="97">
        <f>2+2+1</f>
        <v>5</v>
      </c>
      <c r="AY114" s="97"/>
      <c r="AZ114" s="97">
        <f t="shared" si="1"/>
        <v>5</v>
      </c>
      <c r="BA114" s="97"/>
      <c r="BB114" s="97"/>
      <c r="BC114" s="97"/>
      <c r="BD114" s="97"/>
      <c r="BE114" s="97">
        <v>52</v>
      </c>
      <c r="BF114" s="97">
        <v>1</v>
      </c>
      <c r="BG114" s="97">
        <v>2</v>
      </c>
      <c r="BH114" s="97"/>
      <c r="BI114" s="466">
        <v>9</v>
      </c>
      <c r="BJ114" s="466"/>
      <c r="BK114" s="466">
        <v>9</v>
      </c>
      <c r="BL114" s="97"/>
      <c r="BM114" s="97"/>
      <c r="BN114" s="470"/>
      <c r="BO114" s="470"/>
      <c r="BP114" s="97"/>
      <c r="BQ114" s="97">
        <v>30</v>
      </c>
      <c r="BR114" s="97"/>
      <c r="BS114" s="97"/>
      <c r="BT114" s="97"/>
      <c r="BU114" s="97"/>
      <c r="BV114" s="97"/>
      <c r="BW114" s="97"/>
      <c r="BX114" s="97">
        <v>131</v>
      </c>
      <c r="BY114" s="97"/>
      <c r="BZ114" s="97"/>
      <c r="CA114" s="97"/>
      <c r="CB114" s="97"/>
      <c r="CC114" s="574"/>
      <c r="CD114" s="565"/>
      <c r="CE114" s="565"/>
      <c r="CF114" s="565">
        <v>5</v>
      </c>
      <c r="CG114" s="565">
        <v>3</v>
      </c>
      <c r="CH114" s="565">
        <v>9</v>
      </c>
      <c r="CI114" s="565">
        <v>12</v>
      </c>
      <c r="CJ114" s="565"/>
      <c r="CK114" s="565">
        <v>1</v>
      </c>
      <c r="CL114" s="565"/>
      <c r="CM114" s="565"/>
      <c r="CN114" s="565"/>
      <c r="CO114" s="565"/>
      <c r="CP114" s="565"/>
      <c r="CQ114" s="565"/>
      <c r="CR114" s="582">
        <v>26</v>
      </c>
      <c r="CS114" s="565"/>
      <c r="CT114" s="565">
        <v>4</v>
      </c>
      <c r="CU114" s="565">
        <v>3</v>
      </c>
      <c r="CV114" s="565"/>
      <c r="CW114" s="565"/>
      <c r="CX114" s="565"/>
      <c r="CY114" s="598"/>
      <c r="CZ114" s="598"/>
      <c r="DA114" s="565">
        <v>20</v>
      </c>
      <c r="DB114" s="565">
        <v>1</v>
      </c>
      <c r="DC114" s="565"/>
      <c r="DD114" s="565"/>
      <c r="DE114" s="565"/>
      <c r="DF114" s="565"/>
      <c r="DG114" s="565">
        <v>1</v>
      </c>
      <c r="DH114" s="565">
        <v>1</v>
      </c>
      <c r="DI114" s="565"/>
      <c r="DJ114" s="565"/>
      <c r="DK114" s="565"/>
      <c r="DL114" s="565"/>
      <c r="DM114" s="565">
        <v>9</v>
      </c>
      <c r="DN114" s="565"/>
      <c r="DO114" s="565"/>
      <c r="DP114" s="565">
        <v>120</v>
      </c>
      <c r="DQ114" s="565">
        <v>135</v>
      </c>
      <c r="DR114" s="565">
        <v>1</v>
      </c>
      <c r="DS114" s="565"/>
      <c r="DT114" s="565">
        <v>50</v>
      </c>
      <c r="DU114" s="565"/>
      <c r="DV114" s="565"/>
      <c r="DW114" s="565"/>
      <c r="DX114" s="565"/>
      <c r="DY114" s="565"/>
      <c r="DZ114" s="565"/>
      <c r="EA114" s="565"/>
      <c r="EB114" s="565"/>
      <c r="EC114" s="565"/>
      <c r="ED114" s="565"/>
      <c r="EE114" s="565"/>
      <c r="EF114" s="565"/>
      <c r="EG114" s="565"/>
      <c r="EH114" s="565">
        <v>3</v>
      </c>
      <c r="EI114" s="565"/>
      <c r="EJ114" s="565"/>
      <c r="EK114" s="565"/>
      <c r="EL114" s="565"/>
      <c r="EM114" s="565">
        <v>1</v>
      </c>
      <c r="EN114" s="565"/>
      <c r="EO114" s="565"/>
      <c r="EP114" s="565"/>
      <c r="EQ114" s="565"/>
      <c r="ER114" s="620">
        <v>0</v>
      </c>
      <c r="ET114" s="565">
        <v>6</v>
      </c>
      <c r="EU114" s="565">
        <v>2</v>
      </c>
      <c r="EV114" s="565">
        <v>3</v>
      </c>
      <c r="EW114" s="565">
        <v>8</v>
      </c>
      <c r="EX114" s="565">
        <v>1</v>
      </c>
      <c r="EY114" s="565"/>
      <c r="EZ114" s="565">
        <v>10</v>
      </c>
      <c r="FA114" s="565">
        <v>5</v>
      </c>
      <c r="FB114" s="565"/>
      <c r="FC114" s="565"/>
      <c r="FD114" s="565">
        <v>8</v>
      </c>
      <c r="FE114" s="565">
        <v>1</v>
      </c>
      <c r="FF114" s="565">
        <v>1</v>
      </c>
      <c r="FG114" s="565"/>
      <c r="FH114" s="565">
        <v>200</v>
      </c>
      <c r="FI114" s="565">
        <v>1</v>
      </c>
      <c r="FJ114" s="565"/>
      <c r="FK114" s="565"/>
      <c r="FL114" s="565">
        <v>46</v>
      </c>
      <c r="FM114" s="565"/>
      <c r="FN114" s="565">
        <v>4</v>
      </c>
      <c r="FO114" s="565"/>
      <c r="FP114" s="565">
        <v>8</v>
      </c>
      <c r="FQ114" s="565"/>
      <c r="FR114" s="565"/>
      <c r="FS114" s="565"/>
      <c r="FT114" s="565">
        <v>0</v>
      </c>
      <c r="FU114" s="565">
        <v>2</v>
      </c>
      <c r="FV114" s="565">
        <v>1</v>
      </c>
      <c r="FW114" s="565"/>
      <c r="FX114" s="565">
        <v>0</v>
      </c>
      <c r="FY114" s="565">
        <v>3</v>
      </c>
      <c r="FZ114" s="598"/>
      <c r="GA114" s="598"/>
      <c r="GB114" s="565"/>
      <c r="GC114" s="565"/>
      <c r="GD114" s="565">
        <v>1</v>
      </c>
      <c r="GE114" s="565"/>
      <c r="GF114" s="565">
        <v>3</v>
      </c>
      <c r="GG114" s="565"/>
      <c r="GH114" s="565">
        <v>35</v>
      </c>
      <c r="GI114" s="565">
        <v>2</v>
      </c>
      <c r="GJ114" s="565"/>
    </row>
    <row r="115" spans="1:192" ht="30">
      <c r="A115" s="460">
        <v>94</v>
      </c>
      <c r="B115" s="460" t="s">
        <v>5039</v>
      </c>
      <c r="C115" s="461" t="s">
        <v>5040</v>
      </c>
      <c r="D115" s="514">
        <v>1.1499999999999999</v>
      </c>
      <c r="E115" s="97">
        <v>34</v>
      </c>
      <c r="F115" s="506">
        <v>3</v>
      </c>
      <c r="G115" s="529"/>
      <c r="H115" s="78"/>
      <c r="I115" s="230">
        <v>3</v>
      </c>
      <c r="J115" s="230"/>
      <c r="K115" s="97"/>
      <c r="L115" s="97"/>
      <c r="M115" s="97">
        <v>10</v>
      </c>
      <c r="N115" s="97"/>
      <c r="O115" s="470"/>
      <c r="P115" s="470"/>
      <c r="Q115" s="470"/>
      <c r="R115" s="506">
        <v>2</v>
      </c>
      <c r="S115" s="97"/>
      <c r="T115" s="97">
        <v>151</v>
      </c>
      <c r="U115" s="507"/>
      <c r="V115" s="97">
        <v>19</v>
      </c>
      <c r="W115" s="97"/>
      <c r="X115" s="97">
        <v>19</v>
      </c>
      <c r="Y115" s="147">
        <v>1</v>
      </c>
      <c r="Z115" s="147"/>
      <c r="AA115" s="166"/>
      <c r="AB115" s="166"/>
      <c r="AC115" s="97">
        <v>211</v>
      </c>
      <c r="AD115" s="97"/>
      <c r="AE115" s="97"/>
      <c r="AF115" s="97"/>
      <c r="AG115" s="462"/>
      <c r="AH115" s="462"/>
      <c r="AI115" s="97"/>
      <c r="AJ115" s="97"/>
      <c r="AK115" s="97"/>
      <c r="AL115" s="97"/>
      <c r="AM115" s="97"/>
      <c r="AN115" s="97"/>
      <c r="AO115" s="97"/>
      <c r="AP115" s="97"/>
      <c r="AQ115" s="517">
        <v>33</v>
      </c>
      <c r="AR115" s="517"/>
      <c r="AS115" s="472">
        <v>0</v>
      </c>
      <c r="AT115" s="97"/>
      <c r="AU115" s="472"/>
      <c r="AV115" s="472"/>
      <c r="AW115" s="97">
        <v>3</v>
      </c>
      <c r="AX115" s="97">
        <f>12+6+10</f>
        <v>28</v>
      </c>
      <c r="AY115" s="97"/>
      <c r="AZ115" s="97">
        <f t="shared" si="1"/>
        <v>28</v>
      </c>
      <c r="BA115" s="97"/>
      <c r="BB115" s="97"/>
      <c r="BC115" s="97"/>
      <c r="BD115" s="97"/>
      <c r="BE115" s="97">
        <v>20</v>
      </c>
      <c r="BF115" s="97"/>
      <c r="BG115" s="97">
        <v>3</v>
      </c>
      <c r="BH115" s="97"/>
      <c r="BI115" s="466">
        <v>35</v>
      </c>
      <c r="BJ115" s="466"/>
      <c r="BK115" s="466">
        <v>35</v>
      </c>
      <c r="BL115" s="97"/>
      <c r="BM115" s="97"/>
      <c r="BN115" s="470"/>
      <c r="BO115" s="470"/>
      <c r="BP115" s="97"/>
      <c r="BQ115" s="97">
        <v>1</v>
      </c>
      <c r="BR115" s="97"/>
      <c r="BS115" s="97"/>
      <c r="BT115" s="97"/>
      <c r="BU115" s="97"/>
      <c r="BV115" s="97"/>
      <c r="BW115" s="97"/>
      <c r="BX115" s="97">
        <v>662</v>
      </c>
      <c r="BY115" s="97"/>
      <c r="BZ115" s="97"/>
      <c r="CA115" s="97"/>
      <c r="CB115" s="97"/>
      <c r="CC115" s="574"/>
      <c r="CD115" s="565"/>
      <c r="CE115" s="565"/>
      <c r="CF115" s="565">
        <v>1</v>
      </c>
      <c r="CG115" s="565"/>
      <c r="CH115" s="565">
        <v>118</v>
      </c>
      <c r="CI115" s="565">
        <v>65</v>
      </c>
      <c r="CJ115" s="565"/>
      <c r="CK115" s="565">
        <v>4</v>
      </c>
      <c r="CL115" s="565"/>
      <c r="CM115" s="565"/>
      <c r="CN115" s="565"/>
      <c r="CO115" s="565"/>
      <c r="CP115" s="565"/>
      <c r="CQ115" s="565"/>
      <c r="CR115" s="582"/>
      <c r="CS115" s="565"/>
      <c r="CT115" s="565"/>
      <c r="CU115" s="565"/>
      <c r="CV115" s="565"/>
      <c r="CW115" s="565"/>
      <c r="CX115" s="565"/>
      <c r="CY115" s="598"/>
      <c r="CZ115" s="598"/>
      <c r="DA115" s="565">
        <v>60</v>
      </c>
      <c r="DB115" s="565"/>
      <c r="DC115" s="565"/>
      <c r="DD115" s="565"/>
      <c r="DE115" s="565"/>
      <c r="DF115" s="565"/>
      <c r="DG115" s="565">
        <v>50</v>
      </c>
      <c r="DH115" s="565"/>
      <c r="DI115" s="565"/>
      <c r="DJ115" s="565"/>
      <c r="DK115" s="565"/>
      <c r="DL115" s="565"/>
      <c r="DM115" s="565"/>
      <c r="DN115" s="565"/>
      <c r="DO115" s="565"/>
      <c r="DP115" s="565">
        <v>10</v>
      </c>
      <c r="DQ115" s="565">
        <v>3</v>
      </c>
      <c r="DR115" s="565">
        <v>1</v>
      </c>
      <c r="DS115" s="565"/>
      <c r="DT115" s="565"/>
      <c r="DU115" s="565"/>
      <c r="DV115" s="565">
        <v>1</v>
      </c>
      <c r="DW115" s="565"/>
      <c r="DX115" s="565">
        <v>3</v>
      </c>
      <c r="DY115" s="565"/>
      <c r="DZ115" s="565"/>
      <c r="EA115" s="565"/>
      <c r="EB115" s="565"/>
      <c r="EC115" s="565"/>
      <c r="ED115" s="565"/>
      <c r="EE115" s="565"/>
      <c r="EF115" s="565"/>
      <c r="EG115" s="565"/>
      <c r="EH115" s="565"/>
      <c r="EI115" s="565"/>
      <c r="EJ115" s="565"/>
      <c r="EK115" s="565"/>
      <c r="EL115" s="565"/>
      <c r="EM115" s="565"/>
      <c r="EN115" s="565"/>
      <c r="EO115" s="565"/>
      <c r="EP115" s="565"/>
      <c r="EQ115" s="565"/>
      <c r="ER115" s="620">
        <v>0</v>
      </c>
      <c r="ET115" s="565">
        <v>4</v>
      </c>
      <c r="EU115" s="565"/>
      <c r="EV115" s="565">
        <v>53</v>
      </c>
      <c r="EW115" s="565"/>
      <c r="EX115" s="565">
        <v>3</v>
      </c>
      <c r="EY115" s="565"/>
      <c r="EZ115" s="565">
        <v>50</v>
      </c>
      <c r="FA115" s="565"/>
      <c r="FB115" s="565"/>
      <c r="FC115" s="565"/>
      <c r="FD115" s="565"/>
      <c r="FE115" s="565"/>
      <c r="FF115" s="565"/>
      <c r="FG115" s="565"/>
      <c r="FH115" s="565"/>
      <c r="FI115" s="565"/>
      <c r="FJ115" s="565"/>
      <c r="FK115" s="565"/>
      <c r="FL115" s="565">
        <v>10</v>
      </c>
      <c r="FM115" s="565"/>
      <c r="FN115" s="565">
        <v>60</v>
      </c>
      <c r="FO115" s="565"/>
      <c r="FP115" s="565"/>
      <c r="FQ115" s="565"/>
      <c r="FR115" s="565"/>
      <c r="FS115" s="565"/>
      <c r="FT115" s="565">
        <v>0</v>
      </c>
      <c r="FU115" s="565">
        <v>0</v>
      </c>
      <c r="FV115" s="565"/>
      <c r="FW115" s="565"/>
      <c r="FX115" s="565"/>
      <c r="FY115" s="565"/>
      <c r="FZ115" s="598"/>
      <c r="GA115" s="598"/>
      <c r="GB115" s="565"/>
      <c r="GC115" s="565"/>
      <c r="GD115" s="565">
        <v>5</v>
      </c>
      <c r="GE115" s="565"/>
      <c r="GF115" s="565"/>
      <c r="GG115" s="565"/>
      <c r="GH115" s="565">
        <v>421</v>
      </c>
      <c r="GI115" s="565"/>
      <c r="GJ115" s="565"/>
    </row>
    <row r="116" spans="1:192">
      <c r="A116" s="460">
        <v>95</v>
      </c>
      <c r="B116" s="460" t="s">
        <v>5041</v>
      </c>
      <c r="C116" s="461" t="s">
        <v>5042</v>
      </c>
      <c r="D116" s="514">
        <v>2.82</v>
      </c>
      <c r="E116" s="97">
        <v>0</v>
      </c>
      <c r="F116" s="506">
        <v>0</v>
      </c>
      <c r="G116" s="529"/>
      <c r="H116" s="78"/>
      <c r="I116" s="230">
        <v>170</v>
      </c>
      <c r="J116" s="230"/>
      <c r="K116" s="97">
        <v>5</v>
      </c>
      <c r="L116" s="97"/>
      <c r="M116" s="97"/>
      <c r="N116" s="97"/>
      <c r="O116" s="470"/>
      <c r="P116" s="470"/>
      <c r="Q116" s="470"/>
      <c r="R116" s="506"/>
      <c r="S116" s="97"/>
      <c r="T116" s="97">
        <v>200</v>
      </c>
      <c r="U116" s="507"/>
      <c r="V116" s="97">
        <v>30</v>
      </c>
      <c r="W116" s="97"/>
      <c r="X116" s="97">
        <v>30</v>
      </c>
      <c r="Y116" s="147"/>
      <c r="Z116" s="147"/>
      <c r="AA116" s="166"/>
      <c r="AB116" s="166"/>
      <c r="AC116" s="97">
        <v>182</v>
      </c>
      <c r="AD116" s="97"/>
      <c r="AE116" s="97"/>
      <c r="AF116" s="97"/>
      <c r="AG116" s="462"/>
      <c r="AH116" s="462"/>
      <c r="AI116" s="97"/>
      <c r="AJ116" s="97"/>
      <c r="AK116" s="97"/>
      <c r="AL116" s="97"/>
      <c r="AM116" s="97">
        <v>1</v>
      </c>
      <c r="AN116" s="97"/>
      <c r="AO116" s="97"/>
      <c r="AP116" s="97"/>
      <c r="AQ116" s="517">
        <v>53</v>
      </c>
      <c r="AR116" s="517"/>
      <c r="AS116" s="472">
        <v>0</v>
      </c>
      <c r="AT116" s="97"/>
      <c r="AU116" s="472"/>
      <c r="AV116" s="472"/>
      <c r="AW116" s="97">
        <v>9</v>
      </c>
      <c r="AX116" s="97">
        <f>15+8+11</f>
        <v>34</v>
      </c>
      <c r="AY116" s="97"/>
      <c r="AZ116" s="97">
        <f t="shared" si="1"/>
        <v>34</v>
      </c>
      <c r="BA116" s="97">
        <v>3</v>
      </c>
      <c r="BB116" s="97"/>
      <c r="BC116" s="97"/>
      <c r="BD116" s="97"/>
      <c r="BE116" s="97"/>
      <c r="BF116" s="97"/>
      <c r="BG116" s="97"/>
      <c r="BH116" s="97"/>
      <c r="BI116" s="466">
        <v>80</v>
      </c>
      <c r="BJ116" s="466"/>
      <c r="BK116" s="466">
        <v>80</v>
      </c>
      <c r="BL116" s="97"/>
      <c r="BM116" s="97"/>
      <c r="BN116" s="470">
        <v>8</v>
      </c>
      <c r="BO116" s="470"/>
      <c r="BP116" s="97"/>
      <c r="BQ116" s="97">
        <v>4</v>
      </c>
      <c r="BR116" s="97"/>
      <c r="BS116" s="97"/>
      <c r="BT116" s="97"/>
      <c r="BU116" s="97"/>
      <c r="BV116" s="97"/>
      <c r="BW116" s="97"/>
      <c r="BX116" s="97">
        <v>49</v>
      </c>
      <c r="BY116" s="97"/>
      <c r="BZ116" s="97"/>
      <c r="CA116" s="97"/>
      <c r="CB116" s="97"/>
      <c r="CC116" s="574"/>
      <c r="CD116" s="565"/>
      <c r="CE116" s="565"/>
      <c r="CF116" s="565"/>
      <c r="CG116" s="565"/>
      <c r="CH116" s="565">
        <v>30</v>
      </c>
      <c r="CI116" s="565">
        <v>100</v>
      </c>
      <c r="CJ116" s="565">
        <v>2</v>
      </c>
      <c r="CK116" s="565">
        <v>1</v>
      </c>
      <c r="CL116" s="565"/>
      <c r="CM116" s="565"/>
      <c r="CN116" s="565"/>
      <c r="CO116" s="565"/>
      <c r="CP116" s="565"/>
      <c r="CQ116" s="565"/>
      <c r="CR116" s="582">
        <v>100</v>
      </c>
      <c r="CS116" s="565"/>
      <c r="CT116" s="565"/>
      <c r="CU116" s="565"/>
      <c r="CV116" s="565"/>
      <c r="CW116" s="565">
        <v>8</v>
      </c>
      <c r="CX116" s="565"/>
      <c r="CY116" s="598"/>
      <c r="CZ116" s="598"/>
      <c r="DA116" s="565">
        <v>85</v>
      </c>
      <c r="DB116" s="565"/>
      <c r="DC116" s="565"/>
      <c r="DD116" s="565"/>
      <c r="DE116" s="565">
        <v>5</v>
      </c>
      <c r="DF116" s="565"/>
      <c r="DG116" s="565">
        <v>5</v>
      </c>
      <c r="DH116" s="565"/>
      <c r="DI116" s="565"/>
      <c r="DJ116" s="565"/>
      <c r="DK116" s="565"/>
      <c r="DL116" s="565"/>
      <c r="DM116" s="565"/>
      <c r="DN116" s="565"/>
      <c r="DO116" s="565"/>
      <c r="DP116" s="565">
        <v>85</v>
      </c>
      <c r="DQ116" s="565">
        <v>1</v>
      </c>
      <c r="DR116" s="565"/>
      <c r="DS116" s="565"/>
      <c r="DT116" s="565">
        <v>3</v>
      </c>
      <c r="DU116" s="565"/>
      <c r="DV116" s="565">
        <v>2</v>
      </c>
      <c r="DW116" s="565"/>
      <c r="DX116" s="565"/>
      <c r="DY116" s="565"/>
      <c r="DZ116" s="565"/>
      <c r="EA116" s="565"/>
      <c r="EB116" s="565"/>
      <c r="EC116" s="565"/>
      <c r="ED116" s="565"/>
      <c r="EE116" s="565"/>
      <c r="EF116" s="565"/>
      <c r="EG116" s="565"/>
      <c r="EH116" s="565"/>
      <c r="EI116" s="565"/>
      <c r="EJ116" s="565"/>
      <c r="EK116" s="565"/>
      <c r="EL116" s="565"/>
      <c r="EM116" s="565"/>
      <c r="EN116" s="565"/>
      <c r="EO116" s="565"/>
      <c r="EP116" s="565"/>
      <c r="EQ116" s="565"/>
      <c r="ER116" s="620">
        <v>5</v>
      </c>
      <c r="ET116" s="565"/>
      <c r="EU116" s="565"/>
      <c r="EV116" s="565">
        <v>70</v>
      </c>
      <c r="EW116" s="565"/>
      <c r="EX116" s="565">
        <v>2</v>
      </c>
      <c r="EY116" s="565"/>
      <c r="EZ116" s="565">
        <v>105</v>
      </c>
      <c r="FA116" s="565"/>
      <c r="FB116" s="565"/>
      <c r="FC116" s="565"/>
      <c r="FD116" s="565">
        <v>1</v>
      </c>
      <c r="FE116" s="565"/>
      <c r="FF116" s="565"/>
      <c r="FG116" s="565"/>
      <c r="FH116" s="565"/>
      <c r="FI116" s="565"/>
      <c r="FJ116" s="565"/>
      <c r="FK116" s="565"/>
      <c r="FL116" s="565">
        <v>40</v>
      </c>
      <c r="FM116" s="565"/>
      <c r="FN116" s="565">
        <v>158</v>
      </c>
      <c r="FO116" s="565"/>
      <c r="FP116" s="565"/>
      <c r="FQ116" s="565"/>
      <c r="FR116" s="565"/>
      <c r="FS116" s="565"/>
      <c r="FT116" s="565">
        <v>0</v>
      </c>
      <c r="FU116" s="565">
        <v>0</v>
      </c>
      <c r="FV116" s="565"/>
      <c r="FW116" s="565"/>
      <c r="FX116" s="565"/>
      <c r="FY116" s="565"/>
      <c r="FZ116" s="598"/>
      <c r="GA116" s="598"/>
      <c r="GB116" s="565"/>
      <c r="GC116" s="565"/>
      <c r="GD116" s="565">
        <v>6</v>
      </c>
      <c r="GE116" s="565"/>
      <c r="GF116" s="565"/>
      <c r="GG116" s="565"/>
      <c r="GH116" s="565">
        <v>111</v>
      </c>
      <c r="GI116" s="565"/>
      <c r="GJ116" s="565"/>
    </row>
    <row r="117" spans="1:192">
      <c r="A117" s="460">
        <v>96</v>
      </c>
      <c r="B117" s="522" t="s">
        <v>5043</v>
      </c>
      <c r="C117" s="461" t="s">
        <v>5044</v>
      </c>
      <c r="D117" s="521">
        <v>2.52</v>
      </c>
      <c r="E117" s="97">
        <v>6</v>
      </c>
      <c r="F117" s="506">
        <v>0</v>
      </c>
      <c r="G117" s="529"/>
      <c r="H117" s="78"/>
      <c r="I117" s="230">
        <v>30</v>
      </c>
      <c r="J117" s="230"/>
      <c r="K117" s="97"/>
      <c r="L117" s="97"/>
      <c r="M117" s="97"/>
      <c r="N117" s="97"/>
      <c r="O117" s="470"/>
      <c r="P117" s="470"/>
      <c r="Q117" s="470"/>
      <c r="R117" s="506">
        <v>4</v>
      </c>
      <c r="S117" s="97"/>
      <c r="T117" s="97">
        <v>21</v>
      </c>
      <c r="U117" s="507"/>
      <c r="V117" s="97">
        <v>223</v>
      </c>
      <c r="W117" s="97"/>
      <c r="X117" s="97">
        <v>223</v>
      </c>
      <c r="Y117" s="147"/>
      <c r="Z117" s="147"/>
      <c r="AA117" s="166"/>
      <c r="AB117" s="166"/>
      <c r="AC117" s="97">
        <v>1168</v>
      </c>
      <c r="AD117" s="97"/>
      <c r="AE117" s="97"/>
      <c r="AF117" s="97"/>
      <c r="AG117" s="462"/>
      <c r="AH117" s="462"/>
      <c r="AI117" s="97"/>
      <c r="AJ117" s="97"/>
      <c r="AK117" s="97"/>
      <c r="AL117" s="97"/>
      <c r="AM117" s="97">
        <v>2</v>
      </c>
      <c r="AN117" s="97"/>
      <c r="AO117" s="97"/>
      <c r="AP117" s="97"/>
      <c r="AQ117" s="517">
        <v>230</v>
      </c>
      <c r="AR117" s="517"/>
      <c r="AS117" s="472">
        <v>0</v>
      </c>
      <c r="AT117" s="97"/>
      <c r="AU117" s="472"/>
      <c r="AV117" s="472"/>
      <c r="AW117" s="97">
        <v>19</v>
      </c>
      <c r="AX117" s="97">
        <f>44+62+86</f>
        <v>192</v>
      </c>
      <c r="AY117" s="97"/>
      <c r="AZ117" s="97">
        <f t="shared" si="1"/>
        <v>192</v>
      </c>
      <c r="BA117" s="97"/>
      <c r="BB117" s="97"/>
      <c r="BC117" s="97"/>
      <c r="BD117" s="97"/>
      <c r="BE117" s="97">
        <v>5</v>
      </c>
      <c r="BF117" s="97"/>
      <c r="BG117" s="97"/>
      <c r="BH117" s="97"/>
      <c r="BI117" s="466">
        <v>235</v>
      </c>
      <c r="BJ117" s="466"/>
      <c r="BK117" s="466">
        <v>235</v>
      </c>
      <c r="BL117" s="97"/>
      <c r="BM117" s="97"/>
      <c r="BN117" s="470">
        <v>5</v>
      </c>
      <c r="BO117" s="470"/>
      <c r="BP117" s="97"/>
      <c r="BQ117" s="97">
        <v>3</v>
      </c>
      <c r="BR117" s="97"/>
      <c r="BS117" s="97"/>
      <c r="BT117" s="97"/>
      <c r="BU117" s="97"/>
      <c r="BV117" s="97"/>
      <c r="BW117" s="97"/>
      <c r="BX117" s="97">
        <v>108</v>
      </c>
      <c r="BY117" s="97"/>
      <c r="BZ117" s="97"/>
      <c r="CA117" s="97"/>
      <c r="CB117" s="97"/>
      <c r="CC117" s="574"/>
      <c r="CD117" s="565"/>
      <c r="CE117" s="565"/>
      <c r="CF117" s="565">
        <v>1</v>
      </c>
      <c r="CG117" s="565"/>
      <c r="CH117" s="565">
        <v>296</v>
      </c>
      <c r="CI117" s="565">
        <v>540</v>
      </c>
      <c r="CJ117" s="565"/>
      <c r="CK117" s="565">
        <v>1</v>
      </c>
      <c r="CL117" s="565"/>
      <c r="CM117" s="565"/>
      <c r="CN117" s="565"/>
      <c r="CO117" s="565"/>
      <c r="CP117" s="565"/>
      <c r="CQ117" s="565"/>
      <c r="CR117" s="582">
        <v>367</v>
      </c>
      <c r="CS117" s="565"/>
      <c r="CT117" s="565"/>
      <c r="CU117" s="565">
        <v>2</v>
      </c>
      <c r="CV117" s="565"/>
      <c r="CW117" s="565">
        <v>5</v>
      </c>
      <c r="CX117" s="565"/>
      <c r="CY117" s="598"/>
      <c r="CZ117" s="598"/>
      <c r="DA117" s="565">
        <v>510</v>
      </c>
      <c r="DB117" s="565">
        <v>2</v>
      </c>
      <c r="DC117" s="565"/>
      <c r="DD117" s="565"/>
      <c r="DE117" s="565">
        <v>5</v>
      </c>
      <c r="DF117" s="565"/>
      <c r="DG117" s="565">
        <v>8</v>
      </c>
      <c r="DH117" s="565"/>
      <c r="DI117" s="565"/>
      <c r="DJ117" s="565"/>
      <c r="DK117" s="565"/>
      <c r="DL117" s="565"/>
      <c r="DM117" s="565">
        <v>141</v>
      </c>
      <c r="DN117" s="565"/>
      <c r="DO117" s="565"/>
      <c r="DP117" s="565">
        <v>75</v>
      </c>
      <c r="DQ117" s="565"/>
      <c r="DR117" s="565"/>
      <c r="DS117" s="565"/>
      <c r="DT117" s="565">
        <v>10</v>
      </c>
      <c r="DU117" s="565"/>
      <c r="DV117" s="565">
        <v>4</v>
      </c>
      <c r="DW117" s="565"/>
      <c r="DX117" s="565">
        <v>1</v>
      </c>
      <c r="DY117" s="565"/>
      <c r="DZ117" s="565">
        <v>215</v>
      </c>
      <c r="EA117" s="565"/>
      <c r="EB117" s="565"/>
      <c r="EC117" s="565"/>
      <c r="ED117" s="565">
        <v>1</v>
      </c>
      <c r="EE117" s="565"/>
      <c r="EF117" s="565"/>
      <c r="EG117" s="565"/>
      <c r="EH117" s="565">
        <v>3</v>
      </c>
      <c r="EI117" s="565"/>
      <c r="EJ117" s="565"/>
      <c r="EK117" s="565"/>
      <c r="EL117" s="565"/>
      <c r="EM117" s="565"/>
      <c r="EN117" s="565"/>
      <c r="EO117" s="565"/>
      <c r="EP117" s="565"/>
      <c r="EQ117" s="565"/>
      <c r="ER117" s="620">
        <v>5</v>
      </c>
      <c r="ET117" s="565">
        <v>4</v>
      </c>
      <c r="EU117" s="565"/>
      <c r="EV117" s="565">
        <v>291</v>
      </c>
      <c r="EW117" s="565"/>
      <c r="EX117" s="565">
        <v>2</v>
      </c>
      <c r="EY117" s="565"/>
      <c r="EZ117" s="565">
        <v>630</v>
      </c>
      <c r="FA117" s="565"/>
      <c r="FB117" s="565">
        <v>1</v>
      </c>
      <c r="FC117" s="565"/>
      <c r="FD117" s="565">
        <v>1</v>
      </c>
      <c r="FE117" s="565"/>
      <c r="FF117" s="565"/>
      <c r="FG117" s="565"/>
      <c r="FH117" s="565"/>
      <c r="FI117" s="565"/>
      <c r="FJ117" s="565"/>
      <c r="FK117" s="565"/>
      <c r="FL117" s="565">
        <v>41</v>
      </c>
      <c r="FM117" s="565"/>
      <c r="FN117" s="565">
        <v>588</v>
      </c>
      <c r="FO117" s="565"/>
      <c r="FP117" s="565"/>
      <c r="FQ117" s="565"/>
      <c r="FR117" s="565"/>
      <c r="FS117" s="565"/>
      <c r="FT117" s="565">
        <v>1</v>
      </c>
      <c r="FU117" s="565">
        <v>0</v>
      </c>
      <c r="FV117" s="565"/>
      <c r="FW117" s="565"/>
      <c r="FX117" s="565"/>
      <c r="FY117" s="565"/>
      <c r="FZ117" s="598"/>
      <c r="GA117" s="598"/>
      <c r="GB117" s="565"/>
      <c r="GC117" s="565"/>
      <c r="GD117" s="565"/>
      <c r="GE117" s="565"/>
      <c r="GF117" s="565">
        <v>3</v>
      </c>
      <c r="GG117" s="565"/>
      <c r="GH117" s="565">
        <v>513</v>
      </c>
      <c r="GI117" s="565"/>
      <c r="GJ117" s="565"/>
    </row>
    <row r="118" spans="1:192">
      <c r="A118" s="460">
        <v>97</v>
      </c>
      <c r="B118" s="460" t="s">
        <v>5045</v>
      </c>
      <c r="C118" s="461" t="s">
        <v>5046</v>
      </c>
      <c r="D118" s="514">
        <v>3.12</v>
      </c>
      <c r="E118" s="97">
        <v>4</v>
      </c>
      <c r="F118" s="506">
        <v>0</v>
      </c>
      <c r="G118" s="529"/>
      <c r="H118" s="78"/>
      <c r="I118" s="230">
        <v>158</v>
      </c>
      <c r="J118" s="230"/>
      <c r="K118" s="97"/>
      <c r="L118" s="97"/>
      <c r="M118" s="97">
        <v>5</v>
      </c>
      <c r="N118" s="97"/>
      <c r="O118" s="470"/>
      <c r="P118" s="470"/>
      <c r="Q118" s="470"/>
      <c r="R118" s="506"/>
      <c r="S118" s="97"/>
      <c r="T118" s="97">
        <v>2</v>
      </c>
      <c r="U118" s="507"/>
      <c r="V118" s="97">
        <v>8</v>
      </c>
      <c r="W118" s="97"/>
      <c r="X118" s="97">
        <v>8</v>
      </c>
      <c r="Y118" s="147"/>
      <c r="Z118" s="147"/>
      <c r="AA118" s="166">
        <v>72</v>
      </c>
      <c r="AB118" s="166"/>
      <c r="AC118" s="97">
        <v>39</v>
      </c>
      <c r="AD118" s="97"/>
      <c r="AE118" s="97"/>
      <c r="AF118" s="97"/>
      <c r="AG118" s="462"/>
      <c r="AH118" s="462"/>
      <c r="AI118" s="97">
        <v>175</v>
      </c>
      <c r="AJ118" s="97"/>
      <c r="AK118" s="97"/>
      <c r="AL118" s="97"/>
      <c r="AM118" s="97"/>
      <c r="AN118" s="97"/>
      <c r="AO118" s="97"/>
      <c r="AP118" s="97"/>
      <c r="AQ118" s="517">
        <v>30</v>
      </c>
      <c r="AR118" s="517"/>
      <c r="AS118" s="472">
        <v>0</v>
      </c>
      <c r="AT118" s="97"/>
      <c r="AU118" s="472"/>
      <c r="AV118" s="472"/>
      <c r="AW118" s="97"/>
      <c r="AX118" s="97">
        <f>6+6+9</f>
        <v>21</v>
      </c>
      <c r="AY118" s="97"/>
      <c r="AZ118" s="97">
        <f t="shared" si="1"/>
        <v>21</v>
      </c>
      <c r="BA118" s="97"/>
      <c r="BB118" s="97"/>
      <c r="BC118" s="97"/>
      <c r="BD118" s="97"/>
      <c r="BE118" s="97"/>
      <c r="BF118" s="97"/>
      <c r="BG118" s="97">
        <v>188</v>
      </c>
      <c r="BH118" s="97"/>
      <c r="BI118" s="466">
        <v>10</v>
      </c>
      <c r="BJ118" s="466"/>
      <c r="BK118" s="466">
        <v>10</v>
      </c>
      <c r="BL118" s="97"/>
      <c r="BM118" s="97"/>
      <c r="BN118" s="470"/>
      <c r="BO118" s="470"/>
      <c r="BP118" s="97"/>
      <c r="BQ118" s="97"/>
      <c r="BR118" s="97">
        <v>97</v>
      </c>
      <c r="BS118" s="97"/>
      <c r="BT118" s="97"/>
      <c r="BU118" s="97"/>
      <c r="BV118" s="97"/>
      <c r="BW118" s="97"/>
      <c r="BX118" s="97">
        <v>572</v>
      </c>
      <c r="BY118" s="97"/>
      <c r="BZ118" s="97"/>
      <c r="CA118" s="97"/>
      <c r="CB118" s="97"/>
      <c r="CC118" s="574"/>
      <c r="CD118" s="565"/>
      <c r="CE118" s="565"/>
      <c r="CF118" s="565"/>
      <c r="CG118" s="565"/>
      <c r="CH118" s="565"/>
      <c r="CI118" s="565">
        <v>1</v>
      </c>
      <c r="CJ118" s="565"/>
      <c r="CK118" s="565"/>
      <c r="CL118" s="565"/>
      <c r="CM118" s="565"/>
      <c r="CN118" s="565"/>
      <c r="CO118" s="565"/>
      <c r="CP118" s="565"/>
      <c r="CQ118" s="565"/>
      <c r="CR118" s="582">
        <v>40</v>
      </c>
      <c r="CS118" s="565"/>
      <c r="CT118" s="565"/>
      <c r="CU118" s="565"/>
      <c r="CV118" s="565"/>
      <c r="CW118" s="565"/>
      <c r="CX118" s="565"/>
      <c r="CY118" s="598"/>
      <c r="CZ118" s="598"/>
      <c r="DA118" s="565">
        <v>22</v>
      </c>
      <c r="DB118" s="565"/>
      <c r="DC118" s="565"/>
      <c r="DD118" s="565"/>
      <c r="DE118" s="565"/>
      <c r="DF118" s="565"/>
      <c r="DG118" s="565"/>
      <c r="DH118" s="565"/>
      <c r="DI118" s="565"/>
      <c r="DJ118" s="565"/>
      <c r="DK118" s="565"/>
      <c r="DL118" s="565"/>
      <c r="DM118" s="565">
        <v>12</v>
      </c>
      <c r="DN118" s="565"/>
      <c r="DO118" s="565"/>
      <c r="DP118" s="565">
        <v>363</v>
      </c>
      <c r="DQ118" s="565"/>
      <c r="DR118" s="565">
        <v>447</v>
      </c>
      <c r="DS118" s="565">
        <v>1</v>
      </c>
      <c r="DT118" s="565"/>
      <c r="DU118" s="565"/>
      <c r="DV118" s="565"/>
      <c r="DW118" s="565"/>
      <c r="DX118" s="565"/>
      <c r="DY118" s="565"/>
      <c r="DZ118" s="565">
        <v>72</v>
      </c>
      <c r="EA118" s="565">
        <v>3</v>
      </c>
      <c r="EB118" s="565"/>
      <c r="EC118" s="565"/>
      <c r="ED118" s="565">
        <v>2</v>
      </c>
      <c r="EE118" s="565"/>
      <c r="EF118" s="565"/>
      <c r="EG118" s="565"/>
      <c r="EH118" s="565"/>
      <c r="EI118" s="565"/>
      <c r="EJ118" s="565"/>
      <c r="EK118" s="565"/>
      <c r="EL118" s="565"/>
      <c r="EM118" s="565"/>
      <c r="EN118" s="565"/>
      <c r="EO118" s="565"/>
      <c r="EP118" s="565"/>
      <c r="EQ118" s="565"/>
      <c r="ER118" s="620">
        <v>0</v>
      </c>
      <c r="ET118" s="565"/>
      <c r="EU118" s="565"/>
      <c r="EV118" s="565">
        <v>8</v>
      </c>
      <c r="EW118" s="565"/>
      <c r="EX118" s="565"/>
      <c r="EY118" s="565"/>
      <c r="EZ118" s="565">
        <v>75</v>
      </c>
      <c r="FA118" s="565"/>
      <c r="FB118" s="565"/>
      <c r="FC118" s="565"/>
      <c r="FD118" s="565"/>
      <c r="FE118" s="565"/>
      <c r="FF118" s="565"/>
      <c r="FG118" s="565"/>
      <c r="FH118" s="565"/>
      <c r="FI118" s="565"/>
      <c r="FJ118" s="565"/>
      <c r="FK118" s="565"/>
      <c r="FL118" s="565">
        <v>2</v>
      </c>
      <c r="FM118" s="565"/>
      <c r="FN118" s="565">
        <v>20</v>
      </c>
      <c r="FO118" s="565"/>
      <c r="FP118" s="565"/>
      <c r="FQ118" s="565"/>
      <c r="FR118" s="565"/>
      <c r="FS118" s="565"/>
      <c r="FT118" s="565">
        <v>0</v>
      </c>
      <c r="FU118" s="565">
        <v>0</v>
      </c>
      <c r="FV118" s="565"/>
      <c r="FW118" s="565"/>
      <c r="FX118" s="565"/>
      <c r="FY118" s="565"/>
      <c r="FZ118" s="598"/>
      <c r="GA118" s="598"/>
      <c r="GB118" s="565"/>
      <c r="GC118" s="565"/>
      <c r="GD118" s="565"/>
      <c r="GE118" s="565"/>
      <c r="GF118" s="565"/>
      <c r="GG118" s="565"/>
      <c r="GH118" s="565">
        <v>36</v>
      </c>
      <c r="GI118" s="565"/>
      <c r="GJ118" s="565"/>
    </row>
    <row r="119" spans="1:192">
      <c r="A119" s="460">
        <v>98</v>
      </c>
      <c r="B119" s="460" t="s">
        <v>5047</v>
      </c>
      <c r="C119" s="461" t="s">
        <v>5048</v>
      </c>
      <c r="D119" s="514">
        <v>4.51</v>
      </c>
      <c r="E119" s="97">
        <v>0</v>
      </c>
      <c r="F119" s="506">
        <v>0</v>
      </c>
      <c r="G119" s="529"/>
      <c r="H119" s="78"/>
      <c r="I119" s="230">
        <v>2</v>
      </c>
      <c r="J119" s="230"/>
      <c r="K119" s="97">
        <v>170</v>
      </c>
      <c r="L119" s="97">
        <v>2</v>
      </c>
      <c r="M119" s="97"/>
      <c r="N119" s="97"/>
      <c r="O119" s="470"/>
      <c r="P119" s="470"/>
      <c r="Q119" s="470"/>
      <c r="R119" s="506"/>
      <c r="S119" s="97"/>
      <c r="T119" s="97">
        <v>1702</v>
      </c>
      <c r="U119" s="507"/>
      <c r="V119" s="97"/>
      <c r="W119" s="97"/>
      <c r="X119" s="97"/>
      <c r="Y119" s="147"/>
      <c r="Z119" s="147"/>
      <c r="AA119" s="516"/>
      <c r="AB119" s="516"/>
      <c r="AC119" s="97">
        <v>9</v>
      </c>
      <c r="AD119" s="97"/>
      <c r="AE119" s="97"/>
      <c r="AF119" s="97"/>
      <c r="AG119" s="462"/>
      <c r="AH119" s="462"/>
      <c r="AI119" s="447">
        <f>AI120+AI121+AI122+AI123+AI124+AI125</f>
        <v>63</v>
      </c>
      <c r="AJ119" s="447"/>
      <c r="AK119" s="97"/>
      <c r="AL119" s="97"/>
      <c r="AM119" s="97"/>
      <c r="AN119" s="97"/>
      <c r="AO119" s="97"/>
      <c r="AP119" s="97"/>
      <c r="AQ119" s="517"/>
      <c r="AR119" s="517"/>
      <c r="AS119" s="472">
        <v>0</v>
      </c>
      <c r="AT119" s="97"/>
      <c r="AU119" s="449"/>
      <c r="AV119" s="449"/>
      <c r="AW119" s="97">
        <v>1</v>
      </c>
      <c r="AX119" s="97">
        <f>36+21+15</f>
        <v>72</v>
      </c>
      <c r="AY119" s="97"/>
      <c r="AZ119" s="97">
        <f t="shared" si="1"/>
        <v>72</v>
      </c>
      <c r="BA119" s="97"/>
      <c r="BB119" s="97"/>
      <c r="BC119" s="97"/>
      <c r="BD119" s="97"/>
      <c r="BE119" s="97"/>
      <c r="BF119" s="97"/>
      <c r="BG119" s="447">
        <v>30</v>
      </c>
      <c r="BH119" s="447"/>
      <c r="BI119" s="466"/>
      <c r="BJ119" s="466"/>
      <c r="BK119" s="466">
        <v>0</v>
      </c>
      <c r="BL119" s="97"/>
      <c r="BM119" s="97"/>
      <c r="BN119" s="470"/>
      <c r="BO119" s="470"/>
      <c r="BP119" s="97"/>
      <c r="BQ119" s="97"/>
      <c r="BR119" s="447"/>
      <c r="BS119" s="447"/>
      <c r="BT119" s="97"/>
      <c r="BU119" s="97"/>
      <c r="BV119" s="97"/>
      <c r="BW119" s="97"/>
      <c r="BX119" s="447">
        <v>567</v>
      </c>
      <c r="BY119" s="447">
        <v>196</v>
      </c>
      <c r="BZ119" s="447"/>
      <c r="CA119" s="447"/>
      <c r="CB119" s="447"/>
      <c r="CC119" s="573"/>
      <c r="CD119" s="565"/>
      <c r="CE119" s="565"/>
      <c r="CF119" s="565"/>
      <c r="CG119" s="565"/>
      <c r="CH119" s="565"/>
      <c r="CI119" s="565"/>
      <c r="CJ119" s="565"/>
      <c r="CK119" s="565"/>
      <c r="CL119" s="565"/>
      <c r="CM119" s="565"/>
      <c r="CN119" s="565"/>
      <c r="CO119" s="565"/>
      <c r="CP119" s="565"/>
      <c r="CQ119" s="565"/>
      <c r="CR119" s="582">
        <v>130</v>
      </c>
      <c r="CS119" s="565"/>
      <c r="CT119" s="565"/>
      <c r="CU119" s="565"/>
      <c r="CV119" s="565"/>
      <c r="CW119" s="565"/>
      <c r="CX119" s="565"/>
      <c r="CY119" s="598"/>
      <c r="CZ119" s="598"/>
      <c r="DA119" s="565"/>
      <c r="DB119" s="565"/>
      <c r="DC119" s="565"/>
      <c r="DD119" s="565"/>
      <c r="DE119" s="565"/>
      <c r="DF119" s="565"/>
      <c r="DG119" s="565"/>
      <c r="DH119" s="565"/>
      <c r="DI119" s="565"/>
      <c r="DJ119" s="565"/>
      <c r="DK119" s="565"/>
      <c r="DL119" s="565"/>
      <c r="DM119" s="565">
        <v>1</v>
      </c>
      <c r="DN119" s="565"/>
      <c r="DO119" s="565"/>
      <c r="DP119" s="565">
        <v>200</v>
      </c>
      <c r="DQ119" s="565"/>
      <c r="DR119" s="565">
        <v>301</v>
      </c>
      <c r="DS119" s="565">
        <v>37</v>
      </c>
      <c r="DT119" s="565"/>
      <c r="DU119" s="565"/>
      <c r="DV119" s="565"/>
      <c r="DW119" s="565"/>
      <c r="DX119" s="565"/>
      <c r="DY119" s="565"/>
      <c r="DZ119" s="565">
        <v>1</v>
      </c>
      <c r="EA119" s="565"/>
      <c r="EB119" s="565"/>
      <c r="EC119" s="565"/>
      <c r="ED119" s="565"/>
      <c r="EE119" s="565"/>
      <c r="EF119" s="565"/>
      <c r="EG119" s="565"/>
      <c r="EH119" s="565"/>
      <c r="EI119" s="565"/>
      <c r="EJ119" s="565"/>
      <c r="EK119" s="565"/>
      <c r="EL119" s="565"/>
      <c r="EM119" s="565"/>
      <c r="EN119" s="565"/>
      <c r="EO119" s="565"/>
      <c r="EP119" s="565"/>
      <c r="EQ119" s="565"/>
      <c r="ER119" s="620">
        <v>0</v>
      </c>
      <c r="ET119" s="565"/>
      <c r="EU119" s="565"/>
      <c r="EV119" s="565"/>
      <c r="EW119" s="565"/>
      <c r="EX119" s="565"/>
      <c r="EY119" s="565"/>
      <c r="EZ119" s="565"/>
      <c r="FA119" s="565"/>
      <c r="FB119" s="565"/>
      <c r="FC119" s="565"/>
      <c r="FD119" s="565"/>
      <c r="FE119" s="565"/>
      <c r="FF119" s="565"/>
      <c r="FG119" s="565"/>
      <c r="FH119" s="565"/>
      <c r="FI119" s="565"/>
      <c r="FJ119" s="565"/>
      <c r="FK119" s="565"/>
      <c r="FL119" s="565">
        <v>60</v>
      </c>
      <c r="FM119" s="565"/>
      <c r="FN119" s="565"/>
      <c r="FO119" s="565"/>
      <c r="FP119" s="565"/>
      <c r="FQ119" s="565"/>
      <c r="FR119" s="565"/>
      <c r="FS119" s="565"/>
      <c r="FT119" s="565">
        <v>0</v>
      </c>
      <c r="FU119" s="565">
        <v>0</v>
      </c>
      <c r="FV119" s="565"/>
      <c r="FW119" s="565"/>
      <c r="FX119" s="565"/>
      <c r="FY119" s="565"/>
      <c r="FZ119" s="598"/>
      <c r="GA119" s="598"/>
      <c r="GB119" s="565"/>
      <c r="GC119" s="565"/>
      <c r="GD119" s="565"/>
      <c r="GE119" s="565"/>
      <c r="GF119" s="565"/>
      <c r="GG119" s="565"/>
      <c r="GH119" s="565"/>
      <c r="GI119" s="565"/>
      <c r="GJ119" s="565"/>
    </row>
    <row r="120" spans="1:192">
      <c r="A120" s="460">
        <v>99</v>
      </c>
      <c r="B120" s="460" t="s">
        <v>5049</v>
      </c>
      <c r="C120" s="461" t="s">
        <v>5050</v>
      </c>
      <c r="D120" s="514">
        <v>0.82</v>
      </c>
      <c r="E120" s="97">
        <v>0</v>
      </c>
      <c r="F120" s="506">
        <v>0</v>
      </c>
      <c r="G120" s="529"/>
      <c r="H120" s="78"/>
      <c r="I120" s="230"/>
      <c r="J120" s="230"/>
      <c r="K120" s="447"/>
      <c r="L120" s="447"/>
      <c r="M120" s="97"/>
      <c r="N120" s="97"/>
      <c r="O120" s="470"/>
      <c r="P120" s="470"/>
      <c r="Q120" s="470"/>
      <c r="R120" s="506">
        <v>15</v>
      </c>
      <c r="S120" s="97">
        <v>106</v>
      </c>
      <c r="T120" s="97">
        <v>12</v>
      </c>
      <c r="U120" s="507"/>
      <c r="V120" s="97">
        <v>530</v>
      </c>
      <c r="W120" s="97"/>
      <c r="X120" s="97">
        <v>530</v>
      </c>
      <c r="Y120" s="519">
        <v>418</v>
      </c>
      <c r="Z120" s="519"/>
      <c r="AA120" s="166"/>
      <c r="AB120" s="166"/>
      <c r="AC120" s="97">
        <v>730</v>
      </c>
      <c r="AD120" s="97"/>
      <c r="AE120" s="97">
        <v>23</v>
      </c>
      <c r="AF120" s="97"/>
      <c r="AG120" s="462"/>
      <c r="AH120" s="462"/>
      <c r="AI120" s="97">
        <v>2</v>
      </c>
      <c r="AJ120" s="97"/>
      <c r="AK120" s="97"/>
      <c r="AL120" s="97"/>
      <c r="AM120" s="97">
        <v>100</v>
      </c>
      <c r="AN120" s="97"/>
      <c r="AO120" s="97">
        <v>129</v>
      </c>
      <c r="AP120" s="97"/>
      <c r="AQ120" s="517">
        <v>334</v>
      </c>
      <c r="AR120" s="517"/>
      <c r="AS120" s="472">
        <v>0</v>
      </c>
      <c r="AT120" s="97"/>
      <c r="AU120" s="472"/>
      <c r="AV120" s="472"/>
      <c r="AW120" s="97">
        <v>28</v>
      </c>
      <c r="AX120" s="97">
        <f>71+76+47</f>
        <v>194</v>
      </c>
      <c r="AY120" s="97"/>
      <c r="AZ120" s="97">
        <f t="shared" si="1"/>
        <v>194</v>
      </c>
      <c r="BA120" s="97">
        <v>270</v>
      </c>
      <c r="BB120" s="97"/>
      <c r="BC120" s="97"/>
      <c r="BD120" s="97"/>
      <c r="BE120" s="97">
        <v>120</v>
      </c>
      <c r="BF120" s="97"/>
      <c r="BG120" s="97">
        <v>2</v>
      </c>
      <c r="BH120" s="97"/>
      <c r="BI120" s="466">
        <v>165</v>
      </c>
      <c r="BJ120" s="466"/>
      <c r="BK120" s="466">
        <v>165</v>
      </c>
      <c r="BL120" s="97">
        <v>646</v>
      </c>
      <c r="BM120" s="97"/>
      <c r="BN120" s="470">
        <v>211</v>
      </c>
      <c r="BO120" s="470"/>
      <c r="BP120" s="97"/>
      <c r="BQ120" s="97">
        <v>5</v>
      </c>
      <c r="BR120" s="97">
        <v>2</v>
      </c>
      <c r="BS120" s="97"/>
      <c r="BT120" s="97"/>
      <c r="BU120" s="97"/>
      <c r="BV120" s="97">
        <v>714</v>
      </c>
      <c r="BW120" s="97"/>
      <c r="BX120" s="97">
        <v>6</v>
      </c>
      <c r="BY120" s="97"/>
      <c r="BZ120" s="97"/>
      <c r="CA120" s="97"/>
      <c r="CB120" s="97"/>
      <c r="CC120" s="574"/>
      <c r="CD120" s="565"/>
      <c r="CE120" s="565"/>
      <c r="CF120" s="565">
        <v>350</v>
      </c>
      <c r="CG120" s="565"/>
      <c r="CH120" s="565">
        <v>539</v>
      </c>
      <c r="CI120" s="565">
        <v>138</v>
      </c>
      <c r="CJ120" s="565"/>
      <c r="CK120" s="565">
        <v>80</v>
      </c>
      <c r="CL120" s="565"/>
      <c r="CM120" s="565"/>
      <c r="CN120" s="565"/>
      <c r="CO120" s="565"/>
      <c r="CP120" s="565"/>
      <c r="CQ120" s="565"/>
      <c r="CR120" s="582">
        <v>470</v>
      </c>
      <c r="CS120" s="565"/>
      <c r="CT120" s="565">
        <v>101</v>
      </c>
      <c r="CU120" s="565">
        <v>98</v>
      </c>
      <c r="CV120" s="565"/>
      <c r="CW120" s="565">
        <v>211</v>
      </c>
      <c r="CX120" s="565"/>
      <c r="CY120" s="598"/>
      <c r="CZ120" s="598"/>
      <c r="DA120" s="565">
        <v>376</v>
      </c>
      <c r="DB120" s="565"/>
      <c r="DC120" s="565">
        <v>300</v>
      </c>
      <c r="DD120" s="565"/>
      <c r="DE120" s="565">
        <v>443</v>
      </c>
      <c r="DF120" s="565"/>
      <c r="DG120" s="565">
        <v>100</v>
      </c>
      <c r="DH120" s="565"/>
      <c r="DI120" s="565"/>
      <c r="DJ120" s="565"/>
      <c r="DK120" s="565">
        <v>41</v>
      </c>
      <c r="DL120" s="565"/>
      <c r="DM120" s="565"/>
      <c r="DN120" s="565"/>
      <c r="DO120" s="565"/>
      <c r="DP120" s="565"/>
      <c r="DQ120" s="565"/>
      <c r="DR120" s="565">
        <v>8</v>
      </c>
      <c r="DS120" s="565">
        <v>1</v>
      </c>
      <c r="DT120" s="565">
        <v>300</v>
      </c>
      <c r="DU120" s="565"/>
      <c r="DV120" s="565">
        <v>561</v>
      </c>
      <c r="DW120" s="565"/>
      <c r="DX120" s="565">
        <v>160</v>
      </c>
      <c r="DY120" s="565"/>
      <c r="DZ120" s="565"/>
      <c r="EA120" s="565"/>
      <c r="EB120" s="565">
        <v>182</v>
      </c>
      <c r="EC120" s="565"/>
      <c r="ED120" s="565"/>
      <c r="EE120" s="565"/>
      <c r="EF120" s="565"/>
      <c r="EG120" s="565"/>
      <c r="EH120" s="565">
        <v>76</v>
      </c>
      <c r="EI120" s="565"/>
      <c r="EJ120" s="565"/>
      <c r="EK120" s="565"/>
      <c r="EL120" s="565">
        <v>36</v>
      </c>
      <c r="EM120" s="565"/>
      <c r="EN120" s="565"/>
      <c r="EO120" s="565"/>
      <c r="EP120" s="565"/>
      <c r="EQ120" s="565"/>
      <c r="ER120" s="620">
        <v>373</v>
      </c>
      <c r="ET120" s="565">
        <v>208</v>
      </c>
      <c r="EU120" s="565"/>
      <c r="EV120" s="565">
        <v>171</v>
      </c>
      <c r="EW120" s="565"/>
      <c r="EX120" s="565">
        <v>165</v>
      </c>
      <c r="EY120" s="565"/>
      <c r="EZ120" s="565">
        <v>630</v>
      </c>
      <c r="FA120" s="565"/>
      <c r="FB120" s="565">
        <v>60</v>
      </c>
      <c r="FC120" s="565"/>
      <c r="FD120" s="565">
        <v>346</v>
      </c>
      <c r="FE120" s="565">
        <v>1</v>
      </c>
      <c r="FF120" s="565">
        <v>102</v>
      </c>
      <c r="FG120" s="565"/>
      <c r="FH120" s="565">
        <v>170</v>
      </c>
      <c r="FI120" s="565"/>
      <c r="FJ120" s="565">
        <v>58</v>
      </c>
      <c r="FK120" s="565"/>
      <c r="FL120" s="565">
        <v>185</v>
      </c>
      <c r="FM120" s="565"/>
      <c r="FN120" s="565">
        <v>100</v>
      </c>
      <c r="FO120" s="565"/>
      <c r="FP120" s="565">
        <v>377</v>
      </c>
      <c r="FQ120" s="565"/>
      <c r="FR120" s="565">
        <v>221</v>
      </c>
      <c r="FS120" s="565"/>
      <c r="FT120" s="565">
        <v>90</v>
      </c>
      <c r="FU120" s="565">
        <v>0</v>
      </c>
      <c r="FV120" s="565">
        <v>84</v>
      </c>
      <c r="FW120" s="565"/>
      <c r="FX120" s="565">
        <v>149</v>
      </c>
      <c r="FY120" s="565"/>
      <c r="FZ120" s="598">
        <v>5</v>
      </c>
      <c r="GA120" s="598"/>
      <c r="GB120" s="565"/>
      <c r="GC120" s="565"/>
      <c r="GD120" s="565">
        <v>240</v>
      </c>
      <c r="GE120" s="565"/>
      <c r="GF120" s="565">
        <v>86</v>
      </c>
      <c r="GG120" s="565"/>
      <c r="GH120" s="565">
        <v>374</v>
      </c>
      <c r="GI120" s="565"/>
      <c r="GJ120" s="565"/>
    </row>
    <row r="121" spans="1:192">
      <c r="A121" s="443">
        <v>16</v>
      </c>
      <c r="B121" s="443" t="s">
        <v>5051</v>
      </c>
      <c r="C121" s="474" t="s">
        <v>4177</v>
      </c>
      <c r="D121" s="523">
        <v>1.2</v>
      </c>
      <c r="E121" s="97">
        <v>76</v>
      </c>
      <c r="F121" s="506">
        <v>0</v>
      </c>
      <c r="G121" s="529"/>
      <c r="H121" s="78"/>
      <c r="I121" s="230">
        <v>23</v>
      </c>
      <c r="J121" s="230"/>
      <c r="K121" s="97"/>
      <c r="L121" s="97"/>
      <c r="M121" s="97">
        <v>140</v>
      </c>
      <c r="N121" s="97"/>
      <c r="O121" s="470"/>
      <c r="P121" s="470"/>
      <c r="Q121" s="470"/>
      <c r="R121" s="518">
        <f>SUM(R122:R133)</f>
        <v>40</v>
      </c>
      <c r="S121" s="97"/>
      <c r="T121" s="447">
        <v>57</v>
      </c>
      <c r="U121" s="507"/>
      <c r="V121" s="447">
        <v>222</v>
      </c>
      <c r="W121" s="447">
        <v>34</v>
      </c>
      <c r="X121" s="447">
        <v>256</v>
      </c>
      <c r="Y121" s="147"/>
      <c r="Z121" s="147"/>
      <c r="AA121" s="166"/>
      <c r="AB121" s="166"/>
      <c r="AC121" s="97"/>
      <c r="AD121" s="97"/>
      <c r="AE121" s="97">
        <v>10</v>
      </c>
      <c r="AF121" s="97">
        <v>4</v>
      </c>
      <c r="AG121" s="462"/>
      <c r="AH121" s="462"/>
      <c r="AI121" s="97">
        <v>1</v>
      </c>
      <c r="AJ121" s="97"/>
      <c r="AK121" s="97"/>
      <c r="AL121" s="97"/>
      <c r="AM121" s="97">
        <v>60</v>
      </c>
      <c r="AN121" s="97">
        <v>5</v>
      </c>
      <c r="AO121" s="97">
        <v>58</v>
      </c>
      <c r="AP121" s="97">
        <v>3</v>
      </c>
      <c r="AQ121" s="512">
        <f>SUM(AQ122:AQ133)</f>
        <v>224</v>
      </c>
      <c r="AR121" s="512">
        <f>SUM(AR122:AR133)</f>
        <v>19</v>
      </c>
      <c r="AS121" s="472">
        <v>0</v>
      </c>
      <c r="AT121" s="97"/>
      <c r="AU121" s="472"/>
      <c r="AV121" s="472"/>
      <c r="AW121" s="97"/>
      <c r="AX121" s="97"/>
      <c r="AY121" s="97"/>
      <c r="AZ121" s="97"/>
      <c r="BA121" s="97"/>
      <c r="BB121" s="97"/>
      <c r="BC121" s="97"/>
      <c r="BD121" s="97"/>
      <c r="BE121" s="97"/>
      <c r="BF121" s="97"/>
      <c r="BG121" s="97"/>
      <c r="BH121" s="97"/>
      <c r="BI121" s="466">
        <v>92</v>
      </c>
      <c r="BJ121" s="466">
        <v>22</v>
      </c>
      <c r="BK121" s="466">
        <v>114</v>
      </c>
      <c r="BL121" s="97">
        <f>BL124+BL126</f>
        <v>16</v>
      </c>
      <c r="BM121" s="97"/>
      <c r="BN121" s="470">
        <v>64</v>
      </c>
      <c r="BO121" s="470"/>
      <c r="BP121" s="97"/>
      <c r="BQ121" s="97">
        <v>1312</v>
      </c>
      <c r="BR121" s="97"/>
      <c r="BS121" s="97"/>
      <c r="BT121" s="97"/>
      <c r="BU121" s="97"/>
      <c r="BV121" s="97"/>
      <c r="BW121" s="97"/>
      <c r="BX121" s="97">
        <v>13</v>
      </c>
      <c r="BY121" s="97"/>
      <c r="BZ121" s="97"/>
      <c r="CA121" s="97"/>
      <c r="CB121" s="97"/>
      <c r="CC121" s="574"/>
      <c r="CD121" s="565"/>
      <c r="CE121" s="565"/>
      <c r="CF121" s="565">
        <v>150</v>
      </c>
      <c r="CG121" s="565">
        <v>0</v>
      </c>
      <c r="CH121" s="565">
        <v>11</v>
      </c>
      <c r="CI121" s="565">
        <v>228</v>
      </c>
      <c r="CJ121" s="565">
        <v>24</v>
      </c>
      <c r="CK121" s="565"/>
      <c r="CL121" s="565"/>
      <c r="CM121" s="565"/>
      <c r="CN121" s="565"/>
      <c r="CO121" s="565"/>
      <c r="CP121" s="565"/>
      <c r="CQ121" s="565"/>
      <c r="CR121" s="568">
        <v>269</v>
      </c>
      <c r="CS121" s="565"/>
      <c r="CT121" s="565"/>
      <c r="CU121" s="565"/>
      <c r="CV121" s="565"/>
      <c r="CW121" s="565">
        <v>64</v>
      </c>
      <c r="CX121" s="565"/>
      <c r="CY121" s="598"/>
      <c r="CZ121" s="598"/>
      <c r="DA121" s="565">
        <v>280</v>
      </c>
      <c r="DB121" s="565">
        <v>77</v>
      </c>
      <c r="DC121" s="565">
        <v>50</v>
      </c>
      <c r="DD121" s="565"/>
      <c r="DE121" s="565">
        <v>312</v>
      </c>
      <c r="DF121" s="565"/>
      <c r="DG121" s="565">
        <v>145</v>
      </c>
      <c r="DH121" s="565">
        <v>72</v>
      </c>
      <c r="DI121" s="565"/>
      <c r="DJ121" s="565"/>
      <c r="DK121" s="565"/>
      <c r="DL121" s="565"/>
      <c r="DM121" s="565">
        <v>8</v>
      </c>
      <c r="DN121" s="565"/>
      <c r="DO121" s="565"/>
      <c r="DP121" s="565">
        <v>205</v>
      </c>
      <c r="DQ121" s="565"/>
      <c r="DR121" s="565"/>
      <c r="DS121" s="565"/>
      <c r="DT121" s="565"/>
      <c r="DU121" s="565"/>
      <c r="DV121" s="565">
        <v>32</v>
      </c>
      <c r="DW121" s="565"/>
      <c r="DX121" s="565">
        <v>111</v>
      </c>
      <c r="DY121" s="565">
        <v>16</v>
      </c>
      <c r="DZ121" s="565">
        <v>24</v>
      </c>
      <c r="EA121" s="565"/>
      <c r="EB121" s="565"/>
      <c r="EC121" s="565"/>
      <c r="ED121" s="565"/>
      <c r="EE121" s="565"/>
      <c r="EF121" s="565"/>
      <c r="EG121" s="565"/>
      <c r="EH121" s="565"/>
      <c r="EI121" s="565"/>
      <c r="EJ121" s="565"/>
      <c r="EK121" s="565"/>
      <c r="EL121" s="565"/>
      <c r="EM121" s="565"/>
      <c r="EN121" s="565"/>
      <c r="EO121" s="565"/>
      <c r="EP121" s="565"/>
      <c r="EQ121" s="565"/>
      <c r="ER121" s="620">
        <v>208</v>
      </c>
      <c r="ET121" s="565">
        <v>44</v>
      </c>
      <c r="EU121" s="565">
        <v>14</v>
      </c>
      <c r="EV121" s="565">
        <v>307</v>
      </c>
      <c r="EW121" s="565">
        <v>210</v>
      </c>
      <c r="EX121" s="565">
        <v>53</v>
      </c>
      <c r="EY121" s="565">
        <v>2</v>
      </c>
      <c r="EZ121" s="565">
        <v>403</v>
      </c>
      <c r="FA121" s="565">
        <v>181</v>
      </c>
      <c r="FB121" s="565"/>
      <c r="FC121" s="565"/>
      <c r="FD121" s="565"/>
      <c r="FE121" s="565"/>
      <c r="FF121" s="565"/>
      <c r="FG121" s="565"/>
      <c r="FH121" s="565">
        <v>69</v>
      </c>
      <c r="FI121" s="565">
        <v>49</v>
      </c>
      <c r="FJ121" s="565">
        <v>94</v>
      </c>
      <c r="FK121" s="565">
        <v>2</v>
      </c>
      <c r="FL121" s="565">
        <v>303</v>
      </c>
      <c r="FM121" s="565"/>
      <c r="FN121" s="565">
        <v>345</v>
      </c>
      <c r="FO121" s="565">
        <v>102</v>
      </c>
      <c r="FP121" s="565"/>
      <c r="FQ121" s="565"/>
      <c r="FR121" s="565"/>
      <c r="FS121" s="565"/>
      <c r="FT121" s="565">
        <v>24</v>
      </c>
      <c r="FU121" s="565">
        <v>6</v>
      </c>
      <c r="FV121" s="565">
        <v>61</v>
      </c>
      <c r="FW121" s="565">
        <v>12</v>
      </c>
      <c r="FX121" s="565"/>
      <c r="FY121" s="565"/>
      <c r="FZ121" s="598"/>
      <c r="GA121" s="598"/>
      <c r="GB121" s="565"/>
      <c r="GC121" s="565"/>
      <c r="GD121" s="565">
        <v>55</v>
      </c>
      <c r="GE121" s="565">
        <v>27</v>
      </c>
      <c r="GF121" s="565">
        <v>12</v>
      </c>
      <c r="GG121" s="565">
        <v>3</v>
      </c>
      <c r="GH121" s="565"/>
      <c r="GI121" s="565"/>
      <c r="GJ121" s="565"/>
    </row>
    <row r="122" spans="1:192" ht="30">
      <c r="A122" s="460">
        <v>100</v>
      </c>
      <c r="B122" s="522" t="s">
        <v>5052</v>
      </c>
      <c r="C122" s="461" t="s">
        <v>5053</v>
      </c>
      <c r="D122" s="514">
        <v>0.98</v>
      </c>
      <c r="E122" s="447">
        <v>30</v>
      </c>
      <c r="F122" s="515">
        <v>20</v>
      </c>
      <c r="G122" s="529"/>
      <c r="H122" s="78"/>
      <c r="I122" s="445">
        <v>49</v>
      </c>
      <c r="J122" s="445">
        <v>26</v>
      </c>
      <c r="K122" s="97"/>
      <c r="L122" s="97"/>
      <c r="M122" s="97">
        <v>73</v>
      </c>
      <c r="N122" s="97"/>
      <c r="O122" s="470"/>
      <c r="P122" s="470"/>
      <c r="Q122" s="470"/>
      <c r="R122" s="506"/>
      <c r="S122" s="97"/>
      <c r="T122" s="97">
        <v>0</v>
      </c>
      <c r="U122" s="507"/>
      <c r="V122" s="97">
        <v>3</v>
      </c>
      <c r="W122" s="97">
        <v>1</v>
      </c>
      <c r="X122" s="97">
        <v>4</v>
      </c>
      <c r="Y122" s="147">
        <v>1</v>
      </c>
      <c r="Z122" s="147"/>
      <c r="AA122" s="166">
        <v>2</v>
      </c>
      <c r="AB122" s="166">
        <v>1</v>
      </c>
      <c r="AC122" s="97">
        <v>25</v>
      </c>
      <c r="AD122" s="97"/>
      <c r="AE122" s="97">
        <v>1</v>
      </c>
      <c r="AF122" s="97"/>
      <c r="AG122" s="462"/>
      <c r="AH122" s="462"/>
      <c r="AI122" s="97">
        <v>34</v>
      </c>
      <c r="AJ122" s="97"/>
      <c r="AK122" s="97"/>
      <c r="AL122" s="97"/>
      <c r="AM122" s="97">
        <v>1</v>
      </c>
      <c r="AN122" s="97"/>
      <c r="AO122" s="97">
        <v>1</v>
      </c>
      <c r="AP122" s="97"/>
      <c r="AQ122" s="517">
        <v>5</v>
      </c>
      <c r="AR122" s="517"/>
      <c r="AS122" s="472">
        <v>0</v>
      </c>
      <c r="AT122" s="97"/>
      <c r="AU122" s="472"/>
      <c r="AV122" s="472"/>
      <c r="AW122" s="97">
        <v>289</v>
      </c>
      <c r="AX122" s="97">
        <f>1+2</f>
        <v>3</v>
      </c>
      <c r="AY122" s="97"/>
      <c r="AZ122" s="97">
        <f t="shared" si="1"/>
        <v>3</v>
      </c>
      <c r="BA122" s="97"/>
      <c r="BB122" s="97"/>
      <c r="BC122" s="97"/>
      <c r="BD122" s="97"/>
      <c r="BE122" s="97"/>
      <c r="BF122" s="97"/>
      <c r="BG122" s="97">
        <v>6</v>
      </c>
      <c r="BH122" s="97"/>
      <c r="BI122" s="466"/>
      <c r="BJ122" s="466"/>
      <c r="BK122" s="466">
        <v>0</v>
      </c>
      <c r="BL122" s="97"/>
      <c r="BM122" s="97"/>
      <c r="BN122" s="470">
        <v>6</v>
      </c>
      <c r="BO122" s="470"/>
      <c r="BP122" s="97"/>
      <c r="BQ122" s="97">
        <v>25</v>
      </c>
      <c r="BR122" s="97">
        <v>30</v>
      </c>
      <c r="BS122" s="97"/>
      <c r="BT122" s="97"/>
      <c r="BU122" s="97"/>
      <c r="BV122" s="97">
        <v>13</v>
      </c>
      <c r="BW122" s="97"/>
      <c r="BX122" s="97">
        <v>140</v>
      </c>
      <c r="BY122" s="97">
        <v>58</v>
      </c>
      <c r="BZ122" s="97"/>
      <c r="CA122" s="97"/>
      <c r="CB122" s="97"/>
      <c r="CC122" s="574"/>
      <c r="CD122" s="565"/>
      <c r="CE122" s="565"/>
      <c r="CF122" s="565">
        <v>3</v>
      </c>
      <c r="CG122" s="565"/>
      <c r="CH122" s="565">
        <v>1</v>
      </c>
      <c r="CI122" s="565"/>
      <c r="CJ122" s="565"/>
      <c r="CK122" s="565">
        <v>1</v>
      </c>
      <c r="CL122" s="565"/>
      <c r="CM122" s="565"/>
      <c r="CN122" s="565"/>
      <c r="CO122" s="565"/>
      <c r="CP122" s="565"/>
      <c r="CQ122" s="565"/>
      <c r="CR122" s="582">
        <v>5</v>
      </c>
      <c r="CS122" s="565"/>
      <c r="CT122" s="565">
        <v>2</v>
      </c>
      <c r="CU122" s="565"/>
      <c r="CV122" s="565"/>
      <c r="CW122" s="565">
        <v>6</v>
      </c>
      <c r="CX122" s="565"/>
      <c r="CY122" s="598"/>
      <c r="CZ122" s="598"/>
      <c r="DA122" s="565">
        <v>8</v>
      </c>
      <c r="DB122" s="565">
        <v>1</v>
      </c>
      <c r="DC122" s="565"/>
      <c r="DD122" s="565"/>
      <c r="DE122" s="565"/>
      <c r="DF122" s="565"/>
      <c r="DG122" s="565">
        <v>10</v>
      </c>
      <c r="DH122" s="565">
        <v>1</v>
      </c>
      <c r="DI122" s="565"/>
      <c r="DJ122" s="565"/>
      <c r="DK122" s="565"/>
      <c r="DL122" s="565"/>
      <c r="DM122" s="565"/>
      <c r="DN122" s="565"/>
      <c r="DO122" s="565"/>
      <c r="DP122" s="565"/>
      <c r="DQ122" s="565"/>
      <c r="DR122" s="565">
        <v>217</v>
      </c>
      <c r="DS122" s="565">
        <v>4</v>
      </c>
      <c r="DT122" s="565">
        <v>5</v>
      </c>
      <c r="DU122" s="565"/>
      <c r="DV122" s="565"/>
      <c r="DW122" s="565"/>
      <c r="DX122" s="565"/>
      <c r="DY122" s="565"/>
      <c r="DZ122" s="565">
        <v>10</v>
      </c>
      <c r="EA122" s="565">
        <v>3</v>
      </c>
      <c r="EB122" s="565"/>
      <c r="EC122" s="565"/>
      <c r="ED122" s="565"/>
      <c r="EE122" s="565"/>
      <c r="EF122" s="565"/>
      <c r="EG122" s="565"/>
      <c r="EH122" s="565">
        <v>1</v>
      </c>
      <c r="EI122" s="565"/>
      <c r="EJ122" s="565"/>
      <c r="EK122" s="565"/>
      <c r="EL122" s="565"/>
      <c r="EM122" s="565"/>
      <c r="EN122" s="565"/>
      <c r="EO122" s="565"/>
      <c r="EP122" s="565"/>
      <c r="EQ122" s="565">
        <v>1</v>
      </c>
      <c r="ER122" s="620">
        <v>0</v>
      </c>
      <c r="ET122" s="565"/>
      <c r="EU122" s="565"/>
      <c r="EV122" s="565">
        <v>1</v>
      </c>
      <c r="EW122" s="565">
        <v>1</v>
      </c>
      <c r="EX122" s="565">
        <v>2</v>
      </c>
      <c r="EY122" s="565"/>
      <c r="EZ122" s="565">
        <v>3</v>
      </c>
      <c r="FA122" s="565">
        <v>2</v>
      </c>
      <c r="FB122" s="565"/>
      <c r="FC122" s="565"/>
      <c r="FD122" s="565">
        <v>5</v>
      </c>
      <c r="FE122" s="565"/>
      <c r="FF122" s="565">
        <v>2</v>
      </c>
      <c r="FG122" s="565">
        <v>2</v>
      </c>
      <c r="FH122" s="565">
        <v>2</v>
      </c>
      <c r="FI122" s="565">
        <v>9</v>
      </c>
      <c r="FJ122" s="565"/>
      <c r="FK122" s="565">
        <v>2</v>
      </c>
      <c r="FL122" s="565">
        <v>10</v>
      </c>
      <c r="FM122" s="565"/>
      <c r="FN122" s="565"/>
      <c r="FO122" s="565"/>
      <c r="FP122" s="565">
        <v>9</v>
      </c>
      <c r="FQ122" s="565"/>
      <c r="FR122" s="565"/>
      <c r="FS122" s="565"/>
      <c r="FT122" s="565">
        <v>1</v>
      </c>
      <c r="FU122" s="565">
        <v>0</v>
      </c>
      <c r="FV122" s="565">
        <v>3</v>
      </c>
      <c r="FW122" s="565">
        <v>1</v>
      </c>
      <c r="FX122" s="565"/>
      <c r="FY122" s="565">
        <v>3</v>
      </c>
      <c r="FZ122" s="598"/>
      <c r="GA122" s="598"/>
      <c r="GB122" s="565"/>
      <c r="GC122" s="565"/>
      <c r="GD122" s="565">
        <v>5</v>
      </c>
      <c r="GE122" s="565"/>
      <c r="GF122" s="565">
        <v>1</v>
      </c>
      <c r="GG122" s="565"/>
      <c r="GH122" s="565">
        <v>5</v>
      </c>
      <c r="GI122" s="565">
        <v>1</v>
      </c>
      <c r="GJ122" s="565"/>
    </row>
    <row r="123" spans="1:192" ht="30">
      <c r="A123" s="460">
        <v>101</v>
      </c>
      <c r="B123" s="522" t="s">
        <v>5054</v>
      </c>
      <c r="C123" s="461" t="s">
        <v>5055</v>
      </c>
      <c r="D123" s="514">
        <v>1.49</v>
      </c>
      <c r="E123" s="97">
        <v>3</v>
      </c>
      <c r="F123" s="506">
        <v>1</v>
      </c>
      <c r="G123" s="529"/>
      <c r="H123" s="78"/>
      <c r="I123" s="230">
        <v>2</v>
      </c>
      <c r="J123" s="230"/>
      <c r="K123" s="97">
        <v>66</v>
      </c>
      <c r="L123" s="97"/>
      <c r="M123" s="97">
        <v>5</v>
      </c>
      <c r="N123" s="97"/>
      <c r="O123" s="470"/>
      <c r="P123" s="470"/>
      <c r="Q123" s="470"/>
      <c r="R123" s="506"/>
      <c r="S123" s="97"/>
      <c r="T123" s="97">
        <v>1</v>
      </c>
      <c r="U123" s="507"/>
      <c r="V123" s="97"/>
      <c r="W123" s="97"/>
      <c r="X123" s="97"/>
      <c r="Y123" s="147"/>
      <c r="Z123" s="147"/>
      <c r="AA123" s="166">
        <v>3</v>
      </c>
      <c r="AB123" s="166"/>
      <c r="AC123" s="97">
        <v>4</v>
      </c>
      <c r="AD123" s="97"/>
      <c r="AE123" s="97"/>
      <c r="AF123" s="97"/>
      <c r="AG123" s="462"/>
      <c r="AH123" s="462"/>
      <c r="AI123" s="97">
        <v>6</v>
      </c>
      <c r="AJ123" s="97"/>
      <c r="AK123" s="97"/>
      <c r="AL123" s="97"/>
      <c r="AM123" s="97"/>
      <c r="AN123" s="97"/>
      <c r="AO123" s="97"/>
      <c r="AP123" s="97"/>
      <c r="AQ123" s="517"/>
      <c r="AR123" s="517"/>
      <c r="AS123" s="472">
        <v>0</v>
      </c>
      <c r="AT123" s="97"/>
      <c r="AU123" s="472"/>
      <c r="AV123" s="472"/>
      <c r="AW123" s="97">
        <v>1</v>
      </c>
      <c r="AX123" s="97"/>
      <c r="AY123" s="97"/>
      <c r="AZ123" s="97">
        <f t="shared" si="1"/>
        <v>0</v>
      </c>
      <c r="BA123" s="97"/>
      <c r="BB123" s="97"/>
      <c r="BC123" s="97"/>
      <c r="BD123" s="97"/>
      <c r="BE123" s="97"/>
      <c r="BF123" s="97"/>
      <c r="BG123" s="97">
        <v>7</v>
      </c>
      <c r="BH123" s="97"/>
      <c r="BI123" s="466"/>
      <c r="BJ123" s="466"/>
      <c r="BK123" s="466">
        <v>0</v>
      </c>
      <c r="BL123" s="97"/>
      <c r="BM123" s="97"/>
      <c r="BN123" s="470"/>
      <c r="BO123" s="470"/>
      <c r="BP123" s="97"/>
      <c r="BQ123" s="97">
        <v>1</v>
      </c>
      <c r="BR123" s="97">
        <v>5</v>
      </c>
      <c r="BS123" s="97"/>
      <c r="BT123" s="97"/>
      <c r="BU123" s="97"/>
      <c r="BV123" s="97"/>
      <c r="BW123" s="97"/>
      <c r="BX123" s="97">
        <v>48</v>
      </c>
      <c r="BY123" s="97">
        <v>35</v>
      </c>
      <c r="BZ123" s="97"/>
      <c r="CA123" s="97"/>
      <c r="CB123" s="97"/>
      <c r="CC123" s="574"/>
      <c r="CD123" s="565"/>
      <c r="CE123" s="565"/>
      <c r="CF123" s="565"/>
      <c r="CG123" s="565"/>
      <c r="CH123" s="565"/>
      <c r="CI123" s="565"/>
      <c r="CJ123" s="565"/>
      <c r="CK123" s="565"/>
      <c r="CL123" s="565"/>
      <c r="CM123" s="565"/>
      <c r="CN123" s="565"/>
      <c r="CO123" s="565"/>
      <c r="CP123" s="565"/>
      <c r="CQ123" s="565"/>
      <c r="CR123" s="582">
        <v>7</v>
      </c>
      <c r="CS123" s="565"/>
      <c r="CT123" s="565"/>
      <c r="CU123" s="565"/>
      <c r="CV123" s="565"/>
      <c r="CW123" s="565"/>
      <c r="CX123" s="565"/>
      <c r="CY123" s="598"/>
      <c r="CZ123" s="598"/>
      <c r="DA123" s="565">
        <v>5</v>
      </c>
      <c r="DB123" s="565"/>
      <c r="DC123" s="565"/>
      <c r="DD123" s="565"/>
      <c r="DE123" s="565"/>
      <c r="DF123" s="565"/>
      <c r="DG123" s="565">
        <v>1</v>
      </c>
      <c r="DH123" s="565"/>
      <c r="DI123" s="565"/>
      <c r="DJ123" s="565"/>
      <c r="DK123" s="565"/>
      <c r="DL123" s="565"/>
      <c r="DM123" s="565">
        <v>1</v>
      </c>
      <c r="DN123" s="565"/>
      <c r="DO123" s="565"/>
      <c r="DP123" s="565">
        <v>3</v>
      </c>
      <c r="DQ123" s="565">
        <v>3</v>
      </c>
      <c r="DR123" s="565">
        <v>10</v>
      </c>
      <c r="DS123" s="565">
        <v>3</v>
      </c>
      <c r="DT123" s="565"/>
      <c r="DU123" s="565"/>
      <c r="DV123" s="565"/>
      <c r="DW123" s="565"/>
      <c r="DX123" s="565"/>
      <c r="DY123" s="565"/>
      <c r="DZ123" s="565">
        <v>26</v>
      </c>
      <c r="EA123" s="565"/>
      <c r="EB123" s="565"/>
      <c r="EC123" s="565"/>
      <c r="ED123" s="565"/>
      <c r="EE123" s="565"/>
      <c r="EF123" s="565"/>
      <c r="EG123" s="565"/>
      <c r="EH123" s="565"/>
      <c r="EI123" s="565"/>
      <c r="EJ123" s="565"/>
      <c r="EK123" s="565"/>
      <c r="EL123" s="565"/>
      <c r="EM123" s="565"/>
      <c r="EN123" s="565"/>
      <c r="EO123" s="565"/>
      <c r="EP123" s="565"/>
      <c r="EQ123" s="565"/>
      <c r="ER123" s="620">
        <v>0</v>
      </c>
      <c r="ET123" s="565"/>
      <c r="EU123" s="565"/>
      <c r="EV123" s="565">
        <v>1</v>
      </c>
      <c r="EW123" s="565"/>
      <c r="EX123" s="565">
        <v>1</v>
      </c>
      <c r="EY123" s="565"/>
      <c r="EZ123" s="565"/>
      <c r="FA123" s="565"/>
      <c r="FB123" s="565"/>
      <c r="FC123" s="565"/>
      <c r="FD123" s="565"/>
      <c r="FE123" s="565"/>
      <c r="FF123" s="565"/>
      <c r="FG123" s="565"/>
      <c r="FH123" s="565"/>
      <c r="FI123" s="565"/>
      <c r="FJ123" s="565"/>
      <c r="FK123" s="565"/>
      <c r="FL123" s="565">
        <v>1</v>
      </c>
      <c r="FM123" s="565"/>
      <c r="FN123" s="565"/>
      <c r="FO123" s="565"/>
      <c r="FP123" s="565"/>
      <c r="FQ123" s="565"/>
      <c r="FR123" s="565"/>
      <c r="FS123" s="565"/>
      <c r="FT123" s="565">
        <v>0</v>
      </c>
      <c r="FU123" s="565">
        <v>0</v>
      </c>
      <c r="FV123" s="565"/>
      <c r="FW123" s="565"/>
      <c r="FX123" s="565"/>
      <c r="FY123" s="565"/>
      <c r="FZ123" s="598"/>
      <c r="GA123" s="598"/>
      <c r="GB123" s="565"/>
      <c r="GC123" s="565"/>
      <c r="GD123" s="565"/>
      <c r="GE123" s="565"/>
      <c r="GF123" s="565"/>
      <c r="GG123" s="565"/>
      <c r="GH123" s="565">
        <v>8</v>
      </c>
      <c r="GI123" s="565"/>
      <c r="GJ123" s="565"/>
    </row>
    <row r="124" spans="1:192">
      <c r="A124" s="460">
        <v>102</v>
      </c>
      <c r="B124" s="460" t="s">
        <v>5056</v>
      </c>
      <c r="C124" s="461" t="s">
        <v>5057</v>
      </c>
      <c r="D124" s="514">
        <v>0.68</v>
      </c>
      <c r="E124" s="97">
        <v>0</v>
      </c>
      <c r="F124" s="506">
        <v>1</v>
      </c>
      <c r="G124" s="529"/>
      <c r="H124" s="78"/>
      <c r="I124" s="230"/>
      <c r="J124" s="230"/>
      <c r="K124" s="97">
        <v>9</v>
      </c>
      <c r="L124" s="97"/>
      <c r="M124" s="97"/>
      <c r="N124" s="97"/>
      <c r="O124" s="470"/>
      <c r="P124" s="470"/>
      <c r="Q124" s="470"/>
      <c r="R124" s="506">
        <v>13</v>
      </c>
      <c r="S124" s="97">
        <v>54</v>
      </c>
      <c r="T124" s="97">
        <v>7</v>
      </c>
      <c r="U124" s="507"/>
      <c r="V124" s="97">
        <v>155</v>
      </c>
      <c r="W124" s="97">
        <v>3</v>
      </c>
      <c r="X124" s="97">
        <v>158</v>
      </c>
      <c r="Y124" s="147">
        <v>25</v>
      </c>
      <c r="Z124" s="147"/>
      <c r="AA124" s="166"/>
      <c r="AB124" s="166"/>
      <c r="AC124" s="97">
        <v>137</v>
      </c>
      <c r="AD124" s="97"/>
      <c r="AE124" s="97">
        <v>9</v>
      </c>
      <c r="AF124" s="97">
        <v>3</v>
      </c>
      <c r="AG124" s="462"/>
      <c r="AH124" s="462"/>
      <c r="AI124" s="97">
        <v>10</v>
      </c>
      <c r="AJ124" s="97"/>
      <c r="AK124" s="97"/>
      <c r="AL124" s="97"/>
      <c r="AM124" s="97">
        <v>40</v>
      </c>
      <c r="AN124" s="97"/>
      <c r="AO124" s="97">
        <v>47</v>
      </c>
      <c r="AP124" s="97"/>
      <c r="AQ124" s="517">
        <v>137</v>
      </c>
      <c r="AR124" s="517"/>
      <c r="AS124" s="472">
        <v>0</v>
      </c>
      <c r="AT124" s="97"/>
      <c r="AU124" s="472"/>
      <c r="AV124" s="472"/>
      <c r="AW124" s="97">
        <v>111</v>
      </c>
      <c r="AX124" s="97">
        <f>7+13+14</f>
        <v>34</v>
      </c>
      <c r="AY124" s="97"/>
      <c r="AZ124" s="97">
        <f t="shared" si="1"/>
        <v>34</v>
      </c>
      <c r="BA124" s="97">
        <v>80</v>
      </c>
      <c r="BB124" s="97"/>
      <c r="BC124" s="97"/>
      <c r="BD124" s="97"/>
      <c r="BE124" s="97">
        <v>4</v>
      </c>
      <c r="BF124" s="97">
        <v>2</v>
      </c>
      <c r="BG124" s="97">
        <v>13</v>
      </c>
      <c r="BH124" s="97"/>
      <c r="BI124" s="466">
        <v>20</v>
      </c>
      <c r="BJ124" s="466"/>
      <c r="BK124" s="466">
        <v>20</v>
      </c>
      <c r="BL124" s="97">
        <v>8</v>
      </c>
      <c r="BM124" s="97"/>
      <c r="BN124" s="470">
        <v>17</v>
      </c>
      <c r="BO124" s="470"/>
      <c r="BP124" s="97"/>
      <c r="BQ124" s="97">
        <v>420</v>
      </c>
      <c r="BR124" s="97">
        <v>11</v>
      </c>
      <c r="BS124" s="97"/>
      <c r="BT124" s="97"/>
      <c r="BU124" s="97"/>
      <c r="BV124" s="97">
        <v>280</v>
      </c>
      <c r="BW124" s="97"/>
      <c r="BX124" s="97">
        <v>73</v>
      </c>
      <c r="BY124" s="97">
        <v>45</v>
      </c>
      <c r="BZ124" s="97"/>
      <c r="CA124" s="97"/>
      <c r="CB124" s="97"/>
      <c r="CC124" s="574"/>
      <c r="CD124" s="565"/>
      <c r="CE124" s="565"/>
      <c r="CF124" s="565">
        <v>61</v>
      </c>
      <c r="CG124" s="565"/>
      <c r="CH124" s="565">
        <v>5</v>
      </c>
      <c r="CI124" s="565">
        <v>76</v>
      </c>
      <c r="CJ124" s="565">
        <v>2</v>
      </c>
      <c r="CK124" s="565">
        <v>8</v>
      </c>
      <c r="CL124" s="565"/>
      <c r="CM124" s="565"/>
      <c r="CN124" s="565"/>
      <c r="CO124" s="565"/>
      <c r="CP124" s="565"/>
      <c r="CQ124" s="565"/>
      <c r="CR124" s="582">
        <v>35</v>
      </c>
      <c r="CS124" s="565"/>
      <c r="CT124" s="565">
        <v>87</v>
      </c>
      <c r="CU124" s="565">
        <v>23</v>
      </c>
      <c r="CV124" s="565">
        <v>2</v>
      </c>
      <c r="CW124" s="565">
        <v>17</v>
      </c>
      <c r="CX124" s="565"/>
      <c r="CY124" s="598"/>
      <c r="CZ124" s="598"/>
      <c r="DA124" s="565">
        <v>65</v>
      </c>
      <c r="DB124" s="565">
        <v>12</v>
      </c>
      <c r="DC124" s="565">
        <v>50</v>
      </c>
      <c r="DD124" s="565"/>
      <c r="DE124" s="565">
        <v>221</v>
      </c>
      <c r="DF124" s="565"/>
      <c r="DG124" s="565">
        <v>10</v>
      </c>
      <c r="DH124" s="565">
        <v>5</v>
      </c>
      <c r="DI124" s="565"/>
      <c r="DJ124" s="565"/>
      <c r="DK124" s="565"/>
      <c r="DL124" s="565"/>
      <c r="DM124" s="565">
        <v>1</v>
      </c>
      <c r="DN124" s="565"/>
      <c r="DO124" s="565"/>
      <c r="DP124" s="565"/>
      <c r="DQ124" s="565"/>
      <c r="DR124" s="565">
        <v>49</v>
      </c>
      <c r="DS124" s="565">
        <v>12</v>
      </c>
      <c r="DT124" s="565"/>
      <c r="DU124" s="565"/>
      <c r="DV124" s="565">
        <v>7</v>
      </c>
      <c r="DW124" s="565"/>
      <c r="DX124" s="565">
        <v>70</v>
      </c>
      <c r="DY124" s="565">
        <v>7</v>
      </c>
      <c r="DZ124" s="565">
        <v>3</v>
      </c>
      <c r="EA124" s="565"/>
      <c r="EB124" s="565">
        <v>65</v>
      </c>
      <c r="EC124" s="565">
        <v>5</v>
      </c>
      <c r="ED124" s="565"/>
      <c r="EE124" s="565"/>
      <c r="EF124" s="565"/>
      <c r="EG124" s="565"/>
      <c r="EH124" s="565">
        <v>70</v>
      </c>
      <c r="EI124" s="565">
        <v>3</v>
      </c>
      <c r="EJ124" s="565"/>
      <c r="EK124" s="565"/>
      <c r="EL124" s="565">
        <v>2</v>
      </c>
      <c r="EM124" s="565"/>
      <c r="EN124" s="565"/>
      <c r="EO124" s="565"/>
      <c r="EP124" s="565"/>
      <c r="EQ124" s="565"/>
      <c r="ER124" s="620">
        <v>155</v>
      </c>
      <c r="ET124" s="565">
        <v>2</v>
      </c>
      <c r="EU124" s="565">
        <v>2</v>
      </c>
      <c r="EV124" s="565">
        <v>70</v>
      </c>
      <c r="EW124" s="565">
        <v>86</v>
      </c>
      <c r="EX124" s="565">
        <v>30</v>
      </c>
      <c r="EY124" s="565"/>
      <c r="EZ124" s="565">
        <v>20</v>
      </c>
      <c r="FA124" s="565">
        <v>5</v>
      </c>
      <c r="FB124" s="565">
        <v>19</v>
      </c>
      <c r="FC124" s="565">
        <v>-1</v>
      </c>
      <c r="FD124" s="565">
        <v>163</v>
      </c>
      <c r="FE124" s="565"/>
      <c r="FF124" s="565">
        <v>17</v>
      </c>
      <c r="FG124" s="565">
        <v>6</v>
      </c>
      <c r="FH124" s="565">
        <v>20</v>
      </c>
      <c r="FI124" s="565">
        <v>20</v>
      </c>
      <c r="FJ124" s="565">
        <v>70</v>
      </c>
      <c r="FK124" s="565"/>
      <c r="FL124" s="565">
        <v>25</v>
      </c>
      <c r="FM124" s="565"/>
      <c r="FN124" s="565">
        <v>10</v>
      </c>
      <c r="FO124" s="565">
        <v>14</v>
      </c>
      <c r="FP124" s="565">
        <v>45</v>
      </c>
      <c r="FQ124" s="565">
        <v>4</v>
      </c>
      <c r="FR124" s="565">
        <v>25</v>
      </c>
      <c r="FS124" s="565"/>
      <c r="FT124" s="565">
        <v>2</v>
      </c>
      <c r="FU124" s="565">
        <v>0</v>
      </c>
      <c r="FV124" s="565">
        <v>36</v>
      </c>
      <c r="FW124" s="565">
        <v>1</v>
      </c>
      <c r="FX124" s="565">
        <v>5</v>
      </c>
      <c r="FY124" s="565">
        <v>0</v>
      </c>
      <c r="FZ124" s="598">
        <v>8</v>
      </c>
      <c r="GA124" s="598"/>
      <c r="GB124" s="565"/>
      <c r="GC124" s="565"/>
      <c r="GD124" s="565">
        <v>2</v>
      </c>
      <c r="GE124" s="565"/>
      <c r="GF124" s="565">
        <v>3</v>
      </c>
      <c r="GG124" s="565">
        <v>3</v>
      </c>
      <c r="GH124" s="565">
        <v>172</v>
      </c>
      <c r="GI124" s="565">
        <v>5</v>
      </c>
      <c r="GJ124" s="565"/>
    </row>
    <row r="125" spans="1:192">
      <c r="A125" s="460">
        <v>103</v>
      </c>
      <c r="B125" s="460" t="s">
        <v>5058</v>
      </c>
      <c r="C125" s="461" t="s">
        <v>5059</v>
      </c>
      <c r="D125" s="514">
        <v>1.01</v>
      </c>
      <c r="E125" s="97">
        <v>8</v>
      </c>
      <c r="F125" s="506">
        <v>5</v>
      </c>
      <c r="G125" s="529"/>
      <c r="H125" s="78"/>
      <c r="I125" s="230">
        <v>7</v>
      </c>
      <c r="J125" s="230"/>
      <c r="K125" s="97">
        <v>46</v>
      </c>
      <c r="L125" s="97">
        <v>18</v>
      </c>
      <c r="M125" s="97">
        <v>21</v>
      </c>
      <c r="N125" s="97"/>
      <c r="O125" s="470"/>
      <c r="P125" s="470"/>
      <c r="Q125" s="470"/>
      <c r="R125" s="506">
        <v>3</v>
      </c>
      <c r="S125" s="97"/>
      <c r="T125" s="97">
        <v>47</v>
      </c>
      <c r="U125" s="507"/>
      <c r="V125" s="97">
        <v>5</v>
      </c>
      <c r="W125" s="97">
        <v>3</v>
      </c>
      <c r="X125" s="97">
        <v>8</v>
      </c>
      <c r="Y125" s="147"/>
      <c r="Z125" s="147"/>
      <c r="AA125" s="166">
        <v>2</v>
      </c>
      <c r="AB125" s="166"/>
      <c r="AC125" s="97">
        <v>85</v>
      </c>
      <c r="AD125" s="97"/>
      <c r="AE125" s="97">
        <v>2</v>
      </c>
      <c r="AF125" s="97"/>
      <c r="AG125" s="462"/>
      <c r="AH125" s="462"/>
      <c r="AI125" s="97">
        <v>10</v>
      </c>
      <c r="AJ125" s="97"/>
      <c r="AK125" s="97"/>
      <c r="AL125" s="97"/>
      <c r="AM125" s="97">
        <v>2</v>
      </c>
      <c r="AN125" s="97"/>
      <c r="AO125" s="97">
        <v>1</v>
      </c>
      <c r="AP125" s="97"/>
      <c r="AQ125" s="517">
        <v>18</v>
      </c>
      <c r="AR125" s="517">
        <v>6</v>
      </c>
      <c r="AS125" s="472">
        <v>0</v>
      </c>
      <c r="AT125" s="97"/>
      <c r="AU125" s="472"/>
      <c r="AV125" s="472"/>
      <c r="AW125" s="97">
        <v>20</v>
      </c>
      <c r="AX125" s="97">
        <f>1+10+5</f>
        <v>16</v>
      </c>
      <c r="AY125" s="97"/>
      <c r="AZ125" s="97">
        <f t="shared" si="1"/>
        <v>16</v>
      </c>
      <c r="BA125" s="97">
        <v>5</v>
      </c>
      <c r="BB125" s="97">
        <v>3</v>
      </c>
      <c r="BC125" s="97"/>
      <c r="BD125" s="97"/>
      <c r="BE125" s="97">
        <v>16</v>
      </c>
      <c r="BF125" s="97">
        <v>10</v>
      </c>
      <c r="BG125" s="97">
        <v>1</v>
      </c>
      <c r="BH125" s="97"/>
      <c r="BI125" s="466">
        <v>13</v>
      </c>
      <c r="BJ125" s="466"/>
      <c r="BK125" s="466">
        <v>13</v>
      </c>
      <c r="BL125" s="97"/>
      <c r="BM125" s="97"/>
      <c r="BN125" s="470">
        <v>5</v>
      </c>
      <c r="BO125" s="470"/>
      <c r="BP125" s="97"/>
      <c r="BQ125" s="97">
        <v>300</v>
      </c>
      <c r="BR125" s="97">
        <v>2</v>
      </c>
      <c r="BS125" s="97"/>
      <c r="BT125" s="97"/>
      <c r="BU125" s="97"/>
      <c r="BV125" s="97"/>
      <c r="BW125" s="97"/>
      <c r="BX125" s="97">
        <v>51</v>
      </c>
      <c r="BY125" s="97">
        <v>55</v>
      </c>
      <c r="BZ125" s="97"/>
      <c r="CA125" s="97"/>
      <c r="CB125" s="97"/>
      <c r="CC125" s="574"/>
      <c r="CD125" s="565"/>
      <c r="CE125" s="565"/>
      <c r="CF125" s="565">
        <v>10</v>
      </c>
      <c r="CG125" s="565"/>
      <c r="CH125" s="565"/>
      <c r="CI125" s="565">
        <v>5</v>
      </c>
      <c r="CJ125" s="565">
        <v>3</v>
      </c>
      <c r="CK125" s="565">
        <v>14</v>
      </c>
      <c r="CL125" s="565"/>
      <c r="CM125" s="565"/>
      <c r="CN125" s="565"/>
      <c r="CO125" s="565"/>
      <c r="CP125" s="565"/>
      <c r="CQ125" s="565"/>
      <c r="CR125" s="582">
        <v>10</v>
      </c>
      <c r="CS125" s="565">
        <v>1</v>
      </c>
      <c r="CT125" s="565">
        <v>4</v>
      </c>
      <c r="CU125" s="565">
        <v>11</v>
      </c>
      <c r="CV125" s="565"/>
      <c r="CW125" s="565">
        <v>5</v>
      </c>
      <c r="CX125" s="565"/>
      <c r="CY125" s="598"/>
      <c r="CZ125" s="598"/>
      <c r="DA125" s="565">
        <v>31</v>
      </c>
      <c r="DB125" s="565">
        <v>2</v>
      </c>
      <c r="DC125" s="565"/>
      <c r="DD125" s="565"/>
      <c r="DE125" s="565">
        <v>40</v>
      </c>
      <c r="DF125" s="565"/>
      <c r="DG125" s="565">
        <v>15</v>
      </c>
      <c r="DH125" s="565">
        <v>1</v>
      </c>
      <c r="DI125" s="565"/>
      <c r="DJ125" s="565"/>
      <c r="DK125" s="565"/>
      <c r="DL125" s="565"/>
      <c r="DM125" s="565"/>
      <c r="DN125" s="565"/>
      <c r="DO125" s="565"/>
      <c r="DP125" s="565">
        <v>70</v>
      </c>
      <c r="DQ125" s="565">
        <v>3</v>
      </c>
      <c r="DR125" s="565">
        <v>10</v>
      </c>
      <c r="DS125" s="565">
        <v>14</v>
      </c>
      <c r="DT125" s="565"/>
      <c r="DU125" s="565"/>
      <c r="DV125" s="565">
        <v>23</v>
      </c>
      <c r="DW125" s="565"/>
      <c r="DX125" s="565">
        <v>2</v>
      </c>
      <c r="DY125" s="565"/>
      <c r="DZ125" s="565"/>
      <c r="EA125" s="565"/>
      <c r="EB125" s="565">
        <v>3</v>
      </c>
      <c r="EC125" s="565">
        <v>5</v>
      </c>
      <c r="ED125" s="565"/>
      <c r="EE125" s="565"/>
      <c r="EF125" s="565"/>
      <c r="EG125" s="565"/>
      <c r="EH125" s="565">
        <v>5</v>
      </c>
      <c r="EI125" s="565"/>
      <c r="EJ125" s="565"/>
      <c r="EK125" s="565"/>
      <c r="EL125" s="565">
        <v>1</v>
      </c>
      <c r="EM125" s="565"/>
      <c r="EN125" s="565"/>
      <c r="EO125" s="565"/>
      <c r="EP125" s="565"/>
      <c r="EQ125" s="565"/>
      <c r="ER125" s="620">
        <v>52</v>
      </c>
      <c r="ET125" s="565">
        <v>14</v>
      </c>
      <c r="EU125" s="565"/>
      <c r="EV125" s="565">
        <v>20</v>
      </c>
      <c r="EW125" s="565">
        <v>5</v>
      </c>
      <c r="EX125" s="565">
        <v>7</v>
      </c>
      <c r="EY125" s="565">
        <v>1</v>
      </c>
      <c r="EZ125" s="565">
        <v>27</v>
      </c>
      <c r="FA125" s="565">
        <v>5</v>
      </c>
      <c r="FB125" s="565">
        <v>9</v>
      </c>
      <c r="FC125" s="565"/>
      <c r="FD125" s="565">
        <v>5</v>
      </c>
      <c r="FE125" s="565"/>
      <c r="FF125" s="565">
        <v>8</v>
      </c>
      <c r="FG125" s="565"/>
      <c r="FH125" s="565">
        <v>20</v>
      </c>
      <c r="FI125" s="565">
        <v>5</v>
      </c>
      <c r="FJ125" s="565">
        <v>10</v>
      </c>
      <c r="FK125" s="565"/>
      <c r="FL125" s="565">
        <v>5</v>
      </c>
      <c r="FM125" s="565"/>
      <c r="FN125" s="565">
        <v>30</v>
      </c>
      <c r="FO125" s="565">
        <v>4</v>
      </c>
      <c r="FP125" s="565">
        <v>12</v>
      </c>
      <c r="FQ125" s="565"/>
      <c r="FR125" s="565"/>
      <c r="FS125" s="565"/>
      <c r="FT125" s="565">
        <v>5</v>
      </c>
      <c r="FU125" s="565">
        <v>0</v>
      </c>
      <c r="FV125" s="565">
        <v>3</v>
      </c>
      <c r="FW125" s="565"/>
      <c r="FX125" s="565"/>
      <c r="FY125" s="565"/>
      <c r="FZ125" s="598"/>
      <c r="GA125" s="598"/>
      <c r="GB125" s="565"/>
      <c r="GC125" s="565"/>
      <c r="GD125" s="565"/>
      <c r="GE125" s="565"/>
      <c r="GF125" s="565">
        <v>6</v>
      </c>
      <c r="GG125" s="565"/>
      <c r="GH125" s="565">
        <v>19</v>
      </c>
      <c r="GI125" s="565">
        <v>2</v>
      </c>
      <c r="GJ125" s="565"/>
    </row>
    <row r="126" spans="1:192">
      <c r="A126" s="460">
        <v>104</v>
      </c>
      <c r="B126" s="460" t="s">
        <v>5060</v>
      </c>
      <c r="C126" s="461" t="s">
        <v>5061</v>
      </c>
      <c r="D126" s="514">
        <v>0.4</v>
      </c>
      <c r="E126" s="97">
        <v>0</v>
      </c>
      <c r="F126" s="506">
        <v>1</v>
      </c>
      <c r="G126" s="529"/>
      <c r="H126" s="78"/>
      <c r="I126" s="230">
        <v>5</v>
      </c>
      <c r="J126" s="230"/>
      <c r="K126" s="97">
        <v>31</v>
      </c>
      <c r="L126" s="97">
        <v>5</v>
      </c>
      <c r="M126" s="97">
        <v>2</v>
      </c>
      <c r="N126" s="97"/>
      <c r="O126" s="470"/>
      <c r="P126" s="470"/>
      <c r="Q126" s="470"/>
      <c r="R126" s="506"/>
      <c r="S126" s="97"/>
      <c r="T126" s="97">
        <v>1</v>
      </c>
      <c r="U126" s="507"/>
      <c r="V126" s="97">
        <v>30</v>
      </c>
      <c r="W126" s="97">
        <v>24</v>
      </c>
      <c r="X126" s="97">
        <v>54</v>
      </c>
      <c r="Y126" s="147"/>
      <c r="Z126" s="147"/>
      <c r="AA126" s="166"/>
      <c r="AB126" s="166"/>
      <c r="AC126" s="97">
        <v>143</v>
      </c>
      <c r="AD126" s="97"/>
      <c r="AE126" s="97">
        <v>1</v>
      </c>
      <c r="AF126" s="97">
        <v>1</v>
      </c>
      <c r="AG126" s="462"/>
      <c r="AH126" s="462"/>
      <c r="AI126" s="97"/>
      <c r="AJ126" s="97"/>
      <c r="AK126" s="97"/>
      <c r="AL126" s="97"/>
      <c r="AM126" s="97">
        <v>15</v>
      </c>
      <c r="AN126" s="97">
        <v>5</v>
      </c>
      <c r="AO126" s="97">
        <v>6</v>
      </c>
      <c r="AP126" s="97">
        <v>3</v>
      </c>
      <c r="AQ126" s="517">
        <v>30</v>
      </c>
      <c r="AR126" s="517">
        <v>10</v>
      </c>
      <c r="AS126" s="472">
        <v>0</v>
      </c>
      <c r="AT126" s="97"/>
      <c r="AU126" s="472"/>
      <c r="AV126" s="472"/>
      <c r="AW126" s="97">
        <v>42</v>
      </c>
      <c r="AX126" s="97">
        <f>12+36+11</f>
        <v>59</v>
      </c>
      <c r="AY126" s="97"/>
      <c r="AZ126" s="97">
        <f t="shared" si="1"/>
        <v>59</v>
      </c>
      <c r="BA126" s="97"/>
      <c r="BB126" s="97"/>
      <c r="BC126" s="97"/>
      <c r="BD126" s="97"/>
      <c r="BE126" s="97">
        <v>15</v>
      </c>
      <c r="BF126" s="97">
        <v>11</v>
      </c>
      <c r="BG126" s="97"/>
      <c r="BH126" s="97"/>
      <c r="BI126" s="466">
        <v>10</v>
      </c>
      <c r="BJ126" s="466">
        <v>10</v>
      </c>
      <c r="BK126" s="466">
        <v>20</v>
      </c>
      <c r="BL126" s="97">
        <v>8</v>
      </c>
      <c r="BM126" s="97"/>
      <c r="BN126" s="470">
        <v>32</v>
      </c>
      <c r="BO126" s="470"/>
      <c r="BP126" s="97"/>
      <c r="BQ126" s="97">
        <v>414</v>
      </c>
      <c r="BR126" s="97"/>
      <c r="BS126" s="97"/>
      <c r="BT126" s="447"/>
      <c r="BU126" s="447"/>
      <c r="BV126" s="97">
        <v>4</v>
      </c>
      <c r="BW126" s="97"/>
      <c r="BX126" s="97">
        <v>37</v>
      </c>
      <c r="BY126" s="97">
        <v>3</v>
      </c>
      <c r="BZ126" s="97"/>
      <c r="CA126" s="97"/>
      <c r="CB126" s="97"/>
      <c r="CC126" s="574"/>
      <c r="CD126" s="565"/>
      <c r="CE126" s="565"/>
      <c r="CF126" s="565">
        <v>60</v>
      </c>
      <c r="CG126" s="565"/>
      <c r="CH126" s="565"/>
      <c r="CI126" s="565">
        <v>15</v>
      </c>
      <c r="CJ126" s="565">
        <v>9</v>
      </c>
      <c r="CK126" s="565">
        <v>17</v>
      </c>
      <c r="CL126" s="565"/>
      <c r="CM126" s="565"/>
      <c r="CN126" s="565"/>
      <c r="CO126" s="565"/>
      <c r="CP126" s="565"/>
      <c r="CQ126" s="565"/>
      <c r="CR126" s="582">
        <v>7</v>
      </c>
      <c r="CS126" s="565">
        <v>6</v>
      </c>
      <c r="CT126" s="565">
        <v>15</v>
      </c>
      <c r="CU126" s="565">
        <v>21</v>
      </c>
      <c r="CV126" s="565">
        <v>2</v>
      </c>
      <c r="CW126" s="565">
        <v>32</v>
      </c>
      <c r="CX126" s="565"/>
      <c r="CY126" s="598"/>
      <c r="CZ126" s="598"/>
      <c r="DA126" s="565">
        <v>83</v>
      </c>
      <c r="DB126" s="565">
        <v>54</v>
      </c>
      <c r="DC126" s="565"/>
      <c r="DD126" s="565"/>
      <c r="DE126" s="565">
        <v>30</v>
      </c>
      <c r="DF126" s="565"/>
      <c r="DG126" s="565">
        <v>83</v>
      </c>
      <c r="DH126" s="565">
        <v>60</v>
      </c>
      <c r="DI126" s="565"/>
      <c r="DJ126" s="565"/>
      <c r="DK126" s="565"/>
      <c r="DL126" s="565"/>
      <c r="DM126" s="565"/>
      <c r="DN126" s="565"/>
      <c r="DO126" s="565"/>
      <c r="DP126" s="565">
        <v>61</v>
      </c>
      <c r="DQ126" s="565">
        <v>2</v>
      </c>
      <c r="DR126" s="565">
        <v>3</v>
      </c>
      <c r="DS126" s="565"/>
      <c r="DT126" s="565"/>
      <c r="DU126" s="565"/>
      <c r="DV126" s="565">
        <v>1</v>
      </c>
      <c r="DW126" s="565"/>
      <c r="DX126" s="565">
        <v>28</v>
      </c>
      <c r="DY126" s="565">
        <v>9</v>
      </c>
      <c r="DZ126" s="565"/>
      <c r="EA126" s="565"/>
      <c r="EB126" s="565">
        <v>24</v>
      </c>
      <c r="EC126" s="565">
        <v>11</v>
      </c>
      <c r="ED126" s="565"/>
      <c r="EE126" s="565"/>
      <c r="EF126" s="565"/>
      <c r="EG126" s="565"/>
      <c r="EH126" s="565">
        <v>10</v>
      </c>
      <c r="EI126" s="565"/>
      <c r="EJ126" s="565"/>
      <c r="EK126" s="565"/>
      <c r="EL126" s="565"/>
      <c r="EM126" s="565"/>
      <c r="EN126" s="565"/>
      <c r="EO126" s="565"/>
      <c r="EP126" s="565"/>
      <c r="EQ126" s="565"/>
      <c r="ER126" s="620">
        <v>0</v>
      </c>
      <c r="ET126" s="565">
        <v>14</v>
      </c>
      <c r="EU126" s="565">
        <v>4</v>
      </c>
      <c r="EV126" s="565">
        <v>118</v>
      </c>
      <c r="EW126" s="565">
        <v>108</v>
      </c>
      <c r="EX126" s="565">
        <v>10</v>
      </c>
      <c r="EY126" s="565">
        <v>1</v>
      </c>
      <c r="EZ126" s="565">
        <v>44</v>
      </c>
      <c r="FA126" s="565">
        <v>150</v>
      </c>
      <c r="FB126" s="565">
        <v>14</v>
      </c>
      <c r="FC126" s="565">
        <v>-9</v>
      </c>
      <c r="FD126" s="565">
        <v>5</v>
      </c>
      <c r="FE126" s="565">
        <v>1</v>
      </c>
      <c r="FF126" s="565">
        <v>9</v>
      </c>
      <c r="FG126" s="565">
        <v>3</v>
      </c>
      <c r="FH126" s="565">
        <v>5</v>
      </c>
      <c r="FI126" s="565">
        <v>10</v>
      </c>
      <c r="FJ126" s="565">
        <v>14</v>
      </c>
      <c r="FK126" s="565"/>
      <c r="FL126" s="565">
        <v>5</v>
      </c>
      <c r="FM126" s="565"/>
      <c r="FN126" s="565">
        <v>80</v>
      </c>
      <c r="FO126" s="565">
        <v>70</v>
      </c>
      <c r="FP126" s="565">
        <v>14</v>
      </c>
      <c r="FQ126" s="565">
        <v>6</v>
      </c>
      <c r="FR126" s="565">
        <v>21</v>
      </c>
      <c r="FS126" s="565">
        <v>10</v>
      </c>
      <c r="FT126" s="565">
        <v>6</v>
      </c>
      <c r="FU126" s="565">
        <v>3</v>
      </c>
      <c r="FV126" s="565">
        <v>9</v>
      </c>
      <c r="FW126" s="565">
        <v>6</v>
      </c>
      <c r="FX126" s="565">
        <v>15</v>
      </c>
      <c r="FY126" s="565">
        <v>0</v>
      </c>
      <c r="FZ126" s="598">
        <v>3</v>
      </c>
      <c r="GA126" s="598">
        <v>2</v>
      </c>
      <c r="GB126" s="565"/>
      <c r="GC126" s="565"/>
      <c r="GD126" s="565">
        <v>39</v>
      </c>
      <c r="GE126" s="565">
        <v>26</v>
      </c>
      <c r="GF126" s="565"/>
      <c r="GG126" s="565"/>
      <c r="GH126" s="565">
        <v>12</v>
      </c>
      <c r="GI126" s="565">
        <v>5</v>
      </c>
      <c r="GJ126" s="565"/>
    </row>
    <row r="127" spans="1:192">
      <c r="A127" s="460">
        <v>105</v>
      </c>
      <c r="B127" s="460" t="s">
        <v>5062</v>
      </c>
      <c r="C127" s="461" t="s">
        <v>5063</v>
      </c>
      <c r="D127" s="514">
        <v>1.54</v>
      </c>
      <c r="E127" s="97">
        <v>16</v>
      </c>
      <c r="F127" s="506">
        <v>10</v>
      </c>
      <c r="G127" s="529"/>
      <c r="H127" s="78"/>
      <c r="I127" s="230">
        <v>15</v>
      </c>
      <c r="J127" s="230">
        <v>25</v>
      </c>
      <c r="K127" s="97">
        <v>3</v>
      </c>
      <c r="L127" s="97"/>
      <c r="M127" s="97">
        <v>10</v>
      </c>
      <c r="N127" s="97"/>
      <c r="O127" s="470"/>
      <c r="P127" s="470"/>
      <c r="Q127" s="470"/>
      <c r="R127" s="506"/>
      <c r="S127" s="97"/>
      <c r="T127" s="97">
        <v>1</v>
      </c>
      <c r="U127" s="507"/>
      <c r="V127" s="97">
        <v>10</v>
      </c>
      <c r="W127" s="97">
        <v>3</v>
      </c>
      <c r="X127" s="97">
        <v>13</v>
      </c>
      <c r="Y127" s="147"/>
      <c r="Z127" s="147"/>
      <c r="AA127" s="166"/>
      <c r="AB127" s="166"/>
      <c r="AC127" s="97">
        <v>180</v>
      </c>
      <c r="AD127" s="97"/>
      <c r="AE127" s="97"/>
      <c r="AF127" s="97"/>
      <c r="AG127" s="462"/>
      <c r="AH127" s="462"/>
      <c r="AI127" s="97"/>
      <c r="AJ127" s="97"/>
      <c r="AK127" s="97"/>
      <c r="AL127" s="97"/>
      <c r="AM127" s="97">
        <v>2</v>
      </c>
      <c r="AN127" s="97"/>
      <c r="AO127" s="97">
        <v>3</v>
      </c>
      <c r="AP127" s="97"/>
      <c r="AQ127" s="517">
        <v>15</v>
      </c>
      <c r="AR127" s="517">
        <v>3</v>
      </c>
      <c r="AS127" s="472">
        <v>0</v>
      </c>
      <c r="AT127" s="97"/>
      <c r="AU127" s="472"/>
      <c r="AV127" s="472"/>
      <c r="AW127" s="97">
        <v>100</v>
      </c>
      <c r="AX127" s="97">
        <f>11+11+3</f>
        <v>25</v>
      </c>
      <c r="AY127" s="97"/>
      <c r="AZ127" s="97">
        <f t="shared" si="1"/>
        <v>25</v>
      </c>
      <c r="BA127" s="97"/>
      <c r="BB127" s="97"/>
      <c r="BC127" s="97"/>
      <c r="BD127" s="97"/>
      <c r="BE127" s="97">
        <v>4</v>
      </c>
      <c r="BF127" s="97"/>
      <c r="BG127" s="97"/>
      <c r="BH127" s="97"/>
      <c r="BI127" s="466">
        <v>24</v>
      </c>
      <c r="BJ127" s="466">
        <v>12</v>
      </c>
      <c r="BK127" s="466">
        <v>36</v>
      </c>
      <c r="BL127" s="97"/>
      <c r="BM127" s="97"/>
      <c r="BN127" s="470">
        <v>4</v>
      </c>
      <c r="BO127" s="470"/>
      <c r="BP127" s="97"/>
      <c r="BQ127" s="97">
        <v>120</v>
      </c>
      <c r="BR127" s="97"/>
      <c r="BS127" s="97"/>
      <c r="BT127" s="97"/>
      <c r="BU127" s="97"/>
      <c r="BV127" s="97">
        <v>6</v>
      </c>
      <c r="BW127" s="97"/>
      <c r="BX127" s="97">
        <v>80</v>
      </c>
      <c r="BY127" s="97"/>
      <c r="BZ127" s="97"/>
      <c r="CA127" s="97"/>
      <c r="CB127" s="97"/>
      <c r="CC127" s="574"/>
      <c r="CD127" s="565"/>
      <c r="CE127" s="565"/>
      <c r="CF127" s="565">
        <v>10</v>
      </c>
      <c r="CG127" s="565"/>
      <c r="CH127" s="565">
        <v>2</v>
      </c>
      <c r="CI127" s="565">
        <v>60</v>
      </c>
      <c r="CJ127" s="565">
        <v>10</v>
      </c>
      <c r="CK127" s="565">
        <v>20</v>
      </c>
      <c r="CL127" s="565"/>
      <c r="CM127" s="565"/>
      <c r="CN127" s="565"/>
      <c r="CO127" s="565"/>
      <c r="CP127" s="565"/>
      <c r="CQ127" s="565"/>
      <c r="CR127" s="582">
        <v>50</v>
      </c>
      <c r="CS127" s="565">
        <v>3</v>
      </c>
      <c r="CT127" s="565">
        <v>6</v>
      </c>
      <c r="CU127" s="565">
        <v>6</v>
      </c>
      <c r="CV127" s="565"/>
      <c r="CW127" s="565">
        <v>4</v>
      </c>
      <c r="CX127" s="565"/>
      <c r="CY127" s="598"/>
      <c r="CZ127" s="598"/>
      <c r="DA127" s="565">
        <v>50</v>
      </c>
      <c r="DB127" s="565">
        <v>8</v>
      </c>
      <c r="DC127" s="565"/>
      <c r="DD127" s="565"/>
      <c r="DE127" s="565">
        <v>12</v>
      </c>
      <c r="DF127" s="565"/>
      <c r="DG127" s="565">
        <v>15</v>
      </c>
      <c r="DH127" s="565">
        <v>5</v>
      </c>
      <c r="DI127" s="565"/>
      <c r="DJ127" s="565"/>
      <c r="DK127" s="565"/>
      <c r="DL127" s="565"/>
      <c r="DM127" s="565"/>
      <c r="DN127" s="565"/>
      <c r="DO127" s="565"/>
      <c r="DP127" s="565">
        <v>79</v>
      </c>
      <c r="DQ127" s="565">
        <v>35</v>
      </c>
      <c r="DR127" s="565"/>
      <c r="DS127" s="565"/>
      <c r="DT127" s="565">
        <v>3</v>
      </c>
      <c r="DU127" s="565"/>
      <c r="DV127" s="565"/>
      <c r="DW127" s="565"/>
      <c r="DX127" s="565">
        <v>2</v>
      </c>
      <c r="DY127" s="565"/>
      <c r="DZ127" s="565"/>
      <c r="EA127" s="565"/>
      <c r="EB127" s="565">
        <v>3</v>
      </c>
      <c r="EC127" s="565"/>
      <c r="ED127" s="565"/>
      <c r="EE127" s="565"/>
      <c r="EF127" s="565"/>
      <c r="EG127" s="565"/>
      <c r="EH127" s="565">
        <v>34</v>
      </c>
      <c r="EI127" s="565">
        <v>17</v>
      </c>
      <c r="EJ127" s="565"/>
      <c r="EK127" s="565"/>
      <c r="EL127" s="565">
        <v>9</v>
      </c>
      <c r="EM127" s="565">
        <v>1</v>
      </c>
      <c r="EN127" s="565"/>
      <c r="EO127" s="565"/>
      <c r="EP127" s="565"/>
      <c r="EQ127" s="565"/>
      <c r="ER127" s="620">
        <v>0</v>
      </c>
      <c r="ET127" s="565">
        <v>14</v>
      </c>
      <c r="EU127" s="565">
        <v>8</v>
      </c>
      <c r="EV127" s="565">
        <v>32</v>
      </c>
      <c r="EW127" s="565">
        <v>10</v>
      </c>
      <c r="EX127" s="565">
        <v>2</v>
      </c>
      <c r="EY127" s="565"/>
      <c r="EZ127" s="565">
        <v>170</v>
      </c>
      <c r="FA127" s="565">
        <v>12</v>
      </c>
      <c r="FB127" s="565">
        <v>1</v>
      </c>
      <c r="FC127" s="565"/>
      <c r="FD127" s="565">
        <v>1</v>
      </c>
      <c r="FE127" s="565">
        <v>1</v>
      </c>
      <c r="FF127" s="565">
        <v>1</v>
      </c>
      <c r="FG127" s="565"/>
      <c r="FH127" s="565">
        <v>9</v>
      </c>
      <c r="FI127" s="565">
        <v>5</v>
      </c>
      <c r="FJ127" s="565"/>
      <c r="FK127" s="565"/>
      <c r="FL127" s="565">
        <v>3</v>
      </c>
      <c r="FM127" s="565"/>
      <c r="FN127" s="565">
        <v>112</v>
      </c>
      <c r="FO127" s="565">
        <v>14</v>
      </c>
      <c r="FP127" s="565">
        <v>49</v>
      </c>
      <c r="FQ127" s="565">
        <v>6</v>
      </c>
      <c r="FR127" s="565">
        <v>3</v>
      </c>
      <c r="FS127" s="565"/>
      <c r="FT127" s="565">
        <v>8</v>
      </c>
      <c r="FU127" s="565">
        <v>3</v>
      </c>
      <c r="FV127" s="565">
        <v>6</v>
      </c>
      <c r="FW127" s="565">
        <v>4</v>
      </c>
      <c r="FX127" s="565">
        <v>20</v>
      </c>
      <c r="FY127" s="565">
        <v>9</v>
      </c>
      <c r="FZ127" s="598"/>
      <c r="GA127" s="598"/>
      <c r="GB127" s="565"/>
      <c r="GC127" s="565"/>
      <c r="GD127" s="565">
        <v>9</v>
      </c>
      <c r="GE127" s="565">
        <v>1</v>
      </c>
      <c r="GF127" s="565"/>
      <c r="GG127" s="565"/>
      <c r="GH127" s="565">
        <v>70</v>
      </c>
      <c r="GI127" s="565">
        <v>10</v>
      </c>
      <c r="GJ127" s="565"/>
    </row>
    <row r="128" spans="1:192" ht="30">
      <c r="A128" s="460">
        <v>106</v>
      </c>
      <c r="B128" s="460" t="s">
        <v>5064</v>
      </c>
      <c r="C128" s="461" t="s">
        <v>5065</v>
      </c>
      <c r="D128" s="514">
        <v>4.13</v>
      </c>
      <c r="E128" s="97">
        <v>1</v>
      </c>
      <c r="F128" s="506">
        <v>1</v>
      </c>
      <c r="G128" s="528">
        <v>150</v>
      </c>
      <c r="H128" s="78"/>
      <c r="I128" s="230">
        <v>10</v>
      </c>
      <c r="J128" s="230">
        <v>1</v>
      </c>
      <c r="K128" s="97"/>
      <c r="L128" s="97"/>
      <c r="M128" s="97">
        <v>30</v>
      </c>
      <c r="N128" s="97"/>
      <c r="O128" s="470"/>
      <c r="P128" s="470"/>
      <c r="Q128" s="470"/>
      <c r="R128" s="506">
        <v>8</v>
      </c>
      <c r="S128" s="97"/>
      <c r="T128" s="97">
        <v>0</v>
      </c>
      <c r="U128" s="507"/>
      <c r="V128" s="97">
        <v>15</v>
      </c>
      <c r="W128" s="97"/>
      <c r="X128" s="97">
        <v>15</v>
      </c>
      <c r="Y128" s="147"/>
      <c r="Z128" s="147"/>
      <c r="AA128" s="166"/>
      <c r="AB128" s="166"/>
      <c r="AC128" s="97">
        <v>35</v>
      </c>
      <c r="AD128" s="97"/>
      <c r="AE128" s="97"/>
      <c r="AF128" s="97"/>
      <c r="AG128" s="462"/>
      <c r="AH128" s="462"/>
      <c r="AI128" s="97"/>
      <c r="AJ128" s="97"/>
      <c r="AK128" s="97"/>
      <c r="AL128" s="97"/>
      <c r="AM128" s="97"/>
      <c r="AN128" s="97"/>
      <c r="AO128" s="97"/>
      <c r="AP128" s="97"/>
      <c r="AQ128" s="517">
        <v>10</v>
      </c>
      <c r="AR128" s="517"/>
      <c r="AS128" s="472">
        <v>0</v>
      </c>
      <c r="AT128" s="97"/>
      <c r="AU128" s="472"/>
      <c r="AV128" s="472"/>
      <c r="AW128" s="97">
        <v>20</v>
      </c>
      <c r="AX128" s="97">
        <f>2+1+1</f>
        <v>4</v>
      </c>
      <c r="AY128" s="97"/>
      <c r="AZ128" s="97">
        <f t="shared" si="1"/>
        <v>4</v>
      </c>
      <c r="BA128" s="97"/>
      <c r="BB128" s="97"/>
      <c r="BC128" s="97"/>
      <c r="BD128" s="97"/>
      <c r="BE128" s="97"/>
      <c r="BF128" s="97"/>
      <c r="BG128" s="97"/>
      <c r="BH128" s="97"/>
      <c r="BI128" s="466">
        <v>10</v>
      </c>
      <c r="BJ128" s="466"/>
      <c r="BK128" s="466">
        <v>10</v>
      </c>
      <c r="BL128" s="97"/>
      <c r="BM128" s="97"/>
      <c r="BN128" s="470"/>
      <c r="BO128" s="470"/>
      <c r="BP128" s="97"/>
      <c r="BQ128" s="97">
        <v>10</v>
      </c>
      <c r="BR128" s="97"/>
      <c r="BS128" s="97"/>
      <c r="BT128" s="97"/>
      <c r="BU128" s="97"/>
      <c r="BV128" s="97"/>
      <c r="BW128" s="97"/>
      <c r="BX128" s="97">
        <v>12</v>
      </c>
      <c r="BY128" s="97"/>
      <c r="BZ128" s="97"/>
      <c r="CA128" s="97"/>
      <c r="CB128" s="97"/>
      <c r="CC128" s="574"/>
      <c r="CD128" s="565"/>
      <c r="CE128" s="565"/>
      <c r="CF128" s="565">
        <v>3</v>
      </c>
      <c r="CG128" s="565"/>
      <c r="CH128" s="565"/>
      <c r="CI128" s="565">
        <v>67</v>
      </c>
      <c r="CJ128" s="565"/>
      <c r="CK128" s="565"/>
      <c r="CL128" s="565"/>
      <c r="CM128" s="565"/>
      <c r="CN128" s="565"/>
      <c r="CO128" s="565"/>
      <c r="CP128" s="565"/>
      <c r="CQ128" s="565"/>
      <c r="CR128" s="582">
        <v>39</v>
      </c>
      <c r="CS128" s="565"/>
      <c r="CT128" s="565">
        <v>1</v>
      </c>
      <c r="CU128" s="565"/>
      <c r="CV128" s="565"/>
      <c r="CW128" s="565"/>
      <c r="CX128" s="565"/>
      <c r="CY128" s="598"/>
      <c r="CZ128" s="598"/>
      <c r="DA128" s="565">
        <v>20</v>
      </c>
      <c r="DB128" s="565"/>
      <c r="DC128" s="565"/>
      <c r="DD128" s="565"/>
      <c r="DE128" s="565">
        <v>9</v>
      </c>
      <c r="DF128" s="565"/>
      <c r="DG128" s="565">
        <v>1</v>
      </c>
      <c r="DH128" s="565"/>
      <c r="DI128" s="565"/>
      <c r="DJ128" s="565"/>
      <c r="DK128" s="565"/>
      <c r="DL128" s="565"/>
      <c r="DM128" s="565"/>
      <c r="DN128" s="565"/>
      <c r="DO128" s="565"/>
      <c r="DP128" s="565">
        <v>18</v>
      </c>
      <c r="DQ128" s="565">
        <v>3</v>
      </c>
      <c r="DR128" s="565"/>
      <c r="DS128" s="565"/>
      <c r="DT128" s="565">
        <v>1</v>
      </c>
      <c r="DU128" s="565"/>
      <c r="DV128" s="565">
        <v>1</v>
      </c>
      <c r="DW128" s="565"/>
      <c r="DX128" s="565"/>
      <c r="DY128" s="565"/>
      <c r="DZ128" s="565"/>
      <c r="EA128" s="565"/>
      <c r="EB128" s="565"/>
      <c r="EC128" s="565"/>
      <c r="ED128" s="565"/>
      <c r="EE128" s="565"/>
      <c r="EF128" s="565"/>
      <c r="EG128" s="565"/>
      <c r="EH128" s="565"/>
      <c r="EI128" s="565"/>
      <c r="EJ128" s="565"/>
      <c r="EK128" s="565"/>
      <c r="EL128" s="565"/>
      <c r="EM128" s="565"/>
      <c r="EN128" s="565"/>
      <c r="EO128" s="565"/>
      <c r="EP128" s="565"/>
      <c r="EQ128" s="565"/>
      <c r="ER128" s="620">
        <v>1</v>
      </c>
      <c r="ET128" s="565"/>
      <c r="EU128" s="565"/>
      <c r="EV128" s="565">
        <v>20</v>
      </c>
      <c r="EW128" s="565"/>
      <c r="EX128" s="565"/>
      <c r="EY128" s="565"/>
      <c r="EZ128" s="565">
        <v>91</v>
      </c>
      <c r="FA128" s="565">
        <v>5</v>
      </c>
      <c r="FB128" s="565"/>
      <c r="FC128" s="565"/>
      <c r="FD128" s="565">
        <v>1</v>
      </c>
      <c r="FE128" s="565"/>
      <c r="FF128" s="565"/>
      <c r="FG128" s="565"/>
      <c r="FH128" s="565">
        <v>8</v>
      </c>
      <c r="FI128" s="565"/>
      <c r="FJ128" s="565"/>
      <c r="FK128" s="565"/>
      <c r="FL128" s="565">
        <v>35</v>
      </c>
      <c r="FM128" s="565"/>
      <c r="FN128" s="565">
        <v>112</v>
      </c>
      <c r="FO128" s="565"/>
      <c r="FP128" s="565"/>
      <c r="FQ128" s="565"/>
      <c r="FR128" s="565"/>
      <c r="FS128" s="565"/>
      <c r="FT128" s="565">
        <v>1</v>
      </c>
      <c r="FU128" s="565">
        <v>0</v>
      </c>
      <c r="FV128" s="565"/>
      <c r="FW128" s="565"/>
      <c r="FX128" s="565"/>
      <c r="FY128" s="565"/>
      <c r="FZ128" s="598"/>
      <c r="GA128" s="598"/>
      <c r="GB128" s="565"/>
      <c r="GC128" s="565"/>
      <c r="GD128" s="565"/>
      <c r="GE128" s="565"/>
      <c r="GF128" s="565">
        <v>1</v>
      </c>
      <c r="GG128" s="565"/>
      <c r="GH128" s="565">
        <v>45</v>
      </c>
      <c r="GI128" s="565">
        <v>1</v>
      </c>
      <c r="GJ128" s="565"/>
    </row>
    <row r="129" spans="1:192" ht="30">
      <c r="A129" s="460">
        <v>107</v>
      </c>
      <c r="B129" s="460" t="s">
        <v>5066</v>
      </c>
      <c r="C129" s="461" t="s">
        <v>5067</v>
      </c>
      <c r="D129" s="514">
        <v>5.82</v>
      </c>
      <c r="E129" s="97">
        <v>1</v>
      </c>
      <c r="F129" s="506">
        <v>1</v>
      </c>
      <c r="G129" s="529"/>
      <c r="H129" s="78"/>
      <c r="I129" s="230">
        <v>10</v>
      </c>
      <c r="J129" s="230"/>
      <c r="K129" s="97"/>
      <c r="L129" s="97"/>
      <c r="M129" s="97"/>
      <c r="N129" s="97"/>
      <c r="O129" s="470"/>
      <c r="P129" s="470"/>
      <c r="Q129" s="470"/>
      <c r="R129" s="506"/>
      <c r="S129" s="97"/>
      <c r="T129" s="97">
        <v>0</v>
      </c>
      <c r="U129" s="507"/>
      <c r="V129" s="97"/>
      <c r="W129" s="97"/>
      <c r="X129" s="97"/>
      <c r="Y129" s="147"/>
      <c r="Z129" s="147"/>
      <c r="AA129" s="166"/>
      <c r="AB129" s="166"/>
      <c r="AC129" s="97">
        <v>85</v>
      </c>
      <c r="AD129" s="97"/>
      <c r="AE129" s="97"/>
      <c r="AF129" s="97"/>
      <c r="AG129" s="462"/>
      <c r="AH129" s="462"/>
      <c r="AI129" s="97"/>
      <c r="AJ129" s="97"/>
      <c r="AK129" s="97"/>
      <c r="AL129" s="97"/>
      <c r="AM129" s="97"/>
      <c r="AN129" s="97"/>
      <c r="AO129" s="97"/>
      <c r="AP129" s="97"/>
      <c r="AQ129" s="517"/>
      <c r="AR129" s="517"/>
      <c r="AS129" s="472">
        <v>0</v>
      </c>
      <c r="AT129" s="97"/>
      <c r="AU129" s="472"/>
      <c r="AV129" s="472"/>
      <c r="AW129" s="97">
        <v>46</v>
      </c>
      <c r="AX129" s="97">
        <f>19+13+9</f>
        <v>41</v>
      </c>
      <c r="AY129" s="97"/>
      <c r="AZ129" s="97">
        <f t="shared" si="1"/>
        <v>41</v>
      </c>
      <c r="BA129" s="97"/>
      <c r="BB129" s="97"/>
      <c r="BC129" s="97"/>
      <c r="BD129" s="97"/>
      <c r="BE129" s="97"/>
      <c r="BF129" s="97"/>
      <c r="BG129" s="97"/>
      <c r="BH129" s="97"/>
      <c r="BI129" s="466"/>
      <c r="BJ129" s="466"/>
      <c r="BK129" s="466">
        <v>0</v>
      </c>
      <c r="BL129" s="97"/>
      <c r="BM129" s="97"/>
      <c r="BN129" s="470"/>
      <c r="BO129" s="470"/>
      <c r="BP129" s="97"/>
      <c r="BQ129" s="97">
        <v>7</v>
      </c>
      <c r="BR129" s="97"/>
      <c r="BS129" s="97"/>
      <c r="BT129" s="97"/>
      <c r="BU129" s="97"/>
      <c r="BV129" s="97"/>
      <c r="BW129" s="97"/>
      <c r="BX129" s="97">
        <v>71</v>
      </c>
      <c r="BY129" s="97"/>
      <c r="BZ129" s="97"/>
      <c r="CA129" s="97"/>
      <c r="CB129" s="97"/>
      <c r="CC129" s="574"/>
      <c r="CD129" s="565"/>
      <c r="CE129" s="565"/>
      <c r="CF129" s="565"/>
      <c r="CG129" s="565"/>
      <c r="CH129" s="565"/>
      <c r="CI129" s="565"/>
      <c r="CJ129" s="565"/>
      <c r="CK129" s="565"/>
      <c r="CL129" s="565"/>
      <c r="CM129" s="565"/>
      <c r="CN129" s="565"/>
      <c r="CO129" s="565"/>
      <c r="CP129" s="565"/>
      <c r="CQ129" s="565"/>
      <c r="CR129" s="582">
        <v>85</v>
      </c>
      <c r="CS129" s="565"/>
      <c r="CT129" s="565"/>
      <c r="CU129" s="565"/>
      <c r="CV129" s="565"/>
      <c r="CW129" s="565"/>
      <c r="CX129" s="565"/>
      <c r="CY129" s="598"/>
      <c r="CZ129" s="598"/>
      <c r="DA129" s="565"/>
      <c r="DB129" s="565"/>
      <c r="DC129" s="565"/>
      <c r="DD129" s="565"/>
      <c r="DE129" s="565"/>
      <c r="DF129" s="565"/>
      <c r="DG129" s="565"/>
      <c r="DH129" s="565"/>
      <c r="DI129" s="565"/>
      <c r="DJ129" s="565"/>
      <c r="DK129" s="565"/>
      <c r="DL129" s="565"/>
      <c r="DM129" s="565"/>
      <c r="DN129" s="565"/>
      <c r="DO129" s="565"/>
      <c r="DP129" s="565">
        <v>26</v>
      </c>
      <c r="DQ129" s="565">
        <v>1</v>
      </c>
      <c r="DR129" s="565"/>
      <c r="DS129" s="565"/>
      <c r="DT129" s="565"/>
      <c r="DU129" s="565"/>
      <c r="DV129" s="565"/>
      <c r="DW129" s="565"/>
      <c r="DX129" s="565"/>
      <c r="DY129" s="565"/>
      <c r="DZ129" s="565"/>
      <c r="EA129" s="565"/>
      <c r="EB129" s="565"/>
      <c r="EC129" s="565"/>
      <c r="ED129" s="565"/>
      <c r="EE129" s="565"/>
      <c r="EF129" s="565"/>
      <c r="EG129" s="565"/>
      <c r="EH129" s="565"/>
      <c r="EI129" s="565"/>
      <c r="EJ129" s="565"/>
      <c r="EK129" s="565"/>
      <c r="EL129" s="565"/>
      <c r="EM129" s="565"/>
      <c r="EN129" s="565"/>
      <c r="EO129" s="565"/>
      <c r="EP129" s="565"/>
      <c r="EQ129" s="565"/>
      <c r="ER129" s="620">
        <v>0</v>
      </c>
      <c r="ET129" s="565"/>
      <c r="EU129" s="565"/>
      <c r="EV129" s="565"/>
      <c r="EW129" s="565"/>
      <c r="EX129" s="565"/>
      <c r="EY129" s="565"/>
      <c r="EZ129" s="565"/>
      <c r="FA129" s="565"/>
      <c r="FB129" s="565"/>
      <c r="FC129" s="565"/>
      <c r="FD129" s="565"/>
      <c r="FE129" s="565"/>
      <c r="FF129" s="565"/>
      <c r="FG129" s="565"/>
      <c r="FH129" s="565"/>
      <c r="FI129" s="565"/>
      <c r="FJ129" s="565"/>
      <c r="FK129" s="565"/>
      <c r="FL129" s="565">
        <v>152</v>
      </c>
      <c r="FM129" s="565"/>
      <c r="FN129" s="565"/>
      <c r="FO129" s="565"/>
      <c r="FP129" s="565"/>
      <c r="FQ129" s="565"/>
      <c r="FR129" s="565"/>
      <c r="FS129" s="565"/>
      <c r="FT129" s="565">
        <v>0</v>
      </c>
      <c r="FU129" s="565">
        <v>0</v>
      </c>
      <c r="FV129" s="565"/>
      <c r="FW129" s="565"/>
      <c r="FX129" s="565"/>
      <c r="FY129" s="565"/>
      <c r="FZ129" s="598"/>
      <c r="GA129" s="598"/>
      <c r="GB129" s="565"/>
      <c r="GC129" s="565"/>
      <c r="GD129" s="565"/>
      <c r="GE129" s="565"/>
      <c r="GF129" s="565"/>
      <c r="GG129" s="565"/>
      <c r="GH129" s="565"/>
      <c r="GI129" s="565"/>
      <c r="GJ129" s="565"/>
    </row>
    <row r="130" spans="1:192" ht="30">
      <c r="A130" s="460">
        <v>108</v>
      </c>
      <c r="B130" s="522" t="s">
        <v>5068</v>
      </c>
      <c r="C130" s="461" t="s">
        <v>5069</v>
      </c>
      <c r="D130" s="521">
        <v>1.41</v>
      </c>
      <c r="E130" s="97">
        <v>0</v>
      </c>
      <c r="F130" s="506">
        <v>0</v>
      </c>
      <c r="G130" s="529"/>
      <c r="H130" s="78"/>
      <c r="I130" s="230"/>
      <c r="J130" s="230"/>
      <c r="K130" s="97"/>
      <c r="L130" s="97"/>
      <c r="M130" s="97"/>
      <c r="N130" s="97"/>
      <c r="O130" s="470"/>
      <c r="P130" s="470"/>
      <c r="Q130" s="470"/>
      <c r="R130" s="506"/>
      <c r="S130" s="97"/>
      <c r="T130" s="97">
        <v>0</v>
      </c>
      <c r="U130" s="507"/>
      <c r="V130" s="97">
        <v>2</v>
      </c>
      <c r="W130" s="97"/>
      <c r="X130" s="97">
        <v>2</v>
      </c>
      <c r="Y130" s="147"/>
      <c r="Z130" s="147"/>
      <c r="AA130" s="166"/>
      <c r="AB130" s="166"/>
      <c r="AC130" s="97">
        <v>10</v>
      </c>
      <c r="AD130" s="97"/>
      <c r="AE130" s="97"/>
      <c r="AF130" s="97"/>
      <c r="AG130" s="462"/>
      <c r="AH130" s="462"/>
      <c r="AI130" s="97"/>
      <c r="AJ130" s="97"/>
      <c r="AK130" s="97"/>
      <c r="AL130" s="97"/>
      <c r="AM130" s="97"/>
      <c r="AN130" s="97"/>
      <c r="AO130" s="97"/>
      <c r="AP130" s="97"/>
      <c r="AQ130" s="517"/>
      <c r="AR130" s="517"/>
      <c r="AS130" s="472">
        <v>0</v>
      </c>
      <c r="AT130" s="97"/>
      <c r="AU130" s="472"/>
      <c r="AV130" s="472"/>
      <c r="AW130" s="97">
        <v>1</v>
      </c>
      <c r="AX130" s="97">
        <f>1</f>
        <v>1</v>
      </c>
      <c r="AY130" s="97"/>
      <c r="AZ130" s="97">
        <f t="shared" si="1"/>
        <v>1</v>
      </c>
      <c r="BA130" s="97"/>
      <c r="BB130" s="97"/>
      <c r="BC130" s="97"/>
      <c r="BD130" s="97"/>
      <c r="BE130" s="97"/>
      <c r="BF130" s="97"/>
      <c r="BG130" s="97"/>
      <c r="BH130" s="97"/>
      <c r="BI130" s="466"/>
      <c r="BJ130" s="466"/>
      <c r="BK130" s="466">
        <v>0</v>
      </c>
      <c r="BL130" s="97"/>
      <c r="BM130" s="97"/>
      <c r="BN130" s="470"/>
      <c r="BO130" s="470"/>
      <c r="BP130" s="97"/>
      <c r="BQ130" s="97">
        <v>4</v>
      </c>
      <c r="BR130" s="97"/>
      <c r="BS130" s="97"/>
      <c r="BT130" s="97"/>
      <c r="BU130" s="97"/>
      <c r="BV130" s="97"/>
      <c r="BW130" s="97"/>
      <c r="BX130" s="97">
        <v>18</v>
      </c>
      <c r="BY130" s="97"/>
      <c r="BZ130" s="97"/>
      <c r="CA130" s="97"/>
      <c r="CB130" s="97"/>
      <c r="CC130" s="574"/>
      <c r="CD130" s="565"/>
      <c r="CE130" s="565"/>
      <c r="CF130" s="565"/>
      <c r="CG130" s="565"/>
      <c r="CH130" s="565"/>
      <c r="CI130" s="565"/>
      <c r="CJ130" s="565"/>
      <c r="CK130" s="565"/>
      <c r="CL130" s="565"/>
      <c r="CM130" s="565"/>
      <c r="CN130" s="565"/>
      <c r="CO130" s="565"/>
      <c r="CP130" s="565"/>
      <c r="CQ130" s="565"/>
      <c r="CR130" s="582">
        <v>8</v>
      </c>
      <c r="CS130" s="565"/>
      <c r="CT130" s="565"/>
      <c r="CU130" s="565"/>
      <c r="CV130" s="565"/>
      <c r="CW130" s="565"/>
      <c r="CX130" s="565"/>
      <c r="CY130" s="598"/>
      <c r="CZ130" s="598"/>
      <c r="DA130" s="565">
        <v>2</v>
      </c>
      <c r="DB130" s="565"/>
      <c r="DC130" s="565"/>
      <c r="DD130" s="565"/>
      <c r="DE130" s="565"/>
      <c r="DF130" s="565"/>
      <c r="DG130" s="565"/>
      <c r="DH130" s="565"/>
      <c r="DI130" s="565"/>
      <c r="DJ130" s="565"/>
      <c r="DK130" s="565"/>
      <c r="DL130" s="565"/>
      <c r="DM130" s="565">
        <v>1</v>
      </c>
      <c r="DN130" s="565"/>
      <c r="DO130" s="565"/>
      <c r="DP130" s="565"/>
      <c r="DQ130" s="565"/>
      <c r="DR130" s="565"/>
      <c r="DS130" s="565"/>
      <c r="DT130" s="565"/>
      <c r="DU130" s="565"/>
      <c r="DV130" s="565"/>
      <c r="DW130" s="565"/>
      <c r="DX130" s="565"/>
      <c r="DY130" s="565"/>
      <c r="DZ130" s="565">
        <v>8</v>
      </c>
      <c r="EA130" s="565"/>
      <c r="EB130" s="565"/>
      <c r="EC130" s="565"/>
      <c r="ED130" s="565"/>
      <c r="EE130" s="565"/>
      <c r="EF130" s="565"/>
      <c r="EG130" s="565"/>
      <c r="EH130" s="565"/>
      <c r="EI130" s="565"/>
      <c r="EJ130" s="565"/>
      <c r="EK130" s="565"/>
      <c r="EL130" s="565"/>
      <c r="EM130" s="565"/>
      <c r="EN130" s="565"/>
      <c r="EO130" s="565"/>
      <c r="EP130" s="565"/>
      <c r="EQ130" s="565"/>
      <c r="ER130" s="620">
        <v>0</v>
      </c>
      <c r="ET130" s="565"/>
      <c r="EU130" s="565"/>
      <c r="EV130" s="565">
        <v>3</v>
      </c>
      <c r="EW130" s="565"/>
      <c r="EX130" s="565"/>
      <c r="EY130" s="565"/>
      <c r="EZ130" s="565"/>
      <c r="FA130" s="565"/>
      <c r="FB130" s="565"/>
      <c r="FC130" s="565"/>
      <c r="FD130" s="565"/>
      <c r="FE130" s="565"/>
      <c r="FF130" s="565"/>
      <c r="FG130" s="565"/>
      <c r="FH130" s="565"/>
      <c r="FI130" s="565"/>
      <c r="FJ130" s="565"/>
      <c r="FK130" s="565"/>
      <c r="FL130" s="565">
        <v>17</v>
      </c>
      <c r="FM130" s="565"/>
      <c r="FN130" s="565"/>
      <c r="FO130" s="565"/>
      <c r="FP130" s="565"/>
      <c r="FQ130" s="565"/>
      <c r="FR130" s="565"/>
      <c r="FS130" s="565"/>
      <c r="FT130" s="565">
        <v>0</v>
      </c>
      <c r="FU130" s="565">
        <v>0</v>
      </c>
      <c r="FV130" s="565"/>
      <c r="FW130" s="565"/>
      <c r="FX130" s="565"/>
      <c r="FY130" s="565"/>
      <c r="FZ130" s="598"/>
      <c r="GA130" s="598"/>
      <c r="GB130" s="565"/>
      <c r="GC130" s="565"/>
      <c r="GD130" s="565"/>
      <c r="GE130" s="565"/>
      <c r="GF130" s="565"/>
      <c r="GG130" s="565"/>
      <c r="GH130" s="565"/>
      <c r="GI130" s="565"/>
      <c r="GJ130" s="565"/>
    </row>
    <row r="131" spans="1:192" ht="30">
      <c r="A131" s="460">
        <v>109</v>
      </c>
      <c r="B131" s="460" t="s">
        <v>5070</v>
      </c>
      <c r="C131" s="461" t="s">
        <v>5071</v>
      </c>
      <c r="D131" s="514">
        <v>2.19</v>
      </c>
      <c r="E131" s="97">
        <v>0</v>
      </c>
      <c r="F131" s="506">
        <v>0</v>
      </c>
      <c r="G131" s="529"/>
      <c r="H131" s="78"/>
      <c r="I131" s="230"/>
      <c r="J131" s="230"/>
      <c r="K131" s="97"/>
      <c r="L131" s="97"/>
      <c r="M131" s="97"/>
      <c r="N131" s="97"/>
      <c r="O131" s="470"/>
      <c r="P131" s="470"/>
      <c r="Q131" s="470"/>
      <c r="R131" s="506">
        <v>16</v>
      </c>
      <c r="S131" s="97"/>
      <c r="T131" s="97">
        <v>0</v>
      </c>
      <c r="U131" s="507"/>
      <c r="V131" s="97">
        <v>1</v>
      </c>
      <c r="W131" s="97"/>
      <c r="X131" s="97">
        <v>1</v>
      </c>
      <c r="Y131" s="147"/>
      <c r="Z131" s="147"/>
      <c r="AA131" s="166"/>
      <c r="AB131" s="166"/>
      <c r="AC131" s="97">
        <v>145</v>
      </c>
      <c r="AD131" s="97"/>
      <c r="AE131" s="97"/>
      <c r="AF131" s="97"/>
      <c r="AG131" s="462"/>
      <c r="AH131" s="462"/>
      <c r="AI131" s="97"/>
      <c r="AJ131" s="97"/>
      <c r="AK131" s="97"/>
      <c r="AL131" s="97"/>
      <c r="AM131" s="97"/>
      <c r="AN131" s="97"/>
      <c r="AO131" s="97"/>
      <c r="AP131" s="97"/>
      <c r="AQ131" s="517"/>
      <c r="AR131" s="517"/>
      <c r="AS131" s="472">
        <v>0</v>
      </c>
      <c r="AT131" s="97"/>
      <c r="AU131" s="472"/>
      <c r="AV131" s="472"/>
      <c r="AW131" s="97">
        <v>1</v>
      </c>
      <c r="AX131" s="97">
        <f>12+13+16</f>
        <v>41</v>
      </c>
      <c r="AY131" s="97"/>
      <c r="AZ131" s="97">
        <f t="shared" si="1"/>
        <v>41</v>
      </c>
      <c r="BA131" s="97"/>
      <c r="BB131" s="97"/>
      <c r="BC131" s="97"/>
      <c r="BD131" s="97"/>
      <c r="BE131" s="97"/>
      <c r="BF131" s="97"/>
      <c r="BG131" s="97">
        <v>1</v>
      </c>
      <c r="BH131" s="97"/>
      <c r="BI131" s="466"/>
      <c r="BJ131" s="466"/>
      <c r="BK131" s="466">
        <v>0</v>
      </c>
      <c r="BL131" s="97"/>
      <c r="BM131" s="97"/>
      <c r="BN131" s="470"/>
      <c r="BO131" s="470"/>
      <c r="BP131" s="97"/>
      <c r="BQ131" s="97">
        <v>1</v>
      </c>
      <c r="BR131" s="97">
        <v>1</v>
      </c>
      <c r="BS131" s="97"/>
      <c r="BT131" s="97"/>
      <c r="BU131" s="97"/>
      <c r="BV131" s="97"/>
      <c r="BW131" s="97"/>
      <c r="BX131" s="97">
        <v>18</v>
      </c>
      <c r="BY131" s="97"/>
      <c r="BZ131" s="97"/>
      <c r="CA131" s="97"/>
      <c r="CB131" s="97"/>
      <c r="CC131" s="574"/>
      <c r="CD131" s="565"/>
      <c r="CE131" s="565"/>
      <c r="CF131" s="565"/>
      <c r="CG131" s="565"/>
      <c r="CH131" s="565"/>
      <c r="CI131" s="565">
        <v>5</v>
      </c>
      <c r="CJ131" s="565"/>
      <c r="CK131" s="565"/>
      <c r="CL131" s="565"/>
      <c r="CM131" s="565"/>
      <c r="CN131" s="565"/>
      <c r="CO131" s="565"/>
      <c r="CP131" s="565"/>
      <c r="CQ131" s="565"/>
      <c r="CR131" s="582">
        <v>5</v>
      </c>
      <c r="CS131" s="565"/>
      <c r="CT131" s="565"/>
      <c r="CU131" s="565"/>
      <c r="CV131" s="565"/>
      <c r="CW131" s="565"/>
      <c r="CX131" s="565"/>
      <c r="CY131" s="598"/>
      <c r="CZ131" s="598"/>
      <c r="DA131" s="565">
        <v>6</v>
      </c>
      <c r="DB131" s="565"/>
      <c r="DC131" s="565"/>
      <c r="DD131" s="565"/>
      <c r="DE131" s="565"/>
      <c r="DF131" s="565"/>
      <c r="DG131" s="565"/>
      <c r="DH131" s="565"/>
      <c r="DI131" s="565"/>
      <c r="DJ131" s="565"/>
      <c r="DK131" s="565"/>
      <c r="DL131" s="565"/>
      <c r="DM131" s="565"/>
      <c r="DN131" s="565"/>
      <c r="DO131" s="565"/>
      <c r="DP131" s="565">
        <v>1</v>
      </c>
      <c r="DQ131" s="565"/>
      <c r="DR131" s="565">
        <v>4</v>
      </c>
      <c r="DS131" s="565">
        <v>3</v>
      </c>
      <c r="DT131" s="565">
        <v>5</v>
      </c>
      <c r="DU131" s="565"/>
      <c r="DV131" s="565"/>
      <c r="DW131" s="565"/>
      <c r="DX131" s="565"/>
      <c r="DY131" s="565"/>
      <c r="DZ131" s="565"/>
      <c r="EA131" s="565">
        <v>6</v>
      </c>
      <c r="EB131" s="565"/>
      <c r="EC131" s="565"/>
      <c r="ED131" s="565"/>
      <c r="EE131" s="565"/>
      <c r="EF131" s="565"/>
      <c r="EG131" s="565"/>
      <c r="EH131" s="565"/>
      <c r="EI131" s="565"/>
      <c r="EJ131" s="565"/>
      <c r="EK131" s="565"/>
      <c r="EL131" s="565"/>
      <c r="EM131" s="565"/>
      <c r="EN131" s="565"/>
      <c r="EO131" s="565"/>
      <c r="EP131" s="565"/>
      <c r="EQ131" s="565"/>
      <c r="ER131" s="620">
        <v>0</v>
      </c>
      <c r="ET131" s="565"/>
      <c r="EU131" s="565"/>
      <c r="EV131" s="565">
        <v>39</v>
      </c>
      <c r="EW131" s="565"/>
      <c r="EX131" s="565"/>
      <c r="EY131" s="565"/>
      <c r="EZ131" s="565"/>
      <c r="FA131" s="565"/>
      <c r="FB131" s="565"/>
      <c r="FC131" s="565"/>
      <c r="FD131" s="565"/>
      <c r="FE131" s="565"/>
      <c r="FF131" s="565"/>
      <c r="FG131" s="565"/>
      <c r="FH131" s="565"/>
      <c r="FI131" s="565"/>
      <c r="FJ131" s="565"/>
      <c r="FK131" s="565"/>
      <c r="FL131" s="565">
        <v>20</v>
      </c>
      <c r="FM131" s="565"/>
      <c r="FN131" s="565"/>
      <c r="FO131" s="565"/>
      <c r="FP131" s="565"/>
      <c r="FQ131" s="565"/>
      <c r="FR131" s="565"/>
      <c r="FS131" s="565"/>
      <c r="FT131" s="565">
        <v>0</v>
      </c>
      <c r="FU131" s="565">
        <v>0</v>
      </c>
      <c r="FV131" s="565"/>
      <c r="FW131" s="565"/>
      <c r="FX131" s="565"/>
      <c r="FY131" s="565"/>
      <c r="FZ131" s="598"/>
      <c r="GA131" s="598"/>
      <c r="GB131" s="565"/>
      <c r="GC131" s="565"/>
      <c r="GD131" s="565"/>
      <c r="GE131" s="565"/>
      <c r="GF131" s="565"/>
      <c r="GG131" s="565"/>
      <c r="GH131" s="565">
        <v>30</v>
      </c>
      <c r="GI131" s="565"/>
      <c r="GJ131" s="565"/>
    </row>
    <row r="132" spans="1:192" ht="30">
      <c r="A132" s="460">
        <v>110</v>
      </c>
      <c r="B132" s="460" t="s">
        <v>5072</v>
      </c>
      <c r="C132" s="461" t="s">
        <v>5073</v>
      </c>
      <c r="D132" s="514">
        <v>2.42</v>
      </c>
      <c r="E132" s="97">
        <v>0</v>
      </c>
      <c r="F132" s="506">
        <v>0</v>
      </c>
      <c r="G132" s="529"/>
      <c r="H132" s="78"/>
      <c r="I132" s="230"/>
      <c r="J132" s="230"/>
      <c r="K132" s="97"/>
      <c r="L132" s="97"/>
      <c r="M132" s="97"/>
      <c r="N132" s="97"/>
      <c r="O132" s="470"/>
      <c r="P132" s="470"/>
      <c r="Q132" s="470"/>
      <c r="R132" s="506"/>
      <c r="S132" s="97"/>
      <c r="T132" s="97">
        <v>0</v>
      </c>
      <c r="U132" s="507"/>
      <c r="V132" s="97"/>
      <c r="W132" s="97"/>
      <c r="X132" s="97"/>
      <c r="Y132" s="147"/>
      <c r="Z132" s="147"/>
      <c r="AA132" s="516"/>
      <c r="AB132" s="516"/>
      <c r="AC132" s="97">
        <v>10</v>
      </c>
      <c r="AD132" s="97"/>
      <c r="AE132" s="97"/>
      <c r="AF132" s="97"/>
      <c r="AG132" s="462"/>
      <c r="AH132" s="462"/>
      <c r="AI132" s="447"/>
      <c r="AJ132" s="447">
        <f>AJ137</f>
        <v>1</v>
      </c>
      <c r="AK132" s="97"/>
      <c r="AL132" s="97"/>
      <c r="AM132" s="97"/>
      <c r="AN132" s="97"/>
      <c r="AO132" s="97"/>
      <c r="AP132" s="97"/>
      <c r="AQ132" s="517"/>
      <c r="AR132" s="517"/>
      <c r="AS132" s="472">
        <v>0</v>
      </c>
      <c r="AT132" s="97"/>
      <c r="AU132" s="449"/>
      <c r="AV132" s="449">
        <f>SUM(AV133:AV140)</f>
        <v>1999</v>
      </c>
      <c r="AW132" s="97"/>
      <c r="AX132" s="97"/>
      <c r="AY132" s="97"/>
      <c r="AZ132" s="97">
        <f t="shared" si="1"/>
        <v>0</v>
      </c>
      <c r="BA132" s="97"/>
      <c r="BB132" s="97"/>
      <c r="BC132" s="97"/>
      <c r="BD132" s="97"/>
      <c r="BE132" s="97"/>
      <c r="BF132" s="97"/>
      <c r="BG132" s="447"/>
      <c r="BH132" s="447"/>
      <c r="BI132" s="466"/>
      <c r="BJ132" s="466"/>
      <c r="BK132" s="466">
        <v>0</v>
      </c>
      <c r="BL132" s="97"/>
      <c r="BM132" s="97"/>
      <c r="BN132" s="470"/>
      <c r="BO132" s="470"/>
      <c r="BP132" s="97"/>
      <c r="BQ132" s="97"/>
      <c r="BR132" s="447"/>
      <c r="BS132" s="447"/>
      <c r="BT132" s="97"/>
      <c r="BU132" s="97"/>
      <c r="BV132" s="97"/>
      <c r="BW132" s="97"/>
      <c r="BX132" s="447">
        <v>0</v>
      </c>
      <c r="BY132" s="447">
        <v>351</v>
      </c>
      <c r="BZ132" s="447"/>
      <c r="CA132" s="447"/>
      <c r="CB132" s="447"/>
      <c r="CC132" s="573"/>
      <c r="CD132" s="565"/>
      <c r="CE132" s="565"/>
      <c r="CF132" s="565"/>
      <c r="CG132" s="565"/>
      <c r="CH132" s="565"/>
      <c r="CI132" s="565"/>
      <c r="CJ132" s="565"/>
      <c r="CK132" s="565"/>
      <c r="CL132" s="565"/>
      <c r="CM132" s="565"/>
      <c r="CN132" s="565"/>
      <c r="CO132" s="565"/>
      <c r="CP132" s="565"/>
      <c r="CQ132" s="565"/>
      <c r="CR132" s="582">
        <v>5</v>
      </c>
      <c r="CS132" s="565"/>
      <c r="CT132" s="565"/>
      <c r="CU132" s="565"/>
      <c r="CV132" s="565"/>
      <c r="CW132" s="565"/>
      <c r="CX132" s="565"/>
      <c r="CY132" s="598"/>
      <c r="CZ132" s="598"/>
      <c r="DA132" s="565"/>
      <c r="DB132" s="565"/>
      <c r="DC132" s="565"/>
      <c r="DD132" s="565"/>
      <c r="DE132" s="565"/>
      <c r="DF132" s="565"/>
      <c r="DG132" s="565"/>
      <c r="DH132" s="565"/>
      <c r="DI132" s="565"/>
      <c r="DJ132" s="565"/>
      <c r="DK132" s="565"/>
      <c r="DL132" s="565"/>
      <c r="DM132" s="565"/>
      <c r="DN132" s="565"/>
      <c r="DO132" s="565"/>
      <c r="DP132" s="565">
        <v>3</v>
      </c>
      <c r="DQ132" s="565"/>
      <c r="DR132" s="565">
        <v>0</v>
      </c>
      <c r="DS132" s="565">
        <v>33</v>
      </c>
      <c r="DT132" s="565">
        <v>132</v>
      </c>
      <c r="DU132" s="565"/>
      <c r="DV132" s="565"/>
      <c r="DW132" s="565"/>
      <c r="DX132" s="565"/>
      <c r="DY132" s="565"/>
      <c r="DZ132" s="565"/>
      <c r="EA132" s="565"/>
      <c r="EB132" s="565"/>
      <c r="EC132" s="565"/>
      <c r="ED132" s="565"/>
      <c r="EE132" s="565"/>
      <c r="EF132" s="565"/>
      <c r="EG132" s="565"/>
      <c r="EH132" s="565"/>
      <c r="EI132" s="565"/>
      <c r="EJ132" s="565"/>
      <c r="EK132" s="565"/>
      <c r="EL132" s="565"/>
      <c r="EM132" s="565"/>
      <c r="EN132" s="565"/>
      <c r="EO132" s="565"/>
      <c r="EP132" s="565"/>
      <c r="EQ132" s="565"/>
      <c r="ER132" s="620">
        <v>0</v>
      </c>
      <c r="ET132" s="565"/>
      <c r="EU132" s="565"/>
      <c r="EV132" s="565"/>
      <c r="EW132" s="565"/>
      <c r="EX132" s="565"/>
      <c r="EY132" s="565"/>
      <c r="EZ132" s="565"/>
      <c r="FA132" s="565"/>
      <c r="FB132" s="565"/>
      <c r="FC132" s="565"/>
      <c r="FD132" s="565"/>
      <c r="FE132" s="565"/>
      <c r="FF132" s="565"/>
      <c r="FG132" s="565"/>
      <c r="FH132" s="565"/>
      <c r="FI132" s="565"/>
      <c r="FJ132" s="565"/>
      <c r="FK132" s="565"/>
      <c r="FL132" s="565">
        <v>8</v>
      </c>
      <c r="FM132" s="565"/>
      <c r="FN132" s="565">
        <v>1</v>
      </c>
      <c r="FO132" s="565"/>
      <c r="FP132" s="565"/>
      <c r="FQ132" s="565"/>
      <c r="FR132" s="565"/>
      <c r="FS132" s="565"/>
      <c r="FT132" s="565">
        <v>0</v>
      </c>
      <c r="FU132" s="565">
        <v>0</v>
      </c>
      <c r="FV132" s="565"/>
      <c r="FW132" s="565"/>
      <c r="FX132" s="565"/>
      <c r="FY132" s="565"/>
      <c r="FZ132" s="598"/>
      <c r="GA132" s="598"/>
      <c r="GB132" s="565"/>
      <c r="GC132" s="565"/>
      <c r="GD132" s="565"/>
      <c r="GE132" s="565"/>
      <c r="GF132" s="565"/>
      <c r="GG132" s="565"/>
      <c r="GH132" s="565"/>
      <c r="GI132" s="565"/>
      <c r="GJ132" s="565"/>
    </row>
    <row r="133" spans="1:192" ht="30">
      <c r="A133" s="460">
        <v>111</v>
      </c>
      <c r="B133" s="460" t="s">
        <v>5074</v>
      </c>
      <c r="C133" s="461" t="s">
        <v>5075</v>
      </c>
      <c r="D133" s="514">
        <v>1.02</v>
      </c>
      <c r="E133" s="97">
        <v>0</v>
      </c>
      <c r="F133" s="506">
        <v>0</v>
      </c>
      <c r="G133" s="529"/>
      <c r="H133" s="78"/>
      <c r="I133" s="230"/>
      <c r="J133" s="230"/>
      <c r="K133" s="447"/>
      <c r="L133" s="447"/>
      <c r="M133" s="97"/>
      <c r="N133" s="97"/>
      <c r="O133" s="470"/>
      <c r="P133" s="470"/>
      <c r="Q133" s="470"/>
      <c r="R133" s="506"/>
      <c r="S133" s="97"/>
      <c r="T133" s="97">
        <v>0</v>
      </c>
      <c r="U133" s="507"/>
      <c r="V133" s="97">
        <v>1</v>
      </c>
      <c r="W133" s="97"/>
      <c r="X133" s="97">
        <v>1</v>
      </c>
      <c r="Y133" s="519">
        <v>2</v>
      </c>
      <c r="Z133" s="519"/>
      <c r="AA133" s="166"/>
      <c r="AB133" s="166"/>
      <c r="AC133" s="97">
        <v>40</v>
      </c>
      <c r="AD133" s="97"/>
      <c r="AE133" s="97"/>
      <c r="AF133" s="97"/>
      <c r="AG133" s="462"/>
      <c r="AH133" s="462"/>
      <c r="AI133" s="97"/>
      <c r="AJ133" s="97"/>
      <c r="AK133" s="97"/>
      <c r="AL133" s="97"/>
      <c r="AM133" s="97"/>
      <c r="AN133" s="97"/>
      <c r="AO133" s="97"/>
      <c r="AP133" s="97"/>
      <c r="AQ133" s="517">
        <v>9</v>
      </c>
      <c r="AR133" s="517"/>
      <c r="AS133" s="472">
        <v>0</v>
      </c>
      <c r="AT133" s="97"/>
      <c r="AU133" s="472"/>
      <c r="AV133" s="472">
        <v>400</v>
      </c>
      <c r="AW133" s="97">
        <v>98</v>
      </c>
      <c r="AX133" s="97">
        <f>1+1</f>
        <v>2</v>
      </c>
      <c r="AY133" s="97"/>
      <c r="AZ133" s="97">
        <f t="shared" si="1"/>
        <v>2</v>
      </c>
      <c r="BA133" s="97"/>
      <c r="BB133" s="97"/>
      <c r="BC133" s="97"/>
      <c r="BD133" s="97"/>
      <c r="BE133" s="97">
        <v>10</v>
      </c>
      <c r="BF133" s="97"/>
      <c r="BG133" s="97"/>
      <c r="BH133" s="97"/>
      <c r="BI133" s="466">
        <v>15</v>
      </c>
      <c r="BJ133" s="466"/>
      <c r="BK133" s="466">
        <v>15</v>
      </c>
      <c r="BL133" s="97"/>
      <c r="BM133" s="97"/>
      <c r="BN133" s="470"/>
      <c r="BO133" s="470"/>
      <c r="BP133" s="97"/>
      <c r="BQ133" s="97">
        <v>10</v>
      </c>
      <c r="BR133" s="97"/>
      <c r="BS133" s="97"/>
      <c r="BT133" s="97"/>
      <c r="BU133" s="97"/>
      <c r="BV133" s="97">
        <v>15</v>
      </c>
      <c r="BW133" s="97"/>
      <c r="BX133" s="97"/>
      <c r="BY133" s="97">
        <v>41</v>
      </c>
      <c r="BZ133" s="97"/>
      <c r="CA133" s="97"/>
      <c r="CB133" s="97"/>
      <c r="CC133" s="574"/>
      <c r="CD133" s="565"/>
      <c r="CE133" s="565"/>
      <c r="CF133" s="565">
        <v>3</v>
      </c>
      <c r="CG133" s="565"/>
      <c r="CH133" s="565">
        <v>3</v>
      </c>
      <c r="CI133" s="565"/>
      <c r="CJ133" s="565"/>
      <c r="CK133" s="565">
        <v>1</v>
      </c>
      <c r="CL133" s="565"/>
      <c r="CM133" s="565"/>
      <c r="CN133" s="565"/>
      <c r="CO133" s="565"/>
      <c r="CP133" s="565"/>
      <c r="CQ133" s="565"/>
      <c r="CR133" s="582">
        <v>13</v>
      </c>
      <c r="CS133" s="565"/>
      <c r="CT133" s="565">
        <v>12</v>
      </c>
      <c r="CU133" s="565"/>
      <c r="CV133" s="565"/>
      <c r="CW133" s="565"/>
      <c r="CX133" s="565"/>
      <c r="CY133" s="598"/>
      <c r="CZ133" s="598"/>
      <c r="DA133" s="565">
        <v>10</v>
      </c>
      <c r="DB133" s="565"/>
      <c r="DC133" s="565"/>
      <c r="DD133" s="565"/>
      <c r="DE133" s="565"/>
      <c r="DF133" s="565"/>
      <c r="DG133" s="565">
        <v>10</v>
      </c>
      <c r="DH133" s="565"/>
      <c r="DI133" s="565"/>
      <c r="DJ133" s="565"/>
      <c r="DK133" s="565"/>
      <c r="DL133" s="565"/>
      <c r="DM133" s="565"/>
      <c r="DN133" s="565"/>
      <c r="DO133" s="565"/>
      <c r="DP133" s="565"/>
      <c r="DQ133" s="565"/>
      <c r="DR133" s="565"/>
      <c r="DS133" s="565"/>
      <c r="DT133" s="565">
        <v>3</v>
      </c>
      <c r="DU133" s="565"/>
      <c r="DV133" s="565"/>
      <c r="DW133" s="565"/>
      <c r="DX133" s="565"/>
      <c r="DY133" s="565"/>
      <c r="DZ133" s="565"/>
      <c r="EA133" s="565"/>
      <c r="EB133" s="565"/>
      <c r="EC133" s="565"/>
      <c r="ED133" s="565"/>
      <c r="EE133" s="565"/>
      <c r="EF133" s="565"/>
      <c r="EG133" s="565"/>
      <c r="EH133" s="565"/>
      <c r="EI133" s="565"/>
      <c r="EJ133" s="565"/>
      <c r="EK133" s="565"/>
      <c r="EL133" s="565">
        <v>1</v>
      </c>
      <c r="EM133" s="565"/>
      <c r="EN133" s="565"/>
      <c r="EO133" s="565"/>
      <c r="EP133" s="565"/>
      <c r="EQ133" s="565"/>
      <c r="ER133" s="620">
        <v>0</v>
      </c>
      <c r="ET133" s="565"/>
      <c r="EU133" s="565"/>
      <c r="EV133" s="565">
        <v>3</v>
      </c>
      <c r="EW133" s="565"/>
      <c r="EX133" s="565">
        <v>1</v>
      </c>
      <c r="EY133" s="565"/>
      <c r="EZ133" s="565">
        <v>48</v>
      </c>
      <c r="FA133" s="565">
        <v>2</v>
      </c>
      <c r="FB133" s="565">
        <v>2</v>
      </c>
      <c r="FC133" s="565"/>
      <c r="FD133" s="565">
        <v>2</v>
      </c>
      <c r="FE133" s="565"/>
      <c r="FF133" s="565"/>
      <c r="FG133" s="565"/>
      <c r="FH133" s="565">
        <v>5</v>
      </c>
      <c r="FI133" s="565"/>
      <c r="FJ133" s="565"/>
      <c r="FK133" s="565"/>
      <c r="FL133" s="565">
        <v>22</v>
      </c>
      <c r="FM133" s="565"/>
      <c r="FN133" s="565"/>
      <c r="FO133" s="565"/>
      <c r="FP133" s="565">
        <v>10</v>
      </c>
      <c r="FQ133" s="565"/>
      <c r="FR133" s="565"/>
      <c r="FS133" s="565"/>
      <c r="FT133" s="565">
        <v>1</v>
      </c>
      <c r="FU133" s="565">
        <v>0</v>
      </c>
      <c r="FV133" s="565">
        <v>4</v>
      </c>
      <c r="FW133" s="565"/>
      <c r="FX133" s="565"/>
      <c r="FY133" s="565"/>
      <c r="FZ133" s="598"/>
      <c r="GA133" s="598"/>
      <c r="GB133" s="565"/>
      <c r="GC133" s="565"/>
      <c r="GD133" s="565"/>
      <c r="GE133" s="565"/>
      <c r="GF133" s="565">
        <v>1</v>
      </c>
      <c r="GG133" s="565"/>
      <c r="GH133" s="565">
        <v>15</v>
      </c>
      <c r="GI133" s="565"/>
      <c r="GJ133" s="565"/>
    </row>
    <row r="134" spans="1:192">
      <c r="A134" s="443">
        <v>17</v>
      </c>
      <c r="B134" s="443" t="s">
        <v>5076</v>
      </c>
      <c r="C134" s="474" t="s">
        <v>4557</v>
      </c>
      <c r="D134" s="523">
        <v>2.96</v>
      </c>
      <c r="E134" s="97">
        <v>1</v>
      </c>
      <c r="F134" s="506">
        <v>0</v>
      </c>
      <c r="G134" s="529"/>
      <c r="H134" s="78"/>
      <c r="I134" s="230"/>
      <c r="J134" s="230"/>
      <c r="K134" s="97"/>
      <c r="L134" s="97"/>
      <c r="M134" s="97">
        <v>5</v>
      </c>
      <c r="N134" s="97"/>
      <c r="O134" s="470"/>
      <c r="P134" s="470"/>
      <c r="Q134" s="470"/>
      <c r="R134" s="506"/>
      <c r="S134" s="97"/>
      <c r="T134" s="447">
        <v>0</v>
      </c>
      <c r="U134" s="507"/>
      <c r="V134" s="447"/>
      <c r="W134" s="447"/>
      <c r="X134" s="447"/>
      <c r="Y134" s="147"/>
      <c r="Z134" s="147"/>
      <c r="AA134" s="166"/>
      <c r="AB134" s="166"/>
      <c r="AC134" s="97"/>
      <c r="AD134" s="97"/>
      <c r="AE134" s="97">
        <v>0</v>
      </c>
      <c r="AF134" s="97">
        <v>5</v>
      </c>
      <c r="AG134" s="462"/>
      <c r="AH134" s="462"/>
      <c r="AI134" s="97"/>
      <c r="AJ134" s="97"/>
      <c r="AK134" s="97"/>
      <c r="AL134" s="97"/>
      <c r="AM134" s="97"/>
      <c r="AN134" s="97">
        <v>3</v>
      </c>
      <c r="AO134" s="97"/>
      <c r="AP134" s="97"/>
      <c r="AQ134" s="512">
        <f>SUM(AQ135:AQ142)</f>
        <v>0</v>
      </c>
      <c r="AR134" s="512">
        <f>SUM(AR135:AR142)</f>
        <v>143</v>
      </c>
      <c r="AS134" s="472">
        <v>0</v>
      </c>
      <c r="AT134" s="97"/>
      <c r="AU134" s="472"/>
      <c r="AV134" s="472">
        <v>60</v>
      </c>
      <c r="AW134" s="97"/>
      <c r="AX134" s="97"/>
      <c r="AY134" s="97"/>
      <c r="AZ134" s="97"/>
      <c r="BA134" s="97"/>
      <c r="BB134" s="97"/>
      <c r="BC134" s="97"/>
      <c r="BD134" s="97"/>
      <c r="BE134" s="97"/>
      <c r="BF134" s="97"/>
      <c r="BG134" s="97"/>
      <c r="BH134" s="97"/>
      <c r="BI134" s="466">
        <v>0</v>
      </c>
      <c r="BJ134" s="466">
        <v>209</v>
      </c>
      <c r="BK134" s="466">
        <v>209</v>
      </c>
      <c r="BL134" s="97">
        <v>0</v>
      </c>
      <c r="BM134" s="97"/>
      <c r="BN134" s="470">
        <v>0</v>
      </c>
      <c r="BO134" s="470">
        <v>2</v>
      </c>
      <c r="BP134" s="97"/>
      <c r="BQ134" s="97">
        <v>1593</v>
      </c>
      <c r="BR134" s="97"/>
      <c r="BS134" s="97"/>
      <c r="BT134" s="97"/>
      <c r="BU134" s="97"/>
      <c r="BV134" s="97"/>
      <c r="BW134" s="97"/>
      <c r="BX134" s="97"/>
      <c r="BY134" s="97"/>
      <c r="BZ134" s="97"/>
      <c r="CA134" s="97"/>
      <c r="CB134" s="97"/>
      <c r="CC134" s="574"/>
      <c r="CD134" s="565"/>
      <c r="CE134" s="565"/>
      <c r="CF134" s="565">
        <v>0</v>
      </c>
      <c r="CG134" s="565">
        <v>0</v>
      </c>
      <c r="CH134" s="565"/>
      <c r="CI134" s="565"/>
      <c r="CJ134" s="565">
        <v>54</v>
      </c>
      <c r="CK134" s="565"/>
      <c r="CL134" s="565"/>
      <c r="CM134" s="565"/>
      <c r="CN134" s="565"/>
      <c r="CO134" s="565"/>
      <c r="CP134" s="565"/>
      <c r="CQ134" s="565"/>
      <c r="CR134" s="582"/>
      <c r="CS134" s="565"/>
      <c r="CT134" s="565"/>
      <c r="CU134" s="565"/>
      <c r="CV134" s="565"/>
      <c r="CW134" s="565">
        <v>0</v>
      </c>
      <c r="CX134" s="565">
        <v>2</v>
      </c>
      <c r="CY134" s="598"/>
      <c r="CZ134" s="598"/>
      <c r="DA134" s="565"/>
      <c r="DB134" s="565">
        <v>91</v>
      </c>
      <c r="DC134" s="565"/>
      <c r="DD134" s="565">
        <v>13</v>
      </c>
      <c r="DE134" s="565"/>
      <c r="DF134" s="565">
        <v>48</v>
      </c>
      <c r="DG134" s="565"/>
      <c r="DH134" s="565">
        <v>8</v>
      </c>
      <c r="DI134" s="565"/>
      <c r="DJ134" s="565"/>
      <c r="DK134" s="565"/>
      <c r="DL134" s="565"/>
      <c r="DM134" s="565"/>
      <c r="DN134" s="565"/>
      <c r="DO134" s="565"/>
      <c r="DP134" s="565">
        <v>22</v>
      </c>
      <c r="DQ134" s="565"/>
      <c r="DR134" s="565"/>
      <c r="DS134" s="565"/>
      <c r="DT134" s="565"/>
      <c r="DU134" s="565"/>
      <c r="DV134" s="565"/>
      <c r="DW134" s="565"/>
      <c r="DX134" s="565"/>
      <c r="DY134" s="565"/>
      <c r="DZ134" s="565"/>
      <c r="EA134" s="565"/>
      <c r="EB134" s="565"/>
      <c r="EC134" s="565"/>
      <c r="ED134" s="565"/>
      <c r="EE134" s="565"/>
      <c r="EF134" s="565"/>
      <c r="EG134" s="565"/>
      <c r="EH134" s="565"/>
      <c r="EI134" s="565"/>
      <c r="EJ134" s="565"/>
      <c r="EK134" s="565"/>
      <c r="EL134" s="565"/>
      <c r="EM134" s="565"/>
      <c r="EN134" s="565"/>
      <c r="EO134" s="565"/>
      <c r="EP134" s="565"/>
      <c r="EQ134" s="565"/>
      <c r="ER134" s="620">
        <v>75</v>
      </c>
      <c r="ET134" s="565"/>
      <c r="EU134" s="565"/>
      <c r="EV134" s="565"/>
      <c r="EW134" s="565">
        <v>243</v>
      </c>
      <c r="EX134" s="565"/>
      <c r="EY134" s="565"/>
      <c r="EZ134" s="565"/>
      <c r="FA134" s="565">
        <v>240</v>
      </c>
      <c r="FB134" s="565"/>
      <c r="FC134" s="565"/>
      <c r="FD134" s="565"/>
      <c r="FE134" s="565"/>
      <c r="FF134" s="565"/>
      <c r="FG134" s="565"/>
      <c r="FH134" s="565"/>
      <c r="FI134" s="565">
        <v>110</v>
      </c>
      <c r="FJ134" s="565"/>
      <c r="FK134" s="565"/>
      <c r="FL134" s="565"/>
      <c r="FM134" s="565">
        <v>287</v>
      </c>
      <c r="FN134" s="565">
        <v>0</v>
      </c>
      <c r="FO134" s="565">
        <v>911</v>
      </c>
      <c r="FP134" s="565"/>
      <c r="FQ134" s="565"/>
      <c r="FR134" s="565"/>
      <c r="FS134" s="565">
        <v>5</v>
      </c>
      <c r="FT134" s="565">
        <v>0</v>
      </c>
      <c r="FU134" s="565">
        <v>0</v>
      </c>
      <c r="FV134" s="565"/>
      <c r="FW134" s="565">
        <v>2</v>
      </c>
      <c r="FX134" s="565"/>
      <c r="FY134" s="565"/>
      <c r="FZ134" s="598"/>
      <c r="GA134" s="598"/>
      <c r="GB134" s="565"/>
      <c r="GC134" s="565"/>
      <c r="GD134" s="565"/>
      <c r="GE134" s="565"/>
      <c r="GF134" s="565"/>
      <c r="GG134" s="565"/>
      <c r="GH134" s="565"/>
      <c r="GI134" s="565"/>
      <c r="GJ134" s="565"/>
    </row>
    <row r="135" spans="1:192" ht="18.75" customHeight="1">
      <c r="A135" s="460">
        <v>112</v>
      </c>
      <c r="B135" s="460" t="s">
        <v>5077</v>
      </c>
      <c r="C135" s="461" t="s">
        <v>5078</v>
      </c>
      <c r="D135" s="514">
        <v>4.21</v>
      </c>
      <c r="E135" s="447">
        <v>0</v>
      </c>
      <c r="F135" s="515">
        <v>0</v>
      </c>
      <c r="G135" s="529"/>
      <c r="H135" s="78"/>
      <c r="I135" s="445">
        <v>0</v>
      </c>
      <c r="J135" s="445">
        <v>167</v>
      </c>
      <c r="K135" s="97"/>
      <c r="L135" s="97"/>
      <c r="M135" s="97">
        <v>0</v>
      </c>
      <c r="N135" s="97"/>
      <c r="O135" s="470"/>
      <c r="P135" s="470"/>
      <c r="Q135" s="470"/>
      <c r="R135" s="506"/>
      <c r="S135" s="97"/>
      <c r="T135" s="97">
        <v>0</v>
      </c>
      <c r="U135" s="507"/>
      <c r="V135" s="97"/>
      <c r="W135" s="97"/>
      <c r="X135" s="97"/>
      <c r="Y135" s="147"/>
      <c r="Z135" s="147"/>
      <c r="AA135" s="166"/>
      <c r="AB135" s="166"/>
      <c r="AC135" s="97"/>
      <c r="AD135" s="97"/>
      <c r="AE135" s="97"/>
      <c r="AF135" s="97"/>
      <c r="AG135" s="462"/>
      <c r="AH135" s="462"/>
      <c r="AI135" s="97"/>
      <c r="AJ135" s="97"/>
      <c r="AK135" s="97"/>
      <c r="AL135" s="97"/>
      <c r="AM135" s="97"/>
      <c r="AN135" s="97"/>
      <c r="AO135" s="97"/>
      <c r="AP135" s="97"/>
      <c r="AQ135" s="517"/>
      <c r="AR135" s="517"/>
      <c r="AS135" s="472">
        <v>0</v>
      </c>
      <c r="AT135" s="97"/>
      <c r="AU135" s="472"/>
      <c r="AV135" s="472">
        <v>570</v>
      </c>
      <c r="AW135" s="97">
        <v>69</v>
      </c>
      <c r="AX135" s="97"/>
      <c r="AY135" s="97"/>
      <c r="AZ135" s="97">
        <f t="shared" ref="AZ135:AZ198" si="2">AX135+AY135</f>
        <v>0</v>
      </c>
      <c r="BA135" s="97"/>
      <c r="BB135" s="97"/>
      <c r="BC135" s="97"/>
      <c r="BD135" s="97"/>
      <c r="BE135" s="97"/>
      <c r="BF135" s="97"/>
      <c r="BG135" s="97"/>
      <c r="BH135" s="97"/>
      <c r="BI135" s="466"/>
      <c r="BJ135" s="466">
        <v>14</v>
      </c>
      <c r="BK135" s="466">
        <v>14</v>
      </c>
      <c r="BL135" s="97"/>
      <c r="BM135" s="97"/>
      <c r="BN135" s="470"/>
      <c r="BO135" s="470"/>
      <c r="BP135" s="97"/>
      <c r="BQ135" s="97">
        <v>130</v>
      </c>
      <c r="BR135" s="97"/>
      <c r="BS135" s="97"/>
      <c r="BT135" s="447"/>
      <c r="BU135" s="447"/>
      <c r="BV135" s="97"/>
      <c r="BW135" s="97"/>
      <c r="BX135" s="97"/>
      <c r="BY135" s="97">
        <v>59</v>
      </c>
      <c r="BZ135" s="97"/>
      <c r="CA135" s="97"/>
      <c r="CB135" s="97"/>
      <c r="CC135" s="574"/>
      <c r="CD135" s="565"/>
      <c r="CE135" s="565"/>
      <c r="CF135" s="565"/>
      <c r="CG135" s="565"/>
      <c r="CH135" s="565"/>
      <c r="CI135" s="565"/>
      <c r="CJ135" s="565"/>
      <c r="CK135" s="565"/>
      <c r="CL135" s="565"/>
      <c r="CM135" s="565"/>
      <c r="CN135" s="565"/>
      <c r="CO135" s="565"/>
      <c r="CP135" s="565"/>
      <c r="CQ135" s="565"/>
      <c r="CR135" s="582"/>
      <c r="CS135" s="565"/>
      <c r="CT135" s="565"/>
      <c r="CU135" s="565"/>
      <c r="CV135" s="565"/>
      <c r="CW135" s="565"/>
      <c r="CX135" s="565"/>
      <c r="CY135" s="598"/>
      <c r="CZ135" s="598"/>
      <c r="DA135" s="565"/>
      <c r="DB135" s="565"/>
      <c r="DC135" s="565"/>
      <c r="DD135" s="565"/>
      <c r="DE135" s="565"/>
      <c r="DF135" s="565"/>
      <c r="DG135" s="565"/>
      <c r="DH135" s="565"/>
      <c r="DI135" s="565"/>
      <c r="DJ135" s="565"/>
      <c r="DK135" s="565"/>
      <c r="DL135" s="565"/>
      <c r="DM135" s="565"/>
      <c r="DN135" s="565"/>
      <c r="DO135" s="565"/>
      <c r="DP135" s="565"/>
      <c r="DQ135" s="565"/>
      <c r="DR135" s="565"/>
      <c r="DS135" s="565"/>
      <c r="DT135" s="565"/>
      <c r="DU135" s="565">
        <v>30</v>
      </c>
      <c r="DV135" s="565"/>
      <c r="DW135" s="565"/>
      <c r="DX135" s="565"/>
      <c r="DY135" s="565"/>
      <c r="DZ135" s="565"/>
      <c r="EA135" s="565"/>
      <c r="EB135" s="565"/>
      <c r="EC135" s="565"/>
      <c r="ED135" s="565"/>
      <c r="EE135" s="565"/>
      <c r="EF135" s="565"/>
      <c r="EG135" s="565"/>
      <c r="EH135" s="565"/>
      <c r="EI135" s="565"/>
      <c r="EJ135" s="565"/>
      <c r="EK135" s="565"/>
      <c r="EL135" s="565"/>
      <c r="EM135" s="565">
        <v>1</v>
      </c>
      <c r="EN135" s="565"/>
      <c r="EO135" s="565"/>
      <c r="EP135" s="565"/>
      <c r="EQ135" s="565"/>
      <c r="ER135" s="620">
        <v>0</v>
      </c>
      <c r="ET135" s="565"/>
      <c r="EU135" s="565"/>
      <c r="EV135" s="565"/>
      <c r="EW135" s="565">
        <v>10</v>
      </c>
      <c r="EX135" s="565"/>
      <c r="EY135" s="565"/>
      <c r="EZ135" s="565"/>
      <c r="FA135" s="565">
        <v>20</v>
      </c>
      <c r="FB135" s="565"/>
      <c r="FC135" s="565"/>
      <c r="FD135" s="565"/>
      <c r="FE135" s="565"/>
      <c r="FF135" s="565"/>
      <c r="FG135" s="565"/>
      <c r="FH135" s="565"/>
      <c r="FI135" s="565"/>
      <c r="FJ135" s="565"/>
      <c r="FK135" s="565"/>
      <c r="FL135" s="565"/>
      <c r="FM135" s="565">
        <v>150</v>
      </c>
      <c r="FN135" s="565"/>
      <c r="FO135" s="565">
        <v>40</v>
      </c>
      <c r="FP135" s="565"/>
      <c r="FQ135" s="565"/>
      <c r="FR135" s="565"/>
      <c r="FS135" s="565"/>
      <c r="FT135" s="565">
        <v>0</v>
      </c>
      <c r="FU135" s="565">
        <v>0</v>
      </c>
      <c r="FV135" s="565"/>
      <c r="FW135" s="565"/>
      <c r="FX135" s="565"/>
      <c r="FY135" s="565"/>
      <c r="FZ135" s="598"/>
      <c r="GA135" s="598"/>
      <c r="GB135" s="565"/>
      <c r="GC135" s="565"/>
      <c r="GD135" s="565"/>
      <c r="GE135" s="565"/>
      <c r="GF135" s="565"/>
      <c r="GG135" s="565"/>
      <c r="GH135" s="565"/>
      <c r="GI135" s="565">
        <v>60</v>
      </c>
      <c r="GJ135" s="565"/>
    </row>
    <row r="136" spans="1:192" ht="30">
      <c r="A136" s="460">
        <v>113</v>
      </c>
      <c r="B136" s="460" t="s">
        <v>5079</v>
      </c>
      <c r="C136" s="461" t="s">
        <v>5080</v>
      </c>
      <c r="D136" s="514">
        <v>16.02</v>
      </c>
      <c r="E136" s="97">
        <v>0</v>
      </c>
      <c r="F136" s="506">
        <v>0</v>
      </c>
      <c r="G136" s="529"/>
      <c r="H136" s="78"/>
      <c r="I136" s="230"/>
      <c r="J136" s="230">
        <v>25</v>
      </c>
      <c r="K136" s="97"/>
      <c r="L136" s="97"/>
      <c r="M136" s="97"/>
      <c r="N136" s="97"/>
      <c r="O136" s="470"/>
      <c r="P136" s="470"/>
      <c r="Q136" s="470"/>
      <c r="R136" s="506"/>
      <c r="S136" s="97"/>
      <c r="T136" s="97">
        <v>0</v>
      </c>
      <c r="U136" s="507"/>
      <c r="V136" s="97"/>
      <c r="W136" s="97"/>
      <c r="X136" s="97"/>
      <c r="Y136" s="147"/>
      <c r="Z136" s="147"/>
      <c r="AA136" s="166"/>
      <c r="AB136" s="166"/>
      <c r="AC136" s="97"/>
      <c r="AD136" s="97"/>
      <c r="AE136" s="97"/>
      <c r="AF136" s="97"/>
      <c r="AG136" s="462"/>
      <c r="AH136" s="462"/>
      <c r="AI136" s="97"/>
      <c r="AJ136" s="97"/>
      <c r="AK136" s="97"/>
      <c r="AL136" s="97"/>
      <c r="AM136" s="97"/>
      <c r="AN136" s="97"/>
      <c r="AO136" s="97"/>
      <c r="AP136" s="97"/>
      <c r="AQ136" s="517"/>
      <c r="AR136" s="517"/>
      <c r="AS136" s="472">
        <v>0</v>
      </c>
      <c r="AT136" s="97"/>
      <c r="AU136" s="472"/>
      <c r="AV136" s="472">
        <v>8</v>
      </c>
      <c r="AW136" s="97">
        <v>16</v>
      </c>
      <c r="AX136" s="97"/>
      <c r="AY136" s="97"/>
      <c r="AZ136" s="97">
        <f t="shared" si="2"/>
        <v>0</v>
      </c>
      <c r="BA136" s="97"/>
      <c r="BB136" s="97"/>
      <c r="BC136" s="97"/>
      <c r="BD136" s="97"/>
      <c r="BE136" s="97"/>
      <c r="BF136" s="97"/>
      <c r="BG136" s="97"/>
      <c r="BH136" s="97"/>
      <c r="BI136" s="466"/>
      <c r="BJ136" s="466"/>
      <c r="BK136" s="466">
        <v>0</v>
      </c>
      <c r="BL136" s="97"/>
      <c r="BM136" s="97"/>
      <c r="BN136" s="470"/>
      <c r="BO136" s="470"/>
      <c r="BP136" s="97"/>
      <c r="BQ136" s="97">
        <v>20</v>
      </c>
      <c r="BR136" s="97"/>
      <c r="BS136" s="97"/>
      <c r="BT136" s="97"/>
      <c r="BU136" s="97"/>
      <c r="BV136" s="97"/>
      <c r="BW136" s="97"/>
      <c r="BX136" s="97"/>
      <c r="BY136" s="97">
        <v>6</v>
      </c>
      <c r="BZ136" s="97"/>
      <c r="CA136" s="97"/>
      <c r="CB136" s="97"/>
      <c r="CC136" s="574"/>
      <c r="CD136" s="565"/>
      <c r="CE136" s="565"/>
      <c r="CF136" s="565"/>
      <c r="CG136" s="565"/>
      <c r="CH136" s="565"/>
      <c r="CI136" s="565"/>
      <c r="CJ136" s="565"/>
      <c r="CK136" s="565"/>
      <c r="CL136" s="565"/>
      <c r="CM136" s="565"/>
      <c r="CN136" s="565"/>
      <c r="CO136" s="565"/>
      <c r="CP136" s="565"/>
      <c r="CQ136" s="565"/>
      <c r="CR136" s="582"/>
      <c r="CS136" s="565"/>
      <c r="CT136" s="565"/>
      <c r="CU136" s="565"/>
      <c r="CV136" s="565"/>
      <c r="CW136" s="565"/>
      <c r="CX136" s="565"/>
      <c r="CY136" s="598"/>
      <c r="CZ136" s="598"/>
      <c r="DA136" s="565"/>
      <c r="DB136" s="565"/>
      <c r="DC136" s="565"/>
      <c r="DD136" s="565"/>
      <c r="DE136" s="565"/>
      <c r="DF136" s="565"/>
      <c r="DG136" s="565"/>
      <c r="DH136" s="565"/>
      <c r="DI136" s="565"/>
      <c r="DJ136" s="565"/>
      <c r="DK136" s="565"/>
      <c r="DL136" s="565"/>
      <c r="DM136" s="565"/>
      <c r="DN136" s="565"/>
      <c r="DO136" s="565"/>
      <c r="DP136" s="565"/>
      <c r="DQ136" s="565"/>
      <c r="DR136" s="565"/>
      <c r="DS136" s="565"/>
      <c r="DT136" s="565"/>
      <c r="DU136" s="565">
        <v>20</v>
      </c>
      <c r="DV136" s="565"/>
      <c r="DW136" s="565"/>
      <c r="DX136" s="565"/>
      <c r="DY136" s="565"/>
      <c r="DZ136" s="565"/>
      <c r="EA136" s="565">
        <v>1</v>
      </c>
      <c r="EB136" s="565"/>
      <c r="EC136" s="565"/>
      <c r="ED136" s="565"/>
      <c r="EE136" s="565"/>
      <c r="EF136" s="565"/>
      <c r="EG136" s="565"/>
      <c r="EH136" s="565"/>
      <c r="EI136" s="565"/>
      <c r="EJ136" s="565"/>
      <c r="EK136" s="565"/>
      <c r="EL136" s="565"/>
      <c r="EM136" s="565"/>
      <c r="EN136" s="565"/>
      <c r="EO136" s="565"/>
      <c r="EP136" s="565"/>
      <c r="EQ136" s="565"/>
      <c r="ER136" s="620">
        <v>0</v>
      </c>
      <c r="ET136" s="565"/>
      <c r="EU136" s="565"/>
      <c r="EV136" s="565"/>
      <c r="EW136" s="565"/>
      <c r="EX136" s="565"/>
      <c r="EY136" s="565"/>
      <c r="EZ136" s="565"/>
      <c r="FA136" s="565"/>
      <c r="FB136" s="565"/>
      <c r="FC136" s="565"/>
      <c r="FD136" s="565"/>
      <c r="FE136" s="565"/>
      <c r="FF136" s="565"/>
      <c r="FG136" s="565"/>
      <c r="FH136" s="565"/>
      <c r="FI136" s="565"/>
      <c r="FJ136" s="565"/>
      <c r="FK136" s="565"/>
      <c r="FL136" s="565"/>
      <c r="FM136" s="565">
        <v>25</v>
      </c>
      <c r="FN136" s="565"/>
      <c r="FO136" s="565"/>
      <c r="FP136" s="565"/>
      <c r="FQ136" s="565"/>
      <c r="FR136" s="565"/>
      <c r="FS136" s="565"/>
      <c r="FT136" s="565">
        <v>0</v>
      </c>
      <c r="FU136" s="565">
        <v>0</v>
      </c>
      <c r="FV136" s="565"/>
      <c r="FW136" s="565"/>
      <c r="FX136" s="565"/>
      <c r="FY136" s="565"/>
      <c r="FZ136" s="598"/>
      <c r="GA136" s="598"/>
      <c r="GB136" s="565"/>
      <c r="GC136" s="565"/>
      <c r="GD136" s="565"/>
      <c r="GE136" s="565"/>
      <c r="GF136" s="565"/>
      <c r="GG136" s="565"/>
      <c r="GH136" s="565"/>
      <c r="GI136" s="565"/>
      <c r="GJ136" s="565"/>
    </row>
    <row r="137" spans="1:192" ht="45">
      <c r="A137" s="460">
        <v>114</v>
      </c>
      <c r="B137" s="460" t="s">
        <v>5081</v>
      </c>
      <c r="C137" s="461" t="s">
        <v>5082</v>
      </c>
      <c r="D137" s="514">
        <v>7.4</v>
      </c>
      <c r="E137" s="97">
        <v>0</v>
      </c>
      <c r="F137" s="506">
        <v>0</v>
      </c>
      <c r="G137" s="529"/>
      <c r="H137" s="78"/>
      <c r="I137" s="230"/>
      <c r="J137" s="230"/>
      <c r="K137" s="97"/>
      <c r="L137" s="97"/>
      <c r="M137" s="97"/>
      <c r="N137" s="97"/>
      <c r="O137" s="470"/>
      <c r="P137" s="470"/>
      <c r="Q137" s="470"/>
      <c r="R137" s="506"/>
      <c r="S137" s="97"/>
      <c r="T137" s="97">
        <v>0</v>
      </c>
      <c r="U137" s="507"/>
      <c r="V137" s="97"/>
      <c r="W137" s="97"/>
      <c r="X137" s="97"/>
      <c r="Y137" s="147"/>
      <c r="Z137" s="147"/>
      <c r="AA137" s="166"/>
      <c r="AB137" s="166"/>
      <c r="AC137" s="97"/>
      <c r="AD137" s="97"/>
      <c r="AE137" s="97"/>
      <c r="AF137" s="97"/>
      <c r="AG137" s="462"/>
      <c r="AH137" s="462"/>
      <c r="AI137" s="97"/>
      <c r="AJ137" s="97">
        <v>1</v>
      </c>
      <c r="AK137" s="97"/>
      <c r="AL137" s="97"/>
      <c r="AM137" s="97"/>
      <c r="AN137" s="97"/>
      <c r="AO137" s="97"/>
      <c r="AP137" s="97"/>
      <c r="AQ137" s="517"/>
      <c r="AR137" s="517"/>
      <c r="AS137" s="472">
        <v>0</v>
      </c>
      <c r="AT137" s="97"/>
      <c r="AU137" s="472"/>
      <c r="AV137" s="472">
        <v>451</v>
      </c>
      <c r="AW137" s="97">
        <v>223</v>
      </c>
      <c r="AX137" s="97"/>
      <c r="AY137" s="97"/>
      <c r="AZ137" s="97">
        <f t="shared" si="2"/>
        <v>0</v>
      </c>
      <c r="BA137" s="97"/>
      <c r="BB137" s="97"/>
      <c r="BC137" s="97"/>
      <c r="BD137" s="97"/>
      <c r="BE137" s="97"/>
      <c r="BF137" s="97"/>
      <c r="BG137" s="97"/>
      <c r="BH137" s="97"/>
      <c r="BI137" s="466"/>
      <c r="BJ137" s="466">
        <v>36</v>
      </c>
      <c r="BK137" s="466">
        <v>36</v>
      </c>
      <c r="BL137" s="97"/>
      <c r="BM137" s="97"/>
      <c r="BN137" s="470"/>
      <c r="BO137" s="470"/>
      <c r="BP137" s="97"/>
      <c r="BQ137" s="97">
        <v>15</v>
      </c>
      <c r="BR137" s="97"/>
      <c r="BS137" s="97"/>
      <c r="BT137" s="97"/>
      <c r="BU137" s="97"/>
      <c r="BV137" s="97"/>
      <c r="BW137" s="97"/>
      <c r="BX137" s="97"/>
      <c r="BY137" s="97">
        <v>94</v>
      </c>
      <c r="BZ137" s="97"/>
      <c r="CA137" s="97"/>
      <c r="CB137" s="97"/>
      <c r="CC137" s="574"/>
      <c r="CD137" s="565"/>
      <c r="CE137" s="565"/>
      <c r="CF137" s="565"/>
      <c r="CG137" s="565"/>
      <c r="CH137" s="565"/>
      <c r="CI137" s="565"/>
      <c r="CJ137" s="565">
        <v>1</v>
      </c>
      <c r="CK137" s="565"/>
      <c r="CL137" s="565"/>
      <c r="CM137" s="565"/>
      <c r="CN137" s="565"/>
      <c r="CO137" s="565"/>
      <c r="CP137" s="565"/>
      <c r="CQ137" s="565"/>
      <c r="CR137" s="582"/>
      <c r="CS137" s="565"/>
      <c r="CT137" s="565"/>
      <c r="CU137" s="565"/>
      <c r="CV137" s="565"/>
      <c r="CW137" s="565"/>
      <c r="CX137" s="565"/>
      <c r="CY137" s="598"/>
      <c r="CZ137" s="598"/>
      <c r="DA137" s="565"/>
      <c r="DB137" s="565"/>
      <c r="DC137" s="565"/>
      <c r="DD137" s="565"/>
      <c r="DE137" s="565"/>
      <c r="DF137" s="565"/>
      <c r="DG137" s="565"/>
      <c r="DH137" s="565"/>
      <c r="DI137" s="565"/>
      <c r="DJ137" s="565"/>
      <c r="DK137" s="565"/>
      <c r="DL137" s="565"/>
      <c r="DM137" s="565"/>
      <c r="DN137" s="565"/>
      <c r="DO137" s="565"/>
      <c r="DP137" s="565"/>
      <c r="DQ137" s="565"/>
      <c r="DR137" s="565"/>
      <c r="DS137" s="565">
        <v>26</v>
      </c>
      <c r="DT137" s="565"/>
      <c r="DU137" s="565">
        <v>80</v>
      </c>
      <c r="DV137" s="565"/>
      <c r="DW137" s="565"/>
      <c r="DX137" s="565"/>
      <c r="DY137" s="565"/>
      <c r="DZ137" s="565"/>
      <c r="EA137" s="565">
        <v>4</v>
      </c>
      <c r="EB137" s="565"/>
      <c r="EC137" s="565"/>
      <c r="ED137" s="565"/>
      <c r="EE137" s="565"/>
      <c r="EF137" s="565"/>
      <c r="EG137" s="565"/>
      <c r="EH137" s="565"/>
      <c r="EI137" s="565"/>
      <c r="EJ137" s="565"/>
      <c r="EK137" s="565"/>
      <c r="EL137" s="565"/>
      <c r="EM137" s="565"/>
      <c r="EN137" s="565"/>
      <c r="EO137" s="565"/>
      <c r="EP137" s="565"/>
      <c r="EQ137" s="565"/>
      <c r="ER137" s="620">
        <v>0</v>
      </c>
      <c r="ET137" s="565"/>
      <c r="EU137" s="565"/>
      <c r="EV137" s="565"/>
      <c r="EW137" s="565">
        <v>1</v>
      </c>
      <c r="EX137" s="565"/>
      <c r="EY137" s="565"/>
      <c r="EZ137" s="565"/>
      <c r="FA137" s="565">
        <v>20</v>
      </c>
      <c r="FB137" s="565"/>
      <c r="FC137" s="565"/>
      <c r="FD137" s="565"/>
      <c r="FE137" s="565"/>
      <c r="FF137" s="565"/>
      <c r="FG137" s="565"/>
      <c r="FH137" s="565"/>
      <c r="FI137" s="565"/>
      <c r="FJ137" s="565"/>
      <c r="FK137" s="565"/>
      <c r="FL137" s="565"/>
      <c r="FM137" s="565">
        <v>64</v>
      </c>
      <c r="FN137" s="565"/>
      <c r="FO137" s="565">
        <v>44</v>
      </c>
      <c r="FP137" s="565"/>
      <c r="FQ137" s="565"/>
      <c r="FR137" s="565"/>
      <c r="FS137" s="565"/>
      <c r="FT137" s="565">
        <v>0</v>
      </c>
      <c r="FU137" s="565">
        <v>0</v>
      </c>
      <c r="FV137" s="565"/>
      <c r="FW137" s="565"/>
      <c r="FX137" s="565"/>
      <c r="FY137" s="565"/>
      <c r="FZ137" s="598"/>
      <c r="GA137" s="598"/>
      <c r="GB137" s="565"/>
      <c r="GC137" s="565"/>
      <c r="GD137" s="565"/>
      <c r="GE137" s="565"/>
      <c r="GF137" s="565"/>
      <c r="GG137" s="565"/>
      <c r="GH137" s="565"/>
      <c r="GI137" s="565">
        <v>15</v>
      </c>
      <c r="GJ137" s="565"/>
    </row>
    <row r="138" spans="1:192" ht="30">
      <c r="A138" s="460" t="s">
        <v>5083</v>
      </c>
      <c r="B138" s="522" t="s">
        <v>5084</v>
      </c>
      <c r="C138" s="461" t="s">
        <v>5085</v>
      </c>
      <c r="D138" s="521">
        <v>6</v>
      </c>
      <c r="E138" s="97">
        <v>0</v>
      </c>
      <c r="F138" s="506">
        <v>0</v>
      </c>
      <c r="G138" s="529"/>
      <c r="H138" s="78"/>
      <c r="I138" s="230"/>
      <c r="J138" s="230">
        <v>35</v>
      </c>
      <c r="K138" s="97"/>
      <c r="L138" s="97"/>
      <c r="M138" s="97"/>
      <c r="N138" s="97"/>
      <c r="O138" s="470"/>
      <c r="P138" s="470"/>
      <c r="Q138" s="470"/>
      <c r="R138" s="506"/>
      <c r="S138" s="97"/>
      <c r="T138" s="97">
        <v>0</v>
      </c>
      <c r="U138" s="507"/>
      <c r="V138" s="97"/>
      <c r="W138" s="97"/>
      <c r="X138" s="97"/>
      <c r="Y138" s="147"/>
      <c r="Z138" s="147"/>
      <c r="AA138" s="166"/>
      <c r="AB138" s="166"/>
      <c r="AC138" s="97"/>
      <c r="AD138" s="97"/>
      <c r="AE138" s="97"/>
      <c r="AF138" s="97"/>
      <c r="AG138" s="462"/>
      <c r="AH138" s="462"/>
      <c r="AI138" s="97"/>
      <c r="AJ138" s="97"/>
      <c r="AK138" s="97"/>
      <c r="AL138" s="97"/>
      <c r="AM138" s="97"/>
      <c r="AN138" s="97"/>
      <c r="AO138" s="97"/>
      <c r="AP138" s="97"/>
      <c r="AQ138" s="517"/>
      <c r="AR138" s="517"/>
      <c r="AS138" s="472">
        <v>0</v>
      </c>
      <c r="AT138" s="97"/>
      <c r="AU138" s="472"/>
      <c r="AV138" s="472">
        <v>10</v>
      </c>
      <c r="AW138" s="97">
        <v>10</v>
      </c>
      <c r="AX138" s="97"/>
      <c r="AY138" s="97"/>
      <c r="AZ138" s="97">
        <f t="shared" si="2"/>
        <v>0</v>
      </c>
      <c r="BA138" s="97"/>
      <c r="BB138" s="97"/>
      <c r="BC138" s="97"/>
      <c r="BD138" s="97"/>
      <c r="BE138" s="97"/>
      <c r="BF138" s="97"/>
      <c r="BG138" s="97"/>
      <c r="BH138" s="97"/>
      <c r="BI138" s="466"/>
      <c r="BJ138" s="466">
        <v>4</v>
      </c>
      <c r="BK138" s="466">
        <v>4</v>
      </c>
      <c r="BL138" s="97"/>
      <c r="BM138" s="97"/>
      <c r="BN138" s="470"/>
      <c r="BO138" s="470"/>
      <c r="BP138" s="97"/>
      <c r="BQ138" s="97">
        <v>42</v>
      </c>
      <c r="BR138" s="97"/>
      <c r="BS138" s="97"/>
      <c r="BT138" s="97"/>
      <c r="BU138" s="97"/>
      <c r="BV138" s="97"/>
      <c r="BW138" s="97"/>
      <c r="BX138" s="97"/>
      <c r="BY138" s="97">
        <v>61</v>
      </c>
      <c r="BZ138" s="97"/>
      <c r="CA138" s="97"/>
      <c r="CB138" s="97"/>
      <c r="CC138" s="574"/>
      <c r="CD138" s="565"/>
      <c r="CE138" s="565"/>
      <c r="CF138" s="565"/>
      <c r="CG138" s="565"/>
      <c r="CH138" s="565"/>
      <c r="CI138" s="565"/>
      <c r="CJ138" s="565">
        <v>7</v>
      </c>
      <c r="CK138" s="565"/>
      <c r="CL138" s="565"/>
      <c r="CM138" s="565"/>
      <c r="CN138" s="565"/>
      <c r="CO138" s="565"/>
      <c r="CP138" s="565"/>
      <c r="CQ138" s="565"/>
      <c r="CR138" s="582"/>
      <c r="CS138" s="565"/>
      <c r="CT138" s="565"/>
      <c r="CU138" s="565"/>
      <c r="CV138" s="565"/>
      <c r="CW138" s="565"/>
      <c r="CX138" s="565"/>
      <c r="CY138" s="598"/>
      <c r="CZ138" s="598"/>
      <c r="DA138" s="565"/>
      <c r="DB138" s="565"/>
      <c r="DC138" s="565"/>
      <c r="DD138" s="565"/>
      <c r="DE138" s="565"/>
      <c r="DF138" s="565"/>
      <c r="DG138" s="565"/>
      <c r="DH138" s="565"/>
      <c r="DI138" s="565"/>
      <c r="DJ138" s="565"/>
      <c r="DK138" s="565"/>
      <c r="DL138" s="565"/>
      <c r="DM138" s="565"/>
      <c r="DN138" s="565"/>
      <c r="DO138" s="565"/>
      <c r="DP138" s="565"/>
      <c r="DQ138" s="565"/>
      <c r="DR138" s="565"/>
      <c r="DS138" s="565">
        <v>5</v>
      </c>
      <c r="DT138" s="565"/>
      <c r="DU138" s="565">
        <v>3</v>
      </c>
      <c r="DV138" s="565"/>
      <c r="DW138" s="565"/>
      <c r="DX138" s="565"/>
      <c r="DY138" s="565"/>
      <c r="DZ138" s="565"/>
      <c r="EA138" s="565">
        <v>1</v>
      </c>
      <c r="EB138" s="565"/>
      <c r="EC138" s="565"/>
      <c r="ED138" s="565"/>
      <c r="EE138" s="565"/>
      <c r="EF138" s="565"/>
      <c r="EG138" s="565"/>
      <c r="EH138" s="565"/>
      <c r="EI138" s="565"/>
      <c r="EJ138" s="565"/>
      <c r="EK138" s="565"/>
      <c r="EL138" s="565"/>
      <c r="EM138" s="565"/>
      <c r="EN138" s="565"/>
      <c r="EO138" s="565"/>
      <c r="EP138" s="565"/>
      <c r="EQ138" s="565">
        <v>2</v>
      </c>
      <c r="ER138" s="620">
        <v>0</v>
      </c>
      <c r="ET138" s="565"/>
      <c r="EU138" s="565"/>
      <c r="EV138" s="565"/>
      <c r="EW138" s="565">
        <v>2</v>
      </c>
      <c r="EX138" s="565"/>
      <c r="EY138" s="565"/>
      <c r="EZ138" s="565"/>
      <c r="FA138" s="565">
        <v>4</v>
      </c>
      <c r="FB138" s="565"/>
      <c r="FC138" s="565"/>
      <c r="FD138" s="565"/>
      <c r="FE138" s="565"/>
      <c r="FF138" s="565"/>
      <c r="FG138" s="565"/>
      <c r="FH138" s="565"/>
      <c r="FI138" s="565"/>
      <c r="FJ138" s="565"/>
      <c r="FK138" s="565"/>
      <c r="FL138" s="565"/>
      <c r="FM138" s="565">
        <v>11</v>
      </c>
      <c r="FN138" s="565"/>
      <c r="FO138" s="565">
        <v>14</v>
      </c>
      <c r="FP138" s="565"/>
      <c r="FQ138" s="565"/>
      <c r="FR138" s="565"/>
      <c r="FS138" s="565"/>
      <c r="FT138" s="565">
        <v>0</v>
      </c>
      <c r="FU138" s="565">
        <v>0</v>
      </c>
      <c r="FV138" s="565"/>
      <c r="FW138" s="565"/>
      <c r="FX138" s="565"/>
      <c r="FY138" s="565"/>
      <c r="FZ138" s="598"/>
      <c r="GA138" s="598"/>
      <c r="GB138" s="565"/>
      <c r="GC138" s="565"/>
      <c r="GD138" s="565"/>
      <c r="GE138" s="565"/>
      <c r="GF138" s="565"/>
      <c r="GG138" s="565"/>
      <c r="GH138" s="565"/>
      <c r="GI138" s="565">
        <v>2</v>
      </c>
      <c r="GJ138" s="565"/>
    </row>
    <row r="139" spans="1:192" ht="30">
      <c r="A139" s="460" t="s">
        <v>5086</v>
      </c>
      <c r="B139" s="522" t="s">
        <v>5087</v>
      </c>
      <c r="C139" s="461" t="s">
        <v>5085</v>
      </c>
      <c r="D139" s="521">
        <v>1.72</v>
      </c>
      <c r="E139" s="97">
        <v>0</v>
      </c>
      <c r="F139" s="506">
        <v>0</v>
      </c>
      <c r="G139" s="529"/>
      <c r="H139" s="78"/>
      <c r="I139" s="230"/>
      <c r="J139" s="230">
        <v>4</v>
      </c>
      <c r="K139" s="97"/>
      <c r="L139" s="97"/>
      <c r="M139" s="97"/>
      <c r="N139" s="97"/>
      <c r="O139" s="470"/>
      <c r="P139" s="470"/>
      <c r="Q139" s="470"/>
      <c r="R139" s="506"/>
      <c r="S139" s="97"/>
      <c r="T139" s="97">
        <v>0</v>
      </c>
      <c r="U139" s="507"/>
      <c r="V139" s="97"/>
      <c r="W139" s="97"/>
      <c r="X139" s="97"/>
      <c r="Y139" s="147"/>
      <c r="Z139" s="147"/>
      <c r="AA139" s="166"/>
      <c r="AB139" s="166"/>
      <c r="AC139" s="97"/>
      <c r="AD139" s="97"/>
      <c r="AE139" s="97"/>
      <c r="AF139" s="97">
        <v>5</v>
      </c>
      <c r="AG139" s="462"/>
      <c r="AH139" s="462"/>
      <c r="AI139" s="97"/>
      <c r="AJ139" s="97"/>
      <c r="AK139" s="97"/>
      <c r="AL139" s="97"/>
      <c r="AM139" s="97"/>
      <c r="AN139" s="97">
        <v>3</v>
      </c>
      <c r="AO139" s="97"/>
      <c r="AP139" s="97"/>
      <c r="AQ139" s="517"/>
      <c r="AR139" s="517">
        <v>103</v>
      </c>
      <c r="AS139" s="472">
        <v>0</v>
      </c>
      <c r="AT139" s="97"/>
      <c r="AU139" s="472"/>
      <c r="AV139" s="472">
        <v>150</v>
      </c>
      <c r="AW139" s="97">
        <v>34</v>
      </c>
      <c r="AX139" s="97"/>
      <c r="AY139" s="97">
        <f>1</f>
        <v>1</v>
      </c>
      <c r="AZ139" s="97">
        <f t="shared" si="2"/>
        <v>1</v>
      </c>
      <c r="BA139" s="97"/>
      <c r="BB139" s="97"/>
      <c r="BC139" s="97"/>
      <c r="BD139" s="97"/>
      <c r="BE139" s="97"/>
      <c r="BF139" s="97"/>
      <c r="BG139" s="97"/>
      <c r="BH139" s="97"/>
      <c r="BI139" s="466"/>
      <c r="BJ139" s="466">
        <v>87</v>
      </c>
      <c r="BK139" s="466">
        <v>87</v>
      </c>
      <c r="BL139" s="97"/>
      <c r="BM139" s="97"/>
      <c r="BN139" s="470"/>
      <c r="BO139" s="470"/>
      <c r="BP139" s="97"/>
      <c r="BQ139" s="97">
        <v>240</v>
      </c>
      <c r="BR139" s="97"/>
      <c r="BS139" s="97"/>
      <c r="BT139" s="447"/>
      <c r="BU139" s="447"/>
      <c r="BV139" s="97"/>
      <c r="BW139" s="97"/>
      <c r="BX139" s="97"/>
      <c r="BY139" s="97">
        <v>90</v>
      </c>
      <c r="BZ139" s="97"/>
      <c r="CA139" s="97"/>
      <c r="CB139" s="97"/>
      <c r="CC139" s="574"/>
      <c r="CD139" s="565"/>
      <c r="CE139" s="565"/>
      <c r="CF139" s="565"/>
      <c r="CG139" s="565"/>
      <c r="CH139" s="565"/>
      <c r="CI139" s="565"/>
      <c r="CJ139" s="565">
        <v>33</v>
      </c>
      <c r="CK139" s="565"/>
      <c r="CL139" s="565"/>
      <c r="CM139" s="565"/>
      <c r="CN139" s="565"/>
      <c r="CO139" s="565"/>
      <c r="CP139" s="565"/>
      <c r="CQ139" s="565"/>
      <c r="CR139" s="582"/>
      <c r="CS139" s="565"/>
      <c r="CT139" s="565"/>
      <c r="CU139" s="565"/>
      <c r="CV139" s="565"/>
      <c r="CW139" s="565"/>
      <c r="CX139" s="565"/>
      <c r="CY139" s="598"/>
      <c r="CZ139" s="598"/>
      <c r="DA139" s="565"/>
      <c r="DB139" s="565">
        <v>4</v>
      </c>
      <c r="DC139" s="565"/>
      <c r="DD139" s="565"/>
      <c r="DE139" s="565"/>
      <c r="DF139" s="565"/>
      <c r="DG139" s="565"/>
      <c r="DH139" s="565">
        <v>6</v>
      </c>
      <c r="DI139" s="565"/>
      <c r="DJ139" s="565"/>
      <c r="DK139" s="565"/>
      <c r="DL139" s="565"/>
      <c r="DM139" s="565"/>
      <c r="DN139" s="565"/>
      <c r="DO139" s="565"/>
      <c r="DP139" s="565"/>
      <c r="DQ139" s="565"/>
      <c r="DR139" s="565"/>
      <c r="DS139" s="565">
        <v>2</v>
      </c>
      <c r="DT139" s="565"/>
      <c r="DU139" s="565">
        <v>22</v>
      </c>
      <c r="DV139" s="565"/>
      <c r="DW139" s="565"/>
      <c r="DX139" s="565"/>
      <c r="DY139" s="565"/>
      <c r="DZ139" s="565"/>
      <c r="EA139" s="565"/>
      <c r="EB139" s="565"/>
      <c r="EC139" s="565"/>
      <c r="ED139" s="565"/>
      <c r="EE139" s="565"/>
      <c r="EF139" s="565"/>
      <c r="EG139" s="565"/>
      <c r="EH139" s="565"/>
      <c r="EI139" s="565"/>
      <c r="EJ139" s="565"/>
      <c r="EK139" s="565"/>
      <c r="EL139" s="565"/>
      <c r="EM139" s="565"/>
      <c r="EN139" s="565"/>
      <c r="EO139" s="565">
        <v>255</v>
      </c>
      <c r="EP139" s="565"/>
      <c r="EQ139" s="565">
        <v>205</v>
      </c>
      <c r="ER139" s="620">
        <v>15</v>
      </c>
      <c r="ET139" s="565"/>
      <c r="EU139" s="565"/>
      <c r="EV139" s="565"/>
      <c r="EW139" s="565">
        <v>44</v>
      </c>
      <c r="EX139" s="565"/>
      <c r="EY139" s="565"/>
      <c r="EZ139" s="565"/>
      <c r="FA139" s="565">
        <v>53</v>
      </c>
      <c r="FB139" s="565"/>
      <c r="FC139" s="565"/>
      <c r="FD139" s="565"/>
      <c r="FE139" s="565">
        <v>4</v>
      </c>
      <c r="FF139" s="565"/>
      <c r="FG139" s="565">
        <v>1</v>
      </c>
      <c r="FH139" s="565"/>
      <c r="FI139" s="565">
        <v>75</v>
      </c>
      <c r="FJ139" s="565"/>
      <c r="FK139" s="565"/>
      <c r="FL139" s="565"/>
      <c r="FM139" s="565">
        <v>8</v>
      </c>
      <c r="FN139" s="565"/>
      <c r="FO139" s="565">
        <v>185</v>
      </c>
      <c r="FP139" s="565"/>
      <c r="FQ139" s="565">
        <v>12</v>
      </c>
      <c r="FR139" s="565"/>
      <c r="FS139" s="565"/>
      <c r="FT139" s="565">
        <v>0</v>
      </c>
      <c r="FU139" s="565">
        <v>0</v>
      </c>
      <c r="FV139" s="565"/>
      <c r="FW139" s="565">
        <v>2</v>
      </c>
      <c r="FX139" s="565"/>
      <c r="FY139" s="565"/>
      <c r="FZ139" s="598"/>
      <c r="GA139" s="598"/>
      <c r="GB139" s="565"/>
      <c r="GC139" s="565"/>
      <c r="GD139" s="565"/>
      <c r="GE139" s="565"/>
      <c r="GF139" s="565"/>
      <c r="GG139" s="565"/>
      <c r="GH139" s="565"/>
      <c r="GI139" s="565">
        <v>310</v>
      </c>
      <c r="GJ139" s="565"/>
    </row>
    <row r="140" spans="1:192" ht="30">
      <c r="A140" s="460">
        <v>116</v>
      </c>
      <c r="B140" s="460" t="s">
        <v>5088</v>
      </c>
      <c r="C140" s="461" t="s">
        <v>5089</v>
      </c>
      <c r="D140" s="514">
        <v>1.39</v>
      </c>
      <c r="E140" s="97">
        <v>0</v>
      </c>
      <c r="F140" s="506">
        <v>0</v>
      </c>
      <c r="G140" s="529"/>
      <c r="H140" s="78"/>
      <c r="I140" s="230"/>
      <c r="J140" s="230">
        <v>33</v>
      </c>
      <c r="K140" s="97"/>
      <c r="L140" s="97"/>
      <c r="M140" s="97"/>
      <c r="N140" s="97"/>
      <c r="O140" s="470"/>
      <c r="P140" s="470"/>
      <c r="Q140" s="470"/>
      <c r="R140" s="506"/>
      <c r="S140" s="97"/>
      <c r="T140" s="97">
        <v>0</v>
      </c>
      <c r="U140" s="507"/>
      <c r="V140" s="97"/>
      <c r="W140" s="97"/>
      <c r="X140" s="97"/>
      <c r="Y140" s="147"/>
      <c r="Z140" s="147"/>
      <c r="AA140" s="166"/>
      <c r="AB140" s="166"/>
      <c r="AC140" s="97"/>
      <c r="AD140" s="97"/>
      <c r="AE140" s="97"/>
      <c r="AF140" s="97"/>
      <c r="AG140" s="462"/>
      <c r="AH140" s="462"/>
      <c r="AI140" s="97"/>
      <c r="AJ140" s="97"/>
      <c r="AK140" s="97"/>
      <c r="AL140" s="97"/>
      <c r="AM140" s="97"/>
      <c r="AN140" s="97"/>
      <c r="AO140" s="97"/>
      <c r="AP140" s="97"/>
      <c r="AQ140" s="517"/>
      <c r="AR140" s="517">
        <v>30</v>
      </c>
      <c r="AS140" s="472">
        <v>0</v>
      </c>
      <c r="AT140" s="97"/>
      <c r="AU140" s="472"/>
      <c r="AV140" s="472">
        <v>350</v>
      </c>
      <c r="AW140" s="97">
        <v>109</v>
      </c>
      <c r="AX140" s="97"/>
      <c r="AY140" s="97">
        <f>1</f>
        <v>1</v>
      </c>
      <c r="AZ140" s="97">
        <f t="shared" si="2"/>
        <v>1</v>
      </c>
      <c r="BA140" s="97"/>
      <c r="BB140" s="97"/>
      <c r="BC140" s="97"/>
      <c r="BD140" s="97"/>
      <c r="BE140" s="97"/>
      <c r="BF140" s="97">
        <v>1</v>
      </c>
      <c r="BG140" s="97"/>
      <c r="BH140" s="97"/>
      <c r="BI140" s="466"/>
      <c r="BJ140" s="466">
        <v>42</v>
      </c>
      <c r="BK140" s="466">
        <v>42</v>
      </c>
      <c r="BL140" s="97"/>
      <c r="BM140" s="97"/>
      <c r="BN140" s="470"/>
      <c r="BO140" s="470">
        <v>2</v>
      </c>
      <c r="BP140" s="97"/>
      <c r="BQ140" s="97">
        <v>696</v>
      </c>
      <c r="BR140" s="97"/>
      <c r="BS140" s="97"/>
      <c r="BT140" s="97"/>
      <c r="BU140" s="97"/>
      <c r="BV140" s="97"/>
      <c r="BW140" s="97"/>
      <c r="BX140" s="97"/>
      <c r="BY140" s="97"/>
      <c r="BZ140" s="97"/>
      <c r="CA140" s="97"/>
      <c r="CB140" s="97"/>
      <c r="CC140" s="574"/>
      <c r="CD140" s="565"/>
      <c r="CE140" s="565"/>
      <c r="CF140" s="565"/>
      <c r="CG140" s="565"/>
      <c r="CH140" s="565"/>
      <c r="CI140" s="565"/>
      <c r="CJ140" s="565">
        <v>10</v>
      </c>
      <c r="CK140" s="565"/>
      <c r="CL140" s="565"/>
      <c r="CM140" s="565"/>
      <c r="CN140" s="565"/>
      <c r="CO140" s="565"/>
      <c r="CP140" s="565"/>
      <c r="CQ140" s="565"/>
      <c r="CR140" s="582"/>
      <c r="CS140" s="565"/>
      <c r="CT140" s="565"/>
      <c r="CU140" s="565"/>
      <c r="CV140" s="565"/>
      <c r="CW140" s="565"/>
      <c r="CX140" s="565">
        <v>2</v>
      </c>
      <c r="CY140" s="598"/>
      <c r="CZ140" s="598"/>
      <c r="DA140" s="565"/>
      <c r="DB140" s="565">
        <v>82</v>
      </c>
      <c r="DC140" s="565"/>
      <c r="DD140" s="565"/>
      <c r="DE140" s="565"/>
      <c r="DF140" s="565"/>
      <c r="DG140" s="565"/>
      <c r="DH140" s="565">
        <v>1</v>
      </c>
      <c r="DI140" s="565"/>
      <c r="DJ140" s="565"/>
      <c r="DK140" s="565"/>
      <c r="DL140" s="565"/>
      <c r="DM140" s="565">
        <v>11</v>
      </c>
      <c r="DN140" s="565"/>
      <c r="DO140" s="565"/>
      <c r="DP140" s="565"/>
      <c r="DQ140" s="565">
        <v>27</v>
      </c>
      <c r="DR140" s="565"/>
      <c r="DS140" s="565"/>
      <c r="DT140" s="565"/>
      <c r="DU140" s="565">
        <v>10</v>
      </c>
      <c r="DV140" s="565"/>
      <c r="DW140" s="565"/>
      <c r="DX140" s="565"/>
      <c r="DY140" s="565"/>
      <c r="DZ140" s="565">
        <v>5</v>
      </c>
      <c r="EA140" s="565">
        <v>2</v>
      </c>
      <c r="EB140" s="565"/>
      <c r="EC140" s="565"/>
      <c r="ED140" s="565"/>
      <c r="EE140" s="565"/>
      <c r="EF140" s="565"/>
      <c r="EG140" s="565"/>
      <c r="EH140" s="565"/>
      <c r="EI140" s="565"/>
      <c r="EJ140" s="565"/>
      <c r="EK140" s="565"/>
      <c r="EL140" s="565"/>
      <c r="EM140" s="565"/>
      <c r="EN140" s="565"/>
      <c r="EO140" s="565">
        <v>881</v>
      </c>
      <c r="EP140" s="565"/>
      <c r="EQ140" s="565">
        <v>100</v>
      </c>
      <c r="ER140" s="620">
        <v>30</v>
      </c>
      <c r="ET140" s="565"/>
      <c r="EU140" s="565"/>
      <c r="EV140" s="565"/>
      <c r="EW140" s="565">
        <v>70</v>
      </c>
      <c r="EX140" s="565"/>
      <c r="EY140" s="565"/>
      <c r="EZ140" s="565"/>
      <c r="FA140" s="565">
        <v>61</v>
      </c>
      <c r="FB140" s="565"/>
      <c r="FC140" s="565"/>
      <c r="FD140" s="565"/>
      <c r="FE140" s="565"/>
      <c r="FF140" s="565"/>
      <c r="FG140" s="565"/>
      <c r="FH140" s="565"/>
      <c r="FI140" s="565">
        <v>30</v>
      </c>
      <c r="FJ140" s="565"/>
      <c r="FK140" s="565"/>
      <c r="FL140" s="565"/>
      <c r="FM140" s="565">
        <v>5</v>
      </c>
      <c r="FN140" s="565"/>
      <c r="FO140" s="565">
        <v>460</v>
      </c>
      <c r="FP140" s="565"/>
      <c r="FQ140" s="565">
        <v>22</v>
      </c>
      <c r="FR140" s="565"/>
      <c r="FS140" s="565">
        <v>5</v>
      </c>
      <c r="FT140" s="565">
        <v>0</v>
      </c>
      <c r="FU140" s="565">
        <v>6</v>
      </c>
      <c r="FV140" s="565"/>
      <c r="FW140" s="565"/>
      <c r="FX140" s="565"/>
      <c r="FY140" s="565"/>
      <c r="FZ140" s="598"/>
      <c r="GA140" s="598"/>
      <c r="GB140" s="565"/>
      <c r="GC140" s="565"/>
      <c r="GD140" s="565"/>
      <c r="GE140" s="565"/>
      <c r="GF140" s="565"/>
      <c r="GG140" s="565"/>
      <c r="GH140" s="565"/>
      <c r="GI140" s="565">
        <v>53</v>
      </c>
      <c r="GJ140" s="565"/>
    </row>
    <row r="141" spans="1:192" ht="30">
      <c r="A141" s="460">
        <v>117</v>
      </c>
      <c r="B141" s="460" t="s">
        <v>5090</v>
      </c>
      <c r="C141" s="461" t="s">
        <v>5091</v>
      </c>
      <c r="D141" s="514">
        <v>1.89</v>
      </c>
      <c r="E141" s="97">
        <v>0</v>
      </c>
      <c r="F141" s="506">
        <v>6</v>
      </c>
      <c r="G141" s="529"/>
      <c r="H141" s="78"/>
      <c r="I141" s="230"/>
      <c r="J141" s="230">
        <v>50</v>
      </c>
      <c r="K141" s="97"/>
      <c r="L141" s="97"/>
      <c r="M141" s="97"/>
      <c r="N141" s="97"/>
      <c r="O141" s="470"/>
      <c r="P141" s="470"/>
      <c r="Q141" s="470"/>
      <c r="R141" s="506"/>
      <c r="S141" s="97"/>
      <c r="T141" s="97">
        <v>0</v>
      </c>
      <c r="U141" s="507"/>
      <c r="V141" s="97"/>
      <c r="W141" s="97"/>
      <c r="X141" s="97"/>
      <c r="Y141" s="147"/>
      <c r="Z141" s="147"/>
      <c r="AA141" s="516"/>
      <c r="AB141" s="516"/>
      <c r="AC141" s="97"/>
      <c r="AD141" s="97"/>
      <c r="AE141" s="97"/>
      <c r="AF141" s="97"/>
      <c r="AG141" s="462"/>
      <c r="AH141" s="462"/>
      <c r="AI141" s="447">
        <f>AI142+AI144</f>
        <v>9</v>
      </c>
      <c r="AJ141" s="447"/>
      <c r="AK141" s="97"/>
      <c r="AL141" s="97"/>
      <c r="AM141" s="97"/>
      <c r="AN141" s="97"/>
      <c r="AO141" s="97"/>
      <c r="AP141" s="97"/>
      <c r="AQ141" s="517"/>
      <c r="AR141" s="517">
        <v>10</v>
      </c>
      <c r="AS141" s="472">
        <v>0</v>
      </c>
      <c r="AT141" s="97"/>
      <c r="AU141" s="449"/>
      <c r="AV141" s="449"/>
      <c r="AW141" s="97">
        <v>55</v>
      </c>
      <c r="AX141" s="97"/>
      <c r="AY141" s="97"/>
      <c r="AZ141" s="97">
        <f t="shared" si="2"/>
        <v>0</v>
      </c>
      <c r="BA141" s="97">
        <v>5</v>
      </c>
      <c r="BB141" s="97"/>
      <c r="BC141" s="97"/>
      <c r="BD141" s="97"/>
      <c r="BE141" s="97"/>
      <c r="BF141" s="97"/>
      <c r="BG141" s="447">
        <v>11</v>
      </c>
      <c r="BH141" s="447"/>
      <c r="BI141" s="466"/>
      <c r="BJ141" s="466">
        <v>10</v>
      </c>
      <c r="BK141" s="466">
        <v>10</v>
      </c>
      <c r="BL141" s="97"/>
      <c r="BM141" s="97"/>
      <c r="BN141" s="470"/>
      <c r="BO141" s="470"/>
      <c r="BP141" s="97"/>
      <c r="BQ141" s="97">
        <v>250</v>
      </c>
      <c r="BR141" s="447"/>
      <c r="BS141" s="447"/>
      <c r="BT141" s="97"/>
      <c r="BU141" s="97"/>
      <c r="BV141" s="97"/>
      <c r="BW141" s="97"/>
      <c r="BX141" s="447">
        <v>290</v>
      </c>
      <c r="BY141" s="447">
        <v>3</v>
      </c>
      <c r="BZ141" s="447"/>
      <c r="CA141" s="447"/>
      <c r="CB141" s="447"/>
      <c r="CC141" s="573"/>
      <c r="CD141" s="565"/>
      <c r="CE141" s="565"/>
      <c r="CF141" s="565"/>
      <c r="CG141" s="565"/>
      <c r="CH141" s="565"/>
      <c r="CI141" s="565"/>
      <c r="CJ141" s="565">
        <v>3</v>
      </c>
      <c r="CK141" s="565"/>
      <c r="CL141" s="565"/>
      <c r="CM141" s="565"/>
      <c r="CN141" s="565"/>
      <c r="CO141" s="565"/>
      <c r="CP141" s="565"/>
      <c r="CQ141" s="565"/>
      <c r="CR141" s="582"/>
      <c r="CS141" s="565">
        <v>3</v>
      </c>
      <c r="CT141" s="565"/>
      <c r="CU141" s="565"/>
      <c r="CV141" s="565"/>
      <c r="CW141" s="565"/>
      <c r="CX141" s="565"/>
      <c r="CY141" s="598"/>
      <c r="CZ141" s="598"/>
      <c r="DA141" s="565"/>
      <c r="DB141" s="565">
        <v>5</v>
      </c>
      <c r="DC141" s="565"/>
      <c r="DD141" s="565">
        <v>13</v>
      </c>
      <c r="DE141" s="565"/>
      <c r="DF141" s="565">
        <v>48</v>
      </c>
      <c r="DG141" s="565"/>
      <c r="DH141" s="565">
        <v>1</v>
      </c>
      <c r="DI141" s="565"/>
      <c r="DJ141" s="565"/>
      <c r="DK141" s="565"/>
      <c r="DL141" s="565"/>
      <c r="DM141" s="565">
        <v>7</v>
      </c>
      <c r="DN141" s="565"/>
      <c r="DO141" s="565"/>
      <c r="DP141" s="565"/>
      <c r="DQ141" s="565">
        <v>28</v>
      </c>
      <c r="DR141" s="565">
        <v>24</v>
      </c>
      <c r="DS141" s="565">
        <v>3</v>
      </c>
      <c r="DT141" s="565"/>
      <c r="DU141" s="565">
        <v>141</v>
      </c>
      <c r="DV141" s="565"/>
      <c r="DW141" s="565"/>
      <c r="DX141" s="565"/>
      <c r="DY141" s="565"/>
      <c r="DZ141" s="565">
        <v>5</v>
      </c>
      <c r="EA141" s="565"/>
      <c r="EB141" s="565"/>
      <c r="EC141" s="565"/>
      <c r="ED141" s="565"/>
      <c r="EE141" s="565"/>
      <c r="EF141" s="565"/>
      <c r="EG141" s="565"/>
      <c r="EH141" s="565"/>
      <c r="EI141" s="565"/>
      <c r="EJ141" s="565"/>
      <c r="EK141" s="565"/>
      <c r="EL141" s="565"/>
      <c r="EM141" s="565"/>
      <c r="EN141" s="565"/>
      <c r="EO141" s="565">
        <v>370</v>
      </c>
      <c r="EP141" s="565"/>
      <c r="EQ141" s="565">
        <v>15</v>
      </c>
      <c r="ER141" s="620">
        <v>30</v>
      </c>
      <c r="ET141" s="565"/>
      <c r="EU141" s="565"/>
      <c r="EV141" s="565"/>
      <c r="EW141" s="565">
        <v>82</v>
      </c>
      <c r="EX141" s="565"/>
      <c r="EY141" s="565"/>
      <c r="EZ141" s="565"/>
      <c r="FA141" s="565">
        <v>70</v>
      </c>
      <c r="FB141" s="565"/>
      <c r="FC141" s="565"/>
      <c r="FD141" s="565"/>
      <c r="FE141" s="565"/>
      <c r="FF141" s="565"/>
      <c r="FG141" s="565"/>
      <c r="FH141" s="565"/>
      <c r="FI141" s="565">
        <v>5</v>
      </c>
      <c r="FJ141" s="565"/>
      <c r="FK141" s="565"/>
      <c r="FL141" s="565"/>
      <c r="FM141" s="565">
        <v>8</v>
      </c>
      <c r="FN141" s="565"/>
      <c r="FO141" s="565">
        <v>144</v>
      </c>
      <c r="FP141" s="565"/>
      <c r="FQ141" s="565"/>
      <c r="FR141" s="565"/>
      <c r="FS141" s="565"/>
      <c r="FT141" s="565">
        <v>0</v>
      </c>
      <c r="FU141" s="565">
        <v>0</v>
      </c>
      <c r="FV141" s="565"/>
      <c r="FW141" s="565"/>
      <c r="FX141" s="565"/>
      <c r="FY141" s="565"/>
      <c r="FZ141" s="598"/>
      <c r="GA141" s="598"/>
      <c r="GB141" s="565"/>
      <c r="GC141" s="565"/>
      <c r="GD141" s="565"/>
      <c r="GE141" s="565"/>
      <c r="GF141" s="565"/>
      <c r="GG141" s="565"/>
      <c r="GH141" s="565"/>
      <c r="GI141" s="565">
        <v>8</v>
      </c>
      <c r="GJ141" s="565"/>
    </row>
    <row r="142" spans="1:192" ht="30">
      <c r="A142" s="460">
        <v>118</v>
      </c>
      <c r="B142" s="460" t="s">
        <v>5092</v>
      </c>
      <c r="C142" s="461" t="s">
        <v>5093</v>
      </c>
      <c r="D142" s="514">
        <v>2.56</v>
      </c>
      <c r="E142" s="97">
        <v>0</v>
      </c>
      <c r="F142" s="506">
        <v>0</v>
      </c>
      <c r="G142" s="529"/>
      <c r="H142" s="78"/>
      <c r="I142" s="230"/>
      <c r="J142" s="230">
        <v>10</v>
      </c>
      <c r="K142" s="447"/>
      <c r="L142" s="447"/>
      <c r="M142" s="97"/>
      <c r="N142" s="97"/>
      <c r="O142" s="470"/>
      <c r="P142" s="470"/>
      <c r="Q142" s="470"/>
      <c r="R142" s="506"/>
      <c r="S142" s="97"/>
      <c r="T142" s="97">
        <v>0</v>
      </c>
      <c r="U142" s="507"/>
      <c r="V142" s="97"/>
      <c r="W142" s="97"/>
      <c r="X142" s="97"/>
      <c r="Y142" s="519"/>
      <c r="Z142" s="519"/>
      <c r="AA142" s="166"/>
      <c r="AB142" s="166"/>
      <c r="AC142" s="97"/>
      <c r="AD142" s="97"/>
      <c r="AE142" s="97"/>
      <c r="AF142" s="97"/>
      <c r="AG142" s="462"/>
      <c r="AH142" s="462"/>
      <c r="AI142" s="97">
        <v>5</v>
      </c>
      <c r="AJ142" s="97"/>
      <c r="AK142" s="97"/>
      <c r="AL142" s="97"/>
      <c r="AM142" s="97"/>
      <c r="AN142" s="97"/>
      <c r="AO142" s="97"/>
      <c r="AP142" s="97"/>
      <c r="AQ142" s="517"/>
      <c r="AR142" s="517"/>
      <c r="AS142" s="472">
        <v>0</v>
      </c>
      <c r="AT142" s="97"/>
      <c r="AU142" s="472"/>
      <c r="AV142" s="472"/>
      <c r="AW142" s="97">
        <v>48</v>
      </c>
      <c r="AX142" s="97"/>
      <c r="AY142" s="97"/>
      <c r="AZ142" s="97">
        <f t="shared" si="2"/>
        <v>0</v>
      </c>
      <c r="BA142" s="97"/>
      <c r="BB142" s="97"/>
      <c r="BC142" s="97"/>
      <c r="BD142" s="97"/>
      <c r="BE142" s="97"/>
      <c r="BF142" s="97"/>
      <c r="BG142" s="97">
        <v>5</v>
      </c>
      <c r="BH142" s="97"/>
      <c r="BI142" s="466"/>
      <c r="BJ142" s="466">
        <v>16</v>
      </c>
      <c r="BK142" s="466">
        <v>16</v>
      </c>
      <c r="BL142" s="97"/>
      <c r="BM142" s="97"/>
      <c r="BN142" s="470"/>
      <c r="BO142" s="470"/>
      <c r="BP142" s="97"/>
      <c r="BQ142" s="97">
        <v>200</v>
      </c>
      <c r="BR142" s="97">
        <v>1</v>
      </c>
      <c r="BS142" s="97"/>
      <c r="BT142" s="97"/>
      <c r="BU142" s="97"/>
      <c r="BV142" s="97"/>
      <c r="BW142" s="97"/>
      <c r="BX142" s="97">
        <v>137</v>
      </c>
      <c r="BY142" s="97"/>
      <c r="BZ142" s="97"/>
      <c r="CA142" s="97"/>
      <c r="CB142" s="97"/>
      <c r="CC142" s="574"/>
      <c r="CD142" s="565"/>
      <c r="CE142" s="565"/>
      <c r="CF142" s="565"/>
      <c r="CG142" s="565"/>
      <c r="CH142" s="565"/>
      <c r="CI142" s="565"/>
      <c r="CJ142" s="565"/>
      <c r="CK142" s="565"/>
      <c r="CL142" s="565"/>
      <c r="CM142" s="565"/>
      <c r="CN142" s="565"/>
      <c r="CO142" s="565"/>
      <c r="CP142" s="565"/>
      <c r="CQ142" s="565"/>
      <c r="CR142" s="582"/>
      <c r="CS142" s="565"/>
      <c r="CT142" s="565"/>
      <c r="CU142" s="565"/>
      <c r="CV142" s="565"/>
      <c r="CW142" s="565"/>
      <c r="CX142" s="565"/>
      <c r="CY142" s="598"/>
      <c r="CZ142" s="598"/>
      <c r="DA142" s="565"/>
      <c r="DB142" s="565"/>
      <c r="DC142" s="565"/>
      <c r="DD142" s="565"/>
      <c r="DE142" s="565"/>
      <c r="DF142" s="565"/>
      <c r="DG142" s="565"/>
      <c r="DH142" s="565"/>
      <c r="DI142" s="565"/>
      <c r="DJ142" s="565"/>
      <c r="DK142" s="565"/>
      <c r="DL142" s="565"/>
      <c r="DM142" s="565"/>
      <c r="DN142" s="565"/>
      <c r="DO142" s="565"/>
      <c r="DP142" s="565"/>
      <c r="DQ142" s="565">
        <v>31</v>
      </c>
      <c r="DR142" s="565">
        <v>14</v>
      </c>
      <c r="DS142" s="565"/>
      <c r="DT142" s="565"/>
      <c r="DU142" s="565">
        <v>64</v>
      </c>
      <c r="DV142" s="565"/>
      <c r="DW142" s="565"/>
      <c r="DX142" s="565"/>
      <c r="DY142" s="565"/>
      <c r="DZ142" s="565"/>
      <c r="EA142" s="565"/>
      <c r="EB142" s="565"/>
      <c r="EC142" s="565"/>
      <c r="ED142" s="565"/>
      <c r="EE142" s="565"/>
      <c r="EF142" s="565"/>
      <c r="EG142" s="565"/>
      <c r="EH142" s="565"/>
      <c r="EI142" s="565"/>
      <c r="EJ142" s="565"/>
      <c r="EK142" s="565"/>
      <c r="EL142" s="565"/>
      <c r="EM142" s="565"/>
      <c r="EN142" s="565"/>
      <c r="EO142" s="565">
        <v>10</v>
      </c>
      <c r="EP142" s="565"/>
      <c r="EQ142" s="565"/>
      <c r="ER142" s="620">
        <v>0</v>
      </c>
      <c r="ET142" s="565"/>
      <c r="EU142" s="565"/>
      <c r="EV142" s="565"/>
      <c r="EW142" s="565">
        <v>34</v>
      </c>
      <c r="EX142" s="565"/>
      <c r="EY142" s="565"/>
      <c r="EZ142" s="565"/>
      <c r="FA142" s="565">
        <v>12</v>
      </c>
      <c r="FB142" s="565"/>
      <c r="FC142" s="565"/>
      <c r="FD142" s="565"/>
      <c r="FE142" s="565"/>
      <c r="FF142" s="565"/>
      <c r="FG142" s="565"/>
      <c r="FH142" s="565"/>
      <c r="FI142" s="565"/>
      <c r="FJ142" s="565"/>
      <c r="FK142" s="565"/>
      <c r="FL142" s="565"/>
      <c r="FM142" s="565">
        <v>16</v>
      </c>
      <c r="FN142" s="565"/>
      <c r="FO142" s="565">
        <v>24</v>
      </c>
      <c r="FP142" s="565"/>
      <c r="FQ142" s="565"/>
      <c r="FR142" s="565"/>
      <c r="FS142" s="565"/>
      <c r="FT142" s="565">
        <v>0</v>
      </c>
      <c r="FU142" s="565">
        <v>0</v>
      </c>
      <c r="FV142" s="565"/>
      <c r="FW142" s="565"/>
      <c r="FX142" s="565"/>
      <c r="FY142" s="565"/>
      <c r="FZ142" s="598"/>
      <c r="GA142" s="598"/>
      <c r="GB142" s="565"/>
      <c r="GC142" s="565"/>
      <c r="GD142" s="565"/>
      <c r="GE142" s="565"/>
      <c r="GF142" s="565"/>
      <c r="GG142" s="565"/>
      <c r="GH142" s="565"/>
      <c r="GI142" s="565">
        <v>23</v>
      </c>
      <c r="GJ142" s="565"/>
    </row>
    <row r="143" spans="1:192">
      <c r="A143" s="443">
        <v>18</v>
      </c>
      <c r="B143" s="501" t="s">
        <v>5094</v>
      </c>
      <c r="C143" s="474" t="s">
        <v>4561</v>
      </c>
      <c r="D143" s="502">
        <v>1.69</v>
      </c>
      <c r="E143" s="97">
        <v>0</v>
      </c>
      <c r="F143" s="506">
        <v>0</v>
      </c>
      <c r="G143" s="529"/>
      <c r="H143" s="78"/>
      <c r="I143" s="230"/>
      <c r="J143" s="230">
        <v>10</v>
      </c>
      <c r="K143" s="97"/>
      <c r="L143" s="97"/>
      <c r="M143" s="97"/>
      <c r="N143" s="97"/>
      <c r="O143" s="470"/>
      <c r="P143" s="470"/>
      <c r="Q143" s="470"/>
      <c r="R143" s="518">
        <v>40</v>
      </c>
      <c r="S143" s="97"/>
      <c r="T143" s="447">
        <v>13</v>
      </c>
      <c r="U143" s="507"/>
      <c r="V143" s="447">
        <v>16</v>
      </c>
      <c r="W143" s="447">
        <v>1</v>
      </c>
      <c r="X143" s="447">
        <v>17</v>
      </c>
      <c r="Y143" s="147"/>
      <c r="Z143" s="147"/>
      <c r="AA143" s="166"/>
      <c r="AB143" s="166"/>
      <c r="AC143" s="97"/>
      <c r="AD143" s="97"/>
      <c r="AE143" s="97">
        <v>14</v>
      </c>
      <c r="AF143" s="97"/>
      <c r="AG143" s="462"/>
      <c r="AH143" s="462"/>
      <c r="AI143" s="97">
        <v>0</v>
      </c>
      <c r="AJ143" s="97"/>
      <c r="AK143" s="97"/>
      <c r="AL143" s="97"/>
      <c r="AM143" s="97">
        <v>11</v>
      </c>
      <c r="AN143" s="97">
        <v>5</v>
      </c>
      <c r="AO143" s="97">
        <v>2</v>
      </c>
      <c r="AP143" s="97"/>
      <c r="AQ143" s="512">
        <f>SUM(AQ144:AQ146)</f>
        <v>14</v>
      </c>
      <c r="AR143" s="512">
        <f>SUM(AR144:AR146)</f>
        <v>0</v>
      </c>
      <c r="AS143" s="472">
        <v>0</v>
      </c>
      <c r="AT143" s="97"/>
      <c r="AU143" s="472"/>
      <c r="AV143" s="472"/>
      <c r="AW143" s="97"/>
      <c r="AX143" s="97"/>
      <c r="AY143" s="97"/>
      <c r="AZ143" s="97"/>
      <c r="BA143" s="97">
        <v>5</v>
      </c>
      <c r="BB143" s="97"/>
      <c r="BC143" s="97"/>
      <c r="BD143" s="97"/>
      <c r="BE143" s="97"/>
      <c r="BF143" s="97"/>
      <c r="BG143" s="97"/>
      <c r="BH143" s="97"/>
      <c r="BI143" s="466">
        <v>11</v>
      </c>
      <c r="BJ143" s="466">
        <v>2</v>
      </c>
      <c r="BK143" s="466">
        <v>13</v>
      </c>
      <c r="BL143" s="97">
        <v>0</v>
      </c>
      <c r="BM143" s="97"/>
      <c r="BN143" s="470">
        <v>3</v>
      </c>
      <c r="BO143" s="470"/>
      <c r="BP143" s="97"/>
      <c r="BQ143" s="97">
        <v>4</v>
      </c>
      <c r="BR143" s="97"/>
      <c r="BS143" s="97"/>
      <c r="BT143" s="97"/>
      <c r="BU143" s="97"/>
      <c r="BV143" s="97"/>
      <c r="BW143" s="97"/>
      <c r="BX143" s="97">
        <v>34</v>
      </c>
      <c r="BY143" s="97"/>
      <c r="BZ143" s="97"/>
      <c r="CA143" s="97"/>
      <c r="CB143" s="97"/>
      <c r="CC143" s="574"/>
      <c r="CD143" s="565"/>
      <c r="CE143" s="565"/>
      <c r="CF143" s="565">
        <v>5</v>
      </c>
      <c r="CG143" s="565">
        <v>3</v>
      </c>
      <c r="CH143" s="565">
        <v>1</v>
      </c>
      <c r="CI143" s="565">
        <v>13</v>
      </c>
      <c r="CJ143" s="565">
        <v>2</v>
      </c>
      <c r="CK143" s="565"/>
      <c r="CL143" s="565"/>
      <c r="CM143" s="565"/>
      <c r="CN143" s="565"/>
      <c r="CO143" s="565"/>
      <c r="CP143" s="565"/>
      <c r="CQ143" s="565"/>
      <c r="CR143" s="568">
        <v>2</v>
      </c>
      <c r="CS143" s="565"/>
      <c r="CT143" s="565"/>
      <c r="CU143" s="565"/>
      <c r="CV143" s="565"/>
      <c r="CW143" s="565">
        <v>3</v>
      </c>
      <c r="CX143" s="565"/>
      <c r="CY143" s="598"/>
      <c r="CZ143" s="598"/>
      <c r="DA143" s="565">
        <v>18</v>
      </c>
      <c r="DB143" s="565">
        <v>1</v>
      </c>
      <c r="DC143" s="565">
        <v>5</v>
      </c>
      <c r="DD143" s="565"/>
      <c r="DE143" s="565"/>
      <c r="DF143" s="565"/>
      <c r="DG143" s="565"/>
      <c r="DH143" s="565">
        <v>3</v>
      </c>
      <c r="DI143" s="565"/>
      <c r="DJ143" s="565"/>
      <c r="DK143" s="565"/>
      <c r="DL143" s="565"/>
      <c r="DM143" s="565">
        <v>4</v>
      </c>
      <c r="DN143" s="565"/>
      <c r="DO143" s="565"/>
      <c r="DP143" s="565"/>
      <c r="DQ143" s="565"/>
      <c r="DR143" s="565"/>
      <c r="DS143" s="565"/>
      <c r="DT143" s="565"/>
      <c r="DU143" s="565"/>
      <c r="DV143" s="565"/>
      <c r="DW143" s="565"/>
      <c r="DX143" s="565"/>
      <c r="DY143" s="565"/>
      <c r="DZ143" s="565"/>
      <c r="EA143" s="565">
        <v>2</v>
      </c>
      <c r="EB143" s="565"/>
      <c r="EC143" s="565"/>
      <c r="ED143" s="565"/>
      <c r="EE143" s="565"/>
      <c r="EF143" s="565"/>
      <c r="EG143" s="565"/>
      <c r="EH143" s="565"/>
      <c r="EI143" s="565"/>
      <c r="EJ143" s="565"/>
      <c r="EK143" s="565"/>
      <c r="EL143" s="565"/>
      <c r="EM143" s="565"/>
      <c r="EN143" s="565"/>
      <c r="EO143" s="565"/>
      <c r="EP143" s="565"/>
      <c r="EQ143" s="565"/>
      <c r="ER143" s="620">
        <v>0</v>
      </c>
      <c r="ET143" s="565">
        <v>6</v>
      </c>
      <c r="EU143" s="565"/>
      <c r="EV143" s="565">
        <v>42</v>
      </c>
      <c r="EW143" s="565">
        <v>1</v>
      </c>
      <c r="EX143" s="565">
        <v>3</v>
      </c>
      <c r="EY143" s="565">
        <v>1</v>
      </c>
      <c r="EZ143" s="565">
        <v>52</v>
      </c>
      <c r="FA143" s="565">
        <v>5</v>
      </c>
      <c r="FB143" s="565"/>
      <c r="FC143" s="565"/>
      <c r="FD143" s="565"/>
      <c r="FE143" s="565"/>
      <c r="FF143" s="565"/>
      <c r="FG143" s="565"/>
      <c r="FH143" s="565">
        <v>13</v>
      </c>
      <c r="FI143" s="565">
        <v>4</v>
      </c>
      <c r="FJ143" s="565">
        <v>4</v>
      </c>
      <c r="FK143" s="565"/>
      <c r="FL143" s="565">
        <v>1071</v>
      </c>
      <c r="FM143" s="565"/>
      <c r="FN143" s="565">
        <v>20</v>
      </c>
      <c r="FO143" s="565">
        <v>6</v>
      </c>
      <c r="FP143" s="565"/>
      <c r="FQ143" s="565"/>
      <c r="FR143" s="565"/>
      <c r="FS143" s="565"/>
      <c r="FT143" s="565">
        <v>2</v>
      </c>
      <c r="FU143" s="565">
        <v>5</v>
      </c>
      <c r="FV143" s="565">
        <v>5</v>
      </c>
      <c r="FW143" s="565"/>
      <c r="FX143" s="565"/>
      <c r="FY143" s="565"/>
      <c r="FZ143" s="598"/>
      <c r="GA143" s="598"/>
      <c r="GB143" s="565"/>
      <c r="GC143" s="565"/>
      <c r="GD143" s="565">
        <v>9</v>
      </c>
      <c r="GE143" s="565"/>
      <c r="GF143" s="565">
        <v>6</v>
      </c>
      <c r="GG143" s="565"/>
      <c r="GH143" s="565"/>
      <c r="GI143" s="565"/>
      <c r="GJ143" s="565"/>
    </row>
    <row r="144" spans="1:192">
      <c r="A144" s="460">
        <v>119</v>
      </c>
      <c r="B144" s="460" t="s">
        <v>5095</v>
      </c>
      <c r="C144" s="461" t="s">
        <v>5096</v>
      </c>
      <c r="D144" s="514">
        <v>1.66</v>
      </c>
      <c r="E144" s="447">
        <v>16</v>
      </c>
      <c r="F144" s="515">
        <v>1</v>
      </c>
      <c r="G144" s="529"/>
      <c r="H144" s="78"/>
      <c r="I144" s="445">
        <v>9</v>
      </c>
      <c r="J144" s="445">
        <v>1</v>
      </c>
      <c r="K144" s="97"/>
      <c r="L144" s="97"/>
      <c r="M144" s="97">
        <v>6</v>
      </c>
      <c r="N144" s="97"/>
      <c r="O144" s="470"/>
      <c r="P144" s="470"/>
      <c r="Q144" s="470"/>
      <c r="R144" s="506"/>
      <c r="S144" s="97"/>
      <c r="T144" s="97">
        <v>8</v>
      </c>
      <c r="U144" s="507"/>
      <c r="V144" s="97">
        <v>14</v>
      </c>
      <c r="W144" s="97">
        <v>1</v>
      </c>
      <c r="X144" s="97">
        <v>15</v>
      </c>
      <c r="Y144" s="147">
        <v>1</v>
      </c>
      <c r="Z144" s="147"/>
      <c r="AA144" s="166">
        <v>45</v>
      </c>
      <c r="AB144" s="166">
        <v>2</v>
      </c>
      <c r="AC144" s="97">
        <v>356</v>
      </c>
      <c r="AD144" s="97"/>
      <c r="AE144" s="97">
        <v>1</v>
      </c>
      <c r="AF144" s="97"/>
      <c r="AG144" s="462"/>
      <c r="AH144" s="462"/>
      <c r="AI144" s="97">
        <v>4</v>
      </c>
      <c r="AJ144" s="97"/>
      <c r="AK144" s="97"/>
      <c r="AL144" s="97"/>
      <c r="AM144" s="97">
        <v>8</v>
      </c>
      <c r="AN144" s="97"/>
      <c r="AO144" s="97">
        <v>2</v>
      </c>
      <c r="AP144" s="97"/>
      <c r="AQ144" s="517">
        <v>14</v>
      </c>
      <c r="AR144" s="517"/>
      <c r="AS144" s="472">
        <v>0</v>
      </c>
      <c r="AT144" s="97"/>
      <c r="AU144" s="472"/>
      <c r="AV144" s="472"/>
      <c r="AW144" s="97">
        <v>80</v>
      </c>
      <c r="AX144" s="97"/>
      <c r="AY144" s="97"/>
      <c r="AZ144" s="97">
        <f t="shared" si="2"/>
        <v>0</v>
      </c>
      <c r="BA144" s="97">
        <v>5</v>
      </c>
      <c r="BB144" s="97"/>
      <c r="BC144" s="97"/>
      <c r="BD144" s="97"/>
      <c r="BE144" s="97">
        <v>1</v>
      </c>
      <c r="BF144" s="97"/>
      <c r="BG144" s="97">
        <v>6</v>
      </c>
      <c r="BH144" s="97"/>
      <c r="BI144" s="466">
        <v>8</v>
      </c>
      <c r="BJ144" s="466"/>
      <c r="BK144" s="466">
        <v>8</v>
      </c>
      <c r="BL144" s="97"/>
      <c r="BM144" s="97"/>
      <c r="BN144" s="470">
        <v>3</v>
      </c>
      <c r="BO144" s="470"/>
      <c r="BP144" s="97"/>
      <c r="BQ144" s="97">
        <v>1</v>
      </c>
      <c r="BR144" s="97">
        <v>2</v>
      </c>
      <c r="BS144" s="97"/>
      <c r="BT144" s="97"/>
      <c r="BU144" s="97"/>
      <c r="BV144" s="97"/>
      <c r="BW144" s="97"/>
      <c r="BX144" s="97">
        <v>119</v>
      </c>
      <c r="BY144" s="97">
        <v>3</v>
      </c>
      <c r="BZ144" s="97"/>
      <c r="CA144" s="97"/>
      <c r="CB144" s="97"/>
      <c r="CC144" s="574"/>
      <c r="CD144" s="565"/>
      <c r="CE144" s="565"/>
      <c r="CF144" s="565">
        <v>3</v>
      </c>
      <c r="CG144" s="565"/>
      <c r="CH144" s="565"/>
      <c r="CI144" s="565">
        <v>10</v>
      </c>
      <c r="CJ144" s="565"/>
      <c r="CK144" s="565">
        <v>1</v>
      </c>
      <c r="CL144" s="565"/>
      <c r="CM144" s="565"/>
      <c r="CN144" s="565"/>
      <c r="CO144" s="565"/>
      <c r="CP144" s="565"/>
      <c r="CQ144" s="565"/>
      <c r="CR144" s="582"/>
      <c r="CS144" s="565"/>
      <c r="CT144" s="565">
        <v>2</v>
      </c>
      <c r="CU144" s="565">
        <v>1</v>
      </c>
      <c r="CV144" s="565"/>
      <c r="CW144" s="565">
        <v>3</v>
      </c>
      <c r="CX144" s="565"/>
      <c r="CY144" s="598"/>
      <c r="CZ144" s="598"/>
      <c r="DA144" s="565">
        <v>10</v>
      </c>
      <c r="DB144" s="565"/>
      <c r="DC144" s="565">
        <v>4</v>
      </c>
      <c r="DD144" s="565"/>
      <c r="DE144" s="565"/>
      <c r="DF144" s="565"/>
      <c r="DG144" s="565"/>
      <c r="DH144" s="565">
        <v>1</v>
      </c>
      <c r="DI144" s="565"/>
      <c r="DJ144" s="565"/>
      <c r="DK144" s="565">
        <v>2</v>
      </c>
      <c r="DL144" s="565"/>
      <c r="DM144" s="565"/>
      <c r="DN144" s="565"/>
      <c r="DO144" s="565"/>
      <c r="DP144" s="565"/>
      <c r="DQ144" s="565"/>
      <c r="DR144" s="565">
        <v>10</v>
      </c>
      <c r="DS144" s="565">
        <v>3</v>
      </c>
      <c r="DT144" s="565">
        <v>5</v>
      </c>
      <c r="DU144" s="565"/>
      <c r="DV144" s="565"/>
      <c r="DW144" s="565"/>
      <c r="DX144" s="565"/>
      <c r="DY144" s="565"/>
      <c r="DZ144" s="565"/>
      <c r="EA144" s="565"/>
      <c r="EB144" s="565">
        <v>2</v>
      </c>
      <c r="EC144" s="565"/>
      <c r="ED144" s="565"/>
      <c r="EE144" s="565"/>
      <c r="EF144" s="565"/>
      <c r="EG144" s="565"/>
      <c r="EH144" s="565">
        <v>10</v>
      </c>
      <c r="EI144" s="565"/>
      <c r="EJ144" s="565"/>
      <c r="EK144" s="565"/>
      <c r="EL144" s="565">
        <v>1</v>
      </c>
      <c r="EM144" s="565"/>
      <c r="EN144" s="565"/>
      <c r="EO144" s="565"/>
      <c r="EP144" s="565"/>
      <c r="EQ144" s="565"/>
      <c r="ER144" s="620">
        <v>0</v>
      </c>
      <c r="ET144" s="565">
        <v>2</v>
      </c>
      <c r="EU144" s="565"/>
      <c r="EV144" s="565">
        <v>34</v>
      </c>
      <c r="EW144" s="565"/>
      <c r="EX144" s="565"/>
      <c r="EY144" s="565"/>
      <c r="EZ144" s="565">
        <v>42</v>
      </c>
      <c r="FA144" s="565">
        <v>2</v>
      </c>
      <c r="FB144" s="565">
        <v>1</v>
      </c>
      <c r="FC144" s="565"/>
      <c r="FD144" s="565">
        <v>3</v>
      </c>
      <c r="FE144" s="565"/>
      <c r="FF144" s="565">
        <v>5</v>
      </c>
      <c r="FG144" s="565"/>
      <c r="FH144" s="565">
        <v>8</v>
      </c>
      <c r="FI144" s="565"/>
      <c r="FJ144" s="565">
        <v>4</v>
      </c>
      <c r="FK144" s="565"/>
      <c r="FL144" s="565">
        <v>796</v>
      </c>
      <c r="FM144" s="565"/>
      <c r="FN144" s="565">
        <v>5</v>
      </c>
      <c r="FO144" s="565"/>
      <c r="FP144" s="565">
        <v>12</v>
      </c>
      <c r="FQ144" s="565"/>
      <c r="FR144" s="565">
        <v>2</v>
      </c>
      <c r="FS144" s="565"/>
      <c r="FT144" s="565">
        <v>1</v>
      </c>
      <c r="FU144" s="565">
        <v>0</v>
      </c>
      <c r="FV144" s="565">
        <v>1</v>
      </c>
      <c r="FW144" s="565"/>
      <c r="FX144" s="565">
        <v>2</v>
      </c>
      <c r="FY144" s="565">
        <v>0</v>
      </c>
      <c r="FZ144" s="598">
        <v>1</v>
      </c>
      <c r="GA144" s="598"/>
      <c r="GB144" s="565"/>
      <c r="GC144" s="565"/>
      <c r="GD144" s="565">
        <v>6</v>
      </c>
      <c r="GE144" s="565"/>
      <c r="GF144" s="565"/>
      <c r="GG144" s="565"/>
      <c r="GH144" s="565">
        <v>8</v>
      </c>
      <c r="GI144" s="565"/>
      <c r="GJ144" s="565"/>
    </row>
    <row r="145" spans="1:192" ht="30">
      <c r="A145" s="460">
        <v>120</v>
      </c>
      <c r="B145" s="460" t="s">
        <v>5097</v>
      </c>
      <c r="C145" s="461" t="s">
        <v>5098</v>
      </c>
      <c r="D145" s="514">
        <v>1.82</v>
      </c>
      <c r="E145" s="97">
        <v>3</v>
      </c>
      <c r="F145" s="506">
        <v>0</v>
      </c>
      <c r="G145" s="529"/>
      <c r="H145" s="78"/>
      <c r="I145" s="230">
        <v>5</v>
      </c>
      <c r="J145" s="230"/>
      <c r="K145" s="97"/>
      <c r="L145" s="97"/>
      <c r="M145" s="97"/>
      <c r="N145" s="97"/>
      <c r="O145" s="470"/>
      <c r="P145" s="470"/>
      <c r="Q145" s="470"/>
      <c r="R145" s="506">
        <v>40</v>
      </c>
      <c r="S145" s="97"/>
      <c r="T145" s="97">
        <v>2</v>
      </c>
      <c r="U145" s="507"/>
      <c r="V145" s="97"/>
      <c r="W145" s="97"/>
      <c r="X145" s="97"/>
      <c r="Y145" s="147"/>
      <c r="Z145" s="147"/>
      <c r="AA145" s="516"/>
      <c r="AB145" s="516"/>
      <c r="AC145" s="97">
        <v>82</v>
      </c>
      <c r="AD145" s="97"/>
      <c r="AE145" s="97"/>
      <c r="AF145" s="97"/>
      <c r="AG145" s="462"/>
      <c r="AH145" s="462"/>
      <c r="AI145" s="447"/>
      <c r="AJ145" s="447"/>
      <c r="AK145" s="97"/>
      <c r="AL145" s="97"/>
      <c r="AM145" s="97"/>
      <c r="AN145" s="97"/>
      <c r="AO145" s="97"/>
      <c r="AP145" s="97"/>
      <c r="AQ145" s="517"/>
      <c r="AR145" s="517"/>
      <c r="AS145" s="472">
        <v>0</v>
      </c>
      <c r="AT145" s="97"/>
      <c r="AU145" s="449"/>
      <c r="AV145" s="449"/>
      <c r="AW145" s="97">
        <v>5</v>
      </c>
      <c r="AX145" s="97"/>
      <c r="AY145" s="97"/>
      <c r="AZ145" s="97">
        <f t="shared" si="2"/>
        <v>0</v>
      </c>
      <c r="BA145" s="97"/>
      <c r="BB145" s="97"/>
      <c r="BC145" s="97"/>
      <c r="BD145" s="97"/>
      <c r="BE145" s="97"/>
      <c r="BF145" s="97"/>
      <c r="BG145" s="447">
        <v>5</v>
      </c>
      <c r="BH145" s="447"/>
      <c r="BI145" s="466"/>
      <c r="BJ145" s="466"/>
      <c r="BK145" s="466">
        <v>0</v>
      </c>
      <c r="BL145" s="97"/>
      <c r="BM145" s="97"/>
      <c r="BN145" s="470"/>
      <c r="BO145" s="470"/>
      <c r="BP145" s="97"/>
      <c r="BQ145" s="97"/>
      <c r="BR145" s="447"/>
      <c r="BS145" s="447"/>
      <c r="BT145" s="97"/>
      <c r="BU145" s="97"/>
      <c r="BV145" s="97"/>
      <c r="BW145" s="97"/>
      <c r="BX145" s="447">
        <v>922</v>
      </c>
      <c r="BY145" s="447">
        <v>0</v>
      </c>
      <c r="BZ145" s="447"/>
      <c r="CA145" s="447"/>
      <c r="CB145" s="447"/>
      <c r="CC145" s="573"/>
      <c r="CD145" s="565"/>
      <c r="CE145" s="565"/>
      <c r="CF145" s="565"/>
      <c r="CG145" s="565"/>
      <c r="CH145" s="565"/>
      <c r="CI145" s="565"/>
      <c r="CJ145" s="565"/>
      <c r="CK145" s="565"/>
      <c r="CL145" s="565"/>
      <c r="CM145" s="565"/>
      <c r="CN145" s="565"/>
      <c r="CO145" s="565"/>
      <c r="CP145" s="565"/>
      <c r="CQ145" s="565"/>
      <c r="CR145" s="582"/>
      <c r="CS145" s="565"/>
      <c r="CT145" s="565"/>
      <c r="CU145" s="565"/>
      <c r="CV145" s="565"/>
      <c r="CW145" s="565"/>
      <c r="CX145" s="565"/>
      <c r="CY145" s="598"/>
      <c r="CZ145" s="598"/>
      <c r="DA145" s="565"/>
      <c r="DB145" s="565"/>
      <c r="DC145" s="565"/>
      <c r="DD145" s="565"/>
      <c r="DE145" s="565"/>
      <c r="DF145" s="565"/>
      <c r="DG145" s="565"/>
      <c r="DH145" s="565"/>
      <c r="DI145" s="565"/>
      <c r="DJ145" s="565"/>
      <c r="DK145" s="565">
        <v>1</v>
      </c>
      <c r="DL145" s="565"/>
      <c r="DM145" s="565"/>
      <c r="DN145" s="565"/>
      <c r="DO145" s="565"/>
      <c r="DP145" s="565">
        <v>18</v>
      </c>
      <c r="DQ145" s="565"/>
      <c r="DR145" s="565">
        <v>1</v>
      </c>
      <c r="DS145" s="565"/>
      <c r="DT145" s="565">
        <v>8</v>
      </c>
      <c r="DU145" s="565"/>
      <c r="DV145" s="565"/>
      <c r="DW145" s="565"/>
      <c r="DX145" s="565"/>
      <c r="DY145" s="565"/>
      <c r="DZ145" s="565"/>
      <c r="EA145" s="565"/>
      <c r="EB145" s="565"/>
      <c r="EC145" s="565"/>
      <c r="ED145" s="565"/>
      <c r="EE145" s="565"/>
      <c r="EF145" s="565"/>
      <c r="EG145" s="565"/>
      <c r="EH145" s="565"/>
      <c r="EI145" s="565"/>
      <c r="EJ145" s="565"/>
      <c r="EK145" s="565"/>
      <c r="EL145" s="565"/>
      <c r="EM145" s="565"/>
      <c r="EN145" s="565"/>
      <c r="EO145" s="565"/>
      <c r="EP145" s="565"/>
      <c r="EQ145" s="565"/>
      <c r="ER145" s="620">
        <v>0</v>
      </c>
      <c r="ET145" s="565"/>
      <c r="EU145" s="565"/>
      <c r="EV145" s="565"/>
      <c r="EW145" s="565"/>
      <c r="EX145" s="565"/>
      <c r="EY145" s="565"/>
      <c r="EZ145" s="565">
        <v>3</v>
      </c>
      <c r="FA145" s="565"/>
      <c r="FB145" s="565"/>
      <c r="FC145" s="565"/>
      <c r="FD145" s="565"/>
      <c r="FE145" s="565"/>
      <c r="FF145" s="565"/>
      <c r="FG145" s="565"/>
      <c r="FH145" s="565"/>
      <c r="FI145" s="565"/>
      <c r="FJ145" s="565"/>
      <c r="FK145" s="565"/>
      <c r="FL145" s="565">
        <v>99</v>
      </c>
      <c r="FM145" s="565"/>
      <c r="FN145" s="565"/>
      <c r="FO145" s="565"/>
      <c r="FP145" s="565"/>
      <c r="FQ145" s="565"/>
      <c r="FR145" s="565"/>
      <c r="FS145" s="565"/>
      <c r="FT145" s="565">
        <v>0</v>
      </c>
      <c r="FU145" s="565">
        <v>0</v>
      </c>
      <c r="FV145" s="565"/>
      <c r="FW145" s="565"/>
      <c r="FX145" s="565"/>
      <c r="FY145" s="565"/>
      <c r="FZ145" s="598"/>
      <c r="GA145" s="598"/>
      <c r="GB145" s="565"/>
      <c r="GC145" s="565"/>
      <c r="GD145" s="565"/>
      <c r="GE145" s="565"/>
      <c r="GF145" s="565"/>
      <c r="GG145" s="565"/>
      <c r="GH145" s="565"/>
      <c r="GI145" s="565"/>
      <c r="GJ145" s="565"/>
    </row>
    <row r="146" spans="1:192">
      <c r="A146" s="460">
        <v>121</v>
      </c>
      <c r="B146" s="460" t="s">
        <v>5099</v>
      </c>
      <c r="C146" s="461" t="s">
        <v>5100</v>
      </c>
      <c r="D146" s="514">
        <v>1.71</v>
      </c>
      <c r="E146" s="97">
        <v>0</v>
      </c>
      <c r="F146" s="506">
        <v>0</v>
      </c>
      <c r="G146" s="529"/>
      <c r="H146" s="78"/>
      <c r="I146" s="230"/>
      <c r="J146" s="230"/>
      <c r="K146" s="447"/>
      <c r="L146" s="447"/>
      <c r="M146" s="97"/>
      <c r="N146" s="97"/>
      <c r="O146" s="470"/>
      <c r="P146" s="470"/>
      <c r="Q146" s="470"/>
      <c r="R146" s="506"/>
      <c r="S146" s="97"/>
      <c r="T146" s="97">
        <v>3</v>
      </c>
      <c r="U146" s="507"/>
      <c r="V146" s="97">
        <v>2</v>
      </c>
      <c r="W146" s="97"/>
      <c r="X146" s="97">
        <v>2</v>
      </c>
      <c r="Y146" s="519">
        <v>1</v>
      </c>
      <c r="Z146" s="519"/>
      <c r="AA146" s="166"/>
      <c r="AB146" s="166"/>
      <c r="AC146" s="97">
        <v>82</v>
      </c>
      <c r="AD146" s="97"/>
      <c r="AE146" s="97">
        <v>13</v>
      </c>
      <c r="AF146" s="97"/>
      <c r="AG146" s="462"/>
      <c r="AH146" s="462"/>
      <c r="AI146" s="97"/>
      <c r="AJ146" s="97"/>
      <c r="AK146" s="97"/>
      <c r="AL146" s="97"/>
      <c r="AM146" s="97">
        <v>3</v>
      </c>
      <c r="AN146" s="97">
        <v>5</v>
      </c>
      <c r="AO146" s="97"/>
      <c r="AP146" s="97"/>
      <c r="AQ146" s="517"/>
      <c r="AR146" s="517"/>
      <c r="AS146" s="472">
        <v>0</v>
      </c>
      <c r="AT146" s="97"/>
      <c r="AU146" s="472"/>
      <c r="AV146" s="472"/>
      <c r="AW146" s="97">
        <v>403</v>
      </c>
      <c r="AX146" s="97">
        <f>1+1</f>
        <v>2</v>
      </c>
      <c r="AY146" s="97"/>
      <c r="AZ146" s="97">
        <f t="shared" si="2"/>
        <v>2</v>
      </c>
      <c r="BA146" s="97">
        <v>5</v>
      </c>
      <c r="BB146" s="97"/>
      <c r="BC146" s="97"/>
      <c r="BD146" s="97"/>
      <c r="BE146" s="97">
        <v>5</v>
      </c>
      <c r="BF146" s="97"/>
      <c r="BG146" s="97"/>
      <c r="BH146" s="97"/>
      <c r="BI146" s="466">
        <v>3</v>
      </c>
      <c r="BJ146" s="466">
        <v>2</v>
      </c>
      <c r="BK146" s="466">
        <v>5</v>
      </c>
      <c r="BL146" s="97"/>
      <c r="BM146" s="97"/>
      <c r="BN146" s="470"/>
      <c r="BO146" s="470"/>
      <c r="BP146" s="97"/>
      <c r="BQ146" s="97">
        <v>3</v>
      </c>
      <c r="BR146" s="97"/>
      <c r="BS146" s="97"/>
      <c r="BT146" s="97"/>
      <c r="BU146" s="97"/>
      <c r="BV146" s="97"/>
      <c r="BW146" s="97"/>
      <c r="BX146" s="97">
        <v>24</v>
      </c>
      <c r="BY146" s="97"/>
      <c r="BZ146" s="97"/>
      <c r="CA146" s="97"/>
      <c r="CB146" s="97"/>
      <c r="CC146" s="574"/>
      <c r="CD146" s="565"/>
      <c r="CE146" s="565"/>
      <c r="CF146" s="565">
        <v>2</v>
      </c>
      <c r="CG146" s="565">
        <v>3</v>
      </c>
      <c r="CH146" s="565">
        <v>1</v>
      </c>
      <c r="CI146" s="565">
        <v>3</v>
      </c>
      <c r="CJ146" s="565">
        <v>2</v>
      </c>
      <c r="CK146" s="565">
        <v>40</v>
      </c>
      <c r="CL146" s="565"/>
      <c r="CM146" s="565"/>
      <c r="CN146" s="565"/>
      <c r="CO146" s="565"/>
      <c r="CP146" s="565"/>
      <c r="CQ146" s="565"/>
      <c r="CR146" s="582">
        <v>2</v>
      </c>
      <c r="CS146" s="565"/>
      <c r="CT146" s="565">
        <v>2</v>
      </c>
      <c r="CU146" s="565">
        <v>1</v>
      </c>
      <c r="CV146" s="565"/>
      <c r="CW146" s="565"/>
      <c r="CX146" s="565"/>
      <c r="CY146" s="598"/>
      <c r="CZ146" s="598"/>
      <c r="DA146" s="565">
        <v>8</v>
      </c>
      <c r="DB146" s="565">
        <v>1</v>
      </c>
      <c r="DC146" s="565">
        <v>1</v>
      </c>
      <c r="DD146" s="565"/>
      <c r="DE146" s="565"/>
      <c r="DF146" s="565"/>
      <c r="DG146" s="565"/>
      <c r="DH146" s="565">
        <v>2</v>
      </c>
      <c r="DI146" s="565"/>
      <c r="DJ146" s="565"/>
      <c r="DK146" s="565"/>
      <c r="DL146" s="565"/>
      <c r="DM146" s="565"/>
      <c r="DN146" s="565"/>
      <c r="DO146" s="565"/>
      <c r="DP146" s="565"/>
      <c r="DQ146" s="565"/>
      <c r="DR146" s="565"/>
      <c r="DS146" s="565"/>
      <c r="DT146" s="565">
        <v>3</v>
      </c>
      <c r="DU146" s="565"/>
      <c r="DV146" s="565"/>
      <c r="DW146" s="565"/>
      <c r="DX146" s="565"/>
      <c r="DY146" s="565"/>
      <c r="DZ146" s="565"/>
      <c r="EA146" s="565"/>
      <c r="EB146" s="565">
        <v>1</v>
      </c>
      <c r="EC146" s="565">
        <v>1</v>
      </c>
      <c r="ED146" s="565"/>
      <c r="EE146" s="565"/>
      <c r="EF146" s="565"/>
      <c r="EG146" s="565"/>
      <c r="EH146" s="565">
        <v>3</v>
      </c>
      <c r="EI146" s="565"/>
      <c r="EJ146" s="565"/>
      <c r="EK146" s="565"/>
      <c r="EL146" s="565">
        <v>61</v>
      </c>
      <c r="EM146" s="565">
        <v>19</v>
      </c>
      <c r="EN146" s="565"/>
      <c r="EO146" s="565"/>
      <c r="EP146" s="565"/>
      <c r="EQ146" s="565"/>
      <c r="ER146" s="620">
        <v>0</v>
      </c>
      <c r="ET146" s="565">
        <v>4</v>
      </c>
      <c r="EU146" s="565"/>
      <c r="EV146" s="565">
        <v>8</v>
      </c>
      <c r="EW146" s="565">
        <v>1</v>
      </c>
      <c r="EX146" s="565">
        <v>3</v>
      </c>
      <c r="EY146" s="565">
        <v>1</v>
      </c>
      <c r="EZ146" s="565">
        <v>7</v>
      </c>
      <c r="FA146" s="565">
        <v>3</v>
      </c>
      <c r="FB146" s="565"/>
      <c r="FC146" s="565"/>
      <c r="FD146" s="565">
        <v>3</v>
      </c>
      <c r="FE146" s="565">
        <v>1</v>
      </c>
      <c r="FF146" s="565">
        <v>1</v>
      </c>
      <c r="FG146" s="565"/>
      <c r="FH146" s="565">
        <v>5</v>
      </c>
      <c r="FI146" s="565">
        <v>4</v>
      </c>
      <c r="FJ146" s="565"/>
      <c r="FK146" s="565"/>
      <c r="FL146" s="565">
        <v>176</v>
      </c>
      <c r="FM146" s="565"/>
      <c r="FN146" s="565">
        <v>15</v>
      </c>
      <c r="FO146" s="565">
        <v>6</v>
      </c>
      <c r="FP146" s="565">
        <v>12</v>
      </c>
      <c r="FQ146" s="565"/>
      <c r="FR146" s="565">
        <v>43</v>
      </c>
      <c r="FS146" s="565">
        <v>13</v>
      </c>
      <c r="FT146" s="565">
        <v>1</v>
      </c>
      <c r="FU146" s="565">
        <v>5</v>
      </c>
      <c r="FV146" s="565">
        <v>4</v>
      </c>
      <c r="FW146" s="565"/>
      <c r="FX146" s="565"/>
      <c r="FY146" s="565"/>
      <c r="FZ146" s="598">
        <v>3</v>
      </c>
      <c r="GA146" s="598">
        <v>2</v>
      </c>
      <c r="GB146" s="565"/>
      <c r="GC146" s="565"/>
      <c r="GD146" s="565">
        <v>3</v>
      </c>
      <c r="GE146" s="565"/>
      <c r="GF146" s="565">
        <v>6</v>
      </c>
      <c r="GG146" s="565"/>
      <c r="GH146" s="565">
        <v>3</v>
      </c>
      <c r="GI146" s="565">
        <v>1</v>
      </c>
      <c r="GJ146" s="565"/>
    </row>
    <row r="147" spans="1:192">
      <c r="A147" s="443">
        <v>19</v>
      </c>
      <c r="B147" s="443" t="s">
        <v>5101</v>
      </c>
      <c r="C147" s="474" t="s">
        <v>4180</v>
      </c>
      <c r="D147" s="531">
        <v>4.26</v>
      </c>
      <c r="E147" s="97">
        <v>13</v>
      </c>
      <c r="F147" s="506">
        <v>1</v>
      </c>
      <c r="G147" s="529"/>
      <c r="H147" s="78"/>
      <c r="I147" s="230">
        <v>4</v>
      </c>
      <c r="J147" s="230">
        <v>1</v>
      </c>
      <c r="K147" s="97"/>
      <c r="L147" s="97"/>
      <c r="M147" s="97">
        <v>6</v>
      </c>
      <c r="N147" s="97"/>
      <c r="O147" s="470"/>
      <c r="P147" s="470"/>
      <c r="Q147" s="470"/>
      <c r="R147" s="518">
        <f>SUM(R148:R208)</f>
        <v>50</v>
      </c>
      <c r="S147" s="97"/>
      <c r="T147" s="447">
        <v>311</v>
      </c>
      <c r="U147" s="507"/>
      <c r="V147" s="447">
        <v>13</v>
      </c>
      <c r="W147" s="447"/>
      <c r="X147" s="447">
        <v>13</v>
      </c>
      <c r="Y147" s="147"/>
      <c r="Z147" s="147"/>
      <c r="AA147" s="166"/>
      <c r="AB147" s="166"/>
      <c r="AC147" s="97">
        <v>2</v>
      </c>
      <c r="AD147" s="97"/>
      <c r="AE147" s="97">
        <v>3</v>
      </c>
      <c r="AF147" s="97"/>
      <c r="AG147" s="462"/>
      <c r="AH147" s="462"/>
      <c r="AI147" s="97"/>
      <c r="AJ147" s="97"/>
      <c r="AK147" s="97"/>
      <c r="AL147" s="97"/>
      <c r="AM147" s="97"/>
      <c r="AN147" s="97"/>
      <c r="AO147" s="97"/>
      <c r="AP147" s="97"/>
      <c r="AQ147" s="532">
        <f>SUM(AQ148:AQ208)</f>
        <v>210</v>
      </c>
      <c r="AR147" s="512">
        <f>SUM(AR148:AR208)</f>
        <v>0</v>
      </c>
      <c r="AS147" s="472">
        <v>0</v>
      </c>
      <c r="AT147" s="97"/>
      <c r="AU147" s="472"/>
      <c r="AV147" s="472"/>
      <c r="AW147" s="97"/>
      <c r="AX147" s="97"/>
      <c r="AY147" s="97"/>
      <c r="AZ147" s="97"/>
      <c r="BA147" s="97"/>
      <c r="BB147" s="97"/>
      <c r="BC147" s="97"/>
      <c r="BD147" s="97"/>
      <c r="BE147" s="97"/>
      <c r="BF147" s="97"/>
      <c r="BG147" s="97"/>
      <c r="BH147" s="97"/>
      <c r="BI147" s="466">
        <v>116</v>
      </c>
      <c r="BJ147" s="466">
        <v>0</v>
      </c>
      <c r="BK147" s="466">
        <v>116</v>
      </c>
      <c r="BL147" s="97">
        <v>0</v>
      </c>
      <c r="BM147" s="97"/>
      <c r="BN147" s="470">
        <v>2</v>
      </c>
      <c r="BO147" s="470"/>
      <c r="BP147" s="97"/>
      <c r="BQ147" s="97"/>
      <c r="BR147" s="97"/>
      <c r="BS147" s="97"/>
      <c r="BT147" s="97"/>
      <c r="BU147" s="97"/>
      <c r="BV147" s="97"/>
      <c r="BW147" s="97"/>
      <c r="BX147" s="97">
        <v>120</v>
      </c>
      <c r="BY147" s="97"/>
      <c r="BZ147" s="97"/>
      <c r="CA147" s="97"/>
      <c r="CB147" s="97"/>
      <c r="CC147" s="574"/>
      <c r="CD147" s="565"/>
      <c r="CE147" s="565"/>
      <c r="CF147" s="565">
        <v>0</v>
      </c>
      <c r="CG147" s="565">
        <v>0</v>
      </c>
      <c r="CH147" s="565">
        <v>9</v>
      </c>
      <c r="CI147" s="565">
        <v>100</v>
      </c>
      <c r="CJ147" s="565"/>
      <c r="CK147" s="565"/>
      <c r="CL147" s="565"/>
      <c r="CM147" s="565"/>
      <c r="CN147" s="565"/>
      <c r="CO147" s="565"/>
      <c r="CP147" s="565"/>
      <c r="CQ147" s="565"/>
      <c r="CR147" s="568">
        <v>858</v>
      </c>
      <c r="CS147" s="565"/>
      <c r="CT147" s="565"/>
      <c r="CU147" s="565"/>
      <c r="CV147" s="565"/>
      <c r="CW147" s="565">
        <v>2</v>
      </c>
      <c r="CX147" s="565"/>
      <c r="CY147" s="598"/>
      <c r="CZ147" s="598"/>
      <c r="DA147" s="565">
        <v>520</v>
      </c>
      <c r="DB147" s="565"/>
      <c r="DC147" s="565">
        <v>12</v>
      </c>
      <c r="DD147" s="565"/>
      <c r="DE147" s="565">
        <v>55</v>
      </c>
      <c r="DF147" s="565"/>
      <c r="DG147" s="565">
        <v>8</v>
      </c>
      <c r="DH147" s="565"/>
      <c r="DI147" s="565"/>
      <c r="DJ147" s="565"/>
      <c r="DK147" s="565"/>
      <c r="DL147" s="565"/>
      <c r="DM147" s="565"/>
      <c r="DN147" s="565"/>
      <c r="DO147" s="565"/>
      <c r="DP147" s="565">
        <v>4</v>
      </c>
      <c r="DQ147" s="565">
        <v>3</v>
      </c>
      <c r="DR147" s="565"/>
      <c r="DS147" s="565"/>
      <c r="DT147" s="565"/>
      <c r="DU147" s="565"/>
      <c r="DV147" s="565"/>
      <c r="DW147" s="565"/>
      <c r="DX147" s="565">
        <v>3</v>
      </c>
      <c r="DY147" s="565"/>
      <c r="DZ147" s="565"/>
      <c r="EA147" s="565"/>
      <c r="EB147" s="565"/>
      <c r="EC147" s="565"/>
      <c r="ED147" s="565"/>
      <c r="EE147" s="565"/>
      <c r="EF147" s="565"/>
      <c r="EG147" s="565"/>
      <c r="EH147" s="565"/>
      <c r="EI147" s="565"/>
      <c r="EJ147" s="565"/>
      <c r="EK147" s="565"/>
      <c r="EL147" s="565"/>
      <c r="EM147" s="565"/>
      <c r="EN147" s="565"/>
      <c r="EO147" s="565"/>
      <c r="EP147" s="565"/>
      <c r="EQ147" s="565"/>
      <c r="ER147" s="620">
        <v>208</v>
      </c>
      <c r="ET147" s="565"/>
      <c r="EU147" s="565"/>
      <c r="EV147" s="565">
        <v>1496</v>
      </c>
      <c r="EW147" s="565"/>
      <c r="EX147" s="565"/>
      <c r="EY147" s="565"/>
      <c r="EZ147" s="565">
        <v>2047</v>
      </c>
      <c r="FA147" s="565"/>
      <c r="FB147" s="565"/>
      <c r="FC147" s="565"/>
      <c r="FD147" s="565"/>
      <c r="FE147" s="565"/>
      <c r="FF147" s="565"/>
      <c r="FG147" s="565"/>
      <c r="FH147" s="565">
        <v>2</v>
      </c>
      <c r="FI147" s="565"/>
      <c r="FJ147" s="565"/>
      <c r="FK147" s="565"/>
      <c r="FL147" s="565">
        <v>810</v>
      </c>
      <c r="FM147" s="565"/>
      <c r="FN147" s="565">
        <v>980</v>
      </c>
      <c r="FO147" s="565">
        <v>0</v>
      </c>
      <c r="FP147" s="565"/>
      <c r="FQ147" s="565"/>
      <c r="FR147" s="565"/>
      <c r="FS147" s="565"/>
      <c r="FT147" s="565">
        <v>0</v>
      </c>
      <c r="FU147" s="565">
        <v>0</v>
      </c>
      <c r="FV147" s="565"/>
      <c r="FW147" s="565"/>
      <c r="FX147" s="565"/>
      <c r="FY147" s="565"/>
      <c r="FZ147" s="598"/>
      <c r="GA147" s="598"/>
      <c r="GB147" s="565"/>
      <c r="GC147" s="565"/>
      <c r="GD147" s="565"/>
      <c r="GE147" s="565"/>
      <c r="GF147" s="565">
        <v>98</v>
      </c>
      <c r="GG147" s="565"/>
      <c r="GH147" s="565"/>
      <c r="GI147" s="565"/>
      <c r="GJ147" s="565"/>
    </row>
    <row r="148" spans="1:192" ht="30">
      <c r="A148" s="460">
        <v>122</v>
      </c>
      <c r="B148" s="460" t="s">
        <v>5102</v>
      </c>
      <c r="C148" s="461" t="s">
        <v>5103</v>
      </c>
      <c r="D148" s="533">
        <v>2.41</v>
      </c>
      <c r="E148" s="447">
        <v>12</v>
      </c>
      <c r="F148" s="515">
        <v>0</v>
      </c>
      <c r="G148" s="529"/>
      <c r="H148" s="78"/>
      <c r="I148" s="445">
        <v>420</v>
      </c>
      <c r="J148" s="445">
        <v>0</v>
      </c>
      <c r="K148" s="97"/>
      <c r="L148" s="97"/>
      <c r="M148" s="97"/>
      <c r="N148" s="97"/>
      <c r="O148" s="470"/>
      <c r="P148" s="470"/>
      <c r="Q148" s="470"/>
      <c r="R148" s="506">
        <v>3</v>
      </c>
      <c r="S148" s="97"/>
      <c r="T148" s="97">
        <v>3</v>
      </c>
      <c r="U148" s="507"/>
      <c r="V148" s="97"/>
      <c r="W148" s="97"/>
      <c r="X148" s="97"/>
      <c r="Y148" s="147"/>
      <c r="Z148" s="147"/>
      <c r="AA148" s="166"/>
      <c r="AB148" s="166"/>
      <c r="AC148" s="97"/>
      <c r="AD148" s="97"/>
      <c r="AE148" s="97"/>
      <c r="AF148" s="97"/>
      <c r="AG148" s="462"/>
      <c r="AH148" s="462"/>
      <c r="AI148" s="97"/>
      <c r="AJ148" s="97"/>
      <c r="AK148" s="97"/>
      <c r="AL148" s="97"/>
      <c r="AM148" s="97"/>
      <c r="AN148" s="97"/>
      <c r="AO148" s="97"/>
      <c r="AP148" s="97"/>
      <c r="AQ148" s="534">
        <v>6</v>
      </c>
      <c r="AR148" s="517"/>
      <c r="AS148" s="472">
        <v>0</v>
      </c>
      <c r="AT148" s="97"/>
      <c r="AU148" s="472"/>
      <c r="AV148" s="472"/>
      <c r="AW148" s="97"/>
      <c r="AX148" s="97"/>
      <c r="AY148" s="97"/>
      <c r="AZ148" s="97">
        <f t="shared" si="2"/>
        <v>0</v>
      </c>
      <c r="BA148" s="97"/>
      <c r="BB148" s="97"/>
      <c r="BC148" s="97"/>
      <c r="BD148" s="97"/>
      <c r="BE148" s="97"/>
      <c r="BF148" s="97"/>
      <c r="BG148" s="97"/>
      <c r="BH148" s="97"/>
      <c r="BI148" s="466"/>
      <c r="BJ148" s="466"/>
      <c r="BK148" s="466">
        <v>0</v>
      </c>
      <c r="BL148" s="97"/>
      <c r="BM148" s="97"/>
      <c r="BN148" s="470"/>
      <c r="BO148" s="470"/>
      <c r="BP148" s="97"/>
      <c r="BQ148" s="97"/>
      <c r="BR148" s="97"/>
      <c r="BS148" s="97"/>
      <c r="BT148" s="97"/>
      <c r="BU148" s="97"/>
      <c r="BV148" s="97"/>
      <c r="BW148" s="97"/>
      <c r="BX148" s="97">
        <v>4</v>
      </c>
      <c r="BY148" s="97"/>
      <c r="BZ148" s="97"/>
      <c r="CA148" s="97"/>
      <c r="CB148" s="97"/>
      <c r="CC148" s="574"/>
      <c r="CD148" s="565"/>
      <c r="CE148" s="565"/>
      <c r="CF148" s="565"/>
      <c r="CG148" s="565"/>
      <c r="CH148" s="565"/>
      <c r="CI148" s="565">
        <v>3</v>
      </c>
      <c r="CJ148" s="565"/>
      <c r="CK148" s="565"/>
      <c r="CL148" s="565"/>
      <c r="CM148" s="565"/>
      <c r="CN148" s="565"/>
      <c r="CO148" s="565"/>
      <c r="CP148" s="565"/>
      <c r="CQ148" s="565"/>
      <c r="CR148" s="582"/>
      <c r="CS148" s="565"/>
      <c r="CT148" s="565"/>
      <c r="CU148" s="565"/>
      <c r="CV148" s="565"/>
      <c r="CW148" s="565"/>
      <c r="CX148" s="565"/>
      <c r="CY148" s="598"/>
      <c r="CZ148" s="598"/>
      <c r="DA148" s="565">
        <v>1</v>
      </c>
      <c r="DB148" s="565"/>
      <c r="DC148" s="565"/>
      <c r="DD148" s="565"/>
      <c r="DE148" s="565">
        <v>4</v>
      </c>
      <c r="DF148" s="565"/>
      <c r="DG148" s="565"/>
      <c r="DH148" s="565"/>
      <c r="DI148" s="565"/>
      <c r="DJ148" s="565"/>
      <c r="DK148" s="565"/>
      <c r="DL148" s="565"/>
      <c r="DM148" s="565"/>
      <c r="DN148" s="565"/>
      <c r="DO148" s="565"/>
      <c r="DP148" s="565"/>
      <c r="DQ148" s="565"/>
      <c r="DR148" s="565"/>
      <c r="DS148" s="565"/>
      <c r="DT148" s="565"/>
      <c r="DU148" s="565"/>
      <c r="DV148" s="565"/>
      <c r="DW148" s="565"/>
      <c r="DX148" s="565"/>
      <c r="DY148" s="565"/>
      <c r="DZ148" s="565"/>
      <c r="EA148" s="565"/>
      <c r="EB148" s="565"/>
      <c r="EC148" s="565"/>
      <c r="ED148" s="565"/>
      <c r="EE148" s="565"/>
      <c r="EF148" s="565"/>
      <c r="EG148" s="565"/>
      <c r="EH148" s="565"/>
      <c r="EI148" s="565"/>
      <c r="EJ148" s="565">
        <v>25</v>
      </c>
      <c r="EK148" s="565"/>
      <c r="EL148" s="565"/>
      <c r="EM148" s="565"/>
      <c r="EN148" s="565"/>
      <c r="EO148" s="565"/>
      <c r="EP148" s="565"/>
      <c r="EQ148" s="565"/>
      <c r="ER148" s="620">
        <v>0</v>
      </c>
      <c r="ET148" s="565"/>
      <c r="EU148" s="565"/>
      <c r="EV148" s="565"/>
      <c r="EW148" s="565"/>
      <c r="EX148" s="565"/>
      <c r="EY148" s="565"/>
      <c r="EZ148" s="565">
        <v>3</v>
      </c>
      <c r="FA148" s="565"/>
      <c r="FB148" s="565"/>
      <c r="FC148" s="565"/>
      <c r="FD148" s="565"/>
      <c r="FE148" s="565"/>
      <c r="FF148" s="565"/>
      <c r="FG148" s="565"/>
      <c r="FH148" s="565"/>
      <c r="FI148" s="565"/>
      <c r="FJ148" s="565"/>
      <c r="FK148" s="565"/>
      <c r="FL148" s="565">
        <v>2</v>
      </c>
      <c r="FM148" s="565"/>
      <c r="FN148" s="565">
        <v>2</v>
      </c>
      <c r="FO148" s="565"/>
      <c r="FP148" s="565"/>
      <c r="FQ148" s="565"/>
      <c r="FR148" s="565"/>
      <c r="FS148" s="565"/>
      <c r="FT148" s="565">
        <v>0</v>
      </c>
      <c r="FU148" s="565">
        <v>0</v>
      </c>
      <c r="FV148" s="565"/>
      <c r="FW148" s="565"/>
      <c r="FX148" s="565"/>
      <c r="FY148" s="565"/>
      <c r="FZ148" s="598"/>
      <c r="GA148" s="598"/>
      <c r="GB148" s="565"/>
      <c r="GC148" s="565"/>
      <c r="GD148" s="565"/>
      <c r="GE148" s="565"/>
      <c r="GF148" s="565"/>
      <c r="GG148" s="565"/>
      <c r="GH148" s="565"/>
      <c r="GI148" s="565"/>
      <c r="GJ148" s="565"/>
    </row>
    <row r="149" spans="1:192" ht="30">
      <c r="A149" s="460">
        <v>123</v>
      </c>
      <c r="B149" s="460" t="s">
        <v>5104</v>
      </c>
      <c r="C149" s="461" t="s">
        <v>5105</v>
      </c>
      <c r="D149" s="533">
        <v>4.0199999999999996</v>
      </c>
      <c r="E149" s="97">
        <v>0</v>
      </c>
      <c r="F149" s="506">
        <v>0</v>
      </c>
      <c r="G149" s="529"/>
      <c r="H149" s="78"/>
      <c r="I149" s="230">
        <v>20</v>
      </c>
      <c r="J149" s="230"/>
      <c r="K149" s="97"/>
      <c r="L149" s="97"/>
      <c r="M149" s="97"/>
      <c r="N149" s="97"/>
      <c r="O149" s="470"/>
      <c r="P149" s="470"/>
      <c r="Q149" s="470"/>
      <c r="R149" s="506"/>
      <c r="S149" s="97"/>
      <c r="T149" s="97">
        <v>19</v>
      </c>
      <c r="U149" s="507"/>
      <c r="V149" s="97"/>
      <c r="W149" s="97"/>
      <c r="X149" s="97"/>
      <c r="Y149" s="147"/>
      <c r="Z149" s="147"/>
      <c r="AA149" s="166"/>
      <c r="AB149" s="166"/>
      <c r="AC149" s="97"/>
      <c r="AD149" s="97"/>
      <c r="AE149" s="97"/>
      <c r="AF149" s="97"/>
      <c r="AG149" s="462"/>
      <c r="AH149" s="462"/>
      <c r="AI149" s="97"/>
      <c r="AJ149" s="97"/>
      <c r="AK149" s="97"/>
      <c r="AL149" s="97"/>
      <c r="AM149" s="97"/>
      <c r="AN149" s="97"/>
      <c r="AO149" s="97"/>
      <c r="AP149" s="97"/>
      <c r="AQ149" s="534"/>
      <c r="AR149" s="517"/>
      <c r="AS149" s="472">
        <v>0</v>
      </c>
      <c r="AT149" s="97"/>
      <c r="AU149" s="472"/>
      <c r="AV149" s="472"/>
      <c r="AW149" s="97"/>
      <c r="AX149" s="97">
        <f>1</f>
        <v>1</v>
      </c>
      <c r="AY149" s="97"/>
      <c r="AZ149" s="97">
        <f t="shared" si="2"/>
        <v>1</v>
      </c>
      <c r="BA149" s="97"/>
      <c r="BB149" s="97"/>
      <c r="BC149" s="97"/>
      <c r="BD149" s="97"/>
      <c r="BE149" s="97"/>
      <c r="BF149" s="97"/>
      <c r="BG149" s="97">
        <v>1</v>
      </c>
      <c r="BH149" s="97"/>
      <c r="BI149" s="466"/>
      <c r="BJ149" s="466"/>
      <c r="BK149" s="466">
        <v>0</v>
      </c>
      <c r="BL149" s="97"/>
      <c r="BM149" s="97"/>
      <c r="BN149" s="470"/>
      <c r="BO149" s="470"/>
      <c r="BP149" s="97"/>
      <c r="BQ149" s="97"/>
      <c r="BR149" s="97">
        <v>1</v>
      </c>
      <c r="BS149" s="97"/>
      <c r="BT149" s="97"/>
      <c r="BU149" s="97"/>
      <c r="BV149" s="97"/>
      <c r="BW149" s="97"/>
      <c r="BX149" s="97">
        <v>96</v>
      </c>
      <c r="BY149" s="97"/>
      <c r="BZ149" s="97"/>
      <c r="CA149" s="97"/>
      <c r="CB149" s="97"/>
      <c r="CC149" s="574"/>
      <c r="CD149" s="565"/>
      <c r="CE149" s="565"/>
      <c r="CF149" s="565"/>
      <c r="CG149" s="565"/>
      <c r="CH149" s="565"/>
      <c r="CI149" s="565">
        <v>0</v>
      </c>
      <c r="CJ149" s="565"/>
      <c r="CK149" s="565"/>
      <c r="CL149" s="565"/>
      <c r="CM149" s="565"/>
      <c r="CN149" s="565"/>
      <c r="CO149" s="565"/>
      <c r="CP149" s="565"/>
      <c r="CQ149" s="565"/>
      <c r="CR149" s="582"/>
      <c r="CS149" s="565"/>
      <c r="CT149" s="565"/>
      <c r="CU149" s="565"/>
      <c r="CV149" s="565"/>
      <c r="CW149" s="565"/>
      <c r="CX149" s="565"/>
      <c r="CY149" s="598"/>
      <c r="CZ149" s="598"/>
      <c r="DA149" s="565"/>
      <c r="DB149" s="565"/>
      <c r="DC149" s="565"/>
      <c r="DD149" s="565"/>
      <c r="DE149" s="565"/>
      <c r="DF149" s="565"/>
      <c r="DG149" s="565"/>
      <c r="DH149" s="565"/>
      <c r="DI149" s="565"/>
      <c r="DJ149" s="565"/>
      <c r="DK149" s="565"/>
      <c r="DL149" s="565"/>
      <c r="DM149" s="565"/>
      <c r="DN149" s="565"/>
      <c r="DO149" s="565"/>
      <c r="DP149" s="565"/>
      <c r="DQ149" s="565"/>
      <c r="DR149" s="565">
        <v>1</v>
      </c>
      <c r="DS149" s="565"/>
      <c r="DT149" s="565">
        <v>6</v>
      </c>
      <c r="DU149" s="565"/>
      <c r="DV149" s="565"/>
      <c r="DW149" s="565"/>
      <c r="DX149" s="565"/>
      <c r="DY149" s="565"/>
      <c r="DZ149" s="565"/>
      <c r="EA149" s="565"/>
      <c r="EB149" s="565"/>
      <c r="EC149" s="565"/>
      <c r="ED149" s="565"/>
      <c r="EE149" s="565"/>
      <c r="EF149" s="565"/>
      <c r="EG149" s="565"/>
      <c r="EH149" s="565"/>
      <c r="EI149" s="565"/>
      <c r="EJ149" s="565">
        <v>292</v>
      </c>
      <c r="EK149" s="565"/>
      <c r="EL149" s="565"/>
      <c r="EM149" s="565"/>
      <c r="EN149" s="565"/>
      <c r="EO149" s="565"/>
      <c r="EP149" s="565"/>
      <c r="EQ149" s="565"/>
      <c r="ER149" s="620">
        <v>0</v>
      </c>
      <c r="ET149" s="565"/>
      <c r="EU149" s="565"/>
      <c r="EV149" s="565"/>
      <c r="EW149" s="565"/>
      <c r="EX149" s="565"/>
      <c r="EY149" s="565"/>
      <c r="EZ149" s="565">
        <v>0</v>
      </c>
      <c r="FA149" s="565"/>
      <c r="FB149" s="565"/>
      <c r="FC149" s="565"/>
      <c r="FD149" s="565"/>
      <c r="FE149" s="565"/>
      <c r="FF149" s="565"/>
      <c r="FG149" s="565"/>
      <c r="FH149" s="565"/>
      <c r="FI149" s="565"/>
      <c r="FJ149" s="565"/>
      <c r="FK149" s="565"/>
      <c r="FL149" s="565">
        <v>4</v>
      </c>
      <c r="FM149" s="565"/>
      <c r="FN149" s="565"/>
      <c r="FO149" s="565"/>
      <c r="FP149" s="565"/>
      <c r="FQ149" s="565"/>
      <c r="FR149" s="565"/>
      <c r="FS149" s="565"/>
      <c r="FT149" s="565">
        <v>0</v>
      </c>
      <c r="FU149" s="565">
        <v>0</v>
      </c>
      <c r="FV149" s="565"/>
      <c r="FW149" s="565"/>
      <c r="FX149" s="565"/>
      <c r="FY149" s="565"/>
      <c r="FZ149" s="598"/>
      <c r="GA149" s="598"/>
      <c r="GB149" s="565"/>
      <c r="GC149" s="565"/>
      <c r="GD149" s="565"/>
      <c r="GE149" s="565"/>
      <c r="GF149" s="565"/>
      <c r="GG149" s="565"/>
      <c r="GH149" s="565"/>
      <c r="GI149" s="565"/>
      <c r="GJ149" s="565"/>
    </row>
    <row r="150" spans="1:192" ht="30">
      <c r="A150" s="460">
        <v>124</v>
      </c>
      <c r="B150" s="460" t="s">
        <v>5106</v>
      </c>
      <c r="C150" s="461" t="s">
        <v>5107</v>
      </c>
      <c r="D150" s="533">
        <v>4.8899999999999997</v>
      </c>
      <c r="E150" s="97">
        <v>0</v>
      </c>
      <c r="F150" s="506">
        <v>0</v>
      </c>
      <c r="G150" s="529"/>
      <c r="H150" s="78"/>
      <c r="I150" s="230"/>
      <c r="J150" s="230"/>
      <c r="K150" s="97"/>
      <c r="L150" s="97"/>
      <c r="M150" s="97"/>
      <c r="N150" s="97"/>
      <c r="O150" s="470"/>
      <c r="P150" s="470"/>
      <c r="Q150" s="470"/>
      <c r="R150" s="506"/>
      <c r="S150" s="97"/>
      <c r="T150" s="97">
        <v>30</v>
      </c>
      <c r="U150" s="507"/>
      <c r="V150" s="97"/>
      <c r="W150" s="97"/>
      <c r="X150" s="97"/>
      <c r="Y150" s="147"/>
      <c r="Z150" s="147"/>
      <c r="AA150" s="166"/>
      <c r="AB150" s="166"/>
      <c r="AC150" s="97"/>
      <c r="AD150" s="97"/>
      <c r="AE150" s="97"/>
      <c r="AF150" s="97"/>
      <c r="AG150" s="462"/>
      <c r="AH150" s="462"/>
      <c r="AI150" s="97"/>
      <c r="AJ150" s="97"/>
      <c r="AK150" s="97"/>
      <c r="AL150" s="97"/>
      <c r="AM150" s="97"/>
      <c r="AN150" s="97"/>
      <c r="AO150" s="97"/>
      <c r="AP150" s="97"/>
      <c r="AQ150" s="534"/>
      <c r="AR150" s="517"/>
      <c r="AS150" s="472">
        <v>0</v>
      </c>
      <c r="AT150" s="97"/>
      <c r="AU150" s="472"/>
      <c r="AV150" s="472"/>
      <c r="AW150" s="97"/>
      <c r="AX150" s="97"/>
      <c r="AY150" s="97"/>
      <c r="AZ150" s="97">
        <f t="shared" si="2"/>
        <v>0</v>
      </c>
      <c r="BA150" s="97"/>
      <c r="BB150" s="97"/>
      <c r="BC150" s="97"/>
      <c r="BD150" s="97"/>
      <c r="BE150" s="97"/>
      <c r="BF150" s="97"/>
      <c r="BG150" s="97">
        <v>1</v>
      </c>
      <c r="BH150" s="97"/>
      <c r="BI150" s="466"/>
      <c r="BJ150" s="466"/>
      <c r="BK150" s="466">
        <v>0</v>
      </c>
      <c r="BL150" s="97"/>
      <c r="BM150" s="97"/>
      <c r="BN150" s="470"/>
      <c r="BO150" s="470"/>
      <c r="BP150" s="97"/>
      <c r="BQ150" s="97"/>
      <c r="BR150" s="97">
        <v>1</v>
      </c>
      <c r="BS150" s="97"/>
      <c r="BT150" s="97"/>
      <c r="BU150" s="97"/>
      <c r="BV150" s="97"/>
      <c r="BW150" s="97"/>
      <c r="BX150" s="97">
        <v>36</v>
      </c>
      <c r="BY150" s="97"/>
      <c r="BZ150" s="97"/>
      <c r="CA150" s="97"/>
      <c r="CB150" s="97"/>
      <c r="CC150" s="574"/>
      <c r="CD150" s="565"/>
      <c r="CE150" s="565"/>
      <c r="CF150" s="565"/>
      <c r="CG150" s="565"/>
      <c r="CH150" s="565"/>
      <c r="CI150" s="565">
        <v>0</v>
      </c>
      <c r="CJ150" s="565"/>
      <c r="CK150" s="565"/>
      <c r="CL150" s="565"/>
      <c r="CM150" s="565"/>
      <c r="CN150" s="565"/>
      <c r="CO150" s="565"/>
      <c r="CP150" s="565"/>
      <c r="CQ150" s="565"/>
      <c r="CR150" s="582"/>
      <c r="CS150" s="565"/>
      <c r="CT150" s="565"/>
      <c r="CU150" s="565"/>
      <c r="CV150" s="565"/>
      <c r="CW150" s="565"/>
      <c r="CX150" s="565"/>
      <c r="CY150" s="598"/>
      <c r="CZ150" s="598"/>
      <c r="DA150" s="565"/>
      <c r="DB150" s="565"/>
      <c r="DC150" s="565"/>
      <c r="DD150" s="565"/>
      <c r="DE150" s="565"/>
      <c r="DF150" s="565"/>
      <c r="DG150" s="565"/>
      <c r="DH150" s="565"/>
      <c r="DI150" s="565"/>
      <c r="DJ150" s="565"/>
      <c r="DK150" s="565"/>
      <c r="DL150" s="565"/>
      <c r="DM150" s="565"/>
      <c r="DN150" s="565"/>
      <c r="DO150" s="565"/>
      <c r="DP150" s="565"/>
      <c r="DQ150" s="565"/>
      <c r="DR150" s="565"/>
      <c r="DS150" s="565"/>
      <c r="DT150" s="565">
        <v>15</v>
      </c>
      <c r="DU150" s="565"/>
      <c r="DV150" s="565"/>
      <c r="DW150" s="565"/>
      <c r="DX150" s="565"/>
      <c r="DY150" s="565"/>
      <c r="DZ150" s="565"/>
      <c r="EA150" s="565"/>
      <c r="EB150" s="565"/>
      <c r="EC150" s="565"/>
      <c r="ED150" s="565"/>
      <c r="EE150" s="565"/>
      <c r="EF150" s="565"/>
      <c r="EG150" s="565"/>
      <c r="EH150" s="565"/>
      <c r="EI150" s="565"/>
      <c r="EJ150" s="565">
        <v>305</v>
      </c>
      <c r="EK150" s="565"/>
      <c r="EL150" s="565"/>
      <c r="EM150" s="565"/>
      <c r="EN150" s="565"/>
      <c r="EO150" s="565"/>
      <c r="EP150" s="565"/>
      <c r="EQ150" s="565"/>
      <c r="ER150" s="620">
        <v>0</v>
      </c>
      <c r="ET150" s="565"/>
      <c r="EU150" s="565"/>
      <c r="EV150" s="565"/>
      <c r="EW150" s="565"/>
      <c r="EX150" s="565"/>
      <c r="EY150" s="565"/>
      <c r="EZ150" s="565">
        <v>0</v>
      </c>
      <c r="FA150" s="565"/>
      <c r="FB150" s="565"/>
      <c r="FC150" s="565"/>
      <c r="FD150" s="565"/>
      <c r="FE150" s="565"/>
      <c r="FF150" s="565"/>
      <c r="FG150" s="565"/>
      <c r="FH150" s="565"/>
      <c r="FI150" s="565"/>
      <c r="FJ150" s="565"/>
      <c r="FK150" s="565"/>
      <c r="FL150" s="565">
        <v>0</v>
      </c>
      <c r="FM150" s="565"/>
      <c r="FN150" s="565"/>
      <c r="FO150" s="565"/>
      <c r="FP150" s="565"/>
      <c r="FQ150" s="565"/>
      <c r="FR150" s="565"/>
      <c r="FS150" s="565"/>
      <c r="FT150" s="565">
        <v>0</v>
      </c>
      <c r="FU150" s="565">
        <v>0</v>
      </c>
      <c r="FV150" s="565"/>
      <c r="FW150" s="565"/>
      <c r="FX150" s="565"/>
      <c r="FY150" s="565"/>
      <c r="FZ150" s="598"/>
      <c r="GA150" s="598"/>
      <c r="GB150" s="565"/>
      <c r="GC150" s="565"/>
      <c r="GD150" s="565"/>
      <c r="GE150" s="565"/>
      <c r="GF150" s="565"/>
      <c r="GG150" s="565"/>
      <c r="GH150" s="565"/>
      <c r="GI150" s="565"/>
      <c r="GJ150" s="565"/>
    </row>
    <row r="151" spans="1:192" ht="30">
      <c r="A151" s="460">
        <v>125</v>
      </c>
      <c r="B151" s="460" t="s">
        <v>5108</v>
      </c>
      <c r="C151" s="461" t="s">
        <v>5109</v>
      </c>
      <c r="D151" s="533">
        <v>3.05</v>
      </c>
      <c r="E151" s="97">
        <v>0</v>
      </c>
      <c r="F151" s="506">
        <v>0</v>
      </c>
      <c r="G151" s="529"/>
      <c r="H151" s="78"/>
      <c r="I151" s="230"/>
      <c r="J151" s="230"/>
      <c r="K151" s="97"/>
      <c r="L151" s="97"/>
      <c r="M151" s="97"/>
      <c r="N151" s="97"/>
      <c r="O151" s="470"/>
      <c r="P151" s="470"/>
      <c r="Q151" s="470"/>
      <c r="R151" s="506">
        <v>3</v>
      </c>
      <c r="S151" s="97"/>
      <c r="T151" s="97">
        <v>37</v>
      </c>
      <c r="U151" s="507"/>
      <c r="V151" s="97">
        <v>13</v>
      </c>
      <c r="W151" s="97"/>
      <c r="X151" s="97">
        <v>13</v>
      </c>
      <c r="Y151" s="147"/>
      <c r="Z151" s="147"/>
      <c r="AA151" s="166"/>
      <c r="AB151" s="166"/>
      <c r="AC151" s="97">
        <v>38</v>
      </c>
      <c r="AD151" s="97"/>
      <c r="AE151" s="97">
        <v>3</v>
      </c>
      <c r="AF151" s="97"/>
      <c r="AG151" s="462"/>
      <c r="AH151" s="462"/>
      <c r="AI151" s="97"/>
      <c r="AJ151" s="97"/>
      <c r="AK151" s="97"/>
      <c r="AL151" s="97"/>
      <c r="AM151" s="97"/>
      <c r="AN151" s="97"/>
      <c r="AO151" s="97"/>
      <c r="AP151" s="97"/>
      <c r="AQ151" s="534">
        <v>10</v>
      </c>
      <c r="AR151" s="517"/>
      <c r="AS151" s="472">
        <v>0</v>
      </c>
      <c r="AT151" s="97"/>
      <c r="AU151" s="472"/>
      <c r="AV151" s="472"/>
      <c r="AW151" s="97"/>
      <c r="AX151" s="97">
        <f>2</f>
        <v>2</v>
      </c>
      <c r="AY151" s="97"/>
      <c r="AZ151" s="97">
        <f t="shared" si="2"/>
        <v>2</v>
      </c>
      <c r="BA151" s="97"/>
      <c r="BB151" s="97"/>
      <c r="BC151" s="97"/>
      <c r="BD151" s="97"/>
      <c r="BE151" s="97"/>
      <c r="BF151" s="97"/>
      <c r="BG151" s="97"/>
      <c r="BH151" s="97"/>
      <c r="BI151" s="466">
        <v>14</v>
      </c>
      <c r="BJ151" s="466"/>
      <c r="BK151" s="466">
        <v>14</v>
      </c>
      <c r="BL151" s="97"/>
      <c r="BM151" s="97"/>
      <c r="BN151" s="470">
        <v>2</v>
      </c>
      <c r="BO151" s="470"/>
      <c r="BP151" s="97"/>
      <c r="BQ151" s="97"/>
      <c r="BR151" s="97"/>
      <c r="BS151" s="97"/>
      <c r="BT151" s="97"/>
      <c r="BU151" s="97"/>
      <c r="BV151" s="97"/>
      <c r="BW151" s="97"/>
      <c r="BX151" s="97"/>
      <c r="BY151" s="97"/>
      <c r="BZ151" s="97"/>
      <c r="CA151" s="97"/>
      <c r="CB151" s="97"/>
      <c r="CC151" s="574"/>
      <c r="CD151" s="565"/>
      <c r="CE151" s="565"/>
      <c r="CF151" s="565"/>
      <c r="CG151" s="565"/>
      <c r="CH151" s="565"/>
      <c r="CI151" s="565">
        <v>12</v>
      </c>
      <c r="CJ151" s="565"/>
      <c r="CK151" s="565"/>
      <c r="CL151" s="565"/>
      <c r="CM151" s="565"/>
      <c r="CN151" s="565"/>
      <c r="CO151" s="565"/>
      <c r="CP151" s="565"/>
      <c r="CQ151" s="565"/>
      <c r="CR151" s="582">
        <v>7</v>
      </c>
      <c r="CS151" s="565"/>
      <c r="CT151" s="565"/>
      <c r="CU151" s="565"/>
      <c r="CV151" s="565"/>
      <c r="CW151" s="565">
        <v>2</v>
      </c>
      <c r="CX151" s="565"/>
      <c r="CY151" s="598"/>
      <c r="CZ151" s="598"/>
      <c r="DA151" s="565">
        <v>20</v>
      </c>
      <c r="DB151" s="565"/>
      <c r="DC151" s="565">
        <v>6</v>
      </c>
      <c r="DD151" s="565"/>
      <c r="DE151" s="565">
        <v>12</v>
      </c>
      <c r="DF151" s="565"/>
      <c r="DG151" s="565">
        <v>3</v>
      </c>
      <c r="DH151" s="565"/>
      <c r="DI151" s="565"/>
      <c r="DJ151" s="565"/>
      <c r="DK151" s="565"/>
      <c r="DL151" s="565"/>
      <c r="DM151" s="565"/>
      <c r="DN151" s="565"/>
      <c r="DO151" s="565"/>
      <c r="DP151" s="565"/>
      <c r="DQ151" s="565"/>
      <c r="DR151" s="565"/>
      <c r="DS151" s="565"/>
      <c r="DT151" s="565">
        <v>22</v>
      </c>
      <c r="DU151" s="565"/>
      <c r="DV151" s="565"/>
      <c r="DW151" s="565"/>
      <c r="DX151" s="565">
        <v>3</v>
      </c>
      <c r="DY151" s="565"/>
      <c r="DZ151" s="565"/>
      <c r="EA151" s="565"/>
      <c r="EB151" s="565"/>
      <c r="EC151" s="565"/>
      <c r="ED151" s="565"/>
      <c r="EE151" s="565"/>
      <c r="EF151" s="565"/>
      <c r="EG151" s="565"/>
      <c r="EH151" s="565"/>
      <c r="EI151" s="565"/>
      <c r="EJ151" s="565">
        <v>276</v>
      </c>
      <c r="EK151" s="565"/>
      <c r="EL151" s="565"/>
      <c r="EM151" s="565"/>
      <c r="EN151" s="565"/>
      <c r="EO151" s="565"/>
      <c r="EP151" s="565"/>
      <c r="EQ151" s="565"/>
      <c r="ER151" s="620">
        <v>1</v>
      </c>
      <c r="ET151" s="565"/>
      <c r="EU151" s="565"/>
      <c r="EV151" s="565">
        <v>13</v>
      </c>
      <c r="EW151" s="565"/>
      <c r="EX151" s="565"/>
      <c r="EY151" s="565"/>
      <c r="EZ151" s="565">
        <v>30</v>
      </c>
      <c r="FA151" s="565"/>
      <c r="FB151" s="565"/>
      <c r="FC151" s="565"/>
      <c r="FD151" s="565"/>
      <c r="FE151" s="565"/>
      <c r="FF151" s="565"/>
      <c r="FG151" s="565"/>
      <c r="FH151" s="565">
        <v>2</v>
      </c>
      <c r="FI151" s="565"/>
      <c r="FJ151" s="565"/>
      <c r="FK151" s="565"/>
      <c r="FL151" s="565">
        <v>5</v>
      </c>
      <c r="FM151" s="565"/>
      <c r="FN151" s="565">
        <v>18</v>
      </c>
      <c r="FO151" s="565"/>
      <c r="FP151" s="565">
        <v>1</v>
      </c>
      <c r="FQ151" s="565"/>
      <c r="FR151" s="565"/>
      <c r="FS151" s="565"/>
      <c r="FT151" s="565">
        <v>0</v>
      </c>
      <c r="FU151" s="565">
        <v>0</v>
      </c>
      <c r="FV151" s="565"/>
      <c r="FW151" s="565"/>
      <c r="FX151" s="565">
        <v>3</v>
      </c>
      <c r="FY151" s="565">
        <v>0</v>
      </c>
      <c r="FZ151" s="598"/>
      <c r="GA151" s="598"/>
      <c r="GB151" s="565"/>
      <c r="GC151" s="565"/>
      <c r="GD151" s="565"/>
      <c r="GE151" s="565"/>
      <c r="GF151" s="565">
        <v>1</v>
      </c>
      <c r="GG151" s="565"/>
      <c r="GH151" s="565">
        <v>18</v>
      </c>
      <c r="GI151" s="565"/>
      <c r="GJ151" s="565"/>
    </row>
    <row r="152" spans="1:192" ht="30">
      <c r="A152" s="460">
        <v>126</v>
      </c>
      <c r="B152" s="460" t="s">
        <v>5110</v>
      </c>
      <c r="C152" s="461" t="s">
        <v>5111</v>
      </c>
      <c r="D152" s="533">
        <v>5.31</v>
      </c>
      <c r="E152" s="97">
        <v>12</v>
      </c>
      <c r="F152" s="506">
        <v>0</v>
      </c>
      <c r="G152" s="529"/>
      <c r="H152" s="78"/>
      <c r="I152" s="230">
        <v>10</v>
      </c>
      <c r="J152" s="230"/>
      <c r="K152" s="97"/>
      <c r="L152" s="97"/>
      <c r="M152" s="97"/>
      <c r="N152" s="97"/>
      <c r="O152" s="470"/>
      <c r="P152" s="470"/>
      <c r="Q152" s="470"/>
      <c r="R152" s="506"/>
      <c r="S152" s="97"/>
      <c r="T152" s="97">
        <v>0</v>
      </c>
      <c r="U152" s="507"/>
      <c r="V152" s="97"/>
      <c r="W152" s="97"/>
      <c r="X152" s="97"/>
      <c r="Y152" s="147"/>
      <c r="Z152" s="147"/>
      <c r="AA152" s="166"/>
      <c r="AB152" s="166"/>
      <c r="AC152" s="97"/>
      <c r="AD152" s="97"/>
      <c r="AE152" s="97"/>
      <c r="AF152" s="97"/>
      <c r="AG152" s="462"/>
      <c r="AH152" s="462"/>
      <c r="AI152" s="97"/>
      <c r="AJ152" s="97"/>
      <c r="AK152" s="97"/>
      <c r="AL152" s="97"/>
      <c r="AM152" s="97"/>
      <c r="AN152" s="97"/>
      <c r="AO152" s="97"/>
      <c r="AP152" s="97"/>
      <c r="AQ152" s="534"/>
      <c r="AR152" s="517"/>
      <c r="AS152" s="472">
        <v>0</v>
      </c>
      <c r="AT152" s="97"/>
      <c r="AU152" s="472"/>
      <c r="AV152" s="472"/>
      <c r="AW152" s="97"/>
      <c r="AX152" s="97"/>
      <c r="AY152" s="97"/>
      <c r="AZ152" s="97">
        <f t="shared" si="2"/>
        <v>0</v>
      </c>
      <c r="BA152" s="97"/>
      <c r="BB152" s="97"/>
      <c r="BC152" s="97"/>
      <c r="BD152" s="97"/>
      <c r="BE152" s="97"/>
      <c r="BF152" s="97"/>
      <c r="BG152" s="97"/>
      <c r="BH152" s="97"/>
      <c r="BI152" s="466"/>
      <c r="BJ152" s="466"/>
      <c r="BK152" s="466">
        <v>0</v>
      </c>
      <c r="BL152" s="97"/>
      <c r="BM152" s="97"/>
      <c r="BN152" s="470"/>
      <c r="BO152" s="470"/>
      <c r="BP152" s="97"/>
      <c r="BQ152" s="97"/>
      <c r="BR152" s="97"/>
      <c r="BS152" s="97"/>
      <c r="BT152" s="97"/>
      <c r="BU152" s="97"/>
      <c r="BV152" s="97"/>
      <c r="BW152" s="97"/>
      <c r="BX152" s="97">
        <v>114</v>
      </c>
      <c r="BY152" s="97"/>
      <c r="BZ152" s="97"/>
      <c r="CA152" s="97"/>
      <c r="CB152" s="97"/>
      <c r="CC152" s="574"/>
      <c r="CD152" s="565"/>
      <c r="CE152" s="565"/>
      <c r="CF152" s="565"/>
      <c r="CG152" s="565"/>
      <c r="CH152" s="565"/>
      <c r="CI152" s="565">
        <v>0</v>
      </c>
      <c r="CJ152" s="565"/>
      <c r="CK152" s="565"/>
      <c r="CL152" s="565"/>
      <c r="CM152" s="565"/>
      <c r="CN152" s="565"/>
      <c r="CO152" s="565"/>
      <c r="CP152" s="565"/>
      <c r="CQ152" s="565"/>
      <c r="CR152" s="582">
        <v>12</v>
      </c>
      <c r="CS152" s="565"/>
      <c r="CT152" s="565"/>
      <c r="CU152" s="565"/>
      <c r="CV152" s="565"/>
      <c r="CW152" s="565"/>
      <c r="CX152" s="565"/>
      <c r="CY152" s="598"/>
      <c r="CZ152" s="598"/>
      <c r="DA152" s="565"/>
      <c r="DB152" s="565"/>
      <c r="DC152" s="565"/>
      <c r="DD152" s="565"/>
      <c r="DE152" s="565"/>
      <c r="DF152" s="565"/>
      <c r="DG152" s="565"/>
      <c r="DH152" s="565"/>
      <c r="DI152" s="565"/>
      <c r="DJ152" s="565"/>
      <c r="DK152" s="565"/>
      <c r="DL152" s="565"/>
      <c r="DM152" s="565"/>
      <c r="DN152" s="565"/>
      <c r="DO152" s="565"/>
      <c r="DP152" s="565">
        <v>15</v>
      </c>
      <c r="DQ152" s="565"/>
      <c r="DR152" s="565"/>
      <c r="DS152" s="565"/>
      <c r="DT152" s="565">
        <v>112</v>
      </c>
      <c r="DU152" s="565"/>
      <c r="DV152" s="565"/>
      <c r="DW152" s="565"/>
      <c r="DX152" s="565"/>
      <c r="DY152" s="565"/>
      <c r="DZ152" s="565"/>
      <c r="EA152" s="565"/>
      <c r="EB152" s="565"/>
      <c r="EC152" s="565"/>
      <c r="ED152" s="565"/>
      <c r="EE152" s="565"/>
      <c r="EF152" s="565"/>
      <c r="EG152" s="565"/>
      <c r="EH152" s="565"/>
      <c r="EI152" s="565"/>
      <c r="EJ152" s="565">
        <v>774</v>
      </c>
      <c r="EK152" s="565"/>
      <c r="EL152" s="565"/>
      <c r="EM152" s="565"/>
      <c r="EN152" s="565"/>
      <c r="EO152" s="565"/>
      <c r="EP152" s="565"/>
      <c r="EQ152" s="565"/>
      <c r="ER152" s="620">
        <v>0</v>
      </c>
      <c r="ET152" s="565"/>
      <c r="EU152" s="565"/>
      <c r="EV152" s="565">
        <v>20</v>
      </c>
      <c r="EW152" s="565"/>
      <c r="EX152" s="565"/>
      <c r="EY152" s="565"/>
      <c r="EZ152" s="565">
        <v>20</v>
      </c>
      <c r="FA152" s="565"/>
      <c r="FB152" s="565"/>
      <c r="FC152" s="565"/>
      <c r="FD152" s="565"/>
      <c r="FE152" s="565"/>
      <c r="FF152" s="565"/>
      <c r="FG152" s="565"/>
      <c r="FH152" s="565"/>
      <c r="FI152" s="565"/>
      <c r="FJ152" s="565"/>
      <c r="FK152" s="565"/>
      <c r="FL152" s="565">
        <v>7</v>
      </c>
      <c r="FM152" s="565"/>
      <c r="FN152" s="565"/>
      <c r="FO152" s="565"/>
      <c r="FP152" s="565"/>
      <c r="FQ152" s="565"/>
      <c r="FR152" s="565"/>
      <c r="FS152" s="565"/>
      <c r="FT152" s="565">
        <v>0</v>
      </c>
      <c r="FU152" s="565">
        <v>0</v>
      </c>
      <c r="FV152" s="565"/>
      <c r="FW152" s="565"/>
      <c r="FX152" s="565"/>
      <c r="FY152" s="565"/>
      <c r="FZ152" s="598"/>
      <c r="GA152" s="598"/>
      <c r="GB152" s="565"/>
      <c r="GC152" s="565"/>
      <c r="GD152" s="565"/>
      <c r="GE152" s="565"/>
      <c r="GF152" s="565"/>
      <c r="GG152" s="565"/>
      <c r="GH152" s="565">
        <v>12</v>
      </c>
      <c r="GI152" s="565"/>
      <c r="GJ152" s="565"/>
    </row>
    <row r="153" spans="1:192" ht="30" customHeight="1">
      <c r="A153" s="460">
        <v>127</v>
      </c>
      <c r="B153" s="460" t="s">
        <v>5112</v>
      </c>
      <c r="C153" s="461" t="s">
        <v>5113</v>
      </c>
      <c r="D153" s="533">
        <v>1.66</v>
      </c>
      <c r="E153" s="97">
        <v>0</v>
      </c>
      <c r="F153" s="506">
        <v>0</v>
      </c>
      <c r="G153" s="529"/>
      <c r="H153" s="78"/>
      <c r="I153" s="230"/>
      <c r="J153" s="230"/>
      <c r="K153" s="97"/>
      <c r="L153" s="97"/>
      <c r="M153" s="97"/>
      <c r="N153" s="97"/>
      <c r="O153" s="470"/>
      <c r="P153" s="470"/>
      <c r="Q153" s="470"/>
      <c r="R153" s="506"/>
      <c r="S153" s="97"/>
      <c r="T153" s="97">
        <v>1</v>
      </c>
      <c r="U153" s="507"/>
      <c r="V153" s="97"/>
      <c r="W153" s="97"/>
      <c r="X153" s="97"/>
      <c r="Y153" s="147"/>
      <c r="Z153" s="147"/>
      <c r="AA153" s="166"/>
      <c r="AB153" s="166"/>
      <c r="AC153" s="97">
        <v>22</v>
      </c>
      <c r="AD153" s="97"/>
      <c r="AE153" s="97"/>
      <c r="AF153" s="97"/>
      <c r="AG153" s="462"/>
      <c r="AH153" s="462"/>
      <c r="AI153" s="97"/>
      <c r="AJ153" s="97"/>
      <c r="AK153" s="97"/>
      <c r="AL153" s="97"/>
      <c r="AM153" s="97"/>
      <c r="AN153" s="97"/>
      <c r="AO153" s="97"/>
      <c r="AP153" s="97"/>
      <c r="AQ153" s="534">
        <v>2</v>
      </c>
      <c r="AR153" s="517"/>
      <c r="AS153" s="472">
        <v>0</v>
      </c>
      <c r="AT153" s="97"/>
      <c r="AU153" s="472"/>
      <c r="AV153" s="472"/>
      <c r="AW153" s="97"/>
      <c r="AX153" s="97"/>
      <c r="AY153" s="97"/>
      <c r="AZ153" s="97">
        <f t="shared" si="2"/>
        <v>0</v>
      </c>
      <c r="BA153" s="97"/>
      <c r="BB153" s="97"/>
      <c r="BC153" s="97"/>
      <c r="BD153" s="97"/>
      <c r="BE153" s="97"/>
      <c r="BF153" s="97"/>
      <c r="BG153" s="97"/>
      <c r="BH153" s="97"/>
      <c r="BI153" s="466">
        <v>2</v>
      </c>
      <c r="BJ153" s="466"/>
      <c r="BK153" s="466">
        <v>2</v>
      </c>
      <c r="BL153" s="97"/>
      <c r="BM153" s="97"/>
      <c r="BN153" s="470"/>
      <c r="BO153" s="470"/>
      <c r="BP153" s="97"/>
      <c r="BQ153" s="97"/>
      <c r="BR153" s="97"/>
      <c r="BS153" s="97"/>
      <c r="BT153" s="97"/>
      <c r="BU153" s="97"/>
      <c r="BV153" s="97"/>
      <c r="BW153" s="97"/>
      <c r="BX153" s="97"/>
      <c r="BY153" s="97"/>
      <c r="BZ153" s="97"/>
      <c r="CA153" s="97"/>
      <c r="CB153" s="97"/>
      <c r="CC153" s="574"/>
      <c r="CD153" s="565"/>
      <c r="CE153" s="565"/>
      <c r="CF153" s="565"/>
      <c r="CG153" s="565"/>
      <c r="CH153" s="565">
        <v>9</v>
      </c>
      <c r="CI153" s="565">
        <v>0</v>
      </c>
      <c r="CJ153" s="565"/>
      <c r="CK153" s="565"/>
      <c r="CL153" s="565"/>
      <c r="CM153" s="565"/>
      <c r="CN153" s="565"/>
      <c r="CO153" s="565"/>
      <c r="CP153" s="565"/>
      <c r="CQ153" s="565"/>
      <c r="CR153" s="582"/>
      <c r="CS153" s="565"/>
      <c r="CT153" s="565"/>
      <c r="CU153" s="565"/>
      <c r="CV153" s="565"/>
      <c r="CW153" s="565"/>
      <c r="CX153" s="565"/>
      <c r="CY153" s="598"/>
      <c r="CZ153" s="598"/>
      <c r="DA153" s="565">
        <v>5</v>
      </c>
      <c r="DB153" s="565"/>
      <c r="DC153" s="565">
        <v>6</v>
      </c>
      <c r="DD153" s="565"/>
      <c r="DE153" s="565"/>
      <c r="DF153" s="565"/>
      <c r="DG153" s="565"/>
      <c r="DH153" s="565"/>
      <c r="DI153" s="565"/>
      <c r="DJ153" s="565"/>
      <c r="DK153" s="565"/>
      <c r="DL153" s="565"/>
      <c r="DM153" s="565"/>
      <c r="DN153" s="565"/>
      <c r="DO153" s="565"/>
      <c r="DP153" s="565">
        <v>1</v>
      </c>
      <c r="DQ153" s="565"/>
      <c r="DR153" s="565"/>
      <c r="DS153" s="565"/>
      <c r="DT153" s="565"/>
      <c r="DU153" s="565"/>
      <c r="DV153" s="565"/>
      <c r="DW153" s="565"/>
      <c r="DX153" s="565"/>
      <c r="DY153" s="565"/>
      <c r="DZ153" s="565"/>
      <c r="EA153" s="565"/>
      <c r="EB153" s="565"/>
      <c r="EC153" s="565"/>
      <c r="ED153" s="565"/>
      <c r="EE153" s="565"/>
      <c r="EF153" s="565"/>
      <c r="EG153" s="565"/>
      <c r="EH153" s="565">
        <v>2</v>
      </c>
      <c r="EI153" s="565"/>
      <c r="EJ153" s="565"/>
      <c r="EK153" s="565"/>
      <c r="EL153" s="565"/>
      <c r="EM153" s="565"/>
      <c r="EN153" s="565"/>
      <c r="EO153" s="565"/>
      <c r="EP153" s="565"/>
      <c r="EQ153" s="565"/>
      <c r="ER153" s="620">
        <v>0</v>
      </c>
      <c r="ET153" s="565"/>
      <c r="EU153" s="565"/>
      <c r="EV153" s="565">
        <v>6</v>
      </c>
      <c r="EW153" s="565"/>
      <c r="EX153" s="565"/>
      <c r="EY153" s="565"/>
      <c r="EZ153" s="565">
        <v>0</v>
      </c>
      <c r="FA153" s="565"/>
      <c r="FB153" s="565"/>
      <c r="FC153" s="565"/>
      <c r="FD153" s="565"/>
      <c r="FE153" s="565"/>
      <c r="FF153" s="565"/>
      <c r="FG153" s="565"/>
      <c r="FH153" s="565"/>
      <c r="FI153" s="565"/>
      <c r="FJ153" s="565"/>
      <c r="FK153" s="565"/>
      <c r="FL153" s="565">
        <v>1</v>
      </c>
      <c r="FM153" s="565"/>
      <c r="FN153" s="565">
        <v>2</v>
      </c>
      <c r="FO153" s="565"/>
      <c r="FP153" s="565"/>
      <c r="FQ153" s="565"/>
      <c r="FR153" s="565"/>
      <c r="FS153" s="565"/>
      <c r="FT153" s="565">
        <v>0</v>
      </c>
      <c r="FU153" s="565">
        <v>0</v>
      </c>
      <c r="FV153" s="565"/>
      <c r="FW153" s="565"/>
      <c r="FX153" s="565"/>
      <c r="FY153" s="565"/>
      <c r="FZ153" s="598"/>
      <c r="GA153" s="598"/>
      <c r="GB153" s="565"/>
      <c r="GC153" s="565"/>
      <c r="GD153" s="565"/>
      <c r="GE153" s="565"/>
      <c r="GF153" s="565"/>
      <c r="GG153" s="565"/>
      <c r="GH153" s="565">
        <v>1</v>
      </c>
      <c r="GI153" s="565"/>
      <c r="GJ153" s="565"/>
    </row>
    <row r="154" spans="1:192" ht="30" customHeight="1">
      <c r="A154" s="460">
        <v>128</v>
      </c>
      <c r="B154" s="460" t="s">
        <v>5114</v>
      </c>
      <c r="C154" s="461" t="s">
        <v>5115</v>
      </c>
      <c r="D154" s="533">
        <v>2.77</v>
      </c>
      <c r="E154" s="97">
        <v>0</v>
      </c>
      <c r="F154" s="506">
        <v>0</v>
      </c>
      <c r="G154" s="529"/>
      <c r="H154" s="78"/>
      <c r="I154" s="230"/>
      <c r="J154" s="230"/>
      <c r="K154" s="97"/>
      <c r="L154" s="97"/>
      <c r="M154" s="97"/>
      <c r="N154" s="97"/>
      <c r="O154" s="470"/>
      <c r="P154" s="470"/>
      <c r="Q154" s="470"/>
      <c r="R154" s="506"/>
      <c r="S154" s="97"/>
      <c r="T154" s="97">
        <v>0</v>
      </c>
      <c r="U154" s="507"/>
      <c r="V154" s="97"/>
      <c r="W154" s="97"/>
      <c r="X154" s="97"/>
      <c r="Y154" s="147"/>
      <c r="Z154" s="147"/>
      <c r="AA154" s="166"/>
      <c r="AB154" s="166"/>
      <c r="AC154" s="97">
        <v>5</v>
      </c>
      <c r="AD154" s="97"/>
      <c r="AE154" s="97"/>
      <c r="AF154" s="97"/>
      <c r="AG154" s="462"/>
      <c r="AH154" s="462"/>
      <c r="AI154" s="97"/>
      <c r="AJ154" s="97"/>
      <c r="AK154" s="97"/>
      <c r="AL154" s="97"/>
      <c r="AM154" s="97"/>
      <c r="AN154" s="97"/>
      <c r="AO154" s="97"/>
      <c r="AP154" s="97"/>
      <c r="AQ154" s="534"/>
      <c r="AR154" s="517"/>
      <c r="AS154" s="472">
        <v>0</v>
      </c>
      <c r="AT154" s="97"/>
      <c r="AU154" s="472"/>
      <c r="AV154" s="472"/>
      <c r="AW154" s="97">
        <v>3</v>
      </c>
      <c r="AX154" s="97"/>
      <c r="AY154" s="97"/>
      <c r="AZ154" s="97">
        <f t="shared" si="2"/>
        <v>0</v>
      </c>
      <c r="BA154" s="97"/>
      <c r="BB154" s="97"/>
      <c r="BC154" s="97"/>
      <c r="BD154" s="97"/>
      <c r="BE154" s="97"/>
      <c r="BF154" s="97"/>
      <c r="BG154" s="97"/>
      <c r="BH154" s="97"/>
      <c r="BI154" s="466"/>
      <c r="BJ154" s="466"/>
      <c r="BK154" s="466">
        <v>0</v>
      </c>
      <c r="BL154" s="97"/>
      <c r="BM154" s="97"/>
      <c r="BN154" s="470"/>
      <c r="BO154" s="470"/>
      <c r="BP154" s="97"/>
      <c r="BQ154" s="97"/>
      <c r="BR154" s="97"/>
      <c r="BS154" s="97"/>
      <c r="BT154" s="97"/>
      <c r="BU154" s="97"/>
      <c r="BV154" s="97"/>
      <c r="BW154" s="97"/>
      <c r="BX154" s="97">
        <v>80</v>
      </c>
      <c r="BY154" s="97"/>
      <c r="BZ154" s="97"/>
      <c r="CA154" s="97"/>
      <c r="CB154" s="97"/>
      <c r="CC154" s="574"/>
      <c r="CD154" s="565"/>
      <c r="CE154" s="565"/>
      <c r="CF154" s="565"/>
      <c r="CG154" s="565"/>
      <c r="CH154" s="565"/>
      <c r="CI154" s="565">
        <v>0</v>
      </c>
      <c r="CJ154" s="565"/>
      <c r="CK154" s="565"/>
      <c r="CL154" s="565"/>
      <c r="CM154" s="565"/>
      <c r="CN154" s="565"/>
      <c r="CO154" s="565"/>
      <c r="CP154" s="565"/>
      <c r="CQ154" s="565"/>
      <c r="CR154" s="582"/>
      <c r="CS154" s="565"/>
      <c r="CT154" s="565"/>
      <c r="CU154" s="565"/>
      <c r="CV154" s="565"/>
      <c r="CW154" s="565"/>
      <c r="CX154" s="565"/>
      <c r="CY154" s="598"/>
      <c r="CZ154" s="598"/>
      <c r="DA154" s="565"/>
      <c r="DB154" s="565"/>
      <c r="DC154" s="565"/>
      <c r="DD154" s="565"/>
      <c r="DE154" s="565"/>
      <c r="DF154" s="565"/>
      <c r="DG154" s="565"/>
      <c r="DH154" s="565"/>
      <c r="DI154" s="565"/>
      <c r="DJ154" s="565"/>
      <c r="DK154" s="565"/>
      <c r="DL154" s="565"/>
      <c r="DM154" s="565"/>
      <c r="DN154" s="565"/>
      <c r="DO154" s="565"/>
      <c r="DP154" s="565"/>
      <c r="DQ154" s="565"/>
      <c r="DR154" s="565"/>
      <c r="DS154" s="565"/>
      <c r="DT154" s="565">
        <v>186</v>
      </c>
      <c r="DU154" s="565"/>
      <c r="DV154" s="565"/>
      <c r="DW154" s="565"/>
      <c r="DX154" s="565"/>
      <c r="DY154" s="565"/>
      <c r="DZ154" s="565"/>
      <c r="EA154" s="565"/>
      <c r="EB154" s="565"/>
      <c r="EC154" s="565"/>
      <c r="ED154" s="565"/>
      <c r="EE154" s="565"/>
      <c r="EF154" s="565"/>
      <c r="EG154" s="565"/>
      <c r="EH154" s="565"/>
      <c r="EI154" s="565"/>
      <c r="EJ154" s="565">
        <v>420</v>
      </c>
      <c r="EK154" s="565"/>
      <c r="EL154" s="565"/>
      <c r="EM154" s="565"/>
      <c r="EN154" s="565"/>
      <c r="EO154" s="565"/>
      <c r="EP154" s="565"/>
      <c r="EQ154" s="565"/>
      <c r="ER154" s="620">
        <v>0</v>
      </c>
      <c r="ET154" s="565"/>
      <c r="EU154" s="565"/>
      <c r="EV154" s="565"/>
      <c r="EW154" s="565"/>
      <c r="EX154" s="565"/>
      <c r="EY154" s="565"/>
      <c r="EZ154" s="565">
        <v>0</v>
      </c>
      <c r="FA154" s="565"/>
      <c r="FB154" s="565"/>
      <c r="FC154" s="565"/>
      <c r="FD154" s="565"/>
      <c r="FE154" s="565"/>
      <c r="FF154" s="565"/>
      <c r="FG154" s="565"/>
      <c r="FH154" s="565"/>
      <c r="FI154" s="565"/>
      <c r="FJ154" s="565"/>
      <c r="FK154" s="565"/>
      <c r="FL154" s="565">
        <v>10</v>
      </c>
      <c r="FM154" s="565"/>
      <c r="FN154" s="565"/>
      <c r="FO154" s="565"/>
      <c r="FP154" s="565"/>
      <c r="FQ154" s="565"/>
      <c r="FR154" s="565"/>
      <c r="FS154" s="565"/>
      <c r="FT154" s="565">
        <v>0</v>
      </c>
      <c r="FU154" s="565">
        <v>0</v>
      </c>
      <c r="FV154" s="565"/>
      <c r="FW154" s="565"/>
      <c r="FX154" s="565"/>
      <c r="FY154" s="565"/>
      <c r="FZ154" s="598"/>
      <c r="GA154" s="598"/>
      <c r="GB154" s="565"/>
      <c r="GC154" s="565"/>
      <c r="GD154" s="565"/>
      <c r="GE154" s="565"/>
      <c r="GF154" s="565"/>
      <c r="GG154" s="565"/>
      <c r="GH154" s="565">
        <v>3</v>
      </c>
      <c r="GI154" s="565"/>
      <c r="GJ154" s="565"/>
    </row>
    <row r="155" spans="1:192" ht="30" customHeight="1">
      <c r="A155" s="460">
        <v>129</v>
      </c>
      <c r="B155" s="460" t="s">
        <v>5116</v>
      </c>
      <c r="C155" s="461" t="s">
        <v>5117</v>
      </c>
      <c r="D155" s="533">
        <v>4.32</v>
      </c>
      <c r="E155" s="97">
        <v>0</v>
      </c>
      <c r="F155" s="506">
        <v>0</v>
      </c>
      <c r="G155" s="529"/>
      <c r="H155" s="78"/>
      <c r="I155" s="230"/>
      <c r="J155" s="230"/>
      <c r="K155" s="97"/>
      <c r="L155" s="97"/>
      <c r="M155" s="97"/>
      <c r="N155" s="97"/>
      <c r="O155" s="470"/>
      <c r="P155" s="470"/>
      <c r="Q155" s="470"/>
      <c r="R155" s="506"/>
      <c r="S155" s="97"/>
      <c r="T155" s="97">
        <v>0</v>
      </c>
      <c r="U155" s="507"/>
      <c r="V155" s="97"/>
      <c r="W155" s="97"/>
      <c r="X155" s="97"/>
      <c r="Y155" s="147"/>
      <c r="Z155" s="147"/>
      <c r="AA155" s="166"/>
      <c r="AB155" s="166"/>
      <c r="AC155" s="97"/>
      <c r="AD155" s="97"/>
      <c r="AE155" s="97"/>
      <c r="AF155" s="97"/>
      <c r="AG155" s="462"/>
      <c r="AH155" s="462"/>
      <c r="AI155" s="97"/>
      <c r="AJ155" s="97"/>
      <c r="AK155" s="97"/>
      <c r="AL155" s="97"/>
      <c r="AM155" s="97"/>
      <c r="AN155" s="97"/>
      <c r="AO155" s="97"/>
      <c r="AP155" s="97"/>
      <c r="AQ155" s="534"/>
      <c r="AR155" s="517"/>
      <c r="AS155" s="472">
        <v>0</v>
      </c>
      <c r="AT155" s="97"/>
      <c r="AU155" s="472"/>
      <c r="AV155" s="472"/>
      <c r="AW155" s="97"/>
      <c r="AX155" s="97"/>
      <c r="AY155" s="97"/>
      <c r="AZ155" s="97">
        <f t="shared" si="2"/>
        <v>0</v>
      </c>
      <c r="BA155" s="97"/>
      <c r="BB155" s="97"/>
      <c r="BC155" s="97"/>
      <c r="BD155" s="97"/>
      <c r="BE155" s="97"/>
      <c r="BF155" s="97"/>
      <c r="BG155" s="97"/>
      <c r="BH155" s="97"/>
      <c r="BI155" s="466"/>
      <c r="BJ155" s="466"/>
      <c r="BK155" s="466">
        <v>0</v>
      </c>
      <c r="BL155" s="97"/>
      <c r="BM155" s="97"/>
      <c r="BN155" s="470"/>
      <c r="BO155" s="470"/>
      <c r="BP155" s="97"/>
      <c r="BQ155" s="97"/>
      <c r="BR155" s="97"/>
      <c r="BS155" s="97"/>
      <c r="BT155" s="97"/>
      <c r="BU155" s="97"/>
      <c r="BV155" s="97"/>
      <c r="BW155" s="97"/>
      <c r="BX155" s="97"/>
      <c r="BY155" s="97"/>
      <c r="BZ155" s="97"/>
      <c r="CA155" s="97"/>
      <c r="CB155" s="97"/>
      <c r="CC155" s="574"/>
      <c r="CD155" s="565"/>
      <c r="CE155" s="565"/>
      <c r="CF155" s="565"/>
      <c r="CG155" s="565"/>
      <c r="CH155" s="565"/>
      <c r="CI155" s="565">
        <v>0</v>
      </c>
      <c r="CJ155" s="565"/>
      <c r="CK155" s="565"/>
      <c r="CL155" s="565"/>
      <c r="CM155" s="565"/>
      <c r="CN155" s="565"/>
      <c r="CO155" s="565"/>
      <c r="CP155" s="565"/>
      <c r="CQ155" s="565"/>
      <c r="CR155" s="582"/>
      <c r="CS155" s="565"/>
      <c r="CT155" s="565"/>
      <c r="CU155" s="565"/>
      <c r="CV155" s="565"/>
      <c r="CW155" s="565"/>
      <c r="CX155" s="565"/>
      <c r="CY155" s="598"/>
      <c r="CZ155" s="598"/>
      <c r="DA155" s="565"/>
      <c r="DB155" s="565"/>
      <c r="DC155" s="565"/>
      <c r="DD155" s="565"/>
      <c r="DE155" s="565"/>
      <c r="DF155" s="565"/>
      <c r="DG155" s="565"/>
      <c r="DH155" s="565"/>
      <c r="DI155" s="565"/>
      <c r="DJ155" s="565"/>
      <c r="DK155" s="565"/>
      <c r="DL155" s="565"/>
      <c r="DM155" s="565"/>
      <c r="DN155" s="565"/>
      <c r="DO155" s="565"/>
      <c r="DP155" s="565"/>
      <c r="DQ155" s="565"/>
      <c r="DR155" s="565"/>
      <c r="DS155" s="565"/>
      <c r="DT155" s="565">
        <v>12</v>
      </c>
      <c r="DU155" s="565"/>
      <c r="DV155" s="565"/>
      <c r="DW155" s="565"/>
      <c r="DX155" s="565"/>
      <c r="DY155" s="565"/>
      <c r="DZ155" s="565"/>
      <c r="EA155" s="565"/>
      <c r="EB155" s="565"/>
      <c r="EC155" s="565"/>
      <c r="ED155" s="565"/>
      <c r="EE155" s="565"/>
      <c r="EF155" s="565"/>
      <c r="EG155" s="565"/>
      <c r="EH155" s="565"/>
      <c r="EI155" s="565"/>
      <c r="EJ155" s="565">
        <v>30</v>
      </c>
      <c r="EK155" s="565"/>
      <c r="EL155" s="565"/>
      <c r="EM155" s="565"/>
      <c r="EN155" s="565"/>
      <c r="EO155" s="565"/>
      <c r="EP155" s="565"/>
      <c r="EQ155" s="565"/>
      <c r="ER155" s="620">
        <v>0</v>
      </c>
      <c r="ET155" s="565"/>
      <c r="EU155" s="565"/>
      <c r="EV155" s="565"/>
      <c r="EW155" s="565"/>
      <c r="EX155" s="565"/>
      <c r="EY155" s="565"/>
      <c r="EZ155" s="565">
        <v>0</v>
      </c>
      <c r="FA155" s="565"/>
      <c r="FB155" s="565"/>
      <c r="FC155" s="565"/>
      <c r="FD155" s="565"/>
      <c r="FE155" s="565"/>
      <c r="FF155" s="565"/>
      <c r="FG155" s="565"/>
      <c r="FH155" s="565"/>
      <c r="FI155" s="565"/>
      <c r="FJ155" s="565"/>
      <c r="FK155" s="565"/>
      <c r="FL155" s="565">
        <v>2</v>
      </c>
      <c r="FM155" s="565"/>
      <c r="FN155" s="565"/>
      <c r="FO155" s="565"/>
      <c r="FP155" s="565"/>
      <c r="FQ155" s="565"/>
      <c r="FR155" s="565"/>
      <c r="FS155" s="565"/>
      <c r="FT155" s="565">
        <v>0</v>
      </c>
      <c r="FU155" s="565">
        <v>0</v>
      </c>
      <c r="FV155" s="565"/>
      <c r="FW155" s="565"/>
      <c r="FX155" s="565"/>
      <c r="FY155" s="565"/>
      <c r="FZ155" s="598"/>
      <c r="GA155" s="598"/>
      <c r="GB155" s="565"/>
      <c r="GC155" s="565"/>
      <c r="GD155" s="565"/>
      <c r="GE155" s="565"/>
      <c r="GF155" s="565"/>
      <c r="GG155" s="565"/>
      <c r="GH155" s="565"/>
      <c r="GI155" s="565"/>
      <c r="GJ155" s="565"/>
    </row>
    <row r="156" spans="1:192" ht="30">
      <c r="A156" s="460">
        <v>130</v>
      </c>
      <c r="B156" s="460" t="s">
        <v>5118</v>
      </c>
      <c r="C156" s="461" t="s">
        <v>4602</v>
      </c>
      <c r="D156" s="533">
        <v>1.29</v>
      </c>
      <c r="E156" s="97">
        <v>0</v>
      </c>
      <c r="F156" s="506">
        <v>0</v>
      </c>
      <c r="G156" s="529"/>
      <c r="H156" s="78"/>
      <c r="I156" s="230"/>
      <c r="J156" s="230"/>
      <c r="K156" s="97"/>
      <c r="L156" s="97"/>
      <c r="M156" s="97"/>
      <c r="N156" s="97"/>
      <c r="O156" s="470"/>
      <c r="P156" s="470"/>
      <c r="Q156" s="470"/>
      <c r="R156" s="506">
        <v>1</v>
      </c>
      <c r="S156" s="97"/>
      <c r="T156" s="97">
        <v>1</v>
      </c>
      <c r="U156" s="507"/>
      <c r="V156" s="97"/>
      <c r="W156" s="97"/>
      <c r="X156" s="97"/>
      <c r="Y156" s="147"/>
      <c r="Z156" s="147"/>
      <c r="AA156" s="166"/>
      <c r="AB156" s="166"/>
      <c r="AC156" s="97">
        <v>27</v>
      </c>
      <c r="AD156" s="97"/>
      <c r="AE156" s="97"/>
      <c r="AF156" s="97"/>
      <c r="AG156" s="462"/>
      <c r="AH156" s="462"/>
      <c r="AI156" s="97"/>
      <c r="AJ156" s="97"/>
      <c r="AK156" s="97"/>
      <c r="AL156" s="97"/>
      <c r="AM156" s="97"/>
      <c r="AN156" s="97"/>
      <c r="AO156" s="97"/>
      <c r="AP156" s="97"/>
      <c r="AQ156" s="534">
        <v>4</v>
      </c>
      <c r="AR156" s="517"/>
      <c r="AS156" s="472">
        <v>0</v>
      </c>
      <c r="AT156" s="97"/>
      <c r="AU156" s="472"/>
      <c r="AV156" s="472"/>
      <c r="AW156" s="97">
        <v>1</v>
      </c>
      <c r="AX156" s="97"/>
      <c r="AY156" s="97"/>
      <c r="AZ156" s="97">
        <f t="shared" si="2"/>
        <v>0</v>
      </c>
      <c r="BA156" s="97"/>
      <c r="BB156" s="97"/>
      <c r="BC156" s="97"/>
      <c r="BD156" s="97"/>
      <c r="BE156" s="97"/>
      <c r="BF156" s="97"/>
      <c r="BG156" s="97"/>
      <c r="BH156" s="97"/>
      <c r="BI156" s="466">
        <v>5</v>
      </c>
      <c r="BJ156" s="466"/>
      <c r="BK156" s="466">
        <v>5</v>
      </c>
      <c r="BL156" s="97"/>
      <c r="BM156" s="97"/>
      <c r="BN156" s="470"/>
      <c r="BO156" s="470"/>
      <c r="BP156" s="97"/>
      <c r="BQ156" s="97"/>
      <c r="BR156" s="97"/>
      <c r="BS156" s="97"/>
      <c r="BT156" s="97"/>
      <c r="BU156" s="97"/>
      <c r="BV156" s="97"/>
      <c r="BW156" s="97"/>
      <c r="BX156" s="97"/>
      <c r="BY156" s="97"/>
      <c r="BZ156" s="97"/>
      <c r="CA156" s="97"/>
      <c r="CB156" s="97"/>
      <c r="CC156" s="574"/>
      <c r="CD156" s="565"/>
      <c r="CE156" s="565"/>
      <c r="CF156" s="565"/>
      <c r="CG156" s="565"/>
      <c r="CH156" s="565"/>
      <c r="CI156" s="565">
        <v>18</v>
      </c>
      <c r="CJ156" s="565"/>
      <c r="CK156" s="565"/>
      <c r="CL156" s="565"/>
      <c r="CM156" s="565"/>
      <c r="CN156" s="565"/>
      <c r="CO156" s="565"/>
      <c r="CP156" s="565"/>
      <c r="CQ156" s="565"/>
      <c r="CR156" s="582"/>
      <c r="CS156" s="565"/>
      <c r="CT156" s="565"/>
      <c r="CU156" s="565"/>
      <c r="CV156" s="565"/>
      <c r="CW156" s="565"/>
      <c r="CX156" s="565"/>
      <c r="CY156" s="598"/>
      <c r="CZ156" s="598"/>
      <c r="DA156" s="565">
        <v>5</v>
      </c>
      <c r="DB156" s="565"/>
      <c r="DC156" s="565"/>
      <c r="DD156" s="565"/>
      <c r="DE156" s="565">
        <v>3</v>
      </c>
      <c r="DF156" s="565"/>
      <c r="DG156" s="565"/>
      <c r="DH156" s="565"/>
      <c r="DI156" s="565"/>
      <c r="DJ156" s="565"/>
      <c r="DK156" s="565"/>
      <c r="DL156" s="565"/>
      <c r="DM156" s="565"/>
      <c r="DN156" s="565"/>
      <c r="DO156" s="565"/>
      <c r="DP156" s="565"/>
      <c r="DQ156" s="565"/>
      <c r="DR156" s="565"/>
      <c r="DS156" s="565"/>
      <c r="DT156" s="565">
        <v>5</v>
      </c>
      <c r="DU156" s="565"/>
      <c r="DV156" s="565"/>
      <c r="DW156" s="565"/>
      <c r="DX156" s="565"/>
      <c r="DY156" s="565"/>
      <c r="DZ156" s="565"/>
      <c r="EA156" s="565"/>
      <c r="EB156" s="565"/>
      <c r="EC156" s="565"/>
      <c r="ED156" s="565"/>
      <c r="EE156" s="565"/>
      <c r="EF156" s="565"/>
      <c r="EG156" s="565"/>
      <c r="EH156" s="565"/>
      <c r="EI156" s="565"/>
      <c r="EJ156" s="565">
        <v>74</v>
      </c>
      <c r="EK156" s="565"/>
      <c r="EL156" s="565"/>
      <c r="EM156" s="565"/>
      <c r="EN156" s="565"/>
      <c r="EO156" s="565"/>
      <c r="EP156" s="565"/>
      <c r="EQ156" s="565"/>
      <c r="ER156" s="620">
        <v>0</v>
      </c>
      <c r="ET156" s="565"/>
      <c r="EU156" s="565"/>
      <c r="EV156" s="565">
        <v>76</v>
      </c>
      <c r="EW156" s="565"/>
      <c r="EX156" s="565"/>
      <c r="EY156" s="565"/>
      <c r="EZ156" s="565">
        <v>55</v>
      </c>
      <c r="FA156" s="565"/>
      <c r="FB156" s="565"/>
      <c r="FC156" s="565"/>
      <c r="FD156" s="565"/>
      <c r="FE156" s="565"/>
      <c r="FF156" s="565"/>
      <c r="FG156" s="565"/>
      <c r="FH156" s="565"/>
      <c r="FI156" s="565"/>
      <c r="FJ156" s="565"/>
      <c r="FK156" s="565"/>
      <c r="FL156" s="565">
        <v>1</v>
      </c>
      <c r="FM156" s="565"/>
      <c r="FN156" s="565">
        <v>30</v>
      </c>
      <c r="FO156" s="565"/>
      <c r="FP156" s="565"/>
      <c r="FQ156" s="565"/>
      <c r="FR156" s="565"/>
      <c r="FS156" s="565"/>
      <c r="FT156" s="565">
        <v>0</v>
      </c>
      <c r="FU156" s="565">
        <v>0</v>
      </c>
      <c r="FV156" s="565"/>
      <c r="FW156" s="565"/>
      <c r="FX156" s="565"/>
      <c r="FY156" s="565"/>
      <c r="FZ156" s="598"/>
      <c r="GA156" s="598"/>
      <c r="GB156" s="565"/>
      <c r="GC156" s="565"/>
      <c r="GD156" s="565"/>
      <c r="GE156" s="565"/>
      <c r="GF156" s="565"/>
      <c r="GG156" s="565"/>
      <c r="GH156" s="565">
        <v>24</v>
      </c>
      <c r="GI156" s="565"/>
      <c r="GJ156" s="565"/>
    </row>
    <row r="157" spans="1:192" ht="30">
      <c r="A157" s="460">
        <v>131</v>
      </c>
      <c r="B157" s="460" t="s">
        <v>5119</v>
      </c>
      <c r="C157" s="461" t="s">
        <v>4604</v>
      </c>
      <c r="D157" s="533">
        <v>1.55</v>
      </c>
      <c r="E157" s="97">
        <v>0</v>
      </c>
      <c r="F157" s="506">
        <v>0</v>
      </c>
      <c r="G157" s="529"/>
      <c r="H157" s="78"/>
      <c r="I157" s="230">
        <v>1</v>
      </c>
      <c r="J157" s="230"/>
      <c r="K157" s="97"/>
      <c r="L157" s="97"/>
      <c r="M157" s="97"/>
      <c r="N157" s="97"/>
      <c r="O157" s="470"/>
      <c r="P157" s="470"/>
      <c r="Q157" s="470"/>
      <c r="R157" s="506"/>
      <c r="S157" s="97"/>
      <c r="T157" s="97">
        <v>1</v>
      </c>
      <c r="U157" s="507"/>
      <c r="V157" s="97"/>
      <c r="W157" s="97"/>
      <c r="X157" s="97"/>
      <c r="Y157" s="147"/>
      <c r="Z157" s="147"/>
      <c r="AA157" s="166"/>
      <c r="AB157" s="166"/>
      <c r="AC157" s="97">
        <v>2</v>
      </c>
      <c r="AD157" s="97"/>
      <c r="AE157" s="97"/>
      <c r="AF157" s="97"/>
      <c r="AG157" s="462"/>
      <c r="AH157" s="462"/>
      <c r="AI157" s="97"/>
      <c r="AJ157" s="97"/>
      <c r="AK157" s="97"/>
      <c r="AL157" s="97"/>
      <c r="AM157" s="97"/>
      <c r="AN157" s="97"/>
      <c r="AO157" s="97"/>
      <c r="AP157" s="97"/>
      <c r="AQ157" s="534">
        <v>4</v>
      </c>
      <c r="AR157" s="517"/>
      <c r="AS157" s="472">
        <v>0</v>
      </c>
      <c r="AT157" s="97"/>
      <c r="AU157" s="472"/>
      <c r="AV157" s="472"/>
      <c r="AW157" s="97"/>
      <c r="AX157" s="97"/>
      <c r="AY157" s="97"/>
      <c r="AZ157" s="97">
        <f t="shared" si="2"/>
        <v>0</v>
      </c>
      <c r="BA157" s="97"/>
      <c r="BB157" s="97"/>
      <c r="BC157" s="97"/>
      <c r="BD157" s="97"/>
      <c r="BE157" s="97"/>
      <c r="BF157" s="97"/>
      <c r="BG157" s="97"/>
      <c r="BH157" s="97"/>
      <c r="BI157" s="466"/>
      <c r="BJ157" s="466"/>
      <c r="BK157" s="466">
        <v>0</v>
      </c>
      <c r="BL157" s="97"/>
      <c r="BM157" s="97"/>
      <c r="BN157" s="470"/>
      <c r="BO157" s="470"/>
      <c r="BP157" s="97"/>
      <c r="BQ157" s="97"/>
      <c r="BR157" s="97"/>
      <c r="BS157" s="97"/>
      <c r="BT157" s="97"/>
      <c r="BU157" s="97"/>
      <c r="BV157" s="97"/>
      <c r="BW157" s="97"/>
      <c r="BX157" s="97"/>
      <c r="BY157" s="97"/>
      <c r="BZ157" s="97"/>
      <c r="CA157" s="97"/>
      <c r="CB157" s="97"/>
      <c r="CC157" s="574"/>
      <c r="CD157" s="565"/>
      <c r="CE157" s="565"/>
      <c r="CF157" s="565"/>
      <c r="CG157" s="565"/>
      <c r="CH157" s="565"/>
      <c r="CI157" s="565">
        <v>0</v>
      </c>
      <c r="CJ157" s="565"/>
      <c r="CK157" s="565"/>
      <c r="CL157" s="565"/>
      <c r="CM157" s="565"/>
      <c r="CN157" s="565"/>
      <c r="CO157" s="565"/>
      <c r="CP157" s="565"/>
      <c r="CQ157" s="565"/>
      <c r="CR157" s="582"/>
      <c r="CS157" s="565"/>
      <c r="CT157" s="565"/>
      <c r="CU157" s="565"/>
      <c r="CV157" s="565"/>
      <c r="CW157" s="565"/>
      <c r="CX157" s="565"/>
      <c r="CY157" s="598"/>
      <c r="CZ157" s="598"/>
      <c r="DA157" s="565">
        <v>2</v>
      </c>
      <c r="DB157" s="565"/>
      <c r="DC157" s="565"/>
      <c r="DD157" s="565"/>
      <c r="DE157" s="565">
        <v>4</v>
      </c>
      <c r="DF157" s="565"/>
      <c r="DG157" s="565"/>
      <c r="DH157" s="565"/>
      <c r="DI157" s="565"/>
      <c r="DJ157" s="565"/>
      <c r="DK157" s="565"/>
      <c r="DL157" s="565"/>
      <c r="DM157" s="565"/>
      <c r="DN157" s="565"/>
      <c r="DO157" s="565"/>
      <c r="DP157" s="565"/>
      <c r="DQ157" s="565"/>
      <c r="DR157" s="565"/>
      <c r="DS157" s="565"/>
      <c r="DT157" s="565">
        <v>1</v>
      </c>
      <c r="DU157" s="565"/>
      <c r="DV157" s="565"/>
      <c r="DW157" s="565"/>
      <c r="DX157" s="565"/>
      <c r="DY157" s="565"/>
      <c r="DZ157" s="565"/>
      <c r="EA157" s="565"/>
      <c r="EB157" s="565"/>
      <c r="EC157" s="565"/>
      <c r="ED157" s="565"/>
      <c r="EE157" s="565"/>
      <c r="EF157" s="565"/>
      <c r="EG157" s="565"/>
      <c r="EH157" s="565"/>
      <c r="EI157" s="565"/>
      <c r="EJ157" s="565">
        <v>2</v>
      </c>
      <c r="EK157" s="565"/>
      <c r="EL157" s="565"/>
      <c r="EM157" s="565"/>
      <c r="EN157" s="565"/>
      <c r="EO157" s="565"/>
      <c r="EP157" s="565"/>
      <c r="EQ157" s="565"/>
      <c r="ER157" s="620">
        <v>0</v>
      </c>
      <c r="ET157" s="565"/>
      <c r="EU157" s="565"/>
      <c r="EV157" s="565"/>
      <c r="EW157" s="565"/>
      <c r="EX157" s="565"/>
      <c r="EY157" s="565"/>
      <c r="EZ157" s="565">
        <v>0</v>
      </c>
      <c r="FA157" s="565"/>
      <c r="FB157" s="565"/>
      <c r="FC157" s="565"/>
      <c r="FD157" s="565"/>
      <c r="FE157" s="565"/>
      <c r="FF157" s="565"/>
      <c r="FG157" s="565"/>
      <c r="FH157" s="565"/>
      <c r="FI157" s="565"/>
      <c r="FJ157" s="565"/>
      <c r="FK157" s="565"/>
      <c r="FL157" s="565">
        <v>0</v>
      </c>
      <c r="FM157" s="565"/>
      <c r="FN157" s="565"/>
      <c r="FO157" s="565"/>
      <c r="FP157" s="565"/>
      <c r="FQ157" s="565"/>
      <c r="FR157" s="565"/>
      <c r="FS157" s="565"/>
      <c r="FT157" s="565">
        <v>0</v>
      </c>
      <c r="FU157" s="565">
        <v>0</v>
      </c>
      <c r="FV157" s="565"/>
      <c r="FW157" s="565"/>
      <c r="FX157" s="565"/>
      <c r="FY157" s="565"/>
      <c r="FZ157" s="598"/>
      <c r="GA157" s="598"/>
      <c r="GB157" s="565"/>
      <c r="GC157" s="565"/>
      <c r="GD157" s="565"/>
      <c r="GE157" s="565"/>
      <c r="GF157" s="565"/>
      <c r="GG157" s="565"/>
      <c r="GH157" s="565"/>
      <c r="GI157" s="565"/>
      <c r="GJ157" s="565"/>
    </row>
    <row r="158" spans="1:192" ht="30">
      <c r="A158" s="460">
        <v>132</v>
      </c>
      <c r="B158" s="460" t="s">
        <v>5120</v>
      </c>
      <c r="C158" s="461" t="s">
        <v>5121</v>
      </c>
      <c r="D158" s="533">
        <v>1.71</v>
      </c>
      <c r="E158" s="97">
        <v>0</v>
      </c>
      <c r="F158" s="506">
        <v>0</v>
      </c>
      <c r="G158" s="529"/>
      <c r="H158" s="78"/>
      <c r="I158" s="230">
        <v>4</v>
      </c>
      <c r="J158" s="230"/>
      <c r="K158" s="97"/>
      <c r="L158" s="97"/>
      <c r="M158" s="97"/>
      <c r="N158" s="97"/>
      <c r="O158" s="470"/>
      <c r="P158" s="470"/>
      <c r="Q158" s="470"/>
      <c r="R158" s="506"/>
      <c r="S158" s="97"/>
      <c r="T158" s="97">
        <v>0</v>
      </c>
      <c r="U158" s="507"/>
      <c r="V158" s="97"/>
      <c r="W158" s="97"/>
      <c r="X158" s="97"/>
      <c r="Y158" s="147"/>
      <c r="Z158" s="147"/>
      <c r="AA158" s="166"/>
      <c r="AB158" s="166"/>
      <c r="AC158" s="97"/>
      <c r="AD158" s="97"/>
      <c r="AE158" s="97"/>
      <c r="AF158" s="97"/>
      <c r="AG158" s="462"/>
      <c r="AH158" s="462"/>
      <c r="AI158" s="97"/>
      <c r="AJ158" s="97"/>
      <c r="AK158" s="97"/>
      <c r="AL158" s="97"/>
      <c r="AM158" s="97"/>
      <c r="AN158" s="97"/>
      <c r="AO158" s="97"/>
      <c r="AP158" s="97"/>
      <c r="AQ158" s="534"/>
      <c r="AR158" s="517"/>
      <c r="AS158" s="472">
        <v>0</v>
      </c>
      <c r="AT158" s="97"/>
      <c r="AU158" s="472"/>
      <c r="AV158" s="472"/>
      <c r="AW158" s="97"/>
      <c r="AX158" s="97"/>
      <c r="AY158" s="97"/>
      <c r="AZ158" s="97">
        <f t="shared" si="2"/>
        <v>0</v>
      </c>
      <c r="BA158" s="97"/>
      <c r="BB158" s="97"/>
      <c r="BC158" s="97"/>
      <c r="BD158" s="97"/>
      <c r="BE158" s="97"/>
      <c r="BF158" s="97"/>
      <c r="BG158" s="97"/>
      <c r="BH158" s="97"/>
      <c r="BI158" s="466"/>
      <c r="BJ158" s="466"/>
      <c r="BK158" s="466">
        <v>0</v>
      </c>
      <c r="BL158" s="97"/>
      <c r="BM158" s="97"/>
      <c r="BN158" s="470"/>
      <c r="BO158" s="470"/>
      <c r="BP158" s="97"/>
      <c r="BQ158" s="97"/>
      <c r="BR158" s="97"/>
      <c r="BS158" s="97"/>
      <c r="BT158" s="97"/>
      <c r="BU158" s="97"/>
      <c r="BV158" s="97"/>
      <c r="BW158" s="97"/>
      <c r="BX158" s="97"/>
      <c r="BY158" s="97"/>
      <c r="BZ158" s="97"/>
      <c r="CA158" s="97"/>
      <c r="CB158" s="97"/>
      <c r="CC158" s="574"/>
      <c r="CD158" s="565"/>
      <c r="CE158" s="565"/>
      <c r="CF158" s="565"/>
      <c r="CG158" s="565"/>
      <c r="CH158" s="565"/>
      <c r="CI158" s="565">
        <v>0</v>
      </c>
      <c r="CJ158" s="565"/>
      <c r="CK158" s="565"/>
      <c r="CL158" s="565"/>
      <c r="CM158" s="565"/>
      <c r="CN158" s="565"/>
      <c r="CO158" s="565"/>
      <c r="CP158" s="565"/>
      <c r="CQ158" s="565"/>
      <c r="CR158" s="582"/>
      <c r="CS158" s="565"/>
      <c r="CT158" s="565"/>
      <c r="CU158" s="565"/>
      <c r="CV158" s="565"/>
      <c r="CW158" s="565"/>
      <c r="CX158" s="565"/>
      <c r="CY158" s="598"/>
      <c r="CZ158" s="598"/>
      <c r="DA158" s="565"/>
      <c r="DB158" s="565"/>
      <c r="DC158" s="565"/>
      <c r="DD158" s="565"/>
      <c r="DE158" s="565"/>
      <c r="DF158" s="565"/>
      <c r="DG158" s="565"/>
      <c r="DH158" s="565"/>
      <c r="DI158" s="565"/>
      <c r="DJ158" s="565"/>
      <c r="DK158" s="565"/>
      <c r="DL158" s="565"/>
      <c r="DM158" s="565"/>
      <c r="DN158" s="565"/>
      <c r="DO158" s="565"/>
      <c r="DP158" s="565"/>
      <c r="DQ158" s="565"/>
      <c r="DR158" s="565"/>
      <c r="DS158" s="565"/>
      <c r="DT158" s="565"/>
      <c r="DU158" s="565"/>
      <c r="DV158" s="565"/>
      <c r="DW158" s="565"/>
      <c r="DX158" s="565"/>
      <c r="DY158" s="565"/>
      <c r="DZ158" s="565"/>
      <c r="EA158" s="565"/>
      <c r="EB158" s="565"/>
      <c r="EC158" s="565"/>
      <c r="ED158" s="565"/>
      <c r="EE158" s="565"/>
      <c r="EF158" s="565"/>
      <c r="EG158" s="565"/>
      <c r="EH158" s="565"/>
      <c r="EI158" s="565"/>
      <c r="EJ158" s="565">
        <v>40</v>
      </c>
      <c r="EK158" s="565"/>
      <c r="EL158" s="565"/>
      <c r="EM158" s="565"/>
      <c r="EN158" s="565"/>
      <c r="EO158" s="565"/>
      <c r="EP158" s="565"/>
      <c r="EQ158" s="565"/>
      <c r="ER158" s="620">
        <v>0</v>
      </c>
      <c r="ET158" s="565"/>
      <c r="EU158" s="565"/>
      <c r="EV158" s="565"/>
      <c r="EW158" s="565"/>
      <c r="EX158" s="565"/>
      <c r="EY158" s="565"/>
      <c r="EZ158" s="565">
        <v>0</v>
      </c>
      <c r="FA158" s="565"/>
      <c r="FB158" s="565"/>
      <c r="FC158" s="565"/>
      <c r="FD158" s="565"/>
      <c r="FE158" s="565"/>
      <c r="FF158" s="565"/>
      <c r="FG158" s="565"/>
      <c r="FH158" s="565"/>
      <c r="FI158" s="565"/>
      <c r="FJ158" s="565"/>
      <c r="FK158" s="565"/>
      <c r="FL158" s="565">
        <v>0</v>
      </c>
      <c r="FM158" s="565"/>
      <c r="FN158" s="565"/>
      <c r="FO158" s="565"/>
      <c r="FP158" s="565"/>
      <c r="FQ158" s="565"/>
      <c r="FR158" s="565"/>
      <c r="FS158" s="565"/>
      <c r="FT158" s="565">
        <v>0</v>
      </c>
      <c r="FU158" s="565">
        <v>0</v>
      </c>
      <c r="FV158" s="565"/>
      <c r="FW158" s="565"/>
      <c r="FX158" s="565"/>
      <c r="FY158" s="565"/>
      <c r="FZ158" s="598"/>
      <c r="GA158" s="598"/>
      <c r="GB158" s="565"/>
      <c r="GC158" s="565"/>
      <c r="GD158" s="565"/>
      <c r="GE158" s="565"/>
      <c r="GF158" s="565"/>
      <c r="GG158" s="565"/>
      <c r="GH158" s="565"/>
      <c r="GI158" s="565"/>
      <c r="GJ158" s="565"/>
    </row>
    <row r="159" spans="1:192" ht="30">
      <c r="A159" s="460">
        <v>133</v>
      </c>
      <c r="B159" s="460" t="s">
        <v>5122</v>
      </c>
      <c r="C159" s="461" t="s">
        <v>5123</v>
      </c>
      <c r="D159" s="533">
        <v>2.29</v>
      </c>
      <c r="E159" s="97">
        <v>0</v>
      </c>
      <c r="F159" s="506">
        <v>0</v>
      </c>
      <c r="G159" s="529"/>
      <c r="H159" s="78"/>
      <c r="I159" s="230"/>
      <c r="J159" s="230"/>
      <c r="K159" s="97"/>
      <c r="L159" s="97"/>
      <c r="M159" s="97"/>
      <c r="N159" s="97"/>
      <c r="O159" s="470"/>
      <c r="P159" s="470"/>
      <c r="Q159" s="470"/>
      <c r="R159" s="506"/>
      <c r="S159" s="97"/>
      <c r="T159" s="97">
        <v>0</v>
      </c>
      <c r="U159" s="507"/>
      <c r="V159" s="97"/>
      <c r="W159" s="97"/>
      <c r="X159" s="97"/>
      <c r="Y159" s="147"/>
      <c r="Z159" s="147"/>
      <c r="AA159" s="166"/>
      <c r="AB159" s="166"/>
      <c r="AC159" s="97"/>
      <c r="AD159" s="97"/>
      <c r="AE159" s="97"/>
      <c r="AF159" s="97"/>
      <c r="AG159" s="462"/>
      <c r="AH159" s="462"/>
      <c r="AI159" s="97"/>
      <c r="AJ159" s="97"/>
      <c r="AK159" s="97"/>
      <c r="AL159" s="97"/>
      <c r="AM159" s="97"/>
      <c r="AN159" s="97"/>
      <c r="AO159" s="97"/>
      <c r="AP159" s="97"/>
      <c r="AQ159" s="534"/>
      <c r="AR159" s="517"/>
      <c r="AS159" s="472">
        <v>0</v>
      </c>
      <c r="AT159" s="97"/>
      <c r="AU159" s="472"/>
      <c r="AV159" s="472"/>
      <c r="AW159" s="97"/>
      <c r="AX159" s="97"/>
      <c r="AY159" s="97"/>
      <c r="AZ159" s="97">
        <f t="shared" si="2"/>
        <v>0</v>
      </c>
      <c r="BA159" s="97"/>
      <c r="BB159" s="97"/>
      <c r="BC159" s="97"/>
      <c r="BD159" s="97"/>
      <c r="BE159" s="97"/>
      <c r="BF159" s="97"/>
      <c r="BG159" s="97"/>
      <c r="BH159" s="97"/>
      <c r="BI159" s="466"/>
      <c r="BJ159" s="466"/>
      <c r="BK159" s="466">
        <v>0</v>
      </c>
      <c r="BL159" s="97"/>
      <c r="BM159" s="97"/>
      <c r="BN159" s="470"/>
      <c r="BO159" s="470"/>
      <c r="BP159" s="97"/>
      <c r="BQ159" s="97"/>
      <c r="BR159" s="97"/>
      <c r="BS159" s="97"/>
      <c r="BT159" s="97"/>
      <c r="BU159" s="97"/>
      <c r="BV159" s="97"/>
      <c r="BW159" s="97"/>
      <c r="BX159" s="97">
        <v>288</v>
      </c>
      <c r="BY159" s="97"/>
      <c r="BZ159" s="97"/>
      <c r="CA159" s="97"/>
      <c r="CB159" s="97"/>
      <c r="CC159" s="574"/>
      <c r="CD159" s="565"/>
      <c r="CE159" s="565"/>
      <c r="CF159" s="565"/>
      <c r="CG159" s="565"/>
      <c r="CH159" s="565"/>
      <c r="CI159" s="565">
        <v>0</v>
      </c>
      <c r="CJ159" s="565"/>
      <c r="CK159" s="565"/>
      <c r="CL159" s="565"/>
      <c r="CM159" s="565"/>
      <c r="CN159" s="565"/>
      <c r="CO159" s="565"/>
      <c r="CP159" s="565"/>
      <c r="CQ159" s="565"/>
      <c r="CR159" s="582"/>
      <c r="CS159" s="565"/>
      <c r="CT159" s="565"/>
      <c r="CU159" s="565"/>
      <c r="CV159" s="565"/>
      <c r="CW159" s="565"/>
      <c r="CX159" s="565"/>
      <c r="CY159" s="598"/>
      <c r="CZ159" s="598"/>
      <c r="DA159" s="565"/>
      <c r="DB159" s="565"/>
      <c r="DC159" s="565"/>
      <c r="DD159" s="565"/>
      <c r="DE159" s="565"/>
      <c r="DF159" s="565"/>
      <c r="DG159" s="565"/>
      <c r="DH159" s="565"/>
      <c r="DI159" s="565"/>
      <c r="DJ159" s="565"/>
      <c r="DK159" s="565"/>
      <c r="DL159" s="565"/>
      <c r="DM159" s="565"/>
      <c r="DN159" s="565"/>
      <c r="DO159" s="565"/>
      <c r="DP159" s="565"/>
      <c r="DQ159" s="565"/>
      <c r="DR159" s="565"/>
      <c r="DS159" s="565"/>
      <c r="DT159" s="565"/>
      <c r="DU159" s="565"/>
      <c r="DV159" s="565"/>
      <c r="DW159" s="565"/>
      <c r="DX159" s="565"/>
      <c r="DY159" s="565"/>
      <c r="DZ159" s="565"/>
      <c r="EA159" s="565"/>
      <c r="EB159" s="565"/>
      <c r="EC159" s="565"/>
      <c r="ED159" s="565"/>
      <c r="EE159" s="565"/>
      <c r="EF159" s="565"/>
      <c r="EG159" s="565"/>
      <c r="EH159" s="565"/>
      <c r="EI159" s="565"/>
      <c r="EJ159" s="565">
        <v>38</v>
      </c>
      <c r="EK159" s="565"/>
      <c r="EL159" s="565"/>
      <c r="EM159" s="565"/>
      <c r="EN159" s="565"/>
      <c r="EO159" s="565"/>
      <c r="EP159" s="565"/>
      <c r="EQ159" s="565"/>
      <c r="ER159" s="620">
        <v>0</v>
      </c>
      <c r="ET159" s="565"/>
      <c r="EU159" s="565"/>
      <c r="EV159" s="565"/>
      <c r="EW159" s="565"/>
      <c r="EX159" s="565"/>
      <c r="EY159" s="565"/>
      <c r="EZ159" s="565">
        <v>0</v>
      </c>
      <c r="FA159" s="565"/>
      <c r="FB159" s="565"/>
      <c r="FC159" s="565"/>
      <c r="FD159" s="565"/>
      <c r="FE159" s="565"/>
      <c r="FF159" s="565"/>
      <c r="FG159" s="565"/>
      <c r="FH159" s="565"/>
      <c r="FI159" s="565"/>
      <c r="FJ159" s="565"/>
      <c r="FK159" s="565"/>
      <c r="FL159" s="565">
        <v>6</v>
      </c>
      <c r="FM159" s="565"/>
      <c r="FN159" s="565"/>
      <c r="FO159" s="565"/>
      <c r="FP159" s="565"/>
      <c r="FQ159" s="565"/>
      <c r="FR159" s="565"/>
      <c r="FS159" s="565"/>
      <c r="FT159" s="565">
        <v>0</v>
      </c>
      <c r="FU159" s="565">
        <v>0</v>
      </c>
      <c r="FV159" s="565"/>
      <c r="FW159" s="565"/>
      <c r="FX159" s="565"/>
      <c r="FY159" s="565"/>
      <c r="FZ159" s="598"/>
      <c r="GA159" s="598"/>
      <c r="GB159" s="565"/>
      <c r="GC159" s="565"/>
      <c r="GD159" s="565"/>
      <c r="GE159" s="565"/>
      <c r="GF159" s="565"/>
      <c r="GG159" s="565"/>
      <c r="GH159" s="565"/>
      <c r="GI159" s="565"/>
      <c r="GJ159" s="565"/>
    </row>
    <row r="160" spans="1:192" ht="30">
      <c r="A160" s="460">
        <v>134</v>
      </c>
      <c r="B160" s="460" t="s">
        <v>5124</v>
      </c>
      <c r="C160" s="461" t="s">
        <v>5125</v>
      </c>
      <c r="D160" s="533">
        <v>2.4900000000000002</v>
      </c>
      <c r="E160" s="97">
        <v>0</v>
      </c>
      <c r="F160" s="506">
        <v>0</v>
      </c>
      <c r="G160" s="529"/>
      <c r="H160" s="78"/>
      <c r="I160" s="230"/>
      <c r="J160" s="230"/>
      <c r="K160" s="97"/>
      <c r="L160" s="97"/>
      <c r="M160" s="97"/>
      <c r="N160" s="97"/>
      <c r="O160" s="470"/>
      <c r="P160" s="470"/>
      <c r="Q160" s="470"/>
      <c r="R160" s="506"/>
      <c r="S160" s="97"/>
      <c r="T160" s="97">
        <v>0</v>
      </c>
      <c r="U160" s="507"/>
      <c r="V160" s="97"/>
      <c r="W160" s="97"/>
      <c r="X160" s="97"/>
      <c r="Y160" s="147"/>
      <c r="Z160" s="147"/>
      <c r="AA160" s="166"/>
      <c r="AB160" s="166"/>
      <c r="AC160" s="97"/>
      <c r="AD160" s="97"/>
      <c r="AE160" s="97"/>
      <c r="AF160" s="97"/>
      <c r="AG160" s="462"/>
      <c r="AH160" s="462"/>
      <c r="AI160" s="97"/>
      <c r="AJ160" s="97"/>
      <c r="AK160" s="97"/>
      <c r="AL160" s="97"/>
      <c r="AM160" s="97"/>
      <c r="AN160" s="97"/>
      <c r="AO160" s="97"/>
      <c r="AP160" s="97"/>
      <c r="AQ160" s="534"/>
      <c r="AR160" s="517"/>
      <c r="AS160" s="472">
        <v>0</v>
      </c>
      <c r="AT160" s="97"/>
      <c r="AU160" s="472"/>
      <c r="AV160" s="472"/>
      <c r="AW160" s="97"/>
      <c r="AX160" s="97"/>
      <c r="AY160" s="97"/>
      <c r="AZ160" s="97">
        <f t="shared" si="2"/>
        <v>0</v>
      </c>
      <c r="BA160" s="97"/>
      <c r="BB160" s="97"/>
      <c r="BC160" s="97"/>
      <c r="BD160" s="97"/>
      <c r="BE160" s="97"/>
      <c r="BF160" s="97"/>
      <c r="BG160" s="97"/>
      <c r="BH160" s="97"/>
      <c r="BI160" s="466"/>
      <c r="BJ160" s="466"/>
      <c r="BK160" s="466">
        <v>0</v>
      </c>
      <c r="BL160" s="97"/>
      <c r="BM160" s="97"/>
      <c r="BN160" s="470"/>
      <c r="BO160" s="470"/>
      <c r="BP160" s="97"/>
      <c r="BQ160" s="97"/>
      <c r="BR160" s="97"/>
      <c r="BS160" s="97"/>
      <c r="BT160" s="97"/>
      <c r="BU160" s="97"/>
      <c r="BV160" s="97"/>
      <c r="BW160" s="97"/>
      <c r="BX160" s="97"/>
      <c r="BY160" s="97"/>
      <c r="BZ160" s="97"/>
      <c r="CA160" s="97"/>
      <c r="CB160" s="97"/>
      <c r="CC160" s="574"/>
      <c r="CD160" s="565"/>
      <c r="CE160" s="565"/>
      <c r="CF160" s="565"/>
      <c r="CG160" s="565"/>
      <c r="CH160" s="565"/>
      <c r="CI160" s="565">
        <v>0</v>
      </c>
      <c r="CJ160" s="565"/>
      <c r="CK160" s="565"/>
      <c r="CL160" s="565"/>
      <c r="CM160" s="565"/>
      <c r="CN160" s="565"/>
      <c r="CO160" s="565"/>
      <c r="CP160" s="565"/>
      <c r="CQ160" s="565"/>
      <c r="CR160" s="582"/>
      <c r="CS160" s="565"/>
      <c r="CT160" s="565"/>
      <c r="CU160" s="565"/>
      <c r="CV160" s="565"/>
      <c r="CW160" s="565"/>
      <c r="CX160" s="565"/>
      <c r="CY160" s="598"/>
      <c r="CZ160" s="598"/>
      <c r="DA160" s="565"/>
      <c r="DB160" s="565"/>
      <c r="DC160" s="565"/>
      <c r="DD160" s="565"/>
      <c r="DE160" s="565"/>
      <c r="DF160" s="565"/>
      <c r="DG160" s="565"/>
      <c r="DH160" s="565"/>
      <c r="DI160" s="565"/>
      <c r="DJ160" s="565"/>
      <c r="DK160" s="565"/>
      <c r="DL160" s="565"/>
      <c r="DM160" s="565"/>
      <c r="DN160" s="565"/>
      <c r="DO160" s="565"/>
      <c r="DP160" s="565"/>
      <c r="DQ160" s="565"/>
      <c r="DR160" s="565"/>
      <c r="DS160" s="565"/>
      <c r="DT160" s="565"/>
      <c r="DU160" s="565"/>
      <c r="DV160" s="565"/>
      <c r="DW160" s="565"/>
      <c r="DX160" s="565"/>
      <c r="DY160" s="565"/>
      <c r="DZ160" s="565"/>
      <c r="EA160" s="565"/>
      <c r="EB160" s="565"/>
      <c r="EC160" s="565"/>
      <c r="ED160" s="565"/>
      <c r="EE160" s="565"/>
      <c r="EF160" s="565"/>
      <c r="EG160" s="565"/>
      <c r="EH160" s="565"/>
      <c r="EI160" s="565"/>
      <c r="EJ160" s="565">
        <v>28</v>
      </c>
      <c r="EK160" s="565"/>
      <c r="EL160" s="565"/>
      <c r="EM160" s="565"/>
      <c r="EN160" s="565"/>
      <c r="EO160" s="565"/>
      <c r="EP160" s="565"/>
      <c r="EQ160" s="565"/>
      <c r="ER160" s="620">
        <v>0</v>
      </c>
      <c r="ET160" s="565"/>
      <c r="EU160" s="565"/>
      <c r="EV160" s="565"/>
      <c r="EW160" s="565"/>
      <c r="EX160" s="565"/>
      <c r="EY160" s="565"/>
      <c r="EZ160" s="565">
        <v>0</v>
      </c>
      <c r="FA160" s="565"/>
      <c r="FB160" s="565"/>
      <c r="FC160" s="565"/>
      <c r="FD160" s="565"/>
      <c r="FE160" s="565"/>
      <c r="FF160" s="565"/>
      <c r="FG160" s="565"/>
      <c r="FH160" s="565"/>
      <c r="FI160" s="565"/>
      <c r="FJ160" s="565"/>
      <c r="FK160" s="565"/>
      <c r="FL160" s="565">
        <v>0</v>
      </c>
      <c r="FM160" s="565"/>
      <c r="FN160" s="565"/>
      <c r="FO160" s="565"/>
      <c r="FP160" s="565"/>
      <c r="FQ160" s="565"/>
      <c r="FR160" s="565"/>
      <c r="FS160" s="565"/>
      <c r="FT160" s="565">
        <v>0</v>
      </c>
      <c r="FU160" s="565">
        <v>0</v>
      </c>
      <c r="FV160" s="565"/>
      <c r="FW160" s="565"/>
      <c r="FX160" s="565"/>
      <c r="FY160" s="565"/>
      <c r="FZ160" s="598"/>
      <c r="GA160" s="598"/>
      <c r="GB160" s="565"/>
      <c r="GC160" s="565"/>
      <c r="GD160" s="565"/>
      <c r="GE160" s="565"/>
      <c r="GF160" s="565"/>
      <c r="GG160" s="565"/>
      <c r="GH160" s="565"/>
      <c r="GI160" s="565"/>
      <c r="GJ160" s="565"/>
    </row>
    <row r="161" spans="1:192" ht="45">
      <c r="A161" s="460">
        <v>135</v>
      </c>
      <c r="B161" s="460" t="s">
        <v>5126</v>
      </c>
      <c r="C161" s="461" t="s">
        <v>5127</v>
      </c>
      <c r="D161" s="533">
        <v>2.79</v>
      </c>
      <c r="E161" s="97">
        <v>0</v>
      </c>
      <c r="F161" s="506">
        <v>0</v>
      </c>
      <c r="G161" s="529"/>
      <c r="H161" s="78"/>
      <c r="I161" s="230"/>
      <c r="J161" s="230"/>
      <c r="K161" s="97"/>
      <c r="L161" s="97"/>
      <c r="M161" s="97"/>
      <c r="N161" s="97"/>
      <c r="O161" s="470"/>
      <c r="P161" s="470"/>
      <c r="Q161" s="470"/>
      <c r="R161" s="506"/>
      <c r="S161" s="97"/>
      <c r="T161" s="97">
        <v>0</v>
      </c>
      <c r="U161" s="507"/>
      <c r="V161" s="97"/>
      <c r="W161" s="97"/>
      <c r="X161" s="97"/>
      <c r="Y161" s="147"/>
      <c r="Z161" s="147"/>
      <c r="AA161" s="166"/>
      <c r="AB161" s="166"/>
      <c r="AC161" s="97"/>
      <c r="AD161" s="97"/>
      <c r="AE161" s="97"/>
      <c r="AF161" s="97"/>
      <c r="AG161" s="462"/>
      <c r="AH161" s="462"/>
      <c r="AI161" s="97"/>
      <c r="AJ161" s="97"/>
      <c r="AK161" s="97"/>
      <c r="AL161" s="97"/>
      <c r="AM161" s="97"/>
      <c r="AN161" s="97"/>
      <c r="AO161" s="97"/>
      <c r="AP161" s="97"/>
      <c r="AQ161" s="534"/>
      <c r="AR161" s="517"/>
      <c r="AS161" s="472">
        <v>0</v>
      </c>
      <c r="AT161" s="97"/>
      <c r="AU161" s="472"/>
      <c r="AV161" s="472"/>
      <c r="AW161" s="97"/>
      <c r="AX161" s="97"/>
      <c r="AY161" s="97"/>
      <c r="AZ161" s="97">
        <f t="shared" si="2"/>
        <v>0</v>
      </c>
      <c r="BA161" s="97"/>
      <c r="BB161" s="97"/>
      <c r="BC161" s="97"/>
      <c r="BD161" s="97"/>
      <c r="BE161" s="97"/>
      <c r="BF161" s="97"/>
      <c r="BG161" s="97"/>
      <c r="BH161" s="97"/>
      <c r="BI161" s="466"/>
      <c r="BJ161" s="466"/>
      <c r="BK161" s="466">
        <v>0</v>
      </c>
      <c r="BL161" s="97"/>
      <c r="BM161" s="97"/>
      <c r="BN161" s="470"/>
      <c r="BO161" s="470"/>
      <c r="BP161" s="97"/>
      <c r="BQ161" s="97"/>
      <c r="BR161" s="97"/>
      <c r="BS161" s="97"/>
      <c r="BT161" s="97"/>
      <c r="BU161" s="97"/>
      <c r="BV161" s="97"/>
      <c r="BW161" s="97"/>
      <c r="BX161" s="97">
        <v>4</v>
      </c>
      <c r="BY161" s="97"/>
      <c r="BZ161" s="97"/>
      <c r="CA161" s="97"/>
      <c r="CB161" s="97"/>
      <c r="CC161" s="574"/>
      <c r="CD161" s="565"/>
      <c r="CE161" s="565"/>
      <c r="CF161" s="565"/>
      <c r="CG161" s="565"/>
      <c r="CH161" s="565"/>
      <c r="CI161" s="565">
        <v>62</v>
      </c>
      <c r="CJ161" s="565"/>
      <c r="CK161" s="565"/>
      <c r="CL161" s="565"/>
      <c r="CM161" s="565"/>
      <c r="CN161" s="565"/>
      <c r="CO161" s="565"/>
      <c r="CP161" s="565"/>
      <c r="CQ161" s="565"/>
      <c r="CR161" s="582"/>
      <c r="CS161" s="565"/>
      <c r="CT161" s="565"/>
      <c r="CU161" s="565"/>
      <c r="CV161" s="565"/>
      <c r="CW161" s="565"/>
      <c r="CX161" s="565"/>
      <c r="CY161" s="598"/>
      <c r="CZ161" s="598"/>
      <c r="DA161" s="565"/>
      <c r="DB161" s="565"/>
      <c r="DC161" s="565"/>
      <c r="DD161" s="565"/>
      <c r="DE161" s="565"/>
      <c r="DF161" s="565"/>
      <c r="DG161" s="565"/>
      <c r="DH161" s="565"/>
      <c r="DI161" s="565"/>
      <c r="DJ161" s="565"/>
      <c r="DK161" s="565"/>
      <c r="DL161" s="565"/>
      <c r="DM161" s="565"/>
      <c r="DN161" s="565"/>
      <c r="DO161" s="565"/>
      <c r="DP161" s="565"/>
      <c r="DQ161" s="565"/>
      <c r="DR161" s="565"/>
      <c r="DS161" s="565"/>
      <c r="DT161" s="565"/>
      <c r="DU161" s="565"/>
      <c r="DV161" s="565"/>
      <c r="DW161" s="565"/>
      <c r="DX161" s="565"/>
      <c r="DY161" s="565"/>
      <c r="DZ161" s="565"/>
      <c r="EA161" s="565"/>
      <c r="EB161" s="565"/>
      <c r="EC161" s="565"/>
      <c r="ED161" s="565"/>
      <c r="EE161" s="565"/>
      <c r="EF161" s="565"/>
      <c r="EG161" s="565"/>
      <c r="EH161" s="565"/>
      <c r="EI161" s="565"/>
      <c r="EJ161" s="565">
        <v>950</v>
      </c>
      <c r="EK161" s="565"/>
      <c r="EL161" s="565"/>
      <c r="EM161" s="565"/>
      <c r="EN161" s="565"/>
      <c r="EO161" s="565"/>
      <c r="EP161" s="565"/>
      <c r="EQ161" s="565"/>
      <c r="ER161" s="620">
        <v>0</v>
      </c>
      <c r="ET161" s="565"/>
      <c r="EU161" s="565"/>
      <c r="EV161" s="565">
        <v>46</v>
      </c>
      <c r="EW161" s="565"/>
      <c r="EX161" s="565"/>
      <c r="EY161" s="565"/>
      <c r="EZ161" s="565">
        <v>70</v>
      </c>
      <c r="FA161" s="565"/>
      <c r="FB161" s="565"/>
      <c r="FC161" s="565"/>
      <c r="FD161" s="565"/>
      <c r="FE161" s="565"/>
      <c r="FF161" s="565"/>
      <c r="FG161" s="565"/>
      <c r="FH161" s="565"/>
      <c r="FI161" s="565"/>
      <c r="FJ161" s="565"/>
      <c r="FK161" s="565"/>
      <c r="FL161" s="565">
        <v>2</v>
      </c>
      <c r="FM161" s="565"/>
      <c r="FN161" s="565"/>
      <c r="FO161" s="565"/>
      <c r="FP161" s="565"/>
      <c r="FQ161" s="565"/>
      <c r="FR161" s="565"/>
      <c r="FS161" s="565"/>
      <c r="FT161" s="565">
        <v>0</v>
      </c>
      <c r="FU161" s="565">
        <v>0</v>
      </c>
      <c r="FV161" s="565"/>
      <c r="FW161" s="565"/>
      <c r="FX161" s="565"/>
      <c r="FY161" s="565"/>
      <c r="FZ161" s="598"/>
      <c r="GA161" s="598"/>
      <c r="GB161" s="565"/>
      <c r="GC161" s="565"/>
      <c r="GD161" s="565"/>
      <c r="GE161" s="565"/>
      <c r="GF161" s="565">
        <v>3</v>
      </c>
      <c r="GG161" s="565"/>
      <c r="GH161" s="565">
        <v>19</v>
      </c>
      <c r="GI161" s="565"/>
      <c r="GJ161" s="565"/>
    </row>
    <row r="162" spans="1:192" ht="45">
      <c r="A162" s="460">
        <v>136</v>
      </c>
      <c r="B162" s="460" t="s">
        <v>5128</v>
      </c>
      <c r="C162" s="461" t="s">
        <v>5129</v>
      </c>
      <c r="D162" s="533">
        <v>3.95</v>
      </c>
      <c r="E162" s="97">
        <v>0</v>
      </c>
      <c r="F162" s="506">
        <v>0</v>
      </c>
      <c r="G162" s="529"/>
      <c r="H162" s="78"/>
      <c r="I162" s="230"/>
      <c r="J162" s="230"/>
      <c r="K162" s="97"/>
      <c r="L162" s="97"/>
      <c r="M162" s="97"/>
      <c r="N162" s="97"/>
      <c r="O162" s="470"/>
      <c r="P162" s="470"/>
      <c r="Q162" s="470"/>
      <c r="R162" s="506"/>
      <c r="S162" s="97"/>
      <c r="T162" s="97">
        <v>0</v>
      </c>
      <c r="U162" s="507"/>
      <c r="V162" s="97"/>
      <c r="W162" s="97"/>
      <c r="X162" s="97"/>
      <c r="Y162" s="147"/>
      <c r="Z162" s="147"/>
      <c r="AA162" s="166"/>
      <c r="AB162" s="166"/>
      <c r="AC162" s="97"/>
      <c r="AD162" s="97"/>
      <c r="AE162" s="97"/>
      <c r="AF162" s="97"/>
      <c r="AG162" s="462"/>
      <c r="AH162" s="462"/>
      <c r="AI162" s="97"/>
      <c r="AJ162" s="97"/>
      <c r="AK162" s="97"/>
      <c r="AL162" s="97"/>
      <c r="AM162" s="97"/>
      <c r="AN162" s="97"/>
      <c r="AO162" s="97"/>
      <c r="AP162" s="97"/>
      <c r="AQ162" s="534"/>
      <c r="AR162" s="517"/>
      <c r="AS162" s="472">
        <v>0</v>
      </c>
      <c r="AT162" s="97"/>
      <c r="AU162" s="472"/>
      <c r="AV162" s="472"/>
      <c r="AW162" s="97"/>
      <c r="AX162" s="97"/>
      <c r="AY162" s="97"/>
      <c r="AZ162" s="97">
        <f t="shared" si="2"/>
        <v>0</v>
      </c>
      <c r="BA162" s="97"/>
      <c r="BB162" s="97"/>
      <c r="BC162" s="97"/>
      <c r="BD162" s="97"/>
      <c r="BE162" s="97"/>
      <c r="BF162" s="97"/>
      <c r="BG162" s="97"/>
      <c r="BH162" s="97"/>
      <c r="BI162" s="466"/>
      <c r="BJ162" s="466"/>
      <c r="BK162" s="466">
        <v>0</v>
      </c>
      <c r="BL162" s="97"/>
      <c r="BM162" s="97"/>
      <c r="BN162" s="470"/>
      <c r="BO162" s="470"/>
      <c r="BP162" s="97"/>
      <c r="BQ162" s="97"/>
      <c r="BR162" s="97"/>
      <c r="BS162" s="97"/>
      <c r="BT162" s="97"/>
      <c r="BU162" s="97"/>
      <c r="BV162" s="97"/>
      <c r="BW162" s="97"/>
      <c r="BX162" s="97">
        <v>8</v>
      </c>
      <c r="BY162" s="97"/>
      <c r="BZ162" s="97"/>
      <c r="CA162" s="97"/>
      <c r="CB162" s="97"/>
      <c r="CC162" s="574"/>
      <c r="CD162" s="565"/>
      <c r="CE162" s="565"/>
      <c r="CF162" s="565"/>
      <c r="CG162" s="565"/>
      <c r="CH162" s="565"/>
      <c r="CI162" s="565">
        <v>0</v>
      </c>
      <c r="CJ162" s="565"/>
      <c r="CK162" s="565"/>
      <c r="CL162" s="565"/>
      <c r="CM162" s="565"/>
      <c r="CN162" s="565"/>
      <c r="CO162" s="565"/>
      <c r="CP162" s="565"/>
      <c r="CQ162" s="565"/>
      <c r="CR162" s="582"/>
      <c r="CS162" s="565"/>
      <c r="CT162" s="565"/>
      <c r="CU162" s="565"/>
      <c r="CV162" s="565"/>
      <c r="CW162" s="565"/>
      <c r="CX162" s="565"/>
      <c r="CY162" s="598"/>
      <c r="CZ162" s="598"/>
      <c r="DA162" s="565"/>
      <c r="DB162" s="565"/>
      <c r="DC162" s="565"/>
      <c r="DD162" s="565"/>
      <c r="DE162" s="565"/>
      <c r="DF162" s="565"/>
      <c r="DG162" s="565"/>
      <c r="DH162" s="565"/>
      <c r="DI162" s="565"/>
      <c r="DJ162" s="565"/>
      <c r="DK162" s="565"/>
      <c r="DL162" s="565"/>
      <c r="DM162" s="565"/>
      <c r="DN162" s="565"/>
      <c r="DO162" s="565"/>
      <c r="DP162" s="565"/>
      <c r="DQ162" s="565"/>
      <c r="DR162" s="565"/>
      <c r="DS162" s="565"/>
      <c r="DT162" s="565"/>
      <c r="DU162" s="565"/>
      <c r="DV162" s="565"/>
      <c r="DW162" s="565"/>
      <c r="DX162" s="565"/>
      <c r="DY162" s="565"/>
      <c r="DZ162" s="565"/>
      <c r="EA162" s="565"/>
      <c r="EB162" s="565"/>
      <c r="EC162" s="565"/>
      <c r="ED162" s="565"/>
      <c r="EE162" s="565"/>
      <c r="EF162" s="565"/>
      <c r="EG162" s="565"/>
      <c r="EH162" s="565"/>
      <c r="EI162" s="565"/>
      <c r="EJ162" s="565">
        <v>36</v>
      </c>
      <c r="EK162" s="565"/>
      <c r="EL162" s="565"/>
      <c r="EM162" s="565"/>
      <c r="EN162" s="565"/>
      <c r="EO162" s="565"/>
      <c r="EP162" s="565"/>
      <c r="EQ162" s="565"/>
      <c r="ER162" s="620">
        <v>0</v>
      </c>
      <c r="ET162" s="565"/>
      <c r="EU162" s="565"/>
      <c r="EV162" s="565"/>
      <c r="EW162" s="565"/>
      <c r="EX162" s="565"/>
      <c r="EY162" s="565"/>
      <c r="EZ162" s="565">
        <v>0</v>
      </c>
      <c r="FA162" s="565"/>
      <c r="FB162" s="565"/>
      <c r="FC162" s="565"/>
      <c r="FD162" s="565"/>
      <c r="FE162" s="565"/>
      <c r="FF162" s="565"/>
      <c r="FG162" s="565"/>
      <c r="FH162" s="565"/>
      <c r="FI162" s="565"/>
      <c r="FJ162" s="565"/>
      <c r="FK162" s="565"/>
      <c r="FL162" s="565">
        <v>0</v>
      </c>
      <c r="FM162" s="565"/>
      <c r="FN162" s="565"/>
      <c r="FO162" s="565"/>
      <c r="FP162" s="565"/>
      <c r="FQ162" s="565"/>
      <c r="FR162" s="565"/>
      <c r="FS162" s="565"/>
      <c r="FT162" s="565">
        <v>0</v>
      </c>
      <c r="FU162" s="565">
        <v>0</v>
      </c>
      <c r="FV162" s="565"/>
      <c r="FW162" s="565"/>
      <c r="FX162" s="565"/>
      <c r="FY162" s="565"/>
      <c r="FZ162" s="598"/>
      <c r="GA162" s="598"/>
      <c r="GB162" s="565"/>
      <c r="GC162" s="565"/>
      <c r="GD162" s="565"/>
      <c r="GE162" s="565"/>
      <c r="GF162" s="565"/>
      <c r="GG162" s="565"/>
      <c r="GH162" s="565"/>
      <c r="GI162" s="565"/>
      <c r="GJ162" s="565"/>
    </row>
    <row r="163" spans="1:192" ht="30">
      <c r="A163" s="460">
        <v>137</v>
      </c>
      <c r="B163" s="460" t="s">
        <v>5130</v>
      </c>
      <c r="C163" s="461" t="s">
        <v>5131</v>
      </c>
      <c r="D163" s="533">
        <v>2.38</v>
      </c>
      <c r="E163" s="97">
        <v>0</v>
      </c>
      <c r="F163" s="506">
        <v>0</v>
      </c>
      <c r="G163" s="529"/>
      <c r="H163" s="78"/>
      <c r="I163" s="230"/>
      <c r="J163" s="230"/>
      <c r="K163" s="97"/>
      <c r="L163" s="97"/>
      <c r="M163" s="97"/>
      <c r="N163" s="97"/>
      <c r="O163" s="470"/>
      <c r="P163" s="470"/>
      <c r="Q163" s="470"/>
      <c r="R163" s="506"/>
      <c r="S163" s="97"/>
      <c r="T163" s="97">
        <v>1</v>
      </c>
      <c r="U163" s="507"/>
      <c r="V163" s="97"/>
      <c r="W163" s="97"/>
      <c r="X163" s="97"/>
      <c r="Y163" s="147"/>
      <c r="Z163" s="147"/>
      <c r="AA163" s="166"/>
      <c r="AB163" s="166"/>
      <c r="AC163" s="97">
        <v>6</v>
      </c>
      <c r="AD163" s="97"/>
      <c r="AE163" s="97"/>
      <c r="AF163" s="97"/>
      <c r="AG163" s="462"/>
      <c r="AH163" s="462"/>
      <c r="AI163" s="97"/>
      <c r="AJ163" s="97"/>
      <c r="AK163" s="97"/>
      <c r="AL163" s="97"/>
      <c r="AM163" s="97"/>
      <c r="AN163" s="97"/>
      <c r="AO163" s="97"/>
      <c r="AP163" s="97"/>
      <c r="AQ163" s="534"/>
      <c r="AR163" s="517"/>
      <c r="AS163" s="472">
        <v>0</v>
      </c>
      <c r="AT163" s="97"/>
      <c r="AU163" s="472"/>
      <c r="AV163" s="472"/>
      <c r="AW163" s="97"/>
      <c r="AX163" s="97"/>
      <c r="AY163" s="97"/>
      <c r="AZ163" s="97">
        <f t="shared" si="2"/>
        <v>0</v>
      </c>
      <c r="BA163" s="97"/>
      <c r="BB163" s="97"/>
      <c r="BC163" s="97"/>
      <c r="BD163" s="97"/>
      <c r="BE163" s="97"/>
      <c r="BF163" s="97"/>
      <c r="BG163" s="97"/>
      <c r="BH163" s="97"/>
      <c r="BI163" s="466">
        <v>3</v>
      </c>
      <c r="BJ163" s="466"/>
      <c r="BK163" s="466">
        <v>3</v>
      </c>
      <c r="BL163" s="97"/>
      <c r="BM163" s="97"/>
      <c r="BN163" s="470"/>
      <c r="BO163" s="470"/>
      <c r="BP163" s="97"/>
      <c r="BQ163" s="97"/>
      <c r="BR163" s="97"/>
      <c r="BS163" s="97"/>
      <c r="BT163" s="97"/>
      <c r="BU163" s="97"/>
      <c r="BV163" s="97"/>
      <c r="BW163" s="97"/>
      <c r="BX163" s="97">
        <v>6</v>
      </c>
      <c r="BY163" s="97"/>
      <c r="BZ163" s="97"/>
      <c r="CA163" s="97"/>
      <c r="CB163" s="97"/>
      <c r="CC163" s="574"/>
      <c r="CD163" s="565"/>
      <c r="CE163" s="565"/>
      <c r="CF163" s="565"/>
      <c r="CG163" s="565"/>
      <c r="CH163" s="565"/>
      <c r="CI163" s="565">
        <v>1</v>
      </c>
      <c r="CJ163" s="565"/>
      <c r="CK163" s="565"/>
      <c r="CL163" s="565"/>
      <c r="CM163" s="565"/>
      <c r="CN163" s="565"/>
      <c r="CO163" s="565"/>
      <c r="CP163" s="565"/>
      <c r="CQ163" s="565"/>
      <c r="CR163" s="582">
        <v>3</v>
      </c>
      <c r="CS163" s="565"/>
      <c r="CT163" s="565"/>
      <c r="CU163" s="565"/>
      <c r="CV163" s="565"/>
      <c r="CW163" s="565"/>
      <c r="CX163" s="565"/>
      <c r="CY163" s="598"/>
      <c r="CZ163" s="598"/>
      <c r="DA163" s="565">
        <v>6</v>
      </c>
      <c r="DB163" s="565"/>
      <c r="DC163" s="565"/>
      <c r="DD163" s="565"/>
      <c r="DE163" s="565">
        <v>2</v>
      </c>
      <c r="DF163" s="565"/>
      <c r="DG163" s="565"/>
      <c r="DH163" s="565"/>
      <c r="DI163" s="565"/>
      <c r="DJ163" s="565"/>
      <c r="DK163" s="565"/>
      <c r="DL163" s="565"/>
      <c r="DM163" s="565"/>
      <c r="DN163" s="565"/>
      <c r="DO163" s="565"/>
      <c r="DP163" s="565"/>
      <c r="DQ163" s="565"/>
      <c r="DR163" s="565"/>
      <c r="DS163" s="565"/>
      <c r="DT163" s="565"/>
      <c r="DU163" s="565"/>
      <c r="DV163" s="565"/>
      <c r="DW163" s="565"/>
      <c r="DX163" s="565"/>
      <c r="DY163" s="565"/>
      <c r="DZ163" s="565"/>
      <c r="EA163" s="565"/>
      <c r="EB163" s="565"/>
      <c r="EC163" s="565"/>
      <c r="ED163" s="565"/>
      <c r="EE163" s="565"/>
      <c r="EF163" s="565"/>
      <c r="EG163" s="565"/>
      <c r="EH163" s="565"/>
      <c r="EI163" s="565"/>
      <c r="EJ163" s="565">
        <v>19</v>
      </c>
      <c r="EK163" s="565"/>
      <c r="EL163" s="565"/>
      <c r="EM163" s="565"/>
      <c r="EN163" s="565"/>
      <c r="EO163" s="565"/>
      <c r="EP163" s="565"/>
      <c r="EQ163" s="565"/>
      <c r="ER163" s="620">
        <v>0</v>
      </c>
      <c r="ET163" s="565"/>
      <c r="EU163" s="565"/>
      <c r="EV163" s="565">
        <v>2</v>
      </c>
      <c r="EW163" s="565"/>
      <c r="EX163" s="565"/>
      <c r="EY163" s="565"/>
      <c r="EZ163" s="565">
        <v>3</v>
      </c>
      <c r="FA163" s="565"/>
      <c r="FB163" s="565"/>
      <c r="FC163" s="565"/>
      <c r="FD163" s="565"/>
      <c r="FE163" s="565"/>
      <c r="FF163" s="565"/>
      <c r="FG163" s="565"/>
      <c r="FH163" s="565"/>
      <c r="FI163" s="565"/>
      <c r="FJ163" s="565"/>
      <c r="FK163" s="565"/>
      <c r="FL163" s="565">
        <v>6</v>
      </c>
      <c r="FM163" s="565"/>
      <c r="FN163" s="565">
        <v>2</v>
      </c>
      <c r="FO163" s="565"/>
      <c r="FP163" s="565"/>
      <c r="FQ163" s="565"/>
      <c r="FR163" s="565"/>
      <c r="FS163" s="565"/>
      <c r="FT163" s="565">
        <v>0</v>
      </c>
      <c r="FU163" s="565">
        <v>0</v>
      </c>
      <c r="FV163" s="565"/>
      <c r="FW163" s="565"/>
      <c r="FX163" s="565"/>
      <c r="FY163" s="565"/>
      <c r="FZ163" s="598"/>
      <c r="GA163" s="598"/>
      <c r="GB163" s="565"/>
      <c r="GC163" s="565"/>
      <c r="GD163" s="565"/>
      <c r="GE163" s="565"/>
      <c r="GF163" s="565"/>
      <c r="GG163" s="565"/>
      <c r="GH163" s="565">
        <v>1</v>
      </c>
      <c r="GI163" s="565"/>
      <c r="GJ163" s="565"/>
    </row>
    <row r="164" spans="1:192" ht="30">
      <c r="A164" s="460">
        <v>138</v>
      </c>
      <c r="B164" s="460" t="s">
        <v>5132</v>
      </c>
      <c r="C164" s="461" t="s">
        <v>5133</v>
      </c>
      <c r="D164" s="533">
        <v>2.63</v>
      </c>
      <c r="E164" s="97">
        <v>0</v>
      </c>
      <c r="F164" s="506">
        <v>0</v>
      </c>
      <c r="G164" s="529"/>
      <c r="H164" s="78"/>
      <c r="I164" s="230"/>
      <c r="J164" s="230"/>
      <c r="K164" s="97"/>
      <c r="L164" s="97"/>
      <c r="M164" s="97"/>
      <c r="N164" s="97"/>
      <c r="O164" s="470"/>
      <c r="P164" s="470"/>
      <c r="Q164" s="470"/>
      <c r="R164" s="506">
        <v>1</v>
      </c>
      <c r="S164" s="97"/>
      <c r="T164" s="97">
        <v>1</v>
      </c>
      <c r="U164" s="507"/>
      <c r="V164" s="97"/>
      <c r="W164" s="97"/>
      <c r="X164" s="97"/>
      <c r="Y164" s="147"/>
      <c r="Z164" s="147"/>
      <c r="AA164" s="166"/>
      <c r="AB164" s="166"/>
      <c r="AC164" s="97">
        <v>6</v>
      </c>
      <c r="AD164" s="97"/>
      <c r="AE164" s="97"/>
      <c r="AF164" s="97"/>
      <c r="AG164" s="462"/>
      <c r="AH164" s="462"/>
      <c r="AI164" s="97"/>
      <c r="AJ164" s="97"/>
      <c r="AK164" s="97"/>
      <c r="AL164" s="97"/>
      <c r="AM164" s="97"/>
      <c r="AN164" s="97"/>
      <c r="AO164" s="97"/>
      <c r="AP164" s="97"/>
      <c r="AQ164" s="534">
        <v>3</v>
      </c>
      <c r="AR164" s="517"/>
      <c r="AS164" s="472">
        <v>0</v>
      </c>
      <c r="AT164" s="97"/>
      <c r="AU164" s="472"/>
      <c r="AV164" s="472"/>
      <c r="AW164" s="97"/>
      <c r="AX164" s="97"/>
      <c r="AY164" s="97"/>
      <c r="AZ164" s="97">
        <f t="shared" si="2"/>
        <v>0</v>
      </c>
      <c r="BA164" s="97"/>
      <c r="BB164" s="97"/>
      <c r="BC164" s="97"/>
      <c r="BD164" s="97"/>
      <c r="BE164" s="97"/>
      <c r="BF164" s="97"/>
      <c r="BG164" s="97">
        <v>1</v>
      </c>
      <c r="BH164" s="97"/>
      <c r="BI164" s="466"/>
      <c r="BJ164" s="466"/>
      <c r="BK164" s="466">
        <v>0</v>
      </c>
      <c r="BL164" s="97"/>
      <c r="BM164" s="97"/>
      <c r="BN164" s="470"/>
      <c r="BO164" s="470"/>
      <c r="BP164" s="97"/>
      <c r="BQ164" s="97"/>
      <c r="BR164" s="97"/>
      <c r="BS164" s="97"/>
      <c r="BT164" s="97"/>
      <c r="BU164" s="97"/>
      <c r="BV164" s="97"/>
      <c r="BW164" s="97"/>
      <c r="BX164" s="97">
        <v>31</v>
      </c>
      <c r="BY164" s="97"/>
      <c r="BZ164" s="97"/>
      <c r="CA164" s="97"/>
      <c r="CB164" s="97"/>
      <c r="CC164" s="574"/>
      <c r="CD164" s="565"/>
      <c r="CE164" s="565"/>
      <c r="CF164" s="565"/>
      <c r="CG164" s="565"/>
      <c r="CH164" s="565"/>
      <c r="CI164" s="565">
        <v>1</v>
      </c>
      <c r="CJ164" s="565"/>
      <c r="CK164" s="565"/>
      <c r="CL164" s="565"/>
      <c r="CM164" s="565"/>
      <c r="CN164" s="565"/>
      <c r="CO164" s="565"/>
      <c r="CP164" s="565"/>
      <c r="CQ164" s="565"/>
      <c r="CR164" s="582">
        <v>11</v>
      </c>
      <c r="CS164" s="565"/>
      <c r="CT164" s="565"/>
      <c r="CU164" s="565"/>
      <c r="CV164" s="565"/>
      <c r="CW164" s="565"/>
      <c r="CX164" s="565"/>
      <c r="CY164" s="598"/>
      <c r="CZ164" s="598"/>
      <c r="DA164" s="565">
        <v>2</v>
      </c>
      <c r="DB164" s="565"/>
      <c r="DC164" s="565"/>
      <c r="DD164" s="565"/>
      <c r="DE164" s="565">
        <v>2</v>
      </c>
      <c r="DF164" s="565"/>
      <c r="DG164" s="565"/>
      <c r="DH164" s="565"/>
      <c r="DI164" s="565"/>
      <c r="DJ164" s="565"/>
      <c r="DK164" s="565"/>
      <c r="DL164" s="565"/>
      <c r="DM164" s="565"/>
      <c r="DN164" s="565"/>
      <c r="DO164" s="565"/>
      <c r="DP164" s="565">
        <v>1</v>
      </c>
      <c r="DQ164" s="565"/>
      <c r="DR164" s="565"/>
      <c r="DS164" s="565"/>
      <c r="DT164" s="565">
        <v>5</v>
      </c>
      <c r="DU164" s="565"/>
      <c r="DV164" s="565"/>
      <c r="DW164" s="565"/>
      <c r="DX164" s="565"/>
      <c r="DY164" s="565"/>
      <c r="DZ164" s="565"/>
      <c r="EA164" s="565"/>
      <c r="EB164" s="565"/>
      <c r="EC164" s="565"/>
      <c r="ED164" s="565"/>
      <c r="EE164" s="565"/>
      <c r="EF164" s="565"/>
      <c r="EG164" s="565"/>
      <c r="EH164" s="565"/>
      <c r="EI164" s="565"/>
      <c r="EJ164" s="565">
        <v>36</v>
      </c>
      <c r="EK164" s="565"/>
      <c r="EL164" s="565"/>
      <c r="EM164" s="565"/>
      <c r="EN164" s="565"/>
      <c r="EO164" s="565"/>
      <c r="EP164" s="565"/>
      <c r="EQ164" s="565"/>
      <c r="ER164" s="620">
        <v>0</v>
      </c>
      <c r="ET164" s="565"/>
      <c r="EU164" s="565"/>
      <c r="EV164" s="565">
        <v>2</v>
      </c>
      <c r="EW164" s="565"/>
      <c r="EX164" s="565"/>
      <c r="EY164" s="565"/>
      <c r="EZ164" s="565">
        <v>1</v>
      </c>
      <c r="FA164" s="565"/>
      <c r="FB164" s="565"/>
      <c r="FC164" s="565"/>
      <c r="FD164" s="565"/>
      <c r="FE164" s="565"/>
      <c r="FF164" s="565"/>
      <c r="FG164" s="565"/>
      <c r="FH164" s="565"/>
      <c r="FI164" s="565"/>
      <c r="FJ164" s="565"/>
      <c r="FK164" s="565"/>
      <c r="FL164" s="565">
        <v>5</v>
      </c>
      <c r="FM164" s="565"/>
      <c r="FN164" s="565">
        <v>6</v>
      </c>
      <c r="FO164" s="565"/>
      <c r="FP164" s="565"/>
      <c r="FQ164" s="565"/>
      <c r="FR164" s="565"/>
      <c r="FS164" s="565"/>
      <c r="FT164" s="565">
        <v>0</v>
      </c>
      <c r="FU164" s="565">
        <v>0</v>
      </c>
      <c r="FV164" s="565"/>
      <c r="FW164" s="565"/>
      <c r="FX164" s="565"/>
      <c r="FY164" s="565"/>
      <c r="FZ164" s="598"/>
      <c r="GA164" s="598"/>
      <c r="GB164" s="565"/>
      <c r="GC164" s="565"/>
      <c r="GD164" s="565"/>
      <c r="GE164" s="565"/>
      <c r="GF164" s="565">
        <v>1</v>
      </c>
      <c r="GG164" s="565"/>
      <c r="GH164" s="565">
        <v>5</v>
      </c>
      <c r="GI164" s="565"/>
      <c r="GJ164" s="565"/>
    </row>
    <row r="165" spans="1:192" ht="30">
      <c r="A165" s="460">
        <v>139</v>
      </c>
      <c r="B165" s="460" t="s">
        <v>5134</v>
      </c>
      <c r="C165" s="461" t="s">
        <v>5135</v>
      </c>
      <c r="D165" s="533">
        <v>2.17</v>
      </c>
      <c r="E165" s="97">
        <v>0</v>
      </c>
      <c r="F165" s="506">
        <v>0</v>
      </c>
      <c r="G165" s="529"/>
      <c r="H165" s="78"/>
      <c r="I165" s="230">
        <v>5</v>
      </c>
      <c r="J165" s="230"/>
      <c r="K165" s="97"/>
      <c r="L165" s="97"/>
      <c r="M165" s="97"/>
      <c r="N165" s="97"/>
      <c r="O165" s="470"/>
      <c r="P165" s="470"/>
      <c r="Q165" s="470"/>
      <c r="R165" s="506"/>
      <c r="S165" s="97"/>
      <c r="T165" s="97">
        <v>16</v>
      </c>
      <c r="U165" s="507"/>
      <c r="V165" s="97"/>
      <c r="W165" s="97"/>
      <c r="X165" s="97"/>
      <c r="Y165" s="147"/>
      <c r="Z165" s="147"/>
      <c r="AA165" s="166"/>
      <c r="AB165" s="166"/>
      <c r="AC165" s="97">
        <v>1</v>
      </c>
      <c r="AD165" s="97"/>
      <c r="AE165" s="97"/>
      <c r="AF165" s="97"/>
      <c r="AG165" s="462"/>
      <c r="AH165" s="462"/>
      <c r="AI165" s="97"/>
      <c r="AJ165" s="97"/>
      <c r="AK165" s="97"/>
      <c r="AL165" s="97"/>
      <c r="AM165" s="97"/>
      <c r="AN165" s="97"/>
      <c r="AO165" s="97"/>
      <c r="AP165" s="97"/>
      <c r="AQ165" s="534">
        <v>3</v>
      </c>
      <c r="AR165" s="517"/>
      <c r="AS165" s="472">
        <v>0</v>
      </c>
      <c r="AT165" s="97"/>
      <c r="AU165" s="472"/>
      <c r="AV165" s="472"/>
      <c r="AW165" s="97"/>
      <c r="AX165" s="97"/>
      <c r="AY165" s="97"/>
      <c r="AZ165" s="97">
        <f t="shared" si="2"/>
        <v>0</v>
      </c>
      <c r="BA165" s="97"/>
      <c r="BB165" s="97"/>
      <c r="BC165" s="97"/>
      <c r="BD165" s="97"/>
      <c r="BE165" s="97"/>
      <c r="BF165" s="97"/>
      <c r="BG165" s="97"/>
      <c r="BH165" s="97"/>
      <c r="BI165" s="466">
        <v>6</v>
      </c>
      <c r="BJ165" s="466"/>
      <c r="BK165" s="466">
        <v>6</v>
      </c>
      <c r="BL165" s="97"/>
      <c r="BM165" s="97"/>
      <c r="BN165" s="470"/>
      <c r="BO165" s="470"/>
      <c r="BP165" s="97"/>
      <c r="BQ165" s="97"/>
      <c r="BR165" s="97"/>
      <c r="BS165" s="97"/>
      <c r="BT165" s="97"/>
      <c r="BU165" s="97"/>
      <c r="BV165" s="97"/>
      <c r="BW165" s="97"/>
      <c r="BX165" s="97">
        <v>5</v>
      </c>
      <c r="BY165" s="97"/>
      <c r="BZ165" s="97"/>
      <c r="CA165" s="97"/>
      <c r="CB165" s="97"/>
      <c r="CC165" s="574"/>
      <c r="CD165" s="565"/>
      <c r="CE165" s="565"/>
      <c r="CF165" s="565"/>
      <c r="CG165" s="565"/>
      <c r="CH165" s="565"/>
      <c r="CI165" s="565">
        <v>3</v>
      </c>
      <c r="CJ165" s="565"/>
      <c r="CK165" s="565"/>
      <c r="CL165" s="565"/>
      <c r="CM165" s="565"/>
      <c r="CN165" s="565"/>
      <c r="CO165" s="565"/>
      <c r="CP165" s="565"/>
      <c r="CQ165" s="565"/>
      <c r="CR165" s="582"/>
      <c r="CS165" s="565"/>
      <c r="CT165" s="565"/>
      <c r="CU165" s="565"/>
      <c r="CV165" s="565"/>
      <c r="CW165" s="565"/>
      <c r="CX165" s="565"/>
      <c r="CY165" s="598"/>
      <c r="CZ165" s="598"/>
      <c r="DA165" s="565">
        <v>3</v>
      </c>
      <c r="DB165" s="565"/>
      <c r="DC165" s="565"/>
      <c r="DD165" s="565"/>
      <c r="DE165" s="565">
        <v>22</v>
      </c>
      <c r="DF165" s="565"/>
      <c r="DG165" s="565">
        <v>5</v>
      </c>
      <c r="DH165" s="565"/>
      <c r="DI165" s="565"/>
      <c r="DJ165" s="565"/>
      <c r="DK165" s="565"/>
      <c r="DL165" s="565"/>
      <c r="DM165" s="565"/>
      <c r="DN165" s="565"/>
      <c r="DO165" s="565"/>
      <c r="DP165" s="565"/>
      <c r="DQ165" s="565"/>
      <c r="DR165" s="565"/>
      <c r="DS165" s="565"/>
      <c r="DT165" s="565">
        <v>15</v>
      </c>
      <c r="DU165" s="565"/>
      <c r="DV165" s="565"/>
      <c r="DW165" s="565"/>
      <c r="DX165" s="565"/>
      <c r="DY165" s="565"/>
      <c r="DZ165" s="565"/>
      <c r="EA165" s="565"/>
      <c r="EB165" s="565"/>
      <c r="EC165" s="565"/>
      <c r="ED165" s="565"/>
      <c r="EE165" s="565"/>
      <c r="EF165" s="565"/>
      <c r="EG165" s="565"/>
      <c r="EH165" s="565"/>
      <c r="EI165" s="565"/>
      <c r="EJ165" s="565">
        <v>6</v>
      </c>
      <c r="EK165" s="565"/>
      <c r="EL165" s="565"/>
      <c r="EM165" s="565"/>
      <c r="EN165" s="565"/>
      <c r="EO165" s="565"/>
      <c r="EP165" s="565"/>
      <c r="EQ165" s="565"/>
      <c r="ER165" s="620">
        <v>0</v>
      </c>
      <c r="ET165" s="565"/>
      <c r="EU165" s="565"/>
      <c r="EV165" s="565">
        <v>2</v>
      </c>
      <c r="EW165" s="565"/>
      <c r="EX165" s="565"/>
      <c r="EY165" s="565"/>
      <c r="EZ165" s="565">
        <v>0</v>
      </c>
      <c r="FA165" s="565"/>
      <c r="FB165" s="565"/>
      <c r="FC165" s="565"/>
      <c r="FD165" s="565"/>
      <c r="FE165" s="565"/>
      <c r="FF165" s="565"/>
      <c r="FG165" s="565"/>
      <c r="FH165" s="565"/>
      <c r="FI165" s="565"/>
      <c r="FJ165" s="565"/>
      <c r="FK165" s="565"/>
      <c r="FL165" s="565">
        <v>2</v>
      </c>
      <c r="FM165" s="565"/>
      <c r="FN165" s="565"/>
      <c r="FO165" s="565"/>
      <c r="FP165" s="565"/>
      <c r="FQ165" s="565"/>
      <c r="FR165" s="565"/>
      <c r="FS165" s="565"/>
      <c r="FT165" s="565">
        <v>0</v>
      </c>
      <c r="FU165" s="565">
        <v>0</v>
      </c>
      <c r="FV165" s="565"/>
      <c r="FW165" s="565"/>
      <c r="FX165" s="565"/>
      <c r="FY165" s="565"/>
      <c r="FZ165" s="598"/>
      <c r="GA165" s="598"/>
      <c r="GB165" s="565"/>
      <c r="GC165" s="565"/>
      <c r="GD165" s="565"/>
      <c r="GE165" s="565"/>
      <c r="GF165" s="565"/>
      <c r="GG165" s="565"/>
      <c r="GH165" s="565"/>
      <c r="GI165" s="565"/>
      <c r="GJ165" s="565"/>
    </row>
    <row r="166" spans="1:192" ht="30">
      <c r="A166" s="460">
        <v>140</v>
      </c>
      <c r="B166" s="460" t="s">
        <v>5136</v>
      </c>
      <c r="C166" s="461" t="s">
        <v>5137</v>
      </c>
      <c r="D166" s="533">
        <v>3.43</v>
      </c>
      <c r="E166" s="97">
        <v>0</v>
      </c>
      <c r="F166" s="506">
        <v>0</v>
      </c>
      <c r="G166" s="529"/>
      <c r="H166" s="78"/>
      <c r="I166" s="230"/>
      <c r="J166" s="230"/>
      <c r="K166" s="97"/>
      <c r="L166" s="97"/>
      <c r="M166" s="97"/>
      <c r="N166" s="97"/>
      <c r="O166" s="470"/>
      <c r="P166" s="470"/>
      <c r="Q166" s="470"/>
      <c r="R166" s="506"/>
      <c r="S166" s="97"/>
      <c r="T166" s="97">
        <v>0</v>
      </c>
      <c r="U166" s="507"/>
      <c r="V166" s="97"/>
      <c r="W166" s="97"/>
      <c r="X166" s="97"/>
      <c r="Y166" s="147"/>
      <c r="Z166" s="147"/>
      <c r="AA166" s="166"/>
      <c r="AB166" s="166"/>
      <c r="AC166" s="97">
        <v>1</v>
      </c>
      <c r="AD166" s="97"/>
      <c r="AE166" s="97"/>
      <c r="AF166" s="97"/>
      <c r="AG166" s="462"/>
      <c r="AH166" s="462"/>
      <c r="AI166" s="97"/>
      <c r="AJ166" s="97"/>
      <c r="AK166" s="97"/>
      <c r="AL166" s="97"/>
      <c r="AM166" s="97"/>
      <c r="AN166" s="97"/>
      <c r="AO166" s="97"/>
      <c r="AP166" s="97"/>
      <c r="AQ166" s="534"/>
      <c r="AR166" s="517"/>
      <c r="AS166" s="472">
        <v>0</v>
      </c>
      <c r="AT166" s="97"/>
      <c r="AU166" s="472"/>
      <c r="AV166" s="472"/>
      <c r="AW166" s="97"/>
      <c r="AX166" s="97"/>
      <c r="AY166" s="97"/>
      <c r="AZ166" s="97">
        <f t="shared" si="2"/>
        <v>0</v>
      </c>
      <c r="BA166" s="97"/>
      <c r="BB166" s="97"/>
      <c r="BC166" s="97"/>
      <c r="BD166" s="97"/>
      <c r="BE166" s="97"/>
      <c r="BF166" s="97"/>
      <c r="BG166" s="97"/>
      <c r="BH166" s="97"/>
      <c r="BI166" s="466"/>
      <c r="BJ166" s="466"/>
      <c r="BK166" s="466">
        <v>0</v>
      </c>
      <c r="BL166" s="97"/>
      <c r="BM166" s="97"/>
      <c r="BN166" s="470"/>
      <c r="BO166" s="470"/>
      <c r="BP166" s="97"/>
      <c r="BQ166" s="97"/>
      <c r="BR166" s="97"/>
      <c r="BS166" s="97"/>
      <c r="BT166" s="97"/>
      <c r="BU166" s="97"/>
      <c r="BV166" s="97"/>
      <c r="BW166" s="97"/>
      <c r="BX166" s="97"/>
      <c r="BY166" s="97"/>
      <c r="BZ166" s="97"/>
      <c r="CA166" s="97"/>
      <c r="CB166" s="97"/>
      <c r="CC166" s="574"/>
      <c r="CD166" s="565"/>
      <c r="CE166" s="565"/>
      <c r="CF166" s="565"/>
      <c r="CG166" s="565"/>
      <c r="CH166" s="565"/>
      <c r="CI166" s="565">
        <v>0</v>
      </c>
      <c r="CJ166" s="565"/>
      <c r="CK166" s="565"/>
      <c r="CL166" s="565"/>
      <c r="CM166" s="565"/>
      <c r="CN166" s="565"/>
      <c r="CO166" s="565"/>
      <c r="CP166" s="565"/>
      <c r="CQ166" s="565"/>
      <c r="CR166" s="582"/>
      <c r="CS166" s="565"/>
      <c r="CT166" s="565"/>
      <c r="CU166" s="565"/>
      <c r="CV166" s="565"/>
      <c r="CW166" s="565"/>
      <c r="CX166" s="565"/>
      <c r="CY166" s="598"/>
      <c r="CZ166" s="598"/>
      <c r="DA166" s="565"/>
      <c r="DB166" s="565"/>
      <c r="DC166" s="565"/>
      <c r="DD166" s="565"/>
      <c r="DE166" s="565"/>
      <c r="DF166" s="565"/>
      <c r="DG166" s="565"/>
      <c r="DH166" s="565"/>
      <c r="DI166" s="565"/>
      <c r="DJ166" s="565"/>
      <c r="DK166" s="565"/>
      <c r="DL166" s="565"/>
      <c r="DM166" s="565"/>
      <c r="DN166" s="565"/>
      <c r="DO166" s="565"/>
      <c r="DP166" s="565"/>
      <c r="DQ166" s="565"/>
      <c r="DR166" s="565"/>
      <c r="DS166" s="565"/>
      <c r="DT166" s="565"/>
      <c r="DU166" s="565"/>
      <c r="DV166" s="565"/>
      <c r="DW166" s="565"/>
      <c r="DX166" s="565"/>
      <c r="DY166" s="565"/>
      <c r="DZ166" s="565"/>
      <c r="EA166" s="565"/>
      <c r="EB166" s="565"/>
      <c r="EC166" s="565"/>
      <c r="ED166" s="565"/>
      <c r="EE166" s="565"/>
      <c r="EF166" s="565"/>
      <c r="EG166" s="565"/>
      <c r="EH166" s="565"/>
      <c r="EI166" s="565"/>
      <c r="EJ166" s="565">
        <v>120</v>
      </c>
      <c r="EK166" s="565"/>
      <c r="EL166" s="565"/>
      <c r="EM166" s="565"/>
      <c r="EN166" s="565"/>
      <c r="EO166" s="565"/>
      <c r="EP166" s="565"/>
      <c r="EQ166" s="565"/>
      <c r="ER166" s="620">
        <v>0</v>
      </c>
      <c r="ET166" s="565"/>
      <c r="EU166" s="565"/>
      <c r="EV166" s="565">
        <v>13</v>
      </c>
      <c r="EW166" s="565"/>
      <c r="EX166" s="565"/>
      <c r="EY166" s="565"/>
      <c r="EZ166" s="565">
        <v>25</v>
      </c>
      <c r="FA166" s="565"/>
      <c r="FB166" s="565"/>
      <c r="FC166" s="565"/>
      <c r="FD166" s="565"/>
      <c r="FE166" s="565"/>
      <c r="FF166" s="565"/>
      <c r="FG166" s="565"/>
      <c r="FH166" s="565"/>
      <c r="FI166" s="565"/>
      <c r="FJ166" s="565"/>
      <c r="FK166" s="565"/>
      <c r="FL166" s="565">
        <v>5</v>
      </c>
      <c r="FM166" s="565"/>
      <c r="FN166" s="565"/>
      <c r="FO166" s="565"/>
      <c r="FP166" s="565"/>
      <c r="FQ166" s="565"/>
      <c r="FR166" s="565"/>
      <c r="FS166" s="565"/>
      <c r="FT166" s="565">
        <v>0</v>
      </c>
      <c r="FU166" s="565">
        <v>0</v>
      </c>
      <c r="FV166" s="565"/>
      <c r="FW166" s="565"/>
      <c r="FX166" s="565"/>
      <c r="FY166" s="565"/>
      <c r="FZ166" s="598"/>
      <c r="GA166" s="598"/>
      <c r="GB166" s="565"/>
      <c r="GC166" s="565"/>
      <c r="GD166" s="565"/>
      <c r="GE166" s="565"/>
      <c r="GF166" s="565">
        <v>7</v>
      </c>
      <c r="GG166" s="565"/>
      <c r="GH166" s="565">
        <v>5</v>
      </c>
      <c r="GI166" s="565"/>
      <c r="GJ166" s="565"/>
    </row>
    <row r="167" spans="1:192" ht="30">
      <c r="A167" s="460">
        <v>141</v>
      </c>
      <c r="B167" s="460" t="s">
        <v>5138</v>
      </c>
      <c r="C167" s="461" t="s">
        <v>5139</v>
      </c>
      <c r="D167" s="533">
        <v>4.2699999999999996</v>
      </c>
      <c r="E167" s="97">
        <v>0</v>
      </c>
      <c r="F167" s="506">
        <v>0</v>
      </c>
      <c r="G167" s="529"/>
      <c r="H167" s="78"/>
      <c r="I167" s="230"/>
      <c r="J167" s="230"/>
      <c r="K167" s="97"/>
      <c r="L167" s="97"/>
      <c r="M167" s="97"/>
      <c r="N167" s="97"/>
      <c r="O167" s="470"/>
      <c r="P167" s="470"/>
      <c r="Q167" s="470"/>
      <c r="R167" s="506"/>
      <c r="S167" s="97"/>
      <c r="T167" s="97">
        <v>0</v>
      </c>
      <c r="U167" s="507"/>
      <c r="V167" s="97"/>
      <c r="W167" s="97"/>
      <c r="X167" s="97"/>
      <c r="Y167" s="147"/>
      <c r="Z167" s="147"/>
      <c r="AA167" s="166"/>
      <c r="AB167" s="166"/>
      <c r="AC167" s="97"/>
      <c r="AD167" s="97"/>
      <c r="AE167" s="97"/>
      <c r="AF167" s="97"/>
      <c r="AG167" s="462"/>
      <c r="AH167" s="462"/>
      <c r="AI167" s="97"/>
      <c r="AJ167" s="97"/>
      <c r="AK167" s="97"/>
      <c r="AL167" s="97"/>
      <c r="AM167" s="97"/>
      <c r="AN167" s="97"/>
      <c r="AO167" s="97"/>
      <c r="AP167" s="97"/>
      <c r="AQ167" s="534"/>
      <c r="AR167" s="517"/>
      <c r="AS167" s="472">
        <v>0</v>
      </c>
      <c r="AT167" s="97"/>
      <c r="AU167" s="472"/>
      <c r="AV167" s="472"/>
      <c r="AW167" s="97"/>
      <c r="AX167" s="97"/>
      <c r="AY167" s="97"/>
      <c r="AZ167" s="97">
        <f t="shared" si="2"/>
        <v>0</v>
      </c>
      <c r="BA167" s="97"/>
      <c r="BB167" s="97"/>
      <c r="BC167" s="97"/>
      <c r="BD167" s="97"/>
      <c r="BE167" s="97"/>
      <c r="BF167" s="97"/>
      <c r="BG167" s="97"/>
      <c r="BH167" s="97"/>
      <c r="BI167" s="466"/>
      <c r="BJ167" s="466"/>
      <c r="BK167" s="466">
        <v>0</v>
      </c>
      <c r="BL167" s="97"/>
      <c r="BM167" s="97"/>
      <c r="BN167" s="470"/>
      <c r="BO167" s="470"/>
      <c r="BP167" s="97"/>
      <c r="BQ167" s="97"/>
      <c r="BR167" s="97"/>
      <c r="BS167" s="97"/>
      <c r="BT167" s="97"/>
      <c r="BU167" s="97"/>
      <c r="BV167" s="97"/>
      <c r="BW167" s="97"/>
      <c r="BX167" s="97"/>
      <c r="BY167" s="97"/>
      <c r="BZ167" s="97"/>
      <c r="CA167" s="97"/>
      <c r="CB167" s="97"/>
      <c r="CC167" s="574"/>
      <c r="CD167" s="565"/>
      <c r="CE167" s="565"/>
      <c r="CF167" s="565"/>
      <c r="CG167" s="565"/>
      <c r="CH167" s="565"/>
      <c r="CI167" s="565">
        <v>0</v>
      </c>
      <c r="CJ167" s="565"/>
      <c r="CK167" s="565"/>
      <c r="CL167" s="565"/>
      <c r="CM167" s="565"/>
      <c r="CN167" s="565"/>
      <c r="CO167" s="565"/>
      <c r="CP167" s="565"/>
      <c r="CQ167" s="565"/>
      <c r="CR167" s="582"/>
      <c r="CS167" s="565"/>
      <c r="CT167" s="565"/>
      <c r="CU167" s="565"/>
      <c r="CV167" s="565"/>
      <c r="CW167" s="565"/>
      <c r="CX167" s="565"/>
      <c r="CY167" s="598"/>
      <c r="CZ167" s="598"/>
      <c r="DA167" s="565"/>
      <c r="DB167" s="565"/>
      <c r="DC167" s="565"/>
      <c r="DD167" s="565"/>
      <c r="DE167" s="565"/>
      <c r="DF167" s="565"/>
      <c r="DG167" s="565"/>
      <c r="DH167" s="565"/>
      <c r="DI167" s="565"/>
      <c r="DJ167" s="565"/>
      <c r="DK167" s="565"/>
      <c r="DL167" s="565"/>
      <c r="DM167" s="565"/>
      <c r="DN167" s="565"/>
      <c r="DO167" s="565"/>
      <c r="DP167" s="565"/>
      <c r="DQ167" s="565"/>
      <c r="DR167" s="565"/>
      <c r="DS167" s="565"/>
      <c r="DT167" s="565"/>
      <c r="DU167" s="565"/>
      <c r="DV167" s="565"/>
      <c r="DW167" s="565"/>
      <c r="DX167" s="565"/>
      <c r="DY167" s="565"/>
      <c r="DZ167" s="565"/>
      <c r="EA167" s="565"/>
      <c r="EB167" s="565"/>
      <c r="EC167" s="565"/>
      <c r="ED167" s="565"/>
      <c r="EE167" s="565"/>
      <c r="EF167" s="565"/>
      <c r="EG167" s="565"/>
      <c r="EH167" s="565"/>
      <c r="EI167" s="565"/>
      <c r="EJ167" s="565">
        <v>20</v>
      </c>
      <c r="EK167" s="565"/>
      <c r="EL167" s="565"/>
      <c r="EM167" s="565"/>
      <c r="EN167" s="565"/>
      <c r="EO167" s="565"/>
      <c r="EP167" s="565"/>
      <c r="EQ167" s="565"/>
      <c r="ER167" s="620">
        <v>0</v>
      </c>
      <c r="ET167" s="565"/>
      <c r="EU167" s="565"/>
      <c r="EV167" s="565"/>
      <c r="EW167" s="565"/>
      <c r="EX167" s="565"/>
      <c r="EY167" s="565"/>
      <c r="EZ167" s="565">
        <v>0</v>
      </c>
      <c r="FA167" s="565"/>
      <c r="FB167" s="565"/>
      <c r="FC167" s="565"/>
      <c r="FD167" s="565"/>
      <c r="FE167" s="565"/>
      <c r="FF167" s="565"/>
      <c r="FG167" s="565"/>
      <c r="FH167" s="565"/>
      <c r="FI167" s="565"/>
      <c r="FJ167" s="565"/>
      <c r="FK167" s="565"/>
      <c r="FL167" s="565">
        <v>0</v>
      </c>
      <c r="FM167" s="565"/>
      <c r="FN167" s="565"/>
      <c r="FO167" s="565"/>
      <c r="FP167" s="565"/>
      <c r="FQ167" s="565"/>
      <c r="FR167" s="565"/>
      <c r="FS167" s="565"/>
      <c r="FT167" s="565">
        <v>0</v>
      </c>
      <c r="FU167" s="565">
        <v>0</v>
      </c>
      <c r="FV167" s="565"/>
      <c r="FW167" s="565"/>
      <c r="FX167" s="565"/>
      <c r="FY167" s="565"/>
      <c r="FZ167" s="598"/>
      <c r="GA167" s="598"/>
      <c r="GB167" s="565"/>
      <c r="GC167" s="565"/>
      <c r="GD167" s="565"/>
      <c r="GE167" s="565"/>
      <c r="GF167" s="565"/>
      <c r="GG167" s="565"/>
      <c r="GH167" s="565"/>
      <c r="GI167" s="565"/>
      <c r="GJ167" s="565"/>
    </row>
    <row r="168" spans="1:192" ht="30">
      <c r="A168" s="460">
        <v>142</v>
      </c>
      <c r="B168" s="460" t="s">
        <v>5140</v>
      </c>
      <c r="C168" s="461" t="s">
        <v>5141</v>
      </c>
      <c r="D168" s="533">
        <v>3.66</v>
      </c>
      <c r="E168" s="97">
        <v>0</v>
      </c>
      <c r="F168" s="506">
        <v>0</v>
      </c>
      <c r="G168" s="529"/>
      <c r="H168" s="78"/>
      <c r="I168" s="230"/>
      <c r="J168" s="230"/>
      <c r="K168" s="97"/>
      <c r="L168" s="97"/>
      <c r="M168" s="97"/>
      <c r="N168" s="97"/>
      <c r="O168" s="470"/>
      <c r="P168" s="470"/>
      <c r="Q168" s="470"/>
      <c r="R168" s="506"/>
      <c r="S168" s="97"/>
      <c r="T168" s="97">
        <v>0</v>
      </c>
      <c r="U168" s="507"/>
      <c r="V168" s="97"/>
      <c r="W168" s="97"/>
      <c r="X168" s="97"/>
      <c r="Y168" s="147"/>
      <c r="Z168" s="147"/>
      <c r="AA168" s="166"/>
      <c r="AB168" s="166"/>
      <c r="AC168" s="97"/>
      <c r="AD168" s="97"/>
      <c r="AE168" s="97"/>
      <c r="AF168" s="97"/>
      <c r="AG168" s="462"/>
      <c r="AH168" s="462"/>
      <c r="AI168" s="97"/>
      <c r="AJ168" s="97"/>
      <c r="AK168" s="97"/>
      <c r="AL168" s="97"/>
      <c r="AM168" s="97"/>
      <c r="AN168" s="97"/>
      <c r="AO168" s="97"/>
      <c r="AP168" s="97"/>
      <c r="AQ168" s="534"/>
      <c r="AR168" s="517"/>
      <c r="AS168" s="472">
        <v>0</v>
      </c>
      <c r="AT168" s="97"/>
      <c r="AU168" s="472"/>
      <c r="AV168" s="472"/>
      <c r="AW168" s="97"/>
      <c r="AX168" s="97"/>
      <c r="AY168" s="97"/>
      <c r="AZ168" s="97">
        <f t="shared" si="2"/>
        <v>0</v>
      </c>
      <c r="BA168" s="97"/>
      <c r="BB168" s="97"/>
      <c r="BC168" s="97"/>
      <c r="BD168" s="97"/>
      <c r="BE168" s="97"/>
      <c r="BF168" s="97"/>
      <c r="BG168" s="97"/>
      <c r="BH168" s="97"/>
      <c r="BI168" s="466"/>
      <c r="BJ168" s="466"/>
      <c r="BK168" s="466">
        <v>0</v>
      </c>
      <c r="BL168" s="97"/>
      <c r="BM168" s="97"/>
      <c r="BN168" s="470"/>
      <c r="BO168" s="470"/>
      <c r="BP168" s="97"/>
      <c r="BQ168" s="97"/>
      <c r="BR168" s="97"/>
      <c r="BS168" s="97"/>
      <c r="BT168" s="97"/>
      <c r="BU168" s="97"/>
      <c r="BV168" s="97"/>
      <c r="BW168" s="97"/>
      <c r="BX168" s="97"/>
      <c r="BY168" s="97"/>
      <c r="BZ168" s="97"/>
      <c r="CA168" s="97"/>
      <c r="CB168" s="97"/>
      <c r="CC168" s="574"/>
      <c r="CD168" s="565"/>
      <c r="CE168" s="565"/>
      <c r="CF168" s="565"/>
      <c r="CG168" s="565"/>
      <c r="CH168" s="565"/>
      <c r="CI168" s="565">
        <v>0</v>
      </c>
      <c r="CJ168" s="565"/>
      <c r="CK168" s="565"/>
      <c r="CL168" s="565"/>
      <c r="CM168" s="565"/>
      <c r="CN168" s="565"/>
      <c r="CO168" s="565"/>
      <c r="CP168" s="565"/>
      <c r="CQ168" s="565"/>
      <c r="CR168" s="582"/>
      <c r="CS168" s="565"/>
      <c r="CT168" s="565"/>
      <c r="CU168" s="565"/>
      <c r="CV168" s="565"/>
      <c r="CW168" s="565"/>
      <c r="CX168" s="565"/>
      <c r="CY168" s="598"/>
      <c r="CZ168" s="598"/>
      <c r="DA168" s="565"/>
      <c r="DB168" s="565"/>
      <c r="DC168" s="565"/>
      <c r="DD168" s="565"/>
      <c r="DE168" s="565">
        <v>6</v>
      </c>
      <c r="DF168" s="565"/>
      <c r="DG168" s="565"/>
      <c r="DH168" s="565"/>
      <c r="DI168" s="565"/>
      <c r="DJ168" s="565"/>
      <c r="DK168" s="565"/>
      <c r="DL168" s="565"/>
      <c r="DM168" s="565"/>
      <c r="DN168" s="565"/>
      <c r="DO168" s="565"/>
      <c r="DP168" s="565"/>
      <c r="DQ168" s="565"/>
      <c r="DR168" s="565"/>
      <c r="DS168" s="565"/>
      <c r="DT168" s="565">
        <v>24</v>
      </c>
      <c r="DU168" s="565"/>
      <c r="DV168" s="565"/>
      <c r="DW168" s="565"/>
      <c r="DX168" s="565"/>
      <c r="DY168" s="565"/>
      <c r="DZ168" s="565"/>
      <c r="EA168" s="565"/>
      <c r="EB168" s="565"/>
      <c r="EC168" s="565"/>
      <c r="ED168" s="565"/>
      <c r="EE168" s="565"/>
      <c r="EF168" s="565"/>
      <c r="EG168" s="565"/>
      <c r="EH168" s="565"/>
      <c r="EI168" s="565"/>
      <c r="EJ168" s="565">
        <v>20</v>
      </c>
      <c r="EK168" s="565"/>
      <c r="EL168" s="565"/>
      <c r="EM168" s="565"/>
      <c r="EN168" s="565"/>
      <c r="EO168" s="565"/>
      <c r="EP168" s="565"/>
      <c r="EQ168" s="565"/>
      <c r="ER168" s="620">
        <v>0</v>
      </c>
      <c r="ET168" s="565"/>
      <c r="EU168" s="565"/>
      <c r="EV168" s="565"/>
      <c r="EW168" s="565"/>
      <c r="EX168" s="565"/>
      <c r="EY168" s="565"/>
      <c r="EZ168" s="565">
        <v>0</v>
      </c>
      <c r="FA168" s="565"/>
      <c r="FB168" s="565"/>
      <c r="FC168" s="565"/>
      <c r="FD168" s="565"/>
      <c r="FE168" s="565"/>
      <c r="FF168" s="565"/>
      <c r="FG168" s="565"/>
      <c r="FH168" s="565"/>
      <c r="FI168" s="565"/>
      <c r="FJ168" s="565"/>
      <c r="FK168" s="565"/>
      <c r="FL168" s="565">
        <v>3</v>
      </c>
      <c r="FM168" s="565"/>
      <c r="FN168" s="565"/>
      <c r="FO168" s="565"/>
      <c r="FP168" s="565"/>
      <c r="FQ168" s="565"/>
      <c r="FR168" s="565"/>
      <c r="FS168" s="565"/>
      <c r="FT168" s="565">
        <v>0</v>
      </c>
      <c r="FU168" s="565">
        <v>0</v>
      </c>
      <c r="FV168" s="565"/>
      <c r="FW168" s="565"/>
      <c r="FX168" s="565"/>
      <c r="FY168" s="565"/>
      <c r="FZ168" s="598"/>
      <c r="GA168" s="598"/>
      <c r="GB168" s="565"/>
      <c r="GC168" s="565"/>
      <c r="GD168" s="565"/>
      <c r="GE168" s="565"/>
      <c r="GF168" s="565"/>
      <c r="GG168" s="565"/>
      <c r="GH168" s="565"/>
      <c r="GI168" s="565"/>
      <c r="GJ168" s="565"/>
    </row>
    <row r="169" spans="1:192" ht="45">
      <c r="A169" s="460">
        <v>143</v>
      </c>
      <c r="B169" s="460" t="s">
        <v>5142</v>
      </c>
      <c r="C169" s="461" t="s">
        <v>5143</v>
      </c>
      <c r="D169" s="533">
        <v>2.81</v>
      </c>
      <c r="E169" s="97">
        <v>0</v>
      </c>
      <c r="F169" s="506">
        <v>0</v>
      </c>
      <c r="G169" s="529"/>
      <c r="H169" s="78"/>
      <c r="I169" s="230"/>
      <c r="J169" s="230"/>
      <c r="K169" s="97"/>
      <c r="L169" s="97"/>
      <c r="M169" s="97"/>
      <c r="N169" s="97"/>
      <c r="O169" s="470"/>
      <c r="P169" s="470"/>
      <c r="Q169" s="470"/>
      <c r="R169" s="506"/>
      <c r="S169" s="97"/>
      <c r="T169" s="97">
        <v>0</v>
      </c>
      <c r="U169" s="507"/>
      <c r="V169" s="97"/>
      <c r="W169" s="97"/>
      <c r="X169" s="97"/>
      <c r="Y169" s="147"/>
      <c r="Z169" s="147"/>
      <c r="AA169" s="166"/>
      <c r="AB169" s="166"/>
      <c r="AC169" s="97"/>
      <c r="AD169" s="97"/>
      <c r="AE169" s="97"/>
      <c r="AF169" s="97"/>
      <c r="AG169" s="462"/>
      <c r="AH169" s="462"/>
      <c r="AI169" s="97"/>
      <c r="AJ169" s="97"/>
      <c r="AK169" s="97"/>
      <c r="AL169" s="97"/>
      <c r="AM169" s="97"/>
      <c r="AN169" s="97"/>
      <c r="AO169" s="97"/>
      <c r="AP169" s="97"/>
      <c r="AQ169" s="534"/>
      <c r="AR169" s="517"/>
      <c r="AS169" s="472">
        <v>0</v>
      </c>
      <c r="AT169" s="97"/>
      <c r="AU169" s="472"/>
      <c r="AV169" s="472"/>
      <c r="AW169" s="97"/>
      <c r="AX169" s="97"/>
      <c r="AY169" s="97"/>
      <c r="AZ169" s="97">
        <f t="shared" si="2"/>
        <v>0</v>
      </c>
      <c r="BA169" s="97"/>
      <c r="BB169" s="97"/>
      <c r="BC169" s="97"/>
      <c r="BD169" s="97"/>
      <c r="BE169" s="97"/>
      <c r="BF169" s="97"/>
      <c r="BG169" s="97"/>
      <c r="BH169" s="97"/>
      <c r="BI169" s="466"/>
      <c r="BJ169" s="466"/>
      <c r="BK169" s="466">
        <v>0</v>
      </c>
      <c r="BL169" s="97"/>
      <c r="BM169" s="97"/>
      <c r="BN169" s="470"/>
      <c r="BO169" s="470"/>
      <c r="BP169" s="97"/>
      <c r="BQ169" s="97"/>
      <c r="BR169" s="97"/>
      <c r="BS169" s="97"/>
      <c r="BT169" s="97"/>
      <c r="BU169" s="97"/>
      <c r="BV169" s="97"/>
      <c r="BW169" s="97"/>
      <c r="BX169" s="97"/>
      <c r="BY169" s="97"/>
      <c r="BZ169" s="97"/>
      <c r="CA169" s="97"/>
      <c r="CB169" s="97"/>
      <c r="CC169" s="574"/>
      <c r="CD169" s="565"/>
      <c r="CE169" s="565"/>
      <c r="CF169" s="565"/>
      <c r="CG169" s="565"/>
      <c r="CH169" s="565"/>
      <c r="CI169" s="565">
        <v>0</v>
      </c>
      <c r="CJ169" s="565"/>
      <c r="CK169" s="565"/>
      <c r="CL169" s="565"/>
      <c r="CM169" s="565"/>
      <c r="CN169" s="565"/>
      <c r="CO169" s="565"/>
      <c r="CP169" s="565"/>
      <c r="CQ169" s="565"/>
      <c r="CR169" s="582"/>
      <c r="CS169" s="565"/>
      <c r="CT169" s="565"/>
      <c r="CU169" s="565"/>
      <c r="CV169" s="565"/>
      <c r="CW169" s="565"/>
      <c r="CX169" s="565"/>
      <c r="CY169" s="598"/>
      <c r="CZ169" s="598"/>
      <c r="DA169" s="565"/>
      <c r="DB169" s="565"/>
      <c r="DC169" s="565"/>
      <c r="DD169" s="565"/>
      <c r="DE169" s="565"/>
      <c r="DF169" s="565"/>
      <c r="DG169" s="565"/>
      <c r="DH169" s="565"/>
      <c r="DI169" s="565"/>
      <c r="DJ169" s="565"/>
      <c r="DK169" s="565"/>
      <c r="DL169" s="565"/>
      <c r="DM169" s="565"/>
      <c r="DN169" s="565"/>
      <c r="DO169" s="565"/>
      <c r="DP169" s="565"/>
      <c r="DQ169" s="565"/>
      <c r="DR169" s="565"/>
      <c r="DS169" s="565"/>
      <c r="DT169" s="565"/>
      <c r="DU169" s="565"/>
      <c r="DV169" s="565"/>
      <c r="DW169" s="565"/>
      <c r="DX169" s="565"/>
      <c r="DY169" s="565"/>
      <c r="DZ169" s="565"/>
      <c r="EA169" s="565"/>
      <c r="EB169" s="565"/>
      <c r="EC169" s="565"/>
      <c r="ED169" s="565"/>
      <c r="EE169" s="565"/>
      <c r="EF169" s="565"/>
      <c r="EG169" s="565"/>
      <c r="EH169" s="565"/>
      <c r="EI169" s="565"/>
      <c r="EJ169" s="565">
        <v>25</v>
      </c>
      <c r="EK169" s="565"/>
      <c r="EL169" s="565"/>
      <c r="EM169" s="565"/>
      <c r="EN169" s="565"/>
      <c r="EO169" s="565"/>
      <c r="EP169" s="565"/>
      <c r="EQ169" s="565"/>
      <c r="ER169" s="620">
        <v>0</v>
      </c>
      <c r="ET169" s="565"/>
      <c r="EU169" s="565"/>
      <c r="EV169" s="565"/>
      <c r="EW169" s="565"/>
      <c r="EX169" s="565"/>
      <c r="EY169" s="565"/>
      <c r="EZ169" s="565">
        <v>0</v>
      </c>
      <c r="FA169" s="565"/>
      <c r="FB169" s="565"/>
      <c r="FC169" s="565"/>
      <c r="FD169" s="565"/>
      <c r="FE169" s="565"/>
      <c r="FF169" s="565"/>
      <c r="FG169" s="565"/>
      <c r="FH169" s="565"/>
      <c r="FI169" s="565"/>
      <c r="FJ169" s="565"/>
      <c r="FK169" s="565"/>
      <c r="FL169" s="565">
        <v>2</v>
      </c>
      <c r="FM169" s="565"/>
      <c r="FN169" s="565"/>
      <c r="FO169" s="565"/>
      <c r="FP169" s="565"/>
      <c r="FQ169" s="565"/>
      <c r="FR169" s="565"/>
      <c r="FS169" s="565"/>
      <c r="FT169" s="565">
        <v>0</v>
      </c>
      <c r="FU169" s="565">
        <v>0</v>
      </c>
      <c r="FV169" s="565"/>
      <c r="FW169" s="565"/>
      <c r="FX169" s="565"/>
      <c r="FY169" s="565"/>
      <c r="FZ169" s="598"/>
      <c r="GA169" s="598"/>
      <c r="GB169" s="565"/>
      <c r="GC169" s="565"/>
      <c r="GD169" s="565"/>
      <c r="GE169" s="565"/>
      <c r="GF169" s="565"/>
      <c r="GG169" s="565"/>
      <c r="GH169" s="565"/>
      <c r="GI169" s="565"/>
      <c r="GJ169" s="565"/>
    </row>
    <row r="170" spans="1:192" ht="45">
      <c r="A170" s="460">
        <v>144</v>
      </c>
      <c r="B170" s="460" t="s">
        <v>5144</v>
      </c>
      <c r="C170" s="461" t="s">
        <v>5145</v>
      </c>
      <c r="D170" s="533">
        <v>3.42</v>
      </c>
      <c r="E170" s="97">
        <v>0</v>
      </c>
      <c r="F170" s="506">
        <v>0</v>
      </c>
      <c r="G170" s="529"/>
      <c r="H170" s="78"/>
      <c r="I170" s="230"/>
      <c r="J170" s="230"/>
      <c r="K170" s="97"/>
      <c r="L170" s="97"/>
      <c r="M170" s="97"/>
      <c r="N170" s="97"/>
      <c r="O170" s="470"/>
      <c r="P170" s="470"/>
      <c r="Q170" s="470"/>
      <c r="R170" s="506"/>
      <c r="S170" s="97"/>
      <c r="T170" s="97">
        <v>0</v>
      </c>
      <c r="U170" s="507"/>
      <c r="V170" s="97"/>
      <c r="W170" s="97"/>
      <c r="X170" s="97"/>
      <c r="Y170" s="147"/>
      <c r="Z170" s="147"/>
      <c r="AA170" s="166"/>
      <c r="AB170" s="166"/>
      <c r="AC170" s="97"/>
      <c r="AD170" s="97"/>
      <c r="AE170" s="97"/>
      <c r="AF170" s="97"/>
      <c r="AG170" s="462"/>
      <c r="AH170" s="462"/>
      <c r="AI170" s="97"/>
      <c r="AJ170" s="97"/>
      <c r="AK170" s="97"/>
      <c r="AL170" s="97"/>
      <c r="AM170" s="97"/>
      <c r="AN170" s="97"/>
      <c r="AO170" s="97"/>
      <c r="AP170" s="97"/>
      <c r="AQ170" s="534"/>
      <c r="AR170" s="517"/>
      <c r="AS170" s="472">
        <v>0</v>
      </c>
      <c r="AT170" s="97"/>
      <c r="AU170" s="472"/>
      <c r="AV170" s="472"/>
      <c r="AW170" s="97"/>
      <c r="AX170" s="97"/>
      <c r="AY170" s="97"/>
      <c r="AZ170" s="97">
        <f t="shared" si="2"/>
        <v>0</v>
      </c>
      <c r="BA170" s="97"/>
      <c r="BB170" s="97"/>
      <c r="BC170" s="97"/>
      <c r="BD170" s="97"/>
      <c r="BE170" s="97"/>
      <c r="BF170" s="97"/>
      <c r="BG170" s="97"/>
      <c r="BH170" s="97"/>
      <c r="BI170" s="466"/>
      <c r="BJ170" s="466"/>
      <c r="BK170" s="466">
        <v>0</v>
      </c>
      <c r="BL170" s="97"/>
      <c r="BM170" s="97"/>
      <c r="BN170" s="470"/>
      <c r="BO170" s="470"/>
      <c r="BP170" s="97"/>
      <c r="BQ170" s="97"/>
      <c r="BR170" s="97"/>
      <c r="BS170" s="97"/>
      <c r="BT170" s="97"/>
      <c r="BU170" s="97"/>
      <c r="BV170" s="97"/>
      <c r="BW170" s="97"/>
      <c r="BX170" s="97"/>
      <c r="BY170" s="97"/>
      <c r="BZ170" s="97"/>
      <c r="CA170" s="97"/>
      <c r="CB170" s="97"/>
      <c r="CC170" s="574"/>
      <c r="CD170" s="565"/>
      <c r="CE170" s="565"/>
      <c r="CF170" s="565"/>
      <c r="CG170" s="565"/>
      <c r="CH170" s="565"/>
      <c r="CI170" s="565">
        <v>0</v>
      </c>
      <c r="CJ170" s="565"/>
      <c r="CK170" s="565"/>
      <c r="CL170" s="565"/>
      <c r="CM170" s="565"/>
      <c r="CN170" s="565"/>
      <c r="CO170" s="565"/>
      <c r="CP170" s="565"/>
      <c r="CQ170" s="565"/>
      <c r="CR170" s="582"/>
      <c r="CS170" s="565"/>
      <c r="CT170" s="565"/>
      <c r="CU170" s="565"/>
      <c r="CV170" s="565"/>
      <c r="CW170" s="565"/>
      <c r="CX170" s="565"/>
      <c r="CY170" s="598"/>
      <c r="CZ170" s="598"/>
      <c r="DA170" s="565"/>
      <c r="DB170" s="565"/>
      <c r="DC170" s="565"/>
      <c r="DD170" s="565"/>
      <c r="DE170" s="565"/>
      <c r="DF170" s="565"/>
      <c r="DG170" s="565"/>
      <c r="DH170" s="565"/>
      <c r="DI170" s="565"/>
      <c r="DJ170" s="565"/>
      <c r="DK170" s="565"/>
      <c r="DL170" s="565"/>
      <c r="DM170" s="565"/>
      <c r="DN170" s="565"/>
      <c r="DO170" s="565"/>
      <c r="DP170" s="565"/>
      <c r="DQ170" s="565"/>
      <c r="DR170" s="565"/>
      <c r="DS170" s="565"/>
      <c r="DT170" s="565"/>
      <c r="DU170" s="565"/>
      <c r="DV170" s="565"/>
      <c r="DW170" s="565"/>
      <c r="DX170" s="565"/>
      <c r="DY170" s="565"/>
      <c r="DZ170" s="565"/>
      <c r="EA170" s="565"/>
      <c r="EB170" s="565"/>
      <c r="EC170" s="565"/>
      <c r="ED170" s="565"/>
      <c r="EE170" s="565"/>
      <c r="EF170" s="565"/>
      <c r="EG170" s="565"/>
      <c r="EH170" s="565"/>
      <c r="EI170" s="565"/>
      <c r="EJ170" s="565">
        <v>70</v>
      </c>
      <c r="EK170" s="565"/>
      <c r="EL170" s="565"/>
      <c r="EM170" s="565"/>
      <c r="EN170" s="565"/>
      <c r="EO170" s="565"/>
      <c r="EP170" s="565"/>
      <c r="EQ170" s="565"/>
      <c r="ER170" s="620">
        <v>0</v>
      </c>
      <c r="ET170" s="565"/>
      <c r="EU170" s="565"/>
      <c r="EV170" s="565"/>
      <c r="EW170" s="565"/>
      <c r="EX170" s="565"/>
      <c r="EY170" s="565"/>
      <c r="EZ170" s="565">
        <v>0</v>
      </c>
      <c r="FA170" s="565"/>
      <c r="FB170" s="565"/>
      <c r="FC170" s="565"/>
      <c r="FD170" s="565"/>
      <c r="FE170" s="565"/>
      <c r="FF170" s="565"/>
      <c r="FG170" s="565"/>
      <c r="FH170" s="565"/>
      <c r="FI170" s="565"/>
      <c r="FJ170" s="565"/>
      <c r="FK170" s="565"/>
      <c r="FL170" s="565">
        <v>3</v>
      </c>
      <c r="FM170" s="565"/>
      <c r="FN170" s="565"/>
      <c r="FO170" s="565"/>
      <c r="FP170" s="565"/>
      <c r="FQ170" s="565"/>
      <c r="FR170" s="565"/>
      <c r="FS170" s="565"/>
      <c r="FT170" s="565">
        <v>0</v>
      </c>
      <c r="FU170" s="565">
        <v>0</v>
      </c>
      <c r="FV170" s="565"/>
      <c r="FW170" s="565"/>
      <c r="FX170" s="565"/>
      <c r="FY170" s="565"/>
      <c r="FZ170" s="598"/>
      <c r="GA170" s="598"/>
      <c r="GB170" s="565"/>
      <c r="GC170" s="565"/>
      <c r="GD170" s="565"/>
      <c r="GE170" s="565"/>
      <c r="GF170" s="565"/>
      <c r="GG170" s="565"/>
      <c r="GH170" s="565"/>
      <c r="GI170" s="565"/>
      <c r="GJ170" s="565"/>
    </row>
    <row r="171" spans="1:192" ht="45">
      <c r="A171" s="460">
        <v>145</v>
      </c>
      <c r="B171" s="460" t="s">
        <v>5146</v>
      </c>
      <c r="C171" s="461" t="s">
        <v>5147</v>
      </c>
      <c r="D171" s="533">
        <v>5.31</v>
      </c>
      <c r="E171" s="97">
        <v>0</v>
      </c>
      <c r="F171" s="506">
        <v>0</v>
      </c>
      <c r="G171" s="529"/>
      <c r="H171" s="78"/>
      <c r="I171" s="230"/>
      <c r="J171" s="230"/>
      <c r="K171" s="97"/>
      <c r="L171" s="97"/>
      <c r="M171" s="97"/>
      <c r="N171" s="97"/>
      <c r="O171" s="470"/>
      <c r="P171" s="470"/>
      <c r="Q171" s="470"/>
      <c r="R171" s="506"/>
      <c r="S171" s="97"/>
      <c r="T171" s="97">
        <v>0</v>
      </c>
      <c r="U171" s="507"/>
      <c r="V171" s="97"/>
      <c r="W171" s="97"/>
      <c r="X171" s="97"/>
      <c r="Y171" s="147"/>
      <c r="Z171" s="147"/>
      <c r="AA171" s="166"/>
      <c r="AB171" s="166"/>
      <c r="AC171" s="97"/>
      <c r="AD171" s="97"/>
      <c r="AE171" s="97"/>
      <c r="AF171" s="97"/>
      <c r="AG171" s="462"/>
      <c r="AH171" s="462"/>
      <c r="AI171" s="97"/>
      <c r="AJ171" s="97"/>
      <c r="AK171" s="97"/>
      <c r="AL171" s="97"/>
      <c r="AM171" s="97"/>
      <c r="AN171" s="97"/>
      <c r="AO171" s="97"/>
      <c r="AP171" s="97"/>
      <c r="AQ171" s="534"/>
      <c r="AR171" s="517"/>
      <c r="AS171" s="472">
        <v>0</v>
      </c>
      <c r="AT171" s="97"/>
      <c r="AU171" s="472"/>
      <c r="AV171" s="472"/>
      <c r="AW171" s="97">
        <v>1</v>
      </c>
      <c r="AX171" s="97"/>
      <c r="AY171" s="97"/>
      <c r="AZ171" s="97">
        <f t="shared" si="2"/>
        <v>0</v>
      </c>
      <c r="BA171" s="97"/>
      <c r="BB171" s="97"/>
      <c r="BC171" s="97"/>
      <c r="BD171" s="97"/>
      <c r="BE171" s="97"/>
      <c r="BF171" s="97"/>
      <c r="BG171" s="97"/>
      <c r="BH171" s="97"/>
      <c r="BI171" s="466"/>
      <c r="BJ171" s="466"/>
      <c r="BK171" s="466">
        <v>0</v>
      </c>
      <c r="BL171" s="97"/>
      <c r="BM171" s="97"/>
      <c r="BN171" s="470"/>
      <c r="BO171" s="470"/>
      <c r="BP171" s="97"/>
      <c r="BQ171" s="97"/>
      <c r="BR171" s="97"/>
      <c r="BS171" s="97"/>
      <c r="BT171" s="97"/>
      <c r="BU171" s="97"/>
      <c r="BV171" s="97"/>
      <c r="BW171" s="97"/>
      <c r="BX171" s="97">
        <v>23</v>
      </c>
      <c r="BY171" s="97"/>
      <c r="BZ171" s="97"/>
      <c r="CA171" s="97"/>
      <c r="CB171" s="97"/>
      <c r="CC171" s="574"/>
      <c r="CD171" s="565"/>
      <c r="CE171" s="565"/>
      <c r="CF171" s="565"/>
      <c r="CG171" s="565"/>
      <c r="CH171" s="565"/>
      <c r="CI171" s="565">
        <v>0</v>
      </c>
      <c r="CJ171" s="565"/>
      <c r="CK171" s="565"/>
      <c r="CL171" s="565"/>
      <c r="CM171" s="565"/>
      <c r="CN171" s="565"/>
      <c r="CO171" s="565"/>
      <c r="CP171" s="565"/>
      <c r="CQ171" s="565"/>
      <c r="CR171" s="582"/>
      <c r="CS171" s="565"/>
      <c r="CT171" s="565"/>
      <c r="CU171" s="565"/>
      <c r="CV171" s="565"/>
      <c r="CW171" s="565"/>
      <c r="CX171" s="565"/>
      <c r="CY171" s="598"/>
      <c r="CZ171" s="598"/>
      <c r="DA171" s="565"/>
      <c r="DB171" s="565"/>
      <c r="DC171" s="565"/>
      <c r="DD171" s="565"/>
      <c r="DE171" s="565"/>
      <c r="DF171" s="565"/>
      <c r="DG171" s="565"/>
      <c r="DH171" s="565"/>
      <c r="DI171" s="565"/>
      <c r="DJ171" s="565"/>
      <c r="DK171" s="565"/>
      <c r="DL171" s="565"/>
      <c r="DM171" s="565"/>
      <c r="DN171" s="565"/>
      <c r="DO171" s="565"/>
      <c r="DP171" s="565"/>
      <c r="DQ171" s="565"/>
      <c r="DR171" s="565"/>
      <c r="DS171" s="565"/>
      <c r="DT171" s="565"/>
      <c r="DU171" s="565"/>
      <c r="DV171" s="565"/>
      <c r="DW171" s="565"/>
      <c r="DX171" s="565"/>
      <c r="DY171" s="565"/>
      <c r="DZ171" s="565"/>
      <c r="EA171" s="565"/>
      <c r="EB171" s="565"/>
      <c r="EC171" s="565"/>
      <c r="ED171" s="565"/>
      <c r="EE171" s="565"/>
      <c r="EF171" s="565"/>
      <c r="EG171" s="565"/>
      <c r="EH171" s="565"/>
      <c r="EI171" s="565"/>
      <c r="EJ171" s="565">
        <v>106</v>
      </c>
      <c r="EK171" s="565"/>
      <c r="EL171" s="565"/>
      <c r="EM171" s="565"/>
      <c r="EN171" s="565"/>
      <c r="EO171" s="565"/>
      <c r="EP171" s="565"/>
      <c r="EQ171" s="565"/>
      <c r="ER171" s="620">
        <v>0</v>
      </c>
      <c r="ET171" s="565"/>
      <c r="EU171" s="565"/>
      <c r="EV171" s="565"/>
      <c r="EW171" s="565"/>
      <c r="EX171" s="565"/>
      <c r="EY171" s="565"/>
      <c r="EZ171" s="565">
        <v>0</v>
      </c>
      <c r="FA171" s="565"/>
      <c r="FB171" s="565"/>
      <c r="FC171" s="565"/>
      <c r="FD171" s="565"/>
      <c r="FE171" s="565"/>
      <c r="FF171" s="565"/>
      <c r="FG171" s="565"/>
      <c r="FH171" s="565"/>
      <c r="FI171" s="565"/>
      <c r="FJ171" s="565"/>
      <c r="FK171" s="565"/>
      <c r="FL171" s="565">
        <v>2</v>
      </c>
      <c r="FM171" s="565"/>
      <c r="FN171" s="565"/>
      <c r="FO171" s="565"/>
      <c r="FP171" s="565"/>
      <c r="FQ171" s="565"/>
      <c r="FR171" s="565"/>
      <c r="FS171" s="565"/>
      <c r="FT171" s="565">
        <v>0</v>
      </c>
      <c r="FU171" s="565">
        <v>0</v>
      </c>
      <c r="FV171" s="565"/>
      <c r="FW171" s="565"/>
      <c r="FX171" s="565"/>
      <c r="FY171" s="565"/>
      <c r="FZ171" s="598"/>
      <c r="GA171" s="598"/>
      <c r="GB171" s="565"/>
      <c r="GC171" s="565"/>
      <c r="GD171" s="565"/>
      <c r="GE171" s="565"/>
      <c r="GF171" s="565"/>
      <c r="GG171" s="565"/>
      <c r="GH171" s="565"/>
      <c r="GI171" s="565"/>
      <c r="GJ171" s="565"/>
    </row>
    <row r="172" spans="1:192" ht="30" customHeight="1">
      <c r="A172" s="460">
        <v>146</v>
      </c>
      <c r="B172" s="460" t="s">
        <v>5148</v>
      </c>
      <c r="C172" s="461" t="s">
        <v>5149</v>
      </c>
      <c r="D172" s="533">
        <v>2.86</v>
      </c>
      <c r="E172" s="97">
        <v>0</v>
      </c>
      <c r="F172" s="506">
        <v>0</v>
      </c>
      <c r="G172" s="529"/>
      <c r="H172" s="78"/>
      <c r="I172" s="230"/>
      <c r="J172" s="230"/>
      <c r="K172" s="97"/>
      <c r="L172" s="97"/>
      <c r="M172" s="97"/>
      <c r="N172" s="97"/>
      <c r="O172" s="470"/>
      <c r="P172" s="470"/>
      <c r="Q172" s="470"/>
      <c r="R172" s="506"/>
      <c r="S172" s="97"/>
      <c r="T172" s="97">
        <v>0</v>
      </c>
      <c r="U172" s="507"/>
      <c r="V172" s="97"/>
      <c r="W172" s="97"/>
      <c r="X172" s="97"/>
      <c r="Y172" s="147"/>
      <c r="Z172" s="147"/>
      <c r="AA172" s="166"/>
      <c r="AB172" s="166"/>
      <c r="AC172" s="97"/>
      <c r="AD172" s="97"/>
      <c r="AE172" s="97"/>
      <c r="AF172" s="97"/>
      <c r="AG172" s="462"/>
      <c r="AH172" s="462"/>
      <c r="AI172" s="97"/>
      <c r="AJ172" s="97"/>
      <c r="AK172" s="97"/>
      <c r="AL172" s="97"/>
      <c r="AM172" s="97"/>
      <c r="AN172" s="97"/>
      <c r="AO172" s="97"/>
      <c r="AP172" s="97"/>
      <c r="AQ172" s="534"/>
      <c r="AR172" s="517"/>
      <c r="AS172" s="472">
        <v>0</v>
      </c>
      <c r="AT172" s="97"/>
      <c r="AU172" s="472"/>
      <c r="AV172" s="472"/>
      <c r="AW172" s="97"/>
      <c r="AX172" s="97"/>
      <c r="AY172" s="97"/>
      <c r="AZ172" s="97">
        <f t="shared" si="2"/>
        <v>0</v>
      </c>
      <c r="BA172" s="97"/>
      <c r="BB172" s="97"/>
      <c r="BC172" s="97"/>
      <c r="BD172" s="97"/>
      <c r="BE172" s="97"/>
      <c r="BF172" s="97"/>
      <c r="BG172" s="97">
        <v>1</v>
      </c>
      <c r="BH172" s="97"/>
      <c r="BI172" s="466"/>
      <c r="BJ172" s="466"/>
      <c r="BK172" s="466">
        <v>0</v>
      </c>
      <c r="BL172" s="97"/>
      <c r="BM172" s="97"/>
      <c r="BN172" s="470"/>
      <c r="BO172" s="470"/>
      <c r="BP172" s="97"/>
      <c r="BQ172" s="97"/>
      <c r="BR172" s="97"/>
      <c r="BS172" s="97"/>
      <c r="BT172" s="97"/>
      <c r="BU172" s="97"/>
      <c r="BV172" s="97"/>
      <c r="BW172" s="97"/>
      <c r="BX172" s="97"/>
      <c r="BY172" s="97"/>
      <c r="BZ172" s="97"/>
      <c r="CA172" s="97"/>
      <c r="CB172" s="97"/>
      <c r="CC172" s="574"/>
      <c r="CD172" s="565"/>
      <c r="CE172" s="565"/>
      <c r="CF172" s="565"/>
      <c r="CG172" s="565"/>
      <c r="CH172" s="565"/>
      <c r="CI172" s="565">
        <v>0</v>
      </c>
      <c r="CJ172" s="565"/>
      <c r="CK172" s="565"/>
      <c r="CL172" s="565"/>
      <c r="CM172" s="565"/>
      <c r="CN172" s="565"/>
      <c r="CO172" s="565"/>
      <c r="CP172" s="565"/>
      <c r="CQ172" s="565"/>
      <c r="CR172" s="582"/>
      <c r="CS172" s="565"/>
      <c r="CT172" s="565"/>
      <c r="CU172" s="565"/>
      <c r="CV172" s="565"/>
      <c r="CW172" s="565"/>
      <c r="CX172" s="565"/>
      <c r="CY172" s="598"/>
      <c r="CZ172" s="598"/>
      <c r="DA172" s="565"/>
      <c r="DB172" s="565"/>
      <c r="DC172" s="565"/>
      <c r="DD172" s="565"/>
      <c r="DE172" s="565"/>
      <c r="DF172" s="565"/>
      <c r="DG172" s="565"/>
      <c r="DH172" s="565"/>
      <c r="DI172" s="565"/>
      <c r="DJ172" s="565"/>
      <c r="DK172" s="565"/>
      <c r="DL172" s="565"/>
      <c r="DM172" s="565"/>
      <c r="DN172" s="565"/>
      <c r="DO172" s="565"/>
      <c r="DP172" s="565"/>
      <c r="DQ172" s="565"/>
      <c r="DR172" s="565"/>
      <c r="DS172" s="565"/>
      <c r="DT172" s="565"/>
      <c r="DU172" s="565"/>
      <c r="DV172" s="565"/>
      <c r="DW172" s="565"/>
      <c r="DX172" s="565"/>
      <c r="DY172" s="565"/>
      <c r="DZ172" s="565"/>
      <c r="EA172" s="565"/>
      <c r="EB172" s="565"/>
      <c r="EC172" s="565"/>
      <c r="ED172" s="565"/>
      <c r="EE172" s="565"/>
      <c r="EF172" s="565"/>
      <c r="EG172" s="565"/>
      <c r="EH172" s="565"/>
      <c r="EI172" s="565"/>
      <c r="EJ172" s="565">
        <v>1</v>
      </c>
      <c r="EK172" s="565"/>
      <c r="EL172" s="565"/>
      <c r="EM172" s="565"/>
      <c r="EN172" s="565"/>
      <c r="EO172" s="565"/>
      <c r="EP172" s="565"/>
      <c r="EQ172" s="565"/>
      <c r="ER172" s="620">
        <v>0</v>
      </c>
      <c r="ET172" s="565"/>
      <c r="EU172" s="565"/>
      <c r="EV172" s="565"/>
      <c r="EW172" s="565"/>
      <c r="EX172" s="565"/>
      <c r="EY172" s="565"/>
      <c r="EZ172" s="565">
        <v>0</v>
      </c>
      <c r="FA172" s="565"/>
      <c r="FB172" s="565"/>
      <c r="FC172" s="565"/>
      <c r="FD172" s="565"/>
      <c r="FE172" s="565"/>
      <c r="FF172" s="565"/>
      <c r="FG172" s="565"/>
      <c r="FH172" s="565"/>
      <c r="FI172" s="565"/>
      <c r="FJ172" s="565"/>
      <c r="FK172" s="565"/>
      <c r="FL172" s="565">
        <v>2</v>
      </c>
      <c r="FM172" s="565"/>
      <c r="FN172" s="565"/>
      <c r="FO172" s="565"/>
      <c r="FP172" s="565"/>
      <c r="FQ172" s="565"/>
      <c r="FR172" s="565"/>
      <c r="FS172" s="565"/>
      <c r="FT172" s="565">
        <v>0</v>
      </c>
      <c r="FU172" s="565">
        <v>0</v>
      </c>
      <c r="FV172" s="565"/>
      <c r="FW172" s="565"/>
      <c r="FX172" s="565"/>
      <c r="FY172" s="565"/>
      <c r="FZ172" s="598"/>
      <c r="GA172" s="598"/>
      <c r="GB172" s="565"/>
      <c r="GC172" s="565"/>
      <c r="GD172" s="565"/>
      <c r="GE172" s="565"/>
      <c r="GF172" s="565"/>
      <c r="GG172" s="565"/>
      <c r="GH172" s="565"/>
      <c r="GI172" s="565"/>
      <c r="GJ172" s="565"/>
    </row>
    <row r="173" spans="1:192" ht="30" customHeight="1">
      <c r="A173" s="460">
        <v>147</v>
      </c>
      <c r="B173" s="460" t="s">
        <v>5150</v>
      </c>
      <c r="C173" s="461" t="s">
        <v>5151</v>
      </c>
      <c r="D173" s="535">
        <v>4.3099999999999996</v>
      </c>
      <c r="E173" s="97">
        <v>0</v>
      </c>
      <c r="F173" s="506">
        <v>0</v>
      </c>
      <c r="G173" s="529"/>
      <c r="H173" s="78"/>
      <c r="I173" s="230"/>
      <c r="J173" s="230"/>
      <c r="K173" s="97"/>
      <c r="L173" s="97"/>
      <c r="M173" s="97"/>
      <c r="N173" s="97"/>
      <c r="O173" s="470"/>
      <c r="P173" s="470"/>
      <c r="Q173" s="470"/>
      <c r="R173" s="506"/>
      <c r="S173" s="97"/>
      <c r="T173" s="97">
        <v>0</v>
      </c>
      <c r="U173" s="507"/>
      <c r="V173" s="97"/>
      <c r="W173" s="97"/>
      <c r="X173" s="97"/>
      <c r="Y173" s="147"/>
      <c r="Z173" s="147"/>
      <c r="AA173" s="166"/>
      <c r="AB173" s="166"/>
      <c r="AC173" s="97"/>
      <c r="AD173" s="97"/>
      <c r="AE173" s="97"/>
      <c r="AF173" s="97"/>
      <c r="AG173" s="462"/>
      <c r="AH173" s="462"/>
      <c r="AI173" s="97"/>
      <c r="AJ173" s="97"/>
      <c r="AK173" s="97"/>
      <c r="AL173" s="97"/>
      <c r="AM173" s="97"/>
      <c r="AN173" s="97"/>
      <c r="AO173" s="97"/>
      <c r="AP173" s="97"/>
      <c r="AQ173" s="534"/>
      <c r="AR173" s="517"/>
      <c r="AS173" s="472">
        <v>0</v>
      </c>
      <c r="AT173" s="97"/>
      <c r="AU173" s="472"/>
      <c r="AV173" s="472"/>
      <c r="AW173" s="97"/>
      <c r="AX173" s="97"/>
      <c r="AY173" s="97"/>
      <c r="AZ173" s="97">
        <f t="shared" si="2"/>
        <v>0</v>
      </c>
      <c r="BA173" s="97"/>
      <c r="BB173" s="97"/>
      <c r="BC173" s="97"/>
      <c r="BD173" s="97"/>
      <c r="BE173" s="97"/>
      <c r="BF173" s="97"/>
      <c r="BG173" s="97">
        <v>1</v>
      </c>
      <c r="BH173" s="97"/>
      <c r="BI173" s="466"/>
      <c r="BJ173" s="466"/>
      <c r="BK173" s="466">
        <v>0</v>
      </c>
      <c r="BL173" s="97"/>
      <c r="BM173" s="97"/>
      <c r="BN173" s="470"/>
      <c r="BO173" s="470"/>
      <c r="BP173" s="97"/>
      <c r="BQ173" s="97"/>
      <c r="BR173" s="97"/>
      <c r="BS173" s="97"/>
      <c r="BT173" s="97"/>
      <c r="BU173" s="97"/>
      <c r="BV173" s="97"/>
      <c r="BW173" s="97"/>
      <c r="BX173" s="97"/>
      <c r="BY173" s="97"/>
      <c r="BZ173" s="97"/>
      <c r="CA173" s="97"/>
      <c r="CB173" s="97"/>
      <c r="CC173" s="574"/>
      <c r="CD173" s="565"/>
      <c r="CE173" s="565"/>
      <c r="CF173" s="565"/>
      <c r="CG173" s="565"/>
      <c r="CH173" s="565"/>
      <c r="CI173" s="565"/>
      <c r="CJ173" s="565"/>
      <c r="CK173" s="565"/>
      <c r="CL173" s="565"/>
      <c r="CM173" s="565"/>
      <c r="CN173" s="565"/>
      <c r="CO173" s="565"/>
      <c r="CP173" s="565"/>
      <c r="CQ173" s="565"/>
      <c r="CR173" s="582"/>
      <c r="CS173" s="565"/>
      <c r="CT173" s="565"/>
      <c r="CU173" s="565"/>
      <c r="CV173" s="565"/>
      <c r="CW173" s="565"/>
      <c r="CX173" s="565"/>
      <c r="CY173" s="598"/>
      <c r="CZ173" s="598"/>
      <c r="DA173" s="565"/>
      <c r="DB173" s="565"/>
      <c r="DC173" s="565"/>
      <c r="DD173" s="565"/>
      <c r="DE173" s="565"/>
      <c r="DF173" s="565"/>
      <c r="DG173" s="565"/>
      <c r="DH173" s="565"/>
      <c r="DI173" s="565"/>
      <c r="DJ173" s="565"/>
      <c r="DK173" s="565"/>
      <c r="DL173" s="565"/>
      <c r="DM173" s="565"/>
      <c r="DN173" s="565"/>
      <c r="DO173" s="565"/>
      <c r="DP173" s="565"/>
      <c r="DQ173" s="565"/>
      <c r="DR173" s="565"/>
      <c r="DS173" s="565"/>
      <c r="DT173" s="565">
        <v>183</v>
      </c>
      <c r="DU173" s="565"/>
      <c r="DV173" s="565"/>
      <c r="DW173" s="565"/>
      <c r="DX173" s="565"/>
      <c r="DY173" s="565"/>
      <c r="DZ173" s="565"/>
      <c r="EA173" s="565"/>
      <c r="EB173" s="565"/>
      <c r="EC173" s="565"/>
      <c r="ED173" s="565"/>
      <c r="EE173" s="565"/>
      <c r="EF173" s="565"/>
      <c r="EG173" s="565"/>
      <c r="EH173" s="565"/>
      <c r="EI173" s="565"/>
      <c r="EJ173" s="565">
        <v>60</v>
      </c>
      <c r="EK173" s="565"/>
      <c r="EL173" s="565"/>
      <c r="EM173" s="565"/>
      <c r="EN173" s="565"/>
      <c r="EO173" s="565"/>
      <c r="EP173" s="565"/>
      <c r="EQ173" s="565"/>
      <c r="ER173" s="620">
        <v>0</v>
      </c>
      <c r="ET173" s="565"/>
      <c r="EU173" s="565"/>
      <c r="EV173" s="565"/>
      <c r="EW173" s="565"/>
      <c r="EX173" s="565"/>
      <c r="EY173" s="565"/>
      <c r="EZ173" s="565">
        <v>0</v>
      </c>
      <c r="FA173" s="565"/>
      <c r="FB173" s="565"/>
      <c r="FC173" s="565"/>
      <c r="FD173" s="565"/>
      <c r="FE173" s="565"/>
      <c r="FF173" s="565"/>
      <c r="FG173" s="565"/>
      <c r="FH173" s="565"/>
      <c r="FI173" s="565"/>
      <c r="FJ173" s="565"/>
      <c r="FK173" s="565"/>
      <c r="FL173" s="565">
        <v>5</v>
      </c>
      <c r="FM173" s="565"/>
      <c r="FN173" s="565"/>
      <c r="FO173" s="565"/>
      <c r="FP173" s="565"/>
      <c r="FQ173" s="565"/>
      <c r="FR173" s="565"/>
      <c r="FS173" s="565"/>
      <c r="FT173" s="565">
        <v>0</v>
      </c>
      <c r="FU173" s="565">
        <v>0</v>
      </c>
      <c r="FV173" s="565"/>
      <c r="FW173" s="565"/>
      <c r="FX173" s="565"/>
      <c r="FY173" s="565"/>
      <c r="FZ173" s="598"/>
      <c r="GA173" s="598"/>
      <c r="GB173" s="565"/>
      <c r="GC173" s="565"/>
      <c r="GD173" s="565"/>
      <c r="GE173" s="565"/>
      <c r="GF173" s="565"/>
      <c r="GG173" s="565"/>
      <c r="GH173" s="565"/>
      <c r="GI173" s="565"/>
      <c r="GJ173" s="565"/>
    </row>
    <row r="174" spans="1:192" ht="45">
      <c r="A174" s="460">
        <v>148</v>
      </c>
      <c r="B174" s="460" t="s">
        <v>5152</v>
      </c>
      <c r="C174" s="461" t="s">
        <v>4606</v>
      </c>
      <c r="D174" s="535">
        <v>0.61</v>
      </c>
      <c r="E174" s="97">
        <v>0</v>
      </c>
      <c r="F174" s="506">
        <v>0</v>
      </c>
      <c r="G174" s="529"/>
      <c r="H174" s="78"/>
      <c r="I174" s="230"/>
      <c r="J174" s="230"/>
      <c r="K174" s="97"/>
      <c r="L174" s="97"/>
      <c r="M174" s="97"/>
      <c r="N174" s="97"/>
      <c r="O174" s="470"/>
      <c r="P174" s="470"/>
      <c r="Q174" s="470"/>
      <c r="R174" s="506">
        <v>10</v>
      </c>
      <c r="S174" s="97"/>
      <c r="T174" s="97">
        <v>11</v>
      </c>
      <c r="U174" s="507"/>
      <c r="V174" s="97"/>
      <c r="W174" s="97"/>
      <c r="X174" s="97"/>
      <c r="Y174" s="147"/>
      <c r="Z174" s="147"/>
      <c r="AA174" s="166"/>
      <c r="AB174" s="166"/>
      <c r="AC174" s="97">
        <v>2</v>
      </c>
      <c r="AD174" s="97"/>
      <c r="AE174" s="97"/>
      <c r="AF174" s="97"/>
      <c r="AG174" s="462"/>
      <c r="AH174" s="462"/>
      <c r="AI174" s="97"/>
      <c r="AJ174" s="97"/>
      <c r="AK174" s="97"/>
      <c r="AL174" s="97"/>
      <c r="AM174" s="97"/>
      <c r="AN174" s="97"/>
      <c r="AO174" s="97"/>
      <c r="AP174" s="97"/>
      <c r="AQ174" s="534">
        <v>54</v>
      </c>
      <c r="AR174" s="517"/>
      <c r="AS174" s="472">
        <v>0</v>
      </c>
      <c r="AT174" s="97"/>
      <c r="AU174" s="472"/>
      <c r="AV174" s="472"/>
      <c r="AW174" s="97"/>
      <c r="AX174" s="97"/>
      <c r="AY174" s="97"/>
      <c r="AZ174" s="97">
        <f t="shared" si="2"/>
        <v>0</v>
      </c>
      <c r="BA174" s="97"/>
      <c r="BB174" s="97"/>
      <c r="BC174" s="97"/>
      <c r="BD174" s="97"/>
      <c r="BE174" s="97"/>
      <c r="BF174" s="97"/>
      <c r="BG174" s="97"/>
      <c r="BH174" s="97"/>
      <c r="BI174" s="466">
        <v>21</v>
      </c>
      <c r="BJ174" s="466"/>
      <c r="BK174" s="466">
        <v>21</v>
      </c>
      <c r="BL174" s="97"/>
      <c r="BM174" s="97"/>
      <c r="BN174" s="470"/>
      <c r="BO174" s="470"/>
      <c r="BP174" s="97"/>
      <c r="BQ174" s="97"/>
      <c r="BR174" s="97"/>
      <c r="BS174" s="97"/>
      <c r="BT174" s="97"/>
      <c r="BU174" s="97"/>
      <c r="BV174" s="97"/>
      <c r="BW174" s="97"/>
      <c r="BX174" s="97"/>
      <c r="BY174" s="97"/>
      <c r="BZ174" s="97"/>
      <c r="CA174" s="97"/>
      <c r="CB174" s="97"/>
      <c r="CC174" s="574"/>
      <c r="CD174" s="565"/>
      <c r="CE174" s="565"/>
      <c r="CF174" s="565"/>
      <c r="CG174" s="565"/>
      <c r="CH174" s="565"/>
      <c r="CI174" s="565"/>
      <c r="CJ174" s="565"/>
      <c r="CK174" s="565"/>
      <c r="CL174" s="565"/>
      <c r="CM174" s="565"/>
      <c r="CN174" s="565"/>
      <c r="CO174" s="565"/>
      <c r="CP174" s="565"/>
      <c r="CQ174" s="565"/>
      <c r="CR174" s="582"/>
      <c r="CS174" s="565"/>
      <c r="CT174" s="565"/>
      <c r="CU174" s="565"/>
      <c r="CV174" s="565"/>
      <c r="CW174" s="565"/>
      <c r="CX174" s="565"/>
      <c r="CY174" s="598"/>
      <c r="CZ174" s="598"/>
      <c r="DA174" s="565">
        <v>192</v>
      </c>
      <c r="DB174" s="565"/>
      <c r="DC174" s="565"/>
      <c r="DD174" s="565"/>
      <c r="DE174" s="565"/>
      <c r="DF174" s="565"/>
      <c r="DG174" s="565"/>
      <c r="DH174" s="565"/>
      <c r="DI174" s="565"/>
      <c r="DJ174" s="565"/>
      <c r="DK174" s="565"/>
      <c r="DL174" s="565"/>
      <c r="DM174" s="565"/>
      <c r="DN174" s="565"/>
      <c r="DO174" s="565"/>
      <c r="DP174" s="565"/>
      <c r="DQ174" s="565"/>
      <c r="DR174" s="565"/>
      <c r="DS174" s="565"/>
      <c r="DT174" s="565">
        <v>175</v>
      </c>
      <c r="DU174" s="565"/>
      <c r="DV174" s="565"/>
      <c r="DW174" s="565"/>
      <c r="DX174" s="565"/>
      <c r="DY174" s="565"/>
      <c r="DZ174" s="565"/>
      <c r="EA174" s="565"/>
      <c r="EB174" s="565"/>
      <c r="EC174" s="565"/>
      <c r="ED174" s="565"/>
      <c r="EE174" s="565"/>
      <c r="EF174" s="565"/>
      <c r="EG174" s="565"/>
      <c r="EH174" s="565">
        <v>12</v>
      </c>
      <c r="EI174" s="565"/>
      <c r="EJ174" s="565">
        <v>1800</v>
      </c>
      <c r="EK174" s="565"/>
      <c r="EL174" s="565"/>
      <c r="EM174" s="565"/>
      <c r="EN174" s="565"/>
      <c r="EO174" s="565"/>
      <c r="EP174" s="565"/>
      <c r="EQ174" s="565"/>
      <c r="ER174" s="620">
        <v>0</v>
      </c>
      <c r="ET174" s="565"/>
      <c r="EU174" s="565"/>
      <c r="EV174" s="565">
        <v>303</v>
      </c>
      <c r="EW174" s="565"/>
      <c r="EX174" s="565"/>
      <c r="EY174" s="565"/>
      <c r="EZ174" s="565">
        <v>457</v>
      </c>
      <c r="FA174" s="565"/>
      <c r="FB174" s="565"/>
      <c r="FC174" s="565"/>
      <c r="FD174" s="565"/>
      <c r="FE174" s="565"/>
      <c r="FF174" s="565"/>
      <c r="FG174" s="565"/>
      <c r="FH174" s="565"/>
      <c r="FI174" s="565"/>
      <c r="FJ174" s="565"/>
      <c r="FK174" s="565"/>
      <c r="FL174" s="565">
        <v>0</v>
      </c>
      <c r="FM174" s="565"/>
      <c r="FN174" s="565">
        <v>200</v>
      </c>
      <c r="FO174" s="565"/>
      <c r="FP174" s="565"/>
      <c r="FQ174" s="565"/>
      <c r="FR174" s="565"/>
      <c r="FS174" s="565"/>
      <c r="FT174" s="565">
        <v>0</v>
      </c>
      <c r="FU174" s="565">
        <v>0</v>
      </c>
      <c r="FV174" s="565"/>
      <c r="FW174" s="565"/>
      <c r="FX174" s="565"/>
      <c r="FY174" s="565"/>
      <c r="FZ174" s="598"/>
      <c r="GA174" s="598"/>
      <c r="GB174" s="565"/>
      <c r="GC174" s="565"/>
      <c r="GD174" s="565"/>
      <c r="GE174" s="565"/>
      <c r="GF174" s="565">
        <v>20</v>
      </c>
      <c r="GG174" s="565"/>
      <c r="GH174" s="565">
        <v>82</v>
      </c>
      <c r="GI174" s="565"/>
      <c r="GJ174" s="565"/>
    </row>
    <row r="175" spans="1:192" ht="45">
      <c r="A175" s="460">
        <v>149</v>
      </c>
      <c r="B175" s="460" t="s">
        <v>5153</v>
      </c>
      <c r="C175" s="461" t="s">
        <v>4608</v>
      </c>
      <c r="D175" s="535">
        <v>1.54</v>
      </c>
      <c r="E175" s="97">
        <v>0</v>
      </c>
      <c r="F175" s="506">
        <v>0</v>
      </c>
      <c r="G175" s="529"/>
      <c r="H175" s="78"/>
      <c r="I175" s="230">
        <v>81</v>
      </c>
      <c r="J175" s="230"/>
      <c r="K175" s="97"/>
      <c r="L175" s="97"/>
      <c r="M175" s="97"/>
      <c r="N175" s="97"/>
      <c r="O175" s="470"/>
      <c r="P175" s="470"/>
      <c r="Q175" s="470"/>
      <c r="R175" s="506">
        <v>17</v>
      </c>
      <c r="S175" s="97"/>
      <c r="T175" s="97">
        <v>11</v>
      </c>
      <c r="U175" s="507"/>
      <c r="V175" s="97"/>
      <c r="W175" s="97"/>
      <c r="X175" s="97"/>
      <c r="Y175" s="147"/>
      <c r="Z175" s="147"/>
      <c r="AA175" s="166"/>
      <c r="AB175" s="166"/>
      <c r="AC175" s="97">
        <v>130</v>
      </c>
      <c r="AD175" s="97"/>
      <c r="AE175" s="97"/>
      <c r="AF175" s="97"/>
      <c r="AG175" s="462"/>
      <c r="AH175" s="462"/>
      <c r="AI175" s="97"/>
      <c r="AJ175" s="97"/>
      <c r="AK175" s="97"/>
      <c r="AL175" s="97"/>
      <c r="AM175" s="97"/>
      <c r="AN175" s="97"/>
      <c r="AO175" s="97"/>
      <c r="AP175" s="97"/>
      <c r="AQ175" s="534">
        <v>50</v>
      </c>
      <c r="AR175" s="517"/>
      <c r="AS175" s="472">
        <v>0</v>
      </c>
      <c r="AT175" s="97"/>
      <c r="AU175" s="472"/>
      <c r="AV175" s="472"/>
      <c r="AW175" s="97"/>
      <c r="AX175" s="97"/>
      <c r="AY175" s="97"/>
      <c r="AZ175" s="97">
        <f t="shared" si="2"/>
        <v>0</v>
      </c>
      <c r="BA175" s="97"/>
      <c r="BB175" s="97"/>
      <c r="BC175" s="97"/>
      <c r="BD175" s="97"/>
      <c r="BE175" s="97"/>
      <c r="BF175" s="97"/>
      <c r="BG175" s="97"/>
      <c r="BH175" s="97"/>
      <c r="BI175" s="466">
        <v>40</v>
      </c>
      <c r="BJ175" s="466"/>
      <c r="BK175" s="466">
        <v>40</v>
      </c>
      <c r="BL175" s="97"/>
      <c r="BM175" s="97"/>
      <c r="BN175" s="470"/>
      <c r="BO175" s="470"/>
      <c r="BP175" s="97"/>
      <c r="BQ175" s="97"/>
      <c r="BR175" s="97"/>
      <c r="BS175" s="97"/>
      <c r="BT175" s="97"/>
      <c r="BU175" s="97"/>
      <c r="BV175" s="97"/>
      <c r="BW175" s="97"/>
      <c r="BX175" s="97"/>
      <c r="BY175" s="97"/>
      <c r="BZ175" s="97"/>
      <c r="CA175" s="97"/>
      <c r="CB175" s="97"/>
      <c r="CC175" s="574"/>
      <c r="CD175" s="565"/>
      <c r="CE175" s="565"/>
      <c r="CF175" s="565"/>
      <c r="CG175" s="565"/>
      <c r="CH175" s="565"/>
      <c r="CI175" s="565"/>
      <c r="CJ175" s="565"/>
      <c r="CK175" s="565"/>
      <c r="CL175" s="565"/>
      <c r="CM175" s="565"/>
      <c r="CN175" s="565"/>
      <c r="CO175" s="565"/>
      <c r="CP175" s="565"/>
      <c r="CQ175" s="565"/>
      <c r="CR175" s="582">
        <v>40</v>
      </c>
      <c r="CS175" s="565"/>
      <c r="CT175" s="565"/>
      <c r="CU175" s="565"/>
      <c r="CV175" s="565"/>
      <c r="CW175" s="565"/>
      <c r="CX175" s="565"/>
      <c r="CY175" s="598"/>
      <c r="CZ175" s="598"/>
      <c r="DA175" s="565">
        <v>131</v>
      </c>
      <c r="DB175" s="565"/>
      <c r="DC175" s="565"/>
      <c r="DD175" s="565"/>
      <c r="DE175" s="565"/>
      <c r="DF175" s="565"/>
      <c r="DG175" s="565"/>
      <c r="DH175" s="565"/>
      <c r="DI175" s="565"/>
      <c r="DJ175" s="565"/>
      <c r="DK175" s="565"/>
      <c r="DL175" s="565"/>
      <c r="DM175" s="565"/>
      <c r="DN175" s="565"/>
      <c r="DO175" s="565"/>
      <c r="DP175" s="565"/>
      <c r="DQ175" s="565"/>
      <c r="DR175" s="565"/>
      <c r="DS175" s="565"/>
      <c r="DT175" s="565">
        <v>336</v>
      </c>
      <c r="DU175" s="565"/>
      <c r="DV175" s="565"/>
      <c r="DW175" s="565"/>
      <c r="DX175" s="565"/>
      <c r="DY175" s="565"/>
      <c r="DZ175" s="565"/>
      <c r="EA175" s="565"/>
      <c r="EB175" s="565"/>
      <c r="EC175" s="565"/>
      <c r="ED175" s="565"/>
      <c r="EE175" s="565"/>
      <c r="EF175" s="565"/>
      <c r="EG175" s="565"/>
      <c r="EH175" s="565"/>
      <c r="EI175" s="565"/>
      <c r="EJ175" s="565">
        <v>3380</v>
      </c>
      <c r="EK175" s="565"/>
      <c r="EL175" s="565"/>
      <c r="EM175" s="565"/>
      <c r="EN175" s="565"/>
      <c r="EO175" s="565"/>
      <c r="EP175" s="565"/>
      <c r="EQ175" s="565"/>
      <c r="ER175" s="620">
        <v>0</v>
      </c>
      <c r="ET175" s="565"/>
      <c r="EU175" s="565"/>
      <c r="EV175" s="565">
        <v>353</v>
      </c>
      <c r="EW175" s="565"/>
      <c r="EX175" s="565"/>
      <c r="EY175" s="565"/>
      <c r="EZ175" s="565">
        <v>370</v>
      </c>
      <c r="FA175" s="565"/>
      <c r="FB175" s="565"/>
      <c r="FC175" s="565"/>
      <c r="FD175" s="565"/>
      <c r="FE175" s="565"/>
      <c r="FF175" s="565"/>
      <c r="FG175" s="565"/>
      <c r="FH175" s="565"/>
      <c r="FI175" s="565"/>
      <c r="FJ175" s="565"/>
      <c r="FK175" s="565"/>
      <c r="FL175" s="565">
        <v>0</v>
      </c>
      <c r="FM175" s="565"/>
      <c r="FN175" s="565">
        <v>250</v>
      </c>
      <c r="FO175" s="565"/>
      <c r="FP175" s="565"/>
      <c r="FQ175" s="565"/>
      <c r="FR175" s="565"/>
      <c r="FS175" s="565"/>
      <c r="FT175" s="565">
        <v>0</v>
      </c>
      <c r="FU175" s="565">
        <v>0</v>
      </c>
      <c r="FV175" s="565"/>
      <c r="FW175" s="565"/>
      <c r="FX175" s="565"/>
      <c r="FY175" s="565"/>
      <c r="FZ175" s="598"/>
      <c r="GA175" s="598"/>
      <c r="GB175" s="565"/>
      <c r="GC175" s="565"/>
      <c r="GD175" s="565"/>
      <c r="GE175" s="565"/>
      <c r="GF175" s="565">
        <v>20</v>
      </c>
      <c r="GG175" s="565"/>
      <c r="GH175" s="565">
        <v>160</v>
      </c>
      <c r="GI175" s="565"/>
      <c r="GJ175" s="565"/>
    </row>
    <row r="176" spans="1:192" ht="45">
      <c r="A176" s="460">
        <v>150</v>
      </c>
      <c r="B176" s="460" t="s">
        <v>5154</v>
      </c>
      <c r="C176" s="461" t="s">
        <v>4610</v>
      </c>
      <c r="D176" s="535">
        <v>2.42</v>
      </c>
      <c r="E176" s="97">
        <v>0</v>
      </c>
      <c r="F176" s="506">
        <v>0</v>
      </c>
      <c r="G176" s="529"/>
      <c r="H176" s="78"/>
      <c r="I176" s="230">
        <v>96</v>
      </c>
      <c r="J176" s="230"/>
      <c r="K176" s="97"/>
      <c r="L176" s="97"/>
      <c r="M176" s="97"/>
      <c r="N176" s="97"/>
      <c r="O176" s="470"/>
      <c r="P176" s="470"/>
      <c r="Q176" s="470"/>
      <c r="R176" s="506">
        <v>13</v>
      </c>
      <c r="S176" s="97"/>
      <c r="T176" s="97">
        <v>15</v>
      </c>
      <c r="U176" s="507"/>
      <c r="V176" s="97"/>
      <c r="W176" s="97"/>
      <c r="X176" s="97"/>
      <c r="Y176" s="147"/>
      <c r="Z176" s="147"/>
      <c r="AA176" s="166"/>
      <c r="AB176" s="166"/>
      <c r="AC176" s="97">
        <v>176</v>
      </c>
      <c r="AD176" s="97"/>
      <c r="AE176" s="97"/>
      <c r="AF176" s="97"/>
      <c r="AG176" s="462"/>
      <c r="AH176" s="462"/>
      <c r="AI176" s="97"/>
      <c r="AJ176" s="97"/>
      <c r="AK176" s="97"/>
      <c r="AL176" s="97"/>
      <c r="AM176" s="97"/>
      <c r="AN176" s="97"/>
      <c r="AO176" s="97"/>
      <c r="AP176" s="97"/>
      <c r="AQ176" s="534">
        <v>48</v>
      </c>
      <c r="AR176" s="517"/>
      <c r="AS176" s="472">
        <v>0</v>
      </c>
      <c r="AT176" s="97"/>
      <c r="AU176" s="472"/>
      <c r="AV176" s="472"/>
      <c r="AW176" s="97"/>
      <c r="AX176" s="97"/>
      <c r="AY176" s="97"/>
      <c r="AZ176" s="97">
        <f t="shared" si="2"/>
        <v>0</v>
      </c>
      <c r="BA176" s="97"/>
      <c r="BB176" s="97"/>
      <c r="BC176" s="97"/>
      <c r="BD176" s="97"/>
      <c r="BE176" s="97"/>
      <c r="BF176" s="97"/>
      <c r="BG176" s="97"/>
      <c r="BH176" s="97"/>
      <c r="BI176" s="466">
        <v>15</v>
      </c>
      <c r="BJ176" s="466"/>
      <c r="BK176" s="466">
        <v>15</v>
      </c>
      <c r="BL176" s="97"/>
      <c r="BM176" s="97"/>
      <c r="BN176" s="470"/>
      <c r="BO176" s="470"/>
      <c r="BP176" s="97"/>
      <c r="BQ176" s="97"/>
      <c r="BR176" s="97"/>
      <c r="BS176" s="97"/>
      <c r="BT176" s="97"/>
      <c r="BU176" s="97"/>
      <c r="BV176" s="97"/>
      <c r="BW176" s="97"/>
      <c r="BX176" s="97"/>
      <c r="BY176" s="97"/>
      <c r="BZ176" s="97"/>
      <c r="CA176" s="97"/>
      <c r="CB176" s="97"/>
      <c r="CC176" s="574"/>
      <c r="CD176" s="565"/>
      <c r="CE176" s="565"/>
      <c r="CF176" s="565"/>
      <c r="CG176" s="565"/>
      <c r="CH176" s="565"/>
      <c r="CI176" s="565"/>
      <c r="CJ176" s="565"/>
      <c r="CK176" s="565"/>
      <c r="CL176" s="565"/>
      <c r="CM176" s="565"/>
      <c r="CN176" s="565"/>
      <c r="CO176" s="565"/>
      <c r="CP176" s="565"/>
      <c r="CQ176" s="565"/>
      <c r="CR176" s="582"/>
      <c r="CS176" s="565"/>
      <c r="CT176" s="565"/>
      <c r="CU176" s="565"/>
      <c r="CV176" s="565"/>
      <c r="CW176" s="565"/>
      <c r="CX176" s="565"/>
      <c r="CY176" s="598"/>
      <c r="CZ176" s="598"/>
      <c r="DA176" s="565">
        <v>75</v>
      </c>
      <c r="DB176" s="565"/>
      <c r="DC176" s="565"/>
      <c r="DD176" s="565"/>
      <c r="DE176" s="565"/>
      <c r="DF176" s="565"/>
      <c r="DG176" s="565"/>
      <c r="DH176" s="565"/>
      <c r="DI176" s="565"/>
      <c r="DJ176" s="565"/>
      <c r="DK176" s="565"/>
      <c r="DL176" s="565"/>
      <c r="DM176" s="565"/>
      <c r="DN176" s="565"/>
      <c r="DO176" s="565"/>
      <c r="DP176" s="565"/>
      <c r="DQ176" s="565"/>
      <c r="DR176" s="565"/>
      <c r="DS176" s="565"/>
      <c r="DT176" s="565">
        <v>456</v>
      </c>
      <c r="DU176" s="565"/>
      <c r="DV176" s="565"/>
      <c r="DW176" s="565"/>
      <c r="DX176" s="565"/>
      <c r="DY176" s="565"/>
      <c r="DZ176" s="565"/>
      <c r="EA176" s="565"/>
      <c r="EB176" s="565"/>
      <c r="EC176" s="565"/>
      <c r="ED176" s="565"/>
      <c r="EE176" s="565"/>
      <c r="EF176" s="565"/>
      <c r="EG176" s="565"/>
      <c r="EH176" s="565"/>
      <c r="EI176" s="565"/>
      <c r="EJ176" s="565">
        <v>1817</v>
      </c>
      <c r="EK176" s="565"/>
      <c r="EL176" s="565"/>
      <c r="EM176" s="565"/>
      <c r="EN176" s="565"/>
      <c r="EO176" s="565"/>
      <c r="EP176" s="565"/>
      <c r="EQ176" s="565"/>
      <c r="ER176" s="620">
        <v>0</v>
      </c>
      <c r="ET176" s="565"/>
      <c r="EU176" s="565"/>
      <c r="EV176" s="565">
        <v>434</v>
      </c>
      <c r="EW176" s="565"/>
      <c r="EX176" s="565"/>
      <c r="EY176" s="565"/>
      <c r="EZ176" s="565">
        <v>401</v>
      </c>
      <c r="FA176" s="565"/>
      <c r="FB176" s="565"/>
      <c r="FC176" s="565"/>
      <c r="FD176" s="565"/>
      <c r="FE176" s="565"/>
      <c r="FF176" s="565"/>
      <c r="FG176" s="565"/>
      <c r="FH176" s="565"/>
      <c r="FI176" s="565"/>
      <c r="FJ176" s="565"/>
      <c r="FK176" s="565"/>
      <c r="FL176" s="565">
        <v>5</v>
      </c>
      <c r="FM176" s="565"/>
      <c r="FN176" s="565">
        <v>250</v>
      </c>
      <c r="FO176" s="565"/>
      <c r="FP176" s="565"/>
      <c r="FQ176" s="565"/>
      <c r="FR176" s="565"/>
      <c r="FS176" s="565"/>
      <c r="FT176" s="565">
        <v>0</v>
      </c>
      <c r="FU176" s="565">
        <v>0</v>
      </c>
      <c r="FV176" s="565"/>
      <c r="FW176" s="565"/>
      <c r="FX176" s="565"/>
      <c r="FY176" s="565"/>
      <c r="FZ176" s="598"/>
      <c r="GA176" s="598"/>
      <c r="GB176" s="565"/>
      <c r="GC176" s="565"/>
      <c r="GD176" s="565"/>
      <c r="GE176" s="565"/>
      <c r="GF176" s="565">
        <v>21</v>
      </c>
      <c r="GG176" s="565"/>
      <c r="GH176" s="565">
        <v>40</v>
      </c>
      <c r="GI176" s="565"/>
      <c r="GJ176" s="565"/>
    </row>
    <row r="177" spans="1:192" ht="45">
      <c r="A177" s="460">
        <v>151</v>
      </c>
      <c r="B177" s="460" t="s">
        <v>5155</v>
      </c>
      <c r="C177" s="461" t="s">
        <v>4612</v>
      </c>
      <c r="D177" s="535">
        <v>3.26</v>
      </c>
      <c r="E177" s="97">
        <v>0</v>
      </c>
      <c r="F177" s="506">
        <v>0</v>
      </c>
      <c r="G177" s="529"/>
      <c r="H177" s="78"/>
      <c r="I177" s="230">
        <v>62</v>
      </c>
      <c r="J177" s="230"/>
      <c r="K177" s="97"/>
      <c r="L177" s="97"/>
      <c r="M177" s="97"/>
      <c r="N177" s="97"/>
      <c r="O177" s="470"/>
      <c r="P177" s="470"/>
      <c r="Q177" s="470"/>
      <c r="R177" s="506"/>
      <c r="S177" s="97"/>
      <c r="T177" s="97">
        <v>18</v>
      </c>
      <c r="U177" s="507"/>
      <c r="V177" s="97"/>
      <c r="W177" s="97"/>
      <c r="X177" s="97"/>
      <c r="Y177" s="147"/>
      <c r="Z177" s="147"/>
      <c r="AA177" s="166"/>
      <c r="AB177" s="166"/>
      <c r="AC177" s="97">
        <v>127</v>
      </c>
      <c r="AD177" s="97"/>
      <c r="AE177" s="97"/>
      <c r="AF177" s="97"/>
      <c r="AG177" s="462"/>
      <c r="AH177" s="462"/>
      <c r="AI177" s="97"/>
      <c r="AJ177" s="97"/>
      <c r="AK177" s="97"/>
      <c r="AL177" s="97"/>
      <c r="AM177" s="97"/>
      <c r="AN177" s="97"/>
      <c r="AO177" s="97"/>
      <c r="AP177" s="97"/>
      <c r="AQ177" s="534">
        <v>4</v>
      </c>
      <c r="AR177" s="517"/>
      <c r="AS177" s="472">
        <v>0</v>
      </c>
      <c r="AT177" s="97"/>
      <c r="AU177" s="472"/>
      <c r="AV177" s="472"/>
      <c r="AW177" s="97"/>
      <c r="AX177" s="97"/>
      <c r="AY177" s="97"/>
      <c r="AZ177" s="97">
        <f t="shared" si="2"/>
        <v>0</v>
      </c>
      <c r="BA177" s="97"/>
      <c r="BB177" s="97"/>
      <c r="BC177" s="97"/>
      <c r="BD177" s="97"/>
      <c r="BE177" s="97"/>
      <c r="BF177" s="97"/>
      <c r="BG177" s="97"/>
      <c r="BH177" s="97"/>
      <c r="BI177" s="466">
        <v>10</v>
      </c>
      <c r="BJ177" s="466"/>
      <c r="BK177" s="466">
        <v>10</v>
      </c>
      <c r="BL177" s="97"/>
      <c r="BM177" s="97"/>
      <c r="BN177" s="470"/>
      <c r="BO177" s="470"/>
      <c r="BP177" s="97"/>
      <c r="BQ177" s="97"/>
      <c r="BR177" s="97"/>
      <c r="BS177" s="97"/>
      <c r="BT177" s="97"/>
      <c r="BU177" s="97"/>
      <c r="BV177" s="97"/>
      <c r="BW177" s="97"/>
      <c r="BX177" s="97"/>
      <c r="BY177" s="97"/>
      <c r="BZ177" s="97"/>
      <c r="CA177" s="97"/>
      <c r="CB177" s="97"/>
      <c r="CC177" s="574"/>
      <c r="CD177" s="565"/>
      <c r="CE177" s="565"/>
      <c r="CF177" s="565"/>
      <c r="CG177" s="565"/>
      <c r="CH177" s="565"/>
      <c r="CI177" s="565"/>
      <c r="CJ177" s="565"/>
      <c r="CK177" s="565"/>
      <c r="CL177" s="565"/>
      <c r="CM177" s="565"/>
      <c r="CN177" s="565"/>
      <c r="CO177" s="565"/>
      <c r="CP177" s="565"/>
      <c r="CQ177" s="565"/>
      <c r="CR177" s="582"/>
      <c r="CS177" s="565"/>
      <c r="CT177" s="565"/>
      <c r="CU177" s="565"/>
      <c r="CV177" s="565"/>
      <c r="CW177" s="565"/>
      <c r="CX177" s="565"/>
      <c r="CY177" s="598"/>
      <c r="CZ177" s="598"/>
      <c r="DA177" s="565">
        <v>43</v>
      </c>
      <c r="DB177" s="565"/>
      <c r="DC177" s="565"/>
      <c r="DD177" s="565"/>
      <c r="DE177" s="565"/>
      <c r="DF177" s="565"/>
      <c r="DG177" s="565"/>
      <c r="DH177" s="565"/>
      <c r="DI177" s="565"/>
      <c r="DJ177" s="565"/>
      <c r="DK177" s="565"/>
      <c r="DL177" s="565"/>
      <c r="DM177" s="565"/>
      <c r="DN177" s="565"/>
      <c r="DO177" s="565"/>
      <c r="DP177" s="565"/>
      <c r="DQ177" s="565"/>
      <c r="DR177" s="565"/>
      <c r="DS177" s="565"/>
      <c r="DT177" s="565">
        <v>360</v>
      </c>
      <c r="DU177" s="565"/>
      <c r="DV177" s="565"/>
      <c r="DW177" s="565"/>
      <c r="DX177" s="565"/>
      <c r="DY177" s="565"/>
      <c r="DZ177" s="565"/>
      <c r="EA177" s="565"/>
      <c r="EB177" s="565"/>
      <c r="EC177" s="565"/>
      <c r="ED177" s="565"/>
      <c r="EE177" s="565"/>
      <c r="EF177" s="565"/>
      <c r="EG177" s="565"/>
      <c r="EH177" s="565"/>
      <c r="EI177" s="565"/>
      <c r="EJ177" s="565">
        <v>1759</v>
      </c>
      <c r="EK177" s="565"/>
      <c r="EL177" s="565"/>
      <c r="EM177" s="565"/>
      <c r="EN177" s="565"/>
      <c r="EO177" s="565"/>
      <c r="EP177" s="565"/>
      <c r="EQ177" s="565"/>
      <c r="ER177" s="620">
        <v>0</v>
      </c>
      <c r="ET177" s="565"/>
      <c r="EU177" s="565"/>
      <c r="EV177" s="565">
        <v>105</v>
      </c>
      <c r="EW177" s="565"/>
      <c r="EX177" s="565"/>
      <c r="EY177" s="565"/>
      <c r="EZ177" s="565">
        <v>115</v>
      </c>
      <c r="FA177" s="565"/>
      <c r="FB177" s="565"/>
      <c r="FC177" s="565"/>
      <c r="FD177" s="565"/>
      <c r="FE177" s="565"/>
      <c r="FF177" s="565"/>
      <c r="FG177" s="565"/>
      <c r="FH177" s="565"/>
      <c r="FI177" s="565"/>
      <c r="FJ177" s="565"/>
      <c r="FK177" s="565"/>
      <c r="FL177" s="565">
        <v>0</v>
      </c>
      <c r="FM177" s="565"/>
      <c r="FN177" s="565">
        <v>70</v>
      </c>
      <c r="FO177" s="565"/>
      <c r="FP177" s="565"/>
      <c r="FQ177" s="565"/>
      <c r="FR177" s="565"/>
      <c r="FS177" s="565"/>
      <c r="FT177" s="565">
        <v>0</v>
      </c>
      <c r="FU177" s="565">
        <v>0</v>
      </c>
      <c r="FV177" s="565"/>
      <c r="FW177" s="565"/>
      <c r="FX177" s="565"/>
      <c r="FY177" s="565"/>
      <c r="FZ177" s="598"/>
      <c r="GA177" s="598"/>
      <c r="GB177" s="565"/>
      <c r="GC177" s="565"/>
      <c r="GD177" s="565"/>
      <c r="GE177" s="565"/>
      <c r="GF177" s="565">
        <v>5</v>
      </c>
      <c r="GG177" s="565"/>
      <c r="GH177" s="565">
        <v>20</v>
      </c>
      <c r="GI177" s="565"/>
      <c r="GJ177" s="565"/>
    </row>
    <row r="178" spans="1:192" ht="45">
      <c r="A178" s="460">
        <v>152</v>
      </c>
      <c r="B178" s="460" t="s">
        <v>5156</v>
      </c>
      <c r="C178" s="461" t="s">
        <v>4614</v>
      </c>
      <c r="D178" s="535">
        <v>4.0599999999999996</v>
      </c>
      <c r="E178" s="97">
        <v>0</v>
      </c>
      <c r="F178" s="506">
        <v>0</v>
      </c>
      <c r="G178" s="529"/>
      <c r="H178" s="78"/>
      <c r="I178" s="230">
        <v>50</v>
      </c>
      <c r="J178" s="230"/>
      <c r="K178" s="97"/>
      <c r="L178" s="97"/>
      <c r="M178" s="97"/>
      <c r="N178" s="97"/>
      <c r="O178" s="470"/>
      <c r="P178" s="470"/>
      <c r="Q178" s="470"/>
      <c r="R178" s="506"/>
      <c r="S178" s="97"/>
      <c r="T178" s="97">
        <v>0</v>
      </c>
      <c r="U178" s="507"/>
      <c r="V178" s="97"/>
      <c r="W178" s="97"/>
      <c r="X178" s="97"/>
      <c r="Y178" s="147"/>
      <c r="Z178" s="147"/>
      <c r="AA178" s="166"/>
      <c r="AB178" s="166"/>
      <c r="AC178" s="97">
        <v>111</v>
      </c>
      <c r="AD178" s="97"/>
      <c r="AE178" s="97"/>
      <c r="AF178" s="97"/>
      <c r="AG178" s="462"/>
      <c r="AH178" s="462"/>
      <c r="AI178" s="97"/>
      <c r="AJ178" s="97"/>
      <c r="AK178" s="97"/>
      <c r="AL178" s="97"/>
      <c r="AM178" s="97"/>
      <c r="AN178" s="97"/>
      <c r="AO178" s="97"/>
      <c r="AP178" s="97"/>
      <c r="AQ178" s="534">
        <v>8</v>
      </c>
      <c r="AR178" s="517"/>
      <c r="AS178" s="472">
        <v>0</v>
      </c>
      <c r="AT178" s="97"/>
      <c r="AU178" s="472"/>
      <c r="AV178" s="472"/>
      <c r="AW178" s="97"/>
      <c r="AX178" s="97"/>
      <c r="AY178" s="97"/>
      <c r="AZ178" s="97">
        <f t="shared" si="2"/>
        <v>0</v>
      </c>
      <c r="BA178" s="97"/>
      <c r="BB178" s="97"/>
      <c r="BC178" s="97"/>
      <c r="BD178" s="97"/>
      <c r="BE178" s="97"/>
      <c r="BF178" s="97"/>
      <c r="BG178" s="97"/>
      <c r="BH178" s="97"/>
      <c r="BI178" s="466"/>
      <c r="BJ178" s="466"/>
      <c r="BK178" s="466">
        <v>0</v>
      </c>
      <c r="BL178" s="97"/>
      <c r="BM178" s="97"/>
      <c r="BN178" s="470"/>
      <c r="BO178" s="470"/>
      <c r="BP178" s="97"/>
      <c r="BQ178" s="97"/>
      <c r="BR178" s="97"/>
      <c r="BS178" s="97"/>
      <c r="BT178" s="97"/>
      <c r="BU178" s="97"/>
      <c r="BV178" s="97"/>
      <c r="BW178" s="97"/>
      <c r="BX178" s="97"/>
      <c r="BY178" s="97"/>
      <c r="BZ178" s="97"/>
      <c r="CA178" s="97"/>
      <c r="CB178" s="97"/>
      <c r="CC178" s="574"/>
      <c r="CD178" s="565"/>
      <c r="CE178" s="565"/>
      <c r="CF178" s="565"/>
      <c r="CG178" s="565"/>
      <c r="CH178" s="565"/>
      <c r="CI178" s="565"/>
      <c r="CJ178" s="565"/>
      <c r="CK178" s="565"/>
      <c r="CL178" s="565"/>
      <c r="CM178" s="565"/>
      <c r="CN178" s="565"/>
      <c r="CO178" s="565"/>
      <c r="CP178" s="565"/>
      <c r="CQ178" s="565"/>
      <c r="CR178" s="582"/>
      <c r="CS178" s="565"/>
      <c r="CT178" s="565"/>
      <c r="CU178" s="565"/>
      <c r="CV178" s="565"/>
      <c r="CW178" s="565"/>
      <c r="CX178" s="565"/>
      <c r="CY178" s="598"/>
      <c r="CZ178" s="598"/>
      <c r="DA178" s="565">
        <v>35</v>
      </c>
      <c r="DB178" s="565"/>
      <c r="DC178" s="565"/>
      <c r="DD178" s="565"/>
      <c r="DE178" s="565"/>
      <c r="DF178" s="565"/>
      <c r="DG178" s="565"/>
      <c r="DH178" s="565"/>
      <c r="DI178" s="565"/>
      <c r="DJ178" s="565"/>
      <c r="DK178" s="565"/>
      <c r="DL178" s="565"/>
      <c r="DM178" s="565"/>
      <c r="DN178" s="565"/>
      <c r="DO178" s="565"/>
      <c r="DP178" s="565"/>
      <c r="DQ178" s="565"/>
      <c r="DR178" s="565"/>
      <c r="DS178" s="565"/>
      <c r="DT178" s="565">
        <v>178</v>
      </c>
      <c r="DU178" s="565"/>
      <c r="DV178" s="565"/>
      <c r="DW178" s="565"/>
      <c r="DX178" s="565"/>
      <c r="DY178" s="565"/>
      <c r="DZ178" s="565"/>
      <c r="EA178" s="565"/>
      <c r="EB178" s="565"/>
      <c r="EC178" s="565"/>
      <c r="ED178" s="565"/>
      <c r="EE178" s="565"/>
      <c r="EF178" s="565"/>
      <c r="EG178" s="565"/>
      <c r="EH178" s="565"/>
      <c r="EI178" s="565"/>
      <c r="EJ178" s="565">
        <v>1199</v>
      </c>
      <c r="EK178" s="565"/>
      <c r="EL178" s="565"/>
      <c r="EM178" s="565"/>
      <c r="EN178" s="565"/>
      <c r="EO178" s="565"/>
      <c r="EP178" s="565"/>
      <c r="EQ178" s="565"/>
      <c r="ER178" s="620">
        <v>0</v>
      </c>
      <c r="ET178" s="565"/>
      <c r="EU178" s="565"/>
      <c r="EV178" s="565">
        <v>10</v>
      </c>
      <c r="EW178" s="565"/>
      <c r="EX178" s="565"/>
      <c r="EY178" s="565"/>
      <c r="EZ178" s="565">
        <v>53</v>
      </c>
      <c r="FA178" s="565"/>
      <c r="FB178" s="565"/>
      <c r="FC178" s="565"/>
      <c r="FD178" s="565"/>
      <c r="FE178" s="565"/>
      <c r="FF178" s="565"/>
      <c r="FG178" s="565"/>
      <c r="FH178" s="565"/>
      <c r="FI178" s="565"/>
      <c r="FJ178" s="565"/>
      <c r="FK178" s="565"/>
      <c r="FL178" s="565">
        <v>0</v>
      </c>
      <c r="FM178" s="565"/>
      <c r="FN178" s="565">
        <v>30</v>
      </c>
      <c r="FO178" s="565"/>
      <c r="FP178" s="565"/>
      <c r="FQ178" s="565"/>
      <c r="FR178" s="565"/>
      <c r="FS178" s="565"/>
      <c r="FT178" s="565">
        <v>0</v>
      </c>
      <c r="FU178" s="565">
        <v>0</v>
      </c>
      <c r="FV178" s="565"/>
      <c r="FW178" s="565"/>
      <c r="FX178" s="565"/>
      <c r="FY178" s="565"/>
      <c r="FZ178" s="598"/>
      <c r="GA178" s="598"/>
      <c r="GB178" s="565"/>
      <c r="GC178" s="565"/>
      <c r="GD178" s="565"/>
      <c r="GE178" s="565"/>
      <c r="GF178" s="565">
        <v>8</v>
      </c>
      <c r="GG178" s="565"/>
      <c r="GH178" s="565"/>
      <c r="GI178" s="565"/>
      <c r="GJ178" s="565"/>
    </row>
    <row r="179" spans="1:192" ht="45">
      <c r="A179" s="460">
        <v>153</v>
      </c>
      <c r="B179" s="460" t="s">
        <v>5157</v>
      </c>
      <c r="C179" s="461" t="s">
        <v>4616</v>
      </c>
      <c r="D179" s="535">
        <v>4.9000000000000004</v>
      </c>
      <c r="E179" s="97">
        <v>0</v>
      </c>
      <c r="F179" s="506">
        <v>0</v>
      </c>
      <c r="G179" s="529"/>
      <c r="H179" s="78"/>
      <c r="I179" s="230">
        <v>5</v>
      </c>
      <c r="J179" s="230"/>
      <c r="K179" s="97"/>
      <c r="L179" s="97"/>
      <c r="M179" s="97"/>
      <c r="N179" s="97"/>
      <c r="O179" s="470"/>
      <c r="P179" s="470"/>
      <c r="Q179" s="470"/>
      <c r="R179" s="506"/>
      <c r="S179" s="97"/>
      <c r="T179" s="97">
        <v>0</v>
      </c>
      <c r="U179" s="507"/>
      <c r="V179" s="97"/>
      <c r="W179" s="97"/>
      <c r="X179" s="97"/>
      <c r="Y179" s="147"/>
      <c r="Z179" s="147"/>
      <c r="AA179" s="166"/>
      <c r="AB179" s="166"/>
      <c r="AC179" s="97">
        <v>124</v>
      </c>
      <c r="AD179" s="97"/>
      <c r="AE179" s="97"/>
      <c r="AF179" s="97"/>
      <c r="AG179" s="462"/>
      <c r="AH179" s="462"/>
      <c r="AI179" s="97"/>
      <c r="AJ179" s="97"/>
      <c r="AK179" s="97"/>
      <c r="AL179" s="97"/>
      <c r="AM179" s="97"/>
      <c r="AN179" s="97"/>
      <c r="AO179" s="97"/>
      <c r="AP179" s="97"/>
      <c r="AQ179" s="534">
        <v>5</v>
      </c>
      <c r="AR179" s="517"/>
      <c r="AS179" s="472">
        <v>0</v>
      </c>
      <c r="AT179" s="97"/>
      <c r="AU179" s="472"/>
      <c r="AV179" s="472"/>
      <c r="AW179" s="97"/>
      <c r="AX179" s="97"/>
      <c r="AY179" s="97"/>
      <c r="AZ179" s="97">
        <f t="shared" si="2"/>
        <v>0</v>
      </c>
      <c r="BA179" s="97"/>
      <c r="BB179" s="97"/>
      <c r="BC179" s="97"/>
      <c r="BD179" s="97"/>
      <c r="BE179" s="97"/>
      <c r="BF179" s="97"/>
      <c r="BG179" s="97"/>
      <c r="BH179" s="97"/>
      <c r="BI179" s="466"/>
      <c r="BJ179" s="466"/>
      <c r="BK179" s="466">
        <v>0</v>
      </c>
      <c r="BL179" s="97"/>
      <c r="BM179" s="97"/>
      <c r="BN179" s="470"/>
      <c r="BO179" s="470"/>
      <c r="BP179" s="97"/>
      <c r="BQ179" s="97"/>
      <c r="BR179" s="97"/>
      <c r="BS179" s="97"/>
      <c r="BT179" s="97"/>
      <c r="BU179" s="97"/>
      <c r="BV179" s="97"/>
      <c r="BW179" s="97"/>
      <c r="BX179" s="97"/>
      <c r="BY179" s="97"/>
      <c r="BZ179" s="97"/>
      <c r="CA179" s="97"/>
      <c r="CB179" s="97"/>
      <c r="CC179" s="574"/>
      <c r="CD179" s="565"/>
      <c r="CE179" s="565"/>
      <c r="CF179" s="565"/>
      <c r="CG179" s="565"/>
      <c r="CH179" s="565"/>
      <c r="CI179" s="565"/>
      <c r="CJ179" s="565"/>
      <c r="CK179" s="565"/>
      <c r="CL179" s="565"/>
      <c r="CM179" s="565"/>
      <c r="CN179" s="565"/>
      <c r="CO179" s="565"/>
      <c r="CP179" s="565"/>
      <c r="CQ179" s="565"/>
      <c r="CR179" s="582"/>
      <c r="CS179" s="565"/>
      <c r="CT179" s="565"/>
      <c r="CU179" s="565"/>
      <c r="CV179" s="565"/>
      <c r="CW179" s="565"/>
      <c r="CX179" s="565"/>
      <c r="CY179" s="598"/>
      <c r="CZ179" s="598"/>
      <c r="DA179" s="565"/>
      <c r="DB179" s="565"/>
      <c r="DC179" s="565"/>
      <c r="DD179" s="565"/>
      <c r="DE179" s="565"/>
      <c r="DF179" s="565"/>
      <c r="DG179" s="565"/>
      <c r="DH179" s="565"/>
      <c r="DI179" s="565"/>
      <c r="DJ179" s="565"/>
      <c r="DK179" s="565"/>
      <c r="DL179" s="565"/>
      <c r="DM179" s="565"/>
      <c r="DN179" s="565"/>
      <c r="DO179" s="565"/>
      <c r="DP179" s="565"/>
      <c r="DQ179" s="565"/>
      <c r="DR179" s="565"/>
      <c r="DS179" s="565"/>
      <c r="DT179" s="565">
        <v>178</v>
      </c>
      <c r="DU179" s="565"/>
      <c r="DV179" s="565"/>
      <c r="DW179" s="565"/>
      <c r="DX179" s="565"/>
      <c r="DY179" s="565"/>
      <c r="DZ179" s="565"/>
      <c r="EA179" s="565"/>
      <c r="EB179" s="565"/>
      <c r="EC179" s="565"/>
      <c r="ED179" s="565"/>
      <c r="EE179" s="565"/>
      <c r="EF179" s="565"/>
      <c r="EG179" s="565"/>
      <c r="EH179" s="565"/>
      <c r="EI179" s="565"/>
      <c r="EJ179" s="565">
        <v>1000</v>
      </c>
      <c r="EK179" s="565"/>
      <c r="EL179" s="565"/>
      <c r="EM179" s="565"/>
      <c r="EN179" s="565"/>
      <c r="EO179" s="565"/>
      <c r="EP179" s="565"/>
      <c r="EQ179" s="565"/>
      <c r="ER179" s="620">
        <v>0</v>
      </c>
      <c r="ET179" s="565"/>
      <c r="EU179" s="565"/>
      <c r="EV179" s="565">
        <v>76</v>
      </c>
      <c r="EW179" s="565"/>
      <c r="EX179" s="565"/>
      <c r="EY179" s="565"/>
      <c r="EZ179" s="565">
        <v>65</v>
      </c>
      <c r="FA179" s="565"/>
      <c r="FB179" s="565"/>
      <c r="FC179" s="565"/>
      <c r="FD179" s="565"/>
      <c r="FE179" s="565"/>
      <c r="FF179" s="565"/>
      <c r="FG179" s="565"/>
      <c r="FH179" s="565"/>
      <c r="FI179" s="565"/>
      <c r="FJ179" s="565"/>
      <c r="FK179" s="565"/>
      <c r="FL179" s="565">
        <v>0</v>
      </c>
      <c r="FM179" s="565"/>
      <c r="FN179" s="565">
        <v>50</v>
      </c>
      <c r="FO179" s="565"/>
      <c r="FP179" s="565"/>
      <c r="FQ179" s="565"/>
      <c r="FR179" s="565"/>
      <c r="FS179" s="565"/>
      <c r="FT179" s="565">
        <v>0</v>
      </c>
      <c r="FU179" s="565">
        <v>0</v>
      </c>
      <c r="FV179" s="565"/>
      <c r="FW179" s="565"/>
      <c r="FX179" s="565"/>
      <c r="FY179" s="565"/>
      <c r="FZ179" s="598"/>
      <c r="GA179" s="598"/>
      <c r="GB179" s="565"/>
      <c r="GC179" s="565"/>
      <c r="GD179" s="565"/>
      <c r="GE179" s="565"/>
      <c r="GF179" s="565">
        <v>10</v>
      </c>
      <c r="GG179" s="565"/>
      <c r="GH179" s="565">
        <v>8</v>
      </c>
      <c r="GI179" s="565"/>
      <c r="GJ179" s="565"/>
    </row>
    <row r="180" spans="1:192" ht="45">
      <c r="A180" s="460">
        <v>154</v>
      </c>
      <c r="B180" s="460" t="s">
        <v>5158</v>
      </c>
      <c r="C180" s="461" t="s">
        <v>4618</v>
      </c>
      <c r="D180" s="535">
        <v>5.87</v>
      </c>
      <c r="E180" s="97">
        <v>0</v>
      </c>
      <c r="F180" s="506">
        <v>0</v>
      </c>
      <c r="G180" s="529"/>
      <c r="H180" s="78"/>
      <c r="I180" s="230">
        <v>56</v>
      </c>
      <c r="J180" s="230"/>
      <c r="K180" s="97"/>
      <c r="L180" s="97"/>
      <c r="M180" s="97"/>
      <c r="N180" s="97"/>
      <c r="O180" s="470"/>
      <c r="P180" s="470"/>
      <c r="Q180" s="470"/>
      <c r="R180" s="506"/>
      <c r="S180" s="97"/>
      <c r="T180" s="97">
        <v>0</v>
      </c>
      <c r="U180" s="507"/>
      <c r="V180" s="97"/>
      <c r="W180" s="97"/>
      <c r="X180" s="97"/>
      <c r="Y180" s="147"/>
      <c r="Z180" s="147"/>
      <c r="AA180" s="166"/>
      <c r="AB180" s="166"/>
      <c r="AC180" s="97">
        <v>160</v>
      </c>
      <c r="AD180" s="97"/>
      <c r="AE180" s="97"/>
      <c r="AF180" s="97"/>
      <c r="AG180" s="462"/>
      <c r="AH180" s="462"/>
      <c r="AI180" s="97"/>
      <c r="AJ180" s="97"/>
      <c r="AK180" s="97"/>
      <c r="AL180" s="97"/>
      <c r="AM180" s="97"/>
      <c r="AN180" s="97"/>
      <c r="AO180" s="97"/>
      <c r="AP180" s="97"/>
      <c r="AQ180" s="534">
        <v>3</v>
      </c>
      <c r="AR180" s="517"/>
      <c r="AS180" s="472">
        <v>0</v>
      </c>
      <c r="AT180" s="97"/>
      <c r="AU180" s="472"/>
      <c r="AV180" s="472"/>
      <c r="AW180" s="97"/>
      <c r="AX180" s="97"/>
      <c r="AY180" s="97"/>
      <c r="AZ180" s="97">
        <f t="shared" si="2"/>
        <v>0</v>
      </c>
      <c r="BA180" s="97"/>
      <c r="BB180" s="97"/>
      <c r="BC180" s="97"/>
      <c r="BD180" s="97"/>
      <c r="BE180" s="97"/>
      <c r="BF180" s="97"/>
      <c r="BG180" s="97"/>
      <c r="BH180" s="97"/>
      <c r="BI180" s="466"/>
      <c r="BJ180" s="466"/>
      <c r="BK180" s="466">
        <v>0</v>
      </c>
      <c r="BL180" s="97"/>
      <c r="BM180" s="97"/>
      <c r="BN180" s="470"/>
      <c r="BO180" s="470"/>
      <c r="BP180" s="97"/>
      <c r="BQ180" s="97"/>
      <c r="BR180" s="97"/>
      <c r="BS180" s="97"/>
      <c r="BT180" s="97"/>
      <c r="BU180" s="97"/>
      <c r="BV180" s="97"/>
      <c r="BW180" s="97"/>
      <c r="BX180" s="97"/>
      <c r="BY180" s="97"/>
      <c r="BZ180" s="97"/>
      <c r="CA180" s="97"/>
      <c r="CB180" s="97"/>
      <c r="CC180" s="574"/>
      <c r="CD180" s="565"/>
      <c r="CE180" s="565"/>
      <c r="CF180" s="565"/>
      <c r="CG180" s="565"/>
      <c r="CH180" s="565"/>
      <c r="CI180" s="565"/>
      <c r="CJ180" s="565"/>
      <c r="CK180" s="565"/>
      <c r="CL180" s="565"/>
      <c r="CM180" s="565"/>
      <c r="CN180" s="565"/>
      <c r="CO180" s="565"/>
      <c r="CP180" s="565"/>
      <c r="CQ180" s="565"/>
      <c r="CR180" s="582"/>
      <c r="CS180" s="565"/>
      <c r="CT180" s="565"/>
      <c r="CU180" s="565"/>
      <c r="CV180" s="565"/>
      <c r="CW180" s="565"/>
      <c r="CX180" s="565"/>
      <c r="CY180" s="598"/>
      <c r="CZ180" s="598"/>
      <c r="DA180" s="565"/>
      <c r="DB180" s="565"/>
      <c r="DC180" s="565"/>
      <c r="DD180" s="565"/>
      <c r="DE180" s="565"/>
      <c r="DF180" s="565"/>
      <c r="DG180" s="565"/>
      <c r="DH180" s="565"/>
      <c r="DI180" s="565"/>
      <c r="DJ180" s="565"/>
      <c r="DK180" s="565"/>
      <c r="DL180" s="565"/>
      <c r="DM180" s="565"/>
      <c r="DN180" s="565"/>
      <c r="DO180" s="565"/>
      <c r="DP180" s="565"/>
      <c r="DQ180" s="565"/>
      <c r="DR180" s="565"/>
      <c r="DS180" s="565"/>
      <c r="DT180" s="565">
        <v>66</v>
      </c>
      <c r="DU180" s="565"/>
      <c r="DV180" s="565"/>
      <c r="DW180" s="565"/>
      <c r="DX180" s="565"/>
      <c r="DY180" s="565"/>
      <c r="DZ180" s="565"/>
      <c r="EA180" s="565"/>
      <c r="EB180" s="565"/>
      <c r="EC180" s="565"/>
      <c r="ED180" s="565"/>
      <c r="EE180" s="565"/>
      <c r="EF180" s="565"/>
      <c r="EG180" s="565"/>
      <c r="EH180" s="565"/>
      <c r="EI180" s="565"/>
      <c r="EJ180" s="565">
        <v>800</v>
      </c>
      <c r="EK180" s="565"/>
      <c r="EL180" s="565"/>
      <c r="EM180" s="565"/>
      <c r="EN180" s="565"/>
      <c r="EO180" s="565"/>
      <c r="EP180" s="565"/>
      <c r="EQ180" s="565"/>
      <c r="ER180" s="620">
        <v>0</v>
      </c>
      <c r="ET180" s="565"/>
      <c r="EU180" s="565"/>
      <c r="EV180" s="565">
        <v>12</v>
      </c>
      <c r="EW180" s="565"/>
      <c r="EX180" s="565"/>
      <c r="EY180" s="565"/>
      <c r="EZ180" s="565">
        <v>31</v>
      </c>
      <c r="FA180" s="565"/>
      <c r="FB180" s="565"/>
      <c r="FC180" s="565"/>
      <c r="FD180" s="565"/>
      <c r="FE180" s="565"/>
      <c r="FF180" s="565"/>
      <c r="FG180" s="565"/>
      <c r="FH180" s="565"/>
      <c r="FI180" s="565"/>
      <c r="FJ180" s="565"/>
      <c r="FK180" s="565"/>
      <c r="FL180" s="565">
        <v>0</v>
      </c>
      <c r="FM180" s="565"/>
      <c r="FN180" s="565">
        <v>20</v>
      </c>
      <c r="FO180" s="565"/>
      <c r="FP180" s="565"/>
      <c r="FQ180" s="565"/>
      <c r="FR180" s="565"/>
      <c r="FS180" s="565"/>
      <c r="FT180" s="565">
        <v>0</v>
      </c>
      <c r="FU180" s="565">
        <v>0</v>
      </c>
      <c r="FV180" s="565"/>
      <c r="FW180" s="565"/>
      <c r="FX180" s="565"/>
      <c r="FY180" s="565"/>
      <c r="FZ180" s="598"/>
      <c r="GA180" s="598"/>
      <c r="GB180" s="565"/>
      <c r="GC180" s="565"/>
      <c r="GD180" s="565"/>
      <c r="GE180" s="565"/>
      <c r="GF180" s="565">
        <v>2</v>
      </c>
      <c r="GG180" s="565"/>
      <c r="GH180" s="565">
        <v>2</v>
      </c>
      <c r="GI180" s="565"/>
      <c r="GJ180" s="565"/>
    </row>
    <row r="181" spans="1:192" ht="45">
      <c r="A181" s="460">
        <v>155</v>
      </c>
      <c r="B181" s="460" t="s">
        <v>5159</v>
      </c>
      <c r="C181" s="461" t="s">
        <v>4620</v>
      </c>
      <c r="D181" s="535">
        <v>7.87</v>
      </c>
      <c r="E181" s="97">
        <v>0</v>
      </c>
      <c r="F181" s="506">
        <v>0</v>
      </c>
      <c r="G181" s="529"/>
      <c r="H181" s="78"/>
      <c r="I181" s="230">
        <v>15</v>
      </c>
      <c r="J181" s="230"/>
      <c r="K181" s="97"/>
      <c r="L181" s="97"/>
      <c r="M181" s="97"/>
      <c r="N181" s="97"/>
      <c r="O181" s="470"/>
      <c r="P181" s="470"/>
      <c r="Q181" s="470"/>
      <c r="R181" s="506">
        <v>1</v>
      </c>
      <c r="S181" s="97"/>
      <c r="T181" s="97">
        <v>5</v>
      </c>
      <c r="U181" s="507"/>
      <c r="V181" s="97"/>
      <c r="W181" s="97"/>
      <c r="X181" s="97"/>
      <c r="Y181" s="147"/>
      <c r="Z181" s="147"/>
      <c r="AA181" s="166"/>
      <c r="AB181" s="166"/>
      <c r="AC181" s="97">
        <v>70</v>
      </c>
      <c r="AD181" s="97"/>
      <c r="AE181" s="97"/>
      <c r="AF181" s="97"/>
      <c r="AG181" s="462"/>
      <c r="AH181" s="462"/>
      <c r="AI181" s="97"/>
      <c r="AJ181" s="97"/>
      <c r="AK181" s="97"/>
      <c r="AL181" s="97"/>
      <c r="AM181" s="97"/>
      <c r="AN181" s="97"/>
      <c r="AO181" s="97"/>
      <c r="AP181" s="97"/>
      <c r="AQ181" s="534">
        <v>4</v>
      </c>
      <c r="AR181" s="517"/>
      <c r="AS181" s="472">
        <v>0</v>
      </c>
      <c r="AT181" s="97"/>
      <c r="AU181" s="472"/>
      <c r="AV181" s="472"/>
      <c r="AW181" s="97"/>
      <c r="AX181" s="97"/>
      <c r="AY181" s="97"/>
      <c r="AZ181" s="97">
        <f t="shared" si="2"/>
        <v>0</v>
      </c>
      <c r="BA181" s="97"/>
      <c r="BB181" s="97"/>
      <c r="BC181" s="97"/>
      <c r="BD181" s="97"/>
      <c r="BE181" s="97"/>
      <c r="BF181" s="97"/>
      <c r="BG181" s="97"/>
      <c r="BH181" s="97"/>
      <c r="BI181" s="466"/>
      <c r="BJ181" s="466"/>
      <c r="BK181" s="466">
        <v>0</v>
      </c>
      <c r="BL181" s="97"/>
      <c r="BM181" s="97"/>
      <c r="BN181" s="470"/>
      <c r="BO181" s="470"/>
      <c r="BP181" s="97"/>
      <c r="BQ181" s="97"/>
      <c r="BR181" s="97"/>
      <c r="BS181" s="97"/>
      <c r="BT181" s="97"/>
      <c r="BU181" s="97"/>
      <c r="BV181" s="97"/>
      <c r="BW181" s="97"/>
      <c r="BX181" s="97"/>
      <c r="BY181" s="97"/>
      <c r="BZ181" s="97"/>
      <c r="CA181" s="97"/>
      <c r="CB181" s="97"/>
      <c r="CC181" s="574"/>
      <c r="CD181" s="565"/>
      <c r="CE181" s="565"/>
      <c r="CF181" s="565"/>
      <c r="CG181" s="565"/>
      <c r="CH181" s="565"/>
      <c r="CI181" s="565"/>
      <c r="CJ181" s="565"/>
      <c r="CK181" s="565"/>
      <c r="CL181" s="565"/>
      <c r="CM181" s="565"/>
      <c r="CN181" s="565"/>
      <c r="CO181" s="565"/>
      <c r="CP181" s="565"/>
      <c r="CQ181" s="565"/>
      <c r="CR181" s="582"/>
      <c r="CS181" s="565"/>
      <c r="CT181" s="565"/>
      <c r="CU181" s="565"/>
      <c r="CV181" s="565"/>
      <c r="CW181" s="565"/>
      <c r="CX181" s="565"/>
      <c r="CY181" s="598"/>
      <c r="CZ181" s="598"/>
      <c r="DA181" s="565"/>
      <c r="DB181" s="565"/>
      <c r="DC181" s="565"/>
      <c r="DD181" s="565"/>
      <c r="DE181" s="565"/>
      <c r="DF181" s="565"/>
      <c r="DG181" s="565"/>
      <c r="DH181" s="565"/>
      <c r="DI181" s="565"/>
      <c r="DJ181" s="565"/>
      <c r="DK181" s="565"/>
      <c r="DL181" s="565"/>
      <c r="DM181" s="565"/>
      <c r="DN181" s="565"/>
      <c r="DO181" s="565"/>
      <c r="DP181" s="565"/>
      <c r="DQ181" s="565"/>
      <c r="DR181" s="565"/>
      <c r="DS181" s="565"/>
      <c r="DT181" s="565">
        <v>97</v>
      </c>
      <c r="DU181" s="565"/>
      <c r="DV181" s="565"/>
      <c r="DW181" s="565"/>
      <c r="DX181" s="565"/>
      <c r="DY181" s="565"/>
      <c r="DZ181" s="565"/>
      <c r="EA181" s="565"/>
      <c r="EB181" s="565"/>
      <c r="EC181" s="565"/>
      <c r="ED181" s="565"/>
      <c r="EE181" s="565"/>
      <c r="EF181" s="565"/>
      <c r="EG181" s="565"/>
      <c r="EH181" s="565"/>
      <c r="EI181" s="565"/>
      <c r="EJ181" s="565">
        <v>1000</v>
      </c>
      <c r="EK181" s="565"/>
      <c r="EL181" s="565"/>
      <c r="EM181" s="565"/>
      <c r="EN181" s="565"/>
      <c r="EO181" s="565"/>
      <c r="EP181" s="565"/>
      <c r="EQ181" s="565"/>
      <c r="ER181" s="620">
        <v>0</v>
      </c>
      <c r="ET181" s="565"/>
      <c r="EU181" s="565"/>
      <c r="EV181" s="565">
        <v>14</v>
      </c>
      <c r="EW181" s="565"/>
      <c r="EX181" s="565"/>
      <c r="EY181" s="565"/>
      <c r="EZ181" s="565">
        <v>43</v>
      </c>
      <c r="FA181" s="565"/>
      <c r="FB181" s="565"/>
      <c r="FC181" s="565"/>
      <c r="FD181" s="565"/>
      <c r="FE181" s="565"/>
      <c r="FF181" s="565"/>
      <c r="FG181" s="565"/>
      <c r="FH181" s="565"/>
      <c r="FI181" s="565"/>
      <c r="FJ181" s="565"/>
      <c r="FK181" s="565"/>
      <c r="FL181" s="565">
        <v>0</v>
      </c>
      <c r="FM181" s="565"/>
      <c r="FN181" s="565">
        <v>30</v>
      </c>
      <c r="FO181" s="565"/>
      <c r="FP181" s="565"/>
      <c r="FQ181" s="565"/>
      <c r="FR181" s="565"/>
      <c r="FS181" s="565"/>
      <c r="FT181" s="565">
        <v>0</v>
      </c>
      <c r="FU181" s="565">
        <v>0</v>
      </c>
      <c r="FV181" s="565"/>
      <c r="FW181" s="565"/>
      <c r="FX181" s="565"/>
      <c r="FY181" s="565"/>
      <c r="FZ181" s="598"/>
      <c r="GA181" s="598"/>
      <c r="GB181" s="565"/>
      <c r="GC181" s="565"/>
      <c r="GD181" s="565"/>
      <c r="GE181" s="565"/>
      <c r="GF181" s="565"/>
      <c r="GG181" s="565"/>
      <c r="GH181" s="565">
        <v>1</v>
      </c>
      <c r="GI181" s="565"/>
      <c r="GJ181" s="565"/>
    </row>
    <row r="182" spans="1:192" ht="45">
      <c r="A182" s="460">
        <v>156</v>
      </c>
      <c r="B182" s="460" t="s">
        <v>5160</v>
      </c>
      <c r="C182" s="461" t="s">
        <v>4622</v>
      </c>
      <c r="D182" s="535">
        <v>8.91</v>
      </c>
      <c r="E182" s="97">
        <v>0</v>
      </c>
      <c r="F182" s="506">
        <v>0</v>
      </c>
      <c r="G182" s="529"/>
      <c r="H182" s="78"/>
      <c r="I182" s="230">
        <v>15</v>
      </c>
      <c r="J182" s="230"/>
      <c r="K182" s="97"/>
      <c r="L182" s="97"/>
      <c r="M182" s="97"/>
      <c r="N182" s="97"/>
      <c r="O182" s="470"/>
      <c r="P182" s="470"/>
      <c r="Q182" s="470"/>
      <c r="R182" s="506">
        <v>1</v>
      </c>
      <c r="S182" s="97"/>
      <c r="T182" s="97">
        <v>0</v>
      </c>
      <c r="U182" s="507"/>
      <c r="V182" s="97"/>
      <c r="W182" s="97"/>
      <c r="X182" s="97"/>
      <c r="Y182" s="147"/>
      <c r="Z182" s="147"/>
      <c r="AA182" s="166"/>
      <c r="AB182" s="166"/>
      <c r="AC182" s="97"/>
      <c r="AD182" s="97"/>
      <c r="AE182" s="97"/>
      <c r="AF182" s="97"/>
      <c r="AG182" s="462"/>
      <c r="AH182" s="462"/>
      <c r="AI182" s="97"/>
      <c r="AJ182" s="97"/>
      <c r="AK182" s="97"/>
      <c r="AL182" s="97"/>
      <c r="AM182" s="97"/>
      <c r="AN182" s="97"/>
      <c r="AO182" s="97"/>
      <c r="AP182" s="97"/>
      <c r="AQ182" s="534"/>
      <c r="AR182" s="517"/>
      <c r="AS182" s="472">
        <v>0</v>
      </c>
      <c r="AT182" s="97"/>
      <c r="AU182" s="472"/>
      <c r="AV182" s="472"/>
      <c r="AW182" s="97"/>
      <c r="AX182" s="97"/>
      <c r="AY182" s="97"/>
      <c r="AZ182" s="97">
        <f t="shared" si="2"/>
        <v>0</v>
      </c>
      <c r="BA182" s="97"/>
      <c r="BB182" s="97"/>
      <c r="BC182" s="97"/>
      <c r="BD182" s="97"/>
      <c r="BE182" s="97"/>
      <c r="BF182" s="97"/>
      <c r="BG182" s="97"/>
      <c r="BH182" s="97"/>
      <c r="BI182" s="466"/>
      <c r="BJ182" s="466"/>
      <c r="BK182" s="466">
        <v>0</v>
      </c>
      <c r="BL182" s="97"/>
      <c r="BM182" s="97"/>
      <c r="BN182" s="470"/>
      <c r="BO182" s="470"/>
      <c r="BP182" s="97"/>
      <c r="BQ182" s="97"/>
      <c r="BR182" s="97"/>
      <c r="BS182" s="97"/>
      <c r="BT182" s="97"/>
      <c r="BU182" s="97"/>
      <c r="BV182" s="97"/>
      <c r="BW182" s="97"/>
      <c r="BX182" s="97"/>
      <c r="BY182" s="97"/>
      <c r="BZ182" s="97"/>
      <c r="CA182" s="97"/>
      <c r="CB182" s="97"/>
      <c r="CC182" s="574"/>
      <c r="CD182" s="565"/>
      <c r="CE182" s="565"/>
      <c r="CF182" s="565"/>
      <c r="CG182" s="565"/>
      <c r="CH182" s="565"/>
      <c r="CI182" s="565"/>
      <c r="CJ182" s="565"/>
      <c r="CK182" s="565"/>
      <c r="CL182" s="565"/>
      <c r="CM182" s="565"/>
      <c r="CN182" s="565"/>
      <c r="CO182" s="565"/>
      <c r="CP182" s="565"/>
      <c r="CQ182" s="565"/>
      <c r="CR182" s="582"/>
      <c r="CS182" s="565"/>
      <c r="CT182" s="565"/>
      <c r="CU182" s="565"/>
      <c r="CV182" s="565"/>
      <c r="CW182" s="565"/>
      <c r="CX182" s="565"/>
      <c r="CY182" s="598"/>
      <c r="CZ182" s="598"/>
      <c r="DA182" s="565"/>
      <c r="DB182" s="565"/>
      <c r="DC182" s="565"/>
      <c r="DD182" s="565"/>
      <c r="DE182" s="565"/>
      <c r="DF182" s="565"/>
      <c r="DG182" s="565"/>
      <c r="DH182" s="565"/>
      <c r="DI182" s="565"/>
      <c r="DJ182" s="565"/>
      <c r="DK182" s="565"/>
      <c r="DL182" s="565"/>
      <c r="DM182" s="565"/>
      <c r="DN182" s="565"/>
      <c r="DO182" s="565"/>
      <c r="DP182" s="565"/>
      <c r="DQ182" s="565"/>
      <c r="DR182" s="565"/>
      <c r="DS182" s="565"/>
      <c r="DT182" s="565">
        <v>48</v>
      </c>
      <c r="DU182" s="565"/>
      <c r="DV182" s="565"/>
      <c r="DW182" s="565"/>
      <c r="DX182" s="565"/>
      <c r="DY182" s="565"/>
      <c r="DZ182" s="565"/>
      <c r="EA182" s="565"/>
      <c r="EB182" s="565"/>
      <c r="EC182" s="565"/>
      <c r="ED182" s="565"/>
      <c r="EE182" s="565"/>
      <c r="EF182" s="565"/>
      <c r="EG182" s="565"/>
      <c r="EH182" s="565"/>
      <c r="EI182" s="565"/>
      <c r="EJ182" s="565">
        <v>360</v>
      </c>
      <c r="EK182" s="565"/>
      <c r="EL182" s="565"/>
      <c r="EM182" s="565"/>
      <c r="EN182" s="565"/>
      <c r="EO182" s="565"/>
      <c r="EP182" s="565"/>
      <c r="EQ182" s="565"/>
      <c r="ER182" s="620">
        <v>0</v>
      </c>
      <c r="ET182" s="565"/>
      <c r="EU182" s="565"/>
      <c r="EV182" s="565"/>
      <c r="EW182" s="565"/>
      <c r="EX182" s="565"/>
      <c r="EY182" s="565"/>
      <c r="EZ182" s="565">
        <v>20</v>
      </c>
      <c r="FA182" s="565"/>
      <c r="FB182" s="565"/>
      <c r="FC182" s="565"/>
      <c r="FD182" s="565"/>
      <c r="FE182" s="565"/>
      <c r="FF182" s="565"/>
      <c r="FG182" s="565"/>
      <c r="FH182" s="565"/>
      <c r="FI182" s="565"/>
      <c r="FJ182" s="565"/>
      <c r="FK182" s="565"/>
      <c r="FL182" s="565">
        <v>0</v>
      </c>
      <c r="FM182" s="565"/>
      <c r="FN182" s="565">
        <v>10</v>
      </c>
      <c r="FO182" s="565"/>
      <c r="FP182" s="565"/>
      <c r="FQ182" s="565"/>
      <c r="FR182" s="565"/>
      <c r="FS182" s="565"/>
      <c r="FT182" s="565">
        <v>0</v>
      </c>
      <c r="FU182" s="565">
        <v>0</v>
      </c>
      <c r="FV182" s="565"/>
      <c r="FW182" s="565"/>
      <c r="FX182" s="565"/>
      <c r="FY182" s="565"/>
      <c r="FZ182" s="598"/>
      <c r="GA182" s="598"/>
      <c r="GB182" s="565"/>
      <c r="GC182" s="565"/>
      <c r="GD182" s="565"/>
      <c r="GE182" s="565"/>
      <c r="GF182" s="565"/>
      <c r="GG182" s="565"/>
      <c r="GH182" s="565"/>
      <c r="GI182" s="565"/>
      <c r="GJ182" s="565"/>
    </row>
    <row r="183" spans="1:192" ht="45">
      <c r="A183" s="460">
        <v>157</v>
      </c>
      <c r="B183" s="460" t="s">
        <v>5161</v>
      </c>
      <c r="C183" s="461" t="s">
        <v>4624</v>
      </c>
      <c r="D183" s="535">
        <v>10.71</v>
      </c>
      <c r="E183" s="97">
        <v>0</v>
      </c>
      <c r="F183" s="506">
        <v>0</v>
      </c>
      <c r="G183" s="529"/>
      <c r="H183" s="78"/>
      <c r="I183" s="230"/>
      <c r="J183" s="230"/>
      <c r="K183" s="97"/>
      <c r="L183" s="97"/>
      <c r="M183" s="97"/>
      <c r="N183" s="97"/>
      <c r="O183" s="470"/>
      <c r="P183" s="470"/>
      <c r="Q183" s="470"/>
      <c r="R183" s="506"/>
      <c r="S183" s="97"/>
      <c r="T183" s="97">
        <v>0</v>
      </c>
      <c r="U183" s="507"/>
      <c r="V183" s="97"/>
      <c r="W183" s="97"/>
      <c r="X183" s="97"/>
      <c r="Y183" s="147"/>
      <c r="Z183" s="147"/>
      <c r="AA183" s="166"/>
      <c r="AB183" s="166"/>
      <c r="AC183" s="97"/>
      <c r="AD183" s="97"/>
      <c r="AE183" s="97"/>
      <c r="AF183" s="97"/>
      <c r="AG183" s="462"/>
      <c r="AH183" s="462"/>
      <c r="AI183" s="97"/>
      <c r="AJ183" s="97"/>
      <c r="AK183" s="97"/>
      <c r="AL183" s="97"/>
      <c r="AM183" s="97"/>
      <c r="AN183" s="97"/>
      <c r="AO183" s="97"/>
      <c r="AP183" s="97"/>
      <c r="AQ183" s="534">
        <v>1</v>
      </c>
      <c r="AR183" s="517"/>
      <c r="AS183" s="472">
        <v>0</v>
      </c>
      <c r="AT183" s="97"/>
      <c r="AU183" s="472"/>
      <c r="AV183" s="472"/>
      <c r="AW183" s="97"/>
      <c r="AX183" s="97"/>
      <c r="AY183" s="97"/>
      <c r="AZ183" s="97">
        <f t="shared" si="2"/>
        <v>0</v>
      </c>
      <c r="BA183" s="97"/>
      <c r="BB183" s="97"/>
      <c r="BC183" s="97"/>
      <c r="BD183" s="97"/>
      <c r="BE183" s="97"/>
      <c r="BF183" s="97"/>
      <c r="BG183" s="97"/>
      <c r="BH183" s="97"/>
      <c r="BI183" s="466"/>
      <c r="BJ183" s="466"/>
      <c r="BK183" s="466">
        <v>0</v>
      </c>
      <c r="BL183" s="97"/>
      <c r="BM183" s="97"/>
      <c r="BN183" s="470"/>
      <c r="BO183" s="470"/>
      <c r="BP183" s="97"/>
      <c r="BQ183" s="97"/>
      <c r="BR183" s="97"/>
      <c r="BS183" s="97"/>
      <c r="BT183" s="97"/>
      <c r="BU183" s="97"/>
      <c r="BV183" s="97"/>
      <c r="BW183" s="97"/>
      <c r="BX183" s="97"/>
      <c r="BY183" s="97"/>
      <c r="BZ183" s="97"/>
      <c r="CA183" s="97"/>
      <c r="CB183" s="97"/>
      <c r="CC183" s="574"/>
      <c r="CD183" s="565"/>
      <c r="CE183" s="565"/>
      <c r="CF183" s="565"/>
      <c r="CG183" s="565"/>
      <c r="CH183" s="565"/>
      <c r="CI183" s="565"/>
      <c r="CJ183" s="565"/>
      <c r="CK183" s="565"/>
      <c r="CL183" s="565"/>
      <c r="CM183" s="565"/>
      <c r="CN183" s="565"/>
      <c r="CO183" s="565"/>
      <c r="CP183" s="565"/>
      <c r="CQ183" s="565"/>
      <c r="CR183" s="582"/>
      <c r="CS183" s="565"/>
      <c r="CT183" s="565"/>
      <c r="CU183" s="565"/>
      <c r="CV183" s="565"/>
      <c r="CW183" s="565"/>
      <c r="CX183" s="565"/>
      <c r="CY183" s="598"/>
      <c r="CZ183" s="598"/>
      <c r="DA183" s="565"/>
      <c r="DB183" s="565"/>
      <c r="DC183" s="565"/>
      <c r="DD183" s="565"/>
      <c r="DE183" s="565"/>
      <c r="DF183" s="565"/>
      <c r="DG183" s="565"/>
      <c r="DH183" s="565"/>
      <c r="DI183" s="565"/>
      <c r="DJ183" s="565"/>
      <c r="DK183" s="565"/>
      <c r="DL183" s="565"/>
      <c r="DM183" s="565"/>
      <c r="DN183" s="565"/>
      <c r="DO183" s="565"/>
      <c r="DP183" s="565"/>
      <c r="DQ183" s="565"/>
      <c r="DR183" s="565"/>
      <c r="DS183" s="565"/>
      <c r="DT183" s="565">
        <v>46</v>
      </c>
      <c r="DU183" s="565"/>
      <c r="DV183" s="565"/>
      <c r="DW183" s="565"/>
      <c r="DX183" s="565"/>
      <c r="DY183" s="565"/>
      <c r="DZ183" s="565"/>
      <c r="EA183" s="565"/>
      <c r="EB183" s="565"/>
      <c r="EC183" s="565"/>
      <c r="ED183" s="565"/>
      <c r="EE183" s="565"/>
      <c r="EF183" s="565"/>
      <c r="EG183" s="565"/>
      <c r="EH183" s="565"/>
      <c r="EI183" s="565"/>
      <c r="EJ183" s="565">
        <v>200</v>
      </c>
      <c r="EK183" s="565"/>
      <c r="EL183" s="565"/>
      <c r="EM183" s="565"/>
      <c r="EN183" s="565"/>
      <c r="EO183" s="565"/>
      <c r="EP183" s="565"/>
      <c r="EQ183" s="565"/>
      <c r="ER183" s="620">
        <v>0</v>
      </c>
      <c r="ET183" s="565"/>
      <c r="EU183" s="565"/>
      <c r="EV183" s="565">
        <v>9</v>
      </c>
      <c r="EW183" s="565"/>
      <c r="EX183" s="565"/>
      <c r="EY183" s="565"/>
      <c r="EZ183" s="565">
        <v>50</v>
      </c>
      <c r="FA183" s="565"/>
      <c r="FB183" s="565"/>
      <c r="FC183" s="565"/>
      <c r="FD183" s="565"/>
      <c r="FE183" s="565"/>
      <c r="FF183" s="565"/>
      <c r="FG183" s="565"/>
      <c r="FH183" s="565"/>
      <c r="FI183" s="565"/>
      <c r="FJ183" s="565"/>
      <c r="FK183" s="565"/>
      <c r="FL183" s="565">
        <v>0</v>
      </c>
      <c r="FM183" s="565"/>
      <c r="FN183" s="565">
        <v>10</v>
      </c>
      <c r="FO183" s="565"/>
      <c r="FP183" s="565"/>
      <c r="FQ183" s="565"/>
      <c r="FR183" s="565"/>
      <c r="FS183" s="565"/>
      <c r="FT183" s="565">
        <v>0</v>
      </c>
      <c r="FU183" s="565">
        <v>0</v>
      </c>
      <c r="FV183" s="565"/>
      <c r="FW183" s="565"/>
      <c r="FX183" s="565"/>
      <c r="FY183" s="565"/>
      <c r="FZ183" s="598"/>
      <c r="GA183" s="598"/>
      <c r="GB183" s="565"/>
      <c r="GC183" s="565"/>
      <c r="GD183" s="565"/>
      <c r="GE183" s="565"/>
      <c r="GF183" s="565"/>
      <c r="GG183" s="565"/>
      <c r="GH183" s="565"/>
      <c r="GI183" s="565"/>
      <c r="GJ183" s="565"/>
    </row>
    <row r="184" spans="1:192" ht="45">
      <c r="A184" s="460">
        <v>158</v>
      </c>
      <c r="B184" s="460" t="s">
        <v>5162</v>
      </c>
      <c r="C184" s="461" t="s">
        <v>4626</v>
      </c>
      <c r="D184" s="535">
        <v>12.3</v>
      </c>
      <c r="E184" s="97">
        <v>0</v>
      </c>
      <c r="F184" s="506">
        <v>0</v>
      </c>
      <c r="G184" s="529"/>
      <c r="H184" s="78"/>
      <c r="I184" s="230"/>
      <c r="J184" s="230"/>
      <c r="K184" s="97"/>
      <c r="L184" s="97"/>
      <c r="M184" s="97"/>
      <c r="N184" s="97"/>
      <c r="O184" s="470"/>
      <c r="P184" s="470"/>
      <c r="Q184" s="470"/>
      <c r="R184" s="506"/>
      <c r="S184" s="97"/>
      <c r="T184" s="97">
        <v>0</v>
      </c>
      <c r="U184" s="507"/>
      <c r="V184" s="97"/>
      <c r="W184" s="97"/>
      <c r="X184" s="97"/>
      <c r="Y184" s="147"/>
      <c r="Z184" s="147"/>
      <c r="AA184" s="166"/>
      <c r="AB184" s="166"/>
      <c r="AC184" s="97"/>
      <c r="AD184" s="97"/>
      <c r="AE184" s="97"/>
      <c r="AF184" s="97"/>
      <c r="AG184" s="462"/>
      <c r="AH184" s="462"/>
      <c r="AI184" s="97"/>
      <c r="AJ184" s="97"/>
      <c r="AK184" s="97"/>
      <c r="AL184" s="97"/>
      <c r="AM184" s="97"/>
      <c r="AN184" s="97"/>
      <c r="AO184" s="97"/>
      <c r="AP184" s="97"/>
      <c r="AQ184" s="534"/>
      <c r="AR184" s="517"/>
      <c r="AS184" s="472">
        <v>0</v>
      </c>
      <c r="AT184" s="97"/>
      <c r="AU184" s="472"/>
      <c r="AV184" s="472"/>
      <c r="AW184" s="97"/>
      <c r="AX184" s="97"/>
      <c r="AY184" s="97"/>
      <c r="AZ184" s="97">
        <f t="shared" si="2"/>
        <v>0</v>
      </c>
      <c r="BA184" s="97"/>
      <c r="BB184" s="97"/>
      <c r="BC184" s="97"/>
      <c r="BD184" s="97"/>
      <c r="BE184" s="97"/>
      <c r="BF184" s="97"/>
      <c r="BG184" s="97"/>
      <c r="BH184" s="97"/>
      <c r="BI184" s="466"/>
      <c r="BJ184" s="466"/>
      <c r="BK184" s="466">
        <v>0</v>
      </c>
      <c r="BL184" s="97"/>
      <c r="BM184" s="97"/>
      <c r="BN184" s="470"/>
      <c r="BO184" s="470"/>
      <c r="BP184" s="97"/>
      <c r="BQ184" s="97"/>
      <c r="BR184" s="97"/>
      <c r="BS184" s="97"/>
      <c r="BT184" s="97"/>
      <c r="BU184" s="97"/>
      <c r="BV184" s="97"/>
      <c r="BW184" s="97"/>
      <c r="BX184" s="97">
        <v>12</v>
      </c>
      <c r="BY184" s="97"/>
      <c r="BZ184" s="97"/>
      <c r="CA184" s="97"/>
      <c r="CB184" s="97"/>
      <c r="CC184" s="574"/>
      <c r="CD184" s="565"/>
      <c r="CE184" s="565"/>
      <c r="CF184" s="565"/>
      <c r="CG184" s="565"/>
      <c r="CH184" s="565"/>
      <c r="CI184" s="565"/>
      <c r="CJ184" s="565"/>
      <c r="CK184" s="565"/>
      <c r="CL184" s="565"/>
      <c r="CM184" s="565"/>
      <c r="CN184" s="565"/>
      <c r="CO184" s="565"/>
      <c r="CP184" s="565"/>
      <c r="CQ184" s="565"/>
      <c r="CR184" s="582"/>
      <c r="CS184" s="565"/>
      <c r="CT184" s="565"/>
      <c r="CU184" s="565"/>
      <c r="CV184" s="565"/>
      <c r="CW184" s="565"/>
      <c r="CX184" s="565"/>
      <c r="CY184" s="598"/>
      <c r="CZ184" s="598"/>
      <c r="DA184" s="565"/>
      <c r="DB184" s="565"/>
      <c r="DC184" s="565"/>
      <c r="DD184" s="565"/>
      <c r="DE184" s="565"/>
      <c r="DF184" s="565"/>
      <c r="DG184" s="565"/>
      <c r="DH184" s="565"/>
      <c r="DI184" s="565"/>
      <c r="DJ184" s="565"/>
      <c r="DK184" s="565"/>
      <c r="DL184" s="565"/>
      <c r="DM184" s="565"/>
      <c r="DN184" s="565"/>
      <c r="DO184" s="565"/>
      <c r="DP184" s="565"/>
      <c r="DQ184" s="565"/>
      <c r="DR184" s="565"/>
      <c r="DS184" s="565"/>
      <c r="DT184" s="565">
        <v>12</v>
      </c>
      <c r="DU184" s="565"/>
      <c r="DV184" s="565"/>
      <c r="DW184" s="565"/>
      <c r="DX184" s="565"/>
      <c r="DY184" s="565"/>
      <c r="DZ184" s="565"/>
      <c r="EA184" s="565"/>
      <c r="EB184" s="565"/>
      <c r="EC184" s="565"/>
      <c r="ED184" s="565"/>
      <c r="EE184" s="565"/>
      <c r="EF184" s="565"/>
      <c r="EG184" s="565"/>
      <c r="EH184" s="565"/>
      <c r="EI184" s="565"/>
      <c r="EJ184" s="565">
        <v>727</v>
      </c>
      <c r="EK184" s="565"/>
      <c r="EL184" s="565"/>
      <c r="EM184" s="565"/>
      <c r="EN184" s="565"/>
      <c r="EO184" s="565"/>
      <c r="EP184" s="565"/>
      <c r="EQ184" s="565"/>
      <c r="ER184" s="620">
        <v>0</v>
      </c>
      <c r="ET184" s="565"/>
      <c r="EU184" s="565"/>
      <c r="EV184" s="565"/>
      <c r="EW184" s="565"/>
      <c r="EX184" s="565"/>
      <c r="EY184" s="565"/>
      <c r="EZ184" s="565">
        <v>150</v>
      </c>
      <c r="FA184" s="565"/>
      <c r="FB184" s="565"/>
      <c r="FC184" s="565"/>
      <c r="FD184" s="565"/>
      <c r="FE184" s="565"/>
      <c r="FF184" s="565"/>
      <c r="FG184" s="565"/>
      <c r="FH184" s="565"/>
      <c r="FI184" s="565"/>
      <c r="FJ184" s="565"/>
      <c r="FK184" s="565"/>
      <c r="FL184" s="565">
        <v>0</v>
      </c>
      <c r="FM184" s="565"/>
      <c r="FN184" s="565"/>
      <c r="FO184" s="565"/>
      <c r="FP184" s="565"/>
      <c r="FQ184" s="565"/>
      <c r="FR184" s="565"/>
      <c r="FS184" s="565"/>
      <c r="FT184" s="565"/>
      <c r="FU184" s="565"/>
      <c r="FV184" s="565"/>
      <c r="FW184" s="565"/>
      <c r="FX184" s="565"/>
      <c r="FY184" s="565"/>
      <c r="FZ184" s="598"/>
      <c r="GA184" s="598"/>
      <c r="GB184" s="565"/>
      <c r="GC184" s="565"/>
      <c r="GD184" s="565"/>
      <c r="GE184" s="565"/>
      <c r="GF184" s="565"/>
      <c r="GG184" s="565"/>
      <c r="GH184" s="565"/>
      <c r="GI184" s="565"/>
      <c r="GJ184" s="565"/>
    </row>
    <row r="185" spans="1:192" ht="45">
      <c r="A185" s="460">
        <v>159</v>
      </c>
      <c r="B185" s="460" t="s">
        <v>5163</v>
      </c>
      <c r="C185" s="461" t="s">
        <v>4628</v>
      </c>
      <c r="D185" s="535">
        <v>15.04</v>
      </c>
      <c r="G185" s="529"/>
      <c r="H185" s="78"/>
      <c r="I185" s="230"/>
      <c r="J185" s="230"/>
      <c r="K185" s="97"/>
      <c r="L185" s="97"/>
      <c r="M185" s="97"/>
      <c r="N185" s="97"/>
      <c r="O185" s="470"/>
      <c r="P185" s="470"/>
      <c r="Q185" s="470"/>
      <c r="R185" s="506"/>
      <c r="S185" s="97"/>
      <c r="T185" s="97">
        <v>0</v>
      </c>
      <c r="U185" s="507"/>
      <c r="V185" s="97"/>
      <c r="W185" s="97"/>
      <c r="X185" s="97"/>
      <c r="Y185" s="147"/>
      <c r="Z185" s="147"/>
      <c r="AA185" s="166"/>
      <c r="AB185" s="166"/>
      <c r="AC185" s="97"/>
      <c r="AD185" s="97"/>
      <c r="AE185" s="97"/>
      <c r="AF185" s="97"/>
      <c r="AG185" s="462"/>
      <c r="AH185" s="462"/>
      <c r="AI185" s="97"/>
      <c r="AJ185" s="97"/>
      <c r="AK185" s="97"/>
      <c r="AL185" s="97"/>
      <c r="AM185" s="97"/>
      <c r="AN185" s="97"/>
      <c r="AO185" s="97"/>
      <c r="AP185" s="97"/>
      <c r="AQ185" s="534">
        <v>1</v>
      </c>
      <c r="AR185" s="517"/>
      <c r="AS185" s="472">
        <v>0</v>
      </c>
      <c r="AT185" s="97"/>
      <c r="AU185" s="472"/>
      <c r="AV185" s="472"/>
      <c r="AW185" s="97"/>
      <c r="AX185" s="97"/>
      <c r="AY185" s="97"/>
      <c r="AZ185" s="97">
        <f t="shared" si="2"/>
        <v>0</v>
      </c>
      <c r="BA185" s="97"/>
      <c r="BB185" s="97"/>
      <c r="BC185" s="97"/>
      <c r="BD185" s="97"/>
      <c r="BE185" s="97"/>
      <c r="BF185" s="97"/>
      <c r="BG185" s="97"/>
      <c r="BH185" s="97"/>
      <c r="BI185" s="466"/>
      <c r="BJ185" s="466"/>
      <c r="BK185" s="466">
        <v>0</v>
      </c>
      <c r="BL185" s="97"/>
      <c r="BM185" s="97"/>
      <c r="BN185" s="470"/>
      <c r="BO185" s="470"/>
      <c r="BP185" s="97"/>
      <c r="BQ185" s="97"/>
      <c r="BR185" s="97"/>
      <c r="BS185" s="97"/>
      <c r="BT185" s="97"/>
      <c r="BU185" s="97"/>
      <c r="BV185" s="97"/>
      <c r="BW185" s="97"/>
      <c r="BX185" s="97">
        <v>10</v>
      </c>
      <c r="BY185" s="97"/>
      <c r="BZ185" s="97"/>
      <c r="CA185" s="97"/>
      <c r="CB185" s="97"/>
      <c r="CC185" s="574"/>
      <c r="CD185" s="565"/>
      <c r="CE185" s="565"/>
      <c r="CF185" s="565"/>
      <c r="CG185" s="565"/>
      <c r="CH185" s="565"/>
      <c r="CI185" s="565"/>
      <c r="CJ185" s="565"/>
      <c r="CK185" s="565"/>
      <c r="CL185" s="565"/>
      <c r="CM185" s="565"/>
      <c r="CN185" s="565"/>
      <c r="CO185" s="565"/>
      <c r="CP185" s="565"/>
      <c r="CQ185" s="565"/>
      <c r="CR185" s="582"/>
      <c r="CS185" s="565"/>
      <c r="CT185" s="565"/>
      <c r="CU185" s="565"/>
      <c r="CV185" s="565"/>
      <c r="CW185" s="565"/>
      <c r="CX185" s="565"/>
      <c r="CY185" s="598"/>
      <c r="CZ185" s="598"/>
      <c r="DA185" s="565"/>
      <c r="DB185" s="565"/>
      <c r="DC185" s="565"/>
      <c r="DD185" s="565"/>
      <c r="DE185" s="565"/>
      <c r="DF185" s="565"/>
      <c r="DG185" s="565"/>
      <c r="DH185" s="565"/>
      <c r="DI185" s="565"/>
      <c r="DJ185" s="565"/>
      <c r="DK185" s="565"/>
      <c r="DL185" s="565"/>
      <c r="DM185" s="565"/>
      <c r="DN185" s="565"/>
      <c r="DO185" s="565"/>
      <c r="DP185" s="565"/>
      <c r="DQ185" s="565"/>
      <c r="DR185" s="565"/>
      <c r="DS185" s="565"/>
      <c r="DT185" s="565"/>
      <c r="DU185" s="565"/>
      <c r="DV185" s="565"/>
      <c r="DW185" s="565"/>
      <c r="DX185" s="565"/>
      <c r="DY185" s="565"/>
      <c r="DZ185" s="565"/>
      <c r="EA185" s="565"/>
      <c r="EB185" s="565"/>
      <c r="EC185" s="565"/>
      <c r="ED185" s="565"/>
      <c r="EE185" s="565"/>
      <c r="EF185" s="565"/>
      <c r="EG185" s="565"/>
      <c r="EH185" s="565"/>
      <c r="EI185" s="565"/>
      <c r="EJ185" s="565">
        <v>232</v>
      </c>
      <c r="EK185" s="565"/>
      <c r="EL185" s="565"/>
      <c r="EM185" s="565"/>
      <c r="EN185" s="565"/>
      <c r="EO185" s="565"/>
      <c r="EP185" s="565"/>
      <c r="EQ185" s="565"/>
      <c r="ER185" s="620">
        <v>0</v>
      </c>
      <c r="ET185" s="565"/>
      <c r="EU185" s="565"/>
      <c r="EV185" s="565"/>
      <c r="EW185" s="565"/>
      <c r="EX185" s="565"/>
      <c r="EY185" s="565"/>
      <c r="EZ185" s="565">
        <v>50</v>
      </c>
      <c r="FA185" s="565"/>
      <c r="FB185" s="565"/>
      <c r="FC185" s="565"/>
      <c r="FD185" s="565"/>
      <c r="FE185" s="565"/>
      <c r="FF185" s="565"/>
      <c r="FG185" s="565"/>
      <c r="FH185" s="565"/>
      <c r="FI185" s="565"/>
      <c r="FJ185" s="565"/>
      <c r="FK185" s="565"/>
      <c r="FL185" s="565">
        <v>0</v>
      </c>
      <c r="FM185" s="565"/>
      <c r="FN185" s="565"/>
      <c r="FO185" s="565"/>
      <c r="FP185" s="565"/>
      <c r="FQ185" s="565"/>
      <c r="FR185" s="565"/>
      <c r="FS185" s="565"/>
      <c r="FT185" s="565"/>
      <c r="FU185" s="565"/>
      <c r="FV185" s="565"/>
      <c r="FW185" s="565"/>
      <c r="FX185" s="565"/>
      <c r="FY185" s="565"/>
      <c r="FZ185" s="598"/>
      <c r="GA185" s="598"/>
      <c r="GB185" s="565"/>
      <c r="GC185" s="565"/>
      <c r="GD185" s="565"/>
      <c r="GE185" s="565"/>
      <c r="GF185" s="565"/>
      <c r="GG185" s="565"/>
      <c r="GH185" s="565"/>
      <c r="GI185" s="565"/>
      <c r="GJ185" s="565"/>
    </row>
    <row r="186" spans="1:192" ht="45">
      <c r="A186" s="460">
        <v>160</v>
      </c>
      <c r="B186" s="460" t="s">
        <v>5164</v>
      </c>
      <c r="C186" s="461" t="s">
        <v>4630</v>
      </c>
      <c r="D186" s="535">
        <v>29.52</v>
      </c>
      <c r="G186" s="529"/>
      <c r="H186" s="78"/>
      <c r="I186" s="230"/>
      <c r="J186" s="230"/>
      <c r="K186" s="97"/>
      <c r="L186" s="97"/>
      <c r="M186" s="97"/>
      <c r="N186" s="97"/>
      <c r="O186" s="470"/>
      <c r="P186" s="470"/>
      <c r="Q186" s="470"/>
      <c r="R186" s="506"/>
      <c r="S186" s="97"/>
      <c r="T186" s="97">
        <v>0</v>
      </c>
      <c r="U186" s="507"/>
      <c r="V186" s="97"/>
      <c r="W186" s="97"/>
      <c r="X186" s="97"/>
      <c r="Y186" s="147"/>
      <c r="Z186" s="147"/>
      <c r="AA186" s="166"/>
      <c r="AB186" s="166"/>
      <c r="AC186" s="97"/>
      <c r="AD186" s="97"/>
      <c r="AE186" s="97"/>
      <c r="AF186" s="97"/>
      <c r="AG186" s="462"/>
      <c r="AH186" s="462"/>
      <c r="AI186" s="97"/>
      <c r="AJ186" s="97"/>
      <c r="AK186" s="97"/>
      <c r="AL186" s="97"/>
      <c r="AM186" s="97"/>
      <c r="AN186" s="97"/>
      <c r="AO186" s="97"/>
      <c r="AP186" s="97"/>
      <c r="AQ186" s="517"/>
      <c r="AR186" s="517"/>
      <c r="AS186" s="472">
        <v>0</v>
      </c>
      <c r="AT186" s="97"/>
      <c r="AU186" s="472"/>
      <c r="AV186" s="472"/>
      <c r="AW186" s="97"/>
      <c r="AX186" s="97"/>
      <c r="AY186" s="97"/>
      <c r="AZ186" s="97">
        <f t="shared" si="2"/>
        <v>0</v>
      </c>
      <c r="BA186" s="97"/>
      <c r="BB186" s="97"/>
      <c r="BC186" s="97"/>
      <c r="BD186" s="97"/>
      <c r="BE186" s="97"/>
      <c r="BF186" s="97"/>
      <c r="BG186" s="97"/>
      <c r="BH186" s="97"/>
      <c r="BI186" s="466"/>
      <c r="BJ186" s="466"/>
      <c r="BK186" s="466">
        <v>0</v>
      </c>
      <c r="BL186" s="97"/>
      <c r="BM186" s="97"/>
      <c r="BN186" s="470"/>
      <c r="BO186" s="470"/>
      <c r="BP186" s="97"/>
      <c r="BQ186" s="97"/>
      <c r="BR186" s="97"/>
      <c r="BS186" s="97"/>
      <c r="BT186" s="97"/>
      <c r="BU186" s="97"/>
      <c r="BV186" s="97"/>
      <c r="BW186" s="97"/>
      <c r="BX186" s="97"/>
      <c r="BY186" s="97"/>
      <c r="BZ186" s="97"/>
      <c r="CA186" s="97"/>
      <c r="CB186" s="97"/>
      <c r="CC186" s="574"/>
      <c r="CD186" s="565"/>
      <c r="CE186" s="565"/>
      <c r="CF186" s="565"/>
      <c r="CG186" s="565"/>
      <c r="CH186" s="565"/>
      <c r="CI186" s="565"/>
      <c r="CJ186" s="565"/>
      <c r="CK186" s="565"/>
      <c r="CL186" s="565"/>
      <c r="CM186" s="565"/>
      <c r="CN186" s="565"/>
      <c r="CO186" s="565"/>
      <c r="CP186" s="565"/>
      <c r="CQ186" s="565"/>
      <c r="CR186" s="582"/>
      <c r="CS186" s="565"/>
      <c r="CT186" s="565"/>
      <c r="CU186" s="565"/>
      <c r="CV186" s="565"/>
      <c r="CW186" s="565"/>
      <c r="CX186" s="565"/>
      <c r="CY186" s="598"/>
      <c r="CZ186" s="598"/>
      <c r="DA186" s="565"/>
      <c r="DB186" s="565"/>
      <c r="DC186" s="565"/>
      <c r="DD186" s="565"/>
      <c r="DE186" s="565"/>
      <c r="DF186" s="565"/>
      <c r="DG186" s="565"/>
      <c r="DH186" s="565"/>
      <c r="DI186" s="565"/>
      <c r="DJ186" s="565"/>
      <c r="DK186" s="565"/>
      <c r="DL186" s="565"/>
      <c r="DM186" s="565"/>
      <c r="DN186" s="565"/>
      <c r="DO186" s="565"/>
      <c r="DP186" s="565"/>
      <c r="DQ186" s="565"/>
      <c r="DR186" s="565"/>
      <c r="DS186" s="565"/>
      <c r="DT186" s="565">
        <v>12</v>
      </c>
      <c r="DU186" s="565"/>
      <c r="DV186" s="565"/>
      <c r="DW186" s="565"/>
      <c r="DX186" s="565"/>
      <c r="DY186" s="565"/>
      <c r="DZ186" s="565"/>
      <c r="EA186" s="565"/>
      <c r="EB186" s="565"/>
      <c r="EC186" s="565"/>
      <c r="ED186" s="565"/>
      <c r="EE186" s="565"/>
      <c r="EF186" s="565"/>
      <c r="EG186" s="565"/>
      <c r="EH186" s="565"/>
      <c r="EI186" s="565"/>
      <c r="EJ186" s="565">
        <v>440</v>
      </c>
      <c r="EK186" s="565"/>
      <c r="EL186" s="565"/>
      <c r="EM186" s="565"/>
      <c r="EN186" s="565"/>
      <c r="EO186" s="565"/>
      <c r="EP186" s="565"/>
      <c r="EQ186" s="565"/>
      <c r="ER186" s="620">
        <v>0</v>
      </c>
      <c r="ET186" s="565"/>
      <c r="EU186" s="565"/>
      <c r="EV186" s="565"/>
      <c r="EW186" s="565"/>
      <c r="EX186" s="565"/>
      <c r="EY186" s="565"/>
      <c r="EZ186" s="565">
        <v>10</v>
      </c>
      <c r="FA186" s="565"/>
      <c r="FB186" s="565"/>
      <c r="FC186" s="565"/>
      <c r="FD186" s="565"/>
      <c r="FE186" s="565"/>
      <c r="FF186" s="565"/>
      <c r="FG186" s="565"/>
      <c r="FH186" s="565"/>
      <c r="FI186" s="565"/>
      <c r="FJ186" s="565"/>
      <c r="FK186" s="565"/>
      <c r="FL186" s="565">
        <v>0</v>
      </c>
      <c r="FM186" s="565"/>
      <c r="FN186" s="565"/>
      <c r="FO186" s="565"/>
      <c r="FP186" s="565"/>
      <c r="FQ186" s="565"/>
      <c r="FR186" s="565"/>
      <c r="FS186" s="565"/>
      <c r="FT186" s="565"/>
      <c r="FU186" s="565"/>
      <c r="FV186" s="565"/>
      <c r="FW186" s="565"/>
      <c r="FX186" s="565"/>
      <c r="FY186" s="565"/>
      <c r="FZ186" s="598"/>
      <c r="GA186" s="598"/>
      <c r="GB186" s="565"/>
      <c r="GC186" s="565"/>
      <c r="GD186" s="565"/>
      <c r="GE186" s="565"/>
      <c r="GF186" s="565"/>
      <c r="GG186" s="565"/>
      <c r="GH186" s="565"/>
      <c r="GI186" s="565"/>
      <c r="GJ186" s="565"/>
    </row>
    <row r="187" spans="1:192" ht="60">
      <c r="A187" s="460">
        <v>161</v>
      </c>
      <c r="B187" s="460" t="s">
        <v>5165</v>
      </c>
      <c r="C187" s="461" t="s">
        <v>5166</v>
      </c>
      <c r="D187" s="535">
        <v>2.93</v>
      </c>
      <c r="G187" s="529"/>
      <c r="H187" s="78"/>
      <c r="I187" s="230"/>
      <c r="J187" s="230"/>
      <c r="K187" s="97"/>
      <c r="L187" s="97"/>
      <c r="M187" s="97"/>
      <c r="N187" s="97"/>
      <c r="O187" s="470"/>
      <c r="P187" s="470"/>
      <c r="Q187" s="470"/>
      <c r="R187" s="506"/>
      <c r="S187" s="97"/>
      <c r="T187" s="97">
        <v>0</v>
      </c>
      <c r="U187" s="507"/>
      <c r="V187" s="97"/>
      <c r="W187" s="97"/>
      <c r="X187" s="97"/>
      <c r="Y187" s="147"/>
      <c r="Z187" s="147"/>
      <c r="AA187" s="166"/>
      <c r="AB187" s="166"/>
      <c r="AC187" s="97">
        <v>1</v>
      </c>
      <c r="AD187" s="97"/>
      <c r="AE187" s="97"/>
      <c r="AF187" s="97"/>
      <c r="AG187" s="462"/>
      <c r="AH187" s="462"/>
      <c r="AI187" s="97"/>
      <c r="AJ187" s="97"/>
      <c r="AK187" s="97"/>
      <c r="AL187" s="97"/>
      <c r="AM187" s="97"/>
      <c r="AN187" s="97"/>
      <c r="AO187" s="97"/>
      <c r="AP187" s="97"/>
      <c r="AQ187" s="517"/>
      <c r="AR187" s="517"/>
      <c r="AS187" s="472">
        <v>0</v>
      </c>
      <c r="AT187" s="97"/>
      <c r="AU187" s="472"/>
      <c r="AV187" s="472"/>
      <c r="AW187" s="97"/>
      <c r="AX187" s="97"/>
      <c r="AY187" s="97"/>
      <c r="AZ187" s="97">
        <f t="shared" si="2"/>
        <v>0</v>
      </c>
      <c r="BA187" s="97"/>
      <c r="BB187" s="97"/>
      <c r="BC187" s="97"/>
      <c r="BD187" s="97"/>
      <c r="BE187" s="97"/>
      <c r="BF187" s="97"/>
      <c r="BG187" s="97"/>
      <c r="BH187" s="97"/>
      <c r="BI187" s="466"/>
      <c r="BJ187" s="466"/>
      <c r="BK187" s="466">
        <v>0</v>
      </c>
      <c r="BL187" s="97"/>
      <c r="BM187" s="97"/>
      <c r="BN187" s="470"/>
      <c r="BO187" s="470"/>
      <c r="BP187" s="97"/>
      <c r="BQ187" s="97"/>
      <c r="BR187" s="97"/>
      <c r="BS187" s="97"/>
      <c r="BT187" s="97"/>
      <c r="BU187" s="97"/>
      <c r="BV187" s="97"/>
      <c r="BW187" s="97"/>
      <c r="BX187" s="97">
        <v>11</v>
      </c>
      <c r="BY187" s="97"/>
      <c r="BZ187" s="97"/>
      <c r="CA187" s="97"/>
      <c r="CB187" s="97"/>
      <c r="CC187" s="574"/>
      <c r="CD187" s="565"/>
      <c r="CE187" s="565"/>
      <c r="CF187" s="565"/>
      <c r="CG187" s="565"/>
      <c r="CH187" s="565"/>
      <c r="CI187" s="565"/>
      <c r="CJ187" s="565"/>
      <c r="CK187" s="565"/>
      <c r="CL187" s="565"/>
      <c r="CM187" s="565"/>
      <c r="CN187" s="565"/>
      <c r="CO187" s="565"/>
      <c r="CP187" s="565"/>
      <c r="CQ187" s="565"/>
      <c r="CR187" s="586">
        <v>6</v>
      </c>
      <c r="CS187" s="565"/>
      <c r="CT187" s="565"/>
      <c r="CU187" s="565"/>
      <c r="CV187" s="565"/>
      <c r="CW187" s="565"/>
      <c r="CX187" s="565"/>
      <c r="CY187" s="598"/>
      <c r="CZ187" s="598"/>
      <c r="DA187" s="565"/>
      <c r="DB187" s="565"/>
      <c r="DC187" s="565"/>
      <c r="DD187" s="565"/>
      <c r="DE187" s="565"/>
      <c r="DF187" s="565"/>
      <c r="DG187" s="565"/>
      <c r="DH187" s="565"/>
      <c r="DI187" s="565"/>
      <c r="DJ187" s="565"/>
      <c r="DK187" s="565"/>
      <c r="DL187" s="565"/>
      <c r="DM187" s="565"/>
      <c r="DN187" s="565"/>
      <c r="DO187" s="565"/>
      <c r="DP187" s="565"/>
      <c r="DQ187" s="565"/>
      <c r="DR187" s="565"/>
      <c r="DS187" s="565"/>
      <c r="DT187" s="565"/>
      <c r="DU187" s="565"/>
      <c r="DV187" s="565"/>
      <c r="DW187" s="565"/>
      <c r="DX187" s="565"/>
      <c r="DY187" s="565"/>
      <c r="DZ187" s="565"/>
      <c r="EA187" s="565"/>
      <c r="EB187" s="565"/>
      <c r="EC187" s="565"/>
      <c r="ED187" s="565"/>
      <c r="EE187" s="565"/>
      <c r="EF187" s="565"/>
      <c r="EG187" s="565"/>
      <c r="EH187" s="565"/>
      <c r="EI187" s="565"/>
      <c r="EJ187" s="565">
        <v>12</v>
      </c>
      <c r="EK187" s="565"/>
      <c r="EL187" s="565"/>
      <c r="EM187" s="565"/>
      <c r="EN187" s="565"/>
      <c r="EO187" s="565"/>
      <c r="EP187" s="565"/>
      <c r="EQ187" s="565"/>
      <c r="ER187" s="620">
        <v>0</v>
      </c>
      <c r="ET187" s="565"/>
      <c r="EU187" s="565"/>
      <c r="EV187" s="565"/>
      <c r="EW187" s="565"/>
      <c r="EX187" s="565"/>
      <c r="EY187" s="565"/>
      <c r="EZ187" s="565">
        <v>15</v>
      </c>
      <c r="FA187" s="565"/>
      <c r="FB187" s="565"/>
      <c r="FC187" s="565"/>
      <c r="FD187" s="565"/>
      <c r="FE187" s="565"/>
      <c r="FF187" s="565"/>
      <c r="FG187" s="565"/>
      <c r="FH187" s="565"/>
      <c r="FI187" s="565"/>
      <c r="FJ187" s="565"/>
      <c r="FK187" s="565"/>
      <c r="FL187" s="565">
        <v>0</v>
      </c>
      <c r="FM187" s="565"/>
      <c r="FN187" s="565"/>
      <c r="FO187" s="565"/>
      <c r="FP187" s="565"/>
      <c r="FQ187" s="565"/>
      <c r="FR187" s="565"/>
      <c r="FS187" s="565"/>
      <c r="FT187" s="565">
        <v>0</v>
      </c>
      <c r="FU187" s="565">
        <v>0</v>
      </c>
      <c r="FV187" s="565"/>
      <c r="FW187" s="565"/>
      <c r="FX187" s="565"/>
      <c r="FY187" s="565"/>
      <c r="FZ187" s="598"/>
      <c r="GA187" s="598"/>
      <c r="GB187" s="565"/>
      <c r="GC187" s="565"/>
      <c r="GD187" s="565"/>
      <c r="GE187" s="565"/>
      <c r="GF187" s="565"/>
      <c r="GG187" s="565"/>
      <c r="GH187" s="565"/>
      <c r="GI187" s="565"/>
      <c r="GJ187" s="565"/>
    </row>
    <row r="188" spans="1:192" ht="60">
      <c r="A188" s="460">
        <v>162</v>
      </c>
      <c r="B188" s="460" t="s">
        <v>5167</v>
      </c>
      <c r="C188" s="461" t="s">
        <v>4632</v>
      </c>
      <c r="D188" s="535">
        <v>1.24</v>
      </c>
      <c r="E188" s="97">
        <v>0</v>
      </c>
      <c r="F188" s="506">
        <v>0</v>
      </c>
      <c r="G188" s="529"/>
      <c r="H188" s="78"/>
      <c r="I188" s="230"/>
      <c r="J188" s="230"/>
      <c r="K188" s="97"/>
      <c r="L188" s="97"/>
      <c r="M188" s="97"/>
      <c r="N188" s="97"/>
      <c r="O188" s="470"/>
      <c r="P188" s="470"/>
      <c r="Q188" s="470"/>
      <c r="R188" s="506"/>
      <c r="S188" s="97"/>
      <c r="T188" s="97">
        <v>141</v>
      </c>
      <c r="U188" s="507"/>
      <c r="V188" s="97"/>
      <c r="W188" s="97"/>
      <c r="X188" s="97"/>
      <c r="Y188" s="147"/>
      <c r="Z188" s="147"/>
      <c r="AA188" s="166"/>
      <c r="AB188" s="166"/>
      <c r="AC188" s="97">
        <v>1</v>
      </c>
      <c r="AD188" s="97"/>
      <c r="AE188" s="97"/>
      <c r="AF188" s="97"/>
      <c r="AG188" s="462"/>
      <c r="AH188" s="462"/>
      <c r="AI188" s="97"/>
      <c r="AJ188" s="97"/>
      <c r="AK188" s="97"/>
      <c r="AL188" s="97"/>
      <c r="AM188" s="97"/>
      <c r="AN188" s="97"/>
      <c r="AO188" s="97"/>
      <c r="AP188" s="97"/>
      <c r="AQ188" s="517"/>
      <c r="AR188" s="517"/>
      <c r="AS188" s="472">
        <v>0</v>
      </c>
      <c r="AT188" s="97"/>
      <c r="AU188" s="472"/>
      <c r="AV188" s="472"/>
      <c r="AW188" s="97"/>
      <c r="AX188" s="97"/>
      <c r="AY188" s="97"/>
      <c r="AZ188" s="97">
        <f t="shared" si="2"/>
        <v>0</v>
      </c>
      <c r="BA188" s="97"/>
      <c r="BB188" s="97"/>
      <c r="BC188" s="97"/>
      <c r="BD188" s="97"/>
      <c r="BE188" s="97"/>
      <c r="BF188" s="97"/>
      <c r="BG188" s="97"/>
      <c r="BH188" s="97"/>
      <c r="BI188" s="466"/>
      <c r="BJ188" s="466"/>
      <c r="BK188" s="466">
        <v>0</v>
      </c>
      <c r="BL188" s="97"/>
      <c r="BM188" s="97"/>
      <c r="BN188" s="470"/>
      <c r="BO188" s="470"/>
      <c r="BP188" s="97"/>
      <c r="BQ188" s="97"/>
      <c r="BR188" s="97"/>
      <c r="BS188" s="97"/>
      <c r="BT188" s="97"/>
      <c r="BU188" s="97"/>
      <c r="BV188" s="97"/>
      <c r="BW188" s="97"/>
      <c r="BX188" s="97"/>
      <c r="BY188" s="97"/>
      <c r="BZ188" s="97"/>
      <c r="CA188" s="97"/>
      <c r="CB188" s="97"/>
      <c r="CC188" s="574"/>
      <c r="CD188" s="565"/>
      <c r="CE188" s="565"/>
      <c r="CF188" s="565"/>
      <c r="CG188" s="565"/>
      <c r="CH188" s="565"/>
      <c r="CI188" s="565"/>
      <c r="CJ188" s="565"/>
      <c r="CK188" s="565"/>
      <c r="CL188" s="565"/>
      <c r="CM188" s="565"/>
      <c r="CN188" s="565"/>
      <c r="CO188" s="565">
        <v>50</v>
      </c>
      <c r="CP188" s="565"/>
      <c r="CQ188" s="565"/>
      <c r="CR188" s="582"/>
      <c r="CS188" s="565"/>
      <c r="CT188" s="565"/>
      <c r="CU188" s="565"/>
      <c r="CV188" s="565"/>
      <c r="CW188" s="565"/>
      <c r="CX188" s="565"/>
      <c r="CY188" s="598"/>
      <c r="CZ188" s="598"/>
      <c r="DA188" s="565"/>
      <c r="DB188" s="565"/>
      <c r="DC188" s="565"/>
      <c r="DD188" s="565"/>
      <c r="DE188" s="565"/>
      <c r="DF188" s="565"/>
      <c r="DG188" s="565"/>
      <c r="DH188" s="565"/>
      <c r="DI188" s="565"/>
      <c r="DJ188" s="565"/>
      <c r="DK188" s="565"/>
      <c r="DL188" s="565"/>
      <c r="DM188" s="565"/>
      <c r="DN188" s="565"/>
      <c r="DO188" s="565"/>
      <c r="DP188" s="565"/>
      <c r="DQ188" s="565"/>
      <c r="DR188" s="565"/>
      <c r="DS188" s="565"/>
      <c r="DT188" s="565">
        <v>10</v>
      </c>
      <c r="DU188" s="565"/>
      <c r="DV188" s="565"/>
      <c r="DW188" s="565"/>
      <c r="DX188" s="565"/>
      <c r="DY188" s="565"/>
      <c r="DZ188" s="565"/>
      <c r="EA188" s="565"/>
      <c r="EB188" s="565"/>
      <c r="EC188" s="565"/>
      <c r="ED188" s="565"/>
      <c r="EE188" s="565"/>
      <c r="EF188" s="565"/>
      <c r="EG188" s="565"/>
      <c r="EH188" s="565"/>
      <c r="EI188" s="565"/>
      <c r="EJ188" s="565">
        <v>80</v>
      </c>
      <c r="EK188" s="565"/>
      <c r="EL188" s="565"/>
      <c r="EM188" s="565"/>
      <c r="EN188" s="565"/>
      <c r="EO188" s="565"/>
      <c r="EP188" s="565"/>
      <c r="EQ188" s="565"/>
      <c r="ER188" s="620">
        <v>0</v>
      </c>
      <c r="ET188" s="565"/>
      <c r="EU188" s="565"/>
      <c r="EV188" s="565"/>
      <c r="EW188" s="565"/>
      <c r="EX188" s="565"/>
      <c r="EY188" s="565"/>
      <c r="EZ188" s="565">
        <v>10</v>
      </c>
      <c r="FA188" s="565"/>
      <c r="FB188" s="565"/>
      <c r="FC188" s="565"/>
      <c r="FD188" s="565"/>
      <c r="FE188" s="565"/>
      <c r="FF188" s="565"/>
      <c r="FG188" s="565"/>
      <c r="FH188" s="565"/>
      <c r="FI188" s="565"/>
      <c r="FJ188" s="565"/>
      <c r="FK188" s="565"/>
      <c r="FL188" s="565">
        <v>0</v>
      </c>
      <c r="FM188" s="565"/>
      <c r="FN188" s="565"/>
      <c r="FO188" s="565"/>
      <c r="FP188" s="565"/>
      <c r="FQ188" s="565"/>
      <c r="FR188" s="565"/>
      <c r="FS188" s="565"/>
      <c r="FT188" s="565">
        <v>0</v>
      </c>
      <c r="FU188" s="565">
        <v>0</v>
      </c>
      <c r="FV188" s="565"/>
      <c r="FW188" s="565"/>
      <c r="FX188" s="565"/>
      <c r="FY188" s="565"/>
      <c r="FZ188" s="598"/>
      <c r="GA188" s="598"/>
      <c r="GB188" s="565"/>
      <c r="GC188" s="565"/>
      <c r="GD188" s="565"/>
      <c r="GE188" s="565"/>
      <c r="GF188" s="565"/>
      <c r="GG188" s="565"/>
      <c r="GH188" s="565"/>
      <c r="GI188" s="565"/>
      <c r="GJ188" s="565"/>
    </row>
    <row r="189" spans="1:192">
      <c r="A189" s="460">
        <v>163</v>
      </c>
      <c r="B189" s="460" t="s">
        <v>5168</v>
      </c>
      <c r="C189" s="461" t="s">
        <v>4572</v>
      </c>
      <c r="D189" s="533">
        <v>0.73</v>
      </c>
      <c r="E189" s="97">
        <v>0</v>
      </c>
      <c r="F189" s="506">
        <v>0</v>
      </c>
      <c r="G189" s="529"/>
      <c r="H189" s="78"/>
      <c r="I189" s="230"/>
      <c r="J189" s="230"/>
      <c r="K189" s="97"/>
      <c r="L189" s="97"/>
      <c r="M189" s="97"/>
      <c r="N189" s="97"/>
      <c r="O189" s="470"/>
      <c r="P189" s="470"/>
      <c r="Q189" s="470"/>
      <c r="R189" s="506"/>
      <c r="S189" s="97"/>
      <c r="T189" s="97">
        <v>0</v>
      </c>
      <c r="U189" s="507"/>
      <c r="V189" s="97"/>
      <c r="W189" s="97"/>
      <c r="X189" s="97"/>
      <c r="Y189" s="147"/>
      <c r="Z189" s="147"/>
      <c r="AA189" s="166"/>
      <c r="AB189" s="166"/>
      <c r="AC189" s="97"/>
      <c r="AD189" s="97"/>
      <c r="AE189" s="97"/>
      <c r="AF189" s="97"/>
      <c r="AG189" s="462"/>
      <c r="AH189" s="462"/>
      <c r="AI189" s="97"/>
      <c r="AJ189" s="97"/>
      <c r="AK189" s="97"/>
      <c r="AL189" s="97"/>
      <c r="AM189" s="97"/>
      <c r="AN189" s="97"/>
      <c r="AO189" s="97"/>
      <c r="AP189" s="97"/>
      <c r="AQ189" s="517"/>
      <c r="AR189" s="517"/>
      <c r="AS189" s="472">
        <v>0</v>
      </c>
      <c r="AT189" s="97"/>
      <c r="AU189" s="472"/>
      <c r="AV189" s="472"/>
      <c r="AW189" s="97">
        <v>3</v>
      </c>
      <c r="AX189" s="97"/>
      <c r="AY189" s="97"/>
      <c r="AZ189" s="97">
        <f t="shared" si="2"/>
        <v>0</v>
      </c>
      <c r="BA189" s="97"/>
      <c r="BB189" s="97"/>
      <c r="BC189" s="97"/>
      <c r="BD189" s="97"/>
      <c r="BE189" s="97"/>
      <c r="BF189" s="97"/>
      <c r="BG189" s="97"/>
      <c r="BH189" s="97"/>
      <c r="BI189" s="466"/>
      <c r="BJ189" s="466"/>
      <c r="BK189" s="466">
        <v>0</v>
      </c>
      <c r="BL189" s="97"/>
      <c r="BM189" s="97"/>
      <c r="BN189" s="470"/>
      <c r="BO189" s="470"/>
      <c r="BP189" s="97"/>
      <c r="BQ189" s="97"/>
      <c r="BR189" s="97"/>
      <c r="BS189" s="97"/>
      <c r="BT189" s="97"/>
      <c r="BU189" s="97"/>
      <c r="BV189" s="97"/>
      <c r="BW189" s="97"/>
      <c r="BX189" s="97"/>
      <c r="BY189" s="97"/>
      <c r="BZ189" s="97"/>
      <c r="CA189" s="97"/>
      <c r="CB189" s="97"/>
      <c r="CC189" s="574"/>
      <c r="CD189" s="565"/>
      <c r="CE189" s="565"/>
      <c r="CF189" s="565"/>
      <c r="CG189" s="565"/>
      <c r="CH189" s="565"/>
      <c r="CI189" s="565"/>
      <c r="CJ189" s="565"/>
      <c r="CK189" s="565"/>
      <c r="CL189" s="565"/>
      <c r="CM189" s="565"/>
      <c r="CN189" s="565"/>
      <c r="CO189" s="565"/>
      <c r="CP189" s="565"/>
      <c r="CQ189" s="565"/>
      <c r="CR189" s="582"/>
      <c r="CS189" s="565"/>
      <c r="CT189" s="565"/>
      <c r="CU189" s="565"/>
      <c r="CV189" s="565"/>
      <c r="CW189" s="565"/>
      <c r="CX189" s="565"/>
      <c r="CY189" s="598"/>
      <c r="CZ189" s="598"/>
      <c r="DA189" s="565"/>
      <c r="DB189" s="565"/>
      <c r="DC189" s="565"/>
      <c r="DD189" s="565"/>
      <c r="DE189" s="565"/>
      <c r="DF189" s="565"/>
      <c r="DG189" s="565"/>
      <c r="DH189" s="565"/>
      <c r="DI189" s="565"/>
      <c r="DJ189" s="565"/>
      <c r="DK189" s="565"/>
      <c r="DL189" s="565"/>
      <c r="DM189" s="565"/>
      <c r="DN189" s="565"/>
      <c r="DO189" s="565"/>
      <c r="DP189" s="565"/>
      <c r="DQ189" s="565"/>
      <c r="DR189" s="565"/>
      <c r="DS189" s="565"/>
      <c r="DT189" s="565"/>
      <c r="DU189" s="565"/>
      <c r="DV189" s="565"/>
      <c r="DW189" s="565"/>
      <c r="DX189" s="565"/>
      <c r="DY189" s="565"/>
      <c r="DZ189" s="565"/>
      <c r="EA189" s="565"/>
      <c r="EB189" s="565"/>
      <c r="EC189" s="565"/>
      <c r="ED189" s="565"/>
      <c r="EE189" s="565"/>
      <c r="EF189" s="565"/>
      <c r="EG189" s="565"/>
      <c r="EH189" s="565"/>
      <c r="EI189" s="565"/>
      <c r="EJ189" s="565"/>
      <c r="EK189" s="565"/>
      <c r="EL189" s="565"/>
      <c r="EM189" s="565"/>
      <c r="EN189" s="565"/>
      <c r="EO189" s="565"/>
      <c r="EP189" s="565"/>
      <c r="EQ189" s="565"/>
      <c r="ER189" s="620">
        <v>0</v>
      </c>
      <c r="ET189" s="565"/>
      <c r="EU189" s="565"/>
      <c r="EV189" s="565"/>
      <c r="EW189" s="565"/>
      <c r="EX189" s="565"/>
      <c r="EY189" s="565"/>
      <c r="EZ189" s="565">
        <v>0</v>
      </c>
      <c r="FA189" s="565"/>
      <c r="FB189" s="565"/>
      <c r="FC189" s="565"/>
      <c r="FD189" s="565"/>
      <c r="FE189" s="565"/>
      <c r="FF189" s="565"/>
      <c r="FG189" s="565"/>
      <c r="FH189" s="565"/>
      <c r="FI189" s="565"/>
      <c r="FJ189" s="565"/>
      <c r="FK189" s="565"/>
      <c r="FL189" s="565">
        <v>0</v>
      </c>
      <c r="FM189" s="565"/>
      <c r="FN189" s="565"/>
      <c r="FO189" s="565"/>
      <c r="FP189" s="565"/>
      <c r="FQ189" s="565"/>
      <c r="FR189" s="565"/>
      <c r="FS189" s="565"/>
      <c r="FT189" s="565">
        <v>0</v>
      </c>
      <c r="FU189" s="565">
        <v>0</v>
      </c>
      <c r="FV189" s="565"/>
      <c r="FW189" s="565"/>
      <c r="FX189" s="565"/>
      <c r="FY189" s="565"/>
      <c r="FZ189" s="598"/>
      <c r="GA189" s="598"/>
      <c r="GB189" s="565"/>
      <c r="GC189" s="565"/>
      <c r="GD189" s="565"/>
      <c r="GE189" s="565"/>
      <c r="GF189" s="565"/>
      <c r="GG189" s="565"/>
      <c r="GH189" s="565"/>
      <c r="GI189" s="565"/>
      <c r="GJ189" s="565"/>
    </row>
    <row r="190" spans="1:192">
      <c r="A190" s="460">
        <v>164</v>
      </c>
      <c r="B190" s="460" t="s">
        <v>5169</v>
      </c>
      <c r="C190" s="461" t="s">
        <v>4574</v>
      </c>
      <c r="D190" s="533">
        <v>0.99</v>
      </c>
      <c r="E190" s="97">
        <v>0</v>
      </c>
      <c r="F190" s="506">
        <v>0</v>
      </c>
      <c r="G190" s="529"/>
      <c r="H190" s="78"/>
      <c r="I190" s="230"/>
      <c r="J190" s="230"/>
      <c r="K190" s="97"/>
      <c r="L190" s="97"/>
      <c r="M190" s="97"/>
      <c r="N190" s="97"/>
      <c r="O190" s="470"/>
      <c r="P190" s="470"/>
      <c r="Q190" s="470"/>
      <c r="R190" s="506"/>
      <c r="S190" s="97"/>
      <c r="T190" s="97">
        <v>0</v>
      </c>
      <c r="U190" s="507"/>
      <c r="V190" s="97"/>
      <c r="W190" s="97"/>
      <c r="X190" s="97"/>
      <c r="Y190" s="147"/>
      <c r="Z190" s="147"/>
      <c r="AA190" s="166"/>
      <c r="AB190" s="166"/>
      <c r="AC190" s="97"/>
      <c r="AD190" s="97"/>
      <c r="AE190" s="97"/>
      <c r="AF190" s="97"/>
      <c r="AG190" s="462"/>
      <c r="AH190" s="462"/>
      <c r="AI190" s="97"/>
      <c r="AJ190" s="97"/>
      <c r="AK190" s="97"/>
      <c r="AL190" s="97"/>
      <c r="AM190" s="97"/>
      <c r="AN190" s="97"/>
      <c r="AO190" s="97"/>
      <c r="AP190" s="97"/>
      <c r="AQ190" s="517"/>
      <c r="AR190" s="517"/>
      <c r="AS190" s="472">
        <v>0</v>
      </c>
      <c r="AT190" s="97"/>
      <c r="AU190" s="472"/>
      <c r="AV190" s="472"/>
      <c r="AW190" s="97">
        <v>2</v>
      </c>
      <c r="AX190" s="97"/>
      <c r="AY190" s="97"/>
      <c r="AZ190" s="97">
        <f t="shared" si="2"/>
        <v>0</v>
      </c>
      <c r="BA190" s="97"/>
      <c r="BB190" s="97"/>
      <c r="BC190" s="97"/>
      <c r="BD190" s="97"/>
      <c r="BE190" s="97"/>
      <c r="BF190" s="97"/>
      <c r="BG190" s="97"/>
      <c r="BH190" s="97"/>
      <c r="BI190" s="466"/>
      <c r="BJ190" s="466"/>
      <c r="BK190" s="466">
        <v>0</v>
      </c>
      <c r="BL190" s="97"/>
      <c r="BM190" s="97"/>
      <c r="BN190" s="470"/>
      <c r="BO190" s="470"/>
      <c r="BP190" s="97"/>
      <c r="BQ190" s="97"/>
      <c r="BR190" s="97"/>
      <c r="BS190" s="97"/>
      <c r="BT190" s="97"/>
      <c r="BU190" s="97"/>
      <c r="BV190" s="97"/>
      <c r="BW190" s="97"/>
      <c r="BX190" s="97">
        <v>1</v>
      </c>
      <c r="BY190" s="97"/>
      <c r="BZ190" s="97"/>
      <c r="CA190" s="97"/>
      <c r="CB190" s="97"/>
      <c r="CC190" s="574"/>
      <c r="CD190" s="565"/>
      <c r="CE190" s="565"/>
      <c r="CF190" s="565"/>
      <c r="CG190" s="565"/>
      <c r="CH190" s="565"/>
      <c r="CI190" s="565"/>
      <c r="CJ190" s="565"/>
      <c r="CK190" s="565"/>
      <c r="CL190" s="565"/>
      <c r="CM190" s="565"/>
      <c r="CN190" s="565"/>
      <c r="CO190" s="565"/>
      <c r="CP190" s="565"/>
      <c r="CQ190" s="565"/>
      <c r="CR190" s="582"/>
      <c r="CS190" s="565"/>
      <c r="CT190" s="565"/>
      <c r="CU190" s="565"/>
      <c r="CV190" s="565"/>
      <c r="CW190" s="565"/>
      <c r="CX190" s="565"/>
      <c r="CY190" s="598"/>
      <c r="CZ190" s="598"/>
      <c r="DA190" s="565"/>
      <c r="DB190" s="565"/>
      <c r="DC190" s="565"/>
      <c r="DD190" s="565"/>
      <c r="DE190" s="565"/>
      <c r="DF190" s="565"/>
      <c r="DG190" s="565"/>
      <c r="DH190" s="565"/>
      <c r="DI190" s="565"/>
      <c r="DJ190" s="565"/>
      <c r="DK190" s="565"/>
      <c r="DL190" s="565"/>
      <c r="DM190" s="565"/>
      <c r="DN190" s="565"/>
      <c r="DO190" s="565"/>
      <c r="DP190" s="565"/>
      <c r="DQ190" s="565"/>
      <c r="DR190" s="565"/>
      <c r="DS190" s="565"/>
      <c r="DT190" s="565"/>
      <c r="DU190" s="565"/>
      <c r="DV190" s="565"/>
      <c r="DW190" s="565"/>
      <c r="DX190" s="565"/>
      <c r="DY190" s="565"/>
      <c r="DZ190" s="565"/>
      <c r="EA190" s="565"/>
      <c r="EB190" s="565"/>
      <c r="EC190" s="565"/>
      <c r="ED190" s="565"/>
      <c r="EE190" s="565"/>
      <c r="EF190" s="565"/>
      <c r="EG190" s="565"/>
      <c r="EH190" s="565"/>
      <c r="EI190" s="565"/>
      <c r="EJ190" s="565">
        <v>27</v>
      </c>
      <c r="EK190" s="565"/>
      <c r="EL190" s="565"/>
      <c r="EM190" s="565"/>
      <c r="EN190" s="565"/>
      <c r="EO190" s="565"/>
      <c r="EP190" s="565"/>
      <c r="EQ190" s="565"/>
      <c r="ER190" s="620">
        <v>0</v>
      </c>
      <c r="ET190" s="565"/>
      <c r="EU190" s="565"/>
      <c r="EV190" s="565"/>
      <c r="EW190" s="565"/>
      <c r="EX190" s="565"/>
      <c r="EY190" s="565"/>
      <c r="EZ190" s="565">
        <v>0</v>
      </c>
      <c r="FA190" s="565"/>
      <c r="FB190" s="565"/>
      <c r="FC190" s="565"/>
      <c r="FD190" s="565"/>
      <c r="FE190" s="565"/>
      <c r="FF190" s="565"/>
      <c r="FG190" s="565"/>
      <c r="FH190" s="565"/>
      <c r="FI190" s="565"/>
      <c r="FJ190" s="565"/>
      <c r="FK190" s="565"/>
      <c r="FL190" s="565">
        <v>0</v>
      </c>
      <c r="FM190" s="565"/>
      <c r="FN190" s="565"/>
      <c r="FO190" s="565"/>
      <c r="FP190" s="565"/>
      <c r="FQ190" s="565"/>
      <c r="FR190" s="565"/>
      <c r="FS190" s="565"/>
      <c r="FT190" s="565">
        <v>0</v>
      </c>
      <c r="FU190" s="565">
        <v>0</v>
      </c>
      <c r="FV190" s="565"/>
      <c r="FW190" s="565"/>
      <c r="FX190" s="565"/>
      <c r="FY190" s="565"/>
      <c r="FZ190" s="598"/>
      <c r="GA190" s="598"/>
      <c r="GB190" s="565"/>
      <c r="GC190" s="565"/>
      <c r="GD190" s="565"/>
      <c r="GE190" s="565"/>
      <c r="GF190" s="565"/>
      <c r="GG190" s="565"/>
      <c r="GH190" s="565"/>
      <c r="GI190" s="565"/>
      <c r="GJ190" s="565"/>
    </row>
    <row r="191" spans="1:192">
      <c r="A191" s="460">
        <v>165</v>
      </c>
      <c r="B191" s="460" t="s">
        <v>5170</v>
      </c>
      <c r="C191" s="461" t="s">
        <v>4576</v>
      </c>
      <c r="D191" s="533">
        <v>2.5099999999999998</v>
      </c>
      <c r="E191" s="97">
        <v>0</v>
      </c>
      <c r="F191" s="506">
        <v>0</v>
      </c>
      <c r="G191" s="529"/>
      <c r="H191" s="78"/>
      <c r="I191" s="230"/>
      <c r="J191" s="230"/>
      <c r="K191" s="97"/>
      <c r="L191" s="97"/>
      <c r="M191" s="97"/>
      <c r="N191" s="97"/>
      <c r="O191" s="470"/>
      <c r="P191" s="470"/>
      <c r="Q191" s="470"/>
      <c r="R191" s="506"/>
      <c r="S191" s="97"/>
      <c r="T191" s="97">
        <v>0</v>
      </c>
      <c r="U191" s="507"/>
      <c r="V191" s="97"/>
      <c r="W191" s="97"/>
      <c r="X191" s="97"/>
      <c r="Y191" s="147"/>
      <c r="Z191" s="147"/>
      <c r="AA191" s="166"/>
      <c r="AB191" s="166"/>
      <c r="AC191" s="97"/>
      <c r="AD191" s="97"/>
      <c r="AE191" s="97"/>
      <c r="AF191" s="97"/>
      <c r="AG191" s="462"/>
      <c r="AH191" s="462"/>
      <c r="AI191" s="97"/>
      <c r="AJ191" s="97"/>
      <c r="AK191" s="97"/>
      <c r="AL191" s="97"/>
      <c r="AM191" s="97"/>
      <c r="AN191" s="97"/>
      <c r="AO191" s="97"/>
      <c r="AP191" s="97"/>
      <c r="AQ191" s="517"/>
      <c r="AR191" s="517"/>
      <c r="AS191" s="472">
        <v>0</v>
      </c>
      <c r="AT191" s="97"/>
      <c r="AU191" s="472"/>
      <c r="AV191" s="472"/>
      <c r="AW191" s="97"/>
      <c r="AX191" s="97"/>
      <c r="AY191" s="97"/>
      <c r="AZ191" s="97">
        <f t="shared" si="2"/>
        <v>0</v>
      </c>
      <c r="BA191" s="97"/>
      <c r="BB191" s="97"/>
      <c r="BC191" s="97"/>
      <c r="BD191" s="97"/>
      <c r="BE191" s="97"/>
      <c r="BF191" s="97"/>
      <c r="BG191" s="97"/>
      <c r="BH191" s="97"/>
      <c r="BI191" s="466"/>
      <c r="BJ191" s="466"/>
      <c r="BK191" s="466">
        <v>0</v>
      </c>
      <c r="BL191" s="97"/>
      <c r="BM191" s="97"/>
      <c r="BN191" s="470"/>
      <c r="BO191" s="470"/>
      <c r="BP191" s="97"/>
      <c r="BQ191" s="97"/>
      <c r="BR191" s="97"/>
      <c r="BS191" s="97"/>
      <c r="BT191" s="97"/>
      <c r="BU191" s="97"/>
      <c r="BV191" s="97"/>
      <c r="BW191" s="97"/>
      <c r="BX191" s="97">
        <v>36</v>
      </c>
      <c r="BY191" s="97"/>
      <c r="BZ191" s="97"/>
      <c r="CA191" s="97"/>
      <c r="CB191" s="97"/>
      <c r="CC191" s="574"/>
      <c r="CD191" s="565"/>
      <c r="CE191" s="565"/>
      <c r="CF191" s="565"/>
      <c r="CG191" s="565"/>
      <c r="CH191" s="565"/>
      <c r="CI191" s="565"/>
      <c r="CJ191" s="565"/>
      <c r="CK191" s="565"/>
      <c r="CL191" s="565"/>
      <c r="CM191" s="565"/>
      <c r="CN191" s="565"/>
      <c r="CO191" s="565"/>
      <c r="CP191" s="565"/>
      <c r="CQ191" s="565"/>
      <c r="CR191" s="582"/>
      <c r="CS191" s="565"/>
      <c r="CT191" s="565"/>
      <c r="CU191" s="565"/>
      <c r="CV191" s="565"/>
      <c r="CW191" s="565"/>
      <c r="CX191" s="565"/>
      <c r="CY191" s="598"/>
      <c r="CZ191" s="598"/>
      <c r="DA191" s="565"/>
      <c r="DB191" s="565"/>
      <c r="DC191" s="565"/>
      <c r="DD191" s="565"/>
      <c r="DE191" s="565"/>
      <c r="DF191" s="565"/>
      <c r="DG191" s="565"/>
      <c r="DH191" s="565"/>
      <c r="DI191" s="565"/>
      <c r="DJ191" s="565"/>
      <c r="DK191" s="565"/>
      <c r="DL191" s="565"/>
      <c r="DM191" s="565"/>
      <c r="DN191" s="565"/>
      <c r="DO191" s="565"/>
      <c r="DP191" s="565"/>
      <c r="DQ191" s="565"/>
      <c r="DR191" s="565"/>
      <c r="DS191" s="565"/>
      <c r="DT191" s="565"/>
      <c r="DU191" s="565"/>
      <c r="DV191" s="565"/>
      <c r="DW191" s="565"/>
      <c r="DX191" s="565"/>
      <c r="DY191" s="565"/>
      <c r="DZ191" s="565"/>
      <c r="EA191" s="565"/>
      <c r="EB191" s="565"/>
      <c r="EC191" s="565"/>
      <c r="ED191" s="565"/>
      <c r="EE191" s="565"/>
      <c r="EF191" s="565"/>
      <c r="EG191" s="565"/>
      <c r="EH191" s="565"/>
      <c r="EI191" s="565"/>
      <c r="EJ191" s="565">
        <v>340</v>
      </c>
      <c r="EK191" s="565"/>
      <c r="EL191" s="565"/>
      <c r="EM191" s="565"/>
      <c r="EN191" s="565"/>
      <c r="EO191" s="565"/>
      <c r="EP191" s="565"/>
      <c r="EQ191" s="565"/>
      <c r="ER191" s="620">
        <v>0</v>
      </c>
      <c r="ET191" s="565"/>
      <c r="EU191" s="565"/>
      <c r="EV191" s="565"/>
      <c r="EW191" s="565"/>
      <c r="EX191" s="565"/>
      <c r="EY191" s="565"/>
      <c r="EZ191" s="565">
        <v>0</v>
      </c>
      <c r="FA191" s="565"/>
      <c r="FB191" s="565"/>
      <c r="FC191" s="565"/>
      <c r="FD191" s="565"/>
      <c r="FE191" s="565"/>
      <c r="FF191" s="565"/>
      <c r="FG191" s="565"/>
      <c r="FH191" s="565"/>
      <c r="FI191" s="565"/>
      <c r="FJ191" s="565"/>
      <c r="FK191" s="565"/>
      <c r="FL191" s="565">
        <v>0</v>
      </c>
      <c r="FM191" s="565"/>
      <c r="FN191" s="565"/>
      <c r="FO191" s="565"/>
      <c r="FP191" s="565"/>
      <c r="FQ191" s="565"/>
      <c r="FR191" s="565"/>
      <c r="FS191" s="565"/>
      <c r="FT191" s="565">
        <v>0</v>
      </c>
      <c r="FU191" s="565">
        <v>0</v>
      </c>
      <c r="FV191" s="565"/>
      <c r="FW191" s="565"/>
      <c r="FX191" s="565"/>
      <c r="FY191" s="565"/>
      <c r="FZ191" s="598"/>
      <c r="GA191" s="598"/>
      <c r="GB191" s="565"/>
      <c r="GC191" s="565"/>
      <c r="GD191" s="565"/>
      <c r="GE191" s="565"/>
      <c r="GF191" s="565"/>
      <c r="GG191" s="565"/>
      <c r="GH191" s="565"/>
      <c r="GI191" s="565"/>
      <c r="GJ191" s="565"/>
    </row>
    <row r="192" spans="1:192">
      <c r="A192" s="460">
        <v>166</v>
      </c>
      <c r="B192" s="460" t="s">
        <v>5171</v>
      </c>
      <c r="C192" s="461" t="s">
        <v>4578</v>
      </c>
      <c r="D192" s="533">
        <v>3.05</v>
      </c>
      <c r="E192" s="97">
        <v>0</v>
      </c>
      <c r="F192" s="506">
        <v>0</v>
      </c>
      <c r="G192" s="529"/>
      <c r="H192" s="78"/>
      <c r="I192" s="230"/>
      <c r="J192" s="230"/>
      <c r="K192" s="97"/>
      <c r="L192" s="97"/>
      <c r="M192" s="97"/>
      <c r="N192" s="97"/>
      <c r="O192" s="470"/>
      <c r="P192" s="470"/>
      <c r="Q192" s="470"/>
      <c r="R192" s="506"/>
      <c r="S192" s="97"/>
      <c r="T192" s="97">
        <v>0</v>
      </c>
      <c r="U192" s="507"/>
      <c r="V192" s="97"/>
      <c r="W192" s="97"/>
      <c r="X192" s="97"/>
      <c r="Y192" s="147"/>
      <c r="Z192" s="147"/>
      <c r="AA192" s="166"/>
      <c r="AB192" s="166"/>
      <c r="AC192" s="97"/>
      <c r="AD192" s="97"/>
      <c r="AE192" s="97"/>
      <c r="AF192" s="97"/>
      <c r="AG192" s="462"/>
      <c r="AH192" s="462"/>
      <c r="AI192" s="97"/>
      <c r="AJ192" s="97"/>
      <c r="AK192" s="97"/>
      <c r="AL192" s="97"/>
      <c r="AM192" s="97"/>
      <c r="AN192" s="97"/>
      <c r="AO192" s="97"/>
      <c r="AP192" s="97"/>
      <c r="AQ192" s="517"/>
      <c r="AR192" s="517"/>
      <c r="AS192" s="472">
        <v>0</v>
      </c>
      <c r="AT192" s="97"/>
      <c r="AU192" s="472"/>
      <c r="AV192" s="472"/>
      <c r="AW192" s="97"/>
      <c r="AX192" s="97"/>
      <c r="AY192" s="97"/>
      <c r="AZ192" s="97">
        <f t="shared" si="2"/>
        <v>0</v>
      </c>
      <c r="BA192" s="97"/>
      <c r="BB192" s="97"/>
      <c r="BC192" s="97"/>
      <c r="BD192" s="97"/>
      <c r="BE192" s="97"/>
      <c r="BF192" s="97"/>
      <c r="BG192" s="97"/>
      <c r="BH192" s="97"/>
      <c r="BI192" s="466"/>
      <c r="BJ192" s="466"/>
      <c r="BK192" s="466">
        <v>0</v>
      </c>
      <c r="BL192" s="97"/>
      <c r="BM192" s="97"/>
      <c r="BN192" s="470"/>
      <c r="BO192" s="470"/>
      <c r="BP192" s="97"/>
      <c r="BQ192" s="97"/>
      <c r="BR192" s="97"/>
      <c r="BS192" s="97"/>
      <c r="BT192" s="97"/>
      <c r="BU192" s="97"/>
      <c r="BV192" s="97"/>
      <c r="BW192" s="97"/>
      <c r="BX192" s="97"/>
      <c r="BY192" s="97"/>
      <c r="BZ192" s="97"/>
      <c r="CA192" s="97"/>
      <c r="CB192" s="97"/>
      <c r="CC192" s="574"/>
      <c r="CD192" s="565"/>
      <c r="CE192" s="565"/>
      <c r="CF192" s="565"/>
      <c r="CG192" s="565"/>
      <c r="CH192" s="565"/>
      <c r="CI192" s="565"/>
      <c r="CJ192" s="565"/>
      <c r="CK192" s="565"/>
      <c r="CL192" s="565"/>
      <c r="CM192" s="565"/>
      <c r="CN192" s="565"/>
      <c r="CO192" s="565"/>
      <c r="CP192" s="565"/>
      <c r="CQ192" s="565"/>
      <c r="CR192" s="582"/>
      <c r="CS192" s="565"/>
      <c r="CT192" s="565"/>
      <c r="CU192" s="565"/>
      <c r="CV192" s="565"/>
      <c r="CW192" s="565"/>
      <c r="CX192" s="565"/>
      <c r="CY192" s="598"/>
      <c r="CZ192" s="598"/>
      <c r="DA192" s="565"/>
      <c r="DB192" s="565"/>
      <c r="DC192" s="565"/>
      <c r="DD192" s="565"/>
      <c r="DE192" s="565"/>
      <c r="DF192" s="565"/>
      <c r="DG192" s="565"/>
      <c r="DH192" s="565"/>
      <c r="DI192" s="565"/>
      <c r="DJ192" s="565"/>
      <c r="DK192" s="565"/>
      <c r="DL192" s="565"/>
      <c r="DM192" s="565"/>
      <c r="DN192" s="565"/>
      <c r="DO192" s="565"/>
      <c r="DP192" s="565"/>
      <c r="DQ192" s="565"/>
      <c r="DR192" s="565"/>
      <c r="DS192" s="565"/>
      <c r="DT192" s="565"/>
      <c r="DU192" s="565"/>
      <c r="DV192" s="565"/>
      <c r="DW192" s="565"/>
      <c r="DX192" s="565"/>
      <c r="DY192" s="565"/>
      <c r="DZ192" s="565"/>
      <c r="EA192" s="565"/>
      <c r="EB192" s="565"/>
      <c r="EC192" s="565"/>
      <c r="ED192" s="565"/>
      <c r="EE192" s="565"/>
      <c r="EF192" s="565"/>
      <c r="EG192" s="565"/>
      <c r="EH192" s="565"/>
      <c r="EI192" s="565"/>
      <c r="EJ192" s="565">
        <v>70</v>
      </c>
      <c r="EK192" s="565"/>
      <c r="EL192" s="565"/>
      <c r="EM192" s="565"/>
      <c r="EN192" s="565"/>
      <c r="EO192" s="565"/>
      <c r="EP192" s="565"/>
      <c r="EQ192" s="565"/>
      <c r="ER192" s="620">
        <v>0</v>
      </c>
      <c r="ET192" s="565"/>
      <c r="EU192" s="565"/>
      <c r="EV192" s="565"/>
      <c r="EW192" s="565"/>
      <c r="EX192" s="565"/>
      <c r="EY192" s="565"/>
      <c r="EZ192" s="565">
        <v>0</v>
      </c>
      <c r="FA192" s="565"/>
      <c r="FB192" s="565"/>
      <c r="FC192" s="565"/>
      <c r="FD192" s="565"/>
      <c r="FE192" s="565"/>
      <c r="FF192" s="565"/>
      <c r="FG192" s="565"/>
      <c r="FH192" s="565"/>
      <c r="FI192" s="565"/>
      <c r="FJ192" s="565"/>
      <c r="FK192" s="565"/>
      <c r="FL192" s="565">
        <v>0</v>
      </c>
      <c r="FM192" s="565"/>
      <c r="FN192" s="565"/>
      <c r="FO192" s="565"/>
      <c r="FP192" s="565"/>
      <c r="FQ192" s="565"/>
      <c r="FR192" s="565"/>
      <c r="FS192" s="565"/>
      <c r="FT192" s="565">
        <v>0</v>
      </c>
      <c r="FU192" s="565">
        <v>0</v>
      </c>
      <c r="FV192" s="565"/>
      <c r="FW192" s="565"/>
      <c r="FX192" s="565"/>
      <c r="FY192" s="565"/>
      <c r="FZ192" s="598"/>
      <c r="GA192" s="598"/>
      <c r="GB192" s="565"/>
      <c r="GC192" s="565"/>
      <c r="GD192" s="565"/>
      <c r="GE192" s="565"/>
      <c r="GF192" s="565"/>
      <c r="GG192" s="565"/>
      <c r="GH192" s="565"/>
      <c r="GI192" s="565"/>
      <c r="GJ192" s="565"/>
    </row>
    <row r="193" spans="1:192">
      <c r="A193" s="460">
        <v>167</v>
      </c>
      <c r="B193" s="460" t="s">
        <v>5172</v>
      </c>
      <c r="C193" s="461" t="s">
        <v>4580</v>
      </c>
      <c r="D193" s="533">
        <v>3.21</v>
      </c>
      <c r="E193" s="97">
        <v>0</v>
      </c>
      <c r="F193" s="506">
        <v>0</v>
      </c>
      <c r="G193" s="529"/>
      <c r="H193" s="78"/>
      <c r="I193" s="230"/>
      <c r="J193" s="230"/>
      <c r="K193" s="97"/>
      <c r="L193" s="97"/>
      <c r="M193" s="97"/>
      <c r="N193" s="97"/>
      <c r="O193" s="470"/>
      <c r="P193" s="470"/>
      <c r="Q193" s="470"/>
      <c r="R193" s="506"/>
      <c r="S193" s="97"/>
      <c r="T193" s="97">
        <v>0</v>
      </c>
      <c r="U193" s="507"/>
      <c r="V193" s="97"/>
      <c r="W193" s="97"/>
      <c r="X193" s="97"/>
      <c r="Y193" s="147"/>
      <c r="Z193" s="147"/>
      <c r="AA193" s="166"/>
      <c r="AB193" s="166"/>
      <c r="AC193" s="97"/>
      <c r="AD193" s="97"/>
      <c r="AE193" s="97"/>
      <c r="AF193" s="97"/>
      <c r="AG193" s="462"/>
      <c r="AH193" s="462"/>
      <c r="AI193" s="97"/>
      <c r="AJ193" s="97"/>
      <c r="AK193" s="97"/>
      <c r="AL193" s="97"/>
      <c r="AM193" s="97"/>
      <c r="AN193" s="97"/>
      <c r="AO193" s="97"/>
      <c r="AP193" s="97"/>
      <c r="AQ193" s="517"/>
      <c r="AR193" s="517"/>
      <c r="AS193" s="472">
        <v>0</v>
      </c>
      <c r="AT193" s="97"/>
      <c r="AU193" s="472"/>
      <c r="AV193" s="472"/>
      <c r="AW193" s="97"/>
      <c r="AX193" s="97"/>
      <c r="AY193" s="97"/>
      <c r="AZ193" s="97">
        <f t="shared" si="2"/>
        <v>0</v>
      </c>
      <c r="BA193" s="97"/>
      <c r="BB193" s="97"/>
      <c r="BC193" s="97"/>
      <c r="BD193" s="97"/>
      <c r="BE193" s="97"/>
      <c r="BF193" s="97"/>
      <c r="BG193" s="97"/>
      <c r="BH193" s="97"/>
      <c r="BI193" s="466"/>
      <c r="BJ193" s="466"/>
      <c r="BK193" s="466">
        <v>0</v>
      </c>
      <c r="BL193" s="97"/>
      <c r="BM193" s="97"/>
      <c r="BN193" s="470"/>
      <c r="BO193" s="470"/>
      <c r="BP193" s="97"/>
      <c r="BQ193" s="97"/>
      <c r="BR193" s="97"/>
      <c r="BS193" s="97"/>
      <c r="BT193" s="97"/>
      <c r="BU193" s="97"/>
      <c r="BV193" s="97"/>
      <c r="BW193" s="97"/>
      <c r="BX193" s="97"/>
      <c r="BY193" s="97"/>
      <c r="BZ193" s="97"/>
      <c r="CA193" s="97"/>
      <c r="CB193" s="97"/>
      <c r="CC193" s="574"/>
      <c r="CD193" s="565"/>
      <c r="CE193" s="565"/>
      <c r="CF193" s="565"/>
      <c r="CG193" s="565"/>
      <c r="CH193" s="565"/>
      <c r="CI193" s="565"/>
      <c r="CJ193" s="565"/>
      <c r="CK193" s="565"/>
      <c r="CL193" s="565"/>
      <c r="CM193" s="565"/>
      <c r="CN193" s="565"/>
      <c r="CO193" s="565"/>
      <c r="CP193" s="565"/>
      <c r="CQ193" s="565"/>
      <c r="CR193" s="582"/>
      <c r="CS193" s="565"/>
      <c r="CT193" s="565"/>
      <c r="CU193" s="565"/>
      <c r="CV193" s="565"/>
      <c r="CW193" s="565"/>
      <c r="CX193" s="565"/>
      <c r="CY193" s="598"/>
      <c r="CZ193" s="598"/>
      <c r="DA193" s="565"/>
      <c r="DB193" s="565"/>
      <c r="DC193" s="565"/>
      <c r="DD193" s="565"/>
      <c r="DE193" s="565"/>
      <c r="DF193" s="565"/>
      <c r="DG193" s="565"/>
      <c r="DH193" s="565"/>
      <c r="DI193" s="565"/>
      <c r="DJ193" s="565"/>
      <c r="DK193" s="565"/>
      <c r="DL193" s="565"/>
      <c r="DM193" s="565"/>
      <c r="DN193" s="565"/>
      <c r="DO193" s="565"/>
      <c r="DP193" s="565"/>
      <c r="DQ193" s="565"/>
      <c r="DR193" s="565"/>
      <c r="DS193" s="565"/>
      <c r="DT193" s="565"/>
      <c r="DU193" s="565"/>
      <c r="DV193" s="565"/>
      <c r="DW193" s="565"/>
      <c r="DX193" s="565"/>
      <c r="DY193" s="565"/>
      <c r="DZ193" s="565"/>
      <c r="EA193" s="565"/>
      <c r="EB193" s="565"/>
      <c r="EC193" s="565"/>
      <c r="ED193" s="565"/>
      <c r="EE193" s="565"/>
      <c r="EF193" s="565"/>
      <c r="EG193" s="565"/>
      <c r="EH193" s="565"/>
      <c r="EI193" s="565"/>
      <c r="EJ193" s="565">
        <v>24</v>
      </c>
      <c r="EK193" s="565"/>
      <c r="EL193" s="565"/>
      <c r="EM193" s="565"/>
      <c r="EN193" s="565"/>
      <c r="EO193" s="565"/>
      <c r="EP193" s="565"/>
      <c r="EQ193" s="565"/>
      <c r="ER193" s="620">
        <v>0</v>
      </c>
      <c r="ET193" s="565"/>
      <c r="EU193" s="565"/>
      <c r="EV193" s="565"/>
      <c r="EW193" s="565"/>
      <c r="EX193" s="565"/>
      <c r="EY193" s="565"/>
      <c r="EZ193" s="565">
        <v>0</v>
      </c>
      <c r="FA193" s="565"/>
      <c r="FB193" s="565"/>
      <c r="FC193" s="565"/>
      <c r="FD193" s="565"/>
      <c r="FE193" s="565"/>
      <c r="FF193" s="565"/>
      <c r="FG193" s="565"/>
      <c r="FH193" s="565"/>
      <c r="FI193" s="565"/>
      <c r="FJ193" s="565"/>
      <c r="FK193" s="565"/>
      <c r="FL193" s="565">
        <v>0</v>
      </c>
      <c r="FM193" s="565"/>
      <c r="FN193" s="565"/>
      <c r="FO193" s="565"/>
      <c r="FP193" s="565"/>
      <c r="FQ193" s="565"/>
      <c r="FR193" s="565"/>
      <c r="FS193" s="565"/>
      <c r="FT193" s="565">
        <v>0</v>
      </c>
      <c r="FU193" s="565">
        <v>0</v>
      </c>
      <c r="FV193" s="565"/>
      <c r="FW193" s="565"/>
      <c r="FX193" s="565"/>
      <c r="FY193" s="565"/>
      <c r="FZ193" s="598"/>
      <c r="GA193" s="598"/>
      <c r="GB193" s="565"/>
      <c r="GC193" s="565"/>
      <c r="GD193" s="565"/>
      <c r="GE193" s="565"/>
      <c r="GF193" s="565"/>
      <c r="GG193" s="565"/>
      <c r="GH193" s="565"/>
      <c r="GI193" s="565"/>
      <c r="GJ193" s="565"/>
    </row>
    <row r="194" spans="1:192">
      <c r="A194" s="460">
        <v>168</v>
      </c>
      <c r="B194" s="460" t="s">
        <v>5173</v>
      </c>
      <c r="C194" s="461" t="s">
        <v>4582</v>
      </c>
      <c r="D194" s="533">
        <v>4.71</v>
      </c>
      <c r="E194" s="97">
        <v>0</v>
      </c>
      <c r="F194" s="506">
        <v>0</v>
      </c>
      <c r="G194" s="529"/>
      <c r="H194" s="78"/>
      <c r="I194" s="230"/>
      <c r="J194" s="230"/>
      <c r="K194" s="97"/>
      <c r="L194" s="97"/>
      <c r="M194" s="97"/>
      <c r="N194" s="97"/>
      <c r="O194" s="470"/>
      <c r="P194" s="470"/>
      <c r="Q194" s="470"/>
      <c r="R194" s="506"/>
      <c r="S194" s="97"/>
      <c r="T194" s="97">
        <v>0</v>
      </c>
      <c r="U194" s="507"/>
      <c r="V194" s="97"/>
      <c r="W194" s="97"/>
      <c r="X194" s="97"/>
      <c r="Y194" s="147"/>
      <c r="Z194" s="147"/>
      <c r="AA194" s="166"/>
      <c r="AB194" s="166"/>
      <c r="AC194" s="97"/>
      <c r="AD194" s="97"/>
      <c r="AE194" s="97"/>
      <c r="AF194" s="97"/>
      <c r="AG194" s="462"/>
      <c r="AH194" s="462"/>
      <c r="AI194" s="97"/>
      <c r="AJ194" s="97"/>
      <c r="AK194" s="97"/>
      <c r="AL194" s="97"/>
      <c r="AM194" s="97"/>
      <c r="AN194" s="97"/>
      <c r="AO194" s="97"/>
      <c r="AP194" s="97"/>
      <c r="AQ194" s="517"/>
      <c r="AR194" s="517"/>
      <c r="AS194" s="472">
        <v>0</v>
      </c>
      <c r="AT194" s="97"/>
      <c r="AU194" s="472"/>
      <c r="AV194" s="472"/>
      <c r="AW194" s="97"/>
      <c r="AX194" s="97"/>
      <c r="AY194" s="97"/>
      <c r="AZ194" s="97">
        <f t="shared" si="2"/>
        <v>0</v>
      </c>
      <c r="BA194" s="97"/>
      <c r="BB194" s="97"/>
      <c r="BC194" s="97"/>
      <c r="BD194" s="97"/>
      <c r="BE194" s="97"/>
      <c r="BF194" s="97"/>
      <c r="BG194" s="97"/>
      <c r="BH194" s="97"/>
      <c r="BI194" s="466"/>
      <c r="BJ194" s="466"/>
      <c r="BK194" s="466">
        <v>0</v>
      </c>
      <c r="BL194" s="97"/>
      <c r="BM194" s="97"/>
      <c r="BN194" s="470"/>
      <c r="BO194" s="470"/>
      <c r="BP194" s="97"/>
      <c r="BQ194" s="97"/>
      <c r="BR194" s="97"/>
      <c r="BS194" s="97"/>
      <c r="BT194" s="97"/>
      <c r="BU194" s="97"/>
      <c r="BV194" s="97"/>
      <c r="BW194" s="97"/>
      <c r="BX194" s="97"/>
      <c r="BY194" s="97"/>
      <c r="BZ194" s="97"/>
      <c r="CA194" s="97"/>
      <c r="CB194" s="97"/>
      <c r="CC194" s="574"/>
      <c r="CD194" s="565"/>
      <c r="CE194" s="565"/>
      <c r="CF194" s="565"/>
      <c r="CG194" s="565"/>
      <c r="CH194" s="565"/>
      <c r="CI194" s="565"/>
      <c r="CJ194" s="565"/>
      <c r="CK194" s="565"/>
      <c r="CL194" s="565"/>
      <c r="CM194" s="565"/>
      <c r="CN194" s="565"/>
      <c r="CO194" s="565"/>
      <c r="CP194" s="565"/>
      <c r="CQ194" s="565"/>
      <c r="CR194" s="582"/>
      <c r="CS194" s="565"/>
      <c r="CT194" s="565"/>
      <c r="CU194" s="565"/>
      <c r="CV194" s="565"/>
      <c r="CW194" s="565"/>
      <c r="CX194" s="565"/>
      <c r="CY194" s="598"/>
      <c r="CZ194" s="598"/>
      <c r="DA194" s="565"/>
      <c r="DB194" s="565"/>
      <c r="DC194" s="565"/>
      <c r="DD194" s="565"/>
      <c r="DE194" s="565"/>
      <c r="DF194" s="565"/>
      <c r="DG194" s="565"/>
      <c r="DH194" s="565"/>
      <c r="DI194" s="565"/>
      <c r="DJ194" s="565"/>
      <c r="DK194" s="565"/>
      <c r="DL194" s="565"/>
      <c r="DM194" s="565"/>
      <c r="DN194" s="565"/>
      <c r="DO194" s="565"/>
      <c r="DP194" s="565"/>
      <c r="DQ194" s="565"/>
      <c r="DR194" s="565"/>
      <c r="DS194" s="565"/>
      <c r="DT194" s="565"/>
      <c r="DU194" s="565"/>
      <c r="DV194" s="565"/>
      <c r="DW194" s="565"/>
      <c r="DX194" s="565"/>
      <c r="DY194" s="565"/>
      <c r="DZ194" s="565"/>
      <c r="EA194" s="565"/>
      <c r="EB194" s="565"/>
      <c r="EC194" s="565"/>
      <c r="ED194" s="565"/>
      <c r="EE194" s="565"/>
      <c r="EF194" s="565"/>
      <c r="EG194" s="565"/>
      <c r="EH194" s="565"/>
      <c r="EI194" s="565"/>
      <c r="EJ194" s="565">
        <v>128</v>
      </c>
      <c r="EK194" s="565"/>
      <c r="EL194" s="565"/>
      <c r="EM194" s="565"/>
      <c r="EN194" s="565"/>
      <c r="EO194" s="565"/>
      <c r="EP194" s="565"/>
      <c r="EQ194" s="565"/>
      <c r="ER194" s="620">
        <v>0</v>
      </c>
      <c r="ET194" s="565"/>
      <c r="EU194" s="565"/>
      <c r="EV194" s="565"/>
      <c r="EW194" s="565"/>
      <c r="EX194" s="565"/>
      <c r="EY194" s="565"/>
      <c r="EZ194" s="565">
        <v>0</v>
      </c>
      <c r="FA194" s="565"/>
      <c r="FB194" s="565"/>
      <c r="FC194" s="565"/>
      <c r="FD194" s="565"/>
      <c r="FE194" s="565"/>
      <c r="FF194" s="565"/>
      <c r="FG194" s="565"/>
      <c r="FH194" s="565"/>
      <c r="FI194" s="565"/>
      <c r="FJ194" s="565"/>
      <c r="FK194" s="565"/>
      <c r="FL194" s="565">
        <v>0</v>
      </c>
      <c r="FM194" s="565"/>
      <c r="FN194" s="565"/>
      <c r="FO194" s="565"/>
      <c r="FP194" s="565"/>
      <c r="FQ194" s="565"/>
      <c r="FR194" s="565"/>
      <c r="FS194" s="565"/>
      <c r="FT194" s="565">
        <v>0</v>
      </c>
      <c r="FU194" s="565">
        <v>0</v>
      </c>
      <c r="FV194" s="565"/>
      <c r="FW194" s="565"/>
      <c r="FX194" s="565"/>
      <c r="FY194" s="565"/>
      <c r="FZ194" s="598"/>
      <c r="GA194" s="598"/>
      <c r="GB194" s="565"/>
      <c r="GC194" s="565"/>
      <c r="GD194" s="565"/>
      <c r="GE194" s="565"/>
      <c r="GF194" s="565"/>
      <c r="GG194" s="565"/>
      <c r="GH194" s="565"/>
      <c r="GI194" s="565"/>
      <c r="GJ194" s="565"/>
    </row>
    <row r="195" spans="1:192">
      <c r="A195" s="460">
        <v>169</v>
      </c>
      <c r="B195" s="460" t="s">
        <v>5174</v>
      </c>
      <c r="C195" s="461" t="s">
        <v>4584</v>
      </c>
      <c r="D195" s="533">
        <v>5.22</v>
      </c>
      <c r="E195" s="97">
        <v>0</v>
      </c>
      <c r="F195" s="506">
        <v>0</v>
      </c>
      <c r="G195" s="529"/>
      <c r="H195" s="78"/>
      <c r="I195" s="230"/>
      <c r="J195" s="230"/>
      <c r="K195" s="97"/>
      <c r="L195" s="97"/>
      <c r="M195" s="97"/>
      <c r="N195" s="97"/>
      <c r="O195" s="470"/>
      <c r="P195" s="470"/>
      <c r="Q195" s="470"/>
      <c r="R195" s="506"/>
      <c r="S195" s="97"/>
      <c r="T195" s="97">
        <v>0</v>
      </c>
      <c r="U195" s="507"/>
      <c r="V195" s="97"/>
      <c r="W195" s="97"/>
      <c r="X195" s="97"/>
      <c r="Y195" s="147"/>
      <c r="Z195" s="147"/>
      <c r="AA195" s="166"/>
      <c r="AB195" s="166"/>
      <c r="AC195" s="97"/>
      <c r="AD195" s="97"/>
      <c r="AE195" s="97"/>
      <c r="AF195" s="97"/>
      <c r="AG195" s="462"/>
      <c r="AH195" s="462"/>
      <c r="AI195" s="97"/>
      <c r="AJ195" s="97"/>
      <c r="AK195" s="97"/>
      <c r="AL195" s="97"/>
      <c r="AM195" s="97"/>
      <c r="AN195" s="97"/>
      <c r="AO195" s="97"/>
      <c r="AP195" s="97"/>
      <c r="AQ195" s="517"/>
      <c r="AR195" s="517"/>
      <c r="AS195" s="472">
        <v>0</v>
      </c>
      <c r="AT195" s="97"/>
      <c r="AU195" s="472"/>
      <c r="AV195" s="472"/>
      <c r="AW195" s="97"/>
      <c r="AX195" s="97"/>
      <c r="AY195" s="97"/>
      <c r="AZ195" s="97">
        <f t="shared" si="2"/>
        <v>0</v>
      </c>
      <c r="BA195" s="97"/>
      <c r="BB195" s="97"/>
      <c r="BC195" s="97"/>
      <c r="BD195" s="97"/>
      <c r="BE195" s="97"/>
      <c r="BF195" s="97"/>
      <c r="BG195" s="97"/>
      <c r="BH195" s="97"/>
      <c r="BI195" s="466"/>
      <c r="BJ195" s="466"/>
      <c r="BK195" s="466">
        <v>0</v>
      </c>
      <c r="BL195" s="97"/>
      <c r="BM195" s="97"/>
      <c r="BN195" s="470"/>
      <c r="BO195" s="470"/>
      <c r="BP195" s="97"/>
      <c r="BQ195" s="97"/>
      <c r="BR195" s="97"/>
      <c r="BS195" s="97"/>
      <c r="BT195" s="447"/>
      <c r="BU195" s="447"/>
      <c r="BV195" s="97"/>
      <c r="BW195" s="97"/>
      <c r="BX195" s="97">
        <v>13</v>
      </c>
      <c r="BY195" s="97"/>
      <c r="BZ195" s="97"/>
      <c r="CA195" s="97"/>
      <c r="CB195" s="97"/>
      <c r="CC195" s="574"/>
      <c r="CD195" s="565"/>
      <c r="CE195" s="565"/>
      <c r="CF195" s="565"/>
      <c r="CG195" s="565"/>
      <c r="CH195" s="565"/>
      <c r="CI195" s="565"/>
      <c r="CJ195" s="565"/>
      <c r="CK195" s="565"/>
      <c r="CL195" s="565"/>
      <c r="CM195" s="565"/>
      <c r="CN195" s="565"/>
      <c r="CO195" s="565"/>
      <c r="CP195" s="565"/>
      <c r="CQ195" s="565"/>
      <c r="CR195" s="582"/>
      <c r="CS195" s="565"/>
      <c r="CT195" s="565"/>
      <c r="CU195" s="565"/>
      <c r="CV195" s="565"/>
      <c r="CW195" s="565"/>
      <c r="CX195" s="565"/>
      <c r="CY195" s="598"/>
      <c r="CZ195" s="598"/>
      <c r="DA195" s="565"/>
      <c r="DB195" s="565"/>
      <c r="DC195" s="565"/>
      <c r="DD195" s="565"/>
      <c r="DE195" s="565"/>
      <c r="DF195" s="565"/>
      <c r="DG195" s="565"/>
      <c r="DH195" s="565"/>
      <c r="DI195" s="565"/>
      <c r="DJ195" s="565"/>
      <c r="DK195" s="565"/>
      <c r="DL195" s="565"/>
      <c r="DM195" s="565"/>
      <c r="DN195" s="565"/>
      <c r="DO195" s="565"/>
      <c r="DP195" s="565"/>
      <c r="DQ195" s="565"/>
      <c r="DR195" s="565"/>
      <c r="DS195" s="565"/>
      <c r="DT195" s="565"/>
      <c r="DU195" s="565"/>
      <c r="DV195" s="565"/>
      <c r="DW195" s="565"/>
      <c r="DX195" s="565"/>
      <c r="DY195" s="565"/>
      <c r="DZ195" s="565"/>
      <c r="EA195" s="565"/>
      <c r="EB195" s="565"/>
      <c r="EC195" s="565"/>
      <c r="ED195" s="565"/>
      <c r="EE195" s="565"/>
      <c r="EF195" s="565"/>
      <c r="EG195" s="565"/>
      <c r="EH195" s="565"/>
      <c r="EI195" s="565"/>
      <c r="EJ195" s="565">
        <v>12</v>
      </c>
      <c r="EK195" s="565"/>
      <c r="EL195" s="565"/>
      <c r="EM195" s="565"/>
      <c r="EN195" s="565"/>
      <c r="EO195" s="565"/>
      <c r="EP195" s="565"/>
      <c r="EQ195" s="565"/>
      <c r="ER195" s="620">
        <v>0</v>
      </c>
      <c r="ET195" s="565"/>
      <c r="EU195" s="565"/>
      <c r="EV195" s="565"/>
      <c r="EW195" s="565"/>
      <c r="EX195" s="565"/>
      <c r="EY195" s="565"/>
      <c r="EZ195" s="565">
        <v>0</v>
      </c>
      <c r="FA195" s="565"/>
      <c r="FB195" s="565"/>
      <c r="FC195" s="565"/>
      <c r="FD195" s="565"/>
      <c r="FE195" s="565"/>
      <c r="FF195" s="565"/>
      <c r="FG195" s="565"/>
      <c r="FH195" s="565"/>
      <c r="FI195" s="565"/>
      <c r="FJ195" s="565"/>
      <c r="FK195" s="565"/>
      <c r="FL195" s="565">
        <v>0</v>
      </c>
      <c r="FM195" s="565"/>
      <c r="FN195" s="565"/>
      <c r="FO195" s="565"/>
      <c r="FP195" s="565"/>
      <c r="FQ195" s="565"/>
      <c r="FR195" s="565"/>
      <c r="FS195" s="565"/>
      <c r="FT195" s="565">
        <v>0</v>
      </c>
      <c r="FU195" s="565">
        <v>0</v>
      </c>
      <c r="FV195" s="565"/>
      <c r="FW195" s="565"/>
      <c r="FX195" s="565"/>
      <c r="FY195" s="565"/>
      <c r="FZ195" s="598"/>
      <c r="GA195" s="598"/>
      <c r="GB195" s="565"/>
      <c r="GC195" s="565"/>
      <c r="GD195" s="565"/>
      <c r="GE195" s="565"/>
      <c r="GF195" s="565"/>
      <c r="GG195" s="565"/>
      <c r="GH195" s="565"/>
      <c r="GI195" s="565"/>
      <c r="GJ195" s="565"/>
    </row>
    <row r="196" spans="1:192">
      <c r="A196" s="460">
        <v>170</v>
      </c>
      <c r="B196" s="460" t="s">
        <v>5175</v>
      </c>
      <c r="C196" s="461" t="s">
        <v>4586</v>
      </c>
      <c r="D196" s="533">
        <v>8.11</v>
      </c>
      <c r="E196" s="97">
        <v>0</v>
      </c>
      <c r="F196" s="506">
        <v>0</v>
      </c>
      <c r="G196" s="529"/>
      <c r="H196" s="78"/>
      <c r="I196" s="230"/>
      <c r="J196" s="230"/>
      <c r="K196" s="97"/>
      <c r="L196" s="97"/>
      <c r="M196" s="97"/>
      <c r="N196" s="97"/>
      <c r="O196" s="470"/>
      <c r="P196" s="470"/>
      <c r="Q196" s="470"/>
      <c r="R196" s="506"/>
      <c r="S196" s="97"/>
      <c r="T196" s="97">
        <v>0</v>
      </c>
      <c r="U196" s="507"/>
      <c r="V196" s="97"/>
      <c r="W196" s="97"/>
      <c r="X196" s="97"/>
      <c r="Y196" s="147"/>
      <c r="Z196" s="147"/>
      <c r="AA196" s="166"/>
      <c r="AB196" s="166"/>
      <c r="AC196" s="97"/>
      <c r="AD196" s="97"/>
      <c r="AE196" s="97"/>
      <c r="AF196" s="97"/>
      <c r="AG196" s="462"/>
      <c r="AH196" s="462"/>
      <c r="AI196" s="97"/>
      <c r="AJ196" s="97"/>
      <c r="AK196" s="97"/>
      <c r="AL196" s="97"/>
      <c r="AM196" s="97"/>
      <c r="AN196" s="97"/>
      <c r="AO196" s="97"/>
      <c r="AP196" s="97"/>
      <c r="AQ196" s="517"/>
      <c r="AR196" s="517"/>
      <c r="AS196" s="472">
        <v>0</v>
      </c>
      <c r="AT196" s="97"/>
      <c r="AU196" s="472"/>
      <c r="AV196" s="472"/>
      <c r="AW196" s="97"/>
      <c r="AX196" s="97"/>
      <c r="AY196" s="97"/>
      <c r="AZ196" s="97">
        <f t="shared" si="2"/>
        <v>0</v>
      </c>
      <c r="BA196" s="97"/>
      <c r="BB196" s="97"/>
      <c r="BC196" s="97"/>
      <c r="BD196" s="97"/>
      <c r="BE196" s="97"/>
      <c r="BF196" s="97"/>
      <c r="BG196" s="97"/>
      <c r="BH196" s="97"/>
      <c r="BI196" s="466"/>
      <c r="BJ196" s="466"/>
      <c r="BK196" s="466">
        <v>0</v>
      </c>
      <c r="BL196" s="97"/>
      <c r="BM196" s="97"/>
      <c r="BN196" s="470"/>
      <c r="BO196" s="470"/>
      <c r="BP196" s="97"/>
      <c r="BQ196" s="97"/>
      <c r="BR196" s="97"/>
      <c r="BS196" s="97"/>
      <c r="BT196" s="97"/>
      <c r="BU196" s="97"/>
      <c r="BV196" s="97"/>
      <c r="BW196" s="97"/>
      <c r="BX196" s="97"/>
      <c r="BY196" s="97"/>
      <c r="BZ196" s="97"/>
      <c r="CA196" s="97"/>
      <c r="CB196" s="97"/>
      <c r="CC196" s="574"/>
      <c r="CD196" s="565"/>
      <c r="CE196" s="565"/>
      <c r="CF196" s="565"/>
      <c r="CG196" s="565"/>
      <c r="CH196" s="565"/>
      <c r="CI196" s="565"/>
      <c r="CJ196" s="565"/>
      <c r="CK196" s="565"/>
      <c r="CL196" s="565"/>
      <c r="CM196" s="565"/>
      <c r="CN196" s="565"/>
      <c r="CO196" s="565"/>
      <c r="CP196" s="565"/>
      <c r="CQ196" s="565"/>
      <c r="CR196" s="582"/>
      <c r="CS196" s="565"/>
      <c r="CT196" s="565"/>
      <c r="CU196" s="565"/>
      <c r="CV196" s="565"/>
      <c r="CW196" s="565"/>
      <c r="CX196" s="565"/>
      <c r="CY196" s="598"/>
      <c r="CZ196" s="598"/>
      <c r="DA196" s="565"/>
      <c r="DB196" s="565"/>
      <c r="DC196" s="565"/>
      <c r="DD196" s="565"/>
      <c r="DE196" s="565"/>
      <c r="DF196" s="565"/>
      <c r="DG196" s="565"/>
      <c r="DH196" s="565"/>
      <c r="DI196" s="565"/>
      <c r="DJ196" s="565"/>
      <c r="DK196" s="565"/>
      <c r="DL196" s="565"/>
      <c r="DM196" s="565"/>
      <c r="DN196" s="565"/>
      <c r="DO196" s="565"/>
      <c r="DP196" s="565"/>
      <c r="DQ196" s="565"/>
      <c r="DR196" s="565"/>
      <c r="DS196" s="565"/>
      <c r="DT196" s="565"/>
      <c r="DU196" s="565"/>
      <c r="DV196" s="565"/>
      <c r="DW196" s="565"/>
      <c r="DX196" s="565"/>
      <c r="DY196" s="565"/>
      <c r="DZ196" s="565"/>
      <c r="EA196" s="565"/>
      <c r="EB196" s="565"/>
      <c r="EC196" s="565"/>
      <c r="ED196" s="565"/>
      <c r="EE196" s="565"/>
      <c r="EF196" s="565"/>
      <c r="EG196" s="565"/>
      <c r="EH196" s="565"/>
      <c r="EI196" s="565"/>
      <c r="EJ196" s="565">
        <v>366</v>
      </c>
      <c r="EK196" s="565"/>
      <c r="EL196" s="565"/>
      <c r="EM196" s="565"/>
      <c r="EN196" s="565"/>
      <c r="EO196" s="565"/>
      <c r="EP196" s="565"/>
      <c r="EQ196" s="565"/>
      <c r="ER196" s="620">
        <v>0</v>
      </c>
      <c r="ET196" s="565"/>
      <c r="EU196" s="565"/>
      <c r="EV196" s="565"/>
      <c r="EW196" s="565"/>
      <c r="EX196" s="565"/>
      <c r="EY196" s="565"/>
      <c r="EZ196" s="565">
        <v>0</v>
      </c>
      <c r="FA196" s="565"/>
      <c r="FB196" s="565"/>
      <c r="FC196" s="565"/>
      <c r="FD196" s="565"/>
      <c r="FE196" s="565"/>
      <c r="FF196" s="565"/>
      <c r="FG196" s="565"/>
      <c r="FH196" s="565"/>
      <c r="FI196" s="565"/>
      <c r="FJ196" s="565"/>
      <c r="FK196" s="565"/>
      <c r="FL196" s="565">
        <v>0</v>
      </c>
      <c r="FM196" s="565"/>
      <c r="FN196" s="565"/>
      <c r="FO196" s="565"/>
      <c r="FP196" s="565"/>
      <c r="FQ196" s="565"/>
      <c r="FR196" s="565"/>
      <c r="FS196" s="565"/>
      <c r="FT196" s="565">
        <v>0</v>
      </c>
      <c r="FU196" s="565">
        <v>0</v>
      </c>
      <c r="FV196" s="565"/>
      <c r="FW196" s="565"/>
      <c r="FX196" s="565"/>
      <c r="FY196" s="565"/>
      <c r="FZ196" s="598"/>
      <c r="GA196" s="598"/>
      <c r="GB196" s="565"/>
      <c r="GC196" s="565"/>
      <c r="GD196" s="565"/>
      <c r="GE196" s="565"/>
      <c r="GF196" s="565"/>
      <c r="GG196" s="565"/>
      <c r="GH196" s="565"/>
      <c r="GI196" s="565"/>
      <c r="GJ196" s="565"/>
    </row>
    <row r="197" spans="1:192">
      <c r="A197" s="460">
        <v>171</v>
      </c>
      <c r="B197" s="460" t="s">
        <v>5176</v>
      </c>
      <c r="C197" s="461" t="s">
        <v>4588</v>
      </c>
      <c r="D197" s="533">
        <v>11.56</v>
      </c>
      <c r="E197" s="97">
        <v>0</v>
      </c>
      <c r="F197" s="506">
        <v>0</v>
      </c>
      <c r="G197" s="529"/>
      <c r="H197" s="78"/>
      <c r="I197" s="230"/>
      <c r="J197" s="230"/>
      <c r="K197" s="97"/>
      <c r="L197" s="97"/>
      <c r="M197" s="97"/>
      <c r="N197" s="97"/>
      <c r="O197" s="470"/>
      <c r="P197" s="470"/>
      <c r="Q197" s="470"/>
      <c r="R197" s="506"/>
      <c r="S197" s="97"/>
      <c r="T197" s="97">
        <v>0</v>
      </c>
      <c r="U197" s="507"/>
      <c r="V197" s="97"/>
      <c r="W197" s="97"/>
      <c r="X197" s="97"/>
      <c r="Y197" s="147"/>
      <c r="Z197" s="147"/>
      <c r="AA197" s="166"/>
      <c r="AB197" s="166"/>
      <c r="AC197" s="97"/>
      <c r="AD197" s="97"/>
      <c r="AE197" s="97"/>
      <c r="AF197" s="97"/>
      <c r="AG197" s="462"/>
      <c r="AH197" s="462"/>
      <c r="AI197" s="97"/>
      <c r="AJ197" s="97"/>
      <c r="AK197" s="97"/>
      <c r="AL197" s="97"/>
      <c r="AM197" s="97"/>
      <c r="AN197" s="97"/>
      <c r="AO197" s="97"/>
      <c r="AP197" s="97"/>
      <c r="AQ197" s="517"/>
      <c r="AR197" s="517"/>
      <c r="AS197" s="472">
        <v>0</v>
      </c>
      <c r="AT197" s="97"/>
      <c r="AU197" s="472"/>
      <c r="AV197" s="472"/>
      <c r="AW197" s="97"/>
      <c r="AX197" s="97"/>
      <c r="AY197" s="97"/>
      <c r="AZ197" s="97">
        <f t="shared" si="2"/>
        <v>0</v>
      </c>
      <c r="BA197" s="97"/>
      <c r="BB197" s="97"/>
      <c r="BC197" s="97"/>
      <c r="BD197" s="97"/>
      <c r="BE197" s="97"/>
      <c r="BF197" s="97"/>
      <c r="BG197" s="97"/>
      <c r="BH197" s="97"/>
      <c r="BI197" s="466"/>
      <c r="BJ197" s="466"/>
      <c r="BK197" s="466">
        <v>0</v>
      </c>
      <c r="BL197" s="97"/>
      <c r="BM197" s="97"/>
      <c r="BN197" s="470"/>
      <c r="BO197" s="470"/>
      <c r="BP197" s="97"/>
      <c r="BQ197" s="97"/>
      <c r="BR197" s="97"/>
      <c r="BS197" s="97"/>
      <c r="BT197" s="97"/>
      <c r="BU197" s="97"/>
      <c r="BV197" s="97"/>
      <c r="BW197" s="97"/>
      <c r="BX197" s="97"/>
      <c r="BY197" s="97"/>
      <c r="BZ197" s="97"/>
      <c r="CA197" s="97"/>
      <c r="CB197" s="97"/>
      <c r="CC197" s="574"/>
      <c r="CD197" s="565"/>
      <c r="CE197" s="565"/>
      <c r="CF197" s="565"/>
      <c r="CG197" s="565"/>
      <c r="CH197" s="565"/>
      <c r="CI197" s="565"/>
      <c r="CJ197" s="565"/>
      <c r="CK197" s="565"/>
      <c r="CL197" s="565"/>
      <c r="CM197" s="565"/>
      <c r="CN197" s="565"/>
      <c r="CO197" s="565"/>
      <c r="CP197" s="565"/>
      <c r="CQ197" s="565"/>
      <c r="CR197" s="582"/>
      <c r="CS197" s="565"/>
      <c r="CT197" s="565"/>
      <c r="CU197" s="565"/>
      <c r="CV197" s="565"/>
      <c r="CW197" s="565"/>
      <c r="CX197" s="565"/>
      <c r="CY197" s="598"/>
      <c r="CZ197" s="598"/>
      <c r="DA197" s="565"/>
      <c r="DB197" s="565"/>
      <c r="DC197" s="565"/>
      <c r="DD197" s="565"/>
      <c r="DE197" s="565"/>
      <c r="DF197" s="565"/>
      <c r="DG197" s="565"/>
      <c r="DH197" s="565"/>
      <c r="DI197" s="565"/>
      <c r="DJ197" s="565"/>
      <c r="DK197" s="565"/>
      <c r="DL197" s="565"/>
      <c r="DM197" s="565"/>
      <c r="DN197" s="565"/>
      <c r="DO197" s="565"/>
      <c r="DP197" s="565"/>
      <c r="DQ197" s="565"/>
      <c r="DR197" s="565"/>
      <c r="DS197" s="565"/>
      <c r="DT197" s="565"/>
      <c r="DU197" s="565"/>
      <c r="DV197" s="565"/>
      <c r="DW197" s="565"/>
      <c r="DX197" s="565"/>
      <c r="DY197" s="565"/>
      <c r="DZ197" s="565"/>
      <c r="EA197" s="565"/>
      <c r="EB197" s="565"/>
      <c r="EC197" s="565"/>
      <c r="ED197" s="565"/>
      <c r="EE197" s="565"/>
      <c r="EF197" s="565"/>
      <c r="EG197" s="565"/>
      <c r="EH197" s="565"/>
      <c r="EI197" s="565"/>
      <c r="EJ197" s="565">
        <v>119</v>
      </c>
      <c r="EK197" s="565"/>
      <c r="EL197" s="565"/>
      <c r="EM197" s="565"/>
      <c r="EN197" s="565"/>
      <c r="EO197" s="565"/>
      <c r="EP197" s="565"/>
      <c r="EQ197" s="565"/>
      <c r="ER197" s="620">
        <v>0</v>
      </c>
      <c r="ET197" s="565"/>
      <c r="EU197" s="565"/>
      <c r="EV197" s="565"/>
      <c r="EW197" s="565"/>
      <c r="EX197" s="565"/>
      <c r="EY197" s="565"/>
      <c r="EZ197" s="565">
        <v>0</v>
      </c>
      <c r="FA197" s="565"/>
      <c r="FB197" s="565"/>
      <c r="FC197" s="565"/>
      <c r="FD197" s="565"/>
      <c r="FE197" s="565"/>
      <c r="FF197" s="565"/>
      <c r="FG197" s="565"/>
      <c r="FH197" s="565"/>
      <c r="FI197" s="565"/>
      <c r="FJ197" s="565"/>
      <c r="FK197" s="565"/>
      <c r="FL197" s="565">
        <v>0</v>
      </c>
      <c r="FM197" s="565"/>
      <c r="FN197" s="565"/>
      <c r="FO197" s="565"/>
      <c r="FP197" s="565"/>
      <c r="FQ197" s="565"/>
      <c r="FR197" s="565"/>
      <c r="FS197" s="565"/>
      <c r="FT197" s="565">
        <v>0</v>
      </c>
      <c r="FU197" s="565">
        <v>0</v>
      </c>
      <c r="FV197" s="565"/>
      <c r="FW197" s="565"/>
      <c r="FX197" s="565"/>
      <c r="FY197" s="565"/>
      <c r="FZ197" s="598"/>
      <c r="GA197" s="598"/>
      <c r="GB197" s="565"/>
      <c r="GC197" s="565"/>
      <c r="GD197" s="565"/>
      <c r="GE197" s="565"/>
      <c r="GF197" s="565"/>
      <c r="GG197" s="565"/>
      <c r="GH197" s="565"/>
      <c r="GI197" s="565"/>
      <c r="GJ197" s="565"/>
    </row>
    <row r="198" spans="1:192">
      <c r="A198" s="460">
        <v>172</v>
      </c>
      <c r="B198" s="460" t="s">
        <v>5177</v>
      </c>
      <c r="C198" s="461" t="s">
        <v>4590</v>
      </c>
      <c r="D198" s="533">
        <v>14.55</v>
      </c>
      <c r="E198" s="97">
        <v>0</v>
      </c>
      <c r="F198" s="506">
        <v>0</v>
      </c>
      <c r="G198" s="529"/>
      <c r="H198" s="78"/>
      <c r="I198" s="230"/>
      <c r="J198" s="230"/>
      <c r="K198" s="97"/>
      <c r="L198" s="97"/>
      <c r="M198" s="97"/>
      <c r="N198" s="97"/>
      <c r="O198" s="470"/>
      <c r="P198" s="470"/>
      <c r="Q198" s="470"/>
      <c r="R198" s="506"/>
      <c r="S198" s="97"/>
      <c r="T198" s="97">
        <v>0</v>
      </c>
      <c r="U198" s="507"/>
      <c r="V198" s="97"/>
      <c r="W198" s="97"/>
      <c r="X198" s="97"/>
      <c r="Y198" s="147"/>
      <c r="Z198" s="147"/>
      <c r="AA198" s="166"/>
      <c r="AB198" s="166"/>
      <c r="AC198" s="97"/>
      <c r="AD198" s="97"/>
      <c r="AE198" s="97"/>
      <c r="AF198" s="97"/>
      <c r="AG198" s="462"/>
      <c r="AH198" s="462"/>
      <c r="AI198" s="97"/>
      <c r="AJ198" s="97"/>
      <c r="AK198" s="97"/>
      <c r="AL198" s="97"/>
      <c r="AM198" s="97"/>
      <c r="AN198" s="97"/>
      <c r="AO198" s="97"/>
      <c r="AP198" s="97"/>
      <c r="AQ198" s="517"/>
      <c r="AR198" s="517"/>
      <c r="AS198" s="472">
        <v>0</v>
      </c>
      <c r="AT198" s="97"/>
      <c r="AU198" s="472"/>
      <c r="AV198" s="472"/>
      <c r="AW198" s="97"/>
      <c r="AX198" s="97"/>
      <c r="AY198" s="97"/>
      <c r="AZ198" s="97">
        <f t="shared" si="2"/>
        <v>0</v>
      </c>
      <c r="BA198" s="97"/>
      <c r="BB198" s="97"/>
      <c r="BC198" s="97"/>
      <c r="BD198" s="97"/>
      <c r="BE198" s="97"/>
      <c r="BF198" s="97"/>
      <c r="BG198" s="97"/>
      <c r="BH198" s="97"/>
      <c r="BI198" s="466"/>
      <c r="BJ198" s="466"/>
      <c r="BK198" s="466">
        <v>0</v>
      </c>
      <c r="BL198" s="97"/>
      <c r="BM198" s="97"/>
      <c r="BN198" s="470"/>
      <c r="BO198" s="470"/>
      <c r="BP198" s="97"/>
      <c r="BQ198" s="97"/>
      <c r="BR198" s="97"/>
      <c r="BS198" s="97"/>
      <c r="BT198" s="97"/>
      <c r="BU198" s="97"/>
      <c r="BV198" s="97"/>
      <c r="BW198" s="97"/>
      <c r="BX198" s="97"/>
      <c r="BY198" s="97"/>
      <c r="BZ198" s="97"/>
      <c r="CA198" s="97"/>
      <c r="CB198" s="97"/>
      <c r="CC198" s="574"/>
      <c r="CD198" s="565"/>
      <c r="CE198" s="565"/>
      <c r="CF198" s="565"/>
      <c r="CG198" s="565"/>
      <c r="CH198" s="565"/>
      <c r="CI198" s="565"/>
      <c r="CJ198" s="565"/>
      <c r="CK198" s="565"/>
      <c r="CL198" s="565"/>
      <c r="CM198" s="565"/>
      <c r="CN198" s="565"/>
      <c r="CO198" s="565"/>
      <c r="CP198" s="565"/>
      <c r="CQ198" s="565"/>
      <c r="CR198" s="582"/>
      <c r="CS198" s="565"/>
      <c r="CT198" s="565"/>
      <c r="CU198" s="565"/>
      <c r="CV198" s="565"/>
      <c r="CW198" s="565"/>
      <c r="CX198" s="565"/>
      <c r="CY198" s="598"/>
      <c r="CZ198" s="598"/>
      <c r="DA198" s="565"/>
      <c r="DB198" s="565"/>
      <c r="DC198" s="565"/>
      <c r="DD198" s="565"/>
      <c r="DE198" s="565"/>
      <c r="DF198" s="565"/>
      <c r="DG198" s="565"/>
      <c r="DH198" s="565"/>
      <c r="DI198" s="565"/>
      <c r="DJ198" s="565"/>
      <c r="DK198" s="565"/>
      <c r="DL198" s="565"/>
      <c r="DM198" s="565"/>
      <c r="DN198" s="565"/>
      <c r="DO198" s="565"/>
      <c r="DP198" s="565"/>
      <c r="DQ198" s="565"/>
      <c r="DR198" s="565"/>
      <c r="DS198" s="565"/>
      <c r="DT198" s="565"/>
      <c r="DU198" s="565"/>
      <c r="DV198" s="565"/>
      <c r="DW198" s="565"/>
      <c r="DX198" s="565"/>
      <c r="DY198" s="565"/>
      <c r="DZ198" s="565"/>
      <c r="EA198" s="565"/>
      <c r="EB198" s="565"/>
      <c r="EC198" s="565"/>
      <c r="ED198" s="565"/>
      <c r="EE198" s="565"/>
      <c r="EF198" s="565"/>
      <c r="EG198" s="565"/>
      <c r="EH198" s="565"/>
      <c r="EI198" s="565"/>
      <c r="EJ198" s="565">
        <v>24</v>
      </c>
      <c r="EK198" s="565"/>
      <c r="EL198" s="565"/>
      <c r="EM198" s="565"/>
      <c r="EN198" s="565"/>
      <c r="EO198" s="565"/>
      <c r="EP198" s="565"/>
      <c r="EQ198" s="565"/>
      <c r="ER198" s="620">
        <v>0</v>
      </c>
      <c r="ET198" s="565"/>
      <c r="EU198" s="565"/>
      <c r="EV198" s="565"/>
      <c r="EW198" s="565"/>
      <c r="EX198" s="565"/>
      <c r="EY198" s="565"/>
      <c r="EZ198" s="565">
        <v>0</v>
      </c>
      <c r="FA198" s="565"/>
      <c r="FB198" s="565"/>
      <c r="FC198" s="565"/>
      <c r="FD198" s="565"/>
      <c r="FE198" s="565"/>
      <c r="FF198" s="565"/>
      <c r="FG198" s="565"/>
      <c r="FH198" s="565"/>
      <c r="FI198" s="565"/>
      <c r="FJ198" s="565"/>
      <c r="FK198" s="565"/>
      <c r="FL198" s="565">
        <v>0</v>
      </c>
      <c r="FM198" s="565"/>
      <c r="FN198" s="565"/>
      <c r="FO198" s="565"/>
      <c r="FP198" s="565"/>
      <c r="FQ198" s="565"/>
      <c r="FR198" s="565"/>
      <c r="FS198" s="565"/>
      <c r="FT198" s="565">
        <v>0</v>
      </c>
      <c r="FU198" s="565">
        <v>0</v>
      </c>
      <c r="FV198" s="565"/>
      <c r="FW198" s="565"/>
      <c r="FX198" s="565"/>
      <c r="FY198" s="565"/>
      <c r="FZ198" s="598"/>
      <c r="GA198" s="598"/>
      <c r="GB198" s="565"/>
      <c r="GC198" s="565"/>
      <c r="GD198" s="565"/>
      <c r="GE198" s="565"/>
      <c r="GF198" s="565"/>
      <c r="GG198" s="565"/>
      <c r="GH198" s="565"/>
      <c r="GI198" s="565"/>
      <c r="GJ198" s="565"/>
    </row>
    <row r="199" spans="1:192" ht="30">
      <c r="A199" s="460">
        <v>173</v>
      </c>
      <c r="B199" s="460" t="s">
        <v>5178</v>
      </c>
      <c r="C199" s="461" t="s">
        <v>4592</v>
      </c>
      <c r="D199" s="533">
        <v>3.09</v>
      </c>
      <c r="E199" s="97">
        <v>0</v>
      </c>
      <c r="F199" s="506">
        <v>0</v>
      </c>
      <c r="G199" s="529"/>
      <c r="H199" s="78"/>
      <c r="I199" s="230"/>
      <c r="J199" s="230"/>
      <c r="K199" s="97"/>
      <c r="L199" s="97"/>
      <c r="M199" s="97"/>
      <c r="N199" s="97"/>
      <c r="O199" s="470"/>
      <c r="P199" s="470"/>
      <c r="Q199" s="470"/>
      <c r="R199" s="506"/>
      <c r="S199" s="97"/>
      <c r="T199" s="97">
        <v>0</v>
      </c>
      <c r="U199" s="507"/>
      <c r="V199" s="97"/>
      <c r="W199" s="97"/>
      <c r="X199" s="97"/>
      <c r="Y199" s="147"/>
      <c r="Z199" s="147"/>
      <c r="AA199" s="166"/>
      <c r="AB199" s="166"/>
      <c r="AC199" s="97"/>
      <c r="AD199" s="97"/>
      <c r="AE199" s="97"/>
      <c r="AF199" s="97"/>
      <c r="AG199" s="462"/>
      <c r="AH199" s="462"/>
      <c r="AI199" s="97"/>
      <c r="AJ199" s="97"/>
      <c r="AK199" s="97"/>
      <c r="AL199" s="97"/>
      <c r="AM199" s="97"/>
      <c r="AN199" s="97"/>
      <c r="AO199" s="97"/>
      <c r="AP199" s="97"/>
      <c r="AQ199" s="517"/>
      <c r="AR199" s="517"/>
      <c r="AS199" s="472">
        <v>0</v>
      </c>
      <c r="AT199" s="97"/>
      <c r="AU199" s="472"/>
      <c r="AV199" s="472"/>
      <c r="AW199" s="97"/>
      <c r="AX199" s="97"/>
      <c r="AY199" s="97"/>
      <c r="AZ199" s="97">
        <f t="shared" ref="AZ199:AZ262" si="3">AX199+AY199</f>
        <v>0</v>
      </c>
      <c r="BA199" s="97"/>
      <c r="BB199" s="97"/>
      <c r="BC199" s="97"/>
      <c r="BD199" s="97"/>
      <c r="BE199" s="97"/>
      <c r="BF199" s="97"/>
      <c r="BG199" s="97"/>
      <c r="BH199" s="97"/>
      <c r="BI199" s="466"/>
      <c r="BJ199" s="466"/>
      <c r="BK199" s="466">
        <v>0</v>
      </c>
      <c r="BL199" s="97"/>
      <c r="BM199" s="97"/>
      <c r="BN199" s="470"/>
      <c r="BO199" s="470"/>
      <c r="BP199" s="97"/>
      <c r="BQ199" s="97"/>
      <c r="BR199" s="97"/>
      <c r="BS199" s="97"/>
      <c r="BT199" s="97"/>
      <c r="BU199" s="97"/>
      <c r="BV199" s="97"/>
      <c r="BW199" s="97"/>
      <c r="BX199" s="97"/>
      <c r="BY199" s="97"/>
      <c r="BZ199" s="97"/>
      <c r="CA199" s="97"/>
      <c r="CB199" s="97"/>
      <c r="CC199" s="574"/>
      <c r="CD199" s="565"/>
      <c r="CE199" s="565"/>
      <c r="CF199" s="565"/>
      <c r="CG199" s="565"/>
      <c r="CH199" s="565"/>
      <c r="CI199" s="565"/>
      <c r="CJ199" s="565"/>
      <c r="CK199" s="565"/>
      <c r="CL199" s="565"/>
      <c r="CM199" s="565"/>
      <c r="CN199" s="565"/>
      <c r="CO199" s="565"/>
      <c r="CP199" s="565"/>
      <c r="CQ199" s="565"/>
      <c r="CR199" s="582"/>
      <c r="CS199" s="565"/>
      <c r="CT199" s="565"/>
      <c r="CU199" s="565"/>
      <c r="CV199" s="565"/>
      <c r="CW199" s="565"/>
      <c r="CX199" s="565"/>
      <c r="CY199" s="598"/>
      <c r="CZ199" s="598"/>
      <c r="DA199" s="565"/>
      <c r="DB199" s="565"/>
      <c r="DC199" s="565"/>
      <c r="DD199" s="565"/>
      <c r="DE199" s="565"/>
      <c r="DF199" s="565"/>
      <c r="DG199" s="565"/>
      <c r="DH199" s="565"/>
      <c r="DI199" s="565"/>
      <c r="DJ199" s="565"/>
      <c r="DK199" s="565"/>
      <c r="DL199" s="565"/>
      <c r="DM199" s="565"/>
      <c r="DN199" s="565"/>
      <c r="DO199" s="565"/>
      <c r="DP199" s="565"/>
      <c r="DQ199" s="565"/>
      <c r="DR199" s="565"/>
      <c r="DS199" s="565"/>
      <c r="DT199" s="565"/>
      <c r="DU199" s="565"/>
      <c r="DV199" s="565"/>
      <c r="DW199" s="565"/>
      <c r="DX199" s="565"/>
      <c r="DY199" s="565"/>
      <c r="DZ199" s="565"/>
      <c r="EA199" s="565"/>
      <c r="EB199" s="565"/>
      <c r="EC199" s="565"/>
      <c r="ED199" s="565"/>
      <c r="EE199" s="565"/>
      <c r="EF199" s="565"/>
      <c r="EG199" s="565"/>
      <c r="EH199" s="565"/>
      <c r="EI199" s="565"/>
      <c r="EJ199" s="565"/>
      <c r="EK199" s="565"/>
      <c r="EL199" s="565"/>
      <c r="EM199" s="565"/>
      <c r="EN199" s="565"/>
      <c r="EO199" s="565"/>
      <c r="EP199" s="565"/>
      <c r="EQ199" s="565"/>
      <c r="ER199" s="620">
        <v>0</v>
      </c>
      <c r="ET199" s="565"/>
      <c r="EU199" s="565"/>
      <c r="EV199" s="565"/>
      <c r="EW199" s="565"/>
      <c r="EX199" s="565"/>
      <c r="EY199" s="565"/>
      <c r="EZ199" s="565">
        <v>0</v>
      </c>
      <c r="FA199" s="565"/>
      <c r="FB199" s="565"/>
      <c r="FC199" s="565"/>
      <c r="FD199" s="565"/>
      <c r="FE199" s="565"/>
      <c r="FF199" s="565"/>
      <c r="FG199" s="565"/>
      <c r="FH199" s="565"/>
      <c r="FI199" s="565"/>
      <c r="FJ199" s="565"/>
      <c r="FK199" s="565"/>
      <c r="FL199" s="565">
        <v>0</v>
      </c>
      <c r="FM199" s="565"/>
      <c r="FN199" s="565"/>
      <c r="FO199" s="565"/>
      <c r="FP199" s="565"/>
      <c r="FQ199" s="565"/>
      <c r="FR199" s="565"/>
      <c r="FS199" s="565"/>
      <c r="FT199" s="565">
        <v>0</v>
      </c>
      <c r="FU199" s="565">
        <v>0</v>
      </c>
      <c r="FV199" s="565"/>
      <c r="FW199" s="565"/>
      <c r="FX199" s="565"/>
      <c r="FY199" s="565"/>
      <c r="FZ199" s="598"/>
      <c r="GA199" s="598"/>
      <c r="GB199" s="565"/>
      <c r="GC199" s="565"/>
      <c r="GD199" s="565"/>
      <c r="GE199" s="565"/>
      <c r="GF199" s="565"/>
      <c r="GG199" s="565"/>
      <c r="GH199" s="565"/>
      <c r="GI199" s="565"/>
      <c r="GJ199" s="565"/>
    </row>
    <row r="200" spans="1:192" ht="30">
      <c r="A200" s="460">
        <v>174</v>
      </c>
      <c r="B200" s="460" t="s">
        <v>5179</v>
      </c>
      <c r="C200" s="461" t="s">
        <v>4594</v>
      </c>
      <c r="D200" s="533">
        <v>6.32</v>
      </c>
      <c r="E200" s="97">
        <v>0</v>
      </c>
      <c r="F200" s="506">
        <v>0</v>
      </c>
      <c r="G200" s="529"/>
      <c r="H200" s="78"/>
      <c r="I200" s="230"/>
      <c r="J200" s="230"/>
      <c r="K200" s="97"/>
      <c r="L200" s="97"/>
      <c r="M200" s="97"/>
      <c r="N200" s="97"/>
      <c r="O200" s="470"/>
      <c r="P200" s="470"/>
      <c r="Q200" s="470"/>
      <c r="R200" s="506"/>
      <c r="S200" s="97"/>
      <c r="T200" s="97">
        <v>0</v>
      </c>
      <c r="U200" s="507"/>
      <c r="V200" s="97"/>
      <c r="W200" s="97"/>
      <c r="X200" s="97"/>
      <c r="Y200" s="147"/>
      <c r="Z200" s="147"/>
      <c r="AA200" s="166"/>
      <c r="AB200" s="166"/>
      <c r="AC200" s="97"/>
      <c r="AD200" s="97"/>
      <c r="AE200" s="97"/>
      <c r="AF200" s="97"/>
      <c r="AG200" s="462"/>
      <c r="AH200" s="462"/>
      <c r="AI200" s="97"/>
      <c r="AJ200" s="97"/>
      <c r="AK200" s="97"/>
      <c r="AL200" s="97"/>
      <c r="AM200" s="97"/>
      <c r="AN200" s="97"/>
      <c r="AO200" s="97"/>
      <c r="AP200" s="97"/>
      <c r="AQ200" s="517"/>
      <c r="AR200" s="517"/>
      <c r="AS200" s="472">
        <v>0</v>
      </c>
      <c r="AT200" s="97"/>
      <c r="AU200" s="472"/>
      <c r="AV200" s="472"/>
      <c r="AW200" s="97"/>
      <c r="AX200" s="97"/>
      <c r="AY200" s="97"/>
      <c r="AZ200" s="97">
        <f t="shared" si="3"/>
        <v>0</v>
      </c>
      <c r="BA200" s="97"/>
      <c r="BB200" s="97"/>
      <c r="BC200" s="97"/>
      <c r="BD200" s="97"/>
      <c r="BE200" s="97"/>
      <c r="BF200" s="97"/>
      <c r="BG200" s="97"/>
      <c r="BH200" s="97"/>
      <c r="BI200" s="466"/>
      <c r="BJ200" s="466"/>
      <c r="BK200" s="466">
        <v>0</v>
      </c>
      <c r="BL200" s="97"/>
      <c r="BM200" s="97"/>
      <c r="BN200" s="470"/>
      <c r="BO200" s="470"/>
      <c r="BP200" s="97"/>
      <c r="BQ200" s="97"/>
      <c r="BR200" s="97"/>
      <c r="BS200" s="97"/>
      <c r="BT200" s="97"/>
      <c r="BU200" s="97"/>
      <c r="BV200" s="97"/>
      <c r="BW200" s="97"/>
      <c r="BX200" s="97"/>
      <c r="BY200" s="97"/>
      <c r="BZ200" s="97"/>
      <c r="CA200" s="97"/>
      <c r="CB200" s="97"/>
      <c r="CC200" s="574"/>
      <c r="CD200" s="565"/>
      <c r="CE200" s="565"/>
      <c r="CF200" s="565"/>
      <c r="CG200" s="565"/>
      <c r="CH200" s="565"/>
      <c r="CI200" s="565"/>
      <c r="CJ200" s="565"/>
      <c r="CK200" s="565"/>
      <c r="CL200" s="565"/>
      <c r="CM200" s="565"/>
      <c r="CN200" s="565"/>
      <c r="CO200" s="565"/>
      <c r="CP200" s="565"/>
      <c r="CQ200" s="565"/>
      <c r="CR200" s="582"/>
      <c r="CS200" s="565"/>
      <c r="CT200" s="565"/>
      <c r="CU200" s="565"/>
      <c r="CV200" s="565"/>
      <c r="CW200" s="565"/>
      <c r="CX200" s="565"/>
      <c r="CY200" s="598"/>
      <c r="CZ200" s="598"/>
      <c r="DA200" s="565"/>
      <c r="DB200" s="565"/>
      <c r="DC200" s="565"/>
      <c r="DD200" s="565"/>
      <c r="DE200" s="565"/>
      <c r="DF200" s="565"/>
      <c r="DG200" s="565"/>
      <c r="DH200" s="565"/>
      <c r="DI200" s="565"/>
      <c r="DJ200" s="565"/>
      <c r="DK200" s="565"/>
      <c r="DL200" s="565"/>
      <c r="DM200" s="565">
        <v>7</v>
      </c>
      <c r="DN200" s="565"/>
      <c r="DO200" s="565"/>
      <c r="DP200" s="565"/>
      <c r="DQ200" s="565"/>
      <c r="DR200" s="565"/>
      <c r="DS200" s="565"/>
      <c r="DT200" s="565"/>
      <c r="DU200" s="565"/>
      <c r="DV200" s="565"/>
      <c r="DW200" s="565"/>
      <c r="DX200" s="565"/>
      <c r="DY200" s="565"/>
      <c r="DZ200" s="565">
        <v>6</v>
      </c>
      <c r="EA200" s="565">
        <v>30</v>
      </c>
      <c r="EB200" s="565"/>
      <c r="EC200" s="565"/>
      <c r="ED200" s="565"/>
      <c r="EE200" s="565"/>
      <c r="EF200" s="565"/>
      <c r="EG200" s="565"/>
      <c r="EH200" s="565"/>
      <c r="EI200" s="565"/>
      <c r="EJ200" s="565">
        <v>220</v>
      </c>
      <c r="EK200" s="565"/>
      <c r="EL200" s="565"/>
      <c r="EM200" s="565"/>
      <c r="EN200" s="565"/>
      <c r="EO200" s="565"/>
      <c r="EP200" s="565"/>
      <c r="EQ200" s="565"/>
      <c r="ER200" s="620">
        <v>0</v>
      </c>
      <c r="ET200" s="565"/>
      <c r="EU200" s="565"/>
      <c r="EV200" s="565"/>
      <c r="EW200" s="565"/>
      <c r="EX200" s="565"/>
      <c r="EY200" s="565"/>
      <c r="EZ200" s="565">
        <v>0</v>
      </c>
      <c r="FA200" s="565"/>
      <c r="FB200" s="565"/>
      <c r="FC200" s="565"/>
      <c r="FD200" s="565"/>
      <c r="FE200" s="565"/>
      <c r="FF200" s="565"/>
      <c r="FG200" s="565"/>
      <c r="FH200" s="565"/>
      <c r="FI200" s="565"/>
      <c r="FJ200" s="565"/>
      <c r="FK200" s="565"/>
      <c r="FL200" s="565">
        <v>0</v>
      </c>
      <c r="FM200" s="565"/>
      <c r="FN200" s="565"/>
      <c r="FO200" s="565"/>
      <c r="FP200" s="565"/>
      <c r="FQ200" s="565"/>
      <c r="FR200" s="565"/>
      <c r="FS200" s="565"/>
      <c r="FT200" s="565">
        <v>0</v>
      </c>
      <c r="FU200" s="565">
        <v>0</v>
      </c>
      <c r="FV200" s="565"/>
      <c r="FW200" s="565"/>
      <c r="FX200" s="565"/>
      <c r="FY200" s="565"/>
      <c r="FZ200" s="598"/>
      <c r="GA200" s="598"/>
      <c r="GB200" s="565"/>
      <c r="GC200" s="565"/>
      <c r="GD200" s="565"/>
      <c r="GE200" s="565"/>
      <c r="GF200" s="565"/>
      <c r="GG200" s="565"/>
      <c r="GH200" s="565"/>
      <c r="GI200" s="565"/>
      <c r="GJ200" s="565"/>
    </row>
    <row r="201" spans="1:192" ht="30">
      <c r="A201" s="460">
        <v>175</v>
      </c>
      <c r="B201" s="460" t="s">
        <v>5180</v>
      </c>
      <c r="C201" s="461" t="s">
        <v>4596</v>
      </c>
      <c r="D201" s="533">
        <v>7.37</v>
      </c>
      <c r="E201" s="97">
        <v>0</v>
      </c>
      <c r="F201" s="506">
        <v>0</v>
      </c>
      <c r="G201" s="529"/>
      <c r="H201" s="78"/>
      <c r="I201" s="230"/>
      <c r="J201" s="230"/>
      <c r="K201" s="97"/>
      <c r="L201" s="97"/>
      <c r="M201" s="97"/>
      <c r="N201" s="97"/>
      <c r="O201" s="470"/>
      <c r="P201" s="470"/>
      <c r="Q201" s="470"/>
      <c r="R201" s="506"/>
      <c r="S201" s="97"/>
      <c r="T201" s="97">
        <v>0</v>
      </c>
      <c r="U201" s="507"/>
      <c r="V201" s="97"/>
      <c r="W201" s="97"/>
      <c r="X201" s="97"/>
      <c r="Y201" s="147"/>
      <c r="Z201" s="147"/>
      <c r="AA201" s="516"/>
      <c r="AB201" s="516"/>
      <c r="AC201" s="97"/>
      <c r="AD201" s="97"/>
      <c r="AE201" s="97"/>
      <c r="AF201" s="97"/>
      <c r="AG201" s="462"/>
      <c r="AH201" s="462"/>
      <c r="AI201" s="447">
        <v>10</v>
      </c>
      <c r="AJ201" s="447"/>
      <c r="AK201" s="97"/>
      <c r="AL201" s="97"/>
      <c r="AM201" s="97"/>
      <c r="AN201" s="97"/>
      <c r="AO201" s="97"/>
      <c r="AP201" s="97"/>
      <c r="AQ201" s="517"/>
      <c r="AR201" s="517"/>
      <c r="AS201" s="472">
        <v>0</v>
      </c>
      <c r="AT201" s="97"/>
      <c r="AU201" s="449"/>
      <c r="AV201" s="449"/>
      <c r="AW201" s="97"/>
      <c r="AX201" s="97"/>
      <c r="AY201" s="97"/>
      <c r="AZ201" s="97">
        <f t="shared" si="3"/>
        <v>0</v>
      </c>
      <c r="BA201" s="97"/>
      <c r="BB201" s="97"/>
      <c r="BC201" s="97"/>
      <c r="BD201" s="97"/>
      <c r="BE201" s="97"/>
      <c r="BF201" s="97"/>
      <c r="BG201" s="447">
        <v>2</v>
      </c>
      <c r="BH201" s="447">
        <v>1</v>
      </c>
      <c r="BI201" s="466"/>
      <c r="BJ201" s="466"/>
      <c r="BK201" s="466">
        <v>0</v>
      </c>
      <c r="BL201" s="97"/>
      <c r="BM201" s="97"/>
      <c r="BN201" s="470"/>
      <c r="BO201" s="470"/>
      <c r="BP201" s="97"/>
      <c r="BQ201" s="97"/>
      <c r="BR201" s="447"/>
      <c r="BS201" s="447"/>
      <c r="BT201" s="97"/>
      <c r="BU201" s="97"/>
      <c r="BV201" s="97"/>
      <c r="BW201" s="97"/>
      <c r="BX201" s="447">
        <v>380</v>
      </c>
      <c r="BY201" s="447">
        <v>190</v>
      </c>
      <c r="BZ201" s="447"/>
      <c r="CA201" s="447"/>
      <c r="CB201" s="513">
        <v>200</v>
      </c>
      <c r="CC201" s="575">
        <v>0</v>
      </c>
      <c r="CD201" s="565"/>
      <c r="CE201" s="565"/>
      <c r="CF201" s="565"/>
      <c r="CG201" s="565"/>
      <c r="CH201" s="565"/>
      <c r="CI201" s="565"/>
      <c r="CJ201" s="565"/>
      <c r="CK201" s="565"/>
      <c r="CL201" s="565"/>
      <c r="CM201" s="565"/>
      <c r="CN201" s="565"/>
      <c r="CO201" s="565"/>
      <c r="CP201" s="565"/>
      <c r="CQ201" s="565"/>
      <c r="CR201" s="582"/>
      <c r="CS201" s="565"/>
      <c r="CT201" s="565"/>
      <c r="CU201" s="565"/>
      <c r="CV201" s="565"/>
      <c r="CW201" s="565"/>
      <c r="CX201" s="565"/>
      <c r="CY201" s="598"/>
      <c r="CZ201" s="598"/>
      <c r="DA201" s="565"/>
      <c r="DB201" s="565"/>
      <c r="DC201" s="565"/>
      <c r="DD201" s="565"/>
      <c r="DE201" s="565"/>
      <c r="DF201" s="565"/>
      <c r="DG201" s="565"/>
      <c r="DH201" s="565"/>
      <c r="DI201" s="565"/>
      <c r="DJ201" s="565"/>
      <c r="DK201" s="565"/>
      <c r="DL201" s="565"/>
      <c r="DM201" s="565"/>
      <c r="DN201" s="565"/>
      <c r="DO201" s="565"/>
      <c r="DP201" s="565"/>
      <c r="DQ201" s="565"/>
      <c r="DR201" s="565">
        <v>17</v>
      </c>
      <c r="DS201" s="565">
        <v>6</v>
      </c>
      <c r="DT201" s="565"/>
      <c r="DU201" s="565"/>
      <c r="DV201" s="565"/>
      <c r="DW201" s="565"/>
      <c r="DX201" s="565"/>
      <c r="DY201" s="565"/>
      <c r="DZ201" s="565"/>
      <c r="EA201" s="565"/>
      <c r="EB201" s="565"/>
      <c r="EC201" s="565"/>
      <c r="ED201" s="565"/>
      <c r="EE201" s="565"/>
      <c r="EF201" s="565"/>
      <c r="EG201" s="565"/>
      <c r="EH201" s="565"/>
      <c r="EI201" s="565"/>
      <c r="EJ201" s="565">
        <v>34</v>
      </c>
      <c r="EK201" s="565"/>
      <c r="EL201" s="565"/>
      <c r="EM201" s="565"/>
      <c r="EN201" s="565"/>
      <c r="EO201" s="565"/>
      <c r="EP201" s="565"/>
      <c r="EQ201" s="565"/>
      <c r="ER201" s="620">
        <v>0</v>
      </c>
      <c r="ET201" s="565"/>
      <c r="EU201" s="565"/>
      <c r="EV201" s="565"/>
      <c r="EW201" s="565"/>
      <c r="EX201" s="565"/>
      <c r="EY201" s="565"/>
      <c r="EZ201" s="565">
        <v>0</v>
      </c>
      <c r="FA201" s="565"/>
      <c r="FB201" s="565"/>
      <c r="FC201" s="565"/>
      <c r="FD201" s="565"/>
      <c r="FE201" s="565"/>
      <c r="FF201" s="565"/>
      <c r="FG201" s="565"/>
      <c r="FH201" s="565"/>
      <c r="FI201" s="565"/>
      <c r="FJ201" s="565"/>
      <c r="FK201" s="565"/>
      <c r="FL201" s="565">
        <v>0</v>
      </c>
      <c r="FM201" s="565"/>
      <c r="FN201" s="565"/>
      <c r="FO201" s="565"/>
      <c r="FP201" s="565"/>
      <c r="FQ201" s="565"/>
      <c r="FR201" s="565"/>
      <c r="FS201" s="565"/>
      <c r="FT201" s="565">
        <v>0</v>
      </c>
      <c r="FU201" s="565">
        <v>0</v>
      </c>
      <c r="FV201" s="565"/>
      <c r="FW201" s="565"/>
      <c r="FX201" s="565"/>
      <c r="FY201" s="565"/>
      <c r="FZ201" s="598"/>
      <c r="GA201" s="598"/>
      <c r="GB201" s="565"/>
      <c r="GC201" s="565"/>
      <c r="GD201" s="565"/>
      <c r="GE201" s="565"/>
      <c r="GF201" s="565"/>
      <c r="GG201" s="565"/>
      <c r="GH201" s="565"/>
      <c r="GI201" s="565"/>
      <c r="GJ201" s="565"/>
    </row>
    <row r="202" spans="1:192" ht="30">
      <c r="A202" s="460">
        <v>176</v>
      </c>
      <c r="B202" s="460" t="s">
        <v>5181</v>
      </c>
      <c r="C202" s="461" t="s">
        <v>4598</v>
      </c>
      <c r="D202" s="533">
        <v>9.92</v>
      </c>
      <c r="E202" s="97">
        <v>0</v>
      </c>
      <c r="F202" s="506">
        <v>0</v>
      </c>
      <c r="G202" s="529"/>
      <c r="H202" s="78"/>
      <c r="I202" s="230"/>
      <c r="J202" s="230"/>
      <c r="K202" s="447"/>
      <c r="L202" s="447"/>
      <c r="M202" s="97"/>
      <c r="N202" s="97"/>
      <c r="O202" s="470"/>
      <c r="P202" s="470"/>
      <c r="Q202" s="470"/>
      <c r="R202" s="506"/>
      <c r="S202" s="97"/>
      <c r="T202" s="97">
        <v>0</v>
      </c>
      <c r="U202" s="507"/>
      <c r="V202" s="97"/>
      <c r="W202" s="97"/>
      <c r="X202" s="97"/>
      <c r="Y202" s="519"/>
      <c r="Z202" s="519"/>
      <c r="AA202" s="166"/>
      <c r="AB202" s="166"/>
      <c r="AC202" s="97"/>
      <c r="AD202" s="97"/>
      <c r="AE202" s="97"/>
      <c r="AF202" s="97"/>
      <c r="AG202" s="462"/>
      <c r="AH202" s="462"/>
      <c r="AI202" s="97"/>
      <c r="AJ202" s="97"/>
      <c r="AK202" s="97"/>
      <c r="AL202" s="97"/>
      <c r="AM202" s="97"/>
      <c r="AN202" s="97"/>
      <c r="AO202" s="97"/>
      <c r="AP202" s="97"/>
      <c r="AQ202" s="517"/>
      <c r="AR202" s="517"/>
      <c r="AS202" s="472">
        <v>0</v>
      </c>
      <c r="AT202" s="97"/>
      <c r="AU202" s="472"/>
      <c r="AV202" s="472"/>
      <c r="AW202" s="97"/>
      <c r="AX202" s="97"/>
      <c r="AY202" s="97"/>
      <c r="AZ202" s="97">
        <f t="shared" si="3"/>
        <v>0</v>
      </c>
      <c r="BA202" s="97"/>
      <c r="BB202" s="97"/>
      <c r="BC202" s="97"/>
      <c r="BD202" s="97"/>
      <c r="BE202" s="97"/>
      <c r="BF202" s="97"/>
      <c r="BG202" s="97">
        <v>1</v>
      </c>
      <c r="BH202" s="97"/>
      <c r="BI202" s="466"/>
      <c r="BJ202" s="466"/>
      <c r="BK202" s="466">
        <v>0</v>
      </c>
      <c r="BL202" s="97"/>
      <c r="BM202" s="97"/>
      <c r="BN202" s="470"/>
      <c r="BO202" s="470"/>
      <c r="BP202" s="97"/>
      <c r="BQ202" s="97"/>
      <c r="BR202" s="97"/>
      <c r="BS202" s="97"/>
      <c r="BT202" s="97"/>
      <c r="BU202" s="97"/>
      <c r="BV202" s="97"/>
      <c r="BW202" s="97"/>
      <c r="BX202" s="97">
        <v>11</v>
      </c>
      <c r="BY202" s="97"/>
      <c r="BZ202" s="97"/>
      <c r="CA202" s="97"/>
      <c r="CB202" s="417">
        <v>100</v>
      </c>
      <c r="CC202" s="576">
        <v>0</v>
      </c>
      <c r="CD202" s="565"/>
      <c r="CE202" s="565"/>
      <c r="CF202" s="565"/>
      <c r="CG202" s="565"/>
      <c r="CH202" s="565"/>
      <c r="CI202" s="565"/>
      <c r="CJ202" s="565"/>
      <c r="CK202" s="565"/>
      <c r="CL202" s="565"/>
      <c r="CM202" s="565"/>
      <c r="CN202" s="565"/>
      <c r="CO202" s="565"/>
      <c r="CP202" s="565"/>
      <c r="CQ202" s="565"/>
      <c r="CR202" s="582"/>
      <c r="CS202" s="565"/>
      <c r="CT202" s="565"/>
      <c r="CU202" s="565"/>
      <c r="CV202" s="565"/>
      <c r="CW202" s="565"/>
      <c r="CX202" s="565"/>
      <c r="CY202" s="598"/>
      <c r="CZ202" s="598"/>
      <c r="DA202" s="565"/>
      <c r="DB202" s="565"/>
      <c r="DC202" s="565"/>
      <c r="DD202" s="565"/>
      <c r="DE202" s="565"/>
      <c r="DF202" s="565"/>
      <c r="DG202" s="565"/>
      <c r="DH202" s="565"/>
      <c r="DI202" s="565"/>
      <c r="DJ202" s="565"/>
      <c r="DK202" s="565"/>
      <c r="DL202" s="565"/>
      <c r="DM202" s="565"/>
      <c r="DN202" s="565"/>
      <c r="DO202" s="565"/>
      <c r="DP202" s="565"/>
      <c r="DQ202" s="565"/>
      <c r="DR202" s="565"/>
      <c r="DS202" s="565"/>
      <c r="DT202" s="565"/>
      <c r="DU202" s="565"/>
      <c r="DV202" s="565"/>
      <c r="DW202" s="565"/>
      <c r="DX202" s="565"/>
      <c r="DY202" s="565"/>
      <c r="DZ202" s="565">
        <v>3</v>
      </c>
      <c r="EA202" s="565"/>
      <c r="EB202" s="565"/>
      <c r="EC202" s="565"/>
      <c r="ED202" s="565"/>
      <c r="EE202" s="565"/>
      <c r="EF202" s="565"/>
      <c r="EG202" s="565"/>
      <c r="EH202" s="565"/>
      <c r="EI202" s="565"/>
      <c r="EJ202" s="565">
        <v>276</v>
      </c>
      <c r="EK202" s="565"/>
      <c r="EL202" s="565"/>
      <c r="EM202" s="565"/>
      <c r="EN202" s="565"/>
      <c r="EO202" s="565"/>
      <c r="EP202" s="565"/>
      <c r="EQ202" s="565"/>
      <c r="ER202" s="620">
        <v>0</v>
      </c>
      <c r="ET202" s="565"/>
      <c r="EU202" s="565"/>
      <c r="EV202" s="565"/>
      <c r="EW202" s="565"/>
      <c r="EX202" s="565"/>
      <c r="EY202" s="565"/>
      <c r="EZ202" s="565">
        <v>0</v>
      </c>
      <c r="FA202" s="565"/>
      <c r="FB202" s="565"/>
      <c r="FC202" s="565"/>
      <c r="FD202" s="565"/>
      <c r="FE202" s="565"/>
      <c r="FF202" s="565"/>
      <c r="FG202" s="565"/>
      <c r="FH202" s="565"/>
      <c r="FI202" s="565"/>
      <c r="FJ202" s="565"/>
      <c r="FK202" s="565"/>
      <c r="FL202" s="565">
        <v>0</v>
      </c>
      <c r="FM202" s="565"/>
      <c r="FN202" s="565"/>
      <c r="FO202" s="565"/>
      <c r="FP202" s="565"/>
      <c r="FQ202" s="565"/>
      <c r="FR202" s="565"/>
      <c r="FS202" s="565"/>
      <c r="FT202" s="565">
        <v>0</v>
      </c>
      <c r="FU202" s="565">
        <v>0</v>
      </c>
      <c r="FV202" s="565"/>
      <c r="FW202" s="565"/>
      <c r="FX202" s="565"/>
      <c r="FY202" s="565"/>
      <c r="FZ202" s="598"/>
      <c r="GA202" s="598"/>
      <c r="GB202" s="565"/>
      <c r="GC202" s="565"/>
      <c r="GD202" s="565"/>
      <c r="GE202" s="565"/>
      <c r="GF202" s="565"/>
      <c r="GG202" s="565"/>
      <c r="GH202" s="565"/>
      <c r="GI202" s="565"/>
      <c r="GJ202" s="565"/>
    </row>
    <row r="203" spans="1:192" ht="30">
      <c r="A203" s="460">
        <v>177</v>
      </c>
      <c r="B203" s="460" t="s">
        <v>5182</v>
      </c>
      <c r="C203" s="461" t="s">
        <v>4600</v>
      </c>
      <c r="D203" s="533">
        <v>10.86</v>
      </c>
      <c r="E203" s="97">
        <v>0</v>
      </c>
      <c r="F203" s="506">
        <v>0</v>
      </c>
      <c r="G203" s="529"/>
      <c r="H203" s="78"/>
      <c r="I203" s="230"/>
      <c r="J203" s="230"/>
      <c r="K203" s="97"/>
      <c r="L203" s="97"/>
      <c r="M203" s="97"/>
      <c r="N203" s="97"/>
      <c r="O203" s="470"/>
      <c r="P203" s="470"/>
      <c r="Q203" s="470"/>
      <c r="R203" s="506"/>
      <c r="S203" s="97"/>
      <c r="T203" s="97">
        <v>0</v>
      </c>
      <c r="U203" s="507"/>
      <c r="V203" s="97"/>
      <c r="W203" s="97"/>
      <c r="X203" s="97"/>
      <c r="Y203" s="147"/>
      <c r="Z203" s="147"/>
      <c r="AA203" s="166"/>
      <c r="AB203" s="166"/>
      <c r="AC203" s="97"/>
      <c r="AD203" s="97"/>
      <c r="AE203" s="97"/>
      <c r="AF203" s="97"/>
      <c r="AG203" s="462"/>
      <c r="AH203" s="462"/>
      <c r="AI203" s="97"/>
      <c r="AJ203" s="97"/>
      <c r="AK203" s="97"/>
      <c r="AL203" s="97"/>
      <c r="AM203" s="97"/>
      <c r="AN203" s="97"/>
      <c r="AO203" s="97"/>
      <c r="AP203" s="97"/>
      <c r="AQ203" s="517"/>
      <c r="AR203" s="517"/>
      <c r="AS203" s="472">
        <v>0</v>
      </c>
      <c r="AT203" s="97"/>
      <c r="AU203" s="472"/>
      <c r="AV203" s="472"/>
      <c r="AW203" s="97"/>
      <c r="AX203" s="97"/>
      <c r="AY203" s="97"/>
      <c r="AZ203" s="97">
        <f t="shared" si="3"/>
        <v>0</v>
      </c>
      <c r="BA203" s="97"/>
      <c r="BB203" s="97"/>
      <c r="BC203" s="97"/>
      <c r="BD203" s="97"/>
      <c r="BE203" s="97"/>
      <c r="BF203" s="97"/>
      <c r="BG203" s="97">
        <v>1</v>
      </c>
      <c r="BH203" s="97"/>
      <c r="BI203" s="466"/>
      <c r="BJ203" s="466"/>
      <c r="BK203" s="466">
        <v>0</v>
      </c>
      <c r="BL203" s="97"/>
      <c r="BM203" s="97"/>
      <c r="BN203" s="470"/>
      <c r="BO203" s="470"/>
      <c r="BP203" s="97"/>
      <c r="BQ203" s="97"/>
      <c r="BR203" s="97">
        <v>1</v>
      </c>
      <c r="BS203" s="97"/>
      <c r="BT203" s="97"/>
      <c r="BU203" s="97"/>
      <c r="BV203" s="97"/>
      <c r="BW203" s="97"/>
      <c r="BX203" s="97"/>
      <c r="BY203" s="97">
        <v>100</v>
      </c>
      <c r="BZ203" s="97"/>
      <c r="CA203" s="97"/>
      <c r="CB203" s="417">
        <v>50</v>
      </c>
      <c r="CC203" s="576">
        <v>0</v>
      </c>
      <c r="CD203" s="565"/>
      <c r="CE203" s="565"/>
      <c r="CF203" s="565"/>
      <c r="CG203" s="565"/>
      <c r="CH203" s="565"/>
      <c r="CI203" s="565"/>
      <c r="CJ203" s="565"/>
      <c r="CK203" s="565"/>
      <c r="CL203" s="565"/>
      <c r="CM203" s="565"/>
      <c r="CN203" s="565"/>
      <c r="CO203" s="565"/>
      <c r="CP203" s="565"/>
      <c r="CQ203" s="565"/>
      <c r="CR203" s="582"/>
      <c r="CS203" s="565"/>
      <c r="CT203" s="565"/>
      <c r="CU203" s="565"/>
      <c r="CV203" s="565"/>
      <c r="CW203" s="565"/>
      <c r="CX203" s="565"/>
      <c r="CY203" s="598"/>
      <c r="CZ203" s="598"/>
      <c r="DA203" s="565"/>
      <c r="DB203" s="565"/>
      <c r="DC203" s="565"/>
      <c r="DD203" s="565"/>
      <c r="DE203" s="565"/>
      <c r="DF203" s="565"/>
      <c r="DG203" s="565"/>
      <c r="DH203" s="565"/>
      <c r="DI203" s="565"/>
      <c r="DJ203" s="565"/>
      <c r="DK203" s="565"/>
      <c r="DL203" s="565"/>
      <c r="DM203" s="565"/>
      <c r="DN203" s="565"/>
      <c r="DO203" s="565"/>
      <c r="DP203" s="565"/>
      <c r="DQ203" s="565"/>
      <c r="DR203" s="565"/>
      <c r="DS203" s="565">
        <v>1</v>
      </c>
      <c r="DT203" s="565"/>
      <c r="DU203" s="565"/>
      <c r="DV203" s="565"/>
      <c r="DW203" s="565"/>
      <c r="DX203" s="565"/>
      <c r="DY203" s="565"/>
      <c r="DZ203" s="565">
        <v>1</v>
      </c>
      <c r="EA203" s="565"/>
      <c r="EB203" s="565"/>
      <c r="EC203" s="565"/>
      <c r="ED203" s="565"/>
      <c r="EE203" s="565"/>
      <c r="EF203" s="565"/>
      <c r="EG203" s="565"/>
      <c r="EH203" s="565"/>
      <c r="EI203" s="565"/>
      <c r="EJ203" s="565">
        <v>36</v>
      </c>
      <c r="EK203" s="565"/>
      <c r="EL203" s="565"/>
      <c r="EM203" s="565"/>
      <c r="EN203" s="565"/>
      <c r="EO203" s="565"/>
      <c r="EP203" s="565"/>
      <c r="EQ203" s="565"/>
      <c r="ER203" s="620">
        <v>0</v>
      </c>
      <c r="ET203" s="565"/>
      <c r="EU203" s="565"/>
      <c r="EV203" s="565"/>
      <c r="EW203" s="565"/>
      <c r="EX203" s="565"/>
      <c r="EY203" s="565"/>
      <c r="EZ203" s="565">
        <v>0</v>
      </c>
      <c r="FA203" s="565"/>
      <c r="FB203" s="565"/>
      <c r="FC203" s="565"/>
      <c r="FD203" s="565"/>
      <c r="FE203" s="565"/>
      <c r="FF203" s="565"/>
      <c r="FG203" s="565"/>
      <c r="FH203" s="565"/>
      <c r="FI203" s="565"/>
      <c r="FJ203" s="565"/>
      <c r="FK203" s="565"/>
      <c r="FL203" s="565">
        <v>0</v>
      </c>
      <c r="FM203" s="565"/>
      <c r="FN203" s="565"/>
      <c r="FO203" s="565"/>
      <c r="FP203" s="565"/>
      <c r="FQ203" s="565"/>
      <c r="FR203" s="565"/>
      <c r="FS203" s="565"/>
      <c r="FT203" s="565">
        <v>0</v>
      </c>
      <c r="FU203" s="565">
        <v>0</v>
      </c>
      <c r="FV203" s="565"/>
      <c r="FW203" s="565"/>
      <c r="FX203" s="565"/>
      <c r="FY203" s="565"/>
      <c r="FZ203" s="598"/>
      <c r="GA203" s="598"/>
      <c r="GB203" s="565"/>
      <c r="GC203" s="565"/>
      <c r="GD203" s="565"/>
      <c r="GE203" s="565"/>
      <c r="GF203" s="565"/>
      <c r="GG203" s="565"/>
      <c r="GH203" s="565"/>
      <c r="GI203" s="565"/>
      <c r="GJ203" s="565"/>
    </row>
    <row r="204" spans="1:192" ht="30">
      <c r="A204" s="460">
        <v>178</v>
      </c>
      <c r="B204" s="460" t="s">
        <v>5183</v>
      </c>
      <c r="C204" s="461" t="s">
        <v>5184</v>
      </c>
      <c r="D204" s="533">
        <v>15.9</v>
      </c>
      <c r="E204" s="97">
        <v>0</v>
      </c>
      <c r="F204" s="506">
        <v>0</v>
      </c>
      <c r="G204" s="529"/>
      <c r="H204" s="78"/>
      <c r="I204" s="230"/>
      <c r="J204" s="230"/>
      <c r="K204" s="97">
        <v>1</v>
      </c>
      <c r="L204" s="97">
        <v>5</v>
      </c>
      <c r="M204" s="97"/>
      <c r="N204" s="97"/>
      <c r="O204" s="470"/>
      <c r="P204" s="470"/>
      <c r="Q204" s="470"/>
      <c r="R204" s="506"/>
      <c r="S204" s="97"/>
      <c r="T204" s="97">
        <v>0</v>
      </c>
      <c r="U204" s="507"/>
      <c r="V204" s="97"/>
      <c r="W204" s="97"/>
      <c r="X204" s="97"/>
      <c r="Y204" s="147"/>
      <c r="Z204" s="147"/>
      <c r="AA204" s="166"/>
      <c r="AB204" s="166"/>
      <c r="AC204" s="97"/>
      <c r="AD204" s="97"/>
      <c r="AE204" s="97"/>
      <c r="AF204" s="97"/>
      <c r="AG204" s="462"/>
      <c r="AH204" s="462"/>
      <c r="AI204" s="97"/>
      <c r="AJ204" s="97"/>
      <c r="AK204" s="97"/>
      <c r="AL204" s="97"/>
      <c r="AM204" s="97"/>
      <c r="AN204" s="97"/>
      <c r="AO204" s="97"/>
      <c r="AP204" s="97"/>
      <c r="AQ204" s="517"/>
      <c r="AR204" s="517"/>
      <c r="AS204" s="472">
        <v>0</v>
      </c>
      <c r="AT204" s="97"/>
      <c r="AU204" s="472"/>
      <c r="AV204" s="472"/>
      <c r="AW204" s="97"/>
      <c r="AX204" s="97"/>
      <c r="AY204" s="97"/>
      <c r="AZ204" s="97">
        <f t="shared" si="3"/>
        <v>0</v>
      </c>
      <c r="BA204" s="97"/>
      <c r="BB204" s="97">
        <v>20</v>
      </c>
      <c r="BC204" s="97"/>
      <c r="BD204" s="97"/>
      <c r="BE204" s="97"/>
      <c r="BF204" s="97"/>
      <c r="BG204" s="97"/>
      <c r="BH204" s="97"/>
      <c r="BI204" s="466"/>
      <c r="BJ204" s="466"/>
      <c r="BK204" s="466">
        <v>0</v>
      </c>
      <c r="BL204" s="97"/>
      <c r="BM204" s="97"/>
      <c r="BN204" s="470"/>
      <c r="BO204" s="470"/>
      <c r="BP204" s="97"/>
      <c r="BQ204" s="97"/>
      <c r="BR204" s="97"/>
      <c r="BS204" s="97"/>
      <c r="BT204" s="97"/>
      <c r="BU204" s="97"/>
      <c r="BV204" s="97"/>
      <c r="BW204" s="97"/>
      <c r="BX204" s="97">
        <v>47</v>
      </c>
      <c r="BY204" s="97">
        <v>5</v>
      </c>
      <c r="BZ204" s="97"/>
      <c r="CA204" s="97"/>
      <c r="CB204" s="417"/>
      <c r="CC204" s="576"/>
      <c r="CD204" s="565"/>
      <c r="CE204" s="565"/>
      <c r="CF204" s="565"/>
      <c r="CG204" s="565"/>
      <c r="CH204" s="565"/>
      <c r="CI204" s="565"/>
      <c r="CJ204" s="565"/>
      <c r="CK204" s="565"/>
      <c r="CL204" s="565"/>
      <c r="CM204" s="565"/>
      <c r="CN204" s="565"/>
      <c r="CO204" s="565"/>
      <c r="CP204" s="565"/>
      <c r="CQ204" s="565"/>
      <c r="CR204" s="582"/>
      <c r="CS204" s="565"/>
      <c r="CT204" s="565"/>
      <c r="CU204" s="565"/>
      <c r="CV204" s="565"/>
      <c r="CW204" s="565"/>
      <c r="CX204" s="565"/>
      <c r="CY204" s="598"/>
      <c r="CZ204" s="598"/>
      <c r="DA204" s="565"/>
      <c r="DB204" s="565"/>
      <c r="DC204" s="565"/>
      <c r="DD204" s="565"/>
      <c r="DE204" s="565"/>
      <c r="DF204" s="565"/>
      <c r="DG204" s="565"/>
      <c r="DH204" s="565"/>
      <c r="DI204" s="565"/>
      <c r="DJ204" s="565"/>
      <c r="DK204" s="565"/>
      <c r="DL204" s="565"/>
      <c r="DM204" s="565">
        <v>7</v>
      </c>
      <c r="DN204" s="565"/>
      <c r="DO204" s="565"/>
      <c r="DP204" s="565"/>
      <c r="DQ204" s="565"/>
      <c r="DR204" s="565">
        <v>1</v>
      </c>
      <c r="DS204" s="565"/>
      <c r="DT204" s="565"/>
      <c r="DU204" s="565"/>
      <c r="DV204" s="565"/>
      <c r="DW204" s="565"/>
      <c r="DX204" s="565"/>
      <c r="DY204" s="565"/>
      <c r="DZ204" s="565"/>
      <c r="EA204" s="565">
        <v>30</v>
      </c>
      <c r="EB204" s="565"/>
      <c r="EC204" s="565"/>
      <c r="ED204" s="565"/>
      <c r="EE204" s="565"/>
      <c r="EF204" s="565"/>
      <c r="EG204" s="565"/>
      <c r="EH204" s="565"/>
      <c r="EI204" s="565"/>
      <c r="EJ204" s="565"/>
      <c r="EK204" s="565"/>
      <c r="EL204" s="565"/>
      <c r="EM204" s="565"/>
      <c r="EN204" s="565"/>
      <c r="EO204" s="565"/>
      <c r="EP204" s="565"/>
      <c r="EQ204" s="565"/>
      <c r="ER204" s="620">
        <v>0</v>
      </c>
      <c r="ET204" s="565"/>
      <c r="EU204" s="565"/>
      <c r="EV204" s="565"/>
      <c r="EW204" s="565"/>
      <c r="EX204" s="565"/>
      <c r="EY204" s="565"/>
      <c r="EZ204" s="565">
        <v>0</v>
      </c>
      <c r="FA204" s="565"/>
      <c r="FB204" s="565"/>
      <c r="FC204" s="565"/>
      <c r="FD204" s="565"/>
      <c r="FE204" s="565"/>
      <c r="FF204" s="565"/>
      <c r="FG204" s="565"/>
      <c r="FH204" s="565"/>
      <c r="FI204" s="565"/>
      <c r="FJ204" s="565"/>
      <c r="FK204" s="565"/>
      <c r="FL204" s="565">
        <v>0</v>
      </c>
      <c r="FM204" s="565"/>
      <c r="FN204" s="565"/>
      <c r="FO204" s="565"/>
      <c r="FP204" s="565"/>
      <c r="FQ204" s="565"/>
      <c r="FR204" s="565"/>
      <c r="FS204" s="565"/>
      <c r="FT204" s="565">
        <v>0</v>
      </c>
      <c r="FU204" s="565">
        <v>0</v>
      </c>
      <c r="FV204" s="565"/>
      <c r="FW204" s="565"/>
      <c r="FX204" s="565"/>
      <c r="FY204" s="565"/>
      <c r="FZ204" s="598"/>
      <c r="GA204" s="598"/>
      <c r="GB204" s="565"/>
      <c r="GC204" s="565"/>
      <c r="GD204" s="565"/>
      <c r="GE204" s="565"/>
      <c r="GF204" s="565"/>
      <c r="GG204" s="565"/>
      <c r="GH204" s="565"/>
      <c r="GI204" s="565"/>
      <c r="GJ204" s="565"/>
    </row>
    <row r="205" spans="1:192" ht="30">
      <c r="A205" s="460">
        <v>179</v>
      </c>
      <c r="B205" s="460" t="s">
        <v>5185</v>
      </c>
      <c r="C205" s="461" t="s">
        <v>5186</v>
      </c>
      <c r="D205" s="533">
        <v>22.52</v>
      </c>
      <c r="E205" s="97">
        <v>0</v>
      </c>
      <c r="F205" s="506">
        <v>0</v>
      </c>
      <c r="G205" s="529"/>
      <c r="H205" s="78"/>
      <c r="I205" s="230"/>
      <c r="J205" s="230"/>
      <c r="K205" s="97"/>
      <c r="L205" s="97"/>
      <c r="M205" s="97"/>
      <c r="N205" s="97"/>
      <c r="O205" s="470"/>
      <c r="P205" s="470"/>
      <c r="Q205" s="470"/>
      <c r="R205" s="506"/>
      <c r="S205" s="97"/>
      <c r="T205" s="97">
        <v>0</v>
      </c>
      <c r="U205" s="507"/>
      <c r="V205" s="97"/>
      <c r="W205" s="97"/>
      <c r="X205" s="97"/>
      <c r="Y205" s="147"/>
      <c r="Z205" s="147"/>
      <c r="AA205" s="166"/>
      <c r="AB205" s="166"/>
      <c r="AC205" s="97"/>
      <c r="AD205" s="97"/>
      <c r="AE205" s="97"/>
      <c r="AF205" s="97"/>
      <c r="AG205" s="462"/>
      <c r="AH205" s="462"/>
      <c r="AI205" s="97">
        <v>3</v>
      </c>
      <c r="AJ205" s="97"/>
      <c r="AK205" s="97"/>
      <c r="AL205" s="97"/>
      <c r="AM205" s="97"/>
      <c r="AN205" s="97"/>
      <c r="AO205" s="97"/>
      <c r="AP205" s="97"/>
      <c r="AQ205" s="517"/>
      <c r="AR205" s="517"/>
      <c r="AS205" s="472">
        <v>0</v>
      </c>
      <c r="AT205" s="97"/>
      <c r="AU205" s="472"/>
      <c r="AV205" s="472"/>
      <c r="AW205" s="97"/>
      <c r="AX205" s="97"/>
      <c r="AY205" s="97"/>
      <c r="AZ205" s="97">
        <f t="shared" si="3"/>
        <v>0</v>
      </c>
      <c r="BA205" s="97"/>
      <c r="BB205" s="97"/>
      <c r="BC205" s="97"/>
      <c r="BD205" s="97"/>
      <c r="BE205" s="97"/>
      <c r="BF205" s="97"/>
      <c r="BG205" s="97"/>
      <c r="BH205" s="97">
        <v>1</v>
      </c>
      <c r="BI205" s="466"/>
      <c r="BJ205" s="466"/>
      <c r="BK205" s="466">
        <v>0</v>
      </c>
      <c r="BL205" s="97"/>
      <c r="BM205" s="97"/>
      <c r="BN205" s="470"/>
      <c r="BO205" s="470"/>
      <c r="BP205" s="97"/>
      <c r="BQ205" s="97"/>
      <c r="BR205" s="97">
        <v>4</v>
      </c>
      <c r="BS205" s="97"/>
      <c r="BT205" s="97"/>
      <c r="BU205" s="97"/>
      <c r="BV205" s="97"/>
      <c r="BW205" s="97"/>
      <c r="BX205" s="97">
        <v>91</v>
      </c>
      <c r="BY205" s="97">
        <v>40</v>
      </c>
      <c r="BZ205" s="97"/>
      <c r="CA205" s="97"/>
      <c r="CB205" s="417"/>
      <c r="CC205" s="576"/>
      <c r="CD205" s="565"/>
      <c r="CE205" s="565"/>
      <c r="CF205" s="565"/>
      <c r="CG205" s="565"/>
      <c r="CH205" s="565"/>
      <c r="CI205" s="565"/>
      <c r="CJ205" s="565"/>
      <c r="CK205" s="565"/>
      <c r="CL205" s="565"/>
      <c r="CM205" s="565"/>
      <c r="CN205" s="565"/>
      <c r="CO205" s="565"/>
      <c r="CP205" s="565"/>
      <c r="CQ205" s="565"/>
      <c r="CR205" s="582"/>
      <c r="CS205" s="565"/>
      <c r="CT205" s="565"/>
      <c r="CU205" s="565"/>
      <c r="CV205" s="565"/>
      <c r="CW205" s="565"/>
      <c r="CX205" s="565"/>
      <c r="CY205" s="598"/>
      <c r="CZ205" s="598"/>
      <c r="DA205" s="565"/>
      <c r="DB205" s="565"/>
      <c r="DC205" s="565"/>
      <c r="DD205" s="565"/>
      <c r="DE205" s="565"/>
      <c r="DF205" s="565"/>
      <c r="DG205" s="565"/>
      <c r="DH205" s="565"/>
      <c r="DI205" s="565"/>
      <c r="DJ205" s="565"/>
      <c r="DK205" s="565"/>
      <c r="DL205" s="565"/>
      <c r="DM205" s="565"/>
      <c r="DN205" s="565"/>
      <c r="DO205" s="565"/>
      <c r="DP205" s="565"/>
      <c r="DQ205" s="565"/>
      <c r="DR205" s="565">
        <v>13</v>
      </c>
      <c r="DS205" s="565">
        <v>3</v>
      </c>
      <c r="DT205" s="565"/>
      <c r="DU205" s="565"/>
      <c r="DV205" s="565"/>
      <c r="DW205" s="565"/>
      <c r="DX205" s="565"/>
      <c r="DY205" s="565"/>
      <c r="DZ205" s="565"/>
      <c r="EA205" s="565"/>
      <c r="EB205" s="565"/>
      <c r="EC205" s="565"/>
      <c r="ED205" s="565"/>
      <c r="EE205" s="565"/>
      <c r="EF205" s="565"/>
      <c r="EG205" s="565"/>
      <c r="EH205" s="565"/>
      <c r="EI205" s="565"/>
      <c r="EJ205" s="565">
        <v>40</v>
      </c>
      <c r="EK205" s="565"/>
      <c r="EL205" s="565"/>
      <c r="EM205" s="565"/>
      <c r="EN205" s="565"/>
      <c r="EO205" s="565"/>
      <c r="EP205" s="565"/>
      <c r="EQ205" s="565"/>
      <c r="ER205" s="620">
        <v>0</v>
      </c>
      <c r="ET205" s="565"/>
      <c r="EU205" s="565"/>
      <c r="EV205" s="565"/>
      <c r="EW205" s="565"/>
      <c r="EX205" s="565"/>
      <c r="EY205" s="565"/>
      <c r="EZ205" s="565">
        <v>0</v>
      </c>
      <c r="FA205" s="565"/>
      <c r="FB205" s="565"/>
      <c r="FC205" s="565"/>
      <c r="FD205" s="565"/>
      <c r="FE205" s="565"/>
      <c r="FF205" s="565"/>
      <c r="FG205" s="565"/>
      <c r="FH205" s="565"/>
      <c r="FI205" s="565"/>
      <c r="FJ205" s="565"/>
      <c r="FK205" s="565"/>
      <c r="FL205" s="565">
        <v>0</v>
      </c>
      <c r="FM205" s="565"/>
      <c r="FN205" s="565"/>
      <c r="FO205" s="565"/>
      <c r="FP205" s="565"/>
      <c r="FQ205" s="565"/>
      <c r="FR205" s="565"/>
      <c r="FS205" s="565"/>
      <c r="FT205" s="565">
        <v>0</v>
      </c>
      <c r="FU205" s="565">
        <v>0</v>
      </c>
      <c r="FV205" s="565"/>
      <c r="FW205" s="565"/>
      <c r="FX205" s="565"/>
      <c r="FY205" s="565"/>
      <c r="FZ205" s="598"/>
      <c r="GA205" s="598"/>
      <c r="GB205" s="565"/>
      <c r="GC205" s="565"/>
      <c r="GD205" s="565"/>
      <c r="GE205" s="565"/>
      <c r="GF205" s="565"/>
      <c r="GG205" s="565"/>
      <c r="GH205" s="565"/>
      <c r="GI205" s="565"/>
      <c r="GJ205" s="565"/>
    </row>
    <row r="206" spans="1:192" ht="30">
      <c r="A206" s="460">
        <v>180</v>
      </c>
      <c r="B206" s="460" t="s">
        <v>5187</v>
      </c>
      <c r="C206" s="461" t="s">
        <v>4638</v>
      </c>
      <c r="D206" s="533">
        <v>4.2699999999999996</v>
      </c>
      <c r="E206" s="97">
        <v>0</v>
      </c>
      <c r="F206" s="506">
        <v>0</v>
      </c>
      <c r="G206" s="529"/>
      <c r="H206" s="78"/>
      <c r="I206" s="230"/>
      <c r="J206" s="230"/>
      <c r="K206" s="97"/>
      <c r="L206" s="97">
        <v>3</v>
      </c>
      <c r="M206" s="97"/>
      <c r="N206" s="97"/>
      <c r="O206" s="470"/>
      <c r="P206" s="470"/>
      <c r="Q206" s="470"/>
      <c r="R206" s="506"/>
      <c r="S206" s="97"/>
      <c r="T206" s="97">
        <v>0</v>
      </c>
      <c r="U206" s="507"/>
      <c r="V206" s="97"/>
      <c r="W206" s="97"/>
      <c r="X206" s="97"/>
      <c r="Y206" s="147"/>
      <c r="Z206" s="147"/>
      <c r="AA206" s="166">
        <v>22</v>
      </c>
      <c r="AB206" s="166">
        <v>2</v>
      </c>
      <c r="AC206" s="97"/>
      <c r="AD206" s="97"/>
      <c r="AE206" s="97"/>
      <c r="AF206" s="97"/>
      <c r="AG206" s="462"/>
      <c r="AH206" s="462"/>
      <c r="AI206" s="97">
        <v>1</v>
      </c>
      <c r="AJ206" s="97"/>
      <c r="AK206" s="97"/>
      <c r="AL206" s="97"/>
      <c r="AM206" s="97"/>
      <c r="AN206" s="97"/>
      <c r="AO206" s="97"/>
      <c r="AP206" s="97"/>
      <c r="AQ206" s="517"/>
      <c r="AR206" s="517"/>
      <c r="AS206" s="472">
        <v>0</v>
      </c>
      <c r="AT206" s="97"/>
      <c r="AU206" s="472"/>
      <c r="AV206" s="472"/>
      <c r="AW206" s="97"/>
      <c r="AX206" s="97"/>
      <c r="AY206" s="97"/>
      <c r="AZ206" s="97">
        <f t="shared" si="3"/>
        <v>0</v>
      </c>
      <c r="BA206" s="97"/>
      <c r="BB206" s="97"/>
      <c r="BC206" s="97"/>
      <c r="BD206" s="97"/>
      <c r="BE206" s="97"/>
      <c r="BF206" s="97"/>
      <c r="BG206" s="97"/>
      <c r="BH206" s="97"/>
      <c r="BI206" s="466"/>
      <c r="BJ206" s="466"/>
      <c r="BK206" s="466">
        <v>0</v>
      </c>
      <c r="BL206" s="97"/>
      <c r="BM206" s="97"/>
      <c r="BN206" s="470"/>
      <c r="BO206" s="470"/>
      <c r="BP206" s="97"/>
      <c r="BQ206" s="97"/>
      <c r="BR206" s="97"/>
      <c r="BS206" s="97"/>
      <c r="BT206" s="447"/>
      <c r="BU206" s="447"/>
      <c r="BV206" s="97"/>
      <c r="BW206" s="97"/>
      <c r="BX206" s="97">
        <v>53</v>
      </c>
      <c r="BY206" s="97">
        <v>5</v>
      </c>
      <c r="BZ206" s="97"/>
      <c r="CA206" s="97"/>
      <c r="CB206" s="417"/>
      <c r="CC206" s="576"/>
      <c r="CD206" s="565"/>
      <c r="CE206" s="565"/>
      <c r="CF206" s="565"/>
      <c r="CG206" s="565"/>
      <c r="CH206" s="565"/>
      <c r="CI206" s="565"/>
      <c r="CJ206" s="565"/>
      <c r="CK206" s="565"/>
      <c r="CL206" s="565"/>
      <c r="CM206" s="565"/>
      <c r="CN206" s="565"/>
      <c r="CO206" s="565"/>
      <c r="CP206" s="565"/>
      <c r="CQ206" s="565"/>
      <c r="CR206" s="582">
        <v>175</v>
      </c>
      <c r="CS206" s="565"/>
      <c r="CT206" s="565"/>
      <c r="CU206" s="565"/>
      <c r="CV206" s="565"/>
      <c r="CW206" s="565"/>
      <c r="CX206" s="565"/>
      <c r="CY206" s="598"/>
      <c r="CZ206" s="598"/>
      <c r="DA206" s="565"/>
      <c r="DB206" s="565"/>
      <c r="DC206" s="565"/>
      <c r="DD206" s="565"/>
      <c r="DE206" s="565"/>
      <c r="DF206" s="565"/>
      <c r="DG206" s="565"/>
      <c r="DH206" s="565"/>
      <c r="DI206" s="565"/>
      <c r="DJ206" s="565"/>
      <c r="DK206" s="565"/>
      <c r="DL206" s="565"/>
      <c r="DM206" s="565"/>
      <c r="DN206" s="565"/>
      <c r="DO206" s="565"/>
      <c r="DP206" s="565"/>
      <c r="DQ206" s="565"/>
      <c r="DR206" s="565"/>
      <c r="DS206" s="565">
        <v>1</v>
      </c>
      <c r="DT206" s="565"/>
      <c r="DU206" s="565"/>
      <c r="DV206" s="565"/>
      <c r="DW206" s="565"/>
      <c r="DX206" s="565"/>
      <c r="DY206" s="565"/>
      <c r="DZ206" s="565">
        <v>3</v>
      </c>
      <c r="EA206" s="565"/>
      <c r="EB206" s="565"/>
      <c r="EC206" s="565"/>
      <c r="ED206" s="565"/>
      <c r="EE206" s="565"/>
      <c r="EF206" s="565"/>
      <c r="EG206" s="565"/>
      <c r="EH206" s="565"/>
      <c r="EI206" s="565"/>
      <c r="EJ206" s="565"/>
      <c r="EK206" s="565"/>
      <c r="EL206" s="565"/>
      <c r="EM206" s="565"/>
      <c r="EN206" s="565"/>
      <c r="EO206" s="565"/>
      <c r="EP206" s="565"/>
      <c r="EQ206" s="565"/>
      <c r="ER206" s="620">
        <v>40</v>
      </c>
      <c r="ET206" s="565"/>
      <c r="EU206" s="565"/>
      <c r="EV206" s="565"/>
      <c r="EW206" s="565"/>
      <c r="EX206" s="565"/>
      <c r="EY206" s="565"/>
      <c r="EZ206" s="565">
        <v>0</v>
      </c>
      <c r="FA206" s="565"/>
      <c r="FB206" s="565"/>
      <c r="FC206" s="565"/>
      <c r="FD206" s="565"/>
      <c r="FE206" s="565"/>
      <c r="FF206" s="565"/>
      <c r="FG206" s="565"/>
      <c r="FH206" s="565"/>
      <c r="FI206" s="565"/>
      <c r="FJ206" s="565"/>
      <c r="FK206" s="565"/>
      <c r="FL206" s="565">
        <v>156</v>
      </c>
      <c r="FM206" s="565"/>
      <c r="FN206" s="565"/>
      <c r="FO206" s="565"/>
      <c r="FP206" s="565"/>
      <c r="FQ206" s="565"/>
      <c r="FR206" s="565"/>
      <c r="FS206" s="565"/>
      <c r="FT206" s="565"/>
      <c r="FU206" s="565"/>
      <c r="FV206" s="565"/>
      <c r="FW206" s="565"/>
      <c r="FX206" s="565"/>
      <c r="FY206" s="565"/>
      <c r="FZ206" s="598"/>
      <c r="GA206" s="598"/>
      <c r="GB206" s="565"/>
      <c r="GC206" s="565"/>
      <c r="GD206" s="565"/>
      <c r="GE206" s="565"/>
      <c r="GF206" s="565"/>
      <c r="GG206" s="565"/>
      <c r="GH206" s="565"/>
      <c r="GI206" s="565"/>
      <c r="GJ206" s="565"/>
    </row>
    <row r="207" spans="1:192" ht="45">
      <c r="A207" s="460">
        <v>181</v>
      </c>
      <c r="B207" s="460" t="s">
        <v>5188</v>
      </c>
      <c r="C207" s="461" t="s">
        <v>4640</v>
      </c>
      <c r="D207" s="533">
        <v>3.46</v>
      </c>
      <c r="G207" s="529"/>
      <c r="H207" s="78"/>
      <c r="I207" s="230"/>
      <c r="J207" s="230"/>
      <c r="K207" s="97">
        <v>3</v>
      </c>
      <c r="L207" s="97">
        <v>1</v>
      </c>
      <c r="M207" s="97"/>
      <c r="N207" s="97"/>
      <c r="O207" s="470"/>
      <c r="P207" s="470"/>
      <c r="Q207" s="470"/>
      <c r="R207" s="506"/>
      <c r="S207" s="97"/>
      <c r="T207" s="97">
        <v>0</v>
      </c>
      <c r="U207" s="507"/>
      <c r="V207" s="97"/>
      <c r="W207" s="97"/>
      <c r="X207" s="97"/>
      <c r="Y207" s="147"/>
      <c r="Z207" s="147"/>
      <c r="AA207" s="166">
        <v>6</v>
      </c>
      <c r="AB207" s="166">
        <v>3</v>
      </c>
      <c r="AC207" s="97"/>
      <c r="AD207" s="97"/>
      <c r="AE207" s="97"/>
      <c r="AF207" s="97"/>
      <c r="AG207" s="462"/>
      <c r="AH207" s="462"/>
      <c r="AI207" s="97">
        <v>6</v>
      </c>
      <c r="AJ207" s="97"/>
      <c r="AK207" s="97"/>
      <c r="AL207" s="97"/>
      <c r="AM207" s="97"/>
      <c r="AN207" s="97"/>
      <c r="AO207" s="97"/>
      <c r="AP207" s="97"/>
      <c r="AQ207" s="517"/>
      <c r="AR207" s="517"/>
      <c r="AS207" s="472">
        <v>0</v>
      </c>
      <c r="AT207" s="97"/>
      <c r="AU207" s="472"/>
      <c r="AV207" s="472"/>
      <c r="AW207" s="97"/>
      <c r="AX207" s="97"/>
      <c r="AY207" s="97"/>
      <c r="AZ207" s="97">
        <f t="shared" si="3"/>
        <v>0</v>
      </c>
      <c r="BA207" s="97"/>
      <c r="BB207" s="97"/>
      <c r="BC207" s="97"/>
      <c r="BD207" s="97"/>
      <c r="BE207" s="97"/>
      <c r="BF207" s="97"/>
      <c r="BG207" s="97"/>
      <c r="BH207" s="97"/>
      <c r="BI207" s="466"/>
      <c r="BJ207" s="466"/>
      <c r="BK207" s="466">
        <v>0</v>
      </c>
      <c r="BL207" s="97"/>
      <c r="BM207" s="97"/>
      <c r="BN207" s="470"/>
      <c r="BO207" s="470"/>
      <c r="BP207" s="97"/>
      <c r="BQ207" s="97"/>
      <c r="BR207" s="97"/>
      <c r="BS207" s="97"/>
      <c r="BT207" s="97"/>
      <c r="BU207" s="97"/>
      <c r="BV207" s="97"/>
      <c r="BW207" s="97"/>
      <c r="BX207" s="97">
        <v>142</v>
      </c>
      <c r="BY207" s="97">
        <v>40</v>
      </c>
      <c r="BZ207" s="97"/>
      <c r="CA207" s="97"/>
      <c r="CB207" s="417"/>
      <c r="CC207" s="576"/>
      <c r="CD207" s="565"/>
      <c r="CE207" s="565"/>
      <c r="CF207" s="565"/>
      <c r="CG207" s="565"/>
      <c r="CH207" s="565"/>
      <c r="CI207" s="565"/>
      <c r="CJ207" s="565"/>
      <c r="CK207" s="565"/>
      <c r="CL207" s="565"/>
      <c r="CM207" s="565"/>
      <c r="CN207" s="565"/>
      <c r="CO207" s="565"/>
      <c r="CP207" s="565"/>
      <c r="CQ207" s="565"/>
      <c r="CR207" s="582">
        <v>604</v>
      </c>
      <c r="CS207" s="565"/>
      <c r="CT207" s="565"/>
      <c r="CU207" s="565"/>
      <c r="CV207" s="565"/>
      <c r="CW207" s="565"/>
      <c r="CX207" s="565"/>
      <c r="CY207" s="598"/>
      <c r="CZ207" s="598"/>
      <c r="DA207" s="565"/>
      <c r="DB207" s="565"/>
      <c r="DC207" s="565"/>
      <c r="DD207" s="565"/>
      <c r="DE207" s="565"/>
      <c r="DF207" s="565"/>
      <c r="DG207" s="565"/>
      <c r="DH207" s="565"/>
      <c r="DI207" s="565"/>
      <c r="DJ207" s="565"/>
      <c r="DK207" s="565"/>
      <c r="DL207" s="565"/>
      <c r="DM207" s="565"/>
      <c r="DN207" s="565"/>
      <c r="DO207" s="565"/>
      <c r="DP207" s="565"/>
      <c r="DQ207" s="565"/>
      <c r="DR207" s="565">
        <v>3</v>
      </c>
      <c r="DS207" s="565">
        <v>1</v>
      </c>
      <c r="DT207" s="565">
        <v>40</v>
      </c>
      <c r="DU207" s="565"/>
      <c r="DV207" s="565"/>
      <c r="DW207" s="565"/>
      <c r="DX207" s="565"/>
      <c r="DY207" s="565"/>
      <c r="DZ207" s="565"/>
      <c r="EA207" s="565"/>
      <c r="EB207" s="565"/>
      <c r="EC207" s="565"/>
      <c r="ED207" s="565"/>
      <c r="EE207" s="565"/>
      <c r="EF207" s="565"/>
      <c r="EG207" s="565"/>
      <c r="EH207" s="565"/>
      <c r="EI207" s="565"/>
      <c r="EJ207" s="565">
        <v>1220</v>
      </c>
      <c r="EK207" s="565"/>
      <c r="EL207" s="565"/>
      <c r="EM207" s="565"/>
      <c r="EN207" s="565"/>
      <c r="EO207" s="565"/>
      <c r="EP207" s="565"/>
      <c r="EQ207" s="565"/>
      <c r="ER207" s="620">
        <v>167</v>
      </c>
      <c r="ET207" s="565"/>
      <c r="EU207" s="565"/>
      <c r="EV207" s="565"/>
      <c r="EW207" s="565"/>
      <c r="EX207" s="565"/>
      <c r="EY207" s="565"/>
      <c r="EZ207" s="565">
        <v>0</v>
      </c>
      <c r="FA207" s="565"/>
      <c r="FB207" s="565"/>
      <c r="FC207" s="565"/>
      <c r="FD207" s="565"/>
      <c r="FE207" s="565"/>
      <c r="FF207" s="565"/>
      <c r="FG207" s="565"/>
      <c r="FH207" s="565"/>
      <c r="FI207" s="565"/>
      <c r="FJ207" s="565"/>
      <c r="FK207" s="565"/>
      <c r="FL207" s="565">
        <v>554</v>
      </c>
      <c r="FM207" s="565"/>
      <c r="FN207" s="565"/>
      <c r="FO207" s="565"/>
      <c r="FP207" s="565"/>
      <c r="FQ207" s="565"/>
      <c r="FR207" s="565"/>
      <c r="FS207" s="565"/>
      <c r="FT207" s="565"/>
      <c r="FU207" s="565"/>
      <c r="FV207" s="565"/>
      <c r="FW207" s="565"/>
      <c r="FX207" s="565"/>
      <c r="FY207" s="565"/>
      <c r="FZ207" s="598"/>
      <c r="GA207" s="598"/>
      <c r="GB207" s="565"/>
      <c r="GC207" s="565"/>
      <c r="GD207" s="565"/>
      <c r="GE207" s="565"/>
      <c r="GF207" s="565"/>
      <c r="GG207" s="565"/>
      <c r="GH207" s="565"/>
      <c r="GI207" s="565"/>
      <c r="GJ207" s="565"/>
    </row>
    <row r="208" spans="1:192" ht="60">
      <c r="A208" s="460">
        <v>182</v>
      </c>
      <c r="B208" s="460" t="s">
        <v>5189</v>
      </c>
      <c r="C208" s="461" t="s">
        <v>4642</v>
      </c>
      <c r="D208" s="533">
        <v>7.92</v>
      </c>
      <c r="G208" s="529"/>
      <c r="H208" s="78"/>
      <c r="I208" s="230"/>
      <c r="J208" s="230"/>
      <c r="K208" s="97"/>
      <c r="L208" s="97">
        <v>1</v>
      </c>
      <c r="M208" s="97"/>
      <c r="N208" s="97"/>
      <c r="O208" s="470"/>
      <c r="P208" s="470"/>
      <c r="Q208" s="470"/>
      <c r="R208" s="506"/>
      <c r="S208" s="97"/>
      <c r="T208" s="97">
        <v>0</v>
      </c>
      <c r="U208" s="507"/>
      <c r="V208" s="97"/>
      <c r="W208" s="97"/>
      <c r="X208" s="97"/>
      <c r="Y208" s="147"/>
      <c r="Z208" s="147"/>
      <c r="AA208" s="166"/>
      <c r="AB208" s="166"/>
      <c r="AC208" s="97"/>
      <c r="AD208" s="97"/>
      <c r="AE208" s="97"/>
      <c r="AF208" s="97"/>
      <c r="AG208" s="462"/>
      <c r="AH208" s="462"/>
      <c r="AI208" s="97"/>
      <c r="AJ208" s="97"/>
      <c r="AK208" s="97"/>
      <c r="AL208" s="97"/>
      <c r="AM208" s="97"/>
      <c r="AN208" s="97"/>
      <c r="AO208" s="97"/>
      <c r="AP208" s="97"/>
      <c r="AQ208" s="517"/>
      <c r="AR208" s="517"/>
      <c r="AS208" s="472">
        <v>0</v>
      </c>
      <c r="AT208" s="97"/>
      <c r="AU208" s="472"/>
      <c r="AV208" s="472"/>
      <c r="AW208" s="97">
        <v>2</v>
      </c>
      <c r="AX208" s="97"/>
      <c r="AY208" s="97"/>
      <c r="AZ208" s="97">
        <f t="shared" si="3"/>
        <v>0</v>
      </c>
      <c r="BA208" s="97"/>
      <c r="BB208" s="97"/>
      <c r="BC208" s="97"/>
      <c r="BD208" s="97"/>
      <c r="BE208" s="97"/>
      <c r="BF208" s="97"/>
      <c r="BG208" s="97"/>
      <c r="BH208" s="97"/>
      <c r="BI208" s="466"/>
      <c r="BJ208" s="466"/>
      <c r="BK208" s="466">
        <v>0</v>
      </c>
      <c r="BL208" s="97"/>
      <c r="BM208" s="97"/>
      <c r="BN208" s="470"/>
      <c r="BO208" s="470"/>
      <c r="BP208" s="97"/>
      <c r="BQ208" s="97"/>
      <c r="BR208" s="97"/>
      <c r="BS208" s="97"/>
      <c r="BT208" s="97"/>
      <c r="BU208" s="97"/>
      <c r="BV208" s="97"/>
      <c r="BW208" s="97"/>
      <c r="BX208" s="97">
        <v>23</v>
      </c>
      <c r="BY208" s="97"/>
      <c r="BZ208" s="97"/>
      <c r="CA208" s="97"/>
      <c r="CB208" s="417"/>
      <c r="CC208" s="576"/>
      <c r="CD208" s="565"/>
      <c r="CE208" s="565"/>
      <c r="CF208" s="565"/>
      <c r="CG208" s="565"/>
      <c r="CH208" s="565"/>
      <c r="CI208" s="565"/>
      <c r="CJ208" s="565"/>
      <c r="CK208" s="565"/>
      <c r="CL208" s="565"/>
      <c r="CM208" s="565"/>
      <c r="CN208" s="565"/>
      <c r="CO208" s="565"/>
      <c r="CP208" s="565"/>
      <c r="CQ208" s="565"/>
      <c r="CR208" s="582"/>
      <c r="CS208" s="565"/>
      <c r="CT208" s="565"/>
      <c r="CU208" s="565"/>
      <c r="CV208" s="565"/>
      <c r="CW208" s="565"/>
      <c r="CX208" s="565"/>
      <c r="CY208" s="598"/>
      <c r="CZ208" s="598"/>
      <c r="DA208" s="565"/>
      <c r="DB208" s="565"/>
      <c r="DC208" s="565"/>
      <c r="DD208" s="565"/>
      <c r="DE208" s="565"/>
      <c r="DF208" s="565"/>
      <c r="DG208" s="565"/>
      <c r="DH208" s="565"/>
      <c r="DI208" s="565"/>
      <c r="DJ208" s="565"/>
      <c r="DK208" s="565"/>
      <c r="DL208" s="565"/>
      <c r="DM208" s="565"/>
      <c r="DN208" s="565"/>
      <c r="DO208" s="565"/>
      <c r="DP208" s="565"/>
      <c r="DQ208" s="565"/>
      <c r="DR208" s="565"/>
      <c r="DS208" s="565"/>
      <c r="DT208" s="565">
        <v>10</v>
      </c>
      <c r="DU208" s="565"/>
      <c r="DV208" s="565"/>
      <c r="DW208" s="565"/>
      <c r="DX208" s="565"/>
      <c r="DY208" s="565"/>
      <c r="DZ208" s="565"/>
      <c r="EA208" s="565"/>
      <c r="EB208" s="565"/>
      <c r="EC208" s="565"/>
      <c r="ED208" s="565"/>
      <c r="EE208" s="565"/>
      <c r="EF208" s="565"/>
      <c r="EG208" s="565"/>
      <c r="EH208" s="565"/>
      <c r="EI208" s="565"/>
      <c r="EJ208" s="565">
        <v>64</v>
      </c>
      <c r="EK208" s="565"/>
      <c r="EL208" s="565"/>
      <c r="EM208" s="565"/>
      <c r="EN208" s="565"/>
      <c r="EO208" s="565"/>
      <c r="EP208" s="565"/>
      <c r="EQ208" s="565"/>
      <c r="ER208" s="620">
        <v>0</v>
      </c>
      <c r="ET208" s="565"/>
      <c r="EU208" s="565"/>
      <c r="EV208" s="565"/>
      <c r="EW208" s="565"/>
      <c r="EX208" s="565"/>
      <c r="EY208" s="565"/>
      <c r="EZ208" s="565">
        <v>0</v>
      </c>
      <c r="FA208" s="565"/>
      <c r="FB208" s="565"/>
      <c r="FC208" s="565"/>
      <c r="FD208" s="565"/>
      <c r="FE208" s="565"/>
      <c r="FF208" s="565"/>
      <c r="FG208" s="565"/>
      <c r="FH208" s="565"/>
      <c r="FI208" s="565"/>
      <c r="FJ208" s="565"/>
      <c r="FK208" s="565"/>
      <c r="FL208" s="565">
        <v>20</v>
      </c>
      <c r="FM208" s="565"/>
      <c r="FN208" s="565"/>
      <c r="FO208" s="565"/>
      <c r="FP208" s="565"/>
      <c r="FQ208" s="565"/>
      <c r="FR208" s="565"/>
      <c r="FS208" s="565"/>
      <c r="FT208" s="565"/>
      <c r="FU208" s="565"/>
      <c r="FV208" s="565"/>
      <c r="FW208" s="565"/>
      <c r="FX208" s="565"/>
      <c r="FY208" s="565"/>
      <c r="FZ208" s="598"/>
      <c r="GA208" s="598"/>
      <c r="GB208" s="565"/>
      <c r="GC208" s="565"/>
      <c r="GD208" s="565"/>
      <c r="GE208" s="565"/>
      <c r="GF208" s="565"/>
      <c r="GG208" s="565"/>
      <c r="GH208" s="565"/>
      <c r="GI208" s="565"/>
      <c r="GJ208" s="565"/>
    </row>
    <row r="209" spans="1:192">
      <c r="A209" s="443">
        <v>20</v>
      </c>
      <c r="B209" s="501" t="s">
        <v>5190</v>
      </c>
      <c r="C209" s="474" t="s">
        <v>4182</v>
      </c>
      <c r="D209" s="502">
        <v>0.87</v>
      </c>
      <c r="G209" s="529"/>
      <c r="H209" s="78"/>
      <c r="I209" s="230"/>
      <c r="J209" s="230"/>
      <c r="K209" s="97"/>
      <c r="L209" s="97"/>
      <c r="M209" s="97"/>
      <c r="N209" s="97"/>
      <c r="O209" s="470"/>
      <c r="P209" s="470"/>
      <c r="Q209" s="470"/>
      <c r="R209" s="518">
        <f>SUM(R210:R219)</f>
        <v>20</v>
      </c>
      <c r="S209" s="97"/>
      <c r="T209" s="447">
        <v>0</v>
      </c>
      <c r="U209" s="507"/>
      <c r="V209" s="536">
        <v>29</v>
      </c>
      <c r="W209" s="536">
        <v>7</v>
      </c>
      <c r="X209" s="536">
        <v>36</v>
      </c>
      <c r="Y209" s="147"/>
      <c r="Z209" s="147"/>
      <c r="AA209" s="166"/>
      <c r="AB209" s="166"/>
      <c r="AC209" s="97"/>
      <c r="AD209" s="97"/>
      <c r="AE209" s="97"/>
      <c r="AF209" s="97">
        <v>1</v>
      </c>
      <c r="AG209" s="462">
        <v>100</v>
      </c>
      <c r="AH209" s="462">
        <v>5</v>
      </c>
      <c r="AI209" s="97"/>
      <c r="AJ209" s="97"/>
      <c r="AK209" s="97"/>
      <c r="AL209" s="97"/>
      <c r="AM209" s="97">
        <v>4</v>
      </c>
      <c r="AN209" s="97">
        <v>1</v>
      </c>
      <c r="AO209" s="97">
        <v>2</v>
      </c>
      <c r="AP209" s="97">
        <v>1</v>
      </c>
      <c r="AQ209" s="512">
        <f>SUM(AQ210:AQ219)</f>
        <v>29</v>
      </c>
      <c r="AR209" s="512">
        <f>SUM(AR210:AR219)</f>
        <v>1</v>
      </c>
      <c r="AS209" s="472">
        <v>0</v>
      </c>
      <c r="AT209" s="97"/>
      <c r="AU209" s="472"/>
      <c r="AV209" s="472"/>
      <c r="AW209" s="97"/>
      <c r="AX209" s="97"/>
      <c r="AY209" s="97"/>
      <c r="AZ209" s="97"/>
      <c r="BA209" s="97"/>
      <c r="BB209" s="97"/>
      <c r="BC209" s="97"/>
      <c r="BD209" s="97"/>
      <c r="BE209" s="97"/>
      <c r="BF209" s="97"/>
      <c r="BG209" s="97"/>
      <c r="BH209" s="97"/>
      <c r="BI209" s="466">
        <v>228</v>
      </c>
      <c r="BJ209" s="466">
        <v>69</v>
      </c>
      <c r="BK209" s="466">
        <v>297</v>
      </c>
      <c r="BL209" s="97">
        <v>0</v>
      </c>
      <c r="BM209" s="97"/>
      <c r="BN209" s="470">
        <v>1</v>
      </c>
      <c r="BO209" s="470"/>
      <c r="BP209" s="97"/>
      <c r="BQ209" s="97">
        <v>4</v>
      </c>
      <c r="BR209" s="97"/>
      <c r="BS209" s="97"/>
      <c r="BT209" s="97"/>
      <c r="BU209" s="97"/>
      <c r="BV209" s="97"/>
      <c r="BW209" s="97"/>
      <c r="BX209" s="97"/>
      <c r="BY209" s="97"/>
      <c r="BZ209" s="97"/>
      <c r="CA209" s="97"/>
      <c r="CB209" s="417"/>
      <c r="CC209" s="576"/>
      <c r="CD209" s="565"/>
      <c r="CE209" s="565"/>
      <c r="CF209" s="565">
        <v>11</v>
      </c>
      <c r="CG209" s="565">
        <v>0</v>
      </c>
      <c r="CH209" s="565"/>
      <c r="CI209" s="565">
        <v>338</v>
      </c>
      <c r="CJ209" s="565">
        <v>33</v>
      </c>
      <c r="CK209" s="565"/>
      <c r="CL209" s="565"/>
      <c r="CM209" s="565"/>
      <c r="CN209" s="565"/>
      <c r="CO209" s="565"/>
      <c r="CP209" s="565"/>
      <c r="CQ209" s="565"/>
      <c r="CR209" s="568">
        <v>876</v>
      </c>
      <c r="CS209" s="565"/>
      <c r="CT209" s="565"/>
      <c r="CU209" s="565"/>
      <c r="CV209" s="565"/>
      <c r="CW209" s="565">
        <v>1</v>
      </c>
      <c r="CX209" s="565"/>
      <c r="CY209" s="598"/>
      <c r="CZ209" s="598"/>
      <c r="DA209" s="565">
        <v>287</v>
      </c>
      <c r="DB209" s="565">
        <v>62</v>
      </c>
      <c r="DC209" s="565"/>
      <c r="DD209" s="565"/>
      <c r="DE209" s="565"/>
      <c r="DF209" s="565"/>
      <c r="DG209" s="565">
        <v>16</v>
      </c>
      <c r="DH209" s="565">
        <v>3</v>
      </c>
      <c r="DI209" s="565"/>
      <c r="DJ209" s="565"/>
      <c r="DK209" s="565"/>
      <c r="DL209" s="565"/>
      <c r="DM209" s="565"/>
      <c r="DN209" s="565"/>
      <c r="DO209" s="565"/>
      <c r="DP209" s="565"/>
      <c r="DQ209" s="565"/>
      <c r="DR209" s="565"/>
      <c r="DS209" s="565"/>
      <c r="DT209" s="565"/>
      <c r="DU209" s="565"/>
      <c r="DV209" s="565"/>
      <c r="DW209" s="565"/>
      <c r="DX209" s="565">
        <v>6</v>
      </c>
      <c r="DY209" s="565">
        <v>5</v>
      </c>
      <c r="DZ209" s="565"/>
      <c r="EA209" s="565"/>
      <c r="EB209" s="565"/>
      <c r="EC209" s="565"/>
      <c r="ED209" s="565"/>
      <c r="EE209" s="565"/>
      <c r="EF209" s="565"/>
      <c r="EG209" s="565"/>
      <c r="EH209" s="565"/>
      <c r="EI209" s="565"/>
      <c r="EJ209" s="565"/>
      <c r="EK209" s="565"/>
      <c r="EL209" s="565"/>
      <c r="EM209" s="565"/>
      <c r="EN209" s="565"/>
      <c r="EO209" s="565"/>
      <c r="EP209" s="565"/>
      <c r="EQ209" s="565"/>
      <c r="ER209" s="620">
        <v>0</v>
      </c>
      <c r="ET209" s="565">
        <v>10</v>
      </c>
      <c r="EU209" s="565"/>
      <c r="EV209" s="565">
        <v>489</v>
      </c>
      <c r="EW209" s="565">
        <v>99</v>
      </c>
      <c r="EX209" s="565">
        <v>9</v>
      </c>
      <c r="EY209" s="565">
        <v>3</v>
      </c>
      <c r="EZ209" s="565">
        <v>374</v>
      </c>
      <c r="FA209" s="565">
        <v>93</v>
      </c>
      <c r="FB209" s="565"/>
      <c r="FC209" s="565"/>
      <c r="FD209" s="565"/>
      <c r="FE209" s="565"/>
      <c r="FF209" s="565"/>
      <c r="FG209" s="565"/>
      <c r="FH209" s="565">
        <v>55</v>
      </c>
      <c r="FI209" s="565">
        <v>15</v>
      </c>
      <c r="FJ209" s="565">
        <v>15</v>
      </c>
      <c r="FK209" s="565"/>
      <c r="FL209" s="565">
        <v>1163</v>
      </c>
      <c r="FM209" s="565"/>
      <c r="FN209" s="565">
        <v>343</v>
      </c>
      <c r="FO209" s="565">
        <v>64</v>
      </c>
      <c r="FP209" s="565"/>
      <c r="FQ209" s="565"/>
      <c r="FR209" s="565">
        <v>9</v>
      </c>
      <c r="FS209" s="565">
        <v>2</v>
      </c>
      <c r="FT209" s="565">
        <v>4</v>
      </c>
      <c r="FU209" s="565">
        <v>1</v>
      </c>
      <c r="FV209" s="565">
        <v>5</v>
      </c>
      <c r="FW209" s="565"/>
      <c r="FX209" s="565"/>
      <c r="FY209" s="565"/>
      <c r="FZ209" s="598"/>
      <c r="GA209" s="598"/>
      <c r="GB209" s="565"/>
      <c r="GC209" s="565"/>
      <c r="GD209" s="565">
        <v>20</v>
      </c>
      <c r="GE209" s="565">
        <v>4</v>
      </c>
      <c r="GF209" s="565">
        <v>76</v>
      </c>
      <c r="GG209" s="565">
        <v>16</v>
      </c>
      <c r="GH209" s="565"/>
      <c r="GI209" s="565"/>
      <c r="GJ209" s="565"/>
    </row>
    <row r="210" spans="1:192" ht="45">
      <c r="A210" s="460">
        <v>183</v>
      </c>
      <c r="B210" s="460" t="s">
        <v>5191</v>
      </c>
      <c r="C210" s="461" t="s">
        <v>5192</v>
      </c>
      <c r="D210" s="514">
        <v>0.66</v>
      </c>
      <c r="E210" s="447">
        <v>8</v>
      </c>
      <c r="F210" s="515">
        <v>2</v>
      </c>
      <c r="G210" s="529"/>
      <c r="H210" s="78"/>
      <c r="I210" s="445">
        <v>14</v>
      </c>
      <c r="J210" s="445">
        <v>2</v>
      </c>
      <c r="K210" s="97"/>
      <c r="L210" s="97"/>
      <c r="M210" s="97">
        <v>24</v>
      </c>
      <c r="N210" s="97"/>
      <c r="O210" s="470"/>
      <c r="P210" s="470"/>
      <c r="Q210" s="470"/>
      <c r="R210" s="506"/>
      <c r="S210" s="97"/>
      <c r="T210" s="97">
        <v>0</v>
      </c>
      <c r="U210" s="507"/>
      <c r="V210" s="467">
        <v>1</v>
      </c>
      <c r="W210" s="467"/>
      <c r="X210" s="467">
        <v>1</v>
      </c>
      <c r="Y210" s="147"/>
      <c r="Z210" s="147"/>
      <c r="AA210" s="166"/>
      <c r="AB210" s="166"/>
      <c r="AC210" s="97">
        <v>1</v>
      </c>
      <c r="AD210" s="97"/>
      <c r="AE210" s="97"/>
      <c r="AF210" s="97"/>
      <c r="AG210" s="462"/>
      <c r="AH210" s="462"/>
      <c r="AI210" s="97"/>
      <c r="AJ210" s="97"/>
      <c r="AK210" s="97"/>
      <c r="AL210" s="97"/>
      <c r="AM210" s="97"/>
      <c r="AN210" s="97"/>
      <c r="AO210" s="97"/>
      <c r="AP210" s="97"/>
      <c r="AQ210" s="517">
        <v>8</v>
      </c>
      <c r="AR210" s="517"/>
      <c r="AS210" s="472">
        <v>0</v>
      </c>
      <c r="AT210" s="97"/>
      <c r="AU210" s="472"/>
      <c r="AV210" s="472"/>
      <c r="AW210" s="97">
        <v>15</v>
      </c>
      <c r="AX210" s="97"/>
      <c r="AY210" s="97">
        <f>1</f>
        <v>1</v>
      </c>
      <c r="AZ210" s="97">
        <f t="shared" si="3"/>
        <v>1</v>
      </c>
      <c r="BA210" s="97"/>
      <c r="BB210" s="97"/>
      <c r="BC210" s="97"/>
      <c r="BD210" s="97"/>
      <c r="BE210" s="97"/>
      <c r="BF210" s="97"/>
      <c r="BG210" s="97"/>
      <c r="BH210" s="97"/>
      <c r="BI210" s="466"/>
      <c r="BJ210" s="466"/>
      <c r="BK210" s="466">
        <v>0</v>
      </c>
      <c r="BL210" s="97"/>
      <c r="BM210" s="97"/>
      <c r="BN210" s="470"/>
      <c r="BO210" s="470"/>
      <c r="BP210" s="97"/>
      <c r="BQ210" s="97"/>
      <c r="BR210" s="97"/>
      <c r="BS210" s="97"/>
      <c r="BT210" s="97"/>
      <c r="BU210" s="97"/>
      <c r="BV210" s="97"/>
      <c r="BW210" s="97"/>
      <c r="BX210" s="97">
        <v>13</v>
      </c>
      <c r="BY210" s="97"/>
      <c r="BZ210" s="97"/>
      <c r="CA210" s="97"/>
      <c r="CB210" s="417">
        <v>50</v>
      </c>
      <c r="CC210" s="576"/>
      <c r="CD210" s="565"/>
      <c r="CE210" s="565"/>
      <c r="CF210" s="565"/>
      <c r="CG210" s="565"/>
      <c r="CH210" s="565"/>
      <c r="CI210" s="565"/>
      <c r="CJ210" s="565"/>
      <c r="CK210" s="565"/>
      <c r="CL210" s="565"/>
      <c r="CM210" s="565"/>
      <c r="CN210" s="565"/>
      <c r="CO210" s="565"/>
      <c r="CP210" s="565"/>
      <c r="CQ210" s="565"/>
      <c r="CR210" s="582">
        <v>6</v>
      </c>
      <c r="CS210" s="565"/>
      <c r="CT210" s="565"/>
      <c r="CU210" s="565"/>
      <c r="CV210" s="565"/>
      <c r="CW210" s="565"/>
      <c r="CX210" s="565"/>
      <c r="CY210" s="598"/>
      <c r="CZ210" s="598"/>
      <c r="DA210" s="565"/>
      <c r="DB210" s="565">
        <v>1</v>
      </c>
      <c r="DC210" s="565"/>
      <c r="DD210" s="565"/>
      <c r="DE210" s="565"/>
      <c r="DF210" s="565"/>
      <c r="DG210" s="565"/>
      <c r="DH210" s="565"/>
      <c r="DI210" s="565"/>
      <c r="DJ210" s="565"/>
      <c r="DK210" s="565"/>
      <c r="DL210" s="565"/>
      <c r="DM210" s="565"/>
      <c r="DN210" s="565"/>
      <c r="DO210" s="565"/>
      <c r="DP210" s="565"/>
      <c r="DQ210" s="565"/>
      <c r="DR210" s="565"/>
      <c r="DS210" s="565"/>
      <c r="DT210" s="565"/>
      <c r="DU210" s="565"/>
      <c r="DV210" s="565"/>
      <c r="DW210" s="565"/>
      <c r="DX210" s="565"/>
      <c r="DY210" s="565"/>
      <c r="DZ210" s="565"/>
      <c r="EA210" s="565"/>
      <c r="EB210" s="565">
        <v>1</v>
      </c>
      <c r="EC210" s="565"/>
      <c r="ED210" s="565"/>
      <c r="EE210" s="565"/>
      <c r="EF210" s="565"/>
      <c r="EG210" s="565"/>
      <c r="EH210" s="565"/>
      <c r="EI210" s="565"/>
      <c r="EJ210" s="565"/>
      <c r="EK210" s="565"/>
      <c r="EL210" s="565"/>
      <c r="EM210" s="565"/>
      <c r="EN210" s="565"/>
      <c r="EO210" s="565"/>
      <c r="EP210" s="565"/>
      <c r="EQ210" s="565"/>
      <c r="ER210" s="620">
        <v>0</v>
      </c>
      <c r="ET210" s="565"/>
      <c r="EU210" s="565"/>
      <c r="EV210" s="565">
        <v>1</v>
      </c>
      <c r="EW210" s="565"/>
      <c r="EX210" s="565"/>
      <c r="EY210" s="565"/>
      <c r="EZ210" s="565">
        <v>3</v>
      </c>
      <c r="FA210" s="565"/>
      <c r="FB210" s="565">
        <v>1</v>
      </c>
      <c r="FC210" s="565"/>
      <c r="FD210" s="565"/>
      <c r="FE210" s="565"/>
      <c r="FF210" s="565"/>
      <c r="FG210" s="565"/>
      <c r="FH210" s="565"/>
      <c r="FI210" s="565"/>
      <c r="FJ210" s="565"/>
      <c r="FK210" s="565"/>
      <c r="FL210" s="565">
        <v>8</v>
      </c>
      <c r="FM210" s="565"/>
      <c r="FN210" s="565"/>
      <c r="FO210" s="565"/>
      <c r="FP210" s="565"/>
      <c r="FQ210" s="565"/>
      <c r="FR210" s="565"/>
      <c r="FS210" s="565"/>
      <c r="FT210" s="565">
        <v>0</v>
      </c>
      <c r="FU210" s="565">
        <v>0</v>
      </c>
      <c r="FV210" s="565"/>
      <c r="FW210" s="565"/>
      <c r="FX210" s="565"/>
      <c r="FY210" s="565"/>
      <c r="FZ210" s="598"/>
      <c r="GA210" s="598"/>
      <c r="GB210" s="565"/>
      <c r="GC210" s="565"/>
      <c r="GD210" s="565"/>
      <c r="GE210" s="565"/>
      <c r="GF210" s="565">
        <v>1</v>
      </c>
      <c r="GG210" s="565">
        <v>1</v>
      </c>
      <c r="GH210" s="565">
        <v>1</v>
      </c>
      <c r="GI210" s="565">
        <v>1</v>
      </c>
      <c r="GJ210" s="565"/>
    </row>
    <row r="211" spans="1:192" ht="30">
      <c r="A211" s="460">
        <v>184</v>
      </c>
      <c r="B211" s="460" t="s">
        <v>5193</v>
      </c>
      <c r="C211" s="461" t="s">
        <v>5194</v>
      </c>
      <c r="D211" s="514">
        <v>0.47</v>
      </c>
      <c r="E211" s="97">
        <v>0</v>
      </c>
      <c r="F211" s="506">
        <v>0</v>
      </c>
      <c r="G211" s="529"/>
      <c r="H211" s="78"/>
      <c r="I211" s="230"/>
      <c r="J211" s="230"/>
      <c r="K211" s="97"/>
      <c r="L211" s="97"/>
      <c r="M211" s="97">
        <v>2</v>
      </c>
      <c r="N211" s="97"/>
      <c r="O211" s="470"/>
      <c r="P211" s="470"/>
      <c r="Q211" s="470"/>
      <c r="R211" s="506"/>
      <c r="S211" s="97"/>
      <c r="T211" s="97">
        <v>0</v>
      </c>
      <c r="U211" s="507"/>
      <c r="V211" s="467">
        <v>6</v>
      </c>
      <c r="W211" s="467">
        <v>1</v>
      </c>
      <c r="X211" s="467">
        <v>7</v>
      </c>
      <c r="Y211" s="147"/>
      <c r="Z211" s="147"/>
      <c r="AA211" s="166"/>
      <c r="AB211" s="166"/>
      <c r="AC211" s="97">
        <v>25</v>
      </c>
      <c r="AD211" s="97"/>
      <c r="AE211" s="97"/>
      <c r="AF211" s="97"/>
      <c r="AG211" s="462"/>
      <c r="AH211" s="462"/>
      <c r="AI211" s="97"/>
      <c r="AJ211" s="97"/>
      <c r="AK211" s="97"/>
      <c r="AL211" s="97"/>
      <c r="AM211" s="97"/>
      <c r="AN211" s="97"/>
      <c r="AO211" s="97"/>
      <c r="AP211" s="97"/>
      <c r="AQ211" s="517">
        <v>9</v>
      </c>
      <c r="AR211" s="517"/>
      <c r="AS211" s="472">
        <v>0</v>
      </c>
      <c r="AT211" s="97"/>
      <c r="AU211" s="472"/>
      <c r="AV211" s="472"/>
      <c r="AW211" s="97">
        <v>80</v>
      </c>
      <c r="AX211" s="97"/>
      <c r="AY211" s="97">
        <f>6+8+1</f>
        <v>15</v>
      </c>
      <c r="AZ211" s="97">
        <f t="shared" si="3"/>
        <v>15</v>
      </c>
      <c r="BA211" s="97"/>
      <c r="BB211" s="97"/>
      <c r="BC211" s="97"/>
      <c r="BD211" s="97"/>
      <c r="BE211" s="97"/>
      <c r="BF211" s="97">
        <v>1</v>
      </c>
      <c r="BG211" s="97"/>
      <c r="BH211" s="97"/>
      <c r="BI211" s="466">
        <v>30</v>
      </c>
      <c r="BJ211" s="466">
        <v>20</v>
      </c>
      <c r="BK211" s="466">
        <v>50</v>
      </c>
      <c r="BL211" s="97"/>
      <c r="BM211" s="97"/>
      <c r="BN211" s="470"/>
      <c r="BO211" s="470"/>
      <c r="BP211" s="97"/>
      <c r="BQ211" s="97"/>
      <c r="BR211" s="97"/>
      <c r="BS211" s="97"/>
      <c r="BT211" s="97"/>
      <c r="BU211" s="97"/>
      <c r="BV211" s="97"/>
      <c r="BW211" s="97"/>
      <c r="BX211" s="97"/>
      <c r="BY211" s="97"/>
      <c r="BZ211" s="97"/>
      <c r="CA211" s="97"/>
      <c r="CB211" s="417"/>
      <c r="CC211" s="576"/>
      <c r="CD211" s="565"/>
      <c r="CE211" s="565"/>
      <c r="CF211" s="565"/>
      <c r="CG211" s="565"/>
      <c r="CH211" s="565"/>
      <c r="CI211" s="565">
        <v>35</v>
      </c>
      <c r="CJ211" s="565">
        <v>5</v>
      </c>
      <c r="CK211" s="565"/>
      <c r="CL211" s="565"/>
      <c r="CM211" s="565"/>
      <c r="CN211" s="565"/>
      <c r="CO211" s="565"/>
      <c r="CP211" s="565"/>
      <c r="CQ211" s="565"/>
      <c r="CR211" s="582">
        <v>20</v>
      </c>
      <c r="CS211" s="565"/>
      <c r="CT211" s="565"/>
      <c r="CU211" s="565"/>
      <c r="CV211" s="565"/>
      <c r="CW211" s="565"/>
      <c r="CX211" s="565"/>
      <c r="CY211" s="598"/>
      <c r="CZ211" s="598"/>
      <c r="DA211" s="565">
        <v>20</v>
      </c>
      <c r="DB211" s="565">
        <v>10</v>
      </c>
      <c r="DC211" s="565"/>
      <c r="DD211" s="565"/>
      <c r="DE211" s="565"/>
      <c r="DF211" s="565"/>
      <c r="DG211" s="565">
        <v>3</v>
      </c>
      <c r="DH211" s="565">
        <v>1</v>
      </c>
      <c r="DI211" s="565"/>
      <c r="DJ211" s="565"/>
      <c r="DK211" s="565"/>
      <c r="DL211" s="565"/>
      <c r="DM211" s="565"/>
      <c r="DN211" s="565"/>
      <c r="DO211" s="565"/>
      <c r="DP211" s="565"/>
      <c r="DQ211" s="565"/>
      <c r="DR211" s="565"/>
      <c r="DS211" s="565"/>
      <c r="DT211" s="565"/>
      <c r="DU211" s="565"/>
      <c r="DV211" s="565"/>
      <c r="DW211" s="565"/>
      <c r="DX211" s="565"/>
      <c r="DY211" s="565">
        <v>3</v>
      </c>
      <c r="DZ211" s="565"/>
      <c r="EA211" s="565"/>
      <c r="EB211" s="565">
        <v>5</v>
      </c>
      <c r="EC211" s="565">
        <v>1</v>
      </c>
      <c r="ED211" s="565"/>
      <c r="EE211" s="565"/>
      <c r="EF211" s="565"/>
      <c r="EG211" s="565"/>
      <c r="EH211" s="565">
        <v>2</v>
      </c>
      <c r="EI211" s="565"/>
      <c r="EJ211" s="565"/>
      <c r="EK211" s="565"/>
      <c r="EL211" s="565"/>
      <c r="EM211" s="565"/>
      <c r="EN211" s="565"/>
      <c r="EO211" s="565"/>
      <c r="EP211" s="565"/>
      <c r="EQ211" s="565"/>
      <c r="ER211" s="620">
        <v>0</v>
      </c>
      <c r="ET211" s="565">
        <v>1</v>
      </c>
      <c r="EU211" s="565"/>
      <c r="EV211" s="565">
        <v>28</v>
      </c>
      <c r="EW211" s="565">
        <v>4</v>
      </c>
      <c r="EX211" s="565">
        <v>1</v>
      </c>
      <c r="EY211" s="565">
        <v>3</v>
      </c>
      <c r="EZ211" s="565">
        <v>30</v>
      </c>
      <c r="FA211" s="565">
        <v>9</v>
      </c>
      <c r="FB211" s="565">
        <v>1</v>
      </c>
      <c r="FC211" s="565">
        <v>-1</v>
      </c>
      <c r="FD211" s="565">
        <v>10</v>
      </c>
      <c r="FE211" s="565">
        <v>10</v>
      </c>
      <c r="FF211" s="565"/>
      <c r="FG211" s="565">
        <v>5</v>
      </c>
      <c r="FH211" s="565">
        <v>10</v>
      </c>
      <c r="FI211" s="565">
        <v>3</v>
      </c>
      <c r="FJ211" s="565"/>
      <c r="FK211" s="565"/>
      <c r="FL211" s="565">
        <v>17</v>
      </c>
      <c r="FM211" s="565"/>
      <c r="FN211" s="565">
        <v>50</v>
      </c>
      <c r="FO211" s="565">
        <v>30</v>
      </c>
      <c r="FP211" s="565"/>
      <c r="FQ211" s="565"/>
      <c r="FR211" s="565"/>
      <c r="FS211" s="565">
        <v>1</v>
      </c>
      <c r="FT211" s="565">
        <v>2</v>
      </c>
      <c r="FU211" s="565">
        <v>0</v>
      </c>
      <c r="FV211" s="565"/>
      <c r="FW211" s="565"/>
      <c r="FX211" s="565"/>
      <c r="FY211" s="565"/>
      <c r="FZ211" s="598"/>
      <c r="GA211" s="598"/>
      <c r="GB211" s="565"/>
      <c r="GC211" s="565"/>
      <c r="GD211" s="565">
        <v>3</v>
      </c>
      <c r="GE211" s="565">
        <v>2</v>
      </c>
      <c r="GF211" s="565">
        <v>1</v>
      </c>
      <c r="GG211" s="565">
        <v>1</v>
      </c>
      <c r="GH211" s="565">
        <v>60</v>
      </c>
      <c r="GI211" s="565">
        <v>10</v>
      </c>
      <c r="GJ211" s="565"/>
    </row>
    <row r="212" spans="1:192">
      <c r="A212" s="460">
        <v>185</v>
      </c>
      <c r="B212" s="460" t="s">
        <v>5195</v>
      </c>
      <c r="C212" s="461" t="s">
        <v>5196</v>
      </c>
      <c r="D212" s="514">
        <v>0.61</v>
      </c>
      <c r="E212" s="97">
        <v>1</v>
      </c>
      <c r="F212" s="506">
        <v>0</v>
      </c>
      <c r="G212" s="529"/>
      <c r="H212" s="78"/>
      <c r="I212" s="230">
        <v>3</v>
      </c>
      <c r="J212" s="230">
        <v>1</v>
      </c>
      <c r="K212" s="97"/>
      <c r="L212" s="97"/>
      <c r="M212" s="97">
        <v>7</v>
      </c>
      <c r="N212" s="97"/>
      <c r="O212" s="470"/>
      <c r="P212" s="470"/>
      <c r="Q212" s="470"/>
      <c r="R212" s="506"/>
      <c r="S212" s="97"/>
      <c r="T212" s="97">
        <v>0</v>
      </c>
      <c r="U212" s="507"/>
      <c r="V212" s="467">
        <v>10</v>
      </c>
      <c r="W212" s="467">
        <v>1</v>
      </c>
      <c r="X212" s="467">
        <v>11</v>
      </c>
      <c r="Y212" s="147"/>
      <c r="Z212" s="147"/>
      <c r="AA212" s="516"/>
      <c r="AB212" s="516"/>
      <c r="AC212" s="97">
        <v>11</v>
      </c>
      <c r="AD212" s="97"/>
      <c r="AE212" s="97"/>
      <c r="AF212" s="97"/>
      <c r="AG212" s="462"/>
      <c r="AH212" s="462"/>
      <c r="AI212" s="447"/>
      <c r="AJ212" s="447"/>
      <c r="AK212" s="97"/>
      <c r="AL212" s="97"/>
      <c r="AM212" s="97"/>
      <c r="AN212" s="97"/>
      <c r="AO212" s="97"/>
      <c r="AP212" s="97"/>
      <c r="AQ212" s="517">
        <v>5</v>
      </c>
      <c r="AR212" s="517"/>
      <c r="AS212" s="472">
        <v>0</v>
      </c>
      <c r="AT212" s="97"/>
      <c r="AU212" s="449"/>
      <c r="AV212" s="449"/>
      <c r="AW212" s="97">
        <v>10</v>
      </c>
      <c r="AX212" s="97"/>
      <c r="AY212" s="97">
        <f>3+5+5</f>
        <v>13</v>
      </c>
      <c r="AZ212" s="97">
        <f t="shared" si="3"/>
        <v>13</v>
      </c>
      <c r="BA212" s="97"/>
      <c r="BB212" s="97"/>
      <c r="BC212" s="97"/>
      <c r="BD212" s="97"/>
      <c r="BE212" s="97"/>
      <c r="BF212" s="97"/>
      <c r="BG212" s="447">
        <v>2</v>
      </c>
      <c r="BH212" s="447"/>
      <c r="BI212" s="466">
        <v>15</v>
      </c>
      <c r="BJ212" s="466">
        <v>4</v>
      </c>
      <c r="BK212" s="466">
        <v>19</v>
      </c>
      <c r="BL212" s="97"/>
      <c r="BM212" s="97"/>
      <c r="BN212" s="470"/>
      <c r="BO212" s="470"/>
      <c r="BP212" s="97"/>
      <c r="BQ212" s="97">
        <v>2</v>
      </c>
      <c r="BR212" s="447"/>
      <c r="BS212" s="447"/>
      <c r="BT212" s="97"/>
      <c r="BU212" s="97"/>
      <c r="BV212" s="97"/>
      <c r="BW212" s="97"/>
      <c r="BX212" s="447">
        <v>7</v>
      </c>
      <c r="BY212" s="447">
        <v>0</v>
      </c>
      <c r="BZ212" s="447"/>
      <c r="CA212" s="447"/>
      <c r="CB212" s="447">
        <v>1050</v>
      </c>
      <c r="CC212" s="573">
        <v>450</v>
      </c>
      <c r="CD212" s="565"/>
      <c r="CE212" s="565"/>
      <c r="CF212" s="565"/>
      <c r="CG212" s="565"/>
      <c r="CH212" s="565"/>
      <c r="CI212" s="565">
        <v>18</v>
      </c>
      <c r="CJ212" s="565">
        <v>5</v>
      </c>
      <c r="CK212" s="565"/>
      <c r="CL212" s="565"/>
      <c r="CM212" s="565"/>
      <c r="CN212" s="565"/>
      <c r="CO212" s="565"/>
      <c r="CP212" s="565"/>
      <c r="CQ212" s="565"/>
      <c r="CR212" s="582">
        <v>22</v>
      </c>
      <c r="CS212" s="565"/>
      <c r="CT212" s="565"/>
      <c r="CU212" s="565"/>
      <c r="CV212" s="565"/>
      <c r="CW212" s="565"/>
      <c r="CX212" s="565"/>
      <c r="CY212" s="598"/>
      <c r="CZ212" s="598"/>
      <c r="DA212" s="565">
        <v>55</v>
      </c>
      <c r="DB212" s="565">
        <v>6</v>
      </c>
      <c r="DC212" s="565"/>
      <c r="DD212" s="565"/>
      <c r="DE212" s="565"/>
      <c r="DF212" s="565"/>
      <c r="DG212" s="565">
        <v>1</v>
      </c>
      <c r="DH212" s="565"/>
      <c r="DI212" s="565"/>
      <c r="DJ212" s="565"/>
      <c r="DK212" s="565"/>
      <c r="DL212" s="565"/>
      <c r="DM212" s="565"/>
      <c r="DN212" s="565"/>
      <c r="DO212" s="565"/>
      <c r="DP212" s="565">
        <v>3</v>
      </c>
      <c r="DQ212" s="565">
        <v>3</v>
      </c>
      <c r="DR212" s="565"/>
      <c r="DS212" s="565">
        <v>1</v>
      </c>
      <c r="DT212" s="565"/>
      <c r="DU212" s="565"/>
      <c r="DV212" s="565"/>
      <c r="DW212" s="565"/>
      <c r="DX212" s="565">
        <v>1</v>
      </c>
      <c r="DY212" s="565">
        <v>1</v>
      </c>
      <c r="DZ212" s="565"/>
      <c r="EA212" s="565"/>
      <c r="EB212" s="565">
        <v>15</v>
      </c>
      <c r="EC212" s="565"/>
      <c r="ED212" s="565">
        <v>1</v>
      </c>
      <c r="EE212" s="565"/>
      <c r="EF212" s="565"/>
      <c r="EG212" s="565"/>
      <c r="EH212" s="565">
        <v>8</v>
      </c>
      <c r="EI212" s="565"/>
      <c r="EJ212" s="565"/>
      <c r="EK212" s="565"/>
      <c r="EL212" s="565"/>
      <c r="EM212" s="565"/>
      <c r="EN212" s="565"/>
      <c r="EO212" s="565"/>
      <c r="EP212" s="565"/>
      <c r="EQ212" s="565"/>
      <c r="ER212" s="620">
        <v>0</v>
      </c>
      <c r="ET212" s="565"/>
      <c r="EU212" s="565"/>
      <c r="EV212" s="565">
        <v>34</v>
      </c>
      <c r="EW212" s="565"/>
      <c r="EX212" s="565">
        <v>1</v>
      </c>
      <c r="EY212" s="565"/>
      <c r="EZ212" s="565">
        <v>90</v>
      </c>
      <c r="FA212" s="565">
        <v>4</v>
      </c>
      <c r="FB212" s="565">
        <v>3</v>
      </c>
      <c r="FC212" s="565"/>
      <c r="FD212" s="565">
        <v>8</v>
      </c>
      <c r="FE212" s="565">
        <v>2</v>
      </c>
      <c r="FF212" s="565">
        <v>2</v>
      </c>
      <c r="FG212" s="565"/>
      <c r="FH212" s="565">
        <v>5</v>
      </c>
      <c r="FI212" s="565"/>
      <c r="FJ212" s="565"/>
      <c r="FK212" s="565"/>
      <c r="FL212" s="565">
        <v>17</v>
      </c>
      <c r="FM212" s="565"/>
      <c r="FN212" s="565">
        <v>50</v>
      </c>
      <c r="FO212" s="565">
        <v>8</v>
      </c>
      <c r="FP212" s="565"/>
      <c r="FQ212" s="565"/>
      <c r="FR212" s="565">
        <v>9</v>
      </c>
      <c r="FS212" s="565"/>
      <c r="FT212" s="565">
        <v>0</v>
      </c>
      <c r="FU212" s="565">
        <v>0</v>
      </c>
      <c r="FV212" s="565"/>
      <c r="FW212" s="565"/>
      <c r="FX212" s="565"/>
      <c r="FY212" s="565"/>
      <c r="FZ212" s="598"/>
      <c r="GA212" s="598">
        <v>1</v>
      </c>
      <c r="GB212" s="565"/>
      <c r="GC212" s="565"/>
      <c r="GD212" s="565">
        <v>3</v>
      </c>
      <c r="GE212" s="565"/>
      <c r="GF212" s="565"/>
      <c r="GG212" s="565">
        <v>3</v>
      </c>
      <c r="GH212" s="565">
        <v>22</v>
      </c>
      <c r="GI212" s="565">
        <v>4</v>
      </c>
      <c r="GJ212" s="565"/>
    </row>
    <row r="213" spans="1:192" ht="45">
      <c r="A213" s="460">
        <v>186</v>
      </c>
      <c r="B213" s="460" t="s">
        <v>5197</v>
      </c>
      <c r="C213" s="461" t="s">
        <v>5198</v>
      </c>
      <c r="D213" s="514">
        <v>0.71</v>
      </c>
      <c r="E213" s="97">
        <v>0</v>
      </c>
      <c r="F213" s="506">
        <v>0</v>
      </c>
      <c r="G213" s="529"/>
      <c r="H213" s="78"/>
      <c r="I213" s="230"/>
      <c r="J213" s="230"/>
      <c r="K213" s="447"/>
      <c r="L213" s="447"/>
      <c r="M213" s="97"/>
      <c r="N213" s="97"/>
      <c r="O213" s="470"/>
      <c r="P213" s="470"/>
      <c r="Q213" s="470"/>
      <c r="R213" s="506"/>
      <c r="S213" s="97"/>
      <c r="T213" s="97">
        <v>0</v>
      </c>
      <c r="U213" s="507"/>
      <c r="V213" s="467">
        <v>10</v>
      </c>
      <c r="W213" s="467">
        <v>3</v>
      </c>
      <c r="X213" s="467">
        <v>13</v>
      </c>
      <c r="Y213" s="519"/>
      <c r="Z213" s="519"/>
      <c r="AA213" s="166"/>
      <c r="AB213" s="166"/>
      <c r="AC213" s="97">
        <v>23</v>
      </c>
      <c r="AD213" s="97"/>
      <c r="AE213" s="97"/>
      <c r="AF213" s="97"/>
      <c r="AG213" s="462"/>
      <c r="AH213" s="462"/>
      <c r="AI213" s="97"/>
      <c r="AJ213" s="97"/>
      <c r="AK213" s="97"/>
      <c r="AL213" s="97"/>
      <c r="AM213" s="97">
        <v>3</v>
      </c>
      <c r="AN213" s="97">
        <v>1</v>
      </c>
      <c r="AO213" s="97"/>
      <c r="AP213" s="97">
        <v>1</v>
      </c>
      <c r="AQ213" s="517">
        <v>7</v>
      </c>
      <c r="AR213" s="517">
        <v>1</v>
      </c>
      <c r="AS213" s="472">
        <v>0</v>
      </c>
      <c r="AT213" s="97"/>
      <c r="AU213" s="472"/>
      <c r="AV213" s="472"/>
      <c r="AW213" s="97">
        <v>615</v>
      </c>
      <c r="AX213" s="97"/>
      <c r="AY213" s="97">
        <f>1+2+1</f>
        <v>4</v>
      </c>
      <c r="AZ213" s="97">
        <f t="shared" si="3"/>
        <v>4</v>
      </c>
      <c r="BA213" s="97"/>
      <c r="BB213" s="97">
        <v>20</v>
      </c>
      <c r="BC213" s="97"/>
      <c r="BD213" s="97"/>
      <c r="BE213" s="97">
        <v>7</v>
      </c>
      <c r="BF213" s="97">
        <v>3</v>
      </c>
      <c r="BG213" s="97"/>
      <c r="BH213" s="97"/>
      <c r="BI213" s="466">
        <v>86</v>
      </c>
      <c r="BJ213" s="466">
        <v>25</v>
      </c>
      <c r="BK213" s="466">
        <v>111</v>
      </c>
      <c r="BL213" s="97"/>
      <c r="BM213" s="97"/>
      <c r="BN213" s="470">
        <v>1</v>
      </c>
      <c r="BO213" s="470"/>
      <c r="BP213" s="97"/>
      <c r="BQ213" s="97">
        <v>1</v>
      </c>
      <c r="BR213" s="97"/>
      <c r="BS213" s="97"/>
      <c r="BT213" s="97"/>
      <c r="BU213" s="97"/>
      <c r="BV213" s="97"/>
      <c r="BW213" s="97"/>
      <c r="BX213" s="97"/>
      <c r="BY213" s="97"/>
      <c r="BZ213" s="97"/>
      <c r="CA213" s="97"/>
      <c r="CB213" s="97">
        <v>15</v>
      </c>
      <c r="CC213" s="574">
        <v>3</v>
      </c>
      <c r="CD213" s="565"/>
      <c r="CE213" s="565"/>
      <c r="CF213" s="565">
        <v>10</v>
      </c>
      <c r="CG213" s="565"/>
      <c r="CH213" s="565"/>
      <c r="CI213" s="565">
        <v>15</v>
      </c>
      <c r="CJ213" s="565">
        <v>3</v>
      </c>
      <c r="CK213" s="565">
        <v>4</v>
      </c>
      <c r="CL213" s="565"/>
      <c r="CM213" s="565"/>
      <c r="CN213" s="565"/>
      <c r="CO213" s="565"/>
      <c r="CP213" s="565"/>
      <c r="CQ213" s="565"/>
      <c r="CR213" s="582">
        <v>38</v>
      </c>
      <c r="CS213" s="565">
        <v>4</v>
      </c>
      <c r="CT213" s="565"/>
      <c r="CU213" s="565">
        <v>14</v>
      </c>
      <c r="CV213" s="565">
        <v>3</v>
      </c>
      <c r="CW213" s="565">
        <v>1</v>
      </c>
      <c r="CX213" s="565"/>
      <c r="CY213" s="598"/>
      <c r="CZ213" s="598"/>
      <c r="DA213" s="565">
        <v>22</v>
      </c>
      <c r="DB213" s="565">
        <v>4</v>
      </c>
      <c r="DC213" s="565"/>
      <c r="DD213" s="565"/>
      <c r="DE213" s="565"/>
      <c r="DF213" s="565"/>
      <c r="DG213" s="565">
        <v>6</v>
      </c>
      <c r="DH213" s="565">
        <v>1</v>
      </c>
      <c r="DI213" s="565"/>
      <c r="DJ213" s="565"/>
      <c r="DK213" s="565"/>
      <c r="DL213" s="565"/>
      <c r="DM213" s="565"/>
      <c r="DN213" s="565"/>
      <c r="DO213" s="565"/>
      <c r="DP213" s="565"/>
      <c r="DQ213" s="565"/>
      <c r="DR213" s="565"/>
      <c r="DS213" s="565"/>
      <c r="DT213" s="565"/>
      <c r="DU213" s="565"/>
      <c r="DV213" s="565"/>
      <c r="DW213" s="565"/>
      <c r="DX213" s="565">
        <v>4</v>
      </c>
      <c r="DY213" s="565">
        <v>1</v>
      </c>
      <c r="DZ213" s="565"/>
      <c r="EA213" s="565"/>
      <c r="EB213" s="565">
        <v>5</v>
      </c>
      <c r="EC213" s="565"/>
      <c r="ED213" s="565"/>
      <c r="EE213" s="565"/>
      <c r="EF213" s="565"/>
      <c r="EG213" s="565"/>
      <c r="EH213" s="565">
        <v>6</v>
      </c>
      <c r="EI213" s="565">
        <v>18</v>
      </c>
      <c r="EJ213" s="565"/>
      <c r="EK213" s="565"/>
      <c r="EL213" s="565"/>
      <c r="EM213" s="565"/>
      <c r="EN213" s="565"/>
      <c r="EO213" s="565"/>
      <c r="EP213" s="565"/>
      <c r="EQ213" s="565"/>
      <c r="ER213" s="620">
        <v>0</v>
      </c>
      <c r="ET213" s="565">
        <v>3</v>
      </c>
      <c r="EU213" s="565"/>
      <c r="EV213" s="565">
        <v>39</v>
      </c>
      <c r="EW213" s="565">
        <v>2</v>
      </c>
      <c r="EX213" s="565">
        <v>1</v>
      </c>
      <c r="EY213" s="565"/>
      <c r="EZ213" s="565">
        <v>13</v>
      </c>
      <c r="FA213" s="565">
        <v>2</v>
      </c>
      <c r="FB213" s="565">
        <v>20</v>
      </c>
      <c r="FC213" s="565">
        <v>-5</v>
      </c>
      <c r="FD213" s="565">
        <v>40</v>
      </c>
      <c r="FE213" s="565">
        <v>5</v>
      </c>
      <c r="FF213" s="565">
        <v>1</v>
      </c>
      <c r="FG213" s="565"/>
      <c r="FH213" s="565">
        <v>25</v>
      </c>
      <c r="FI213" s="565">
        <v>4</v>
      </c>
      <c r="FJ213" s="565">
        <v>7</v>
      </c>
      <c r="FK213" s="565"/>
      <c r="FL213" s="565">
        <v>41</v>
      </c>
      <c r="FM213" s="565"/>
      <c r="FN213" s="565">
        <v>80</v>
      </c>
      <c r="FO213" s="565">
        <v>10</v>
      </c>
      <c r="FP213" s="565">
        <v>3</v>
      </c>
      <c r="FQ213" s="565"/>
      <c r="FR213" s="565"/>
      <c r="FS213" s="565"/>
      <c r="FT213" s="565">
        <v>2</v>
      </c>
      <c r="FU213" s="565">
        <v>1</v>
      </c>
      <c r="FV213" s="565">
        <v>3</v>
      </c>
      <c r="FW213" s="565"/>
      <c r="FX213" s="565">
        <v>1</v>
      </c>
      <c r="FY213" s="565">
        <v>0</v>
      </c>
      <c r="FZ213" s="598">
        <v>1</v>
      </c>
      <c r="GA213" s="598">
        <v>2</v>
      </c>
      <c r="GB213" s="565"/>
      <c r="GC213" s="565"/>
      <c r="GD213" s="565">
        <v>3</v>
      </c>
      <c r="GE213" s="565"/>
      <c r="GF213" s="565">
        <v>6</v>
      </c>
      <c r="GG213" s="565">
        <v>1</v>
      </c>
      <c r="GH213" s="565">
        <v>63</v>
      </c>
      <c r="GI213" s="565">
        <v>10</v>
      </c>
      <c r="GJ213" s="565"/>
    </row>
    <row r="214" spans="1:192" ht="30">
      <c r="A214" s="460">
        <v>187</v>
      </c>
      <c r="B214" s="460" t="s">
        <v>5199</v>
      </c>
      <c r="C214" s="461" t="s">
        <v>4647</v>
      </c>
      <c r="D214" s="514">
        <v>0.84</v>
      </c>
      <c r="E214" s="97">
        <v>5</v>
      </c>
      <c r="F214" s="506">
        <v>2</v>
      </c>
      <c r="G214" s="529"/>
      <c r="H214" s="78"/>
      <c r="I214" s="230">
        <v>5</v>
      </c>
      <c r="J214" s="230">
        <v>1</v>
      </c>
      <c r="K214" s="97"/>
      <c r="L214" s="97"/>
      <c r="M214" s="97">
        <v>7</v>
      </c>
      <c r="N214" s="97"/>
      <c r="O214" s="470"/>
      <c r="P214" s="470"/>
      <c r="Q214" s="470"/>
      <c r="R214" s="506">
        <v>5</v>
      </c>
      <c r="S214" s="97"/>
      <c r="T214" s="97">
        <v>0</v>
      </c>
      <c r="U214" s="507"/>
      <c r="V214" s="467">
        <v>1</v>
      </c>
      <c r="W214" s="467">
        <v>1</v>
      </c>
      <c r="X214" s="467">
        <v>2</v>
      </c>
      <c r="Y214" s="147"/>
      <c r="Z214" s="147"/>
      <c r="AA214" s="166"/>
      <c r="AB214" s="166"/>
      <c r="AC214" s="97">
        <v>190</v>
      </c>
      <c r="AD214" s="97"/>
      <c r="AE214" s="97"/>
      <c r="AF214" s="97"/>
      <c r="AG214" s="462"/>
      <c r="AH214" s="462"/>
      <c r="AI214" s="97"/>
      <c r="AJ214" s="97"/>
      <c r="AK214" s="97"/>
      <c r="AL214" s="97"/>
      <c r="AM214" s="97"/>
      <c r="AN214" s="97"/>
      <c r="AO214" s="97">
        <v>1</v>
      </c>
      <c r="AP214" s="97"/>
      <c r="AQ214" s="517"/>
      <c r="AR214" s="517"/>
      <c r="AS214" s="472">
        <v>0</v>
      </c>
      <c r="AT214" s="97"/>
      <c r="AU214" s="472"/>
      <c r="AV214" s="472"/>
      <c r="AW214" s="97">
        <v>99</v>
      </c>
      <c r="AX214" s="97"/>
      <c r="AY214" s="97">
        <f>47+39+29</f>
        <v>115</v>
      </c>
      <c r="AZ214" s="97">
        <f t="shared" si="3"/>
        <v>115</v>
      </c>
      <c r="BA214" s="97"/>
      <c r="BB214" s="97"/>
      <c r="BC214" s="97"/>
      <c r="BD214" s="97"/>
      <c r="BE214" s="97"/>
      <c r="BF214" s="97"/>
      <c r="BG214" s="97"/>
      <c r="BH214" s="97"/>
      <c r="BI214" s="466">
        <v>5</v>
      </c>
      <c r="BJ214" s="466">
        <v>5</v>
      </c>
      <c r="BK214" s="466">
        <v>10</v>
      </c>
      <c r="BL214" s="97"/>
      <c r="BM214" s="97"/>
      <c r="BN214" s="470"/>
      <c r="BO214" s="470"/>
      <c r="BP214" s="97"/>
      <c r="BQ214" s="97">
        <v>1</v>
      </c>
      <c r="BR214" s="97"/>
      <c r="BS214" s="97"/>
      <c r="BT214" s="97"/>
      <c r="BU214" s="97"/>
      <c r="BV214" s="97"/>
      <c r="BW214" s="97"/>
      <c r="BX214" s="97"/>
      <c r="BY214" s="97"/>
      <c r="BZ214" s="97"/>
      <c r="CA214" s="97"/>
      <c r="CB214" s="97">
        <v>860</v>
      </c>
      <c r="CC214" s="574">
        <v>385</v>
      </c>
      <c r="CD214" s="565"/>
      <c r="CE214" s="565"/>
      <c r="CF214" s="565">
        <v>1</v>
      </c>
      <c r="CG214" s="565"/>
      <c r="CH214" s="565"/>
      <c r="CI214" s="565">
        <v>50</v>
      </c>
      <c r="CJ214" s="565"/>
      <c r="CK214" s="565">
        <v>1</v>
      </c>
      <c r="CL214" s="565"/>
      <c r="CM214" s="565"/>
      <c r="CN214" s="565"/>
      <c r="CO214" s="565"/>
      <c r="CP214" s="565"/>
      <c r="CQ214" s="565"/>
      <c r="CR214" s="582">
        <v>102</v>
      </c>
      <c r="CS214" s="565"/>
      <c r="CT214" s="565"/>
      <c r="CU214" s="565"/>
      <c r="CV214" s="565"/>
      <c r="CW214" s="565"/>
      <c r="CX214" s="565"/>
      <c r="CY214" s="598"/>
      <c r="CZ214" s="598"/>
      <c r="DA214" s="565">
        <v>38</v>
      </c>
      <c r="DB214" s="565">
        <v>2</v>
      </c>
      <c r="DC214" s="565"/>
      <c r="DD214" s="565"/>
      <c r="DE214" s="565"/>
      <c r="DF214" s="565"/>
      <c r="DG214" s="565"/>
      <c r="DH214" s="565"/>
      <c r="DI214" s="565"/>
      <c r="DJ214" s="565"/>
      <c r="DK214" s="565"/>
      <c r="DL214" s="565"/>
      <c r="DM214" s="565"/>
      <c r="DN214" s="565"/>
      <c r="DO214" s="565"/>
      <c r="DP214" s="565">
        <v>10</v>
      </c>
      <c r="DQ214" s="565">
        <v>1</v>
      </c>
      <c r="DR214" s="565"/>
      <c r="DS214" s="565"/>
      <c r="DT214" s="565"/>
      <c r="DU214" s="565"/>
      <c r="DV214" s="565"/>
      <c r="DW214" s="565"/>
      <c r="DX214" s="565">
        <v>1</v>
      </c>
      <c r="DY214" s="565"/>
      <c r="DZ214" s="565"/>
      <c r="EA214" s="565"/>
      <c r="EB214" s="565">
        <v>16</v>
      </c>
      <c r="EC214" s="565"/>
      <c r="ED214" s="565"/>
      <c r="EE214" s="565"/>
      <c r="EF214" s="565"/>
      <c r="EG214" s="565"/>
      <c r="EH214" s="565">
        <v>8</v>
      </c>
      <c r="EI214" s="565"/>
      <c r="EJ214" s="565"/>
      <c r="EK214" s="565"/>
      <c r="EL214" s="565"/>
      <c r="EM214" s="565"/>
      <c r="EN214" s="565"/>
      <c r="EO214" s="565"/>
      <c r="EP214" s="565"/>
      <c r="EQ214" s="565"/>
      <c r="ER214" s="620">
        <v>0</v>
      </c>
      <c r="ET214" s="565">
        <v>1</v>
      </c>
      <c r="EU214" s="565"/>
      <c r="EV214" s="565">
        <v>125</v>
      </c>
      <c r="EW214" s="565">
        <v>8</v>
      </c>
      <c r="EX214" s="565"/>
      <c r="EY214" s="565"/>
      <c r="EZ214" s="565">
        <v>75</v>
      </c>
      <c r="FA214" s="565">
        <v>11</v>
      </c>
      <c r="FB214" s="565">
        <v>4</v>
      </c>
      <c r="FC214" s="565">
        <v>-3</v>
      </c>
      <c r="FD214" s="565">
        <v>8</v>
      </c>
      <c r="FE214" s="565">
        <v>2</v>
      </c>
      <c r="FF214" s="565"/>
      <c r="FG214" s="565"/>
      <c r="FH214" s="565">
        <v>5</v>
      </c>
      <c r="FI214" s="565">
        <v>5</v>
      </c>
      <c r="FJ214" s="565"/>
      <c r="FK214" s="565"/>
      <c r="FL214" s="565">
        <v>113</v>
      </c>
      <c r="FM214" s="565"/>
      <c r="FN214" s="565">
        <v>75</v>
      </c>
      <c r="FO214" s="565">
        <v>2</v>
      </c>
      <c r="FP214" s="565"/>
      <c r="FQ214" s="565"/>
      <c r="FR214" s="565">
        <v>4</v>
      </c>
      <c r="FS214" s="565"/>
      <c r="FT214" s="565">
        <v>0</v>
      </c>
      <c r="FU214" s="565">
        <v>0</v>
      </c>
      <c r="FV214" s="565">
        <v>1</v>
      </c>
      <c r="FW214" s="565"/>
      <c r="FX214" s="565">
        <v>3</v>
      </c>
      <c r="FY214" s="565">
        <v>0</v>
      </c>
      <c r="FZ214" s="598"/>
      <c r="GA214" s="598"/>
      <c r="GB214" s="565"/>
      <c r="GC214" s="565"/>
      <c r="GD214" s="565">
        <v>11</v>
      </c>
      <c r="GE214" s="565">
        <v>2</v>
      </c>
      <c r="GF214" s="565">
        <v>49</v>
      </c>
      <c r="GG214" s="565">
        <v>5</v>
      </c>
      <c r="GH214" s="565">
        <v>25</v>
      </c>
      <c r="GI214" s="565">
        <v>5</v>
      </c>
      <c r="GJ214" s="565"/>
    </row>
    <row r="215" spans="1:192" ht="30">
      <c r="A215" s="460">
        <v>188</v>
      </c>
      <c r="B215" s="460" t="s">
        <v>5200</v>
      </c>
      <c r="C215" s="461" t="s">
        <v>4649</v>
      </c>
      <c r="D215" s="514">
        <v>0.91</v>
      </c>
      <c r="E215" s="97">
        <v>2</v>
      </c>
      <c r="F215" s="506">
        <v>0</v>
      </c>
      <c r="G215" s="529"/>
      <c r="H215" s="78"/>
      <c r="I215" s="230">
        <v>3</v>
      </c>
      <c r="J215" s="230"/>
      <c r="K215" s="97"/>
      <c r="L215" s="97"/>
      <c r="M215" s="97">
        <v>2</v>
      </c>
      <c r="N215" s="97"/>
      <c r="O215" s="470"/>
      <c r="P215" s="470"/>
      <c r="Q215" s="470"/>
      <c r="R215" s="506">
        <v>1</v>
      </c>
      <c r="S215" s="97"/>
      <c r="T215" s="97">
        <v>0</v>
      </c>
      <c r="U215" s="507"/>
      <c r="V215" s="467">
        <v>1</v>
      </c>
      <c r="W215" s="467">
        <v>1</v>
      </c>
      <c r="X215" s="467">
        <v>2</v>
      </c>
      <c r="Y215" s="147"/>
      <c r="Z215" s="147"/>
      <c r="AA215" s="166"/>
      <c r="AB215" s="166"/>
      <c r="AC215" s="97">
        <v>330</v>
      </c>
      <c r="AD215" s="97"/>
      <c r="AE215" s="97"/>
      <c r="AF215" s="97"/>
      <c r="AG215" s="462"/>
      <c r="AH215" s="462"/>
      <c r="AI215" s="97"/>
      <c r="AJ215" s="97"/>
      <c r="AK215" s="97"/>
      <c r="AL215" s="97"/>
      <c r="AM215" s="97">
        <v>1</v>
      </c>
      <c r="AN215" s="97"/>
      <c r="AO215" s="97">
        <v>1</v>
      </c>
      <c r="AP215" s="97"/>
      <c r="AQ215" s="517"/>
      <c r="AR215" s="517"/>
      <c r="AS215" s="472">
        <v>0</v>
      </c>
      <c r="AT215" s="97"/>
      <c r="AU215" s="472"/>
      <c r="AV215" s="472"/>
      <c r="AW215" s="97">
        <v>534</v>
      </c>
      <c r="AX215" s="97"/>
      <c r="AY215" s="97">
        <f>74+67+77</f>
        <v>218</v>
      </c>
      <c r="AZ215" s="97">
        <f t="shared" si="3"/>
        <v>218</v>
      </c>
      <c r="BA215" s="97"/>
      <c r="BB215" s="97"/>
      <c r="BC215" s="97"/>
      <c r="BD215" s="97"/>
      <c r="BE215" s="97">
        <v>10</v>
      </c>
      <c r="BF215" s="97"/>
      <c r="BG215" s="97"/>
      <c r="BH215" s="97"/>
      <c r="BI215" s="466">
        <v>20</v>
      </c>
      <c r="BJ215" s="466">
        <v>5</v>
      </c>
      <c r="BK215" s="466">
        <v>25</v>
      </c>
      <c r="BL215" s="97"/>
      <c r="BM215" s="97"/>
      <c r="BN215" s="470"/>
      <c r="BO215" s="470"/>
      <c r="BP215" s="97"/>
      <c r="BQ215" s="97"/>
      <c r="BR215" s="97"/>
      <c r="BS215" s="97"/>
      <c r="BT215" s="447"/>
      <c r="BU215" s="447"/>
      <c r="BV215" s="97"/>
      <c r="BW215" s="97"/>
      <c r="BX215" s="97"/>
      <c r="BY215" s="97"/>
      <c r="BZ215" s="97"/>
      <c r="CA215" s="97"/>
      <c r="CB215" s="97">
        <v>50</v>
      </c>
      <c r="CC215" s="574">
        <v>45</v>
      </c>
      <c r="CD215" s="565"/>
      <c r="CE215" s="565"/>
      <c r="CF215" s="565"/>
      <c r="CG215" s="565"/>
      <c r="CH215" s="565"/>
      <c r="CI215" s="565">
        <v>117</v>
      </c>
      <c r="CJ215" s="565">
        <v>20</v>
      </c>
      <c r="CK215" s="565">
        <v>2</v>
      </c>
      <c r="CL215" s="565"/>
      <c r="CM215" s="565"/>
      <c r="CN215" s="565"/>
      <c r="CO215" s="565"/>
      <c r="CP215" s="565"/>
      <c r="CQ215" s="565"/>
      <c r="CR215" s="582">
        <v>147</v>
      </c>
      <c r="CS215" s="565"/>
      <c r="CT215" s="565"/>
      <c r="CU215" s="565"/>
      <c r="CV215" s="565"/>
      <c r="CW215" s="565"/>
      <c r="CX215" s="565"/>
      <c r="CY215" s="598"/>
      <c r="CZ215" s="598"/>
      <c r="DA215" s="565">
        <v>115</v>
      </c>
      <c r="DB215" s="565">
        <v>34</v>
      </c>
      <c r="DC215" s="565"/>
      <c r="DD215" s="565"/>
      <c r="DE215" s="565"/>
      <c r="DF215" s="565"/>
      <c r="DG215" s="565">
        <v>5</v>
      </c>
      <c r="DH215" s="565">
        <v>1</v>
      </c>
      <c r="DI215" s="565"/>
      <c r="DJ215" s="565"/>
      <c r="DK215" s="565"/>
      <c r="DL215" s="565"/>
      <c r="DM215" s="565"/>
      <c r="DN215" s="565"/>
      <c r="DO215" s="565"/>
      <c r="DP215" s="565"/>
      <c r="DQ215" s="565"/>
      <c r="DR215" s="565"/>
      <c r="DS215" s="565"/>
      <c r="DT215" s="565">
        <v>4</v>
      </c>
      <c r="DU215" s="565"/>
      <c r="DV215" s="565"/>
      <c r="DW215" s="565"/>
      <c r="DX215" s="565"/>
      <c r="DY215" s="565"/>
      <c r="DZ215" s="565"/>
      <c r="EA215" s="565"/>
      <c r="EB215" s="565">
        <v>10</v>
      </c>
      <c r="EC215" s="565">
        <v>2</v>
      </c>
      <c r="ED215" s="565"/>
      <c r="EE215" s="565"/>
      <c r="EF215" s="565"/>
      <c r="EG215" s="565"/>
      <c r="EH215" s="565">
        <v>9</v>
      </c>
      <c r="EI215" s="565"/>
      <c r="EJ215" s="565">
        <v>10</v>
      </c>
      <c r="EK215" s="565"/>
      <c r="EL215" s="565"/>
      <c r="EM215" s="565"/>
      <c r="EN215" s="565"/>
      <c r="EO215" s="565"/>
      <c r="EP215" s="565"/>
      <c r="EQ215" s="565"/>
      <c r="ER215" s="620">
        <v>0</v>
      </c>
      <c r="ET215" s="565">
        <v>5</v>
      </c>
      <c r="EU215" s="565"/>
      <c r="EV215" s="565">
        <v>192</v>
      </c>
      <c r="EW215" s="565">
        <v>18</v>
      </c>
      <c r="EX215" s="565">
        <v>6</v>
      </c>
      <c r="EY215" s="565"/>
      <c r="EZ215" s="565">
        <v>100</v>
      </c>
      <c r="FA215" s="565">
        <v>47</v>
      </c>
      <c r="FB215" s="565">
        <v>7</v>
      </c>
      <c r="FC215" s="565">
        <v>-1</v>
      </c>
      <c r="FD215" s="565">
        <v>20</v>
      </c>
      <c r="FE215" s="565">
        <v>2</v>
      </c>
      <c r="FF215" s="565">
        <v>1</v>
      </c>
      <c r="FG215" s="565"/>
      <c r="FH215" s="565">
        <v>10</v>
      </c>
      <c r="FI215" s="565">
        <v>3</v>
      </c>
      <c r="FJ215" s="565">
        <v>8</v>
      </c>
      <c r="FK215" s="565"/>
      <c r="FL215" s="565">
        <v>125</v>
      </c>
      <c r="FM215" s="565"/>
      <c r="FN215" s="565">
        <v>75</v>
      </c>
      <c r="FO215" s="565">
        <v>14</v>
      </c>
      <c r="FP215" s="565"/>
      <c r="FQ215" s="565">
        <v>3</v>
      </c>
      <c r="FR215" s="565"/>
      <c r="FS215" s="565"/>
      <c r="FT215" s="565">
        <v>0</v>
      </c>
      <c r="FU215" s="565">
        <v>0</v>
      </c>
      <c r="FV215" s="565">
        <v>1</v>
      </c>
      <c r="FW215" s="565"/>
      <c r="FX215" s="565">
        <v>4</v>
      </c>
      <c r="FY215" s="565">
        <v>0</v>
      </c>
      <c r="FZ215" s="598">
        <v>1</v>
      </c>
      <c r="GA215" s="598">
        <v>3</v>
      </c>
      <c r="GB215" s="565"/>
      <c r="GC215" s="565"/>
      <c r="GD215" s="565"/>
      <c r="GE215" s="565"/>
      <c r="GF215" s="565">
        <v>18</v>
      </c>
      <c r="GG215" s="565">
        <v>5</v>
      </c>
      <c r="GH215" s="565">
        <v>35</v>
      </c>
      <c r="GI215" s="565">
        <v>5</v>
      </c>
      <c r="GJ215" s="565"/>
    </row>
    <row r="216" spans="1:192" ht="30">
      <c r="A216" s="460">
        <v>189</v>
      </c>
      <c r="B216" s="460" t="s">
        <v>5201</v>
      </c>
      <c r="C216" s="461" t="s">
        <v>4651</v>
      </c>
      <c r="D216" s="514">
        <v>1.1000000000000001</v>
      </c>
      <c r="E216" s="97">
        <v>0</v>
      </c>
      <c r="F216" s="506">
        <v>0</v>
      </c>
      <c r="G216" s="529"/>
      <c r="H216" s="78"/>
      <c r="I216" s="230">
        <v>3</v>
      </c>
      <c r="J216" s="230"/>
      <c r="K216" s="97"/>
      <c r="L216" s="97"/>
      <c r="M216" s="97">
        <v>6</v>
      </c>
      <c r="N216" s="97"/>
      <c r="O216" s="470"/>
      <c r="P216" s="470"/>
      <c r="Q216" s="470"/>
      <c r="R216" s="506">
        <v>2</v>
      </c>
      <c r="S216" s="97"/>
      <c r="T216" s="97">
        <v>0</v>
      </c>
      <c r="U216" s="507"/>
      <c r="V216" s="97"/>
      <c r="W216" s="97"/>
      <c r="X216" s="97"/>
      <c r="Y216" s="147"/>
      <c r="Z216" s="147"/>
      <c r="AA216" s="166"/>
      <c r="AB216" s="166"/>
      <c r="AC216" s="97">
        <v>100</v>
      </c>
      <c r="AD216" s="97"/>
      <c r="AE216" s="97"/>
      <c r="AF216" s="97"/>
      <c r="AG216" s="462"/>
      <c r="AH216" s="462"/>
      <c r="AI216" s="97"/>
      <c r="AJ216" s="97"/>
      <c r="AK216" s="97"/>
      <c r="AL216" s="97"/>
      <c r="AM216" s="97">
        <v>0</v>
      </c>
      <c r="AN216" s="97"/>
      <c r="AO216" s="97"/>
      <c r="AP216" s="97"/>
      <c r="AQ216" s="517"/>
      <c r="AR216" s="517"/>
      <c r="AS216" s="472">
        <v>0</v>
      </c>
      <c r="AT216" s="97"/>
      <c r="AU216" s="472"/>
      <c r="AV216" s="472"/>
      <c r="AW216" s="97">
        <v>20</v>
      </c>
      <c r="AX216" s="97"/>
      <c r="AY216" s="97">
        <f>2</f>
        <v>2</v>
      </c>
      <c r="AZ216" s="97">
        <f t="shared" si="3"/>
        <v>2</v>
      </c>
      <c r="BA216" s="97"/>
      <c r="BB216" s="97"/>
      <c r="BC216" s="97"/>
      <c r="BD216" s="97"/>
      <c r="BE216" s="97"/>
      <c r="BF216" s="97"/>
      <c r="BG216" s="97"/>
      <c r="BH216" s="97"/>
      <c r="BI216" s="466"/>
      <c r="BJ216" s="466"/>
      <c r="BK216" s="466">
        <v>0</v>
      </c>
      <c r="BL216" s="97"/>
      <c r="BM216" s="97"/>
      <c r="BN216" s="470"/>
      <c r="BO216" s="470"/>
      <c r="BP216" s="97"/>
      <c r="BQ216" s="97"/>
      <c r="BR216" s="97"/>
      <c r="BS216" s="97"/>
      <c r="BT216" s="97"/>
      <c r="BU216" s="97"/>
      <c r="BV216" s="97"/>
      <c r="BW216" s="97"/>
      <c r="BX216" s="97">
        <v>1</v>
      </c>
      <c r="BY216" s="97"/>
      <c r="BZ216" s="97"/>
      <c r="CA216" s="97"/>
      <c r="CB216" s="97">
        <v>15</v>
      </c>
      <c r="CC216" s="574">
        <v>4</v>
      </c>
      <c r="CD216" s="565"/>
      <c r="CE216" s="565"/>
      <c r="CF216" s="565"/>
      <c r="CG216" s="565"/>
      <c r="CH216" s="565"/>
      <c r="CI216" s="565">
        <v>103</v>
      </c>
      <c r="CJ216" s="565"/>
      <c r="CK216" s="565"/>
      <c r="CL216" s="565"/>
      <c r="CM216" s="565"/>
      <c r="CN216" s="565"/>
      <c r="CO216" s="565"/>
      <c r="CP216" s="565"/>
      <c r="CQ216" s="565"/>
      <c r="CR216" s="582">
        <v>70</v>
      </c>
      <c r="CS216" s="565"/>
      <c r="CT216" s="565"/>
      <c r="CU216" s="565"/>
      <c r="CV216" s="565"/>
      <c r="CW216" s="565"/>
      <c r="CX216" s="565"/>
      <c r="CY216" s="598"/>
      <c r="CZ216" s="598"/>
      <c r="DA216" s="565">
        <v>32</v>
      </c>
      <c r="DB216" s="565">
        <v>4</v>
      </c>
      <c r="DC216" s="565"/>
      <c r="DD216" s="565"/>
      <c r="DE216" s="565"/>
      <c r="DF216" s="565"/>
      <c r="DG216" s="565">
        <v>1</v>
      </c>
      <c r="DH216" s="565"/>
      <c r="DI216" s="565"/>
      <c r="DJ216" s="565"/>
      <c r="DK216" s="565"/>
      <c r="DL216" s="565"/>
      <c r="DM216" s="565"/>
      <c r="DN216" s="565"/>
      <c r="DO216" s="565"/>
      <c r="DP216" s="565"/>
      <c r="DQ216" s="565"/>
      <c r="DR216" s="565"/>
      <c r="DS216" s="565"/>
      <c r="DT216" s="565">
        <v>5</v>
      </c>
      <c r="DU216" s="565"/>
      <c r="DV216" s="565"/>
      <c r="DW216" s="565"/>
      <c r="DX216" s="565"/>
      <c r="DY216" s="565"/>
      <c r="DZ216" s="565"/>
      <c r="EA216" s="565"/>
      <c r="EB216" s="565"/>
      <c r="EC216" s="565"/>
      <c r="ED216" s="565"/>
      <c r="EE216" s="565"/>
      <c r="EF216" s="565"/>
      <c r="EG216" s="565"/>
      <c r="EH216" s="565"/>
      <c r="EI216" s="565"/>
      <c r="EJ216" s="565">
        <v>11</v>
      </c>
      <c r="EK216" s="565"/>
      <c r="EL216" s="565"/>
      <c r="EM216" s="565"/>
      <c r="EN216" s="565"/>
      <c r="EO216" s="565"/>
      <c r="EP216" s="565"/>
      <c r="EQ216" s="565"/>
      <c r="ER216" s="620">
        <v>0</v>
      </c>
      <c r="ET216" s="565"/>
      <c r="EU216" s="565"/>
      <c r="EV216" s="565">
        <v>22</v>
      </c>
      <c r="EW216" s="565">
        <v>2</v>
      </c>
      <c r="EX216" s="565"/>
      <c r="EY216" s="565"/>
      <c r="EZ216" s="565">
        <v>49</v>
      </c>
      <c r="FA216" s="565">
        <v>20</v>
      </c>
      <c r="FB216" s="565"/>
      <c r="FC216" s="565"/>
      <c r="FD216" s="565"/>
      <c r="FE216" s="565"/>
      <c r="FF216" s="565"/>
      <c r="FG216" s="565"/>
      <c r="FH216" s="565"/>
      <c r="FI216" s="565"/>
      <c r="FJ216" s="565"/>
      <c r="FK216" s="565"/>
      <c r="FL216" s="565">
        <v>34</v>
      </c>
      <c r="FM216" s="565"/>
      <c r="FN216" s="565"/>
      <c r="FO216" s="565"/>
      <c r="FP216" s="565"/>
      <c r="FQ216" s="565"/>
      <c r="FR216" s="565"/>
      <c r="FS216" s="565"/>
      <c r="FT216" s="565">
        <v>0</v>
      </c>
      <c r="FU216" s="565">
        <v>0</v>
      </c>
      <c r="FV216" s="565"/>
      <c r="FW216" s="565"/>
      <c r="FX216" s="565"/>
      <c r="FY216" s="565"/>
      <c r="FZ216" s="598"/>
      <c r="GA216" s="598"/>
      <c r="GB216" s="565"/>
      <c r="GC216" s="565"/>
      <c r="GD216" s="565"/>
      <c r="GE216" s="565"/>
      <c r="GF216" s="565">
        <v>1</v>
      </c>
      <c r="GG216" s="565"/>
      <c r="GH216" s="565">
        <v>4</v>
      </c>
      <c r="GI216" s="565">
        <v>3</v>
      </c>
      <c r="GJ216" s="565"/>
    </row>
    <row r="217" spans="1:192" ht="30">
      <c r="A217" s="460">
        <v>190</v>
      </c>
      <c r="B217" s="460" t="s">
        <v>5202</v>
      </c>
      <c r="C217" s="461" t="s">
        <v>4653</v>
      </c>
      <c r="D217" s="514">
        <v>1.35</v>
      </c>
      <c r="E217" s="97">
        <v>0</v>
      </c>
      <c r="F217" s="506">
        <v>0</v>
      </c>
      <c r="G217" s="529"/>
      <c r="H217" s="78"/>
      <c r="I217" s="230"/>
      <c r="J217" s="230"/>
      <c r="K217" s="97"/>
      <c r="L217" s="97"/>
      <c r="M217" s="97"/>
      <c r="N217" s="97"/>
      <c r="O217" s="470"/>
      <c r="P217" s="470"/>
      <c r="Q217" s="470"/>
      <c r="R217" s="506">
        <v>6</v>
      </c>
      <c r="S217" s="97"/>
      <c r="T217" s="97">
        <v>0</v>
      </c>
      <c r="U217" s="507"/>
      <c r="V217" s="97"/>
      <c r="W217" s="97"/>
      <c r="X217" s="97"/>
      <c r="Y217" s="147"/>
      <c r="Z217" s="147"/>
      <c r="AA217" s="166"/>
      <c r="AB217" s="166"/>
      <c r="AC217" s="97">
        <v>427</v>
      </c>
      <c r="AD217" s="97"/>
      <c r="AE217" s="97"/>
      <c r="AF217" s="97"/>
      <c r="AG217" s="462"/>
      <c r="AH217" s="462"/>
      <c r="AI217" s="97"/>
      <c r="AJ217" s="97"/>
      <c r="AK217" s="97"/>
      <c r="AL217" s="97"/>
      <c r="AM217" s="97"/>
      <c r="AN217" s="97"/>
      <c r="AO217" s="97"/>
      <c r="AP217" s="97"/>
      <c r="AQ217" s="517"/>
      <c r="AR217" s="517"/>
      <c r="AS217" s="472">
        <v>0</v>
      </c>
      <c r="AT217" s="97"/>
      <c r="AU217" s="472"/>
      <c r="AV217" s="472"/>
      <c r="AW217" s="97">
        <v>20</v>
      </c>
      <c r="AX217" s="97"/>
      <c r="AY217" s="97">
        <f>16+29+21</f>
        <v>66</v>
      </c>
      <c r="AZ217" s="97">
        <f t="shared" si="3"/>
        <v>66</v>
      </c>
      <c r="BA217" s="97"/>
      <c r="BB217" s="97"/>
      <c r="BC217" s="97"/>
      <c r="BD217" s="97"/>
      <c r="BE217" s="97"/>
      <c r="BF217" s="97"/>
      <c r="BG217" s="97"/>
      <c r="BH217" s="97"/>
      <c r="BI217" s="466">
        <v>72</v>
      </c>
      <c r="BJ217" s="466">
        <v>10</v>
      </c>
      <c r="BK217" s="466">
        <v>82</v>
      </c>
      <c r="BL217" s="97"/>
      <c r="BM217" s="97"/>
      <c r="BN217" s="470"/>
      <c r="BO217" s="470"/>
      <c r="BP217" s="97"/>
      <c r="BQ217" s="97"/>
      <c r="BR217" s="97"/>
      <c r="BS217" s="97"/>
      <c r="BT217" s="97"/>
      <c r="BU217" s="97"/>
      <c r="BV217" s="97"/>
      <c r="BW217" s="97"/>
      <c r="BX217" s="97"/>
      <c r="BY217" s="97"/>
      <c r="BZ217" s="97"/>
      <c r="CA217" s="97"/>
      <c r="CB217" s="97">
        <v>100</v>
      </c>
      <c r="CC217" s="574">
        <v>5</v>
      </c>
      <c r="CD217" s="565"/>
      <c r="CE217" s="565"/>
      <c r="CF217" s="565"/>
      <c r="CG217" s="565"/>
      <c r="CH217" s="565"/>
      <c r="CI217" s="565"/>
      <c r="CJ217" s="565"/>
      <c r="CK217" s="565"/>
      <c r="CL217" s="565"/>
      <c r="CM217" s="565"/>
      <c r="CN217" s="565"/>
      <c r="CO217" s="565"/>
      <c r="CP217" s="565"/>
      <c r="CQ217" s="565"/>
      <c r="CR217" s="582">
        <v>441</v>
      </c>
      <c r="CS217" s="565"/>
      <c r="CT217" s="565"/>
      <c r="CU217" s="565"/>
      <c r="CV217" s="565"/>
      <c r="CW217" s="565"/>
      <c r="CX217" s="565"/>
      <c r="CY217" s="598"/>
      <c r="CZ217" s="598"/>
      <c r="DA217" s="565">
        <v>5</v>
      </c>
      <c r="DB217" s="565">
        <v>1</v>
      </c>
      <c r="DC217" s="565"/>
      <c r="DD217" s="565"/>
      <c r="DE217" s="565"/>
      <c r="DF217" s="565"/>
      <c r="DG217" s="565"/>
      <c r="DH217" s="565"/>
      <c r="DI217" s="565"/>
      <c r="DJ217" s="565"/>
      <c r="DK217" s="565"/>
      <c r="DL217" s="565"/>
      <c r="DM217" s="565"/>
      <c r="DN217" s="565"/>
      <c r="DO217" s="565"/>
      <c r="DP217" s="565"/>
      <c r="DQ217" s="565"/>
      <c r="DR217" s="565"/>
      <c r="DS217" s="565"/>
      <c r="DT217" s="565">
        <v>1</v>
      </c>
      <c r="DU217" s="565"/>
      <c r="DV217" s="565"/>
      <c r="DW217" s="565"/>
      <c r="DX217" s="565"/>
      <c r="DY217" s="565"/>
      <c r="DZ217" s="565"/>
      <c r="EA217" s="565"/>
      <c r="EB217" s="565">
        <v>4</v>
      </c>
      <c r="EC217" s="565"/>
      <c r="ED217" s="565"/>
      <c r="EE217" s="565"/>
      <c r="EF217" s="565"/>
      <c r="EG217" s="565"/>
      <c r="EH217" s="565"/>
      <c r="EI217" s="565"/>
      <c r="EJ217" s="565">
        <v>1</v>
      </c>
      <c r="EK217" s="565"/>
      <c r="EL217" s="565"/>
      <c r="EM217" s="565"/>
      <c r="EN217" s="565"/>
      <c r="EO217" s="565"/>
      <c r="EP217" s="565"/>
      <c r="EQ217" s="565"/>
      <c r="ER217" s="620">
        <v>0</v>
      </c>
      <c r="ET217" s="565"/>
      <c r="EU217" s="565"/>
      <c r="EV217" s="565">
        <v>48</v>
      </c>
      <c r="EW217" s="565">
        <v>65</v>
      </c>
      <c r="EX217" s="565"/>
      <c r="EY217" s="565"/>
      <c r="EZ217" s="565">
        <v>14</v>
      </c>
      <c r="FA217" s="565"/>
      <c r="FB217" s="565"/>
      <c r="FC217" s="565"/>
      <c r="FD217" s="565"/>
      <c r="FE217" s="565"/>
      <c r="FF217" s="565"/>
      <c r="FG217" s="565"/>
      <c r="FH217" s="565"/>
      <c r="FI217" s="565"/>
      <c r="FJ217" s="565"/>
      <c r="FK217" s="565"/>
      <c r="FL217" s="565">
        <v>728</v>
      </c>
      <c r="FM217" s="565"/>
      <c r="FN217" s="565">
        <v>13</v>
      </c>
      <c r="FO217" s="565"/>
      <c r="FP217" s="565"/>
      <c r="FQ217" s="565"/>
      <c r="FR217" s="565"/>
      <c r="FS217" s="565"/>
      <c r="FT217" s="565">
        <v>0</v>
      </c>
      <c r="FU217" s="565">
        <v>0</v>
      </c>
      <c r="FV217" s="565"/>
      <c r="FW217" s="565"/>
      <c r="FX217" s="565"/>
      <c r="FY217" s="565"/>
      <c r="FZ217" s="598"/>
      <c r="GA217" s="598"/>
      <c r="GB217" s="565"/>
      <c r="GC217" s="565"/>
      <c r="GD217" s="565"/>
      <c r="GE217" s="565"/>
      <c r="GF217" s="565"/>
      <c r="GG217" s="565"/>
      <c r="GH217" s="565"/>
      <c r="GI217" s="565"/>
      <c r="GJ217" s="565"/>
    </row>
    <row r="218" spans="1:192" ht="30">
      <c r="A218" s="460">
        <v>191</v>
      </c>
      <c r="B218" s="460" t="s">
        <v>5203</v>
      </c>
      <c r="C218" s="461" t="s">
        <v>5204</v>
      </c>
      <c r="D218" s="514">
        <v>1.96</v>
      </c>
      <c r="E218" s="97">
        <v>0</v>
      </c>
      <c r="F218" s="506">
        <v>0</v>
      </c>
      <c r="G218" s="529"/>
      <c r="H218" s="78"/>
      <c r="I218" s="230"/>
      <c r="J218" s="230"/>
      <c r="K218" s="97"/>
      <c r="L218" s="97"/>
      <c r="M218" s="97"/>
      <c r="N218" s="97"/>
      <c r="O218" s="470"/>
      <c r="P218" s="470"/>
      <c r="Q218" s="470"/>
      <c r="R218" s="506">
        <v>6</v>
      </c>
      <c r="S218" s="97"/>
      <c r="T218" s="97">
        <v>0</v>
      </c>
      <c r="U218" s="507"/>
      <c r="V218" s="97"/>
      <c r="W218" s="97"/>
      <c r="X218" s="97"/>
      <c r="Y218" s="147"/>
      <c r="Z218" s="147"/>
      <c r="AA218" s="166"/>
      <c r="AB218" s="166"/>
      <c r="AC218" s="97">
        <v>40</v>
      </c>
      <c r="AD218" s="97"/>
      <c r="AE218" s="97"/>
      <c r="AF218" s="97"/>
      <c r="AG218" s="462">
        <v>100</v>
      </c>
      <c r="AH218" s="462">
        <v>5</v>
      </c>
      <c r="AI218" s="97"/>
      <c r="AJ218" s="97"/>
      <c r="AK218" s="97"/>
      <c r="AL218" s="97"/>
      <c r="AM218" s="97"/>
      <c r="AN218" s="97"/>
      <c r="AO218" s="97"/>
      <c r="AP218" s="97"/>
      <c r="AQ218" s="517"/>
      <c r="AR218" s="517"/>
      <c r="AS218" s="472">
        <v>0</v>
      </c>
      <c r="AT218" s="97"/>
      <c r="AU218" s="472"/>
      <c r="AV218" s="472"/>
      <c r="AW218" s="97">
        <v>9</v>
      </c>
      <c r="AX218" s="97"/>
      <c r="AY218" s="97">
        <f>1</f>
        <v>1</v>
      </c>
      <c r="AZ218" s="97">
        <f t="shared" si="3"/>
        <v>1</v>
      </c>
      <c r="BA218" s="97"/>
      <c r="BB218" s="97"/>
      <c r="BC218" s="97"/>
      <c r="BD218" s="97"/>
      <c r="BE218" s="97"/>
      <c r="BF218" s="97"/>
      <c r="BG218" s="97"/>
      <c r="BH218" s="97"/>
      <c r="BI218" s="466"/>
      <c r="BJ218" s="466"/>
      <c r="BK218" s="466">
        <v>0</v>
      </c>
      <c r="BL218" s="97"/>
      <c r="BM218" s="97"/>
      <c r="BN218" s="470"/>
      <c r="BO218" s="470"/>
      <c r="BP218" s="97"/>
      <c r="BQ218" s="97"/>
      <c r="BR218" s="97"/>
      <c r="BS218" s="97"/>
      <c r="BT218" s="97"/>
      <c r="BU218" s="97"/>
      <c r="BV218" s="97"/>
      <c r="BW218" s="97"/>
      <c r="BX218" s="97"/>
      <c r="BY218" s="97"/>
      <c r="BZ218" s="97"/>
      <c r="CA218" s="97"/>
      <c r="CB218" s="97">
        <v>1</v>
      </c>
      <c r="CC218" s="574">
        <v>1</v>
      </c>
      <c r="CD218" s="565"/>
      <c r="CE218" s="565"/>
      <c r="CF218" s="565"/>
      <c r="CG218" s="565"/>
      <c r="CH218" s="565"/>
      <c r="CI218" s="565"/>
      <c r="CJ218" s="565"/>
      <c r="CK218" s="565"/>
      <c r="CL218" s="565"/>
      <c r="CM218" s="565"/>
      <c r="CN218" s="565"/>
      <c r="CO218" s="565"/>
      <c r="CP218" s="565"/>
      <c r="CQ218" s="565"/>
      <c r="CR218" s="582">
        <v>30</v>
      </c>
      <c r="CS218" s="565"/>
      <c r="CT218" s="565"/>
      <c r="CU218" s="565"/>
      <c r="CV218" s="565"/>
      <c r="CW218" s="565"/>
      <c r="CX218" s="565"/>
      <c r="CY218" s="598"/>
      <c r="CZ218" s="598"/>
      <c r="DA218" s="565"/>
      <c r="DB218" s="565"/>
      <c r="DC218" s="565"/>
      <c r="DD218" s="565"/>
      <c r="DE218" s="565"/>
      <c r="DF218" s="565"/>
      <c r="DG218" s="565"/>
      <c r="DH218" s="565"/>
      <c r="DI218" s="565"/>
      <c r="DJ218" s="565"/>
      <c r="DK218" s="565"/>
      <c r="DL218" s="565"/>
      <c r="DM218" s="565"/>
      <c r="DN218" s="565"/>
      <c r="DO218" s="565"/>
      <c r="DP218" s="565"/>
      <c r="DQ218" s="565"/>
      <c r="DR218" s="565"/>
      <c r="DS218" s="565"/>
      <c r="DT218" s="565"/>
      <c r="DU218" s="565"/>
      <c r="DV218" s="565"/>
      <c r="DW218" s="565"/>
      <c r="DX218" s="565"/>
      <c r="DY218" s="565"/>
      <c r="DZ218" s="565"/>
      <c r="EA218" s="565"/>
      <c r="EB218" s="565"/>
      <c r="EC218" s="565"/>
      <c r="ED218" s="565"/>
      <c r="EE218" s="565"/>
      <c r="EF218" s="565"/>
      <c r="EG218" s="565"/>
      <c r="EH218" s="565"/>
      <c r="EI218" s="565"/>
      <c r="EJ218" s="565">
        <v>24</v>
      </c>
      <c r="EK218" s="565"/>
      <c r="EL218" s="565"/>
      <c r="EM218" s="565"/>
      <c r="EN218" s="565"/>
      <c r="EO218" s="565"/>
      <c r="EP218" s="565"/>
      <c r="EQ218" s="565"/>
      <c r="ER218" s="620">
        <v>0</v>
      </c>
      <c r="ET218" s="565"/>
      <c r="EU218" s="565"/>
      <c r="EV218" s="565"/>
      <c r="EW218" s="565"/>
      <c r="EX218" s="565"/>
      <c r="EY218" s="565"/>
      <c r="EZ218" s="565"/>
      <c r="FA218" s="565"/>
      <c r="FB218" s="565"/>
      <c r="FC218" s="565"/>
      <c r="FD218" s="565"/>
      <c r="FE218" s="565"/>
      <c r="FF218" s="565"/>
      <c r="FG218" s="565"/>
      <c r="FH218" s="565"/>
      <c r="FI218" s="565"/>
      <c r="FJ218" s="565"/>
      <c r="FK218" s="565"/>
      <c r="FL218" s="565">
        <v>80</v>
      </c>
      <c r="FM218" s="565"/>
      <c r="FN218" s="565"/>
      <c r="FO218" s="565"/>
      <c r="FP218" s="565"/>
      <c r="FQ218" s="565"/>
      <c r="FR218" s="565"/>
      <c r="FS218" s="565"/>
      <c r="FT218" s="565">
        <v>0</v>
      </c>
      <c r="FU218" s="565">
        <v>0</v>
      </c>
      <c r="FV218" s="565"/>
      <c r="FW218" s="565"/>
      <c r="FX218" s="565"/>
      <c r="FY218" s="565"/>
      <c r="FZ218" s="598">
        <v>1</v>
      </c>
      <c r="GA218" s="598"/>
      <c r="GB218" s="565"/>
      <c r="GC218" s="565"/>
      <c r="GD218" s="565"/>
      <c r="GE218" s="565"/>
      <c r="GF218" s="565"/>
      <c r="GG218" s="565"/>
      <c r="GH218" s="565"/>
      <c r="GI218" s="565"/>
      <c r="GJ218" s="565"/>
    </row>
    <row r="219" spans="1:192">
      <c r="A219" s="460">
        <v>192</v>
      </c>
      <c r="B219" s="460" t="s">
        <v>5205</v>
      </c>
      <c r="C219" s="461" t="s">
        <v>4655</v>
      </c>
      <c r="D219" s="514">
        <v>25</v>
      </c>
      <c r="E219" s="97">
        <v>0</v>
      </c>
      <c r="F219" s="506">
        <v>0</v>
      </c>
      <c r="G219" s="529"/>
      <c r="H219" s="78"/>
      <c r="I219" s="230"/>
      <c r="J219" s="230"/>
      <c r="K219" s="97"/>
      <c r="L219" s="97"/>
      <c r="M219" s="97"/>
      <c r="N219" s="97"/>
      <c r="O219" s="470"/>
      <c r="P219" s="470"/>
      <c r="Q219" s="470"/>
      <c r="R219" s="506"/>
      <c r="S219" s="97"/>
      <c r="T219" s="97">
        <v>0</v>
      </c>
      <c r="U219" s="507"/>
      <c r="V219" s="97"/>
      <c r="W219" s="97"/>
      <c r="X219" s="97"/>
      <c r="Y219" s="147"/>
      <c r="Z219" s="147"/>
      <c r="AA219" s="166"/>
      <c r="AB219" s="166"/>
      <c r="AC219" s="97"/>
      <c r="AD219" s="97"/>
      <c r="AE219" s="97"/>
      <c r="AF219" s="97"/>
      <c r="AG219" s="462"/>
      <c r="AH219" s="462"/>
      <c r="AI219" s="97"/>
      <c r="AJ219" s="97"/>
      <c r="AK219" s="97"/>
      <c r="AL219" s="97"/>
      <c r="AM219" s="97"/>
      <c r="AN219" s="97"/>
      <c r="AO219" s="97"/>
      <c r="AP219" s="97"/>
      <c r="AQ219" s="517"/>
      <c r="AR219" s="517"/>
      <c r="AS219" s="472">
        <v>0</v>
      </c>
      <c r="AT219" s="97"/>
      <c r="AU219" s="472"/>
      <c r="AV219" s="472"/>
      <c r="AW219" s="97"/>
      <c r="AX219" s="97"/>
      <c r="AY219" s="97"/>
      <c r="AZ219" s="97">
        <f t="shared" si="3"/>
        <v>0</v>
      </c>
      <c r="BA219" s="97"/>
      <c r="BB219" s="97"/>
      <c r="BC219" s="97"/>
      <c r="BD219" s="97"/>
      <c r="BE219" s="97"/>
      <c r="BF219" s="97"/>
      <c r="BG219" s="97">
        <v>2</v>
      </c>
      <c r="BH219" s="97"/>
      <c r="BI219" s="466"/>
      <c r="BJ219" s="466"/>
      <c r="BK219" s="466">
        <v>0</v>
      </c>
      <c r="BL219" s="97"/>
      <c r="BM219" s="97"/>
      <c r="BN219" s="470"/>
      <c r="BO219" s="470"/>
      <c r="BP219" s="97"/>
      <c r="BQ219" s="97"/>
      <c r="BR219" s="97"/>
      <c r="BS219" s="97"/>
      <c r="BT219" s="97"/>
      <c r="BU219" s="97"/>
      <c r="BV219" s="97"/>
      <c r="BW219" s="97"/>
      <c r="BX219" s="97"/>
      <c r="BY219" s="97"/>
      <c r="BZ219" s="97"/>
      <c r="CA219" s="97"/>
      <c r="CB219" s="97">
        <v>9</v>
      </c>
      <c r="CC219" s="574">
        <v>7</v>
      </c>
      <c r="CD219" s="565"/>
      <c r="CE219" s="565"/>
      <c r="CF219" s="565"/>
      <c r="CG219" s="565"/>
      <c r="CH219" s="565"/>
      <c r="CI219" s="565"/>
      <c r="CJ219" s="565"/>
      <c r="CK219" s="565"/>
      <c r="CL219" s="565"/>
      <c r="CM219" s="565"/>
      <c r="CN219" s="565"/>
      <c r="CO219" s="565"/>
      <c r="CP219" s="565"/>
      <c r="CQ219" s="565"/>
      <c r="CR219" s="582"/>
      <c r="CS219" s="565"/>
      <c r="CT219" s="565"/>
      <c r="CU219" s="565"/>
      <c r="CV219" s="565"/>
      <c r="CW219" s="565"/>
      <c r="CX219" s="565"/>
      <c r="CY219" s="598"/>
      <c r="CZ219" s="598"/>
      <c r="DA219" s="565"/>
      <c r="DB219" s="565"/>
      <c r="DC219" s="565"/>
      <c r="DD219" s="565"/>
      <c r="DE219" s="565"/>
      <c r="DF219" s="565"/>
      <c r="DG219" s="565"/>
      <c r="DH219" s="565"/>
      <c r="DI219" s="565"/>
      <c r="DJ219" s="565"/>
      <c r="DK219" s="565"/>
      <c r="DL219" s="565"/>
      <c r="DM219" s="565"/>
      <c r="DN219" s="565"/>
      <c r="DO219" s="565"/>
      <c r="DP219" s="565"/>
      <c r="DQ219" s="565"/>
      <c r="DR219" s="565"/>
      <c r="DS219" s="565">
        <v>1</v>
      </c>
      <c r="DT219" s="565"/>
      <c r="DU219" s="565"/>
      <c r="DV219" s="565"/>
      <c r="DW219" s="565"/>
      <c r="DX219" s="565"/>
      <c r="DY219" s="565"/>
      <c r="DZ219" s="565"/>
      <c r="EA219" s="565"/>
      <c r="EB219" s="565"/>
      <c r="EC219" s="565"/>
      <c r="ED219" s="565"/>
      <c r="EE219" s="565"/>
      <c r="EF219" s="565"/>
      <c r="EG219" s="565"/>
      <c r="EH219" s="565"/>
      <c r="EI219" s="565"/>
      <c r="EJ219" s="565">
        <v>4</v>
      </c>
      <c r="EK219" s="565"/>
      <c r="EL219" s="565"/>
      <c r="EM219" s="565"/>
      <c r="EN219" s="565"/>
      <c r="EO219" s="565"/>
      <c r="EP219" s="565"/>
      <c r="EQ219" s="565"/>
      <c r="ER219" s="620">
        <v>0</v>
      </c>
      <c r="ET219" s="565"/>
      <c r="EU219" s="565"/>
      <c r="EV219" s="565"/>
      <c r="EW219" s="565"/>
      <c r="EX219" s="565"/>
      <c r="EY219" s="565"/>
      <c r="EZ219" s="565"/>
      <c r="FA219" s="565"/>
      <c r="FB219" s="565"/>
      <c r="FC219" s="565"/>
      <c r="FD219" s="565"/>
      <c r="FE219" s="565"/>
      <c r="FF219" s="565"/>
      <c r="FG219" s="565"/>
      <c r="FH219" s="565"/>
      <c r="FI219" s="565"/>
      <c r="FJ219" s="565"/>
      <c r="FK219" s="565"/>
      <c r="FL219" s="565"/>
      <c r="FM219" s="565"/>
      <c r="FN219" s="565"/>
      <c r="FO219" s="565"/>
      <c r="FP219" s="565"/>
      <c r="FQ219" s="565"/>
      <c r="FR219" s="565"/>
      <c r="FS219" s="565"/>
      <c r="FT219" s="565">
        <v>0</v>
      </c>
      <c r="FU219" s="565">
        <v>0</v>
      </c>
      <c r="FV219" s="565"/>
      <c r="FW219" s="565"/>
      <c r="FX219" s="565"/>
      <c r="FY219" s="565"/>
      <c r="FZ219" s="598"/>
      <c r="GA219" s="598"/>
      <c r="GB219" s="565"/>
      <c r="GC219" s="565"/>
      <c r="GD219" s="565"/>
      <c r="GE219" s="565"/>
      <c r="GF219" s="565"/>
      <c r="GG219" s="565"/>
      <c r="GH219" s="565"/>
      <c r="GI219" s="565"/>
      <c r="GJ219" s="565"/>
    </row>
    <row r="220" spans="1:192">
      <c r="A220" s="443">
        <v>21</v>
      </c>
      <c r="B220" s="501" t="s">
        <v>5206</v>
      </c>
      <c r="C220" s="474" t="s">
        <v>4657</v>
      </c>
      <c r="D220" s="502">
        <v>0.92</v>
      </c>
      <c r="E220" s="97">
        <v>0</v>
      </c>
      <c r="F220" s="506">
        <v>0</v>
      </c>
      <c r="G220" s="529"/>
      <c r="H220" s="78"/>
      <c r="I220" s="230"/>
      <c r="J220" s="230"/>
      <c r="K220" s="97"/>
      <c r="L220" s="97"/>
      <c r="M220" s="97"/>
      <c r="N220" s="97"/>
      <c r="O220" s="470"/>
      <c r="P220" s="470"/>
      <c r="Q220" s="470"/>
      <c r="R220" s="506"/>
      <c r="S220" s="97"/>
      <c r="T220" s="447">
        <v>0</v>
      </c>
      <c r="U220" s="507"/>
      <c r="V220" s="447">
        <v>172</v>
      </c>
      <c r="W220" s="447">
        <v>1</v>
      </c>
      <c r="X220" s="447">
        <v>173</v>
      </c>
      <c r="Y220" s="147"/>
      <c r="Z220" s="147"/>
      <c r="AA220" s="166"/>
      <c r="AB220" s="166"/>
      <c r="AC220" s="97"/>
      <c r="AD220" s="97"/>
      <c r="AE220" s="97"/>
      <c r="AF220" s="97"/>
      <c r="AG220" s="462"/>
      <c r="AH220" s="462"/>
      <c r="AI220" s="97"/>
      <c r="AJ220" s="97"/>
      <c r="AK220" s="97"/>
      <c r="AL220" s="97"/>
      <c r="AM220" s="97"/>
      <c r="AN220" s="97"/>
      <c r="AO220" s="97"/>
      <c r="AP220" s="97"/>
      <c r="AQ220" s="512">
        <f>SUM(AQ221:AQ228)</f>
        <v>681</v>
      </c>
      <c r="AR220" s="512">
        <f>SUM(AR221:AR228)</f>
        <v>0</v>
      </c>
      <c r="AS220" s="472">
        <v>0</v>
      </c>
      <c r="AT220" s="97"/>
      <c r="AU220" s="472"/>
      <c r="AV220" s="472"/>
      <c r="AW220" s="97"/>
      <c r="AX220" s="97"/>
      <c r="AY220" s="97"/>
      <c r="AZ220" s="97"/>
      <c r="BA220" s="97"/>
      <c r="BB220" s="97"/>
      <c r="BC220" s="97"/>
      <c r="BD220" s="97"/>
      <c r="BE220" s="97"/>
      <c r="BF220" s="97"/>
      <c r="BG220" s="97"/>
      <c r="BH220" s="97"/>
      <c r="BI220" s="466">
        <v>713</v>
      </c>
      <c r="BJ220" s="466">
        <v>13</v>
      </c>
      <c r="BK220" s="466">
        <v>726</v>
      </c>
      <c r="BL220" s="97">
        <v>0</v>
      </c>
      <c r="BM220" s="97"/>
      <c r="BN220" s="470"/>
      <c r="BO220" s="470"/>
      <c r="BP220" s="97"/>
      <c r="BQ220" s="97">
        <v>50</v>
      </c>
      <c r="BR220" s="97"/>
      <c r="BS220" s="97"/>
      <c r="BT220" s="447"/>
      <c r="BU220" s="447"/>
      <c r="BV220" s="97"/>
      <c r="BW220" s="97"/>
      <c r="BX220" s="97">
        <v>6</v>
      </c>
      <c r="BY220" s="97"/>
      <c r="BZ220" s="97"/>
      <c r="CA220" s="97"/>
      <c r="CB220" s="97"/>
      <c r="CC220" s="574"/>
      <c r="CD220" s="565">
        <v>11155</v>
      </c>
      <c r="CE220" s="565">
        <v>520</v>
      </c>
      <c r="CF220" s="565">
        <v>0</v>
      </c>
      <c r="CG220" s="565">
        <v>0</v>
      </c>
      <c r="CH220" s="565"/>
      <c r="CI220" s="565">
        <v>53</v>
      </c>
      <c r="CJ220" s="565"/>
      <c r="CK220" s="565"/>
      <c r="CL220" s="565"/>
      <c r="CM220" s="565"/>
      <c r="CN220" s="565"/>
      <c r="CO220" s="565"/>
      <c r="CP220" s="565"/>
      <c r="CQ220" s="565"/>
      <c r="CR220" s="582"/>
      <c r="CS220" s="565"/>
      <c r="CT220" s="565"/>
      <c r="CU220" s="565"/>
      <c r="CV220" s="565"/>
      <c r="CW220" s="565"/>
      <c r="CX220" s="565"/>
      <c r="CY220" s="598"/>
      <c r="CZ220" s="598"/>
      <c r="DA220" s="565">
        <v>442</v>
      </c>
      <c r="DB220" s="565"/>
      <c r="DC220" s="565"/>
      <c r="DD220" s="565"/>
      <c r="DE220" s="565"/>
      <c r="DF220" s="565"/>
      <c r="DG220" s="565">
        <v>1</v>
      </c>
      <c r="DH220" s="565"/>
      <c r="DI220" s="565"/>
      <c r="DJ220" s="565"/>
      <c r="DK220" s="565"/>
      <c r="DL220" s="565"/>
      <c r="DM220" s="565"/>
      <c r="DN220" s="565"/>
      <c r="DO220" s="565"/>
      <c r="DP220" s="565"/>
      <c r="DQ220" s="565"/>
      <c r="DR220" s="565"/>
      <c r="DS220" s="565"/>
      <c r="DT220" s="565"/>
      <c r="DU220" s="565"/>
      <c r="DV220" s="565"/>
      <c r="DW220" s="565"/>
      <c r="DX220" s="565"/>
      <c r="DY220" s="565"/>
      <c r="DZ220" s="565"/>
      <c r="EA220" s="565">
        <v>25</v>
      </c>
      <c r="EB220" s="565"/>
      <c r="EC220" s="565"/>
      <c r="ED220" s="565"/>
      <c r="EE220" s="565"/>
      <c r="EF220" s="565"/>
      <c r="EG220" s="565"/>
      <c r="EH220" s="565"/>
      <c r="EI220" s="565"/>
      <c r="EJ220" s="565"/>
      <c r="EK220" s="565"/>
      <c r="EL220" s="565"/>
      <c r="EM220" s="565"/>
      <c r="EN220" s="565"/>
      <c r="EO220" s="565"/>
      <c r="EP220" s="565"/>
      <c r="EQ220" s="565"/>
      <c r="ER220" s="620">
        <v>1400</v>
      </c>
      <c r="ET220" s="565">
        <v>1</v>
      </c>
      <c r="EU220" s="565">
        <v>1</v>
      </c>
      <c r="EV220" s="565">
        <v>324</v>
      </c>
      <c r="EW220" s="565">
        <v>14</v>
      </c>
      <c r="EX220" s="565"/>
      <c r="EY220" s="565"/>
      <c r="EZ220" s="565">
        <v>262</v>
      </c>
      <c r="FA220" s="565">
        <v>8</v>
      </c>
      <c r="FB220" s="565"/>
      <c r="FC220" s="565"/>
      <c r="FD220" s="565"/>
      <c r="FE220" s="565"/>
      <c r="FF220" s="565"/>
      <c r="FG220" s="565"/>
      <c r="FH220" s="565">
        <v>452</v>
      </c>
      <c r="FI220" s="565">
        <v>8</v>
      </c>
      <c r="FJ220" s="565">
        <v>4</v>
      </c>
      <c r="FK220" s="565">
        <v>48</v>
      </c>
      <c r="FL220" s="565">
        <v>0</v>
      </c>
      <c r="FM220" s="565"/>
      <c r="FN220" s="565">
        <v>515</v>
      </c>
      <c r="FO220" s="565">
        <v>6</v>
      </c>
      <c r="FP220" s="565"/>
      <c r="FQ220" s="565"/>
      <c r="FR220" s="565"/>
      <c r="FS220" s="565"/>
      <c r="FT220" s="565">
        <v>0</v>
      </c>
      <c r="FU220" s="565">
        <v>0</v>
      </c>
      <c r="FV220" s="565"/>
      <c r="FW220" s="565"/>
      <c r="FX220" s="565"/>
      <c r="FY220" s="565"/>
      <c r="FZ220" s="598"/>
      <c r="GA220" s="598"/>
      <c r="GB220" s="565"/>
      <c r="GC220" s="565"/>
      <c r="GD220" s="565"/>
      <c r="GE220" s="565"/>
      <c r="GF220" s="565">
        <v>428</v>
      </c>
      <c r="GG220" s="565">
        <v>1</v>
      </c>
      <c r="GH220" s="565"/>
      <c r="GI220" s="565"/>
      <c r="GJ220" s="565"/>
    </row>
    <row r="221" spans="1:192">
      <c r="A221" s="460">
        <v>193</v>
      </c>
      <c r="B221" s="460" t="s">
        <v>5207</v>
      </c>
      <c r="C221" s="461" t="s">
        <v>4661</v>
      </c>
      <c r="D221" s="514">
        <v>0.49</v>
      </c>
      <c r="E221" s="447">
        <v>0</v>
      </c>
      <c r="F221" s="515">
        <v>0</v>
      </c>
      <c r="G221" s="529"/>
      <c r="H221" s="78"/>
      <c r="I221" s="230"/>
      <c r="J221" s="230"/>
      <c r="K221" s="97"/>
      <c r="L221" s="97"/>
      <c r="M221" s="97">
        <v>0</v>
      </c>
      <c r="N221" s="97"/>
      <c r="O221" s="470"/>
      <c r="P221" s="470"/>
      <c r="Q221" s="470"/>
      <c r="R221" s="506"/>
      <c r="S221" s="97"/>
      <c r="T221" s="97">
        <v>0</v>
      </c>
      <c r="U221" s="507"/>
      <c r="V221" s="97"/>
      <c r="W221" s="97"/>
      <c r="X221" s="97"/>
      <c r="Y221" s="147"/>
      <c r="Z221" s="147"/>
      <c r="AA221" s="516"/>
      <c r="AB221" s="516"/>
      <c r="AC221" s="97"/>
      <c r="AD221" s="97"/>
      <c r="AE221" s="97"/>
      <c r="AF221" s="97"/>
      <c r="AG221" s="462"/>
      <c r="AH221" s="462"/>
      <c r="AI221" s="447">
        <v>0</v>
      </c>
      <c r="AJ221" s="447">
        <v>2</v>
      </c>
      <c r="AK221" s="97"/>
      <c r="AL221" s="97"/>
      <c r="AM221" s="97"/>
      <c r="AN221" s="97"/>
      <c r="AO221" s="97"/>
      <c r="AP221" s="97"/>
      <c r="AQ221" s="517">
        <v>48</v>
      </c>
      <c r="AR221" s="517"/>
      <c r="AS221" s="472">
        <v>0</v>
      </c>
      <c r="AT221" s="97"/>
      <c r="AU221" s="449"/>
      <c r="AV221" s="449"/>
      <c r="AW221" s="97">
        <v>1</v>
      </c>
      <c r="AX221" s="97"/>
      <c r="AY221" s="97"/>
      <c r="AZ221" s="97">
        <f t="shared" si="3"/>
        <v>0</v>
      </c>
      <c r="BA221" s="97"/>
      <c r="BB221" s="97"/>
      <c r="BC221" s="97"/>
      <c r="BD221" s="97"/>
      <c r="BE221" s="97"/>
      <c r="BF221" s="97"/>
      <c r="BG221" s="447"/>
      <c r="BH221" s="447">
        <v>18</v>
      </c>
      <c r="BI221" s="466">
        <v>25</v>
      </c>
      <c r="BJ221" s="466">
        <v>5</v>
      </c>
      <c r="BK221" s="466">
        <v>30</v>
      </c>
      <c r="BL221" s="97"/>
      <c r="BM221" s="97"/>
      <c r="BN221" s="470"/>
      <c r="BO221" s="470"/>
      <c r="BP221" s="97"/>
      <c r="BQ221" s="97"/>
      <c r="BR221" s="447"/>
      <c r="BS221" s="447"/>
      <c r="BT221" s="97"/>
      <c r="BU221" s="97"/>
      <c r="BV221" s="97">
        <v>24</v>
      </c>
      <c r="BW221" s="97"/>
      <c r="BX221" s="447">
        <v>0</v>
      </c>
      <c r="BY221" s="447">
        <v>372</v>
      </c>
      <c r="BZ221" s="447"/>
      <c r="CA221" s="447"/>
      <c r="CB221" s="447"/>
      <c r="CC221" s="573"/>
      <c r="CD221" s="565"/>
      <c r="CE221" s="565">
        <v>174</v>
      </c>
      <c r="CF221" s="565"/>
      <c r="CG221" s="565"/>
      <c r="CH221" s="565"/>
      <c r="CI221" s="565"/>
      <c r="CJ221" s="565"/>
      <c r="CK221" s="565"/>
      <c r="CL221" s="565"/>
      <c r="CM221" s="565"/>
      <c r="CN221" s="565"/>
      <c r="CO221" s="565"/>
      <c r="CP221" s="565"/>
      <c r="CQ221" s="565"/>
      <c r="CR221" s="582"/>
      <c r="CS221" s="565"/>
      <c r="CT221" s="565"/>
      <c r="CU221" s="565"/>
      <c r="CV221" s="565"/>
      <c r="CW221" s="565"/>
      <c r="CX221" s="565"/>
      <c r="CY221" s="598"/>
      <c r="CZ221" s="598"/>
      <c r="DA221" s="565"/>
      <c r="DB221" s="565"/>
      <c r="DC221" s="565"/>
      <c r="DD221" s="565"/>
      <c r="DE221" s="565"/>
      <c r="DF221" s="565"/>
      <c r="DG221" s="565"/>
      <c r="DH221" s="565"/>
      <c r="DI221" s="565"/>
      <c r="DJ221" s="565"/>
      <c r="DK221" s="565"/>
      <c r="DL221" s="565"/>
      <c r="DM221" s="565"/>
      <c r="DN221" s="565"/>
      <c r="DO221" s="565"/>
      <c r="DP221" s="565"/>
      <c r="DQ221" s="565"/>
      <c r="DR221" s="565"/>
      <c r="DS221" s="565">
        <v>33</v>
      </c>
      <c r="DT221" s="565"/>
      <c r="DU221" s="565"/>
      <c r="DV221" s="565"/>
      <c r="DW221" s="565"/>
      <c r="DX221" s="565"/>
      <c r="DY221" s="565"/>
      <c r="DZ221" s="565"/>
      <c r="EA221" s="565"/>
      <c r="EB221" s="565"/>
      <c r="EC221" s="565"/>
      <c r="ED221" s="565"/>
      <c r="EE221" s="565"/>
      <c r="EF221" s="565"/>
      <c r="EG221" s="565"/>
      <c r="EH221" s="565"/>
      <c r="EI221" s="565"/>
      <c r="EJ221" s="565"/>
      <c r="EK221" s="565"/>
      <c r="EL221" s="565"/>
      <c r="EM221" s="565"/>
      <c r="EN221" s="565"/>
      <c r="EO221" s="565"/>
      <c r="EP221" s="565"/>
      <c r="EQ221" s="565"/>
      <c r="ER221" s="620">
        <v>8</v>
      </c>
      <c r="ET221" s="565"/>
      <c r="EU221" s="565"/>
      <c r="EV221" s="565">
        <v>3</v>
      </c>
      <c r="EW221" s="565"/>
      <c r="EX221" s="565"/>
      <c r="EY221" s="565"/>
      <c r="EZ221" s="565">
        <v>20</v>
      </c>
      <c r="FA221" s="565"/>
      <c r="FB221" s="565"/>
      <c r="FC221" s="565"/>
      <c r="FD221" s="565"/>
      <c r="FE221" s="565"/>
      <c r="FF221" s="565"/>
      <c r="FG221" s="565"/>
      <c r="FH221" s="565">
        <v>40</v>
      </c>
      <c r="FI221" s="565"/>
      <c r="FJ221" s="565"/>
      <c r="FK221" s="565"/>
      <c r="FL221" s="565">
        <v>0</v>
      </c>
      <c r="FM221" s="565"/>
      <c r="FN221" s="565">
        <v>10</v>
      </c>
      <c r="FO221" s="565"/>
      <c r="FP221" s="565"/>
      <c r="FQ221" s="565"/>
      <c r="FR221" s="565"/>
      <c r="FS221" s="565"/>
      <c r="FT221" s="565">
        <v>0</v>
      </c>
      <c r="FU221" s="565">
        <v>0</v>
      </c>
      <c r="FV221" s="565"/>
      <c r="FW221" s="565"/>
      <c r="FX221" s="565"/>
      <c r="FY221" s="565"/>
      <c r="FZ221" s="598"/>
      <c r="GA221" s="598"/>
      <c r="GB221" s="565"/>
      <c r="GC221" s="565"/>
      <c r="GD221" s="565"/>
      <c r="GE221" s="565"/>
      <c r="GF221" s="565">
        <v>8</v>
      </c>
      <c r="GG221" s="565"/>
      <c r="GH221" s="565">
        <v>3</v>
      </c>
      <c r="GI221" s="565">
        <v>1</v>
      </c>
      <c r="GJ221" s="565"/>
    </row>
    <row r="222" spans="1:192">
      <c r="A222" s="460">
        <v>194</v>
      </c>
      <c r="B222" s="460" t="s">
        <v>5208</v>
      </c>
      <c r="C222" s="461" t="s">
        <v>4663</v>
      </c>
      <c r="D222" s="514">
        <v>0.79</v>
      </c>
      <c r="E222" s="97">
        <v>0</v>
      </c>
      <c r="F222" s="506">
        <v>0</v>
      </c>
      <c r="G222" s="529"/>
      <c r="H222" s="78"/>
      <c r="I222" s="230"/>
      <c r="J222" s="230"/>
      <c r="K222" s="447"/>
      <c r="L222" s="447"/>
      <c r="M222" s="97"/>
      <c r="N222" s="97"/>
      <c r="O222" s="470"/>
      <c r="P222" s="470"/>
      <c r="Q222" s="470"/>
      <c r="R222" s="506"/>
      <c r="S222" s="97"/>
      <c r="T222" s="97">
        <v>0</v>
      </c>
      <c r="U222" s="507"/>
      <c r="V222" s="97"/>
      <c r="W222" s="97"/>
      <c r="X222" s="97"/>
      <c r="Y222" s="519"/>
      <c r="Z222" s="519"/>
      <c r="AA222" s="166"/>
      <c r="AB222" s="166"/>
      <c r="AC222" s="97"/>
      <c r="AD222" s="97"/>
      <c r="AE222" s="97"/>
      <c r="AF222" s="97"/>
      <c r="AG222" s="462"/>
      <c r="AH222" s="462"/>
      <c r="AI222" s="97"/>
      <c r="AJ222" s="97"/>
      <c r="AK222" s="97"/>
      <c r="AL222" s="97"/>
      <c r="AM222" s="97"/>
      <c r="AN222" s="97"/>
      <c r="AO222" s="97"/>
      <c r="AP222" s="97"/>
      <c r="AQ222" s="517">
        <v>8</v>
      </c>
      <c r="AR222" s="517"/>
      <c r="AS222" s="472">
        <v>0</v>
      </c>
      <c r="AT222" s="97"/>
      <c r="AU222" s="472"/>
      <c r="AV222" s="472"/>
      <c r="AW222" s="97"/>
      <c r="AX222" s="97"/>
      <c r="AY222" s="97"/>
      <c r="AZ222" s="97">
        <f t="shared" si="3"/>
        <v>0</v>
      </c>
      <c r="BA222" s="97"/>
      <c r="BB222" s="97"/>
      <c r="BC222" s="97"/>
      <c r="BD222" s="97"/>
      <c r="BE222" s="97"/>
      <c r="BF222" s="97"/>
      <c r="BG222" s="97"/>
      <c r="BH222" s="97"/>
      <c r="BI222" s="466">
        <v>55</v>
      </c>
      <c r="BJ222" s="466"/>
      <c r="BK222" s="466">
        <v>55</v>
      </c>
      <c r="BL222" s="97"/>
      <c r="BM222" s="97"/>
      <c r="BN222" s="470"/>
      <c r="BO222" s="470"/>
      <c r="BP222" s="97"/>
      <c r="BQ222" s="97"/>
      <c r="BR222" s="97"/>
      <c r="BS222" s="97"/>
      <c r="BT222" s="97"/>
      <c r="BU222" s="97"/>
      <c r="BV222" s="97">
        <v>50</v>
      </c>
      <c r="BW222" s="97"/>
      <c r="BX222" s="97"/>
      <c r="BY222" s="97"/>
      <c r="BZ222" s="97"/>
      <c r="CA222" s="97"/>
      <c r="CB222" s="97"/>
      <c r="CC222" s="574"/>
      <c r="CD222" s="565">
        <v>9</v>
      </c>
      <c r="CE222" s="565">
        <v>39</v>
      </c>
      <c r="CF222" s="565"/>
      <c r="CG222" s="565"/>
      <c r="CH222" s="565"/>
      <c r="CI222" s="565"/>
      <c r="CJ222" s="565"/>
      <c r="CK222" s="565"/>
      <c r="CL222" s="565"/>
      <c r="CM222" s="565"/>
      <c r="CN222" s="565"/>
      <c r="CO222" s="565"/>
      <c r="CP222" s="565"/>
      <c r="CQ222" s="565"/>
      <c r="CR222" s="582"/>
      <c r="CS222" s="565"/>
      <c r="CT222" s="565"/>
      <c r="CU222" s="565"/>
      <c r="CV222" s="565"/>
      <c r="CW222" s="565"/>
      <c r="CX222" s="565"/>
      <c r="CY222" s="598"/>
      <c r="CZ222" s="598"/>
      <c r="DA222" s="565">
        <v>3</v>
      </c>
      <c r="DB222" s="565"/>
      <c r="DC222" s="565"/>
      <c r="DD222" s="565"/>
      <c r="DE222" s="565"/>
      <c r="DF222" s="565"/>
      <c r="DG222" s="565"/>
      <c r="DH222" s="565"/>
      <c r="DI222" s="565"/>
      <c r="DJ222" s="565"/>
      <c r="DK222" s="565"/>
      <c r="DL222" s="565"/>
      <c r="DM222" s="565"/>
      <c r="DN222" s="565"/>
      <c r="DO222" s="565"/>
      <c r="DP222" s="565"/>
      <c r="DQ222" s="565"/>
      <c r="DR222" s="565"/>
      <c r="DS222" s="565"/>
      <c r="DT222" s="565"/>
      <c r="DU222" s="565"/>
      <c r="DV222" s="565"/>
      <c r="DW222" s="565"/>
      <c r="DX222" s="565"/>
      <c r="DY222" s="565"/>
      <c r="DZ222" s="565"/>
      <c r="EA222" s="565">
        <v>25</v>
      </c>
      <c r="EB222" s="565"/>
      <c r="EC222" s="565"/>
      <c r="ED222" s="565"/>
      <c r="EE222" s="565"/>
      <c r="EF222" s="565"/>
      <c r="EG222" s="565"/>
      <c r="EH222" s="565"/>
      <c r="EI222" s="565"/>
      <c r="EJ222" s="565"/>
      <c r="EK222" s="565"/>
      <c r="EL222" s="565"/>
      <c r="EM222" s="565"/>
      <c r="EN222" s="565"/>
      <c r="EO222" s="565"/>
      <c r="EP222" s="565"/>
      <c r="EQ222" s="565"/>
      <c r="ER222" s="620">
        <v>2</v>
      </c>
      <c r="ET222" s="565"/>
      <c r="EU222" s="565"/>
      <c r="EV222" s="565">
        <v>10</v>
      </c>
      <c r="EW222" s="565"/>
      <c r="EX222" s="565"/>
      <c r="EY222" s="565"/>
      <c r="EZ222" s="565">
        <v>20</v>
      </c>
      <c r="FA222" s="565"/>
      <c r="FB222" s="565"/>
      <c r="FC222" s="565"/>
      <c r="FD222" s="565"/>
      <c r="FE222" s="565"/>
      <c r="FF222" s="565"/>
      <c r="FG222" s="565"/>
      <c r="FH222" s="565"/>
      <c r="FI222" s="565"/>
      <c r="FJ222" s="565"/>
      <c r="FK222" s="565"/>
      <c r="FL222" s="565">
        <v>0</v>
      </c>
      <c r="FM222" s="565"/>
      <c r="FN222" s="565">
        <v>64</v>
      </c>
      <c r="FO222" s="565"/>
      <c r="FP222" s="565"/>
      <c r="FQ222" s="565"/>
      <c r="FR222" s="565"/>
      <c r="FS222" s="565"/>
      <c r="FT222" s="565">
        <v>0</v>
      </c>
      <c r="FU222" s="565">
        <v>0</v>
      </c>
      <c r="FV222" s="565"/>
      <c r="FW222" s="565"/>
      <c r="FX222" s="565"/>
      <c r="FY222" s="565"/>
      <c r="FZ222" s="598"/>
      <c r="GA222" s="598"/>
      <c r="GB222" s="565"/>
      <c r="GC222" s="565"/>
      <c r="GD222" s="565"/>
      <c r="GE222" s="565"/>
      <c r="GF222" s="565">
        <v>12</v>
      </c>
      <c r="GG222" s="565"/>
      <c r="GH222" s="565">
        <v>20</v>
      </c>
      <c r="GI222" s="565">
        <v>2</v>
      </c>
      <c r="GJ222" s="565"/>
    </row>
    <row r="223" spans="1:192">
      <c r="A223" s="460">
        <v>195</v>
      </c>
      <c r="B223" s="460" t="s">
        <v>5209</v>
      </c>
      <c r="C223" s="461" t="s">
        <v>4665</v>
      </c>
      <c r="D223" s="514">
        <v>1.07</v>
      </c>
      <c r="E223" s="97">
        <v>0</v>
      </c>
      <c r="F223" s="506">
        <v>0</v>
      </c>
      <c r="G223" s="529"/>
      <c r="H223" s="78"/>
      <c r="I223" s="230"/>
      <c r="J223" s="230"/>
      <c r="K223" s="97"/>
      <c r="L223" s="97"/>
      <c r="M223" s="97"/>
      <c r="N223" s="97"/>
      <c r="O223" s="470"/>
      <c r="P223" s="470"/>
      <c r="Q223" s="470"/>
      <c r="R223" s="506"/>
      <c r="S223" s="97"/>
      <c r="T223" s="97">
        <v>0</v>
      </c>
      <c r="U223" s="507"/>
      <c r="V223" s="97"/>
      <c r="W223" s="97"/>
      <c r="X223" s="97"/>
      <c r="Y223" s="147"/>
      <c r="Z223" s="147"/>
      <c r="AA223" s="166"/>
      <c r="AB223" s="166"/>
      <c r="AC223" s="97"/>
      <c r="AD223" s="97"/>
      <c r="AE223" s="97"/>
      <c r="AF223" s="97"/>
      <c r="AG223" s="462"/>
      <c r="AH223" s="462"/>
      <c r="AI223" s="97"/>
      <c r="AJ223" s="97">
        <v>2</v>
      </c>
      <c r="AK223" s="97"/>
      <c r="AL223" s="97"/>
      <c r="AM223" s="97"/>
      <c r="AN223" s="97"/>
      <c r="AO223" s="97"/>
      <c r="AP223" s="97"/>
      <c r="AQ223" s="517"/>
      <c r="AR223" s="517"/>
      <c r="AS223" s="472">
        <v>0</v>
      </c>
      <c r="AT223" s="97"/>
      <c r="AU223" s="472"/>
      <c r="AV223" s="472"/>
      <c r="AW223" s="97">
        <v>7</v>
      </c>
      <c r="AX223" s="97"/>
      <c r="AY223" s="97"/>
      <c r="AZ223" s="97">
        <f t="shared" si="3"/>
        <v>0</v>
      </c>
      <c r="BA223" s="97"/>
      <c r="BB223" s="97"/>
      <c r="BC223" s="97"/>
      <c r="BD223" s="97"/>
      <c r="BE223" s="97"/>
      <c r="BF223" s="97"/>
      <c r="BG223" s="97"/>
      <c r="BH223" s="97">
        <v>18</v>
      </c>
      <c r="BI223" s="466">
        <v>65</v>
      </c>
      <c r="BJ223" s="466"/>
      <c r="BK223" s="466">
        <v>65</v>
      </c>
      <c r="BL223" s="97"/>
      <c r="BM223" s="97"/>
      <c r="BN223" s="470"/>
      <c r="BO223" s="470"/>
      <c r="BP223" s="97"/>
      <c r="BQ223" s="97"/>
      <c r="BR223" s="97">
        <v>7</v>
      </c>
      <c r="BS223" s="97"/>
      <c r="BT223" s="97"/>
      <c r="BU223" s="97"/>
      <c r="BV223" s="97">
        <v>14</v>
      </c>
      <c r="BW223" s="97"/>
      <c r="BX223" s="97"/>
      <c r="BY223" s="97">
        <v>372</v>
      </c>
      <c r="BZ223" s="97"/>
      <c r="CA223" s="97"/>
      <c r="CB223" s="97"/>
      <c r="CC223" s="574"/>
      <c r="CD223" s="565">
        <v>24</v>
      </c>
      <c r="CE223" s="565">
        <v>192</v>
      </c>
      <c r="CF223" s="565"/>
      <c r="CG223" s="565"/>
      <c r="CH223" s="565"/>
      <c r="CI223" s="565"/>
      <c r="CJ223" s="565"/>
      <c r="CK223" s="565"/>
      <c r="CL223" s="565"/>
      <c r="CM223" s="565"/>
      <c r="CN223" s="565"/>
      <c r="CO223" s="565"/>
      <c r="CP223" s="565"/>
      <c r="CQ223" s="565"/>
      <c r="CR223" s="582"/>
      <c r="CS223" s="565"/>
      <c r="CT223" s="565"/>
      <c r="CU223" s="565"/>
      <c r="CV223" s="565"/>
      <c r="CW223" s="565"/>
      <c r="CX223" s="565"/>
      <c r="CY223" s="598"/>
      <c r="CZ223" s="598"/>
      <c r="DA223" s="565">
        <v>4</v>
      </c>
      <c r="DB223" s="565"/>
      <c r="DC223" s="565"/>
      <c r="DD223" s="565"/>
      <c r="DE223" s="565"/>
      <c r="DF223" s="565"/>
      <c r="DG223" s="565"/>
      <c r="DH223" s="565"/>
      <c r="DI223" s="565"/>
      <c r="DJ223" s="565"/>
      <c r="DK223" s="565"/>
      <c r="DL223" s="565"/>
      <c r="DM223" s="565"/>
      <c r="DN223" s="565"/>
      <c r="DO223" s="565"/>
      <c r="DP223" s="565"/>
      <c r="DQ223" s="565"/>
      <c r="DR223" s="565"/>
      <c r="DS223" s="565">
        <v>33</v>
      </c>
      <c r="DT223" s="565"/>
      <c r="DU223" s="565"/>
      <c r="DV223" s="565"/>
      <c r="DW223" s="565"/>
      <c r="DX223" s="565"/>
      <c r="DY223" s="565"/>
      <c r="DZ223" s="565"/>
      <c r="EA223" s="565"/>
      <c r="EB223" s="565"/>
      <c r="EC223" s="565"/>
      <c r="ED223" s="565"/>
      <c r="EE223" s="565"/>
      <c r="EF223" s="565"/>
      <c r="EG223" s="565"/>
      <c r="EH223" s="565"/>
      <c r="EI223" s="565"/>
      <c r="EJ223" s="565"/>
      <c r="EK223" s="565"/>
      <c r="EL223" s="565"/>
      <c r="EM223" s="565"/>
      <c r="EN223" s="565"/>
      <c r="EO223" s="565"/>
      <c r="EP223" s="565"/>
      <c r="EQ223" s="565"/>
      <c r="ER223" s="620">
        <v>15</v>
      </c>
      <c r="ET223" s="565"/>
      <c r="EU223" s="565"/>
      <c r="EV223" s="565">
        <v>8</v>
      </c>
      <c r="EW223" s="565"/>
      <c r="EX223" s="565"/>
      <c r="EY223" s="565"/>
      <c r="EZ223" s="565"/>
      <c r="FA223" s="565"/>
      <c r="FB223" s="565"/>
      <c r="FC223" s="565"/>
      <c r="FD223" s="565"/>
      <c r="FE223" s="565"/>
      <c r="FF223" s="565"/>
      <c r="FG223" s="565"/>
      <c r="FH223" s="565">
        <v>2</v>
      </c>
      <c r="FI223" s="565"/>
      <c r="FJ223" s="565"/>
      <c r="FK223" s="565"/>
      <c r="FL223" s="565">
        <v>0</v>
      </c>
      <c r="FM223" s="565"/>
      <c r="FN223" s="565">
        <v>20</v>
      </c>
      <c r="FO223" s="565"/>
      <c r="FP223" s="565">
        <v>44</v>
      </c>
      <c r="FQ223" s="565"/>
      <c r="FR223" s="565"/>
      <c r="FS223" s="565"/>
      <c r="FT223" s="565">
        <v>0</v>
      </c>
      <c r="FU223" s="565">
        <v>0</v>
      </c>
      <c r="FV223" s="565"/>
      <c r="FW223" s="565"/>
      <c r="FX223" s="565"/>
      <c r="FY223" s="565"/>
      <c r="FZ223" s="598"/>
      <c r="GA223" s="598"/>
      <c r="GB223" s="565"/>
      <c r="GC223" s="565"/>
      <c r="GD223" s="565"/>
      <c r="GE223" s="565"/>
      <c r="GF223" s="565">
        <v>9</v>
      </c>
      <c r="GG223" s="565"/>
      <c r="GH223" s="565">
        <v>24</v>
      </c>
      <c r="GI223" s="565"/>
      <c r="GJ223" s="565"/>
    </row>
    <row r="224" spans="1:192">
      <c r="A224" s="460">
        <v>196</v>
      </c>
      <c r="B224" s="460" t="s">
        <v>5210</v>
      </c>
      <c r="C224" s="461" t="s">
        <v>4667</v>
      </c>
      <c r="D224" s="514">
        <v>1.19</v>
      </c>
      <c r="E224" s="97">
        <v>0</v>
      </c>
      <c r="F224" s="506">
        <v>0</v>
      </c>
      <c r="G224" s="529"/>
      <c r="H224" s="78"/>
      <c r="I224" s="230"/>
      <c r="J224" s="230"/>
      <c r="K224" s="97"/>
      <c r="L224" s="97">
        <v>8</v>
      </c>
      <c r="M224" s="97"/>
      <c r="N224" s="97"/>
      <c r="O224" s="470"/>
      <c r="P224" s="470"/>
      <c r="Q224" s="470"/>
      <c r="R224" s="506"/>
      <c r="S224" s="97"/>
      <c r="T224" s="97">
        <v>0</v>
      </c>
      <c r="U224" s="507"/>
      <c r="V224" s="97"/>
      <c r="W224" s="97"/>
      <c r="X224" s="97"/>
      <c r="Y224" s="147"/>
      <c r="Z224" s="147"/>
      <c r="AA224" s="166"/>
      <c r="AB224" s="166"/>
      <c r="AC224" s="97"/>
      <c r="AD224" s="97"/>
      <c r="AE224" s="97"/>
      <c r="AF224" s="97"/>
      <c r="AG224" s="462"/>
      <c r="AH224" s="462"/>
      <c r="AI224" s="97"/>
      <c r="AJ224" s="97"/>
      <c r="AK224" s="97"/>
      <c r="AL224" s="97"/>
      <c r="AM224" s="97"/>
      <c r="AN224" s="97"/>
      <c r="AO224" s="97"/>
      <c r="AP224" s="97"/>
      <c r="AQ224" s="517"/>
      <c r="AR224" s="517"/>
      <c r="AS224" s="472">
        <v>0</v>
      </c>
      <c r="AT224" s="97"/>
      <c r="AU224" s="472"/>
      <c r="AV224" s="472"/>
      <c r="AW224" s="97"/>
      <c r="AX224" s="97"/>
      <c r="AY224" s="97"/>
      <c r="AZ224" s="97">
        <f t="shared" si="3"/>
        <v>0</v>
      </c>
      <c r="BA224" s="97"/>
      <c r="BB224" s="97"/>
      <c r="BC224" s="97"/>
      <c r="BD224" s="97"/>
      <c r="BE224" s="97"/>
      <c r="BF224" s="97"/>
      <c r="BG224" s="97"/>
      <c r="BH224" s="97"/>
      <c r="BI224" s="466">
        <v>95</v>
      </c>
      <c r="BJ224" s="466"/>
      <c r="BK224" s="466">
        <v>95</v>
      </c>
      <c r="BL224" s="97"/>
      <c r="BM224" s="97"/>
      <c r="BN224" s="470"/>
      <c r="BO224" s="470"/>
      <c r="BP224" s="97"/>
      <c r="BQ224" s="97"/>
      <c r="BR224" s="97"/>
      <c r="BS224" s="97"/>
      <c r="BT224" s="97"/>
      <c r="BU224" s="97"/>
      <c r="BV224" s="97">
        <v>1377</v>
      </c>
      <c r="BW224" s="97"/>
      <c r="BX224" s="97"/>
      <c r="BY224" s="97"/>
      <c r="BZ224" s="97"/>
      <c r="CA224" s="97"/>
      <c r="CB224" s="97"/>
      <c r="CC224" s="574"/>
      <c r="CD224" s="565">
        <v>935</v>
      </c>
      <c r="CE224" s="565">
        <v>50</v>
      </c>
      <c r="CF224" s="565"/>
      <c r="CG224" s="565"/>
      <c r="CH224" s="565"/>
      <c r="CI224" s="565">
        <v>45</v>
      </c>
      <c r="CJ224" s="565"/>
      <c r="CK224" s="565"/>
      <c r="CL224" s="565"/>
      <c r="CM224" s="565"/>
      <c r="CN224" s="565"/>
      <c r="CO224" s="565"/>
      <c r="CP224" s="565"/>
      <c r="CQ224" s="565"/>
      <c r="CR224" s="582"/>
      <c r="CS224" s="565"/>
      <c r="CT224" s="565"/>
      <c r="CU224" s="565"/>
      <c r="CV224" s="565"/>
      <c r="CW224" s="565"/>
      <c r="CX224" s="565"/>
      <c r="CY224" s="598"/>
      <c r="CZ224" s="598"/>
      <c r="DA224" s="565">
        <v>10</v>
      </c>
      <c r="DB224" s="565"/>
      <c r="DC224" s="565"/>
      <c r="DD224" s="565"/>
      <c r="DE224" s="565"/>
      <c r="DF224" s="565"/>
      <c r="DG224" s="565"/>
      <c r="DH224" s="565"/>
      <c r="DI224" s="565"/>
      <c r="DJ224" s="565"/>
      <c r="DK224" s="565"/>
      <c r="DL224" s="565"/>
      <c r="DM224" s="565"/>
      <c r="DN224" s="565"/>
      <c r="DO224" s="565"/>
      <c r="DP224" s="565"/>
      <c r="DQ224" s="565"/>
      <c r="DR224" s="565"/>
      <c r="DS224" s="565"/>
      <c r="DT224" s="565"/>
      <c r="DU224" s="565"/>
      <c r="DV224" s="565"/>
      <c r="DW224" s="565"/>
      <c r="DX224" s="565"/>
      <c r="DY224" s="565"/>
      <c r="DZ224" s="565"/>
      <c r="EA224" s="565"/>
      <c r="EB224" s="565"/>
      <c r="EC224" s="565"/>
      <c r="ED224" s="565"/>
      <c r="EE224" s="565"/>
      <c r="EF224" s="565"/>
      <c r="EG224" s="565"/>
      <c r="EH224" s="565"/>
      <c r="EI224" s="565"/>
      <c r="EJ224" s="565"/>
      <c r="EK224" s="565"/>
      <c r="EL224" s="565"/>
      <c r="EM224" s="565"/>
      <c r="EN224" s="565"/>
      <c r="EO224" s="565"/>
      <c r="EP224" s="565"/>
      <c r="EQ224" s="565"/>
      <c r="ER224" s="620">
        <v>155</v>
      </c>
      <c r="ET224" s="565"/>
      <c r="EU224" s="565"/>
      <c r="EV224" s="565">
        <v>17</v>
      </c>
      <c r="EW224" s="565"/>
      <c r="EX224" s="565"/>
      <c r="EY224" s="565"/>
      <c r="EZ224" s="565"/>
      <c r="FA224" s="565"/>
      <c r="FB224" s="565"/>
      <c r="FC224" s="565"/>
      <c r="FD224" s="565"/>
      <c r="FE224" s="565"/>
      <c r="FF224" s="565"/>
      <c r="FG224" s="565"/>
      <c r="FH224" s="565">
        <v>15</v>
      </c>
      <c r="FI224" s="565"/>
      <c r="FJ224" s="565"/>
      <c r="FK224" s="565"/>
      <c r="FL224" s="565">
        <v>0</v>
      </c>
      <c r="FM224" s="565"/>
      <c r="FN224" s="565">
        <v>50</v>
      </c>
      <c r="FO224" s="565"/>
      <c r="FP224" s="565">
        <v>18</v>
      </c>
      <c r="FQ224" s="565"/>
      <c r="FR224" s="565"/>
      <c r="FS224" s="565"/>
      <c r="FT224" s="565">
        <v>0</v>
      </c>
      <c r="FU224" s="565">
        <v>0</v>
      </c>
      <c r="FV224" s="565"/>
      <c r="FW224" s="565"/>
      <c r="FX224" s="565"/>
      <c r="FY224" s="565"/>
      <c r="FZ224" s="598"/>
      <c r="GA224" s="598"/>
      <c r="GB224" s="565"/>
      <c r="GC224" s="565"/>
      <c r="GD224" s="565"/>
      <c r="GE224" s="565"/>
      <c r="GF224" s="565">
        <v>69</v>
      </c>
      <c r="GG224" s="565">
        <v>1</v>
      </c>
      <c r="GH224" s="565">
        <v>198</v>
      </c>
      <c r="GI224" s="565">
        <v>1</v>
      </c>
      <c r="GJ224" s="565"/>
    </row>
    <row r="225" spans="1:192">
      <c r="A225" s="460">
        <v>197</v>
      </c>
      <c r="B225" s="460" t="s">
        <v>5211</v>
      </c>
      <c r="C225" s="461" t="s">
        <v>4669</v>
      </c>
      <c r="D225" s="514">
        <v>2.11</v>
      </c>
      <c r="E225" s="97">
        <v>0</v>
      </c>
      <c r="F225" s="506">
        <v>0</v>
      </c>
      <c r="G225" s="529"/>
      <c r="H225" s="78"/>
      <c r="I225" s="230"/>
      <c r="J225" s="230"/>
      <c r="K225" s="97"/>
      <c r="L225" s="97"/>
      <c r="M225" s="97"/>
      <c r="N225" s="97"/>
      <c r="O225" s="470"/>
      <c r="P225" s="470"/>
      <c r="Q225" s="470"/>
      <c r="R225" s="506"/>
      <c r="S225" s="97"/>
      <c r="T225" s="97">
        <v>0</v>
      </c>
      <c r="U225" s="507"/>
      <c r="V225" s="97"/>
      <c r="W225" s="97"/>
      <c r="X225" s="97"/>
      <c r="Y225" s="147"/>
      <c r="Z225" s="147"/>
      <c r="AA225" s="166"/>
      <c r="AB225" s="166"/>
      <c r="AC225" s="97"/>
      <c r="AD225" s="97"/>
      <c r="AE225" s="97"/>
      <c r="AF225" s="97"/>
      <c r="AG225" s="462"/>
      <c r="AH225" s="462"/>
      <c r="AI225" s="97"/>
      <c r="AJ225" s="97"/>
      <c r="AK225" s="97"/>
      <c r="AL225" s="97"/>
      <c r="AM225" s="97"/>
      <c r="AN225" s="97"/>
      <c r="AO225" s="97"/>
      <c r="AP225" s="97"/>
      <c r="AQ225" s="517">
        <v>440</v>
      </c>
      <c r="AR225" s="517"/>
      <c r="AS225" s="472">
        <v>0</v>
      </c>
      <c r="AT225" s="97"/>
      <c r="AU225" s="472"/>
      <c r="AV225" s="472"/>
      <c r="AW225" s="97"/>
      <c r="AX225" s="97"/>
      <c r="AY225" s="97"/>
      <c r="AZ225" s="97">
        <f t="shared" si="3"/>
        <v>0</v>
      </c>
      <c r="BA225" s="97"/>
      <c r="BB225" s="97"/>
      <c r="BC225" s="97"/>
      <c r="BD225" s="97"/>
      <c r="BE225" s="97"/>
      <c r="BF225" s="97"/>
      <c r="BG225" s="97"/>
      <c r="BH225" s="97"/>
      <c r="BI225" s="466">
        <v>200</v>
      </c>
      <c r="BJ225" s="466"/>
      <c r="BK225" s="466">
        <v>200</v>
      </c>
      <c r="BL225" s="97"/>
      <c r="BM225" s="97"/>
      <c r="BN225" s="470"/>
      <c r="BO225" s="470"/>
      <c r="BP225" s="97"/>
      <c r="BQ225" s="97"/>
      <c r="BR225" s="97"/>
      <c r="BS225" s="97"/>
      <c r="BT225" s="97"/>
      <c r="BU225" s="97"/>
      <c r="BV225" s="97">
        <v>533</v>
      </c>
      <c r="BW225" s="97"/>
      <c r="BX225" s="97"/>
      <c r="BY225" s="97"/>
      <c r="BZ225" s="97"/>
      <c r="CA225" s="97"/>
      <c r="CB225" s="97"/>
      <c r="CC225" s="574"/>
      <c r="CD225" s="565">
        <v>8909</v>
      </c>
      <c r="CE225" s="565">
        <v>11</v>
      </c>
      <c r="CF225" s="565"/>
      <c r="CG225" s="565"/>
      <c r="CH225" s="565"/>
      <c r="CI225" s="565"/>
      <c r="CJ225" s="565"/>
      <c r="CK225" s="565"/>
      <c r="CL225" s="565"/>
      <c r="CM225" s="565">
        <v>24</v>
      </c>
      <c r="CN225" s="565"/>
      <c r="CO225" s="565"/>
      <c r="CP225" s="565"/>
      <c r="CQ225" s="565"/>
      <c r="CR225" s="582"/>
      <c r="CS225" s="565"/>
      <c r="CT225" s="565"/>
      <c r="CU225" s="565"/>
      <c r="CV225" s="565"/>
      <c r="CW225" s="565"/>
      <c r="CX225" s="565"/>
      <c r="CY225" s="598"/>
      <c r="CZ225" s="598"/>
      <c r="DA225" s="565">
        <v>390</v>
      </c>
      <c r="DB225" s="565"/>
      <c r="DC225" s="565"/>
      <c r="DD225" s="565"/>
      <c r="DE225" s="565"/>
      <c r="DF225" s="565"/>
      <c r="DG225" s="565"/>
      <c r="DH225" s="565"/>
      <c r="DI225" s="565"/>
      <c r="DJ225" s="565"/>
      <c r="DK225" s="565"/>
      <c r="DL225" s="565"/>
      <c r="DM225" s="565"/>
      <c r="DN225" s="565"/>
      <c r="DO225" s="565"/>
      <c r="DP225" s="565">
        <v>1</v>
      </c>
      <c r="DQ225" s="565"/>
      <c r="DR225" s="565"/>
      <c r="DS225" s="565"/>
      <c r="DT225" s="565"/>
      <c r="DU225" s="565"/>
      <c r="DV225" s="565"/>
      <c r="DW225" s="565"/>
      <c r="DX225" s="565"/>
      <c r="DY225" s="565"/>
      <c r="DZ225" s="565">
        <v>216</v>
      </c>
      <c r="EA225" s="565">
        <v>59</v>
      </c>
      <c r="EB225" s="565"/>
      <c r="EC225" s="565"/>
      <c r="ED225" s="565"/>
      <c r="EE225" s="565"/>
      <c r="EF225" s="565"/>
      <c r="EG225" s="565"/>
      <c r="EH225" s="565"/>
      <c r="EI225" s="565"/>
      <c r="EJ225" s="565"/>
      <c r="EK225" s="565"/>
      <c r="EL225" s="565"/>
      <c r="EM225" s="565"/>
      <c r="EN225" s="565"/>
      <c r="EO225" s="565"/>
      <c r="EP225" s="565"/>
      <c r="EQ225" s="565"/>
      <c r="ER225" s="620">
        <v>830</v>
      </c>
      <c r="ET225" s="565"/>
      <c r="EU225" s="565"/>
      <c r="EV225" s="565"/>
      <c r="EW225" s="565"/>
      <c r="EX225" s="565"/>
      <c r="EY225" s="565"/>
      <c r="EZ225" s="565"/>
      <c r="FA225" s="565"/>
      <c r="FB225" s="565"/>
      <c r="FC225" s="565"/>
      <c r="FD225" s="565"/>
      <c r="FE225" s="565"/>
      <c r="FF225" s="565"/>
      <c r="FG225" s="565"/>
      <c r="FH225" s="565">
        <v>30</v>
      </c>
      <c r="FI225" s="565"/>
      <c r="FJ225" s="565"/>
      <c r="FK225" s="565"/>
      <c r="FL225" s="565">
        <v>0</v>
      </c>
      <c r="FM225" s="565"/>
      <c r="FN225" s="565">
        <v>265</v>
      </c>
      <c r="FO225" s="565"/>
      <c r="FP225" s="565">
        <v>130</v>
      </c>
      <c r="FQ225" s="565"/>
      <c r="FR225" s="565"/>
      <c r="FS225" s="565"/>
      <c r="FT225" s="565">
        <v>0</v>
      </c>
      <c r="FU225" s="565">
        <v>0</v>
      </c>
      <c r="FV225" s="565"/>
      <c r="FW225" s="565"/>
      <c r="FX225" s="565"/>
      <c r="FY225" s="565"/>
      <c r="FZ225" s="598"/>
      <c r="GA225" s="598"/>
      <c r="GB225" s="565"/>
      <c r="GC225" s="565"/>
      <c r="GD225" s="565"/>
      <c r="GE225" s="565"/>
      <c r="GF225" s="565">
        <v>329</v>
      </c>
      <c r="GG225" s="565"/>
      <c r="GH225" s="565">
        <v>235</v>
      </c>
      <c r="GI225" s="565"/>
      <c r="GJ225" s="565"/>
    </row>
    <row r="226" spans="1:192">
      <c r="A226" s="460">
        <v>198</v>
      </c>
      <c r="B226" s="460" t="s">
        <v>5212</v>
      </c>
      <c r="C226" s="461" t="s">
        <v>5213</v>
      </c>
      <c r="D226" s="514">
        <v>2.33</v>
      </c>
      <c r="E226" s="97">
        <v>0</v>
      </c>
      <c r="F226" s="506">
        <v>0</v>
      </c>
      <c r="G226" s="529"/>
      <c r="H226" s="78"/>
      <c r="I226" s="230"/>
      <c r="J226" s="230"/>
      <c r="K226" s="97"/>
      <c r="L226" s="97"/>
      <c r="M226" s="97"/>
      <c r="N226" s="97"/>
      <c r="O226" s="470"/>
      <c r="P226" s="470"/>
      <c r="Q226" s="470"/>
      <c r="R226" s="506"/>
      <c r="S226" s="97"/>
      <c r="T226" s="97">
        <v>0</v>
      </c>
      <c r="U226" s="507"/>
      <c r="V226" s="97"/>
      <c r="W226" s="97"/>
      <c r="X226" s="97"/>
      <c r="Y226" s="147"/>
      <c r="Z226" s="147"/>
      <c r="AA226" s="516"/>
      <c r="AB226" s="516"/>
      <c r="AC226" s="97"/>
      <c r="AD226" s="97"/>
      <c r="AE226" s="97"/>
      <c r="AF226" s="97">
        <v>1</v>
      </c>
      <c r="AG226" s="462"/>
      <c r="AH226" s="462"/>
      <c r="AI226" s="447">
        <f>AI230+AI231</f>
        <v>129</v>
      </c>
      <c r="AJ226" s="447">
        <f>AJ232</f>
        <v>5</v>
      </c>
      <c r="AK226" s="97"/>
      <c r="AL226" s="97"/>
      <c r="AM226" s="97"/>
      <c r="AN226" s="97"/>
      <c r="AO226" s="97"/>
      <c r="AP226" s="97"/>
      <c r="AQ226" s="517"/>
      <c r="AR226" s="517"/>
      <c r="AS226" s="472">
        <v>0</v>
      </c>
      <c r="AT226" s="97"/>
      <c r="AU226" s="449"/>
      <c r="AV226" s="449"/>
      <c r="AW226" s="97"/>
      <c r="AX226" s="97"/>
      <c r="AY226" s="97"/>
      <c r="AZ226" s="97">
        <f t="shared" si="3"/>
        <v>0</v>
      </c>
      <c r="BA226" s="97"/>
      <c r="BB226" s="97"/>
      <c r="BC226" s="97"/>
      <c r="BD226" s="97"/>
      <c r="BE226" s="97"/>
      <c r="BF226" s="97"/>
      <c r="BG226" s="447">
        <v>116</v>
      </c>
      <c r="BH226" s="447">
        <v>90</v>
      </c>
      <c r="BI226" s="466"/>
      <c r="BJ226" s="466"/>
      <c r="BK226" s="466">
        <v>0</v>
      </c>
      <c r="BL226" s="97"/>
      <c r="BM226" s="97"/>
      <c r="BN226" s="470"/>
      <c r="BO226" s="470"/>
      <c r="BP226" s="97"/>
      <c r="BQ226" s="97"/>
      <c r="BR226" s="447"/>
      <c r="BS226" s="447"/>
      <c r="BT226" s="97"/>
      <c r="BU226" s="97"/>
      <c r="BV226" s="97"/>
      <c r="BW226" s="97"/>
      <c r="BX226" s="447">
        <v>2204</v>
      </c>
      <c r="BY226" s="447">
        <v>14</v>
      </c>
      <c r="BZ226" s="447"/>
      <c r="CA226" s="447"/>
      <c r="CB226" s="447"/>
      <c r="CC226" s="573"/>
      <c r="CD226" s="565">
        <v>1204</v>
      </c>
      <c r="CE226" s="565">
        <v>4</v>
      </c>
      <c r="CF226" s="565"/>
      <c r="CG226" s="565"/>
      <c r="CH226" s="565"/>
      <c r="CI226" s="565"/>
      <c r="CJ226" s="565"/>
      <c r="CK226" s="565"/>
      <c r="CL226" s="565"/>
      <c r="CM226" s="565"/>
      <c r="CN226" s="565"/>
      <c r="CO226" s="565"/>
      <c r="CP226" s="565"/>
      <c r="CQ226" s="565"/>
      <c r="CR226" s="582"/>
      <c r="CS226" s="565"/>
      <c r="CT226" s="565"/>
      <c r="CU226" s="565"/>
      <c r="CV226" s="565"/>
      <c r="CW226" s="565"/>
      <c r="CX226" s="565"/>
      <c r="CY226" s="598"/>
      <c r="CZ226" s="598"/>
      <c r="DA226" s="565"/>
      <c r="DB226" s="565"/>
      <c r="DC226" s="565"/>
      <c r="DD226" s="565"/>
      <c r="DE226" s="565"/>
      <c r="DF226" s="565"/>
      <c r="DG226" s="565"/>
      <c r="DH226" s="565"/>
      <c r="DI226" s="565"/>
      <c r="DJ226" s="565"/>
      <c r="DK226" s="565"/>
      <c r="DL226" s="565"/>
      <c r="DM226" s="565"/>
      <c r="DN226" s="565"/>
      <c r="DO226" s="565"/>
      <c r="DP226" s="565">
        <v>1000</v>
      </c>
      <c r="DQ226" s="565"/>
      <c r="DR226" s="565">
        <v>456</v>
      </c>
      <c r="DS226" s="565">
        <v>537</v>
      </c>
      <c r="DT226" s="565"/>
      <c r="DU226" s="565"/>
      <c r="DV226" s="565"/>
      <c r="DW226" s="565"/>
      <c r="DX226" s="565"/>
      <c r="DY226" s="565"/>
      <c r="DZ226" s="565">
        <v>2</v>
      </c>
      <c r="EA226" s="565"/>
      <c r="EB226" s="565"/>
      <c r="EC226" s="565"/>
      <c r="ED226" s="565"/>
      <c r="EE226" s="565"/>
      <c r="EF226" s="565"/>
      <c r="EG226" s="565"/>
      <c r="EH226" s="565"/>
      <c r="EI226" s="565"/>
      <c r="EJ226" s="565"/>
      <c r="EK226" s="565"/>
      <c r="EL226" s="565"/>
      <c r="EM226" s="565"/>
      <c r="EN226" s="565"/>
      <c r="EO226" s="565"/>
      <c r="EP226" s="565"/>
      <c r="EQ226" s="565"/>
      <c r="ER226" s="620">
        <v>0</v>
      </c>
      <c r="ET226" s="565"/>
      <c r="EU226" s="565"/>
      <c r="EV226" s="565"/>
      <c r="EW226" s="565"/>
      <c r="EX226" s="565"/>
      <c r="EY226" s="565"/>
      <c r="EZ226" s="565"/>
      <c r="FA226" s="565"/>
      <c r="FB226" s="565"/>
      <c r="FC226" s="565"/>
      <c r="FD226" s="565"/>
      <c r="FE226" s="565"/>
      <c r="FF226" s="565"/>
      <c r="FG226" s="565"/>
      <c r="FH226" s="565"/>
      <c r="FI226" s="565"/>
      <c r="FJ226" s="565"/>
      <c r="FK226" s="565"/>
      <c r="FL226" s="565">
        <v>0</v>
      </c>
      <c r="FM226" s="565"/>
      <c r="FN226" s="565"/>
      <c r="FO226" s="565"/>
      <c r="FP226" s="565"/>
      <c r="FQ226" s="565"/>
      <c r="FR226" s="565"/>
      <c r="FS226" s="565"/>
      <c r="FT226" s="565">
        <v>0</v>
      </c>
      <c r="FU226" s="565">
        <v>0</v>
      </c>
      <c r="FV226" s="565"/>
      <c r="FW226" s="565"/>
      <c r="FX226" s="565"/>
      <c r="FY226" s="565"/>
      <c r="FZ226" s="598"/>
      <c r="GA226" s="598"/>
      <c r="GB226" s="565"/>
      <c r="GC226" s="565"/>
      <c r="GD226" s="565"/>
      <c r="GE226" s="565"/>
      <c r="GF226" s="565"/>
      <c r="GG226" s="565"/>
      <c r="GH226" s="565"/>
      <c r="GI226" s="565"/>
      <c r="GJ226" s="565"/>
    </row>
    <row r="227" spans="1:192">
      <c r="A227" s="460">
        <v>199</v>
      </c>
      <c r="B227" s="460" t="s">
        <v>5214</v>
      </c>
      <c r="C227" s="461" t="s">
        <v>5215</v>
      </c>
      <c r="D227" s="514">
        <v>0.51</v>
      </c>
      <c r="E227" s="97">
        <v>0</v>
      </c>
      <c r="F227" s="506">
        <v>0</v>
      </c>
      <c r="G227" s="529"/>
      <c r="H227" s="78"/>
      <c r="I227" s="230"/>
      <c r="J227" s="230"/>
      <c r="K227" s="447"/>
      <c r="L227" s="447"/>
      <c r="M227" s="97"/>
      <c r="N227" s="97"/>
      <c r="O227" s="470"/>
      <c r="P227" s="470"/>
      <c r="Q227" s="470"/>
      <c r="R227" s="506"/>
      <c r="S227" s="97"/>
      <c r="T227" s="97">
        <v>0</v>
      </c>
      <c r="U227" s="507"/>
      <c r="V227" s="97">
        <v>171</v>
      </c>
      <c r="W227" s="97"/>
      <c r="X227" s="97">
        <v>171</v>
      </c>
      <c r="Y227" s="519"/>
      <c r="Z227" s="519"/>
      <c r="AA227" s="166"/>
      <c r="AB227" s="166"/>
      <c r="AC227" s="97"/>
      <c r="AD227" s="97"/>
      <c r="AE227" s="97"/>
      <c r="AF227" s="97"/>
      <c r="AG227" s="462"/>
      <c r="AH227" s="462"/>
      <c r="AI227" s="97"/>
      <c r="AJ227" s="97"/>
      <c r="AK227" s="97"/>
      <c r="AL227" s="97"/>
      <c r="AM227" s="97"/>
      <c r="AN227" s="97"/>
      <c r="AO227" s="97"/>
      <c r="AP227" s="97"/>
      <c r="AQ227" s="517">
        <v>185</v>
      </c>
      <c r="AR227" s="517"/>
      <c r="AS227" s="472">
        <v>0</v>
      </c>
      <c r="AT227" s="97"/>
      <c r="AU227" s="472"/>
      <c r="AV227" s="472"/>
      <c r="AW227" s="97">
        <v>10</v>
      </c>
      <c r="AX227" s="97">
        <f>1</f>
        <v>1</v>
      </c>
      <c r="AY227" s="97"/>
      <c r="AZ227" s="97">
        <f t="shared" si="3"/>
        <v>1</v>
      </c>
      <c r="BA227" s="97"/>
      <c r="BB227" s="97"/>
      <c r="BC227" s="97"/>
      <c r="BD227" s="97"/>
      <c r="BE227" s="97"/>
      <c r="BF227" s="97"/>
      <c r="BG227" s="97"/>
      <c r="BH227" s="97"/>
      <c r="BI227" s="466">
        <v>257</v>
      </c>
      <c r="BJ227" s="466">
        <v>8</v>
      </c>
      <c r="BK227" s="466">
        <v>265</v>
      </c>
      <c r="BL227" s="97"/>
      <c r="BM227" s="97"/>
      <c r="BN227" s="470"/>
      <c r="BO227" s="470"/>
      <c r="BP227" s="97"/>
      <c r="BQ227" s="97">
        <v>35</v>
      </c>
      <c r="BR227" s="97"/>
      <c r="BS227" s="97"/>
      <c r="BT227" s="447"/>
      <c r="BU227" s="447"/>
      <c r="BV227" s="97">
        <v>230</v>
      </c>
      <c r="BW227" s="97"/>
      <c r="BX227" s="97">
        <v>1</v>
      </c>
      <c r="BY227" s="97">
        <v>5</v>
      </c>
      <c r="BZ227" s="97"/>
      <c r="CA227" s="97"/>
      <c r="CB227" s="97"/>
      <c r="CC227" s="574"/>
      <c r="CD227" s="565">
        <v>60</v>
      </c>
      <c r="CE227" s="565">
        <v>24</v>
      </c>
      <c r="CF227" s="565"/>
      <c r="CG227" s="565"/>
      <c r="CH227" s="565"/>
      <c r="CI227" s="565">
        <v>5</v>
      </c>
      <c r="CJ227" s="565"/>
      <c r="CK227" s="565"/>
      <c r="CL227" s="565"/>
      <c r="CM227" s="565"/>
      <c r="CN227" s="565"/>
      <c r="CO227" s="565"/>
      <c r="CP227" s="565"/>
      <c r="CQ227" s="565"/>
      <c r="CR227" s="582"/>
      <c r="CS227" s="565"/>
      <c r="CT227" s="565"/>
      <c r="CU227" s="565"/>
      <c r="CV227" s="565"/>
      <c r="CW227" s="565"/>
      <c r="CX227" s="565"/>
      <c r="CY227" s="598"/>
      <c r="CZ227" s="598"/>
      <c r="DA227" s="565">
        <v>33</v>
      </c>
      <c r="DB227" s="565"/>
      <c r="DC227" s="565"/>
      <c r="DD227" s="565"/>
      <c r="DE227" s="565"/>
      <c r="DF227" s="565"/>
      <c r="DG227" s="565"/>
      <c r="DH227" s="565"/>
      <c r="DI227" s="565"/>
      <c r="DJ227" s="565"/>
      <c r="DK227" s="565"/>
      <c r="DL227" s="565"/>
      <c r="DM227" s="565"/>
      <c r="DN227" s="565"/>
      <c r="DO227" s="565"/>
      <c r="DP227" s="565"/>
      <c r="DQ227" s="565"/>
      <c r="DR227" s="565">
        <v>9</v>
      </c>
      <c r="DS227" s="565"/>
      <c r="DT227" s="565"/>
      <c r="DU227" s="565">
        <v>1</v>
      </c>
      <c r="DV227" s="565"/>
      <c r="DW227" s="565"/>
      <c r="DX227" s="565"/>
      <c r="DY227" s="565"/>
      <c r="DZ227" s="565"/>
      <c r="EA227" s="565"/>
      <c r="EB227" s="565">
        <v>2</v>
      </c>
      <c r="EC227" s="565"/>
      <c r="ED227" s="565"/>
      <c r="EE227" s="565"/>
      <c r="EF227" s="565"/>
      <c r="EG227" s="565"/>
      <c r="EH227" s="565"/>
      <c r="EI227" s="565"/>
      <c r="EJ227" s="565"/>
      <c r="EK227" s="565"/>
      <c r="EL227" s="565"/>
      <c r="EM227" s="565"/>
      <c r="EN227" s="565"/>
      <c r="EO227" s="565">
        <v>1</v>
      </c>
      <c r="EP227" s="565"/>
      <c r="EQ227" s="565"/>
      <c r="ER227" s="620">
        <v>380</v>
      </c>
      <c r="ET227" s="565"/>
      <c r="EU227" s="565">
        <v>1</v>
      </c>
      <c r="EV227" s="565">
        <v>278</v>
      </c>
      <c r="EW227" s="565">
        <v>13</v>
      </c>
      <c r="EX227" s="565"/>
      <c r="EY227" s="565"/>
      <c r="EZ227" s="565">
        <v>212</v>
      </c>
      <c r="FA227" s="565">
        <v>5</v>
      </c>
      <c r="FB227" s="565"/>
      <c r="FC227" s="565"/>
      <c r="FD227" s="565"/>
      <c r="FE227" s="565"/>
      <c r="FF227" s="565"/>
      <c r="FG227" s="565"/>
      <c r="FH227" s="565">
        <v>360</v>
      </c>
      <c r="FI227" s="565">
        <v>5</v>
      </c>
      <c r="FJ227" s="565">
        <v>2</v>
      </c>
      <c r="FK227" s="565">
        <v>2</v>
      </c>
      <c r="FL227" s="565">
        <v>0</v>
      </c>
      <c r="FM227" s="565"/>
      <c r="FN227" s="565">
        <v>100</v>
      </c>
      <c r="FO227" s="565"/>
      <c r="FP227" s="565">
        <v>34</v>
      </c>
      <c r="FQ227" s="565"/>
      <c r="FR227" s="565"/>
      <c r="FS227" s="565"/>
      <c r="FT227" s="565">
        <v>0</v>
      </c>
      <c r="FU227" s="565">
        <v>0</v>
      </c>
      <c r="FV227" s="565"/>
      <c r="FW227" s="565"/>
      <c r="FX227" s="565"/>
      <c r="FY227" s="565"/>
      <c r="FZ227" s="598"/>
      <c r="GA227" s="598"/>
      <c r="GB227" s="565"/>
      <c r="GC227" s="565"/>
      <c r="GD227" s="565"/>
      <c r="GE227" s="565"/>
      <c r="GF227" s="565"/>
      <c r="GG227" s="565"/>
      <c r="GH227" s="565">
        <v>250</v>
      </c>
      <c r="GI227" s="565">
        <v>12</v>
      </c>
      <c r="GJ227" s="565"/>
    </row>
    <row r="228" spans="1:192">
      <c r="A228" s="460">
        <v>200</v>
      </c>
      <c r="B228" s="460" t="s">
        <v>5216</v>
      </c>
      <c r="C228" s="461" t="s">
        <v>5217</v>
      </c>
      <c r="D228" s="514">
        <v>0.66</v>
      </c>
      <c r="E228" s="97">
        <v>0</v>
      </c>
      <c r="F228" s="506">
        <v>0</v>
      </c>
      <c r="G228" s="529"/>
      <c r="H228" s="78"/>
      <c r="I228" s="230"/>
      <c r="J228" s="230"/>
      <c r="K228" s="97">
        <v>6</v>
      </c>
      <c r="L228" s="97"/>
      <c r="M228" s="97"/>
      <c r="N228" s="97"/>
      <c r="O228" s="470"/>
      <c r="P228" s="470"/>
      <c r="Q228" s="470"/>
      <c r="R228" s="506"/>
      <c r="S228" s="97"/>
      <c r="T228" s="97">
        <v>0</v>
      </c>
      <c r="U228" s="507"/>
      <c r="V228" s="97">
        <v>1</v>
      </c>
      <c r="W228" s="97">
        <v>1</v>
      </c>
      <c r="X228" s="97">
        <v>2</v>
      </c>
      <c r="Y228" s="147"/>
      <c r="Z228" s="147"/>
      <c r="AA228" s="166"/>
      <c r="AB228" s="166"/>
      <c r="AC228" s="97"/>
      <c r="AD228" s="97"/>
      <c r="AE228" s="97"/>
      <c r="AF228" s="97"/>
      <c r="AG228" s="462"/>
      <c r="AH228" s="462"/>
      <c r="AI228" s="97"/>
      <c r="AJ228" s="97"/>
      <c r="AK228" s="97"/>
      <c r="AL228" s="97"/>
      <c r="AM228" s="97"/>
      <c r="AN228" s="97"/>
      <c r="AO228" s="97"/>
      <c r="AP228" s="97"/>
      <c r="AQ228" s="517"/>
      <c r="AR228" s="517"/>
      <c r="AS228" s="472">
        <v>0</v>
      </c>
      <c r="AT228" s="97"/>
      <c r="AU228" s="472"/>
      <c r="AV228" s="472"/>
      <c r="AW228" s="97">
        <v>11</v>
      </c>
      <c r="AX228" s="97"/>
      <c r="AY228" s="97"/>
      <c r="AZ228" s="97">
        <f t="shared" si="3"/>
        <v>0</v>
      </c>
      <c r="BA228" s="97"/>
      <c r="BB228" s="97"/>
      <c r="BC228" s="97"/>
      <c r="BD228" s="97"/>
      <c r="BE228" s="97"/>
      <c r="BF228" s="97"/>
      <c r="BG228" s="97"/>
      <c r="BH228" s="97"/>
      <c r="BI228" s="466">
        <v>16</v>
      </c>
      <c r="BJ228" s="466"/>
      <c r="BK228" s="466">
        <v>16</v>
      </c>
      <c r="BL228" s="97"/>
      <c r="BM228" s="97"/>
      <c r="BN228" s="470"/>
      <c r="BO228" s="470"/>
      <c r="BP228" s="97"/>
      <c r="BQ228" s="97">
        <v>15</v>
      </c>
      <c r="BR228" s="97"/>
      <c r="BS228" s="97"/>
      <c r="BT228" s="97"/>
      <c r="BU228" s="97"/>
      <c r="BV228" s="97">
        <v>2</v>
      </c>
      <c r="BW228" s="97"/>
      <c r="BX228" s="97"/>
      <c r="BY228" s="97"/>
      <c r="BZ228" s="97"/>
      <c r="CA228" s="97"/>
      <c r="CB228" s="97"/>
      <c r="CC228" s="574"/>
      <c r="CD228" s="565">
        <v>14</v>
      </c>
      <c r="CE228" s="565">
        <v>26</v>
      </c>
      <c r="CF228" s="565"/>
      <c r="CG228" s="565"/>
      <c r="CH228" s="565"/>
      <c r="CI228" s="565">
        <v>3</v>
      </c>
      <c r="CJ228" s="565"/>
      <c r="CK228" s="565"/>
      <c r="CL228" s="565"/>
      <c r="CM228" s="565"/>
      <c r="CN228" s="565"/>
      <c r="CO228" s="565"/>
      <c r="CP228" s="565"/>
      <c r="CQ228" s="565"/>
      <c r="CR228" s="582"/>
      <c r="CS228" s="565"/>
      <c r="CT228" s="565"/>
      <c r="CU228" s="565">
        <v>3</v>
      </c>
      <c r="CV228" s="565"/>
      <c r="CW228" s="565"/>
      <c r="CX228" s="565"/>
      <c r="CY228" s="598"/>
      <c r="CZ228" s="598"/>
      <c r="DA228" s="565">
        <v>2</v>
      </c>
      <c r="DB228" s="565"/>
      <c r="DC228" s="565"/>
      <c r="DD228" s="565"/>
      <c r="DE228" s="565"/>
      <c r="DF228" s="565"/>
      <c r="DG228" s="565">
        <v>1</v>
      </c>
      <c r="DH228" s="565"/>
      <c r="DI228" s="565"/>
      <c r="DJ228" s="565"/>
      <c r="DK228" s="565"/>
      <c r="DL228" s="565"/>
      <c r="DM228" s="565"/>
      <c r="DN228" s="565"/>
      <c r="DO228" s="565"/>
      <c r="DP228" s="565">
        <v>109</v>
      </c>
      <c r="DQ228" s="565"/>
      <c r="DR228" s="565"/>
      <c r="DS228" s="565"/>
      <c r="DT228" s="565"/>
      <c r="DU228" s="565"/>
      <c r="DV228" s="565"/>
      <c r="DW228" s="565"/>
      <c r="DX228" s="565"/>
      <c r="DY228" s="565"/>
      <c r="DZ228" s="565"/>
      <c r="EA228" s="565"/>
      <c r="EB228" s="565"/>
      <c r="EC228" s="565"/>
      <c r="ED228" s="565"/>
      <c r="EE228" s="565"/>
      <c r="EF228" s="565"/>
      <c r="EG228" s="565"/>
      <c r="EH228" s="565"/>
      <c r="EI228" s="565"/>
      <c r="EJ228" s="565"/>
      <c r="EK228" s="565"/>
      <c r="EL228" s="565"/>
      <c r="EM228" s="565"/>
      <c r="EN228" s="565"/>
      <c r="EO228" s="565"/>
      <c r="EP228" s="565"/>
      <c r="EQ228" s="565"/>
      <c r="ER228" s="620">
        <v>10</v>
      </c>
      <c r="ET228" s="565">
        <v>1</v>
      </c>
      <c r="EU228" s="565"/>
      <c r="EV228" s="565">
        <v>8</v>
      </c>
      <c r="EW228" s="565">
        <v>1</v>
      </c>
      <c r="EX228" s="565"/>
      <c r="EY228" s="565"/>
      <c r="EZ228" s="565">
        <v>10</v>
      </c>
      <c r="FA228" s="565">
        <v>3</v>
      </c>
      <c r="FB228" s="565"/>
      <c r="FC228" s="565"/>
      <c r="FD228" s="565"/>
      <c r="FE228" s="565"/>
      <c r="FF228" s="565"/>
      <c r="FG228" s="565"/>
      <c r="FH228" s="565">
        <v>5</v>
      </c>
      <c r="FI228" s="565">
        <v>3</v>
      </c>
      <c r="FJ228" s="565">
        <v>2</v>
      </c>
      <c r="FK228" s="565"/>
      <c r="FL228" s="565">
        <v>0</v>
      </c>
      <c r="FM228" s="565"/>
      <c r="FN228" s="565">
        <v>6</v>
      </c>
      <c r="FO228" s="565">
        <v>6</v>
      </c>
      <c r="FP228" s="565">
        <v>1</v>
      </c>
      <c r="FQ228" s="565"/>
      <c r="FR228" s="565"/>
      <c r="FS228" s="565"/>
      <c r="FT228" s="565">
        <v>0</v>
      </c>
      <c r="FU228" s="565">
        <v>0</v>
      </c>
      <c r="FV228" s="565"/>
      <c r="FW228" s="565"/>
      <c r="FX228" s="565"/>
      <c r="FY228" s="565"/>
      <c r="FZ228" s="598"/>
      <c r="GA228" s="598"/>
      <c r="GB228" s="565"/>
      <c r="GC228" s="565"/>
      <c r="GD228" s="565"/>
      <c r="GE228" s="565"/>
      <c r="GF228" s="565">
        <v>1</v>
      </c>
      <c r="GG228" s="565"/>
      <c r="GH228" s="565">
        <v>45</v>
      </c>
      <c r="GI228" s="565">
        <v>5</v>
      </c>
      <c r="GJ228" s="565"/>
    </row>
    <row r="229" spans="1:192">
      <c r="A229" s="443">
        <v>22</v>
      </c>
      <c r="B229" s="501" t="s">
        <v>5218</v>
      </c>
      <c r="C229" s="474" t="s">
        <v>4186</v>
      </c>
      <c r="D229" s="502">
        <v>0.8</v>
      </c>
      <c r="E229" s="97">
        <v>0</v>
      </c>
      <c r="F229" s="506">
        <v>0</v>
      </c>
      <c r="G229" s="529"/>
      <c r="H229" s="78"/>
      <c r="I229" s="230"/>
      <c r="J229" s="230"/>
      <c r="K229" s="97"/>
      <c r="L229" s="97"/>
      <c r="M229" s="97"/>
      <c r="N229" s="97"/>
      <c r="O229" s="470"/>
      <c r="P229" s="470"/>
      <c r="Q229" s="470"/>
      <c r="R229" s="506"/>
      <c r="S229" s="97"/>
      <c r="T229" s="447">
        <v>0</v>
      </c>
      <c r="U229" s="507"/>
      <c r="V229" s="447"/>
      <c r="W229" s="447">
        <v>29</v>
      </c>
      <c r="X229" s="447">
        <v>29</v>
      </c>
      <c r="Y229" s="147"/>
      <c r="Z229" s="147"/>
      <c r="AA229" s="166"/>
      <c r="AB229" s="166"/>
      <c r="AC229" s="97"/>
      <c r="AD229" s="97"/>
      <c r="AE229" s="97"/>
      <c r="AF229" s="97">
        <v>2</v>
      </c>
      <c r="AG229" s="462"/>
      <c r="AH229" s="462"/>
      <c r="AI229" s="97"/>
      <c r="AJ229" s="97"/>
      <c r="AK229" s="97"/>
      <c r="AL229" s="97"/>
      <c r="AM229" s="97"/>
      <c r="AN229" s="97">
        <v>1</v>
      </c>
      <c r="AO229" s="97"/>
      <c r="AP229" s="97">
        <v>6</v>
      </c>
      <c r="AQ229" s="512">
        <f>SUM(AQ230:AQ233)</f>
        <v>0</v>
      </c>
      <c r="AR229" s="512">
        <f>SUM(AR230:AR233)</f>
        <v>62</v>
      </c>
      <c r="AS229" s="472">
        <v>0</v>
      </c>
      <c r="AT229" s="97"/>
      <c r="AU229" s="472"/>
      <c r="AV229" s="472"/>
      <c r="AW229" s="97"/>
      <c r="AX229" s="97"/>
      <c r="AY229" s="97"/>
      <c r="AZ229" s="97"/>
      <c r="BA229" s="97"/>
      <c r="BB229" s="97"/>
      <c r="BC229" s="97"/>
      <c r="BD229" s="97"/>
      <c r="BE229" s="97"/>
      <c r="BF229" s="97"/>
      <c r="BG229" s="97"/>
      <c r="BH229" s="97"/>
      <c r="BI229" s="466">
        <v>0</v>
      </c>
      <c r="BJ229" s="466">
        <v>3</v>
      </c>
      <c r="BK229" s="466">
        <v>3</v>
      </c>
      <c r="BL229" s="97">
        <v>0</v>
      </c>
      <c r="BM229" s="97"/>
      <c r="BN229" s="470"/>
      <c r="BO229" s="470">
        <v>22</v>
      </c>
      <c r="BP229" s="97"/>
      <c r="BQ229" s="97">
        <v>281</v>
      </c>
      <c r="BR229" s="97"/>
      <c r="BS229" s="97"/>
      <c r="BT229" s="97"/>
      <c r="BU229" s="97"/>
      <c r="BV229" s="97"/>
      <c r="BW229" s="97"/>
      <c r="BX229" s="97">
        <v>2</v>
      </c>
      <c r="BY229" s="97"/>
      <c r="BZ229" s="97"/>
      <c r="CA229" s="97"/>
      <c r="CB229" s="97"/>
      <c r="CC229" s="574"/>
      <c r="CD229" s="565"/>
      <c r="CE229" s="565"/>
      <c r="CF229" s="565">
        <v>0</v>
      </c>
      <c r="CG229" s="565">
        <v>54</v>
      </c>
      <c r="CH229" s="565"/>
      <c r="CI229" s="565"/>
      <c r="CJ229" s="565"/>
      <c r="CK229" s="565"/>
      <c r="CL229" s="565"/>
      <c r="CM229" s="565"/>
      <c r="CN229" s="565"/>
      <c r="CO229" s="565"/>
      <c r="CP229" s="565"/>
      <c r="CQ229" s="565"/>
      <c r="CR229" s="582"/>
      <c r="CS229" s="565"/>
      <c r="CT229" s="565"/>
      <c r="CU229" s="565"/>
      <c r="CV229" s="565"/>
      <c r="CW229" s="565"/>
      <c r="CX229" s="565">
        <v>22</v>
      </c>
      <c r="CY229" s="598"/>
      <c r="CZ229" s="598"/>
      <c r="DA229" s="565"/>
      <c r="DB229" s="565">
        <v>36</v>
      </c>
      <c r="DC229" s="565"/>
      <c r="DD229" s="565"/>
      <c r="DE229" s="565"/>
      <c r="DF229" s="565"/>
      <c r="DG229" s="565"/>
      <c r="DH229" s="565">
        <v>22</v>
      </c>
      <c r="DI229" s="565"/>
      <c r="DJ229" s="565"/>
      <c r="DK229" s="565"/>
      <c r="DL229" s="565"/>
      <c r="DM229" s="565"/>
      <c r="DN229" s="565"/>
      <c r="DO229" s="565"/>
      <c r="DP229" s="565">
        <v>7</v>
      </c>
      <c r="DQ229" s="565">
        <v>3</v>
      </c>
      <c r="DR229" s="565">
        <v>1</v>
      </c>
      <c r="DS229" s="565"/>
      <c r="DT229" s="565"/>
      <c r="DU229" s="565"/>
      <c r="DV229" s="565"/>
      <c r="DW229" s="565"/>
      <c r="DX229" s="565"/>
      <c r="DY229" s="565">
        <v>25</v>
      </c>
      <c r="DZ229" s="565">
        <v>184</v>
      </c>
      <c r="EA229" s="565">
        <v>57</v>
      </c>
      <c r="EB229" s="565"/>
      <c r="EC229" s="565"/>
      <c r="ED229" s="565"/>
      <c r="EE229" s="565"/>
      <c r="EF229" s="565"/>
      <c r="EG229" s="565"/>
      <c r="EH229" s="565"/>
      <c r="EI229" s="565"/>
      <c r="EJ229" s="565"/>
      <c r="EK229" s="565"/>
      <c r="EL229" s="565"/>
      <c r="EM229" s="565"/>
      <c r="EN229" s="565"/>
      <c r="EO229" s="565"/>
      <c r="EP229" s="565"/>
      <c r="EQ229" s="565"/>
      <c r="ER229" s="620">
        <v>11</v>
      </c>
      <c r="ET229" s="565"/>
      <c r="EU229" s="565">
        <v>18</v>
      </c>
      <c r="EV229" s="565"/>
      <c r="EW229" s="565">
        <v>29</v>
      </c>
      <c r="EX229" s="565"/>
      <c r="EY229" s="565"/>
      <c r="EZ229" s="565"/>
      <c r="FA229" s="565">
        <v>93</v>
      </c>
      <c r="FB229" s="565"/>
      <c r="FC229" s="565"/>
      <c r="FD229" s="565"/>
      <c r="FE229" s="565"/>
      <c r="FF229" s="565"/>
      <c r="FG229" s="565"/>
      <c r="FH229" s="565"/>
      <c r="FI229" s="565">
        <v>35</v>
      </c>
      <c r="FJ229" s="565"/>
      <c r="FK229" s="565"/>
      <c r="FL229" s="565">
        <v>0</v>
      </c>
      <c r="FM229" s="565"/>
      <c r="FN229" s="565">
        <v>0</v>
      </c>
      <c r="FO229" s="565">
        <v>144</v>
      </c>
      <c r="FP229" s="565"/>
      <c r="FQ229" s="565"/>
      <c r="FR229" s="565"/>
      <c r="FS229" s="565"/>
      <c r="FT229" s="565">
        <v>0</v>
      </c>
      <c r="FU229" s="565">
        <v>1</v>
      </c>
      <c r="FV229" s="565"/>
      <c r="FW229" s="565">
        <v>10</v>
      </c>
      <c r="FX229" s="565"/>
      <c r="FY229" s="565"/>
      <c r="FZ229" s="598"/>
      <c r="GA229" s="598"/>
      <c r="GB229" s="565"/>
      <c r="GC229" s="565"/>
      <c r="GD229" s="565"/>
      <c r="GE229" s="565">
        <v>25</v>
      </c>
      <c r="GF229" s="565"/>
      <c r="GG229" s="565">
        <v>3</v>
      </c>
      <c r="GH229" s="565"/>
      <c r="GI229" s="565"/>
      <c r="GJ229" s="565"/>
    </row>
    <row r="230" spans="1:192">
      <c r="A230" s="460">
        <v>201</v>
      </c>
      <c r="B230" s="460" t="s">
        <v>5219</v>
      </c>
      <c r="C230" s="461" t="s">
        <v>5220</v>
      </c>
      <c r="D230" s="514">
        <v>1.1100000000000001</v>
      </c>
      <c r="E230" s="447">
        <v>0</v>
      </c>
      <c r="F230" s="515">
        <v>21</v>
      </c>
      <c r="G230" s="529"/>
      <c r="H230" s="78"/>
      <c r="I230" s="230"/>
      <c r="J230" s="445">
        <v>20</v>
      </c>
      <c r="K230" s="97"/>
      <c r="L230" s="97"/>
      <c r="M230" s="97">
        <v>2</v>
      </c>
      <c r="N230" s="97"/>
      <c r="O230" s="470"/>
      <c r="P230" s="470"/>
      <c r="Q230" s="470"/>
      <c r="R230" s="506"/>
      <c r="S230" s="97"/>
      <c r="T230" s="97">
        <v>0</v>
      </c>
      <c r="U230" s="507"/>
      <c r="V230" s="97"/>
      <c r="W230" s="97"/>
      <c r="X230" s="97"/>
      <c r="Y230" s="147"/>
      <c r="Z230" s="147"/>
      <c r="AA230" s="166">
        <v>145</v>
      </c>
      <c r="AB230" s="166">
        <v>266</v>
      </c>
      <c r="AC230" s="97"/>
      <c r="AD230" s="97"/>
      <c r="AE230" s="97"/>
      <c r="AF230" s="97"/>
      <c r="AG230" s="462"/>
      <c r="AH230" s="462"/>
      <c r="AI230" s="97">
        <v>119</v>
      </c>
      <c r="AJ230" s="97"/>
      <c r="AK230" s="97"/>
      <c r="AL230" s="97"/>
      <c r="AM230" s="97"/>
      <c r="AN230" s="97"/>
      <c r="AO230" s="97"/>
      <c r="AP230" s="97"/>
      <c r="AQ230" s="517"/>
      <c r="AR230" s="517"/>
      <c r="AS230" s="472">
        <v>0</v>
      </c>
      <c r="AT230" s="97"/>
      <c r="AU230" s="472"/>
      <c r="AV230" s="472"/>
      <c r="AW230" s="97">
        <v>8</v>
      </c>
      <c r="AX230" s="97"/>
      <c r="AY230" s="97"/>
      <c r="AZ230" s="97">
        <f t="shared" si="3"/>
        <v>0</v>
      </c>
      <c r="BA230" s="97"/>
      <c r="BB230" s="97"/>
      <c r="BC230" s="97"/>
      <c r="BD230" s="97"/>
      <c r="BE230" s="97"/>
      <c r="BF230" s="97"/>
      <c r="BG230" s="97">
        <v>89</v>
      </c>
      <c r="BH230" s="97">
        <v>89</v>
      </c>
      <c r="BI230" s="466"/>
      <c r="BJ230" s="466"/>
      <c r="BK230" s="466">
        <v>0</v>
      </c>
      <c r="BL230" s="97"/>
      <c r="BM230" s="97"/>
      <c r="BN230" s="470"/>
      <c r="BO230" s="470"/>
      <c r="BP230" s="97"/>
      <c r="BQ230" s="97"/>
      <c r="BR230" s="97">
        <v>86</v>
      </c>
      <c r="BS230" s="97"/>
      <c r="BT230" s="97"/>
      <c r="BU230" s="97"/>
      <c r="BV230" s="97"/>
      <c r="BW230" s="97"/>
      <c r="BX230" s="97">
        <v>2201</v>
      </c>
      <c r="BY230" s="97">
        <v>9</v>
      </c>
      <c r="BZ230" s="97"/>
      <c r="CA230" s="97"/>
      <c r="CB230" s="97"/>
      <c r="CC230" s="574"/>
      <c r="CD230" s="565"/>
      <c r="CE230" s="565"/>
      <c r="CF230" s="565"/>
      <c r="CG230" s="565"/>
      <c r="CH230" s="565"/>
      <c r="CI230" s="565"/>
      <c r="CJ230" s="565"/>
      <c r="CK230" s="565"/>
      <c r="CL230" s="565"/>
      <c r="CM230" s="565"/>
      <c r="CN230" s="565"/>
      <c r="CO230" s="565"/>
      <c r="CP230" s="565"/>
      <c r="CQ230" s="565"/>
      <c r="CR230" s="582"/>
      <c r="CS230" s="565"/>
      <c r="CT230" s="565"/>
      <c r="CU230" s="565"/>
      <c r="CV230" s="565"/>
      <c r="CW230" s="565"/>
      <c r="CX230" s="565"/>
      <c r="CY230" s="598"/>
      <c r="CZ230" s="598"/>
      <c r="DA230" s="565"/>
      <c r="DB230" s="565"/>
      <c r="DC230" s="565"/>
      <c r="DD230" s="565"/>
      <c r="DE230" s="565"/>
      <c r="DF230" s="565"/>
      <c r="DG230" s="565"/>
      <c r="DH230" s="565"/>
      <c r="DI230" s="565"/>
      <c r="DJ230" s="565"/>
      <c r="DK230" s="565"/>
      <c r="DL230" s="565"/>
      <c r="DM230" s="565"/>
      <c r="DN230" s="565"/>
      <c r="DO230" s="565"/>
      <c r="DP230" s="565"/>
      <c r="DQ230" s="565"/>
      <c r="DR230" s="565">
        <v>403</v>
      </c>
      <c r="DS230" s="565">
        <v>532</v>
      </c>
      <c r="DT230" s="565"/>
      <c r="DU230" s="565"/>
      <c r="DV230" s="565"/>
      <c r="DW230" s="565"/>
      <c r="DX230" s="565"/>
      <c r="DY230" s="565"/>
      <c r="DZ230" s="565">
        <v>30</v>
      </c>
      <c r="EA230" s="565"/>
      <c r="EB230" s="565"/>
      <c r="EC230" s="565"/>
      <c r="ED230" s="565"/>
      <c r="EE230" s="565"/>
      <c r="EF230" s="565"/>
      <c r="EG230" s="565"/>
      <c r="EH230" s="565"/>
      <c r="EI230" s="565"/>
      <c r="EJ230" s="565"/>
      <c r="EK230" s="565"/>
      <c r="EL230" s="565"/>
      <c r="EM230" s="565"/>
      <c r="EN230" s="565"/>
      <c r="EO230" s="565"/>
      <c r="EP230" s="565"/>
      <c r="EQ230" s="565"/>
      <c r="ER230" s="620">
        <v>0</v>
      </c>
      <c r="ET230" s="565"/>
      <c r="EU230" s="565"/>
      <c r="EV230" s="565"/>
      <c r="EW230" s="565"/>
      <c r="EX230" s="565"/>
      <c r="EY230" s="565"/>
      <c r="EZ230" s="565"/>
      <c r="FA230" s="565"/>
      <c r="FB230" s="565"/>
      <c r="FC230" s="565"/>
      <c r="FD230" s="565"/>
      <c r="FE230" s="565"/>
      <c r="FF230" s="565"/>
      <c r="FG230" s="565"/>
      <c r="FH230" s="565"/>
      <c r="FI230" s="565"/>
      <c r="FJ230" s="565"/>
      <c r="FK230" s="565"/>
      <c r="FL230" s="565">
        <v>0</v>
      </c>
      <c r="FM230" s="565"/>
      <c r="FN230" s="565"/>
      <c r="FO230" s="565"/>
      <c r="FP230" s="565"/>
      <c r="FQ230" s="565"/>
      <c r="FR230" s="565"/>
      <c r="FS230" s="565"/>
      <c r="FT230" s="565">
        <v>0</v>
      </c>
      <c r="FU230" s="565">
        <v>0</v>
      </c>
      <c r="FV230" s="565"/>
      <c r="FW230" s="565"/>
      <c r="FX230" s="565"/>
      <c r="FY230" s="565"/>
      <c r="FZ230" s="598"/>
      <c r="GA230" s="598"/>
      <c r="GB230" s="565"/>
      <c r="GC230" s="565"/>
      <c r="GD230" s="565"/>
      <c r="GE230" s="565"/>
      <c r="GF230" s="565"/>
      <c r="GG230" s="565"/>
      <c r="GH230" s="565"/>
      <c r="GI230" s="565"/>
      <c r="GJ230" s="565"/>
    </row>
    <row r="231" spans="1:192">
      <c r="A231" s="460">
        <v>202</v>
      </c>
      <c r="B231" s="460" t="s">
        <v>5221</v>
      </c>
      <c r="C231" s="461" t="s">
        <v>5222</v>
      </c>
      <c r="D231" s="514">
        <v>0.39</v>
      </c>
      <c r="E231" s="97">
        <v>0</v>
      </c>
      <c r="F231" s="506">
        <v>0</v>
      </c>
      <c r="G231" s="529"/>
      <c r="H231" s="78"/>
      <c r="I231" s="230"/>
      <c r="J231" s="230"/>
      <c r="K231" s="97">
        <v>74</v>
      </c>
      <c r="L231" s="97">
        <v>67</v>
      </c>
      <c r="M231" s="97"/>
      <c r="N231" s="97"/>
      <c r="O231" s="470"/>
      <c r="P231" s="470"/>
      <c r="Q231" s="470"/>
      <c r="R231" s="506"/>
      <c r="S231" s="97"/>
      <c r="T231" s="97">
        <v>0</v>
      </c>
      <c r="U231" s="507"/>
      <c r="V231" s="97"/>
      <c r="W231" s="97">
        <v>29</v>
      </c>
      <c r="X231" s="97">
        <v>29</v>
      </c>
      <c r="Y231" s="147"/>
      <c r="Z231" s="147"/>
      <c r="AA231" s="166">
        <v>27</v>
      </c>
      <c r="AB231" s="166"/>
      <c r="AC231" s="97"/>
      <c r="AD231" s="97"/>
      <c r="AE231" s="97"/>
      <c r="AF231" s="97">
        <v>2</v>
      </c>
      <c r="AG231" s="462"/>
      <c r="AH231" s="462"/>
      <c r="AI231" s="97">
        <v>10</v>
      </c>
      <c r="AJ231" s="97"/>
      <c r="AK231" s="97"/>
      <c r="AL231" s="97"/>
      <c r="AM231" s="97"/>
      <c r="AN231" s="97">
        <v>1</v>
      </c>
      <c r="AO231" s="97"/>
      <c r="AP231" s="97">
        <v>6</v>
      </c>
      <c r="AQ231" s="517"/>
      <c r="AR231" s="517">
        <v>62</v>
      </c>
      <c r="AS231" s="472">
        <v>0</v>
      </c>
      <c r="AT231" s="97"/>
      <c r="AU231" s="472"/>
      <c r="AV231" s="472"/>
      <c r="AW231" s="97">
        <v>302</v>
      </c>
      <c r="AX231" s="97"/>
      <c r="AY231" s="97">
        <f>22+31+14</f>
        <v>67</v>
      </c>
      <c r="AZ231" s="97">
        <f t="shared" si="3"/>
        <v>67</v>
      </c>
      <c r="BA231" s="97"/>
      <c r="BB231" s="97">
        <v>44</v>
      </c>
      <c r="BC231" s="97"/>
      <c r="BD231" s="97"/>
      <c r="BE231" s="97"/>
      <c r="BF231" s="97">
        <v>14</v>
      </c>
      <c r="BG231" s="97">
        <v>27</v>
      </c>
      <c r="BH231" s="97"/>
      <c r="BI231" s="466"/>
      <c r="BJ231" s="466">
        <v>3</v>
      </c>
      <c r="BK231" s="466">
        <v>3</v>
      </c>
      <c r="BL231" s="97"/>
      <c r="BM231" s="97"/>
      <c r="BN231" s="470"/>
      <c r="BO231" s="470">
        <v>22</v>
      </c>
      <c r="BP231" s="97"/>
      <c r="BQ231" s="97">
        <v>260</v>
      </c>
      <c r="BR231" s="97">
        <v>20</v>
      </c>
      <c r="BS231" s="97"/>
      <c r="BT231" s="97"/>
      <c r="BU231" s="97"/>
      <c r="BV231" s="97"/>
      <c r="BW231" s="97"/>
      <c r="BX231" s="97"/>
      <c r="BY231" s="97"/>
      <c r="BZ231" s="97"/>
      <c r="CA231" s="97"/>
      <c r="CB231" s="97"/>
      <c r="CC231" s="574"/>
      <c r="CD231" s="565"/>
      <c r="CE231" s="565"/>
      <c r="CF231" s="565"/>
      <c r="CG231" s="565">
        <v>54</v>
      </c>
      <c r="CH231" s="565"/>
      <c r="CI231" s="565"/>
      <c r="CJ231" s="565"/>
      <c r="CK231" s="565">
        <v>2</v>
      </c>
      <c r="CL231" s="565"/>
      <c r="CM231" s="565"/>
      <c r="CN231" s="565"/>
      <c r="CO231" s="565"/>
      <c r="CP231" s="565"/>
      <c r="CQ231" s="565"/>
      <c r="CR231" s="582"/>
      <c r="CS231" s="565">
        <v>4</v>
      </c>
      <c r="CT231" s="565"/>
      <c r="CU231" s="565"/>
      <c r="CV231" s="565">
        <v>67</v>
      </c>
      <c r="CW231" s="565"/>
      <c r="CX231" s="565">
        <v>22</v>
      </c>
      <c r="CY231" s="598"/>
      <c r="CZ231" s="598"/>
      <c r="DA231" s="565"/>
      <c r="DB231" s="565">
        <v>35</v>
      </c>
      <c r="DC231" s="565"/>
      <c r="DD231" s="565"/>
      <c r="DE231" s="565"/>
      <c r="DF231" s="565"/>
      <c r="DG231" s="565"/>
      <c r="DH231" s="565">
        <v>22</v>
      </c>
      <c r="DI231" s="565"/>
      <c r="DJ231" s="565"/>
      <c r="DK231" s="565"/>
      <c r="DL231" s="565"/>
      <c r="DM231" s="565"/>
      <c r="DN231" s="565"/>
      <c r="DO231" s="565"/>
      <c r="DP231" s="565"/>
      <c r="DQ231" s="565"/>
      <c r="DR231" s="565">
        <v>43</v>
      </c>
      <c r="DS231" s="565"/>
      <c r="DT231" s="565"/>
      <c r="DU231" s="565"/>
      <c r="DV231" s="565"/>
      <c r="DW231" s="565"/>
      <c r="DX231" s="565"/>
      <c r="DY231" s="565">
        <v>25</v>
      </c>
      <c r="DZ231" s="565"/>
      <c r="EA231" s="565">
        <v>2</v>
      </c>
      <c r="EB231" s="565"/>
      <c r="EC231" s="565">
        <v>15</v>
      </c>
      <c r="ED231" s="565"/>
      <c r="EE231" s="565"/>
      <c r="EF231" s="565"/>
      <c r="EG231" s="565"/>
      <c r="EH231" s="565"/>
      <c r="EI231" s="565">
        <v>4</v>
      </c>
      <c r="EJ231" s="565"/>
      <c r="EK231" s="565"/>
      <c r="EL231" s="565"/>
      <c r="EM231" s="565"/>
      <c r="EN231" s="565"/>
      <c r="EO231" s="565"/>
      <c r="EP231" s="565"/>
      <c r="EQ231" s="565">
        <v>2</v>
      </c>
      <c r="ER231" s="620">
        <v>11</v>
      </c>
      <c r="ET231" s="565"/>
      <c r="EU231" s="565">
        <v>18</v>
      </c>
      <c r="EV231" s="565"/>
      <c r="EW231" s="565">
        <v>29</v>
      </c>
      <c r="EX231" s="565"/>
      <c r="EY231" s="565"/>
      <c r="EZ231" s="565"/>
      <c r="FA231" s="565">
        <v>93</v>
      </c>
      <c r="FB231" s="565">
        <v>11</v>
      </c>
      <c r="FC231" s="565">
        <v>-11</v>
      </c>
      <c r="FD231" s="565"/>
      <c r="FE231" s="565">
        <v>3</v>
      </c>
      <c r="FF231" s="565"/>
      <c r="FG231" s="565">
        <v>5</v>
      </c>
      <c r="FH231" s="565"/>
      <c r="FI231" s="565">
        <v>35</v>
      </c>
      <c r="FJ231" s="565"/>
      <c r="FK231" s="565">
        <v>46</v>
      </c>
      <c r="FL231" s="565">
        <v>0</v>
      </c>
      <c r="FM231" s="565"/>
      <c r="FN231" s="565"/>
      <c r="FO231" s="565">
        <v>144</v>
      </c>
      <c r="FP231" s="565"/>
      <c r="FQ231" s="565">
        <v>5</v>
      </c>
      <c r="FR231" s="565"/>
      <c r="FS231" s="565"/>
      <c r="FT231" s="565">
        <v>0</v>
      </c>
      <c r="FU231" s="565">
        <v>1</v>
      </c>
      <c r="FV231" s="565"/>
      <c r="FW231" s="565">
        <v>10</v>
      </c>
      <c r="FX231" s="565">
        <v>0</v>
      </c>
      <c r="FY231" s="565">
        <v>3</v>
      </c>
      <c r="FZ231" s="598"/>
      <c r="GA231" s="598">
        <v>12</v>
      </c>
      <c r="GB231" s="565"/>
      <c r="GC231" s="565"/>
      <c r="GD231" s="565"/>
      <c r="GE231" s="565">
        <v>25</v>
      </c>
      <c r="GF231" s="565"/>
      <c r="GG231" s="565">
        <v>3</v>
      </c>
      <c r="GH231" s="565"/>
      <c r="GI231" s="565">
        <v>60</v>
      </c>
      <c r="GJ231" s="565"/>
    </row>
    <row r="232" spans="1:192">
      <c r="A232" s="460">
        <v>203</v>
      </c>
      <c r="B232" s="460" t="s">
        <v>5223</v>
      </c>
      <c r="C232" s="461" t="s">
        <v>5224</v>
      </c>
      <c r="D232" s="514">
        <v>1.85</v>
      </c>
      <c r="E232" s="97">
        <v>0</v>
      </c>
      <c r="F232" s="506">
        <v>21</v>
      </c>
      <c r="G232" s="529"/>
      <c r="H232" s="78"/>
      <c r="I232" s="230"/>
      <c r="J232" s="230">
        <v>20</v>
      </c>
      <c r="K232" s="97">
        <v>10</v>
      </c>
      <c r="L232" s="97"/>
      <c r="M232" s="97">
        <v>2</v>
      </c>
      <c r="N232" s="97"/>
      <c r="O232" s="470"/>
      <c r="P232" s="470"/>
      <c r="Q232" s="470"/>
      <c r="R232" s="506"/>
      <c r="S232" s="97"/>
      <c r="T232" s="97">
        <v>0</v>
      </c>
      <c r="U232" s="507"/>
      <c r="V232" s="97"/>
      <c r="W232" s="97"/>
      <c r="X232" s="97"/>
      <c r="Y232" s="147"/>
      <c r="Z232" s="147"/>
      <c r="AA232" s="166"/>
      <c r="AB232" s="166">
        <v>16</v>
      </c>
      <c r="AC232" s="97"/>
      <c r="AD232" s="97"/>
      <c r="AE232" s="97"/>
      <c r="AF232" s="97"/>
      <c r="AG232" s="462"/>
      <c r="AH232" s="462"/>
      <c r="AI232" s="97"/>
      <c r="AJ232" s="97">
        <v>5</v>
      </c>
      <c r="AK232" s="97"/>
      <c r="AL232" s="97"/>
      <c r="AM232" s="97"/>
      <c r="AN232" s="97"/>
      <c r="AO232" s="97"/>
      <c r="AP232" s="97"/>
      <c r="AQ232" s="517"/>
      <c r="AR232" s="517"/>
      <c r="AS232" s="472">
        <v>0</v>
      </c>
      <c r="AT232" s="97"/>
      <c r="AU232" s="472"/>
      <c r="AV232" s="472"/>
      <c r="AW232" s="97">
        <v>481</v>
      </c>
      <c r="AX232" s="97"/>
      <c r="AY232" s="97"/>
      <c r="AZ232" s="97">
        <f t="shared" si="3"/>
        <v>0</v>
      </c>
      <c r="BA232" s="97"/>
      <c r="BB232" s="97"/>
      <c r="BC232" s="97"/>
      <c r="BD232" s="97"/>
      <c r="BE232" s="97"/>
      <c r="BF232" s="97">
        <v>1</v>
      </c>
      <c r="BG232" s="97"/>
      <c r="BH232" s="97">
        <v>1</v>
      </c>
      <c r="BI232" s="466"/>
      <c r="BJ232" s="466"/>
      <c r="BK232" s="466">
        <v>0</v>
      </c>
      <c r="BL232" s="97"/>
      <c r="BM232" s="97"/>
      <c r="BN232" s="470"/>
      <c r="BO232" s="470"/>
      <c r="BP232" s="97"/>
      <c r="BQ232" s="97">
        <v>1</v>
      </c>
      <c r="BR232" s="97"/>
      <c r="BS232" s="97"/>
      <c r="BT232" s="447"/>
      <c r="BU232" s="447"/>
      <c r="BV232" s="97"/>
      <c r="BW232" s="97"/>
      <c r="BX232" s="97"/>
      <c r="BY232" s="97"/>
      <c r="BZ232" s="97"/>
      <c r="CA232" s="97"/>
      <c r="CB232" s="97"/>
      <c r="CC232" s="574"/>
      <c r="CD232" s="565"/>
      <c r="CE232" s="565"/>
      <c r="CF232" s="565"/>
      <c r="CG232" s="565"/>
      <c r="CH232" s="565"/>
      <c r="CI232" s="565"/>
      <c r="CJ232" s="565"/>
      <c r="CK232" s="565"/>
      <c r="CL232" s="565"/>
      <c r="CM232" s="565"/>
      <c r="CN232" s="565"/>
      <c r="CO232" s="565"/>
      <c r="CP232" s="565"/>
      <c r="CQ232" s="565"/>
      <c r="CR232" s="582"/>
      <c r="CS232" s="565"/>
      <c r="CT232" s="565"/>
      <c r="CU232" s="565"/>
      <c r="CV232" s="565"/>
      <c r="CW232" s="565"/>
      <c r="CX232" s="565"/>
      <c r="CY232" s="598"/>
      <c r="CZ232" s="598"/>
      <c r="DA232" s="565"/>
      <c r="DB232" s="565">
        <v>1</v>
      </c>
      <c r="DC232" s="565"/>
      <c r="DD232" s="565"/>
      <c r="DE232" s="565"/>
      <c r="DF232" s="565"/>
      <c r="DG232" s="565"/>
      <c r="DH232" s="565"/>
      <c r="DI232" s="565"/>
      <c r="DJ232" s="565"/>
      <c r="DK232" s="565"/>
      <c r="DL232" s="565"/>
      <c r="DM232" s="565"/>
      <c r="DN232" s="565"/>
      <c r="DO232" s="565"/>
      <c r="DP232" s="565"/>
      <c r="DQ232" s="565">
        <v>43</v>
      </c>
      <c r="DR232" s="565"/>
      <c r="DS232" s="565">
        <v>5</v>
      </c>
      <c r="DT232" s="565"/>
      <c r="DU232" s="565">
        <v>1</v>
      </c>
      <c r="DV232" s="565"/>
      <c r="DW232" s="565"/>
      <c r="DX232" s="565"/>
      <c r="DY232" s="565"/>
      <c r="DZ232" s="565">
        <v>56</v>
      </c>
      <c r="EA232" s="565">
        <v>2</v>
      </c>
      <c r="EB232" s="565"/>
      <c r="EC232" s="565">
        <v>3</v>
      </c>
      <c r="ED232" s="565">
        <v>38</v>
      </c>
      <c r="EE232" s="565"/>
      <c r="EF232" s="565"/>
      <c r="EG232" s="565"/>
      <c r="EH232" s="565"/>
      <c r="EI232" s="565"/>
      <c r="EJ232" s="565"/>
      <c r="EK232" s="565"/>
      <c r="EL232" s="565"/>
      <c r="EM232" s="565"/>
      <c r="EN232" s="565"/>
      <c r="EO232" s="565"/>
      <c r="EP232" s="565"/>
      <c r="EQ232" s="565"/>
      <c r="ER232" s="620">
        <v>0</v>
      </c>
      <c r="ET232" s="565"/>
      <c r="EU232" s="565"/>
      <c r="EV232" s="565"/>
      <c r="EW232" s="565"/>
      <c r="EX232" s="565"/>
      <c r="EY232" s="565"/>
      <c r="EZ232" s="565"/>
      <c r="FA232" s="565"/>
      <c r="FB232" s="565"/>
      <c r="FC232" s="565"/>
      <c r="FD232" s="565"/>
      <c r="FE232" s="565">
        <v>1</v>
      </c>
      <c r="FF232" s="565"/>
      <c r="FG232" s="565">
        <v>2</v>
      </c>
      <c r="FH232" s="565"/>
      <c r="FI232" s="565"/>
      <c r="FJ232" s="565"/>
      <c r="FK232" s="565"/>
      <c r="FL232" s="565">
        <v>0</v>
      </c>
      <c r="FM232" s="565"/>
      <c r="FN232" s="565"/>
      <c r="FO232" s="565"/>
      <c r="FP232" s="565"/>
      <c r="FQ232" s="565"/>
      <c r="FR232" s="565"/>
      <c r="FS232" s="565"/>
      <c r="FT232" s="565">
        <v>0</v>
      </c>
      <c r="FU232" s="565">
        <v>0</v>
      </c>
      <c r="FV232" s="565"/>
      <c r="FW232" s="565"/>
      <c r="FX232" s="565">
        <v>0</v>
      </c>
      <c r="FY232" s="565">
        <v>1</v>
      </c>
      <c r="FZ232" s="598"/>
      <c r="GA232" s="598"/>
      <c r="GB232" s="565"/>
      <c r="GC232" s="565"/>
      <c r="GD232" s="565"/>
      <c r="GE232" s="565"/>
      <c r="GF232" s="565"/>
      <c r="GG232" s="565"/>
      <c r="GH232" s="565"/>
      <c r="GI232" s="565">
        <v>2</v>
      </c>
      <c r="GJ232" s="565"/>
    </row>
    <row r="233" spans="1:192" ht="30">
      <c r="A233" s="460">
        <v>204</v>
      </c>
      <c r="B233" s="460" t="s">
        <v>5225</v>
      </c>
      <c r="C233" s="461" t="s">
        <v>5226</v>
      </c>
      <c r="D233" s="514">
        <v>2.12</v>
      </c>
      <c r="E233" s="97">
        <v>0</v>
      </c>
      <c r="F233" s="506">
        <v>0</v>
      </c>
      <c r="G233" s="529"/>
      <c r="H233" s="78"/>
      <c r="I233" s="230"/>
      <c r="J233" s="230"/>
      <c r="K233" s="97"/>
      <c r="L233" s="97">
        <v>4</v>
      </c>
      <c r="M233" s="97"/>
      <c r="N233" s="97"/>
      <c r="O233" s="470"/>
      <c r="P233" s="470"/>
      <c r="Q233" s="470"/>
      <c r="R233" s="506"/>
      <c r="S233" s="97"/>
      <c r="T233" s="97">
        <v>0</v>
      </c>
      <c r="U233" s="507"/>
      <c r="V233" s="97"/>
      <c r="W233" s="97"/>
      <c r="X233" s="97"/>
      <c r="Y233" s="147"/>
      <c r="Z233" s="147"/>
      <c r="AA233" s="516"/>
      <c r="AB233" s="516"/>
      <c r="AC233" s="97"/>
      <c r="AD233" s="97"/>
      <c r="AE233" s="97"/>
      <c r="AF233" s="97"/>
      <c r="AG233" s="462"/>
      <c r="AH233" s="462"/>
      <c r="AI233" s="447">
        <v>29</v>
      </c>
      <c r="AJ233" s="447"/>
      <c r="AK233" s="97"/>
      <c r="AL233" s="97"/>
      <c r="AM233" s="97"/>
      <c r="AN233" s="97"/>
      <c r="AO233" s="97"/>
      <c r="AP233" s="97"/>
      <c r="AQ233" s="517"/>
      <c r="AR233" s="517"/>
      <c r="AS233" s="472">
        <v>0</v>
      </c>
      <c r="AT233" s="97"/>
      <c r="AU233" s="449"/>
      <c r="AV233" s="449"/>
      <c r="AW233" s="97">
        <v>314</v>
      </c>
      <c r="AX233" s="97"/>
      <c r="AY233" s="97"/>
      <c r="AZ233" s="97">
        <f t="shared" si="3"/>
        <v>0</v>
      </c>
      <c r="BA233" s="97"/>
      <c r="BB233" s="97"/>
      <c r="BC233" s="97"/>
      <c r="BD233" s="97"/>
      <c r="BE233" s="97"/>
      <c r="BF233" s="97"/>
      <c r="BG233" s="447">
        <v>30</v>
      </c>
      <c r="BH233" s="447"/>
      <c r="BI233" s="466"/>
      <c r="BJ233" s="466"/>
      <c r="BK233" s="466">
        <v>0</v>
      </c>
      <c r="BL233" s="97"/>
      <c r="BM233" s="97"/>
      <c r="BN233" s="470"/>
      <c r="BO233" s="470"/>
      <c r="BP233" s="97"/>
      <c r="BQ233" s="97">
        <v>20</v>
      </c>
      <c r="BR233" s="447"/>
      <c r="BS233" s="447"/>
      <c r="BT233" s="97"/>
      <c r="BU233" s="97"/>
      <c r="BV233" s="97"/>
      <c r="BW233" s="97"/>
      <c r="BX233" s="447">
        <v>164</v>
      </c>
      <c r="BY233" s="447">
        <v>15</v>
      </c>
      <c r="BZ233" s="447"/>
      <c r="CA233" s="447"/>
      <c r="CB233" s="447"/>
      <c r="CC233" s="573"/>
      <c r="CD233" s="565"/>
      <c r="CE233" s="565"/>
      <c r="CF233" s="565"/>
      <c r="CG233" s="565"/>
      <c r="CH233" s="565"/>
      <c r="CI233" s="565"/>
      <c r="CJ233" s="565"/>
      <c r="CK233" s="565"/>
      <c r="CL233" s="565"/>
      <c r="CM233" s="565"/>
      <c r="CN233" s="565"/>
      <c r="CO233" s="565"/>
      <c r="CP233" s="565"/>
      <c r="CQ233" s="565"/>
      <c r="CR233" s="582"/>
      <c r="CS233" s="565"/>
      <c r="CT233" s="565"/>
      <c r="CU233" s="565"/>
      <c r="CV233" s="565"/>
      <c r="CW233" s="565"/>
      <c r="CX233" s="565"/>
      <c r="CY233" s="598"/>
      <c r="CZ233" s="598"/>
      <c r="DA233" s="565"/>
      <c r="DB233" s="565"/>
      <c r="DC233" s="565"/>
      <c r="DD233" s="565"/>
      <c r="DE233" s="565"/>
      <c r="DF233" s="565"/>
      <c r="DG233" s="565"/>
      <c r="DH233" s="565"/>
      <c r="DI233" s="565"/>
      <c r="DJ233" s="565"/>
      <c r="DK233" s="565"/>
      <c r="DL233" s="565"/>
      <c r="DM233" s="565"/>
      <c r="DN233" s="565"/>
      <c r="DO233" s="565"/>
      <c r="DP233" s="565"/>
      <c r="DQ233" s="565">
        <v>1</v>
      </c>
      <c r="DR233" s="565">
        <v>29</v>
      </c>
      <c r="DS233" s="565">
        <v>5</v>
      </c>
      <c r="DT233" s="565"/>
      <c r="DU233" s="565"/>
      <c r="DV233" s="565"/>
      <c r="DW233" s="565"/>
      <c r="DX233" s="565"/>
      <c r="DY233" s="565"/>
      <c r="DZ233" s="565">
        <v>1</v>
      </c>
      <c r="EA233" s="565"/>
      <c r="EB233" s="565"/>
      <c r="EC233" s="565"/>
      <c r="ED233" s="565"/>
      <c r="EE233" s="565"/>
      <c r="EF233" s="565"/>
      <c r="EG233" s="565"/>
      <c r="EH233" s="565"/>
      <c r="EI233" s="565"/>
      <c r="EJ233" s="565"/>
      <c r="EK233" s="565"/>
      <c r="EL233" s="565"/>
      <c r="EM233" s="565"/>
      <c r="EN233" s="565"/>
      <c r="EO233" s="565"/>
      <c r="EP233" s="565"/>
      <c r="EQ233" s="565"/>
      <c r="ER233" s="620">
        <v>0</v>
      </c>
      <c r="ET233" s="565"/>
      <c r="EU233" s="565"/>
      <c r="EV233" s="565"/>
      <c r="EW233" s="565"/>
      <c r="EX233" s="565"/>
      <c r="EY233" s="565"/>
      <c r="EZ233" s="565"/>
      <c r="FA233" s="565"/>
      <c r="FB233" s="565"/>
      <c r="FC233" s="565"/>
      <c r="FD233" s="565"/>
      <c r="FE233" s="565"/>
      <c r="FF233" s="565"/>
      <c r="FG233" s="565"/>
      <c r="FH233" s="565"/>
      <c r="FI233" s="565"/>
      <c r="FJ233" s="565"/>
      <c r="FK233" s="565"/>
      <c r="FL233" s="565">
        <v>0</v>
      </c>
      <c r="FM233" s="565"/>
      <c r="FN233" s="565"/>
      <c r="FO233" s="565"/>
      <c r="FP233" s="565"/>
      <c r="FQ233" s="565"/>
      <c r="FR233" s="565"/>
      <c r="FS233" s="565"/>
      <c r="FT233" s="565">
        <v>0</v>
      </c>
      <c r="FU233" s="565">
        <v>0</v>
      </c>
      <c r="FV233" s="565"/>
      <c r="FW233" s="565"/>
      <c r="FX233" s="565"/>
      <c r="FY233" s="565"/>
      <c r="FZ233" s="598"/>
      <c r="GA233" s="598"/>
      <c r="GB233" s="565"/>
      <c r="GC233" s="565"/>
      <c r="GD233" s="565"/>
      <c r="GE233" s="565"/>
      <c r="GF233" s="565"/>
      <c r="GG233" s="565"/>
      <c r="GH233" s="565"/>
      <c r="GI233" s="565"/>
      <c r="GJ233" s="565"/>
    </row>
    <row r="234" spans="1:192">
      <c r="A234" s="443">
        <v>23</v>
      </c>
      <c r="B234" s="501" t="s">
        <v>5227</v>
      </c>
      <c r="C234" s="474" t="s">
        <v>4188</v>
      </c>
      <c r="D234" s="502">
        <v>1.31</v>
      </c>
      <c r="E234" s="97">
        <v>0</v>
      </c>
      <c r="F234" s="506">
        <v>0</v>
      </c>
      <c r="G234" s="529"/>
      <c r="H234" s="78"/>
      <c r="I234" s="230"/>
      <c r="J234" s="230"/>
      <c r="K234" s="447"/>
      <c r="L234" s="447"/>
      <c r="M234" s="97"/>
      <c r="N234" s="97"/>
      <c r="O234" s="470"/>
      <c r="P234" s="470"/>
      <c r="Q234" s="470"/>
      <c r="R234" s="518">
        <f>SUM(R235:R241)</f>
        <v>20</v>
      </c>
      <c r="S234" s="97"/>
      <c r="T234" s="447">
        <v>508</v>
      </c>
      <c r="U234" s="507"/>
      <c r="V234" s="447">
        <v>204</v>
      </c>
      <c r="W234" s="447">
        <v>85</v>
      </c>
      <c r="X234" s="447">
        <v>289</v>
      </c>
      <c r="Y234" s="519"/>
      <c r="Z234" s="519"/>
      <c r="AA234" s="166">
        <v>6</v>
      </c>
      <c r="AB234" s="166"/>
      <c r="AC234" s="97"/>
      <c r="AD234" s="97"/>
      <c r="AE234" s="97">
        <v>76</v>
      </c>
      <c r="AF234" s="97">
        <v>153</v>
      </c>
      <c r="AG234" s="462"/>
      <c r="AH234" s="462"/>
      <c r="AI234" s="97">
        <v>1</v>
      </c>
      <c r="AJ234" s="97"/>
      <c r="AK234" s="97"/>
      <c r="AL234" s="97"/>
      <c r="AM234" s="97">
        <v>38</v>
      </c>
      <c r="AN234" s="97">
        <v>21</v>
      </c>
      <c r="AO234" s="97">
        <v>63</v>
      </c>
      <c r="AP234" s="97">
        <v>15</v>
      </c>
      <c r="AQ234" s="512">
        <f>SUM(AQ235:AQ241)</f>
        <v>567</v>
      </c>
      <c r="AR234" s="512">
        <f>SUM(AR235:AR241)</f>
        <v>251</v>
      </c>
      <c r="AS234" s="472">
        <v>0</v>
      </c>
      <c r="AT234" s="97"/>
      <c r="AU234" s="472"/>
      <c r="AV234" s="472"/>
      <c r="AW234" s="97"/>
      <c r="AX234" s="97"/>
      <c r="AY234" s="97"/>
      <c r="AZ234" s="97"/>
      <c r="BA234" s="97"/>
      <c r="BB234" s="97"/>
      <c r="BC234" s="97"/>
      <c r="BD234" s="97"/>
      <c r="BE234" s="97"/>
      <c r="BF234" s="97"/>
      <c r="BG234" s="97">
        <v>4</v>
      </c>
      <c r="BH234" s="97"/>
      <c r="BI234" s="466">
        <v>533</v>
      </c>
      <c r="BJ234" s="466">
        <v>282</v>
      </c>
      <c r="BK234" s="466">
        <v>815</v>
      </c>
      <c r="BL234" s="97">
        <f>BL239</f>
        <v>91</v>
      </c>
      <c r="BM234" s="97"/>
      <c r="BN234" s="470">
        <v>142</v>
      </c>
      <c r="BO234" s="470"/>
      <c r="BP234" s="97"/>
      <c r="BQ234" s="97">
        <v>1128</v>
      </c>
      <c r="BR234" s="97"/>
      <c r="BS234" s="97"/>
      <c r="BT234" s="97"/>
      <c r="BU234" s="97"/>
      <c r="BV234" s="97"/>
      <c r="BW234" s="97"/>
      <c r="BX234" s="97">
        <v>16</v>
      </c>
      <c r="BY234" s="97">
        <v>3</v>
      </c>
      <c r="BZ234" s="97"/>
      <c r="CA234" s="97"/>
      <c r="CB234" s="97"/>
      <c r="CC234" s="574"/>
      <c r="CD234" s="565"/>
      <c r="CE234" s="565"/>
      <c r="CF234" s="565">
        <v>241</v>
      </c>
      <c r="CG234" s="565">
        <v>205</v>
      </c>
      <c r="CH234" s="565">
        <v>563</v>
      </c>
      <c r="CI234" s="565">
        <v>304</v>
      </c>
      <c r="CJ234" s="565">
        <v>64</v>
      </c>
      <c r="CK234" s="565"/>
      <c r="CL234" s="565"/>
      <c r="CM234" s="565"/>
      <c r="CN234" s="565"/>
      <c r="CO234" s="565"/>
      <c r="CP234" s="565"/>
      <c r="CQ234" s="565"/>
      <c r="CR234" s="587">
        <v>1477</v>
      </c>
      <c r="CS234" s="565"/>
      <c r="CT234" s="565"/>
      <c r="CU234" s="565"/>
      <c r="CV234" s="565"/>
      <c r="CW234" s="565">
        <v>142</v>
      </c>
      <c r="CX234" s="565"/>
      <c r="CY234" s="598"/>
      <c r="CZ234" s="598"/>
      <c r="DA234" s="565">
        <v>810</v>
      </c>
      <c r="DB234" s="565">
        <v>247</v>
      </c>
      <c r="DC234" s="565">
        <v>360</v>
      </c>
      <c r="DD234" s="565"/>
      <c r="DE234" s="565">
        <v>333</v>
      </c>
      <c r="DF234" s="565"/>
      <c r="DG234" s="565">
        <v>181</v>
      </c>
      <c r="DH234" s="565">
        <v>265</v>
      </c>
      <c r="DI234" s="565"/>
      <c r="DJ234" s="565"/>
      <c r="DK234" s="565"/>
      <c r="DL234" s="565"/>
      <c r="DM234" s="565">
        <v>151</v>
      </c>
      <c r="DN234" s="565">
        <v>10</v>
      </c>
      <c r="DO234" s="565"/>
      <c r="DP234" s="565"/>
      <c r="DQ234" s="565"/>
      <c r="DR234" s="565">
        <v>3</v>
      </c>
      <c r="DS234" s="565"/>
      <c r="DT234" s="565"/>
      <c r="DU234" s="565"/>
      <c r="DV234" s="565">
        <v>28</v>
      </c>
      <c r="DW234" s="565"/>
      <c r="DX234" s="565">
        <v>56</v>
      </c>
      <c r="DY234" s="565">
        <v>23</v>
      </c>
      <c r="DZ234" s="565">
        <v>35</v>
      </c>
      <c r="EA234" s="565">
        <v>2</v>
      </c>
      <c r="EB234" s="565"/>
      <c r="EC234" s="565"/>
      <c r="ED234" s="565"/>
      <c r="EE234" s="565"/>
      <c r="EF234" s="565"/>
      <c r="EG234" s="565"/>
      <c r="EH234" s="565"/>
      <c r="EI234" s="565"/>
      <c r="EJ234" s="565"/>
      <c r="EK234" s="565"/>
      <c r="EL234" s="565"/>
      <c r="EM234" s="565"/>
      <c r="EN234" s="565"/>
      <c r="EO234" s="565"/>
      <c r="EP234" s="565"/>
      <c r="EQ234" s="565"/>
      <c r="ER234" s="620">
        <v>840</v>
      </c>
      <c r="ET234" s="565">
        <v>92</v>
      </c>
      <c r="EU234" s="565">
        <v>60</v>
      </c>
      <c r="EV234" s="565">
        <v>428</v>
      </c>
      <c r="EW234" s="565">
        <v>200</v>
      </c>
      <c r="EX234" s="565">
        <v>93</v>
      </c>
      <c r="EY234" s="565">
        <v>50</v>
      </c>
      <c r="EZ234" s="565">
        <v>690</v>
      </c>
      <c r="FA234" s="565">
        <v>329</v>
      </c>
      <c r="FB234" s="565"/>
      <c r="FC234" s="565"/>
      <c r="FD234" s="565"/>
      <c r="FE234" s="565"/>
      <c r="FF234" s="565"/>
      <c r="FG234" s="565"/>
      <c r="FH234" s="565">
        <v>409</v>
      </c>
      <c r="FI234" s="565">
        <v>85</v>
      </c>
      <c r="FJ234" s="565">
        <v>103</v>
      </c>
      <c r="FK234" s="565">
        <v>44</v>
      </c>
      <c r="FL234" s="565">
        <v>515</v>
      </c>
      <c r="FM234" s="565"/>
      <c r="FN234" s="565">
        <v>1531</v>
      </c>
      <c r="FO234" s="565">
        <v>180</v>
      </c>
      <c r="FP234" s="565"/>
      <c r="FQ234" s="565"/>
      <c r="FR234" s="565"/>
      <c r="FS234" s="565"/>
      <c r="FT234" s="565">
        <v>87</v>
      </c>
      <c r="FU234" s="565">
        <v>40</v>
      </c>
      <c r="FV234" s="565">
        <v>91</v>
      </c>
      <c r="FW234" s="565">
        <v>29</v>
      </c>
      <c r="FX234" s="565"/>
      <c r="FY234" s="565"/>
      <c r="FZ234" s="598"/>
      <c r="GA234" s="598"/>
      <c r="GB234" s="565"/>
      <c r="GC234" s="565"/>
      <c r="GD234" s="565">
        <v>108</v>
      </c>
      <c r="GE234" s="565">
        <v>102</v>
      </c>
      <c r="GF234" s="565">
        <v>128</v>
      </c>
      <c r="GG234" s="565">
        <v>46</v>
      </c>
      <c r="GH234" s="565"/>
      <c r="GI234" s="565"/>
      <c r="GJ234" s="565"/>
    </row>
    <row r="235" spans="1:192">
      <c r="A235" s="460">
        <v>205</v>
      </c>
      <c r="B235" s="460" t="s">
        <v>5228</v>
      </c>
      <c r="C235" s="461" t="s">
        <v>5229</v>
      </c>
      <c r="D235" s="514">
        <v>0.85</v>
      </c>
      <c r="E235" s="447">
        <v>209</v>
      </c>
      <c r="F235" s="515">
        <v>82</v>
      </c>
      <c r="G235" s="529"/>
      <c r="H235" s="78"/>
      <c r="I235" s="445">
        <v>90</v>
      </c>
      <c r="J235" s="445">
        <v>57</v>
      </c>
      <c r="K235" s="97">
        <v>2</v>
      </c>
      <c r="L235" s="97"/>
      <c r="M235" s="97">
        <v>461</v>
      </c>
      <c r="N235" s="97">
        <v>12</v>
      </c>
      <c r="O235" s="470"/>
      <c r="P235" s="470"/>
      <c r="Q235" s="470"/>
      <c r="R235" s="506"/>
      <c r="S235" s="97"/>
      <c r="T235" s="97">
        <v>6</v>
      </c>
      <c r="U235" s="507"/>
      <c r="V235" s="97">
        <v>11</v>
      </c>
      <c r="W235" s="97">
        <v>1</v>
      </c>
      <c r="X235" s="97">
        <v>12</v>
      </c>
      <c r="Y235" s="147">
        <v>2</v>
      </c>
      <c r="Z235" s="147"/>
      <c r="AA235" s="166">
        <v>51</v>
      </c>
      <c r="AB235" s="166">
        <v>3</v>
      </c>
      <c r="AC235" s="97">
        <v>24</v>
      </c>
      <c r="AD235" s="97"/>
      <c r="AE235" s="97"/>
      <c r="AF235" s="97"/>
      <c r="AG235" s="462"/>
      <c r="AH235" s="462"/>
      <c r="AI235" s="97">
        <v>25</v>
      </c>
      <c r="AJ235" s="97"/>
      <c r="AK235" s="97"/>
      <c r="AL235" s="97"/>
      <c r="AM235" s="97"/>
      <c r="AN235" s="97"/>
      <c r="AO235" s="97">
        <v>1</v>
      </c>
      <c r="AP235" s="97"/>
      <c r="AQ235" s="517"/>
      <c r="AR235" s="517"/>
      <c r="AS235" s="472">
        <v>0</v>
      </c>
      <c r="AT235" s="97"/>
      <c r="AU235" s="472"/>
      <c r="AV235" s="472"/>
      <c r="AW235" s="97">
        <v>9</v>
      </c>
      <c r="AX235" s="97">
        <f>2+5+3</f>
        <v>10</v>
      </c>
      <c r="AY235" s="97">
        <f>1</f>
        <v>1</v>
      </c>
      <c r="AZ235" s="97">
        <f t="shared" si="3"/>
        <v>11</v>
      </c>
      <c r="BA235" s="97"/>
      <c r="BB235" s="97"/>
      <c r="BC235" s="97"/>
      <c r="BD235" s="97"/>
      <c r="BE235" s="97"/>
      <c r="BF235" s="97">
        <v>1</v>
      </c>
      <c r="BG235" s="97">
        <v>18</v>
      </c>
      <c r="BH235" s="97"/>
      <c r="BI235" s="466">
        <v>5</v>
      </c>
      <c r="BJ235" s="466"/>
      <c r="BK235" s="466">
        <v>5</v>
      </c>
      <c r="BL235" s="97"/>
      <c r="BM235" s="97"/>
      <c r="BN235" s="470">
        <v>5</v>
      </c>
      <c r="BO235" s="470"/>
      <c r="BP235" s="97"/>
      <c r="BQ235" s="97">
        <v>3</v>
      </c>
      <c r="BR235" s="97">
        <v>30</v>
      </c>
      <c r="BS235" s="97"/>
      <c r="BT235" s="97"/>
      <c r="BU235" s="97"/>
      <c r="BV235" s="97"/>
      <c r="BW235" s="97"/>
      <c r="BX235" s="97">
        <v>136</v>
      </c>
      <c r="BY235" s="97">
        <v>12</v>
      </c>
      <c r="BZ235" s="97"/>
      <c r="CA235" s="97"/>
      <c r="CB235" s="97"/>
      <c r="CC235" s="574"/>
      <c r="CD235" s="565"/>
      <c r="CE235" s="565"/>
      <c r="CF235" s="565">
        <v>1</v>
      </c>
      <c r="CG235" s="565"/>
      <c r="CH235" s="565">
        <v>5</v>
      </c>
      <c r="CI235" s="565">
        <v>5</v>
      </c>
      <c r="CJ235" s="565"/>
      <c r="CK235" s="565"/>
      <c r="CL235" s="565"/>
      <c r="CM235" s="565"/>
      <c r="CN235" s="565"/>
      <c r="CO235" s="565"/>
      <c r="CP235" s="565"/>
      <c r="CQ235" s="565"/>
      <c r="CR235" s="582">
        <v>16</v>
      </c>
      <c r="CS235" s="565"/>
      <c r="CT235" s="565">
        <v>2</v>
      </c>
      <c r="CU235" s="565">
        <v>3</v>
      </c>
      <c r="CV235" s="565"/>
      <c r="CW235" s="565">
        <v>5</v>
      </c>
      <c r="CX235" s="565"/>
      <c r="CY235" s="598"/>
      <c r="CZ235" s="598"/>
      <c r="DA235" s="565">
        <v>7</v>
      </c>
      <c r="DB235" s="565">
        <v>1</v>
      </c>
      <c r="DC235" s="565"/>
      <c r="DD235" s="565"/>
      <c r="DE235" s="565">
        <v>1</v>
      </c>
      <c r="DF235" s="565"/>
      <c r="DG235" s="565">
        <v>2</v>
      </c>
      <c r="DH235" s="565"/>
      <c r="DI235" s="565"/>
      <c r="DJ235" s="565"/>
      <c r="DK235" s="565"/>
      <c r="DL235" s="565"/>
      <c r="DM235" s="565"/>
      <c r="DN235" s="565"/>
      <c r="DO235" s="565"/>
      <c r="DP235" s="565"/>
      <c r="DQ235" s="565"/>
      <c r="DR235" s="565">
        <v>16</v>
      </c>
      <c r="DS235" s="565">
        <v>5</v>
      </c>
      <c r="DT235" s="565">
        <v>10</v>
      </c>
      <c r="DU235" s="565"/>
      <c r="DV235" s="565">
        <v>2</v>
      </c>
      <c r="DW235" s="565"/>
      <c r="DX235" s="565"/>
      <c r="DY235" s="565"/>
      <c r="DZ235" s="565">
        <v>20</v>
      </c>
      <c r="EA235" s="565"/>
      <c r="EB235" s="565"/>
      <c r="EC235" s="565"/>
      <c r="ED235" s="565"/>
      <c r="EE235" s="565"/>
      <c r="EF235" s="565"/>
      <c r="EG235" s="565"/>
      <c r="EH235" s="565"/>
      <c r="EI235" s="565"/>
      <c r="EJ235" s="565"/>
      <c r="EK235" s="565"/>
      <c r="EL235" s="565"/>
      <c r="EM235" s="565"/>
      <c r="EN235" s="565"/>
      <c r="EO235" s="565"/>
      <c r="EP235" s="565"/>
      <c r="EQ235" s="565"/>
      <c r="ER235" s="620">
        <v>4</v>
      </c>
      <c r="ET235" s="565">
        <v>1</v>
      </c>
      <c r="EU235" s="565"/>
      <c r="EV235" s="565">
        <v>4</v>
      </c>
      <c r="EW235" s="565"/>
      <c r="EX235" s="565">
        <v>3</v>
      </c>
      <c r="EY235" s="565"/>
      <c r="EZ235" s="565">
        <v>5</v>
      </c>
      <c r="FA235" s="565">
        <v>3</v>
      </c>
      <c r="FB235" s="565">
        <v>1</v>
      </c>
      <c r="FC235" s="565"/>
      <c r="FD235" s="565">
        <v>2</v>
      </c>
      <c r="FE235" s="565"/>
      <c r="FF235" s="565">
        <v>2</v>
      </c>
      <c r="FG235" s="565"/>
      <c r="FH235" s="565">
        <v>10</v>
      </c>
      <c r="FI235" s="565"/>
      <c r="FJ235" s="565">
        <v>2</v>
      </c>
      <c r="FK235" s="565"/>
      <c r="FL235" s="565">
        <v>70</v>
      </c>
      <c r="FM235" s="565"/>
      <c r="FN235" s="565">
        <v>4</v>
      </c>
      <c r="FO235" s="565"/>
      <c r="FP235" s="565"/>
      <c r="FQ235" s="565">
        <v>3</v>
      </c>
      <c r="FR235" s="565"/>
      <c r="FS235" s="565"/>
      <c r="FT235" s="565">
        <v>0</v>
      </c>
      <c r="FU235" s="565">
        <v>0</v>
      </c>
      <c r="FV235" s="565"/>
      <c r="FW235" s="565"/>
      <c r="FX235" s="565"/>
      <c r="FY235" s="565"/>
      <c r="FZ235" s="598"/>
      <c r="GA235" s="598"/>
      <c r="GB235" s="565"/>
      <c r="GC235" s="565"/>
      <c r="GD235" s="565">
        <v>1</v>
      </c>
      <c r="GE235" s="565"/>
      <c r="GF235" s="565"/>
      <c r="GG235" s="565"/>
      <c r="GH235" s="565">
        <v>12</v>
      </c>
      <c r="GI235" s="565">
        <v>1</v>
      </c>
      <c r="GJ235" s="565"/>
    </row>
    <row r="236" spans="1:192" ht="45">
      <c r="A236" s="460">
        <v>206</v>
      </c>
      <c r="B236" s="460" t="s">
        <v>5230</v>
      </c>
      <c r="C236" s="461" t="s">
        <v>5231</v>
      </c>
      <c r="D236" s="514">
        <v>2.48</v>
      </c>
      <c r="E236" s="97">
        <v>0</v>
      </c>
      <c r="F236" s="506">
        <v>0</v>
      </c>
      <c r="G236" s="529"/>
      <c r="H236" s="78"/>
      <c r="I236" s="230"/>
      <c r="J236" s="230"/>
      <c r="K236" s="97">
        <v>13</v>
      </c>
      <c r="L236" s="97">
        <v>1</v>
      </c>
      <c r="M236" s="97"/>
      <c r="N236" s="97"/>
      <c r="O236" s="470"/>
      <c r="P236" s="470"/>
      <c r="Q236" s="470"/>
      <c r="R236" s="506"/>
      <c r="S236" s="97"/>
      <c r="T236" s="97">
        <v>0</v>
      </c>
      <c r="U236" s="507"/>
      <c r="V236" s="97"/>
      <c r="W236" s="97"/>
      <c r="X236" s="97"/>
      <c r="Y236" s="147"/>
      <c r="Z236" s="147"/>
      <c r="AA236" s="166"/>
      <c r="AB236" s="166"/>
      <c r="AC236" s="97"/>
      <c r="AD236" s="97"/>
      <c r="AE236" s="97"/>
      <c r="AF236" s="97"/>
      <c r="AG236" s="462"/>
      <c r="AH236" s="462"/>
      <c r="AI236" s="97">
        <v>3</v>
      </c>
      <c r="AJ236" s="97"/>
      <c r="AK236" s="97"/>
      <c r="AL236" s="97"/>
      <c r="AM236" s="97"/>
      <c r="AN236" s="97"/>
      <c r="AO236" s="97"/>
      <c r="AP236" s="97"/>
      <c r="AQ236" s="517"/>
      <c r="AR236" s="517"/>
      <c r="AS236" s="472">
        <v>0</v>
      </c>
      <c r="AT236" s="97"/>
      <c r="AU236" s="472"/>
      <c r="AV236" s="472"/>
      <c r="AW236" s="97">
        <v>35</v>
      </c>
      <c r="AX236" s="97"/>
      <c r="AY236" s="97"/>
      <c r="AZ236" s="97">
        <f t="shared" si="3"/>
        <v>0</v>
      </c>
      <c r="BA236" s="97"/>
      <c r="BB236" s="97"/>
      <c r="BC236" s="97"/>
      <c r="BD236" s="97"/>
      <c r="BE236" s="97"/>
      <c r="BF236" s="97"/>
      <c r="BG236" s="97">
        <v>8</v>
      </c>
      <c r="BH236" s="97"/>
      <c r="BI236" s="466"/>
      <c r="BJ236" s="466"/>
      <c r="BK236" s="466">
        <v>0</v>
      </c>
      <c r="BL236" s="97"/>
      <c r="BM236" s="97"/>
      <c r="BN236" s="470"/>
      <c r="BO236" s="470"/>
      <c r="BP236" s="97"/>
      <c r="BQ236" s="97">
        <v>1</v>
      </c>
      <c r="BR236" s="97">
        <v>1</v>
      </c>
      <c r="BS236" s="97"/>
      <c r="BT236" s="97"/>
      <c r="BU236" s="97"/>
      <c r="BV236" s="97"/>
      <c r="BW236" s="97"/>
      <c r="BX236" s="97">
        <v>12</v>
      </c>
      <c r="BY236" s="97"/>
      <c r="BZ236" s="97"/>
      <c r="CA236" s="97"/>
      <c r="CB236" s="97"/>
      <c r="CC236" s="574"/>
      <c r="CD236" s="565"/>
      <c r="CE236" s="565"/>
      <c r="CF236" s="565"/>
      <c r="CG236" s="565"/>
      <c r="CH236" s="565"/>
      <c r="CI236" s="565"/>
      <c r="CJ236" s="565"/>
      <c r="CK236" s="565"/>
      <c r="CL236" s="565"/>
      <c r="CM236" s="565"/>
      <c r="CN236" s="565"/>
      <c r="CO236" s="565"/>
      <c r="CP236" s="565"/>
      <c r="CQ236" s="565"/>
      <c r="CR236" s="582"/>
      <c r="CS236" s="565"/>
      <c r="CT236" s="565"/>
      <c r="CU236" s="565"/>
      <c r="CV236" s="565"/>
      <c r="CW236" s="565"/>
      <c r="CX236" s="565"/>
      <c r="CY236" s="598"/>
      <c r="CZ236" s="598"/>
      <c r="DA236" s="565"/>
      <c r="DB236" s="565"/>
      <c r="DC236" s="565"/>
      <c r="DD236" s="565"/>
      <c r="DE236" s="565">
        <v>0</v>
      </c>
      <c r="DF236" s="565"/>
      <c r="DG236" s="565"/>
      <c r="DH236" s="565"/>
      <c r="DI236" s="565"/>
      <c r="DJ236" s="565"/>
      <c r="DK236" s="565"/>
      <c r="DL236" s="565"/>
      <c r="DM236" s="565"/>
      <c r="DN236" s="565"/>
      <c r="DO236" s="565"/>
      <c r="DP236" s="565"/>
      <c r="DQ236" s="565"/>
      <c r="DR236" s="565">
        <v>10</v>
      </c>
      <c r="DS236" s="565"/>
      <c r="DT236" s="565"/>
      <c r="DU236" s="565">
        <v>9</v>
      </c>
      <c r="DV236" s="565"/>
      <c r="DW236" s="565"/>
      <c r="DX236" s="565"/>
      <c r="DY236" s="565"/>
      <c r="DZ236" s="565"/>
      <c r="EA236" s="565"/>
      <c r="EB236" s="565"/>
      <c r="EC236" s="565"/>
      <c r="ED236" s="565"/>
      <c r="EE236" s="565"/>
      <c r="EF236" s="565"/>
      <c r="EG236" s="565"/>
      <c r="EH236" s="565"/>
      <c r="EI236" s="565"/>
      <c r="EJ236" s="565"/>
      <c r="EK236" s="565"/>
      <c r="EL236" s="565"/>
      <c r="EM236" s="565"/>
      <c r="EN236" s="565"/>
      <c r="EO236" s="565"/>
      <c r="EP236" s="565"/>
      <c r="EQ236" s="565"/>
      <c r="ER236" s="620">
        <v>0</v>
      </c>
      <c r="ET236" s="565"/>
      <c r="EU236" s="565"/>
      <c r="EV236" s="565"/>
      <c r="EW236" s="565"/>
      <c r="EX236" s="565"/>
      <c r="EY236" s="565"/>
      <c r="EZ236" s="565"/>
      <c r="FA236" s="565">
        <v>6</v>
      </c>
      <c r="FB236" s="565"/>
      <c r="FC236" s="565"/>
      <c r="FD236" s="565"/>
      <c r="FE236" s="565"/>
      <c r="FF236" s="565"/>
      <c r="FG236" s="565"/>
      <c r="FH236" s="565"/>
      <c r="FI236" s="565"/>
      <c r="FJ236" s="565"/>
      <c r="FK236" s="565"/>
      <c r="FL236" s="565"/>
      <c r="FM236" s="565"/>
      <c r="FN236" s="565"/>
      <c r="FO236" s="565"/>
      <c r="FP236" s="565"/>
      <c r="FQ236" s="565"/>
      <c r="FR236" s="565"/>
      <c r="FS236" s="565"/>
      <c r="FT236" s="565">
        <v>0</v>
      </c>
      <c r="FU236" s="565">
        <v>0</v>
      </c>
      <c r="FV236" s="565"/>
      <c r="FW236" s="565"/>
      <c r="FX236" s="565"/>
      <c r="FY236" s="565"/>
      <c r="FZ236" s="598"/>
      <c r="GA236" s="598"/>
      <c r="GB236" s="565"/>
      <c r="GC236" s="565"/>
      <c r="GD236" s="565"/>
      <c r="GE236" s="565"/>
      <c r="GF236" s="565"/>
      <c r="GG236" s="565"/>
      <c r="GH236" s="565"/>
      <c r="GI236" s="565">
        <v>1</v>
      </c>
      <c r="GJ236" s="565"/>
    </row>
    <row r="237" spans="1:192" ht="45">
      <c r="A237" s="460">
        <v>207</v>
      </c>
      <c r="B237" s="460" t="s">
        <v>5232</v>
      </c>
      <c r="C237" s="461" t="s">
        <v>5233</v>
      </c>
      <c r="D237" s="514">
        <v>0.91</v>
      </c>
      <c r="E237" s="97">
        <v>0</v>
      </c>
      <c r="F237" s="506">
        <v>0</v>
      </c>
      <c r="G237" s="529"/>
      <c r="H237" s="78"/>
      <c r="I237" s="230"/>
      <c r="J237" s="230"/>
      <c r="K237" s="97">
        <v>1</v>
      </c>
      <c r="L237" s="97"/>
      <c r="M237" s="97"/>
      <c r="N237" s="97"/>
      <c r="O237" s="470"/>
      <c r="P237" s="470"/>
      <c r="Q237" s="470"/>
      <c r="R237" s="506"/>
      <c r="S237" s="97"/>
      <c r="T237" s="97">
        <v>3</v>
      </c>
      <c r="U237" s="507"/>
      <c r="V237" s="97">
        <v>1</v>
      </c>
      <c r="W237" s="97"/>
      <c r="X237" s="97">
        <v>1</v>
      </c>
      <c r="Y237" s="147"/>
      <c r="Z237" s="147"/>
      <c r="AA237" s="166"/>
      <c r="AB237" s="166"/>
      <c r="AC237" s="97">
        <v>5</v>
      </c>
      <c r="AD237" s="97"/>
      <c r="AE237" s="97">
        <v>1</v>
      </c>
      <c r="AF237" s="97"/>
      <c r="AG237" s="462"/>
      <c r="AH237" s="462"/>
      <c r="AI237" s="97"/>
      <c r="AJ237" s="97"/>
      <c r="AK237" s="97"/>
      <c r="AL237" s="97"/>
      <c r="AM237" s="97"/>
      <c r="AN237" s="97"/>
      <c r="AO237" s="97"/>
      <c r="AP237" s="97"/>
      <c r="AQ237" s="517"/>
      <c r="AR237" s="517">
        <v>5</v>
      </c>
      <c r="AS237" s="472">
        <v>0</v>
      </c>
      <c r="AT237" s="97"/>
      <c r="AU237" s="472"/>
      <c r="AV237" s="472"/>
      <c r="AW237" s="97">
        <v>6</v>
      </c>
      <c r="AX237" s="97"/>
      <c r="AY237" s="97"/>
      <c r="AZ237" s="97">
        <f t="shared" si="3"/>
        <v>0</v>
      </c>
      <c r="BA237" s="97"/>
      <c r="BB237" s="97"/>
      <c r="BC237" s="97"/>
      <c r="BD237" s="97"/>
      <c r="BE237" s="97">
        <v>1</v>
      </c>
      <c r="BF237" s="97">
        <v>1</v>
      </c>
      <c r="BG237" s="97"/>
      <c r="BH237" s="97"/>
      <c r="BI237" s="466"/>
      <c r="BJ237" s="466"/>
      <c r="BK237" s="466">
        <v>0</v>
      </c>
      <c r="BL237" s="97"/>
      <c r="BM237" s="97"/>
      <c r="BN237" s="470"/>
      <c r="BO237" s="470"/>
      <c r="BP237" s="97"/>
      <c r="BQ237" s="97">
        <v>4</v>
      </c>
      <c r="BR237" s="97"/>
      <c r="BS237" s="97"/>
      <c r="BT237" s="97"/>
      <c r="BU237" s="97"/>
      <c r="BV237" s="97"/>
      <c r="BW237" s="97"/>
      <c r="BX237" s="97"/>
      <c r="BY237" s="97"/>
      <c r="BZ237" s="97"/>
      <c r="CA237" s="97"/>
      <c r="CB237" s="97"/>
      <c r="CC237" s="574"/>
      <c r="CD237" s="565"/>
      <c r="CE237" s="565"/>
      <c r="CF237" s="565"/>
      <c r="CG237" s="565"/>
      <c r="CH237" s="565">
        <v>1</v>
      </c>
      <c r="CI237" s="565"/>
      <c r="CJ237" s="565"/>
      <c r="CK237" s="565"/>
      <c r="CL237" s="565"/>
      <c r="CM237" s="565"/>
      <c r="CN237" s="565"/>
      <c r="CO237" s="565"/>
      <c r="CP237" s="565"/>
      <c r="CQ237" s="565"/>
      <c r="CR237" s="582">
        <v>20</v>
      </c>
      <c r="CS237" s="565"/>
      <c r="CT237" s="565"/>
      <c r="CU237" s="565"/>
      <c r="CV237" s="565"/>
      <c r="CW237" s="565"/>
      <c r="CX237" s="565"/>
      <c r="CY237" s="598"/>
      <c r="CZ237" s="598"/>
      <c r="DA237" s="565">
        <v>3</v>
      </c>
      <c r="DB237" s="565"/>
      <c r="DC237" s="565"/>
      <c r="DD237" s="565"/>
      <c r="DE237" s="565">
        <v>1</v>
      </c>
      <c r="DF237" s="565"/>
      <c r="DG237" s="565">
        <v>1</v>
      </c>
      <c r="DH237" s="565"/>
      <c r="DI237" s="565"/>
      <c r="DJ237" s="565"/>
      <c r="DK237" s="565">
        <v>1</v>
      </c>
      <c r="DL237" s="565">
        <v>3</v>
      </c>
      <c r="DM237" s="565"/>
      <c r="DN237" s="565"/>
      <c r="DO237" s="565"/>
      <c r="DP237" s="565"/>
      <c r="DQ237" s="565"/>
      <c r="DR237" s="565"/>
      <c r="DS237" s="565"/>
      <c r="DT237" s="565">
        <v>5</v>
      </c>
      <c r="DU237" s="565"/>
      <c r="DV237" s="565"/>
      <c r="DW237" s="565"/>
      <c r="DX237" s="565"/>
      <c r="DY237" s="565"/>
      <c r="DZ237" s="565">
        <v>48</v>
      </c>
      <c r="EA237" s="565"/>
      <c r="EB237" s="565"/>
      <c r="EC237" s="565"/>
      <c r="ED237" s="565"/>
      <c r="EE237" s="565"/>
      <c r="EF237" s="565"/>
      <c r="EG237" s="565"/>
      <c r="EH237" s="565"/>
      <c r="EI237" s="565"/>
      <c r="EJ237" s="565"/>
      <c r="EK237" s="565"/>
      <c r="EL237" s="565"/>
      <c r="EM237" s="565"/>
      <c r="EN237" s="565"/>
      <c r="EO237" s="565"/>
      <c r="EP237" s="565"/>
      <c r="EQ237" s="565"/>
      <c r="ER237" s="620">
        <v>5</v>
      </c>
      <c r="ET237" s="565"/>
      <c r="EU237" s="565"/>
      <c r="EV237" s="565">
        <v>1</v>
      </c>
      <c r="EW237" s="565"/>
      <c r="EX237" s="565"/>
      <c r="EY237" s="565"/>
      <c r="EZ237" s="565"/>
      <c r="FA237" s="565">
        <v>10</v>
      </c>
      <c r="FB237" s="565"/>
      <c r="FC237" s="565"/>
      <c r="FD237" s="565">
        <v>1</v>
      </c>
      <c r="FE237" s="565"/>
      <c r="FF237" s="565"/>
      <c r="FG237" s="565"/>
      <c r="FH237" s="565">
        <v>9</v>
      </c>
      <c r="FI237" s="565"/>
      <c r="FJ237" s="565"/>
      <c r="FK237" s="565"/>
      <c r="FL237" s="565">
        <v>20</v>
      </c>
      <c r="FM237" s="565"/>
      <c r="FN237" s="565">
        <v>2</v>
      </c>
      <c r="FO237" s="565"/>
      <c r="FP237" s="565"/>
      <c r="FQ237" s="565"/>
      <c r="FR237" s="565"/>
      <c r="FS237" s="565"/>
      <c r="FT237" s="565">
        <v>2</v>
      </c>
      <c r="FU237" s="565">
        <v>0</v>
      </c>
      <c r="FV237" s="565"/>
      <c r="FW237" s="565"/>
      <c r="FX237" s="565"/>
      <c r="FY237" s="565"/>
      <c r="FZ237" s="598"/>
      <c r="GA237" s="598"/>
      <c r="GB237" s="565"/>
      <c r="GC237" s="565"/>
      <c r="GD237" s="565"/>
      <c r="GE237" s="565"/>
      <c r="GF237" s="565"/>
      <c r="GG237" s="565"/>
      <c r="GH237" s="565">
        <v>3</v>
      </c>
      <c r="GI237" s="565"/>
      <c r="GJ237" s="565"/>
    </row>
    <row r="238" spans="1:192" ht="30">
      <c r="A238" s="525" t="s">
        <v>5234</v>
      </c>
      <c r="B238" s="525" t="s">
        <v>5235</v>
      </c>
      <c r="C238" s="526" t="s">
        <v>5236</v>
      </c>
      <c r="D238" s="527">
        <v>3</v>
      </c>
      <c r="E238" s="97">
        <v>0</v>
      </c>
      <c r="F238" s="506">
        <v>0</v>
      </c>
      <c r="G238" s="529"/>
      <c r="H238" s="78"/>
      <c r="I238" s="230">
        <v>1</v>
      </c>
      <c r="J238" s="230"/>
      <c r="K238" s="97"/>
      <c r="L238" s="97"/>
      <c r="M238" s="97"/>
      <c r="N238" s="97"/>
      <c r="O238" s="470"/>
      <c r="P238" s="470"/>
      <c r="Q238" s="470"/>
      <c r="R238" s="506"/>
      <c r="S238" s="97"/>
      <c r="T238" s="97">
        <v>0</v>
      </c>
      <c r="U238" s="507"/>
      <c r="V238" s="97"/>
      <c r="W238" s="97"/>
      <c r="X238" s="97"/>
      <c r="Y238" s="147"/>
      <c r="Z238" s="147"/>
      <c r="AA238" s="516"/>
      <c r="AB238" s="516"/>
      <c r="AC238" s="97">
        <v>205</v>
      </c>
      <c r="AD238" s="97"/>
      <c r="AE238" s="97"/>
      <c r="AF238" s="97"/>
      <c r="AG238" s="462"/>
      <c r="AH238" s="462"/>
      <c r="AI238" s="447">
        <f>AI239+AI240+AI241</f>
        <v>79</v>
      </c>
      <c r="AJ238" s="447"/>
      <c r="AK238" s="97"/>
      <c r="AL238" s="97"/>
      <c r="AM238" s="97">
        <v>3</v>
      </c>
      <c r="AN238" s="97"/>
      <c r="AO238" s="97"/>
      <c r="AP238" s="97"/>
      <c r="AQ238" s="517">
        <v>260</v>
      </c>
      <c r="AR238" s="517"/>
      <c r="AS238" s="472">
        <v>0</v>
      </c>
      <c r="AT238" s="97"/>
      <c r="AU238" s="449">
        <v>1</v>
      </c>
      <c r="AV238" s="449"/>
      <c r="AW238" s="97">
        <v>50</v>
      </c>
      <c r="AX238" s="97"/>
      <c r="AY238" s="97"/>
      <c r="AZ238" s="97">
        <f t="shared" si="3"/>
        <v>0</v>
      </c>
      <c r="BA238" s="97"/>
      <c r="BB238" s="97"/>
      <c r="BC238" s="97"/>
      <c r="BD238" s="97"/>
      <c r="BE238" s="97">
        <v>100</v>
      </c>
      <c r="BF238" s="97"/>
      <c r="BG238" s="447">
        <v>69</v>
      </c>
      <c r="BH238" s="447"/>
      <c r="BI238" s="466"/>
      <c r="BJ238" s="466"/>
      <c r="BK238" s="466">
        <v>0</v>
      </c>
      <c r="BL238" s="97"/>
      <c r="BM238" s="97"/>
      <c r="BN238" s="470">
        <v>20</v>
      </c>
      <c r="BO238" s="470"/>
      <c r="BP238" s="97"/>
      <c r="BQ238" s="97">
        <v>1000</v>
      </c>
      <c r="BR238" s="447"/>
      <c r="BS238" s="447"/>
      <c r="BT238" s="97"/>
      <c r="BU238" s="97"/>
      <c r="BV238" s="97"/>
      <c r="BW238" s="97"/>
      <c r="BX238" s="447">
        <v>776</v>
      </c>
      <c r="BY238" s="447">
        <v>2</v>
      </c>
      <c r="BZ238" s="447"/>
      <c r="CA238" s="447"/>
      <c r="CB238" s="447"/>
      <c r="CC238" s="573"/>
      <c r="CD238" s="565"/>
      <c r="CE238" s="565"/>
      <c r="CF238" s="565"/>
      <c r="CG238" s="565"/>
      <c r="CH238" s="565"/>
      <c r="CI238" s="565">
        <v>412</v>
      </c>
      <c r="CJ238" s="565">
        <v>5</v>
      </c>
      <c r="CK238" s="565"/>
      <c r="CL238" s="565"/>
      <c r="CM238" s="565"/>
      <c r="CN238" s="565"/>
      <c r="CO238" s="565"/>
      <c r="CP238" s="565"/>
      <c r="CQ238" s="565"/>
      <c r="CR238" s="582">
        <v>20</v>
      </c>
      <c r="CS238" s="565"/>
      <c r="CT238" s="565"/>
      <c r="CU238" s="565"/>
      <c r="CV238" s="565"/>
      <c r="CW238" s="565">
        <v>20</v>
      </c>
      <c r="CX238" s="565"/>
      <c r="CY238" s="598"/>
      <c r="CZ238" s="598"/>
      <c r="DA238" s="565"/>
      <c r="DB238" s="565"/>
      <c r="DC238" s="565"/>
      <c r="DD238" s="565"/>
      <c r="DE238" s="565">
        <v>326</v>
      </c>
      <c r="DF238" s="565"/>
      <c r="DG238" s="565"/>
      <c r="DH238" s="565"/>
      <c r="DI238" s="565"/>
      <c r="DJ238" s="565"/>
      <c r="DK238" s="565"/>
      <c r="DL238" s="565"/>
      <c r="DM238" s="565">
        <v>126</v>
      </c>
      <c r="DN238" s="565"/>
      <c r="DO238" s="565"/>
      <c r="DP238" s="565">
        <v>2</v>
      </c>
      <c r="DQ238" s="565"/>
      <c r="DR238" s="565">
        <v>99</v>
      </c>
      <c r="DS238" s="565">
        <v>2</v>
      </c>
      <c r="DT238" s="565"/>
      <c r="DU238" s="565"/>
      <c r="DV238" s="565"/>
      <c r="DW238" s="565"/>
      <c r="DX238" s="565"/>
      <c r="DY238" s="565"/>
      <c r="DZ238" s="565">
        <v>12</v>
      </c>
      <c r="EA238" s="565"/>
      <c r="EB238" s="565"/>
      <c r="EC238" s="565"/>
      <c r="ED238" s="565"/>
      <c r="EE238" s="565"/>
      <c r="EF238" s="565"/>
      <c r="EG238" s="565"/>
      <c r="EH238" s="565"/>
      <c r="EI238" s="565"/>
      <c r="EJ238" s="565"/>
      <c r="EK238" s="565"/>
      <c r="EL238" s="565"/>
      <c r="EM238" s="565"/>
      <c r="EN238" s="565"/>
      <c r="EO238" s="565"/>
      <c r="EP238" s="565"/>
      <c r="EQ238" s="565"/>
      <c r="ER238" s="620">
        <v>556</v>
      </c>
      <c r="ET238" s="565"/>
      <c r="EU238" s="565"/>
      <c r="EV238" s="565">
        <v>332</v>
      </c>
      <c r="EW238" s="565">
        <v>197</v>
      </c>
      <c r="EX238" s="565"/>
      <c r="EY238" s="565"/>
      <c r="EZ238" s="565">
        <v>314</v>
      </c>
      <c r="FA238" s="565"/>
      <c r="FB238" s="565"/>
      <c r="FC238" s="565"/>
      <c r="FD238" s="565"/>
      <c r="FE238" s="565"/>
      <c r="FF238" s="565"/>
      <c r="FG238" s="565"/>
      <c r="FH238" s="565">
        <v>80</v>
      </c>
      <c r="FI238" s="565"/>
      <c r="FJ238" s="565"/>
      <c r="FK238" s="565"/>
      <c r="FL238" s="565">
        <v>0</v>
      </c>
      <c r="FM238" s="565"/>
      <c r="FN238" s="565">
        <v>564</v>
      </c>
      <c r="FO238" s="565"/>
      <c r="FP238" s="565"/>
      <c r="FQ238" s="565"/>
      <c r="FR238" s="565"/>
      <c r="FS238" s="565"/>
      <c r="FT238" s="565">
        <v>15</v>
      </c>
      <c r="FU238" s="565"/>
      <c r="FV238" s="565"/>
      <c r="FW238" s="565"/>
      <c r="FX238" s="565">
        <v>14</v>
      </c>
      <c r="FY238" s="565">
        <v>0</v>
      </c>
      <c r="FZ238" s="598">
        <v>3</v>
      </c>
      <c r="GA238" s="598"/>
      <c r="GB238" s="565"/>
      <c r="GC238" s="565"/>
      <c r="GD238" s="565"/>
      <c r="GE238" s="565"/>
      <c r="GF238" s="565"/>
      <c r="GG238" s="565"/>
      <c r="GH238" s="565">
        <v>150</v>
      </c>
      <c r="GI238" s="565"/>
      <c r="GJ238" s="565"/>
    </row>
    <row r="239" spans="1:192" ht="30">
      <c r="A239" s="525" t="s">
        <v>5237</v>
      </c>
      <c r="B239" s="525" t="s">
        <v>5238</v>
      </c>
      <c r="C239" s="526" t="s">
        <v>5239</v>
      </c>
      <c r="D239" s="527">
        <v>1.26</v>
      </c>
      <c r="G239" s="529"/>
      <c r="H239" s="78"/>
      <c r="I239" s="230"/>
      <c r="J239" s="230"/>
      <c r="K239" s="447"/>
      <c r="L239" s="447"/>
      <c r="M239" s="97"/>
      <c r="N239" s="97"/>
      <c r="O239" s="470"/>
      <c r="P239" s="470"/>
      <c r="Q239" s="470"/>
      <c r="R239" s="506">
        <v>20</v>
      </c>
      <c r="S239" s="97"/>
      <c r="T239" s="97">
        <v>467</v>
      </c>
      <c r="U239" s="507"/>
      <c r="V239" s="97">
        <v>142</v>
      </c>
      <c r="W239" s="97">
        <v>82</v>
      </c>
      <c r="X239" s="97">
        <v>224</v>
      </c>
      <c r="Y239" s="519">
        <v>937</v>
      </c>
      <c r="Z239" s="519"/>
      <c r="AA239" s="166">
        <v>1</v>
      </c>
      <c r="AB239" s="166"/>
      <c r="AC239" s="97">
        <v>564</v>
      </c>
      <c r="AD239" s="97"/>
      <c r="AE239" s="97">
        <v>57</v>
      </c>
      <c r="AF239" s="97">
        <v>153</v>
      </c>
      <c r="AG239" s="462"/>
      <c r="AH239" s="462"/>
      <c r="AI239" s="97">
        <v>43</v>
      </c>
      <c r="AJ239" s="97"/>
      <c r="AK239" s="97"/>
      <c r="AL239" s="97"/>
      <c r="AM239" s="97">
        <v>20</v>
      </c>
      <c r="AN239" s="97">
        <v>20</v>
      </c>
      <c r="AO239" s="97">
        <v>53</v>
      </c>
      <c r="AP239" s="97">
        <v>12</v>
      </c>
      <c r="AQ239" s="517">
        <v>191</v>
      </c>
      <c r="AR239" s="517">
        <v>216</v>
      </c>
      <c r="AS239" s="472">
        <v>0</v>
      </c>
      <c r="AT239" s="97"/>
      <c r="AU239" s="472"/>
      <c r="AV239" s="472"/>
      <c r="AW239" s="97">
        <v>150</v>
      </c>
      <c r="AX239" s="97">
        <f>36+56+44</f>
        <v>136</v>
      </c>
      <c r="AY239" s="97">
        <f>99+72+62</f>
        <v>233</v>
      </c>
      <c r="AZ239" s="97">
        <f t="shared" si="3"/>
        <v>369</v>
      </c>
      <c r="BA239" s="97">
        <v>190</v>
      </c>
      <c r="BB239" s="97">
        <v>50</v>
      </c>
      <c r="BC239" s="97"/>
      <c r="BD239" s="97"/>
      <c r="BE239" s="97">
        <v>150</v>
      </c>
      <c r="BF239" s="97">
        <v>154</v>
      </c>
      <c r="BG239" s="97">
        <v>24</v>
      </c>
      <c r="BH239" s="97"/>
      <c r="BI239" s="466">
        <v>458</v>
      </c>
      <c r="BJ239" s="466">
        <v>270</v>
      </c>
      <c r="BK239" s="466">
        <v>728</v>
      </c>
      <c r="BL239" s="97">
        <v>91</v>
      </c>
      <c r="BM239" s="97"/>
      <c r="BN239" s="470">
        <v>94</v>
      </c>
      <c r="BO239" s="470"/>
      <c r="BP239" s="97"/>
      <c r="BQ239" s="97"/>
      <c r="BR239" s="97">
        <v>47</v>
      </c>
      <c r="BS239" s="97"/>
      <c r="BT239" s="97"/>
      <c r="BU239" s="97"/>
      <c r="BV239" s="97">
        <v>93</v>
      </c>
      <c r="BW239" s="97"/>
      <c r="BX239" s="97">
        <v>146</v>
      </c>
      <c r="BY239" s="97"/>
      <c r="BZ239" s="97"/>
      <c r="CA239" s="97"/>
      <c r="CB239" s="97"/>
      <c r="CC239" s="574"/>
      <c r="CD239" s="565"/>
      <c r="CE239" s="565"/>
      <c r="CF239" s="565">
        <v>220</v>
      </c>
      <c r="CG239" s="565">
        <v>200</v>
      </c>
      <c r="CH239" s="565">
        <v>358</v>
      </c>
      <c r="CI239" s="565">
        <v>239</v>
      </c>
      <c r="CJ239" s="565">
        <v>60</v>
      </c>
      <c r="CK239" s="565">
        <v>154</v>
      </c>
      <c r="CL239" s="565"/>
      <c r="CM239" s="565"/>
      <c r="CN239" s="565"/>
      <c r="CO239" s="565"/>
      <c r="CP239" s="565"/>
      <c r="CQ239" s="565"/>
      <c r="CR239" s="582">
        <v>1156</v>
      </c>
      <c r="CS239" s="565">
        <v>152</v>
      </c>
      <c r="CT239" s="565">
        <v>101</v>
      </c>
      <c r="CU239" s="565">
        <v>52</v>
      </c>
      <c r="CV239" s="565">
        <v>106</v>
      </c>
      <c r="CW239" s="565">
        <v>94</v>
      </c>
      <c r="CX239" s="565"/>
      <c r="CY239" s="598"/>
      <c r="CZ239" s="598"/>
      <c r="DA239" s="565">
        <v>715</v>
      </c>
      <c r="DB239" s="565">
        <v>230</v>
      </c>
      <c r="DC239" s="565">
        <v>300</v>
      </c>
      <c r="DD239" s="565"/>
      <c r="DE239" s="565">
        <v>5</v>
      </c>
      <c r="DF239" s="565"/>
      <c r="DG239" s="565">
        <v>148</v>
      </c>
      <c r="DH239" s="565">
        <v>261</v>
      </c>
      <c r="DI239" s="565"/>
      <c r="DJ239" s="565"/>
      <c r="DK239" s="565"/>
      <c r="DL239" s="565"/>
      <c r="DM239" s="565">
        <v>25</v>
      </c>
      <c r="DN239" s="565"/>
      <c r="DO239" s="565"/>
      <c r="DP239" s="565"/>
      <c r="DQ239" s="565"/>
      <c r="DR239" s="565">
        <v>61</v>
      </c>
      <c r="DS239" s="565"/>
      <c r="DT239" s="565">
        <v>750</v>
      </c>
      <c r="DU239" s="565">
        <v>1400</v>
      </c>
      <c r="DV239" s="565">
        <v>22</v>
      </c>
      <c r="DW239" s="565"/>
      <c r="DX239" s="565">
        <v>45</v>
      </c>
      <c r="DY239" s="565">
        <v>21</v>
      </c>
      <c r="DZ239" s="565"/>
      <c r="EA239" s="565"/>
      <c r="EB239" s="565">
        <v>25</v>
      </c>
      <c r="EC239" s="565">
        <v>40</v>
      </c>
      <c r="ED239" s="565">
        <v>2548</v>
      </c>
      <c r="EE239" s="565"/>
      <c r="EF239" s="565">
        <v>250</v>
      </c>
      <c r="EG239" s="565"/>
      <c r="EH239" s="565">
        <v>106</v>
      </c>
      <c r="EI239" s="565">
        <v>20</v>
      </c>
      <c r="EJ239" s="565"/>
      <c r="EK239" s="565"/>
      <c r="EL239" s="565">
        <v>27</v>
      </c>
      <c r="EM239" s="565">
        <v>24</v>
      </c>
      <c r="EN239" s="565"/>
      <c r="EO239" s="565"/>
      <c r="EP239" s="565"/>
      <c r="EQ239" s="565">
        <v>600</v>
      </c>
      <c r="ER239" s="620">
        <v>235</v>
      </c>
      <c r="ET239" s="565">
        <v>74</v>
      </c>
      <c r="EU239" s="565">
        <v>60</v>
      </c>
      <c r="EV239" s="565">
        <v>91</v>
      </c>
      <c r="EW239" s="565"/>
      <c r="EX239" s="565">
        <v>65</v>
      </c>
      <c r="EY239" s="565">
        <v>45</v>
      </c>
      <c r="EZ239" s="565">
        <v>278</v>
      </c>
      <c r="FA239" s="565">
        <v>300</v>
      </c>
      <c r="FB239" s="565">
        <v>24</v>
      </c>
      <c r="FC239" s="565"/>
      <c r="FD239" s="565">
        <v>130</v>
      </c>
      <c r="FE239" s="565">
        <v>90</v>
      </c>
      <c r="FF239" s="565">
        <v>44</v>
      </c>
      <c r="FG239" s="565">
        <v>40</v>
      </c>
      <c r="FH239" s="565">
        <v>240</v>
      </c>
      <c r="FI239" s="565">
        <v>80</v>
      </c>
      <c r="FJ239" s="565">
        <v>79</v>
      </c>
      <c r="FK239" s="565">
        <v>44</v>
      </c>
      <c r="FL239" s="565">
        <v>276</v>
      </c>
      <c r="FM239" s="565"/>
      <c r="FN239" s="565">
        <v>895</v>
      </c>
      <c r="FO239" s="565">
        <v>170</v>
      </c>
      <c r="FP239" s="565">
        <v>288</v>
      </c>
      <c r="FQ239" s="565">
        <v>108</v>
      </c>
      <c r="FR239" s="565">
        <v>57</v>
      </c>
      <c r="FS239" s="565">
        <v>90</v>
      </c>
      <c r="FT239" s="565">
        <v>48</v>
      </c>
      <c r="FU239" s="565">
        <v>35</v>
      </c>
      <c r="FV239" s="565">
        <v>71</v>
      </c>
      <c r="FW239" s="565">
        <v>23</v>
      </c>
      <c r="FX239" s="565">
        <v>70</v>
      </c>
      <c r="FY239" s="565">
        <v>66</v>
      </c>
      <c r="FZ239" s="598">
        <v>52</v>
      </c>
      <c r="GA239" s="598">
        <v>24</v>
      </c>
      <c r="GB239" s="565"/>
      <c r="GC239" s="565"/>
      <c r="GD239" s="565">
        <v>87</v>
      </c>
      <c r="GE239" s="565">
        <v>101</v>
      </c>
      <c r="GF239" s="565">
        <v>104</v>
      </c>
      <c r="GG239" s="565">
        <v>44</v>
      </c>
      <c r="GH239" s="565">
        <v>351</v>
      </c>
      <c r="GI239" s="565">
        <v>320</v>
      </c>
      <c r="GJ239" s="565"/>
    </row>
    <row r="240" spans="1:192">
      <c r="A240" s="525">
        <v>209</v>
      </c>
      <c r="B240" s="525" t="s">
        <v>5240</v>
      </c>
      <c r="C240" s="526" t="s">
        <v>5241</v>
      </c>
      <c r="D240" s="527">
        <v>1.1100000000000001</v>
      </c>
      <c r="E240" s="97">
        <v>169</v>
      </c>
      <c r="F240" s="506">
        <v>81</v>
      </c>
      <c r="G240" s="529"/>
      <c r="H240" s="78"/>
      <c r="I240" s="230">
        <v>79</v>
      </c>
      <c r="J240" s="230">
        <v>55</v>
      </c>
      <c r="K240" s="97">
        <v>30</v>
      </c>
      <c r="L240" s="97"/>
      <c r="M240" s="97">
        <v>431</v>
      </c>
      <c r="N240" s="97"/>
      <c r="O240" s="470"/>
      <c r="P240" s="470"/>
      <c r="Q240" s="470"/>
      <c r="R240" s="506"/>
      <c r="S240" s="97">
        <v>283</v>
      </c>
      <c r="T240" s="97">
        <v>32</v>
      </c>
      <c r="U240" s="507"/>
      <c r="V240" s="97">
        <v>50</v>
      </c>
      <c r="W240" s="97"/>
      <c r="X240" s="97">
        <v>50</v>
      </c>
      <c r="Y240" s="147">
        <v>70</v>
      </c>
      <c r="Z240" s="147"/>
      <c r="AA240" s="166"/>
      <c r="AB240" s="166"/>
      <c r="AC240" s="97">
        <v>512</v>
      </c>
      <c r="AD240" s="97"/>
      <c r="AE240" s="97">
        <v>10</v>
      </c>
      <c r="AF240" s="97"/>
      <c r="AG240" s="462"/>
      <c r="AH240" s="462"/>
      <c r="AI240" s="97">
        <v>1</v>
      </c>
      <c r="AJ240" s="97"/>
      <c r="AK240" s="97"/>
      <c r="AL240" s="97"/>
      <c r="AM240" s="97">
        <v>15</v>
      </c>
      <c r="AN240" s="97"/>
      <c r="AO240" s="97">
        <v>9</v>
      </c>
      <c r="AP240" s="97"/>
      <c r="AQ240" s="517">
        <v>116</v>
      </c>
      <c r="AR240" s="517"/>
      <c r="AS240" s="472">
        <v>0</v>
      </c>
      <c r="AT240" s="97"/>
      <c r="AU240" s="472"/>
      <c r="AV240" s="472"/>
      <c r="AW240" s="97"/>
      <c r="AX240" s="97">
        <f>2+2+2</f>
        <v>6</v>
      </c>
      <c r="AY240" s="97"/>
      <c r="AZ240" s="97">
        <f t="shared" si="3"/>
        <v>6</v>
      </c>
      <c r="BA240" s="97">
        <v>35</v>
      </c>
      <c r="BB240" s="97"/>
      <c r="BC240" s="97"/>
      <c r="BD240" s="97"/>
      <c r="BE240" s="97">
        <v>29</v>
      </c>
      <c r="BF240" s="97"/>
      <c r="BG240" s="97">
        <v>5</v>
      </c>
      <c r="BH240" s="97"/>
      <c r="BI240" s="466">
        <v>70</v>
      </c>
      <c r="BJ240" s="466"/>
      <c r="BK240" s="466">
        <v>70</v>
      </c>
      <c r="BL240" s="97"/>
      <c r="BM240" s="97"/>
      <c r="BN240" s="470">
        <v>20</v>
      </c>
      <c r="BO240" s="470"/>
      <c r="BP240" s="97"/>
      <c r="BQ240" s="97"/>
      <c r="BR240" s="97">
        <v>1</v>
      </c>
      <c r="BS240" s="97"/>
      <c r="BT240" s="97"/>
      <c r="BU240" s="97"/>
      <c r="BV240" s="97">
        <v>7</v>
      </c>
      <c r="BW240" s="97"/>
      <c r="BX240" s="97">
        <v>7</v>
      </c>
      <c r="BY240" s="97"/>
      <c r="BZ240" s="97"/>
      <c r="CA240" s="97"/>
      <c r="CB240" s="97"/>
      <c r="CC240" s="574"/>
      <c r="CD240" s="565"/>
      <c r="CE240" s="565"/>
      <c r="CF240" s="565">
        <v>20</v>
      </c>
      <c r="CG240" s="565"/>
      <c r="CH240" s="565">
        <v>199</v>
      </c>
      <c r="CI240" s="565">
        <v>60</v>
      </c>
      <c r="CJ240" s="565"/>
      <c r="CK240" s="565">
        <v>20</v>
      </c>
      <c r="CL240" s="565"/>
      <c r="CM240" s="565"/>
      <c r="CN240" s="565"/>
      <c r="CO240" s="565"/>
      <c r="CP240" s="565"/>
      <c r="CQ240" s="565"/>
      <c r="CR240" s="582">
        <v>265</v>
      </c>
      <c r="CS240" s="565"/>
      <c r="CT240" s="565">
        <v>16</v>
      </c>
      <c r="CU240" s="565">
        <v>30</v>
      </c>
      <c r="CV240" s="565"/>
      <c r="CW240" s="565">
        <v>20</v>
      </c>
      <c r="CX240" s="565"/>
      <c r="CY240" s="598"/>
      <c r="CZ240" s="598"/>
      <c r="DA240" s="565">
        <v>85</v>
      </c>
      <c r="DB240" s="565"/>
      <c r="DC240" s="565">
        <v>60</v>
      </c>
      <c r="DD240" s="565"/>
      <c r="DE240" s="565"/>
      <c r="DF240" s="565"/>
      <c r="DG240" s="565">
        <v>30</v>
      </c>
      <c r="DH240" s="565"/>
      <c r="DI240" s="565"/>
      <c r="DJ240" s="565"/>
      <c r="DK240" s="565"/>
      <c r="DL240" s="565"/>
      <c r="DM240" s="565"/>
      <c r="DN240" s="565">
        <v>10</v>
      </c>
      <c r="DO240" s="565"/>
      <c r="DP240" s="565">
        <v>234</v>
      </c>
      <c r="DQ240" s="565">
        <v>310</v>
      </c>
      <c r="DR240" s="565">
        <v>4</v>
      </c>
      <c r="DS240" s="565"/>
      <c r="DT240" s="565">
        <v>40</v>
      </c>
      <c r="DU240" s="565"/>
      <c r="DV240" s="565">
        <v>4</v>
      </c>
      <c r="DW240" s="565"/>
      <c r="DX240" s="565">
        <v>11</v>
      </c>
      <c r="DY240" s="565">
        <v>2</v>
      </c>
      <c r="DZ240" s="565">
        <v>36</v>
      </c>
      <c r="EA240" s="565"/>
      <c r="EB240" s="565">
        <v>12</v>
      </c>
      <c r="EC240" s="565"/>
      <c r="ED240" s="565">
        <v>339</v>
      </c>
      <c r="EE240" s="565"/>
      <c r="EF240" s="565">
        <v>250</v>
      </c>
      <c r="EG240" s="565"/>
      <c r="EH240" s="565">
        <v>18</v>
      </c>
      <c r="EI240" s="565"/>
      <c r="EJ240" s="565"/>
      <c r="EK240" s="565"/>
      <c r="EL240" s="565">
        <v>10</v>
      </c>
      <c r="EM240" s="565"/>
      <c r="EN240" s="565"/>
      <c r="EO240" s="565"/>
      <c r="EP240" s="565"/>
      <c r="EQ240" s="565"/>
      <c r="ER240" s="620">
        <v>40</v>
      </c>
      <c r="ET240" s="565">
        <v>17</v>
      </c>
      <c r="EU240" s="565"/>
      <c r="EV240" s="565"/>
      <c r="EW240" s="565">
        <v>3</v>
      </c>
      <c r="EX240" s="565">
        <v>25</v>
      </c>
      <c r="EY240" s="565"/>
      <c r="EZ240" s="565">
        <v>93</v>
      </c>
      <c r="FA240" s="565"/>
      <c r="FB240" s="565">
        <v>15</v>
      </c>
      <c r="FC240" s="565"/>
      <c r="FD240" s="565">
        <v>30</v>
      </c>
      <c r="FE240" s="565"/>
      <c r="FF240" s="565">
        <v>15</v>
      </c>
      <c r="FG240" s="565"/>
      <c r="FH240" s="565">
        <v>70</v>
      </c>
      <c r="FI240" s="565"/>
      <c r="FJ240" s="565">
        <v>22</v>
      </c>
      <c r="FK240" s="565"/>
      <c r="FL240" s="565">
        <v>149</v>
      </c>
      <c r="FM240" s="565"/>
      <c r="FN240" s="565">
        <v>66</v>
      </c>
      <c r="FO240" s="565"/>
      <c r="FP240" s="565">
        <v>57</v>
      </c>
      <c r="FQ240" s="565"/>
      <c r="FR240" s="565">
        <v>16</v>
      </c>
      <c r="FS240" s="565"/>
      <c r="FT240" s="565">
        <v>22</v>
      </c>
      <c r="FU240" s="565">
        <v>0</v>
      </c>
      <c r="FV240" s="565">
        <v>20</v>
      </c>
      <c r="FW240" s="565"/>
      <c r="FX240" s="565">
        <v>10</v>
      </c>
      <c r="FY240" s="565"/>
      <c r="FZ240" s="598">
        <v>10</v>
      </c>
      <c r="GA240" s="598"/>
      <c r="GB240" s="565"/>
      <c r="GC240" s="565"/>
      <c r="GD240" s="565">
        <v>20</v>
      </c>
      <c r="GE240" s="565"/>
      <c r="GF240" s="565">
        <v>24</v>
      </c>
      <c r="GG240" s="565"/>
      <c r="GH240" s="565">
        <v>55</v>
      </c>
      <c r="GI240" s="565"/>
      <c r="GJ240" s="565"/>
    </row>
    <row r="241" spans="1:192">
      <c r="A241" s="460">
        <v>210</v>
      </c>
      <c r="B241" s="460" t="s">
        <v>5242</v>
      </c>
      <c r="C241" s="461" t="s">
        <v>5243</v>
      </c>
      <c r="D241" s="514">
        <v>1.25</v>
      </c>
      <c r="E241" s="97">
        <v>40</v>
      </c>
      <c r="F241" s="506">
        <v>0</v>
      </c>
      <c r="G241" s="529"/>
      <c r="H241" s="78"/>
      <c r="I241" s="230">
        <v>10</v>
      </c>
      <c r="J241" s="230"/>
      <c r="K241" s="97">
        <v>3</v>
      </c>
      <c r="L241" s="97"/>
      <c r="M241" s="97">
        <v>30</v>
      </c>
      <c r="N241" s="97"/>
      <c r="O241" s="470"/>
      <c r="P241" s="470"/>
      <c r="Q241" s="470"/>
      <c r="R241" s="506"/>
      <c r="S241" s="97"/>
      <c r="T241" s="97">
        <v>0</v>
      </c>
      <c r="U241" s="507"/>
      <c r="V241" s="97"/>
      <c r="W241" s="97">
        <v>2</v>
      </c>
      <c r="X241" s="97">
        <v>2</v>
      </c>
      <c r="Y241" s="147"/>
      <c r="Z241" s="147"/>
      <c r="AA241" s="166">
        <v>30</v>
      </c>
      <c r="AB241" s="166"/>
      <c r="AC241" s="97"/>
      <c r="AD241" s="97"/>
      <c r="AE241" s="97">
        <v>8</v>
      </c>
      <c r="AF241" s="97"/>
      <c r="AG241" s="462"/>
      <c r="AH241" s="462"/>
      <c r="AI241" s="97">
        <v>35</v>
      </c>
      <c r="AJ241" s="97"/>
      <c r="AK241" s="97"/>
      <c r="AL241" s="97"/>
      <c r="AM241" s="97"/>
      <c r="AN241" s="97">
        <v>1</v>
      </c>
      <c r="AO241" s="97"/>
      <c r="AP241" s="97">
        <v>3</v>
      </c>
      <c r="AQ241" s="517"/>
      <c r="AR241" s="517">
        <v>30</v>
      </c>
      <c r="AS241" s="472">
        <v>0</v>
      </c>
      <c r="AT241" s="97"/>
      <c r="AU241" s="472"/>
      <c r="AV241" s="472"/>
      <c r="AW241" s="97">
        <v>620</v>
      </c>
      <c r="AX241" s="97"/>
      <c r="AY241" s="97">
        <f>2+4+2</f>
        <v>8</v>
      </c>
      <c r="AZ241" s="97">
        <f t="shared" si="3"/>
        <v>8</v>
      </c>
      <c r="BA241" s="97"/>
      <c r="BB241" s="97">
        <v>5</v>
      </c>
      <c r="BC241" s="97"/>
      <c r="BD241" s="97"/>
      <c r="BE241" s="97"/>
      <c r="BF241" s="97">
        <v>31</v>
      </c>
      <c r="BG241" s="97">
        <v>38</v>
      </c>
      <c r="BH241" s="97"/>
      <c r="BI241" s="466"/>
      <c r="BJ241" s="466">
        <v>12</v>
      </c>
      <c r="BK241" s="466">
        <v>12</v>
      </c>
      <c r="BL241" s="97"/>
      <c r="BM241" s="97"/>
      <c r="BN241" s="470">
        <v>3</v>
      </c>
      <c r="BO241" s="470"/>
      <c r="BP241" s="97"/>
      <c r="BQ241" s="97">
        <v>120</v>
      </c>
      <c r="BR241" s="97">
        <v>15</v>
      </c>
      <c r="BS241" s="97"/>
      <c r="BT241" s="97"/>
      <c r="BU241" s="97"/>
      <c r="BV241" s="97"/>
      <c r="BW241" s="97"/>
      <c r="BX241" s="97">
        <v>135</v>
      </c>
      <c r="BY241" s="97">
        <v>2</v>
      </c>
      <c r="BZ241" s="97"/>
      <c r="CA241" s="97"/>
      <c r="CB241" s="97"/>
      <c r="CC241" s="574"/>
      <c r="CD241" s="565"/>
      <c r="CE241" s="565"/>
      <c r="CF241" s="565"/>
      <c r="CG241" s="565">
        <v>5</v>
      </c>
      <c r="CH241" s="565"/>
      <c r="CI241" s="565"/>
      <c r="CJ241" s="565">
        <v>4</v>
      </c>
      <c r="CK241" s="565">
        <v>10</v>
      </c>
      <c r="CL241" s="565"/>
      <c r="CM241" s="565"/>
      <c r="CN241" s="565"/>
      <c r="CO241" s="565"/>
      <c r="CP241" s="565"/>
      <c r="CQ241" s="565"/>
      <c r="CR241" s="582"/>
      <c r="CS241" s="565">
        <v>5</v>
      </c>
      <c r="CT241" s="565"/>
      <c r="CU241" s="565"/>
      <c r="CV241" s="565">
        <v>3</v>
      </c>
      <c r="CW241" s="565">
        <v>3</v>
      </c>
      <c r="CX241" s="565"/>
      <c r="CY241" s="598"/>
      <c r="CZ241" s="598"/>
      <c r="DA241" s="565"/>
      <c r="DB241" s="565">
        <v>16</v>
      </c>
      <c r="DC241" s="565"/>
      <c r="DD241" s="565"/>
      <c r="DE241" s="565"/>
      <c r="DF241" s="565"/>
      <c r="DG241" s="565"/>
      <c r="DH241" s="565">
        <v>4</v>
      </c>
      <c r="DI241" s="565"/>
      <c r="DJ241" s="565"/>
      <c r="DK241" s="565"/>
      <c r="DL241" s="565"/>
      <c r="DM241" s="565">
        <v>31</v>
      </c>
      <c r="DN241" s="565"/>
      <c r="DO241" s="565"/>
      <c r="DP241" s="565">
        <v>36</v>
      </c>
      <c r="DQ241" s="565"/>
      <c r="DR241" s="565">
        <v>33</v>
      </c>
      <c r="DS241" s="565"/>
      <c r="DT241" s="565"/>
      <c r="DU241" s="565">
        <v>70</v>
      </c>
      <c r="DV241" s="565"/>
      <c r="DW241" s="565"/>
      <c r="DX241" s="565"/>
      <c r="DY241" s="565"/>
      <c r="DZ241" s="565"/>
      <c r="EA241" s="565"/>
      <c r="EB241" s="565"/>
      <c r="EC241" s="565">
        <v>10</v>
      </c>
      <c r="ED241" s="565"/>
      <c r="EE241" s="565"/>
      <c r="EF241" s="565"/>
      <c r="EG241" s="565"/>
      <c r="EH241" s="565"/>
      <c r="EI241" s="565"/>
      <c r="EJ241" s="565"/>
      <c r="EK241" s="565"/>
      <c r="EL241" s="565"/>
      <c r="EM241" s="565"/>
      <c r="EN241" s="565"/>
      <c r="EO241" s="565"/>
      <c r="EP241" s="565"/>
      <c r="EQ241" s="565">
        <v>25</v>
      </c>
      <c r="ER241" s="620">
        <v>0</v>
      </c>
      <c r="ET241" s="565"/>
      <c r="EU241" s="565"/>
      <c r="EV241" s="565"/>
      <c r="EW241" s="565"/>
      <c r="EX241" s="565"/>
      <c r="EY241" s="565">
        <v>5</v>
      </c>
      <c r="EZ241" s="565"/>
      <c r="FA241" s="565">
        <v>10</v>
      </c>
      <c r="FB241" s="565">
        <v>5</v>
      </c>
      <c r="FC241" s="565"/>
      <c r="FD241" s="565"/>
      <c r="FE241" s="565">
        <v>10</v>
      </c>
      <c r="FF241" s="565"/>
      <c r="FG241" s="565">
        <v>4</v>
      </c>
      <c r="FH241" s="565"/>
      <c r="FI241" s="565">
        <v>5</v>
      </c>
      <c r="FJ241" s="565"/>
      <c r="FK241" s="565"/>
      <c r="FL241" s="565">
        <v>0</v>
      </c>
      <c r="FM241" s="565"/>
      <c r="FN241" s="565"/>
      <c r="FO241" s="565">
        <v>10</v>
      </c>
      <c r="FP241" s="565"/>
      <c r="FQ241" s="565">
        <v>9</v>
      </c>
      <c r="FR241" s="565"/>
      <c r="FS241" s="565">
        <v>2</v>
      </c>
      <c r="FT241" s="565">
        <v>0</v>
      </c>
      <c r="FU241" s="565">
        <v>5</v>
      </c>
      <c r="FV241" s="565"/>
      <c r="FW241" s="565">
        <v>6</v>
      </c>
      <c r="FX241" s="565">
        <v>0</v>
      </c>
      <c r="FY241" s="565">
        <v>18</v>
      </c>
      <c r="FZ241" s="598"/>
      <c r="GA241" s="598">
        <v>2</v>
      </c>
      <c r="GB241" s="565"/>
      <c r="GC241" s="565"/>
      <c r="GD241" s="565"/>
      <c r="GE241" s="565">
        <v>1</v>
      </c>
      <c r="GF241" s="565"/>
      <c r="GG241" s="565">
        <v>2</v>
      </c>
      <c r="GH241" s="565"/>
      <c r="GI241" s="565">
        <v>20</v>
      </c>
      <c r="GJ241" s="565"/>
    </row>
    <row r="242" spans="1:192">
      <c r="A242" s="443">
        <v>24</v>
      </c>
      <c r="B242" s="501" t="s">
        <v>5244</v>
      </c>
      <c r="C242" s="474" t="s">
        <v>4193</v>
      </c>
      <c r="D242" s="502">
        <v>1.44</v>
      </c>
      <c r="E242" s="97">
        <v>0</v>
      </c>
      <c r="F242" s="506">
        <v>1</v>
      </c>
      <c r="G242" s="529"/>
      <c r="H242" s="78"/>
      <c r="I242" s="230"/>
      <c r="J242" s="230">
        <v>2</v>
      </c>
      <c r="K242" s="97">
        <v>100</v>
      </c>
      <c r="L242" s="97"/>
      <c r="M242" s="97"/>
      <c r="N242" s="97">
        <v>12</v>
      </c>
      <c r="O242" s="470"/>
      <c r="P242" s="470"/>
      <c r="Q242" s="470"/>
      <c r="R242" s="518">
        <f>SUM(R243:R246)</f>
        <v>8</v>
      </c>
      <c r="S242" s="97"/>
      <c r="T242" s="447">
        <v>66</v>
      </c>
      <c r="U242" s="507"/>
      <c r="V242" s="447">
        <v>141</v>
      </c>
      <c r="W242" s="447">
        <v>2</v>
      </c>
      <c r="X242" s="447">
        <v>143</v>
      </c>
      <c r="Y242" s="147"/>
      <c r="Z242" s="147"/>
      <c r="AA242" s="166"/>
      <c r="AB242" s="166"/>
      <c r="AC242" s="97"/>
      <c r="AD242" s="97"/>
      <c r="AE242" s="97">
        <v>34</v>
      </c>
      <c r="AF242" s="97"/>
      <c r="AG242" s="462"/>
      <c r="AH242" s="462"/>
      <c r="AI242" s="97"/>
      <c r="AJ242" s="97"/>
      <c r="AK242" s="97"/>
      <c r="AL242" s="97"/>
      <c r="AM242" s="97">
        <v>23</v>
      </c>
      <c r="AN242" s="97"/>
      <c r="AO242" s="97">
        <v>33</v>
      </c>
      <c r="AP242" s="97"/>
      <c r="AQ242" s="512">
        <f>SUM(AQ243:AQ246)</f>
        <v>85</v>
      </c>
      <c r="AR242" s="512">
        <f>SUM(AR243:AR246)</f>
        <v>0</v>
      </c>
      <c r="AS242" s="472">
        <v>0</v>
      </c>
      <c r="AT242" s="97"/>
      <c r="AU242" s="472"/>
      <c r="AV242" s="472"/>
      <c r="AW242" s="97"/>
      <c r="AX242" s="97"/>
      <c r="AY242" s="97"/>
      <c r="AZ242" s="97"/>
      <c r="BA242" s="97"/>
      <c r="BB242" s="97"/>
      <c r="BC242" s="97"/>
      <c r="BD242" s="97"/>
      <c r="BE242" s="97"/>
      <c r="BF242" s="97"/>
      <c r="BG242" s="97"/>
      <c r="BH242" s="97"/>
      <c r="BI242" s="466">
        <v>73</v>
      </c>
      <c r="BJ242" s="466">
        <v>3</v>
      </c>
      <c r="BK242" s="466">
        <v>76</v>
      </c>
      <c r="BL242" s="97">
        <v>27</v>
      </c>
      <c r="BM242" s="97"/>
      <c r="BN242" s="470">
        <v>27</v>
      </c>
      <c r="BO242" s="470"/>
      <c r="BP242" s="97"/>
      <c r="BQ242" s="97">
        <v>40</v>
      </c>
      <c r="BR242" s="97"/>
      <c r="BS242" s="97"/>
      <c r="BT242" s="97"/>
      <c r="BU242" s="97"/>
      <c r="BV242" s="97"/>
      <c r="BW242" s="97"/>
      <c r="BX242" s="97">
        <v>31</v>
      </c>
      <c r="BY242" s="97"/>
      <c r="BZ242" s="97"/>
      <c r="CA242" s="97"/>
      <c r="CB242" s="97"/>
      <c r="CC242" s="574"/>
      <c r="CD242" s="565"/>
      <c r="CE242" s="565"/>
      <c r="CF242" s="565">
        <v>20</v>
      </c>
      <c r="CG242" s="565">
        <v>1</v>
      </c>
      <c r="CH242" s="565">
        <v>85</v>
      </c>
      <c r="CI242" s="565">
        <v>67</v>
      </c>
      <c r="CJ242" s="565">
        <v>2</v>
      </c>
      <c r="CK242" s="565"/>
      <c r="CL242" s="565"/>
      <c r="CM242" s="565"/>
      <c r="CN242" s="565"/>
      <c r="CO242" s="565"/>
      <c r="CP242" s="565"/>
      <c r="CQ242" s="565"/>
      <c r="CR242" s="568">
        <v>1098</v>
      </c>
      <c r="CS242" s="565"/>
      <c r="CT242" s="565"/>
      <c r="CU242" s="565"/>
      <c r="CV242" s="565"/>
      <c r="CW242" s="565">
        <v>27</v>
      </c>
      <c r="CX242" s="565"/>
      <c r="CY242" s="598"/>
      <c r="CZ242" s="598"/>
      <c r="DA242" s="565">
        <v>114</v>
      </c>
      <c r="DB242" s="565">
        <v>4</v>
      </c>
      <c r="DC242" s="565">
        <v>37</v>
      </c>
      <c r="DD242" s="565"/>
      <c r="DE242" s="565">
        <v>75</v>
      </c>
      <c r="DF242" s="565"/>
      <c r="DG242" s="565">
        <v>35</v>
      </c>
      <c r="DH242" s="565">
        <v>3</v>
      </c>
      <c r="DI242" s="565"/>
      <c r="DJ242" s="565"/>
      <c r="DK242" s="565"/>
      <c r="DL242" s="565"/>
      <c r="DM242" s="565">
        <v>6</v>
      </c>
      <c r="DN242" s="565"/>
      <c r="DO242" s="565"/>
      <c r="DP242" s="565"/>
      <c r="DQ242" s="565">
        <v>8</v>
      </c>
      <c r="DR242" s="565"/>
      <c r="DS242" s="565"/>
      <c r="DT242" s="565"/>
      <c r="DU242" s="565"/>
      <c r="DV242" s="565">
        <v>1</v>
      </c>
      <c r="DW242" s="565"/>
      <c r="DX242" s="565">
        <v>9</v>
      </c>
      <c r="DY242" s="565">
        <v>1</v>
      </c>
      <c r="DZ242" s="565"/>
      <c r="EA242" s="565"/>
      <c r="EB242" s="565"/>
      <c r="EC242" s="565"/>
      <c r="ED242" s="565"/>
      <c r="EE242" s="565"/>
      <c r="EF242" s="565"/>
      <c r="EG242" s="565"/>
      <c r="EH242" s="565"/>
      <c r="EI242" s="565"/>
      <c r="EJ242" s="565"/>
      <c r="EK242" s="565"/>
      <c r="EL242" s="565"/>
      <c r="EM242" s="565"/>
      <c r="EN242" s="565"/>
      <c r="EO242" s="565"/>
      <c r="EP242" s="565"/>
      <c r="EQ242" s="565"/>
      <c r="ER242" s="620">
        <v>34</v>
      </c>
      <c r="ET242" s="565">
        <v>46</v>
      </c>
      <c r="EU242" s="565"/>
      <c r="EV242" s="565">
        <v>156</v>
      </c>
      <c r="EW242" s="565">
        <v>8</v>
      </c>
      <c r="EX242" s="565">
        <v>59</v>
      </c>
      <c r="EY242" s="565"/>
      <c r="EZ242" s="565">
        <v>96</v>
      </c>
      <c r="FA242" s="565">
        <v>5</v>
      </c>
      <c r="FB242" s="565"/>
      <c r="FC242" s="565"/>
      <c r="FD242" s="565"/>
      <c r="FE242" s="565"/>
      <c r="FF242" s="565"/>
      <c r="FG242" s="565"/>
      <c r="FH242" s="565">
        <v>83</v>
      </c>
      <c r="FI242" s="565">
        <v>35</v>
      </c>
      <c r="FJ242" s="565"/>
      <c r="FK242" s="565"/>
      <c r="FL242" s="565">
        <v>1006</v>
      </c>
      <c r="FM242" s="565"/>
      <c r="FN242" s="565">
        <v>95</v>
      </c>
      <c r="FO242" s="565">
        <v>30</v>
      </c>
      <c r="FP242" s="565"/>
      <c r="FQ242" s="565"/>
      <c r="FR242" s="565"/>
      <c r="FS242" s="565"/>
      <c r="FT242" s="565">
        <v>19</v>
      </c>
      <c r="FU242" s="565">
        <v>0</v>
      </c>
      <c r="FV242" s="565">
        <v>33</v>
      </c>
      <c r="FW242" s="565"/>
      <c r="FX242" s="565"/>
      <c r="FY242" s="565"/>
      <c r="FZ242" s="598"/>
      <c r="GA242" s="598"/>
      <c r="GB242" s="565"/>
      <c r="GC242" s="565"/>
      <c r="GD242" s="565">
        <v>16</v>
      </c>
      <c r="GE242" s="565"/>
      <c r="GF242" s="565">
        <v>25</v>
      </c>
      <c r="GG242" s="565"/>
      <c r="GH242" s="565"/>
      <c r="GI242" s="565"/>
      <c r="GJ242" s="565"/>
    </row>
    <row r="243" spans="1:192">
      <c r="A243" s="460">
        <v>211</v>
      </c>
      <c r="B243" s="460" t="s">
        <v>5245</v>
      </c>
      <c r="C243" s="461" t="s">
        <v>5246</v>
      </c>
      <c r="D243" s="514">
        <v>1.78</v>
      </c>
      <c r="E243" s="447">
        <v>59</v>
      </c>
      <c r="F243" s="515">
        <v>3</v>
      </c>
      <c r="G243" s="529"/>
      <c r="H243" s="78"/>
      <c r="I243" s="445">
        <v>15</v>
      </c>
      <c r="J243" s="445">
        <v>0</v>
      </c>
      <c r="K243" s="97"/>
      <c r="L243" s="97"/>
      <c r="M243" s="97">
        <v>94</v>
      </c>
      <c r="N243" s="97"/>
      <c r="O243" s="470"/>
      <c r="P243" s="470"/>
      <c r="Q243" s="470"/>
      <c r="R243" s="506">
        <v>1</v>
      </c>
      <c r="S243" s="97"/>
      <c r="T243" s="97">
        <v>5</v>
      </c>
      <c r="U243" s="507"/>
      <c r="V243" s="97">
        <v>1</v>
      </c>
      <c r="W243" s="97"/>
      <c r="X243" s="97">
        <v>1</v>
      </c>
      <c r="Y243" s="147">
        <v>3</v>
      </c>
      <c r="Z243" s="147"/>
      <c r="AA243" s="166"/>
      <c r="AB243" s="166"/>
      <c r="AC243" s="97">
        <v>3</v>
      </c>
      <c r="AD243" s="97"/>
      <c r="AE243" s="97">
        <v>2</v>
      </c>
      <c r="AF243" s="97"/>
      <c r="AG243" s="462"/>
      <c r="AH243" s="462"/>
      <c r="AI243" s="97"/>
      <c r="AJ243" s="97"/>
      <c r="AK243" s="97"/>
      <c r="AL243" s="97"/>
      <c r="AM243" s="97">
        <v>1</v>
      </c>
      <c r="AN243" s="97"/>
      <c r="AO243" s="97">
        <v>1</v>
      </c>
      <c r="AP243" s="97"/>
      <c r="AQ243" s="517">
        <v>7</v>
      </c>
      <c r="AR243" s="517"/>
      <c r="AS243" s="472">
        <v>0</v>
      </c>
      <c r="AT243" s="97"/>
      <c r="AU243" s="472"/>
      <c r="AV243" s="472"/>
      <c r="AW243" s="97">
        <v>37</v>
      </c>
      <c r="AX243" s="97"/>
      <c r="AY243" s="97"/>
      <c r="AZ243" s="97">
        <f t="shared" si="3"/>
        <v>0</v>
      </c>
      <c r="BA243" s="97"/>
      <c r="BB243" s="97"/>
      <c r="BC243" s="97"/>
      <c r="BD243" s="97"/>
      <c r="BE243" s="97">
        <v>2</v>
      </c>
      <c r="BF243" s="97"/>
      <c r="BG243" s="97"/>
      <c r="BH243" s="97"/>
      <c r="BI243" s="466">
        <v>10</v>
      </c>
      <c r="BJ243" s="466"/>
      <c r="BK243" s="466">
        <v>10</v>
      </c>
      <c r="BL243" s="97"/>
      <c r="BM243" s="97"/>
      <c r="BN243" s="470">
        <v>5</v>
      </c>
      <c r="BO243" s="470"/>
      <c r="BP243" s="97"/>
      <c r="BQ243" s="97">
        <v>1</v>
      </c>
      <c r="BR243" s="97"/>
      <c r="BS243" s="97"/>
      <c r="BT243" s="97"/>
      <c r="BU243" s="97"/>
      <c r="BV243" s="97"/>
      <c r="BW243" s="97"/>
      <c r="BX243" s="97">
        <v>1</v>
      </c>
      <c r="BY243" s="97"/>
      <c r="BZ243" s="97"/>
      <c r="CA243" s="97"/>
      <c r="CB243" s="97"/>
      <c r="CC243" s="574"/>
      <c r="CD243" s="565"/>
      <c r="CE243" s="565"/>
      <c r="CF243" s="565">
        <v>1</v>
      </c>
      <c r="CG243" s="565"/>
      <c r="CH243" s="565">
        <v>4</v>
      </c>
      <c r="CI243" s="565">
        <v>5</v>
      </c>
      <c r="CJ243" s="565"/>
      <c r="CK243" s="565">
        <v>1</v>
      </c>
      <c r="CL243" s="565"/>
      <c r="CM243" s="565"/>
      <c r="CN243" s="565"/>
      <c r="CO243" s="565"/>
      <c r="CP243" s="565"/>
      <c r="CQ243" s="565"/>
      <c r="CR243" s="582">
        <v>250</v>
      </c>
      <c r="CS243" s="565"/>
      <c r="CT243" s="565">
        <v>1</v>
      </c>
      <c r="CU243" s="565">
        <v>3</v>
      </c>
      <c r="CV243" s="565"/>
      <c r="CW243" s="565">
        <v>5</v>
      </c>
      <c r="CX243" s="565"/>
      <c r="CY243" s="598"/>
      <c r="CZ243" s="598"/>
      <c r="DA243" s="565">
        <v>9</v>
      </c>
      <c r="DB243" s="565">
        <v>1</v>
      </c>
      <c r="DC243" s="565">
        <v>2</v>
      </c>
      <c r="DD243" s="565"/>
      <c r="DE243" s="565">
        <v>1</v>
      </c>
      <c r="DF243" s="565"/>
      <c r="DG243" s="565">
        <v>5</v>
      </c>
      <c r="DH243" s="565"/>
      <c r="DI243" s="565"/>
      <c r="DJ243" s="565"/>
      <c r="DK243" s="565"/>
      <c r="DL243" s="565"/>
      <c r="DM243" s="565">
        <v>22</v>
      </c>
      <c r="DN243" s="565"/>
      <c r="DO243" s="565"/>
      <c r="DP243" s="565"/>
      <c r="DQ243" s="565"/>
      <c r="DR243" s="565"/>
      <c r="DS243" s="565"/>
      <c r="DT243" s="565">
        <v>10</v>
      </c>
      <c r="DU243" s="565"/>
      <c r="DV243" s="565"/>
      <c r="DW243" s="565"/>
      <c r="DX243" s="565"/>
      <c r="DY243" s="565"/>
      <c r="DZ243" s="565"/>
      <c r="EA243" s="565"/>
      <c r="EB243" s="565">
        <v>10</v>
      </c>
      <c r="EC243" s="565"/>
      <c r="ED243" s="565"/>
      <c r="EE243" s="565"/>
      <c r="EF243" s="565"/>
      <c r="EG243" s="565"/>
      <c r="EH243" s="565">
        <v>3</v>
      </c>
      <c r="EI243" s="565"/>
      <c r="EJ243" s="565"/>
      <c r="EK243" s="565"/>
      <c r="EL243" s="565">
        <v>1</v>
      </c>
      <c r="EM243" s="565"/>
      <c r="EN243" s="565"/>
      <c r="EO243" s="565"/>
      <c r="EP243" s="565"/>
      <c r="EQ243" s="565"/>
      <c r="ER243" s="620">
        <v>0</v>
      </c>
      <c r="ET243" s="565">
        <v>6</v>
      </c>
      <c r="EU243" s="565"/>
      <c r="EV243" s="565">
        <v>12</v>
      </c>
      <c r="EW243" s="565"/>
      <c r="EX243" s="565">
        <v>8</v>
      </c>
      <c r="EY243" s="565"/>
      <c r="EZ243" s="565">
        <v>8</v>
      </c>
      <c r="FA243" s="565"/>
      <c r="FB243" s="565">
        <v>2</v>
      </c>
      <c r="FC243" s="565"/>
      <c r="FD243" s="565">
        <v>7</v>
      </c>
      <c r="FE243" s="565"/>
      <c r="FF243" s="565">
        <v>1</v>
      </c>
      <c r="FG243" s="565"/>
      <c r="FH243" s="565">
        <v>15</v>
      </c>
      <c r="FI243" s="565"/>
      <c r="FJ243" s="565">
        <v>41</v>
      </c>
      <c r="FK243" s="565"/>
      <c r="FL243" s="565">
        <v>272</v>
      </c>
      <c r="FM243" s="565"/>
      <c r="FN243" s="565">
        <v>14</v>
      </c>
      <c r="FO243" s="565"/>
      <c r="FP243" s="565">
        <v>4</v>
      </c>
      <c r="FQ243" s="565"/>
      <c r="FR243" s="565"/>
      <c r="FS243" s="565"/>
      <c r="FT243" s="565">
        <v>1</v>
      </c>
      <c r="FU243" s="565">
        <v>0</v>
      </c>
      <c r="FV243" s="565">
        <v>1</v>
      </c>
      <c r="FW243" s="565"/>
      <c r="FX243" s="565"/>
      <c r="FY243" s="565"/>
      <c r="FZ243" s="598"/>
      <c r="GA243" s="598"/>
      <c r="GB243" s="565"/>
      <c r="GC243" s="565"/>
      <c r="GD243" s="565"/>
      <c r="GE243" s="565"/>
      <c r="GF243" s="565">
        <v>1</v>
      </c>
      <c r="GG243" s="565"/>
      <c r="GH243" s="565">
        <v>3</v>
      </c>
      <c r="GI243" s="565">
        <v>1</v>
      </c>
      <c r="GJ243" s="565"/>
    </row>
    <row r="244" spans="1:192">
      <c r="A244" s="460">
        <v>212</v>
      </c>
      <c r="B244" s="460" t="s">
        <v>5247</v>
      </c>
      <c r="C244" s="461" t="s">
        <v>5248</v>
      </c>
      <c r="D244" s="514">
        <v>1.67</v>
      </c>
      <c r="E244" s="97">
        <v>3</v>
      </c>
      <c r="F244" s="506">
        <v>0</v>
      </c>
      <c r="G244" s="529"/>
      <c r="H244" s="78"/>
      <c r="I244" s="230">
        <v>3</v>
      </c>
      <c r="J244" s="230"/>
      <c r="K244" s="97"/>
      <c r="L244" s="97"/>
      <c r="M244" s="97">
        <v>6</v>
      </c>
      <c r="N244" s="97"/>
      <c r="O244" s="470"/>
      <c r="P244" s="470"/>
      <c r="Q244" s="470"/>
      <c r="R244" s="506">
        <v>1</v>
      </c>
      <c r="S244" s="97"/>
      <c r="T244" s="97">
        <v>50</v>
      </c>
      <c r="U244" s="507"/>
      <c r="V244" s="97">
        <v>80</v>
      </c>
      <c r="W244" s="97">
        <v>2</v>
      </c>
      <c r="X244" s="97">
        <v>82</v>
      </c>
      <c r="Y244" s="147">
        <v>61</v>
      </c>
      <c r="Z244" s="147"/>
      <c r="AA244" s="166"/>
      <c r="AB244" s="166"/>
      <c r="AC244" s="97">
        <v>18</v>
      </c>
      <c r="AD244" s="97"/>
      <c r="AE244" s="97">
        <v>32</v>
      </c>
      <c r="AF244" s="97"/>
      <c r="AG244" s="462"/>
      <c r="AH244" s="462"/>
      <c r="AI244" s="97"/>
      <c r="AJ244" s="97"/>
      <c r="AK244" s="97"/>
      <c r="AL244" s="97"/>
      <c r="AM244" s="97">
        <v>18</v>
      </c>
      <c r="AN244" s="97"/>
      <c r="AO244" s="97">
        <v>29</v>
      </c>
      <c r="AP244" s="97"/>
      <c r="AQ244" s="517">
        <v>56</v>
      </c>
      <c r="AR244" s="517"/>
      <c r="AS244" s="472">
        <v>0</v>
      </c>
      <c r="AT244" s="97"/>
      <c r="AU244" s="472"/>
      <c r="AV244" s="472"/>
      <c r="AW244" s="97">
        <v>113</v>
      </c>
      <c r="AX244" s="97">
        <f>6+1+1</f>
        <v>8</v>
      </c>
      <c r="AY244" s="97">
        <f>1+1</f>
        <v>2</v>
      </c>
      <c r="AZ244" s="97">
        <f t="shared" si="3"/>
        <v>10</v>
      </c>
      <c r="BA244" s="97">
        <v>25</v>
      </c>
      <c r="BB244" s="97"/>
      <c r="BC244" s="97"/>
      <c r="BD244" s="97"/>
      <c r="BE244" s="97">
        <v>18</v>
      </c>
      <c r="BF244" s="97">
        <v>1</v>
      </c>
      <c r="BG244" s="97"/>
      <c r="BH244" s="97"/>
      <c r="BI244" s="466">
        <v>48</v>
      </c>
      <c r="BJ244" s="466">
        <v>3</v>
      </c>
      <c r="BK244" s="466">
        <v>51</v>
      </c>
      <c r="BL244" s="97"/>
      <c r="BM244" s="97"/>
      <c r="BN244" s="470">
        <v>14</v>
      </c>
      <c r="BO244" s="470"/>
      <c r="BP244" s="97"/>
      <c r="BQ244" s="97">
        <v>38</v>
      </c>
      <c r="BR244" s="97"/>
      <c r="BS244" s="97"/>
      <c r="BT244" s="97"/>
      <c r="BU244" s="97"/>
      <c r="BV244" s="97"/>
      <c r="BW244" s="97"/>
      <c r="BX244" s="97"/>
      <c r="BY244" s="97"/>
      <c r="BZ244" s="97"/>
      <c r="CA244" s="97"/>
      <c r="CB244" s="97"/>
      <c r="CC244" s="574"/>
      <c r="CD244" s="565"/>
      <c r="CE244" s="565"/>
      <c r="CF244" s="565">
        <v>12</v>
      </c>
      <c r="CG244" s="565">
        <v>1</v>
      </c>
      <c r="CH244" s="565">
        <v>67</v>
      </c>
      <c r="CI244" s="565">
        <v>50</v>
      </c>
      <c r="CJ244" s="565">
        <v>2</v>
      </c>
      <c r="CK244" s="565">
        <v>80</v>
      </c>
      <c r="CL244" s="565"/>
      <c r="CM244" s="565"/>
      <c r="CN244" s="565"/>
      <c r="CO244" s="565"/>
      <c r="CP244" s="565"/>
      <c r="CQ244" s="565"/>
      <c r="CR244" s="582">
        <v>810</v>
      </c>
      <c r="CS244" s="565">
        <v>1</v>
      </c>
      <c r="CT244" s="565">
        <v>39</v>
      </c>
      <c r="CU244" s="565">
        <v>15</v>
      </c>
      <c r="CV244" s="565">
        <v>3</v>
      </c>
      <c r="CW244" s="565">
        <v>14</v>
      </c>
      <c r="CX244" s="565"/>
      <c r="CY244" s="598"/>
      <c r="CZ244" s="598"/>
      <c r="DA244" s="565">
        <v>93</v>
      </c>
      <c r="DB244" s="565">
        <v>3</v>
      </c>
      <c r="DC244" s="565">
        <v>20</v>
      </c>
      <c r="DD244" s="565"/>
      <c r="DE244" s="565">
        <v>66</v>
      </c>
      <c r="DF244" s="565"/>
      <c r="DG244" s="565">
        <v>25</v>
      </c>
      <c r="DH244" s="565">
        <v>3</v>
      </c>
      <c r="DI244" s="565"/>
      <c r="DJ244" s="565"/>
      <c r="DK244" s="565"/>
      <c r="DL244" s="565"/>
      <c r="DM244" s="565">
        <v>3</v>
      </c>
      <c r="DN244" s="565"/>
      <c r="DO244" s="565"/>
      <c r="DP244" s="565">
        <v>8</v>
      </c>
      <c r="DQ244" s="565"/>
      <c r="DR244" s="565"/>
      <c r="DS244" s="565"/>
      <c r="DT244" s="565">
        <v>135</v>
      </c>
      <c r="DU244" s="565"/>
      <c r="DV244" s="565">
        <v>1</v>
      </c>
      <c r="DW244" s="565"/>
      <c r="DX244" s="565">
        <v>9</v>
      </c>
      <c r="DY244" s="565">
        <v>1</v>
      </c>
      <c r="DZ244" s="565"/>
      <c r="EA244" s="565"/>
      <c r="EB244" s="565">
        <v>23</v>
      </c>
      <c r="EC244" s="565">
        <v>1</v>
      </c>
      <c r="ED244" s="565">
        <v>1</v>
      </c>
      <c r="EE244" s="565"/>
      <c r="EF244" s="565"/>
      <c r="EG244" s="565"/>
      <c r="EH244" s="565">
        <v>106</v>
      </c>
      <c r="EI244" s="565"/>
      <c r="EJ244" s="565"/>
      <c r="EK244" s="565"/>
      <c r="EL244" s="565">
        <v>37</v>
      </c>
      <c r="EM244" s="565">
        <v>2</v>
      </c>
      <c r="EN244" s="565"/>
      <c r="EO244" s="565"/>
      <c r="EP244" s="565"/>
      <c r="EQ244" s="565">
        <v>80</v>
      </c>
      <c r="ER244" s="620">
        <v>10</v>
      </c>
      <c r="ET244" s="565">
        <v>26</v>
      </c>
      <c r="EU244" s="565"/>
      <c r="EV244" s="565">
        <v>132</v>
      </c>
      <c r="EW244" s="565">
        <v>8</v>
      </c>
      <c r="EX244" s="565">
        <v>39</v>
      </c>
      <c r="EY244" s="565"/>
      <c r="EZ244" s="565">
        <v>66</v>
      </c>
      <c r="FA244" s="565">
        <v>5</v>
      </c>
      <c r="FB244" s="565">
        <v>7</v>
      </c>
      <c r="FC244" s="565"/>
      <c r="FD244" s="565">
        <v>50</v>
      </c>
      <c r="FE244" s="565">
        <v>4</v>
      </c>
      <c r="FF244" s="565">
        <v>26</v>
      </c>
      <c r="FG244" s="565">
        <v>2</v>
      </c>
      <c r="FH244" s="565">
        <v>60</v>
      </c>
      <c r="FI244" s="565">
        <v>35</v>
      </c>
      <c r="FJ244" s="565">
        <v>41</v>
      </c>
      <c r="FK244" s="565"/>
      <c r="FL244" s="565">
        <v>732</v>
      </c>
      <c r="FM244" s="565"/>
      <c r="FN244" s="565">
        <v>63</v>
      </c>
      <c r="FO244" s="565">
        <v>30</v>
      </c>
      <c r="FP244" s="565">
        <v>326</v>
      </c>
      <c r="FQ244" s="565">
        <v>3</v>
      </c>
      <c r="FR244" s="565">
        <v>58</v>
      </c>
      <c r="FS244" s="565">
        <v>2</v>
      </c>
      <c r="FT244" s="565">
        <v>18</v>
      </c>
      <c r="FU244" s="565">
        <v>0</v>
      </c>
      <c r="FV244" s="565">
        <v>29</v>
      </c>
      <c r="FW244" s="565"/>
      <c r="FX244" s="565">
        <v>91</v>
      </c>
      <c r="FY244" s="565">
        <v>3</v>
      </c>
      <c r="FZ244" s="598">
        <v>10</v>
      </c>
      <c r="GA244" s="598">
        <v>1</v>
      </c>
      <c r="GB244" s="565"/>
      <c r="GC244" s="565"/>
      <c r="GD244" s="565">
        <v>11</v>
      </c>
      <c r="GE244" s="565"/>
      <c r="GF244" s="565">
        <v>12</v>
      </c>
      <c r="GG244" s="565"/>
      <c r="GH244" s="565">
        <v>35</v>
      </c>
      <c r="GI244" s="565">
        <v>5</v>
      </c>
      <c r="GJ244" s="565"/>
    </row>
    <row r="245" spans="1:192">
      <c r="A245" s="460">
        <v>213</v>
      </c>
      <c r="B245" s="460" t="s">
        <v>5249</v>
      </c>
      <c r="C245" s="461" t="s">
        <v>5250</v>
      </c>
      <c r="D245" s="514">
        <v>0.87</v>
      </c>
      <c r="E245" s="97">
        <v>56</v>
      </c>
      <c r="F245" s="506">
        <v>3</v>
      </c>
      <c r="G245" s="529"/>
      <c r="H245" s="78"/>
      <c r="I245" s="230">
        <v>6</v>
      </c>
      <c r="J245" s="230"/>
      <c r="K245" s="97"/>
      <c r="L245" s="97"/>
      <c r="M245" s="97">
        <v>75</v>
      </c>
      <c r="N245" s="97"/>
      <c r="O245" s="470"/>
      <c r="P245" s="470"/>
      <c r="Q245" s="470"/>
      <c r="R245" s="506">
        <v>6</v>
      </c>
      <c r="S245" s="97"/>
      <c r="T245" s="97">
        <v>4</v>
      </c>
      <c r="U245" s="507"/>
      <c r="V245" s="97">
        <v>60</v>
      </c>
      <c r="W245" s="97"/>
      <c r="X245" s="97">
        <v>60</v>
      </c>
      <c r="Y245" s="147">
        <v>2</v>
      </c>
      <c r="Z245" s="147"/>
      <c r="AA245" s="166"/>
      <c r="AB245" s="166"/>
      <c r="AC245" s="97">
        <v>26</v>
      </c>
      <c r="AD245" s="97"/>
      <c r="AE245" s="97"/>
      <c r="AF245" s="97"/>
      <c r="AG245" s="462"/>
      <c r="AH245" s="462"/>
      <c r="AI245" s="97"/>
      <c r="AJ245" s="97"/>
      <c r="AK245" s="97"/>
      <c r="AL245" s="97"/>
      <c r="AM245" s="97">
        <v>4</v>
      </c>
      <c r="AN245" s="97"/>
      <c r="AO245" s="97">
        <v>3</v>
      </c>
      <c r="AP245" s="97"/>
      <c r="AQ245" s="517">
        <v>22</v>
      </c>
      <c r="AR245" s="517"/>
      <c r="AS245" s="472">
        <v>0</v>
      </c>
      <c r="AT245" s="97"/>
      <c r="AU245" s="472"/>
      <c r="AV245" s="472"/>
      <c r="AW245" s="97">
        <v>8</v>
      </c>
      <c r="AX245" s="97">
        <f>1</f>
        <v>1</v>
      </c>
      <c r="AY245" s="97"/>
      <c r="AZ245" s="97">
        <f t="shared" si="3"/>
        <v>1</v>
      </c>
      <c r="BA245" s="97">
        <v>15</v>
      </c>
      <c r="BB245" s="97"/>
      <c r="BC245" s="97"/>
      <c r="BD245" s="97"/>
      <c r="BE245" s="97">
        <v>18</v>
      </c>
      <c r="BF245" s="97"/>
      <c r="BG245" s="97"/>
      <c r="BH245" s="97"/>
      <c r="BI245" s="466">
        <v>15</v>
      </c>
      <c r="BJ245" s="466"/>
      <c r="BK245" s="466">
        <v>15</v>
      </c>
      <c r="BL245" s="97">
        <v>27</v>
      </c>
      <c r="BM245" s="97"/>
      <c r="BN245" s="470">
        <v>8</v>
      </c>
      <c r="BO245" s="470"/>
      <c r="BP245" s="97"/>
      <c r="BQ245" s="97">
        <v>1</v>
      </c>
      <c r="BR245" s="97"/>
      <c r="BS245" s="97"/>
      <c r="BT245" s="97"/>
      <c r="BU245" s="97"/>
      <c r="BV245" s="97">
        <v>6</v>
      </c>
      <c r="BW245" s="97"/>
      <c r="BX245" s="97">
        <v>6</v>
      </c>
      <c r="BY245" s="97"/>
      <c r="BZ245" s="97"/>
      <c r="CA245" s="97"/>
      <c r="CB245" s="97"/>
      <c r="CC245" s="574"/>
      <c r="CD245" s="565"/>
      <c r="CE245" s="565"/>
      <c r="CF245" s="565">
        <v>7</v>
      </c>
      <c r="CG245" s="565"/>
      <c r="CH245" s="565">
        <v>14</v>
      </c>
      <c r="CI245" s="565">
        <v>12</v>
      </c>
      <c r="CJ245" s="565"/>
      <c r="CK245" s="565">
        <v>1</v>
      </c>
      <c r="CL245" s="565"/>
      <c r="CM245" s="565"/>
      <c r="CN245" s="565"/>
      <c r="CO245" s="565"/>
      <c r="CP245" s="565"/>
      <c r="CQ245" s="565"/>
      <c r="CR245" s="582">
        <v>14</v>
      </c>
      <c r="CS245" s="565"/>
      <c r="CT245" s="565">
        <v>5</v>
      </c>
      <c r="CU245" s="565">
        <v>3</v>
      </c>
      <c r="CV245" s="565"/>
      <c r="CW245" s="565">
        <v>8</v>
      </c>
      <c r="CX245" s="565"/>
      <c r="CY245" s="598"/>
      <c r="CZ245" s="598"/>
      <c r="DA245" s="565">
        <v>12</v>
      </c>
      <c r="DB245" s="565"/>
      <c r="DC245" s="565">
        <v>15</v>
      </c>
      <c r="DD245" s="565"/>
      <c r="DE245" s="565">
        <v>8</v>
      </c>
      <c r="DF245" s="565"/>
      <c r="DG245" s="565">
        <v>5</v>
      </c>
      <c r="DH245" s="565"/>
      <c r="DI245" s="565"/>
      <c r="DJ245" s="565"/>
      <c r="DK245" s="565">
        <v>65</v>
      </c>
      <c r="DL245" s="565">
        <v>3</v>
      </c>
      <c r="DM245" s="565"/>
      <c r="DN245" s="565"/>
      <c r="DO245" s="565"/>
      <c r="DP245" s="565">
        <v>55</v>
      </c>
      <c r="DQ245" s="565"/>
      <c r="DR245" s="565"/>
      <c r="DS245" s="565"/>
      <c r="DT245" s="565">
        <v>10</v>
      </c>
      <c r="DU245" s="565"/>
      <c r="DV245" s="565"/>
      <c r="DW245" s="565"/>
      <c r="DX245" s="565"/>
      <c r="DY245" s="565"/>
      <c r="DZ245" s="565"/>
      <c r="EA245" s="565"/>
      <c r="EB245" s="565">
        <v>2</v>
      </c>
      <c r="EC245" s="565"/>
      <c r="ED245" s="565"/>
      <c r="EE245" s="565"/>
      <c r="EF245" s="565"/>
      <c r="EG245" s="565"/>
      <c r="EH245" s="565">
        <v>4</v>
      </c>
      <c r="EI245" s="565"/>
      <c r="EJ245" s="565"/>
      <c r="EK245" s="565"/>
      <c r="EL245" s="565">
        <v>1</v>
      </c>
      <c r="EM245" s="565"/>
      <c r="EN245" s="565"/>
      <c r="EO245" s="565"/>
      <c r="EP245" s="565"/>
      <c r="EQ245" s="565"/>
      <c r="ER245" s="620">
        <v>24</v>
      </c>
      <c r="ET245" s="565">
        <v>14</v>
      </c>
      <c r="EU245" s="565"/>
      <c r="EV245" s="565">
        <v>12</v>
      </c>
      <c r="EW245" s="565"/>
      <c r="EX245" s="565">
        <v>12</v>
      </c>
      <c r="EY245" s="565"/>
      <c r="EZ245" s="565">
        <v>22</v>
      </c>
      <c r="FA245" s="565"/>
      <c r="FB245" s="565">
        <v>5</v>
      </c>
      <c r="FC245" s="565"/>
      <c r="FD245" s="565">
        <v>12</v>
      </c>
      <c r="FE245" s="565"/>
      <c r="FF245" s="565">
        <v>6</v>
      </c>
      <c r="FG245" s="565"/>
      <c r="FH245" s="565">
        <v>8</v>
      </c>
      <c r="FI245" s="565"/>
      <c r="FJ245" s="565"/>
      <c r="FK245" s="565"/>
      <c r="FL245" s="565">
        <v>2</v>
      </c>
      <c r="FM245" s="565"/>
      <c r="FN245" s="565">
        <v>18</v>
      </c>
      <c r="FO245" s="565"/>
      <c r="FP245" s="565">
        <v>8</v>
      </c>
      <c r="FQ245" s="565"/>
      <c r="FR245" s="565">
        <v>25</v>
      </c>
      <c r="FS245" s="565"/>
      <c r="FT245" s="565">
        <v>0</v>
      </c>
      <c r="FU245" s="565">
        <v>0</v>
      </c>
      <c r="FV245" s="565">
        <v>3</v>
      </c>
      <c r="FW245" s="565"/>
      <c r="FX245" s="565">
        <v>5</v>
      </c>
      <c r="FY245" s="565"/>
      <c r="FZ245" s="598"/>
      <c r="GA245" s="598"/>
      <c r="GB245" s="565"/>
      <c r="GC245" s="565"/>
      <c r="GD245" s="565">
        <v>5</v>
      </c>
      <c r="GE245" s="565"/>
      <c r="GF245" s="565">
        <v>12</v>
      </c>
      <c r="GG245" s="565"/>
      <c r="GH245" s="565">
        <v>20</v>
      </c>
      <c r="GI245" s="565"/>
      <c r="GJ245" s="565"/>
    </row>
    <row r="246" spans="1:192">
      <c r="A246" s="460">
        <v>214</v>
      </c>
      <c r="B246" s="460" t="s">
        <v>5251</v>
      </c>
      <c r="C246" s="461" t="s">
        <v>5252</v>
      </c>
      <c r="D246" s="514">
        <v>1.57</v>
      </c>
      <c r="E246" s="97">
        <v>0</v>
      </c>
      <c r="F246" s="506">
        <v>0</v>
      </c>
      <c r="G246" s="529"/>
      <c r="H246" s="78"/>
      <c r="I246" s="230">
        <v>6</v>
      </c>
      <c r="J246" s="230"/>
      <c r="K246" s="97"/>
      <c r="L246" s="97"/>
      <c r="M246" s="97">
        <v>13</v>
      </c>
      <c r="N246" s="97"/>
      <c r="O246" s="470"/>
      <c r="P246" s="470"/>
      <c r="Q246" s="470"/>
      <c r="R246" s="506"/>
      <c r="S246" s="97"/>
      <c r="T246" s="97">
        <v>7</v>
      </c>
      <c r="U246" s="507"/>
      <c r="V246" s="97"/>
      <c r="W246" s="97"/>
      <c r="X246" s="97"/>
      <c r="Y246" s="147"/>
      <c r="Z246" s="147"/>
      <c r="AA246" s="166"/>
      <c r="AB246" s="166"/>
      <c r="AC246" s="97"/>
      <c r="AD246" s="97"/>
      <c r="AE246" s="97"/>
      <c r="AF246" s="97"/>
      <c r="AG246" s="462"/>
      <c r="AH246" s="462"/>
      <c r="AI246" s="97"/>
      <c r="AJ246" s="97"/>
      <c r="AK246" s="97"/>
      <c r="AL246" s="97"/>
      <c r="AM246" s="97"/>
      <c r="AN246" s="97"/>
      <c r="AO246" s="97"/>
      <c r="AP246" s="97"/>
      <c r="AQ246" s="517"/>
      <c r="AR246" s="517"/>
      <c r="AS246" s="472">
        <v>0</v>
      </c>
      <c r="AT246" s="97"/>
      <c r="AU246" s="472"/>
      <c r="AV246" s="472"/>
      <c r="AW246" s="97"/>
      <c r="AX246" s="97"/>
      <c r="AY246" s="97"/>
      <c r="AZ246" s="97">
        <f t="shared" si="3"/>
        <v>0</v>
      </c>
      <c r="BA246" s="97"/>
      <c r="BB246" s="97"/>
      <c r="BC246" s="97"/>
      <c r="BD246" s="97"/>
      <c r="BE246" s="97"/>
      <c r="BF246" s="97"/>
      <c r="BG246" s="97">
        <v>1</v>
      </c>
      <c r="BH246" s="97"/>
      <c r="BI246" s="466"/>
      <c r="BJ246" s="466"/>
      <c r="BK246" s="466">
        <v>0</v>
      </c>
      <c r="BL246" s="97"/>
      <c r="BM246" s="97"/>
      <c r="BN246" s="470"/>
      <c r="BO246" s="470"/>
      <c r="BP246" s="97"/>
      <c r="BQ246" s="97"/>
      <c r="BR246" s="97"/>
      <c r="BS246" s="97"/>
      <c r="BT246" s="447"/>
      <c r="BU246" s="447"/>
      <c r="BV246" s="97"/>
      <c r="BW246" s="97"/>
      <c r="BX246" s="97">
        <v>38</v>
      </c>
      <c r="BY246" s="97"/>
      <c r="BZ246" s="97"/>
      <c r="CA246" s="97"/>
      <c r="CB246" s="97"/>
      <c r="CC246" s="574"/>
      <c r="CD246" s="565"/>
      <c r="CE246" s="565"/>
      <c r="CF246" s="565"/>
      <c r="CG246" s="565"/>
      <c r="CH246" s="565"/>
      <c r="CI246" s="565"/>
      <c r="CJ246" s="565"/>
      <c r="CK246" s="565"/>
      <c r="CL246" s="565"/>
      <c r="CM246" s="565"/>
      <c r="CN246" s="565"/>
      <c r="CO246" s="565"/>
      <c r="CP246" s="565"/>
      <c r="CQ246" s="565"/>
      <c r="CR246" s="582">
        <v>24</v>
      </c>
      <c r="CS246" s="565"/>
      <c r="CT246" s="565"/>
      <c r="CU246" s="565"/>
      <c r="CV246" s="565"/>
      <c r="CW246" s="565"/>
      <c r="CX246" s="565"/>
      <c r="CY246" s="598"/>
      <c r="CZ246" s="598"/>
      <c r="DA246" s="565"/>
      <c r="DB246" s="565"/>
      <c r="DC246" s="565"/>
      <c r="DD246" s="565"/>
      <c r="DE246" s="565">
        <v>8</v>
      </c>
      <c r="DF246" s="565"/>
      <c r="DG246" s="565"/>
      <c r="DH246" s="565"/>
      <c r="DI246" s="565"/>
      <c r="DJ246" s="565"/>
      <c r="DK246" s="565">
        <v>40</v>
      </c>
      <c r="DL246" s="565"/>
      <c r="DM246" s="565">
        <v>60</v>
      </c>
      <c r="DN246" s="565"/>
      <c r="DO246" s="565"/>
      <c r="DP246" s="565">
        <v>61</v>
      </c>
      <c r="DQ246" s="565">
        <v>3</v>
      </c>
      <c r="DR246" s="565"/>
      <c r="DS246" s="565">
        <v>1</v>
      </c>
      <c r="DT246" s="565">
        <v>9</v>
      </c>
      <c r="DU246" s="565"/>
      <c r="DV246" s="565"/>
      <c r="DW246" s="565"/>
      <c r="DX246" s="565"/>
      <c r="DY246" s="565"/>
      <c r="DZ246" s="565"/>
      <c r="EA246" s="565"/>
      <c r="EB246" s="565"/>
      <c r="EC246" s="565"/>
      <c r="ED246" s="565"/>
      <c r="EE246" s="565"/>
      <c r="EF246" s="565"/>
      <c r="EG246" s="565"/>
      <c r="EH246" s="565"/>
      <c r="EI246" s="565"/>
      <c r="EJ246" s="565"/>
      <c r="EK246" s="565"/>
      <c r="EL246" s="565"/>
      <c r="EM246" s="565"/>
      <c r="EN246" s="565"/>
      <c r="EO246" s="565"/>
      <c r="EP246" s="565"/>
      <c r="EQ246" s="565"/>
      <c r="ER246" s="620">
        <v>0</v>
      </c>
      <c r="ET246" s="565"/>
      <c r="EU246" s="565"/>
      <c r="EV246" s="565"/>
      <c r="EW246" s="565"/>
      <c r="EX246" s="565"/>
      <c r="EY246" s="565"/>
      <c r="EZ246" s="565"/>
      <c r="FA246" s="565"/>
      <c r="FB246" s="565"/>
      <c r="FC246" s="565"/>
      <c r="FD246" s="565"/>
      <c r="FE246" s="565"/>
      <c r="FF246" s="565"/>
      <c r="FG246" s="565"/>
      <c r="FH246" s="565"/>
      <c r="FI246" s="565"/>
      <c r="FJ246" s="565"/>
      <c r="FK246" s="565"/>
      <c r="FL246" s="565">
        <v>0</v>
      </c>
      <c r="FM246" s="565"/>
      <c r="FN246" s="565"/>
      <c r="FO246" s="565"/>
      <c r="FP246" s="565"/>
      <c r="FQ246" s="565"/>
      <c r="FR246" s="565"/>
      <c r="FS246" s="565"/>
      <c r="FT246" s="565">
        <v>0</v>
      </c>
      <c r="FU246" s="565">
        <v>0</v>
      </c>
      <c r="FV246" s="565"/>
      <c r="FW246" s="565"/>
      <c r="FX246" s="565"/>
      <c r="FY246" s="565"/>
      <c r="FZ246" s="598"/>
      <c r="GA246" s="598"/>
      <c r="GB246" s="565"/>
      <c r="GC246" s="565"/>
      <c r="GD246" s="565"/>
      <c r="GE246" s="565"/>
      <c r="GF246" s="565"/>
      <c r="GG246" s="565"/>
      <c r="GH246" s="565"/>
      <c r="GI246" s="565"/>
      <c r="GJ246" s="565"/>
    </row>
    <row r="247" spans="1:192">
      <c r="A247" s="443">
        <v>25</v>
      </c>
      <c r="B247" s="501" t="s">
        <v>5253</v>
      </c>
      <c r="C247" s="474" t="s">
        <v>4196</v>
      </c>
      <c r="D247" s="502">
        <v>1.18</v>
      </c>
      <c r="E247" s="97">
        <v>0</v>
      </c>
      <c r="F247" s="506">
        <v>0</v>
      </c>
      <c r="G247" s="529"/>
      <c r="H247" s="78"/>
      <c r="I247" s="230"/>
      <c r="J247" s="230"/>
      <c r="K247" s="97"/>
      <c r="L247" s="97"/>
      <c r="M247" s="97"/>
      <c r="N247" s="97"/>
      <c r="O247" s="470"/>
      <c r="P247" s="470"/>
      <c r="Q247" s="470"/>
      <c r="R247" s="518">
        <f>SUM(R248:R260)</f>
        <v>100</v>
      </c>
      <c r="S247" s="97"/>
      <c r="T247" s="447">
        <v>269</v>
      </c>
      <c r="U247" s="507"/>
      <c r="V247" s="447">
        <v>160</v>
      </c>
      <c r="W247" s="447"/>
      <c r="X247" s="447">
        <v>160</v>
      </c>
      <c r="Y247" s="147"/>
      <c r="Z247" s="147"/>
      <c r="AA247" s="166"/>
      <c r="AB247" s="166"/>
      <c r="AC247" s="97"/>
      <c r="AD247" s="97"/>
      <c r="AE247" s="97">
        <v>72</v>
      </c>
      <c r="AF247" s="97"/>
      <c r="AG247" s="462"/>
      <c r="AH247" s="462"/>
      <c r="AI247" s="97"/>
      <c r="AJ247" s="97"/>
      <c r="AK247" s="97"/>
      <c r="AL247" s="97"/>
      <c r="AM247" s="97">
        <v>38</v>
      </c>
      <c r="AN247" s="97"/>
      <c r="AO247" s="97">
        <v>36</v>
      </c>
      <c r="AP247" s="97"/>
      <c r="AQ247" s="512">
        <f>SUM(AQ248:AQ260)</f>
        <v>258</v>
      </c>
      <c r="AR247" s="512">
        <f>SUM(AR248:AR260)</f>
        <v>0</v>
      </c>
      <c r="AS247" s="472">
        <v>324</v>
      </c>
      <c r="AT247" s="97"/>
      <c r="AU247" s="472"/>
      <c r="AV247" s="472"/>
      <c r="AW247" s="97"/>
      <c r="AX247" s="97"/>
      <c r="AY247" s="97"/>
      <c r="AZ247" s="97"/>
      <c r="BA247" s="97"/>
      <c r="BB247" s="97"/>
      <c r="BC247" s="97"/>
      <c r="BD247" s="97"/>
      <c r="BE247" s="97"/>
      <c r="BF247" s="97"/>
      <c r="BG247" s="97">
        <v>1</v>
      </c>
      <c r="BH247" s="97"/>
      <c r="BI247" s="466">
        <v>125</v>
      </c>
      <c r="BJ247" s="466">
        <v>0</v>
      </c>
      <c r="BK247" s="466">
        <v>125</v>
      </c>
      <c r="BL247" s="97"/>
      <c r="BM247" s="97"/>
      <c r="BN247" s="470">
        <v>69</v>
      </c>
      <c r="BO247" s="470"/>
      <c r="BP247" s="97"/>
      <c r="BQ247" s="97">
        <v>3</v>
      </c>
      <c r="BR247" s="97"/>
      <c r="BS247" s="97"/>
      <c r="BT247" s="97"/>
      <c r="BU247" s="97"/>
      <c r="BV247" s="97"/>
      <c r="BW247" s="97"/>
      <c r="BX247" s="97">
        <v>251</v>
      </c>
      <c r="BY247" s="97"/>
      <c r="BZ247" s="97"/>
      <c r="CA247" s="97"/>
      <c r="CB247" s="97"/>
      <c r="CC247" s="574"/>
      <c r="CD247" s="565"/>
      <c r="CE247" s="565"/>
      <c r="CF247" s="565">
        <v>74</v>
      </c>
      <c r="CG247" s="565">
        <v>2</v>
      </c>
      <c r="CH247" s="565">
        <v>273</v>
      </c>
      <c r="CI247" s="565">
        <v>317</v>
      </c>
      <c r="CJ247" s="565"/>
      <c r="CK247" s="565"/>
      <c r="CL247" s="565"/>
      <c r="CM247" s="565"/>
      <c r="CN247" s="565"/>
      <c r="CO247" s="565"/>
      <c r="CP247" s="565"/>
      <c r="CQ247" s="565"/>
      <c r="CR247" s="568">
        <v>49</v>
      </c>
      <c r="CS247" s="565"/>
      <c r="CT247" s="565"/>
      <c r="CU247" s="565"/>
      <c r="CV247" s="565"/>
      <c r="CW247" s="565">
        <v>69</v>
      </c>
      <c r="CX247" s="565"/>
      <c r="CY247" s="598"/>
      <c r="CZ247" s="598"/>
      <c r="DA247" s="565">
        <v>144</v>
      </c>
      <c r="DB247" s="565"/>
      <c r="DC247" s="565">
        <v>243</v>
      </c>
      <c r="DD247" s="565"/>
      <c r="DE247" s="565">
        <v>147</v>
      </c>
      <c r="DF247" s="565"/>
      <c r="DG247" s="565">
        <v>87</v>
      </c>
      <c r="DH247" s="565"/>
      <c r="DI247" s="565"/>
      <c r="DJ247" s="565"/>
      <c r="DK247" s="565"/>
      <c r="DL247" s="565"/>
      <c r="DM247" s="565">
        <v>12</v>
      </c>
      <c r="DN247" s="565"/>
      <c r="DO247" s="565"/>
      <c r="DP247" s="565">
        <v>1</v>
      </c>
      <c r="DQ247" s="565"/>
      <c r="DR247" s="565">
        <v>1</v>
      </c>
      <c r="DS247" s="565">
        <v>1</v>
      </c>
      <c r="DT247" s="565"/>
      <c r="DU247" s="565"/>
      <c r="DV247" s="565">
        <v>2</v>
      </c>
      <c r="DW247" s="565"/>
      <c r="DX247" s="565">
        <v>52</v>
      </c>
      <c r="DY247" s="565"/>
      <c r="DZ247" s="565"/>
      <c r="EA247" s="565"/>
      <c r="EB247" s="565"/>
      <c r="EC247" s="565"/>
      <c r="ED247" s="565"/>
      <c r="EE247" s="565"/>
      <c r="EF247" s="565"/>
      <c r="EG247" s="565"/>
      <c r="EH247" s="565"/>
      <c r="EI247" s="565"/>
      <c r="EJ247" s="565"/>
      <c r="EK247" s="565"/>
      <c r="EL247" s="565"/>
      <c r="EM247" s="565"/>
      <c r="EN247" s="565"/>
      <c r="EO247" s="565"/>
      <c r="EP247" s="565"/>
      <c r="EQ247" s="565"/>
      <c r="ER247" s="620">
        <v>13</v>
      </c>
      <c r="ET247" s="565">
        <v>72</v>
      </c>
      <c r="EU247" s="565"/>
      <c r="EV247" s="565">
        <v>204</v>
      </c>
      <c r="EW247" s="565">
        <v>0</v>
      </c>
      <c r="EX247" s="565">
        <v>65</v>
      </c>
      <c r="EY247" s="565">
        <v>5</v>
      </c>
      <c r="EZ247" s="565">
        <v>448</v>
      </c>
      <c r="FA247" s="565"/>
      <c r="FB247" s="565"/>
      <c r="FC247" s="565"/>
      <c r="FD247" s="565"/>
      <c r="FE247" s="565"/>
      <c r="FF247" s="565"/>
      <c r="FG247" s="565"/>
      <c r="FH247" s="565">
        <v>143</v>
      </c>
      <c r="FI247" s="565"/>
      <c r="FJ247" s="565">
        <v>36</v>
      </c>
      <c r="FK247" s="565">
        <v>7</v>
      </c>
      <c r="FL247" s="565">
        <v>1361</v>
      </c>
      <c r="FM247" s="565"/>
      <c r="FN247" s="565">
        <v>222</v>
      </c>
      <c r="FO247" s="565">
        <v>0</v>
      </c>
      <c r="FP247" s="565"/>
      <c r="FQ247" s="565"/>
      <c r="FR247" s="565"/>
      <c r="FS247" s="565"/>
      <c r="FT247" s="565">
        <v>64</v>
      </c>
      <c r="FU247" s="565">
        <v>0</v>
      </c>
      <c r="FV247" s="565">
        <v>33</v>
      </c>
      <c r="FW247" s="565"/>
      <c r="FX247" s="565"/>
      <c r="FY247" s="565"/>
      <c r="FZ247" s="598"/>
      <c r="GA247" s="598"/>
      <c r="GB247" s="565"/>
      <c r="GC247" s="565"/>
      <c r="GD247" s="565">
        <v>20</v>
      </c>
      <c r="GE247" s="565"/>
      <c r="GF247" s="565">
        <v>133</v>
      </c>
      <c r="GG247" s="565">
        <v>3</v>
      </c>
      <c r="GH247" s="565"/>
      <c r="GI247" s="565"/>
      <c r="GJ247" s="565"/>
    </row>
    <row r="248" spans="1:192" ht="30">
      <c r="A248" s="460">
        <v>215</v>
      </c>
      <c r="B248" s="460" t="s">
        <v>5254</v>
      </c>
      <c r="C248" s="461" t="s">
        <v>5255</v>
      </c>
      <c r="D248" s="514">
        <v>0.85</v>
      </c>
      <c r="E248" s="447">
        <v>77</v>
      </c>
      <c r="F248" s="515">
        <v>0</v>
      </c>
      <c r="G248" s="529"/>
      <c r="H248" s="78"/>
      <c r="I248" s="445">
        <v>65</v>
      </c>
      <c r="J248" s="445">
        <v>0</v>
      </c>
      <c r="K248" s="97"/>
      <c r="L248" s="97"/>
      <c r="M248" s="97">
        <v>96</v>
      </c>
      <c r="N248" s="97"/>
      <c r="O248" s="470"/>
      <c r="P248" s="470"/>
      <c r="Q248" s="470"/>
      <c r="R248" s="506"/>
      <c r="S248" s="97"/>
      <c r="T248" s="97">
        <v>2</v>
      </c>
      <c r="U248" s="507"/>
      <c r="V248" s="97">
        <v>60</v>
      </c>
      <c r="W248" s="97"/>
      <c r="X248" s="97">
        <v>60</v>
      </c>
      <c r="Y248" s="147"/>
      <c r="Z248" s="147"/>
      <c r="AA248" s="166"/>
      <c r="AB248" s="166"/>
      <c r="AC248" s="97">
        <v>113</v>
      </c>
      <c r="AD248" s="97"/>
      <c r="AE248" s="97">
        <v>10</v>
      </c>
      <c r="AF248" s="97"/>
      <c r="AG248" s="462"/>
      <c r="AH248" s="462"/>
      <c r="AI248" s="97"/>
      <c r="AJ248" s="97"/>
      <c r="AK248" s="97"/>
      <c r="AL248" s="97"/>
      <c r="AM248" s="97">
        <v>20</v>
      </c>
      <c r="AN248" s="97"/>
      <c r="AO248" s="97">
        <v>14</v>
      </c>
      <c r="AP248" s="97"/>
      <c r="AQ248" s="517">
        <v>69</v>
      </c>
      <c r="AR248" s="517"/>
      <c r="AS248" s="472">
        <v>164</v>
      </c>
      <c r="AT248" s="97"/>
      <c r="AU248" s="472"/>
      <c r="AV248" s="472"/>
      <c r="AW248" s="97"/>
      <c r="AX248" s="97">
        <f>2+2+2</f>
        <v>6</v>
      </c>
      <c r="AY248" s="97"/>
      <c r="AZ248" s="97">
        <f t="shared" si="3"/>
        <v>6</v>
      </c>
      <c r="BA248" s="97">
        <v>35</v>
      </c>
      <c r="BB248" s="97"/>
      <c r="BC248" s="97"/>
      <c r="BD248" s="97"/>
      <c r="BE248" s="97">
        <v>48</v>
      </c>
      <c r="BF248" s="97"/>
      <c r="BG248" s="97"/>
      <c r="BH248" s="97"/>
      <c r="BI248" s="466">
        <v>63</v>
      </c>
      <c r="BJ248" s="466"/>
      <c r="BK248" s="466">
        <v>63</v>
      </c>
      <c r="BL248" s="97"/>
      <c r="BM248" s="97"/>
      <c r="BN248" s="470">
        <v>20</v>
      </c>
      <c r="BO248" s="470"/>
      <c r="BP248" s="97"/>
      <c r="BQ248" s="97"/>
      <c r="BR248" s="97"/>
      <c r="BS248" s="97"/>
      <c r="BT248" s="447"/>
      <c r="BU248" s="447"/>
      <c r="BV248" s="97"/>
      <c r="BW248" s="97"/>
      <c r="BX248" s="97">
        <v>115</v>
      </c>
      <c r="BY248" s="97"/>
      <c r="BZ248" s="97"/>
      <c r="CA248" s="97"/>
      <c r="CB248" s="97"/>
      <c r="CC248" s="574"/>
      <c r="CD248" s="565"/>
      <c r="CE248" s="565"/>
      <c r="CF248" s="565">
        <v>27</v>
      </c>
      <c r="CG248" s="565"/>
      <c r="CH248" s="565">
        <v>30</v>
      </c>
      <c r="CI248" s="565">
        <v>60</v>
      </c>
      <c r="CJ248" s="565"/>
      <c r="CK248" s="565">
        <v>6</v>
      </c>
      <c r="CL248" s="565"/>
      <c r="CM248" s="565"/>
      <c r="CN248" s="565"/>
      <c r="CO248" s="565"/>
      <c r="CP248" s="565"/>
      <c r="CQ248" s="565"/>
      <c r="CR248" s="582">
        <v>5</v>
      </c>
      <c r="CS248" s="565"/>
      <c r="CT248" s="565">
        <v>32</v>
      </c>
      <c r="CU248" s="565">
        <v>40</v>
      </c>
      <c r="CV248" s="565"/>
      <c r="CW248" s="565">
        <v>20</v>
      </c>
      <c r="CX248" s="565"/>
      <c r="CY248" s="598"/>
      <c r="CZ248" s="598"/>
      <c r="DA248" s="565">
        <v>64</v>
      </c>
      <c r="DB248" s="565"/>
      <c r="DC248" s="565">
        <v>61</v>
      </c>
      <c r="DD248" s="565"/>
      <c r="DE248" s="565">
        <v>42</v>
      </c>
      <c r="DF248" s="565"/>
      <c r="DG248" s="565">
        <v>51</v>
      </c>
      <c r="DH248" s="565"/>
      <c r="DI248" s="565"/>
      <c r="DJ248" s="565"/>
      <c r="DK248" s="565">
        <v>1</v>
      </c>
      <c r="DL248" s="565">
        <v>2</v>
      </c>
      <c r="DM248" s="565"/>
      <c r="DN248" s="565"/>
      <c r="DO248" s="565"/>
      <c r="DP248" s="565"/>
      <c r="DQ248" s="565"/>
      <c r="DR248" s="565"/>
      <c r="DS248" s="565"/>
      <c r="DT248" s="565">
        <v>50</v>
      </c>
      <c r="DU248" s="565"/>
      <c r="DV248" s="565"/>
      <c r="DW248" s="565"/>
      <c r="DX248" s="565">
        <v>25</v>
      </c>
      <c r="DY248" s="565"/>
      <c r="DZ248" s="565"/>
      <c r="EA248" s="565"/>
      <c r="EB248" s="565">
        <v>65</v>
      </c>
      <c r="EC248" s="565"/>
      <c r="ED248" s="565"/>
      <c r="EE248" s="565"/>
      <c r="EF248" s="565"/>
      <c r="EG248" s="565"/>
      <c r="EH248" s="565">
        <v>17</v>
      </c>
      <c r="EI248" s="565"/>
      <c r="EJ248" s="565"/>
      <c r="EK248" s="565"/>
      <c r="EL248" s="565"/>
      <c r="EM248" s="565"/>
      <c r="EN248" s="565"/>
      <c r="EO248" s="565"/>
      <c r="EP248" s="565"/>
      <c r="EQ248" s="565"/>
      <c r="ER248" s="620">
        <v>2</v>
      </c>
      <c r="ET248" s="565">
        <v>44</v>
      </c>
      <c r="EU248" s="565"/>
      <c r="EV248" s="565">
        <v>46</v>
      </c>
      <c r="EW248" s="565"/>
      <c r="EX248" s="565">
        <v>40</v>
      </c>
      <c r="EY248" s="565">
        <v>1</v>
      </c>
      <c r="EZ248" s="565">
        <v>103</v>
      </c>
      <c r="FA248" s="565"/>
      <c r="FB248" s="565">
        <v>17</v>
      </c>
      <c r="FC248" s="565"/>
      <c r="FD248" s="565">
        <v>25</v>
      </c>
      <c r="FE248" s="565"/>
      <c r="FF248" s="565">
        <v>10</v>
      </c>
      <c r="FG248" s="565"/>
      <c r="FH248" s="565">
        <v>55</v>
      </c>
      <c r="FI248" s="565"/>
      <c r="FJ248" s="565">
        <v>22</v>
      </c>
      <c r="FK248" s="565"/>
      <c r="FL248" s="565">
        <v>24</v>
      </c>
      <c r="FM248" s="565"/>
      <c r="FN248" s="565">
        <v>88</v>
      </c>
      <c r="FO248" s="565"/>
      <c r="FP248" s="565">
        <v>63</v>
      </c>
      <c r="FQ248" s="565"/>
      <c r="FR248" s="565">
        <v>43</v>
      </c>
      <c r="FS248" s="565"/>
      <c r="FT248" s="565">
        <v>39</v>
      </c>
      <c r="FU248" s="565">
        <v>0</v>
      </c>
      <c r="FV248" s="565">
        <v>19</v>
      </c>
      <c r="FW248" s="565"/>
      <c r="FX248" s="565">
        <v>14</v>
      </c>
      <c r="FY248" s="565"/>
      <c r="FZ248" s="598">
        <v>10</v>
      </c>
      <c r="GA248" s="598"/>
      <c r="GB248" s="565"/>
      <c r="GC248" s="565"/>
      <c r="GD248" s="565">
        <v>12</v>
      </c>
      <c r="GE248" s="565"/>
      <c r="GF248" s="565">
        <v>72</v>
      </c>
      <c r="GG248" s="565"/>
      <c r="GH248" s="565">
        <v>292</v>
      </c>
      <c r="GI248" s="565">
        <v>1</v>
      </c>
      <c r="GJ248" s="565"/>
    </row>
    <row r="249" spans="1:192">
      <c r="A249" s="460">
        <v>216</v>
      </c>
      <c r="B249" s="460" t="s">
        <v>5256</v>
      </c>
      <c r="C249" s="461" t="s">
        <v>5257</v>
      </c>
      <c r="D249" s="514">
        <v>1.32</v>
      </c>
      <c r="E249" s="97">
        <v>30</v>
      </c>
      <c r="F249" s="506">
        <v>0</v>
      </c>
      <c r="G249" s="529"/>
      <c r="H249" s="78"/>
      <c r="I249" s="230">
        <v>15</v>
      </c>
      <c r="J249" s="445"/>
      <c r="K249" s="97"/>
      <c r="L249" s="97"/>
      <c r="M249" s="97">
        <v>32</v>
      </c>
      <c r="N249" s="97"/>
      <c r="O249" s="470"/>
      <c r="P249" s="470"/>
      <c r="Q249" s="470"/>
      <c r="R249" s="506">
        <v>2</v>
      </c>
      <c r="S249" s="97"/>
      <c r="T249" s="97">
        <v>1</v>
      </c>
      <c r="U249" s="507"/>
      <c r="V249" s="97">
        <v>75</v>
      </c>
      <c r="W249" s="97"/>
      <c r="X249" s="97">
        <v>75</v>
      </c>
      <c r="Y249" s="147"/>
      <c r="Z249" s="147"/>
      <c r="AA249" s="166"/>
      <c r="AB249" s="166"/>
      <c r="AC249" s="97">
        <v>6</v>
      </c>
      <c r="AD249" s="97"/>
      <c r="AE249" s="97">
        <v>9</v>
      </c>
      <c r="AF249" s="97"/>
      <c r="AG249" s="462"/>
      <c r="AH249" s="462"/>
      <c r="AI249" s="97"/>
      <c r="AJ249" s="97"/>
      <c r="AK249" s="97"/>
      <c r="AL249" s="97"/>
      <c r="AM249" s="97">
        <v>1</v>
      </c>
      <c r="AN249" s="97"/>
      <c r="AO249" s="97">
        <v>1</v>
      </c>
      <c r="AP249" s="97"/>
      <c r="AQ249" s="517">
        <v>6</v>
      </c>
      <c r="AR249" s="517"/>
      <c r="AS249" s="472">
        <v>0</v>
      </c>
      <c r="AT249" s="97"/>
      <c r="AU249" s="472"/>
      <c r="AV249" s="472"/>
      <c r="AW249" s="97"/>
      <c r="AX249" s="97"/>
      <c r="AY249" s="97"/>
      <c r="AZ249" s="97">
        <f t="shared" si="3"/>
        <v>0</v>
      </c>
      <c r="BA249" s="97">
        <v>3</v>
      </c>
      <c r="BB249" s="97"/>
      <c r="BC249" s="97"/>
      <c r="BD249" s="97"/>
      <c r="BE249" s="97"/>
      <c r="BF249" s="97"/>
      <c r="BG249" s="97"/>
      <c r="BH249" s="97"/>
      <c r="BI249" s="466">
        <v>2</v>
      </c>
      <c r="BJ249" s="466"/>
      <c r="BK249" s="466">
        <v>2</v>
      </c>
      <c r="BL249" s="97"/>
      <c r="BM249" s="97"/>
      <c r="BN249" s="470">
        <v>5</v>
      </c>
      <c r="BO249" s="470"/>
      <c r="BP249" s="97"/>
      <c r="BQ249" s="97"/>
      <c r="BR249" s="97"/>
      <c r="BS249" s="97"/>
      <c r="BT249" s="97"/>
      <c r="BU249" s="97"/>
      <c r="BV249" s="97"/>
      <c r="BW249" s="97"/>
      <c r="BX249" s="97">
        <v>41</v>
      </c>
      <c r="BY249" s="97"/>
      <c r="BZ249" s="97"/>
      <c r="CA249" s="97"/>
      <c r="CB249" s="97"/>
      <c r="CC249" s="574"/>
      <c r="CD249" s="565"/>
      <c r="CE249" s="565"/>
      <c r="CF249" s="565"/>
      <c r="CG249" s="565"/>
      <c r="CH249" s="565">
        <v>5</v>
      </c>
      <c r="CI249" s="565">
        <v>13</v>
      </c>
      <c r="CJ249" s="565"/>
      <c r="CK249" s="565">
        <v>3</v>
      </c>
      <c r="CL249" s="565"/>
      <c r="CM249" s="565"/>
      <c r="CN249" s="565"/>
      <c r="CO249" s="565"/>
      <c r="CP249" s="565"/>
      <c r="CQ249" s="565"/>
      <c r="CR249" s="582"/>
      <c r="CS249" s="565"/>
      <c r="CT249" s="565">
        <v>1</v>
      </c>
      <c r="CU249" s="565">
        <v>1</v>
      </c>
      <c r="CV249" s="565"/>
      <c r="CW249" s="565">
        <v>5</v>
      </c>
      <c r="CX249" s="565"/>
      <c r="CY249" s="598"/>
      <c r="CZ249" s="598"/>
      <c r="DA249" s="565">
        <v>6</v>
      </c>
      <c r="DB249" s="565"/>
      <c r="DC249" s="565">
        <v>2</v>
      </c>
      <c r="DD249" s="565"/>
      <c r="DE249" s="565">
        <v>0</v>
      </c>
      <c r="DF249" s="565"/>
      <c r="DG249" s="565">
        <v>3</v>
      </c>
      <c r="DH249" s="565"/>
      <c r="DI249" s="565"/>
      <c r="DJ249" s="565"/>
      <c r="DK249" s="565">
        <v>0</v>
      </c>
      <c r="DL249" s="565">
        <v>2</v>
      </c>
      <c r="DM249" s="565">
        <v>45</v>
      </c>
      <c r="DN249" s="565"/>
      <c r="DO249" s="565"/>
      <c r="DP249" s="565">
        <v>124</v>
      </c>
      <c r="DQ249" s="565"/>
      <c r="DR249" s="565"/>
      <c r="DS249" s="565"/>
      <c r="DT249" s="565">
        <v>55</v>
      </c>
      <c r="DU249" s="565"/>
      <c r="DV249" s="565"/>
      <c r="DW249" s="565"/>
      <c r="DX249" s="565"/>
      <c r="DY249" s="565"/>
      <c r="DZ249" s="565"/>
      <c r="EA249" s="565"/>
      <c r="EB249" s="565">
        <v>2</v>
      </c>
      <c r="EC249" s="565"/>
      <c r="ED249" s="565">
        <v>1</v>
      </c>
      <c r="EE249" s="565"/>
      <c r="EF249" s="565"/>
      <c r="EG249" s="565"/>
      <c r="EH249" s="565">
        <v>3</v>
      </c>
      <c r="EI249" s="565"/>
      <c r="EJ249" s="565"/>
      <c r="EK249" s="565"/>
      <c r="EL249" s="565">
        <v>9</v>
      </c>
      <c r="EM249" s="565"/>
      <c r="EN249" s="565"/>
      <c r="EO249" s="565"/>
      <c r="EP249" s="565"/>
      <c r="EQ249" s="565"/>
      <c r="ER249" s="620">
        <v>0</v>
      </c>
      <c r="ET249" s="565"/>
      <c r="EU249" s="565"/>
      <c r="EV249" s="565">
        <v>20</v>
      </c>
      <c r="EW249" s="565"/>
      <c r="EX249" s="565"/>
      <c r="EY249" s="565"/>
      <c r="EZ249" s="565">
        <v>15</v>
      </c>
      <c r="FA249" s="565"/>
      <c r="FB249" s="565">
        <v>2</v>
      </c>
      <c r="FC249" s="565"/>
      <c r="FD249" s="565"/>
      <c r="FE249" s="565"/>
      <c r="FF249" s="565">
        <v>4</v>
      </c>
      <c r="FG249" s="565"/>
      <c r="FH249" s="565">
        <v>2</v>
      </c>
      <c r="FI249" s="565"/>
      <c r="FJ249" s="565"/>
      <c r="FK249" s="565"/>
      <c r="FL249" s="565">
        <v>12</v>
      </c>
      <c r="FM249" s="565"/>
      <c r="FN249" s="565">
        <v>9</v>
      </c>
      <c r="FO249" s="565"/>
      <c r="FP249" s="565">
        <v>18</v>
      </c>
      <c r="FQ249" s="565"/>
      <c r="FR249" s="565"/>
      <c r="FS249" s="565"/>
      <c r="FT249" s="565">
        <v>1</v>
      </c>
      <c r="FU249" s="565">
        <v>0</v>
      </c>
      <c r="FV249" s="565"/>
      <c r="FW249" s="565"/>
      <c r="FX249" s="565"/>
      <c r="FY249" s="565"/>
      <c r="FZ249" s="598">
        <v>5</v>
      </c>
      <c r="GA249" s="598"/>
      <c r="GB249" s="565"/>
      <c r="GC249" s="565"/>
      <c r="GD249" s="565"/>
      <c r="GE249" s="565"/>
      <c r="GF249" s="565">
        <v>9</v>
      </c>
      <c r="GG249" s="565"/>
      <c r="GH249" s="565">
        <v>2</v>
      </c>
      <c r="GI249" s="565">
        <v>1</v>
      </c>
      <c r="GJ249" s="565"/>
    </row>
    <row r="250" spans="1:192">
      <c r="A250" s="460">
        <v>217</v>
      </c>
      <c r="B250" s="460" t="s">
        <v>5258</v>
      </c>
      <c r="C250" s="461" t="s">
        <v>5259</v>
      </c>
      <c r="D250" s="514">
        <v>1.05</v>
      </c>
      <c r="E250" s="97">
        <v>5</v>
      </c>
      <c r="F250" s="506">
        <v>0</v>
      </c>
      <c r="G250" s="529"/>
      <c r="H250" s="78"/>
      <c r="I250" s="230">
        <v>6</v>
      </c>
      <c r="J250" s="230"/>
      <c r="K250" s="97"/>
      <c r="L250" s="97"/>
      <c r="M250" s="97"/>
      <c r="N250" s="97"/>
      <c r="O250" s="470"/>
      <c r="P250" s="470"/>
      <c r="Q250" s="470"/>
      <c r="R250" s="506">
        <v>5</v>
      </c>
      <c r="S250" s="97"/>
      <c r="T250" s="97">
        <v>9</v>
      </c>
      <c r="U250" s="507"/>
      <c r="V250" s="97"/>
      <c r="W250" s="97"/>
      <c r="X250" s="97"/>
      <c r="Y250" s="147"/>
      <c r="Z250" s="147"/>
      <c r="AA250" s="166"/>
      <c r="AB250" s="166"/>
      <c r="AC250" s="97">
        <v>199</v>
      </c>
      <c r="AD250" s="97"/>
      <c r="AE250" s="97">
        <v>52</v>
      </c>
      <c r="AF250" s="97"/>
      <c r="AG250" s="462"/>
      <c r="AH250" s="462"/>
      <c r="AI250" s="97"/>
      <c r="AJ250" s="97"/>
      <c r="AK250" s="97"/>
      <c r="AL250" s="97"/>
      <c r="AM250" s="97">
        <v>26</v>
      </c>
      <c r="AN250" s="97"/>
      <c r="AO250" s="97">
        <v>21</v>
      </c>
      <c r="AP250" s="97"/>
      <c r="AQ250" s="517">
        <v>147</v>
      </c>
      <c r="AR250" s="517"/>
      <c r="AS250" s="472">
        <v>159</v>
      </c>
      <c r="AT250" s="97"/>
      <c r="AU250" s="472">
        <v>1</v>
      </c>
      <c r="AV250" s="472"/>
      <c r="AW250" s="97"/>
      <c r="AX250" s="97">
        <f>8+3+3</f>
        <v>14</v>
      </c>
      <c r="AY250" s="97"/>
      <c r="AZ250" s="97">
        <f t="shared" si="3"/>
        <v>14</v>
      </c>
      <c r="BA250" s="97">
        <v>50</v>
      </c>
      <c r="BB250" s="97"/>
      <c r="BC250" s="97"/>
      <c r="BD250" s="97"/>
      <c r="BE250" s="97">
        <v>70</v>
      </c>
      <c r="BF250" s="97"/>
      <c r="BG250" s="97"/>
      <c r="BH250" s="97"/>
      <c r="BI250" s="466">
        <v>55</v>
      </c>
      <c r="BJ250" s="466"/>
      <c r="BK250" s="466">
        <v>55</v>
      </c>
      <c r="BL250" s="97"/>
      <c r="BM250" s="97"/>
      <c r="BN250" s="470">
        <v>41</v>
      </c>
      <c r="BO250" s="470"/>
      <c r="BP250" s="97"/>
      <c r="BQ250" s="97">
        <v>3</v>
      </c>
      <c r="BR250" s="97"/>
      <c r="BS250" s="97"/>
      <c r="BT250" s="97"/>
      <c r="BU250" s="97"/>
      <c r="BV250" s="97"/>
      <c r="BW250" s="97"/>
      <c r="BX250" s="97">
        <v>5</v>
      </c>
      <c r="BY250" s="97"/>
      <c r="BZ250" s="97"/>
      <c r="CA250" s="97"/>
      <c r="CB250" s="97"/>
      <c r="CC250" s="574"/>
      <c r="CD250" s="565"/>
      <c r="CE250" s="565"/>
      <c r="CF250" s="565">
        <v>44</v>
      </c>
      <c r="CG250" s="565"/>
      <c r="CH250" s="565">
        <v>133</v>
      </c>
      <c r="CI250" s="565">
        <v>204</v>
      </c>
      <c r="CJ250" s="565"/>
      <c r="CK250" s="565">
        <v>20</v>
      </c>
      <c r="CL250" s="565"/>
      <c r="CM250" s="565"/>
      <c r="CN250" s="565"/>
      <c r="CO250" s="565"/>
      <c r="CP250" s="565"/>
      <c r="CQ250" s="565"/>
      <c r="CR250" s="582">
        <v>26</v>
      </c>
      <c r="CS250" s="565"/>
      <c r="CT250" s="565">
        <v>22</v>
      </c>
      <c r="CU250" s="565">
        <v>31</v>
      </c>
      <c r="CV250" s="565"/>
      <c r="CW250" s="565">
        <v>41</v>
      </c>
      <c r="CX250" s="565"/>
      <c r="CY250" s="598"/>
      <c r="CZ250" s="598"/>
      <c r="DA250" s="565">
        <v>50</v>
      </c>
      <c r="DB250" s="565"/>
      <c r="DC250" s="565">
        <v>168</v>
      </c>
      <c r="DD250" s="565"/>
      <c r="DE250" s="565">
        <v>71</v>
      </c>
      <c r="DF250" s="565"/>
      <c r="DG250" s="565">
        <v>30</v>
      </c>
      <c r="DH250" s="565"/>
      <c r="DI250" s="565"/>
      <c r="DJ250" s="565"/>
      <c r="DK250" s="565">
        <v>38</v>
      </c>
      <c r="DL250" s="565">
        <v>2</v>
      </c>
      <c r="DM250" s="565"/>
      <c r="DN250" s="565"/>
      <c r="DO250" s="565"/>
      <c r="DP250" s="565">
        <v>1</v>
      </c>
      <c r="DQ250" s="565"/>
      <c r="DR250" s="565"/>
      <c r="DS250" s="565"/>
      <c r="DT250" s="565">
        <v>250</v>
      </c>
      <c r="DU250" s="565"/>
      <c r="DV250" s="565"/>
      <c r="DW250" s="565"/>
      <c r="DX250" s="565">
        <v>26</v>
      </c>
      <c r="DY250" s="565"/>
      <c r="DZ250" s="565"/>
      <c r="EA250" s="565"/>
      <c r="EB250" s="565">
        <v>49</v>
      </c>
      <c r="EC250" s="565"/>
      <c r="ED250" s="565"/>
      <c r="EE250" s="565"/>
      <c r="EF250" s="565"/>
      <c r="EG250" s="565"/>
      <c r="EH250" s="565">
        <v>40</v>
      </c>
      <c r="EI250" s="565"/>
      <c r="EJ250" s="565"/>
      <c r="EK250" s="565"/>
      <c r="EL250" s="565">
        <v>7</v>
      </c>
      <c r="EM250" s="565"/>
      <c r="EN250" s="565"/>
      <c r="EO250" s="565"/>
      <c r="EP250" s="565"/>
      <c r="EQ250" s="565"/>
      <c r="ER250" s="620">
        <v>8</v>
      </c>
      <c r="ET250" s="565">
        <v>26</v>
      </c>
      <c r="EU250" s="565"/>
      <c r="EV250" s="565">
        <v>39</v>
      </c>
      <c r="EW250" s="565"/>
      <c r="EX250" s="565">
        <v>24</v>
      </c>
      <c r="EY250" s="565"/>
      <c r="EZ250" s="565">
        <v>162</v>
      </c>
      <c r="FA250" s="565"/>
      <c r="FB250" s="565">
        <v>12</v>
      </c>
      <c r="FC250" s="565"/>
      <c r="FD250" s="565">
        <v>25</v>
      </c>
      <c r="FE250" s="565"/>
      <c r="FF250" s="565">
        <v>37</v>
      </c>
      <c r="FG250" s="565"/>
      <c r="FH250" s="565">
        <v>65</v>
      </c>
      <c r="FI250" s="565"/>
      <c r="FJ250" s="565">
        <v>14</v>
      </c>
      <c r="FK250" s="565"/>
      <c r="FL250" s="565">
        <v>252</v>
      </c>
      <c r="FM250" s="565"/>
      <c r="FN250" s="565">
        <v>80</v>
      </c>
      <c r="FO250" s="565"/>
      <c r="FP250" s="565">
        <v>120</v>
      </c>
      <c r="FQ250" s="565"/>
      <c r="FR250" s="565">
        <v>37</v>
      </c>
      <c r="FS250" s="565"/>
      <c r="FT250" s="565">
        <v>19</v>
      </c>
      <c r="FU250" s="565">
        <v>0</v>
      </c>
      <c r="FV250" s="565">
        <v>14</v>
      </c>
      <c r="FW250" s="565"/>
      <c r="FX250" s="565">
        <v>32</v>
      </c>
      <c r="FY250" s="565">
        <v>0</v>
      </c>
      <c r="FZ250" s="598">
        <v>15</v>
      </c>
      <c r="GA250" s="598"/>
      <c r="GB250" s="565"/>
      <c r="GC250" s="565"/>
      <c r="GD250" s="565">
        <v>8</v>
      </c>
      <c r="GE250" s="565"/>
      <c r="GF250" s="565">
        <v>26</v>
      </c>
      <c r="GG250" s="565"/>
      <c r="GH250" s="565">
        <v>208</v>
      </c>
      <c r="GI250" s="565"/>
      <c r="GJ250" s="565"/>
    </row>
    <row r="251" spans="1:192" ht="30">
      <c r="A251" s="460">
        <v>218</v>
      </c>
      <c r="B251" s="460" t="s">
        <v>5260</v>
      </c>
      <c r="C251" s="461" t="s">
        <v>4683</v>
      </c>
      <c r="D251" s="514">
        <v>1.01</v>
      </c>
      <c r="E251" s="97">
        <v>28</v>
      </c>
      <c r="F251" s="506">
        <v>0</v>
      </c>
      <c r="G251" s="529"/>
      <c r="H251" s="78"/>
      <c r="I251" s="230">
        <v>12</v>
      </c>
      <c r="J251" s="230"/>
      <c r="K251" s="97"/>
      <c r="L251" s="97"/>
      <c r="M251" s="97">
        <v>25</v>
      </c>
      <c r="N251" s="97"/>
      <c r="O251" s="470"/>
      <c r="P251" s="470"/>
      <c r="Q251" s="470"/>
      <c r="R251" s="506">
        <v>2</v>
      </c>
      <c r="S251" s="97"/>
      <c r="T251" s="97">
        <v>18</v>
      </c>
      <c r="U251" s="507"/>
      <c r="V251" s="97"/>
      <c r="W251" s="97"/>
      <c r="X251" s="97"/>
      <c r="Y251" s="147"/>
      <c r="Z251" s="147"/>
      <c r="AA251" s="166"/>
      <c r="AB251" s="166"/>
      <c r="AC251" s="97">
        <v>25</v>
      </c>
      <c r="AD251" s="97"/>
      <c r="AE251" s="97"/>
      <c r="AF251" s="97"/>
      <c r="AG251" s="462"/>
      <c r="AH251" s="462"/>
      <c r="AI251" s="97"/>
      <c r="AJ251" s="97"/>
      <c r="AK251" s="97"/>
      <c r="AL251" s="97"/>
      <c r="AM251" s="97"/>
      <c r="AN251" s="97"/>
      <c r="AO251" s="97"/>
      <c r="AP251" s="97"/>
      <c r="AQ251" s="517"/>
      <c r="AR251" s="517"/>
      <c r="AS251" s="472">
        <v>0</v>
      </c>
      <c r="AT251" s="97"/>
      <c r="AU251" s="472"/>
      <c r="AV251" s="472"/>
      <c r="AW251" s="97"/>
      <c r="AX251" s="97">
        <f>2+10+7</f>
        <v>19</v>
      </c>
      <c r="AY251" s="97"/>
      <c r="AZ251" s="97">
        <f t="shared" si="3"/>
        <v>19</v>
      </c>
      <c r="BA251" s="97"/>
      <c r="BB251" s="97"/>
      <c r="BC251" s="97"/>
      <c r="BD251" s="97"/>
      <c r="BE251" s="97"/>
      <c r="BF251" s="97"/>
      <c r="BG251" s="97"/>
      <c r="BH251" s="97"/>
      <c r="BI251" s="466"/>
      <c r="BJ251" s="466"/>
      <c r="BK251" s="466">
        <v>0</v>
      </c>
      <c r="BL251" s="97"/>
      <c r="BM251" s="97"/>
      <c r="BN251" s="470"/>
      <c r="BO251" s="470"/>
      <c r="BP251" s="97"/>
      <c r="BQ251" s="97"/>
      <c r="BR251" s="97"/>
      <c r="BS251" s="97"/>
      <c r="BT251" s="97"/>
      <c r="BU251" s="97"/>
      <c r="BV251" s="97"/>
      <c r="BW251" s="97"/>
      <c r="BX251" s="97"/>
      <c r="BY251" s="97"/>
      <c r="BZ251" s="97"/>
      <c r="CA251" s="97"/>
      <c r="CB251" s="97"/>
      <c r="CC251" s="574"/>
      <c r="CD251" s="565"/>
      <c r="CE251" s="565"/>
      <c r="CF251" s="565"/>
      <c r="CG251" s="565"/>
      <c r="CH251" s="565"/>
      <c r="CI251" s="565"/>
      <c r="CJ251" s="565"/>
      <c r="CK251" s="565"/>
      <c r="CL251" s="565"/>
      <c r="CM251" s="565"/>
      <c r="CN251" s="565"/>
      <c r="CO251" s="565"/>
      <c r="CP251" s="565"/>
      <c r="CQ251" s="565"/>
      <c r="CR251" s="582"/>
      <c r="CS251" s="565"/>
      <c r="CT251" s="565"/>
      <c r="CU251" s="565"/>
      <c r="CV251" s="565"/>
      <c r="CW251" s="565"/>
      <c r="CX251" s="565"/>
      <c r="CY251" s="598"/>
      <c r="CZ251" s="598"/>
      <c r="DA251" s="565"/>
      <c r="DB251" s="565"/>
      <c r="DC251" s="565"/>
      <c r="DD251" s="565"/>
      <c r="DE251" s="565"/>
      <c r="DF251" s="565"/>
      <c r="DG251" s="565"/>
      <c r="DH251" s="565"/>
      <c r="DI251" s="565"/>
      <c r="DJ251" s="565"/>
      <c r="DK251" s="565">
        <v>295</v>
      </c>
      <c r="DL251" s="565">
        <v>5</v>
      </c>
      <c r="DM251" s="565"/>
      <c r="DN251" s="565"/>
      <c r="DO251" s="565"/>
      <c r="DP251" s="565">
        <v>213</v>
      </c>
      <c r="DQ251" s="565"/>
      <c r="DR251" s="565"/>
      <c r="DS251" s="565"/>
      <c r="DT251" s="565">
        <v>120</v>
      </c>
      <c r="DU251" s="565"/>
      <c r="DV251" s="565"/>
      <c r="DW251" s="565"/>
      <c r="DX251" s="565"/>
      <c r="DY251" s="565"/>
      <c r="DZ251" s="565"/>
      <c r="EA251" s="565"/>
      <c r="EB251" s="565"/>
      <c r="EC251" s="565"/>
      <c r="ED251" s="565"/>
      <c r="EE251" s="565"/>
      <c r="EF251" s="565"/>
      <c r="EG251" s="565"/>
      <c r="EH251" s="565"/>
      <c r="EI251" s="565"/>
      <c r="EJ251" s="565"/>
      <c r="EK251" s="565"/>
      <c r="EL251" s="565"/>
      <c r="EM251" s="565"/>
      <c r="EN251" s="565"/>
      <c r="EO251" s="565"/>
      <c r="EP251" s="565"/>
      <c r="EQ251" s="565"/>
      <c r="ER251" s="620">
        <v>0</v>
      </c>
      <c r="ET251" s="565"/>
      <c r="EU251" s="565"/>
      <c r="EV251" s="565"/>
      <c r="EW251" s="565"/>
      <c r="EX251" s="565"/>
      <c r="EY251" s="565"/>
      <c r="EZ251" s="565">
        <v>23</v>
      </c>
      <c r="FA251" s="565"/>
      <c r="FB251" s="565"/>
      <c r="FC251" s="565"/>
      <c r="FD251" s="565"/>
      <c r="FE251" s="565"/>
      <c r="FF251" s="565"/>
      <c r="FG251" s="565"/>
      <c r="FH251" s="565"/>
      <c r="FI251" s="565"/>
      <c r="FJ251" s="565"/>
      <c r="FK251" s="565"/>
      <c r="FL251" s="565">
        <v>36</v>
      </c>
      <c r="FM251" s="565"/>
      <c r="FN251" s="565"/>
      <c r="FO251" s="565"/>
      <c r="FP251" s="565"/>
      <c r="FQ251" s="565"/>
      <c r="FR251" s="565"/>
      <c r="FS251" s="565"/>
      <c r="FT251" s="565">
        <v>0</v>
      </c>
      <c r="FU251" s="565">
        <v>0</v>
      </c>
      <c r="FV251" s="565"/>
      <c r="FW251" s="565"/>
      <c r="FX251" s="565"/>
      <c r="FY251" s="565"/>
      <c r="FZ251" s="598"/>
      <c r="GA251" s="598"/>
      <c r="GB251" s="565"/>
      <c r="GC251" s="565"/>
      <c r="GD251" s="565"/>
      <c r="GE251" s="565"/>
      <c r="GF251" s="565"/>
      <c r="GG251" s="565"/>
      <c r="GH251" s="565">
        <v>22</v>
      </c>
      <c r="GI251" s="565"/>
      <c r="GJ251" s="565">
        <v>10</v>
      </c>
    </row>
    <row r="252" spans="1:192" ht="30">
      <c r="A252" s="460">
        <v>219</v>
      </c>
      <c r="B252" s="460" t="s">
        <v>5261</v>
      </c>
      <c r="C252" s="461" t="s">
        <v>5262</v>
      </c>
      <c r="D252" s="514">
        <v>2.11</v>
      </c>
      <c r="E252" s="97">
        <v>0</v>
      </c>
      <c r="F252" s="506">
        <v>0</v>
      </c>
      <c r="G252" s="529"/>
      <c r="H252" s="78"/>
      <c r="I252" s="230"/>
      <c r="J252" s="230"/>
      <c r="K252" s="97"/>
      <c r="L252" s="97"/>
      <c r="M252" s="97"/>
      <c r="N252" s="97"/>
      <c r="O252" s="470"/>
      <c r="P252" s="470"/>
      <c r="Q252" s="470"/>
      <c r="R252" s="506"/>
      <c r="S252" s="97"/>
      <c r="T252" s="97">
        <v>1</v>
      </c>
      <c r="U252" s="507"/>
      <c r="V252" s="97"/>
      <c r="W252" s="97"/>
      <c r="X252" s="97"/>
      <c r="Y252" s="147"/>
      <c r="Z252" s="147"/>
      <c r="AA252" s="516"/>
      <c r="AB252" s="516"/>
      <c r="AC252" s="97">
        <v>3</v>
      </c>
      <c r="AD252" s="97"/>
      <c r="AE252" s="97"/>
      <c r="AF252" s="97"/>
      <c r="AG252" s="462"/>
      <c r="AH252" s="462"/>
      <c r="AI252" s="447"/>
      <c r="AJ252" s="447">
        <v>2</v>
      </c>
      <c r="AK252" s="97"/>
      <c r="AL252" s="97"/>
      <c r="AM252" s="97"/>
      <c r="AN252" s="97"/>
      <c r="AO252" s="97"/>
      <c r="AP252" s="97"/>
      <c r="AQ252" s="517"/>
      <c r="AR252" s="517"/>
      <c r="AS252" s="472">
        <v>0</v>
      </c>
      <c r="AT252" s="97"/>
      <c r="AU252" s="449"/>
      <c r="AV252" s="449"/>
      <c r="AW252" s="97"/>
      <c r="AX252" s="97"/>
      <c r="AY252" s="97"/>
      <c r="AZ252" s="97">
        <f t="shared" si="3"/>
        <v>0</v>
      </c>
      <c r="BA252" s="97"/>
      <c r="BB252" s="97"/>
      <c r="BC252" s="97"/>
      <c r="BD252" s="97"/>
      <c r="BE252" s="97"/>
      <c r="BF252" s="97"/>
      <c r="BG252" s="447"/>
      <c r="BH252" s="447">
        <v>1</v>
      </c>
      <c r="BI252" s="466"/>
      <c r="BJ252" s="466"/>
      <c r="BK252" s="466">
        <v>0</v>
      </c>
      <c r="BL252" s="97"/>
      <c r="BM252" s="97"/>
      <c r="BN252" s="470"/>
      <c r="BO252" s="470"/>
      <c r="BP252" s="97"/>
      <c r="BQ252" s="97"/>
      <c r="BR252" s="447"/>
      <c r="BS252" s="447"/>
      <c r="BT252" s="97"/>
      <c r="BU252" s="97"/>
      <c r="BV252" s="97"/>
      <c r="BW252" s="97"/>
      <c r="BX252" s="447">
        <v>12</v>
      </c>
      <c r="BY252" s="447">
        <v>5</v>
      </c>
      <c r="BZ252" s="447"/>
      <c r="CA252" s="447"/>
      <c r="CB252" s="447"/>
      <c r="CC252" s="573"/>
      <c r="CD252" s="565"/>
      <c r="CE252" s="565"/>
      <c r="CF252" s="565">
        <v>1</v>
      </c>
      <c r="CG252" s="565"/>
      <c r="CH252" s="565"/>
      <c r="CI252" s="565"/>
      <c r="CJ252" s="565"/>
      <c r="CK252" s="565"/>
      <c r="CL252" s="565"/>
      <c r="CM252" s="565"/>
      <c r="CN252" s="565"/>
      <c r="CO252" s="565"/>
      <c r="CP252" s="565"/>
      <c r="CQ252" s="565"/>
      <c r="CR252" s="582"/>
      <c r="CS252" s="565"/>
      <c r="CT252" s="565"/>
      <c r="CU252" s="565"/>
      <c r="CV252" s="565"/>
      <c r="CW252" s="565"/>
      <c r="CX252" s="565"/>
      <c r="CY252" s="598"/>
      <c r="CZ252" s="598"/>
      <c r="DA252" s="565">
        <v>1</v>
      </c>
      <c r="DB252" s="565"/>
      <c r="DC252" s="565"/>
      <c r="DD252" s="565"/>
      <c r="DE252" s="565"/>
      <c r="DF252" s="565"/>
      <c r="DG252" s="565"/>
      <c r="DH252" s="565"/>
      <c r="DI252" s="565"/>
      <c r="DJ252" s="565"/>
      <c r="DK252" s="565">
        <v>20</v>
      </c>
      <c r="DL252" s="565">
        <v>5</v>
      </c>
      <c r="DM252" s="565"/>
      <c r="DN252" s="565"/>
      <c r="DO252" s="565"/>
      <c r="DP252" s="565"/>
      <c r="DQ252" s="565"/>
      <c r="DR252" s="565"/>
      <c r="DS252" s="565">
        <v>8</v>
      </c>
      <c r="DT252" s="565">
        <v>3</v>
      </c>
      <c r="DU252" s="565"/>
      <c r="DV252" s="565"/>
      <c r="DW252" s="565"/>
      <c r="DX252" s="565">
        <v>1</v>
      </c>
      <c r="DY252" s="565"/>
      <c r="DZ252" s="565"/>
      <c r="EA252" s="565"/>
      <c r="EB252" s="565"/>
      <c r="EC252" s="565"/>
      <c r="ED252" s="565"/>
      <c r="EE252" s="565"/>
      <c r="EF252" s="565"/>
      <c r="EG252" s="565"/>
      <c r="EH252" s="565"/>
      <c r="EI252" s="565"/>
      <c r="EJ252" s="565"/>
      <c r="EK252" s="565"/>
      <c r="EL252" s="565"/>
      <c r="EM252" s="565"/>
      <c r="EN252" s="565"/>
      <c r="EO252" s="565"/>
      <c r="EP252" s="565"/>
      <c r="EQ252" s="565"/>
      <c r="ER252" s="620">
        <v>1</v>
      </c>
      <c r="ET252" s="565"/>
      <c r="EU252" s="565"/>
      <c r="EV252" s="565"/>
      <c r="EW252" s="565"/>
      <c r="EX252" s="565"/>
      <c r="EY252" s="565"/>
      <c r="EZ252" s="565">
        <v>10</v>
      </c>
      <c r="FA252" s="565"/>
      <c r="FB252" s="565"/>
      <c r="FC252" s="565"/>
      <c r="FD252" s="565"/>
      <c r="FE252" s="565"/>
      <c r="FF252" s="565"/>
      <c r="FG252" s="565"/>
      <c r="FH252" s="565"/>
      <c r="FI252" s="565"/>
      <c r="FJ252" s="565"/>
      <c r="FK252" s="565"/>
      <c r="FL252" s="565">
        <v>2</v>
      </c>
      <c r="FM252" s="565"/>
      <c r="FN252" s="565"/>
      <c r="FO252" s="565"/>
      <c r="FP252" s="565"/>
      <c r="FQ252" s="565"/>
      <c r="FR252" s="565"/>
      <c r="FS252" s="565"/>
      <c r="FT252" s="565">
        <v>0</v>
      </c>
      <c r="FU252" s="565">
        <v>0</v>
      </c>
      <c r="FV252" s="565"/>
      <c r="FW252" s="565"/>
      <c r="FX252" s="565"/>
      <c r="FY252" s="565"/>
      <c r="FZ252" s="598"/>
      <c r="GA252" s="598"/>
      <c r="GB252" s="565"/>
      <c r="GC252" s="565"/>
      <c r="GD252" s="565"/>
      <c r="GE252" s="565"/>
      <c r="GF252" s="565"/>
      <c r="GG252" s="565"/>
      <c r="GH252" s="565">
        <v>1</v>
      </c>
      <c r="GI252" s="565"/>
      <c r="GJ252" s="565"/>
    </row>
    <row r="253" spans="1:192" ht="30">
      <c r="A253" s="460">
        <v>220</v>
      </c>
      <c r="B253" s="460" t="s">
        <v>5263</v>
      </c>
      <c r="C253" s="461" t="s">
        <v>5264</v>
      </c>
      <c r="D253" s="514">
        <v>3.97</v>
      </c>
      <c r="E253" s="97">
        <v>0</v>
      </c>
      <c r="F253" s="506">
        <v>0</v>
      </c>
      <c r="G253" s="529"/>
      <c r="H253" s="78"/>
      <c r="I253" s="230"/>
      <c r="J253" s="230"/>
      <c r="K253" s="447"/>
      <c r="L253" s="447"/>
      <c r="M253" s="97"/>
      <c r="N253" s="97"/>
      <c r="O253" s="470"/>
      <c r="P253" s="470"/>
      <c r="Q253" s="470"/>
      <c r="R253" s="506"/>
      <c r="S253" s="97"/>
      <c r="T253" s="97">
        <v>1</v>
      </c>
      <c r="U253" s="507"/>
      <c r="V253" s="97"/>
      <c r="W253" s="97"/>
      <c r="X253" s="97"/>
      <c r="Y253" s="519"/>
      <c r="Z253" s="519"/>
      <c r="AA253" s="166"/>
      <c r="AB253" s="166">
        <v>3</v>
      </c>
      <c r="AC253" s="97"/>
      <c r="AD253" s="97"/>
      <c r="AE253" s="97"/>
      <c r="AF253" s="97"/>
      <c r="AG253" s="462"/>
      <c r="AH253" s="462"/>
      <c r="AI253" s="97"/>
      <c r="AJ253" s="97">
        <v>2</v>
      </c>
      <c r="AK253" s="97"/>
      <c r="AL253" s="97"/>
      <c r="AM253" s="97"/>
      <c r="AN253" s="97"/>
      <c r="AO253" s="97"/>
      <c r="AP253" s="97"/>
      <c r="AQ253" s="517"/>
      <c r="AR253" s="517"/>
      <c r="AS253" s="472">
        <v>0</v>
      </c>
      <c r="AT253" s="97"/>
      <c r="AU253" s="472"/>
      <c r="AV253" s="472"/>
      <c r="AW253" s="97"/>
      <c r="AX253" s="97"/>
      <c r="AY253" s="97"/>
      <c r="AZ253" s="97">
        <f t="shared" si="3"/>
        <v>0</v>
      </c>
      <c r="BA253" s="97"/>
      <c r="BB253" s="97"/>
      <c r="BC253" s="97"/>
      <c r="BD253" s="97"/>
      <c r="BE253" s="97"/>
      <c r="BF253" s="97"/>
      <c r="BG253" s="97"/>
      <c r="BH253" s="97">
        <v>1</v>
      </c>
      <c r="BI253" s="466"/>
      <c r="BJ253" s="466"/>
      <c r="BK253" s="466">
        <v>0</v>
      </c>
      <c r="BL253" s="97"/>
      <c r="BM253" s="97"/>
      <c r="BN253" s="470"/>
      <c r="BO253" s="470"/>
      <c r="BP253" s="97"/>
      <c r="BQ253" s="97"/>
      <c r="BR253" s="97"/>
      <c r="BS253" s="97"/>
      <c r="BT253" s="97"/>
      <c r="BU253" s="97"/>
      <c r="BV253" s="97"/>
      <c r="BW253" s="97"/>
      <c r="BX253" s="97">
        <v>12</v>
      </c>
      <c r="BY253" s="97">
        <v>5</v>
      </c>
      <c r="BZ253" s="97"/>
      <c r="CA253" s="97"/>
      <c r="CB253" s="97"/>
      <c r="CC253" s="574"/>
      <c r="CD253" s="565"/>
      <c r="CE253" s="565"/>
      <c r="CF253" s="565">
        <v>2</v>
      </c>
      <c r="CG253" s="565">
        <v>2</v>
      </c>
      <c r="CH253" s="565"/>
      <c r="CI253" s="565"/>
      <c r="CJ253" s="565"/>
      <c r="CK253" s="565"/>
      <c r="CL253" s="565"/>
      <c r="CM253" s="565"/>
      <c r="CN253" s="565"/>
      <c r="CO253" s="565"/>
      <c r="CP253" s="565"/>
      <c r="CQ253" s="565"/>
      <c r="CR253" s="582"/>
      <c r="CS253" s="565"/>
      <c r="CT253" s="565"/>
      <c r="CU253" s="565"/>
      <c r="CV253" s="565"/>
      <c r="CW253" s="565"/>
      <c r="CX253" s="565"/>
      <c r="CY253" s="598"/>
      <c r="CZ253" s="598"/>
      <c r="DA253" s="565"/>
      <c r="DB253" s="565"/>
      <c r="DC253" s="565"/>
      <c r="DD253" s="565"/>
      <c r="DE253" s="565"/>
      <c r="DF253" s="565"/>
      <c r="DG253" s="565"/>
      <c r="DH253" s="565"/>
      <c r="DI253" s="565"/>
      <c r="DJ253" s="565"/>
      <c r="DK253" s="565">
        <v>20</v>
      </c>
      <c r="DL253" s="565">
        <v>5</v>
      </c>
      <c r="DM253" s="565"/>
      <c r="DN253" s="565"/>
      <c r="DO253" s="565"/>
      <c r="DP253" s="565"/>
      <c r="DQ253" s="565"/>
      <c r="DR253" s="565"/>
      <c r="DS253" s="565">
        <v>8</v>
      </c>
      <c r="DT253" s="565"/>
      <c r="DU253" s="565"/>
      <c r="DV253" s="565"/>
      <c r="DW253" s="565"/>
      <c r="DX253" s="565"/>
      <c r="DY253" s="565"/>
      <c r="DZ253" s="565">
        <v>324</v>
      </c>
      <c r="EA253" s="565">
        <v>260</v>
      </c>
      <c r="EB253" s="565"/>
      <c r="EC253" s="565"/>
      <c r="ED253" s="565"/>
      <c r="EE253" s="565"/>
      <c r="EF253" s="565"/>
      <c r="EG253" s="565"/>
      <c r="EH253" s="565"/>
      <c r="EI253" s="565"/>
      <c r="EJ253" s="565"/>
      <c r="EK253" s="565"/>
      <c r="EL253" s="565"/>
      <c r="EM253" s="565"/>
      <c r="EN253" s="565"/>
      <c r="EO253" s="565"/>
      <c r="EP253" s="565"/>
      <c r="EQ253" s="565"/>
      <c r="ER253" s="620">
        <v>0</v>
      </c>
      <c r="ET253" s="565"/>
      <c r="EU253" s="565"/>
      <c r="EV253" s="565"/>
      <c r="EW253" s="565"/>
      <c r="EX253" s="565"/>
      <c r="EY253" s="565"/>
      <c r="EZ253" s="565"/>
      <c r="FA253" s="565"/>
      <c r="FB253" s="565"/>
      <c r="FC253" s="565"/>
      <c r="FD253" s="565"/>
      <c r="FE253" s="565"/>
      <c r="FF253" s="565"/>
      <c r="FG253" s="565"/>
      <c r="FH253" s="565"/>
      <c r="FI253" s="565"/>
      <c r="FJ253" s="565"/>
      <c r="FK253" s="565"/>
      <c r="FL253" s="565">
        <v>0</v>
      </c>
      <c r="FM253" s="565"/>
      <c r="FN253" s="565"/>
      <c r="FO253" s="565"/>
      <c r="FP253" s="565"/>
      <c r="FQ253" s="565"/>
      <c r="FR253" s="565"/>
      <c r="FS253" s="565"/>
      <c r="FT253" s="565">
        <v>0</v>
      </c>
      <c r="FU253" s="565">
        <v>0</v>
      </c>
      <c r="FV253" s="565"/>
      <c r="FW253" s="565"/>
      <c r="FX253" s="565"/>
      <c r="FY253" s="565"/>
      <c r="FZ253" s="598"/>
      <c r="GA253" s="598"/>
      <c r="GB253" s="565"/>
      <c r="GC253" s="565"/>
      <c r="GD253" s="565"/>
      <c r="GE253" s="565"/>
      <c r="GF253" s="565"/>
      <c r="GG253" s="565"/>
      <c r="GH253" s="565"/>
      <c r="GI253" s="565"/>
      <c r="GJ253" s="565"/>
    </row>
    <row r="254" spans="1:192" ht="30">
      <c r="A254" s="460">
        <v>221</v>
      </c>
      <c r="B254" s="460" t="s">
        <v>5265</v>
      </c>
      <c r="C254" s="461" t="s">
        <v>5266</v>
      </c>
      <c r="D254" s="514">
        <v>4.3099999999999996</v>
      </c>
      <c r="E254" s="97">
        <v>0</v>
      </c>
      <c r="F254" s="506">
        <v>0</v>
      </c>
      <c r="G254" s="529"/>
      <c r="H254" s="78"/>
      <c r="I254" s="230"/>
      <c r="J254" s="230"/>
      <c r="K254" s="97"/>
      <c r="L254" s="97">
        <v>4</v>
      </c>
      <c r="M254" s="97"/>
      <c r="N254" s="97"/>
      <c r="O254" s="470"/>
      <c r="P254" s="470"/>
      <c r="Q254" s="470"/>
      <c r="R254" s="506">
        <v>3</v>
      </c>
      <c r="S254" s="97"/>
      <c r="T254" s="97">
        <v>7</v>
      </c>
      <c r="U254" s="507"/>
      <c r="V254" s="97"/>
      <c r="W254" s="97"/>
      <c r="X254" s="97"/>
      <c r="Y254" s="147"/>
      <c r="Z254" s="147"/>
      <c r="AA254" s="516"/>
      <c r="AB254" s="516"/>
      <c r="AC254" s="97">
        <v>60</v>
      </c>
      <c r="AD254" s="97"/>
      <c r="AE254" s="97"/>
      <c r="AF254" s="97"/>
      <c r="AG254" s="462"/>
      <c r="AH254" s="462"/>
      <c r="AI254" s="447">
        <f>AI255+AI257+AI258+AI259+AI260+AI264+AI265+AI266</f>
        <v>469</v>
      </c>
      <c r="AJ254" s="447">
        <v>0</v>
      </c>
      <c r="AK254" s="97"/>
      <c r="AL254" s="97"/>
      <c r="AM254" s="97"/>
      <c r="AN254" s="97"/>
      <c r="AO254" s="97"/>
      <c r="AP254" s="97"/>
      <c r="AQ254" s="517"/>
      <c r="AR254" s="517"/>
      <c r="AS254" s="472">
        <v>0</v>
      </c>
      <c r="AT254" s="97"/>
      <c r="AU254" s="449"/>
      <c r="AV254" s="449"/>
      <c r="AW254" s="97"/>
      <c r="AX254" s="97">
        <f>5+5+6</f>
        <v>16</v>
      </c>
      <c r="AY254" s="97"/>
      <c r="AZ254" s="97">
        <f t="shared" si="3"/>
        <v>16</v>
      </c>
      <c r="BA254" s="97"/>
      <c r="BB254" s="97"/>
      <c r="BC254" s="97"/>
      <c r="BD254" s="97"/>
      <c r="BE254" s="97"/>
      <c r="BF254" s="97"/>
      <c r="BG254" s="447">
        <v>773</v>
      </c>
      <c r="BH254" s="447"/>
      <c r="BI254" s="466"/>
      <c r="BJ254" s="466"/>
      <c r="BK254" s="466">
        <v>0</v>
      </c>
      <c r="BL254" s="97"/>
      <c r="BM254" s="97"/>
      <c r="BN254" s="470"/>
      <c r="BO254" s="470"/>
      <c r="BP254" s="97"/>
      <c r="BQ254" s="97"/>
      <c r="BR254" s="447"/>
      <c r="BS254" s="447"/>
      <c r="BT254" s="97"/>
      <c r="BU254" s="97"/>
      <c r="BV254" s="97"/>
      <c r="BW254" s="97"/>
      <c r="BX254" s="447">
        <v>1885</v>
      </c>
      <c r="BY254" s="447">
        <v>136</v>
      </c>
      <c r="BZ254" s="447"/>
      <c r="CA254" s="447"/>
      <c r="CB254" s="447"/>
      <c r="CC254" s="573"/>
      <c r="CD254" s="565"/>
      <c r="CE254" s="565"/>
      <c r="CF254" s="565"/>
      <c r="CG254" s="565"/>
      <c r="CH254" s="565"/>
      <c r="CI254" s="565"/>
      <c r="CJ254" s="565"/>
      <c r="CK254" s="565"/>
      <c r="CL254" s="565"/>
      <c r="CM254" s="565"/>
      <c r="CN254" s="565"/>
      <c r="CO254" s="565"/>
      <c r="CP254" s="565"/>
      <c r="CQ254" s="565"/>
      <c r="CR254" s="582"/>
      <c r="CS254" s="565"/>
      <c r="CT254" s="565"/>
      <c r="CU254" s="565"/>
      <c r="CV254" s="565"/>
      <c r="CW254" s="565"/>
      <c r="CX254" s="565"/>
      <c r="CY254" s="598"/>
      <c r="CZ254" s="598"/>
      <c r="DA254" s="565"/>
      <c r="DB254" s="565"/>
      <c r="DC254" s="565"/>
      <c r="DD254" s="565"/>
      <c r="DE254" s="565"/>
      <c r="DF254" s="565"/>
      <c r="DG254" s="565"/>
      <c r="DH254" s="565"/>
      <c r="DI254" s="565"/>
      <c r="DJ254" s="565"/>
      <c r="DK254" s="565">
        <v>375</v>
      </c>
      <c r="DL254" s="565"/>
      <c r="DM254" s="565">
        <v>2</v>
      </c>
      <c r="DN254" s="565"/>
      <c r="DO254" s="565"/>
      <c r="DP254" s="565"/>
      <c r="DQ254" s="565"/>
      <c r="DR254" s="565">
        <v>945</v>
      </c>
      <c r="DS254" s="565">
        <v>410</v>
      </c>
      <c r="DT254" s="565">
        <v>211</v>
      </c>
      <c r="DU254" s="565"/>
      <c r="DV254" s="565"/>
      <c r="DW254" s="565"/>
      <c r="DX254" s="565"/>
      <c r="DY254" s="565"/>
      <c r="DZ254" s="565">
        <v>8</v>
      </c>
      <c r="EA254" s="565">
        <v>10</v>
      </c>
      <c r="EB254" s="565"/>
      <c r="EC254" s="565"/>
      <c r="ED254" s="565"/>
      <c r="EE254" s="565"/>
      <c r="EF254" s="565"/>
      <c r="EG254" s="565"/>
      <c r="EH254" s="565"/>
      <c r="EI254" s="565"/>
      <c r="EJ254" s="565"/>
      <c r="EK254" s="565"/>
      <c r="EL254" s="565"/>
      <c r="EM254" s="565"/>
      <c r="EN254" s="565"/>
      <c r="EO254" s="565"/>
      <c r="EP254" s="565"/>
      <c r="EQ254" s="565"/>
      <c r="ER254" s="620">
        <v>0</v>
      </c>
      <c r="ET254" s="565"/>
      <c r="EU254" s="565"/>
      <c r="EV254" s="565"/>
      <c r="EW254" s="565"/>
      <c r="EX254" s="565"/>
      <c r="EY254" s="565"/>
      <c r="EZ254" s="565">
        <v>15</v>
      </c>
      <c r="FA254" s="565"/>
      <c r="FB254" s="565"/>
      <c r="FC254" s="565"/>
      <c r="FD254" s="565"/>
      <c r="FE254" s="565"/>
      <c r="FF254" s="565"/>
      <c r="FG254" s="565"/>
      <c r="FH254" s="565"/>
      <c r="FI254" s="565"/>
      <c r="FJ254" s="565"/>
      <c r="FK254" s="565"/>
      <c r="FL254" s="565">
        <v>3</v>
      </c>
      <c r="FM254" s="565"/>
      <c r="FN254" s="565"/>
      <c r="FO254" s="565"/>
      <c r="FP254" s="565"/>
      <c r="FQ254" s="565"/>
      <c r="FR254" s="565"/>
      <c r="FS254" s="565"/>
      <c r="FT254" s="565">
        <v>0</v>
      </c>
      <c r="FU254" s="565">
        <v>0</v>
      </c>
      <c r="FV254" s="565"/>
      <c r="FW254" s="565"/>
      <c r="FX254" s="565"/>
      <c r="FY254" s="565"/>
      <c r="FZ254" s="598"/>
      <c r="GA254" s="598"/>
      <c r="GB254" s="565"/>
      <c r="GC254" s="565"/>
      <c r="GD254" s="565"/>
      <c r="GE254" s="565"/>
      <c r="GF254" s="565"/>
      <c r="GG254" s="565"/>
      <c r="GH254" s="565">
        <v>6</v>
      </c>
      <c r="GI254" s="565"/>
      <c r="GJ254" s="565">
        <v>15</v>
      </c>
    </row>
    <row r="255" spans="1:192">
      <c r="A255" s="460">
        <v>222</v>
      </c>
      <c r="B255" s="460" t="s">
        <v>5267</v>
      </c>
      <c r="C255" s="461" t="s">
        <v>4685</v>
      </c>
      <c r="D255" s="514">
        <v>1.2</v>
      </c>
      <c r="E255" s="97">
        <v>0</v>
      </c>
      <c r="F255" s="506">
        <v>0</v>
      </c>
      <c r="G255" s="529"/>
      <c r="H255" s="78"/>
      <c r="I255" s="230"/>
      <c r="J255" s="230"/>
      <c r="K255" s="447"/>
      <c r="L255" s="447"/>
      <c r="M255" s="97"/>
      <c r="N255" s="97"/>
      <c r="O255" s="470"/>
      <c r="P255" s="470"/>
      <c r="Q255" s="470"/>
      <c r="R255" s="506">
        <v>1</v>
      </c>
      <c r="S255" s="97"/>
      <c r="T255" s="97">
        <v>6</v>
      </c>
      <c r="U255" s="507"/>
      <c r="V255" s="97"/>
      <c r="W255" s="97"/>
      <c r="X255" s="97"/>
      <c r="Y255" s="519"/>
      <c r="Z255" s="519"/>
      <c r="AA255" s="166">
        <v>5</v>
      </c>
      <c r="AB255" s="166">
        <v>10</v>
      </c>
      <c r="AC255" s="97">
        <v>20</v>
      </c>
      <c r="AD255" s="97"/>
      <c r="AE255" s="97">
        <v>1</v>
      </c>
      <c r="AF255" s="97"/>
      <c r="AG255" s="462"/>
      <c r="AH255" s="462"/>
      <c r="AI255" s="97">
        <v>21</v>
      </c>
      <c r="AJ255" s="97"/>
      <c r="AK255" s="97"/>
      <c r="AL255" s="97"/>
      <c r="AM255" s="97">
        <v>1</v>
      </c>
      <c r="AN255" s="97"/>
      <c r="AO255" s="97"/>
      <c r="AP255" s="97"/>
      <c r="AQ255" s="517"/>
      <c r="AR255" s="517"/>
      <c r="AS255" s="472">
        <v>0</v>
      </c>
      <c r="AT255" s="97"/>
      <c r="AU255" s="472"/>
      <c r="AV255" s="472"/>
      <c r="AW255" s="97">
        <v>1</v>
      </c>
      <c r="AX255" s="97">
        <f>1</f>
        <v>1</v>
      </c>
      <c r="AY255" s="97"/>
      <c r="AZ255" s="97">
        <f t="shared" si="3"/>
        <v>1</v>
      </c>
      <c r="BA255" s="97"/>
      <c r="BB255" s="97"/>
      <c r="BC255" s="97"/>
      <c r="BD255" s="97"/>
      <c r="BE255" s="97"/>
      <c r="BF255" s="97"/>
      <c r="BG255" s="97">
        <v>20</v>
      </c>
      <c r="BH255" s="97"/>
      <c r="BI255" s="466"/>
      <c r="BJ255" s="466"/>
      <c r="BK255" s="466">
        <v>0</v>
      </c>
      <c r="BL255" s="97"/>
      <c r="BM255" s="97"/>
      <c r="BN255" s="470">
        <v>3</v>
      </c>
      <c r="BO255" s="470"/>
      <c r="BP255" s="97"/>
      <c r="BQ255" s="97"/>
      <c r="BR255" s="97">
        <v>54</v>
      </c>
      <c r="BS255" s="97"/>
      <c r="BT255" s="97"/>
      <c r="BU255" s="97"/>
      <c r="BV255" s="97"/>
      <c r="BW255" s="97"/>
      <c r="BX255" s="97">
        <v>81</v>
      </c>
      <c r="BY255" s="97">
        <v>124</v>
      </c>
      <c r="BZ255" s="97"/>
      <c r="CA255" s="97"/>
      <c r="CB255" s="97"/>
      <c r="CC255" s="574"/>
      <c r="CD255" s="565"/>
      <c r="CE255" s="565"/>
      <c r="CF255" s="565"/>
      <c r="CG255" s="565"/>
      <c r="CH255" s="565"/>
      <c r="CI255" s="565">
        <v>5</v>
      </c>
      <c r="CJ255" s="565"/>
      <c r="CK255" s="565">
        <v>5</v>
      </c>
      <c r="CL255" s="565"/>
      <c r="CM255" s="565"/>
      <c r="CN255" s="565"/>
      <c r="CO255" s="565"/>
      <c r="CP255" s="565"/>
      <c r="CQ255" s="565"/>
      <c r="CR255" s="582">
        <v>18</v>
      </c>
      <c r="CS255" s="565"/>
      <c r="CT255" s="565"/>
      <c r="CU255" s="565"/>
      <c r="CV255" s="565"/>
      <c r="CW255" s="565">
        <v>3</v>
      </c>
      <c r="CX255" s="565"/>
      <c r="CY255" s="598"/>
      <c r="CZ255" s="598"/>
      <c r="DA255" s="565">
        <v>3</v>
      </c>
      <c r="DB255" s="565"/>
      <c r="DC255" s="565">
        <v>6</v>
      </c>
      <c r="DD255" s="565"/>
      <c r="DE255" s="565">
        <v>12</v>
      </c>
      <c r="DF255" s="565"/>
      <c r="DG255" s="565"/>
      <c r="DH255" s="565"/>
      <c r="DI255" s="565"/>
      <c r="DJ255" s="565"/>
      <c r="DK255" s="565">
        <v>2</v>
      </c>
      <c r="DL255" s="565"/>
      <c r="DM255" s="565">
        <v>1</v>
      </c>
      <c r="DN255" s="565"/>
      <c r="DO255" s="565"/>
      <c r="DP255" s="565"/>
      <c r="DQ255" s="565"/>
      <c r="DR255" s="565">
        <v>42</v>
      </c>
      <c r="DS255" s="565">
        <v>5</v>
      </c>
      <c r="DT255" s="565">
        <v>7</v>
      </c>
      <c r="DU255" s="565"/>
      <c r="DV255" s="565">
        <v>2</v>
      </c>
      <c r="DW255" s="565"/>
      <c r="DX255" s="565"/>
      <c r="DY255" s="565"/>
      <c r="DZ255" s="565">
        <v>5</v>
      </c>
      <c r="EA255" s="565"/>
      <c r="EB255" s="565">
        <v>1</v>
      </c>
      <c r="EC255" s="565"/>
      <c r="ED255" s="565"/>
      <c r="EE255" s="565"/>
      <c r="EF255" s="565"/>
      <c r="EG255" s="565"/>
      <c r="EH255" s="565">
        <v>1</v>
      </c>
      <c r="EI255" s="565"/>
      <c r="EJ255" s="565"/>
      <c r="EK255" s="565"/>
      <c r="EL255" s="565"/>
      <c r="EM255" s="565"/>
      <c r="EN255" s="565"/>
      <c r="EO255" s="565"/>
      <c r="EP255" s="565"/>
      <c r="EQ255" s="565"/>
      <c r="ER255" s="620">
        <v>1</v>
      </c>
      <c r="ET255" s="565"/>
      <c r="EU255" s="565"/>
      <c r="EV255" s="565">
        <v>3</v>
      </c>
      <c r="EW255" s="565"/>
      <c r="EX255" s="565"/>
      <c r="EY255" s="565"/>
      <c r="EZ255" s="565">
        <v>10</v>
      </c>
      <c r="FA255" s="565"/>
      <c r="FB255" s="565"/>
      <c r="FC255" s="565"/>
      <c r="FD255" s="565">
        <v>1</v>
      </c>
      <c r="FE255" s="565"/>
      <c r="FF255" s="565"/>
      <c r="FG255" s="565"/>
      <c r="FH255" s="565"/>
      <c r="FI255" s="565"/>
      <c r="FJ255" s="565"/>
      <c r="FK255" s="565"/>
      <c r="FL255" s="565">
        <v>5</v>
      </c>
      <c r="FM255" s="565"/>
      <c r="FN255" s="565"/>
      <c r="FO255" s="565"/>
      <c r="FP255" s="565"/>
      <c r="FQ255" s="565"/>
      <c r="FR255" s="565"/>
      <c r="FS255" s="565"/>
      <c r="FT255" s="565">
        <v>5</v>
      </c>
      <c r="FU255" s="565">
        <v>0</v>
      </c>
      <c r="FV255" s="565"/>
      <c r="FW255" s="565"/>
      <c r="FX255" s="565"/>
      <c r="FY255" s="565"/>
      <c r="FZ255" s="598">
        <v>1</v>
      </c>
      <c r="GA255" s="598"/>
      <c r="GB255" s="565"/>
      <c r="GC255" s="565"/>
      <c r="GD255" s="565"/>
      <c r="GE255" s="565"/>
      <c r="GF255" s="565"/>
      <c r="GG255" s="565"/>
      <c r="GH255" s="565">
        <v>5</v>
      </c>
      <c r="GI255" s="565"/>
      <c r="GJ255" s="565"/>
    </row>
    <row r="256" spans="1:192">
      <c r="A256" s="460">
        <v>223</v>
      </c>
      <c r="B256" s="460" t="s">
        <v>5268</v>
      </c>
      <c r="C256" s="461" t="s">
        <v>4687</v>
      </c>
      <c r="D256" s="514">
        <v>2.37</v>
      </c>
      <c r="E256" s="97">
        <v>0</v>
      </c>
      <c r="F256" s="506">
        <v>0</v>
      </c>
      <c r="G256" s="528">
        <v>300</v>
      </c>
      <c r="H256" s="78"/>
      <c r="I256" s="230">
        <v>1</v>
      </c>
      <c r="J256" s="230"/>
      <c r="K256" s="97">
        <v>15</v>
      </c>
      <c r="L256" s="97">
        <v>2</v>
      </c>
      <c r="M256" s="97">
        <v>39</v>
      </c>
      <c r="N256" s="97"/>
      <c r="O256" s="470"/>
      <c r="P256" s="470"/>
      <c r="Q256" s="470"/>
      <c r="R256" s="506">
        <v>3</v>
      </c>
      <c r="S256" s="97"/>
      <c r="T256" s="97">
        <v>1</v>
      </c>
      <c r="U256" s="507"/>
      <c r="V256" s="97">
        <v>25</v>
      </c>
      <c r="W256" s="97"/>
      <c r="X256" s="97">
        <v>25</v>
      </c>
      <c r="Y256" s="147"/>
      <c r="Z256" s="147"/>
      <c r="AA256" s="166"/>
      <c r="AB256" s="166"/>
      <c r="AC256" s="97">
        <v>200</v>
      </c>
      <c r="AD256" s="97"/>
      <c r="AE256" s="97"/>
      <c r="AF256" s="97"/>
      <c r="AG256" s="462"/>
      <c r="AH256" s="462"/>
      <c r="AI256" s="97">
        <v>0</v>
      </c>
      <c r="AJ256" s="97"/>
      <c r="AK256" s="97"/>
      <c r="AL256" s="97"/>
      <c r="AM256" s="97"/>
      <c r="AN256" s="97"/>
      <c r="AO256" s="97"/>
      <c r="AP256" s="97"/>
      <c r="AQ256" s="517">
        <v>36</v>
      </c>
      <c r="AR256" s="517"/>
      <c r="AS256" s="472">
        <v>1</v>
      </c>
      <c r="AT256" s="97"/>
      <c r="AU256" s="472"/>
      <c r="AV256" s="472"/>
      <c r="AW256" s="97">
        <v>1</v>
      </c>
      <c r="AX256" s="97">
        <f>1+1+13</f>
        <v>15</v>
      </c>
      <c r="AY256" s="97"/>
      <c r="AZ256" s="97">
        <f t="shared" si="3"/>
        <v>15</v>
      </c>
      <c r="BA256" s="97"/>
      <c r="BB256" s="97"/>
      <c r="BC256" s="97"/>
      <c r="BD256" s="97"/>
      <c r="BE256" s="97"/>
      <c r="BF256" s="97"/>
      <c r="BG256" s="97"/>
      <c r="BH256" s="97"/>
      <c r="BI256" s="466">
        <v>5</v>
      </c>
      <c r="BJ256" s="466"/>
      <c r="BK256" s="466">
        <v>5</v>
      </c>
      <c r="BL256" s="97"/>
      <c r="BM256" s="97"/>
      <c r="BN256" s="470"/>
      <c r="BO256" s="470"/>
      <c r="BP256" s="97"/>
      <c r="BQ256" s="97"/>
      <c r="BR256" s="97"/>
      <c r="BS256" s="97"/>
      <c r="BT256" s="97"/>
      <c r="BU256" s="97"/>
      <c r="BV256" s="97"/>
      <c r="BW256" s="97"/>
      <c r="BX256" s="97">
        <v>12</v>
      </c>
      <c r="BY256" s="97"/>
      <c r="BZ256" s="97"/>
      <c r="CA256" s="97"/>
      <c r="CB256" s="97"/>
      <c r="CC256" s="574"/>
      <c r="CD256" s="565"/>
      <c r="CE256" s="565"/>
      <c r="CF256" s="565"/>
      <c r="CG256" s="565"/>
      <c r="CH256" s="565">
        <v>105</v>
      </c>
      <c r="CI256" s="565">
        <v>35</v>
      </c>
      <c r="CJ256" s="565"/>
      <c r="CK256" s="565">
        <v>5</v>
      </c>
      <c r="CL256" s="565"/>
      <c r="CM256" s="565"/>
      <c r="CN256" s="565"/>
      <c r="CO256" s="565"/>
      <c r="CP256" s="565"/>
      <c r="CQ256" s="565"/>
      <c r="CR256" s="582"/>
      <c r="CS256" s="565"/>
      <c r="CT256" s="565"/>
      <c r="CU256" s="565"/>
      <c r="CV256" s="565"/>
      <c r="CW256" s="565"/>
      <c r="CX256" s="565"/>
      <c r="CY256" s="598"/>
      <c r="CZ256" s="598"/>
      <c r="DA256" s="565">
        <v>20</v>
      </c>
      <c r="DB256" s="565"/>
      <c r="DC256" s="565">
        <v>6</v>
      </c>
      <c r="DD256" s="565"/>
      <c r="DE256" s="565">
        <v>22</v>
      </c>
      <c r="DF256" s="565"/>
      <c r="DG256" s="565">
        <v>3</v>
      </c>
      <c r="DH256" s="565"/>
      <c r="DI256" s="565"/>
      <c r="DJ256" s="565"/>
      <c r="DK256" s="565">
        <v>16</v>
      </c>
      <c r="DL256" s="565"/>
      <c r="DM256" s="565"/>
      <c r="DN256" s="565"/>
      <c r="DO256" s="565"/>
      <c r="DP256" s="565">
        <v>3</v>
      </c>
      <c r="DQ256" s="565"/>
      <c r="DR256" s="565">
        <v>1</v>
      </c>
      <c r="DS256" s="565"/>
      <c r="DT256" s="565">
        <v>961</v>
      </c>
      <c r="DU256" s="565"/>
      <c r="DV256" s="565"/>
      <c r="DW256" s="565"/>
      <c r="DX256" s="565"/>
      <c r="DY256" s="565"/>
      <c r="DZ256" s="565">
        <v>20</v>
      </c>
      <c r="EA256" s="565">
        <v>40</v>
      </c>
      <c r="EB256" s="565">
        <v>8</v>
      </c>
      <c r="EC256" s="565"/>
      <c r="ED256" s="565"/>
      <c r="EE256" s="565"/>
      <c r="EF256" s="565"/>
      <c r="EG256" s="565"/>
      <c r="EH256" s="565">
        <v>12</v>
      </c>
      <c r="EI256" s="565"/>
      <c r="EJ256" s="565">
        <v>8</v>
      </c>
      <c r="EK256" s="565"/>
      <c r="EL256" s="565"/>
      <c r="EM256" s="565"/>
      <c r="EN256" s="565"/>
      <c r="EO256" s="565"/>
      <c r="EP256" s="565"/>
      <c r="EQ256" s="565"/>
      <c r="ER256" s="620">
        <v>1</v>
      </c>
      <c r="ET256" s="565">
        <v>2</v>
      </c>
      <c r="EU256" s="565"/>
      <c r="EV256" s="565">
        <v>96</v>
      </c>
      <c r="EW256" s="565"/>
      <c r="EX256" s="565">
        <v>1</v>
      </c>
      <c r="EY256" s="565">
        <v>4</v>
      </c>
      <c r="EZ256" s="565">
        <v>75</v>
      </c>
      <c r="FA256" s="565"/>
      <c r="FB256" s="565"/>
      <c r="FC256" s="565"/>
      <c r="FD256" s="565"/>
      <c r="FE256" s="565"/>
      <c r="FF256" s="565">
        <v>1</v>
      </c>
      <c r="FG256" s="565"/>
      <c r="FH256" s="565">
        <v>21</v>
      </c>
      <c r="FI256" s="565"/>
      <c r="FJ256" s="565"/>
      <c r="FK256" s="565"/>
      <c r="FL256" s="565">
        <v>442</v>
      </c>
      <c r="FM256" s="565"/>
      <c r="FN256" s="565">
        <v>45</v>
      </c>
      <c r="FO256" s="565"/>
      <c r="FP256" s="565">
        <v>1</v>
      </c>
      <c r="FQ256" s="565"/>
      <c r="FR256" s="565"/>
      <c r="FS256" s="565"/>
      <c r="FT256" s="565">
        <v>0</v>
      </c>
      <c r="FU256" s="565">
        <v>0</v>
      </c>
      <c r="FV256" s="565"/>
      <c r="FW256" s="565"/>
      <c r="FX256" s="565">
        <v>29</v>
      </c>
      <c r="FY256" s="565">
        <v>0</v>
      </c>
      <c r="FZ256" s="598">
        <v>5</v>
      </c>
      <c r="GA256" s="598"/>
      <c r="GB256" s="565"/>
      <c r="GC256" s="565"/>
      <c r="GD256" s="565"/>
      <c r="GE256" s="565"/>
      <c r="GF256" s="565">
        <v>26</v>
      </c>
      <c r="GG256" s="565">
        <v>3</v>
      </c>
      <c r="GH256" s="565">
        <v>30</v>
      </c>
      <c r="GI256" s="565">
        <v>1</v>
      </c>
      <c r="GJ256" s="565"/>
    </row>
    <row r="257" spans="1:192">
      <c r="A257" s="460">
        <v>224</v>
      </c>
      <c r="B257" s="460" t="s">
        <v>5269</v>
      </c>
      <c r="C257" s="461" t="s">
        <v>5270</v>
      </c>
      <c r="D257" s="514">
        <v>4.13</v>
      </c>
      <c r="E257" s="97">
        <v>14</v>
      </c>
      <c r="F257" s="506">
        <v>0</v>
      </c>
      <c r="G257" s="529"/>
      <c r="H257" s="78"/>
      <c r="I257" s="230">
        <v>20</v>
      </c>
      <c r="J257" s="230"/>
      <c r="K257" s="97"/>
      <c r="L257" s="97"/>
      <c r="M257" s="97"/>
      <c r="N257" s="97"/>
      <c r="O257" s="470"/>
      <c r="P257" s="470"/>
      <c r="Q257" s="470"/>
      <c r="R257" s="506">
        <v>25</v>
      </c>
      <c r="S257" s="97"/>
      <c r="T257" s="97">
        <v>3</v>
      </c>
      <c r="U257" s="507"/>
      <c r="V257" s="97"/>
      <c r="W257" s="97"/>
      <c r="X257" s="97"/>
      <c r="Y257" s="147"/>
      <c r="Z257" s="147"/>
      <c r="AA257" s="166">
        <v>2</v>
      </c>
      <c r="AB257" s="166">
        <v>1</v>
      </c>
      <c r="AC257" s="97">
        <v>70</v>
      </c>
      <c r="AD257" s="97"/>
      <c r="AE257" s="97"/>
      <c r="AF257" s="97"/>
      <c r="AG257" s="462"/>
      <c r="AH257" s="462"/>
      <c r="AI257" s="97">
        <v>33</v>
      </c>
      <c r="AJ257" s="97"/>
      <c r="AK257" s="97"/>
      <c r="AL257" s="97"/>
      <c r="AM257" s="97"/>
      <c r="AN257" s="97"/>
      <c r="AO257" s="97"/>
      <c r="AP257" s="97"/>
      <c r="AQ257" s="517"/>
      <c r="AR257" s="517"/>
      <c r="AS257" s="472">
        <v>0</v>
      </c>
      <c r="AT257" s="97"/>
      <c r="AU257" s="472"/>
      <c r="AV257" s="472"/>
      <c r="AW257" s="97">
        <v>1</v>
      </c>
      <c r="AX257" s="97">
        <f>3+2</f>
        <v>5</v>
      </c>
      <c r="AY257" s="97"/>
      <c r="AZ257" s="97">
        <f t="shared" si="3"/>
        <v>5</v>
      </c>
      <c r="BA257" s="97"/>
      <c r="BB257" s="97"/>
      <c r="BC257" s="97"/>
      <c r="BD257" s="97"/>
      <c r="BE257" s="97"/>
      <c r="BF257" s="97"/>
      <c r="BG257" s="97">
        <v>79</v>
      </c>
      <c r="BH257" s="97"/>
      <c r="BI257" s="466"/>
      <c r="BJ257" s="466"/>
      <c r="BK257" s="466">
        <v>0</v>
      </c>
      <c r="BL257" s="97"/>
      <c r="BM257" s="97"/>
      <c r="BN257" s="470"/>
      <c r="BO257" s="470"/>
      <c r="BP257" s="97"/>
      <c r="BQ257" s="97"/>
      <c r="BR257" s="97">
        <v>31</v>
      </c>
      <c r="BS257" s="97"/>
      <c r="BT257" s="97"/>
      <c r="BU257" s="97"/>
      <c r="BV257" s="97"/>
      <c r="BW257" s="97"/>
      <c r="BX257" s="97">
        <v>196</v>
      </c>
      <c r="BY257" s="97">
        <v>3</v>
      </c>
      <c r="BZ257" s="97"/>
      <c r="CA257" s="97"/>
      <c r="CB257" s="97"/>
      <c r="CC257" s="574"/>
      <c r="CD257" s="565"/>
      <c r="CE257" s="565"/>
      <c r="CF257" s="565"/>
      <c r="CG257" s="565"/>
      <c r="CH257" s="565"/>
      <c r="CI257" s="565"/>
      <c r="CJ257" s="565"/>
      <c r="CK257" s="565"/>
      <c r="CL257" s="565"/>
      <c r="CM257" s="565"/>
      <c r="CN257" s="565"/>
      <c r="CO257" s="565"/>
      <c r="CP257" s="565"/>
      <c r="CQ257" s="565"/>
      <c r="CR257" s="582"/>
      <c r="CS257" s="565"/>
      <c r="CT257" s="565"/>
      <c r="CU257" s="565"/>
      <c r="CV257" s="565"/>
      <c r="CW257" s="565"/>
      <c r="CX257" s="565"/>
      <c r="CY257" s="598"/>
      <c r="CZ257" s="598"/>
      <c r="DA257" s="565"/>
      <c r="DB257" s="565"/>
      <c r="DC257" s="565"/>
      <c r="DD257" s="565"/>
      <c r="DE257" s="565"/>
      <c r="DF257" s="565"/>
      <c r="DG257" s="565"/>
      <c r="DH257" s="565"/>
      <c r="DI257" s="565"/>
      <c r="DJ257" s="565"/>
      <c r="DK257" s="565">
        <v>75</v>
      </c>
      <c r="DL257" s="565">
        <v>10</v>
      </c>
      <c r="DM257" s="565"/>
      <c r="DN257" s="565"/>
      <c r="DO257" s="565"/>
      <c r="DP257" s="565">
        <v>1</v>
      </c>
      <c r="DQ257" s="565"/>
      <c r="DR257" s="565">
        <v>135</v>
      </c>
      <c r="DS257" s="565">
        <v>20</v>
      </c>
      <c r="DT257" s="565">
        <v>300</v>
      </c>
      <c r="DU257" s="565"/>
      <c r="DV257" s="565"/>
      <c r="DW257" s="565"/>
      <c r="DX257" s="565"/>
      <c r="DY257" s="565"/>
      <c r="DZ257" s="565">
        <v>22</v>
      </c>
      <c r="EA257" s="565"/>
      <c r="EB257" s="565"/>
      <c r="EC257" s="565"/>
      <c r="ED257" s="565"/>
      <c r="EE257" s="565"/>
      <c r="EF257" s="565"/>
      <c r="EG257" s="565"/>
      <c r="EH257" s="565"/>
      <c r="EI257" s="565"/>
      <c r="EJ257" s="565"/>
      <c r="EK257" s="565"/>
      <c r="EL257" s="565"/>
      <c r="EM257" s="565"/>
      <c r="EN257" s="565"/>
      <c r="EO257" s="565"/>
      <c r="EP257" s="565"/>
      <c r="EQ257" s="565"/>
      <c r="ER257" s="620">
        <v>0</v>
      </c>
      <c r="ET257" s="565"/>
      <c r="EU257" s="565"/>
      <c r="EV257" s="565"/>
      <c r="EW257" s="565"/>
      <c r="EX257" s="565"/>
      <c r="EY257" s="565"/>
      <c r="EZ257" s="565">
        <v>20</v>
      </c>
      <c r="FA257" s="565"/>
      <c r="FB257" s="565"/>
      <c r="FC257" s="565"/>
      <c r="FD257" s="565"/>
      <c r="FE257" s="565"/>
      <c r="FF257" s="565"/>
      <c r="FG257" s="565"/>
      <c r="FH257" s="565"/>
      <c r="FI257" s="565"/>
      <c r="FJ257" s="565"/>
      <c r="FK257" s="565"/>
      <c r="FL257" s="565">
        <v>137</v>
      </c>
      <c r="FM257" s="565"/>
      <c r="FN257" s="565"/>
      <c r="FO257" s="565"/>
      <c r="FP257" s="565"/>
      <c r="FQ257" s="565"/>
      <c r="FR257" s="565"/>
      <c r="FS257" s="565"/>
      <c r="FT257" s="565">
        <v>0</v>
      </c>
      <c r="FU257" s="565">
        <v>0</v>
      </c>
      <c r="FV257" s="565"/>
      <c r="FW257" s="565"/>
      <c r="FX257" s="565"/>
      <c r="FY257" s="565"/>
      <c r="FZ257" s="598"/>
      <c r="GA257" s="598"/>
      <c r="GB257" s="565"/>
      <c r="GC257" s="565"/>
      <c r="GD257" s="565"/>
      <c r="GE257" s="565"/>
      <c r="GF257" s="565"/>
      <c r="GG257" s="565"/>
      <c r="GH257" s="565">
        <v>9</v>
      </c>
      <c r="GI257" s="565"/>
      <c r="GJ257" s="565"/>
    </row>
    <row r="258" spans="1:192">
      <c r="A258" s="460">
        <v>225</v>
      </c>
      <c r="B258" s="460" t="s">
        <v>5271</v>
      </c>
      <c r="C258" s="461" t="s">
        <v>5272</v>
      </c>
      <c r="D258" s="514">
        <v>6.08</v>
      </c>
      <c r="E258" s="97">
        <v>0</v>
      </c>
      <c r="F258" s="506">
        <v>0</v>
      </c>
      <c r="G258" s="529"/>
      <c r="H258" s="78"/>
      <c r="I258" s="230">
        <v>5</v>
      </c>
      <c r="J258" s="230"/>
      <c r="K258" s="97">
        <v>39</v>
      </c>
      <c r="L258" s="97">
        <v>3</v>
      </c>
      <c r="M258" s="97"/>
      <c r="N258" s="97"/>
      <c r="O258" s="470"/>
      <c r="P258" s="470"/>
      <c r="Q258" s="470"/>
      <c r="R258" s="506">
        <v>25</v>
      </c>
      <c r="S258" s="97"/>
      <c r="T258" s="97">
        <v>39</v>
      </c>
      <c r="U258" s="507"/>
      <c r="V258" s="97"/>
      <c r="W258" s="97"/>
      <c r="X258" s="97"/>
      <c r="Y258" s="147"/>
      <c r="Z258" s="147"/>
      <c r="AA258" s="166"/>
      <c r="AB258" s="166"/>
      <c r="AC258" s="97">
        <v>30</v>
      </c>
      <c r="AD258" s="97"/>
      <c r="AE258" s="97"/>
      <c r="AF258" s="97"/>
      <c r="AG258" s="462"/>
      <c r="AH258" s="462"/>
      <c r="AI258" s="97">
        <v>23</v>
      </c>
      <c r="AJ258" s="97"/>
      <c r="AK258" s="97"/>
      <c r="AL258" s="97"/>
      <c r="AM258" s="97"/>
      <c r="AN258" s="97"/>
      <c r="AO258" s="97"/>
      <c r="AP258" s="97"/>
      <c r="AQ258" s="517"/>
      <c r="AR258" s="517"/>
      <c r="AS258" s="472">
        <v>0</v>
      </c>
      <c r="AT258" s="97"/>
      <c r="AU258" s="472"/>
      <c r="AV258" s="472"/>
      <c r="AW258" s="97"/>
      <c r="AX258" s="97">
        <f>3+5+2</f>
        <v>10</v>
      </c>
      <c r="AY258" s="97"/>
      <c r="AZ258" s="97">
        <f t="shared" si="3"/>
        <v>10</v>
      </c>
      <c r="BA258" s="97"/>
      <c r="BB258" s="97"/>
      <c r="BC258" s="97"/>
      <c r="BD258" s="97"/>
      <c r="BE258" s="97"/>
      <c r="BF258" s="97"/>
      <c r="BG258" s="97">
        <v>41</v>
      </c>
      <c r="BH258" s="97"/>
      <c r="BI258" s="466"/>
      <c r="BJ258" s="466"/>
      <c r="BK258" s="466">
        <v>0</v>
      </c>
      <c r="BL258" s="97"/>
      <c r="BM258" s="97"/>
      <c r="BN258" s="470"/>
      <c r="BO258" s="470"/>
      <c r="BP258" s="97"/>
      <c r="BQ258" s="97"/>
      <c r="BR258" s="97">
        <v>11</v>
      </c>
      <c r="BS258" s="97"/>
      <c r="BT258" s="97"/>
      <c r="BU258" s="97"/>
      <c r="BV258" s="97"/>
      <c r="BW258" s="97"/>
      <c r="BX258" s="97">
        <v>368</v>
      </c>
      <c r="BY258" s="97"/>
      <c r="BZ258" s="97"/>
      <c r="CA258" s="97"/>
      <c r="CB258" s="97"/>
      <c r="CC258" s="574"/>
      <c r="CD258" s="565"/>
      <c r="CE258" s="565"/>
      <c r="CF258" s="565"/>
      <c r="CG258" s="565"/>
      <c r="CH258" s="565"/>
      <c r="CI258" s="565"/>
      <c r="CJ258" s="565"/>
      <c r="CK258" s="565"/>
      <c r="CL258" s="565"/>
      <c r="CM258" s="565"/>
      <c r="CN258" s="565"/>
      <c r="CO258" s="565"/>
      <c r="CP258" s="565"/>
      <c r="CQ258" s="565"/>
      <c r="CR258" s="582"/>
      <c r="CS258" s="565"/>
      <c r="CT258" s="565"/>
      <c r="CU258" s="565"/>
      <c r="CV258" s="565"/>
      <c r="CW258" s="565"/>
      <c r="CX258" s="565"/>
      <c r="CY258" s="598"/>
      <c r="CZ258" s="598"/>
      <c r="DA258" s="565"/>
      <c r="DB258" s="565"/>
      <c r="DC258" s="565"/>
      <c r="DD258" s="565"/>
      <c r="DE258" s="565"/>
      <c r="DF258" s="565"/>
      <c r="DG258" s="565"/>
      <c r="DH258" s="565"/>
      <c r="DI258" s="565"/>
      <c r="DJ258" s="565"/>
      <c r="DK258" s="565">
        <v>194</v>
      </c>
      <c r="DL258" s="565">
        <v>1</v>
      </c>
      <c r="DM258" s="565"/>
      <c r="DN258" s="565"/>
      <c r="DO258" s="565"/>
      <c r="DP258" s="565"/>
      <c r="DQ258" s="565"/>
      <c r="DR258" s="565">
        <v>90</v>
      </c>
      <c r="DS258" s="565"/>
      <c r="DT258" s="565">
        <v>305</v>
      </c>
      <c r="DU258" s="565"/>
      <c r="DV258" s="565"/>
      <c r="DW258" s="565"/>
      <c r="DX258" s="565"/>
      <c r="DY258" s="565"/>
      <c r="DZ258" s="565">
        <v>40</v>
      </c>
      <c r="EA258" s="565"/>
      <c r="EB258" s="565"/>
      <c r="EC258" s="565"/>
      <c r="ED258" s="565"/>
      <c r="EE258" s="565"/>
      <c r="EF258" s="565"/>
      <c r="EG258" s="565"/>
      <c r="EH258" s="565"/>
      <c r="EI258" s="565"/>
      <c r="EJ258" s="565"/>
      <c r="EK258" s="565"/>
      <c r="EL258" s="565"/>
      <c r="EM258" s="565"/>
      <c r="EN258" s="565"/>
      <c r="EO258" s="565"/>
      <c r="EP258" s="565"/>
      <c r="EQ258" s="565"/>
      <c r="ER258" s="620">
        <v>0</v>
      </c>
      <c r="ET258" s="565"/>
      <c r="EU258" s="565"/>
      <c r="EV258" s="565"/>
      <c r="EW258" s="565"/>
      <c r="EX258" s="565"/>
      <c r="EY258" s="565"/>
      <c r="EZ258" s="565">
        <v>5</v>
      </c>
      <c r="FA258" s="565"/>
      <c r="FB258" s="565"/>
      <c r="FC258" s="565"/>
      <c r="FD258" s="565"/>
      <c r="FE258" s="565"/>
      <c r="FF258" s="565"/>
      <c r="FG258" s="565"/>
      <c r="FH258" s="565"/>
      <c r="FI258" s="565"/>
      <c r="FJ258" s="565"/>
      <c r="FK258" s="565"/>
      <c r="FL258" s="565">
        <v>253</v>
      </c>
      <c r="FM258" s="565"/>
      <c r="FN258" s="565"/>
      <c r="FO258" s="565"/>
      <c r="FP258" s="565"/>
      <c r="FQ258" s="565"/>
      <c r="FR258" s="565"/>
      <c r="FS258" s="565"/>
      <c r="FT258" s="565">
        <v>0</v>
      </c>
      <c r="FU258" s="565">
        <v>0</v>
      </c>
      <c r="FV258" s="565"/>
      <c r="FW258" s="565"/>
      <c r="FX258" s="565"/>
      <c r="FY258" s="565"/>
      <c r="FZ258" s="598"/>
      <c r="GA258" s="598"/>
      <c r="GB258" s="565"/>
      <c r="GC258" s="565"/>
      <c r="GD258" s="565"/>
      <c r="GE258" s="565"/>
      <c r="GF258" s="565"/>
      <c r="GG258" s="565"/>
      <c r="GH258" s="565"/>
      <c r="GI258" s="565"/>
      <c r="GJ258" s="565">
        <v>20</v>
      </c>
    </row>
    <row r="259" spans="1:192" ht="30">
      <c r="A259" s="460" t="s">
        <v>5273</v>
      </c>
      <c r="B259" s="460" t="s">
        <v>5274</v>
      </c>
      <c r="C259" s="537" t="s">
        <v>5275</v>
      </c>
      <c r="D259" s="514">
        <v>5.99</v>
      </c>
      <c r="E259" s="97">
        <v>0</v>
      </c>
      <c r="F259" s="506">
        <v>0</v>
      </c>
      <c r="G259" s="529"/>
      <c r="H259" s="78"/>
      <c r="I259" s="230">
        <v>5</v>
      </c>
      <c r="J259" s="230"/>
      <c r="K259" s="97">
        <v>31</v>
      </c>
      <c r="L259" s="97"/>
      <c r="M259" s="97"/>
      <c r="N259" s="97"/>
      <c r="O259" s="470"/>
      <c r="P259" s="470"/>
      <c r="Q259" s="470"/>
      <c r="R259" s="506">
        <v>34</v>
      </c>
      <c r="S259" s="97"/>
      <c r="T259" s="97">
        <v>156</v>
      </c>
      <c r="U259" s="507"/>
      <c r="V259" s="97"/>
      <c r="W259" s="97"/>
      <c r="X259" s="97"/>
      <c r="Y259" s="147"/>
      <c r="Z259" s="147"/>
      <c r="AA259" s="166">
        <v>5</v>
      </c>
      <c r="AB259" s="166"/>
      <c r="AC259" s="97">
        <v>20</v>
      </c>
      <c r="AD259" s="97"/>
      <c r="AE259" s="97"/>
      <c r="AF259" s="97"/>
      <c r="AG259" s="462"/>
      <c r="AH259" s="462"/>
      <c r="AI259" s="97">
        <v>20</v>
      </c>
      <c r="AJ259" s="97"/>
      <c r="AK259" s="97"/>
      <c r="AL259" s="97"/>
      <c r="AM259" s="97"/>
      <c r="AN259" s="97"/>
      <c r="AO259" s="97"/>
      <c r="AP259" s="97"/>
      <c r="AQ259" s="517"/>
      <c r="AR259" s="517"/>
      <c r="AS259" s="472">
        <v>0</v>
      </c>
      <c r="AT259" s="97"/>
      <c r="AU259" s="472"/>
      <c r="AV259" s="472"/>
      <c r="AW259" s="97"/>
      <c r="AX259" s="97">
        <f>2+12+11</f>
        <v>25</v>
      </c>
      <c r="AY259" s="97"/>
      <c r="AZ259" s="97">
        <f t="shared" si="3"/>
        <v>25</v>
      </c>
      <c r="BA259" s="97"/>
      <c r="BB259" s="97"/>
      <c r="BC259" s="97"/>
      <c r="BD259" s="97"/>
      <c r="BE259" s="97"/>
      <c r="BF259" s="97"/>
      <c r="BG259" s="97">
        <v>101</v>
      </c>
      <c r="BH259" s="97"/>
      <c r="BI259" s="466"/>
      <c r="BJ259" s="466"/>
      <c r="BK259" s="466">
        <v>0</v>
      </c>
      <c r="BL259" s="97"/>
      <c r="BM259" s="97"/>
      <c r="BN259" s="470"/>
      <c r="BO259" s="470"/>
      <c r="BP259" s="97"/>
      <c r="BQ259" s="97"/>
      <c r="BR259" s="97">
        <v>4</v>
      </c>
      <c r="BS259" s="97"/>
      <c r="BT259" s="97"/>
      <c r="BU259" s="97"/>
      <c r="BV259" s="97"/>
      <c r="BW259" s="97"/>
      <c r="BX259" s="97">
        <v>359</v>
      </c>
      <c r="BY259" s="97"/>
      <c r="BZ259" s="97"/>
      <c r="CA259" s="97"/>
      <c r="CB259" s="97"/>
      <c r="CC259" s="574"/>
      <c r="CD259" s="565"/>
      <c r="CE259" s="565"/>
      <c r="CF259" s="565"/>
      <c r="CG259" s="565"/>
      <c r="CH259" s="565"/>
      <c r="CI259" s="565"/>
      <c r="CJ259" s="565"/>
      <c r="CK259" s="565"/>
      <c r="CL259" s="565"/>
      <c r="CM259" s="565"/>
      <c r="CN259" s="565"/>
      <c r="CO259" s="565"/>
      <c r="CP259" s="565"/>
      <c r="CQ259" s="565"/>
      <c r="CR259" s="582"/>
      <c r="CS259" s="565"/>
      <c r="CT259" s="565"/>
      <c r="CU259" s="565"/>
      <c r="CV259" s="565"/>
      <c r="CW259" s="565"/>
      <c r="CX259" s="565"/>
      <c r="CY259" s="598"/>
      <c r="CZ259" s="598"/>
      <c r="DA259" s="565"/>
      <c r="DB259" s="565"/>
      <c r="DC259" s="565"/>
      <c r="DD259" s="565"/>
      <c r="DE259" s="565"/>
      <c r="DF259" s="565"/>
      <c r="DG259" s="565"/>
      <c r="DH259" s="565"/>
      <c r="DI259" s="565"/>
      <c r="DJ259" s="565"/>
      <c r="DK259" s="565">
        <v>100</v>
      </c>
      <c r="DL259" s="565">
        <v>20</v>
      </c>
      <c r="DM259" s="565"/>
      <c r="DN259" s="565"/>
      <c r="DO259" s="565"/>
      <c r="DP259" s="565"/>
      <c r="DQ259" s="565"/>
      <c r="DR259" s="565">
        <v>211</v>
      </c>
      <c r="DS259" s="565">
        <v>1</v>
      </c>
      <c r="DT259" s="565">
        <v>165</v>
      </c>
      <c r="DU259" s="565"/>
      <c r="DV259" s="565"/>
      <c r="DW259" s="565"/>
      <c r="DX259" s="565"/>
      <c r="DY259" s="565"/>
      <c r="DZ259" s="565">
        <v>137</v>
      </c>
      <c r="EA259" s="565"/>
      <c r="EB259" s="565"/>
      <c r="EC259" s="565"/>
      <c r="ED259" s="565"/>
      <c r="EE259" s="565"/>
      <c r="EF259" s="565"/>
      <c r="EG259" s="565"/>
      <c r="EH259" s="565"/>
      <c r="EI259" s="565"/>
      <c r="EJ259" s="565"/>
      <c r="EK259" s="565"/>
      <c r="EL259" s="565"/>
      <c r="EM259" s="565"/>
      <c r="EN259" s="565"/>
      <c r="EO259" s="565"/>
      <c r="EP259" s="565"/>
      <c r="EQ259" s="565"/>
      <c r="ER259" s="620">
        <v>0</v>
      </c>
      <c r="ET259" s="565"/>
      <c r="EU259" s="565"/>
      <c r="EV259" s="565"/>
      <c r="EW259" s="565"/>
      <c r="EX259" s="565"/>
      <c r="EY259" s="565"/>
      <c r="EZ259" s="565"/>
      <c r="FA259" s="565"/>
      <c r="FB259" s="565"/>
      <c r="FC259" s="565"/>
      <c r="FD259" s="565"/>
      <c r="FE259" s="565"/>
      <c r="FF259" s="565"/>
      <c r="FG259" s="565"/>
      <c r="FH259" s="565"/>
      <c r="FI259" s="565"/>
      <c r="FJ259" s="565"/>
      <c r="FK259" s="565"/>
      <c r="FL259" s="565">
        <v>195</v>
      </c>
      <c r="FM259" s="565"/>
      <c r="FN259" s="565"/>
      <c r="FO259" s="565"/>
      <c r="FP259" s="565"/>
      <c r="FQ259" s="565"/>
      <c r="FR259" s="565"/>
      <c r="FS259" s="565"/>
      <c r="FT259" s="565">
        <v>0</v>
      </c>
      <c r="FU259" s="565">
        <v>0</v>
      </c>
      <c r="FV259" s="565"/>
      <c r="FW259" s="565"/>
      <c r="FX259" s="565"/>
      <c r="FY259" s="565"/>
      <c r="FZ259" s="598"/>
      <c r="GA259" s="598"/>
      <c r="GB259" s="565"/>
      <c r="GC259" s="565"/>
      <c r="GD259" s="565"/>
      <c r="GE259" s="565"/>
      <c r="GF259" s="565"/>
      <c r="GG259" s="565"/>
      <c r="GH259" s="565">
        <v>212</v>
      </c>
      <c r="GI259" s="565"/>
      <c r="GJ259" s="565">
        <v>30</v>
      </c>
    </row>
    <row r="260" spans="1:192" ht="45">
      <c r="A260" s="460" t="s">
        <v>5276</v>
      </c>
      <c r="B260" s="460" t="s">
        <v>5277</v>
      </c>
      <c r="C260" s="538" t="s">
        <v>5278</v>
      </c>
      <c r="D260" s="514">
        <v>9.7899999999999991</v>
      </c>
      <c r="E260" s="97">
        <v>0</v>
      </c>
      <c r="F260" s="506">
        <v>0</v>
      </c>
      <c r="G260" s="529"/>
      <c r="H260" s="78"/>
      <c r="I260" s="230">
        <v>1</v>
      </c>
      <c r="J260" s="230"/>
      <c r="K260" s="97">
        <v>50</v>
      </c>
      <c r="L260" s="97"/>
      <c r="M260" s="97"/>
      <c r="N260" s="97"/>
      <c r="O260" s="470"/>
      <c r="P260" s="470"/>
      <c r="Q260" s="470"/>
      <c r="R260" s="506"/>
      <c r="S260" s="97"/>
      <c r="T260" s="97">
        <v>25</v>
      </c>
      <c r="U260" s="507"/>
      <c r="V260" s="97"/>
      <c r="W260" s="97"/>
      <c r="X260" s="97"/>
      <c r="Y260" s="147"/>
      <c r="Z260" s="147"/>
      <c r="AA260" s="166">
        <v>90</v>
      </c>
      <c r="AB260" s="166"/>
      <c r="AC260" s="97">
        <v>15</v>
      </c>
      <c r="AD260" s="97"/>
      <c r="AE260" s="97"/>
      <c r="AF260" s="97"/>
      <c r="AG260" s="462"/>
      <c r="AH260" s="462"/>
      <c r="AI260" s="97">
        <v>89</v>
      </c>
      <c r="AJ260" s="97"/>
      <c r="AK260" s="97"/>
      <c r="AL260" s="97"/>
      <c r="AM260" s="97"/>
      <c r="AN260" s="97"/>
      <c r="AO260" s="97"/>
      <c r="AP260" s="97"/>
      <c r="AQ260" s="517"/>
      <c r="AR260" s="517"/>
      <c r="AS260" s="472">
        <v>0</v>
      </c>
      <c r="AT260" s="97"/>
      <c r="AU260" s="472"/>
      <c r="AV260" s="472"/>
      <c r="AW260" s="97"/>
      <c r="AX260" s="97">
        <f>2+5+7</f>
        <v>14</v>
      </c>
      <c r="AY260" s="97"/>
      <c r="AZ260" s="97">
        <f t="shared" si="3"/>
        <v>14</v>
      </c>
      <c r="BA260" s="97"/>
      <c r="BB260" s="97"/>
      <c r="BC260" s="97"/>
      <c r="BD260" s="97"/>
      <c r="BE260" s="97"/>
      <c r="BF260" s="97"/>
      <c r="BG260" s="97">
        <v>247</v>
      </c>
      <c r="BH260" s="97"/>
      <c r="BI260" s="466"/>
      <c r="BJ260" s="466"/>
      <c r="BK260" s="466">
        <v>0</v>
      </c>
      <c r="BL260" s="97"/>
      <c r="BM260" s="97"/>
      <c r="BN260" s="470"/>
      <c r="BO260" s="470"/>
      <c r="BP260" s="97"/>
      <c r="BQ260" s="97"/>
      <c r="BR260" s="97">
        <v>220</v>
      </c>
      <c r="BS260" s="97"/>
      <c r="BT260" s="97"/>
      <c r="BU260" s="97"/>
      <c r="BV260" s="97"/>
      <c r="BW260" s="97"/>
      <c r="BX260" s="97">
        <v>530</v>
      </c>
      <c r="BY260" s="97"/>
      <c r="BZ260" s="97"/>
      <c r="CA260" s="97"/>
      <c r="CB260" s="97"/>
      <c r="CC260" s="574"/>
      <c r="CD260" s="565"/>
      <c r="CE260" s="565"/>
      <c r="CF260" s="565"/>
      <c r="CG260" s="565"/>
      <c r="CH260" s="565"/>
      <c r="CI260" s="565"/>
      <c r="CJ260" s="565"/>
      <c r="CK260" s="565"/>
      <c r="CL260" s="565"/>
      <c r="CM260" s="565"/>
      <c r="CN260" s="565"/>
      <c r="CO260" s="565"/>
      <c r="CP260" s="565"/>
      <c r="CQ260" s="565"/>
      <c r="CR260" s="582"/>
      <c r="CS260" s="565"/>
      <c r="CT260" s="565"/>
      <c r="CU260" s="565"/>
      <c r="CV260" s="565"/>
      <c r="CW260" s="565"/>
      <c r="CX260" s="565"/>
      <c r="CY260" s="598"/>
      <c r="CZ260" s="598"/>
      <c r="DA260" s="565"/>
      <c r="DB260" s="565"/>
      <c r="DC260" s="565"/>
      <c r="DD260" s="565"/>
      <c r="DE260" s="565"/>
      <c r="DF260" s="565"/>
      <c r="DG260" s="565"/>
      <c r="DH260" s="565"/>
      <c r="DI260" s="565"/>
      <c r="DJ260" s="565"/>
      <c r="DK260" s="565"/>
      <c r="DL260" s="565"/>
      <c r="DM260" s="565">
        <v>1</v>
      </c>
      <c r="DN260" s="565"/>
      <c r="DO260" s="565"/>
      <c r="DP260" s="565"/>
      <c r="DQ260" s="565"/>
      <c r="DR260" s="565">
        <v>195</v>
      </c>
      <c r="DS260" s="565"/>
      <c r="DT260" s="565"/>
      <c r="DU260" s="565"/>
      <c r="DV260" s="565"/>
      <c r="DW260" s="565"/>
      <c r="DX260" s="565"/>
      <c r="DY260" s="565"/>
      <c r="DZ260" s="565"/>
      <c r="EA260" s="565"/>
      <c r="EB260" s="565"/>
      <c r="EC260" s="565"/>
      <c r="ED260" s="565"/>
      <c r="EE260" s="565"/>
      <c r="EF260" s="565"/>
      <c r="EG260" s="565"/>
      <c r="EH260" s="565"/>
      <c r="EI260" s="565"/>
      <c r="EJ260" s="565"/>
      <c r="EK260" s="565"/>
      <c r="EL260" s="565"/>
      <c r="EM260" s="565"/>
      <c r="EN260" s="565"/>
      <c r="EO260" s="565"/>
      <c r="EP260" s="565"/>
      <c r="EQ260" s="565"/>
      <c r="ER260" s="620">
        <v>0</v>
      </c>
      <c r="ET260" s="565"/>
      <c r="EU260" s="565"/>
      <c r="EV260" s="565"/>
      <c r="EW260" s="565"/>
      <c r="EX260" s="565"/>
      <c r="EY260" s="565"/>
      <c r="EZ260" s="565">
        <v>10</v>
      </c>
      <c r="FA260" s="565"/>
      <c r="FB260" s="565"/>
      <c r="FC260" s="565"/>
      <c r="FD260" s="565"/>
      <c r="FE260" s="565"/>
      <c r="FF260" s="565"/>
      <c r="FG260" s="565"/>
      <c r="FH260" s="565"/>
      <c r="FI260" s="565"/>
      <c r="FJ260" s="565"/>
      <c r="FK260" s="565"/>
      <c r="FL260" s="565">
        <v>0</v>
      </c>
      <c r="FM260" s="565"/>
      <c r="FN260" s="565"/>
      <c r="FO260" s="565"/>
      <c r="FP260" s="565"/>
      <c r="FQ260" s="565"/>
      <c r="FR260" s="565"/>
      <c r="FS260" s="565"/>
      <c r="FT260" s="565">
        <v>0</v>
      </c>
      <c r="FU260" s="565">
        <v>0</v>
      </c>
      <c r="FV260" s="565"/>
      <c r="FW260" s="565"/>
      <c r="FX260" s="565"/>
      <c r="FY260" s="565"/>
      <c r="FZ260" s="598"/>
      <c r="GA260" s="598"/>
      <c r="GB260" s="565"/>
      <c r="GC260" s="565"/>
      <c r="GD260" s="565"/>
      <c r="GE260" s="565"/>
      <c r="GF260" s="565"/>
      <c r="GG260" s="565"/>
      <c r="GH260" s="565">
        <v>2</v>
      </c>
      <c r="GI260" s="565"/>
      <c r="GJ260" s="565"/>
    </row>
    <row r="261" spans="1:192">
      <c r="A261" s="443">
        <v>26</v>
      </c>
      <c r="B261" s="501" t="s">
        <v>5279</v>
      </c>
      <c r="C261" s="474" t="s">
        <v>4689</v>
      </c>
      <c r="D261" s="502">
        <v>0.79</v>
      </c>
      <c r="E261" s="97">
        <v>0</v>
      </c>
      <c r="F261" s="506">
        <v>0</v>
      </c>
      <c r="G261" s="529"/>
      <c r="H261" s="78"/>
      <c r="I261" s="230"/>
      <c r="J261" s="230"/>
      <c r="K261" s="97">
        <v>132</v>
      </c>
      <c r="L261" s="97"/>
      <c r="M261" s="97"/>
      <c r="N261" s="97"/>
      <c r="O261" s="470"/>
      <c r="P261" s="470"/>
      <c r="Q261" s="470"/>
      <c r="R261" s="506"/>
      <c r="S261" s="97"/>
      <c r="T261" s="447">
        <v>0</v>
      </c>
      <c r="U261" s="507"/>
      <c r="V261" s="447"/>
      <c r="W261" s="447"/>
      <c r="X261" s="447"/>
      <c r="Y261" s="147"/>
      <c r="Z261" s="147"/>
      <c r="AA261" s="166"/>
      <c r="AB261" s="166"/>
      <c r="AC261" s="97"/>
      <c r="AD261" s="97"/>
      <c r="AE261" s="97"/>
      <c r="AF261" s="97"/>
      <c r="AG261" s="462"/>
      <c r="AH261" s="462"/>
      <c r="AI261" s="97">
        <v>0</v>
      </c>
      <c r="AJ261" s="97"/>
      <c r="AK261" s="97"/>
      <c r="AL261" s="97"/>
      <c r="AM261" s="97"/>
      <c r="AN261" s="97"/>
      <c r="AO261" s="97"/>
      <c r="AP261" s="97"/>
      <c r="AQ261" s="512">
        <f>AQ262</f>
        <v>0</v>
      </c>
      <c r="AR261" s="512">
        <f>AR262</f>
        <v>15</v>
      </c>
      <c r="AS261" s="472">
        <v>0</v>
      </c>
      <c r="AT261" s="97"/>
      <c r="AU261" s="472"/>
      <c r="AV261" s="472"/>
      <c r="AW261" s="97"/>
      <c r="AX261" s="97"/>
      <c r="AY261" s="97"/>
      <c r="AZ261" s="97"/>
      <c r="BA261" s="97"/>
      <c r="BB261" s="97"/>
      <c r="BC261" s="97"/>
      <c r="BD261" s="97"/>
      <c r="BE261" s="97"/>
      <c r="BF261" s="97"/>
      <c r="BG261" s="97"/>
      <c r="BH261" s="97"/>
      <c r="BI261" s="466">
        <v>0</v>
      </c>
      <c r="BJ261" s="466">
        <v>0</v>
      </c>
      <c r="BK261" s="466">
        <v>0</v>
      </c>
      <c r="BL261" s="97"/>
      <c r="BM261" s="97"/>
      <c r="BN261" s="470"/>
      <c r="BO261" s="470">
        <v>5</v>
      </c>
      <c r="BP261" s="97"/>
      <c r="BQ261" s="97">
        <v>24</v>
      </c>
      <c r="BR261" s="97"/>
      <c r="BS261" s="97"/>
      <c r="BT261" s="97"/>
      <c r="BU261" s="97"/>
      <c r="BV261" s="97"/>
      <c r="BW261" s="97"/>
      <c r="BX261" s="97">
        <v>54</v>
      </c>
      <c r="BY261" s="97"/>
      <c r="BZ261" s="97"/>
      <c r="CA261" s="97"/>
      <c r="CB261" s="97"/>
      <c r="CC261" s="574"/>
      <c r="CD261" s="565"/>
      <c r="CE261" s="565"/>
      <c r="CF261" s="565">
        <v>0</v>
      </c>
      <c r="CG261" s="565">
        <v>5</v>
      </c>
      <c r="CH261" s="565"/>
      <c r="CI261" s="565"/>
      <c r="CJ261" s="565"/>
      <c r="CK261" s="565"/>
      <c r="CL261" s="565"/>
      <c r="CM261" s="565"/>
      <c r="CN261" s="565"/>
      <c r="CO261" s="565"/>
      <c r="CP261" s="565"/>
      <c r="CQ261" s="565"/>
      <c r="CR261" s="582"/>
      <c r="CS261" s="565"/>
      <c r="CT261" s="565"/>
      <c r="CU261" s="565"/>
      <c r="CV261" s="565"/>
      <c r="CW261" s="565"/>
      <c r="CX261" s="565">
        <v>5</v>
      </c>
      <c r="CY261" s="598"/>
      <c r="CZ261" s="598"/>
      <c r="DA261" s="565"/>
      <c r="DB261" s="565">
        <v>5</v>
      </c>
      <c r="DC261" s="565"/>
      <c r="DD261" s="565"/>
      <c r="DE261" s="565"/>
      <c r="DF261" s="565"/>
      <c r="DG261" s="565"/>
      <c r="DH261" s="565">
        <v>8</v>
      </c>
      <c r="DI261" s="565"/>
      <c r="DJ261" s="565"/>
      <c r="DK261" s="565"/>
      <c r="DL261" s="565"/>
      <c r="DM261" s="565">
        <v>1</v>
      </c>
      <c r="DN261" s="565"/>
      <c r="DO261" s="565"/>
      <c r="DP261" s="565"/>
      <c r="DQ261" s="565"/>
      <c r="DR261" s="565"/>
      <c r="DS261" s="565"/>
      <c r="DT261" s="565"/>
      <c r="DU261" s="565"/>
      <c r="DV261" s="565"/>
      <c r="DW261" s="565"/>
      <c r="DX261" s="565"/>
      <c r="DY261" s="565"/>
      <c r="DZ261" s="565">
        <v>15</v>
      </c>
      <c r="EA261" s="565"/>
      <c r="EB261" s="565"/>
      <c r="EC261" s="565"/>
      <c r="ED261" s="565"/>
      <c r="EE261" s="565"/>
      <c r="EF261" s="565"/>
      <c r="EG261" s="565"/>
      <c r="EH261" s="565"/>
      <c r="EI261" s="565"/>
      <c r="EJ261" s="565"/>
      <c r="EK261" s="565"/>
      <c r="EL261" s="565"/>
      <c r="EM261" s="565"/>
      <c r="EN261" s="565"/>
      <c r="EO261" s="565"/>
      <c r="EP261" s="565"/>
      <c r="EQ261" s="565"/>
      <c r="ER261" s="620">
        <v>0</v>
      </c>
      <c r="ET261" s="565"/>
      <c r="EU261" s="565">
        <v>4</v>
      </c>
      <c r="EV261" s="565"/>
      <c r="EW261" s="565">
        <v>3</v>
      </c>
      <c r="EX261" s="565"/>
      <c r="EY261" s="565">
        <v>5</v>
      </c>
      <c r="EZ261" s="565"/>
      <c r="FA261" s="565">
        <v>3</v>
      </c>
      <c r="FB261" s="565"/>
      <c r="FC261" s="565"/>
      <c r="FD261" s="565"/>
      <c r="FE261" s="565"/>
      <c r="FF261" s="565"/>
      <c r="FG261" s="565"/>
      <c r="FH261" s="565"/>
      <c r="FI261" s="565">
        <v>13</v>
      </c>
      <c r="FJ261" s="565"/>
      <c r="FK261" s="565"/>
      <c r="FL261" s="565">
        <v>0</v>
      </c>
      <c r="FM261" s="565"/>
      <c r="FN261" s="565">
        <v>0</v>
      </c>
      <c r="FO261" s="565">
        <v>0</v>
      </c>
      <c r="FP261" s="565"/>
      <c r="FQ261" s="565"/>
      <c r="FR261" s="565"/>
      <c r="FS261" s="565"/>
      <c r="FT261" s="565">
        <v>1</v>
      </c>
      <c r="FU261" s="565">
        <v>0</v>
      </c>
      <c r="FV261" s="565"/>
      <c r="FW261" s="565">
        <v>2</v>
      </c>
      <c r="FX261" s="565"/>
      <c r="FY261" s="565"/>
      <c r="FZ261" s="598"/>
      <c r="GA261" s="598"/>
      <c r="GB261" s="565"/>
      <c r="GC261" s="565"/>
      <c r="GD261" s="565"/>
      <c r="GE261" s="565"/>
      <c r="GF261" s="565"/>
      <c r="GG261" s="565">
        <v>12</v>
      </c>
      <c r="GH261" s="565"/>
      <c r="GI261" s="565"/>
      <c r="GJ261" s="565"/>
    </row>
    <row r="262" spans="1:192" ht="30">
      <c r="A262" s="460">
        <v>227</v>
      </c>
      <c r="B262" s="460" t="s">
        <v>5280</v>
      </c>
      <c r="C262" s="461" t="s">
        <v>4691</v>
      </c>
      <c r="D262" s="514">
        <v>0.79</v>
      </c>
      <c r="E262" s="447">
        <v>0</v>
      </c>
      <c r="F262" s="515">
        <v>0</v>
      </c>
      <c r="G262" s="529"/>
      <c r="H262" s="78"/>
      <c r="I262" s="230"/>
      <c r="J262" s="230"/>
      <c r="K262" s="97"/>
      <c r="L262" s="97"/>
      <c r="M262" s="97">
        <v>0</v>
      </c>
      <c r="N262" s="97"/>
      <c r="O262" s="470"/>
      <c r="P262" s="470"/>
      <c r="Q262" s="470"/>
      <c r="R262" s="506"/>
      <c r="S262" s="97"/>
      <c r="T262" s="97">
        <v>0</v>
      </c>
      <c r="U262" s="507"/>
      <c r="V262" s="97"/>
      <c r="W262" s="97"/>
      <c r="X262" s="97"/>
      <c r="Y262" s="147"/>
      <c r="Z262" s="147"/>
      <c r="AA262" s="166"/>
      <c r="AB262" s="166"/>
      <c r="AC262" s="97"/>
      <c r="AD262" s="97"/>
      <c r="AE262" s="97"/>
      <c r="AF262" s="97"/>
      <c r="AG262" s="462"/>
      <c r="AH262" s="462"/>
      <c r="AI262" s="97">
        <v>0</v>
      </c>
      <c r="AJ262" s="97"/>
      <c r="AK262" s="97"/>
      <c r="AL262" s="97"/>
      <c r="AM262" s="97"/>
      <c r="AN262" s="97"/>
      <c r="AO262" s="97"/>
      <c r="AP262" s="97"/>
      <c r="AQ262" s="517"/>
      <c r="AR262" s="517">
        <v>15</v>
      </c>
      <c r="AS262" s="472">
        <v>0</v>
      </c>
      <c r="AT262" s="97"/>
      <c r="AU262" s="472"/>
      <c r="AV262" s="472"/>
      <c r="AW262" s="97">
        <v>290</v>
      </c>
      <c r="AX262" s="97"/>
      <c r="AY262" s="97"/>
      <c r="AZ262" s="97">
        <f t="shared" si="3"/>
        <v>0</v>
      </c>
      <c r="BA262" s="97"/>
      <c r="BB262" s="97"/>
      <c r="BC262" s="97"/>
      <c r="BD262" s="97"/>
      <c r="BE262" s="97"/>
      <c r="BF262" s="97"/>
      <c r="BG262" s="97">
        <v>5</v>
      </c>
      <c r="BH262" s="97"/>
      <c r="BI262" s="466"/>
      <c r="BJ262" s="466"/>
      <c r="BK262" s="466">
        <v>0</v>
      </c>
      <c r="BL262" s="97">
        <v>0</v>
      </c>
      <c r="BM262" s="97"/>
      <c r="BN262" s="470"/>
      <c r="BO262" s="470">
        <v>5</v>
      </c>
      <c r="BP262" s="97"/>
      <c r="BQ262" s="97">
        <v>24</v>
      </c>
      <c r="BR262" s="97">
        <v>2</v>
      </c>
      <c r="BS262" s="97"/>
      <c r="BT262" s="97"/>
      <c r="BU262" s="97"/>
      <c r="BV262" s="97"/>
      <c r="BW262" s="97"/>
      <c r="BX262" s="97">
        <v>4</v>
      </c>
      <c r="BY262" s="97"/>
      <c r="BZ262" s="97"/>
      <c r="CA262" s="97"/>
      <c r="CB262" s="97"/>
      <c r="CC262" s="574"/>
      <c r="CD262" s="565"/>
      <c r="CE262" s="565"/>
      <c r="CF262" s="565"/>
      <c r="CG262" s="565">
        <v>5</v>
      </c>
      <c r="CH262" s="565"/>
      <c r="CI262" s="565"/>
      <c r="CJ262" s="565"/>
      <c r="CK262" s="565">
        <v>2</v>
      </c>
      <c r="CL262" s="565"/>
      <c r="CM262" s="565"/>
      <c r="CN262" s="565"/>
      <c r="CO262" s="565"/>
      <c r="CP262" s="565"/>
      <c r="CQ262" s="565"/>
      <c r="CR262" s="582"/>
      <c r="CS262" s="565"/>
      <c r="CT262" s="565"/>
      <c r="CU262" s="565"/>
      <c r="CV262" s="565">
        <v>1</v>
      </c>
      <c r="CW262" s="565"/>
      <c r="CX262" s="565">
        <v>5</v>
      </c>
      <c r="CY262" s="598"/>
      <c r="CZ262" s="598"/>
      <c r="DA262" s="565"/>
      <c r="DB262" s="565">
        <v>5</v>
      </c>
      <c r="DC262" s="565"/>
      <c r="DD262" s="565"/>
      <c r="DE262" s="565"/>
      <c r="DF262" s="565"/>
      <c r="DG262" s="565"/>
      <c r="DH262" s="565">
        <v>8</v>
      </c>
      <c r="DI262" s="565"/>
      <c r="DJ262" s="565"/>
      <c r="DK262" s="565"/>
      <c r="DL262" s="565"/>
      <c r="DM262" s="565">
        <v>648</v>
      </c>
      <c r="DN262" s="565"/>
      <c r="DO262" s="565"/>
      <c r="DP262" s="565"/>
      <c r="DQ262" s="565"/>
      <c r="DR262" s="565">
        <v>4</v>
      </c>
      <c r="DS262" s="565"/>
      <c r="DT262" s="565"/>
      <c r="DU262" s="565"/>
      <c r="DV262" s="565"/>
      <c r="DW262" s="565"/>
      <c r="DX262" s="565"/>
      <c r="DY262" s="565"/>
      <c r="DZ262" s="565"/>
      <c r="EA262" s="565"/>
      <c r="EB262" s="565"/>
      <c r="EC262" s="565">
        <v>2</v>
      </c>
      <c r="ED262" s="565"/>
      <c r="EE262" s="565"/>
      <c r="EF262" s="565"/>
      <c r="EG262" s="565"/>
      <c r="EH262" s="565"/>
      <c r="EI262" s="565"/>
      <c r="EJ262" s="565"/>
      <c r="EK262" s="565"/>
      <c r="EL262" s="565"/>
      <c r="EM262" s="565"/>
      <c r="EN262" s="565"/>
      <c r="EO262" s="565"/>
      <c r="EP262" s="565"/>
      <c r="EQ262" s="565"/>
      <c r="ER262" s="620">
        <v>0</v>
      </c>
      <c r="ET262" s="565"/>
      <c r="EU262" s="565">
        <v>4</v>
      </c>
      <c r="EV262" s="565"/>
      <c r="EW262" s="565">
        <v>3</v>
      </c>
      <c r="EX262" s="565"/>
      <c r="EY262" s="565">
        <v>5</v>
      </c>
      <c r="EZ262" s="565"/>
      <c r="FA262" s="565">
        <v>3</v>
      </c>
      <c r="FB262" s="565"/>
      <c r="FC262" s="565"/>
      <c r="FD262" s="565"/>
      <c r="FE262" s="565">
        <v>3</v>
      </c>
      <c r="FF262" s="565">
        <v>1</v>
      </c>
      <c r="FG262" s="565"/>
      <c r="FH262" s="565"/>
      <c r="FI262" s="565">
        <v>13</v>
      </c>
      <c r="FJ262" s="565"/>
      <c r="FK262" s="565">
        <v>7</v>
      </c>
      <c r="FL262" s="565">
        <v>0</v>
      </c>
      <c r="FM262" s="565"/>
      <c r="FN262" s="565"/>
      <c r="FO262" s="565"/>
      <c r="FP262" s="565"/>
      <c r="FQ262" s="565"/>
      <c r="FR262" s="565"/>
      <c r="FS262" s="565"/>
      <c r="FT262" s="565">
        <v>1</v>
      </c>
      <c r="FU262" s="565">
        <v>0</v>
      </c>
      <c r="FV262" s="565"/>
      <c r="FW262" s="565">
        <v>2</v>
      </c>
      <c r="FX262" s="565"/>
      <c r="FY262" s="565"/>
      <c r="FZ262" s="598"/>
      <c r="GA262" s="598">
        <v>3</v>
      </c>
      <c r="GB262" s="565"/>
      <c r="GC262" s="565"/>
      <c r="GD262" s="565"/>
      <c r="GE262" s="565"/>
      <c r="GF262" s="565"/>
      <c r="GG262" s="565">
        <v>12</v>
      </c>
      <c r="GH262" s="565"/>
      <c r="GI262" s="565">
        <v>5</v>
      </c>
      <c r="GJ262" s="565"/>
    </row>
    <row r="263" spans="1:192">
      <c r="A263" s="443">
        <v>27</v>
      </c>
      <c r="B263" s="501" t="s">
        <v>5281</v>
      </c>
      <c r="C263" s="474" t="s">
        <v>4204</v>
      </c>
      <c r="D263" s="502">
        <v>0.73</v>
      </c>
      <c r="E263" s="97">
        <v>0</v>
      </c>
      <c r="F263" s="506">
        <v>0</v>
      </c>
      <c r="G263" s="529"/>
      <c r="H263" s="78"/>
      <c r="I263" s="230"/>
      <c r="J263" s="230"/>
      <c r="K263" s="97">
        <v>8</v>
      </c>
      <c r="L263" s="97"/>
      <c r="M263" s="97"/>
      <c r="N263" s="97"/>
      <c r="O263" s="470"/>
      <c r="P263" s="470"/>
      <c r="Q263" s="470"/>
      <c r="R263" s="518">
        <f>SUM(R264:R277)</f>
        <v>43</v>
      </c>
      <c r="S263" s="97"/>
      <c r="T263" s="447">
        <v>583</v>
      </c>
      <c r="U263" s="507"/>
      <c r="V263" s="447">
        <v>1031</v>
      </c>
      <c r="W263" s="447">
        <v>248</v>
      </c>
      <c r="X263" s="447">
        <v>1279</v>
      </c>
      <c r="Y263" s="147"/>
      <c r="Z263" s="147"/>
      <c r="AA263" s="166"/>
      <c r="AB263" s="166"/>
      <c r="AC263" s="97"/>
      <c r="AD263" s="97"/>
      <c r="AE263" s="97">
        <v>172</v>
      </c>
      <c r="AF263" s="97">
        <v>66</v>
      </c>
      <c r="AG263" s="462"/>
      <c r="AH263" s="462"/>
      <c r="AI263" s="97">
        <v>0</v>
      </c>
      <c r="AJ263" s="97"/>
      <c r="AK263" s="97"/>
      <c r="AL263" s="97"/>
      <c r="AM263" s="97">
        <v>436</v>
      </c>
      <c r="AN263" s="97">
        <v>104</v>
      </c>
      <c r="AO263" s="97">
        <v>322</v>
      </c>
      <c r="AP263" s="97">
        <v>141</v>
      </c>
      <c r="AQ263" s="512">
        <f>SUM(AQ264:AQ277)</f>
        <v>1536</v>
      </c>
      <c r="AR263" s="512">
        <f>SUM(AR264:AR277)</f>
        <v>340</v>
      </c>
      <c r="AS263" s="472">
        <v>39</v>
      </c>
      <c r="AT263" s="97"/>
      <c r="AU263" s="472"/>
      <c r="AV263" s="472"/>
      <c r="AW263" s="97"/>
      <c r="AX263" s="97"/>
      <c r="AY263" s="97"/>
      <c r="AZ263" s="97"/>
      <c r="BA263" s="97"/>
      <c r="BB263" s="97"/>
      <c r="BC263" s="97"/>
      <c r="BD263" s="97"/>
      <c r="BE263" s="97"/>
      <c r="BF263" s="97"/>
      <c r="BG263" s="97"/>
      <c r="BH263" s="97"/>
      <c r="BI263" s="466">
        <v>1038</v>
      </c>
      <c r="BJ263" s="466">
        <v>523</v>
      </c>
      <c r="BK263" s="466">
        <v>1561</v>
      </c>
      <c r="BL263" s="97">
        <f>BL274+BL273+BL271+BL269+BL268+BL267+BL266+BL264</f>
        <v>1152</v>
      </c>
      <c r="BM263" s="97"/>
      <c r="BN263" s="470">
        <v>974</v>
      </c>
      <c r="BO263" s="470"/>
      <c r="BP263" s="97"/>
      <c r="BQ263" s="97">
        <v>2473</v>
      </c>
      <c r="BR263" s="97"/>
      <c r="BS263" s="97"/>
      <c r="BT263" s="447"/>
      <c r="BU263" s="447"/>
      <c r="BV263" s="97"/>
      <c r="BW263" s="97"/>
      <c r="BX263" s="97">
        <v>1</v>
      </c>
      <c r="BY263" s="97"/>
      <c r="BZ263" s="97"/>
      <c r="CA263" s="97"/>
      <c r="CB263" s="97"/>
      <c r="CC263" s="574"/>
      <c r="CD263" s="565"/>
      <c r="CE263" s="565"/>
      <c r="CF263" s="565">
        <v>916</v>
      </c>
      <c r="CG263" s="565">
        <v>441</v>
      </c>
      <c r="CH263" s="565">
        <v>1115</v>
      </c>
      <c r="CI263" s="565">
        <v>980</v>
      </c>
      <c r="CJ263" s="565">
        <v>413</v>
      </c>
      <c r="CK263" s="565"/>
      <c r="CL263" s="565"/>
      <c r="CM263" s="565"/>
      <c r="CN263" s="565"/>
      <c r="CO263" s="565"/>
      <c r="CP263" s="565"/>
      <c r="CQ263" s="565"/>
      <c r="CR263" s="568">
        <v>1071</v>
      </c>
      <c r="CS263" s="565"/>
      <c r="CT263" s="565"/>
      <c r="CU263" s="565"/>
      <c r="CV263" s="565"/>
      <c r="CW263" s="565">
        <v>974</v>
      </c>
      <c r="CX263" s="565"/>
      <c r="CY263" s="598"/>
      <c r="CZ263" s="598"/>
      <c r="DA263" s="565">
        <v>1314</v>
      </c>
      <c r="DB263" s="565">
        <v>898</v>
      </c>
      <c r="DC263" s="565">
        <v>2573</v>
      </c>
      <c r="DD263" s="565"/>
      <c r="DE263" s="565">
        <v>816</v>
      </c>
      <c r="DF263" s="565"/>
      <c r="DG263" s="565">
        <v>643</v>
      </c>
      <c r="DH263" s="565">
        <v>215</v>
      </c>
      <c r="DI263" s="565"/>
      <c r="DJ263" s="565"/>
      <c r="DK263" s="565"/>
      <c r="DL263" s="565"/>
      <c r="DM263" s="565">
        <v>32</v>
      </c>
      <c r="DN263" s="565"/>
      <c r="DO263" s="565"/>
      <c r="DP263" s="565"/>
      <c r="DQ263" s="565"/>
      <c r="DR263" s="565"/>
      <c r="DS263" s="565"/>
      <c r="DT263" s="565"/>
      <c r="DU263" s="565"/>
      <c r="DV263" s="565">
        <v>221</v>
      </c>
      <c r="DW263" s="565"/>
      <c r="DX263" s="565">
        <v>433</v>
      </c>
      <c r="DY263" s="565">
        <v>166</v>
      </c>
      <c r="DZ263" s="565">
        <v>5</v>
      </c>
      <c r="EA263" s="565">
        <v>210</v>
      </c>
      <c r="EB263" s="565"/>
      <c r="EC263" s="565"/>
      <c r="ED263" s="565"/>
      <c r="EE263" s="565"/>
      <c r="EF263" s="565"/>
      <c r="EG263" s="565"/>
      <c r="EH263" s="565"/>
      <c r="EI263" s="565"/>
      <c r="EJ263" s="565"/>
      <c r="EK263" s="565"/>
      <c r="EL263" s="565"/>
      <c r="EM263" s="565"/>
      <c r="EN263" s="565"/>
      <c r="EO263" s="565"/>
      <c r="EP263" s="565"/>
      <c r="EQ263" s="565"/>
      <c r="ER263" s="620">
        <v>3802</v>
      </c>
      <c r="ET263" s="565">
        <v>514</v>
      </c>
      <c r="EU263" s="565">
        <v>388</v>
      </c>
      <c r="EV263" s="565">
        <v>1470</v>
      </c>
      <c r="EW263" s="565">
        <v>634</v>
      </c>
      <c r="EX263" s="565">
        <v>435</v>
      </c>
      <c r="EY263" s="565">
        <v>212</v>
      </c>
      <c r="EZ263" s="565">
        <v>1891</v>
      </c>
      <c r="FA263" s="565">
        <v>365</v>
      </c>
      <c r="FB263" s="565"/>
      <c r="FC263" s="565"/>
      <c r="FD263" s="565"/>
      <c r="FE263" s="565"/>
      <c r="FF263" s="565"/>
      <c r="FG263" s="565"/>
      <c r="FH263" s="565">
        <v>1408</v>
      </c>
      <c r="FI263" s="565">
        <v>268</v>
      </c>
      <c r="FJ263" s="565">
        <v>625</v>
      </c>
      <c r="FK263" s="565">
        <v>234</v>
      </c>
      <c r="FL263" s="565">
        <v>764</v>
      </c>
      <c r="FM263" s="565"/>
      <c r="FN263" s="565">
        <v>2131</v>
      </c>
      <c r="FO263" s="565">
        <v>890</v>
      </c>
      <c r="FP263" s="565"/>
      <c r="FQ263" s="565"/>
      <c r="FR263" s="565"/>
      <c r="FS263" s="565"/>
      <c r="FT263" s="565">
        <v>186</v>
      </c>
      <c r="FU263" s="565">
        <v>17</v>
      </c>
      <c r="FV263" s="565">
        <v>410</v>
      </c>
      <c r="FW263" s="565">
        <v>148</v>
      </c>
      <c r="FX263" s="565"/>
      <c r="FY263" s="565"/>
      <c r="FZ263" s="598"/>
      <c r="GA263" s="598"/>
      <c r="GB263" s="565"/>
      <c r="GC263" s="565"/>
      <c r="GD263" s="565">
        <v>586</v>
      </c>
      <c r="GE263" s="565">
        <v>183</v>
      </c>
      <c r="GF263" s="565">
        <v>523</v>
      </c>
      <c r="GG263" s="565">
        <v>269</v>
      </c>
      <c r="GH263" s="565"/>
      <c r="GI263" s="565"/>
      <c r="GJ263" s="565"/>
    </row>
    <row r="264" spans="1:192" ht="30">
      <c r="A264" s="460">
        <v>228</v>
      </c>
      <c r="B264" s="460" t="s">
        <v>5282</v>
      </c>
      <c r="C264" s="461" t="s">
        <v>5283</v>
      </c>
      <c r="D264" s="514">
        <v>0.74</v>
      </c>
      <c r="E264" s="447">
        <v>147</v>
      </c>
      <c r="F264" s="515">
        <v>97</v>
      </c>
      <c r="G264" s="529"/>
      <c r="H264" s="78"/>
      <c r="I264" s="445">
        <v>291</v>
      </c>
      <c r="J264" s="445">
        <v>182</v>
      </c>
      <c r="K264" s="97"/>
      <c r="L264" s="97"/>
      <c r="M264" s="97">
        <v>764</v>
      </c>
      <c r="N264" s="97"/>
      <c r="O264" s="470"/>
      <c r="P264" s="470"/>
      <c r="Q264" s="470"/>
      <c r="R264" s="506">
        <v>1</v>
      </c>
      <c r="S264" s="97"/>
      <c r="T264" s="97">
        <v>10</v>
      </c>
      <c r="U264" s="507"/>
      <c r="V264" s="97">
        <v>45</v>
      </c>
      <c r="W264" s="97">
        <v>14</v>
      </c>
      <c r="X264" s="97">
        <v>59</v>
      </c>
      <c r="Y264" s="147"/>
      <c r="Z264" s="147"/>
      <c r="AA264" s="166">
        <v>53</v>
      </c>
      <c r="AB264" s="166">
        <v>100</v>
      </c>
      <c r="AC264" s="97">
        <v>156</v>
      </c>
      <c r="AD264" s="97">
        <v>72</v>
      </c>
      <c r="AE264" s="97">
        <v>1</v>
      </c>
      <c r="AF264" s="97">
        <v>10</v>
      </c>
      <c r="AG264" s="462"/>
      <c r="AH264" s="462"/>
      <c r="AI264" s="97">
        <v>182</v>
      </c>
      <c r="AJ264" s="97"/>
      <c r="AK264" s="97"/>
      <c r="AL264" s="97"/>
      <c r="AM264" s="97">
        <v>13</v>
      </c>
      <c r="AN264" s="97">
        <v>7</v>
      </c>
      <c r="AO264" s="97">
        <v>6</v>
      </c>
      <c r="AP264" s="97">
        <v>2</v>
      </c>
      <c r="AQ264" s="517">
        <v>100</v>
      </c>
      <c r="AR264" s="517">
        <v>7</v>
      </c>
      <c r="AS264" s="472">
        <v>1</v>
      </c>
      <c r="AT264" s="97"/>
      <c r="AU264" s="472"/>
      <c r="AV264" s="472"/>
      <c r="AW264" s="97">
        <v>350</v>
      </c>
      <c r="AX264" s="97">
        <f>3+4+9</f>
        <v>16</v>
      </c>
      <c r="AY264" s="97">
        <f>16+9+21</f>
        <v>46</v>
      </c>
      <c r="AZ264" s="97">
        <f t="shared" ref="AZ264:AZ327" si="4">AX264+AY264</f>
        <v>62</v>
      </c>
      <c r="BA264" s="97">
        <v>30</v>
      </c>
      <c r="BB264" s="97">
        <v>3</v>
      </c>
      <c r="BC264" s="97"/>
      <c r="BD264" s="97"/>
      <c r="BE264" s="97">
        <v>71</v>
      </c>
      <c r="BF264" s="97">
        <v>29</v>
      </c>
      <c r="BG264" s="97">
        <v>179</v>
      </c>
      <c r="BH264" s="97"/>
      <c r="BI264" s="466">
        <v>50</v>
      </c>
      <c r="BJ264" s="466">
        <v>6</v>
      </c>
      <c r="BK264" s="466">
        <v>56</v>
      </c>
      <c r="BL264" s="97">
        <v>50</v>
      </c>
      <c r="BM264" s="97"/>
      <c r="BN264" s="470">
        <v>6</v>
      </c>
      <c r="BO264" s="470"/>
      <c r="BP264" s="97"/>
      <c r="BQ264" s="97">
        <v>506</v>
      </c>
      <c r="BR264" s="97">
        <v>257</v>
      </c>
      <c r="BS264" s="97"/>
      <c r="BT264" s="97"/>
      <c r="BU264" s="97"/>
      <c r="BV264" s="97"/>
      <c r="BW264" s="97"/>
      <c r="BX264" s="97">
        <v>165</v>
      </c>
      <c r="BY264" s="97">
        <v>9</v>
      </c>
      <c r="BZ264" s="97"/>
      <c r="CA264" s="97"/>
      <c r="CB264" s="97"/>
      <c r="CC264" s="574"/>
      <c r="CD264" s="565"/>
      <c r="CE264" s="565"/>
      <c r="CF264" s="565">
        <v>34</v>
      </c>
      <c r="CG264" s="565">
        <v>30</v>
      </c>
      <c r="CH264" s="565"/>
      <c r="CI264" s="565">
        <v>30</v>
      </c>
      <c r="CJ264" s="565">
        <v>26</v>
      </c>
      <c r="CK264" s="565">
        <v>25</v>
      </c>
      <c r="CL264" s="565"/>
      <c r="CM264" s="565"/>
      <c r="CN264" s="565"/>
      <c r="CO264" s="565"/>
      <c r="CP264" s="565"/>
      <c r="CQ264" s="565"/>
      <c r="CR264" s="582">
        <v>25</v>
      </c>
      <c r="CS264" s="565">
        <v>5</v>
      </c>
      <c r="CT264" s="565">
        <v>35</v>
      </c>
      <c r="CU264" s="565">
        <v>24</v>
      </c>
      <c r="CV264" s="565">
        <v>50</v>
      </c>
      <c r="CW264" s="565">
        <v>6</v>
      </c>
      <c r="CX264" s="565"/>
      <c r="CY264" s="598"/>
      <c r="CZ264" s="598"/>
      <c r="DA264" s="565">
        <v>53</v>
      </c>
      <c r="DB264" s="565">
        <v>15</v>
      </c>
      <c r="DC264" s="565">
        <v>340</v>
      </c>
      <c r="DD264" s="565"/>
      <c r="DE264" s="565">
        <v>35</v>
      </c>
      <c r="DF264" s="565"/>
      <c r="DG264" s="565">
        <v>20</v>
      </c>
      <c r="DH264" s="565">
        <v>1</v>
      </c>
      <c r="DI264" s="565"/>
      <c r="DJ264" s="565"/>
      <c r="DK264" s="565"/>
      <c r="DL264" s="565"/>
      <c r="DM264" s="565"/>
      <c r="DN264" s="565"/>
      <c r="DO264" s="565"/>
      <c r="DP264" s="565"/>
      <c r="DQ264" s="565"/>
      <c r="DR264" s="565">
        <v>116</v>
      </c>
      <c r="DS264" s="565">
        <v>374</v>
      </c>
      <c r="DT264" s="565">
        <v>50</v>
      </c>
      <c r="DU264" s="565">
        <v>30</v>
      </c>
      <c r="DV264" s="565">
        <v>10</v>
      </c>
      <c r="DW264" s="565"/>
      <c r="DX264" s="565">
        <v>19</v>
      </c>
      <c r="DY264" s="565">
        <v>13</v>
      </c>
      <c r="DZ264" s="565">
        <v>72</v>
      </c>
      <c r="EA264" s="565"/>
      <c r="EB264" s="565">
        <v>15</v>
      </c>
      <c r="EC264" s="565">
        <v>93</v>
      </c>
      <c r="ED264" s="565"/>
      <c r="EE264" s="565"/>
      <c r="EF264" s="565"/>
      <c r="EG264" s="565"/>
      <c r="EH264" s="565">
        <v>22</v>
      </c>
      <c r="EI264" s="565">
        <v>4</v>
      </c>
      <c r="EJ264" s="565"/>
      <c r="EK264" s="565"/>
      <c r="EL264" s="565">
        <v>1</v>
      </c>
      <c r="EM264" s="565"/>
      <c r="EN264" s="565"/>
      <c r="EO264" s="565"/>
      <c r="EP264" s="565"/>
      <c r="EQ264" s="565">
        <v>253</v>
      </c>
      <c r="ER264" s="620">
        <v>37</v>
      </c>
      <c r="ET264" s="565">
        <v>12</v>
      </c>
      <c r="EU264" s="565">
        <v>4</v>
      </c>
      <c r="EV264" s="565">
        <v>72</v>
      </c>
      <c r="EW264" s="565">
        <v>48</v>
      </c>
      <c r="EX264" s="565">
        <v>15</v>
      </c>
      <c r="EY264" s="565">
        <v>10</v>
      </c>
      <c r="EZ264" s="565">
        <v>40</v>
      </c>
      <c r="FA264" s="565">
        <v>8</v>
      </c>
      <c r="FB264" s="565">
        <v>26</v>
      </c>
      <c r="FC264" s="565">
        <v>-22</v>
      </c>
      <c r="FD264" s="565">
        <v>8</v>
      </c>
      <c r="FE264" s="565">
        <v>3</v>
      </c>
      <c r="FF264" s="565">
        <v>17</v>
      </c>
      <c r="FG264" s="565">
        <v>20</v>
      </c>
      <c r="FH264" s="565">
        <v>85</v>
      </c>
      <c r="FI264" s="565">
        <v>10</v>
      </c>
      <c r="FJ264" s="565">
        <v>22</v>
      </c>
      <c r="FK264" s="565">
        <v>3</v>
      </c>
      <c r="FL264" s="565">
        <v>29</v>
      </c>
      <c r="FM264" s="565"/>
      <c r="FN264" s="565">
        <v>120</v>
      </c>
      <c r="FO264" s="565">
        <v>120</v>
      </c>
      <c r="FP264" s="565">
        <v>17</v>
      </c>
      <c r="FQ264" s="565">
        <v>10</v>
      </c>
      <c r="FR264" s="565">
        <v>16</v>
      </c>
      <c r="FS264" s="565"/>
      <c r="FT264" s="565">
        <v>12</v>
      </c>
      <c r="FU264" s="565">
        <v>2</v>
      </c>
      <c r="FV264" s="565">
        <v>13</v>
      </c>
      <c r="FW264" s="565">
        <v>4</v>
      </c>
      <c r="FX264" s="565">
        <v>25</v>
      </c>
      <c r="FY264" s="565">
        <v>14</v>
      </c>
      <c r="FZ264" s="598">
        <v>15</v>
      </c>
      <c r="GA264" s="598">
        <v>3</v>
      </c>
      <c r="GB264" s="565"/>
      <c r="GC264" s="565"/>
      <c r="GD264" s="565">
        <v>40</v>
      </c>
      <c r="GE264" s="565">
        <v>1</v>
      </c>
      <c r="GF264" s="565">
        <v>6</v>
      </c>
      <c r="GG264" s="565">
        <v>3</v>
      </c>
      <c r="GH264" s="565">
        <v>75</v>
      </c>
      <c r="GI264" s="565">
        <v>20</v>
      </c>
      <c r="GJ264" s="565"/>
    </row>
    <row r="265" spans="1:192" ht="45">
      <c r="A265" s="460">
        <v>229</v>
      </c>
      <c r="B265" s="460" t="s">
        <v>5284</v>
      </c>
      <c r="C265" s="461" t="s">
        <v>5285</v>
      </c>
      <c r="D265" s="514">
        <v>0.69</v>
      </c>
      <c r="E265" s="97">
        <v>8</v>
      </c>
      <c r="F265" s="506">
        <v>12</v>
      </c>
      <c r="G265" s="529"/>
      <c r="H265" s="78"/>
      <c r="I265" s="230">
        <v>10</v>
      </c>
      <c r="J265" s="230"/>
      <c r="K265" s="97">
        <v>153</v>
      </c>
      <c r="L265" s="97">
        <v>12</v>
      </c>
      <c r="M265" s="97">
        <v>28</v>
      </c>
      <c r="N265" s="97"/>
      <c r="O265" s="470"/>
      <c r="P265" s="470"/>
      <c r="Q265" s="470"/>
      <c r="R265" s="506"/>
      <c r="S265" s="97"/>
      <c r="T265" s="97">
        <v>0</v>
      </c>
      <c r="U265" s="507"/>
      <c r="V265" s="97">
        <v>6</v>
      </c>
      <c r="W265" s="97"/>
      <c r="X265" s="97">
        <v>6</v>
      </c>
      <c r="Y265" s="147"/>
      <c r="Z265" s="147"/>
      <c r="AA265" s="166">
        <v>86</v>
      </c>
      <c r="AB265" s="166"/>
      <c r="AC265" s="97">
        <v>6</v>
      </c>
      <c r="AD265" s="97"/>
      <c r="AE265" s="97"/>
      <c r="AF265" s="97"/>
      <c r="AG265" s="462"/>
      <c r="AH265" s="462"/>
      <c r="AI265" s="97">
        <v>83</v>
      </c>
      <c r="AJ265" s="97"/>
      <c r="AK265" s="97"/>
      <c r="AL265" s="97"/>
      <c r="AM265" s="97"/>
      <c r="AN265" s="97"/>
      <c r="AO265" s="97"/>
      <c r="AP265" s="97"/>
      <c r="AQ265" s="517">
        <v>18</v>
      </c>
      <c r="AR265" s="517"/>
      <c r="AS265" s="472">
        <v>0</v>
      </c>
      <c r="AT265" s="97"/>
      <c r="AU265" s="472"/>
      <c r="AV265" s="472"/>
      <c r="AW265" s="97">
        <v>7</v>
      </c>
      <c r="AX265" s="97">
        <f>1</f>
        <v>1</v>
      </c>
      <c r="AY265" s="97"/>
      <c r="AZ265" s="97">
        <f t="shared" si="4"/>
        <v>1</v>
      </c>
      <c r="BA265" s="97"/>
      <c r="BB265" s="97"/>
      <c r="BC265" s="97"/>
      <c r="BD265" s="97"/>
      <c r="BE265" s="97">
        <v>1</v>
      </c>
      <c r="BF265" s="97"/>
      <c r="BG265" s="97">
        <v>80</v>
      </c>
      <c r="BH265" s="97"/>
      <c r="BI265" s="466"/>
      <c r="BJ265" s="466"/>
      <c r="BK265" s="466">
        <v>0</v>
      </c>
      <c r="BL265" s="97"/>
      <c r="BM265" s="97"/>
      <c r="BN265" s="470">
        <v>3</v>
      </c>
      <c r="BO265" s="470"/>
      <c r="BP265" s="97"/>
      <c r="BQ265" s="97"/>
      <c r="BR265" s="97">
        <v>50</v>
      </c>
      <c r="BS265" s="97"/>
      <c r="BT265" s="97"/>
      <c r="BU265" s="97"/>
      <c r="BV265" s="97"/>
      <c r="BW265" s="97"/>
      <c r="BX265" s="97">
        <v>79</v>
      </c>
      <c r="BY265" s="97"/>
      <c r="BZ265" s="97"/>
      <c r="CA265" s="97"/>
      <c r="CB265" s="97"/>
      <c r="CC265" s="574"/>
      <c r="CD265" s="565"/>
      <c r="CE265" s="565"/>
      <c r="CF265" s="565"/>
      <c r="CG265" s="565"/>
      <c r="CH265" s="565"/>
      <c r="CI265" s="565">
        <v>3</v>
      </c>
      <c r="CJ265" s="565"/>
      <c r="CK265" s="565"/>
      <c r="CL265" s="565"/>
      <c r="CM265" s="565"/>
      <c r="CN265" s="565"/>
      <c r="CO265" s="565"/>
      <c r="CP265" s="565"/>
      <c r="CQ265" s="565"/>
      <c r="CR265" s="582">
        <v>10</v>
      </c>
      <c r="CS265" s="565"/>
      <c r="CT265" s="565">
        <v>3</v>
      </c>
      <c r="CU265" s="565"/>
      <c r="CV265" s="565"/>
      <c r="CW265" s="565">
        <v>3</v>
      </c>
      <c r="CX265" s="565"/>
      <c r="CY265" s="598"/>
      <c r="CZ265" s="598"/>
      <c r="DA265" s="565">
        <v>1</v>
      </c>
      <c r="DB265" s="565"/>
      <c r="DC265" s="565"/>
      <c r="DD265" s="565"/>
      <c r="DE265" s="565">
        <v>0</v>
      </c>
      <c r="DF265" s="565"/>
      <c r="DG265" s="565">
        <v>1</v>
      </c>
      <c r="DH265" s="565"/>
      <c r="DI265" s="565"/>
      <c r="DJ265" s="565"/>
      <c r="DK265" s="565"/>
      <c r="DL265" s="565"/>
      <c r="DM265" s="565">
        <v>31</v>
      </c>
      <c r="DN265" s="565"/>
      <c r="DO265" s="565"/>
      <c r="DP265" s="565">
        <v>55</v>
      </c>
      <c r="DQ265" s="565">
        <v>9</v>
      </c>
      <c r="DR265" s="565">
        <v>127</v>
      </c>
      <c r="DS265" s="565"/>
      <c r="DT265" s="565"/>
      <c r="DU265" s="565"/>
      <c r="DV265" s="565"/>
      <c r="DW265" s="565"/>
      <c r="DX265" s="565">
        <v>1</v>
      </c>
      <c r="DY265" s="565"/>
      <c r="DZ265" s="565"/>
      <c r="EA265" s="565"/>
      <c r="EB265" s="565">
        <v>2</v>
      </c>
      <c r="EC265" s="565"/>
      <c r="ED265" s="565"/>
      <c r="EE265" s="565"/>
      <c r="EF265" s="565"/>
      <c r="EG265" s="565"/>
      <c r="EH265" s="565">
        <v>5</v>
      </c>
      <c r="EI265" s="565"/>
      <c r="EJ265" s="565">
        <v>12</v>
      </c>
      <c r="EK265" s="565"/>
      <c r="EL265" s="565"/>
      <c r="EM265" s="565"/>
      <c r="EN265" s="565"/>
      <c r="EO265" s="565"/>
      <c r="EP265" s="565"/>
      <c r="EQ265" s="565"/>
      <c r="ER265" s="620">
        <v>1</v>
      </c>
      <c r="ET265" s="565"/>
      <c r="EU265" s="565"/>
      <c r="EV265" s="565">
        <v>12</v>
      </c>
      <c r="EW265" s="565"/>
      <c r="EX265" s="565"/>
      <c r="EY265" s="565"/>
      <c r="EZ265" s="565">
        <v>8</v>
      </c>
      <c r="FA265" s="565"/>
      <c r="FB265" s="565"/>
      <c r="FC265" s="565"/>
      <c r="FD265" s="565"/>
      <c r="FE265" s="565"/>
      <c r="FF265" s="565">
        <v>3</v>
      </c>
      <c r="FG265" s="565"/>
      <c r="FH265" s="565">
        <v>33</v>
      </c>
      <c r="FI265" s="565"/>
      <c r="FJ265" s="565">
        <v>2</v>
      </c>
      <c r="FK265" s="565"/>
      <c r="FL265" s="565">
        <v>3</v>
      </c>
      <c r="FM265" s="565"/>
      <c r="FN265" s="565">
        <v>20</v>
      </c>
      <c r="FO265" s="565"/>
      <c r="FP265" s="565"/>
      <c r="FQ265" s="565"/>
      <c r="FR265" s="565"/>
      <c r="FS265" s="565"/>
      <c r="FT265" s="565">
        <v>2</v>
      </c>
      <c r="FU265" s="565">
        <v>0</v>
      </c>
      <c r="FV265" s="565"/>
      <c r="FW265" s="565"/>
      <c r="FX265" s="565"/>
      <c r="FY265" s="565"/>
      <c r="FZ265" s="598"/>
      <c r="GA265" s="598"/>
      <c r="GB265" s="565"/>
      <c r="GC265" s="565"/>
      <c r="GD265" s="565"/>
      <c r="GE265" s="565"/>
      <c r="GF265" s="565"/>
      <c r="GG265" s="565"/>
      <c r="GH265" s="565">
        <v>9</v>
      </c>
      <c r="GI265" s="565">
        <v>1</v>
      </c>
      <c r="GJ265" s="565"/>
    </row>
    <row r="266" spans="1:192">
      <c r="A266" s="460">
        <v>230</v>
      </c>
      <c r="B266" s="460" t="s">
        <v>5286</v>
      </c>
      <c r="C266" s="461" t="s">
        <v>5287</v>
      </c>
      <c r="D266" s="514">
        <v>0.72</v>
      </c>
      <c r="E266" s="97">
        <v>0</v>
      </c>
      <c r="F266" s="506">
        <v>0</v>
      </c>
      <c r="G266" s="529"/>
      <c r="H266" s="78"/>
      <c r="I266" s="230"/>
      <c r="J266" s="230"/>
      <c r="K266" s="97">
        <v>48</v>
      </c>
      <c r="L266" s="97"/>
      <c r="M266" s="97"/>
      <c r="N266" s="97"/>
      <c r="O266" s="470"/>
      <c r="P266" s="470"/>
      <c r="Q266" s="470"/>
      <c r="R266" s="506">
        <v>1</v>
      </c>
      <c r="S266" s="97"/>
      <c r="T266" s="97">
        <v>4</v>
      </c>
      <c r="U266" s="507"/>
      <c r="V266" s="97">
        <v>80</v>
      </c>
      <c r="W266" s="97">
        <v>9</v>
      </c>
      <c r="X266" s="97">
        <v>89</v>
      </c>
      <c r="Y266" s="147"/>
      <c r="Z266" s="147"/>
      <c r="AA266" s="166"/>
      <c r="AB266" s="166"/>
      <c r="AC266" s="97">
        <v>55</v>
      </c>
      <c r="AD266" s="97"/>
      <c r="AE266" s="97">
        <v>23</v>
      </c>
      <c r="AF266" s="97">
        <v>5</v>
      </c>
      <c r="AG266" s="462"/>
      <c r="AH266" s="462"/>
      <c r="AI266" s="97">
        <v>18</v>
      </c>
      <c r="AJ266" s="97"/>
      <c r="AK266" s="97"/>
      <c r="AL266" s="97"/>
      <c r="AM266" s="97">
        <v>40</v>
      </c>
      <c r="AN266" s="97"/>
      <c r="AO266" s="97">
        <v>33</v>
      </c>
      <c r="AP266" s="97">
        <v>2</v>
      </c>
      <c r="AQ266" s="517">
        <v>100</v>
      </c>
      <c r="AR266" s="517"/>
      <c r="AS266" s="472">
        <v>13</v>
      </c>
      <c r="AT266" s="97"/>
      <c r="AU266" s="472"/>
      <c r="AV266" s="472"/>
      <c r="AW266" s="97">
        <v>18</v>
      </c>
      <c r="AX266" s="97">
        <f>20+13+18</f>
        <v>51</v>
      </c>
      <c r="AY266" s="97">
        <f>11+15+23</f>
        <v>49</v>
      </c>
      <c r="AZ266" s="97">
        <f t="shared" si="4"/>
        <v>100</v>
      </c>
      <c r="BA266" s="97">
        <v>70</v>
      </c>
      <c r="BB266" s="97"/>
      <c r="BC266" s="97"/>
      <c r="BD266" s="97"/>
      <c r="BE266" s="97">
        <v>53</v>
      </c>
      <c r="BF266" s="97">
        <v>3</v>
      </c>
      <c r="BG266" s="97">
        <v>21</v>
      </c>
      <c r="BH266" s="97"/>
      <c r="BI266" s="466">
        <v>40</v>
      </c>
      <c r="BJ266" s="466">
        <v>2</v>
      </c>
      <c r="BK266" s="466">
        <v>42</v>
      </c>
      <c r="BL266" s="97">
        <v>7</v>
      </c>
      <c r="BM266" s="97"/>
      <c r="BN266" s="470">
        <v>71</v>
      </c>
      <c r="BO266" s="470"/>
      <c r="BP266" s="97"/>
      <c r="BQ266" s="97">
        <v>8</v>
      </c>
      <c r="BR266" s="97">
        <v>14</v>
      </c>
      <c r="BS266" s="97"/>
      <c r="BT266" s="97"/>
      <c r="BU266" s="97"/>
      <c r="BV266" s="97">
        <v>11</v>
      </c>
      <c r="BW266" s="97"/>
      <c r="BX266" s="97">
        <v>34</v>
      </c>
      <c r="BY266" s="97"/>
      <c r="BZ266" s="97"/>
      <c r="CA266" s="97"/>
      <c r="CB266" s="97"/>
      <c r="CC266" s="574"/>
      <c r="CD266" s="565"/>
      <c r="CE266" s="565"/>
      <c r="CF266" s="565">
        <v>60</v>
      </c>
      <c r="CG266" s="565">
        <v>3</v>
      </c>
      <c r="CH266" s="565">
        <v>9</v>
      </c>
      <c r="CI266" s="565">
        <v>20</v>
      </c>
      <c r="CJ266" s="565">
        <v>3</v>
      </c>
      <c r="CK266" s="565">
        <v>12</v>
      </c>
      <c r="CL266" s="565"/>
      <c r="CM266" s="565"/>
      <c r="CN266" s="565"/>
      <c r="CO266" s="565"/>
      <c r="CP266" s="565"/>
      <c r="CQ266" s="565"/>
      <c r="CR266" s="582">
        <v>29</v>
      </c>
      <c r="CS266" s="565">
        <v>6</v>
      </c>
      <c r="CT266" s="565">
        <v>76</v>
      </c>
      <c r="CU266" s="565">
        <v>80</v>
      </c>
      <c r="CV266" s="565">
        <v>10</v>
      </c>
      <c r="CW266" s="565">
        <v>71</v>
      </c>
      <c r="CX266" s="565"/>
      <c r="CY266" s="598"/>
      <c r="CZ266" s="598"/>
      <c r="DA266" s="565">
        <v>114</v>
      </c>
      <c r="DB266" s="565">
        <v>2</v>
      </c>
      <c r="DC266" s="565">
        <v>170</v>
      </c>
      <c r="DD266" s="565"/>
      <c r="DE266" s="565">
        <v>59</v>
      </c>
      <c r="DF266" s="565"/>
      <c r="DG266" s="565">
        <v>60</v>
      </c>
      <c r="DH266" s="565">
        <v>5</v>
      </c>
      <c r="DI266" s="565"/>
      <c r="DJ266" s="565"/>
      <c r="DK266" s="565"/>
      <c r="DL266" s="565"/>
      <c r="DM266" s="565">
        <v>18</v>
      </c>
      <c r="DN266" s="565"/>
      <c r="DO266" s="565"/>
      <c r="DP266" s="565"/>
      <c r="DQ266" s="565"/>
      <c r="DR266" s="565">
        <v>24</v>
      </c>
      <c r="DS266" s="565">
        <v>10</v>
      </c>
      <c r="DT266" s="565"/>
      <c r="DU266" s="565">
        <v>10</v>
      </c>
      <c r="DV266" s="565"/>
      <c r="DW266" s="565"/>
      <c r="DX266" s="565">
        <v>33</v>
      </c>
      <c r="DY266" s="565"/>
      <c r="DZ266" s="565"/>
      <c r="EA266" s="565"/>
      <c r="EB266" s="565">
        <v>35</v>
      </c>
      <c r="EC266" s="565">
        <v>16</v>
      </c>
      <c r="ED266" s="565"/>
      <c r="EE266" s="565"/>
      <c r="EF266" s="565"/>
      <c r="EG266" s="565"/>
      <c r="EH266" s="565">
        <v>28</v>
      </c>
      <c r="EI266" s="565">
        <v>2</v>
      </c>
      <c r="EJ266" s="565"/>
      <c r="EK266" s="565"/>
      <c r="EL266" s="565">
        <v>9</v>
      </c>
      <c r="EM266" s="565"/>
      <c r="EN266" s="565"/>
      <c r="EO266" s="565"/>
      <c r="EP266" s="565"/>
      <c r="EQ266" s="565">
        <v>127</v>
      </c>
      <c r="ER266" s="620">
        <v>49</v>
      </c>
      <c r="ET266" s="565">
        <v>52</v>
      </c>
      <c r="EU266" s="565">
        <v>4</v>
      </c>
      <c r="EV266" s="565">
        <v>96</v>
      </c>
      <c r="EW266" s="565"/>
      <c r="EX266" s="565">
        <v>53</v>
      </c>
      <c r="EY266" s="565"/>
      <c r="EZ266" s="565">
        <v>130</v>
      </c>
      <c r="FA266" s="565">
        <v>7</v>
      </c>
      <c r="FB266" s="565">
        <v>26</v>
      </c>
      <c r="FC266" s="565">
        <v>-2</v>
      </c>
      <c r="FD266" s="565">
        <v>30</v>
      </c>
      <c r="FE266" s="565">
        <v>3</v>
      </c>
      <c r="FF266" s="565">
        <v>47</v>
      </c>
      <c r="FG266" s="565">
        <v>1</v>
      </c>
      <c r="FH266" s="565">
        <v>45</v>
      </c>
      <c r="FI266" s="565">
        <v>5</v>
      </c>
      <c r="FJ266" s="565">
        <v>55</v>
      </c>
      <c r="FK266" s="565">
        <v>3</v>
      </c>
      <c r="FL266" s="565">
        <v>12</v>
      </c>
      <c r="FM266" s="565"/>
      <c r="FN266" s="565">
        <v>180</v>
      </c>
      <c r="FO266" s="565">
        <v>40</v>
      </c>
      <c r="FP266" s="565">
        <v>39</v>
      </c>
      <c r="FQ266" s="565"/>
      <c r="FR266" s="565">
        <v>25</v>
      </c>
      <c r="FS266" s="565">
        <v>3</v>
      </c>
      <c r="FT266" s="565">
        <v>32</v>
      </c>
      <c r="FU266" s="565">
        <v>1</v>
      </c>
      <c r="FV266" s="565">
        <v>46</v>
      </c>
      <c r="FW266" s="565">
        <v>4</v>
      </c>
      <c r="FX266" s="565">
        <v>53</v>
      </c>
      <c r="FY266" s="565">
        <v>9</v>
      </c>
      <c r="FZ266" s="598">
        <v>32</v>
      </c>
      <c r="GA266" s="598"/>
      <c r="GB266" s="565"/>
      <c r="GC266" s="565"/>
      <c r="GD266" s="565">
        <v>24</v>
      </c>
      <c r="GE266" s="565"/>
      <c r="GF266" s="565">
        <v>58</v>
      </c>
      <c r="GG266" s="565">
        <v>17</v>
      </c>
      <c r="GH266" s="565">
        <v>75</v>
      </c>
      <c r="GI266" s="565">
        <v>1</v>
      </c>
      <c r="GJ266" s="565"/>
    </row>
    <row r="267" spans="1:192">
      <c r="A267" s="460">
        <v>231</v>
      </c>
      <c r="B267" s="460" t="s">
        <v>5288</v>
      </c>
      <c r="C267" s="461" t="s">
        <v>5289</v>
      </c>
      <c r="D267" s="514">
        <v>0.59</v>
      </c>
      <c r="E267" s="97">
        <v>42</v>
      </c>
      <c r="F267" s="506">
        <v>0</v>
      </c>
      <c r="G267" s="529"/>
      <c r="H267" s="78"/>
      <c r="I267" s="230">
        <v>5</v>
      </c>
      <c r="J267" s="230"/>
      <c r="K267" s="97">
        <v>34</v>
      </c>
      <c r="L267" s="97">
        <v>3</v>
      </c>
      <c r="M267" s="97">
        <v>52</v>
      </c>
      <c r="N267" s="97"/>
      <c r="O267" s="470"/>
      <c r="P267" s="470"/>
      <c r="Q267" s="470"/>
      <c r="R267" s="506">
        <v>2</v>
      </c>
      <c r="S267" s="97"/>
      <c r="T267" s="97">
        <v>5</v>
      </c>
      <c r="U267" s="507"/>
      <c r="V267" s="97">
        <v>50</v>
      </c>
      <c r="W267" s="97"/>
      <c r="X267" s="97">
        <v>50</v>
      </c>
      <c r="Y267" s="147"/>
      <c r="Z267" s="147"/>
      <c r="AA267" s="166"/>
      <c r="AB267" s="166"/>
      <c r="AC267" s="97">
        <v>154</v>
      </c>
      <c r="AD267" s="97"/>
      <c r="AE267" s="97">
        <v>1</v>
      </c>
      <c r="AF267" s="97"/>
      <c r="AG267" s="462"/>
      <c r="AH267" s="462"/>
      <c r="AI267" s="97"/>
      <c r="AJ267" s="97"/>
      <c r="AK267" s="97"/>
      <c r="AL267" s="97"/>
      <c r="AM267" s="97">
        <v>35</v>
      </c>
      <c r="AN267" s="97"/>
      <c r="AO267" s="97">
        <v>5</v>
      </c>
      <c r="AP267" s="97"/>
      <c r="AQ267" s="517">
        <v>101</v>
      </c>
      <c r="AR267" s="517"/>
      <c r="AS267" s="472">
        <v>25</v>
      </c>
      <c r="AT267" s="97"/>
      <c r="AU267" s="472"/>
      <c r="AV267" s="472"/>
      <c r="AW267" s="97"/>
      <c r="AX267" s="97">
        <f>36+26+47</f>
        <v>109</v>
      </c>
      <c r="AY267" s="97"/>
      <c r="AZ267" s="97">
        <f t="shared" si="4"/>
        <v>109</v>
      </c>
      <c r="BA267" s="97">
        <v>80</v>
      </c>
      <c r="BB267" s="97"/>
      <c r="BC267" s="97"/>
      <c r="BD267" s="97"/>
      <c r="BE267" s="97">
        <v>30</v>
      </c>
      <c r="BF267" s="97"/>
      <c r="BG267" s="97"/>
      <c r="BH267" s="97"/>
      <c r="BI267" s="466">
        <v>35</v>
      </c>
      <c r="BJ267" s="466"/>
      <c r="BK267" s="466">
        <v>35</v>
      </c>
      <c r="BL267" s="97">
        <v>3</v>
      </c>
      <c r="BM267" s="97"/>
      <c r="BN267" s="470">
        <v>62</v>
      </c>
      <c r="BO267" s="470"/>
      <c r="BP267" s="97"/>
      <c r="BQ267" s="97"/>
      <c r="BR267" s="97"/>
      <c r="BS267" s="97"/>
      <c r="BT267" s="97"/>
      <c r="BU267" s="97"/>
      <c r="BV267" s="97"/>
      <c r="BW267" s="97"/>
      <c r="BX267" s="97"/>
      <c r="BY267" s="97"/>
      <c r="BZ267" s="97"/>
      <c r="CA267" s="97"/>
      <c r="CB267" s="97"/>
      <c r="CC267" s="574"/>
      <c r="CD267" s="565"/>
      <c r="CE267" s="565"/>
      <c r="CF267" s="565">
        <v>70</v>
      </c>
      <c r="CG267" s="565"/>
      <c r="CH267" s="565">
        <v>5</v>
      </c>
      <c r="CI267" s="565">
        <v>20</v>
      </c>
      <c r="CJ267" s="565"/>
      <c r="CK267" s="565">
        <v>8</v>
      </c>
      <c r="CL267" s="565"/>
      <c r="CM267" s="565"/>
      <c r="CN267" s="565"/>
      <c r="CO267" s="565"/>
      <c r="CP267" s="565"/>
      <c r="CQ267" s="565"/>
      <c r="CR267" s="582">
        <v>40</v>
      </c>
      <c r="CS267" s="565"/>
      <c r="CT267" s="565">
        <v>56</v>
      </c>
      <c r="CU267" s="565">
        <v>42</v>
      </c>
      <c r="CV267" s="565"/>
      <c r="CW267" s="565">
        <v>62</v>
      </c>
      <c r="CX267" s="565"/>
      <c r="CY267" s="598"/>
      <c r="CZ267" s="598"/>
      <c r="DA267" s="565">
        <v>102</v>
      </c>
      <c r="DB267" s="565"/>
      <c r="DC267" s="565">
        <v>346</v>
      </c>
      <c r="DD267" s="565"/>
      <c r="DE267" s="565">
        <v>52</v>
      </c>
      <c r="DF267" s="565"/>
      <c r="DG267" s="565">
        <v>30</v>
      </c>
      <c r="DH267" s="565"/>
      <c r="DI267" s="565"/>
      <c r="DJ267" s="565"/>
      <c r="DK267" s="565"/>
      <c r="DL267" s="565"/>
      <c r="DM267" s="565">
        <v>60</v>
      </c>
      <c r="DN267" s="565"/>
      <c r="DO267" s="565"/>
      <c r="DP267" s="565">
        <v>141</v>
      </c>
      <c r="DQ267" s="565">
        <v>28</v>
      </c>
      <c r="DR267" s="565"/>
      <c r="DS267" s="565"/>
      <c r="DT267" s="565">
        <v>28</v>
      </c>
      <c r="DU267" s="565"/>
      <c r="DV267" s="565">
        <v>1</v>
      </c>
      <c r="DW267" s="565"/>
      <c r="DX267" s="565">
        <v>56</v>
      </c>
      <c r="DY267" s="565"/>
      <c r="DZ267" s="565"/>
      <c r="EA267" s="565"/>
      <c r="EB267" s="565">
        <v>30</v>
      </c>
      <c r="EC267" s="565"/>
      <c r="ED267" s="565">
        <v>33</v>
      </c>
      <c r="EE267" s="565"/>
      <c r="EF267" s="565"/>
      <c r="EG267" s="565"/>
      <c r="EH267" s="565">
        <v>24</v>
      </c>
      <c r="EI267" s="565"/>
      <c r="EJ267" s="565"/>
      <c r="EK267" s="565"/>
      <c r="EL267" s="565">
        <v>1</v>
      </c>
      <c r="EM267" s="565"/>
      <c r="EN267" s="565"/>
      <c r="EO267" s="565"/>
      <c r="EP267" s="565"/>
      <c r="EQ267" s="565"/>
      <c r="ER267" s="620">
        <v>78</v>
      </c>
      <c r="ET267" s="565">
        <v>22</v>
      </c>
      <c r="EU267" s="565"/>
      <c r="EV267" s="565">
        <v>116</v>
      </c>
      <c r="EW267" s="565"/>
      <c r="EX267" s="565">
        <v>24</v>
      </c>
      <c r="EY267" s="565"/>
      <c r="EZ267" s="565">
        <v>101</v>
      </c>
      <c r="FA267" s="565"/>
      <c r="FB267" s="565">
        <v>20</v>
      </c>
      <c r="FC267" s="565"/>
      <c r="FD267" s="565">
        <v>35</v>
      </c>
      <c r="FE267" s="565"/>
      <c r="FF267" s="565">
        <v>17</v>
      </c>
      <c r="FG267" s="565"/>
      <c r="FH267" s="565">
        <v>100</v>
      </c>
      <c r="FI267" s="565"/>
      <c r="FJ267" s="565">
        <v>55</v>
      </c>
      <c r="FK267" s="565"/>
      <c r="FL267" s="565">
        <v>51</v>
      </c>
      <c r="FM267" s="565"/>
      <c r="FN267" s="565">
        <v>500</v>
      </c>
      <c r="FO267" s="565"/>
      <c r="FP267" s="565">
        <v>33</v>
      </c>
      <c r="FQ267" s="565"/>
      <c r="FR267" s="565">
        <v>48</v>
      </c>
      <c r="FS267" s="565"/>
      <c r="FT267" s="565">
        <v>16</v>
      </c>
      <c r="FU267" s="565">
        <v>0</v>
      </c>
      <c r="FV267" s="565">
        <v>31</v>
      </c>
      <c r="FW267" s="565"/>
      <c r="FX267" s="565">
        <v>31</v>
      </c>
      <c r="FY267" s="565"/>
      <c r="FZ267" s="598">
        <v>37</v>
      </c>
      <c r="GA267" s="598"/>
      <c r="GB267" s="565"/>
      <c r="GC267" s="565"/>
      <c r="GD267" s="565">
        <v>29</v>
      </c>
      <c r="GE267" s="565"/>
      <c r="GF267" s="565">
        <v>10</v>
      </c>
      <c r="GG267" s="565"/>
      <c r="GH267" s="565">
        <v>150</v>
      </c>
      <c r="GI267" s="565"/>
      <c r="GJ267" s="565"/>
    </row>
    <row r="268" spans="1:192">
      <c r="A268" s="460">
        <v>232</v>
      </c>
      <c r="B268" s="460" t="s">
        <v>5290</v>
      </c>
      <c r="C268" s="461" t="s">
        <v>5291</v>
      </c>
      <c r="D268" s="514">
        <v>0.7</v>
      </c>
      <c r="E268" s="97">
        <v>64</v>
      </c>
      <c r="F268" s="506">
        <v>0</v>
      </c>
      <c r="G268" s="529"/>
      <c r="H268" s="78"/>
      <c r="I268" s="230">
        <v>30</v>
      </c>
      <c r="J268" s="230"/>
      <c r="K268" s="97"/>
      <c r="L268" s="97"/>
      <c r="M268" s="97">
        <v>25</v>
      </c>
      <c r="N268" s="97"/>
      <c r="O268" s="470"/>
      <c r="P268" s="470"/>
      <c r="Q268" s="470"/>
      <c r="R268" s="506">
        <v>4</v>
      </c>
      <c r="S268" s="97">
        <v>152</v>
      </c>
      <c r="T268" s="97">
        <v>10</v>
      </c>
      <c r="U268" s="507"/>
      <c r="V268" s="97">
        <v>212</v>
      </c>
      <c r="W268" s="97">
        <v>1</v>
      </c>
      <c r="X268" s="97">
        <v>213</v>
      </c>
      <c r="Y268" s="147">
        <v>8</v>
      </c>
      <c r="Z268" s="147"/>
      <c r="AA268" s="166"/>
      <c r="AB268" s="166"/>
      <c r="AC268" s="97">
        <v>356</v>
      </c>
      <c r="AD268" s="97"/>
      <c r="AE268" s="97">
        <v>1</v>
      </c>
      <c r="AF268" s="97">
        <v>1</v>
      </c>
      <c r="AG268" s="462"/>
      <c r="AH268" s="462"/>
      <c r="AI268" s="97"/>
      <c r="AJ268" s="97"/>
      <c r="AK268" s="97">
        <v>2</v>
      </c>
      <c r="AL268" s="97"/>
      <c r="AM268" s="97">
        <v>15</v>
      </c>
      <c r="AN268" s="97">
        <v>1</v>
      </c>
      <c r="AO268" s="97">
        <v>83</v>
      </c>
      <c r="AP268" s="97"/>
      <c r="AQ268" s="517">
        <v>212</v>
      </c>
      <c r="AR268" s="517"/>
      <c r="AS268" s="472">
        <v>0</v>
      </c>
      <c r="AT268" s="97"/>
      <c r="AU268" s="472"/>
      <c r="AV268" s="472"/>
      <c r="AW268" s="97">
        <v>24</v>
      </c>
      <c r="AX268" s="97">
        <f>25+9+11</f>
        <v>45</v>
      </c>
      <c r="AY268" s="97">
        <f>1</f>
        <v>1</v>
      </c>
      <c r="AZ268" s="97">
        <f t="shared" si="4"/>
        <v>46</v>
      </c>
      <c r="BA268" s="97">
        <v>220</v>
      </c>
      <c r="BB268" s="97"/>
      <c r="BC268" s="97"/>
      <c r="BD268" s="97"/>
      <c r="BE268" s="97">
        <v>40</v>
      </c>
      <c r="BF268" s="97"/>
      <c r="BG268" s="97"/>
      <c r="BH268" s="97"/>
      <c r="BI268" s="466">
        <v>128</v>
      </c>
      <c r="BJ268" s="466"/>
      <c r="BK268" s="466">
        <v>128</v>
      </c>
      <c r="BL268" s="97">
        <v>568</v>
      </c>
      <c r="BM268" s="97"/>
      <c r="BN268" s="470">
        <v>67</v>
      </c>
      <c r="BO268" s="470"/>
      <c r="BP268" s="97"/>
      <c r="BQ268" s="97"/>
      <c r="BR268" s="97"/>
      <c r="BS268" s="97"/>
      <c r="BT268" s="97"/>
      <c r="BU268" s="97"/>
      <c r="BV268" s="97">
        <v>381</v>
      </c>
      <c r="BW268" s="97"/>
      <c r="BX268" s="97">
        <v>2</v>
      </c>
      <c r="BY268" s="97"/>
      <c r="BZ268" s="97"/>
      <c r="CA268" s="97"/>
      <c r="CB268" s="97"/>
      <c r="CC268" s="574"/>
      <c r="CD268" s="565"/>
      <c r="CE268" s="565"/>
      <c r="CF268" s="565">
        <v>187</v>
      </c>
      <c r="CG268" s="565">
        <v>1</v>
      </c>
      <c r="CH268" s="565">
        <v>40</v>
      </c>
      <c r="CI268" s="565">
        <v>216</v>
      </c>
      <c r="CJ268" s="565"/>
      <c r="CK268" s="565">
        <v>15</v>
      </c>
      <c r="CL268" s="565"/>
      <c r="CM268" s="565"/>
      <c r="CN268" s="565"/>
      <c r="CO268" s="565"/>
      <c r="CP268" s="565"/>
      <c r="CQ268" s="565"/>
      <c r="CR268" s="582">
        <v>302</v>
      </c>
      <c r="CS268" s="565"/>
      <c r="CT268" s="565">
        <v>187</v>
      </c>
      <c r="CU268" s="565">
        <v>140</v>
      </c>
      <c r="CV268" s="565"/>
      <c r="CW268" s="565">
        <v>67</v>
      </c>
      <c r="CX268" s="565"/>
      <c r="CY268" s="598"/>
      <c r="CZ268" s="598"/>
      <c r="DA268" s="565">
        <v>272</v>
      </c>
      <c r="DB268" s="565"/>
      <c r="DC268" s="565">
        <v>709</v>
      </c>
      <c r="DD268" s="565"/>
      <c r="DE268" s="565">
        <v>170</v>
      </c>
      <c r="DF268" s="565"/>
      <c r="DG268" s="565">
        <v>95</v>
      </c>
      <c r="DH268" s="565">
        <v>1</v>
      </c>
      <c r="DI268" s="565"/>
      <c r="DJ268" s="565"/>
      <c r="DK268" s="565">
        <v>108</v>
      </c>
      <c r="DL268" s="565">
        <v>92</v>
      </c>
      <c r="DM268" s="565">
        <v>140</v>
      </c>
      <c r="DN268" s="565"/>
      <c r="DO268" s="565"/>
      <c r="DP268" s="565">
        <v>53</v>
      </c>
      <c r="DQ268" s="565"/>
      <c r="DR268" s="565"/>
      <c r="DS268" s="565"/>
      <c r="DT268" s="565">
        <v>13</v>
      </c>
      <c r="DU268" s="565"/>
      <c r="DV268" s="565">
        <v>4</v>
      </c>
      <c r="DW268" s="565"/>
      <c r="DX268" s="565">
        <v>135</v>
      </c>
      <c r="DY268" s="565"/>
      <c r="DZ268" s="565">
        <v>1</v>
      </c>
      <c r="EA268" s="565"/>
      <c r="EB268" s="565">
        <v>46</v>
      </c>
      <c r="EC268" s="565"/>
      <c r="ED268" s="565">
        <v>30</v>
      </c>
      <c r="EE268" s="565"/>
      <c r="EF268" s="565"/>
      <c r="EG268" s="565"/>
      <c r="EH268" s="565">
        <v>97</v>
      </c>
      <c r="EI268" s="565"/>
      <c r="EJ268" s="565"/>
      <c r="EK268" s="565"/>
      <c r="EL268" s="565">
        <v>40</v>
      </c>
      <c r="EM268" s="565"/>
      <c r="EN268" s="565"/>
      <c r="EO268" s="565"/>
      <c r="EP268" s="565"/>
      <c r="EQ268" s="565"/>
      <c r="ER268" s="620">
        <v>1056</v>
      </c>
      <c r="ET268" s="565">
        <v>64</v>
      </c>
      <c r="EU268" s="565"/>
      <c r="EV268" s="565">
        <v>410</v>
      </c>
      <c r="EW268" s="565"/>
      <c r="EX268" s="565">
        <v>57</v>
      </c>
      <c r="EY268" s="565"/>
      <c r="EZ268" s="565">
        <v>453</v>
      </c>
      <c r="FA268" s="565">
        <v>2</v>
      </c>
      <c r="FB268" s="565">
        <v>63</v>
      </c>
      <c r="FC268" s="565"/>
      <c r="FD268" s="565">
        <v>100</v>
      </c>
      <c r="FE268" s="565"/>
      <c r="FF268" s="565">
        <v>68</v>
      </c>
      <c r="FG268" s="565"/>
      <c r="FH268" s="565">
        <v>15</v>
      </c>
      <c r="FI268" s="565"/>
      <c r="FJ268" s="565">
        <v>48</v>
      </c>
      <c r="FK268" s="565"/>
      <c r="FL268" s="565">
        <v>10</v>
      </c>
      <c r="FM268" s="565"/>
      <c r="FN268" s="565">
        <v>474</v>
      </c>
      <c r="FO268" s="565"/>
      <c r="FP268" s="565">
        <v>16</v>
      </c>
      <c r="FQ268" s="565"/>
      <c r="FR268" s="565">
        <v>110</v>
      </c>
      <c r="FS268" s="565"/>
      <c r="FT268" s="565">
        <v>3</v>
      </c>
      <c r="FU268" s="565">
        <v>0</v>
      </c>
      <c r="FV268" s="565">
        <v>111</v>
      </c>
      <c r="FW268" s="565"/>
      <c r="FX268" s="565">
        <v>71</v>
      </c>
      <c r="FY268" s="565"/>
      <c r="FZ268" s="598">
        <v>15</v>
      </c>
      <c r="GA268" s="598"/>
      <c r="GB268" s="565"/>
      <c r="GC268" s="565"/>
      <c r="GD268" s="565">
        <v>158</v>
      </c>
      <c r="GE268" s="565"/>
      <c r="GF268" s="565">
        <v>92</v>
      </c>
      <c r="GG268" s="565"/>
      <c r="GH268" s="565">
        <v>337</v>
      </c>
      <c r="GI268" s="565"/>
      <c r="GJ268" s="565"/>
    </row>
    <row r="269" spans="1:192" ht="30">
      <c r="A269" s="460">
        <v>233</v>
      </c>
      <c r="B269" s="460" t="s">
        <v>5292</v>
      </c>
      <c r="C269" s="461" t="s">
        <v>5293</v>
      </c>
      <c r="D269" s="514">
        <v>0.78</v>
      </c>
      <c r="E269" s="97">
        <v>4</v>
      </c>
      <c r="F269" s="506">
        <v>0</v>
      </c>
      <c r="G269" s="529"/>
      <c r="H269" s="78"/>
      <c r="I269" s="230">
        <v>30</v>
      </c>
      <c r="J269" s="230"/>
      <c r="K269" s="97"/>
      <c r="L269" s="97"/>
      <c r="M269" s="97">
        <v>100</v>
      </c>
      <c r="N269" s="97"/>
      <c r="O269" s="470"/>
      <c r="P269" s="470"/>
      <c r="Q269" s="470"/>
      <c r="R269" s="506">
        <v>20</v>
      </c>
      <c r="S269" s="97"/>
      <c r="T269" s="97">
        <v>160</v>
      </c>
      <c r="U269" s="507"/>
      <c r="V269" s="97">
        <v>315</v>
      </c>
      <c r="W269" s="97"/>
      <c r="X269" s="97">
        <v>315</v>
      </c>
      <c r="Y269" s="147">
        <v>5</v>
      </c>
      <c r="Z269" s="147"/>
      <c r="AA269" s="516"/>
      <c r="AB269" s="516"/>
      <c r="AC269" s="97">
        <v>296</v>
      </c>
      <c r="AD269" s="97"/>
      <c r="AE269" s="97">
        <v>116</v>
      </c>
      <c r="AF269" s="97"/>
      <c r="AG269" s="462"/>
      <c r="AH269" s="462"/>
      <c r="AI269" s="447">
        <f>AI270+AI272</f>
        <v>4</v>
      </c>
      <c r="AJ269" s="447"/>
      <c r="AK269" s="97"/>
      <c r="AL269" s="97"/>
      <c r="AM269" s="97">
        <v>235</v>
      </c>
      <c r="AN269" s="97"/>
      <c r="AO269" s="97">
        <v>85</v>
      </c>
      <c r="AP269" s="97"/>
      <c r="AQ269" s="517">
        <v>564</v>
      </c>
      <c r="AR269" s="517"/>
      <c r="AS269" s="472">
        <v>0</v>
      </c>
      <c r="AT269" s="97"/>
      <c r="AU269" s="449"/>
      <c r="AV269" s="449"/>
      <c r="AW269" s="97"/>
      <c r="AX269" s="97">
        <f>83+31+79</f>
        <v>193</v>
      </c>
      <c r="AY269" s="97"/>
      <c r="AZ269" s="97">
        <f t="shared" si="4"/>
        <v>193</v>
      </c>
      <c r="BA269" s="97">
        <v>280</v>
      </c>
      <c r="BB269" s="97"/>
      <c r="BC269" s="97"/>
      <c r="BD269" s="97"/>
      <c r="BE269" s="97">
        <v>280</v>
      </c>
      <c r="BF269" s="97">
        <v>11</v>
      </c>
      <c r="BG269" s="447">
        <v>13</v>
      </c>
      <c r="BH269" s="447"/>
      <c r="BI269" s="466">
        <v>460</v>
      </c>
      <c r="BJ269" s="466"/>
      <c r="BK269" s="466">
        <v>460</v>
      </c>
      <c r="BL269" s="97">
        <v>400</v>
      </c>
      <c r="BM269" s="97"/>
      <c r="BN269" s="470">
        <v>401</v>
      </c>
      <c r="BO269" s="470"/>
      <c r="BP269" s="97"/>
      <c r="BQ269" s="97"/>
      <c r="BR269" s="447"/>
      <c r="BS269" s="447"/>
      <c r="BT269" s="447"/>
      <c r="BU269" s="447"/>
      <c r="BV269" s="97">
        <v>280</v>
      </c>
      <c r="BW269" s="97"/>
      <c r="BX269" s="447">
        <v>68</v>
      </c>
      <c r="BY269" s="447">
        <v>4</v>
      </c>
      <c r="BZ269" s="447"/>
      <c r="CA269" s="447"/>
      <c r="CB269" s="447"/>
      <c r="CC269" s="573"/>
      <c r="CD269" s="565"/>
      <c r="CE269" s="565"/>
      <c r="CF269" s="565">
        <v>250</v>
      </c>
      <c r="CG269" s="565"/>
      <c r="CH269" s="565">
        <v>620</v>
      </c>
      <c r="CI269" s="565">
        <v>413</v>
      </c>
      <c r="CJ269" s="565"/>
      <c r="CK269" s="565">
        <v>85</v>
      </c>
      <c r="CL269" s="565"/>
      <c r="CM269" s="565"/>
      <c r="CN269" s="565"/>
      <c r="CO269" s="565"/>
      <c r="CP269" s="565"/>
      <c r="CQ269" s="565"/>
      <c r="CR269" s="582">
        <v>173</v>
      </c>
      <c r="CS269" s="565"/>
      <c r="CT269" s="565">
        <v>106</v>
      </c>
      <c r="CU269" s="565">
        <v>131</v>
      </c>
      <c r="CV269" s="565"/>
      <c r="CW269" s="565">
        <v>401</v>
      </c>
      <c r="CX269" s="565"/>
      <c r="CY269" s="598"/>
      <c r="CZ269" s="598"/>
      <c r="DA269" s="565">
        <v>430</v>
      </c>
      <c r="DB269" s="565"/>
      <c r="DC269" s="565">
        <v>480</v>
      </c>
      <c r="DD269" s="565"/>
      <c r="DE269" s="565">
        <v>216</v>
      </c>
      <c r="DF269" s="565"/>
      <c r="DG269" s="565">
        <v>265</v>
      </c>
      <c r="DH269" s="565"/>
      <c r="DI269" s="565"/>
      <c r="DJ269" s="565"/>
      <c r="DK269" s="565">
        <v>698</v>
      </c>
      <c r="DL269" s="565"/>
      <c r="DM269" s="565"/>
      <c r="DN269" s="565"/>
      <c r="DO269" s="565"/>
      <c r="DP269" s="565">
        <v>225</v>
      </c>
      <c r="DQ269" s="565"/>
      <c r="DR269" s="565">
        <v>13</v>
      </c>
      <c r="DS269" s="565">
        <v>1</v>
      </c>
      <c r="DT269" s="565">
        <v>80</v>
      </c>
      <c r="DU269" s="565"/>
      <c r="DV269" s="565">
        <v>170</v>
      </c>
      <c r="DW269" s="565"/>
      <c r="DX269" s="565">
        <v>65</v>
      </c>
      <c r="DY269" s="565"/>
      <c r="DZ269" s="565"/>
      <c r="EA269" s="565"/>
      <c r="EB269" s="565">
        <v>100</v>
      </c>
      <c r="EC269" s="565"/>
      <c r="ED269" s="565"/>
      <c r="EE269" s="565"/>
      <c r="EF269" s="565"/>
      <c r="EG269" s="565"/>
      <c r="EH269" s="565">
        <v>128</v>
      </c>
      <c r="EI269" s="565"/>
      <c r="EJ269" s="565"/>
      <c r="EK269" s="565"/>
      <c r="EL269" s="565">
        <v>54</v>
      </c>
      <c r="EM269" s="565"/>
      <c r="EN269" s="565"/>
      <c r="EO269" s="565"/>
      <c r="EP269" s="565"/>
      <c r="EQ269" s="565"/>
      <c r="ER269" s="620">
        <v>1520</v>
      </c>
      <c r="ET269" s="565">
        <v>228</v>
      </c>
      <c r="EU269" s="565"/>
      <c r="EV269" s="565">
        <v>441</v>
      </c>
      <c r="EW269" s="565"/>
      <c r="EX269" s="565">
        <v>94</v>
      </c>
      <c r="EY269" s="565"/>
      <c r="EZ269" s="565">
        <v>783</v>
      </c>
      <c r="FA269" s="565"/>
      <c r="FB269" s="565">
        <v>36</v>
      </c>
      <c r="FC269" s="565"/>
      <c r="FD269" s="565">
        <v>381</v>
      </c>
      <c r="FE269" s="565"/>
      <c r="FF269" s="565">
        <v>134</v>
      </c>
      <c r="FG269" s="565"/>
      <c r="FH269" s="565">
        <v>780</v>
      </c>
      <c r="FI269" s="565"/>
      <c r="FJ269" s="565">
        <v>187</v>
      </c>
      <c r="FK269" s="565"/>
      <c r="FL269" s="565">
        <v>56</v>
      </c>
      <c r="FM269" s="565"/>
      <c r="FN269" s="565">
        <v>440</v>
      </c>
      <c r="FO269" s="565"/>
      <c r="FP269" s="565">
        <v>90</v>
      </c>
      <c r="FQ269" s="565"/>
      <c r="FR269" s="565">
        <v>111</v>
      </c>
      <c r="FS269" s="565"/>
      <c r="FT269" s="565">
        <v>50</v>
      </c>
      <c r="FU269" s="565">
        <v>0</v>
      </c>
      <c r="FV269" s="565">
        <v>122</v>
      </c>
      <c r="FW269" s="565"/>
      <c r="FX269" s="565">
        <v>102</v>
      </c>
      <c r="FY269" s="565"/>
      <c r="FZ269" s="598">
        <v>248</v>
      </c>
      <c r="GA269" s="598">
        <v>1</v>
      </c>
      <c r="GB269" s="565"/>
      <c r="GC269" s="565"/>
      <c r="GD269" s="565">
        <v>235</v>
      </c>
      <c r="GE269" s="565"/>
      <c r="GF269" s="565">
        <v>290</v>
      </c>
      <c r="GG269" s="565"/>
      <c r="GH269" s="565">
        <v>430</v>
      </c>
      <c r="GI269" s="565">
        <v>1</v>
      </c>
      <c r="GJ269" s="565"/>
    </row>
    <row r="270" spans="1:192" ht="30">
      <c r="A270" s="460">
        <v>234</v>
      </c>
      <c r="B270" s="460" t="s">
        <v>5294</v>
      </c>
      <c r="C270" s="461" t="s">
        <v>5295</v>
      </c>
      <c r="D270" s="514">
        <v>1.7</v>
      </c>
      <c r="E270" s="97">
        <v>12</v>
      </c>
      <c r="F270" s="506">
        <v>0</v>
      </c>
      <c r="G270" s="529"/>
      <c r="H270" s="78"/>
      <c r="I270" s="230">
        <v>71</v>
      </c>
      <c r="J270" s="230"/>
      <c r="K270" s="447"/>
      <c r="L270" s="447"/>
      <c r="M270" s="97">
        <v>120</v>
      </c>
      <c r="N270" s="97"/>
      <c r="O270" s="470"/>
      <c r="P270" s="470"/>
      <c r="Q270" s="470"/>
      <c r="R270" s="506">
        <v>7</v>
      </c>
      <c r="S270" s="97"/>
      <c r="T270" s="97">
        <v>128</v>
      </c>
      <c r="U270" s="507"/>
      <c r="V270" s="97"/>
      <c r="W270" s="97"/>
      <c r="X270" s="97"/>
      <c r="Y270" s="519"/>
      <c r="Z270" s="519"/>
      <c r="AA270" s="166">
        <v>6</v>
      </c>
      <c r="AB270" s="166"/>
      <c r="AC270" s="97">
        <v>235</v>
      </c>
      <c r="AD270" s="97"/>
      <c r="AE270" s="97"/>
      <c r="AF270" s="97"/>
      <c r="AG270" s="462"/>
      <c r="AH270" s="462"/>
      <c r="AI270" s="97">
        <v>1</v>
      </c>
      <c r="AJ270" s="97"/>
      <c r="AK270" s="97"/>
      <c r="AL270" s="97"/>
      <c r="AM270" s="97"/>
      <c r="AN270" s="97"/>
      <c r="AO270" s="97"/>
      <c r="AP270" s="97"/>
      <c r="AQ270" s="517"/>
      <c r="AR270" s="517"/>
      <c r="AS270" s="472">
        <v>0</v>
      </c>
      <c r="AT270" s="97"/>
      <c r="AU270" s="472"/>
      <c r="AV270" s="472"/>
      <c r="AW270" s="97"/>
      <c r="AX270" s="97">
        <f>28+36+45</f>
        <v>109</v>
      </c>
      <c r="AY270" s="97"/>
      <c r="AZ270" s="97">
        <f t="shared" si="4"/>
        <v>109</v>
      </c>
      <c r="BA270" s="97"/>
      <c r="BB270" s="97"/>
      <c r="BC270" s="97"/>
      <c r="BD270" s="97"/>
      <c r="BE270" s="97"/>
      <c r="BF270" s="97"/>
      <c r="BG270" s="97">
        <v>3</v>
      </c>
      <c r="BH270" s="97"/>
      <c r="BI270" s="466"/>
      <c r="BJ270" s="466"/>
      <c r="BK270" s="466">
        <v>0</v>
      </c>
      <c r="BL270" s="97"/>
      <c r="BM270" s="97"/>
      <c r="BN270" s="470">
        <v>0</v>
      </c>
      <c r="BO270" s="470"/>
      <c r="BP270" s="97"/>
      <c r="BQ270" s="97"/>
      <c r="BR270" s="97">
        <v>4</v>
      </c>
      <c r="BS270" s="97"/>
      <c r="BT270" s="97"/>
      <c r="BU270" s="97"/>
      <c r="BV270" s="97"/>
      <c r="BW270" s="97"/>
      <c r="BX270" s="97">
        <v>12</v>
      </c>
      <c r="BY270" s="97">
        <v>2</v>
      </c>
      <c r="BZ270" s="97"/>
      <c r="CA270" s="97"/>
      <c r="CB270" s="97"/>
      <c r="CC270" s="574"/>
      <c r="CD270" s="565"/>
      <c r="CE270" s="565"/>
      <c r="CF270" s="565"/>
      <c r="CG270" s="565"/>
      <c r="CH270" s="565"/>
      <c r="CI270" s="565"/>
      <c r="CJ270" s="565"/>
      <c r="CK270" s="565"/>
      <c r="CL270" s="565"/>
      <c r="CM270" s="565"/>
      <c r="CN270" s="565"/>
      <c r="CO270" s="565"/>
      <c r="CP270" s="565"/>
      <c r="CQ270" s="565"/>
      <c r="CR270" s="582"/>
      <c r="CS270" s="565"/>
      <c r="CT270" s="565"/>
      <c r="CU270" s="565"/>
      <c r="CV270" s="565"/>
      <c r="CW270" s="565">
        <v>0</v>
      </c>
      <c r="CX270" s="565"/>
      <c r="CY270" s="598"/>
      <c r="CZ270" s="598"/>
      <c r="DA270" s="565"/>
      <c r="DB270" s="565"/>
      <c r="DC270" s="565"/>
      <c r="DD270" s="565"/>
      <c r="DE270" s="565">
        <v>0</v>
      </c>
      <c r="DF270" s="565"/>
      <c r="DG270" s="565"/>
      <c r="DH270" s="565"/>
      <c r="DI270" s="565"/>
      <c r="DJ270" s="565"/>
      <c r="DK270" s="565">
        <v>2300</v>
      </c>
      <c r="DL270" s="565"/>
      <c r="DM270" s="565">
        <v>5</v>
      </c>
      <c r="DN270" s="565"/>
      <c r="DO270" s="565"/>
      <c r="DP270" s="565">
        <v>882</v>
      </c>
      <c r="DQ270" s="565">
        <v>3</v>
      </c>
      <c r="DR270" s="565">
        <v>8</v>
      </c>
      <c r="DS270" s="565">
        <v>1</v>
      </c>
      <c r="DT270" s="565">
        <v>200</v>
      </c>
      <c r="DU270" s="565"/>
      <c r="DV270" s="565"/>
      <c r="DW270" s="565"/>
      <c r="DX270" s="565"/>
      <c r="DY270" s="565"/>
      <c r="DZ270" s="565"/>
      <c r="EA270" s="565"/>
      <c r="EB270" s="565"/>
      <c r="EC270" s="565"/>
      <c r="ED270" s="565"/>
      <c r="EE270" s="565"/>
      <c r="EF270" s="565"/>
      <c r="EG270" s="565"/>
      <c r="EH270" s="565"/>
      <c r="EI270" s="565"/>
      <c r="EJ270" s="565"/>
      <c r="EK270" s="565"/>
      <c r="EL270" s="565"/>
      <c r="EM270" s="565"/>
      <c r="EN270" s="565"/>
      <c r="EO270" s="565"/>
      <c r="EP270" s="565"/>
      <c r="EQ270" s="565"/>
      <c r="ER270" s="620">
        <v>0</v>
      </c>
      <c r="ET270" s="565"/>
      <c r="EU270" s="565"/>
      <c r="EV270" s="565"/>
      <c r="EW270" s="565"/>
      <c r="EX270" s="565"/>
      <c r="EY270" s="565"/>
      <c r="EZ270" s="565">
        <v>10</v>
      </c>
      <c r="FA270" s="565"/>
      <c r="FB270" s="565"/>
      <c r="FC270" s="565"/>
      <c r="FD270" s="565"/>
      <c r="FE270" s="565"/>
      <c r="FF270" s="565"/>
      <c r="FG270" s="565"/>
      <c r="FH270" s="565"/>
      <c r="FI270" s="565"/>
      <c r="FJ270" s="565"/>
      <c r="FK270" s="565"/>
      <c r="FL270" s="565">
        <v>319</v>
      </c>
      <c r="FM270" s="565"/>
      <c r="FN270" s="565"/>
      <c r="FO270" s="565"/>
      <c r="FP270" s="565"/>
      <c r="FQ270" s="565"/>
      <c r="FR270" s="565"/>
      <c r="FS270" s="565"/>
      <c r="FT270" s="565">
        <v>0</v>
      </c>
      <c r="FU270" s="565">
        <v>0</v>
      </c>
      <c r="FV270" s="565"/>
      <c r="FW270" s="565"/>
      <c r="FX270" s="565"/>
      <c r="FY270" s="565"/>
      <c r="FZ270" s="598"/>
      <c r="GA270" s="598"/>
      <c r="GB270" s="565"/>
      <c r="GC270" s="565"/>
      <c r="GD270" s="565"/>
      <c r="GE270" s="565"/>
      <c r="GF270" s="565"/>
      <c r="GG270" s="565"/>
      <c r="GH270" s="565">
        <v>156</v>
      </c>
      <c r="GI270" s="565"/>
      <c r="GJ270" s="565"/>
    </row>
    <row r="271" spans="1:192">
      <c r="A271" s="460">
        <v>235</v>
      </c>
      <c r="B271" s="460" t="s">
        <v>5296</v>
      </c>
      <c r="C271" s="461" t="s">
        <v>5297</v>
      </c>
      <c r="D271" s="514">
        <v>0.78</v>
      </c>
      <c r="E271" s="97">
        <v>0</v>
      </c>
      <c r="F271" s="506">
        <v>0</v>
      </c>
      <c r="G271" s="529"/>
      <c r="H271" s="78"/>
      <c r="I271" s="230">
        <v>70</v>
      </c>
      <c r="J271" s="230"/>
      <c r="K271" s="97">
        <v>2</v>
      </c>
      <c r="L271" s="97"/>
      <c r="M271" s="97"/>
      <c r="N271" s="97"/>
      <c r="O271" s="470"/>
      <c r="P271" s="470"/>
      <c r="Q271" s="470"/>
      <c r="R271" s="506">
        <v>1</v>
      </c>
      <c r="S271" s="97"/>
      <c r="T271" s="97">
        <v>55</v>
      </c>
      <c r="U271" s="507"/>
      <c r="V271" s="97">
        <v>11</v>
      </c>
      <c r="W271" s="97"/>
      <c r="X271" s="97">
        <v>11</v>
      </c>
      <c r="Y271" s="147"/>
      <c r="Z271" s="147"/>
      <c r="AA271" s="166">
        <v>3</v>
      </c>
      <c r="AB271" s="166"/>
      <c r="AC271" s="97">
        <v>29</v>
      </c>
      <c r="AD271" s="97"/>
      <c r="AE271" s="97"/>
      <c r="AF271" s="97"/>
      <c r="AG271" s="462"/>
      <c r="AH271" s="462"/>
      <c r="AI271" s="97"/>
      <c r="AJ271" s="97"/>
      <c r="AK271" s="97"/>
      <c r="AL271" s="97"/>
      <c r="AM271" s="97">
        <v>5</v>
      </c>
      <c r="AN271" s="97"/>
      <c r="AO271" s="97">
        <v>5</v>
      </c>
      <c r="AP271" s="97"/>
      <c r="AQ271" s="517">
        <v>33</v>
      </c>
      <c r="AR271" s="517"/>
      <c r="AS271" s="472">
        <v>0</v>
      </c>
      <c r="AT271" s="97"/>
      <c r="AU271" s="472"/>
      <c r="AV271" s="472"/>
      <c r="AW271" s="97">
        <v>1</v>
      </c>
      <c r="AX271" s="97">
        <f>1</f>
        <v>1</v>
      </c>
      <c r="AY271" s="97"/>
      <c r="AZ271" s="97">
        <f t="shared" si="4"/>
        <v>1</v>
      </c>
      <c r="BA271" s="97">
        <v>55</v>
      </c>
      <c r="BB271" s="97"/>
      <c r="BC271" s="97"/>
      <c r="BD271" s="97"/>
      <c r="BE271" s="97">
        <v>3</v>
      </c>
      <c r="BF271" s="97"/>
      <c r="BG271" s="97">
        <v>6</v>
      </c>
      <c r="BH271" s="97"/>
      <c r="BI271" s="466">
        <v>75</v>
      </c>
      <c r="BJ271" s="466"/>
      <c r="BK271" s="466">
        <v>75</v>
      </c>
      <c r="BL271" s="97">
        <v>3</v>
      </c>
      <c r="BM271" s="97"/>
      <c r="BN271" s="470">
        <v>17</v>
      </c>
      <c r="BO271" s="470"/>
      <c r="BP271" s="97"/>
      <c r="BQ271" s="97"/>
      <c r="BR271" s="97"/>
      <c r="BS271" s="97"/>
      <c r="BT271" s="97"/>
      <c r="BU271" s="97"/>
      <c r="BV271" s="97">
        <v>1</v>
      </c>
      <c r="BW271" s="97"/>
      <c r="BX271" s="97">
        <v>6</v>
      </c>
      <c r="BY271" s="97">
        <v>2</v>
      </c>
      <c r="BZ271" s="97"/>
      <c r="CA271" s="97"/>
      <c r="CB271" s="97"/>
      <c r="CC271" s="574"/>
      <c r="CD271" s="565"/>
      <c r="CE271" s="565"/>
      <c r="CF271" s="565">
        <v>5</v>
      </c>
      <c r="CG271" s="565"/>
      <c r="CH271" s="565">
        <v>67</v>
      </c>
      <c r="CI271" s="565">
        <v>12</v>
      </c>
      <c r="CJ271" s="565"/>
      <c r="CK271" s="565">
        <v>3</v>
      </c>
      <c r="CL271" s="565"/>
      <c r="CM271" s="565"/>
      <c r="CN271" s="565"/>
      <c r="CO271" s="565"/>
      <c r="CP271" s="565"/>
      <c r="CQ271" s="565"/>
      <c r="CR271" s="582">
        <v>48</v>
      </c>
      <c r="CS271" s="565"/>
      <c r="CT271" s="565">
        <v>6</v>
      </c>
      <c r="CU271" s="565">
        <v>1</v>
      </c>
      <c r="CV271" s="565"/>
      <c r="CW271" s="565">
        <v>17</v>
      </c>
      <c r="CX271" s="565"/>
      <c r="CY271" s="598"/>
      <c r="CZ271" s="598"/>
      <c r="DA271" s="565">
        <v>24</v>
      </c>
      <c r="DB271" s="565"/>
      <c r="DC271" s="565">
        <v>28</v>
      </c>
      <c r="DD271" s="565"/>
      <c r="DE271" s="565">
        <v>11</v>
      </c>
      <c r="DF271" s="565"/>
      <c r="DG271" s="565">
        <v>4</v>
      </c>
      <c r="DH271" s="565"/>
      <c r="DI271" s="565"/>
      <c r="DJ271" s="565"/>
      <c r="DK271" s="565">
        <v>143</v>
      </c>
      <c r="DL271" s="565">
        <v>36</v>
      </c>
      <c r="DM271" s="565"/>
      <c r="DN271" s="565"/>
      <c r="DO271" s="565"/>
      <c r="DP271" s="565"/>
      <c r="DQ271" s="565"/>
      <c r="DR271" s="565"/>
      <c r="DS271" s="565"/>
      <c r="DT271" s="565">
        <v>30</v>
      </c>
      <c r="DU271" s="565">
        <v>3</v>
      </c>
      <c r="DV271" s="565">
        <v>4</v>
      </c>
      <c r="DW271" s="565"/>
      <c r="DX271" s="565">
        <v>2</v>
      </c>
      <c r="DY271" s="565"/>
      <c r="DZ271" s="565">
        <v>1</v>
      </c>
      <c r="EA271" s="565"/>
      <c r="EB271" s="565">
        <v>10</v>
      </c>
      <c r="EC271" s="565"/>
      <c r="ED271" s="565"/>
      <c r="EE271" s="565"/>
      <c r="EF271" s="565"/>
      <c r="EG271" s="565"/>
      <c r="EH271" s="565">
        <v>9</v>
      </c>
      <c r="EI271" s="565"/>
      <c r="EJ271" s="565"/>
      <c r="EK271" s="565"/>
      <c r="EL271" s="565">
        <v>2</v>
      </c>
      <c r="EM271" s="565"/>
      <c r="EN271" s="565"/>
      <c r="EO271" s="565"/>
      <c r="EP271" s="565"/>
      <c r="EQ271" s="565">
        <v>1</v>
      </c>
      <c r="ER271" s="620">
        <v>22</v>
      </c>
      <c r="ET271" s="565">
        <v>12</v>
      </c>
      <c r="EU271" s="565"/>
      <c r="EV271" s="565">
        <v>80</v>
      </c>
      <c r="EW271" s="565"/>
      <c r="EX271" s="565">
        <v>4</v>
      </c>
      <c r="EY271" s="565"/>
      <c r="EZ271" s="565">
        <v>22</v>
      </c>
      <c r="FA271" s="565"/>
      <c r="FB271" s="565">
        <v>1</v>
      </c>
      <c r="FC271" s="565"/>
      <c r="FD271" s="565">
        <v>3</v>
      </c>
      <c r="FE271" s="565">
        <v>1</v>
      </c>
      <c r="FF271" s="565">
        <v>1</v>
      </c>
      <c r="FG271" s="565"/>
      <c r="FH271" s="565">
        <v>5</v>
      </c>
      <c r="FI271" s="565"/>
      <c r="FJ271" s="565">
        <v>2</v>
      </c>
      <c r="FK271" s="565"/>
      <c r="FL271" s="565">
        <v>3</v>
      </c>
      <c r="FM271" s="565"/>
      <c r="FN271" s="565">
        <v>96</v>
      </c>
      <c r="FO271" s="565"/>
      <c r="FP271" s="565"/>
      <c r="FQ271" s="565"/>
      <c r="FR271" s="565">
        <v>13</v>
      </c>
      <c r="FS271" s="565"/>
      <c r="FT271" s="565">
        <v>5</v>
      </c>
      <c r="FU271" s="565">
        <v>0</v>
      </c>
      <c r="FV271" s="565">
        <v>2</v>
      </c>
      <c r="FW271" s="565"/>
      <c r="FX271" s="565">
        <v>9</v>
      </c>
      <c r="FY271" s="565">
        <v>0</v>
      </c>
      <c r="FZ271" s="598">
        <v>1</v>
      </c>
      <c r="GA271" s="598"/>
      <c r="GB271" s="565"/>
      <c r="GC271" s="565"/>
      <c r="GD271" s="565">
        <v>1</v>
      </c>
      <c r="GE271" s="565"/>
      <c r="GF271" s="565">
        <v>2</v>
      </c>
      <c r="GG271" s="565">
        <v>1</v>
      </c>
      <c r="GH271" s="565">
        <v>50</v>
      </c>
      <c r="GI271" s="565"/>
      <c r="GJ271" s="565"/>
    </row>
    <row r="272" spans="1:192">
      <c r="A272" s="460">
        <v>236</v>
      </c>
      <c r="B272" s="460" t="s">
        <v>5298</v>
      </c>
      <c r="C272" s="461" t="s">
        <v>5299</v>
      </c>
      <c r="D272" s="514">
        <v>1.54</v>
      </c>
      <c r="E272" s="97">
        <v>0</v>
      </c>
      <c r="F272" s="506">
        <v>0</v>
      </c>
      <c r="G272" s="529"/>
      <c r="H272" s="78"/>
      <c r="I272" s="230">
        <v>20</v>
      </c>
      <c r="J272" s="230"/>
      <c r="K272" s="97">
        <v>3</v>
      </c>
      <c r="L272" s="97"/>
      <c r="M272" s="97">
        <v>5</v>
      </c>
      <c r="N272" s="97"/>
      <c r="O272" s="470"/>
      <c r="P272" s="470"/>
      <c r="Q272" s="470"/>
      <c r="R272" s="506"/>
      <c r="S272" s="97"/>
      <c r="T272" s="97">
        <v>180</v>
      </c>
      <c r="U272" s="507"/>
      <c r="V272" s="97"/>
      <c r="W272" s="97"/>
      <c r="X272" s="97"/>
      <c r="Y272" s="147"/>
      <c r="Z272" s="147"/>
      <c r="AA272" s="166">
        <v>2</v>
      </c>
      <c r="AB272" s="166"/>
      <c r="AC272" s="97">
        <v>6</v>
      </c>
      <c r="AD272" s="97"/>
      <c r="AE272" s="97"/>
      <c r="AF272" s="97"/>
      <c r="AG272" s="462"/>
      <c r="AH272" s="462"/>
      <c r="AI272" s="97">
        <v>3</v>
      </c>
      <c r="AJ272" s="97"/>
      <c r="AK272" s="97"/>
      <c r="AL272" s="97"/>
      <c r="AM272" s="97"/>
      <c r="AN272" s="97"/>
      <c r="AO272" s="97"/>
      <c r="AP272" s="97"/>
      <c r="AQ272" s="517"/>
      <c r="AR272" s="517"/>
      <c r="AS272" s="472">
        <v>0</v>
      </c>
      <c r="AT272" s="97"/>
      <c r="AU272" s="472"/>
      <c r="AV272" s="472"/>
      <c r="AW272" s="97"/>
      <c r="AX272" s="97"/>
      <c r="AY272" s="97"/>
      <c r="AZ272" s="97">
        <f t="shared" si="4"/>
        <v>0</v>
      </c>
      <c r="BA272" s="97"/>
      <c r="BB272" s="97"/>
      <c r="BC272" s="97"/>
      <c r="BD272" s="97"/>
      <c r="BE272" s="97"/>
      <c r="BF272" s="97"/>
      <c r="BG272" s="97">
        <v>4</v>
      </c>
      <c r="BH272" s="97"/>
      <c r="BI272" s="466"/>
      <c r="BJ272" s="466"/>
      <c r="BK272" s="466">
        <v>0</v>
      </c>
      <c r="BL272" s="97"/>
      <c r="BM272" s="97"/>
      <c r="BN272" s="470"/>
      <c r="BO272" s="470"/>
      <c r="BP272" s="97"/>
      <c r="BQ272" s="97"/>
      <c r="BR272" s="97">
        <v>2</v>
      </c>
      <c r="BS272" s="97"/>
      <c r="BT272" s="97"/>
      <c r="BU272" s="97"/>
      <c r="BV272" s="97"/>
      <c r="BW272" s="97"/>
      <c r="BX272" s="97">
        <v>50</v>
      </c>
      <c r="BY272" s="97"/>
      <c r="BZ272" s="97"/>
      <c r="CA272" s="97"/>
      <c r="CB272" s="97"/>
      <c r="CC272" s="574"/>
      <c r="CD272" s="565"/>
      <c r="CE272" s="565"/>
      <c r="CF272" s="565"/>
      <c r="CG272" s="565"/>
      <c r="CH272" s="565">
        <v>60</v>
      </c>
      <c r="CI272" s="565"/>
      <c r="CJ272" s="565"/>
      <c r="CK272" s="565"/>
      <c r="CL272" s="565"/>
      <c r="CM272" s="565"/>
      <c r="CN272" s="565"/>
      <c r="CO272" s="565"/>
      <c r="CP272" s="565"/>
      <c r="CQ272" s="565"/>
      <c r="CR272" s="582">
        <v>150</v>
      </c>
      <c r="CS272" s="565"/>
      <c r="CT272" s="565"/>
      <c r="CU272" s="565"/>
      <c r="CV272" s="565"/>
      <c r="CW272" s="565"/>
      <c r="CX272" s="565"/>
      <c r="CY272" s="598"/>
      <c r="CZ272" s="598"/>
      <c r="DA272" s="565"/>
      <c r="DB272" s="565"/>
      <c r="DC272" s="565"/>
      <c r="DD272" s="565"/>
      <c r="DE272" s="565">
        <v>0</v>
      </c>
      <c r="DF272" s="565"/>
      <c r="DG272" s="565"/>
      <c r="DH272" s="565"/>
      <c r="DI272" s="565"/>
      <c r="DJ272" s="565"/>
      <c r="DK272" s="565">
        <v>100</v>
      </c>
      <c r="DL272" s="565">
        <v>3</v>
      </c>
      <c r="DM272" s="565">
        <v>260</v>
      </c>
      <c r="DN272" s="565"/>
      <c r="DO272" s="565"/>
      <c r="DP272" s="565">
        <v>34</v>
      </c>
      <c r="DQ272" s="565"/>
      <c r="DR272" s="565">
        <v>5</v>
      </c>
      <c r="DS272" s="565"/>
      <c r="DT272" s="565">
        <v>20</v>
      </c>
      <c r="DU272" s="565"/>
      <c r="DV272" s="565"/>
      <c r="DW272" s="565"/>
      <c r="DX272" s="565"/>
      <c r="DY272" s="565"/>
      <c r="DZ272" s="565"/>
      <c r="EA272" s="565"/>
      <c r="EB272" s="565"/>
      <c r="EC272" s="565"/>
      <c r="ED272" s="565"/>
      <c r="EE272" s="565"/>
      <c r="EF272" s="565"/>
      <c r="EG272" s="565"/>
      <c r="EH272" s="565"/>
      <c r="EI272" s="565"/>
      <c r="EJ272" s="565"/>
      <c r="EK272" s="565"/>
      <c r="EL272" s="565"/>
      <c r="EM272" s="565"/>
      <c r="EN272" s="565"/>
      <c r="EO272" s="565"/>
      <c r="EP272" s="565"/>
      <c r="EQ272" s="565"/>
      <c r="ER272" s="620">
        <v>0</v>
      </c>
      <c r="ET272" s="565"/>
      <c r="EU272" s="565"/>
      <c r="EV272" s="565">
        <v>2</v>
      </c>
      <c r="EW272" s="565"/>
      <c r="EX272" s="565"/>
      <c r="EY272" s="565"/>
      <c r="EZ272" s="565"/>
      <c r="FA272" s="565"/>
      <c r="FB272" s="565"/>
      <c r="FC272" s="565"/>
      <c r="FD272" s="565"/>
      <c r="FE272" s="565"/>
      <c r="FF272" s="565"/>
      <c r="FG272" s="565"/>
      <c r="FH272" s="565"/>
      <c r="FI272" s="565"/>
      <c r="FJ272" s="565"/>
      <c r="FK272" s="565"/>
      <c r="FL272" s="565">
        <v>1</v>
      </c>
      <c r="FM272" s="565"/>
      <c r="FN272" s="565"/>
      <c r="FO272" s="565"/>
      <c r="FP272" s="565"/>
      <c r="FQ272" s="565"/>
      <c r="FR272" s="565"/>
      <c r="FS272" s="565"/>
      <c r="FT272" s="565">
        <v>0</v>
      </c>
      <c r="FU272" s="565">
        <v>0</v>
      </c>
      <c r="FV272" s="565"/>
      <c r="FW272" s="565"/>
      <c r="FX272" s="565"/>
      <c r="FY272" s="565"/>
      <c r="FZ272" s="598"/>
      <c r="GA272" s="598"/>
      <c r="GB272" s="565"/>
      <c r="GC272" s="565"/>
      <c r="GD272" s="565"/>
      <c r="GE272" s="565"/>
      <c r="GF272" s="565"/>
      <c r="GG272" s="565"/>
      <c r="GH272" s="565">
        <v>3</v>
      </c>
      <c r="GI272" s="565"/>
      <c r="GJ272" s="565"/>
    </row>
    <row r="273" spans="1:192" ht="30">
      <c r="A273" s="460">
        <v>237</v>
      </c>
      <c r="B273" s="460" t="s">
        <v>5300</v>
      </c>
      <c r="C273" s="461" t="s">
        <v>5301</v>
      </c>
      <c r="D273" s="514">
        <v>0.75</v>
      </c>
      <c r="E273" s="97">
        <v>0</v>
      </c>
      <c r="F273" s="506">
        <v>0</v>
      </c>
      <c r="G273" s="529"/>
      <c r="H273" s="78"/>
      <c r="I273" s="230"/>
      <c r="J273" s="230"/>
      <c r="K273" s="97">
        <v>3</v>
      </c>
      <c r="L273" s="97"/>
      <c r="M273" s="97"/>
      <c r="N273" s="97"/>
      <c r="O273" s="470"/>
      <c r="P273" s="470"/>
      <c r="Q273" s="470"/>
      <c r="R273" s="506">
        <v>6</v>
      </c>
      <c r="S273" s="97">
        <v>17</v>
      </c>
      <c r="T273" s="97">
        <v>15</v>
      </c>
      <c r="U273" s="507"/>
      <c r="V273" s="97">
        <v>110</v>
      </c>
      <c r="W273" s="97">
        <v>221</v>
      </c>
      <c r="X273" s="97">
        <v>331</v>
      </c>
      <c r="Y273" s="147">
        <v>20</v>
      </c>
      <c r="Z273" s="147"/>
      <c r="AA273" s="166"/>
      <c r="AB273" s="166"/>
      <c r="AC273" s="97">
        <v>351</v>
      </c>
      <c r="AD273" s="97"/>
      <c r="AE273" s="97">
        <v>0</v>
      </c>
      <c r="AF273" s="97">
        <v>50</v>
      </c>
      <c r="AG273" s="462"/>
      <c r="AH273" s="462"/>
      <c r="AI273" s="97"/>
      <c r="AJ273" s="97"/>
      <c r="AK273" s="97"/>
      <c r="AL273" s="97"/>
      <c r="AM273" s="97">
        <v>8</v>
      </c>
      <c r="AN273" s="97">
        <v>95</v>
      </c>
      <c r="AO273" s="97">
        <v>60</v>
      </c>
      <c r="AP273" s="97">
        <v>137</v>
      </c>
      <c r="AQ273" s="517">
        <v>100</v>
      </c>
      <c r="AR273" s="517">
        <v>325</v>
      </c>
      <c r="AS273" s="472">
        <v>0</v>
      </c>
      <c r="AT273" s="97"/>
      <c r="AU273" s="472"/>
      <c r="AV273" s="472"/>
      <c r="AW273" s="97">
        <v>398</v>
      </c>
      <c r="AX273" s="97">
        <f>1+1</f>
        <v>2</v>
      </c>
      <c r="AY273" s="97">
        <f>146+66+116</f>
        <v>328</v>
      </c>
      <c r="AZ273" s="97">
        <f t="shared" si="4"/>
        <v>330</v>
      </c>
      <c r="BA273" s="97">
        <v>133</v>
      </c>
      <c r="BB273" s="97">
        <v>160</v>
      </c>
      <c r="BC273" s="97"/>
      <c r="BD273" s="97"/>
      <c r="BE273" s="97">
        <v>63</v>
      </c>
      <c r="BF273" s="97">
        <v>303</v>
      </c>
      <c r="BG273" s="97"/>
      <c r="BH273" s="97"/>
      <c r="BI273" s="466">
        <v>85</v>
      </c>
      <c r="BJ273" s="466">
        <v>503</v>
      </c>
      <c r="BK273" s="466">
        <v>588</v>
      </c>
      <c r="BL273" s="97">
        <v>100</v>
      </c>
      <c r="BM273" s="97"/>
      <c r="BN273" s="470">
        <v>224</v>
      </c>
      <c r="BO273" s="470"/>
      <c r="BP273" s="97"/>
      <c r="BQ273" s="97">
        <v>1851</v>
      </c>
      <c r="BR273" s="97"/>
      <c r="BS273" s="97"/>
      <c r="BT273" s="97"/>
      <c r="BU273" s="97"/>
      <c r="BV273" s="97">
        <v>40</v>
      </c>
      <c r="BW273" s="97"/>
      <c r="BX273" s="97"/>
      <c r="BY273" s="97"/>
      <c r="BZ273" s="97"/>
      <c r="CA273" s="97"/>
      <c r="CB273" s="97"/>
      <c r="CC273" s="574"/>
      <c r="CD273" s="565"/>
      <c r="CE273" s="565"/>
      <c r="CF273" s="565">
        <v>120</v>
      </c>
      <c r="CG273" s="565">
        <v>400</v>
      </c>
      <c r="CH273" s="565">
        <v>59</v>
      </c>
      <c r="CI273" s="565">
        <v>86</v>
      </c>
      <c r="CJ273" s="565">
        <v>369</v>
      </c>
      <c r="CK273" s="565">
        <v>118</v>
      </c>
      <c r="CL273" s="565"/>
      <c r="CM273" s="565"/>
      <c r="CN273" s="565"/>
      <c r="CO273" s="565"/>
      <c r="CP273" s="565"/>
      <c r="CQ273" s="565"/>
      <c r="CR273" s="582">
        <v>116</v>
      </c>
      <c r="CS273" s="565">
        <v>202</v>
      </c>
      <c r="CT273" s="565">
        <v>41</v>
      </c>
      <c r="CU273" s="565">
        <v>45</v>
      </c>
      <c r="CV273" s="565">
        <v>101</v>
      </c>
      <c r="CW273" s="565">
        <v>224</v>
      </c>
      <c r="CX273" s="565"/>
      <c r="CY273" s="598"/>
      <c r="CZ273" s="598"/>
      <c r="DA273" s="565">
        <v>102</v>
      </c>
      <c r="DB273" s="565">
        <v>871</v>
      </c>
      <c r="DC273" s="565">
        <v>240</v>
      </c>
      <c r="DD273" s="565"/>
      <c r="DE273" s="565">
        <v>150</v>
      </c>
      <c r="DF273" s="565"/>
      <c r="DG273" s="565">
        <v>33</v>
      </c>
      <c r="DH273" s="565">
        <v>203</v>
      </c>
      <c r="DI273" s="565"/>
      <c r="DJ273" s="565"/>
      <c r="DK273" s="565"/>
      <c r="DL273" s="565"/>
      <c r="DM273" s="565">
        <v>100</v>
      </c>
      <c r="DN273" s="565"/>
      <c r="DO273" s="565"/>
      <c r="DP273" s="565">
        <v>1</v>
      </c>
      <c r="DQ273" s="565"/>
      <c r="DR273" s="565"/>
      <c r="DS273" s="565"/>
      <c r="DT273" s="565">
        <v>16</v>
      </c>
      <c r="DU273" s="565">
        <v>662</v>
      </c>
      <c r="DV273" s="565">
        <v>7</v>
      </c>
      <c r="DW273" s="565"/>
      <c r="DX273" s="565">
        <v>43</v>
      </c>
      <c r="DY273" s="565">
        <v>152</v>
      </c>
      <c r="DZ273" s="565"/>
      <c r="EA273" s="565"/>
      <c r="EB273" s="565">
        <v>5</v>
      </c>
      <c r="EC273" s="565">
        <v>130</v>
      </c>
      <c r="ED273" s="565"/>
      <c r="EE273" s="565"/>
      <c r="EF273" s="565"/>
      <c r="EG273" s="565"/>
      <c r="EH273" s="565">
        <v>43</v>
      </c>
      <c r="EI273" s="565">
        <v>307</v>
      </c>
      <c r="EJ273" s="565"/>
      <c r="EK273" s="565"/>
      <c r="EL273" s="565">
        <v>15</v>
      </c>
      <c r="EM273" s="565">
        <v>42</v>
      </c>
      <c r="EN273" s="565"/>
      <c r="EO273" s="565"/>
      <c r="EP273" s="565"/>
      <c r="EQ273" s="565">
        <v>2750</v>
      </c>
      <c r="ER273" s="620">
        <v>429</v>
      </c>
      <c r="ET273" s="565">
        <v>10</v>
      </c>
      <c r="EU273" s="565">
        <v>372</v>
      </c>
      <c r="EV273" s="565">
        <v>183</v>
      </c>
      <c r="EW273" s="565">
        <v>581</v>
      </c>
      <c r="EX273" s="565">
        <v>88</v>
      </c>
      <c r="EY273" s="565">
        <v>200</v>
      </c>
      <c r="EZ273" s="565">
        <v>30</v>
      </c>
      <c r="FA273" s="565">
        <v>308</v>
      </c>
      <c r="FB273" s="565">
        <v>181</v>
      </c>
      <c r="FC273" s="565">
        <v>-171</v>
      </c>
      <c r="FD273" s="565">
        <v>32</v>
      </c>
      <c r="FE273" s="565">
        <v>500</v>
      </c>
      <c r="FF273" s="565">
        <v>67</v>
      </c>
      <c r="FG273" s="565">
        <v>100</v>
      </c>
      <c r="FH273" s="565">
        <v>50</v>
      </c>
      <c r="FI273" s="565">
        <v>230</v>
      </c>
      <c r="FJ273" s="565">
        <v>79</v>
      </c>
      <c r="FK273" s="565">
        <v>223</v>
      </c>
      <c r="FL273" s="565">
        <v>22</v>
      </c>
      <c r="FM273" s="565"/>
      <c r="FN273" s="565">
        <v>93</v>
      </c>
      <c r="FO273" s="565">
        <v>700</v>
      </c>
      <c r="FP273" s="565">
        <v>14</v>
      </c>
      <c r="FQ273" s="565">
        <v>481</v>
      </c>
      <c r="FR273" s="565">
        <v>89</v>
      </c>
      <c r="FS273" s="565"/>
      <c r="FT273" s="565">
        <v>1</v>
      </c>
      <c r="FU273" s="565">
        <v>10</v>
      </c>
      <c r="FV273" s="565">
        <v>34</v>
      </c>
      <c r="FW273" s="565">
        <v>136</v>
      </c>
      <c r="FX273" s="565">
        <v>34</v>
      </c>
      <c r="FY273" s="565">
        <v>116</v>
      </c>
      <c r="FZ273" s="598">
        <v>3</v>
      </c>
      <c r="GA273" s="598">
        <v>152</v>
      </c>
      <c r="GB273" s="565"/>
      <c r="GC273" s="565"/>
      <c r="GD273" s="565">
        <v>50</v>
      </c>
      <c r="GE273" s="565">
        <v>179</v>
      </c>
      <c r="GF273" s="565">
        <v>32</v>
      </c>
      <c r="GG273" s="565">
        <v>244</v>
      </c>
      <c r="GH273" s="565">
        <v>178</v>
      </c>
      <c r="GI273" s="565">
        <v>1110</v>
      </c>
      <c r="GJ273" s="565"/>
    </row>
    <row r="274" spans="1:192">
      <c r="A274" s="460">
        <v>238</v>
      </c>
      <c r="B274" s="460" t="s">
        <v>5302</v>
      </c>
      <c r="C274" s="461" t="s">
        <v>5303</v>
      </c>
      <c r="D274" s="514">
        <v>0.89</v>
      </c>
      <c r="E274" s="97">
        <v>5</v>
      </c>
      <c r="F274" s="506">
        <v>84</v>
      </c>
      <c r="G274" s="529"/>
      <c r="H274" s="78"/>
      <c r="I274" s="230">
        <v>35</v>
      </c>
      <c r="J274" s="230">
        <v>178</v>
      </c>
      <c r="K274" s="97"/>
      <c r="L274" s="97"/>
      <c r="M274" s="97">
        <v>269</v>
      </c>
      <c r="N274" s="97"/>
      <c r="O274" s="470"/>
      <c r="P274" s="470"/>
      <c r="Q274" s="470"/>
      <c r="R274" s="506"/>
      <c r="S274" s="97">
        <v>20</v>
      </c>
      <c r="T274" s="97">
        <v>15</v>
      </c>
      <c r="U274" s="507"/>
      <c r="V274" s="97">
        <v>155</v>
      </c>
      <c r="W274" s="97"/>
      <c r="X274" s="97">
        <v>155</v>
      </c>
      <c r="Y274" s="147">
        <v>38</v>
      </c>
      <c r="Z274" s="147"/>
      <c r="AA274" s="166"/>
      <c r="AB274" s="166"/>
      <c r="AC274" s="97">
        <v>286</v>
      </c>
      <c r="AD274" s="97"/>
      <c r="AE274" s="97">
        <v>30</v>
      </c>
      <c r="AF274" s="97"/>
      <c r="AG274" s="462"/>
      <c r="AH274" s="462"/>
      <c r="AI274" s="97"/>
      <c r="AJ274" s="97"/>
      <c r="AK274" s="97"/>
      <c r="AL274" s="97"/>
      <c r="AM274" s="97">
        <v>75</v>
      </c>
      <c r="AN274" s="97"/>
      <c r="AO274" s="97">
        <v>41</v>
      </c>
      <c r="AP274" s="97"/>
      <c r="AQ274" s="517">
        <v>193</v>
      </c>
      <c r="AR274" s="517"/>
      <c r="AS274" s="472">
        <v>0</v>
      </c>
      <c r="AT274" s="97"/>
      <c r="AU274" s="472"/>
      <c r="AV274" s="472"/>
      <c r="AW274" s="97">
        <v>5</v>
      </c>
      <c r="AX274" s="97">
        <f>7+10+6</f>
        <v>23</v>
      </c>
      <c r="AY274" s="97"/>
      <c r="AZ274" s="97">
        <f t="shared" si="4"/>
        <v>23</v>
      </c>
      <c r="BA274" s="97">
        <v>186</v>
      </c>
      <c r="BB274" s="97"/>
      <c r="BC274" s="97"/>
      <c r="BD274" s="97"/>
      <c r="BE274" s="97">
        <v>97</v>
      </c>
      <c r="BF274" s="97"/>
      <c r="BG274" s="97"/>
      <c r="BH274" s="97"/>
      <c r="BI274" s="466">
        <v>135</v>
      </c>
      <c r="BJ274" s="466">
        <v>10</v>
      </c>
      <c r="BK274" s="466">
        <v>145</v>
      </c>
      <c r="BL274" s="97">
        <v>21</v>
      </c>
      <c r="BM274" s="97"/>
      <c r="BN274" s="470">
        <v>30</v>
      </c>
      <c r="BO274" s="470"/>
      <c r="BP274" s="97"/>
      <c r="BQ274" s="97">
        <v>1</v>
      </c>
      <c r="BR274" s="97"/>
      <c r="BS274" s="97"/>
      <c r="BT274" s="97"/>
      <c r="BU274" s="97"/>
      <c r="BV274" s="97">
        <v>31</v>
      </c>
      <c r="BW274" s="97"/>
      <c r="BX274" s="97"/>
      <c r="BY274" s="97"/>
      <c r="BZ274" s="97"/>
      <c r="CA274" s="97"/>
      <c r="CB274" s="97"/>
      <c r="CC274" s="574"/>
      <c r="CD274" s="565"/>
      <c r="CE274" s="565"/>
      <c r="CF274" s="565">
        <v>160</v>
      </c>
      <c r="CG274" s="565">
        <v>2</v>
      </c>
      <c r="CH274" s="565">
        <v>274</v>
      </c>
      <c r="CI274" s="565">
        <v>150</v>
      </c>
      <c r="CJ274" s="565"/>
      <c r="CK274" s="565">
        <v>25</v>
      </c>
      <c r="CL274" s="565"/>
      <c r="CM274" s="565"/>
      <c r="CN274" s="565"/>
      <c r="CO274" s="565"/>
      <c r="CP274" s="565"/>
      <c r="CQ274" s="565"/>
      <c r="CR274" s="582">
        <v>153</v>
      </c>
      <c r="CS274" s="565"/>
      <c r="CT274" s="565">
        <v>81</v>
      </c>
      <c r="CU274" s="565">
        <v>67</v>
      </c>
      <c r="CV274" s="565"/>
      <c r="CW274" s="565">
        <v>30</v>
      </c>
      <c r="CX274" s="565"/>
      <c r="CY274" s="598"/>
      <c r="CZ274" s="598"/>
      <c r="DA274" s="565">
        <v>153</v>
      </c>
      <c r="DB274" s="565"/>
      <c r="DC274" s="565">
        <v>200</v>
      </c>
      <c r="DD274" s="565"/>
      <c r="DE274" s="565">
        <v>110</v>
      </c>
      <c r="DF274" s="565"/>
      <c r="DG274" s="565">
        <v>100</v>
      </c>
      <c r="DH274" s="565"/>
      <c r="DI274" s="565"/>
      <c r="DJ274" s="565"/>
      <c r="DK274" s="565"/>
      <c r="DL274" s="565"/>
      <c r="DM274" s="565">
        <v>2</v>
      </c>
      <c r="DN274" s="565"/>
      <c r="DO274" s="565"/>
      <c r="DP274" s="565">
        <v>39</v>
      </c>
      <c r="DQ274" s="565">
        <v>418</v>
      </c>
      <c r="DR274" s="565"/>
      <c r="DS274" s="565"/>
      <c r="DT274" s="565">
        <v>200</v>
      </c>
      <c r="DU274" s="565"/>
      <c r="DV274" s="565">
        <v>25</v>
      </c>
      <c r="DW274" s="565"/>
      <c r="DX274" s="565">
        <v>78</v>
      </c>
      <c r="DY274" s="565"/>
      <c r="DZ274" s="565">
        <v>58</v>
      </c>
      <c r="EA274" s="565">
        <v>4</v>
      </c>
      <c r="EB274" s="565">
        <v>23</v>
      </c>
      <c r="EC274" s="565"/>
      <c r="ED274" s="565">
        <v>20</v>
      </c>
      <c r="EE274" s="565"/>
      <c r="EF274" s="565"/>
      <c r="EG274" s="565"/>
      <c r="EH274" s="565">
        <v>96</v>
      </c>
      <c r="EI274" s="565"/>
      <c r="EJ274" s="565"/>
      <c r="EK274" s="565"/>
      <c r="EL274" s="565">
        <v>19</v>
      </c>
      <c r="EM274" s="565"/>
      <c r="EN274" s="565"/>
      <c r="EO274" s="565"/>
      <c r="EP274" s="565"/>
      <c r="EQ274" s="565"/>
      <c r="ER274" s="620">
        <v>475</v>
      </c>
      <c r="ET274" s="565">
        <v>112</v>
      </c>
      <c r="EU274" s="565"/>
      <c r="EV274" s="565">
        <v>10</v>
      </c>
      <c r="EW274" s="565"/>
      <c r="EX274" s="565">
        <v>96</v>
      </c>
      <c r="EY274" s="565"/>
      <c r="EZ274" s="565">
        <v>202</v>
      </c>
      <c r="FA274" s="565"/>
      <c r="FB274" s="565">
        <v>62</v>
      </c>
      <c r="FC274" s="565"/>
      <c r="FD274" s="565">
        <v>195</v>
      </c>
      <c r="FE274" s="565"/>
      <c r="FF274" s="565">
        <v>50</v>
      </c>
      <c r="FG274" s="565"/>
      <c r="FH274" s="565">
        <v>250</v>
      </c>
      <c r="FI274" s="565"/>
      <c r="FJ274" s="565">
        <v>101</v>
      </c>
      <c r="FK274" s="565"/>
      <c r="FL274" s="565">
        <v>253</v>
      </c>
      <c r="FM274" s="565"/>
      <c r="FN274" s="565">
        <v>148</v>
      </c>
      <c r="FO274" s="565"/>
      <c r="FP274" s="565">
        <v>85</v>
      </c>
      <c r="FQ274" s="565"/>
      <c r="FR274" s="565">
        <v>90</v>
      </c>
      <c r="FS274" s="565"/>
      <c r="FT274" s="565">
        <v>55</v>
      </c>
      <c r="FU274" s="565">
        <v>3</v>
      </c>
      <c r="FV274" s="565">
        <v>42</v>
      </c>
      <c r="FW274" s="565"/>
      <c r="FX274" s="565">
        <v>94</v>
      </c>
      <c r="FY274" s="565">
        <v>5</v>
      </c>
      <c r="FZ274" s="598">
        <v>82</v>
      </c>
      <c r="GA274" s="598">
        <v>1</v>
      </c>
      <c r="GB274" s="565"/>
      <c r="GC274" s="565"/>
      <c r="GD274" s="565">
        <v>41</v>
      </c>
      <c r="GE274" s="565"/>
      <c r="GF274" s="565"/>
      <c r="GG274" s="565"/>
      <c r="GH274" s="565">
        <v>274</v>
      </c>
      <c r="GI274" s="565"/>
      <c r="GJ274" s="565"/>
    </row>
    <row r="275" spans="1:192" ht="30">
      <c r="A275" s="460">
        <v>239</v>
      </c>
      <c r="B275" s="460" t="s">
        <v>5304</v>
      </c>
      <c r="C275" s="461" t="s">
        <v>4694</v>
      </c>
      <c r="D275" s="514">
        <v>0.53</v>
      </c>
      <c r="E275" s="97">
        <v>11</v>
      </c>
      <c r="F275" s="506">
        <v>0</v>
      </c>
      <c r="G275" s="529"/>
      <c r="H275" s="78"/>
      <c r="I275" s="230">
        <v>20</v>
      </c>
      <c r="J275" s="230"/>
      <c r="K275" s="97"/>
      <c r="L275" s="97"/>
      <c r="M275" s="97">
        <v>150</v>
      </c>
      <c r="N275" s="97"/>
      <c r="O275" s="470"/>
      <c r="P275" s="470"/>
      <c r="Q275" s="470"/>
      <c r="R275" s="506">
        <v>1</v>
      </c>
      <c r="S275" s="97"/>
      <c r="T275" s="97">
        <v>1</v>
      </c>
      <c r="U275" s="507"/>
      <c r="V275" s="97">
        <v>35</v>
      </c>
      <c r="W275" s="97">
        <v>3</v>
      </c>
      <c r="X275" s="97">
        <v>38</v>
      </c>
      <c r="Y275" s="147"/>
      <c r="Z275" s="147"/>
      <c r="AA275" s="516"/>
      <c r="AB275" s="516"/>
      <c r="AC275" s="97">
        <v>390</v>
      </c>
      <c r="AD275" s="97"/>
      <c r="AE275" s="97"/>
      <c r="AF275" s="97"/>
      <c r="AG275" s="462"/>
      <c r="AH275" s="462"/>
      <c r="AI275" s="447">
        <v>80</v>
      </c>
      <c r="AJ275" s="447"/>
      <c r="AK275" s="97"/>
      <c r="AL275" s="97"/>
      <c r="AM275" s="97">
        <v>10</v>
      </c>
      <c r="AN275" s="97">
        <v>1</v>
      </c>
      <c r="AO275" s="97">
        <v>4</v>
      </c>
      <c r="AP275" s="97"/>
      <c r="AQ275" s="517">
        <v>115</v>
      </c>
      <c r="AR275" s="517">
        <v>8</v>
      </c>
      <c r="AS275" s="472">
        <v>0</v>
      </c>
      <c r="AT275" s="97"/>
      <c r="AU275" s="539">
        <v>2</v>
      </c>
      <c r="AV275" s="539">
        <v>1</v>
      </c>
      <c r="AW275" s="97">
        <v>14</v>
      </c>
      <c r="AX275" s="97">
        <f>3+4+3</f>
        <v>10</v>
      </c>
      <c r="AY275" s="97">
        <f>8+18+21</f>
        <v>47</v>
      </c>
      <c r="AZ275" s="97">
        <f t="shared" si="4"/>
        <v>57</v>
      </c>
      <c r="BA275" s="97">
        <v>85</v>
      </c>
      <c r="BB275" s="97">
        <v>5</v>
      </c>
      <c r="BC275" s="97"/>
      <c r="BD275" s="97"/>
      <c r="BE275" s="97"/>
      <c r="BF275" s="97"/>
      <c r="BG275" s="447">
        <v>84</v>
      </c>
      <c r="BH275" s="447"/>
      <c r="BI275" s="466">
        <v>30</v>
      </c>
      <c r="BJ275" s="466">
        <v>2</v>
      </c>
      <c r="BK275" s="466">
        <v>32</v>
      </c>
      <c r="BL275" s="97"/>
      <c r="BM275" s="97"/>
      <c r="BN275" s="470">
        <v>93</v>
      </c>
      <c r="BO275" s="470"/>
      <c r="BP275" s="97"/>
      <c r="BQ275" s="97">
        <v>102</v>
      </c>
      <c r="BR275" s="447"/>
      <c r="BS275" s="447"/>
      <c r="BT275" s="97"/>
      <c r="BU275" s="97"/>
      <c r="BV275" s="97"/>
      <c r="BW275" s="97"/>
      <c r="BX275" s="447">
        <v>815</v>
      </c>
      <c r="BY275" s="447">
        <v>318</v>
      </c>
      <c r="BZ275" s="447"/>
      <c r="CA275" s="447"/>
      <c r="CB275" s="447"/>
      <c r="CC275" s="573"/>
      <c r="CD275" s="565"/>
      <c r="CE275" s="565"/>
      <c r="CF275" s="565">
        <v>30</v>
      </c>
      <c r="CG275" s="565">
        <v>5</v>
      </c>
      <c r="CH275" s="565"/>
      <c r="CI275" s="565">
        <v>30</v>
      </c>
      <c r="CJ275" s="565">
        <v>15</v>
      </c>
      <c r="CK275" s="565">
        <v>4</v>
      </c>
      <c r="CL275" s="565"/>
      <c r="CM275" s="565"/>
      <c r="CN275" s="565"/>
      <c r="CO275" s="565"/>
      <c r="CP275" s="565"/>
      <c r="CQ275" s="565"/>
      <c r="CR275" s="582">
        <v>25</v>
      </c>
      <c r="CS275" s="565">
        <v>2</v>
      </c>
      <c r="CT275" s="565">
        <v>1</v>
      </c>
      <c r="CU275" s="565">
        <v>12</v>
      </c>
      <c r="CV275" s="565">
        <v>5</v>
      </c>
      <c r="CW275" s="565">
        <v>93</v>
      </c>
      <c r="CX275" s="565"/>
      <c r="CY275" s="598"/>
      <c r="CZ275" s="598"/>
      <c r="DA275" s="565">
        <v>63</v>
      </c>
      <c r="DB275" s="565">
        <v>10</v>
      </c>
      <c r="DC275" s="565">
        <v>60</v>
      </c>
      <c r="DD275" s="565"/>
      <c r="DE275" s="565">
        <v>13</v>
      </c>
      <c r="DF275" s="565"/>
      <c r="DG275" s="565">
        <v>35</v>
      </c>
      <c r="DH275" s="565">
        <v>5</v>
      </c>
      <c r="DI275" s="565"/>
      <c r="DJ275" s="565"/>
      <c r="DK275" s="565"/>
      <c r="DL275" s="565"/>
      <c r="DM275" s="565"/>
      <c r="DN275" s="565"/>
      <c r="DO275" s="565"/>
      <c r="DP275" s="565">
        <v>140</v>
      </c>
      <c r="DQ275" s="565"/>
      <c r="DR275" s="565">
        <v>92</v>
      </c>
      <c r="DS275" s="565">
        <v>35</v>
      </c>
      <c r="DT275" s="565">
        <v>8</v>
      </c>
      <c r="DU275" s="565"/>
      <c r="DV275" s="565"/>
      <c r="DW275" s="565"/>
      <c r="DX275" s="565">
        <v>1</v>
      </c>
      <c r="DY275" s="565">
        <v>1</v>
      </c>
      <c r="DZ275" s="565"/>
      <c r="EA275" s="565"/>
      <c r="EB275" s="565">
        <v>5</v>
      </c>
      <c r="EC275" s="565"/>
      <c r="ED275" s="565"/>
      <c r="EE275" s="565"/>
      <c r="EF275" s="565"/>
      <c r="EG275" s="565"/>
      <c r="EH275" s="565">
        <v>7</v>
      </c>
      <c r="EI275" s="565">
        <v>2</v>
      </c>
      <c r="EJ275" s="565"/>
      <c r="EK275" s="565"/>
      <c r="EL275" s="565"/>
      <c r="EM275" s="565"/>
      <c r="EN275" s="565"/>
      <c r="EO275" s="565"/>
      <c r="EP275" s="565"/>
      <c r="EQ275" s="565">
        <v>90</v>
      </c>
      <c r="ER275" s="620">
        <v>135</v>
      </c>
      <c r="ET275" s="565">
        <v>2</v>
      </c>
      <c r="EU275" s="565">
        <v>8</v>
      </c>
      <c r="EV275" s="565">
        <v>48</v>
      </c>
      <c r="EW275" s="565">
        <v>5</v>
      </c>
      <c r="EX275" s="565">
        <v>4</v>
      </c>
      <c r="EY275" s="565">
        <v>2</v>
      </c>
      <c r="EZ275" s="565">
        <v>85</v>
      </c>
      <c r="FA275" s="565">
        <v>40</v>
      </c>
      <c r="FB275" s="565">
        <v>2</v>
      </c>
      <c r="FC275" s="565"/>
      <c r="FD275" s="565">
        <v>5</v>
      </c>
      <c r="FE275" s="565">
        <v>2</v>
      </c>
      <c r="FF275" s="565">
        <v>5</v>
      </c>
      <c r="FG275" s="565">
        <v>5</v>
      </c>
      <c r="FH275" s="565">
        <v>45</v>
      </c>
      <c r="FI275" s="565">
        <v>23</v>
      </c>
      <c r="FJ275" s="565">
        <v>74</v>
      </c>
      <c r="FK275" s="565">
        <v>5</v>
      </c>
      <c r="FL275" s="565">
        <v>5</v>
      </c>
      <c r="FM275" s="565"/>
      <c r="FN275" s="565">
        <v>60</v>
      </c>
      <c r="FO275" s="565">
        <v>30</v>
      </c>
      <c r="FP275" s="565">
        <v>26</v>
      </c>
      <c r="FQ275" s="565">
        <v>8</v>
      </c>
      <c r="FR275" s="565">
        <v>6</v>
      </c>
      <c r="FS275" s="565">
        <v>4</v>
      </c>
      <c r="FT275" s="565">
        <v>10</v>
      </c>
      <c r="FU275" s="565">
        <v>1</v>
      </c>
      <c r="FV275" s="565">
        <v>9</v>
      </c>
      <c r="FW275" s="565">
        <v>4</v>
      </c>
      <c r="FX275" s="565">
        <v>6</v>
      </c>
      <c r="FY275" s="565">
        <v>0</v>
      </c>
      <c r="FZ275" s="598">
        <v>3</v>
      </c>
      <c r="GA275" s="598">
        <v>3</v>
      </c>
      <c r="GB275" s="565"/>
      <c r="GC275" s="565"/>
      <c r="GD275" s="565">
        <v>8</v>
      </c>
      <c r="GE275" s="565">
        <v>3</v>
      </c>
      <c r="GF275" s="565">
        <v>29</v>
      </c>
      <c r="GG275" s="565">
        <v>1</v>
      </c>
      <c r="GH275" s="565">
        <v>150</v>
      </c>
      <c r="GI275" s="565">
        <v>15</v>
      </c>
      <c r="GJ275" s="565"/>
    </row>
    <row r="276" spans="1:192" ht="30">
      <c r="A276" s="460">
        <v>240</v>
      </c>
      <c r="B276" s="460" t="s">
        <v>5305</v>
      </c>
      <c r="C276" s="461" t="s">
        <v>5306</v>
      </c>
      <c r="D276" s="521">
        <v>4.07</v>
      </c>
      <c r="E276" s="97">
        <v>1</v>
      </c>
      <c r="F276" s="506">
        <v>1</v>
      </c>
      <c r="G276" s="529"/>
      <c r="H276" s="78"/>
      <c r="I276" s="230"/>
      <c r="J276" s="230">
        <v>4</v>
      </c>
      <c r="K276" s="447"/>
      <c r="L276" s="447"/>
      <c r="M276" s="97">
        <v>15</v>
      </c>
      <c r="N276" s="97"/>
      <c r="O276" s="470"/>
      <c r="P276" s="470"/>
      <c r="Q276" s="470"/>
      <c r="R276" s="506"/>
      <c r="S276" s="97"/>
      <c r="T276" s="97">
        <v>0</v>
      </c>
      <c r="U276" s="507"/>
      <c r="V276" s="97"/>
      <c r="W276" s="97"/>
      <c r="X276" s="97"/>
      <c r="Y276" s="519"/>
      <c r="Z276" s="519"/>
      <c r="AA276" s="166"/>
      <c r="AB276" s="166"/>
      <c r="AC276" s="97">
        <v>5</v>
      </c>
      <c r="AD276" s="97"/>
      <c r="AE276" s="97"/>
      <c r="AF276" s="97"/>
      <c r="AG276" s="462"/>
      <c r="AH276" s="462"/>
      <c r="AI276" s="97">
        <v>2</v>
      </c>
      <c r="AJ276" s="97"/>
      <c r="AK276" s="97"/>
      <c r="AL276" s="97"/>
      <c r="AM276" s="97"/>
      <c r="AN276" s="97"/>
      <c r="AO276" s="97"/>
      <c r="AP276" s="97"/>
      <c r="AQ276" s="517"/>
      <c r="AR276" s="517"/>
      <c r="AS276" s="472">
        <v>0</v>
      </c>
      <c r="AT276" s="97"/>
      <c r="AU276" s="540">
        <v>2</v>
      </c>
      <c r="AV276" s="540">
        <v>1</v>
      </c>
      <c r="AW276" s="97">
        <v>2</v>
      </c>
      <c r="AX276" s="97">
        <f>1</f>
        <v>1</v>
      </c>
      <c r="AY276" s="97"/>
      <c r="AZ276" s="97">
        <f t="shared" si="4"/>
        <v>1</v>
      </c>
      <c r="BA276" s="97"/>
      <c r="BB276" s="97"/>
      <c r="BC276" s="97"/>
      <c r="BD276" s="97"/>
      <c r="BE276" s="97"/>
      <c r="BF276" s="97"/>
      <c r="BG276" s="97"/>
      <c r="BH276" s="97"/>
      <c r="BI276" s="466"/>
      <c r="BJ276" s="466"/>
      <c r="BK276" s="466">
        <v>0</v>
      </c>
      <c r="BL276" s="97"/>
      <c r="BM276" s="97"/>
      <c r="BN276" s="470"/>
      <c r="BO276" s="470"/>
      <c r="BP276" s="97"/>
      <c r="BQ276" s="97">
        <v>5</v>
      </c>
      <c r="BR276" s="97"/>
      <c r="BS276" s="97"/>
      <c r="BT276" s="97"/>
      <c r="BU276" s="97"/>
      <c r="BV276" s="97"/>
      <c r="BW276" s="97"/>
      <c r="BX276" s="97">
        <v>6</v>
      </c>
      <c r="BY276" s="97"/>
      <c r="BZ276" s="97"/>
      <c r="CA276" s="97"/>
      <c r="CB276" s="97"/>
      <c r="CC276" s="574"/>
      <c r="CD276" s="565"/>
      <c r="CE276" s="565"/>
      <c r="CF276" s="565"/>
      <c r="CG276" s="565"/>
      <c r="CH276" s="565"/>
      <c r="CI276" s="565"/>
      <c r="CJ276" s="565"/>
      <c r="CK276" s="565"/>
      <c r="CL276" s="565"/>
      <c r="CM276" s="565"/>
      <c r="CN276" s="565"/>
      <c r="CO276" s="565"/>
      <c r="CP276" s="565"/>
      <c r="CQ276" s="565"/>
      <c r="CR276" s="582"/>
      <c r="CS276" s="565"/>
      <c r="CT276" s="565"/>
      <c r="CU276" s="565"/>
      <c r="CV276" s="565"/>
      <c r="CW276" s="565"/>
      <c r="CX276" s="565"/>
      <c r="CY276" s="598"/>
      <c r="CZ276" s="598"/>
      <c r="DA276" s="565"/>
      <c r="DB276" s="565"/>
      <c r="DC276" s="565"/>
      <c r="DD276" s="565"/>
      <c r="DE276" s="565"/>
      <c r="DF276" s="565"/>
      <c r="DG276" s="565"/>
      <c r="DH276" s="565"/>
      <c r="DI276" s="565"/>
      <c r="DJ276" s="565"/>
      <c r="DK276" s="565"/>
      <c r="DL276" s="565"/>
      <c r="DM276" s="565"/>
      <c r="DN276" s="565"/>
      <c r="DO276" s="565"/>
      <c r="DP276" s="565">
        <v>74</v>
      </c>
      <c r="DQ276" s="565">
        <v>5</v>
      </c>
      <c r="DR276" s="565"/>
      <c r="DS276" s="565"/>
      <c r="DT276" s="565"/>
      <c r="DU276" s="565"/>
      <c r="DV276" s="565"/>
      <c r="DW276" s="565"/>
      <c r="DX276" s="565"/>
      <c r="DY276" s="565"/>
      <c r="DZ276" s="565">
        <v>2</v>
      </c>
      <c r="EA276" s="565"/>
      <c r="EB276" s="565"/>
      <c r="EC276" s="565"/>
      <c r="ED276" s="565"/>
      <c r="EE276" s="565"/>
      <c r="EF276" s="565"/>
      <c r="EG276" s="565"/>
      <c r="EH276" s="565"/>
      <c r="EI276" s="565"/>
      <c r="EJ276" s="565"/>
      <c r="EK276" s="565"/>
      <c r="EL276" s="565"/>
      <c r="EM276" s="565"/>
      <c r="EN276" s="565"/>
      <c r="EO276" s="565"/>
      <c r="EP276" s="565"/>
      <c r="EQ276" s="565"/>
      <c r="ER276" s="620">
        <v>0</v>
      </c>
      <c r="ET276" s="565"/>
      <c r="EU276" s="565"/>
      <c r="EV276" s="565"/>
      <c r="EW276" s="565"/>
      <c r="EX276" s="565"/>
      <c r="EY276" s="565"/>
      <c r="EZ276" s="565"/>
      <c r="FA276" s="565"/>
      <c r="FB276" s="565"/>
      <c r="FC276" s="565"/>
      <c r="FD276" s="565"/>
      <c r="FE276" s="565"/>
      <c r="FF276" s="565"/>
      <c r="FG276" s="565"/>
      <c r="FH276" s="565"/>
      <c r="FI276" s="565"/>
      <c r="FJ276" s="565"/>
      <c r="FK276" s="565"/>
      <c r="FL276" s="565">
        <v>0</v>
      </c>
      <c r="FM276" s="565"/>
      <c r="FN276" s="565"/>
      <c r="FO276" s="565"/>
      <c r="FP276" s="565"/>
      <c r="FQ276" s="565"/>
      <c r="FR276" s="565"/>
      <c r="FS276" s="565"/>
      <c r="FT276" s="565">
        <v>0</v>
      </c>
      <c r="FU276" s="565">
        <v>0</v>
      </c>
      <c r="FV276" s="565"/>
      <c r="FW276" s="565"/>
      <c r="FX276" s="565"/>
      <c r="FY276" s="565"/>
      <c r="FZ276" s="598"/>
      <c r="GA276" s="598"/>
      <c r="GB276" s="565"/>
      <c r="GC276" s="565"/>
      <c r="GD276" s="565"/>
      <c r="GE276" s="565"/>
      <c r="GF276" s="565">
        <v>4</v>
      </c>
      <c r="GG276" s="565">
        <v>3</v>
      </c>
      <c r="GH276" s="565"/>
      <c r="GI276" s="565"/>
      <c r="GJ276" s="565"/>
    </row>
    <row r="277" spans="1:192" ht="45">
      <c r="A277" s="460">
        <v>241</v>
      </c>
      <c r="B277" s="460" t="s">
        <v>5307</v>
      </c>
      <c r="C277" s="461" t="s">
        <v>5308</v>
      </c>
      <c r="D277" s="514">
        <v>1</v>
      </c>
      <c r="E277" s="97">
        <v>0</v>
      </c>
      <c r="F277" s="506">
        <v>0</v>
      </c>
      <c r="G277" s="529"/>
      <c r="H277" s="78"/>
      <c r="I277" s="230"/>
      <c r="J277" s="230"/>
      <c r="K277" s="97"/>
      <c r="L277" s="97"/>
      <c r="M277" s="97"/>
      <c r="N277" s="97"/>
      <c r="O277" s="470"/>
      <c r="P277" s="470"/>
      <c r="Q277" s="470"/>
      <c r="R277" s="506"/>
      <c r="S277" s="97"/>
      <c r="T277" s="97">
        <v>0</v>
      </c>
      <c r="U277" s="507"/>
      <c r="V277" s="97">
        <v>12</v>
      </c>
      <c r="W277" s="97"/>
      <c r="X277" s="97">
        <v>12</v>
      </c>
      <c r="Y277" s="147"/>
      <c r="Z277" s="147"/>
      <c r="AA277" s="166">
        <v>2</v>
      </c>
      <c r="AB277" s="166"/>
      <c r="AC277" s="97">
        <v>6</v>
      </c>
      <c r="AD277" s="97"/>
      <c r="AE277" s="97"/>
      <c r="AF277" s="97"/>
      <c r="AG277" s="462"/>
      <c r="AH277" s="462"/>
      <c r="AI277" s="97">
        <v>15</v>
      </c>
      <c r="AJ277" s="97"/>
      <c r="AK277" s="97"/>
      <c r="AL277" s="97"/>
      <c r="AM277" s="97"/>
      <c r="AN277" s="97"/>
      <c r="AO277" s="97"/>
      <c r="AP277" s="97"/>
      <c r="AQ277" s="517"/>
      <c r="AR277" s="517"/>
      <c r="AS277" s="472">
        <v>0</v>
      </c>
      <c r="AT277" s="97"/>
      <c r="AU277" s="472"/>
      <c r="AV277" s="472"/>
      <c r="AW277" s="97">
        <v>81</v>
      </c>
      <c r="AX277" s="97">
        <f>5+1</f>
        <v>6</v>
      </c>
      <c r="AY277" s="97"/>
      <c r="AZ277" s="97">
        <f t="shared" si="4"/>
        <v>6</v>
      </c>
      <c r="BA277" s="97"/>
      <c r="BB277" s="97"/>
      <c r="BC277" s="97"/>
      <c r="BD277" s="97"/>
      <c r="BE277" s="97">
        <v>1</v>
      </c>
      <c r="BF277" s="97"/>
      <c r="BG277" s="97">
        <v>10</v>
      </c>
      <c r="BH277" s="97"/>
      <c r="BI277" s="466"/>
      <c r="BJ277" s="466"/>
      <c r="BK277" s="466">
        <v>0</v>
      </c>
      <c r="BL277" s="97"/>
      <c r="BM277" s="97"/>
      <c r="BN277" s="470"/>
      <c r="BO277" s="470"/>
      <c r="BP277" s="97"/>
      <c r="BQ277" s="97"/>
      <c r="BR277" s="97">
        <v>3</v>
      </c>
      <c r="BS277" s="97"/>
      <c r="BT277" s="97"/>
      <c r="BU277" s="97"/>
      <c r="BV277" s="97"/>
      <c r="BW277" s="97"/>
      <c r="BX277" s="97">
        <v>45</v>
      </c>
      <c r="BY277" s="97">
        <v>5</v>
      </c>
      <c r="BZ277" s="97"/>
      <c r="CA277" s="97"/>
      <c r="CB277" s="97"/>
      <c r="CC277" s="574"/>
      <c r="CD277" s="565"/>
      <c r="CE277" s="565"/>
      <c r="CF277" s="565"/>
      <c r="CG277" s="565"/>
      <c r="CH277" s="565"/>
      <c r="CI277" s="565"/>
      <c r="CJ277" s="565"/>
      <c r="CK277" s="565"/>
      <c r="CL277" s="565"/>
      <c r="CM277" s="565"/>
      <c r="CN277" s="565"/>
      <c r="CO277" s="565"/>
      <c r="CP277" s="565"/>
      <c r="CQ277" s="565"/>
      <c r="CR277" s="582"/>
      <c r="CS277" s="565"/>
      <c r="CT277" s="565"/>
      <c r="CU277" s="565"/>
      <c r="CV277" s="565"/>
      <c r="CW277" s="565"/>
      <c r="CX277" s="565"/>
      <c r="CY277" s="598"/>
      <c r="CZ277" s="598"/>
      <c r="DA277" s="565"/>
      <c r="DB277" s="565"/>
      <c r="DC277" s="565"/>
      <c r="DD277" s="565"/>
      <c r="DE277" s="565"/>
      <c r="DF277" s="565"/>
      <c r="DG277" s="565"/>
      <c r="DH277" s="565"/>
      <c r="DI277" s="565"/>
      <c r="DJ277" s="565"/>
      <c r="DK277" s="565"/>
      <c r="DL277" s="565"/>
      <c r="DM277" s="565"/>
      <c r="DN277" s="565"/>
      <c r="DO277" s="565"/>
      <c r="DP277" s="565"/>
      <c r="DQ277" s="565"/>
      <c r="DR277" s="565">
        <v>5</v>
      </c>
      <c r="DS277" s="565">
        <v>1</v>
      </c>
      <c r="DT277" s="565">
        <v>7</v>
      </c>
      <c r="DU277" s="565"/>
      <c r="DV277" s="565"/>
      <c r="DW277" s="565"/>
      <c r="DX277" s="565"/>
      <c r="DY277" s="565"/>
      <c r="DZ277" s="565">
        <v>2</v>
      </c>
      <c r="EA277" s="565"/>
      <c r="EB277" s="565"/>
      <c r="EC277" s="565"/>
      <c r="ED277" s="565"/>
      <c r="EE277" s="565"/>
      <c r="EF277" s="565"/>
      <c r="EG277" s="565"/>
      <c r="EH277" s="565"/>
      <c r="EI277" s="565"/>
      <c r="EJ277" s="565">
        <v>216</v>
      </c>
      <c r="EK277" s="565"/>
      <c r="EL277" s="565"/>
      <c r="EM277" s="565"/>
      <c r="EN277" s="565"/>
      <c r="EO277" s="565"/>
      <c r="EP277" s="565"/>
      <c r="EQ277" s="565"/>
      <c r="ER277" s="620">
        <v>0</v>
      </c>
      <c r="ET277" s="565"/>
      <c r="EU277" s="565"/>
      <c r="EV277" s="565"/>
      <c r="EW277" s="565"/>
      <c r="EX277" s="565"/>
      <c r="EY277" s="565"/>
      <c r="EZ277" s="565">
        <v>27</v>
      </c>
      <c r="FA277" s="565"/>
      <c r="FB277" s="565"/>
      <c r="FC277" s="565"/>
      <c r="FD277" s="565"/>
      <c r="FE277" s="565"/>
      <c r="FF277" s="565"/>
      <c r="FG277" s="565"/>
      <c r="FH277" s="565"/>
      <c r="FI277" s="565"/>
      <c r="FJ277" s="565"/>
      <c r="FK277" s="565"/>
      <c r="FL277" s="565">
        <v>0</v>
      </c>
      <c r="FM277" s="565"/>
      <c r="FN277" s="565"/>
      <c r="FO277" s="565"/>
      <c r="FP277" s="565"/>
      <c r="FQ277" s="565"/>
      <c r="FR277" s="565"/>
      <c r="FS277" s="565"/>
      <c r="FT277" s="565">
        <v>0</v>
      </c>
      <c r="FU277" s="565">
        <v>0</v>
      </c>
      <c r="FV277" s="565"/>
      <c r="FW277" s="565"/>
      <c r="FX277" s="565"/>
      <c r="FY277" s="565"/>
      <c r="FZ277" s="598"/>
      <c r="GA277" s="598"/>
      <c r="GB277" s="565"/>
      <c r="GC277" s="565"/>
      <c r="GD277" s="565"/>
      <c r="GE277" s="565"/>
      <c r="GF277" s="565"/>
      <c r="GG277" s="565"/>
      <c r="GH277" s="565"/>
      <c r="GI277" s="565"/>
      <c r="GJ277" s="565"/>
    </row>
    <row r="278" spans="1:192">
      <c r="A278" s="443">
        <v>28</v>
      </c>
      <c r="B278" s="501" t="s">
        <v>5309</v>
      </c>
      <c r="C278" s="474" t="s">
        <v>4206</v>
      </c>
      <c r="D278" s="502">
        <v>2.09</v>
      </c>
      <c r="E278" s="97">
        <v>0</v>
      </c>
      <c r="F278" s="506">
        <v>0</v>
      </c>
      <c r="G278" s="529"/>
      <c r="H278" s="78"/>
      <c r="I278" s="230"/>
      <c r="J278" s="230"/>
      <c r="K278" s="97">
        <v>6</v>
      </c>
      <c r="L278" s="97"/>
      <c r="M278" s="97"/>
      <c r="N278" s="97"/>
      <c r="O278" s="470"/>
      <c r="P278" s="470"/>
      <c r="Q278" s="470"/>
      <c r="R278" s="506"/>
      <c r="S278" s="97"/>
      <c r="T278" s="447">
        <v>13</v>
      </c>
      <c r="U278" s="507"/>
      <c r="V278" s="447">
        <v>13</v>
      </c>
      <c r="W278" s="447"/>
      <c r="X278" s="447">
        <v>13</v>
      </c>
      <c r="Y278" s="147"/>
      <c r="Z278" s="147"/>
      <c r="AA278" s="166"/>
      <c r="AB278" s="166"/>
      <c r="AC278" s="97"/>
      <c r="AD278" s="97"/>
      <c r="AE278" s="97">
        <v>28</v>
      </c>
      <c r="AF278" s="97"/>
      <c r="AG278" s="462"/>
      <c r="AH278" s="462"/>
      <c r="AI278" s="97">
        <v>4</v>
      </c>
      <c r="AJ278" s="97"/>
      <c r="AK278" s="97"/>
      <c r="AL278" s="97"/>
      <c r="AM278" s="97">
        <v>5</v>
      </c>
      <c r="AN278" s="97"/>
      <c r="AO278" s="97">
        <v>4</v>
      </c>
      <c r="AP278" s="97"/>
      <c r="AQ278" s="512">
        <f>SUM(AQ279:AQ283)</f>
        <v>27</v>
      </c>
      <c r="AR278" s="512">
        <f>SUM(AR279:AR283)</f>
        <v>0</v>
      </c>
      <c r="AS278" s="472">
        <v>0</v>
      </c>
      <c r="AT278" s="97"/>
      <c r="AU278" s="472"/>
      <c r="AV278" s="472"/>
      <c r="AW278" s="97"/>
      <c r="AX278" s="97"/>
      <c r="AY278" s="97"/>
      <c r="AZ278" s="97"/>
      <c r="BA278" s="97"/>
      <c r="BB278" s="97"/>
      <c r="BC278" s="97"/>
      <c r="BD278" s="97"/>
      <c r="BE278" s="97"/>
      <c r="BF278" s="97"/>
      <c r="BG278" s="97">
        <v>1</v>
      </c>
      <c r="BH278" s="97"/>
      <c r="BI278" s="466">
        <v>13</v>
      </c>
      <c r="BJ278" s="466">
        <v>0</v>
      </c>
      <c r="BK278" s="466">
        <v>13</v>
      </c>
      <c r="BL278" s="97">
        <v>0</v>
      </c>
      <c r="BM278" s="97"/>
      <c r="BN278" s="470">
        <v>19</v>
      </c>
      <c r="BO278" s="470"/>
      <c r="BP278" s="97"/>
      <c r="BQ278" s="97">
        <v>7</v>
      </c>
      <c r="BR278" s="97"/>
      <c r="BS278" s="97"/>
      <c r="BT278" s="97"/>
      <c r="BU278" s="97"/>
      <c r="BV278" s="97"/>
      <c r="BW278" s="97"/>
      <c r="BX278" s="97"/>
      <c r="BY278" s="97">
        <v>3</v>
      </c>
      <c r="BZ278" s="97"/>
      <c r="CA278" s="97"/>
      <c r="CB278" s="97"/>
      <c r="CC278" s="574"/>
      <c r="CD278" s="565"/>
      <c r="CE278" s="565"/>
      <c r="CF278" s="565">
        <v>12</v>
      </c>
      <c r="CG278" s="565">
        <v>0</v>
      </c>
      <c r="CH278" s="565"/>
      <c r="CI278" s="565">
        <v>27</v>
      </c>
      <c r="CJ278" s="565"/>
      <c r="CK278" s="565"/>
      <c r="CL278" s="565"/>
      <c r="CM278" s="565"/>
      <c r="CN278" s="565"/>
      <c r="CO278" s="565"/>
      <c r="CP278" s="565"/>
      <c r="CQ278" s="565"/>
      <c r="CR278" s="568">
        <v>82</v>
      </c>
      <c r="CS278" s="565"/>
      <c r="CT278" s="565"/>
      <c r="CU278" s="565"/>
      <c r="CV278" s="565"/>
      <c r="CW278" s="565">
        <v>19</v>
      </c>
      <c r="CX278" s="565"/>
      <c r="CY278" s="598"/>
      <c r="CZ278" s="598"/>
      <c r="DA278" s="565">
        <v>32</v>
      </c>
      <c r="DB278" s="565">
        <v>2</v>
      </c>
      <c r="DC278" s="565">
        <v>12</v>
      </c>
      <c r="DD278" s="565"/>
      <c r="DE278" s="565">
        <v>30</v>
      </c>
      <c r="DF278" s="565"/>
      <c r="DG278" s="565">
        <v>9</v>
      </c>
      <c r="DH278" s="565">
        <v>1</v>
      </c>
      <c r="DI278" s="565"/>
      <c r="DJ278" s="565"/>
      <c r="DK278" s="565"/>
      <c r="DL278" s="565"/>
      <c r="DM278" s="565"/>
      <c r="DN278" s="565"/>
      <c r="DO278" s="565"/>
      <c r="DP278" s="565"/>
      <c r="DQ278" s="565"/>
      <c r="DR278" s="565">
        <v>1</v>
      </c>
      <c r="DS278" s="565"/>
      <c r="DT278" s="565"/>
      <c r="DU278" s="565"/>
      <c r="DV278" s="565">
        <v>1</v>
      </c>
      <c r="DW278" s="565"/>
      <c r="DX278" s="565">
        <v>1</v>
      </c>
      <c r="DY278" s="565"/>
      <c r="DZ278" s="565">
        <v>1</v>
      </c>
      <c r="EA278" s="565"/>
      <c r="EB278" s="565"/>
      <c r="EC278" s="565"/>
      <c r="ED278" s="565"/>
      <c r="EE278" s="565"/>
      <c r="EF278" s="565"/>
      <c r="EG278" s="565"/>
      <c r="EH278" s="565"/>
      <c r="EI278" s="565"/>
      <c r="EJ278" s="565"/>
      <c r="EK278" s="565"/>
      <c r="EL278" s="565"/>
      <c r="EM278" s="565"/>
      <c r="EN278" s="565"/>
      <c r="EO278" s="565"/>
      <c r="EP278" s="565"/>
      <c r="EQ278" s="565"/>
      <c r="ER278" s="620">
        <v>41</v>
      </c>
      <c r="ET278" s="565">
        <v>18</v>
      </c>
      <c r="EU278" s="565"/>
      <c r="EV278" s="565">
        <v>37</v>
      </c>
      <c r="EW278" s="565">
        <v>3</v>
      </c>
      <c r="EX278" s="565">
        <v>8</v>
      </c>
      <c r="EY278" s="565"/>
      <c r="EZ278" s="565">
        <v>48</v>
      </c>
      <c r="FA278" s="565">
        <v>1</v>
      </c>
      <c r="FB278" s="565"/>
      <c r="FC278" s="565"/>
      <c r="FD278" s="565"/>
      <c r="FE278" s="565"/>
      <c r="FF278" s="565"/>
      <c r="FG278" s="565"/>
      <c r="FH278" s="565">
        <v>24</v>
      </c>
      <c r="FI278" s="565"/>
      <c r="FJ278" s="565">
        <v>2</v>
      </c>
      <c r="FK278" s="565"/>
      <c r="FL278" s="565">
        <v>296</v>
      </c>
      <c r="FM278" s="565"/>
      <c r="FN278" s="565">
        <v>53</v>
      </c>
      <c r="FO278" s="565">
        <v>0</v>
      </c>
      <c r="FP278" s="565"/>
      <c r="FQ278" s="565"/>
      <c r="FR278" s="565"/>
      <c r="FS278" s="565"/>
      <c r="FT278" s="565">
        <v>13</v>
      </c>
      <c r="FU278" s="565">
        <v>0</v>
      </c>
      <c r="FV278" s="565">
        <v>14</v>
      </c>
      <c r="FW278" s="565"/>
      <c r="FX278" s="565"/>
      <c r="FY278" s="565"/>
      <c r="FZ278" s="598"/>
      <c r="GA278" s="598"/>
      <c r="GB278" s="565"/>
      <c r="GC278" s="565"/>
      <c r="GD278" s="565"/>
      <c r="GE278" s="565"/>
      <c r="GF278" s="565">
        <v>15</v>
      </c>
      <c r="GG278" s="565">
        <v>2</v>
      </c>
      <c r="GH278" s="565"/>
      <c r="GI278" s="565"/>
      <c r="GJ278" s="565"/>
    </row>
    <row r="279" spans="1:192">
      <c r="A279" s="460">
        <v>242</v>
      </c>
      <c r="B279" s="460" t="s">
        <v>5310</v>
      </c>
      <c r="C279" s="461" t="s">
        <v>5311</v>
      </c>
      <c r="D279" s="514">
        <v>2.0499999999999998</v>
      </c>
      <c r="E279" s="447">
        <v>12</v>
      </c>
      <c r="F279" s="515">
        <v>0</v>
      </c>
      <c r="G279" s="529"/>
      <c r="H279" s="78"/>
      <c r="I279" s="445">
        <v>7</v>
      </c>
      <c r="J279" s="445">
        <v>0</v>
      </c>
      <c r="K279" s="97">
        <v>3</v>
      </c>
      <c r="L279" s="97"/>
      <c r="M279" s="97">
        <v>13</v>
      </c>
      <c r="N279" s="97"/>
      <c r="O279" s="470"/>
      <c r="P279" s="470"/>
      <c r="Q279" s="470"/>
      <c r="R279" s="506"/>
      <c r="S279" s="97"/>
      <c r="T279" s="97">
        <v>9</v>
      </c>
      <c r="U279" s="507"/>
      <c r="V279" s="97">
        <v>4</v>
      </c>
      <c r="W279" s="97"/>
      <c r="X279" s="97">
        <v>4</v>
      </c>
      <c r="Y279" s="147"/>
      <c r="Z279" s="147"/>
      <c r="AA279" s="166"/>
      <c r="AB279" s="166"/>
      <c r="AC279" s="97">
        <v>12</v>
      </c>
      <c r="AD279" s="97"/>
      <c r="AE279" s="97">
        <v>1</v>
      </c>
      <c r="AF279" s="97"/>
      <c r="AG279" s="462"/>
      <c r="AH279" s="462"/>
      <c r="AI279" s="97">
        <v>4</v>
      </c>
      <c r="AJ279" s="97"/>
      <c r="AK279" s="97"/>
      <c r="AL279" s="97"/>
      <c r="AM279" s="97">
        <v>1</v>
      </c>
      <c r="AN279" s="97"/>
      <c r="AO279" s="97">
        <v>2</v>
      </c>
      <c r="AP279" s="97"/>
      <c r="AQ279" s="517">
        <v>10</v>
      </c>
      <c r="AR279" s="517"/>
      <c r="AS279" s="472">
        <v>0</v>
      </c>
      <c r="AT279" s="97"/>
      <c r="AU279" s="472"/>
      <c r="AV279" s="472"/>
      <c r="AW279" s="97">
        <v>22</v>
      </c>
      <c r="AX279" s="97"/>
      <c r="AY279" s="97">
        <f>1</f>
        <v>1</v>
      </c>
      <c r="AZ279" s="97">
        <f t="shared" si="4"/>
        <v>1</v>
      </c>
      <c r="BA279" s="97"/>
      <c r="BB279" s="97"/>
      <c r="BC279" s="97"/>
      <c r="BD279" s="97"/>
      <c r="BE279" s="97">
        <v>1</v>
      </c>
      <c r="BF279" s="97"/>
      <c r="BG279" s="97">
        <v>3</v>
      </c>
      <c r="BH279" s="97"/>
      <c r="BI279" s="466">
        <v>5</v>
      </c>
      <c r="BJ279" s="466"/>
      <c r="BK279" s="466">
        <v>5</v>
      </c>
      <c r="BL279" s="97"/>
      <c r="BM279" s="97"/>
      <c r="BN279" s="470">
        <v>3</v>
      </c>
      <c r="BO279" s="470"/>
      <c r="BP279" s="97"/>
      <c r="BQ279" s="97">
        <v>2</v>
      </c>
      <c r="BR279" s="97">
        <v>2</v>
      </c>
      <c r="BS279" s="97"/>
      <c r="BT279" s="97"/>
      <c r="BU279" s="97"/>
      <c r="BV279" s="97"/>
      <c r="BW279" s="97"/>
      <c r="BX279" s="97">
        <v>44</v>
      </c>
      <c r="BY279" s="97">
        <v>17</v>
      </c>
      <c r="BZ279" s="97"/>
      <c r="CA279" s="97"/>
      <c r="CB279" s="97"/>
      <c r="CC279" s="574"/>
      <c r="CD279" s="565"/>
      <c r="CE279" s="565"/>
      <c r="CF279" s="565">
        <v>1</v>
      </c>
      <c r="CG279" s="565"/>
      <c r="CH279" s="565"/>
      <c r="CI279" s="565">
        <v>2</v>
      </c>
      <c r="CJ279" s="565"/>
      <c r="CK279" s="565"/>
      <c r="CL279" s="565"/>
      <c r="CM279" s="565"/>
      <c r="CN279" s="565"/>
      <c r="CO279" s="565"/>
      <c r="CP279" s="565"/>
      <c r="CQ279" s="565"/>
      <c r="CR279" s="582">
        <v>20</v>
      </c>
      <c r="CS279" s="565">
        <v>1</v>
      </c>
      <c r="CT279" s="565">
        <v>3</v>
      </c>
      <c r="CU279" s="565"/>
      <c r="CV279" s="565"/>
      <c r="CW279" s="565">
        <v>3</v>
      </c>
      <c r="CX279" s="565"/>
      <c r="CY279" s="598"/>
      <c r="CZ279" s="598"/>
      <c r="DA279" s="565">
        <v>4</v>
      </c>
      <c r="DB279" s="565"/>
      <c r="DC279" s="565"/>
      <c r="DD279" s="565"/>
      <c r="DE279" s="565">
        <v>1</v>
      </c>
      <c r="DF279" s="565"/>
      <c r="DG279" s="565">
        <v>1</v>
      </c>
      <c r="DH279" s="565">
        <v>1</v>
      </c>
      <c r="DI279" s="565"/>
      <c r="DJ279" s="565"/>
      <c r="DK279" s="565"/>
      <c r="DL279" s="565"/>
      <c r="DM279" s="565"/>
      <c r="DN279" s="565"/>
      <c r="DO279" s="565"/>
      <c r="DP279" s="565"/>
      <c r="DQ279" s="565"/>
      <c r="DR279" s="565">
        <v>8</v>
      </c>
      <c r="DS279" s="565">
        <v>1</v>
      </c>
      <c r="DT279" s="565">
        <v>114</v>
      </c>
      <c r="DU279" s="565"/>
      <c r="DV279" s="565"/>
      <c r="DW279" s="565"/>
      <c r="DX279" s="565">
        <v>1</v>
      </c>
      <c r="DY279" s="565"/>
      <c r="DZ279" s="565">
        <v>5</v>
      </c>
      <c r="EA279" s="565"/>
      <c r="EB279" s="565"/>
      <c r="EC279" s="565"/>
      <c r="ED279" s="565"/>
      <c r="EE279" s="565"/>
      <c r="EF279" s="565"/>
      <c r="EG279" s="565"/>
      <c r="EH279" s="565">
        <v>2</v>
      </c>
      <c r="EI279" s="565"/>
      <c r="EJ279" s="565"/>
      <c r="EK279" s="565"/>
      <c r="EL279" s="565">
        <v>1</v>
      </c>
      <c r="EM279" s="565"/>
      <c r="EN279" s="565"/>
      <c r="EO279" s="565"/>
      <c r="EP279" s="565"/>
      <c r="EQ279" s="565"/>
      <c r="ER279" s="620">
        <v>4</v>
      </c>
      <c r="ET279" s="565">
        <v>4</v>
      </c>
      <c r="EU279" s="565"/>
      <c r="EV279" s="565">
        <v>1</v>
      </c>
      <c r="EW279" s="565">
        <v>1</v>
      </c>
      <c r="EX279" s="565">
        <v>2</v>
      </c>
      <c r="EY279" s="565"/>
      <c r="EZ279" s="565">
        <v>3</v>
      </c>
      <c r="FA279" s="565"/>
      <c r="FB279" s="565">
        <v>1</v>
      </c>
      <c r="FC279" s="565"/>
      <c r="FD279" s="565">
        <v>2</v>
      </c>
      <c r="FE279" s="565"/>
      <c r="FF279" s="565">
        <v>2</v>
      </c>
      <c r="FG279" s="565"/>
      <c r="FH279" s="565">
        <v>9</v>
      </c>
      <c r="FI279" s="565"/>
      <c r="FJ279" s="565"/>
      <c r="FK279" s="565"/>
      <c r="FL279" s="565">
        <v>90</v>
      </c>
      <c r="FM279" s="565"/>
      <c r="FN279" s="565">
        <v>9</v>
      </c>
      <c r="FO279" s="565"/>
      <c r="FP279" s="565">
        <v>1</v>
      </c>
      <c r="FQ279" s="565"/>
      <c r="FR279" s="565"/>
      <c r="FS279" s="565"/>
      <c r="FT279" s="565">
        <v>2</v>
      </c>
      <c r="FU279" s="565">
        <v>0</v>
      </c>
      <c r="FV279" s="565">
        <v>2</v>
      </c>
      <c r="FW279" s="565"/>
      <c r="FX279" s="565">
        <v>5</v>
      </c>
      <c r="FY279" s="565">
        <v>0</v>
      </c>
      <c r="FZ279" s="598">
        <v>3</v>
      </c>
      <c r="GA279" s="598"/>
      <c r="GB279" s="565"/>
      <c r="GC279" s="565"/>
      <c r="GD279" s="565"/>
      <c r="GE279" s="565"/>
      <c r="GF279" s="565">
        <v>1</v>
      </c>
      <c r="GG279" s="565">
        <v>2</v>
      </c>
      <c r="GH279" s="565">
        <v>10</v>
      </c>
      <c r="GI279" s="565"/>
      <c r="GJ279" s="565"/>
    </row>
    <row r="280" spans="1:192" ht="30">
      <c r="A280" s="460">
        <v>243</v>
      </c>
      <c r="B280" s="460" t="s">
        <v>5312</v>
      </c>
      <c r="C280" s="461" t="s">
        <v>5313</v>
      </c>
      <c r="D280" s="514">
        <v>1.54</v>
      </c>
      <c r="E280" s="97">
        <v>3</v>
      </c>
      <c r="F280" s="506">
        <v>0</v>
      </c>
      <c r="G280" s="529"/>
      <c r="H280" s="78"/>
      <c r="I280" s="230"/>
      <c r="J280" s="230"/>
      <c r="K280" s="97">
        <v>5</v>
      </c>
      <c r="L280" s="97"/>
      <c r="M280" s="97"/>
      <c r="N280" s="97"/>
      <c r="O280" s="470"/>
      <c r="P280" s="470"/>
      <c r="Q280" s="470"/>
      <c r="R280" s="506"/>
      <c r="S280" s="97"/>
      <c r="T280" s="97">
        <v>0</v>
      </c>
      <c r="U280" s="507"/>
      <c r="V280" s="97">
        <v>2</v>
      </c>
      <c r="W280" s="97"/>
      <c r="X280" s="97">
        <v>2</v>
      </c>
      <c r="Y280" s="147"/>
      <c r="Z280" s="147"/>
      <c r="AA280" s="166"/>
      <c r="AB280" s="166"/>
      <c r="AC280" s="97">
        <v>6</v>
      </c>
      <c r="AD280" s="97"/>
      <c r="AE280" s="97">
        <v>16</v>
      </c>
      <c r="AF280" s="97"/>
      <c r="AG280" s="462"/>
      <c r="AH280" s="462"/>
      <c r="AI280" s="97">
        <v>5</v>
      </c>
      <c r="AJ280" s="97"/>
      <c r="AK280" s="97"/>
      <c r="AL280" s="97"/>
      <c r="AM280" s="97"/>
      <c r="AN280" s="97"/>
      <c r="AO280" s="97">
        <v>1</v>
      </c>
      <c r="AP280" s="97"/>
      <c r="AQ280" s="517"/>
      <c r="AR280" s="517"/>
      <c r="AS280" s="472">
        <v>0</v>
      </c>
      <c r="AT280" s="97"/>
      <c r="AU280" s="472"/>
      <c r="AV280" s="472"/>
      <c r="AW280" s="97">
        <v>34</v>
      </c>
      <c r="AX280" s="97">
        <f>1</f>
        <v>1</v>
      </c>
      <c r="AY280" s="97">
        <f>2+1</f>
        <v>3</v>
      </c>
      <c r="AZ280" s="97">
        <f t="shared" si="4"/>
        <v>4</v>
      </c>
      <c r="BA280" s="97"/>
      <c r="BB280" s="97"/>
      <c r="BC280" s="97"/>
      <c r="BD280" s="97"/>
      <c r="BE280" s="97">
        <v>1</v>
      </c>
      <c r="BF280" s="97"/>
      <c r="BG280" s="97">
        <v>2</v>
      </c>
      <c r="BH280" s="97"/>
      <c r="BI280" s="466">
        <v>3</v>
      </c>
      <c r="BJ280" s="466"/>
      <c r="BK280" s="466">
        <v>3</v>
      </c>
      <c r="BL280" s="97"/>
      <c r="BM280" s="97"/>
      <c r="BN280" s="470">
        <v>10</v>
      </c>
      <c r="BO280" s="470"/>
      <c r="BP280" s="97"/>
      <c r="BQ280" s="97">
        <v>1</v>
      </c>
      <c r="BR280" s="97"/>
      <c r="BS280" s="97"/>
      <c r="BT280" s="97"/>
      <c r="BU280" s="97"/>
      <c r="BV280" s="97"/>
      <c r="BW280" s="97"/>
      <c r="BX280" s="97">
        <v>2</v>
      </c>
      <c r="BY280" s="97">
        <v>10</v>
      </c>
      <c r="BZ280" s="97"/>
      <c r="CA280" s="97"/>
      <c r="CB280" s="97"/>
      <c r="CC280" s="574"/>
      <c r="CD280" s="565"/>
      <c r="CE280" s="565"/>
      <c r="CF280" s="565">
        <v>5</v>
      </c>
      <c r="CG280" s="565"/>
      <c r="CH280" s="565"/>
      <c r="CI280" s="565"/>
      <c r="CJ280" s="565"/>
      <c r="CK280" s="565">
        <v>3</v>
      </c>
      <c r="CL280" s="565"/>
      <c r="CM280" s="565"/>
      <c r="CN280" s="565"/>
      <c r="CO280" s="565"/>
      <c r="CP280" s="565"/>
      <c r="CQ280" s="565"/>
      <c r="CR280" s="582">
        <v>20</v>
      </c>
      <c r="CS280" s="565"/>
      <c r="CT280" s="565">
        <v>2</v>
      </c>
      <c r="CU280" s="565">
        <v>3</v>
      </c>
      <c r="CV280" s="565"/>
      <c r="CW280" s="565">
        <v>10</v>
      </c>
      <c r="CX280" s="565"/>
      <c r="CY280" s="598"/>
      <c r="CZ280" s="598"/>
      <c r="DA280" s="565"/>
      <c r="DB280" s="565"/>
      <c r="DC280" s="565"/>
      <c r="DD280" s="565"/>
      <c r="DE280" s="565">
        <v>17</v>
      </c>
      <c r="DF280" s="565"/>
      <c r="DG280" s="565"/>
      <c r="DH280" s="565"/>
      <c r="DI280" s="565"/>
      <c r="DJ280" s="565"/>
      <c r="DK280" s="565"/>
      <c r="DL280" s="565"/>
      <c r="DM280" s="565">
        <v>2</v>
      </c>
      <c r="DN280" s="565"/>
      <c r="DO280" s="565"/>
      <c r="DP280" s="565">
        <v>2</v>
      </c>
      <c r="DQ280" s="565"/>
      <c r="DR280" s="565">
        <v>3</v>
      </c>
      <c r="DS280" s="565">
        <v>1</v>
      </c>
      <c r="DT280" s="565">
        <v>140</v>
      </c>
      <c r="DU280" s="565"/>
      <c r="DV280" s="565"/>
      <c r="DW280" s="565"/>
      <c r="DX280" s="565"/>
      <c r="DY280" s="565"/>
      <c r="DZ280" s="565">
        <v>20</v>
      </c>
      <c r="EA280" s="565"/>
      <c r="EB280" s="565"/>
      <c r="EC280" s="565"/>
      <c r="ED280" s="565"/>
      <c r="EE280" s="565"/>
      <c r="EF280" s="565"/>
      <c r="EG280" s="565"/>
      <c r="EH280" s="565"/>
      <c r="EI280" s="565"/>
      <c r="EJ280" s="565">
        <v>5</v>
      </c>
      <c r="EK280" s="565"/>
      <c r="EL280" s="565">
        <v>4</v>
      </c>
      <c r="EM280" s="565"/>
      <c r="EN280" s="565"/>
      <c r="EO280" s="565"/>
      <c r="EP280" s="565"/>
      <c r="EQ280" s="565"/>
      <c r="ER280" s="620">
        <v>4</v>
      </c>
      <c r="ET280" s="565"/>
      <c r="EU280" s="565"/>
      <c r="EV280" s="565">
        <v>3</v>
      </c>
      <c r="EW280" s="565"/>
      <c r="EX280" s="565">
        <v>1</v>
      </c>
      <c r="EY280" s="565"/>
      <c r="EZ280" s="565">
        <v>12</v>
      </c>
      <c r="FA280" s="565"/>
      <c r="FB280" s="565"/>
      <c r="FC280" s="565"/>
      <c r="FD280" s="565"/>
      <c r="FE280" s="565"/>
      <c r="FF280" s="565">
        <v>13</v>
      </c>
      <c r="FG280" s="565"/>
      <c r="FH280" s="565">
        <v>5</v>
      </c>
      <c r="FI280" s="565"/>
      <c r="FJ280" s="565"/>
      <c r="FK280" s="565"/>
      <c r="FL280" s="565">
        <v>3</v>
      </c>
      <c r="FM280" s="565"/>
      <c r="FN280" s="565">
        <v>24</v>
      </c>
      <c r="FO280" s="565"/>
      <c r="FP280" s="565"/>
      <c r="FQ280" s="565"/>
      <c r="FR280" s="565">
        <v>3</v>
      </c>
      <c r="FS280" s="565"/>
      <c r="FT280" s="565">
        <v>1</v>
      </c>
      <c r="FU280" s="565">
        <v>0</v>
      </c>
      <c r="FV280" s="565">
        <v>4</v>
      </c>
      <c r="FW280" s="565"/>
      <c r="FX280" s="565"/>
      <c r="FY280" s="565"/>
      <c r="FZ280" s="598">
        <v>2</v>
      </c>
      <c r="GA280" s="598"/>
      <c r="GB280" s="565"/>
      <c r="GC280" s="565"/>
      <c r="GD280" s="565"/>
      <c r="GE280" s="565"/>
      <c r="GF280" s="565">
        <v>8</v>
      </c>
      <c r="GG280" s="565"/>
      <c r="GH280" s="565">
        <v>5</v>
      </c>
      <c r="GI280" s="565"/>
      <c r="GJ280" s="565"/>
    </row>
    <row r="281" spans="1:192" ht="30">
      <c r="A281" s="460">
        <v>244</v>
      </c>
      <c r="B281" s="460" t="s">
        <v>5314</v>
      </c>
      <c r="C281" s="461" t="s">
        <v>5315</v>
      </c>
      <c r="D281" s="514">
        <v>1.92</v>
      </c>
      <c r="E281" s="97">
        <v>1</v>
      </c>
      <c r="F281" s="506">
        <v>0</v>
      </c>
      <c r="G281" s="529"/>
      <c r="H281" s="78"/>
      <c r="I281" s="230">
        <v>2</v>
      </c>
      <c r="J281" s="230"/>
      <c r="K281" s="97">
        <v>9</v>
      </c>
      <c r="L281" s="97">
        <v>3</v>
      </c>
      <c r="M281" s="97">
        <v>3</v>
      </c>
      <c r="N281" s="97"/>
      <c r="O281" s="470"/>
      <c r="P281" s="470"/>
      <c r="Q281" s="470"/>
      <c r="R281" s="506"/>
      <c r="S281" s="97"/>
      <c r="T281" s="97">
        <v>4</v>
      </c>
      <c r="U281" s="507"/>
      <c r="V281" s="97">
        <v>7</v>
      </c>
      <c r="W281" s="97"/>
      <c r="X281" s="97">
        <v>7</v>
      </c>
      <c r="Y281" s="147"/>
      <c r="Z281" s="147"/>
      <c r="AA281" s="166">
        <v>20</v>
      </c>
      <c r="AB281" s="166">
        <v>1</v>
      </c>
      <c r="AC281" s="97">
        <v>36</v>
      </c>
      <c r="AD281" s="97"/>
      <c r="AE281" s="97">
        <v>11</v>
      </c>
      <c r="AF281" s="97"/>
      <c r="AG281" s="462"/>
      <c r="AH281" s="462"/>
      <c r="AI281" s="97">
        <v>13</v>
      </c>
      <c r="AJ281" s="97"/>
      <c r="AK281" s="97"/>
      <c r="AL281" s="97"/>
      <c r="AM281" s="97">
        <v>4</v>
      </c>
      <c r="AN281" s="97"/>
      <c r="AO281" s="97">
        <v>1</v>
      </c>
      <c r="AP281" s="97"/>
      <c r="AQ281" s="517">
        <v>17</v>
      </c>
      <c r="AR281" s="517"/>
      <c r="AS281" s="472">
        <v>0</v>
      </c>
      <c r="AT281" s="97"/>
      <c r="AU281" s="472"/>
      <c r="AV281" s="472"/>
      <c r="AW281" s="97">
        <v>3</v>
      </c>
      <c r="AX281" s="97">
        <f>4+4</f>
        <v>8</v>
      </c>
      <c r="AY281" s="97">
        <f>1</f>
        <v>1</v>
      </c>
      <c r="AZ281" s="97">
        <f t="shared" si="4"/>
        <v>9</v>
      </c>
      <c r="BA281" s="97">
        <v>5</v>
      </c>
      <c r="BB281" s="97"/>
      <c r="BC281" s="97"/>
      <c r="BD281" s="97"/>
      <c r="BE281" s="97">
        <v>1</v>
      </c>
      <c r="BF281" s="97"/>
      <c r="BG281" s="97">
        <v>16</v>
      </c>
      <c r="BH281" s="97"/>
      <c r="BI281" s="466">
        <v>5</v>
      </c>
      <c r="BJ281" s="466"/>
      <c r="BK281" s="466">
        <v>5</v>
      </c>
      <c r="BL281" s="97"/>
      <c r="BM281" s="97"/>
      <c r="BN281" s="470">
        <v>6</v>
      </c>
      <c r="BO281" s="470"/>
      <c r="BP281" s="97"/>
      <c r="BQ281" s="97">
        <v>2</v>
      </c>
      <c r="BR281" s="97">
        <v>12</v>
      </c>
      <c r="BS281" s="97"/>
      <c r="BT281" s="97"/>
      <c r="BU281" s="97"/>
      <c r="BV281" s="97"/>
      <c r="BW281" s="97"/>
      <c r="BX281" s="97">
        <v>88</v>
      </c>
      <c r="BY281" s="97">
        <v>60</v>
      </c>
      <c r="BZ281" s="97"/>
      <c r="CA281" s="97"/>
      <c r="CB281" s="97"/>
      <c r="CC281" s="574"/>
      <c r="CD281" s="565"/>
      <c r="CE281" s="565"/>
      <c r="CF281" s="565">
        <v>6</v>
      </c>
      <c r="CG281" s="565"/>
      <c r="CH281" s="565"/>
      <c r="CI281" s="565">
        <v>25</v>
      </c>
      <c r="CJ281" s="565"/>
      <c r="CK281" s="565">
        <v>10</v>
      </c>
      <c r="CL281" s="565"/>
      <c r="CM281" s="565"/>
      <c r="CN281" s="565"/>
      <c r="CO281" s="565"/>
      <c r="CP281" s="565"/>
      <c r="CQ281" s="565"/>
      <c r="CR281" s="582">
        <v>42</v>
      </c>
      <c r="CS281" s="565"/>
      <c r="CT281" s="565">
        <v>5</v>
      </c>
      <c r="CU281" s="565">
        <v>9</v>
      </c>
      <c r="CV281" s="565"/>
      <c r="CW281" s="565">
        <v>6</v>
      </c>
      <c r="CX281" s="565"/>
      <c r="CY281" s="598"/>
      <c r="CZ281" s="598"/>
      <c r="DA281" s="565">
        <v>28</v>
      </c>
      <c r="DB281" s="565">
        <v>2</v>
      </c>
      <c r="DC281" s="565">
        <v>12</v>
      </c>
      <c r="DD281" s="565"/>
      <c r="DE281" s="565">
        <v>12</v>
      </c>
      <c r="DF281" s="565"/>
      <c r="DG281" s="565">
        <v>8</v>
      </c>
      <c r="DH281" s="565"/>
      <c r="DI281" s="565"/>
      <c r="DJ281" s="565"/>
      <c r="DK281" s="565"/>
      <c r="DL281" s="565"/>
      <c r="DM281" s="565"/>
      <c r="DN281" s="565"/>
      <c r="DO281" s="565"/>
      <c r="DP281" s="565">
        <v>20</v>
      </c>
      <c r="DQ281" s="565"/>
      <c r="DR281" s="565">
        <v>36</v>
      </c>
      <c r="DS281" s="565">
        <v>12</v>
      </c>
      <c r="DT281" s="565">
        <v>68</v>
      </c>
      <c r="DU281" s="565"/>
      <c r="DV281" s="565">
        <v>1</v>
      </c>
      <c r="DW281" s="565"/>
      <c r="DX281" s="565"/>
      <c r="DY281" s="565"/>
      <c r="DZ281" s="565"/>
      <c r="EA281" s="565"/>
      <c r="EB281" s="565">
        <v>2</v>
      </c>
      <c r="EC281" s="565"/>
      <c r="ED281" s="565"/>
      <c r="EE281" s="565"/>
      <c r="EF281" s="565"/>
      <c r="EG281" s="565"/>
      <c r="EH281" s="565">
        <v>1</v>
      </c>
      <c r="EI281" s="565"/>
      <c r="EJ281" s="565">
        <v>60</v>
      </c>
      <c r="EK281" s="565"/>
      <c r="EL281" s="565">
        <v>3</v>
      </c>
      <c r="EM281" s="565"/>
      <c r="EN281" s="565"/>
      <c r="EO281" s="565"/>
      <c r="EP281" s="565"/>
      <c r="EQ281" s="565"/>
      <c r="ER281" s="620">
        <v>33</v>
      </c>
      <c r="ET281" s="565">
        <v>14</v>
      </c>
      <c r="EU281" s="565"/>
      <c r="EV281" s="565">
        <v>33</v>
      </c>
      <c r="EW281" s="565">
        <v>2</v>
      </c>
      <c r="EX281" s="565">
        <v>5</v>
      </c>
      <c r="EY281" s="565"/>
      <c r="EZ281" s="565">
        <v>33</v>
      </c>
      <c r="FA281" s="565">
        <v>1</v>
      </c>
      <c r="FB281" s="565">
        <v>1</v>
      </c>
      <c r="FC281" s="565"/>
      <c r="FD281" s="565">
        <v>3</v>
      </c>
      <c r="FE281" s="565"/>
      <c r="FF281" s="565">
        <v>9</v>
      </c>
      <c r="FG281" s="565"/>
      <c r="FH281" s="565">
        <v>10</v>
      </c>
      <c r="FI281" s="565"/>
      <c r="FJ281" s="565">
        <v>2</v>
      </c>
      <c r="FK281" s="565"/>
      <c r="FL281" s="565">
        <v>10</v>
      </c>
      <c r="FM281" s="565"/>
      <c r="FN281" s="565">
        <v>20</v>
      </c>
      <c r="FO281" s="565"/>
      <c r="FP281" s="565">
        <v>18</v>
      </c>
      <c r="FQ281" s="565"/>
      <c r="FR281" s="565"/>
      <c r="FS281" s="565"/>
      <c r="FT281" s="565">
        <v>10</v>
      </c>
      <c r="FU281" s="565">
        <v>0</v>
      </c>
      <c r="FV281" s="565">
        <v>8</v>
      </c>
      <c r="FW281" s="565"/>
      <c r="FX281" s="565">
        <v>6</v>
      </c>
      <c r="FY281" s="565">
        <v>0</v>
      </c>
      <c r="FZ281" s="598">
        <v>3</v>
      </c>
      <c r="GA281" s="598"/>
      <c r="GB281" s="565"/>
      <c r="GC281" s="565"/>
      <c r="GD281" s="565"/>
      <c r="GE281" s="565"/>
      <c r="GF281" s="565">
        <v>6</v>
      </c>
      <c r="GG281" s="565"/>
      <c r="GH281" s="565">
        <v>38</v>
      </c>
      <c r="GI281" s="565">
        <v>1</v>
      </c>
      <c r="GJ281" s="565"/>
    </row>
    <row r="282" spans="1:192" ht="30">
      <c r="A282" s="460">
        <v>245</v>
      </c>
      <c r="B282" s="460" t="s">
        <v>5316</v>
      </c>
      <c r="C282" s="461" t="s">
        <v>5317</v>
      </c>
      <c r="D282" s="514">
        <v>2.56</v>
      </c>
      <c r="E282" s="97">
        <v>8</v>
      </c>
      <c r="F282" s="506">
        <v>0</v>
      </c>
      <c r="G282" s="529"/>
      <c r="H282" s="78"/>
      <c r="I282" s="230">
        <v>5</v>
      </c>
      <c r="J282" s="230"/>
      <c r="K282" s="97">
        <v>18</v>
      </c>
      <c r="L282" s="97"/>
      <c r="M282" s="97">
        <v>10</v>
      </c>
      <c r="N282" s="97"/>
      <c r="O282" s="470"/>
      <c r="P282" s="470"/>
      <c r="Q282" s="470"/>
      <c r="R282" s="506"/>
      <c r="S282" s="97"/>
      <c r="T282" s="97">
        <v>0</v>
      </c>
      <c r="U282" s="507"/>
      <c r="V282" s="97"/>
      <c r="W282" s="97"/>
      <c r="X282" s="97"/>
      <c r="Y282" s="147"/>
      <c r="Z282" s="147"/>
      <c r="AA282" s="166"/>
      <c r="AB282" s="166"/>
      <c r="AC282" s="97"/>
      <c r="AD282" s="97"/>
      <c r="AE282" s="97"/>
      <c r="AF282" s="97"/>
      <c r="AG282" s="462"/>
      <c r="AH282" s="462"/>
      <c r="AI282" s="97">
        <v>0</v>
      </c>
      <c r="AJ282" s="97"/>
      <c r="AK282" s="97"/>
      <c r="AL282" s="97"/>
      <c r="AM282" s="97"/>
      <c r="AN282" s="97"/>
      <c r="AO282" s="97"/>
      <c r="AP282" s="97"/>
      <c r="AQ282" s="517"/>
      <c r="AR282" s="517"/>
      <c r="AS282" s="472">
        <v>0</v>
      </c>
      <c r="AT282" s="97"/>
      <c r="AU282" s="472"/>
      <c r="AV282" s="472"/>
      <c r="AW282" s="97">
        <v>12</v>
      </c>
      <c r="AX282" s="97"/>
      <c r="AY282" s="97"/>
      <c r="AZ282" s="97">
        <f t="shared" si="4"/>
        <v>0</v>
      </c>
      <c r="BA282" s="97"/>
      <c r="BB282" s="97"/>
      <c r="BC282" s="97"/>
      <c r="BD282" s="97"/>
      <c r="BE282" s="97"/>
      <c r="BF282" s="97"/>
      <c r="BG282" s="97"/>
      <c r="BH282" s="97"/>
      <c r="BI282" s="466"/>
      <c r="BJ282" s="466"/>
      <c r="BK282" s="466">
        <v>0</v>
      </c>
      <c r="BL282" s="97"/>
      <c r="BM282" s="97"/>
      <c r="BN282" s="470"/>
      <c r="BO282" s="470"/>
      <c r="BP282" s="97"/>
      <c r="BQ282" s="97">
        <v>2</v>
      </c>
      <c r="BR282" s="97"/>
      <c r="BS282" s="97"/>
      <c r="BT282" s="97"/>
      <c r="BU282" s="97"/>
      <c r="BV282" s="97"/>
      <c r="BW282" s="97"/>
      <c r="BX282" s="97">
        <v>22</v>
      </c>
      <c r="BY282" s="97"/>
      <c r="BZ282" s="97"/>
      <c r="CA282" s="97"/>
      <c r="CB282" s="97"/>
      <c r="CC282" s="574"/>
      <c r="CD282" s="565"/>
      <c r="CE282" s="565"/>
      <c r="CF282" s="565"/>
      <c r="CG282" s="565"/>
      <c r="CH282" s="565"/>
      <c r="CI282" s="565"/>
      <c r="CJ282" s="565"/>
      <c r="CK282" s="565"/>
      <c r="CL282" s="565"/>
      <c r="CM282" s="565"/>
      <c r="CN282" s="565"/>
      <c r="CO282" s="565"/>
      <c r="CP282" s="565"/>
      <c r="CQ282" s="565"/>
      <c r="CR282" s="582"/>
      <c r="CS282" s="565"/>
      <c r="CT282" s="565"/>
      <c r="CU282" s="565"/>
      <c r="CV282" s="565"/>
      <c r="CW282" s="565"/>
      <c r="CX282" s="565"/>
      <c r="CY282" s="598"/>
      <c r="CZ282" s="598"/>
      <c r="DA282" s="565"/>
      <c r="DB282" s="565"/>
      <c r="DC282" s="565"/>
      <c r="DD282" s="565"/>
      <c r="DE282" s="565">
        <v>0</v>
      </c>
      <c r="DF282" s="565"/>
      <c r="DG282" s="565"/>
      <c r="DH282" s="565"/>
      <c r="DI282" s="565"/>
      <c r="DJ282" s="565"/>
      <c r="DK282" s="565"/>
      <c r="DL282" s="565"/>
      <c r="DM282" s="565"/>
      <c r="DN282" s="565"/>
      <c r="DO282" s="565"/>
      <c r="DP282" s="565">
        <v>21</v>
      </c>
      <c r="DQ282" s="565"/>
      <c r="DR282" s="565"/>
      <c r="DS282" s="565"/>
      <c r="DT282" s="565">
        <v>57</v>
      </c>
      <c r="DU282" s="565"/>
      <c r="DV282" s="565"/>
      <c r="DW282" s="565"/>
      <c r="DX282" s="565"/>
      <c r="DY282" s="565"/>
      <c r="DZ282" s="565"/>
      <c r="EA282" s="565"/>
      <c r="EB282" s="565"/>
      <c r="EC282" s="565"/>
      <c r="ED282" s="565"/>
      <c r="EE282" s="565"/>
      <c r="EF282" s="565"/>
      <c r="EG282" s="565"/>
      <c r="EH282" s="565"/>
      <c r="EI282" s="565"/>
      <c r="EJ282" s="565">
        <v>42</v>
      </c>
      <c r="EK282" s="565"/>
      <c r="EL282" s="565"/>
      <c r="EM282" s="565"/>
      <c r="EN282" s="565"/>
      <c r="EO282" s="565"/>
      <c r="EP282" s="565"/>
      <c r="EQ282" s="565"/>
      <c r="ER282" s="620">
        <v>0</v>
      </c>
      <c r="ET282" s="565"/>
      <c r="EU282" s="565"/>
      <c r="EV282" s="565"/>
      <c r="EW282" s="565"/>
      <c r="EX282" s="565"/>
      <c r="EY282" s="565"/>
      <c r="EZ282" s="565"/>
      <c r="FA282" s="565"/>
      <c r="FB282" s="565"/>
      <c r="FC282" s="565"/>
      <c r="FD282" s="565"/>
      <c r="FE282" s="565"/>
      <c r="FF282" s="565"/>
      <c r="FG282" s="565"/>
      <c r="FH282" s="565"/>
      <c r="FI282" s="565"/>
      <c r="FJ282" s="565"/>
      <c r="FK282" s="565"/>
      <c r="FL282" s="565">
        <v>50</v>
      </c>
      <c r="FM282" s="565"/>
      <c r="FN282" s="565"/>
      <c r="FO282" s="565"/>
      <c r="FP282" s="565"/>
      <c r="FQ282" s="565"/>
      <c r="FR282" s="565"/>
      <c r="FS282" s="565"/>
      <c r="FT282" s="565">
        <v>0</v>
      </c>
      <c r="FU282" s="565">
        <v>0</v>
      </c>
      <c r="FV282" s="565"/>
      <c r="FW282" s="565"/>
      <c r="FX282" s="565"/>
      <c r="FY282" s="565"/>
      <c r="FZ282" s="598"/>
      <c r="GA282" s="598"/>
      <c r="GB282" s="565"/>
      <c r="GC282" s="565"/>
      <c r="GD282" s="565"/>
      <c r="GE282" s="565"/>
      <c r="GF282" s="565"/>
      <c r="GG282" s="565"/>
      <c r="GH282" s="565"/>
      <c r="GI282" s="565"/>
      <c r="GJ282" s="565"/>
    </row>
    <row r="283" spans="1:192" ht="30">
      <c r="A283" s="460">
        <v>246</v>
      </c>
      <c r="B283" s="460" t="s">
        <v>5318</v>
      </c>
      <c r="C283" s="461" t="s">
        <v>5319</v>
      </c>
      <c r="D283" s="514">
        <v>4.12</v>
      </c>
      <c r="E283" s="97">
        <v>0</v>
      </c>
      <c r="F283" s="506">
        <v>0</v>
      </c>
      <c r="G283" s="529"/>
      <c r="H283" s="78"/>
      <c r="I283" s="230"/>
      <c r="J283" s="230"/>
      <c r="K283" s="97"/>
      <c r="L283" s="97"/>
      <c r="M283" s="97"/>
      <c r="N283" s="97"/>
      <c r="O283" s="470"/>
      <c r="P283" s="470"/>
      <c r="Q283" s="470"/>
      <c r="R283" s="506"/>
      <c r="S283" s="97"/>
      <c r="T283" s="97">
        <v>0</v>
      </c>
      <c r="U283" s="507"/>
      <c r="V283" s="97"/>
      <c r="W283" s="97"/>
      <c r="X283" s="97"/>
      <c r="Y283" s="147"/>
      <c r="Z283" s="147"/>
      <c r="AA283" s="166"/>
      <c r="AB283" s="166"/>
      <c r="AC283" s="97"/>
      <c r="AD283" s="97"/>
      <c r="AE283" s="97"/>
      <c r="AF283" s="97"/>
      <c r="AG283" s="462"/>
      <c r="AH283" s="462"/>
      <c r="AI283" s="97">
        <v>0</v>
      </c>
      <c r="AJ283" s="97"/>
      <c r="AK283" s="97"/>
      <c r="AL283" s="97"/>
      <c r="AM283" s="97"/>
      <c r="AN283" s="97"/>
      <c r="AO283" s="97"/>
      <c r="AP283" s="97"/>
      <c r="AQ283" s="517"/>
      <c r="AR283" s="517"/>
      <c r="AS283" s="472">
        <v>0</v>
      </c>
      <c r="AT283" s="97"/>
      <c r="AU283" s="472"/>
      <c r="AV283" s="472"/>
      <c r="AW283" s="97">
        <v>14</v>
      </c>
      <c r="AX283" s="97"/>
      <c r="AY283" s="97"/>
      <c r="AZ283" s="97">
        <f t="shared" si="4"/>
        <v>0</v>
      </c>
      <c r="BA283" s="97"/>
      <c r="BB283" s="97"/>
      <c r="BC283" s="97"/>
      <c r="BD283" s="97"/>
      <c r="BE283" s="97"/>
      <c r="BF283" s="97"/>
      <c r="BG283" s="97"/>
      <c r="BH283" s="97"/>
      <c r="BI283" s="466"/>
      <c r="BJ283" s="466"/>
      <c r="BK283" s="466">
        <v>0</v>
      </c>
      <c r="BL283" s="97"/>
      <c r="BM283" s="97"/>
      <c r="BN283" s="470"/>
      <c r="BO283" s="470"/>
      <c r="BP283" s="97"/>
      <c r="BQ283" s="97"/>
      <c r="BR283" s="97"/>
      <c r="BS283" s="97"/>
      <c r="BT283" s="447"/>
      <c r="BU283" s="447"/>
      <c r="BV283" s="97"/>
      <c r="BW283" s="97"/>
      <c r="BX283" s="97"/>
      <c r="BY283" s="97"/>
      <c r="BZ283" s="97"/>
      <c r="CA283" s="97"/>
      <c r="CB283" s="97"/>
      <c r="CC283" s="574"/>
      <c r="CD283" s="565"/>
      <c r="CE283" s="565"/>
      <c r="CF283" s="565"/>
      <c r="CG283" s="565"/>
      <c r="CH283" s="565"/>
      <c r="CI283" s="565"/>
      <c r="CJ283" s="565"/>
      <c r="CK283" s="565"/>
      <c r="CL283" s="565"/>
      <c r="CM283" s="565"/>
      <c r="CN283" s="565"/>
      <c r="CO283" s="565"/>
      <c r="CP283" s="565"/>
      <c r="CQ283" s="565"/>
      <c r="CR283" s="582"/>
      <c r="CS283" s="565"/>
      <c r="CT283" s="565"/>
      <c r="CU283" s="565"/>
      <c r="CV283" s="565"/>
      <c r="CW283" s="565"/>
      <c r="CX283" s="565"/>
      <c r="CY283" s="598"/>
      <c r="CZ283" s="598"/>
      <c r="DA283" s="565"/>
      <c r="DB283" s="565"/>
      <c r="DC283" s="565"/>
      <c r="DD283" s="565"/>
      <c r="DE283" s="565">
        <v>0</v>
      </c>
      <c r="DF283" s="565"/>
      <c r="DG283" s="565"/>
      <c r="DH283" s="565"/>
      <c r="DI283" s="565"/>
      <c r="DJ283" s="565"/>
      <c r="DK283" s="565"/>
      <c r="DL283" s="565"/>
      <c r="DM283" s="565">
        <v>16</v>
      </c>
      <c r="DN283" s="565"/>
      <c r="DO283" s="565"/>
      <c r="DP283" s="565"/>
      <c r="DQ283" s="565"/>
      <c r="DR283" s="565"/>
      <c r="DS283" s="565"/>
      <c r="DT283" s="565">
        <v>92</v>
      </c>
      <c r="DU283" s="565"/>
      <c r="DV283" s="565"/>
      <c r="DW283" s="565"/>
      <c r="DX283" s="565"/>
      <c r="DY283" s="565"/>
      <c r="DZ283" s="565">
        <v>8</v>
      </c>
      <c r="EA283" s="565">
        <v>4</v>
      </c>
      <c r="EB283" s="565"/>
      <c r="EC283" s="565"/>
      <c r="ED283" s="565"/>
      <c r="EE283" s="565"/>
      <c r="EF283" s="565"/>
      <c r="EG283" s="565"/>
      <c r="EH283" s="565"/>
      <c r="EI283" s="565"/>
      <c r="EJ283" s="565">
        <v>59</v>
      </c>
      <c r="EK283" s="565"/>
      <c r="EL283" s="565"/>
      <c r="EM283" s="565"/>
      <c r="EN283" s="565"/>
      <c r="EO283" s="565"/>
      <c r="EP283" s="565"/>
      <c r="EQ283" s="565"/>
      <c r="ER283" s="620">
        <v>0</v>
      </c>
      <c r="ET283" s="565"/>
      <c r="EU283" s="565"/>
      <c r="EV283" s="565"/>
      <c r="EW283" s="565"/>
      <c r="EX283" s="565"/>
      <c r="EY283" s="565"/>
      <c r="EZ283" s="565"/>
      <c r="FA283" s="565"/>
      <c r="FB283" s="565"/>
      <c r="FC283" s="565"/>
      <c r="FD283" s="565"/>
      <c r="FE283" s="565"/>
      <c r="FF283" s="565"/>
      <c r="FG283" s="565"/>
      <c r="FH283" s="565"/>
      <c r="FI283" s="565"/>
      <c r="FJ283" s="565"/>
      <c r="FK283" s="565"/>
      <c r="FL283" s="565">
        <v>143</v>
      </c>
      <c r="FM283" s="565"/>
      <c r="FN283" s="565"/>
      <c r="FO283" s="565"/>
      <c r="FP283" s="565"/>
      <c r="FQ283" s="565"/>
      <c r="FR283" s="565"/>
      <c r="FS283" s="565"/>
      <c r="FT283" s="565">
        <v>0</v>
      </c>
      <c r="FU283" s="565">
        <v>0</v>
      </c>
      <c r="FV283" s="565"/>
      <c r="FW283" s="565"/>
      <c r="FX283" s="565"/>
      <c r="FY283" s="565"/>
      <c r="FZ283" s="598"/>
      <c r="GA283" s="598"/>
      <c r="GB283" s="565"/>
      <c r="GC283" s="565"/>
      <c r="GD283" s="565"/>
      <c r="GE283" s="565"/>
      <c r="GF283" s="565"/>
      <c r="GG283" s="565"/>
      <c r="GH283" s="565"/>
      <c r="GI283" s="565"/>
      <c r="GJ283" s="565"/>
    </row>
    <row r="284" spans="1:192">
      <c r="A284" s="443">
        <v>29</v>
      </c>
      <c r="B284" s="501" t="s">
        <v>5320</v>
      </c>
      <c r="C284" s="474" t="s">
        <v>4207</v>
      </c>
      <c r="D284" s="502">
        <v>1.37</v>
      </c>
      <c r="E284" s="97">
        <v>0</v>
      </c>
      <c r="F284" s="506">
        <v>0</v>
      </c>
      <c r="G284" s="529"/>
      <c r="H284" s="78"/>
      <c r="I284" s="230"/>
      <c r="J284" s="230"/>
      <c r="K284" s="97"/>
      <c r="L284" s="97"/>
      <c r="M284" s="97"/>
      <c r="N284" s="97"/>
      <c r="O284" s="470"/>
      <c r="P284" s="470"/>
      <c r="Q284" s="470"/>
      <c r="R284" s="518">
        <f>SUM(R285:R297)</f>
        <v>143</v>
      </c>
      <c r="S284" s="97"/>
      <c r="T284" s="447">
        <v>827</v>
      </c>
      <c r="U284" s="507"/>
      <c r="V284" s="447">
        <v>225</v>
      </c>
      <c r="W284" s="447">
        <v>26</v>
      </c>
      <c r="X284" s="447">
        <v>251</v>
      </c>
      <c r="Y284" s="147"/>
      <c r="Z284" s="147"/>
      <c r="AA284" s="166"/>
      <c r="AB284" s="166"/>
      <c r="AC284" s="97"/>
      <c r="AD284" s="97"/>
      <c r="AE284" s="97">
        <v>47</v>
      </c>
      <c r="AF284" s="97"/>
      <c r="AG284" s="462">
        <v>100</v>
      </c>
      <c r="AH284" s="462">
        <v>12</v>
      </c>
      <c r="AI284" s="97">
        <v>16</v>
      </c>
      <c r="AJ284" s="97"/>
      <c r="AK284" s="97"/>
      <c r="AL284" s="97"/>
      <c r="AM284" s="97">
        <v>90</v>
      </c>
      <c r="AN284" s="97">
        <v>5</v>
      </c>
      <c r="AO284" s="97">
        <v>16</v>
      </c>
      <c r="AP284" s="97">
        <v>3</v>
      </c>
      <c r="AQ284" s="512">
        <f>SUM(AQ285:AQ297)</f>
        <v>549</v>
      </c>
      <c r="AR284" s="512">
        <f>SUM(AR285:AR297)</f>
        <v>55</v>
      </c>
      <c r="AS284" s="472">
        <v>10</v>
      </c>
      <c r="AT284" s="97"/>
      <c r="AU284" s="472"/>
      <c r="AV284" s="472"/>
      <c r="AW284" s="97"/>
      <c r="AX284" s="97"/>
      <c r="AY284" s="97"/>
      <c r="AZ284" s="97"/>
      <c r="BA284" s="97"/>
      <c r="BB284" s="97"/>
      <c r="BC284" s="97"/>
      <c r="BD284" s="97"/>
      <c r="BE284" s="97"/>
      <c r="BF284" s="97"/>
      <c r="BG284" s="97">
        <v>15</v>
      </c>
      <c r="BH284" s="97"/>
      <c r="BI284" s="466">
        <v>312</v>
      </c>
      <c r="BJ284" s="466">
        <v>52</v>
      </c>
      <c r="BK284" s="466">
        <v>364</v>
      </c>
      <c r="BL284" s="97">
        <v>0</v>
      </c>
      <c r="BM284" s="97"/>
      <c r="BN284" s="470">
        <v>84</v>
      </c>
      <c r="BO284" s="470"/>
      <c r="BP284" s="97"/>
      <c r="BQ284" s="97">
        <v>1085</v>
      </c>
      <c r="BR284" s="97">
        <v>9</v>
      </c>
      <c r="BS284" s="97"/>
      <c r="BT284" s="97"/>
      <c r="BU284" s="97"/>
      <c r="BV284" s="97"/>
      <c r="BW284" s="97"/>
      <c r="BX284" s="97">
        <v>122</v>
      </c>
      <c r="BY284" s="97">
        <v>40</v>
      </c>
      <c r="BZ284" s="97"/>
      <c r="CA284" s="97"/>
      <c r="CB284" s="97"/>
      <c r="CC284" s="574"/>
      <c r="CD284" s="565"/>
      <c r="CE284" s="565"/>
      <c r="CF284" s="565">
        <v>171</v>
      </c>
      <c r="CG284" s="565">
        <v>4</v>
      </c>
      <c r="CH284" s="565">
        <v>23</v>
      </c>
      <c r="CI284" s="565">
        <v>548</v>
      </c>
      <c r="CJ284" s="565">
        <v>36</v>
      </c>
      <c r="CK284" s="565"/>
      <c r="CL284" s="565"/>
      <c r="CM284" s="565"/>
      <c r="CN284" s="565"/>
      <c r="CO284" s="565"/>
      <c r="CP284" s="565"/>
      <c r="CQ284" s="565"/>
      <c r="CR284" s="568">
        <v>720</v>
      </c>
      <c r="CS284" s="565"/>
      <c r="CT284" s="565"/>
      <c r="CU284" s="565"/>
      <c r="CV284" s="565"/>
      <c r="CW284" s="565">
        <v>84</v>
      </c>
      <c r="CX284" s="565"/>
      <c r="CY284" s="598"/>
      <c r="CZ284" s="598"/>
      <c r="DA284" s="565">
        <v>771</v>
      </c>
      <c r="DB284" s="565">
        <v>163</v>
      </c>
      <c r="DC284" s="565">
        <v>83</v>
      </c>
      <c r="DD284" s="565"/>
      <c r="DE284" s="565">
        <v>817</v>
      </c>
      <c r="DF284" s="565"/>
      <c r="DG284" s="565">
        <v>119</v>
      </c>
      <c r="DH284" s="565">
        <v>13</v>
      </c>
      <c r="DI284" s="565"/>
      <c r="DJ284" s="565"/>
      <c r="DK284" s="565"/>
      <c r="DL284" s="565"/>
      <c r="DM284" s="565">
        <v>4</v>
      </c>
      <c r="DN284" s="565"/>
      <c r="DO284" s="565"/>
      <c r="DP284" s="565"/>
      <c r="DQ284" s="565"/>
      <c r="DR284" s="565">
        <v>15</v>
      </c>
      <c r="DS284" s="565">
        <v>10</v>
      </c>
      <c r="DT284" s="565"/>
      <c r="DU284" s="565"/>
      <c r="DV284" s="565">
        <v>1069</v>
      </c>
      <c r="DW284" s="565"/>
      <c r="DX284" s="565">
        <v>22</v>
      </c>
      <c r="DY284" s="565">
        <v>3</v>
      </c>
      <c r="DZ284" s="565">
        <v>3</v>
      </c>
      <c r="EA284" s="565"/>
      <c r="EB284" s="565"/>
      <c r="EC284" s="565"/>
      <c r="ED284" s="565"/>
      <c r="EE284" s="565"/>
      <c r="EF284" s="565"/>
      <c r="EG284" s="565"/>
      <c r="EH284" s="565"/>
      <c r="EI284" s="565"/>
      <c r="EJ284" s="565"/>
      <c r="EK284" s="565"/>
      <c r="EL284" s="565"/>
      <c r="EM284" s="565"/>
      <c r="EN284" s="565"/>
      <c r="EO284" s="565"/>
      <c r="EP284" s="565"/>
      <c r="EQ284" s="565"/>
      <c r="ER284" s="620">
        <v>628</v>
      </c>
      <c r="ET284" s="565">
        <v>150</v>
      </c>
      <c r="EU284" s="565">
        <v>36</v>
      </c>
      <c r="EV284" s="565">
        <v>822</v>
      </c>
      <c r="EW284" s="565">
        <v>104</v>
      </c>
      <c r="EX284" s="565">
        <v>65</v>
      </c>
      <c r="EY284" s="565">
        <v>6</v>
      </c>
      <c r="EZ284" s="565">
        <v>739</v>
      </c>
      <c r="FA284" s="565">
        <v>97</v>
      </c>
      <c r="FB284" s="565"/>
      <c r="FC284" s="565"/>
      <c r="FD284" s="565"/>
      <c r="FE284" s="565"/>
      <c r="FF284" s="565"/>
      <c r="FG284" s="565"/>
      <c r="FH284" s="565">
        <v>302</v>
      </c>
      <c r="FI284" s="565">
        <v>57</v>
      </c>
      <c r="FJ284" s="565">
        <v>28</v>
      </c>
      <c r="FK284" s="565"/>
      <c r="FL284" s="565">
        <v>863</v>
      </c>
      <c r="FM284" s="565"/>
      <c r="FN284" s="565">
        <v>1190</v>
      </c>
      <c r="FO284" s="565">
        <v>130</v>
      </c>
      <c r="FP284" s="565"/>
      <c r="FQ284" s="565"/>
      <c r="FR284" s="565"/>
      <c r="FS284" s="565"/>
      <c r="FT284" s="565">
        <v>30</v>
      </c>
      <c r="FU284" s="565">
        <v>4</v>
      </c>
      <c r="FV284" s="565">
        <v>53</v>
      </c>
      <c r="FW284" s="565">
        <v>2</v>
      </c>
      <c r="FX284" s="565"/>
      <c r="FY284" s="565"/>
      <c r="FZ284" s="598"/>
      <c r="GA284" s="598"/>
      <c r="GB284" s="565"/>
      <c r="GC284" s="565"/>
      <c r="GD284" s="565">
        <v>67</v>
      </c>
      <c r="GE284" s="565">
        <v>15</v>
      </c>
      <c r="GF284" s="565">
        <v>237</v>
      </c>
      <c r="GG284" s="565">
        <v>27</v>
      </c>
      <c r="GH284" s="565"/>
      <c r="GI284" s="565"/>
      <c r="GJ284" s="565"/>
    </row>
    <row r="285" spans="1:192" ht="30">
      <c r="A285" s="460">
        <v>247</v>
      </c>
      <c r="B285" s="460" t="s">
        <v>5321</v>
      </c>
      <c r="C285" s="461" t="s">
        <v>5322</v>
      </c>
      <c r="D285" s="514">
        <v>0.99</v>
      </c>
      <c r="E285" s="447">
        <v>179</v>
      </c>
      <c r="F285" s="515">
        <v>9</v>
      </c>
      <c r="G285" s="529"/>
      <c r="H285" s="78"/>
      <c r="I285" s="445">
        <v>353</v>
      </c>
      <c r="J285" s="445">
        <v>66</v>
      </c>
      <c r="K285" s="97">
        <v>12</v>
      </c>
      <c r="L285" s="97">
        <v>3</v>
      </c>
      <c r="M285" s="97">
        <v>129</v>
      </c>
      <c r="N285" s="97"/>
      <c r="O285" s="470"/>
      <c r="P285" s="470"/>
      <c r="Q285" s="470"/>
      <c r="R285" s="506"/>
      <c r="S285" s="97"/>
      <c r="T285" s="97">
        <v>8</v>
      </c>
      <c r="U285" s="507"/>
      <c r="V285" s="97">
        <v>3</v>
      </c>
      <c r="W285" s="97"/>
      <c r="X285" s="97">
        <v>3</v>
      </c>
      <c r="Y285" s="147"/>
      <c r="Z285" s="147"/>
      <c r="AA285" s="166"/>
      <c r="AB285" s="166"/>
      <c r="AC285" s="97">
        <v>12</v>
      </c>
      <c r="AD285" s="97"/>
      <c r="AE285" s="97"/>
      <c r="AF285" s="97"/>
      <c r="AG285" s="462"/>
      <c r="AH285" s="462"/>
      <c r="AI285" s="97">
        <v>11</v>
      </c>
      <c r="AJ285" s="97"/>
      <c r="AK285" s="97"/>
      <c r="AL285" s="97"/>
      <c r="AM285" s="97">
        <v>1</v>
      </c>
      <c r="AN285" s="97"/>
      <c r="AO285" s="97"/>
      <c r="AP285" s="97"/>
      <c r="AQ285" s="517">
        <v>6</v>
      </c>
      <c r="AR285" s="517"/>
      <c r="AS285" s="472">
        <v>0</v>
      </c>
      <c r="AT285" s="97"/>
      <c r="AU285" s="472"/>
      <c r="AV285" s="472"/>
      <c r="AW285" s="97">
        <v>138</v>
      </c>
      <c r="AX285" s="97">
        <f>1</f>
        <v>1</v>
      </c>
      <c r="AY285" s="97"/>
      <c r="AZ285" s="97">
        <f t="shared" si="4"/>
        <v>1</v>
      </c>
      <c r="BA285" s="97"/>
      <c r="BB285" s="97"/>
      <c r="BC285" s="97"/>
      <c r="BD285" s="97"/>
      <c r="BE285" s="97"/>
      <c r="BF285" s="97"/>
      <c r="BG285" s="97">
        <v>4</v>
      </c>
      <c r="BH285" s="97"/>
      <c r="BI285" s="466">
        <v>1</v>
      </c>
      <c r="BJ285" s="466"/>
      <c r="BK285" s="466">
        <v>1</v>
      </c>
      <c r="BL285" s="97"/>
      <c r="BM285" s="97"/>
      <c r="BN285" s="470">
        <v>5</v>
      </c>
      <c r="BO285" s="470"/>
      <c r="BP285" s="97"/>
      <c r="BQ285" s="97">
        <v>110</v>
      </c>
      <c r="BR285" s="97"/>
      <c r="BS285" s="97"/>
      <c r="BT285" s="97"/>
      <c r="BU285" s="97"/>
      <c r="BV285" s="97"/>
      <c r="BW285" s="97"/>
      <c r="BX285" s="97">
        <v>55</v>
      </c>
      <c r="BY285" s="97">
        <v>125</v>
      </c>
      <c r="BZ285" s="97"/>
      <c r="CA285" s="97"/>
      <c r="CB285" s="97"/>
      <c r="CC285" s="574"/>
      <c r="CD285" s="565"/>
      <c r="CE285" s="565"/>
      <c r="CF285" s="565"/>
      <c r="CG285" s="565"/>
      <c r="CH285" s="565"/>
      <c r="CI285" s="565"/>
      <c r="CJ285" s="565"/>
      <c r="CK285" s="565"/>
      <c r="CL285" s="565"/>
      <c r="CM285" s="565"/>
      <c r="CN285" s="565"/>
      <c r="CO285" s="565"/>
      <c r="CP285" s="565"/>
      <c r="CQ285" s="565"/>
      <c r="CR285" s="582">
        <v>5</v>
      </c>
      <c r="CS285" s="565">
        <v>2</v>
      </c>
      <c r="CT285" s="565"/>
      <c r="CU285" s="565"/>
      <c r="CV285" s="565"/>
      <c r="CW285" s="565">
        <v>5</v>
      </c>
      <c r="CX285" s="565"/>
      <c r="CY285" s="598"/>
      <c r="CZ285" s="598"/>
      <c r="DA285" s="565">
        <v>3</v>
      </c>
      <c r="DB285" s="565">
        <v>1</v>
      </c>
      <c r="DC285" s="565"/>
      <c r="DD285" s="565"/>
      <c r="DE285" s="565">
        <v>4</v>
      </c>
      <c r="DF285" s="565"/>
      <c r="DG285" s="565">
        <v>1</v>
      </c>
      <c r="DH285" s="565"/>
      <c r="DI285" s="565"/>
      <c r="DJ285" s="565"/>
      <c r="DK285" s="565"/>
      <c r="DL285" s="565"/>
      <c r="DM285" s="565"/>
      <c r="DN285" s="565"/>
      <c r="DO285" s="565"/>
      <c r="DP285" s="565"/>
      <c r="DQ285" s="565"/>
      <c r="DR285" s="565">
        <v>5</v>
      </c>
      <c r="DS285" s="565">
        <v>3</v>
      </c>
      <c r="DT285" s="565"/>
      <c r="DU285" s="565"/>
      <c r="DV285" s="565">
        <v>4</v>
      </c>
      <c r="DW285" s="565"/>
      <c r="DX285" s="565"/>
      <c r="DY285" s="565"/>
      <c r="DZ285" s="565">
        <v>12</v>
      </c>
      <c r="EA285" s="565"/>
      <c r="EB285" s="565">
        <v>2</v>
      </c>
      <c r="EC285" s="565"/>
      <c r="ED285" s="565"/>
      <c r="EE285" s="565"/>
      <c r="EF285" s="565"/>
      <c r="EG285" s="565"/>
      <c r="EH285" s="565"/>
      <c r="EI285" s="565"/>
      <c r="EJ285" s="565"/>
      <c r="EK285" s="565"/>
      <c r="EL285" s="565"/>
      <c r="EM285" s="565"/>
      <c r="EN285" s="565"/>
      <c r="EO285" s="565"/>
      <c r="EP285" s="565"/>
      <c r="EQ285" s="565"/>
      <c r="ER285" s="620">
        <v>1</v>
      </c>
      <c r="ET285" s="565"/>
      <c r="EU285" s="565">
        <v>1</v>
      </c>
      <c r="EV285" s="565">
        <v>1</v>
      </c>
      <c r="EW285" s="565"/>
      <c r="EX285" s="565"/>
      <c r="EY285" s="565"/>
      <c r="EZ285" s="565">
        <v>3</v>
      </c>
      <c r="FA285" s="565"/>
      <c r="FB285" s="565"/>
      <c r="FC285" s="565"/>
      <c r="FD285" s="565"/>
      <c r="FE285" s="565"/>
      <c r="FF285" s="565">
        <v>3</v>
      </c>
      <c r="FG285" s="565"/>
      <c r="FH285" s="565">
        <v>2</v>
      </c>
      <c r="FI285" s="565"/>
      <c r="FJ285" s="565"/>
      <c r="FK285" s="565"/>
      <c r="FL285" s="565">
        <v>5</v>
      </c>
      <c r="FM285" s="565"/>
      <c r="FN285" s="565"/>
      <c r="FO285" s="565"/>
      <c r="FP285" s="565"/>
      <c r="FQ285" s="565"/>
      <c r="FR285" s="565"/>
      <c r="FS285" s="565"/>
      <c r="FT285" s="565">
        <v>0</v>
      </c>
      <c r="FU285" s="565">
        <v>0</v>
      </c>
      <c r="FV285" s="565"/>
      <c r="FW285" s="565"/>
      <c r="FX285" s="565"/>
      <c r="FY285" s="565"/>
      <c r="FZ285" s="598"/>
      <c r="GA285" s="598"/>
      <c r="GB285" s="565"/>
      <c r="GC285" s="565"/>
      <c r="GD285" s="565"/>
      <c r="GE285" s="565"/>
      <c r="GF285" s="565">
        <v>3</v>
      </c>
      <c r="GG285" s="565"/>
      <c r="GH285" s="565"/>
      <c r="GI285" s="565">
        <v>1</v>
      </c>
      <c r="GJ285" s="565"/>
    </row>
    <row r="286" spans="1:192">
      <c r="A286" s="460">
        <v>248</v>
      </c>
      <c r="B286" s="460" t="s">
        <v>5323</v>
      </c>
      <c r="C286" s="461" t="s">
        <v>5324</v>
      </c>
      <c r="D286" s="514">
        <v>1.52</v>
      </c>
      <c r="E286" s="97">
        <v>1</v>
      </c>
      <c r="F286" s="506">
        <v>0</v>
      </c>
      <c r="G286" s="529"/>
      <c r="H286" s="78"/>
      <c r="I286" s="230"/>
      <c r="J286" s="230"/>
      <c r="K286" s="97"/>
      <c r="L286" s="97"/>
      <c r="M286" s="97"/>
      <c r="N286" s="97"/>
      <c r="O286" s="470"/>
      <c r="P286" s="470"/>
      <c r="Q286" s="470"/>
      <c r="R286" s="506">
        <v>2</v>
      </c>
      <c r="S286" s="97"/>
      <c r="T286" s="97">
        <v>142</v>
      </c>
      <c r="U286" s="507"/>
      <c r="V286" s="97">
        <v>32</v>
      </c>
      <c r="W286" s="97">
        <v>1</v>
      </c>
      <c r="X286" s="97">
        <v>33</v>
      </c>
      <c r="Y286" s="147"/>
      <c r="Z286" s="147"/>
      <c r="AA286" s="166"/>
      <c r="AB286" s="166"/>
      <c r="AC286" s="97">
        <v>100</v>
      </c>
      <c r="AD286" s="97"/>
      <c r="AE286" s="97">
        <v>2</v>
      </c>
      <c r="AF286" s="97"/>
      <c r="AG286" s="462"/>
      <c r="AH286" s="462"/>
      <c r="AI286" s="97">
        <v>5</v>
      </c>
      <c r="AJ286" s="97"/>
      <c r="AK286" s="97"/>
      <c r="AL286" s="97"/>
      <c r="AM286" s="97">
        <v>8</v>
      </c>
      <c r="AN286" s="97"/>
      <c r="AO286" s="97">
        <v>3</v>
      </c>
      <c r="AP286" s="97"/>
      <c r="AQ286" s="517">
        <v>47</v>
      </c>
      <c r="AR286" s="517"/>
      <c r="AS286" s="472">
        <v>0</v>
      </c>
      <c r="AT286" s="97"/>
      <c r="AU286" s="472"/>
      <c r="AV286" s="472"/>
      <c r="AW286" s="97">
        <v>5</v>
      </c>
      <c r="AX286" s="97">
        <f>9+8+7</f>
        <v>24</v>
      </c>
      <c r="AY286" s="97"/>
      <c r="AZ286" s="97">
        <f t="shared" si="4"/>
        <v>24</v>
      </c>
      <c r="BA286" s="97">
        <v>5</v>
      </c>
      <c r="BB286" s="97"/>
      <c r="BC286" s="97"/>
      <c r="BD286" s="97"/>
      <c r="BE286" s="97">
        <v>12</v>
      </c>
      <c r="BF286" s="97">
        <v>1</v>
      </c>
      <c r="BG286" s="97">
        <v>21</v>
      </c>
      <c r="BH286" s="97"/>
      <c r="BI286" s="466">
        <v>35</v>
      </c>
      <c r="BJ286" s="466">
        <v>3</v>
      </c>
      <c r="BK286" s="466">
        <v>38</v>
      </c>
      <c r="BL286" s="97"/>
      <c r="BM286" s="97"/>
      <c r="BN286" s="470">
        <v>8</v>
      </c>
      <c r="BO286" s="470"/>
      <c r="BP286" s="97"/>
      <c r="BQ286" s="97">
        <v>6</v>
      </c>
      <c r="BR286" s="97">
        <v>7</v>
      </c>
      <c r="BS286" s="97"/>
      <c r="BT286" s="97"/>
      <c r="BU286" s="97"/>
      <c r="BV286" s="97"/>
      <c r="BW286" s="97"/>
      <c r="BX286" s="97">
        <v>106</v>
      </c>
      <c r="BY286" s="97">
        <v>50</v>
      </c>
      <c r="BZ286" s="97"/>
      <c r="CA286" s="97"/>
      <c r="CB286" s="97"/>
      <c r="CC286" s="574"/>
      <c r="CD286" s="565"/>
      <c r="CE286" s="565"/>
      <c r="CF286" s="565">
        <v>10</v>
      </c>
      <c r="CG286" s="565"/>
      <c r="CH286" s="565"/>
      <c r="CI286" s="565">
        <v>50</v>
      </c>
      <c r="CJ286" s="565"/>
      <c r="CK286" s="565">
        <v>5</v>
      </c>
      <c r="CL286" s="565"/>
      <c r="CM286" s="565"/>
      <c r="CN286" s="565"/>
      <c r="CO286" s="565"/>
      <c r="CP286" s="565"/>
      <c r="CQ286" s="565"/>
      <c r="CR286" s="582">
        <v>49</v>
      </c>
      <c r="CS286" s="565"/>
      <c r="CT286" s="565">
        <v>11</v>
      </c>
      <c r="CU286" s="565">
        <v>7</v>
      </c>
      <c r="CV286" s="565"/>
      <c r="CW286" s="565">
        <v>8</v>
      </c>
      <c r="CX286" s="565"/>
      <c r="CY286" s="598"/>
      <c r="CZ286" s="598"/>
      <c r="DA286" s="565">
        <v>65</v>
      </c>
      <c r="DB286" s="565"/>
      <c r="DC286" s="565"/>
      <c r="DD286" s="565"/>
      <c r="DE286" s="565">
        <v>48</v>
      </c>
      <c r="DF286" s="565"/>
      <c r="DG286" s="565">
        <v>10</v>
      </c>
      <c r="DH286" s="565">
        <v>1</v>
      </c>
      <c r="DI286" s="565"/>
      <c r="DJ286" s="565"/>
      <c r="DK286" s="565"/>
      <c r="DL286" s="565"/>
      <c r="DM286" s="565"/>
      <c r="DN286" s="565"/>
      <c r="DO286" s="565"/>
      <c r="DP286" s="565">
        <v>1</v>
      </c>
      <c r="DQ286" s="565"/>
      <c r="DR286" s="565">
        <v>18</v>
      </c>
      <c r="DS286" s="565">
        <v>7</v>
      </c>
      <c r="DT286" s="565"/>
      <c r="DU286" s="565"/>
      <c r="DV286" s="565">
        <v>54</v>
      </c>
      <c r="DW286" s="565"/>
      <c r="DX286" s="565">
        <v>2</v>
      </c>
      <c r="DY286" s="565"/>
      <c r="DZ286" s="565">
        <v>5</v>
      </c>
      <c r="EA286" s="565"/>
      <c r="EB286" s="565">
        <v>5</v>
      </c>
      <c r="EC286" s="565"/>
      <c r="ED286" s="565"/>
      <c r="EE286" s="565"/>
      <c r="EF286" s="565"/>
      <c r="EG286" s="565"/>
      <c r="EH286" s="565">
        <v>8</v>
      </c>
      <c r="EI286" s="565"/>
      <c r="EJ286" s="565"/>
      <c r="EK286" s="565"/>
      <c r="EL286" s="565">
        <v>1</v>
      </c>
      <c r="EM286" s="565"/>
      <c r="EN286" s="565"/>
      <c r="EO286" s="565"/>
      <c r="EP286" s="565"/>
      <c r="EQ286" s="565"/>
      <c r="ER286" s="620">
        <v>27</v>
      </c>
      <c r="ET286" s="565">
        <v>16</v>
      </c>
      <c r="EU286" s="565"/>
      <c r="EV286" s="565">
        <v>18</v>
      </c>
      <c r="EW286" s="565"/>
      <c r="EX286" s="565">
        <v>10</v>
      </c>
      <c r="EY286" s="565">
        <v>1</v>
      </c>
      <c r="EZ286" s="565">
        <v>27</v>
      </c>
      <c r="FA286" s="565">
        <v>3</v>
      </c>
      <c r="FB286" s="565">
        <v>8</v>
      </c>
      <c r="FC286" s="565"/>
      <c r="FD286" s="565">
        <v>3</v>
      </c>
      <c r="FE286" s="565"/>
      <c r="FF286" s="565">
        <v>2</v>
      </c>
      <c r="FG286" s="565"/>
      <c r="FH286" s="565">
        <v>27</v>
      </c>
      <c r="FI286" s="565"/>
      <c r="FJ286" s="565">
        <v>12</v>
      </c>
      <c r="FK286" s="565"/>
      <c r="FL286" s="565">
        <v>5</v>
      </c>
      <c r="FM286" s="565"/>
      <c r="FN286" s="565">
        <v>91</v>
      </c>
      <c r="FO286" s="565"/>
      <c r="FP286" s="565">
        <v>20</v>
      </c>
      <c r="FQ286" s="565"/>
      <c r="FR286" s="565">
        <v>5</v>
      </c>
      <c r="FS286" s="565"/>
      <c r="FT286" s="565">
        <v>6</v>
      </c>
      <c r="FU286" s="565">
        <v>0</v>
      </c>
      <c r="FV286" s="565">
        <v>3</v>
      </c>
      <c r="FW286" s="565"/>
      <c r="FX286" s="565">
        <v>1</v>
      </c>
      <c r="FY286" s="565">
        <v>0</v>
      </c>
      <c r="FZ286" s="598"/>
      <c r="GA286" s="598"/>
      <c r="GB286" s="565"/>
      <c r="GC286" s="565"/>
      <c r="GD286" s="565">
        <v>14</v>
      </c>
      <c r="GE286" s="565"/>
      <c r="GF286" s="565">
        <v>3</v>
      </c>
      <c r="GG286" s="565">
        <v>1</v>
      </c>
      <c r="GH286" s="565">
        <v>50</v>
      </c>
      <c r="GI286" s="565">
        <v>1</v>
      </c>
      <c r="GJ286" s="565"/>
    </row>
    <row r="287" spans="1:192" ht="30">
      <c r="A287" s="460">
        <v>249</v>
      </c>
      <c r="B287" s="460" t="s">
        <v>5325</v>
      </c>
      <c r="C287" s="461" t="s">
        <v>5326</v>
      </c>
      <c r="D287" s="514">
        <v>0.69</v>
      </c>
      <c r="E287" s="97">
        <v>12</v>
      </c>
      <c r="F287" s="506">
        <v>0</v>
      </c>
      <c r="G287" s="529"/>
      <c r="H287" s="78"/>
      <c r="I287" s="230">
        <v>15</v>
      </c>
      <c r="J287" s="230"/>
      <c r="K287" s="97"/>
      <c r="L287" s="97"/>
      <c r="M287" s="97">
        <v>30</v>
      </c>
      <c r="N287" s="97"/>
      <c r="O287" s="470"/>
      <c r="P287" s="470"/>
      <c r="Q287" s="470"/>
      <c r="R287" s="506"/>
      <c r="S287" s="97"/>
      <c r="T287" s="97">
        <v>9</v>
      </c>
      <c r="U287" s="507"/>
      <c r="V287" s="97">
        <v>3</v>
      </c>
      <c r="W287" s="97">
        <v>1</v>
      </c>
      <c r="X287" s="97">
        <v>4</v>
      </c>
      <c r="Y287" s="147"/>
      <c r="Z287" s="147"/>
      <c r="AA287" s="166"/>
      <c r="AB287" s="166"/>
      <c r="AC287" s="97">
        <v>4</v>
      </c>
      <c r="AD287" s="97"/>
      <c r="AE287" s="97">
        <v>1</v>
      </c>
      <c r="AF287" s="97"/>
      <c r="AG287" s="462"/>
      <c r="AH287" s="462"/>
      <c r="AI287" s="97">
        <v>5</v>
      </c>
      <c r="AJ287" s="97"/>
      <c r="AK287" s="97"/>
      <c r="AL287" s="97"/>
      <c r="AM287" s="97">
        <v>3</v>
      </c>
      <c r="AN287" s="97">
        <v>1</v>
      </c>
      <c r="AO287" s="97"/>
      <c r="AP287" s="97"/>
      <c r="AQ287" s="517">
        <v>3</v>
      </c>
      <c r="AR287" s="517"/>
      <c r="AS287" s="472">
        <v>0</v>
      </c>
      <c r="AT287" s="97"/>
      <c r="AU287" s="472"/>
      <c r="AV287" s="472"/>
      <c r="AW287" s="97">
        <v>11</v>
      </c>
      <c r="AX287" s="97"/>
      <c r="AY287" s="97"/>
      <c r="AZ287" s="97">
        <f t="shared" si="4"/>
        <v>0</v>
      </c>
      <c r="BA287" s="97"/>
      <c r="BB287" s="97"/>
      <c r="BC287" s="97"/>
      <c r="BD287" s="97"/>
      <c r="BE287" s="97"/>
      <c r="BF287" s="97"/>
      <c r="BG287" s="97">
        <v>12</v>
      </c>
      <c r="BH287" s="97"/>
      <c r="BI287" s="466">
        <v>2</v>
      </c>
      <c r="BJ287" s="466">
        <v>3</v>
      </c>
      <c r="BK287" s="466">
        <v>5</v>
      </c>
      <c r="BL287" s="97"/>
      <c r="BM287" s="97"/>
      <c r="BN287" s="470">
        <v>1</v>
      </c>
      <c r="BO287" s="470"/>
      <c r="BP287" s="97"/>
      <c r="BQ287" s="97">
        <v>8</v>
      </c>
      <c r="BR287" s="97"/>
      <c r="BS287" s="97"/>
      <c r="BT287" s="97"/>
      <c r="BU287" s="97"/>
      <c r="BV287" s="97"/>
      <c r="BW287" s="97"/>
      <c r="BX287" s="97">
        <v>116</v>
      </c>
      <c r="BY287" s="97">
        <v>8</v>
      </c>
      <c r="BZ287" s="97"/>
      <c r="CA287" s="97"/>
      <c r="CB287" s="97"/>
      <c r="CC287" s="574"/>
      <c r="CD287" s="565"/>
      <c r="CE287" s="565"/>
      <c r="CF287" s="565">
        <v>3</v>
      </c>
      <c r="CG287" s="565">
        <v>1</v>
      </c>
      <c r="CH287" s="565"/>
      <c r="CI287" s="565">
        <v>10</v>
      </c>
      <c r="CJ287" s="565"/>
      <c r="CK287" s="565"/>
      <c r="CL287" s="565"/>
      <c r="CM287" s="565"/>
      <c r="CN287" s="565"/>
      <c r="CO287" s="565"/>
      <c r="CP287" s="565"/>
      <c r="CQ287" s="565"/>
      <c r="CR287" s="582">
        <v>1</v>
      </c>
      <c r="CS287" s="565"/>
      <c r="CT287" s="565">
        <v>2</v>
      </c>
      <c r="CU287" s="565">
        <v>3</v>
      </c>
      <c r="CV287" s="565">
        <v>1</v>
      </c>
      <c r="CW287" s="565">
        <v>1</v>
      </c>
      <c r="CX287" s="565"/>
      <c r="CY287" s="598"/>
      <c r="CZ287" s="598"/>
      <c r="DA287" s="565">
        <v>4</v>
      </c>
      <c r="DB287" s="565">
        <v>1</v>
      </c>
      <c r="DC287" s="565"/>
      <c r="DD287" s="565"/>
      <c r="DE287" s="565">
        <v>5</v>
      </c>
      <c r="DF287" s="565"/>
      <c r="DG287" s="565">
        <v>3</v>
      </c>
      <c r="DH287" s="565"/>
      <c r="DI287" s="565"/>
      <c r="DJ287" s="565"/>
      <c r="DK287" s="565"/>
      <c r="DL287" s="565"/>
      <c r="DM287" s="565">
        <v>1</v>
      </c>
      <c r="DN287" s="565"/>
      <c r="DO287" s="565"/>
      <c r="DP287" s="565">
        <v>51</v>
      </c>
      <c r="DQ287" s="565">
        <v>3</v>
      </c>
      <c r="DR287" s="565">
        <v>1</v>
      </c>
      <c r="DS287" s="565"/>
      <c r="DT287" s="565"/>
      <c r="DU287" s="565"/>
      <c r="DV287" s="565">
        <v>7</v>
      </c>
      <c r="DW287" s="565"/>
      <c r="DX287" s="565"/>
      <c r="DY287" s="565"/>
      <c r="DZ287" s="565"/>
      <c r="EA287" s="565"/>
      <c r="EB287" s="565"/>
      <c r="EC287" s="565"/>
      <c r="ED287" s="565"/>
      <c r="EE287" s="565"/>
      <c r="EF287" s="565"/>
      <c r="EG287" s="565"/>
      <c r="EH287" s="565"/>
      <c r="EI287" s="565"/>
      <c r="EJ287" s="565"/>
      <c r="EK287" s="565"/>
      <c r="EL287" s="565"/>
      <c r="EM287" s="565"/>
      <c r="EN287" s="565"/>
      <c r="EO287" s="565"/>
      <c r="EP287" s="565"/>
      <c r="EQ287" s="565"/>
      <c r="ER287" s="620">
        <v>5</v>
      </c>
      <c r="ET287" s="565"/>
      <c r="EU287" s="565">
        <v>1</v>
      </c>
      <c r="EV287" s="565">
        <v>1</v>
      </c>
      <c r="EW287" s="565">
        <v>2</v>
      </c>
      <c r="EX287" s="565">
        <v>2</v>
      </c>
      <c r="EY287" s="565">
        <v>1</v>
      </c>
      <c r="EZ287" s="565">
        <v>4</v>
      </c>
      <c r="FA287" s="565">
        <v>4</v>
      </c>
      <c r="FB287" s="565">
        <v>1</v>
      </c>
      <c r="FC287" s="565">
        <v>-1</v>
      </c>
      <c r="FD287" s="565">
        <v>2</v>
      </c>
      <c r="FE287" s="565">
        <v>1</v>
      </c>
      <c r="FF287" s="565"/>
      <c r="FG287" s="565"/>
      <c r="FH287" s="565"/>
      <c r="FI287" s="565"/>
      <c r="FJ287" s="565"/>
      <c r="FK287" s="565"/>
      <c r="FL287" s="565">
        <v>0</v>
      </c>
      <c r="FM287" s="565"/>
      <c r="FN287" s="565">
        <v>9</v>
      </c>
      <c r="FO287" s="565"/>
      <c r="FP287" s="565"/>
      <c r="FQ287" s="565"/>
      <c r="FR287" s="565">
        <v>2</v>
      </c>
      <c r="FS287" s="565"/>
      <c r="FT287" s="565">
        <v>3</v>
      </c>
      <c r="FU287" s="565">
        <v>0</v>
      </c>
      <c r="FV287" s="565"/>
      <c r="FW287" s="565"/>
      <c r="FX287" s="565"/>
      <c r="FY287" s="565"/>
      <c r="FZ287" s="598"/>
      <c r="GA287" s="598"/>
      <c r="GB287" s="565"/>
      <c r="GC287" s="565"/>
      <c r="GD287" s="565">
        <v>6</v>
      </c>
      <c r="GE287" s="565"/>
      <c r="GF287" s="565"/>
      <c r="GG287" s="565"/>
      <c r="GH287" s="565">
        <v>3</v>
      </c>
      <c r="GI287" s="565"/>
      <c r="GJ287" s="565"/>
    </row>
    <row r="288" spans="1:192" ht="30">
      <c r="A288" s="460">
        <v>250</v>
      </c>
      <c r="B288" s="460" t="s">
        <v>5327</v>
      </c>
      <c r="C288" s="461" t="s">
        <v>5328</v>
      </c>
      <c r="D288" s="514">
        <v>0.56000000000000005</v>
      </c>
      <c r="E288" s="97">
        <v>0</v>
      </c>
      <c r="F288" s="506">
        <v>1</v>
      </c>
      <c r="G288" s="529"/>
      <c r="H288" s="78"/>
      <c r="I288" s="230"/>
      <c r="J288" s="230"/>
      <c r="K288" s="97"/>
      <c r="L288" s="97"/>
      <c r="M288" s="97">
        <v>1</v>
      </c>
      <c r="N288" s="97"/>
      <c r="O288" s="470"/>
      <c r="P288" s="470"/>
      <c r="Q288" s="470"/>
      <c r="R288" s="506">
        <v>2</v>
      </c>
      <c r="S288" s="97"/>
      <c r="T288" s="97">
        <v>7</v>
      </c>
      <c r="U288" s="507"/>
      <c r="V288" s="97">
        <v>10</v>
      </c>
      <c r="W288" s="97">
        <v>5</v>
      </c>
      <c r="X288" s="97">
        <v>15</v>
      </c>
      <c r="Y288" s="147"/>
      <c r="Z288" s="147"/>
      <c r="AA288" s="166"/>
      <c r="AB288" s="166"/>
      <c r="AC288" s="97">
        <v>26</v>
      </c>
      <c r="AD288" s="97"/>
      <c r="AE288" s="97">
        <v>1</v>
      </c>
      <c r="AF288" s="97"/>
      <c r="AG288" s="462"/>
      <c r="AH288" s="462"/>
      <c r="AI288" s="97">
        <v>0</v>
      </c>
      <c r="AJ288" s="97"/>
      <c r="AK288" s="97"/>
      <c r="AL288" s="97"/>
      <c r="AM288" s="97">
        <v>5</v>
      </c>
      <c r="AN288" s="97"/>
      <c r="AO288" s="97">
        <v>1</v>
      </c>
      <c r="AP288" s="97"/>
      <c r="AQ288" s="517">
        <v>19</v>
      </c>
      <c r="AR288" s="517">
        <v>3</v>
      </c>
      <c r="AS288" s="472">
        <v>0</v>
      </c>
      <c r="AT288" s="97"/>
      <c r="AU288" s="472"/>
      <c r="AV288" s="472"/>
      <c r="AW288" s="97">
        <v>14</v>
      </c>
      <c r="AX288" s="97">
        <f>2+10+3</f>
        <v>15</v>
      </c>
      <c r="AY288" s="97"/>
      <c r="AZ288" s="97">
        <f t="shared" si="4"/>
        <v>15</v>
      </c>
      <c r="BA288" s="97">
        <v>25</v>
      </c>
      <c r="BB288" s="97">
        <v>2</v>
      </c>
      <c r="BC288" s="97"/>
      <c r="BD288" s="97"/>
      <c r="BE288" s="97">
        <v>5</v>
      </c>
      <c r="BF288" s="97">
        <v>3</v>
      </c>
      <c r="BG288" s="97"/>
      <c r="BH288" s="97"/>
      <c r="BI288" s="466">
        <v>15</v>
      </c>
      <c r="BJ288" s="466">
        <v>3</v>
      </c>
      <c r="BK288" s="466">
        <v>18</v>
      </c>
      <c r="BL288" s="97"/>
      <c r="BM288" s="97"/>
      <c r="BN288" s="470">
        <v>8</v>
      </c>
      <c r="BO288" s="470"/>
      <c r="BP288" s="97"/>
      <c r="BQ288" s="97">
        <v>15</v>
      </c>
      <c r="BR288" s="97">
        <v>1</v>
      </c>
      <c r="BS288" s="97"/>
      <c r="BT288" s="97"/>
      <c r="BU288" s="97"/>
      <c r="BV288" s="97"/>
      <c r="BW288" s="97"/>
      <c r="BX288" s="97">
        <v>209</v>
      </c>
      <c r="BY288" s="97"/>
      <c r="BZ288" s="97"/>
      <c r="CA288" s="97"/>
      <c r="CB288" s="97"/>
      <c r="CC288" s="574"/>
      <c r="CD288" s="565"/>
      <c r="CE288" s="565"/>
      <c r="CF288" s="565">
        <v>3</v>
      </c>
      <c r="CG288" s="565"/>
      <c r="CH288" s="565"/>
      <c r="CI288" s="565">
        <v>40</v>
      </c>
      <c r="CJ288" s="565">
        <v>8</v>
      </c>
      <c r="CK288" s="565">
        <v>3</v>
      </c>
      <c r="CL288" s="565"/>
      <c r="CM288" s="565"/>
      <c r="CN288" s="565"/>
      <c r="CO288" s="565"/>
      <c r="CP288" s="565"/>
      <c r="CQ288" s="565"/>
      <c r="CR288" s="582">
        <v>31</v>
      </c>
      <c r="CS288" s="565">
        <v>1</v>
      </c>
      <c r="CT288" s="565">
        <v>9</v>
      </c>
      <c r="CU288" s="565">
        <v>8</v>
      </c>
      <c r="CV288" s="565">
        <v>2</v>
      </c>
      <c r="CW288" s="565">
        <v>8</v>
      </c>
      <c r="CX288" s="565"/>
      <c r="CY288" s="598"/>
      <c r="CZ288" s="598"/>
      <c r="DA288" s="565">
        <v>29</v>
      </c>
      <c r="DB288" s="565">
        <v>3</v>
      </c>
      <c r="DC288" s="565"/>
      <c r="DD288" s="565"/>
      <c r="DE288" s="565">
        <v>27</v>
      </c>
      <c r="DF288" s="565"/>
      <c r="DG288" s="565">
        <v>10</v>
      </c>
      <c r="DH288" s="565">
        <v>3</v>
      </c>
      <c r="DI288" s="565"/>
      <c r="DJ288" s="565"/>
      <c r="DK288" s="565"/>
      <c r="DL288" s="565"/>
      <c r="DM288" s="565"/>
      <c r="DN288" s="565"/>
      <c r="DO288" s="565"/>
      <c r="DP288" s="565">
        <v>2</v>
      </c>
      <c r="DQ288" s="565">
        <v>3</v>
      </c>
      <c r="DR288" s="565"/>
      <c r="DS288" s="565"/>
      <c r="DT288" s="565"/>
      <c r="DU288" s="565"/>
      <c r="DV288" s="565">
        <v>29</v>
      </c>
      <c r="DW288" s="565"/>
      <c r="DX288" s="565">
        <v>6</v>
      </c>
      <c r="DY288" s="565"/>
      <c r="DZ288" s="565">
        <v>54</v>
      </c>
      <c r="EA288" s="565">
        <v>12</v>
      </c>
      <c r="EB288" s="565">
        <v>10</v>
      </c>
      <c r="EC288" s="565">
        <v>2</v>
      </c>
      <c r="ED288" s="565"/>
      <c r="EE288" s="565"/>
      <c r="EF288" s="565"/>
      <c r="EG288" s="565"/>
      <c r="EH288" s="565">
        <v>2</v>
      </c>
      <c r="EI288" s="565"/>
      <c r="EJ288" s="565"/>
      <c r="EK288" s="565"/>
      <c r="EL288" s="565"/>
      <c r="EM288" s="565"/>
      <c r="EN288" s="565"/>
      <c r="EO288" s="565"/>
      <c r="EP288" s="565"/>
      <c r="EQ288" s="565"/>
      <c r="ER288" s="620">
        <v>37</v>
      </c>
      <c r="ET288" s="565">
        <v>2</v>
      </c>
      <c r="EU288" s="565">
        <v>3</v>
      </c>
      <c r="EV288" s="565">
        <v>12</v>
      </c>
      <c r="EW288" s="565">
        <v>1</v>
      </c>
      <c r="EX288" s="565"/>
      <c r="EY288" s="565">
        <v>1</v>
      </c>
      <c r="EZ288" s="565">
        <v>30</v>
      </c>
      <c r="FA288" s="565">
        <v>12</v>
      </c>
      <c r="FB288" s="565">
        <v>7</v>
      </c>
      <c r="FC288" s="565">
        <v>-1</v>
      </c>
      <c r="FD288" s="565">
        <v>7</v>
      </c>
      <c r="FE288" s="565"/>
      <c r="FF288" s="565">
        <v>6</v>
      </c>
      <c r="FG288" s="565"/>
      <c r="FH288" s="565">
        <v>3</v>
      </c>
      <c r="FI288" s="565">
        <v>2</v>
      </c>
      <c r="FJ288" s="565">
        <v>2</v>
      </c>
      <c r="FK288" s="565"/>
      <c r="FL288" s="565">
        <v>3</v>
      </c>
      <c r="FM288" s="565"/>
      <c r="FN288" s="565">
        <v>60</v>
      </c>
      <c r="FO288" s="565">
        <v>20</v>
      </c>
      <c r="FP288" s="565"/>
      <c r="FQ288" s="565"/>
      <c r="FR288" s="565">
        <v>3</v>
      </c>
      <c r="FS288" s="565"/>
      <c r="FT288" s="565">
        <v>3</v>
      </c>
      <c r="FU288" s="565">
        <v>1</v>
      </c>
      <c r="FV288" s="565">
        <v>8</v>
      </c>
      <c r="FW288" s="565"/>
      <c r="FX288" s="565">
        <v>3</v>
      </c>
      <c r="FY288" s="565">
        <v>0</v>
      </c>
      <c r="FZ288" s="598">
        <v>1</v>
      </c>
      <c r="GA288" s="598"/>
      <c r="GB288" s="565"/>
      <c r="GC288" s="565"/>
      <c r="GD288" s="565">
        <v>16</v>
      </c>
      <c r="GE288" s="565">
        <v>7</v>
      </c>
      <c r="GF288" s="565">
        <v>2</v>
      </c>
      <c r="GG288" s="565"/>
      <c r="GH288" s="565">
        <v>20</v>
      </c>
      <c r="GI288" s="565">
        <v>3</v>
      </c>
      <c r="GJ288" s="565"/>
    </row>
    <row r="289" spans="1:192" ht="30">
      <c r="A289" s="460">
        <v>251</v>
      </c>
      <c r="B289" s="460" t="s">
        <v>5329</v>
      </c>
      <c r="C289" s="461" t="s">
        <v>5330</v>
      </c>
      <c r="D289" s="514">
        <v>0.74</v>
      </c>
      <c r="E289" s="97">
        <v>4</v>
      </c>
      <c r="F289" s="506">
        <v>1</v>
      </c>
      <c r="G289" s="529"/>
      <c r="H289" s="78"/>
      <c r="I289" s="230">
        <v>8</v>
      </c>
      <c r="J289" s="230">
        <v>3</v>
      </c>
      <c r="K289" s="97"/>
      <c r="L289" s="97"/>
      <c r="M289" s="97">
        <v>3</v>
      </c>
      <c r="N289" s="97"/>
      <c r="O289" s="470"/>
      <c r="P289" s="470"/>
      <c r="Q289" s="470"/>
      <c r="R289" s="506">
        <v>2</v>
      </c>
      <c r="S289" s="97"/>
      <c r="T289" s="97">
        <v>10</v>
      </c>
      <c r="U289" s="507"/>
      <c r="V289" s="97">
        <v>3</v>
      </c>
      <c r="W289" s="97">
        <v>1</v>
      </c>
      <c r="X289" s="97">
        <v>4</v>
      </c>
      <c r="Y289" s="147"/>
      <c r="Z289" s="147"/>
      <c r="AA289" s="516"/>
      <c r="AB289" s="516"/>
      <c r="AC289" s="97">
        <v>8</v>
      </c>
      <c r="AD289" s="97"/>
      <c r="AE289" s="97"/>
      <c r="AF289" s="97"/>
      <c r="AG289" s="462"/>
      <c r="AH289" s="462"/>
      <c r="AI289" s="447">
        <v>70</v>
      </c>
      <c r="AJ289" s="447"/>
      <c r="AK289" s="97"/>
      <c r="AL289" s="97"/>
      <c r="AM289" s="97">
        <v>6</v>
      </c>
      <c r="AN289" s="97"/>
      <c r="AO289" s="97"/>
      <c r="AP289" s="97"/>
      <c r="AQ289" s="517">
        <v>8</v>
      </c>
      <c r="AR289" s="517"/>
      <c r="AS289" s="472">
        <v>0</v>
      </c>
      <c r="AT289" s="97"/>
      <c r="AU289" s="449">
        <v>4</v>
      </c>
      <c r="AV289" s="449"/>
      <c r="AW289" s="97">
        <v>6</v>
      </c>
      <c r="AX289" s="97">
        <f>2+3+1</f>
        <v>6</v>
      </c>
      <c r="AY289" s="97"/>
      <c r="AZ289" s="97">
        <f t="shared" si="4"/>
        <v>6</v>
      </c>
      <c r="BA289" s="97">
        <v>9</v>
      </c>
      <c r="BB289" s="97">
        <v>2</v>
      </c>
      <c r="BC289" s="97"/>
      <c r="BD289" s="97"/>
      <c r="BE289" s="97">
        <v>2</v>
      </c>
      <c r="BF289" s="97">
        <v>3</v>
      </c>
      <c r="BG289" s="447">
        <v>130</v>
      </c>
      <c r="BH289" s="447"/>
      <c r="BI289" s="466">
        <v>4</v>
      </c>
      <c r="BJ289" s="466">
        <v>5</v>
      </c>
      <c r="BK289" s="466">
        <v>9</v>
      </c>
      <c r="BL289" s="97"/>
      <c r="BM289" s="97"/>
      <c r="BN289" s="470">
        <v>8</v>
      </c>
      <c r="BO289" s="470"/>
      <c r="BP289" s="97"/>
      <c r="BQ289" s="97">
        <v>20</v>
      </c>
      <c r="BR289" s="447"/>
      <c r="BS289" s="447"/>
      <c r="BT289" s="97"/>
      <c r="BU289" s="97"/>
      <c r="BV289" s="97"/>
      <c r="BW289" s="97"/>
      <c r="BX289" s="447">
        <v>2472</v>
      </c>
      <c r="BY289" s="447">
        <v>75</v>
      </c>
      <c r="BZ289" s="447"/>
      <c r="CA289" s="447"/>
      <c r="CB289" s="447"/>
      <c r="CC289" s="573"/>
      <c r="CD289" s="565"/>
      <c r="CE289" s="565"/>
      <c r="CF289" s="565">
        <v>8</v>
      </c>
      <c r="CG289" s="565"/>
      <c r="CH289" s="565"/>
      <c r="CI289" s="565">
        <v>15</v>
      </c>
      <c r="CJ289" s="565">
        <v>5</v>
      </c>
      <c r="CK289" s="565">
        <v>4</v>
      </c>
      <c r="CL289" s="565"/>
      <c r="CM289" s="565"/>
      <c r="CN289" s="565"/>
      <c r="CO289" s="565"/>
      <c r="CP289" s="565"/>
      <c r="CQ289" s="565"/>
      <c r="CR289" s="582">
        <v>7</v>
      </c>
      <c r="CS289" s="565"/>
      <c r="CT289" s="565">
        <v>4</v>
      </c>
      <c r="CU289" s="565">
        <v>2</v>
      </c>
      <c r="CV289" s="565">
        <v>1</v>
      </c>
      <c r="CW289" s="565">
        <v>8</v>
      </c>
      <c r="CX289" s="565"/>
      <c r="CY289" s="598"/>
      <c r="CZ289" s="598"/>
      <c r="DA289" s="565">
        <v>15</v>
      </c>
      <c r="DB289" s="565">
        <v>2</v>
      </c>
      <c r="DC289" s="565"/>
      <c r="DD289" s="565"/>
      <c r="DE289" s="565">
        <v>26</v>
      </c>
      <c r="DF289" s="565"/>
      <c r="DG289" s="565">
        <v>10</v>
      </c>
      <c r="DH289" s="565">
        <v>3</v>
      </c>
      <c r="DI289" s="565">
        <v>10</v>
      </c>
      <c r="DJ289" s="565"/>
      <c r="DK289" s="565"/>
      <c r="DL289" s="565"/>
      <c r="DM289" s="565">
        <v>2</v>
      </c>
      <c r="DN289" s="565"/>
      <c r="DO289" s="565"/>
      <c r="DP289" s="565">
        <v>75</v>
      </c>
      <c r="DQ289" s="565">
        <v>12</v>
      </c>
      <c r="DR289" s="565">
        <v>205</v>
      </c>
      <c r="DS289" s="565">
        <v>36</v>
      </c>
      <c r="DT289" s="565"/>
      <c r="DU289" s="565"/>
      <c r="DV289" s="565">
        <v>6</v>
      </c>
      <c r="DW289" s="565"/>
      <c r="DX289" s="565">
        <v>3</v>
      </c>
      <c r="DY289" s="565"/>
      <c r="DZ289" s="565">
        <v>3</v>
      </c>
      <c r="EA289" s="565">
        <v>12</v>
      </c>
      <c r="EB289" s="565">
        <v>4</v>
      </c>
      <c r="EC289" s="565">
        <v>2</v>
      </c>
      <c r="ED289" s="565"/>
      <c r="EE289" s="565"/>
      <c r="EF289" s="565"/>
      <c r="EG289" s="565"/>
      <c r="EH289" s="565">
        <v>1</v>
      </c>
      <c r="EI289" s="565"/>
      <c r="EJ289" s="565"/>
      <c r="EK289" s="565"/>
      <c r="EL289" s="565"/>
      <c r="EM289" s="565"/>
      <c r="EN289" s="565"/>
      <c r="EO289" s="565"/>
      <c r="EP289" s="565"/>
      <c r="EQ289" s="565"/>
      <c r="ER289" s="620">
        <v>20</v>
      </c>
      <c r="ET289" s="565"/>
      <c r="EU289" s="565">
        <v>1</v>
      </c>
      <c r="EV289" s="565">
        <v>12</v>
      </c>
      <c r="EW289" s="565"/>
      <c r="EX289" s="565">
        <v>2</v>
      </c>
      <c r="EY289" s="565">
        <v>2</v>
      </c>
      <c r="EZ289" s="565">
        <v>8</v>
      </c>
      <c r="FA289" s="565">
        <v>3</v>
      </c>
      <c r="FB289" s="565">
        <v>6</v>
      </c>
      <c r="FC289" s="565">
        <v>-1</v>
      </c>
      <c r="FD289" s="565">
        <v>8</v>
      </c>
      <c r="FE289" s="565"/>
      <c r="FF289" s="565">
        <v>1</v>
      </c>
      <c r="FG289" s="565"/>
      <c r="FH289" s="565">
        <v>5</v>
      </c>
      <c r="FI289" s="565">
        <v>3</v>
      </c>
      <c r="FJ289" s="565"/>
      <c r="FK289" s="565"/>
      <c r="FL289" s="565">
        <v>3</v>
      </c>
      <c r="FM289" s="565"/>
      <c r="FN289" s="565">
        <v>34</v>
      </c>
      <c r="FO289" s="565">
        <v>10</v>
      </c>
      <c r="FP289" s="565"/>
      <c r="FQ289" s="565"/>
      <c r="FR289" s="565"/>
      <c r="FS289" s="565"/>
      <c r="FT289" s="565">
        <v>3</v>
      </c>
      <c r="FU289" s="565">
        <v>1</v>
      </c>
      <c r="FV289" s="565">
        <v>3</v>
      </c>
      <c r="FW289" s="565"/>
      <c r="FX289" s="565"/>
      <c r="FY289" s="565"/>
      <c r="FZ289" s="598"/>
      <c r="GA289" s="598"/>
      <c r="GB289" s="565"/>
      <c r="GC289" s="565"/>
      <c r="GD289" s="565">
        <v>6</v>
      </c>
      <c r="GE289" s="565">
        <v>1</v>
      </c>
      <c r="GF289" s="565">
        <v>1</v>
      </c>
      <c r="GG289" s="565"/>
      <c r="GH289" s="565">
        <v>8</v>
      </c>
      <c r="GI289" s="565">
        <v>3</v>
      </c>
      <c r="GJ289" s="565"/>
    </row>
    <row r="290" spans="1:192" ht="30">
      <c r="A290" s="460">
        <v>252</v>
      </c>
      <c r="B290" s="460" t="s">
        <v>5331</v>
      </c>
      <c r="C290" s="461" t="s">
        <v>5332</v>
      </c>
      <c r="D290" s="514">
        <v>1.44</v>
      </c>
      <c r="E290" s="97">
        <v>0</v>
      </c>
      <c r="F290" s="506">
        <v>1</v>
      </c>
      <c r="G290" s="529"/>
      <c r="H290" s="78"/>
      <c r="I290" s="230">
        <v>3</v>
      </c>
      <c r="J290" s="230"/>
      <c r="K290" s="447"/>
      <c r="L290" s="447"/>
      <c r="M290" s="97">
        <v>3</v>
      </c>
      <c r="N290" s="97"/>
      <c r="O290" s="470"/>
      <c r="P290" s="470"/>
      <c r="Q290" s="470"/>
      <c r="R290" s="506">
        <v>5</v>
      </c>
      <c r="S290" s="97"/>
      <c r="T290" s="97">
        <v>80</v>
      </c>
      <c r="U290" s="507"/>
      <c r="V290" s="97">
        <v>65</v>
      </c>
      <c r="W290" s="97">
        <v>1</v>
      </c>
      <c r="X290" s="97">
        <v>66</v>
      </c>
      <c r="Y290" s="519"/>
      <c r="Z290" s="519"/>
      <c r="AA290" s="166">
        <v>28</v>
      </c>
      <c r="AB290" s="166">
        <v>8</v>
      </c>
      <c r="AC290" s="97">
        <v>198</v>
      </c>
      <c r="AD290" s="97"/>
      <c r="AE290" s="97">
        <v>29</v>
      </c>
      <c r="AF290" s="97"/>
      <c r="AG290" s="462"/>
      <c r="AH290" s="462"/>
      <c r="AI290" s="97">
        <v>36</v>
      </c>
      <c r="AJ290" s="97"/>
      <c r="AK290" s="97"/>
      <c r="AL290" s="97"/>
      <c r="AM290" s="97">
        <v>8</v>
      </c>
      <c r="AN290" s="97">
        <v>1</v>
      </c>
      <c r="AO290" s="97">
        <v>5</v>
      </c>
      <c r="AP290" s="97">
        <v>1</v>
      </c>
      <c r="AQ290" s="517">
        <v>98</v>
      </c>
      <c r="AR290" s="517">
        <v>4</v>
      </c>
      <c r="AS290" s="472">
        <v>0</v>
      </c>
      <c r="AT290" s="97"/>
      <c r="AU290" s="472"/>
      <c r="AV290" s="472"/>
      <c r="AW290" s="97">
        <v>123</v>
      </c>
      <c r="AX290" s="97">
        <f>15+12+8</f>
        <v>35</v>
      </c>
      <c r="AY290" s="97"/>
      <c r="AZ290" s="97">
        <f t="shared" si="4"/>
        <v>35</v>
      </c>
      <c r="BA290" s="97">
        <v>19</v>
      </c>
      <c r="BB290" s="97"/>
      <c r="BC290" s="97"/>
      <c r="BD290" s="97"/>
      <c r="BE290" s="97">
        <v>5</v>
      </c>
      <c r="BF290" s="97">
        <v>2</v>
      </c>
      <c r="BG290" s="97">
        <v>50</v>
      </c>
      <c r="BH290" s="97"/>
      <c r="BI290" s="466">
        <v>20</v>
      </c>
      <c r="BJ290" s="466">
        <v>8</v>
      </c>
      <c r="BK290" s="466">
        <v>28</v>
      </c>
      <c r="BL290" s="97"/>
      <c r="BM290" s="97"/>
      <c r="BN290" s="470">
        <v>19</v>
      </c>
      <c r="BO290" s="470"/>
      <c r="BP290" s="97"/>
      <c r="BQ290" s="97">
        <v>300</v>
      </c>
      <c r="BR290" s="97">
        <v>33</v>
      </c>
      <c r="BS290" s="97"/>
      <c r="BT290" s="97"/>
      <c r="BU290" s="97"/>
      <c r="BV290" s="97"/>
      <c r="BW290" s="97"/>
      <c r="BX290" s="97">
        <v>437</v>
      </c>
      <c r="BY290" s="97">
        <v>35</v>
      </c>
      <c r="BZ290" s="97"/>
      <c r="CA290" s="97"/>
      <c r="CB290" s="97"/>
      <c r="CC290" s="574"/>
      <c r="CD290" s="565"/>
      <c r="CE290" s="565"/>
      <c r="CF290" s="565">
        <v>20</v>
      </c>
      <c r="CG290" s="565">
        <v>1</v>
      </c>
      <c r="CH290" s="565"/>
      <c r="CI290" s="565">
        <v>80</v>
      </c>
      <c r="CJ290" s="565">
        <v>4</v>
      </c>
      <c r="CK290" s="565">
        <v>18</v>
      </c>
      <c r="CL290" s="565"/>
      <c r="CM290" s="565"/>
      <c r="CN290" s="565"/>
      <c r="CO290" s="565"/>
      <c r="CP290" s="565"/>
      <c r="CQ290" s="565"/>
      <c r="CR290" s="582">
        <v>157</v>
      </c>
      <c r="CS290" s="565"/>
      <c r="CT290" s="565">
        <v>21</v>
      </c>
      <c r="CU290" s="565">
        <v>12</v>
      </c>
      <c r="CV290" s="565"/>
      <c r="CW290" s="565">
        <v>19</v>
      </c>
      <c r="CX290" s="565"/>
      <c r="CY290" s="598"/>
      <c r="CZ290" s="598"/>
      <c r="DA290" s="565">
        <v>88</v>
      </c>
      <c r="DB290" s="565">
        <v>8</v>
      </c>
      <c r="DC290" s="565">
        <v>6</v>
      </c>
      <c r="DD290" s="565"/>
      <c r="DE290" s="565">
        <v>81</v>
      </c>
      <c r="DF290" s="565"/>
      <c r="DG290" s="565">
        <v>20</v>
      </c>
      <c r="DH290" s="565">
        <v>1</v>
      </c>
      <c r="DI290" s="565"/>
      <c r="DJ290" s="565"/>
      <c r="DK290" s="565"/>
      <c r="DL290" s="565"/>
      <c r="DM290" s="565"/>
      <c r="DN290" s="565"/>
      <c r="DO290" s="565"/>
      <c r="DP290" s="565">
        <v>30</v>
      </c>
      <c r="DQ290" s="565">
        <v>4</v>
      </c>
      <c r="DR290" s="565">
        <v>75</v>
      </c>
      <c r="DS290" s="565">
        <v>29</v>
      </c>
      <c r="DT290" s="565">
        <v>50</v>
      </c>
      <c r="DU290" s="565"/>
      <c r="DV290" s="565">
        <v>60</v>
      </c>
      <c r="DW290" s="565"/>
      <c r="DX290" s="565">
        <v>6</v>
      </c>
      <c r="DY290" s="565">
        <v>2</v>
      </c>
      <c r="DZ290" s="565">
        <v>20</v>
      </c>
      <c r="EA290" s="565"/>
      <c r="EB290" s="565">
        <v>32</v>
      </c>
      <c r="EC290" s="565">
        <v>3</v>
      </c>
      <c r="ED290" s="565"/>
      <c r="EE290" s="565"/>
      <c r="EF290" s="565"/>
      <c r="EG290" s="565"/>
      <c r="EH290" s="565">
        <v>6</v>
      </c>
      <c r="EI290" s="565"/>
      <c r="EJ290" s="565"/>
      <c r="EK290" s="565"/>
      <c r="EL290" s="565"/>
      <c r="EM290" s="565"/>
      <c r="EN290" s="565"/>
      <c r="EO290" s="565"/>
      <c r="EP290" s="565"/>
      <c r="EQ290" s="565"/>
      <c r="ER290" s="620">
        <v>265</v>
      </c>
      <c r="ET290" s="565">
        <v>60</v>
      </c>
      <c r="EU290" s="565">
        <v>10</v>
      </c>
      <c r="EV290" s="565">
        <v>29</v>
      </c>
      <c r="EW290" s="565">
        <v>10</v>
      </c>
      <c r="EX290" s="565">
        <v>10</v>
      </c>
      <c r="EY290" s="565">
        <v>1</v>
      </c>
      <c r="EZ290" s="565">
        <v>170</v>
      </c>
      <c r="FA290" s="565">
        <v>6</v>
      </c>
      <c r="FB290" s="565">
        <v>12</v>
      </c>
      <c r="FC290" s="565">
        <v>-2</v>
      </c>
      <c r="FD290" s="565">
        <v>33</v>
      </c>
      <c r="FE290" s="565">
        <v>2</v>
      </c>
      <c r="FF290" s="565">
        <v>23</v>
      </c>
      <c r="FG290" s="565"/>
      <c r="FH290" s="565">
        <v>80</v>
      </c>
      <c r="FI290" s="565">
        <v>22</v>
      </c>
      <c r="FJ290" s="565">
        <v>7</v>
      </c>
      <c r="FK290" s="565"/>
      <c r="FL290" s="565">
        <v>82</v>
      </c>
      <c r="FM290" s="565"/>
      <c r="FN290" s="565">
        <v>63</v>
      </c>
      <c r="FO290" s="565">
        <v>4</v>
      </c>
      <c r="FP290" s="565">
        <v>27</v>
      </c>
      <c r="FQ290" s="565">
        <v>4</v>
      </c>
      <c r="FR290" s="565"/>
      <c r="FS290" s="565"/>
      <c r="FT290" s="565">
        <v>13</v>
      </c>
      <c r="FU290" s="565">
        <v>1</v>
      </c>
      <c r="FV290" s="565">
        <v>11</v>
      </c>
      <c r="FW290" s="565">
        <v>1</v>
      </c>
      <c r="FX290" s="565">
        <v>3</v>
      </c>
      <c r="FY290" s="565">
        <v>0</v>
      </c>
      <c r="FZ290" s="598"/>
      <c r="GA290" s="598"/>
      <c r="GB290" s="565"/>
      <c r="GC290" s="565"/>
      <c r="GD290" s="565">
        <v>10</v>
      </c>
      <c r="GE290" s="565"/>
      <c r="GF290" s="565">
        <v>86</v>
      </c>
      <c r="GG290" s="565">
        <v>4</v>
      </c>
      <c r="GH290" s="565">
        <v>131</v>
      </c>
      <c r="GI290" s="565">
        <v>5</v>
      </c>
      <c r="GJ290" s="565"/>
    </row>
    <row r="291" spans="1:192" ht="30">
      <c r="A291" s="460">
        <v>253</v>
      </c>
      <c r="B291" s="460" t="s">
        <v>5333</v>
      </c>
      <c r="C291" s="461" t="s">
        <v>5334</v>
      </c>
      <c r="D291" s="514">
        <v>7.07</v>
      </c>
      <c r="E291" s="97">
        <v>52</v>
      </c>
      <c r="F291" s="506">
        <v>3</v>
      </c>
      <c r="G291" s="529"/>
      <c r="H291" s="78"/>
      <c r="I291" s="230">
        <v>56</v>
      </c>
      <c r="J291" s="230">
        <v>2</v>
      </c>
      <c r="K291" s="97"/>
      <c r="L291" s="97">
        <v>2</v>
      </c>
      <c r="M291" s="97">
        <v>53</v>
      </c>
      <c r="N291" s="97"/>
      <c r="O291" s="470"/>
      <c r="P291" s="470"/>
      <c r="Q291" s="470"/>
      <c r="R291" s="506">
        <v>1</v>
      </c>
      <c r="S291" s="97"/>
      <c r="T291" s="97">
        <v>35</v>
      </c>
      <c r="U291" s="507"/>
      <c r="V291" s="97"/>
      <c r="W291" s="97"/>
      <c r="X291" s="97"/>
      <c r="Y291" s="147"/>
      <c r="Z291" s="147"/>
      <c r="AA291" s="166"/>
      <c r="AB291" s="166"/>
      <c r="AC291" s="97">
        <v>18</v>
      </c>
      <c r="AD291" s="97"/>
      <c r="AE291" s="97"/>
      <c r="AF291" s="97"/>
      <c r="AG291" s="462"/>
      <c r="AH291" s="462"/>
      <c r="AI291" s="97">
        <v>11</v>
      </c>
      <c r="AJ291" s="97"/>
      <c r="AK291" s="97"/>
      <c r="AL291" s="97"/>
      <c r="AM291" s="97"/>
      <c r="AN291" s="97"/>
      <c r="AO291" s="97"/>
      <c r="AP291" s="97"/>
      <c r="AQ291" s="517">
        <v>7</v>
      </c>
      <c r="AR291" s="517"/>
      <c r="AS291" s="472">
        <v>0</v>
      </c>
      <c r="AT291" s="97"/>
      <c r="AU291" s="472"/>
      <c r="AV291" s="472"/>
      <c r="AW291" s="97">
        <v>5</v>
      </c>
      <c r="AX291" s="97">
        <f>2+1+3</f>
        <v>6</v>
      </c>
      <c r="AY291" s="97"/>
      <c r="AZ291" s="97">
        <f t="shared" si="4"/>
        <v>6</v>
      </c>
      <c r="BA291" s="97"/>
      <c r="BB291" s="97"/>
      <c r="BC291" s="97"/>
      <c r="BD291" s="97"/>
      <c r="BE291" s="97"/>
      <c r="BF291" s="97"/>
      <c r="BG291" s="97">
        <v>53</v>
      </c>
      <c r="BH291" s="97"/>
      <c r="BI291" s="466">
        <v>2</v>
      </c>
      <c r="BJ291" s="466"/>
      <c r="BK291" s="466">
        <v>2</v>
      </c>
      <c r="BL291" s="97"/>
      <c r="BM291" s="97"/>
      <c r="BN291" s="470"/>
      <c r="BO291" s="470"/>
      <c r="BP291" s="97"/>
      <c r="BQ291" s="97">
        <v>3</v>
      </c>
      <c r="BR291" s="97">
        <v>5</v>
      </c>
      <c r="BS291" s="97"/>
      <c r="BT291" s="97"/>
      <c r="BU291" s="97"/>
      <c r="BV291" s="97"/>
      <c r="BW291" s="97"/>
      <c r="BX291" s="97">
        <v>409</v>
      </c>
      <c r="BY291" s="97">
        <v>5</v>
      </c>
      <c r="BZ291" s="97"/>
      <c r="CA291" s="97"/>
      <c r="CB291" s="97"/>
      <c r="CC291" s="574"/>
      <c r="CD291" s="565"/>
      <c r="CE291" s="565"/>
      <c r="CF291" s="565">
        <v>6</v>
      </c>
      <c r="CG291" s="565"/>
      <c r="CH291" s="565"/>
      <c r="CI291" s="565">
        <v>15</v>
      </c>
      <c r="CJ291" s="565"/>
      <c r="CK291" s="565"/>
      <c r="CL291" s="565"/>
      <c r="CM291" s="565"/>
      <c r="CN291" s="565"/>
      <c r="CO291" s="565"/>
      <c r="CP291" s="565"/>
      <c r="CQ291" s="565"/>
      <c r="CR291" s="582">
        <v>26</v>
      </c>
      <c r="CS291" s="565"/>
      <c r="CT291" s="565"/>
      <c r="CU291" s="565"/>
      <c r="CV291" s="565"/>
      <c r="CW291" s="565"/>
      <c r="CX291" s="565"/>
      <c r="CY291" s="598"/>
      <c r="CZ291" s="598"/>
      <c r="DA291" s="565">
        <v>6</v>
      </c>
      <c r="DB291" s="565"/>
      <c r="DC291" s="565"/>
      <c r="DD291" s="565"/>
      <c r="DE291" s="565">
        <v>33</v>
      </c>
      <c r="DF291" s="565"/>
      <c r="DG291" s="565"/>
      <c r="DH291" s="565"/>
      <c r="DI291" s="565"/>
      <c r="DJ291" s="565"/>
      <c r="DK291" s="565"/>
      <c r="DL291" s="565"/>
      <c r="DM291" s="565"/>
      <c r="DN291" s="565"/>
      <c r="DO291" s="565"/>
      <c r="DP291" s="565">
        <v>169</v>
      </c>
      <c r="DQ291" s="565">
        <v>14</v>
      </c>
      <c r="DR291" s="565">
        <v>72</v>
      </c>
      <c r="DS291" s="565">
        <v>1</v>
      </c>
      <c r="DT291" s="565"/>
      <c r="DU291" s="565"/>
      <c r="DV291" s="565"/>
      <c r="DW291" s="565"/>
      <c r="DX291" s="565"/>
      <c r="DY291" s="565"/>
      <c r="DZ291" s="565"/>
      <c r="EA291" s="565"/>
      <c r="EB291" s="565"/>
      <c r="EC291" s="565"/>
      <c r="ED291" s="565"/>
      <c r="EE291" s="565"/>
      <c r="EF291" s="565"/>
      <c r="EG291" s="565"/>
      <c r="EH291" s="565"/>
      <c r="EI291" s="565"/>
      <c r="EJ291" s="565"/>
      <c r="EK291" s="565"/>
      <c r="EL291" s="565"/>
      <c r="EM291" s="565"/>
      <c r="EN291" s="565"/>
      <c r="EO291" s="565"/>
      <c r="EP291" s="565"/>
      <c r="EQ291" s="565"/>
      <c r="ER291" s="620">
        <v>14</v>
      </c>
      <c r="ET291" s="565"/>
      <c r="EU291" s="565"/>
      <c r="EV291" s="565"/>
      <c r="EW291" s="565"/>
      <c r="EX291" s="565"/>
      <c r="EY291" s="565"/>
      <c r="EZ291" s="565">
        <v>15</v>
      </c>
      <c r="FA291" s="565"/>
      <c r="FB291" s="565"/>
      <c r="FC291" s="565"/>
      <c r="FD291" s="565"/>
      <c r="FE291" s="565"/>
      <c r="FF291" s="565"/>
      <c r="FG291" s="565"/>
      <c r="FH291" s="565"/>
      <c r="FI291" s="565"/>
      <c r="FJ291" s="565"/>
      <c r="FK291" s="565"/>
      <c r="FL291" s="565">
        <v>8</v>
      </c>
      <c r="FM291" s="565"/>
      <c r="FN291" s="565">
        <v>1</v>
      </c>
      <c r="FO291" s="565"/>
      <c r="FP291" s="565"/>
      <c r="FQ291" s="565"/>
      <c r="FR291" s="565"/>
      <c r="FS291" s="565"/>
      <c r="FT291" s="565">
        <v>0</v>
      </c>
      <c r="FU291" s="565">
        <v>0</v>
      </c>
      <c r="FV291" s="565"/>
      <c r="FW291" s="565"/>
      <c r="FX291" s="565"/>
      <c r="FY291" s="565"/>
      <c r="FZ291" s="598"/>
      <c r="GA291" s="598"/>
      <c r="GB291" s="565"/>
      <c r="GC291" s="565"/>
      <c r="GD291" s="565"/>
      <c r="GE291" s="565"/>
      <c r="GF291" s="565"/>
      <c r="GG291" s="565"/>
      <c r="GH291" s="565">
        <v>6</v>
      </c>
      <c r="GI291" s="565">
        <v>1</v>
      </c>
      <c r="GJ291" s="565"/>
    </row>
    <row r="292" spans="1:192">
      <c r="A292" s="460">
        <v>254</v>
      </c>
      <c r="B292" s="460" t="s">
        <v>5335</v>
      </c>
      <c r="C292" s="461" t="s">
        <v>5336</v>
      </c>
      <c r="D292" s="514">
        <v>4.46</v>
      </c>
      <c r="E292" s="97">
        <v>2</v>
      </c>
      <c r="F292" s="506">
        <v>1</v>
      </c>
      <c r="G292" s="529"/>
      <c r="H292" s="78"/>
      <c r="I292" s="230"/>
      <c r="J292" s="230"/>
      <c r="K292" s="97">
        <v>24</v>
      </c>
      <c r="L292" s="97">
        <v>1</v>
      </c>
      <c r="M292" s="97"/>
      <c r="N292" s="97"/>
      <c r="O292" s="470"/>
      <c r="P292" s="470"/>
      <c r="Q292" s="470"/>
      <c r="R292" s="506">
        <v>36</v>
      </c>
      <c r="S292" s="97"/>
      <c r="T292" s="97">
        <v>84</v>
      </c>
      <c r="U292" s="507"/>
      <c r="V292" s="97"/>
      <c r="W292" s="97"/>
      <c r="X292" s="97"/>
      <c r="Y292" s="147"/>
      <c r="Z292" s="147"/>
      <c r="AA292" s="166"/>
      <c r="AB292" s="166"/>
      <c r="AC292" s="97">
        <v>10</v>
      </c>
      <c r="AD292" s="97"/>
      <c r="AE292" s="97"/>
      <c r="AF292" s="97"/>
      <c r="AG292" s="462"/>
      <c r="AH292" s="462"/>
      <c r="AI292" s="97">
        <v>0</v>
      </c>
      <c r="AJ292" s="97"/>
      <c r="AK292" s="97"/>
      <c r="AL292" s="97"/>
      <c r="AM292" s="97"/>
      <c r="AN292" s="97"/>
      <c r="AO292" s="97"/>
      <c r="AP292" s="97"/>
      <c r="AQ292" s="517"/>
      <c r="AR292" s="517"/>
      <c r="AS292" s="472">
        <v>0</v>
      </c>
      <c r="AT292" s="97"/>
      <c r="AU292" s="472"/>
      <c r="AV292" s="472"/>
      <c r="AW292" s="97"/>
      <c r="AX292" s="97">
        <f>1</f>
        <v>1</v>
      </c>
      <c r="AY292" s="97"/>
      <c r="AZ292" s="97">
        <f t="shared" si="4"/>
        <v>1</v>
      </c>
      <c r="BA292" s="97"/>
      <c r="BB292" s="97"/>
      <c r="BC292" s="97"/>
      <c r="BD292" s="97"/>
      <c r="BE292" s="97"/>
      <c r="BF292" s="97"/>
      <c r="BG292" s="97">
        <v>1</v>
      </c>
      <c r="BH292" s="97"/>
      <c r="BI292" s="466">
        <v>9</v>
      </c>
      <c r="BJ292" s="466"/>
      <c r="BK292" s="466">
        <v>9</v>
      </c>
      <c r="BL292" s="97"/>
      <c r="BM292" s="97"/>
      <c r="BN292" s="470"/>
      <c r="BO292" s="470"/>
      <c r="BP292" s="97"/>
      <c r="BQ292" s="97"/>
      <c r="BR292" s="97"/>
      <c r="BS292" s="97"/>
      <c r="BT292" s="97"/>
      <c r="BU292" s="97"/>
      <c r="BV292" s="97"/>
      <c r="BW292" s="97"/>
      <c r="BX292" s="97">
        <v>7</v>
      </c>
      <c r="BY292" s="97"/>
      <c r="BZ292" s="97"/>
      <c r="CA292" s="97"/>
      <c r="CB292" s="97"/>
      <c r="CC292" s="574"/>
      <c r="CD292" s="565"/>
      <c r="CE292" s="565"/>
      <c r="CF292" s="565"/>
      <c r="CG292" s="565"/>
      <c r="CH292" s="565"/>
      <c r="CI292" s="565"/>
      <c r="CJ292" s="565"/>
      <c r="CK292" s="565"/>
      <c r="CL292" s="565"/>
      <c r="CM292" s="565"/>
      <c r="CN292" s="565"/>
      <c r="CO292" s="565"/>
      <c r="CP292" s="565"/>
      <c r="CQ292" s="565"/>
      <c r="CR292" s="582">
        <v>17</v>
      </c>
      <c r="CS292" s="565"/>
      <c r="CT292" s="565"/>
      <c r="CU292" s="565"/>
      <c r="CV292" s="565"/>
      <c r="CW292" s="565"/>
      <c r="CX292" s="565"/>
      <c r="CY292" s="598"/>
      <c r="CZ292" s="598"/>
      <c r="DA292" s="565">
        <v>11</v>
      </c>
      <c r="DB292" s="565"/>
      <c r="DC292" s="565"/>
      <c r="DD292" s="565"/>
      <c r="DE292" s="565">
        <v>1</v>
      </c>
      <c r="DF292" s="565"/>
      <c r="DG292" s="565"/>
      <c r="DH292" s="565"/>
      <c r="DI292" s="565"/>
      <c r="DJ292" s="565"/>
      <c r="DK292" s="565"/>
      <c r="DL292" s="565"/>
      <c r="DM292" s="565">
        <v>2</v>
      </c>
      <c r="DN292" s="565"/>
      <c r="DO292" s="565"/>
      <c r="DP292" s="565"/>
      <c r="DQ292" s="565"/>
      <c r="DR292" s="565">
        <v>1</v>
      </c>
      <c r="DS292" s="565"/>
      <c r="DT292" s="565">
        <v>522</v>
      </c>
      <c r="DU292" s="565"/>
      <c r="DV292" s="565">
        <v>117</v>
      </c>
      <c r="DW292" s="565"/>
      <c r="DX292" s="565"/>
      <c r="DY292" s="565"/>
      <c r="DZ292" s="565">
        <v>13</v>
      </c>
      <c r="EA292" s="565"/>
      <c r="EB292" s="565"/>
      <c r="EC292" s="565"/>
      <c r="ED292" s="565"/>
      <c r="EE292" s="565"/>
      <c r="EF292" s="565"/>
      <c r="EG292" s="565"/>
      <c r="EH292" s="565"/>
      <c r="EI292" s="565"/>
      <c r="EJ292" s="565"/>
      <c r="EK292" s="565"/>
      <c r="EL292" s="565"/>
      <c r="EM292" s="565"/>
      <c r="EN292" s="565"/>
      <c r="EO292" s="565"/>
      <c r="EP292" s="565"/>
      <c r="EQ292" s="565"/>
      <c r="ER292" s="620">
        <v>0</v>
      </c>
      <c r="ET292" s="565"/>
      <c r="EU292" s="565"/>
      <c r="EV292" s="565"/>
      <c r="EW292" s="565"/>
      <c r="EX292" s="565"/>
      <c r="EY292" s="565"/>
      <c r="EZ292" s="565">
        <v>12</v>
      </c>
      <c r="FA292" s="565"/>
      <c r="FB292" s="565"/>
      <c r="FC292" s="565"/>
      <c r="FD292" s="565"/>
      <c r="FE292" s="565"/>
      <c r="FF292" s="565"/>
      <c r="FG292" s="565"/>
      <c r="FH292" s="565"/>
      <c r="FI292" s="565"/>
      <c r="FJ292" s="565"/>
      <c r="FK292" s="565"/>
      <c r="FL292" s="565">
        <v>3</v>
      </c>
      <c r="FM292" s="565"/>
      <c r="FN292" s="565">
        <v>1</v>
      </c>
      <c r="FO292" s="565"/>
      <c r="FP292" s="565"/>
      <c r="FQ292" s="565"/>
      <c r="FR292" s="565"/>
      <c r="FS292" s="565"/>
      <c r="FT292" s="565">
        <v>0</v>
      </c>
      <c r="FU292" s="565">
        <v>0</v>
      </c>
      <c r="FV292" s="565"/>
      <c r="FW292" s="565"/>
      <c r="FX292" s="565"/>
      <c r="FY292" s="565"/>
      <c r="FZ292" s="598"/>
      <c r="GA292" s="598"/>
      <c r="GB292" s="565"/>
      <c r="GC292" s="565"/>
      <c r="GD292" s="565"/>
      <c r="GE292" s="565"/>
      <c r="GF292" s="565"/>
      <c r="GG292" s="565"/>
      <c r="GH292" s="565"/>
      <c r="GI292" s="565"/>
      <c r="GJ292" s="565"/>
    </row>
    <row r="293" spans="1:192" ht="30">
      <c r="A293" s="460">
        <v>255</v>
      </c>
      <c r="B293" s="460" t="s">
        <v>5337</v>
      </c>
      <c r="C293" s="461" t="s">
        <v>4700</v>
      </c>
      <c r="D293" s="514">
        <v>0.79</v>
      </c>
      <c r="E293" s="97">
        <v>0</v>
      </c>
      <c r="F293" s="506">
        <v>0</v>
      </c>
      <c r="G293" s="529"/>
      <c r="H293" s="78"/>
      <c r="I293" s="230">
        <v>6</v>
      </c>
      <c r="J293" s="230"/>
      <c r="K293" s="97"/>
      <c r="L293" s="97"/>
      <c r="M293" s="97"/>
      <c r="N293" s="97"/>
      <c r="O293" s="470"/>
      <c r="P293" s="470"/>
      <c r="Q293" s="470"/>
      <c r="R293" s="506">
        <v>3</v>
      </c>
      <c r="S293" s="97"/>
      <c r="T293" s="97">
        <v>74</v>
      </c>
      <c r="U293" s="507"/>
      <c r="V293" s="97">
        <v>47</v>
      </c>
      <c r="W293" s="97">
        <v>10</v>
      </c>
      <c r="X293" s="97">
        <v>57</v>
      </c>
      <c r="Y293" s="147"/>
      <c r="Z293" s="147"/>
      <c r="AA293" s="166"/>
      <c r="AB293" s="166"/>
      <c r="AC293" s="97">
        <v>67</v>
      </c>
      <c r="AD293" s="97"/>
      <c r="AE293" s="97">
        <v>9</v>
      </c>
      <c r="AF293" s="97"/>
      <c r="AG293" s="462"/>
      <c r="AH293" s="462"/>
      <c r="AI293" s="97">
        <v>5</v>
      </c>
      <c r="AJ293" s="97"/>
      <c r="AK293" s="97"/>
      <c r="AL293" s="97"/>
      <c r="AM293" s="97">
        <v>50</v>
      </c>
      <c r="AN293" s="97">
        <v>2</v>
      </c>
      <c r="AO293" s="97">
        <v>5</v>
      </c>
      <c r="AP293" s="97">
        <v>1</v>
      </c>
      <c r="AQ293" s="517">
        <v>131</v>
      </c>
      <c r="AR293" s="517">
        <v>10</v>
      </c>
      <c r="AS293" s="472">
        <v>4</v>
      </c>
      <c r="AT293" s="97"/>
      <c r="AU293" s="472"/>
      <c r="AV293" s="472"/>
      <c r="AW293" s="97">
        <v>59</v>
      </c>
      <c r="AX293" s="97">
        <f>8+9+7</f>
        <v>24</v>
      </c>
      <c r="AY293" s="97">
        <f>1</f>
        <v>1</v>
      </c>
      <c r="AZ293" s="97">
        <f t="shared" si="4"/>
        <v>25</v>
      </c>
      <c r="BA293" s="97">
        <v>32</v>
      </c>
      <c r="BB293" s="97"/>
      <c r="BC293" s="97"/>
      <c r="BD293" s="97"/>
      <c r="BE293" s="97">
        <v>32</v>
      </c>
      <c r="BF293" s="97">
        <v>5</v>
      </c>
      <c r="BG293" s="97">
        <v>5</v>
      </c>
      <c r="BH293" s="97"/>
      <c r="BI293" s="466">
        <v>24</v>
      </c>
      <c r="BJ293" s="466">
        <v>12</v>
      </c>
      <c r="BK293" s="466">
        <v>36</v>
      </c>
      <c r="BL293" s="97"/>
      <c r="BM293" s="97"/>
      <c r="BN293" s="470">
        <v>19</v>
      </c>
      <c r="BO293" s="470"/>
      <c r="BP293" s="97"/>
      <c r="BQ293" s="97">
        <v>150</v>
      </c>
      <c r="BR293" s="97">
        <v>14</v>
      </c>
      <c r="BS293" s="97"/>
      <c r="BT293" s="97"/>
      <c r="BU293" s="97"/>
      <c r="BV293" s="97"/>
      <c r="BW293" s="97"/>
      <c r="BX293" s="97">
        <v>175</v>
      </c>
      <c r="BY293" s="97"/>
      <c r="BZ293" s="97"/>
      <c r="CA293" s="97"/>
      <c r="CB293" s="97"/>
      <c r="CC293" s="574"/>
      <c r="CD293" s="565"/>
      <c r="CE293" s="565"/>
      <c r="CF293" s="565">
        <v>32</v>
      </c>
      <c r="CG293" s="565"/>
      <c r="CH293" s="565">
        <v>1</v>
      </c>
      <c r="CI293" s="565">
        <v>78</v>
      </c>
      <c r="CJ293" s="565">
        <v>3</v>
      </c>
      <c r="CK293" s="565">
        <v>3</v>
      </c>
      <c r="CL293" s="565"/>
      <c r="CM293" s="565"/>
      <c r="CN293" s="565"/>
      <c r="CO293" s="565"/>
      <c r="CP293" s="565"/>
      <c r="CQ293" s="565"/>
      <c r="CR293" s="582">
        <v>50</v>
      </c>
      <c r="CS293" s="565">
        <v>4</v>
      </c>
      <c r="CT293" s="565">
        <v>23</v>
      </c>
      <c r="CU293" s="565">
        <v>17</v>
      </c>
      <c r="CV293" s="565">
        <v>5</v>
      </c>
      <c r="CW293" s="565">
        <v>19</v>
      </c>
      <c r="CX293" s="565"/>
      <c r="CY293" s="598"/>
      <c r="CZ293" s="598"/>
      <c r="DA293" s="565">
        <v>151</v>
      </c>
      <c r="DB293" s="565">
        <v>32</v>
      </c>
      <c r="DC293" s="565">
        <v>20</v>
      </c>
      <c r="DD293" s="565"/>
      <c r="DE293" s="565">
        <v>98</v>
      </c>
      <c r="DF293" s="565"/>
      <c r="DG293" s="565">
        <v>30</v>
      </c>
      <c r="DH293" s="565">
        <v>2</v>
      </c>
      <c r="DI293" s="565"/>
      <c r="DJ293" s="565"/>
      <c r="DK293" s="565"/>
      <c r="DL293" s="565"/>
      <c r="DM293" s="565">
        <v>3</v>
      </c>
      <c r="DN293" s="565"/>
      <c r="DO293" s="565"/>
      <c r="DP293" s="565">
        <v>10</v>
      </c>
      <c r="DQ293" s="565"/>
      <c r="DR293" s="565">
        <v>15</v>
      </c>
      <c r="DS293" s="565"/>
      <c r="DT293" s="565"/>
      <c r="DU293" s="565"/>
      <c r="DV293" s="565">
        <v>190</v>
      </c>
      <c r="DW293" s="565"/>
      <c r="DX293" s="565">
        <v>5</v>
      </c>
      <c r="DY293" s="565">
        <v>1</v>
      </c>
      <c r="DZ293" s="565">
        <v>3</v>
      </c>
      <c r="EA293" s="565"/>
      <c r="EB293" s="565">
        <v>15</v>
      </c>
      <c r="EC293" s="565">
        <v>2</v>
      </c>
      <c r="ED293" s="565"/>
      <c r="EE293" s="565"/>
      <c r="EF293" s="565"/>
      <c r="EG293" s="565"/>
      <c r="EH293" s="565">
        <v>10</v>
      </c>
      <c r="EI293" s="565"/>
      <c r="EJ293" s="565">
        <v>1</v>
      </c>
      <c r="EK293" s="565"/>
      <c r="EL293" s="565">
        <v>1</v>
      </c>
      <c r="EM293" s="565"/>
      <c r="EN293" s="565"/>
      <c r="EO293" s="565"/>
      <c r="EP293" s="565"/>
      <c r="EQ293" s="565"/>
      <c r="ER293" s="620">
        <v>43</v>
      </c>
      <c r="ET293" s="565">
        <v>22</v>
      </c>
      <c r="EU293" s="565">
        <v>8</v>
      </c>
      <c r="EV293" s="565">
        <v>176</v>
      </c>
      <c r="EW293" s="565">
        <v>44</v>
      </c>
      <c r="EX293" s="565">
        <v>1</v>
      </c>
      <c r="EY293" s="565"/>
      <c r="EZ293" s="565">
        <v>100</v>
      </c>
      <c r="FA293" s="565">
        <v>11</v>
      </c>
      <c r="FB293" s="565">
        <v>5</v>
      </c>
      <c r="FC293" s="565"/>
      <c r="FD293" s="565">
        <v>38</v>
      </c>
      <c r="FE293" s="565">
        <v>3</v>
      </c>
      <c r="FF293" s="565">
        <v>6</v>
      </c>
      <c r="FG293" s="565"/>
      <c r="FH293" s="565">
        <v>30</v>
      </c>
      <c r="FI293" s="565">
        <v>10</v>
      </c>
      <c r="FJ293" s="565">
        <v>5</v>
      </c>
      <c r="FK293" s="565"/>
      <c r="FL293" s="565">
        <v>68</v>
      </c>
      <c r="FM293" s="565"/>
      <c r="FN293" s="565">
        <v>272</v>
      </c>
      <c r="FO293" s="565">
        <v>10</v>
      </c>
      <c r="FP293" s="565">
        <v>14</v>
      </c>
      <c r="FQ293" s="565">
        <v>6</v>
      </c>
      <c r="FR293" s="565">
        <v>12</v>
      </c>
      <c r="FS293" s="565"/>
      <c r="FT293" s="565">
        <v>1</v>
      </c>
      <c r="FU293" s="565">
        <v>1</v>
      </c>
      <c r="FV293" s="565">
        <v>16</v>
      </c>
      <c r="FW293" s="565"/>
      <c r="FX293" s="565">
        <v>12</v>
      </c>
      <c r="FY293" s="565">
        <v>3</v>
      </c>
      <c r="FZ293" s="598">
        <v>1</v>
      </c>
      <c r="GA293" s="598">
        <v>1</v>
      </c>
      <c r="GB293" s="565"/>
      <c r="GC293" s="565"/>
      <c r="GD293" s="565">
        <v>15</v>
      </c>
      <c r="GE293" s="565">
        <v>5</v>
      </c>
      <c r="GF293" s="565">
        <v>38</v>
      </c>
      <c r="GG293" s="565">
        <v>12</v>
      </c>
      <c r="GH293" s="565">
        <v>158</v>
      </c>
      <c r="GI293" s="565">
        <v>30</v>
      </c>
      <c r="GJ293" s="565"/>
    </row>
    <row r="294" spans="1:192" ht="30">
      <c r="A294" s="460">
        <v>256</v>
      </c>
      <c r="B294" s="460" t="s">
        <v>5338</v>
      </c>
      <c r="C294" s="461" t="s">
        <v>4702</v>
      </c>
      <c r="D294" s="514">
        <v>0.93</v>
      </c>
      <c r="E294" s="97">
        <v>8</v>
      </c>
      <c r="F294" s="506">
        <v>0</v>
      </c>
      <c r="G294" s="529"/>
      <c r="H294" s="78"/>
      <c r="I294" s="230">
        <v>46</v>
      </c>
      <c r="J294" s="230">
        <v>16</v>
      </c>
      <c r="K294" s="97">
        <v>3</v>
      </c>
      <c r="L294" s="97"/>
      <c r="M294" s="97">
        <v>15</v>
      </c>
      <c r="N294" s="97"/>
      <c r="O294" s="470"/>
      <c r="P294" s="470"/>
      <c r="Q294" s="470"/>
      <c r="R294" s="506">
        <v>2</v>
      </c>
      <c r="S294" s="97"/>
      <c r="T294" s="97">
        <v>26</v>
      </c>
      <c r="U294" s="507"/>
      <c r="V294" s="97">
        <v>7</v>
      </c>
      <c r="W294" s="97">
        <v>5</v>
      </c>
      <c r="X294" s="97">
        <v>12</v>
      </c>
      <c r="Y294" s="147"/>
      <c r="Z294" s="147"/>
      <c r="AA294" s="166"/>
      <c r="AB294" s="166"/>
      <c r="AC294" s="97">
        <v>92</v>
      </c>
      <c r="AD294" s="97"/>
      <c r="AE294" s="97"/>
      <c r="AF294" s="97"/>
      <c r="AG294" s="462"/>
      <c r="AH294" s="462"/>
      <c r="AI294" s="97">
        <v>7</v>
      </c>
      <c r="AJ294" s="97"/>
      <c r="AK294" s="97"/>
      <c r="AL294" s="97"/>
      <c r="AM294" s="97">
        <v>0</v>
      </c>
      <c r="AN294" s="97">
        <v>1</v>
      </c>
      <c r="AO294" s="97">
        <v>1</v>
      </c>
      <c r="AP294" s="97">
        <v>1</v>
      </c>
      <c r="AQ294" s="517">
        <v>17</v>
      </c>
      <c r="AR294" s="517">
        <v>31</v>
      </c>
      <c r="AS294" s="472">
        <v>3</v>
      </c>
      <c r="AT294" s="97"/>
      <c r="AU294" s="472">
        <v>1</v>
      </c>
      <c r="AV294" s="472"/>
      <c r="AW294" s="97">
        <v>139</v>
      </c>
      <c r="AX294" s="97">
        <f>1+3</f>
        <v>4</v>
      </c>
      <c r="AY294" s="97">
        <f>3+1</f>
        <v>4</v>
      </c>
      <c r="AZ294" s="97">
        <f t="shared" si="4"/>
        <v>8</v>
      </c>
      <c r="BA294" s="97"/>
      <c r="BB294" s="97"/>
      <c r="BC294" s="97"/>
      <c r="BD294" s="97"/>
      <c r="BE294" s="97">
        <v>4</v>
      </c>
      <c r="BF294" s="97">
        <v>3</v>
      </c>
      <c r="BG294" s="97">
        <v>6</v>
      </c>
      <c r="BH294" s="97"/>
      <c r="BI294" s="466">
        <v>2</v>
      </c>
      <c r="BJ294" s="466">
        <v>12</v>
      </c>
      <c r="BK294" s="466">
        <v>14</v>
      </c>
      <c r="BL294" s="97"/>
      <c r="BM294" s="97"/>
      <c r="BN294" s="470">
        <v>3</v>
      </c>
      <c r="BO294" s="470"/>
      <c r="BP294" s="97"/>
      <c r="BQ294" s="97">
        <v>180</v>
      </c>
      <c r="BR294" s="97">
        <v>8</v>
      </c>
      <c r="BS294" s="97"/>
      <c r="BT294" s="97"/>
      <c r="BU294" s="97"/>
      <c r="BV294" s="97"/>
      <c r="BW294" s="97"/>
      <c r="BX294" s="97">
        <v>72</v>
      </c>
      <c r="BY294" s="97">
        <v>35</v>
      </c>
      <c r="BZ294" s="97"/>
      <c r="CA294" s="97"/>
      <c r="CB294" s="97"/>
      <c r="CC294" s="574"/>
      <c r="CD294" s="565"/>
      <c r="CE294" s="565"/>
      <c r="CF294" s="565">
        <v>5</v>
      </c>
      <c r="CG294" s="565"/>
      <c r="CH294" s="565">
        <v>10</v>
      </c>
      <c r="CI294" s="565">
        <v>18</v>
      </c>
      <c r="CJ294" s="565">
        <v>16</v>
      </c>
      <c r="CK294" s="565">
        <v>1</v>
      </c>
      <c r="CL294" s="565"/>
      <c r="CM294" s="565"/>
      <c r="CN294" s="565"/>
      <c r="CO294" s="565"/>
      <c r="CP294" s="565"/>
      <c r="CQ294" s="565"/>
      <c r="CR294" s="582">
        <v>12</v>
      </c>
      <c r="CS294" s="565">
        <v>3</v>
      </c>
      <c r="CT294" s="565">
        <v>1</v>
      </c>
      <c r="CU294" s="565">
        <v>3</v>
      </c>
      <c r="CV294" s="565">
        <v>6</v>
      </c>
      <c r="CW294" s="565">
        <v>3</v>
      </c>
      <c r="CX294" s="565"/>
      <c r="CY294" s="598"/>
      <c r="CZ294" s="598"/>
      <c r="DA294" s="565">
        <v>79</v>
      </c>
      <c r="DB294" s="565">
        <v>47</v>
      </c>
      <c r="DC294" s="565">
        <v>12</v>
      </c>
      <c r="DD294" s="565"/>
      <c r="DE294" s="565">
        <v>68</v>
      </c>
      <c r="DF294" s="565"/>
      <c r="DG294" s="565">
        <v>3</v>
      </c>
      <c r="DH294" s="565">
        <v>2</v>
      </c>
      <c r="DI294" s="565"/>
      <c r="DJ294" s="565"/>
      <c r="DK294" s="565">
        <v>2</v>
      </c>
      <c r="DL294" s="565"/>
      <c r="DM294" s="565">
        <v>3</v>
      </c>
      <c r="DN294" s="565"/>
      <c r="DO294" s="565"/>
      <c r="DP294" s="565">
        <v>88</v>
      </c>
      <c r="DQ294" s="565">
        <v>17</v>
      </c>
      <c r="DR294" s="565">
        <v>24</v>
      </c>
      <c r="DS294" s="565">
        <v>6</v>
      </c>
      <c r="DT294" s="565">
        <v>4</v>
      </c>
      <c r="DU294" s="565"/>
      <c r="DV294" s="565">
        <v>4</v>
      </c>
      <c r="DW294" s="565"/>
      <c r="DX294" s="565"/>
      <c r="DY294" s="565"/>
      <c r="DZ294" s="565">
        <v>10</v>
      </c>
      <c r="EA294" s="565"/>
      <c r="EB294" s="565">
        <v>17</v>
      </c>
      <c r="EC294" s="565">
        <v>2</v>
      </c>
      <c r="ED294" s="565"/>
      <c r="EE294" s="565"/>
      <c r="EF294" s="565"/>
      <c r="EG294" s="565"/>
      <c r="EH294" s="565">
        <v>3</v>
      </c>
      <c r="EI294" s="565"/>
      <c r="EJ294" s="565">
        <v>1</v>
      </c>
      <c r="EK294" s="565"/>
      <c r="EL294" s="565"/>
      <c r="EM294" s="565"/>
      <c r="EN294" s="565"/>
      <c r="EO294" s="565"/>
      <c r="EP294" s="565"/>
      <c r="EQ294" s="565"/>
      <c r="ER294" s="620">
        <v>23</v>
      </c>
      <c r="ET294" s="565">
        <v>4</v>
      </c>
      <c r="EU294" s="565">
        <v>10</v>
      </c>
      <c r="EV294" s="565">
        <v>3</v>
      </c>
      <c r="EW294" s="565">
        <v>34</v>
      </c>
      <c r="EX294" s="565">
        <v>5</v>
      </c>
      <c r="EY294" s="565"/>
      <c r="EZ294" s="565">
        <v>25</v>
      </c>
      <c r="FA294" s="565">
        <v>27</v>
      </c>
      <c r="FB294" s="565">
        <v>6</v>
      </c>
      <c r="FC294" s="565">
        <v>-1</v>
      </c>
      <c r="FD294" s="565">
        <v>2</v>
      </c>
      <c r="FE294" s="565">
        <v>2</v>
      </c>
      <c r="FF294" s="565">
        <v>2</v>
      </c>
      <c r="FG294" s="565"/>
      <c r="FH294" s="565">
        <v>10</v>
      </c>
      <c r="FI294" s="565">
        <v>15</v>
      </c>
      <c r="FJ294" s="565">
        <v>2</v>
      </c>
      <c r="FK294" s="565"/>
      <c r="FL294" s="565">
        <v>12</v>
      </c>
      <c r="FM294" s="565"/>
      <c r="FN294" s="565">
        <v>54</v>
      </c>
      <c r="FO294" s="565">
        <v>86</v>
      </c>
      <c r="FP294" s="565">
        <v>21</v>
      </c>
      <c r="FQ294" s="565"/>
      <c r="FR294" s="565"/>
      <c r="FS294" s="565"/>
      <c r="FT294" s="565">
        <v>1</v>
      </c>
      <c r="FU294" s="565">
        <v>0</v>
      </c>
      <c r="FV294" s="565">
        <v>9</v>
      </c>
      <c r="FW294" s="565">
        <v>1</v>
      </c>
      <c r="FX294" s="565">
        <v>19</v>
      </c>
      <c r="FY294" s="565">
        <v>0</v>
      </c>
      <c r="FZ294" s="598">
        <v>1</v>
      </c>
      <c r="GA294" s="598"/>
      <c r="GB294" s="565"/>
      <c r="GC294" s="565"/>
      <c r="GD294" s="565"/>
      <c r="GE294" s="565">
        <v>2</v>
      </c>
      <c r="GF294" s="565">
        <v>12</v>
      </c>
      <c r="GG294" s="565">
        <v>1</v>
      </c>
      <c r="GH294" s="565">
        <v>15</v>
      </c>
      <c r="GI294" s="565">
        <v>25</v>
      </c>
      <c r="GJ294" s="565"/>
    </row>
    <row r="295" spans="1:192" ht="30">
      <c r="A295" s="460">
        <v>257</v>
      </c>
      <c r="B295" s="460" t="s">
        <v>5339</v>
      </c>
      <c r="C295" s="461" t="s">
        <v>4704</v>
      </c>
      <c r="D295" s="514">
        <v>1.37</v>
      </c>
      <c r="E295" s="97">
        <v>6</v>
      </c>
      <c r="F295" s="506">
        <v>1</v>
      </c>
      <c r="G295" s="529"/>
      <c r="H295" s="78"/>
      <c r="I295" s="230">
        <v>33</v>
      </c>
      <c r="J295" s="230">
        <v>8</v>
      </c>
      <c r="K295" s="97"/>
      <c r="L295" s="97">
        <v>8</v>
      </c>
      <c r="M295" s="97">
        <v>2</v>
      </c>
      <c r="N295" s="97"/>
      <c r="O295" s="470"/>
      <c r="P295" s="470"/>
      <c r="Q295" s="470"/>
      <c r="R295" s="506">
        <v>30</v>
      </c>
      <c r="S295" s="97"/>
      <c r="T295" s="97">
        <v>141</v>
      </c>
      <c r="U295" s="507"/>
      <c r="V295" s="97">
        <v>13</v>
      </c>
      <c r="W295" s="97">
        <v>1</v>
      </c>
      <c r="X295" s="97">
        <v>14</v>
      </c>
      <c r="Y295" s="147"/>
      <c r="Z295" s="147"/>
      <c r="AA295" s="166">
        <v>6</v>
      </c>
      <c r="AB295" s="166"/>
      <c r="AC295" s="97">
        <v>213</v>
      </c>
      <c r="AD295" s="97"/>
      <c r="AE295" s="97">
        <v>5</v>
      </c>
      <c r="AF295" s="97"/>
      <c r="AG295" s="462"/>
      <c r="AH295" s="462"/>
      <c r="AI295" s="97">
        <v>10</v>
      </c>
      <c r="AJ295" s="97"/>
      <c r="AK295" s="97"/>
      <c r="AL295" s="97"/>
      <c r="AM295" s="97">
        <v>8</v>
      </c>
      <c r="AN295" s="97"/>
      <c r="AO295" s="97">
        <v>1</v>
      </c>
      <c r="AP295" s="97"/>
      <c r="AQ295" s="517">
        <v>166</v>
      </c>
      <c r="AR295" s="517">
        <v>7</v>
      </c>
      <c r="AS295" s="472">
        <v>3</v>
      </c>
      <c r="AT295" s="97"/>
      <c r="AU295" s="472"/>
      <c r="AV295" s="472"/>
      <c r="AW295" s="97">
        <v>285</v>
      </c>
      <c r="AX295" s="97">
        <f>6+24+2</f>
        <v>32</v>
      </c>
      <c r="AY295" s="97"/>
      <c r="AZ295" s="97">
        <f t="shared" si="4"/>
        <v>32</v>
      </c>
      <c r="BA295" s="97">
        <v>33</v>
      </c>
      <c r="BB295" s="97"/>
      <c r="BC295" s="97"/>
      <c r="BD295" s="97"/>
      <c r="BE295" s="97">
        <v>53</v>
      </c>
      <c r="BF295" s="97">
        <v>4</v>
      </c>
      <c r="BG295" s="97">
        <v>5</v>
      </c>
      <c r="BH295" s="97"/>
      <c r="BI295" s="466">
        <v>54</v>
      </c>
      <c r="BJ295" s="466">
        <v>3</v>
      </c>
      <c r="BK295" s="466">
        <v>57</v>
      </c>
      <c r="BL295" s="97"/>
      <c r="BM295" s="97"/>
      <c r="BN295" s="470">
        <v>12</v>
      </c>
      <c r="BO295" s="470"/>
      <c r="BP295" s="97"/>
      <c r="BQ295" s="97">
        <v>183</v>
      </c>
      <c r="BR295" s="97">
        <v>6</v>
      </c>
      <c r="BS295" s="97"/>
      <c r="BT295" s="97"/>
      <c r="BU295" s="97"/>
      <c r="BV295" s="97"/>
      <c r="BW295" s="97"/>
      <c r="BX295" s="97">
        <v>166</v>
      </c>
      <c r="BY295" s="97"/>
      <c r="BZ295" s="97"/>
      <c r="CA295" s="97"/>
      <c r="CB295" s="97"/>
      <c r="CC295" s="574"/>
      <c r="CD295" s="565"/>
      <c r="CE295" s="565"/>
      <c r="CF295" s="565">
        <v>28</v>
      </c>
      <c r="CG295" s="565"/>
      <c r="CH295" s="565">
        <v>12</v>
      </c>
      <c r="CI295" s="565">
        <v>46</v>
      </c>
      <c r="CJ295" s="565"/>
      <c r="CK295" s="565">
        <v>3</v>
      </c>
      <c r="CL295" s="565"/>
      <c r="CM295" s="565"/>
      <c r="CN295" s="565"/>
      <c r="CO295" s="565"/>
      <c r="CP295" s="565"/>
      <c r="CQ295" s="565"/>
      <c r="CR295" s="582">
        <v>57</v>
      </c>
      <c r="CS295" s="565"/>
      <c r="CT295" s="565">
        <v>27</v>
      </c>
      <c r="CU295" s="565">
        <v>3</v>
      </c>
      <c r="CV295" s="565"/>
      <c r="CW295" s="565">
        <v>12</v>
      </c>
      <c r="CX295" s="565"/>
      <c r="CY295" s="598"/>
      <c r="CZ295" s="598"/>
      <c r="DA295" s="565">
        <v>149</v>
      </c>
      <c r="DB295" s="565">
        <v>57</v>
      </c>
      <c r="DC295" s="565">
        <v>45</v>
      </c>
      <c r="DD295" s="565"/>
      <c r="DE295" s="565">
        <v>80</v>
      </c>
      <c r="DF295" s="565"/>
      <c r="DG295" s="565">
        <v>31</v>
      </c>
      <c r="DH295" s="565">
        <v>1</v>
      </c>
      <c r="DI295" s="565">
        <v>5</v>
      </c>
      <c r="DJ295" s="565"/>
      <c r="DK295" s="565"/>
      <c r="DL295" s="565"/>
      <c r="DM295" s="565">
        <v>1</v>
      </c>
      <c r="DN295" s="565"/>
      <c r="DO295" s="565"/>
      <c r="DP295" s="565">
        <v>96</v>
      </c>
      <c r="DQ295" s="565">
        <v>19</v>
      </c>
      <c r="DR295" s="565">
        <v>3</v>
      </c>
      <c r="DS295" s="565"/>
      <c r="DT295" s="565">
        <v>46</v>
      </c>
      <c r="DU295" s="565"/>
      <c r="DV295" s="565">
        <v>212</v>
      </c>
      <c r="DW295" s="565"/>
      <c r="DX295" s="565"/>
      <c r="DY295" s="565"/>
      <c r="DZ295" s="565"/>
      <c r="EA295" s="565"/>
      <c r="EB295" s="565">
        <v>12</v>
      </c>
      <c r="EC295" s="565">
        <v>2</v>
      </c>
      <c r="ED295" s="565"/>
      <c r="EE295" s="565"/>
      <c r="EF295" s="565"/>
      <c r="EG295" s="565"/>
      <c r="EH295" s="565">
        <v>5</v>
      </c>
      <c r="EI295" s="565"/>
      <c r="EJ295" s="565">
        <v>24</v>
      </c>
      <c r="EK295" s="565"/>
      <c r="EL295" s="565"/>
      <c r="EM295" s="565"/>
      <c r="EN295" s="565"/>
      <c r="EO295" s="565"/>
      <c r="EP295" s="565"/>
      <c r="EQ295" s="565"/>
      <c r="ER295" s="620">
        <v>155</v>
      </c>
      <c r="ET295" s="565">
        <v>8</v>
      </c>
      <c r="EU295" s="565"/>
      <c r="EV295" s="565">
        <v>197</v>
      </c>
      <c r="EW295" s="565">
        <v>10</v>
      </c>
      <c r="EX295" s="565">
        <v>35</v>
      </c>
      <c r="EY295" s="565"/>
      <c r="EZ295" s="565">
        <v>120</v>
      </c>
      <c r="FA295" s="565">
        <v>15</v>
      </c>
      <c r="FB295" s="565">
        <v>3</v>
      </c>
      <c r="FC295" s="565">
        <v>-1</v>
      </c>
      <c r="FD295" s="565">
        <v>5</v>
      </c>
      <c r="FE295" s="565">
        <v>4</v>
      </c>
      <c r="FF295" s="565">
        <v>11</v>
      </c>
      <c r="FG295" s="565"/>
      <c r="FH295" s="565">
        <v>15</v>
      </c>
      <c r="FI295" s="565"/>
      <c r="FJ295" s="565"/>
      <c r="FK295" s="565"/>
      <c r="FL295" s="565">
        <v>157</v>
      </c>
      <c r="FM295" s="565"/>
      <c r="FN295" s="565">
        <v>205</v>
      </c>
      <c r="FO295" s="565"/>
      <c r="FP295" s="565">
        <v>28</v>
      </c>
      <c r="FQ295" s="565"/>
      <c r="FR295" s="565"/>
      <c r="FS295" s="565"/>
      <c r="FT295" s="565">
        <v>0</v>
      </c>
      <c r="FU295" s="565">
        <v>0</v>
      </c>
      <c r="FV295" s="565">
        <v>3</v>
      </c>
      <c r="FW295" s="565"/>
      <c r="FX295" s="565">
        <v>6</v>
      </c>
      <c r="FY295" s="565">
        <v>0</v>
      </c>
      <c r="FZ295" s="598">
        <v>3</v>
      </c>
      <c r="GA295" s="598"/>
      <c r="GB295" s="565"/>
      <c r="GC295" s="565"/>
      <c r="GD295" s="565"/>
      <c r="GE295" s="565"/>
      <c r="GF295" s="565">
        <v>14</v>
      </c>
      <c r="GG295" s="565">
        <v>3</v>
      </c>
      <c r="GH295" s="565">
        <v>158</v>
      </c>
      <c r="GI295" s="565">
        <v>15</v>
      </c>
      <c r="GJ295" s="565"/>
    </row>
    <row r="296" spans="1:192" ht="30">
      <c r="A296" s="460">
        <v>258</v>
      </c>
      <c r="B296" s="460" t="s">
        <v>5340</v>
      </c>
      <c r="C296" s="461" t="s">
        <v>5341</v>
      </c>
      <c r="D296" s="514">
        <v>2.42</v>
      </c>
      <c r="E296" s="97">
        <v>20</v>
      </c>
      <c r="F296" s="506">
        <v>1</v>
      </c>
      <c r="G296" s="528">
        <v>100</v>
      </c>
      <c r="H296" s="78"/>
      <c r="I296" s="230">
        <v>22</v>
      </c>
      <c r="J296" s="230">
        <v>31</v>
      </c>
      <c r="K296" s="97">
        <v>3</v>
      </c>
      <c r="L296" s="97"/>
      <c r="M296" s="97">
        <v>20</v>
      </c>
      <c r="N296" s="97"/>
      <c r="O296" s="470"/>
      <c r="P296" s="470"/>
      <c r="Q296" s="470"/>
      <c r="R296" s="506">
        <v>20</v>
      </c>
      <c r="S296" s="97"/>
      <c r="T296" s="97">
        <v>30</v>
      </c>
      <c r="U296" s="507"/>
      <c r="V296" s="97">
        <v>30</v>
      </c>
      <c r="W296" s="97">
        <v>1</v>
      </c>
      <c r="X296" s="97">
        <v>31</v>
      </c>
      <c r="Y296" s="147"/>
      <c r="Z296" s="147"/>
      <c r="AA296" s="166"/>
      <c r="AB296" s="166"/>
      <c r="AC296" s="97">
        <v>121</v>
      </c>
      <c r="AD296" s="97"/>
      <c r="AE296" s="97"/>
      <c r="AF296" s="97"/>
      <c r="AG296" s="462"/>
      <c r="AH296" s="462"/>
      <c r="AI296" s="97"/>
      <c r="AJ296" s="97"/>
      <c r="AK296" s="97"/>
      <c r="AL296" s="97"/>
      <c r="AM296" s="97">
        <v>1</v>
      </c>
      <c r="AN296" s="97"/>
      <c r="AO296" s="97"/>
      <c r="AP296" s="97"/>
      <c r="AQ296" s="517">
        <v>22</v>
      </c>
      <c r="AR296" s="517"/>
      <c r="AS296" s="472">
        <v>0</v>
      </c>
      <c r="AT296" s="97"/>
      <c r="AU296" s="472"/>
      <c r="AV296" s="472"/>
      <c r="AW296" s="97">
        <v>30</v>
      </c>
      <c r="AX296" s="97">
        <f>9+12+6</f>
        <v>27</v>
      </c>
      <c r="AY296" s="97"/>
      <c r="AZ296" s="97">
        <f t="shared" si="4"/>
        <v>27</v>
      </c>
      <c r="BA296" s="97"/>
      <c r="BB296" s="97"/>
      <c r="BC296" s="97"/>
      <c r="BD296" s="97"/>
      <c r="BE296" s="97">
        <v>5</v>
      </c>
      <c r="BF296" s="97"/>
      <c r="BG296" s="97"/>
      <c r="BH296" s="97"/>
      <c r="BI296" s="466">
        <v>4</v>
      </c>
      <c r="BJ296" s="466"/>
      <c r="BK296" s="466">
        <v>4</v>
      </c>
      <c r="BL296" s="97"/>
      <c r="BM296" s="97"/>
      <c r="BN296" s="470">
        <v>1</v>
      </c>
      <c r="BO296" s="470"/>
      <c r="BP296" s="97"/>
      <c r="BQ296" s="97">
        <v>100</v>
      </c>
      <c r="BR296" s="97"/>
      <c r="BS296" s="97"/>
      <c r="BT296" s="97"/>
      <c r="BU296" s="97"/>
      <c r="BV296" s="97"/>
      <c r="BW296" s="97"/>
      <c r="BX296" s="97">
        <v>132</v>
      </c>
      <c r="BY296" s="97"/>
      <c r="BZ296" s="97"/>
      <c r="CA296" s="97"/>
      <c r="CB296" s="97"/>
      <c r="CC296" s="574"/>
      <c r="CD296" s="565"/>
      <c r="CE296" s="565"/>
      <c r="CF296" s="565">
        <v>56</v>
      </c>
      <c r="CG296" s="565">
        <v>2</v>
      </c>
      <c r="CH296" s="565"/>
      <c r="CI296" s="565">
        <v>116</v>
      </c>
      <c r="CJ296" s="565"/>
      <c r="CK296" s="565"/>
      <c r="CL296" s="565"/>
      <c r="CM296" s="565"/>
      <c r="CN296" s="565"/>
      <c r="CO296" s="565"/>
      <c r="CP296" s="565"/>
      <c r="CQ296" s="565"/>
      <c r="CR296" s="582">
        <v>40</v>
      </c>
      <c r="CS296" s="565"/>
      <c r="CT296" s="565">
        <v>8</v>
      </c>
      <c r="CU296" s="565"/>
      <c r="CV296" s="565"/>
      <c r="CW296" s="565">
        <v>1</v>
      </c>
      <c r="CX296" s="565"/>
      <c r="CY296" s="598"/>
      <c r="CZ296" s="598"/>
      <c r="DA296" s="565">
        <v>57</v>
      </c>
      <c r="DB296" s="565">
        <v>4</v>
      </c>
      <c r="DC296" s="565"/>
      <c r="DD296" s="565"/>
      <c r="DE296" s="565">
        <v>219</v>
      </c>
      <c r="DF296" s="565"/>
      <c r="DG296" s="565">
        <v>1</v>
      </c>
      <c r="DH296" s="565"/>
      <c r="DI296" s="565"/>
      <c r="DJ296" s="565"/>
      <c r="DK296" s="565"/>
      <c r="DL296" s="565"/>
      <c r="DM296" s="565"/>
      <c r="DN296" s="565"/>
      <c r="DO296" s="565"/>
      <c r="DP296" s="565">
        <v>67</v>
      </c>
      <c r="DQ296" s="565">
        <v>3</v>
      </c>
      <c r="DR296" s="565"/>
      <c r="DS296" s="565"/>
      <c r="DT296" s="565">
        <v>20</v>
      </c>
      <c r="DU296" s="565"/>
      <c r="DV296" s="565">
        <v>78</v>
      </c>
      <c r="DW296" s="565"/>
      <c r="DX296" s="565"/>
      <c r="DY296" s="565"/>
      <c r="DZ296" s="565"/>
      <c r="EA296" s="565"/>
      <c r="EB296" s="565">
        <v>10</v>
      </c>
      <c r="EC296" s="565"/>
      <c r="ED296" s="565"/>
      <c r="EE296" s="565"/>
      <c r="EF296" s="565"/>
      <c r="EG296" s="565"/>
      <c r="EH296" s="565">
        <v>13</v>
      </c>
      <c r="EI296" s="565">
        <v>3</v>
      </c>
      <c r="EJ296" s="565">
        <v>12</v>
      </c>
      <c r="EK296" s="565"/>
      <c r="EL296" s="565"/>
      <c r="EM296" s="565"/>
      <c r="EN296" s="565"/>
      <c r="EO296" s="565"/>
      <c r="EP296" s="565"/>
      <c r="EQ296" s="565"/>
      <c r="ER296" s="620">
        <v>22</v>
      </c>
      <c r="ET296" s="565">
        <v>38</v>
      </c>
      <c r="EU296" s="565">
        <v>2</v>
      </c>
      <c r="EV296" s="565">
        <v>94</v>
      </c>
      <c r="EW296" s="565"/>
      <c r="EX296" s="565"/>
      <c r="EY296" s="565"/>
      <c r="EZ296" s="565">
        <v>15</v>
      </c>
      <c r="FA296" s="565">
        <v>5</v>
      </c>
      <c r="FB296" s="565"/>
      <c r="FC296" s="565"/>
      <c r="FD296" s="565">
        <v>3</v>
      </c>
      <c r="FE296" s="565"/>
      <c r="FF296" s="565"/>
      <c r="FG296" s="565"/>
      <c r="FH296" s="565">
        <v>5</v>
      </c>
      <c r="FI296" s="565"/>
      <c r="FJ296" s="565"/>
      <c r="FK296" s="565"/>
      <c r="FL296" s="565">
        <v>176</v>
      </c>
      <c r="FM296" s="565"/>
      <c r="FN296" s="565">
        <v>222</v>
      </c>
      <c r="FO296" s="565"/>
      <c r="FP296" s="565">
        <v>2</v>
      </c>
      <c r="FQ296" s="565"/>
      <c r="FR296" s="565"/>
      <c r="FS296" s="565"/>
      <c r="FT296" s="565">
        <v>0</v>
      </c>
      <c r="FU296" s="565">
        <v>0</v>
      </c>
      <c r="FV296" s="565"/>
      <c r="FW296" s="565"/>
      <c r="FX296" s="565">
        <v>3</v>
      </c>
      <c r="FY296" s="565">
        <v>0</v>
      </c>
      <c r="FZ296" s="598"/>
      <c r="GA296" s="598"/>
      <c r="GB296" s="565"/>
      <c r="GC296" s="565"/>
      <c r="GD296" s="565"/>
      <c r="GE296" s="565"/>
      <c r="GF296" s="565">
        <v>78</v>
      </c>
      <c r="GG296" s="565">
        <v>6</v>
      </c>
      <c r="GH296" s="565">
        <v>48</v>
      </c>
      <c r="GI296" s="565"/>
      <c r="GJ296" s="565"/>
    </row>
    <row r="297" spans="1:192" ht="30">
      <c r="A297" s="460">
        <v>259</v>
      </c>
      <c r="B297" s="460" t="s">
        <v>5342</v>
      </c>
      <c r="C297" s="461" t="s">
        <v>5343</v>
      </c>
      <c r="D297" s="514">
        <v>3.15</v>
      </c>
      <c r="E297" s="97">
        <v>0</v>
      </c>
      <c r="F297" s="506">
        <v>0</v>
      </c>
      <c r="G297" s="529"/>
      <c r="H297" s="78"/>
      <c r="I297" s="230">
        <v>114</v>
      </c>
      <c r="J297" s="230">
        <v>6</v>
      </c>
      <c r="K297" s="97"/>
      <c r="L297" s="97"/>
      <c r="M297" s="97">
        <v>2</v>
      </c>
      <c r="N297" s="97"/>
      <c r="O297" s="470"/>
      <c r="P297" s="470"/>
      <c r="Q297" s="470"/>
      <c r="R297" s="506">
        <v>40</v>
      </c>
      <c r="S297" s="97"/>
      <c r="T297" s="97">
        <v>181</v>
      </c>
      <c r="U297" s="507"/>
      <c r="V297" s="97">
        <v>12</v>
      </c>
      <c r="W297" s="97"/>
      <c r="X297" s="97">
        <v>12</v>
      </c>
      <c r="Y297" s="147"/>
      <c r="Z297" s="147"/>
      <c r="AA297" s="166"/>
      <c r="AB297" s="166"/>
      <c r="AC297" s="97">
        <v>187</v>
      </c>
      <c r="AD297" s="97"/>
      <c r="AE297" s="97"/>
      <c r="AF297" s="97"/>
      <c r="AG297" s="462">
        <v>100</v>
      </c>
      <c r="AH297" s="462">
        <v>12</v>
      </c>
      <c r="AI297" s="97"/>
      <c r="AJ297" s="97"/>
      <c r="AK297" s="97"/>
      <c r="AL297" s="97"/>
      <c r="AM297" s="97"/>
      <c r="AN297" s="97"/>
      <c r="AO297" s="97"/>
      <c r="AP297" s="97"/>
      <c r="AQ297" s="517">
        <v>25</v>
      </c>
      <c r="AR297" s="517"/>
      <c r="AS297" s="472">
        <v>0</v>
      </c>
      <c r="AT297" s="97"/>
      <c r="AU297" s="472"/>
      <c r="AV297" s="472"/>
      <c r="AW297" s="97">
        <v>19</v>
      </c>
      <c r="AX297" s="97">
        <f>45+28+41</f>
        <v>114</v>
      </c>
      <c r="AY297" s="97"/>
      <c r="AZ297" s="97">
        <f t="shared" si="4"/>
        <v>114</v>
      </c>
      <c r="BA297" s="97"/>
      <c r="BB297" s="97"/>
      <c r="BC297" s="97"/>
      <c r="BD297" s="97"/>
      <c r="BE297" s="97"/>
      <c r="BF297" s="97"/>
      <c r="BG297" s="97"/>
      <c r="BH297" s="97"/>
      <c r="BI297" s="466">
        <v>140</v>
      </c>
      <c r="BJ297" s="466">
        <v>3</v>
      </c>
      <c r="BK297" s="466">
        <v>143</v>
      </c>
      <c r="BL297" s="97"/>
      <c r="BM297" s="97"/>
      <c r="BN297" s="470"/>
      <c r="BO297" s="470"/>
      <c r="BP297" s="97"/>
      <c r="BQ297" s="97">
        <v>10</v>
      </c>
      <c r="BR297" s="97"/>
      <c r="BS297" s="97"/>
      <c r="BT297" s="97"/>
      <c r="BU297" s="97"/>
      <c r="BV297" s="97"/>
      <c r="BW297" s="97"/>
      <c r="BX297" s="97">
        <v>17</v>
      </c>
      <c r="BY297" s="97"/>
      <c r="BZ297" s="97"/>
      <c r="CA297" s="97"/>
      <c r="CB297" s="97"/>
      <c r="CC297" s="574"/>
      <c r="CD297" s="565"/>
      <c r="CE297" s="565"/>
      <c r="CF297" s="565"/>
      <c r="CG297" s="565"/>
      <c r="CH297" s="565"/>
      <c r="CI297" s="565">
        <v>80</v>
      </c>
      <c r="CJ297" s="565"/>
      <c r="CK297" s="565"/>
      <c r="CL297" s="565"/>
      <c r="CM297" s="565"/>
      <c r="CN297" s="565"/>
      <c r="CO297" s="565"/>
      <c r="CP297" s="565"/>
      <c r="CQ297" s="565"/>
      <c r="CR297" s="582">
        <v>268</v>
      </c>
      <c r="CS297" s="565"/>
      <c r="CT297" s="565"/>
      <c r="CU297" s="565"/>
      <c r="CV297" s="565"/>
      <c r="CW297" s="565"/>
      <c r="CX297" s="565"/>
      <c r="CY297" s="598"/>
      <c r="CZ297" s="598"/>
      <c r="DA297" s="565">
        <v>114</v>
      </c>
      <c r="DB297" s="565">
        <v>8</v>
      </c>
      <c r="DC297" s="565"/>
      <c r="DD297" s="565"/>
      <c r="DE297" s="565">
        <v>127</v>
      </c>
      <c r="DF297" s="565"/>
      <c r="DG297" s="565"/>
      <c r="DH297" s="565"/>
      <c r="DI297" s="565"/>
      <c r="DJ297" s="565"/>
      <c r="DK297" s="565"/>
      <c r="DL297" s="565"/>
      <c r="DM297" s="565">
        <v>59</v>
      </c>
      <c r="DN297" s="565"/>
      <c r="DO297" s="565"/>
      <c r="DP297" s="565">
        <v>3</v>
      </c>
      <c r="DQ297" s="565"/>
      <c r="DR297" s="565"/>
      <c r="DS297" s="565"/>
      <c r="DT297" s="565">
        <v>27</v>
      </c>
      <c r="DU297" s="565"/>
      <c r="DV297" s="565">
        <v>308</v>
      </c>
      <c r="DW297" s="565"/>
      <c r="DX297" s="565"/>
      <c r="DY297" s="565"/>
      <c r="DZ297" s="565"/>
      <c r="EA297" s="565"/>
      <c r="EB297" s="565">
        <v>22</v>
      </c>
      <c r="EC297" s="565"/>
      <c r="ED297" s="565"/>
      <c r="EE297" s="565"/>
      <c r="EF297" s="565"/>
      <c r="EG297" s="565"/>
      <c r="EH297" s="565"/>
      <c r="EI297" s="565"/>
      <c r="EJ297" s="565"/>
      <c r="EK297" s="565"/>
      <c r="EL297" s="565"/>
      <c r="EM297" s="565"/>
      <c r="EN297" s="565"/>
      <c r="EO297" s="565"/>
      <c r="EP297" s="565"/>
      <c r="EQ297" s="565"/>
      <c r="ER297" s="620">
        <v>16</v>
      </c>
      <c r="ET297" s="565"/>
      <c r="EU297" s="565"/>
      <c r="EV297" s="565">
        <v>279</v>
      </c>
      <c r="EW297" s="565">
        <v>3</v>
      </c>
      <c r="EX297" s="565"/>
      <c r="EY297" s="565"/>
      <c r="EZ297" s="565">
        <v>210</v>
      </c>
      <c r="FA297" s="565">
        <v>11</v>
      </c>
      <c r="FB297" s="565"/>
      <c r="FC297" s="565"/>
      <c r="FD297" s="565"/>
      <c r="FE297" s="565"/>
      <c r="FF297" s="565"/>
      <c r="FG297" s="565"/>
      <c r="FH297" s="565">
        <v>125</v>
      </c>
      <c r="FI297" s="565">
        <v>5</v>
      </c>
      <c r="FJ297" s="565"/>
      <c r="FK297" s="565"/>
      <c r="FL297" s="565">
        <v>341</v>
      </c>
      <c r="FM297" s="565"/>
      <c r="FN297" s="565">
        <v>178</v>
      </c>
      <c r="FO297" s="565"/>
      <c r="FP297" s="565">
        <v>55</v>
      </c>
      <c r="FQ297" s="565"/>
      <c r="FR297" s="565"/>
      <c r="FS297" s="565"/>
      <c r="FT297" s="565">
        <v>0</v>
      </c>
      <c r="FU297" s="565">
        <v>0</v>
      </c>
      <c r="FV297" s="565"/>
      <c r="FW297" s="565"/>
      <c r="FX297" s="565"/>
      <c r="FY297" s="565"/>
      <c r="FZ297" s="598"/>
      <c r="GA297" s="598"/>
      <c r="GB297" s="565"/>
      <c r="GC297" s="565"/>
      <c r="GD297" s="565"/>
      <c r="GE297" s="565"/>
      <c r="GF297" s="565"/>
      <c r="GG297" s="565"/>
      <c r="GH297" s="565">
        <v>274</v>
      </c>
      <c r="GI297" s="565">
        <v>2</v>
      </c>
      <c r="GJ297" s="565"/>
    </row>
    <row r="298" spans="1:192">
      <c r="A298" s="443">
        <v>30</v>
      </c>
      <c r="B298" s="501" t="s">
        <v>5344</v>
      </c>
      <c r="C298" s="474" t="s">
        <v>4210</v>
      </c>
      <c r="D298" s="502">
        <v>1.2</v>
      </c>
      <c r="E298" s="97">
        <v>74</v>
      </c>
      <c r="F298" s="506">
        <v>0</v>
      </c>
      <c r="G298" s="529"/>
      <c r="H298" s="78"/>
      <c r="I298" s="230">
        <v>50</v>
      </c>
      <c r="J298" s="230"/>
      <c r="K298" s="97"/>
      <c r="L298" s="97"/>
      <c r="M298" s="97"/>
      <c r="N298" s="97"/>
      <c r="O298" s="470"/>
      <c r="P298" s="470"/>
      <c r="Q298" s="470"/>
      <c r="R298" s="518">
        <f>SUM(R299:R313)</f>
        <v>30</v>
      </c>
      <c r="S298" s="97"/>
      <c r="T298" s="447">
        <v>19</v>
      </c>
      <c r="U298" s="507"/>
      <c r="V298" s="447">
        <v>490</v>
      </c>
      <c r="W298" s="447">
        <v>15</v>
      </c>
      <c r="X298" s="447">
        <v>505</v>
      </c>
      <c r="Y298" s="147"/>
      <c r="Z298" s="147"/>
      <c r="AA298" s="166"/>
      <c r="AB298" s="166"/>
      <c r="AC298" s="97"/>
      <c r="AD298" s="97"/>
      <c r="AE298" s="97">
        <v>45</v>
      </c>
      <c r="AF298" s="97">
        <v>5</v>
      </c>
      <c r="AG298" s="462"/>
      <c r="AH298" s="462"/>
      <c r="AI298" s="97"/>
      <c r="AJ298" s="97"/>
      <c r="AK298" s="97"/>
      <c r="AL298" s="97"/>
      <c r="AM298" s="97">
        <v>82</v>
      </c>
      <c r="AN298" s="97">
        <v>9</v>
      </c>
      <c r="AO298" s="97">
        <v>49</v>
      </c>
      <c r="AP298" s="97">
        <v>7</v>
      </c>
      <c r="AQ298" s="512">
        <f>SUM(AQ299:AQ313)</f>
        <v>833</v>
      </c>
      <c r="AR298" s="512">
        <f>SUM(AR299:AR313)</f>
        <v>35</v>
      </c>
      <c r="AS298" s="472">
        <v>8</v>
      </c>
      <c r="AT298" s="97"/>
      <c r="AU298" s="472"/>
      <c r="AV298" s="472"/>
      <c r="AW298" s="97"/>
      <c r="AX298" s="97"/>
      <c r="AY298" s="97"/>
      <c r="AZ298" s="97"/>
      <c r="BA298" s="97"/>
      <c r="BB298" s="97"/>
      <c r="BC298" s="97"/>
      <c r="BD298" s="97"/>
      <c r="BE298" s="97"/>
      <c r="BF298" s="97"/>
      <c r="BG298" s="97"/>
      <c r="BH298" s="97"/>
      <c r="BI298" s="466">
        <v>80</v>
      </c>
      <c r="BJ298" s="466">
        <v>41</v>
      </c>
      <c r="BK298" s="466">
        <v>121</v>
      </c>
      <c r="BL298" s="97">
        <v>4</v>
      </c>
      <c r="BM298" s="97"/>
      <c r="BN298" s="470">
        <v>121</v>
      </c>
      <c r="BO298" s="470"/>
      <c r="BP298" s="97"/>
      <c r="BQ298" s="97">
        <v>618</v>
      </c>
      <c r="BR298" s="97"/>
      <c r="BS298" s="97"/>
      <c r="BT298" s="97"/>
      <c r="BU298" s="97"/>
      <c r="BV298" s="97"/>
      <c r="BW298" s="97"/>
      <c r="BX298" s="97">
        <v>70</v>
      </c>
      <c r="BY298" s="97"/>
      <c r="BZ298" s="97"/>
      <c r="CA298" s="97"/>
      <c r="CB298" s="97"/>
      <c r="CC298" s="574"/>
      <c r="CD298" s="565"/>
      <c r="CE298" s="565"/>
      <c r="CF298" s="565">
        <v>209</v>
      </c>
      <c r="CG298" s="565">
        <v>19</v>
      </c>
      <c r="CH298" s="565">
        <v>148</v>
      </c>
      <c r="CI298" s="565">
        <v>298</v>
      </c>
      <c r="CJ298" s="565">
        <v>13</v>
      </c>
      <c r="CK298" s="565"/>
      <c r="CL298" s="565"/>
      <c r="CM298" s="565"/>
      <c r="CN298" s="565"/>
      <c r="CO298" s="565"/>
      <c r="CP298" s="565"/>
      <c r="CQ298" s="565"/>
      <c r="CR298" s="568">
        <v>41</v>
      </c>
      <c r="CS298" s="565"/>
      <c r="CT298" s="565"/>
      <c r="CU298" s="565"/>
      <c r="CV298" s="565"/>
      <c r="CW298" s="565">
        <v>121</v>
      </c>
      <c r="CX298" s="565"/>
      <c r="CY298" s="598"/>
      <c r="CZ298" s="598"/>
      <c r="DA298" s="565">
        <v>334</v>
      </c>
      <c r="DB298" s="565">
        <v>44</v>
      </c>
      <c r="DC298" s="565">
        <v>2376</v>
      </c>
      <c r="DD298" s="565"/>
      <c r="DE298" s="565">
        <v>22</v>
      </c>
      <c r="DF298" s="565"/>
      <c r="DG298" s="565">
        <v>148</v>
      </c>
      <c r="DH298" s="565">
        <v>20</v>
      </c>
      <c r="DI298" s="565"/>
      <c r="DJ298" s="565"/>
      <c r="DK298" s="565"/>
      <c r="DL298" s="565"/>
      <c r="DM298" s="565">
        <v>21</v>
      </c>
      <c r="DN298" s="565"/>
      <c r="DO298" s="565"/>
      <c r="DP298" s="565">
        <v>168</v>
      </c>
      <c r="DQ298" s="565">
        <v>8</v>
      </c>
      <c r="DR298" s="565"/>
      <c r="DS298" s="565"/>
      <c r="DT298" s="565"/>
      <c r="DU298" s="565"/>
      <c r="DV298" s="565">
        <v>1</v>
      </c>
      <c r="DW298" s="565"/>
      <c r="DX298" s="565">
        <v>84</v>
      </c>
      <c r="DY298" s="565">
        <v>21</v>
      </c>
      <c r="DZ298" s="565"/>
      <c r="EA298" s="565"/>
      <c r="EB298" s="565"/>
      <c r="EC298" s="565"/>
      <c r="ED298" s="565"/>
      <c r="EE298" s="565"/>
      <c r="EF298" s="565"/>
      <c r="EG298" s="565"/>
      <c r="EH298" s="565"/>
      <c r="EI298" s="565"/>
      <c r="EJ298" s="565"/>
      <c r="EK298" s="565"/>
      <c r="EL298" s="565"/>
      <c r="EM298" s="565"/>
      <c r="EN298" s="565"/>
      <c r="EO298" s="565"/>
      <c r="EP298" s="565"/>
      <c r="EQ298" s="565"/>
      <c r="ER298" s="620">
        <v>5</v>
      </c>
      <c r="ET298" s="565">
        <v>88</v>
      </c>
      <c r="EU298" s="565">
        <v>34</v>
      </c>
      <c r="EV298" s="565">
        <v>513</v>
      </c>
      <c r="EW298" s="565">
        <v>33</v>
      </c>
      <c r="EX298" s="565">
        <v>74</v>
      </c>
      <c r="EY298" s="565">
        <v>16</v>
      </c>
      <c r="EZ298" s="565">
        <v>828</v>
      </c>
      <c r="FA298" s="565">
        <v>100</v>
      </c>
      <c r="FB298" s="565"/>
      <c r="FC298" s="565"/>
      <c r="FD298" s="565"/>
      <c r="FE298" s="565"/>
      <c r="FF298" s="565"/>
      <c r="FG298" s="565"/>
      <c r="FH298" s="565">
        <v>274</v>
      </c>
      <c r="FI298" s="565">
        <v>15</v>
      </c>
      <c r="FJ298" s="565">
        <v>113</v>
      </c>
      <c r="FK298" s="565">
        <v>8</v>
      </c>
      <c r="FL298" s="565">
        <v>1870</v>
      </c>
      <c r="FM298" s="565"/>
      <c r="FN298" s="565">
        <v>687</v>
      </c>
      <c r="FO298" s="565">
        <v>92</v>
      </c>
      <c r="FP298" s="565"/>
      <c r="FQ298" s="565"/>
      <c r="FR298" s="565"/>
      <c r="FS298" s="565"/>
      <c r="FT298" s="565">
        <v>51</v>
      </c>
      <c r="FU298" s="565">
        <v>14</v>
      </c>
      <c r="FV298" s="565">
        <v>77</v>
      </c>
      <c r="FW298" s="565">
        <v>14</v>
      </c>
      <c r="FX298" s="565"/>
      <c r="FY298" s="565"/>
      <c r="FZ298" s="598"/>
      <c r="GA298" s="598"/>
      <c r="GB298" s="565"/>
      <c r="GC298" s="565"/>
      <c r="GD298" s="565">
        <v>86</v>
      </c>
      <c r="GE298" s="565">
        <v>13</v>
      </c>
      <c r="GF298" s="565">
        <v>174</v>
      </c>
      <c r="GG298" s="565">
        <v>28</v>
      </c>
      <c r="GH298" s="565"/>
      <c r="GI298" s="565"/>
      <c r="GJ298" s="565"/>
    </row>
    <row r="299" spans="1:192" ht="30">
      <c r="A299" s="460">
        <v>260</v>
      </c>
      <c r="B299" s="460" t="s">
        <v>5345</v>
      </c>
      <c r="C299" s="461" t="s">
        <v>5346</v>
      </c>
      <c r="D299" s="514">
        <v>0.86</v>
      </c>
      <c r="E299" s="447">
        <v>95</v>
      </c>
      <c r="F299" s="515">
        <v>11</v>
      </c>
      <c r="G299" s="529"/>
      <c r="H299" s="78"/>
      <c r="I299" s="445">
        <v>77</v>
      </c>
      <c r="J299" s="445">
        <v>12</v>
      </c>
      <c r="K299" s="97"/>
      <c r="L299" s="97"/>
      <c r="M299" s="97">
        <v>131</v>
      </c>
      <c r="N299" s="97"/>
      <c r="O299" s="470"/>
      <c r="P299" s="470"/>
      <c r="Q299" s="470"/>
      <c r="R299" s="506">
        <v>2</v>
      </c>
      <c r="S299" s="97"/>
      <c r="T299" s="97">
        <v>7</v>
      </c>
      <c r="U299" s="507"/>
      <c r="V299" s="97">
        <v>122</v>
      </c>
      <c r="W299" s="97">
        <v>9</v>
      </c>
      <c r="X299" s="97">
        <v>131</v>
      </c>
      <c r="Y299" s="147">
        <v>2</v>
      </c>
      <c r="Z299" s="147"/>
      <c r="AA299" s="166">
        <v>1</v>
      </c>
      <c r="AB299" s="166"/>
      <c r="AC299" s="97">
        <v>257</v>
      </c>
      <c r="AD299" s="97"/>
      <c r="AE299" s="97">
        <v>17</v>
      </c>
      <c r="AF299" s="97">
        <v>3</v>
      </c>
      <c r="AG299" s="462"/>
      <c r="AH299" s="462"/>
      <c r="AI299" s="97">
        <v>1</v>
      </c>
      <c r="AJ299" s="97"/>
      <c r="AK299" s="97"/>
      <c r="AL299" s="97"/>
      <c r="AM299" s="97">
        <v>15</v>
      </c>
      <c r="AN299" s="97">
        <v>7</v>
      </c>
      <c r="AO299" s="97">
        <v>19</v>
      </c>
      <c r="AP299" s="97">
        <v>5</v>
      </c>
      <c r="AQ299" s="517">
        <v>130</v>
      </c>
      <c r="AR299" s="517">
        <v>29</v>
      </c>
      <c r="AS299" s="472">
        <v>0</v>
      </c>
      <c r="AT299" s="97"/>
      <c r="AU299" s="472">
        <v>1</v>
      </c>
      <c r="AV299" s="472"/>
      <c r="AW299" s="97">
        <v>587</v>
      </c>
      <c r="AX299" s="97">
        <f>10+19+26</f>
        <v>55</v>
      </c>
      <c r="AY299" s="97">
        <f>3+3</f>
        <v>6</v>
      </c>
      <c r="AZ299" s="97">
        <f t="shared" si="4"/>
        <v>61</v>
      </c>
      <c r="BA299" s="97">
        <v>68</v>
      </c>
      <c r="BB299" s="97">
        <v>11</v>
      </c>
      <c r="BC299" s="97"/>
      <c r="BD299" s="97"/>
      <c r="BE299" s="97">
        <v>40</v>
      </c>
      <c r="BF299" s="97">
        <v>21</v>
      </c>
      <c r="BG299" s="97"/>
      <c r="BH299" s="97"/>
      <c r="BI299" s="466">
        <v>38</v>
      </c>
      <c r="BJ299" s="466">
        <v>35</v>
      </c>
      <c r="BK299" s="466">
        <v>73</v>
      </c>
      <c r="BL299" s="97"/>
      <c r="BM299" s="97"/>
      <c r="BN299" s="470">
        <v>45</v>
      </c>
      <c r="BO299" s="470"/>
      <c r="BP299" s="97"/>
      <c r="BQ299" s="97">
        <v>340</v>
      </c>
      <c r="BR299" s="97">
        <v>1</v>
      </c>
      <c r="BS299" s="97"/>
      <c r="BT299" s="447"/>
      <c r="BU299" s="447"/>
      <c r="BV299" s="97">
        <v>10</v>
      </c>
      <c r="BW299" s="97"/>
      <c r="BX299" s="97">
        <v>139</v>
      </c>
      <c r="BY299" s="97"/>
      <c r="BZ299" s="97"/>
      <c r="CA299" s="97"/>
      <c r="CB299" s="97"/>
      <c r="CC299" s="574"/>
      <c r="CD299" s="565"/>
      <c r="CE299" s="565"/>
      <c r="CF299" s="565">
        <v>68</v>
      </c>
      <c r="CG299" s="565">
        <v>10</v>
      </c>
      <c r="CH299" s="565">
        <v>10</v>
      </c>
      <c r="CI299" s="565">
        <v>62</v>
      </c>
      <c r="CJ299" s="565">
        <v>7</v>
      </c>
      <c r="CK299" s="565">
        <v>34</v>
      </c>
      <c r="CL299" s="565"/>
      <c r="CM299" s="565"/>
      <c r="CN299" s="565"/>
      <c r="CO299" s="565"/>
      <c r="CP299" s="565"/>
      <c r="CQ299" s="565"/>
      <c r="CR299" s="582">
        <v>26</v>
      </c>
      <c r="CS299" s="565">
        <v>14</v>
      </c>
      <c r="CT299" s="565">
        <v>30</v>
      </c>
      <c r="CU299" s="565">
        <v>28</v>
      </c>
      <c r="CV299" s="565">
        <v>8</v>
      </c>
      <c r="CW299" s="565">
        <v>45</v>
      </c>
      <c r="CX299" s="565"/>
      <c r="CY299" s="598"/>
      <c r="CZ299" s="598"/>
      <c r="DA299" s="565">
        <v>58</v>
      </c>
      <c r="DB299" s="565">
        <v>30</v>
      </c>
      <c r="DC299" s="565">
        <v>331</v>
      </c>
      <c r="DD299" s="565"/>
      <c r="DE299" s="565">
        <v>14</v>
      </c>
      <c r="DF299" s="565"/>
      <c r="DG299" s="565">
        <v>44</v>
      </c>
      <c r="DH299" s="565">
        <v>10</v>
      </c>
      <c r="DI299" s="565">
        <v>5</v>
      </c>
      <c r="DJ299" s="565"/>
      <c r="DK299" s="565"/>
      <c r="DL299" s="565"/>
      <c r="DM299" s="565">
        <v>12</v>
      </c>
      <c r="DN299" s="565"/>
      <c r="DO299" s="565"/>
      <c r="DP299" s="565"/>
      <c r="DQ299" s="565"/>
      <c r="DR299" s="565">
        <v>10</v>
      </c>
      <c r="DS299" s="565"/>
      <c r="DT299" s="565">
        <v>43</v>
      </c>
      <c r="DU299" s="565">
        <v>26</v>
      </c>
      <c r="DV299" s="565">
        <v>1</v>
      </c>
      <c r="DW299" s="565"/>
      <c r="DX299" s="565">
        <v>4</v>
      </c>
      <c r="DY299" s="565">
        <v>13</v>
      </c>
      <c r="DZ299" s="565">
        <v>5</v>
      </c>
      <c r="EA299" s="565"/>
      <c r="EB299" s="565">
        <v>68</v>
      </c>
      <c r="EC299" s="565">
        <v>20</v>
      </c>
      <c r="ED299" s="565"/>
      <c r="EE299" s="565"/>
      <c r="EF299" s="565"/>
      <c r="EG299" s="565"/>
      <c r="EH299" s="565">
        <v>52</v>
      </c>
      <c r="EI299" s="565">
        <v>3</v>
      </c>
      <c r="EJ299" s="565">
        <v>2</v>
      </c>
      <c r="EK299" s="565"/>
      <c r="EL299" s="565">
        <v>6</v>
      </c>
      <c r="EM299" s="565"/>
      <c r="EN299" s="565"/>
      <c r="EO299" s="565"/>
      <c r="EP299" s="565"/>
      <c r="EQ299" s="565"/>
      <c r="ER299" s="620">
        <v>1</v>
      </c>
      <c r="ET299" s="565">
        <v>38</v>
      </c>
      <c r="EU299" s="565">
        <v>32</v>
      </c>
      <c r="EV299" s="565">
        <v>184</v>
      </c>
      <c r="EW299" s="565">
        <v>27</v>
      </c>
      <c r="EX299" s="565">
        <v>40</v>
      </c>
      <c r="EY299" s="565">
        <v>10</v>
      </c>
      <c r="EZ299" s="565">
        <v>150</v>
      </c>
      <c r="FA299" s="565">
        <v>64</v>
      </c>
      <c r="FB299" s="565">
        <v>40</v>
      </c>
      <c r="FC299" s="565">
        <v>-3</v>
      </c>
      <c r="FD299" s="565">
        <v>25</v>
      </c>
      <c r="FE299" s="565">
        <v>23</v>
      </c>
      <c r="FF299" s="565">
        <v>29</v>
      </c>
      <c r="FG299" s="565">
        <v>19</v>
      </c>
      <c r="FH299" s="565">
        <v>85</v>
      </c>
      <c r="FI299" s="565">
        <v>10</v>
      </c>
      <c r="FJ299" s="565">
        <v>58</v>
      </c>
      <c r="FK299" s="565"/>
      <c r="FL299" s="565">
        <v>65</v>
      </c>
      <c r="FM299" s="565"/>
      <c r="FN299" s="565">
        <v>238</v>
      </c>
      <c r="FO299" s="565">
        <v>70</v>
      </c>
      <c r="FP299" s="565">
        <v>42</v>
      </c>
      <c r="FQ299" s="565">
        <v>17</v>
      </c>
      <c r="FR299" s="565">
        <v>43</v>
      </c>
      <c r="FS299" s="565">
        <v>13</v>
      </c>
      <c r="FT299" s="565">
        <v>8</v>
      </c>
      <c r="FU299" s="565">
        <v>13</v>
      </c>
      <c r="FV299" s="565">
        <v>38</v>
      </c>
      <c r="FW299" s="565">
        <v>14</v>
      </c>
      <c r="FX299" s="565">
        <v>70</v>
      </c>
      <c r="FY299" s="565">
        <v>10</v>
      </c>
      <c r="FZ299" s="598">
        <v>15</v>
      </c>
      <c r="GA299" s="598">
        <v>5</v>
      </c>
      <c r="GB299" s="565"/>
      <c r="GC299" s="565"/>
      <c r="GD299" s="565">
        <v>15</v>
      </c>
      <c r="GE299" s="565">
        <v>8</v>
      </c>
      <c r="GF299" s="565">
        <v>112</v>
      </c>
      <c r="GG299" s="565">
        <v>27</v>
      </c>
      <c r="GH299" s="565">
        <v>234</v>
      </c>
      <c r="GI299" s="565">
        <v>45</v>
      </c>
      <c r="GJ299" s="565"/>
    </row>
    <row r="300" spans="1:192" ht="30">
      <c r="A300" s="460">
        <v>261</v>
      </c>
      <c r="B300" s="460" t="s">
        <v>5347</v>
      </c>
      <c r="C300" s="461" t="s">
        <v>5348</v>
      </c>
      <c r="D300" s="514">
        <v>0.49</v>
      </c>
      <c r="E300" s="97">
        <v>34</v>
      </c>
      <c r="F300" s="506">
        <v>11</v>
      </c>
      <c r="G300" s="529"/>
      <c r="H300" s="78"/>
      <c r="I300" s="230">
        <v>35</v>
      </c>
      <c r="J300" s="230">
        <v>11</v>
      </c>
      <c r="K300" s="97"/>
      <c r="L300" s="97"/>
      <c r="M300" s="97">
        <v>67</v>
      </c>
      <c r="N300" s="97"/>
      <c r="O300" s="470"/>
      <c r="P300" s="470"/>
      <c r="Q300" s="470"/>
      <c r="R300" s="506">
        <v>1</v>
      </c>
      <c r="S300" s="97"/>
      <c r="T300" s="97">
        <v>0</v>
      </c>
      <c r="U300" s="507"/>
      <c r="V300" s="97">
        <v>127</v>
      </c>
      <c r="W300" s="97">
        <v>3</v>
      </c>
      <c r="X300" s="97">
        <v>130</v>
      </c>
      <c r="Y300" s="147"/>
      <c r="Z300" s="147"/>
      <c r="AA300" s="166"/>
      <c r="AB300" s="166"/>
      <c r="AC300" s="97">
        <v>92</v>
      </c>
      <c r="AD300" s="97"/>
      <c r="AE300" s="97">
        <v>2</v>
      </c>
      <c r="AF300" s="97"/>
      <c r="AG300" s="462"/>
      <c r="AH300" s="462"/>
      <c r="AI300" s="97"/>
      <c r="AJ300" s="97"/>
      <c r="AK300" s="97"/>
      <c r="AL300" s="97"/>
      <c r="AM300" s="97">
        <v>40</v>
      </c>
      <c r="AN300" s="97"/>
      <c r="AO300" s="97">
        <v>12</v>
      </c>
      <c r="AP300" s="97">
        <v>1</v>
      </c>
      <c r="AQ300" s="517">
        <v>156</v>
      </c>
      <c r="AR300" s="517">
        <v>3</v>
      </c>
      <c r="AS300" s="472">
        <v>0</v>
      </c>
      <c r="AT300" s="97"/>
      <c r="AU300" s="472"/>
      <c r="AV300" s="472"/>
      <c r="AW300" s="97">
        <v>15</v>
      </c>
      <c r="AX300" s="97">
        <f>22+8+32</f>
        <v>62</v>
      </c>
      <c r="AY300" s="97"/>
      <c r="AZ300" s="97">
        <f t="shared" si="4"/>
        <v>62</v>
      </c>
      <c r="BA300" s="97">
        <v>85</v>
      </c>
      <c r="BB300" s="97">
        <v>2</v>
      </c>
      <c r="BC300" s="97"/>
      <c r="BD300" s="97"/>
      <c r="BE300" s="97">
        <v>50</v>
      </c>
      <c r="BF300" s="97"/>
      <c r="BG300" s="97"/>
      <c r="BH300" s="97"/>
      <c r="BI300" s="466">
        <v>16</v>
      </c>
      <c r="BJ300" s="466">
        <v>2</v>
      </c>
      <c r="BK300" s="466">
        <v>18</v>
      </c>
      <c r="BL300" s="97">
        <v>4</v>
      </c>
      <c r="BM300" s="97"/>
      <c r="BN300" s="470">
        <v>44</v>
      </c>
      <c r="BO300" s="470"/>
      <c r="BP300" s="97"/>
      <c r="BQ300" s="97">
        <v>42</v>
      </c>
      <c r="BR300" s="97"/>
      <c r="BS300" s="97"/>
      <c r="BT300" s="97"/>
      <c r="BU300" s="97"/>
      <c r="BV300" s="97"/>
      <c r="BW300" s="97"/>
      <c r="BX300" s="97">
        <v>200</v>
      </c>
      <c r="BY300" s="97"/>
      <c r="BZ300" s="97"/>
      <c r="CA300" s="97"/>
      <c r="CB300" s="97"/>
      <c r="CC300" s="574"/>
      <c r="CD300" s="565"/>
      <c r="CE300" s="565"/>
      <c r="CF300" s="565">
        <v>87</v>
      </c>
      <c r="CG300" s="565">
        <v>3</v>
      </c>
      <c r="CH300" s="565">
        <v>1</v>
      </c>
      <c r="CI300" s="565">
        <v>60</v>
      </c>
      <c r="CJ300" s="565">
        <v>3</v>
      </c>
      <c r="CK300" s="565">
        <v>6</v>
      </c>
      <c r="CL300" s="565"/>
      <c r="CM300" s="565"/>
      <c r="CN300" s="565"/>
      <c r="CO300" s="565"/>
      <c r="CP300" s="565"/>
      <c r="CQ300" s="565"/>
      <c r="CR300" s="582"/>
      <c r="CS300" s="565">
        <v>4</v>
      </c>
      <c r="CT300" s="565">
        <v>35</v>
      </c>
      <c r="CU300" s="565">
        <v>41</v>
      </c>
      <c r="CV300" s="565"/>
      <c r="CW300" s="565">
        <v>44</v>
      </c>
      <c r="CX300" s="565"/>
      <c r="CY300" s="598"/>
      <c r="CZ300" s="598"/>
      <c r="DA300" s="565">
        <v>127</v>
      </c>
      <c r="DB300" s="565">
        <v>4</v>
      </c>
      <c r="DC300" s="565">
        <v>320</v>
      </c>
      <c r="DD300" s="565"/>
      <c r="DE300" s="565"/>
      <c r="DF300" s="565"/>
      <c r="DG300" s="565">
        <v>45</v>
      </c>
      <c r="DH300" s="565">
        <v>3</v>
      </c>
      <c r="DI300" s="565"/>
      <c r="DJ300" s="565"/>
      <c r="DK300" s="565"/>
      <c r="DL300" s="565"/>
      <c r="DM300" s="565"/>
      <c r="DN300" s="565"/>
      <c r="DO300" s="565"/>
      <c r="DP300" s="565">
        <v>141</v>
      </c>
      <c r="DQ300" s="565">
        <v>26</v>
      </c>
      <c r="DR300" s="565">
        <v>3</v>
      </c>
      <c r="DS300" s="565"/>
      <c r="DT300" s="565">
        <v>15</v>
      </c>
      <c r="DU300" s="565"/>
      <c r="DV300" s="565"/>
      <c r="DW300" s="565"/>
      <c r="DX300" s="565">
        <v>50</v>
      </c>
      <c r="DY300" s="565">
        <v>4</v>
      </c>
      <c r="DZ300" s="565"/>
      <c r="EA300" s="565"/>
      <c r="EB300" s="565">
        <v>39</v>
      </c>
      <c r="EC300" s="565">
        <v>3</v>
      </c>
      <c r="ED300" s="565">
        <v>144</v>
      </c>
      <c r="EE300" s="565"/>
      <c r="EF300" s="565">
        <v>1</v>
      </c>
      <c r="EG300" s="565"/>
      <c r="EH300" s="565">
        <v>22</v>
      </c>
      <c r="EI300" s="565"/>
      <c r="EJ300" s="565"/>
      <c r="EK300" s="565"/>
      <c r="EL300" s="565">
        <v>1</v>
      </c>
      <c r="EM300" s="565"/>
      <c r="EN300" s="565"/>
      <c r="EO300" s="565"/>
      <c r="EP300" s="565"/>
      <c r="EQ300" s="565"/>
      <c r="ER300" s="620">
        <v>0</v>
      </c>
      <c r="ET300" s="565">
        <v>26</v>
      </c>
      <c r="EU300" s="565"/>
      <c r="EV300" s="565">
        <v>184</v>
      </c>
      <c r="EW300" s="565"/>
      <c r="EX300" s="565">
        <v>17</v>
      </c>
      <c r="EY300" s="565"/>
      <c r="EZ300" s="565">
        <v>175</v>
      </c>
      <c r="FA300" s="565">
        <v>5</v>
      </c>
      <c r="FB300" s="565">
        <v>11</v>
      </c>
      <c r="FC300" s="565"/>
      <c r="FD300" s="565">
        <v>5</v>
      </c>
      <c r="FE300" s="565">
        <v>2</v>
      </c>
      <c r="FF300" s="565">
        <v>6</v>
      </c>
      <c r="FG300" s="565"/>
      <c r="FH300" s="565">
        <v>120</v>
      </c>
      <c r="FI300" s="565"/>
      <c r="FJ300" s="565">
        <v>43</v>
      </c>
      <c r="FK300" s="565">
        <v>5</v>
      </c>
      <c r="FL300" s="565">
        <v>71</v>
      </c>
      <c r="FM300" s="565"/>
      <c r="FN300" s="565">
        <v>230</v>
      </c>
      <c r="FO300" s="565">
        <v>2</v>
      </c>
      <c r="FP300" s="565">
        <v>2</v>
      </c>
      <c r="FQ300" s="565"/>
      <c r="FR300" s="565">
        <v>30</v>
      </c>
      <c r="FS300" s="565"/>
      <c r="FT300" s="565">
        <v>10</v>
      </c>
      <c r="FU300" s="565">
        <v>0</v>
      </c>
      <c r="FV300" s="565">
        <v>18</v>
      </c>
      <c r="FW300" s="565"/>
      <c r="FX300" s="565">
        <v>8</v>
      </c>
      <c r="FY300" s="565">
        <v>0</v>
      </c>
      <c r="FZ300" s="598">
        <v>13</v>
      </c>
      <c r="GA300" s="598">
        <v>1</v>
      </c>
      <c r="GB300" s="565"/>
      <c r="GC300" s="565"/>
      <c r="GD300" s="565">
        <v>53</v>
      </c>
      <c r="GE300" s="565">
        <v>3</v>
      </c>
      <c r="GF300" s="565">
        <v>6</v>
      </c>
      <c r="GG300" s="565"/>
      <c r="GH300" s="565">
        <v>178</v>
      </c>
      <c r="GI300" s="565">
        <v>3</v>
      </c>
      <c r="GJ300" s="565"/>
    </row>
    <row r="301" spans="1:192" ht="60">
      <c r="A301" s="460">
        <v>262</v>
      </c>
      <c r="B301" s="460" t="s">
        <v>5349</v>
      </c>
      <c r="C301" s="461" t="s">
        <v>5350</v>
      </c>
      <c r="D301" s="514">
        <v>0.64</v>
      </c>
      <c r="E301" s="97">
        <v>29</v>
      </c>
      <c r="F301" s="506">
        <v>0</v>
      </c>
      <c r="G301" s="529"/>
      <c r="H301" s="78"/>
      <c r="I301" s="230">
        <v>32</v>
      </c>
      <c r="J301" s="230"/>
      <c r="K301" s="97"/>
      <c r="L301" s="97"/>
      <c r="M301" s="97">
        <v>12</v>
      </c>
      <c r="N301" s="97"/>
      <c r="O301" s="470"/>
      <c r="P301" s="470"/>
      <c r="Q301" s="470"/>
      <c r="R301" s="506"/>
      <c r="S301" s="97"/>
      <c r="T301" s="97">
        <v>0</v>
      </c>
      <c r="U301" s="507"/>
      <c r="V301" s="97">
        <v>5</v>
      </c>
      <c r="W301" s="97"/>
      <c r="X301" s="97">
        <v>5</v>
      </c>
      <c r="Y301" s="147"/>
      <c r="Z301" s="147"/>
      <c r="AA301" s="166"/>
      <c r="AB301" s="166"/>
      <c r="AC301" s="97">
        <v>5</v>
      </c>
      <c r="AD301" s="97"/>
      <c r="AE301" s="97">
        <v>1</v>
      </c>
      <c r="AF301" s="97"/>
      <c r="AG301" s="462"/>
      <c r="AH301" s="462"/>
      <c r="AI301" s="97"/>
      <c r="AJ301" s="97"/>
      <c r="AK301" s="97"/>
      <c r="AL301" s="97"/>
      <c r="AM301" s="97"/>
      <c r="AN301" s="97"/>
      <c r="AO301" s="97"/>
      <c r="AP301" s="97"/>
      <c r="AQ301" s="517">
        <v>2</v>
      </c>
      <c r="AR301" s="517"/>
      <c r="AS301" s="472">
        <v>0</v>
      </c>
      <c r="AT301" s="97"/>
      <c r="AU301" s="472">
        <v>2</v>
      </c>
      <c r="AV301" s="472"/>
      <c r="AW301" s="97">
        <v>3</v>
      </c>
      <c r="AX301" s="97"/>
      <c r="AY301" s="97"/>
      <c r="AZ301" s="97">
        <f t="shared" si="4"/>
        <v>0</v>
      </c>
      <c r="BA301" s="97"/>
      <c r="BB301" s="97"/>
      <c r="BC301" s="97"/>
      <c r="BD301" s="97"/>
      <c r="BE301" s="97"/>
      <c r="BF301" s="97"/>
      <c r="BG301" s="97"/>
      <c r="BH301" s="97"/>
      <c r="BI301" s="466"/>
      <c r="BJ301" s="466"/>
      <c r="BK301" s="466">
        <v>0</v>
      </c>
      <c r="BL301" s="97"/>
      <c r="BM301" s="97"/>
      <c r="BN301" s="470"/>
      <c r="BO301" s="470"/>
      <c r="BP301" s="97"/>
      <c r="BQ301" s="97">
        <v>3</v>
      </c>
      <c r="BR301" s="97"/>
      <c r="BS301" s="97"/>
      <c r="BT301" s="97"/>
      <c r="BU301" s="97"/>
      <c r="BV301" s="97"/>
      <c r="BW301" s="97"/>
      <c r="BX301" s="97">
        <v>245</v>
      </c>
      <c r="BY301" s="97"/>
      <c r="BZ301" s="97"/>
      <c r="CA301" s="97"/>
      <c r="CB301" s="97"/>
      <c r="CC301" s="574"/>
      <c r="CD301" s="565"/>
      <c r="CE301" s="565"/>
      <c r="CF301" s="565"/>
      <c r="CG301" s="565"/>
      <c r="CH301" s="565"/>
      <c r="CI301" s="565"/>
      <c r="CJ301" s="565"/>
      <c r="CK301" s="565"/>
      <c r="CL301" s="565"/>
      <c r="CM301" s="565"/>
      <c r="CN301" s="565"/>
      <c r="CO301" s="565"/>
      <c r="CP301" s="565"/>
      <c r="CQ301" s="565"/>
      <c r="CR301" s="582"/>
      <c r="CS301" s="565"/>
      <c r="CT301" s="565">
        <v>2</v>
      </c>
      <c r="CU301" s="565"/>
      <c r="CV301" s="565"/>
      <c r="CW301" s="565"/>
      <c r="CX301" s="565"/>
      <c r="CY301" s="598"/>
      <c r="CZ301" s="598"/>
      <c r="DA301" s="565">
        <v>3</v>
      </c>
      <c r="DB301" s="565"/>
      <c r="DC301" s="565"/>
      <c r="DD301" s="565"/>
      <c r="DE301" s="565"/>
      <c r="DF301" s="565"/>
      <c r="DG301" s="565">
        <v>3</v>
      </c>
      <c r="DH301" s="565"/>
      <c r="DI301" s="565"/>
      <c r="DJ301" s="565"/>
      <c r="DK301" s="565"/>
      <c r="DL301" s="565"/>
      <c r="DM301" s="565">
        <v>15</v>
      </c>
      <c r="DN301" s="565"/>
      <c r="DO301" s="565"/>
      <c r="DP301" s="565">
        <v>139</v>
      </c>
      <c r="DQ301" s="565">
        <v>2</v>
      </c>
      <c r="DR301" s="565">
        <v>2</v>
      </c>
      <c r="DS301" s="565"/>
      <c r="DT301" s="565"/>
      <c r="DU301" s="565"/>
      <c r="DV301" s="565"/>
      <c r="DW301" s="565"/>
      <c r="DX301" s="565"/>
      <c r="DY301" s="565"/>
      <c r="DZ301" s="565"/>
      <c r="EA301" s="565"/>
      <c r="EB301" s="565"/>
      <c r="EC301" s="565"/>
      <c r="ED301" s="565"/>
      <c r="EE301" s="565"/>
      <c r="EF301" s="565"/>
      <c r="EG301" s="565"/>
      <c r="EH301" s="565"/>
      <c r="EI301" s="565"/>
      <c r="EJ301" s="565"/>
      <c r="EK301" s="565"/>
      <c r="EL301" s="565"/>
      <c r="EM301" s="565"/>
      <c r="EN301" s="565"/>
      <c r="EO301" s="565"/>
      <c r="EP301" s="565"/>
      <c r="EQ301" s="565"/>
      <c r="ER301" s="620">
        <v>0</v>
      </c>
      <c r="ET301" s="565"/>
      <c r="EU301" s="565"/>
      <c r="EV301" s="565">
        <v>5</v>
      </c>
      <c r="EW301" s="565">
        <v>3</v>
      </c>
      <c r="EX301" s="565"/>
      <c r="EY301" s="565"/>
      <c r="EZ301" s="565">
        <v>8</v>
      </c>
      <c r="FA301" s="565"/>
      <c r="FB301" s="565"/>
      <c r="FC301" s="565"/>
      <c r="FD301" s="565"/>
      <c r="FE301" s="565"/>
      <c r="FF301" s="565"/>
      <c r="FG301" s="565">
        <v>1</v>
      </c>
      <c r="FH301" s="565"/>
      <c r="FI301" s="565"/>
      <c r="FJ301" s="565"/>
      <c r="FK301" s="565"/>
      <c r="FL301" s="565">
        <v>12</v>
      </c>
      <c r="FM301" s="565"/>
      <c r="FN301" s="565">
        <v>10</v>
      </c>
      <c r="FO301" s="565"/>
      <c r="FP301" s="565"/>
      <c r="FQ301" s="565"/>
      <c r="FR301" s="565"/>
      <c r="FS301" s="565"/>
      <c r="FT301" s="565">
        <v>1</v>
      </c>
      <c r="FU301" s="565">
        <v>0</v>
      </c>
      <c r="FV301" s="565"/>
      <c r="FW301" s="565"/>
      <c r="FX301" s="565"/>
      <c r="FY301" s="565"/>
      <c r="FZ301" s="598"/>
      <c r="GA301" s="598"/>
      <c r="GB301" s="565"/>
      <c r="GC301" s="565"/>
      <c r="GD301" s="565"/>
      <c r="GE301" s="565"/>
      <c r="GF301" s="565"/>
      <c r="GG301" s="565"/>
      <c r="GH301" s="565">
        <v>6</v>
      </c>
      <c r="GI301" s="565"/>
      <c r="GJ301" s="565"/>
    </row>
    <row r="302" spans="1:192">
      <c r="A302" s="460">
        <v>263</v>
      </c>
      <c r="B302" s="460" t="s">
        <v>5351</v>
      </c>
      <c r="C302" s="461" t="s">
        <v>5352</v>
      </c>
      <c r="D302" s="514">
        <v>0.73</v>
      </c>
      <c r="E302" s="97">
        <v>1</v>
      </c>
      <c r="F302" s="506">
        <v>0</v>
      </c>
      <c r="G302" s="529"/>
      <c r="H302" s="78"/>
      <c r="I302" s="230"/>
      <c r="J302" s="230"/>
      <c r="K302" s="97"/>
      <c r="L302" s="97"/>
      <c r="M302" s="97"/>
      <c r="N302" s="97"/>
      <c r="O302" s="470"/>
      <c r="P302" s="470"/>
      <c r="Q302" s="470"/>
      <c r="R302" s="506">
        <v>1</v>
      </c>
      <c r="S302" s="97"/>
      <c r="T302" s="97">
        <v>0</v>
      </c>
      <c r="U302" s="507"/>
      <c r="V302" s="97">
        <v>31</v>
      </c>
      <c r="W302" s="97"/>
      <c r="X302" s="97">
        <v>31</v>
      </c>
      <c r="Y302" s="147"/>
      <c r="Z302" s="147"/>
      <c r="AA302" s="166"/>
      <c r="AB302" s="166"/>
      <c r="AC302" s="97">
        <v>48</v>
      </c>
      <c r="AD302" s="97"/>
      <c r="AE302" s="97">
        <v>6</v>
      </c>
      <c r="AF302" s="97"/>
      <c r="AG302" s="462"/>
      <c r="AH302" s="462"/>
      <c r="AI302" s="97"/>
      <c r="AJ302" s="97"/>
      <c r="AK302" s="97"/>
      <c r="AL302" s="97"/>
      <c r="AM302" s="97">
        <v>10</v>
      </c>
      <c r="AN302" s="97"/>
      <c r="AO302" s="97">
        <v>5</v>
      </c>
      <c r="AP302" s="97"/>
      <c r="AQ302" s="517">
        <v>130</v>
      </c>
      <c r="AR302" s="517"/>
      <c r="AS302" s="472">
        <v>0</v>
      </c>
      <c r="AT302" s="97"/>
      <c r="AU302" s="472"/>
      <c r="AV302" s="472"/>
      <c r="AW302" s="97"/>
      <c r="AX302" s="97">
        <f>10+6+16</f>
        <v>32</v>
      </c>
      <c r="AY302" s="97"/>
      <c r="AZ302" s="97">
        <f t="shared" si="4"/>
        <v>32</v>
      </c>
      <c r="BA302" s="97">
        <v>16</v>
      </c>
      <c r="BB302" s="97"/>
      <c r="BC302" s="97"/>
      <c r="BD302" s="97"/>
      <c r="BE302" s="97">
        <v>20</v>
      </c>
      <c r="BF302" s="97"/>
      <c r="BG302" s="97"/>
      <c r="BH302" s="97"/>
      <c r="BI302" s="466">
        <v>4</v>
      </c>
      <c r="BJ302" s="466"/>
      <c r="BK302" s="466">
        <v>4</v>
      </c>
      <c r="BL302" s="97"/>
      <c r="BM302" s="97"/>
      <c r="BN302" s="470">
        <v>15</v>
      </c>
      <c r="BO302" s="470"/>
      <c r="BP302" s="97"/>
      <c r="BQ302" s="97"/>
      <c r="BR302" s="97"/>
      <c r="BS302" s="97"/>
      <c r="BT302" s="97"/>
      <c r="BU302" s="97"/>
      <c r="BV302" s="97"/>
      <c r="BW302" s="97"/>
      <c r="BX302" s="97">
        <v>35</v>
      </c>
      <c r="BY302" s="97"/>
      <c r="BZ302" s="97"/>
      <c r="CA302" s="97"/>
      <c r="CB302" s="97"/>
      <c r="CC302" s="574"/>
      <c r="CD302" s="565"/>
      <c r="CE302" s="565"/>
      <c r="CF302" s="565">
        <v>10</v>
      </c>
      <c r="CG302" s="565"/>
      <c r="CH302" s="565">
        <v>6</v>
      </c>
      <c r="CI302" s="565">
        <v>70</v>
      </c>
      <c r="CJ302" s="565"/>
      <c r="CK302" s="565">
        <v>7</v>
      </c>
      <c r="CL302" s="565"/>
      <c r="CM302" s="565"/>
      <c r="CN302" s="565"/>
      <c r="CO302" s="565"/>
      <c r="CP302" s="565"/>
      <c r="CQ302" s="565"/>
      <c r="CR302" s="582"/>
      <c r="CS302" s="565"/>
      <c r="CT302" s="565">
        <v>12</v>
      </c>
      <c r="CU302" s="565">
        <v>6</v>
      </c>
      <c r="CV302" s="565"/>
      <c r="CW302" s="565">
        <v>15</v>
      </c>
      <c r="CX302" s="565"/>
      <c r="CY302" s="598"/>
      <c r="CZ302" s="598"/>
      <c r="DA302" s="565">
        <v>27</v>
      </c>
      <c r="DB302" s="565"/>
      <c r="DC302" s="565">
        <v>100</v>
      </c>
      <c r="DD302" s="565"/>
      <c r="DE302" s="565"/>
      <c r="DF302" s="565"/>
      <c r="DG302" s="565">
        <v>20</v>
      </c>
      <c r="DH302" s="565"/>
      <c r="DI302" s="565"/>
      <c r="DJ302" s="565"/>
      <c r="DK302" s="565"/>
      <c r="DL302" s="565"/>
      <c r="DM302" s="565"/>
      <c r="DN302" s="565"/>
      <c r="DO302" s="565"/>
      <c r="DP302" s="565">
        <v>12</v>
      </c>
      <c r="DQ302" s="565"/>
      <c r="DR302" s="565"/>
      <c r="DS302" s="565"/>
      <c r="DT302" s="565">
        <v>30</v>
      </c>
      <c r="DU302" s="565"/>
      <c r="DV302" s="565"/>
      <c r="DW302" s="565"/>
      <c r="DX302" s="565">
        <v>18</v>
      </c>
      <c r="DY302" s="565"/>
      <c r="DZ302" s="565"/>
      <c r="EA302" s="565"/>
      <c r="EB302" s="565">
        <v>60</v>
      </c>
      <c r="EC302" s="565"/>
      <c r="ED302" s="565"/>
      <c r="EE302" s="565"/>
      <c r="EF302" s="565"/>
      <c r="EG302" s="565"/>
      <c r="EH302" s="565">
        <v>53</v>
      </c>
      <c r="EI302" s="565"/>
      <c r="EJ302" s="565">
        <v>8</v>
      </c>
      <c r="EK302" s="565"/>
      <c r="EL302" s="565"/>
      <c r="EM302" s="565"/>
      <c r="EN302" s="565"/>
      <c r="EO302" s="565"/>
      <c r="EP302" s="565"/>
      <c r="EQ302" s="565"/>
      <c r="ER302" s="620">
        <v>0</v>
      </c>
      <c r="ET302" s="565">
        <v>2</v>
      </c>
      <c r="EU302" s="565"/>
      <c r="EV302" s="565">
        <v>51</v>
      </c>
      <c r="EW302" s="565"/>
      <c r="EX302" s="565">
        <v>2</v>
      </c>
      <c r="EY302" s="565"/>
      <c r="EZ302" s="565">
        <v>72</v>
      </c>
      <c r="FA302" s="565"/>
      <c r="FB302" s="565">
        <v>2</v>
      </c>
      <c r="FC302" s="565"/>
      <c r="FD302" s="565">
        <v>2</v>
      </c>
      <c r="FE302" s="565"/>
      <c r="FF302" s="565">
        <v>18</v>
      </c>
      <c r="FG302" s="565"/>
      <c r="FH302" s="565">
        <v>20</v>
      </c>
      <c r="FI302" s="565"/>
      <c r="FJ302" s="565"/>
      <c r="FK302" s="565"/>
      <c r="FL302" s="565">
        <v>58</v>
      </c>
      <c r="FM302" s="565"/>
      <c r="FN302" s="565">
        <v>70</v>
      </c>
      <c r="FO302" s="565"/>
      <c r="FP302" s="565"/>
      <c r="FQ302" s="565"/>
      <c r="FR302" s="565">
        <v>5</v>
      </c>
      <c r="FS302" s="565"/>
      <c r="FT302" s="565">
        <v>6</v>
      </c>
      <c r="FU302" s="565">
        <v>0</v>
      </c>
      <c r="FV302" s="565">
        <v>10</v>
      </c>
      <c r="FW302" s="565"/>
      <c r="FX302" s="565">
        <v>4</v>
      </c>
      <c r="FY302" s="565">
        <v>0</v>
      </c>
      <c r="FZ302" s="598">
        <v>8</v>
      </c>
      <c r="GA302" s="598"/>
      <c r="GB302" s="565"/>
      <c r="GC302" s="565"/>
      <c r="GD302" s="565">
        <v>8</v>
      </c>
      <c r="GE302" s="565"/>
      <c r="GF302" s="565">
        <v>29</v>
      </c>
      <c r="GG302" s="565"/>
      <c r="GH302" s="565">
        <v>40</v>
      </c>
      <c r="GI302" s="565"/>
      <c r="GJ302" s="565"/>
    </row>
    <row r="303" spans="1:192" ht="45">
      <c r="A303" s="460">
        <v>264</v>
      </c>
      <c r="B303" s="460" t="s">
        <v>5353</v>
      </c>
      <c r="C303" s="461" t="s">
        <v>5354</v>
      </c>
      <c r="D303" s="514">
        <v>0.67</v>
      </c>
      <c r="E303" s="97">
        <v>9</v>
      </c>
      <c r="F303" s="506">
        <v>0</v>
      </c>
      <c r="G303" s="529"/>
      <c r="H303" s="78"/>
      <c r="I303" s="230">
        <v>5</v>
      </c>
      <c r="J303" s="230"/>
      <c r="K303" s="97"/>
      <c r="L303" s="97"/>
      <c r="M303" s="97">
        <v>10</v>
      </c>
      <c r="N303" s="97"/>
      <c r="O303" s="470"/>
      <c r="P303" s="470"/>
      <c r="Q303" s="470"/>
      <c r="R303" s="506"/>
      <c r="S303" s="97"/>
      <c r="T303" s="97">
        <v>2</v>
      </c>
      <c r="U303" s="507"/>
      <c r="V303" s="97">
        <v>14</v>
      </c>
      <c r="W303" s="97">
        <v>3</v>
      </c>
      <c r="X303" s="97">
        <v>17</v>
      </c>
      <c r="Y303" s="147"/>
      <c r="Z303" s="147"/>
      <c r="AA303" s="166"/>
      <c r="AB303" s="166"/>
      <c r="AC303" s="97">
        <v>22</v>
      </c>
      <c r="AD303" s="97"/>
      <c r="AE303" s="97">
        <v>2</v>
      </c>
      <c r="AF303" s="97">
        <v>2</v>
      </c>
      <c r="AG303" s="462"/>
      <c r="AH303" s="462"/>
      <c r="AI303" s="97"/>
      <c r="AJ303" s="97"/>
      <c r="AK303" s="97"/>
      <c r="AL303" s="97"/>
      <c r="AM303" s="97">
        <v>6</v>
      </c>
      <c r="AN303" s="97">
        <v>1</v>
      </c>
      <c r="AO303" s="97">
        <v>6</v>
      </c>
      <c r="AP303" s="97">
        <v>1</v>
      </c>
      <c r="AQ303" s="517">
        <v>12</v>
      </c>
      <c r="AR303" s="517">
        <v>3</v>
      </c>
      <c r="AS303" s="472">
        <v>0</v>
      </c>
      <c r="AT303" s="97"/>
      <c r="AU303" s="472"/>
      <c r="AV303" s="472"/>
      <c r="AW303" s="97">
        <v>317</v>
      </c>
      <c r="AX303" s="97">
        <f>1+6+3</f>
        <v>10</v>
      </c>
      <c r="AY303" s="97">
        <f>3</f>
        <v>3</v>
      </c>
      <c r="AZ303" s="97">
        <f t="shared" si="4"/>
        <v>13</v>
      </c>
      <c r="BA303" s="97">
        <v>16</v>
      </c>
      <c r="BB303" s="97"/>
      <c r="BC303" s="97"/>
      <c r="BD303" s="97"/>
      <c r="BE303" s="97">
        <v>10</v>
      </c>
      <c r="BF303" s="97">
        <v>1</v>
      </c>
      <c r="BG303" s="97"/>
      <c r="BH303" s="97"/>
      <c r="BI303" s="466">
        <v>2</v>
      </c>
      <c r="BJ303" s="466">
        <v>4</v>
      </c>
      <c r="BK303" s="466">
        <v>6</v>
      </c>
      <c r="BL303" s="97"/>
      <c r="BM303" s="97"/>
      <c r="BN303" s="470">
        <v>6</v>
      </c>
      <c r="BO303" s="470"/>
      <c r="BP303" s="97"/>
      <c r="BQ303" s="97">
        <v>233</v>
      </c>
      <c r="BR303" s="97"/>
      <c r="BS303" s="97"/>
      <c r="BT303" s="97"/>
      <c r="BU303" s="97"/>
      <c r="BV303" s="97"/>
      <c r="BW303" s="97"/>
      <c r="BX303" s="97">
        <v>350</v>
      </c>
      <c r="BY303" s="97"/>
      <c r="BZ303" s="97"/>
      <c r="CA303" s="97"/>
      <c r="CB303" s="97"/>
      <c r="CC303" s="574"/>
      <c r="CD303" s="565"/>
      <c r="CE303" s="565"/>
      <c r="CF303" s="565">
        <v>18</v>
      </c>
      <c r="CG303" s="565">
        <v>6</v>
      </c>
      <c r="CH303" s="565">
        <v>5</v>
      </c>
      <c r="CI303" s="565">
        <v>24</v>
      </c>
      <c r="CJ303" s="565">
        <v>3</v>
      </c>
      <c r="CK303" s="565">
        <v>6</v>
      </c>
      <c r="CL303" s="565"/>
      <c r="CM303" s="565"/>
      <c r="CN303" s="565"/>
      <c r="CO303" s="565"/>
      <c r="CP303" s="565"/>
      <c r="CQ303" s="565"/>
      <c r="CR303" s="582"/>
      <c r="CS303" s="565"/>
      <c r="CT303" s="565">
        <v>4</v>
      </c>
      <c r="CU303" s="565">
        <v>5</v>
      </c>
      <c r="CV303" s="565">
        <v>2</v>
      </c>
      <c r="CW303" s="565">
        <v>6</v>
      </c>
      <c r="CX303" s="565"/>
      <c r="CY303" s="598"/>
      <c r="CZ303" s="598"/>
      <c r="DA303" s="565">
        <v>22</v>
      </c>
      <c r="DB303" s="565">
        <v>10</v>
      </c>
      <c r="DC303" s="565">
        <v>100</v>
      </c>
      <c r="DD303" s="565"/>
      <c r="DE303" s="565">
        <v>1</v>
      </c>
      <c r="DF303" s="565"/>
      <c r="DG303" s="565">
        <v>23</v>
      </c>
      <c r="DH303" s="565">
        <v>7</v>
      </c>
      <c r="DI303" s="565"/>
      <c r="DJ303" s="565"/>
      <c r="DK303" s="565"/>
      <c r="DL303" s="565"/>
      <c r="DM303" s="565">
        <v>11</v>
      </c>
      <c r="DN303" s="565"/>
      <c r="DO303" s="565"/>
      <c r="DP303" s="565">
        <v>58</v>
      </c>
      <c r="DQ303" s="565"/>
      <c r="DR303" s="565"/>
      <c r="DS303" s="565"/>
      <c r="DT303" s="565"/>
      <c r="DU303" s="565"/>
      <c r="DV303" s="565"/>
      <c r="DW303" s="565"/>
      <c r="DX303" s="565">
        <v>6</v>
      </c>
      <c r="DY303" s="565">
        <v>4</v>
      </c>
      <c r="DZ303" s="565"/>
      <c r="EA303" s="565"/>
      <c r="EB303" s="565">
        <v>5</v>
      </c>
      <c r="EC303" s="565">
        <v>10</v>
      </c>
      <c r="ED303" s="565"/>
      <c r="EE303" s="565"/>
      <c r="EF303" s="565"/>
      <c r="EG303" s="565"/>
      <c r="EH303" s="565">
        <v>4</v>
      </c>
      <c r="EI303" s="565"/>
      <c r="EJ303" s="565"/>
      <c r="EK303" s="565"/>
      <c r="EL303" s="565">
        <v>1</v>
      </c>
      <c r="EM303" s="565"/>
      <c r="EN303" s="565"/>
      <c r="EO303" s="565">
        <v>1</v>
      </c>
      <c r="EP303" s="565"/>
      <c r="EQ303" s="565"/>
      <c r="ER303" s="620">
        <v>2</v>
      </c>
      <c r="ET303" s="565">
        <v>8</v>
      </c>
      <c r="EU303" s="565">
        <v>2</v>
      </c>
      <c r="EV303" s="565">
        <v>15</v>
      </c>
      <c r="EW303" s="565">
        <v>3</v>
      </c>
      <c r="EX303" s="565">
        <v>7</v>
      </c>
      <c r="EY303" s="565">
        <v>6</v>
      </c>
      <c r="EZ303" s="565">
        <v>30</v>
      </c>
      <c r="FA303" s="565">
        <v>31</v>
      </c>
      <c r="FB303" s="565">
        <v>12</v>
      </c>
      <c r="FC303" s="565">
        <v>-10</v>
      </c>
      <c r="FD303" s="565">
        <v>7</v>
      </c>
      <c r="FE303" s="565">
        <v>3</v>
      </c>
      <c r="FF303" s="565">
        <v>5</v>
      </c>
      <c r="FG303" s="565">
        <v>1</v>
      </c>
      <c r="FH303" s="565">
        <v>25</v>
      </c>
      <c r="FI303" s="565">
        <v>5</v>
      </c>
      <c r="FJ303" s="565">
        <v>5</v>
      </c>
      <c r="FK303" s="565">
        <v>3</v>
      </c>
      <c r="FL303" s="565">
        <v>15</v>
      </c>
      <c r="FM303" s="565"/>
      <c r="FN303" s="565">
        <v>40</v>
      </c>
      <c r="FO303" s="565">
        <v>20</v>
      </c>
      <c r="FP303" s="565"/>
      <c r="FQ303" s="565"/>
      <c r="FR303" s="565">
        <v>5</v>
      </c>
      <c r="FS303" s="565">
        <v>4</v>
      </c>
      <c r="FT303" s="565">
        <v>6</v>
      </c>
      <c r="FU303" s="565">
        <v>1</v>
      </c>
      <c r="FV303" s="565">
        <v>5</v>
      </c>
      <c r="FW303" s="565"/>
      <c r="FX303" s="565">
        <v>10</v>
      </c>
      <c r="FY303" s="565">
        <v>2</v>
      </c>
      <c r="FZ303" s="598">
        <v>8</v>
      </c>
      <c r="GA303" s="598">
        <v>4</v>
      </c>
      <c r="GB303" s="565"/>
      <c r="GC303" s="565"/>
      <c r="GD303" s="565">
        <v>4</v>
      </c>
      <c r="GE303" s="565">
        <v>2</v>
      </c>
      <c r="GF303" s="565">
        <v>4</v>
      </c>
      <c r="GG303" s="565">
        <v>1</v>
      </c>
      <c r="GH303" s="565">
        <v>50</v>
      </c>
      <c r="GI303" s="565">
        <v>3</v>
      </c>
      <c r="GJ303" s="565"/>
    </row>
    <row r="304" spans="1:192" ht="30">
      <c r="A304" s="460">
        <v>265</v>
      </c>
      <c r="B304" s="460" t="s">
        <v>5355</v>
      </c>
      <c r="C304" s="461" t="s">
        <v>4711</v>
      </c>
      <c r="D304" s="514">
        <v>1.2</v>
      </c>
      <c r="E304" s="97">
        <v>5</v>
      </c>
      <c r="F304" s="506">
        <v>0</v>
      </c>
      <c r="G304" s="529"/>
      <c r="H304" s="78"/>
      <c r="I304" s="230"/>
      <c r="J304" s="230">
        <v>1</v>
      </c>
      <c r="K304" s="97"/>
      <c r="L304" s="97"/>
      <c r="M304" s="97">
        <v>12</v>
      </c>
      <c r="N304" s="97"/>
      <c r="O304" s="470"/>
      <c r="P304" s="470"/>
      <c r="Q304" s="470"/>
      <c r="R304" s="506"/>
      <c r="S304" s="97"/>
      <c r="T304" s="97">
        <v>0</v>
      </c>
      <c r="U304" s="507"/>
      <c r="V304" s="97">
        <v>28</v>
      </c>
      <c r="W304" s="97"/>
      <c r="X304" s="97">
        <v>28</v>
      </c>
      <c r="Y304" s="147"/>
      <c r="Z304" s="147"/>
      <c r="AA304" s="166"/>
      <c r="AB304" s="166"/>
      <c r="AC304" s="97">
        <v>85</v>
      </c>
      <c r="AD304" s="97"/>
      <c r="AE304" s="97">
        <v>4</v>
      </c>
      <c r="AF304" s="97"/>
      <c r="AG304" s="462"/>
      <c r="AH304" s="462"/>
      <c r="AI304" s="97"/>
      <c r="AJ304" s="97"/>
      <c r="AK304" s="97"/>
      <c r="AL304" s="97"/>
      <c r="AM304" s="97">
        <v>2</v>
      </c>
      <c r="AN304" s="97"/>
      <c r="AO304" s="97">
        <v>5</v>
      </c>
      <c r="AP304" s="97"/>
      <c r="AQ304" s="517">
        <v>60</v>
      </c>
      <c r="AR304" s="517"/>
      <c r="AS304" s="472">
        <v>8</v>
      </c>
      <c r="AT304" s="97"/>
      <c r="AU304" s="472"/>
      <c r="AV304" s="472"/>
      <c r="AW304" s="97"/>
      <c r="AX304" s="97">
        <f>9+4+11</f>
        <v>24</v>
      </c>
      <c r="AY304" s="97"/>
      <c r="AZ304" s="97">
        <f t="shared" si="4"/>
        <v>24</v>
      </c>
      <c r="BA304" s="97">
        <v>5</v>
      </c>
      <c r="BB304" s="97"/>
      <c r="BC304" s="97"/>
      <c r="BD304" s="97"/>
      <c r="BE304" s="97">
        <v>12</v>
      </c>
      <c r="BF304" s="97"/>
      <c r="BG304" s="97"/>
      <c r="BH304" s="97"/>
      <c r="BI304" s="466">
        <v>6</v>
      </c>
      <c r="BJ304" s="466"/>
      <c r="BK304" s="466">
        <v>6</v>
      </c>
      <c r="BL304" s="97"/>
      <c r="BM304" s="97"/>
      <c r="BN304" s="470">
        <v>2</v>
      </c>
      <c r="BO304" s="470"/>
      <c r="BP304" s="97"/>
      <c r="BQ304" s="97"/>
      <c r="BR304" s="97"/>
      <c r="BS304" s="97"/>
      <c r="BT304" s="97"/>
      <c r="BU304" s="97"/>
      <c r="BV304" s="97"/>
      <c r="BW304" s="97"/>
      <c r="BX304" s="97">
        <v>18</v>
      </c>
      <c r="BY304" s="97"/>
      <c r="BZ304" s="97"/>
      <c r="CA304" s="97"/>
      <c r="CB304" s="97"/>
      <c r="CC304" s="574"/>
      <c r="CD304" s="565"/>
      <c r="CE304" s="565"/>
      <c r="CF304" s="565">
        <v>8</v>
      </c>
      <c r="CG304" s="565"/>
      <c r="CH304" s="565">
        <v>22</v>
      </c>
      <c r="CI304" s="565">
        <v>36</v>
      </c>
      <c r="CJ304" s="565"/>
      <c r="CK304" s="565"/>
      <c r="CL304" s="565"/>
      <c r="CM304" s="565"/>
      <c r="CN304" s="565"/>
      <c r="CO304" s="565"/>
      <c r="CP304" s="565"/>
      <c r="CQ304" s="565"/>
      <c r="CR304" s="582"/>
      <c r="CS304" s="565"/>
      <c r="CT304" s="565">
        <v>8</v>
      </c>
      <c r="CU304" s="565">
        <v>5</v>
      </c>
      <c r="CV304" s="565"/>
      <c r="CW304" s="565">
        <v>2</v>
      </c>
      <c r="CX304" s="565"/>
      <c r="CY304" s="598"/>
      <c r="CZ304" s="598"/>
      <c r="DA304" s="565">
        <v>24</v>
      </c>
      <c r="DB304" s="565"/>
      <c r="DC304" s="565">
        <v>207</v>
      </c>
      <c r="DD304" s="565"/>
      <c r="DE304" s="565">
        <v>1</v>
      </c>
      <c r="DF304" s="565"/>
      <c r="DG304" s="565">
        <v>5</v>
      </c>
      <c r="DH304" s="565"/>
      <c r="DI304" s="565"/>
      <c r="DJ304" s="565"/>
      <c r="DK304" s="565"/>
      <c r="DL304" s="565"/>
      <c r="DM304" s="565"/>
      <c r="DN304" s="565"/>
      <c r="DO304" s="565"/>
      <c r="DP304" s="565">
        <v>32</v>
      </c>
      <c r="DQ304" s="565">
        <v>11</v>
      </c>
      <c r="DR304" s="565"/>
      <c r="DS304" s="565"/>
      <c r="DT304" s="565">
        <v>150</v>
      </c>
      <c r="DU304" s="565"/>
      <c r="DV304" s="565"/>
      <c r="DW304" s="565"/>
      <c r="DX304" s="565">
        <v>4</v>
      </c>
      <c r="DY304" s="565"/>
      <c r="DZ304" s="565">
        <v>94</v>
      </c>
      <c r="EA304" s="565">
        <v>9</v>
      </c>
      <c r="EB304" s="565">
        <v>10</v>
      </c>
      <c r="EC304" s="565"/>
      <c r="ED304" s="565"/>
      <c r="EE304" s="565"/>
      <c r="EF304" s="565"/>
      <c r="EG304" s="565"/>
      <c r="EH304" s="565">
        <v>4</v>
      </c>
      <c r="EI304" s="565"/>
      <c r="EJ304" s="565">
        <v>32</v>
      </c>
      <c r="EK304" s="565"/>
      <c r="EL304" s="565"/>
      <c r="EM304" s="565"/>
      <c r="EN304" s="565"/>
      <c r="EO304" s="565"/>
      <c r="EP304" s="565"/>
      <c r="EQ304" s="565"/>
      <c r="ER304" s="620">
        <v>0</v>
      </c>
      <c r="ET304" s="565">
        <v>6</v>
      </c>
      <c r="EU304" s="565"/>
      <c r="EV304" s="565">
        <v>34</v>
      </c>
      <c r="EW304" s="565"/>
      <c r="EX304" s="565">
        <v>5</v>
      </c>
      <c r="EY304" s="565"/>
      <c r="EZ304" s="565">
        <v>139</v>
      </c>
      <c r="FA304" s="565"/>
      <c r="FB304" s="565">
        <v>5</v>
      </c>
      <c r="FC304" s="565"/>
      <c r="FD304" s="565">
        <v>8</v>
      </c>
      <c r="FE304" s="565"/>
      <c r="FF304" s="565">
        <v>12</v>
      </c>
      <c r="FG304" s="565"/>
      <c r="FH304" s="565">
        <v>9</v>
      </c>
      <c r="FI304" s="565"/>
      <c r="FJ304" s="565"/>
      <c r="FK304" s="565"/>
      <c r="FL304" s="565">
        <v>68</v>
      </c>
      <c r="FM304" s="565"/>
      <c r="FN304" s="565">
        <v>45</v>
      </c>
      <c r="FO304" s="565"/>
      <c r="FP304" s="565">
        <v>12</v>
      </c>
      <c r="FQ304" s="565"/>
      <c r="FR304" s="565">
        <v>5</v>
      </c>
      <c r="FS304" s="565"/>
      <c r="FT304" s="565">
        <v>8</v>
      </c>
      <c r="FU304" s="565">
        <v>0</v>
      </c>
      <c r="FV304" s="565">
        <v>6</v>
      </c>
      <c r="FW304" s="565"/>
      <c r="FX304" s="565">
        <v>9</v>
      </c>
      <c r="FY304" s="565">
        <v>0</v>
      </c>
      <c r="FZ304" s="598">
        <v>8</v>
      </c>
      <c r="GA304" s="598"/>
      <c r="GB304" s="565"/>
      <c r="GC304" s="565"/>
      <c r="GD304" s="565">
        <v>5</v>
      </c>
      <c r="GE304" s="565"/>
      <c r="GF304" s="565">
        <v>6</v>
      </c>
      <c r="GG304" s="565"/>
      <c r="GH304" s="565">
        <v>87</v>
      </c>
      <c r="GI304" s="565"/>
      <c r="GJ304" s="565"/>
    </row>
    <row r="305" spans="1:192" ht="30">
      <c r="A305" s="460">
        <v>266</v>
      </c>
      <c r="B305" s="460" t="s">
        <v>5356</v>
      </c>
      <c r="C305" s="461" t="s">
        <v>4713</v>
      </c>
      <c r="D305" s="514">
        <v>1.42</v>
      </c>
      <c r="E305" s="97">
        <v>12</v>
      </c>
      <c r="F305" s="506">
        <v>0</v>
      </c>
      <c r="G305" s="529"/>
      <c r="H305" s="78"/>
      <c r="I305" s="230">
        <v>5</v>
      </c>
      <c r="J305" s="230"/>
      <c r="K305" s="97"/>
      <c r="L305" s="97"/>
      <c r="M305" s="97">
        <v>8</v>
      </c>
      <c r="N305" s="97"/>
      <c r="O305" s="470"/>
      <c r="P305" s="470"/>
      <c r="Q305" s="470"/>
      <c r="R305" s="506">
        <v>5</v>
      </c>
      <c r="S305" s="97"/>
      <c r="T305" s="97">
        <v>6</v>
      </c>
      <c r="U305" s="507"/>
      <c r="V305" s="97"/>
      <c r="W305" s="97"/>
      <c r="X305" s="97"/>
      <c r="Y305" s="147"/>
      <c r="Z305" s="147"/>
      <c r="AA305" s="516"/>
      <c r="AB305" s="516"/>
      <c r="AC305" s="97">
        <v>6</v>
      </c>
      <c r="AD305" s="97"/>
      <c r="AE305" s="97">
        <v>1</v>
      </c>
      <c r="AF305" s="97"/>
      <c r="AG305" s="462"/>
      <c r="AH305" s="462"/>
      <c r="AI305" s="447">
        <v>191</v>
      </c>
      <c r="AJ305" s="447"/>
      <c r="AK305" s="97"/>
      <c r="AL305" s="97"/>
      <c r="AM305" s="97"/>
      <c r="AN305" s="97"/>
      <c r="AO305" s="97"/>
      <c r="AP305" s="97"/>
      <c r="AQ305" s="517">
        <v>5</v>
      </c>
      <c r="AR305" s="517"/>
      <c r="AS305" s="472">
        <v>0</v>
      </c>
      <c r="AT305" s="97"/>
      <c r="AU305" s="449">
        <v>1</v>
      </c>
      <c r="AV305" s="449"/>
      <c r="AW305" s="97"/>
      <c r="AX305" s="97"/>
      <c r="AY305" s="97"/>
      <c r="AZ305" s="97">
        <f t="shared" si="4"/>
        <v>0</v>
      </c>
      <c r="BA305" s="97"/>
      <c r="BB305" s="97"/>
      <c r="BC305" s="97"/>
      <c r="BD305" s="97"/>
      <c r="BE305" s="97"/>
      <c r="BF305" s="97"/>
      <c r="BG305" s="447">
        <v>151</v>
      </c>
      <c r="BH305" s="447"/>
      <c r="BI305" s="466"/>
      <c r="BJ305" s="466"/>
      <c r="BK305" s="466">
        <v>0</v>
      </c>
      <c r="BL305" s="97"/>
      <c r="BM305" s="97"/>
      <c r="BN305" s="470">
        <v>1</v>
      </c>
      <c r="BO305" s="470"/>
      <c r="BP305" s="97"/>
      <c r="BQ305" s="97"/>
      <c r="BR305" s="447"/>
      <c r="BS305" s="447"/>
      <c r="BT305" s="97"/>
      <c r="BU305" s="97"/>
      <c r="BV305" s="97"/>
      <c r="BW305" s="97"/>
      <c r="BX305" s="447">
        <v>1303</v>
      </c>
      <c r="BY305" s="447">
        <v>445</v>
      </c>
      <c r="BZ305" s="447"/>
      <c r="CA305" s="447"/>
      <c r="CB305" s="447"/>
      <c r="CC305" s="573"/>
      <c r="CD305" s="565"/>
      <c r="CE305" s="565"/>
      <c r="CF305" s="565"/>
      <c r="CG305" s="565"/>
      <c r="CH305" s="565">
        <v>10</v>
      </c>
      <c r="CI305" s="565"/>
      <c r="CJ305" s="565"/>
      <c r="CK305" s="565"/>
      <c r="CL305" s="565"/>
      <c r="CM305" s="565"/>
      <c r="CN305" s="565"/>
      <c r="CO305" s="565"/>
      <c r="CP305" s="565"/>
      <c r="CQ305" s="565"/>
      <c r="CR305" s="582">
        <v>3</v>
      </c>
      <c r="CS305" s="565"/>
      <c r="CT305" s="565"/>
      <c r="CU305" s="565"/>
      <c r="CV305" s="565"/>
      <c r="CW305" s="565">
        <v>1</v>
      </c>
      <c r="CX305" s="565"/>
      <c r="CY305" s="598"/>
      <c r="CZ305" s="598"/>
      <c r="DA305" s="565"/>
      <c r="DB305" s="565"/>
      <c r="DC305" s="565">
        <v>10</v>
      </c>
      <c r="DD305" s="565"/>
      <c r="DE305" s="565">
        <v>5</v>
      </c>
      <c r="DF305" s="565"/>
      <c r="DG305" s="565"/>
      <c r="DH305" s="565"/>
      <c r="DI305" s="565"/>
      <c r="DJ305" s="565"/>
      <c r="DK305" s="565"/>
      <c r="DL305" s="565"/>
      <c r="DM305" s="565"/>
      <c r="DN305" s="565"/>
      <c r="DO305" s="565"/>
      <c r="DP305" s="565">
        <v>36</v>
      </c>
      <c r="DQ305" s="565"/>
      <c r="DR305" s="565">
        <v>179</v>
      </c>
      <c r="DS305" s="565">
        <v>27</v>
      </c>
      <c r="DT305" s="565">
        <v>780</v>
      </c>
      <c r="DU305" s="565"/>
      <c r="DV305" s="565"/>
      <c r="DW305" s="565"/>
      <c r="DX305" s="565"/>
      <c r="DY305" s="565"/>
      <c r="DZ305" s="565">
        <v>3</v>
      </c>
      <c r="EA305" s="565"/>
      <c r="EB305" s="565"/>
      <c r="EC305" s="565"/>
      <c r="ED305" s="565"/>
      <c r="EE305" s="565"/>
      <c r="EF305" s="565"/>
      <c r="EG305" s="565"/>
      <c r="EH305" s="565">
        <v>8</v>
      </c>
      <c r="EI305" s="565"/>
      <c r="EJ305" s="565">
        <v>198</v>
      </c>
      <c r="EK305" s="565"/>
      <c r="EL305" s="565"/>
      <c r="EM305" s="565"/>
      <c r="EN305" s="565"/>
      <c r="EO305" s="565"/>
      <c r="EP305" s="565"/>
      <c r="EQ305" s="565"/>
      <c r="ER305" s="620">
        <v>0</v>
      </c>
      <c r="ET305" s="565"/>
      <c r="EU305" s="565"/>
      <c r="EV305" s="565"/>
      <c r="EW305" s="565"/>
      <c r="EX305" s="565"/>
      <c r="EY305" s="565"/>
      <c r="EZ305" s="565">
        <v>20</v>
      </c>
      <c r="FA305" s="565"/>
      <c r="FB305" s="565"/>
      <c r="FC305" s="565"/>
      <c r="FD305" s="565"/>
      <c r="FE305" s="565"/>
      <c r="FF305" s="565"/>
      <c r="FG305" s="565"/>
      <c r="FH305" s="565"/>
      <c r="FI305" s="565"/>
      <c r="FJ305" s="565"/>
      <c r="FK305" s="565"/>
      <c r="FL305" s="565">
        <v>20</v>
      </c>
      <c r="FM305" s="565"/>
      <c r="FN305" s="565">
        <v>10</v>
      </c>
      <c r="FO305" s="565"/>
      <c r="FP305" s="565"/>
      <c r="FQ305" s="565"/>
      <c r="FR305" s="565">
        <v>1</v>
      </c>
      <c r="FS305" s="565"/>
      <c r="FT305" s="565">
        <v>0</v>
      </c>
      <c r="FU305" s="565">
        <v>0</v>
      </c>
      <c r="FV305" s="565"/>
      <c r="FW305" s="565"/>
      <c r="FX305" s="565">
        <v>3</v>
      </c>
      <c r="FY305" s="565">
        <v>0</v>
      </c>
      <c r="FZ305" s="598"/>
      <c r="GA305" s="598"/>
      <c r="GB305" s="565"/>
      <c r="GC305" s="565"/>
      <c r="GD305" s="565"/>
      <c r="GE305" s="565"/>
      <c r="GF305" s="565">
        <v>4</v>
      </c>
      <c r="GG305" s="565"/>
      <c r="GH305" s="565">
        <v>5</v>
      </c>
      <c r="GI305" s="565"/>
      <c r="GJ305" s="565"/>
    </row>
    <row r="306" spans="1:192" ht="30">
      <c r="A306" s="460">
        <v>267</v>
      </c>
      <c r="B306" s="460" t="s">
        <v>5357</v>
      </c>
      <c r="C306" s="461" t="s">
        <v>5358</v>
      </c>
      <c r="D306" s="514">
        <v>2.31</v>
      </c>
      <c r="E306" s="97">
        <v>0</v>
      </c>
      <c r="F306" s="506">
        <v>0</v>
      </c>
      <c r="G306" s="529"/>
      <c r="H306" s="78"/>
      <c r="I306" s="230"/>
      <c r="J306" s="230"/>
      <c r="K306" s="447"/>
      <c r="L306" s="447"/>
      <c r="M306" s="97">
        <v>2</v>
      </c>
      <c r="N306" s="97"/>
      <c r="O306" s="470"/>
      <c r="P306" s="470"/>
      <c r="Q306" s="470"/>
      <c r="R306" s="506">
        <v>1</v>
      </c>
      <c r="S306" s="97"/>
      <c r="T306" s="97">
        <v>0</v>
      </c>
      <c r="U306" s="507"/>
      <c r="V306" s="97">
        <v>10</v>
      </c>
      <c r="W306" s="97"/>
      <c r="X306" s="97">
        <v>10</v>
      </c>
      <c r="Y306" s="519"/>
      <c r="Z306" s="519"/>
      <c r="AA306" s="166"/>
      <c r="AB306" s="166">
        <v>2</v>
      </c>
      <c r="AC306" s="97">
        <v>10</v>
      </c>
      <c r="AD306" s="97"/>
      <c r="AE306" s="97"/>
      <c r="AF306" s="97"/>
      <c r="AG306" s="462">
        <v>25</v>
      </c>
      <c r="AH306" s="462"/>
      <c r="AI306" s="97">
        <v>5</v>
      </c>
      <c r="AJ306" s="97"/>
      <c r="AK306" s="97"/>
      <c r="AL306" s="97"/>
      <c r="AM306" s="97"/>
      <c r="AN306" s="97"/>
      <c r="AO306" s="97"/>
      <c r="AP306" s="97"/>
      <c r="AQ306" s="517">
        <v>6</v>
      </c>
      <c r="AR306" s="517"/>
      <c r="AS306" s="472">
        <v>0</v>
      </c>
      <c r="AT306" s="97"/>
      <c r="AU306" s="472"/>
      <c r="AV306" s="472"/>
      <c r="AW306" s="97"/>
      <c r="AX306" s="97"/>
      <c r="AY306" s="97"/>
      <c r="AZ306" s="97">
        <f t="shared" si="4"/>
        <v>0</v>
      </c>
      <c r="BA306" s="97"/>
      <c r="BB306" s="97"/>
      <c r="BC306" s="97"/>
      <c r="BD306" s="97"/>
      <c r="BE306" s="97"/>
      <c r="BF306" s="97"/>
      <c r="BG306" s="97">
        <v>6</v>
      </c>
      <c r="BH306" s="97"/>
      <c r="BI306" s="466"/>
      <c r="BJ306" s="466"/>
      <c r="BK306" s="466">
        <v>0</v>
      </c>
      <c r="BL306" s="97"/>
      <c r="BM306" s="97"/>
      <c r="BN306" s="470"/>
      <c r="BO306" s="470"/>
      <c r="BP306" s="97"/>
      <c r="BQ306" s="97"/>
      <c r="BR306" s="97">
        <v>1</v>
      </c>
      <c r="BS306" s="97"/>
      <c r="BT306" s="97"/>
      <c r="BU306" s="97"/>
      <c r="BV306" s="97"/>
      <c r="BW306" s="97"/>
      <c r="BX306" s="97">
        <v>34</v>
      </c>
      <c r="BY306" s="97">
        <v>45</v>
      </c>
      <c r="BZ306" s="97"/>
      <c r="CA306" s="97"/>
      <c r="CB306" s="97"/>
      <c r="CC306" s="574"/>
      <c r="CD306" s="565"/>
      <c r="CE306" s="565"/>
      <c r="CF306" s="565"/>
      <c r="CG306" s="565"/>
      <c r="CH306" s="565">
        <v>11</v>
      </c>
      <c r="CI306" s="565">
        <v>24</v>
      </c>
      <c r="CJ306" s="565"/>
      <c r="CK306" s="565"/>
      <c r="CL306" s="565"/>
      <c r="CM306" s="565"/>
      <c r="CN306" s="565"/>
      <c r="CO306" s="565"/>
      <c r="CP306" s="565"/>
      <c r="CQ306" s="565"/>
      <c r="CR306" s="582"/>
      <c r="CS306" s="565"/>
      <c r="CT306" s="565"/>
      <c r="CU306" s="565"/>
      <c r="CV306" s="565"/>
      <c r="CW306" s="565"/>
      <c r="CX306" s="565"/>
      <c r="CY306" s="598"/>
      <c r="CZ306" s="598"/>
      <c r="DA306" s="565">
        <v>4</v>
      </c>
      <c r="DB306" s="565"/>
      <c r="DC306" s="565">
        <v>5</v>
      </c>
      <c r="DD306" s="565"/>
      <c r="DE306" s="565"/>
      <c r="DF306" s="565"/>
      <c r="DG306" s="565"/>
      <c r="DH306" s="565"/>
      <c r="DI306" s="565"/>
      <c r="DJ306" s="565"/>
      <c r="DK306" s="565"/>
      <c r="DL306" s="565"/>
      <c r="DM306" s="565"/>
      <c r="DN306" s="565"/>
      <c r="DO306" s="565"/>
      <c r="DP306" s="565">
        <v>20</v>
      </c>
      <c r="DQ306" s="565"/>
      <c r="DR306" s="565">
        <v>6</v>
      </c>
      <c r="DS306" s="565">
        <v>4</v>
      </c>
      <c r="DT306" s="565">
        <v>80</v>
      </c>
      <c r="DU306" s="565"/>
      <c r="DV306" s="565"/>
      <c r="DW306" s="565"/>
      <c r="DX306" s="565"/>
      <c r="DY306" s="565"/>
      <c r="DZ306" s="565">
        <v>5</v>
      </c>
      <c r="EA306" s="565"/>
      <c r="EB306" s="565"/>
      <c r="EC306" s="565"/>
      <c r="ED306" s="565"/>
      <c r="EE306" s="565"/>
      <c r="EF306" s="565"/>
      <c r="EG306" s="565"/>
      <c r="EH306" s="565"/>
      <c r="EI306" s="565"/>
      <c r="EJ306" s="565">
        <v>2</v>
      </c>
      <c r="EK306" s="565"/>
      <c r="EL306" s="565"/>
      <c r="EM306" s="565"/>
      <c r="EN306" s="565"/>
      <c r="EO306" s="565"/>
      <c r="EP306" s="565"/>
      <c r="EQ306" s="565"/>
      <c r="ER306" s="620">
        <v>0</v>
      </c>
      <c r="ET306" s="565"/>
      <c r="EU306" s="565"/>
      <c r="EV306" s="565">
        <v>12</v>
      </c>
      <c r="EW306" s="565"/>
      <c r="EX306" s="565"/>
      <c r="EY306" s="565"/>
      <c r="EZ306" s="565">
        <v>3</v>
      </c>
      <c r="FA306" s="565"/>
      <c r="FB306" s="565"/>
      <c r="FC306" s="565"/>
      <c r="FD306" s="565"/>
      <c r="FE306" s="565"/>
      <c r="FF306" s="565"/>
      <c r="FG306" s="565"/>
      <c r="FH306" s="565"/>
      <c r="FI306" s="565"/>
      <c r="FJ306" s="565"/>
      <c r="FK306" s="565"/>
      <c r="FL306" s="565">
        <v>10</v>
      </c>
      <c r="FM306" s="565"/>
      <c r="FN306" s="565"/>
      <c r="FO306" s="565"/>
      <c r="FP306" s="565"/>
      <c r="FQ306" s="565"/>
      <c r="FR306" s="565"/>
      <c r="FS306" s="565"/>
      <c r="FT306" s="565">
        <v>0</v>
      </c>
      <c r="FU306" s="565">
        <v>0</v>
      </c>
      <c r="FV306" s="565"/>
      <c r="FW306" s="565"/>
      <c r="FX306" s="565"/>
      <c r="FY306" s="565"/>
      <c r="FZ306" s="598"/>
      <c r="GA306" s="598"/>
      <c r="GB306" s="565"/>
      <c r="GC306" s="565"/>
      <c r="GD306" s="565"/>
      <c r="GE306" s="565"/>
      <c r="GF306" s="565"/>
      <c r="GG306" s="565"/>
      <c r="GH306" s="565">
        <v>5</v>
      </c>
      <c r="GI306" s="565"/>
      <c r="GJ306" s="565"/>
    </row>
    <row r="307" spans="1:192" ht="30">
      <c r="A307" s="460">
        <v>268</v>
      </c>
      <c r="B307" s="460" t="s">
        <v>5359</v>
      </c>
      <c r="C307" s="461" t="s">
        <v>5360</v>
      </c>
      <c r="D307" s="514">
        <v>3.12</v>
      </c>
      <c r="E307" s="97">
        <v>0</v>
      </c>
      <c r="F307" s="506">
        <v>0</v>
      </c>
      <c r="G307" s="529"/>
      <c r="H307" s="78"/>
      <c r="I307" s="230"/>
      <c r="J307" s="230"/>
      <c r="K307" s="97"/>
      <c r="L307" s="97"/>
      <c r="M307" s="97"/>
      <c r="N307" s="97"/>
      <c r="O307" s="470"/>
      <c r="P307" s="470"/>
      <c r="Q307" s="470"/>
      <c r="R307" s="506">
        <v>3</v>
      </c>
      <c r="S307" s="97"/>
      <c r="T307" s="97">
        <v>0</v>
      </c>
      <c r="U307" s="507"/>
      <c r="V307" s="97">
        <v>18</v>
      </c>
      <c r="W307" s="97"/>
      <c r="X307" s="97">
        <v>18</v>
      </c>
      <c r="Y307" s="147"/>
      <c r="Z307" s="147"/>
      <c r="AA307" s="166"/>
      <c r="AB307" s="166"/>
      <c r="AC307" s="97">
        <v>40</v>
      </c>
      <c r="AD307" s="97"/>
      <c r="AE307" s="97"/>
      <c r="AF307" s="97"/>
      <c r="AG307" s="462"/>
      <c r="AH307" s="462"/>
      <c r="AI307" s="97">
        <v>22</v>
      </c>
      <c r="AJ307" s="97"/>
      <c r="AK307" s="97"/>
      <c r="AL307" s="97"/>
      <c r="AM307" s="97"/>
      <c r="AN307" s="97"/>
      <c r="AO307" s="97"/>
      <c r="AP307" s="97"/>
      <c r="AQ307" s="517">
        <v>25</v>
      </c>
      <c r="AR307" s="517"/>
      <c r="AS307" s="472">
        <v>0</v>
      </c>
      <c r="AT307" s="97"/>
      <c r="AU307" s="472">
        <v>1</v>
      </c>
      <c r="AV307" s="472"/>
      <c r="AW307" s="97"/>
      <c r="AX307" s="97">
        <f>3+8+20</f>
        <v>31</v>
      </c>
      <c r="AY307" s="97"/>
      <c r="AZ307" s="97">
        <f t="shared" si="4"/>
        <v>31</v>
      </c>
      <c r="BA307" s="97"/>
      <c r="BB307" s="97"/>
      <c r="BC307" s="97"/>
      <c r="BD307" s="97"/>
      <c r="BE307" s="97"/>
      <c r="BF307" s="97"/>
      <c r="BG307" s="97">
        <v>26</v>
      </c>
      <c r="BH307" s="97"/>
      <c r="BI307" s="466"/>
      <c r="BJ307" s="466"/>
      <c r="BK307" s="466">
        <v>0</v>
      </c>
      <c r="BL307" s="97"/>
      <c r="BM307" s="97"/>
      <c r="BN307" s="470"/>
      <c r="BO307" s="470"/>
      <c r="BP307" s="97"/>
      <c r="BQ307" s="97"/>
      <c r="BR307" s="97">
        <v>5</v>
      </c>
      <c r="BS307" s="97"/>
      <c r="BT307" s="97"/>
      <c r="BU307" s="97"/>
      <c r="BV307" s="97"/>
      <c r="BW307" s="97"/>
      <c r="BX307" s="97">
        <v>84</v>
      </c>
      <c r="BY307" s="97">
        <v>60</v>
      </c>
      <c r="BZ307" s="97"/>
      <c r="CA307" s="97"/>
      <c r="CB307" s="97"/>
      <c r="CC307" s="574"/>
      <c r="CD307" s="565"/>
      <c r="CE307" s="565"/>
      <c r="CF307" s="565"/>
      <c r="CG307" s="565"/>
      <c r="CH307" s="565">
        <v>35</v>
      </c>
      <c r="CI307" s="565">
        <v>3</v>
      </c>
      <c r="CJ307" s="565"/>
      <c r="CK307" s="565"/>
      <c r="CL307" s="565"/>
      <c r="CM307" s="565"/>
      <c r="CN307" s="565"/>
      <c r="CO307" s="565"/>
      <c r="CP307" s="565"/>
      <c r="CQ307" s="565"/>
      <c r="CR307" s="582"/>
      <c r="CS307" s="565"/>
      <c r="CT307" s="565"/>
      <c r="CU307" s="565"/>
      <c r="CV307" s="565"/>
      <c r="CW307" s="565"/>
      <c r="CX307" s="565"/>
      <c r="CY307" s="598"/>
      <c r="CZ307" s="598"/>
      <c r="DA307" s="565">
        <v>8</v>
      </c>
      <c r="DB307" s="565"/>
      <c r="DC307" s="565">
        <v>154</v>
      </c>
      <c r="DD307" s="565"/>
      <c r="DE307" s="565"/>
      <c r="DF307" s="565"/>
      <c r="DG307" s="565"/>
      <c r="DH307" s="565"/>
      <c r="DI307" s="565"/>
      <c r="DJ307" s="565"/>
      <c r="DK307" s="565"/>
      <c r="DL307" s="565"/>
      <c r="DM307" s="565"/>
      <c r="DN307" s="565"/>
      <c r="DO307" s="565"/>
      <c r="DP307" s="565">
        <v>30</v>
      </c>
      <c r="DQ307" s="565"/>
      <c r="DR307" s="565">
        <v>2</v>
      </c>
      <c r="DS307" s="565">
        <v>1</v>
      </c>
      <c r="DT307" s="565">
        <v>385</v>
      </c>
      <c r="DU307" s="565"/>
      <c r="DV307" s="565"/>
      <c r="DW307" s="565"/>
      <c r="DX307" s="565"/>
      <c r="DY307" s="565"/>
      <c r="DZ307" s="565">
        <v>30</v>
      </c>
      <c r="EA307" s="565">
        <v>7</v>
      </c>
      <c r="EB307" s="565"/>
      <c r="EC307" s="565"/>
      <c r="ED307" s="565"/>
      <c r="EE307" s="565"/>
      <c r="EF307" s="565"/>
      <c r="EG307" s="565"/>
      <c r="EH307" s="565"/>
      <c r="EI307" s="565"/>
      <c r="EJ307" s="565">
        <v>2</v>
      </c>
      <c r="EK307" s="565"/>
      <c r="EL307" s="565"/>
      <c r="EM307" s="565"/>
      <c r="EN307" s="565"/>
      <c r="EO307" s="565"/>
      <c r="EP307" s="565"/>
      <c r="EQ307" s="565"/>
      <c r="ER307" s="620">
        <v>0</v>
      </c>
      <c r="ET307" s="565"/>
      <c r="EU307" s="565"/>
      <c r="EV307" s="565"/>
      <c r="EW307" s="565"/>
      <c r="EX307" s="565"/>
      <c r="EY307" s="565"/>
      <c r="EZ307" s="565">
        <v>8</v>
      </c>
      <c r="FA307" s="565"/>
      <c r="FB307" s="565"/>
      <c r="FC307" s="565"/>
      <c r="FD307" s="565"/>
      <c r="FE307" s="565"/>
      <c r="FF307" s="565"/>
      <c r="FG307" s="565"/>
      <c r="FH307" s="565"/>
      <c r="FI307" s="565"/>
      <c r="FJ307" s="565"/>
      <c r="FK307" s="565"/>
      <c r="FL307" s="565">
        <v>192</v>
      </c>
      <c r="FM307" s="565"/>
      <c r="FN307" s="565">
        <v>2</v>
      </c>
      <c r="FO307" s="565"/>
      <c r="FP307" s="565"/>
      <c r="FQ307" s="565"/>
      <c r="FR307" s="565"/>
      <c r="FS307" s="565"/>
      <c r="FT307" s="565">
        <v>0</v>
      </c>
      <c r="FU307" s="565">
        <v>0</v>
      </c>
      <c r="FV307" s="565"/>
      <c r="FW307" s="565"/>
      <c r="FX307" s="565"/>
      <c r="FY307" s="565"/>
      <c r="FZ307" s="598"/>
      <c r="GA307" s="598"/>
      <c r="GB307" s="565"/>
      <c r="GC307" s="565"/>
      <c r="GD307" s="565"/>
      <c r="GE307" s="565"/>
      <c r="GF307" s="565"/>
      <c r="GG307" s="565"/>
      <c r="GH307" s="565">
        <v>3</v>
      </c>
      <c r="GI307" s="565"/>
      <c r="GJ307" s="565"/>
    </row>
    <row r="308" spans="1:192" ht="30">
      <c r="A308" s="460">
        <v>269</v>
      </c>
      <c r="B308" s="460" t="s">
        <v>5361</v>
      </c>
      <c r="C308" s="461" t="s">
        <v>4715</v>
      </c>
      <c r="D308" s="514">
        <v>1.08</v>
      </c>
      <c r="E308" s="97">
        <v>0</v>
      </c>
      <c r="F308" s="506">
        <v>0</v>
      </c>
      <c r="G308" s="529"/>
      <c r="H308" s="78"/>
      <c r="I308" s="230"/>
      <c r="J308" s="230"/>
      <c r="K308" s="97">
        <v>11</v>
      </c>
      <c r="L308" s="97">
        <v>3</v>
      </c>
      <c r="M308" s="97"/>
      <c r="N308" s="97"/>
      <c r="O308" s="470"/>
      <c r="P308" s="470"/>
      <c r="Q308" s="470"/>
      <c r="R308" s="506">
        <v>6</v>
      </c>
      <c r="S308" s="97"/>
      <c r="T308" s="97">
        <v>1</v>
      </c>
      <c r="U308" s="507"/>
      <c r="V308" s="97">
        <v>130</v>
      </c>
      <c r="W308" s="97"/>
      <c r="X308" s="97">
        <v>130</v>
      </c>
      <c r="Y308" s="147"/>
      <c r="Z308" s="147"/>
      <c r="AA308" s="166"/>
      <c r="AB308" s="166">
        <v>2</v>
      </c>
      <c r="AC308" s="97">
        <v>125</v>
      </c>
      <c r="AD308" s="97"/>
      <c r="AE308" s="97">
        <v>7</v>
      </c>
      <c r="AF308" s="97"/>
      <c r="AG308" s="462"/>
      <c r="AH308" s="462"/>
      <c r="AI308" s="97">
        <v>76</v>
      </c>
      <c r="AJ308" s="97"/>
      <c r="AK308" s="97"/>
      <c r="AL308" s="97"/>
      <c r="AM308" s="97">
        <v>6</v>
      </c>
      <c r="AN308" s="97"/>
      <c r="AO308" s="97">
        <v>1</v>
      </c>
      <c r="AP308" s="97"/>
      <c r="AQ308" s="517">
        <v>169</v>
      </c>
      <c r="AR308" s="517"/>
      <c r="AS308" s="472">
        <v>0</v>
      </c>
      <c r="AT308" s="97"/>
      <c r="AU308" s="472"/>
      <c r="AV308" s="472"/>
      <c r="AW308" s="97"/>
      <c r="AX308" s="97">
        <f>9+8+17</f>
        <v>34</v>
      </c>
      <c r="AY308" s="97"/>
      <c r="AZ308" s="97">
        <f t="shared" si="4"/>
        <v>34</v>
      </c>
      <c r="BA308" s="97">
        <v>8</v>
      </c>
      <c r="BB308" s="97"/>
      <c r="BC308" s="97"/>
      <c r="BD308" s="97"/>
      <c r="BE308" s="97">
        <v>7</v>
      </c>
      <c r="BF308" s="97"/>
      <c r="BG308" s="97">
        <v>33</v>
      </c>
      <c r="BH308" s="97"/>
      <c r="BI308" s="466">
        <v>8</v>
      </c>
      <c r="BJ308" s="466"/>
      <c r="BK308" s="466">
        <v>8</v>
      </c>
      <c r="BL308" s="97"/>
      <c r="BM308" s="97"/>
      <c r="BN308" s="470">
        <v>5</v>
      </c>
      <c r="BO308" s="470"/>
      <c r="BP308" s="97"/>
      <c r="BQ308" s="97"/>
      <c r="BR308" s="97">
        <v>14</v>
      </c>
      <c r="BS308" s="97"/>
      <c r="BT308" s="97"/>
      <c r="BU308" s="97"/>
      <c r="BV308" s="97"/>
      <c r="BW308" s="97"/>
      <c r="BX308" s="97">
        <v>420</v>
      </c>
      <c r="BY308" s="97">
        <v>80</v>
      </c>
      <c r="BZ308" s="97"/>
      <c r="CA308" s="97"/>
      <c r="CB308" s="97"/>
      <c r="CC308" s="574"/>
      <c r="CD308" s="565"/>
      <c r="CE308" s="565"/>
      <c r="CF308" s="565">
        <v>10</v>
      </c>
      <c r="CG308" s="565"/>
      <c r="CH308" s="565">
        <v>25</v>
      </c>
      <c r="CI308" s="565">
        <v>5</v>
      </c>
      <c r="CJ308" s="565"/>
      <c r="CK308" s="565"/>
      <c r="CL308" s="565"/>
      <c r="CM308" s="565"/>
      <c r="CN308" s="565"/>
      <c r="CO308" s="565"/>
      <c r="CP308" s="565"/>
      <c r="CQ308" s="565"/>
      <c r="CR308" s="582"/>
      <c r="CS308" s="565"/>
      <c r="CT308" s="565">
        <v>10</v>
      </c>
      <c r="CU308" s="565"/>
      <c r="CV308" s="565"/>
      <c r="CW308" s="565">
        <v>5</v>
      </c>
      <c r="CX308" s="565"/>
      <c r="CY308" s="598"/>
      <c r="CZ308" s="598"/>
      <c r="DA308" s="565">
        <v>26</v>
      </c>
      <c r="DB308" s="565"/>
      <c r="DC308" s="565">
        <v>150</v>
      </c>
      <c r="DD308" s="565"/>
      <c r="DE308" s="565"/>
      <c r="DF308" s="565"/>
      <c r="DG308" s="565">
        <v>6</v>
      </c>
      <c r="DH308" s="565"/>
      <c r="DI308" s="565"/>
      <c r="DJ308" s="565"/>
      <c r="DK308" s="565"/>
      <c r="DL308" s="565"/>
      <c r="DM308" s="565"/>
      <c r="DN308" s="565"/>
      <c r="DO308" s="565"/>
      <c r="DP308" s="565"/>
      <c r="DQ308" s="565"/>
      <c r="DR308" s="565">
        <v>52</v>
      </c>
      <c r="DS308" s="565">
        <v>10</v>
      </c>
      <c r="DT308" s="565">
        <v>337</v>
      </c>
      <c r="DU308" s="565"/>
      <c r="DV308" s="565"/>
      <c r="DW308" s="565"/>
      <c r="DX308" s="565">
        <v>2</v>
      </c>
      <c r="DY308" s="565"/>
      <c r="DZ308" s="565"/>
      <c r="EA308" s="565"/>
      <c r="EB308" s="565">
        <v>12</v>
      </c>
      <c r="EC308" s="565"/>
      <c r="ED308" s="565"/>
      <c r="EE308" s="565"/>
      <c r="EF308" s="565"/>
      <c r="EG308" s="565"/>
      <c r="EH308" s="565">
        <v>1</v>
      </c>
      <c r="EI308" s="565"/>
      <c r="EJ308" s="565">
        <v>12</v>
      </c>
      <c r="EK308" s="565"/>
      <c r="EL308" s="565"/>
      <c r="EM308" s="565"/>
      <c r="EN308" s="565"/>
      <c r="EO308" s="565"/>
      <c r="EP308" s="565"/>
      <c r="EQ308" s="565"/>
      <c r="ER308" s="620">
        <v>0</v>
      </c>
      <c r="ET308" s="565">
        <v>4</v>
      </c>
      <c r="EU308" s="565"/>
      <c r="EV308" s="565">
        <v>3</v>
      </c>
      <c r="EW308" s="565"/>
      <c r="EX308" s="565">
        <v>1</v>
      </c>
      <c r="EY308" s="565"/>
      <c r="EZ308" s="565">
        <v>142</v>
      </c>
      <c r="FA308" s="565"/>
      <c r="FB308" s="565"/>
      <c r="FC308" s="565"/>
      <c r="FD308" s="565">
        <v>2</v>
      </c>
      <c r="FE308" s="565"/>
      <c r="FF308" s="565">
        <v>7</v>
      </c>
      <c r="FG308" s="565"/>
      <c r="FH308" s="565">
        <v>15</v>
      </c>
      <c r="FI308" s="565"/>
      <c r="FJ308" s="565">
        <v>7</v>
      </c>
      <c r="FK308" s="565"/>
      <c r="FL308" s="565">
        <v>178</v>
      </c>
      <c r="FM308" s="565"/>
      <c r="FN308" s="565">
        <v>30</v>
      </c>
      <c r="FO308" s="565"/>
      <c r="FP308" s="565">
        <v>10</v>
      </c>
      <c r="FQ308" s="565"/>
      <c r="FR308" s="565"/>
      <c r="FS308" s="565"/>
      <c r="FT308" s="565">
        <v>10</v>
      </c>
      <c r="FU308" s="565">
        <v>0</v>
      </c>
      <c r="FV308" s="565"/>
      <c r="FW308" s="565"/>
      <c r="FX308" s="565">
        <v>3</v>
      </c>
      <c r="FY308" s="565">
        <v>0</v>
      </c>
      <c r="FZ308" s="598">
        <v>3</v>
      </c>
      <c r="GA308" s="598"/>
      <c r="GB308" s="565"/>
      <c r="GC308" s="565"/>
      <c r="GD308" s="565">
        <v>1</v>
      </c>
      <c r="GE308" s="565"/>
      <c r="GF308" s="565">
        <v>3</v>
      </c>
      <c r="GG308" s="565"/>
      <c r="GH308" s="565">
        <v>50</v>
      </c>
      <c r="GI308" s="565"/>
      <c r="GJ308" s="565"/>
    </row>
    <row r="309" spans="1:192" ht="30">
      <c r="A309" s="460">
        <v>270</v>
      </c>
      <c r="B309" s="460" t="s">
        <v>5362</v>
      </c>
      <c r="C309" s="461" t="s">
        <v>4717</v>
      </c>
      <c r="D309" s="514">
        <v>1.1200000000000001</v>
      </c>
      <c r="E309" s="97">
        <v>4</v>
      </c>
      <c r="F309" s="506">
        <v>0</v>
      </c>
      <c r="G309" s="529"/>
      <c r="H309" s="78"/>
      <c r="I309" s="230"/>
      <c r="J309" s="230"/>
      <c r="K309" s="97">
        <v>15</v>
      </c>
      <c r="L309" s="97">
        <v>3</v>
      </c>
      <c r="M309" s="97">
        <v>15</v>
      </c>
      <c r="N309" s="97"/>
      <c r="O309" s="470"/>
      <c r="P309" s="470"/>
      <c r="Q309" s="470"/>
      <c r="R309" s="506">
        <v>3</v>
      </c>
      <c r="S309" s="97"/>
      <c r="T309" s="97">
        <v>1</v>
      </c>
      <c r="U309" s="507"/>
      <c r="V309" s="97">
        <v>1</v>
      </c>
      <c r="W309" s="97"/>
      <c r="X309" s="97">
        <v>1</v>
      </c>
      <c r="Y309" s="147"/>
      <c r="Z309" s="147"/>
      <c r="AA309" s="166"/>
      <c r="AB309" s="166"/>
      <c r="AC309" s="97">
        <v>20</v>
      </c>
      <c r="AD309" s="97"/>
      <c r="AE309" s="97">
        <v>5</v>
      </c>
      <c r="AF309" s="97"/>
      <c r="AG309" s="462">
        <v>10</v>
      </c>
      <c r="AH309" s="462"/>
      <c r="AI309" s="97"/>
      <c r="AJ309" s="97"/>
      <c r="AK309" s="97"/>
      <c r="AL309" s="97"/>
      <c r="AM309" s="97">
        <v>3</v>
      </c>
      <c r="AN309" s="97"/>
      <c r="AO309" s="97">
        <v>1</v>
      </c>
      <c r="AP309" s="97"/>
      <c r="AQ309" s="517">
        <v>29</v>
      </c>
      <c r="AR309" s="517"/>
      <c r="AS309" s="472">
        <v>0</v>
      </c>
      <c r="AT309" s="97"/>
      <c r="AU309" s="472"/>
      <c r="AV309" s="472"/>
      <c r="AW309" s="97"/>
      <c r="AX309" s="97">
        <f>9+13+12</f>
        <v>34</v>
      </c>
      <c r="AY309" s="97"/>
      <c r="AZ309" s="97">
        <f t="shared" si="4"/>
        <v>34</v>
      </c>
      <c r="BA309" s="97">
        <v>5</v>
      </c>
      <c r="BB309" s="97"/>
      <c r="BC309" s="97"/>
      <c r="BD309" s="97"/>
      <c r="BE309" s="97">
        <v>1</v>
      </c>
      <c r="BF309" s="97"/>
      <c r="BG309" s="97"/>
      <c r="BH309" s="97"/>
      <c r="BI309" s="466">
        <v>4</v>
      </c>
      <c r="BJ309" s="466"/>
      <c r="BK309" s="466">
        <v>4</v>
      </c>
      <c r="BL309" s="97"/>
      <c r="BM309" s="97"/>
      <c r="BN309" s="470">
        <v>3</v>
      </c>
      <c r="BO309" s="470"/>
      <c r="BP309" s="97"/>
      <c r="BQ309" s="97"/>
      <c r="BR309" s="97"/>
      <c r="BS309" s="97"/>
      <c r="BT309" s="97"/>
      <c r="BU309" s="97"/>
      <c r="BV309" s="97"/>
      <c r="BW309" s="97"/>
      <c r="BX309" s="97">
        <v>8</v>
      </c>
      <c r="BY309" s="97">
        <v>8</v>
      </c>
      <c r="BZ309" s="97"/>
      <c r="CA309" s="97"/>
      <c r="CB309" s="97"/>
      <c r="CC309" s="574"/>
      <c r="CD309" s="565"/>
      <c r="CE309" s="565"/>
      <c r="CF309" s="565">
        <v>8</v>
      </c>
      <c r="CG309" s="565"/>
      <c r="CH309" s="565">
        <v>10</v>
      </c>
      <c r="CI309" s="565">
        <v>10</v>
      </c>
      <c r="CJ309" s="565"/>
      <c r="CK309" s="565"/>
      <c r="CL309" s="565"/>
      <c r="CM309" s="565"/>
      <c r="CN309" s="565"/>
      <c r="CO309" s="565"/>
      <c r="CP309" s="565"/>
      <c r="CQ309" s="565"/>
      <c r="CR309" s="582"/>
      <c r="CS309" s="565"/>
      <c r="CT309" s="565"/>
      <c r="CU309" s="565">
        <v>2</v>
      </c>
      <c r="CV309" s="565"/>
      <c r="CW309" s="565">
        <v>3</v>
      </c>
      <c r="CX309" s="565"/>
      <c r="CY309" s="598"/>
      <c r="CZ309" s="598"/>
      <c r="DA309" s="565">
        <v>29</v>
      </c>
      <c r="DB309" s="565"/>
      <c r="DC309" s="565">
        <v>205</v>
      </c>
      <c r="DD309" s="565"/>
      <c r="DE309" s="565"/>
      <c r="DF309" s="565"/>
      <c r="DG309" s="565">
        <v>1</v>
      </c>
      <c r="DH309" s="565"/>
      <c r="DI309" s="565"/>
      <c r="DJ309" s="565"/>
      <c r="DK309" s="565"/>
      <c r="DL309" s="565"/>
      <c r="DM309" s="565"/>
      <c r="DN309" s="565"/>
      <c r="DO309" s="565"/>
      <c r="DP309" s="565">
        <v>46</v>
      </c>
      <c r="DQ309" s="565"/>
      <c r="DR309" s="565"/>
      <c r="DS309" s="565"/>
      <c r="DT309" s="565">
        <v>100</v>
      </c>
      <c r="DU309" s="565"/>
      <c r="DV309" s="565"/>
      <c r="DW309" s="565"/>
      <c r="DX309" s="565"/>
      <c r="DY309" s="565"/>
      <c r="DZ309" s="565">
        <v>3</v>
      </c>
      <c r="EA309" s="565"/>
      <c r="EB309" s="565">
        <v>5</v>
      </c>
      <c r="EC309" s="565"/>
      <c r="ED309" s="565"/>
      <c r="EE309" s="565"/>
      <c r="EF309" s="565"/>
      <c r="EG309" s="565"/>
      <c r="EH309" s="565">
        <v>12</v>
      </c>
      <c r="EI309" s="565"/>
      <c r="EJ309" s="565">
        <v>2</v>
      </c>
      <c r="EK309" s="565"/>
      <c r="EL309" s="565"/>
      <c r="EM309" s="565"/>
      <c r="EN309" s="565"/>
      <c r="EO309" s="565"/>
      <c r="EP309" s="565"/>
      <c r="EQ309" s="565"/>
      <c r="ER309" s="620">
        <v>0</v>
      </c>
      <c r="ET309" s="565">
        <v>4</v>
      </c>
      <c r="EU309" s="565"/>
      <c r="EV309" s="565">
        <v>22</v>
      </c>
      <c r="EW309" s="565"/>
      <c r="EX309" s="565">
        <v>1</v>
      </c>
      <c r="EY309" s="565"/>
      <c r="EZ309" s="565">
        <v>51</v>
      </c>
      <c r="FA309" s="565"/>
      <c r="FB309" s="565">
        <v>3</v>
      </c>
      <c r="FC309" s="565"/>
      <c r="FD309" s="565">
        <v>4</v>
      </c>
      <c r="FE309" s="565"/>
      <c r="FF309" s="565">
        <v>3</v>
      </c>
      <c r="FG309" s="565"/>
      <c r="FH309" s="565"/>
      <c r="FI309" s="565"/>
      <c r="FJ309" s="565"/>
      <c r="FK309" s="565"/>
      <c r="FL309" s="565">
        <v>207</v>
      </c>
      <c r="FM309" s="565"/>
      <c r="FN309" s="565">
        <v>10</v>
      </c>
      <c r="FO309" s="565"/>
      <c r="FP309" s="565">
        <v>1</v>
      </c>
      <c r="FQ309" s="565"/>
      <c r="FR309" s="565"/>
      <c r="FS309" s="565"/>
      <c r="FT309" s="565">
        <v>2</v>
      </c>
      <c r="FU309" s="565">
        <v>0</v>
      </c>
      <c r="FV309" s="565"/>
      <c r="FW309" s="565"/>
      <c r="FX309" s="565">
        <v>2</v>
      </c>
      <c r="FY309" s="565">
        <v>0</v>
      </c>
      <c r="FZ309" s="598">
        <v>2</v>
      </c>
      <c r="GA309" s="598"/>
      <c r="GB309" s="565"/>
      <c r="GC309" s="565"/>
      <c r="GD309" s="565"/>
      <c r="GE309" s="565"/>
      <c r="GF309" s="565">
        <v>9</v>
      </c>
      <c r="GG309" s="565"/>
      <c r="GH309" s="565">
        <v>22</v>
      </c>
      <c r="GI309" s="565"/>
      <c r="GJ309" s="565"/>
    </row>
    <row r="310" spans="1:192" ht="30">
      <c r="A310" s="460">
        <v>271</v>
      </c>
      <c r="B310" s="460" t="s">
        <v>5363</v>
      </c>
      <c r="C310" s="461" t="s">
        <v>4719</v>
      </c>
      <c r="D310" s="514">
        <v>1.62</v>
      </c>
      <c r="E310" s="97">
        <v>1</v>
      </c>
      <c r="F310" s="506">
        <v>0</v>
      </c>
      <c r="G310" s="529"/>
      <c r="H310" s="78"/>
      <c r="I310" s="230"/>
      <c r="J310" s="230"/>
      <c r="K310" s="97"/>
      <c r="L310" s="97"/>
      <c r="M310" s="97">
        <v>4</v>
      </c>
      <c r="N310" s="97"/>
      <c r="O310" s="470"/>
      <c r="P310" s="470"/>
      <c r="Q310" s="470"/>
      <c r="R310" s="506">
        <v>3</v>
      </c>
      <c r="S310" s="97"/>
      <c r="T310" s="97">
        <v>2</v>
      </c>
      <c r="U310" s="507"/>
      <c r="V310" s="97">
        <v>1</v>
      </c>
      <c r="W310" s="97"/>
      <c r="X310" s="97">
        <v>1</v>
      </c>
      <c r="Y310" s="147"/>
      <c r="Z310" s="147"/>
      <c r="AA310" s="166"/>
      <c r="AB310" s="166"/>
      <c r="AC310" s="97">
        <v>80</v>
      </c>
      <c r="AD310" s="97"/>
      <c r="AE310" s="97"/>
      <c r="AF310" s="97"/>
      <c r="AG310" s="462">
        <v>5</v>
      </c>
      <c r="AH310" s="462"/>
      <c r="AI310" s="97">
        <v>1</v>
      </c>
      <c r="AJ310" s="97"/>
      <c r="AK310" s="97"/>
      <c r="AL310" s="97"/>
      <c r="AM310" s="97"/>
      <c r="AN310" s="97"/>
      <c r="AO310" s="97"/>
      <c r="AP310" s="97"/>
      <c r="AQ310" s="517">
        <v>12</v>
      </c>
      <c r="AR310" s="517"/>
      <c r="AS310" s="472">
        <v>0</v>
      </c>
      <c r="AT310" s="97"/>
      <c r="AU310" s="472"/>
      <c r="AV310" s="472"/>
      <c r="AW310" s="97"/>
      <c r="AX310" s="97">
        <f>26+19+13</f>
        <v>58</v>
      </c>
      <c r="AY310" s="97"/>
      <c r="AZ310" s="97">
        <f t="shared" si="4"/>
        <v>58</v>
      </c>
      <c r="BA310" s="97"/>
      <c r="BB310" s="97"/>
      <c r="BC310" s="97"/>
      <c r="BD310" s="97"/>
      <c r="BE310" s="97"/>
      <c r="BF310" s="97"/>
      <c r="BG310" s="97">
        <v>1</v>
      </c>
      <c r="BH310" s="97"/>
      <c r="BI310" s="466">
        <v>2</v>
      </c>
      <c r="BJ310" s="466"/>
      <c r="BK310" s="466">
        <v>2</v>
      </c>
      <c r="BL310" s="97"/>
      <c r="BM310" s="97"/>
      <c r="BN310" s="470"/>
      <c r="BO310" s="470"/>
      <c r="BP310" s="97"/>
      <c r="BQ310" s="97"/>
      <c r="BR310" s="97"/>
      <c r="BS310" s="97"/>
      <c r="BT310" s="97"/>
      <c r="BU310" s="97"/>
      <c r="BV310" s="97"/>
      <c r="BW310" s="97"/>
      <c r="BX310" s="97">
        <v>90</v>
      </c>
      <c r="BY310" s="97">
        <v>8</v>
      </c>
      <c r="BZ310" s="97"/>
      <c r="CA310" s="97"/>
      <c r="CB310" s="97"/>
      <c r="CC310" s="574"/>
      <c r="CD310" s="565"/>
      <c r="CE310" s="565"/>
      <c r="CF310" s="565"/>
      <c r="CG310" s="565"/>
      <c r="CH310" s="565">
        <v>8</v>
      </c>
      <c r="CI310" s="565">
        <v>1</v>
      </c>
      <c r="CJ310" s="565"/>
      <c r="CK310" s="565"/>
      <c r="CL310" s="565"/>
      <c r="CM310" s="565"/>
      <c r="CN310" s="565"/>
      <c r="CO310" s="565"/>
      <c r="CP310" s="565"/>
      <c r="CQ310" s="565"/>
      <c r="CR310" s="582">
        <v>8</v>
      </c>
      <c r="CS310" s="565"/>
      <c r="CT310" s="565"/>
      <c r="CU310" s="565"/>
      <c r="CV310" s="565"/>
      <c r="CW310" s="565"/>
      <c r="CX310" s="565"/>
      <c r="CY310" s="598"/>
      <c r="CZ310" s="598"/>
      <c r="DA310" s="565">
        <v>1</v>
      </c>
      <c r="DB310" s="565"/>
      <c r="DC310" s="565">
        <v>500</v>
      </c>
      <c r="DD310" s="565"/>
      <c r="DE310" s="565">
        <v>1</v>
      </c>
      <c r="DF310" s="565"/>
      <c r="DG310" s="565"/>
      <c r="DH310" s="565"/>
      <c r="DI310" s="565"/>
      <c r="DJ310" s="565"/>
      <c r="DK310" s="565"/>
      <c r="DL310" s="565"/>
      <c r="DM310" s="565"/>
      <c r="DN310" s="565"/>
      <c r="DO310" s="565"/>
      <c r="DP310" s="565">
        <v>34</v>
      </c>
      <c r="DQ310" s="565"/>
      <c r="DR310" s="565">
        <v>1</v>
      </c>
      <c r="DS310" s="565"/>
      <c r="DT310" s="565">
        <v>205</v>
      </c>
      <c r="DU310" s="565"/>
      <c r="DV310" s="565"/>
      <c r="DW310" s="565"/>
      <c r="DX310" s="565"/>
      <c r="DY310" s="565"/>
      <c r="DZ310" s="565"/>
      <c r="EA310" s="565"/>
      <c r="EB310" s="565">
        <v>3</v>
      </c>
      <c r="EC310" s="565"/>
      <c r="ED310" s="565"/>
      <c r="EE310" s="565"/>
      <c r="EF310" s="565"/>
      <c r="EG310" s="565"/>
      <c r="EH310" s="565">
        <v>3</v>
      </c>
      <c r="EI310" s="565"/>
      <c r="EJ310" s="565">
        <v>5</v>
      </c>
      <c r="EK310" s="565"/>
      <c r="EL310" s="565"/>
      <c r="EM310" s="565"/>
      <c r="EN310" s="565"/>
      <c r="EO310" s="565"/>
      <c r="EP310" s="565"/>
      <c r="EQ310" s="565"/>
      <c r="ER310" s="620">
        <v>1</v>
      </c>
      <c r="ET310" s="565"/>
      <c r="EU310" s="565"/>
      <c r="EV310" s="565">
        <v>2</v>
      </c>
      <c r="EW310" s="565"/>
      <c r="EX310" s="565">
        <v>1</v>
      </c>
      <c r="EY310" s="565"/>
      <c r="EZ310" s="565">
        <v>22</v>
      </c>
      <c r="FA310" s="565"/>
      <c r="FB310" s="565"/>
      <c r="FC310" s="565"/>
      <c r="FD310" s="565"/>
      <c r="FE310" s="565"/>
      <c r="FF310" s="565">
        <v>1</v>
      </c>
      <c r="FG310" s="565"/>
      <c r="FH310" s="565"/>
      <c r="FI310" s="565"/>
      <c r="FJ310" s="565"/>
      <c r="FK310" s="565"/>
      <c r="FL310" s="565">
        <v>548</v>
      </c>
      <c r="FM310" s="565"/>
      <c r="FN310" s="565"/>
      <c r="FO310" s="565"/>
      <c r="FP310" s="565">
        <v>1</v>
      </c>
      <c r="FQ310" s="565"/>
      <c r="FR310" s="565"/>
      <c r="FS310" s="565"/>
      <c r="FT310" s="565">
        <v>0</v>
      </c>
      <c r="FU310" s="565">
        <v>0</v>
      </c>
      <c r="FV310" s="565"/>
      <c r="FW310" s="565"/>
      <c r="FX310" s="565"/>
      <c r="FY310" s="565"/>
      <c r="FZ310" s="598"/>
      <c r="GA310" s="598"/>
      <c r="GB310" s="565"/>
      <c r="GC310" s="565"/>
      <c r="GD310" s="565"/>
      <c r="GE310" s="565"/>
      <c r="GF310" s="565">
        <v>1</v>
      </c>
      <c r="GG310" s="565"/>
      <c r="GH310" s="565">
        <v>51</v>
      </c>
      <c r="GI310" s="565"/>
      <c r="GJ310" s="565"/>
    </row>
    <row r="311" spans="1:192" ht="30">
      <c r="A311" s="460">
        <v>272</v>
      </c>
      <c r="B311" s="460" t="s">
        <v>5364</v>
      </c>
      <c r="C311" s="461" t="s">
        <v>5365</v>
      </c>
      <c r="D311" s="514">
        <v>1.95</v>
      </c>
      <c r="E311" s="97">
        <v>0</v>
      </c>
      <c r="F311" s="506">
        <v>0</v>
      </c>
      <c r="G311" s="529"/>
      <c r="H311" s="78"/>
      <c r="I311" s="230"/>
      <c r="J311" s="230"/>
      <c r="K311" s="97"/>
      <c r="L311" s="97"/>
      <c r="M311" s="97">
        <v>1</v>
      </c>
      <c r="N311" s="97"/>
      <c r="O311" s="470"/>
      <c r="P311" s="470"/>
      <c r="Q311" s="470"/>
      <c r="R311" s="506"/>
      <c r="S311" s="97"/>
      <c r="T311" s="97">
        <v>0</v>
      </c>
      <c r="U311" s="507"/>
      <c r="V311" s="97">
        <v>3</v>
      </c>
      <c r="W311" s="97"/>
      <c r="X311" s="97">
        <v>3</v>
      </c>
      <c r="Y311" s="147"/>
      <c r="Z311" s="147"/>
      <c r="AA311" s="166"/>
      <c r="AB311" s="166"/>
      <c r="AC311" s="97">
        <v>14</v>
      </c>
      <c r="AD311" s="97"/>
      <c r="AE311" s="97"/>
      <c r="AF311" s="97"/>
      <c r="AG311" s="462"/>
      <c r="AH311" s="462"/>
      <c r="AI311" s="97"/>
      <c r="AJ311" s="97"/>
      <c r="AK311" s="97"/>
      <c r="AL311" s="97"/>
      <c r="AM311" s="97"/>
      <c r="AN311" s="97"/>
      <c r="AO311" s="97"/>
      <c r="AP311" s="97"/>
      <c r="AQ311" s="517">
        <v>5</v>
      </c>
      <c r="AR311" s="517"/>
      <c r="AS311" s="472">
        <v>0</v>
      </c>
      <c r="AT311" s="97"/>
      <c r="AU311" s="472"/>
      <c r="AV311" s="472"/>
      <c r="AW311" s="97"/>
      <c r="AX311" s="97">
        <f>3+1</f>
        <v>4</v>
      </c>
      <c r="AY311" s="97"/>
      <c r="AZ311" s="97">
        <f t="shared" si="4"/>
        <v>4</v>
      </c>
      <c r="BA311" s="97"/>
      <c r="BB311" s="97"/>
      <c r="BC311" s="97"/>
      <c r="BD311" s="97"/>
      <c r="BE311" s="97"/>
      <c r="BF311" s="97"/>
      <c r="BG311" s="97">
        <v>1</v>
      </c>
      <c r="BH311" s="97"/>
      <c r="BI311" s="466"/>
      <c r="BJ311" s="466"/>
      <c r="BK311" s="466">
        <v>0</v>
      </c>
      <c r="BL311" s="97"/>
      <c r="BM311" s="97"/>
      <c r="BN311" s="470"/>
      <c r="BO311" s="470"/>
      <c r="BP311" s="97"/>
      <c r="BQ311" s="97"/>
      <c r="BR311" s="97"/>
      <c r="BS311" s="97"/>
      <c r="BT311" s="97"/>
      <c r="BU311" s="97"/>
      <c r="BV311" s="97"/>
      <c r="BW311" s="97"/>
      <c r="BX311" s="97">
        <v>7</v>
      </c>
      <c r="BY311" s="97">
        <v>3</v>
      </c>
      <c r="BZ311" s="97"/>
      <c r="CA311" s="97"/>
      <c r="CB311" s="97"/>
      <c r="CC311" s="574"/>
      <c r="CD311" s="565"/>
      <c r="CE311" s="565"/>
      <c r="CF311" s="565"/>
      <c r="CG311" s="565"/>
      <c r="CH311" s="565">
        <v>5</v>
      </c>
      <c r="CI311" s="565">
        <v>3</v>
      </c>
      <c r="CJ311" s="565"/>
      <c r="CK311" s="565"/>
      <c r="CL311" s="565"/>
      <c r="CM311" s="565"/>
      <c r="CN311" s="565"/>
      <c r="CO311" s="565"/>
      <c r="CP311" s="565"/>
      <c r="CQ311" s="565"/>
      <c r="CR311" s="582"/>
      <c r="CS311" s="565"/>
      <c r="CT311" s="565"/>
      <c r="CU311" s="565"/>
      <c r="CV311" s="565"/>
      <c r="CW311" s="565"/>
      <c r="CX311" s="565"/>
      <c r="CY311" s="598"/>
      <c r="CZ311" s="598"/>
      <c r="DA311" s="565">
        <v>5</v>
      </c>
      <c r="DB311" s="565"/>
      <c r="DC311" s="565">
        <v>44</v>
      </c>
      <c r="DD311" s="565"/>
      <c r="DE311" s="565"/>
      <c r="DF311" s="565"/>
      <c r="DG311" s="565">
        <v>1</v>
      </c>
      <c r="DH311" s="565"/>
      <c r="DI311" s="565"/>
      <c r="DJ311" s="565"/>
      <c r="DK311" s="565"/>
      <c r="DL311" s="565"/>
      <c r="DM311" s="565"/>
      <c r="DN311" s="565"/>
      <c r="DO311" s="565"/>
      <c r="DP311" s="565">
        <v>10</v>
      </c>
      <c r="DQ311" s="565"/>
      <c r="DR311" s="565">
        <v>1</v>
      </c>
      <c r="DS311" s="565"/>
      <c r="DT311" s="565">
        <v>150</v>
      </c>
      <c r="DU311" s="565"/>
      <c r="DV311" s="565"/>
      <c r="DW311" s="565"/>
      <c r="DX311" s="565"/>
      <c r="DY311" s="565"/>
      <c r="DZ311" s="565"/>
      <c r="EA311" s="565"/>
      <c r="EB311" s="565">
        <v>1</v>
      </c>
      <c r="EC311" s="565"/>
      <c r="ED311" s="565"/>
      <c r="EE311" s="565"/>
      <c r="EF311" s="565"/>
      <c r="EG311" s="565"/>
      <c r="EH311" s="565"/>
      <c r="EI311" s="565"/>
      <c r="EJ311" s="565">
        <v>14</v>
      </c>
      <c r="EK311" s="565"/>
      <c r="EL311" s="565"/>
      <c r="EM311" s="565"/>
      <c r="EN311" s="565"/>
      <c r="EO311" s="565"/>
      <c r="EP311" s="565"/>
      <c r="EQ311" s="565"/>
      <c r="ER311" s="620">
        <v>1</v>
      </c>
      <c r="ET311" s="565"/>
      <c r="EU311" s="565"/>
      <c r="EV311" s="565">
        <v>1</v>
      </c>
      <c r="EW311" s="565"/>
      <c r="EX311" s="565"/>
      <c r="EY311" s="565"/>
      <c r="EZ311" s="565">
        <v>8</v>
      </c>
      <c r="FA311" s="565"/>
      <c r="FB311" s="565"/>
      <c r="FC311" s="565"/>
      <c r="FD311" s="565"/>
      <c r="FE311" s="565"/>
      <c r="FF311" s="565"/>
      <c r="FG311" s="565"/>
      <c r="FH311" s="565"/>
      <c r="FI311" s="565"/>
      <c r="FJ311" s="565"/>
      <c r="FK311" s="565"/>
      <c r="FL311" s="565">
        <v>53</v>
      </c>
      <c r="FM311" s="565"/>
      <c r="FN311" s="565">
        <v>2</v>
      </c>
      <c r="FO311" s="565"/>
      <c r="FP311" s="565"/>
      <c r="FQ311" s="565"/>
      <c r="FR311" s="565"/>
      <c r="FS311" s="565"/>
      <c r="FT311" s="565">
        <v>0</v>
      </c>
      <c r="FU311" s="565">
        <v>0</v>
      </c>
      <c r="FV311" s="565"/>
      <c r="FW311" s="565"/>
      <c r="FX311" s="565"/>
      <c r="FY311" s="565"/>
      <c r="FZ311" s="598"/>
      <c r="GA311" s="598"/>
      <c r="GB311" s="565"/>
      <c r="GC311" s="565"/>
      <c r="GD311" s="565"/>
      <c r="GE311" s="565"/>
      <c r="GF311" s="565"/>
      <c r="GG311" s="565"/>
      <c r="GH311" s="565">
        <v>5</v>
      </c>
      <c r="GI311" s="565"/>
      <c r="GJ311" s="565"/>
    </row>
    <row r="312" spans="1:192" ht="30">
      <c r="A312" s="460">
        <v>273</v>
      </c>
      <c r="B312" s="460" t="s">
        <v>5366</v>
      </c>
      <c r="C312" s="461" t="s">
        <v>5367</v>
      </c>
      <c r="D312" s="514">
        <v>2.14</v>
      </c>
      <c r="E312" s="97">
        <v>0</v>
      </c>
      <c r="F312" s="506">
        <v>0</v>
      </c>
      <c r="G312" s="529"/>
      <c r="H312" s="78"/>
      <c r="I312" s="230"/>
      <c r="J312" s="230"/>
      <c r="K312" s="97"/>
      <c r="L312" s="97"/>
      <c r="M312" s="97"/>
      <c r="N312" s="97"/>
      <c r="O312" s="470"/>
      <c r="P312" s="470"/>
      <c r="Q312" s="470"/>
      <c r="R312" s="506">
        <v>3</v>
      </c>
      <c r="S312" s="97"/>
      <c r="T312" s="97">
        <v>0</v>
      </c>
      <c r="U312" s="507"/>
      <c r="V312" s="97"/>
      <c r="W312" s="97"/>
      <c r="X312" s="97"/>
      <c r="Y312" s="147"/>
      <c r="Z312" s="147"/>
      <c r="AA312" s="166"/>
      <c r="AB312" s="166"/>
      <c r="AC312" s="97">
        <v>90</v>
      </c>
      <c r="AD312" s="97"/>
      <c r="AE312" s="97"/>
      <c r="AF312" s="97"/>
      <c r="AG312" s="462"/>
      <c r="AH312" s="462"/>
      <c r="AI312" s="97"/>
      <c r="AJ312" s="97"/>
      <c r="AK312" s="97"/>
      <c r="AL312" s="97"/>
      <c r="AM312" s="97"/>
      <c r="AN312" s="97"/>
      <c r="AO312" s="97"/>
      <c r="AP312" s="97"/>
      <c r="AQ312" s="517">
        <v>92</v>
      </c>
      <c r="AR312" s="517"/>
      <c r="AS312" s="472">
        <v>0</v>
      </c>
      <c r="AT312" s="97"/>
      <c r="AU312" s="472"/>
      <c r="AV312" s="472"/>
      <c r="AW312" s="97"/>
      <c r="AX312" s="97">
        <f>25+17+20</f>
        <v>62</v>
      </c>
      <c r="AY312" s="97"/>
      <c r="AZ312" s="97">
        <f t="shared" si="4"/>
        <v>62</v>
      </c>
      <c r="BA312" s="97"/>
      <c r="BB312" s="97"/>
      <c r="BC312" s="97"/>
      <c r="BD312" s="97"/>
      <c r="BE312" s="97"/>
      <c r="BF312" s="97"/>
      <c r="BG312" s="97"/>
      <c r="BH312" s="97"/>
      <c r="BI312" s="466"/>
      <c r="BJ312" s="466"/>
      <c r="BK312" s="466">
        <v>0</v>
      </c>
      <c r="BL312" s="97"/>
      <c r="BM312" s="97"/>
      <c r="BN312" s="470"/>
      <c r="BO312" s="470"/>
      <c r="BP312" s="97"/>
      <c r="BQ312" s="97"/>
      <c r="BR312" s="97"/>
      <c r="BS312" s="97"/>
      <c r="BT312" s="97"/>
      <c r="BU312" s="97"/>
      <c r="BV312" s="97"/>
      <c r="BW312" s="97"/>
      <c r="BX312" s="97">
        <v>12</v>
      </c>
      <c r="BY312" s="97">
        <v>3</v>
      </c>
      <c r="BZ312" s="97"/>
      <c r="CA312" s="97"/>
      <c r="CB312" s="97"/>
      <c r="CC312" s="574"/>
      <c r="CD312" s="565"/>
      <c r="CE312" s="565"/>
      <c r="CF312" s="565"/>
      <c r="CG312" s="565"/>
      <c r="CH312" s="565"/>
      <c r="CI312" s="565"/>
      <c r="CJ312" s="565"/>
      <c r="CK312" s="565"/>
      <c r="CL312" s="565"/>
      <c r="CM312" s="565"/>
      <c r="CN312" s="565"/>
      <c r="CO312" s="565"/>
      <c r="CP312" s="565"/>
      <c r="CQ312" s="565"/>
      <c r="CR312" s="582"/>
      <c r="CS312" s="565"/>
      <c r="CT312" s="565"/>
      <c r="CU312" s="565"/>
      <c r="CV312" s="565"/>
      <c r="CW312" s="565"/>
      <c r="CX312" s="565"/>
      <c r="CY312" s="598"/>
      <c r="CZ312" s="598"/>
      <c r="DA312" s="565"/>
      <c r="DB312" s="565"/>
      <c r="DC312" s="565">
        <v>180</v>
      </c>
      <c r="DD312" s="565"/>
      <c r="DE312" s="565"/>
      <c r="DF312" s="565"/>
      <c r="DG312" s="565"/>
      <c r="DH312" s="565"/>
      <c r="DI312" s="565"/>
      <c r="DJ312" s="565"/>
      <c r="DK312" s="565"/>
      <c r="DL312" s="565"/>
      <c r="DM312" s="565"/>
      <c r="DN312" s="565"/>
      <c r="DO312" s="565"/>
      <c r="DP312" s="565"/>
      <c r="DQ312" s="565"/>
      <c r="DR312" s="565">
        <v>1</v>
      </c>
      <c r="DS312" s="565"/>
      <c r="DT312" s="565">
        <v>280</v>
      </c>
      <c r="DU312" s="565"/>
      <c r="DV312" s="565"/>
      <c r="DW312" s="565"/>
      <c r="DX312" s="565"/>
      <c r="DY312" s="565"/>
      <c r="DZ312" s="565"/>
      <c r="EA312" s="565"/>
      <c r="EB312" s="565"/>
      <c r="EC312" s="565"/>
      <c r="ED312" s="565"/>
      <c r="EE312" s="565"/>
      <c r="EF312" s="565"/>
      <c r="EG312" s="565"/>
      <c r="EH312" s="565"/>
      <c r="EI312" s="565"/>
      <c r="EJ312" s="565">
        <v>1</v>
      </c>
      <c r="EK312" s="565"/>
      <c r="EL312" s="565"/>
      <c r="EM312" s="565"/>
      <c r="EN312" s="565"/>
      <c r="EO312" s="565"/>
      <c r="EP312" s="565"/>
      <c r="EQ312" s="565"/>
      <c r="ER312" s="620">
        <v>0</v>
      </c>
      <c r="ET312" s="565"/>
      <c r="EU312" s="565"/>
      <c r="EV312" s="565"/>
      <c r="EW312" s="565"/>
      <c r="EX312" s="565"/>
      <c r="EY312" s="565"/>
      <c r="EZ312" s="565"/>
      <c r="FA312" s="565"/>
      <c r="FB312" s="565"/>
      <c r="FC312" s="565"/>
      <c r="FD312" s="565"/>
      <c r="FE312" s="565"/>
      <c r="FF312" s="565"/>
      <c r="FG312" s="565"/>
      <c r="FH312" s="565"/>
      <c r="FI312" s="565"/>
      <c r="FJ312" s="565"/>
      <c r="FK312" s="565"/>
      <c r="FL312" s="565">
        <v>315</v>
      </c>
      <c r="FM312" s="565"/>
      <c r="FN312" s="565"/>
      <c r="FO312" s="565"/>
      <c r="FP312" s="565"/>
      <c r="FQ312" s="565"/>
      <c r="FR312" s="565"/>
      <c r="FS312" s="565"/>
      <c r="FT312" s="565">
        <v>0</v>
      </c>
      <c r="FU312" s="565">
        <v>0</v>
      </c>
      <c r="FV312" s="565"/>
      <c r="FW312" s="565"/>
      <c r="FX312" s="565"/>
      <c r="FY312" s="565"/>
      <c r="FZ312" s="598"/>
      <c r="GA312" s="598"/>
      <c r="GB312" s="565"/>
      <c r="GC312" s="565"/>
      <c r="GD312" s="565"/>
      <c r="GE312" s="565"/>
      <c r="GF312" s="565"/>
      <c r="GG312" s="565"/>
      <c r="GH312" s="565"/>
      <c r="GI312" s="565"/>
      <c r="GJ312" s="565"/>
    </row>
    <row r="313" spans="1:192" ht="30">
      <c r="A313" s="460">
        <v>274</v>
      </c>
      <c r="B313" s="460" t="s">
        <v>5368</v>
      </c>
      <c r="C313" s="461" t="s">
        <v>5369</v>
      </c>
      <c r="D313" s="514">
        <v>4.13</v>
      </c>
      <c r="E313" s="97">
        <v>0</v>
      </c>
      <c r="F313" s="506">
        <v>0</v>
      </c>
      <c r="G313" s="528">
        <v>150</v>
      </c>
      <c r="H313" s="78"/>
      <c r="I313" s="230"/>
      <c r="J313" s="230"/>
      <c r="K313" s="97"/>
      <c r="L313" s="97"/>
      <c r="M313" s="97"/>
      <c r="N313" s="97"/>
      <c r="O313" s="470"/>
      <c r="P313" s="470"/>
      <c r="Q313" s="470"/>
      <c r="R313" s="506">
        <v>2</v>
      </c>
      <c r="S313" s="97"/>
      <c r="T313" s="97">
        <v>0</v>
      </c>
      <c r="U313" s="507"/>
      <c r="V313" s="97"/>
      <c r="W313" s="97"/>
      <c r="X313" s="97"/>
      <c r="Y313" s="147"/>
      <c r="Z313" s="147"/>
      <c r="AA313" s="166"/>
      <c r="AB313" s="166"/>
      <c r="AC313" s="97"/>
      <c r="AD313" s="97"/>
      <c r="AE313" s="97"/>
      <c r="AF313" s="97"/>
      <c r="AG313" s="462"/>
      <c r="AH313" s="462"/>
      <c r="AI313" s="97"/>
      <c r="AJ313" s="97"/>
      <c r="AK313" s="97"/>
      <c r="AL313" s="97"/>
      <c r="AM313" s="97"/>
      <c r="AN313" s="97"/>
      <c r="AO313" s="97"/>
      <c r="AP313" s="97"/>
      <c r="AQ313" s="517"/>
      <c r="AR313" s="517"/>
      <c r="AS313" s="472">
        <v>0</v>
      </c>
      <c r="AT313" s="97"/>
      <c r="AU313" s="472"/>
      <c r="AV313" s="472"/>
      <c r="AW313" s="97"/>
      <c r="AX313" s="97">
        <f>1+1+1</f>
        <v>3</v>
      </c>
      <c r="AY313" s="97"/>
      <c r="AZ313" s="97">
        <f t="shared" si="4"/>
        <v>3</v>
      </c>
      <c r="BA313" s="97"/>
      <c r="BB313" s="97"/>
      <c r="BC313" s="97"/>
      <c r="BD313" s="97"/>
      <c r="BE313" s="97"/>
      <c r="BF313" s="97"/>
      <c r="BG313" s="97"/>
      <c r="BH313" s="97"/>
      <c r="BI313" s="466"/>
      <c r="BJ313" s="466"/>
      <c r="BK313" s="466">
        <v>0</v>
      </c>
      <c r="BL313" s="97"/>
      <c r="BM313" s="97"/>
      <c r="BN313" s="470"/>
      <c r="BO313" s="470"/>
      <c r="BP313" s="97"/>
      <c r="BQ313" s="97"/>
      <c r="BR313" s="97"/>
      <c r="BS313" s="97"/>
      <c r="BT313" s="97"/>
      <c r="BU313" s="97"/>
      <c r="BV313" s="97"/>
      <c r="BW313" s="97"/>
      <c r="BX313" s="97"/>
      <c r="BY313" s="97"/>
      <c r="BZ313" s="97"/>
      <c r="CA313" s="97"/>
      <c r="CB313" s="97"/>
      <c r="CC313" s="574"/>
      <c r="CD313" s="565"/>
      <c r="CE313" s="565"/>
      <c r="CF313" s="565"/>
      <c r="CG313" s="565"/>
      <c r="CH313" s="565"/>
      <c r="CI313" s="565"/>
      <c r="CJ313" s="565"/>
      <c r="CK313" s="565"/>
      <c r="CL313" s="565"/>
      <c r="CM313" s="565"/>
      <c r="CN313" s="565"/>
      <c r="CO313" s="565"/>
      <c r="CP313" s="565"/>
      <c r="CQ313" s="565"/>
      <c r="CR313" s="582">
        <v>4</v>
      </c>
      <c r="CS313" s="565"/>
      <c r="CT313" s="565"/>
      <c r="CU313" s="565"/>
      <c r="CV313" s="565"/>
      <c r="CW313" s="565"/>
      <c r="CX313" s="565"/>
      <c r="CY313" s="598"/>
      <c r="CZ313" s="598"/>
      <c r="DA313" s="565"/>
      <c r="DB313" s="565"/>
      <c r="DC313" s="565">
        <v>70</v>
      </c>
      <c r="DD313" s="565"/>
      <c r="DE313" s="565"/>
      <c r="DF313" s="565"/>
      <c r="DG313" s="565"/>
      <c r="DH313" s="565"/>
      <c r="DI313" s="565"/>
      <c r="DJ313" s="565"/>
      <c r="DK313" s="565"/>
      <c r="DL313" s="565"/>
      <c r="DM313" s="565">
        <v>64</v>
      </c>
      <c r="DN313" s="565"/>
      <c r="DO313" s="565"/>
      <c r="DP313" s="565"/>
      <c r="DQ313" s="565"/>
      <c r="DR313" s="565"/>
      <c r="DS313" s="565"/>
      <c r="DT313" s="565">
        <v>344</v>
      </c>
      <c r="DU313" s="565"/>
      <c r="DV313" s="565"/>
      <c r="DW313" s="565"/>
      <c r="DX313" s="565"/>
      <c r="DY313" s="565"/>
      <c r="DZ313" s="565"/>
      <c r="EA313" s="565"/>
      <c r="EB313" s="565"/>
      <c r="EC313" s="565"/>
      <c r="ED313" s="565"/>
      <c r="EE313" s="565"/>
      <c r="EF313" s="565"/>
      <c r="EG313" s="565"/>
      <c r="EH313" s="565"/>
      <c r="EI313" s="565"/>
      <c r="EJ313" s="565">
        <v>142</v>
      </c>
      <c r="EK313" s="565"/>
      <c r="EL313" s="565"/>
      <c r="EM313" s="565"/>
      <c r="EN313" s="565"/>
      <c r="EO313" s="565"/>
      <c r="EP313" s="565"/>
      <c r="EQ313" s="565"/>
      <c r="ER313" s="620">
        <v>0</v>
      </c>
      <c r="ET313" s="565"/>
      <c r="EU313" s="565"/>
      <c r="EV313" s="565"/>
      <c r="EW313" s="565"/>
      <c r="EX313" s="565"/>
      <c r="EY313" s="565"/>
      <c r="EZ313" s="565"/>
      <c r="FA313" s="565"/>
      <c r="FB313" s="565"/>
      <c r="FC313" s="565"/>
      <c r="FD313" s="565"/>
      <c r="FE313" s="565"/>
      <c r="FF313" s="565"/>
      <c r="FG313" s="565"/>
      <c r="FH313" s="565"/>
      <c r="FI313" s="565"/>
      <c r="FJ313" s="565"/>
      <c r="FK313" s="565"/>
      <c r="FL313" s="565">
        <v>58</v>
      </c>
      <c r="FM313" s="565"/>
      <c r="FN313" s="565"/>
      <c r="FO313" s="565"/>
      <c r="FP313" s="565"/>
      <c r="FQ313" s="565"/>
      <c r="FR313" s="565"/>
      <c r="FS313" s="565"/>
      <c r="FT313" s="565">
        <v>0</v>
      </c>
      <c r="FU313" s="565">
        <v>0</v>
      </c>
      <c r="FV313" s="565"/>
      <c r="FW313" s="565"/>
      <c r="FX313" s="565"/>
      <c r="FY313" s="565"/>
      <c r="FZ313" s="598"/>
      <c r="GA313" s="598"/>
      <c r="GB313" s="565"/>
      <c r="GC313" s="565"/>
      <c r="GD313" s="565"/>
      <c r="GE313" s="565"/>
      <c r="GF313" s="565"/>
      <c r="GG313" s="565"/>
      <c r="GH313" s="565"/>
      <c r="GI313" s="565"/>
      <c r="GJ313" s="565"/>
    </row>
    <row r="314" spans="1:192">
      <c r="A314" s="443">
        <v>31</v>
      </c>
      <c r="B314" s="501" t="s">
        <v>5370</v>
      </c>
      <c r="C314" s="474" t="s">
        <v>4215</v>
      </c>
      <c r="D314" s="502">
        <v>0.9</v>
      </c>
      <c r="E314" s="97">
        <v>0</v>
      </c>
      <c r="F314" s="506">
        <v>0</v>
      </c>
      <c r="G314" s="529"/>
      <c r="H314" s="78"/>
      <c r="I314" s="230"/>
      <c r="J314" s="230"/>
      <c r="K314" s="97"/>
      <c r="L314" s="97"/>
      <c r="M314" s="97"/>
      <c r="N314" s="97"/>
      <c r="O314" s="470"/>
      <c r="P314" s="470"/>
      <c r="Q314" s="470"/>
      <c r="R314" s="518">
        <f>SUM(R315:R333)</f>
        <v>25</v>
      </c>
      <c r="S314" s="97"/>
      <c r="T314" s="447">
        <v>263</v>
      </c>
      <c r="U314" s="507"/>
      <c r="V314" s="447">
        <v>218</v>
      </c>
      <c r="W314" s="447">
        <v>43</v>
      </c>
      <c r="X314" s="447">
        <v>261</v>
      </c>
      <c r="Y314" s="147"/>
      <c r="Z314" s="147"/>
      <c r="AA314" s="166"/>
      <c r="AB314" s="166"/>
      <c r="AC314" s="97"/>
      <c r="AD314" s="97"/>
      <c r="AE314" s="97">
        <v>91</v>
      </c>
      <c r="AF314" s="97">
        <v>2</v>
      </c>
      <c r="AG314" s="462">
        <v>86</v>
      </c>
      <c r="AH314" s="462"/>
      <c r="AI314" s="97"/>
      <c r="AJ314" s="97"/>
      <c r="AK314" s="97"/>
      <c r="AL314" s="97"/>
      <c r="AM314" s="97">
        <v>157</v>
      </c>
      <c r="AN314" s="97">
        <v>14</v>
      </c>
      <c r="AO314" s="97">
        <v>34</v>
      </c>
      <c r="AP314" s="97">
        <v>3</v>
      </c>
      <c r="AQ314" s="512">
        <f>SUM(AQ315:AQ333)</f>
        <v>365</v>
      </c>
      <c r="AR314" s="512">
        <f>SUM(AR315:AR333)</f>
        <v>118</v>
      </c>
      <c r="AS314" s="472">
        <v>226</v>
      </c>
      <c r="AT314" s="97"/>
      <c r="AU314" s="472"/>
      <c r="AV314" s="472"/>
      <c r="AW314" s="97"/>
      <c r="AX314" s="97"/>
      <c r="AY314" s="97"/>
      <c r="AZ314" s="97"/>
      <c r="BA314" s="97"/>
      <c r="BB314" s="97"/>
      <c r="BC314" s="97"/>
      <c r="BD314" s="97"/>
      <c r="BE314" s="97"/>
      <c r="BF314" s="97"/>
      <c r="BG314" s="97"/>
      <c r="BH314" s="97"/>
      <c r="BI314" s="466">
        <v>116</v>
      </c>
      <c r="BJ314" s="466">
        <v>25</v>
      </c>
      <c r="BK314" s="466">
        <v>141</v>
      </c>
      <c r="BL314" s="97">
        <v>51</v>
      </c>
      <c r="BM314" s="97"/>
      <c r="BN314" s="470">
        <v>156</v>
      </c>
      <c r="BO314" s="470"/>
      <c r="BP314" s="97"/>
      <c r="BQ314" s="97">
        <v>644</v>
      </c>
      <c r="BR314" s="97"/>
      <c r="BS314" s="97"/>
      <c r="BT314" s="97"/>
      <c r="BU314" s="97"/>
      <c r="BV314" s="97"/>
      <c r="BW314" s="97"/>
      <c r="BX314" s="97"/>
      <c r="BY314" s="97"/>
      <c r="BZ314" s="97"/>
      <c r="CA314" s="97"/>
      <c r="CB314" s="97"/>
      <c r="CC314" s="574"/>
      <c r="CD314" s="565"/>
      <c r="CE314" s="565"/>
      <c r="CF314" s="565">
        <v>151</v>
      </c>
      <c r="CG314" s="565">
        <v>26</v>
      </c>
      <c r="CH314" s="565">
        <v>96</v>
      </c>
      <c r="CI314" s="565">
        <v>211</v>
      </c>
      <c r="CJ314" s="565">
        <v>40</v>
      </c>
      <c r="CK314" s="565"/>
      <c r="CL314" s="565"/>
      <c r="CM314" s="565"/>
      <c r="CN314" s="565"/>
      <c r="CO314" s="565"/>
      <c r="CP314" s="565"/>
      <c r="CQ314" s="565"/>
      <c r="CR314" s="568">
        <v>139</v>
      </c>
      <c r="CS314" s="565"/>
      <c r="CT314" s="565"/>
      <c r="CU314" s="565"/>
      <c r="CV314" s="565"/>
      <c r="CW314" s="565">
        <v>156</v>
      </c>
      <c r="CX314" s="565"/>
      <c r="CY314" s="598"/>
      <c r="CZ314" s="598"/>
      <c r="DA314" s="565"/>
      <c r="DB314" s="565"/>
      <c r="DC314" s="565">
        <v>991</v>
      </c>
      <c r="DD314" s="565"/>
      <c r="DE314" s="565">
        <v>579</v>
      </c>
      <c r="DF314" s="565"/>
      <c r="DG314" s="565">
        <v>167</v>
      </c>
      <c r="DH314" s="565">
        <v>30</v>
      </c>
      <c r="DI314" s="565"/>
      <c r="DJ314" s="565"/>
      <c r="DK314" s="565"/>
      <c r="DL314" s="565"/>
      <c r="DM314" s="565">
        <v>1</v>
      </c>
      <c r="DN314" s="565"/>
      <c r="DO314" s="565"/>
      <c r="DP314" s="565"/>
      <c r="DQ314" s="565"/>
      <c r="DR314" s="565"/>
      <c r="DS314" s="565"/>
      <c r="DT314" s="565"/>
      <c r="DU314" s="565"/>
      <c r="DV314" s="565">
        <v>47</v>
      </c>
      <c r="DW314" s="565"/>
      <c r="DX314" s="565">
        <v>80</v>
      </c>
      <c r="DY314" s="565">
        <v>22</v>
      </c>
      <c r="DZ314" s="565"/>
      <c r="EA314" s="565"/>
      <c r="EB314" s="565"/>
      <c r="EC314" s="565"/>
      <c r="ED314" s="565"/>
      <c r="EE314" s="565"/>
      <c r="EF314" s="565"/>
      <c r="EG314" s="565"/>
      <c r="EH314" s="565"/>
      <c r="EI314" s="565"/>
      <c r="EJ314" s="565"/>
      <c r="EK314" s="565"/>
      <c r="EL314" s="565"/>
      <c r="EM314" s="565"/>
      <c r="EN314" s="565"/>
      <c r="EO314" s="565"/>
      <c r="EP314" s="565"/>
      <c r="EQ314" s="565"/>
      <c r="ER314" s="620">
        <v>486</v>
      </c>
      <c r="ET314" s="565">
        <v>130</v>
      </c>
      <c r="EU314" s="565">
        <v>28</v>
      </c>
      <c r="EV314" s="565">
        <v>517</v>
      </c>
      <c r="EW314" s="565">
        <v>160</v>
      </c>
      <c r="EX314" s="565">
        <v>96</v>
      </c>
      <c r="EY314" s="565">
        <v>23</v>
      </c>
      <c r="EZ314" s="565">
        <v>682</v>
      </c>
      <c r="FA314" s="565">
        <v>125</v>
      </c>
      <c r="FB314" s="565"/>
      <c r="FC314" s="565"/>
      <c r="FD314" s="565"/>
      <c r="FE314" s="565"/>
      <c r="FF314" s="565"/>
      <c r="FG314" s="565"/>
      <c r="FH314" s="565">
        <v>209</v>
      </c>
      <c r="FI314" s="565">
        <v>48</v>
      </c>
      <c r="FJ314" s="565">
        <v>48</v>
      </c>
      <c r="FK314" s="565">
        <v>8</v>
      </c>
      <c r="FL314" s="565">
        <v>880</v>
      </c>
      <c r="FM314" s="565"/>
      <c r="FN314" s="565">
        <v>625</v>
      </c>
      <c r="FO314" s="565">
        <v>130</v>
      </c>
      <c r="FP314" s="565"/>
      <c r="FQ314" s="565"/>
      <c r="FR314" s="565"/>
      <c r="FS314" s="565"/>
      <c r="FT314" s="565">
        <v>100</v>
      </c>
      <c r="FU314" s="565">
        <v>9</v>
      </c>
      <c r="FV314" s="565">
        <v>114</v>
      </c>
      <c r="FW314" s="565">
        <v>18</v>
      </c>
      <c r="FX314" s="565"/>
      <c r="FY314" s="565"/>
      <c r="FZ314" s="598"/>
      <c r="GA314" s="598"/>
      <c r="GB314" s="565"/>
      <c r="GC314" s="565"/>
      <c r="GD314" s="565">
        <v>183</v>
      </c>
      <c r="GE314" s="565">
        <v>59</v>
      </c>
      <c r="GF314" s="565">
        <v>220</v>
      </c>
      <c r="GG314" s="565">
        <v>13</v>
      </c>
      <c r="GH314" s="565"/>
      <c r="GI314" s="565"/>
      <c r="GJ314" s="565"/>
    </row>
    <row r="315" spans="1:192" ht="30">
      <c r="A315" s="460">
        <v>275</v>
      </c>
      <c r="B315" s="460" t="s">
        <v>5371</v>
      </c>
      <c r="C315" s="461" t="s">
        <v>5372</v>
      </c>
      <c r="D315" s="514">
        <v>0.61</v>
      </c>
      <c r="E315" s="447">
        <v>69</v>
      </c>
      <c r="F315" s="515">
        <v>14</v>
      </c>
      <c r="G315" s="529"/>
      <c r="H315" s="78"/>
      <c r="I315" s="230">
        <v>53</v>
      </c>
      <c r="J315" s="230">
        <v>26</v>
      </c>
      <c r="K315" s="97"/>
      <c r="L315" s="97"/>
      <c r="M315" s="97">
        <v>161</v>
      </c>
      <c r="N315" s="97"/>
      <c r="O315" s="470"/>
      <c r="P315" s="470"/>
      <c r="Q315" s="470"/>
      <c r="R315" s="506">
        <v>2</v>
      </c>
      <c r="S315" s="97"/>
      <c r="T315" s="97">
        <v>0</v>
      </c>
      <c r="U315" s="507"/>
      <c r="V315" s="97">
        <v>5</v>
      </c>
      <c r="W315" s="97">
        <v>11</v>
      </c>
      <c r="X315" s="97">
        <v>16</v>
      </c>
      <c r="Y315" s="147"/>
      <c r="Z315" s="147"/>
      <c r="AA315" s="166"/>
      <c r="AB315" s="166"/>
      <c r="AC315" s="97">
        <v>11</v>
      </c>
      <c r="AD315" s="97"/>
      <c r="AE315" s="97"/>
      <c r="AF315" s="97"/>
      <c r="AG315" s="462"/>
      <c r="AH315" s="462"/>
      <c r="AI315" s="97"/>
      <c r="AJ315" s="97"/>
      <c r="AK315" s="97"/>
      <c r="AL315" s="97"/>
      <c r="AM315" s="97">
        <v>1</v>
      </c>
      <c r="AN315" s="97"/>
      <c r="AO315" s="97">
        <v>1</v>
      </c>
      <c r="AP315" s="97">
        <v>1</v>
      </c>
      <c r="AQ315" s="517">
        <v>10</v>
      </c>
      <c r="AR315" s="517"/>
      <c r="AS315" s="472">
        <v>3</v>
      </c>
      <c r="AT315" s="97"/>
      <c r="AU315" s="472"/>
      <c r="AV315" s="472"/>
      <c r="AW315" s="97">
        <v>53</v>
      </c>
      <c r="AX315" s="97">
        <f>2</f>
        <v>2</v>
      </c>
      <c r="AY315" s="97">
        <f>24+24+21</f>
        <v>69</v>
      </c>
      <c r="AZ315" s="97">
        <f t="shared" si="4"/>
        <v>71</v>
      </c>
      <c r="BA315" s="97">
        <v>2</v>
      </c>
      <c r="BB315" s="97">
        <v>3</v>
      </c>
      <c r="BC315" s="97"/>
      <c r="BD315" s="97"/>
      <c r="BE315" s="97">
        <v>1</v>
      </c>
      <c r="BF315" s="97">
        <v>1</v>
      </c>
      <c r="BG315" s="97"/>
      <c r="BH315" s="97"/>
      <c r="BI315" s="466"/>
      <c r="BJ315" s="466"/>
      <c r="BK315" s="466">
        <v>0</v>
      </c>
      <c r="BL315" s="97"/>
      <c r="BM315" s="97"/>
      <c r="BN315" s="470">
        <v>3</v>
      </c>
      <c r="BO315" s="470"/>
      <c r="BP315" s="97"/>
      <c r="BQ315" s="97">
        <v>3</v>
      </c>
      <c r="BR315" s="97"/>
      <c r="BS315" s="97"/>
      <c r="BT315" s="97"/>
      <c r="BU315" s="97"/>
      <c r="BV315" s="97"/>
      <c r="BW315" s="97"/>
      <c r="BX315" s="97"/>
      <c r="BY315" s="97"/>
      <c r="BZ315" s="97"/>
      <c r="CA315" s="97"/>
      <c r="CB315" s="97"/>
      <c r="CC315" s="574"/>
      <c r="CD315" s="565"/>
      <c r="CE315" s="565"/>
      <c r="CF315" s="565">
        <v>3</v>
      </c>
      <c r="CG315" s="565">
        <v>3</v>
      </c>
      <c r="CH315" s="565"/>
      <c r="CI315" s="565">
        <v>12</v>
      </c>
      <c r="CJ315" s="565"/>
      <c r="CK315" s="565">
        <v>2</v>
      </c>
      <c r="CL315" s="565"/>
      <c r="CM315" s="565"/>
      <c r="CN315" s="565"/>
      <c r="CO315" s="565"/>
      <c r="CP315" s="565"/>
      <c r="CQ315" s="565"/>
      <c r="CR315" s="582"/>
      <c r="CS315" s="565">
        <v>5</v>
      </c>
      <c r="CT315" s="565"/>
      <c r="CU315" s="565">
        <v>1</v>
      </c>
      <c r="CV315" s="565">
        <v>5</v>
      </c>
      <c r="CW315" s="565">
        <v>3</v>
      </c>
      <c r="CX315" s="565"/>
      <c r="CY315" s="598"/>
      <c r="CZ315" s="598"/>
      <c r="DA315" s="565">
        <v>8</v>
      </c>
      <c r="DB315" s="565">
        <v>4</v>
      </c>
      <c r="DC315" s="565">
        <v>15</v>
      </c>
      <c r="DD315" s="565"/>
      <c r="DE315" s="565">
        <v>9</v>
      </c>
      <c r="DF315" s="565"/>
      <c r="DG315" s="565">
        <v>2</v>
      </c>
      <c r="DH315" s="565">
        <v>7</v>
      </c>
      <c r="DI315" s="565"/>
      <c r="DJ315" s="565"/>
      <c r="DK315" s="565"/>
      <c r="DL315" s="565"/>
      <c r="DM315" s="565">
        <v>3</v>
      </c>
      <c r="DN315" s="565"/>
      <c r="DO315" s="565"/>
      <c r="DP315" s="565"/>
      <c r="DQ315" s="565"/>
      <c r="DR315" s="565"/>
      <c r="DS315" s="565"/>
      <c r="DT315" s="565"/>
      <c r="DU315" s="565"/>
      <c r="DV315" s="565"/>
      <c r="DW315" s="565"/>
      <c r="DX315" s="565">
        <v>6</v>
      </c>
      <c r="DY315" s="565"/>
      <c r="DZ315" s="565"/>
      <c r="EA315" s="565"/>
      <c r="EB315" s="565">
        <v>2</v>
      </c>
      <c r="EC315" s="565">
        <v>2</v>
      </c>
      <c r="ED315" s="565"/>
      <c r="EE315" s="565"/>
      <c r="EF315" s="565"/>
      <c r="EG315" s="565"/>
      <c r="EH315" s="565">
        <v>2</v>
      </c>
      <c r="EI315" s="565"/>
      <c r="EJ315" s="565"/>
      <c r="EK315" s="565"/>
      <c r="EL315" s="565"/>
      <c r="EM315" s="565"/>
      <c r="EN315" s="565"/>
      <c r="EO315" s="565"/>
      <c r="EP315" s="565"/>
      <c r="EQ315" s="565"/>
      <c r="ER315" s="620">
        <v>0</v>
      </c>
      <c r="ET315" s="565">
        <v>1</v>
      </c>
      <c r="EU315" s="565">
        <v>2</v>
      </c>
      <c r="EV315" s="565">
        <v>3</v>
      </c>
      <c r="EW315" s="565"/>
      <c r="EX315" s="565">
        <v>5</v>
      </c>
      <c r="EY315" s="565">
        <v>2</v>
      </c>
      <c r="EZ315" s="565">
        <v>5</v>
      </c>
      <c r="FA315" s="565">
        <v>5</v>
      </c>
      <c r="FB315" s="565">
        <v>3</v>
      </c>
      <c r="FC315" s="565">
        <v>-2</v>
      </c>
      <c r="FD315" s="565">
        <v>5</v>
      </c>
      <c r="FE315" s="565">
        <v>1</v>
      </c>
      <c r="FF315" s="565">
        <v>2</v>
      </c>
      <c r="FG315" s="565"/>
      <c r="FH315" s="565">
        <v>5</v>
      </c>
      <c r="FI315" s="565">
        <v>5</v>
      </c>
      <c r="FJ315" s="565">
        <v>4</v>
      </c>
      <c r="FK315" s="565">
        <v>2</v>
      </c>
      <c r="FL315" s="565"/>
      <c r="FM315" s="565"/>
      <c r="FN315" s="565">
        <v>15</v>
      </c>
      <c r="FO315" s="565">
        <v>8</v>
      </c>
      <c r="FP315" s="565"/>
      <c r="FQ315" s="565"/>
      <c r="FR315" s="565"/>
      <c r="FS315" s="565"/>
      <c r="FT315" s="565">
        <v>1</v>
      </c>
      <c r="FU315" s="565">
        <v>2</v>
      </c>
      <c r="FV315" s="565">
        <v>3</v>
      </c>
      <c r="FW315" s="565">
        <v>3</v>
      </c>
      <c r="FX315" s="565">
        <v>20</v>
      </c>
      <c r="FY315" s="565">
        <v>10</v>
      </c>
      <c r="FZ315" s="598">
        <v>2</v>
      </c>
      <c r="GA315" s="598">
        <v>6</v>
      </c>
      <c r="GB315" s="565"/>
      <c r="GC315" s="565"/>
      <c r="GD315" s="565">
        <v>4</v>
      </c>
      <c r="GE315" s="565">
        <v>5</v>
      </c>
      <c r="GF315" s="565">
        <v>2</v>
      </c>
      <c r="GG315" s="565">
        <v>3</v>
      </c>
      <c r="GH315" s="565">
        <v>6</v>
      </c>
      <c r="GI315" s="565">
        <v>8</v>
      </c>
      <c r="GJ315" s="565"/>
    </row>
    <row r="316" spans="1:192" ht="30">
      <c r="A316" s="460">
        <v>276</v>
      </c>
      <c r="B316" s="460" t="s">
        <v>5373</v>
      </c>
      <c r="C316" s="461" t="s">
        <v>4724</v>
      </c>
      <c r="D316" s="514">
        <v>0.55000000000000004</v>
      </c>
      <c r="E316" s="97">
        <v>4</v>
      </c>
      <c r="F316" s="506">
        <v>0</v>
      </c>
      <c r="G316" s="529"/>
      <c r="H316" s="78"/>
      <c r="I316" s="230">
        <v>3</v>
      </c>
      <c r="J316" s="230">
        <v>1</v>
      </c>
      <c r="K316" s="97"/>
      <c r="L316" s="97"/>
      <c r="M316" s="97">
        <v>8</v>
      </c>
      <c r="N316" s="97"/>
      <c r="O316" s="470"/>
      <c r="P316" s="470"/>
      <c r="Q316" s="470"/>
      <c r="R316" s="506"/>
      <c r="S316" s="97"/>
      <c r="T316" s="97">
        <v>1</v>
      </c>
      <c r="U316" s="507"/>
      <c r="V316" s="97">
        <v>8</v>
      </c>
      <c r="W316" s="97">
        <v>9</v>
      </c>
      <c r="X316" s="97">
        <v>17</v>
      </c>
      <c r="Y316" s="147"/>
      <c r="Z316" s="147"/>
      <c r="AA316" s="166"/>
      <c r="AB316" s="166"/>
      <c r="AC316" s="97">
        <v>14</v>
      </c>
      <c r="AD316" s="97"/>
      <c r="AE316" s="97">
        <v>1</v>
      </c>
      <c r="AF316" s="97"/>
      <c r="AG316" s="462"/>
      <c r="AH316" s="462"/>
      <c r="AI316" s="97"/>
      <c r="AJ316" s="97"/>
      <c r="AK316" s="97"/>
      <c r="AL316" s="97"/>
      <c r="AM316" s="97">
        <v>5</v>
      </c>
      <c r="AN316" s="97">
        <v>3</v>
      </c>
      <c r="AO316" s="97">
        <v>1</v>
      </c>
      <c r="AP316" s="97"/>
      <c r="AQ316" s="517">
        <v>62</v>
      </c>
      <c r="AR316" s="517">
        <v>65</v>
      </c>
      <c r="AS316" s="472">
        <v>40</v>
      </c>
      <c r="AT316" s="97"/>
      <c r="AU316" s="472"/>
      <c r="AV316" s="472"/>
      <c r="AW316" s="97">
        <v>128</v>
      </c>
      <c r="AX316" s="97">
        <f>2+1+4</f>
        <v>7</v>
      </c>
      <c r="AY316" s="97">
        <f>5+5+2</f>
        <v>12</v>
      </c>
      <c r="AZ316" s="97">
        <f t="shared" si="4"/>
        <v>19</v>
      </c>
      <c r="BA316" s="97">
        <v>4</v>
      </c>
      <c r="BB316" s="97">
        <v>2</v>
      </c>
      <c r="BC316" s="97"/>
      <c r="BD316" s="97"/>
      <c r="BE316" s="97">
        <v>1</v>
      </c>
      <c r="BF316" s="97"/>
      <c r="BG316" s="97">
        <v>3</v>
      </c>
      <c r="BH316" s="97"/>
      <c r="BI316" s="466">
        <v>5</v>
      </c>
      <c r="BJ316" s="466">
        <v>8</v>
      </c>
      <c r="BK316" s="466">
        <v>13</v>
      </c>
      <c r="BL316" s="97"/>
      <c r="BM316" s="97"/>
      <c r="BN316" s="470"/>
      <c r="BO316" s="470"/>
      <c r="BP316" s="97"/>
      <c r="BQ316" s="97">
        <v>60</v>
      </c>
      <c r="BR316" s="97">
        <v>2</v>
      </c>
      <c r="BS316" s="97"/>
      <c r="BT316" s="97"/>
      <c r="BU316" s="97"/>
      <c r="BV316" s="97"/>
      <c r="BW316" s="97"/>
      <c r="BX316" s="97"/>
      <c r="BY316" s="97">
        <v>8</v>
      </c>
      <c r="BZ316" s="97"/>
      <c r="CA316" s="97"/>
      <c r="CB316" s="97"/>
      <c r="CC316" s="574"/>
      <c r="CD316" s="565"/>
      <c r="CE316" s="565"/>
      <c r="CF316" s="565">
        <v>4</v>
      </c>
      <c r="CG316" s="565">
        <v>3</v>
      </c>
      <c r="CH316" s="565"/>
      <c r="CI316" s="565">
        <v>3</v>
      </c>
      <c r="CJ316" s="565">
        <v>8</v>
      </c>
      <c r="CK316" s="565"/>
      <c r="CL316" s="565"/>
      <c r="CM316" s="565"/>
      <c r="CN316" s="565"/>
      <c r="CO316" s="565"/>
      <c r="CP316" s="565"/>
      <c r="CQ316" s="565"/>
      <c r="CR316" s="582">
        <v>6</v>
      </c>
      <c r="CS316" s="565">
        <v>1</v>
      </c>
      <c r="CT316" s="565">
        <v>9</v>
      </c>
      <c r="CU316" s="565">
        <v>1</v>
      </c>
      <c r="CV316" s="565">
        <v>2</v>
      </c>
      <c r="CW316" s="565"/>
      <c r="CX316" s="565"/>
      <c r="CY316" s="598"/>
      <c r="CZ316" s="598"/>
      <c r="DA316" s="565">
        <v>24</v>
      </c>
      <c r="DB316" s="565">
        <v>20</v>
      </c>
      <c r="DC316" s="565">
        <v>200</v>
      </c>
      <c r="DD316" s="565"/>
      <c r="DE316" s="565">
        <v>26</v>
      </c>
      <c r="DF316" s="565"/>
      <c r="DG316" s="565">
        <v>9</v>
      </c>
      <c r="DH316" s="565">
        <v>4</v>
      </c>
      <c r="DI316" s="565"/>
      <c r="DJ316" s="565"/>
      <c r="DK316" s="565"/>
      <c r="DL316" s="565"/>
      <c r="DM316" s="565">
        <v>10</v>
      </c>
      <c r="DN316" s="565"/>
      <c r="DO316" s="565"/>
      <c r="DP316" s="565">
        <v>9</v>
      </c>
      <c r="DQ316" s="565">
        <v>5</v>
      </c>
      <c r="DR316" s="565">
        <v>1</v>
      </c>
      <c r="DS316" s="565"/>
      <c r="DT316" s="565"/>
      <c r="DU316" s="565"/>
      <c r="DV316" s="565">
        <v>1</v>
      </c>
      <c r="DW316" s="565"/>
      <c r="DX316" s="565">
        <v>12</v>
      </c>
      <c r="DY316" s="565">
        <v>4</v>
      </c>
      <c r="DZ316" s="565">
        <v>32</v>
      </c>
      <c r="EA316" s="565"/>
      <c r="EB316" s="565">
        <v>17</v>
      </c>
      <c r="EC316" s="565">
        <v>3</v>
      </c>
      <c r="ED316" s="565"/>
      <c r="EE316" s="565"/>
      <c r="EF316" s="565"/>
      <c r="EG316" s="565"/>
      <c r="EH316" s="565">
        <v>4</v>
      </c>
      <c r="EI316" s="565"/>
      <c r="EJ316" s="565"/>
      <c r="EK316" s="565"/>
      <c r="EL316" s="565"/>
      <c r="EM316" s="565"/>
      <c r="EN316" s="565"/>
      <c r="EO316" s="565"/>
      <c r="EP316" s="565"/>
      <c r="EQ316" s="565"/>
      <c r="ER316" s="620">
        <v>4</v>
      </c>
      <c r="ET316" s="565">
        <v>4</v>
      </c>
      <c r="EU316" s="565">
        <v>1</v>
      </c>
      <c r="EV316" s="565">
        <v>51</v>
      </c>
      <c r="EW316" s="565">
        <v>53</v>
      </c>
      <c r="EX316" s="565">
        <v>4</v>
      </c>
      <c r="EY316" s="565">
        <v>2</v>
      </c>
      <c r="EZ316" s="565">
        <v>80</v>
      </c>
      <c r="FA316" s="565">
        <v>9</v>
      </c>
      <c r="FB316" s="565">
        <v>5</v>
      </c>
      <c r="FC316" s="565">
        <v>-1</v>
      </c>
      <c r="FD316" s="565">
        <v>8</v>
      </c>
      <c r="FE316" s="565">
        <v>2</v>
      </c>
      <c r="FF316" s="565">
        <v>16</v>
      </c>
      <c r="FG316" s="565"/>
      <c r="FH316" s="565">
        <v>5</v>
      </c>
      <c r="FI316" s="565">
        <v>5</v>
      </c>
      <c r="FJ316" s="565"/>
      <c r="FK316" s="565">
        <v>2</v>
      </c>
      <c r="FL316" s="565">
        <v>5</v>
      </c>
      <c r="FM316" s="565"/>
      <c r="FN316" s="565">
        <v>20</v>
      </c>
      <c r="FO316" s="565">
        <v>20</v>
      </c>
      <c r="FP316" s="565"/>
      <c r="FQ316" s="565"/>
      <c r="FR316" s="565">
        <v>2</v>
      </c>
      <c r="FS316" s="565">
        <v>1</v>
      </c>
      <c r="FT316" s="565">
        <v>5</v>
      </c>
      <c r="FU316" s="565">
        <v>1</v>
      </c>
      <c r="FV316" s="565">
        <v>13</v>
      </c>
      <c r="FW316" s="565">
        <v>5</v>
      </c>
      <c r="FX316" s="565">
        <v>17</v>
      </c>
      <c r="FY316" s="565">
        <v>8</v>
      </c>
      <c r="FZ316" s="598">
        <v>2</v>
      </c>
      <c r="GA316" s="598">
        <v>5</v>
      </c>
      <c r="GB316" s="565"/>
      <c r="GC316" s="565"/>
      <c r="GD316" s="565">
        <v>48</v>
      </c>
      <c r="GE316" s="565">
        <v>15</v>
      </c>
      <c r="GF316" s="565"/>
      <c r="GG316" s="565"/>
      <c r="GH316" s="565">
        <v>50</v>
      </c>
      <c r="GI316" s="565">
        <v>10</v>
      </c>
      <c r="GJ316" s="565"/>
    </row>
    <row r="317" spans="1:192" ht="30">
      <c r="A317" s="460">
        <v>277</v>
      </c>
      <c r="B317" s="460" t="s">
        <v>5374</v>
      </c>
      <c r="C317" s="461" t="s">
        <v>4726</v>
      </c>
      <c r="D317" s="514">
        <v>0.71</v>
      </c>
      <c r="E317" s="97">
        <v>4</v>
      </c>
      <c r="F317" s="506">
        <v>1</v>
      </c>
      <c r="G317" s="529"/>
      <c r="H317" s="78"/>
      <c r="I317" s="230">
        <v>3</v>
      </c>
      <c r="J317" s="230"/>
      <c r="K317" s="97">
        <v>2</v>
      </c>
      <c r="L317" s="97"/>
      <c r="M317" s="97">
        <v>6</v>
      </c>
      <c r="N317" s="97"/>
      <c r="O317" s="470"/>
      <c r="P317" s="470"/>
      <c r="Q317" s="470"/>
      <c r="R317" s="506">
        <v>6</v>
      </c>
      <c r="S317" s="97"/>
      <c r="T317" s="97">
        <v>13</v>
      </c>
      <c r="U317" s="507"/>
      <c r="V317" s="97">
        <v>34</v>
      </c>
      <c r="W317" s="97">
        <v>7</v>
      </c>
      <c r="X317" s="97">
        <v>41</v>
      </c>
      <c r="Y317" s="147"/>
      <c r="Z317" s="147"/>
      <c r="AA317" s="166">
        <v>10</v>
      </c>
      <c r="AB317" s="166"/>
      <c r="AC317" s="97">
        <v>112</v>
      </c>
      <c r="AD317" s="97"/>
      <c r="AE317" s="97">
        <v>12</v>
      </c>
      <c r="AF317" s="97">
        <v>2</v>
      </c>
      <c r="AG317" s="462">
        <v>36</v>
      </c>
      <c r="AH317" s="462"/>
      <c r="AI317" s="97">
        <v>78</v>
      </c>
      <c r="AJ317" s="97"/>
      <c r="AK317" s="97"/>
      <c r="AL317" s="97"/>
      <c r="AM317" s="97">
        <v>65</v>
      </c>
      <c r="AN317" s="97">
        <v>7</v>
      </c>
      <c r="AO317" s="97">
        <v>11</v>
      </c>
      <c r="AP317" s="97">
        <v>1</v>
      </c>
      <c r="AQ317" s="517">
        <v>105</v>
      </c>
      <c r="AR317" s="517">
        <v>41</v>
      </c>
      <c r="AS317" s="472">
        <v>65</v>
      </c>
      <c r="AT317" s="97"/>
      <c r="AU317" s="472"/>
      <c r="AV317" s="472"/>
      <c r="AW317" s="97">
        <v>205</v>
      </c>
      <c r="AX317" s="97">
        <f>10+6+13</f>
        <v>29</v>
      </c>
      <c r="AY317" s="97">
        <f>6+2+4</f>
        <v>12</v>
      </c>
      <c r="AZ317" s="97">
        <f t="shared" si="4"/>
        <v>41</v>
      </c>
      <c r="BA317" s="97">
        <v>58</v>
      </c>
      <c r="BB317" s="97">
        <v>10</v>
      </c>
      <c r="BC317" s="97"/>
      <c r="BD317" s="97"/>
      <c r="BE317" s="97">
        <v>33</v>
      </c>
      <c r="BF317" s="97">
        <v>7</v>
      </c>
      <c r="BG317" s="97">
        <v>68</v>
      </c>
      <c r="BH317" s="97"/>
      <c r="BI317" s="466">
        <v>35</v>
      </c>
      <c r="BJ317" s="466">
        <v>12</v>
      </c>
      <c r="BK317" s="466">
        <v>47</v>
      </c>
      <c r="BL317" s="97"/>
      <c r="BM317" s="97"/>
      <c r="BN317" s="470">
        <v>41</v>
      </c>
      <c r="BO317" s="470"/>
      <c r="BP317" s="97"/>
      <c r="BQ317" s="97">
        <v>210</v>
      </c>
      <c r="BR317" s="97">
        <v>92</v>
      </c>
      <c r="BS317" s="97"/>
      <c r="BT317" s="97"/>
      <c r="BU317" s="97"/>
      <c r="BV317" s="97"/>
      <c r="BW317" s="97"/>
      <c r="BX317" s="97">
        <v>174</v>
      </c>
      <c r="BY317" s="97">
        <v>40</v>
      </c>
      <c r="BZ317" s="97"/>
      <c r="CA317" s="97"/>
      <c r="CB317" s="97"/>
      <c r="CC317" s="574"/>
      <c r="CD317" s="565"/>
      <c r="CE317" s="565"/>
      <c r="CF317" s="565">
        <v>51</v>
      </c>
      <c r="CG317" s="565">
        <v>10</v>
      </c>
      <c r="CH317" s="565">
        <v>10</v>
      </c>
      <c r="CI317" s="565">
        <v>56</v>
      </c>
      <c r="CJ317" s="565">
        <v>19</v>
      </c>
      <c r="CK317" s="565">
        <v>15</v>
      </c>
      <c r="CL317" s="565"/>
      <c r="CM317" s="565"/>
      <c r="CN317" s="565"/>
      <c r="CO317" s="565"/>
      <c r="CP317" s="565"/>
      <c r="CQ317" s="565"/>
      <c r="CR317" s="582">
        <v>32</v>
      </c>
      <c r="CS317" s="565">
        <v>14</v>
      </c>
      <c r="CT317" s="565">
        <v>49</v>
      </c>
      <c r="CU317" s="565">
        <v>14</v>
      </c>
      <c r="CV317" s="565">
        <v>18</v>
      </c>
      <c r="CW317" s="565">
        <v>41</v>
      </c>
      <c r="CX317" s="565"/>
      <c r="CY317" s="598"/>
      <c r="CZ317" s="598"/>
      <c r="DA317" s="565">
        <v>81</v>
      </c>
      <c r="DB317" s="565">
        <v>22</v>
      </c>
      <c r="DC317" s="565">
        <v>285</v>
      </c>
      <c r="DD317" s="565"/>
      <c r="DE317" s="565">
        <v>120</v>
      </c>
      <c r="DF317" s="565"/>
      <c r="DG317" s="565">
        <v>50</v>
      </c>
      <c r="DH317" s="565">
        <v>4</v>
      </c>
      <c r="DI317" s="565"/>
      <c r="DJ317" s="565"/>
      <c r="DK317" s="565"/>
      <c r="DL317" s="565"/>
      <c r="DM317" s="565"/>
      <c r="DN317" s="565"/>
      <c r="DO317" s="565"/>
      <c r="DP317" s="565">
        <v>12</v>
      </c>
      <c r="DQ317" s="565">
        <v>1</v>
      </c>
      <c r="DR317" s="565">
        <v>90</v>
      </c>
      <c r="DS317" s="565">
        <v>8</v>
      </c>
      <c r="DT317" s="565">
        <v>50</v>
      </c>
      <c r="DU317" s="565"/>
      <c r="DV317" s="565">
        <v>4</v>
      </c>
      <c r="DW317" s="565"/>
      <c r="DX317" s="565">
        <v>2</v>
      </c>
      <c r="DY317" s="565"/>
      <c r="DZ317" s="565"/>
      <c r="EA317" s="565"/>
      <c r="EB317" s="565">
        <v>20</v>
      </c>
      <c r="EC317" s="565">
        <v>7</v>
      </c>
      <c r="ED317" s="565"/>
      <c r="EE317" s="565"/>
      <c r="EF317" s="565"/>
      <c r="EG317" s="565"/>
      <c r="EH317" s="565">
        <v>30</v>
      </c>
      <c r="EI317" s="565"/>
      <c r="EJ317" s="565">
        <v>4</v>
      </c>
      <c r="EK317" s="565"/>
      <c r="EL317" s="565"/>
      <c r="EM317" s="565"/>
      <c r="EN317" s="565"/>
      <c r="EO317" s="565"/>
      <c r="EP317" s="565"/>
      <c r="EQ317" s="565"/>
      <c r="ER317" s="620">
        <v>88</v>
      </c>
      <c r="ET317" s="565">
        <v>42</v>
      </c>
      <c r="EU317" s="565">
        <v>18</v>
      </c>
      <c r="EV317" s="565">
        <v>107</v>
      </c>
      <c r="EW317" s="565">
        <v>53</v>
      </c>
      <c r="EX317" s="565">
        <v>34</v>
      </c>
      <c r="EY317" s="565">
        <v>15</v>
      </c>
      <c r="EZ317" s="565">
        <v>100</v>
      </c>
      <c r="FA317" s="565">
        <v>39</v>
      </c>
      <c r="FB317" s="565">
        <v>23</v>
      </c>
      <c r="FC317" s="565">
        <v>-3</v>
      </c>
      <c r="FD317" s="565">
        <v>60</v>
      </c>
      <c r="FE317" s="565">
        <v>10</v>
      </c>
      <c r="FF317" s="565">
        <v>77</v>
      </c>
      <c r="FG317" s="565"/>
      <c r="FH317" s="565">
        <v>70</v>
      </c>
      <c r="FI317" s="565">
        <v>25</v>
      </c>
      <c r="FJ317" s="565">
        <v>10</v>
      </c>
      <c r="FK317" s="565">
        <v>2</v>
      </c>
      <c r="FL317" s="565">
        <v>39</v>
      </c>
      <c r="FM317" s="565"/>
      <c r="FN317" s="565">
        <v>249</v>
      </c>
      <c r="FO317" s="565">
        <v>30</v>
      </c>
      <c r="FP317" s="565">
        <v>10</v>
      </c>
      <c r="FQ317" s="565">
        <v>6</v>
      </c>
      <c r="FR317" s="565">
        <v>188</v>
      </c>
      <c r="FS317" s="565">
        <v>64</v>
      </c>
      <c r="FT317" s="565">
        <v>30</v>
      </c>
      <c r="FU317" s="565">
        <v>1</v>
      </c>
      <c r="FV317" s="565">
        <v>36</v>
      </c>
      <c r="FW317" s="565">
        <v>6</v>
      </c>
      <c r="FX317" s="565"/>
      <c r="FY317" s="565"/>
      <c r="FZ317" s="598">
        <v>17</v>
      </c>
      <c r="GA317" s="598">
        <v>10</v>
      </c>
      <c r="GB317" s="565"/>
      <c r="GC317" s="565"/>
      <c r="GD317" s="565"/>
      <c r="GE317" s="565">
        <v>6</v>
      </c>
      <c r="GF317" s="565">
        <v>6</v>
      </c>
      <c r="GG317" s="565">
        <v>4</v>
      </c>
      <c r="GH317" s="565">
        <v>200</v>
      </c>
      <c r="GI317" s="565">
        <v>25</v>
      </c>
      <c r="GJ317" s="565"/>
    </row>
    <row r="318" spans="1:192" ht="30">
      <c r="A318" s="460">
        <v>278</v>
      </c>
      <c r="B318" s="460" t="s">
        <v>5375</v>
      </c>
      <c r="C318" s="461" t="s">
        <v>4728</v>
      </c>
      <c r="D318" s="514">
        <v>1.38</v>
      </c>
      <c r="E318" s="97">
        <v>17</v>
      </c>
      <c r="F318" s="506">
        <v>8</v>
      </c>
      <c r="G318" s="529"/>
      <c r="H318" s="78"/>
      <c r="I318" s="230">
        <v>16</v>
      </c>
      <c r="J318" s="230">
        <v>10</v>
      </c>
      <c r="K318" s="97"/>
      <c r="L318" s="97"/>
      <c r="M318" s="97">
        <v>37</v>
      </c>
      <c r="N318" s="97"/>
      <c r="O318" s="470"/>
      <c r="P318" s="470"/>
      <c r="Q318" s="470"/>
      <c r="R318" s="506"/>
      <c r="S318" s="97"/>
      <c r="T318" s="97">
        <v>12</v>
      </c>
      <c r="U318" s="507"/>
      <c r="V318" s="97"/>
      <c r="W318" s="97"/>
      <c r="X318" s="97"/>
      <c r="Y318" s="147"/>
      <c r="Z318" s="147"/>
      <c r="AA318" s="166"/>
      <c r="AB318" s="166"/>
      <c r="AC318" s="97">
        <v>34</v>
      </c>
      <c r="AD318" s="97"/>
      <c r="AE318" s="97"/>
      <c r="AF318" s="97"/>
      <c r="AG318" s="462"/>
      <c r="AH318" s="462"/>
      <c r="AI318" s="97">
        <v>1</v>
      </c>
      <c r="AJ318" s="97"/>
      <c r="AK318" s="97"/>
      <c r="AL318" s="97"/>
      <c r="AM318" s="97"/>
      <c r="AN318" s="97"/>
      <c r="AO318" s="97"/>
      <c r="AP318" s="97"/>
      <c r="AQ318" s="517"/>
      <c r="AR318" s="517"/>
      <c r="AS318" s="472">
        <v>0</v>
      </c>
      <c r="AT318" s="97"/>
      <c r="AU318" s="472"/>
      <c r="AV318" s="472"/>
      <c r="AW318" s="97">
        <v>24</v>
      </c>
      <c r="AX318" s="97"/>
      <c r="AY318" s="97">
        <f>1</f>
        <v>1</v>
      </c>
      <c r="AZ318" s="97">
        <f t="shared" si="4"/>
        <v>1</v>
      </c>
      <c r="BA318" s="97"/>
      <c r="BB318" s="97"/>
      <c r="BC318" s="97"/>
      <c r="BD318" s="97"/>
      <c r="BE318" s="97"/>
      <c r="BF318" s="97"/>
      <c r="BG318" s="97"/>
      <c r="BH318" s="97"/>
      <c r="BI318" s="466"/>
      <c r="BJ318" s="466"/>
      <c r="BK318" s="466">
        <v>0</v>
      </c>
      <c r="BL318" s="97"/>
      <c r="BM318" s="97"/>
      <c r="BN318" s="470"/>
      <c r="BO318" s="470"/>
      <c r="BP318" s="97"/>
      <c r="BQ318" s="97">
        <v>5</v>
      </c>
      <c r="BR318" s="97"/>
      <c r="BS318" s="97"/>
      <c r="BT318" s="97"/>
      <c r="BU318" s="97"/>
      <c r="BV318" s="97"/>
      <c r="BW318" s="97"/>
      <c r="BX318" s="97">
        <v>24</v>
      </c>
      <c r="BY318" s="97"/>
      <c r="BZ318" s="97"/>
      <c r="CA318" s="97"/>
      <c r="CB318" s="97"/>
      <c r="CC318" s="574"/>
      <c r="CD318" s="565"/>
      <c r="CE318" s="565"/>
      <c r="CF318" s="565"/>
      <c r="CG318" s="565"/>
      <c r="CH318" s="565"/>
      <c r="CI318" s="565"/>
      <c r="CJ318" s="565"/>
      <c r="CK318" s="565"/>
      <c r="CL318" s="565"/>
      <c r="CM318" s="565"/>
      <c r="CN318" s="565"/>
      <c r="CO318" s="565"/>
      <c r="CP318" s="565"/>
      <c r="CQ318" s="565"/>
      <c r="CR318" s="582"/>
      <c r="CS318" s="565"/>
      <c r="CT318" s="565"/>
      <c r="CU318" s="565"/>
      <c r="CV318" s="565"/>
      <c r="CW318" s="565"/>
      <c r="CX318" s="565"/>
      <c r="CY318" s="598"/>
      <c r="CZ318" s="598"/>
      <c r="DA318" s="565"/>
      <c r="DB318" s="565"/>
      <c r="DC318" s="565"/>
      <c r="DD318" s="565"/>
      <c r="DE318" s="565">
        <v>0</v>
      </c>
      <c r="DF318" s="565"/>
      <c r="DG318" s="565"/>
      <c r="DH318" s="565"/>
      <c r="DI318" s="565"/>
      <c r="DJ318" s="565"/>
      <c r="DK318" s="565"/>
      <c r="DL318" s="565"/>
      <c r="DM318" s="565"/>
      <c r="DN318" s="565"/>
      <c r="DO318" s="565"/>
      <c r="DP318" s="565">
        <v>150</v>
      </c>
      <c r="DQ318" s="565">
        <v>6</v>
      </c>
      <c r="DR318" s="565">
        <v>9</v>
      </c>
      <c r="DS318" s="565"/>
      <c r="DT318" s="565"/>
      <c r="DU318" s="565"/>
      <c r="DV318" s="565"/>
      <c r="DW318" s="565"/>
      <c r="DX318" s="565"/>
      <c r="DY318" s="565"/>
      <c r="DZ318" s="565"/>
      <c r="EA318" s="565"/>
      <c r="EB318" s="565"/>
      <c r="EC318" s="565"/>
      <c r="ED318" s="565"/>
      <c r="EE318" s="565"/>
      <c r="EF318" s="565"/>
      <c r="EG318" s="565"/>
      <c r="EH318" s="565">
        <v>2</v>
      </c>
      <c r="EI318" s="565"/>
      <c r="EJ318" s="565">
        <v>7</v>
      </c>
      <c r="EK318" s="565"/>
      <c r="EL318" s="565"/>
      <c r="EM318" s="565"/>
      <c r="EN318" s="565"/>
      <c r="EO318" s="565"/>
      <c r="EP318" s="565"/>
      <c r="EQ318" s="565"/>
      <c r="ER318" s="620">
        <v>0</v>
      </c>
      <c r="ET318" s="565"/>
      <c r="EU318" s="565"/>
      <c r="EV318" s="565"/>
      <c r="EW318" s="565"/>
      <c r="EX318" s="565"/>
      <c r="EY318" s="565"/>
      <c r="EZ318" s="565"/>
      <c r="FA318" s="565"/>
      <c r="FB318" s="565"/>
      <c r="FC318" s="565"/>
      <c r="FD318" s="565"/>
      <c r="FE318" s="565"/>
      <c r="FF318" s="565"/>
      <c r="FG318" s="565"/>
      <c r="FH318" s="565"/>
      <c r="FI318" s="565"/>
      <c r="FJ318" s="565"/>
      <c r="FK318" s="565"/>
      <c r="FL318" s="565">
        <v>3</v>
      </c>
      <c r="FM318" s="565"/>
      <c r="FN318" s="565">
        <v>1</v>
      </c>
      <c r="FO318" s="565"/>
      <c r="FP318" s="565"/>
      <c r="FQ318" s="565"/>
      <c r="FR318" s="565"/>
      <c r="FS318" s="565"/>
      <c r="FT318" s="565">
        <v>0</v>
      </c>
      <c r="FU318" s="565">
        <v>0</v>
      </c>
      <c r="FV318" s="565"/>
      <c r="FW318" s="565"/>
      <c r="FX318" s="565"/>
      <c r="FY318" s="565"/>
      <c r="FZ318" s="598"/>
      <c r="GA318" s="598"/>
      <c r="GB318" s="565"/>
      <c r="GC318" s="565"/>
      <c r="GD318" s="565"/>
      <c r="GE318" s="565"/>
      <c r="GF318" s="565"/>
      <c r="GG318" s="565"/>
      <c r="GH318" s="565"/>
      <c r="GI318" s="565"/>
      <c r="GJ318" s="565"/>
    </row>
    <row r="319" spans="1:192" ht="30">
      <c r="A319" s="460">
        <v>279</v>
      </c>
      <c r="B319" s="460" t="s">
        <v>5376</v>
      </c>
      <c r="C319" s="461" t="s">
        <v>5377</v>
      </c>
      <c r="D319" s="514">
        <v>2.41</v>
      </c>
      <c r="E319" s="97">
        <v>0</v>
      </c>
      <c r="F319" s="506">
        <v>0</v>
      </c>
      <c r="G319" s="529"/>
      <c r="H319" s="78"/>
      <c r="I319" s="230"/>
      <c r="J319" s="230"/>
      <c r="K319" s="97"/>
      <c r="L319" s="97"/>
      <c r="M319" s="97"/>
      <c r="N319" s="97"/>
      <c r="O319" s="470"/>
      <c r="P319" s="470"/>
      <c r="Q319" s="470"/>
      <c r="R319" s="506">
        <v>6</v>
      </c>
      <c r="S319" s="97"/>
      <c r="T319" s="97">
        <v>80</v>
      </c>
      <c r="U319" s="507"/>
      <c r="V319" s="97">
        <v>1</v>
      </c>
      <c r="W319" s="97"/>
      <c r="X319" s="97">
        <v>1</v>
      </c>
      <c r="Y319" s="147"/>
      <c r="Z319" s="147"/>
      <c r="AA319" s="166"/>
      <c r="AB319" s="166"/>
      <c r="AC319" s="97">
        <v>4</v>
      </c>
      <c r="AD319" s="97"/>
      <c r="AE319" s="97"/>
      <c r="AF319" s="97"/>
      <c r="AG319" s="462"/>
      <c r="AH319" s="462"/>
      <c r="AI319" s="97"/>
      <c r="AJ319" s="97"/>
      <c r="AK319" s="97"/>
      <c r="AL319" s="97"/>
      <c r="AM319" s="97"/>
      <c r="AN319" s="97"/>
      <c r="AO319" s="97"/>
      <c r="AP319" s="97"/>
      <c r="AQ319" s="517">
        <v>3</v>
      </c>
      <c r="AR319" s="517"/>
      <c r="AS319" s="472">
        <v>0</v>
      </c>
      <c r="AT319" s="97"/>
      <c r="AU319" s="472"/>
      <c r="AV319" s="472"/>
      <c r="AW319" s="97">
        <v>57</v>
      </c>
      <c r="AX319" s="97">
        <f>1+1</f>
        <v>2</v>
      </c>
      <c r="AY319" s="97"/>
      <c r="AZ319" s="97">
        <f t="shared" si="4"/>
        <v>2</v>
      </c>
      <c r="BA319" s="97"/>
      <c r="BB319" s="97"/>
      <c r="BC319" s="97"/>
      <c r="BD319" s="97"/>
      <c r="BE319" s="97"/>
      <c r="BF319" s="97"/>
      <c r="BG319" s="97"/>
      <c r="BH319" s="97"/>
      <c r="BI319" s="466"/>
      <c r="BJ319" s="466"/>
      <c r="BK319" s="466">
        <v>0</v>
      </c>
      <c r="BL319" s="97"/>
      <c r="BM319" s="97"/>
      <c r="BN319" s="470"/>
      <c r="BO319" s="470"/>
      <c r="BP319" s="97"/>
      <c r="BQ319" s="97">
        <v>5</v>
      </c>
      <c r="BR319" s="97"/>
      <c r="BS319" s="97"/>
      <c r="BT319" s="447"/>
      <c r="BU319" s="447"/>
      <c r="BV319" s="97"/>
      <c r="BW319" s="97"/>
      <c r="BX319" s="97">
        <v>62</v>
      </c>
      <c r="BY319" s="97"/>
      <c r="BZ319" s="97"/>
      <c r="CA319" s="97"/>
      <c r="CB319" s="97"/>
      <c r="CC319" s="574"/>
      <c r="CD319" s="565"/>
      <c r="CE319" s="565"/>
      <c r="CF319" s="565"/>
      <c r="CG319" s="565"/>
      <c r="CH319" s="565">
        <v>10</v>
      </c>
      <c r="CI319" s="565"/>
      <c r="CJ319" s="565"/>
      <c r="CK319" s="565"/>
      <c r="CL319" s="565"/>
      <c r="CM319" s="565"/>
      <c r="CN319" s="565"/>
      <c r="CO319" s="565"/>
      <c r="CP319" s="565"/>
      <c r="CQ319" s="565"/>
      <c r="CR319" s="582">
        <v>3</v>
      </c>
      <c r="CS319" s="565"/>
      <c r="CT319" s="565">
        <v>2</v>
      </c>
      <c r="CU319" s="565">
        <v>1</v>
      </c>
      <c r="CV319" s="565"/>
      <c r="CW319" s="565"/>
      <c r="CX319" s="565"/>
      <c r="CY319" s="598"/>
      <c r="CZ319" s="598"/>
      <c r="DA319" s="565">
        <v>3</v>
      </c>
      <c r="DB319" s="565"/>
      <c r="DC319" s="565">
        <v>8</v>
      </c>
      <c r="DD319" s="565"/>
      <c r="DE319" s="565">
        <v>20</v>
      </c>
      <c r="DF319" s="565"/>
      <c r="DG319" s="565"/>
      <c r="DH319" s="565"/>
      <c r="DI319" s="565"/>
      <c r="DJ319" s="565"/>
      <c r="DK319" s="565"/>
      <c r="DL319" s="565"/>
      <c r="DM319" s="565"/>
      <c r="DN319" s="565"/>
      <c r="DO319" s="565"/>
      <c r="DP319" s="565">
        <v>10</v>
      </c>
      <c r="DQ319" s="565"/>
      <c r="DR319" s="565"/>
      <c r="DS319" s="565"/>
      <c r="DT319" s="565">
        <v>10</v>
      </c>
      <c r="DU319" s="565"/>
      <c r="DV319" s="565">
        <v>3</v>
      </c>
      <c r="DW319" s="565"/>
      <c r="DX319" s="565"/>
      <c r="DY319" s="565"/>
      <c r="DZ319" s="565"/>
      <c r="EA319" s="565"/>
      <c r="EB319" s="565"/>
      <c r="EC319" s="565"/>
      <c r="ED319" s="565"/>
      <c r="EE319" s="565"/>
      <c r="EF319" s="565"/>
      <c r="EG319" s="565"/>
      <c r="EH319" s="565">
        <v>1</v>
      </c>
      <c r="EI319" s="565"/>
      <c r="EJ319" s="565">
        <v>180</v>
      </c>
      <c r="EK319" s="565"/>
      <c r="EL319" s="565"/>
      <c r="EM319" s="565"/>
      <c r="EN319" s="565"/>
      <c r="EO319" s="565"/>
      <c r="EP319" s="565"/>
      <c r="EQ319" s="565"/>
      <c r="ER319" s="620">
        <v>8</v>
      </c>
      <c r="ET319" s="565"/>
      <c r="EU319" s="565"/>
      <c r="EV319" s="565">
        <v>1</v>
      </c>
      <c r="EW319" s="565">
        <v>3</v>
      </c>
      <c r="EX319" s="565"/>
      <c r="EY319" s="565"/>
      <c r="EZ319" s="565">
        <v>8</v>
      </c>
      <c r="FA319" s="565"/>
      <c r="FB319" s="565">
        <v>3</v>
      </c>
      <c r="FC319" s="565"/>
      <c r="FD319" s="565">
        <v>1</v>
      </c>
      <c r="FE319" s="565"/>
      <c r="FF319" s="565"/>
      <c r="FG319" s="565"/>
      <c r="FH319" s="565">
        <v>3</v>
      </c>
      <c r="FI319" s="565"/>
      <c r="FJ319" s="565"/>
      <c r="FK319" s="565"/>
      <c r="FL319" s="565">
        <v>171</v>
      </c>
      <c r="FM319" s="565"/>
      <c r="FN319" s="565">
        <v>1</v>
      </c>
      <c r="FO319" s="565"/>
      <c r="FP319" s="565">
        <v>236</v>
      </c>
      <c r="FQ319" s="565">
        <v>3</v>
      </c>
      <c r="FR319" s="565"/>
      <c r="FS319" s="565"/>
      <c r="FT319" s="565">
        <v>0</v>
      </c>
      <c r="FU319" s="565">
        <v>0</v>
      </c>
      <c r="FV319" s="565"/>
      <c r="FW319" s="565">
        <v>1</v>
      </c>
      <c r="FX319" s="565"/>
      <c r="FY319" s="565"/>
      <c r="FZ319" s="598"/>
      <c r="GA319" s="598"/>
      <c r="GB319" s="565"/>
      <c r="GC319" s="565"/>
      <c r="GD319" s="565"/>
      <c r="GE319" s="565"/>
      <c r="GF319" s="565">
        <v>4</v>
      </c>
      <c r="GG319" s="565">
        <v>2</v>
      </c>
      <c r="GH319" s="565"/>
      <c r="GI319" s="565"/>
      <c r="GJ319" s="565"/>
    </row>
    <row r="320" spans="1:192" ht="30">
      <c r="A320" s="460">
        <v>280</v>
      </c>
      <c r="B320" s="460" t="s">
        <v>5378</v>
      </c>
      <c r="C320" s="461" t="s">
        <v>5379</v>
      </c>
      <c r="D320" s="514">
        <v>1.43</v>
      </c>
      <c r="E320" s="97">
        <v>4</v>
      </c>
      <c r="F320" s="506">
        <v>0</v>
      </c>
      <c r="G320" s="529"/>
      <c r="H320" s="78"/>
      <c r="I320" s="230">
        <v>3</v>
      </c>
      <c r="J320" s="230"/>
      <c r="K320" s="97"/>
      <c r="L320" s="97"/>
      <c r="M320" s="97">
        <v>15</v>
      </c>
      <c r="N320" s="97"/>
      <c r="O320" s="470"/>
      <c r="P320" s="470"/>
      <c r="Q320" s="470"/>
      <c r="R320" s="506">
        <v>1</v>
      </c>
      <c r="S320" s="97"/>
      <c r="T320" s="97">
        <v>3</v>
      </c>
      <c r="U320" s="507"/>
      <c r="V320" s="97"/>
      <c r="W320" s="97"/>
      <c r="X320" s="97"/>
      <c r="Y320" s="147"/>
      <c r="Z320" s="147"/>
      <c r="AA320" s="166"/>
      <c r="AB320" s="166"/>
      <c r="AC320" s="97">
        <v>14</v>
      </c>
      <c r="AD320" s="97"/>
      <c r="AE320" s="97"/>
      <c r="AF320" s="97"/>
      <c r="AG320" s="462"/>
      <c r="AH320" s="462"/>
      <c r="AI320" s="97"/>
      <c r="AJ320" s="97"/>
      <c r="AK320" s="97"/>
      <c r="AL320" s="97"/>
      <c r="AM320" s="97"/>
      <c r="AN320" s="97"/>
      <c r="AO320" s="97">
        <v>1</v>
      </c>
      <c r="AP320" s="97"/>
      <c r="AQ320" s="517"/>
      <c r="AR320" s="517"/>
      <c r="AS320" s="472">
        <v>0</v>
      </c>
      <c r="AT320" s="97"/>
      <c r="AU320" s="472"/>
      <c r="AV320" s="472"/>
      <c r="AW320" s="97">
        <v>25</v>
      </c>
      <c r="AX320" s="97"/>
      <c r="AY320" s="97">
        <f>1</f>
        <v>1</v>
      </c>
      <c r="AZ320" s="97">
        <f t="shared" si="4"/>
        <v>1</v>
      </c>
      <c r="BA320" s="97"/>
      <c r="BB320" s="97"/>
      <c r="BC320" s="97"/>
      <c r="BD320" s="97"/>
      <c r="BE320" s="97"/>
      <c r="BF320" s="97"/>
      <c r="BG320" s="97"/>
      <c r="BH320" s="97"/>
      <c r="BI320" s="466"/>
      <c r="BJ320" s="466"/>
      <c r="BK320" s="466">
        <v>0</v>
      </c>
      <c r="BL320" s="97"/>
      <c r="BM320" s="97"/>
      <c r="BN320" s="470">
        <v>2</v>
      </c>
      <c r="BO320" s="470"/>
      <c r="BP320" s="97"/>
      <c r="BQ320" s="97">
        <v>10</v>
      </c>
      <c r="BR320" s="97"/>
      <c r="BS320" s="97"/>
      <c r="BT320" s="97"/>
      <c r="BU320" s="97"/>
      <c r="BV320" s="97"/>
      <c r="BW320" s="97"/>
      <c r="BX320" s="97"/>
      <c r="BY320" s="97"/>
      <c r="BZ320" s="97"/>
      <c r="CA320" s="97"/>
      <c r="CB320" s="97"/>
      <c r="CC320" s="574"/>
      <c r="CD320" s="565"/>
      <c r="CE320" s="565"/>
      <c r="CF320" s="565"/>
      <c r="CG320" s="565"/>
      <c r="CH320" s="565"/>
      <c r="CI320" s="565">
        <v>20</v>
      </c>
      <c r="CJ320" s="565"/>
      <c r="CK320" s="565"/>
      <c r="CL320" s="565"/>
      <c r="CM320" s="565"/>
      <c r="CN320" s="565"/>
      <c r="CO320" s="565"/>
      <c r="CP320" s="565"/>
      <c r="CQ320" s="565"/>
      <c r="CR320" s="582">
        <v>6</v>
      </c>
      <c r="CS320" s="565"/>
      <c r="CT320" s="565"/>
      <c r="CU320" s="565"/>
      <c r="CV320" s="565"/>
      <c r="CW320" s="565">
        <v>2</v>
      </c>
      <c r="CX320" s="565"/>
      <c r="CY320" s="598"/>
      <c r="CZ320" s="598"/>
      <c r="DA320" s="565">
        <v>3</v>
      </c>
      <c r="DB320" s="565"/>
      <c r="DC320" s="565">
        <v>2</v>
      </c>
      <c r="DD320" s="565"/>
      <c r="DE320" s="565"/>
      <c r="DF320" s="565"/>
      <c r="DG320" s="565">
        <v>2</v>
      </c>
      <c r="DH320" s="565"/>
      <c r="DI320" s="565"/>
      <c r="DJ320" s="565"/>
      <c r="DK320" s="565"/>
      <c r="DL320" s="565"/>
      <c r="DM320" s="565"/>
      <c r="DN320" s="565"/>
      <c r="DO320" s="565"/>
      <c r="DP320" s="565">
        <v>10</v>
      </c>
      <c r="DQ320" s="565"/>
      <c r="DR320" s="565"/>
      <c r="DS320" s="565"/>
      <c r="DT320" s="565">
        <v>4</v>
      </c>
      <c r="DU320" s="565"/>
      <c r="DV320" s="565"/>
      <c r="DW320" s="565"/>
      <c r="DX320" s="565"/>
      <c r="DY320" s="565"/>
      <c r="DZ320" s="565">
        <v>1</v>
      </c>
      <c r="EA320" s="565"/>
      <c r="EB320" s="565"/>
      <c r="EC320" s="565"/>
      <c r="ED320" s="565"/>
      <c r="EE320" s="565"/>
      <c r="EF320" s="565"/>
      <c r="EG320" s="565"/>
      <c r="EH320" s="565">
        <v>1</v>
      </c>
      <c r="EI320" s="565"/>
      <c r="EJ320" s="565">
        <v>218</v>
      </c>
      <c r="EK320" s="565"/>
      <c r="EL320" s="565"/>
      <c r="EM320" s="565"/>
      <c r="EN320" s="565"/>
      <c r="EO320" s="565"/>
      <c r="EP320" s="565"/>
      <c r="EQ320" s="565"/>
      <c r="ER320" s="620">
        <v>0</v>
      </c>
      <c r="ET320" s="565"/>
      <c r="EU320" s="565">
        <v>1</v>
      </c>
      <c r="EV320" s="565">
        <v>3</v>
      </c>
      <c r="EW320" s="565"/>
      <c r="EX320" s="565"/>
      <c r="EY320" s="565"/>
      <c r="EZ320" s="565">
        <v>15</v>
      </c>
      <c r="FA320" s="565"/>
      <c r="FB320" s="565"/>
      <c r="FC320" s="565"/>
      <c r="FD320" s="565"/>
      <c r="FE320" s="565"/>
      <c r="FF320" s="565"/>
      <c r="FG320" s="565"/>
      <c r="FH320" s="565"/>
      <c r="FI320" s="565"/>
      <c r="FJ320" s="565"/>
      <c r="FK320" s="565"/>
      <c r="FL320" s="565">
        <v>2</v>
      </c>
      <c r="FM320" s="565"/>
      <c r="FN320" s="565">
        <v>1</v>
      </c>
      <c r="FO320" s="565"/>
      <c r="FP320" s="565"/>
      <c r="FQ320" s="565"/>
      <c r="FR320" s="565"/>
      <c r="FS320" s="565"/>
      <c r="FT320" s="565">
        <v>0</v>
      </c>
      <c r="FU320" s="565">
        <v>0</v>
      </c>
      <c r="FV320" s="565"/>
      <c r="FW320" s="565"/>
      <c r="FX320" s="565"/>
      <c r="FY320" s="565"/>
      <c r="FZ320" s="598"/>
      <c r="GA320" s="598"/>
      <c r="GB320" s="565"/>
      <c r="GC320" s="565"/>
      <c r="GD320" s="565"/>
      <c r="GE320" s="565"/>
      <c r="GF320" s="565">
        <v>2</v>
      </c>
      <c r="GG320" s="565"/>
      <c r="GH320" s="565">
        <v>5</v>
      </c>
      <c r="GI320" s="565"/>
      <c r="GJ320" s="565"/>
    </row>
    <row r="321" spans="1:192" ht="30">
      <c r="A321" s="460">
        <v>281</v>
      </c>
      <c r="B321" s="460" t="s">
        <v>5380</v>
      </c>
      <c r="C321" s="461" t="s">
        <v>5381</v>
      </c>
      <c r="D321" s="514">
        <v>1.83</v>
      </c>
      <c r="E321" s="97">
        <v>0</v>
      </c>
      <c r="F321" s="506">
        <v>0</v>
      </c>
      <c r="G321" s="529"/>
      <c r="H321" s="78"/>
      <c r="I321" s="230"/>
      <c r="J321" s="230"/>
      <c r="K321" s="97"/>
      <c r="L321" s="97"/>
      <c r="M321" s="97">
        <v>2</v>
      </c>
      <c r="N321" s="97"/>
      <c r="O321" s="470"/>
      <c r="P321" s="470"/>
      <c r="Q321" s="470"/>
      <c r="R321" s="506"/>
      <c r="S321" s="97"/>
      <c r="T321" s="97">
        <v>5</v>
      </c>
      <c r="U321" s="507"/>
      <c r="V321" s="97"/>
      <c r="W321" s="97"/>
      <c r="X321" s="97"/>
      <c r="Y321" s="147"/>
      <c r="Z321" s="147"/>
      <c r="AA321" s="166"/>
      <c r="AB321" s="166"/>
      <c r="AC321" s="97">
        <v>6</v>
      </c>
      <c r="AD321" s="97"/>
      <c r="AE321" s="97">
        <v>1</v>
      </c>
      <c r="AF321" s="97"/>
      <c r="AG321" s="462"/>
      <c r="AH321" s="462"/>
      <c r="AI321" s="97">
        <v>3</v>
      </c>
      <c r="AJ321" s="97"/>
      <c r="AK321" s="97"/>
      <c r="AL321" s="97"/>
      <c r="AM321" s="97">
        <v>3</v>
      </c>
      <c r="AN321" s="97"/>
      <c r="AO321" s="97"/>
      <c r="AP321" s="97"/>
      <c r="AQ321" s="517">
        <v>4</v>
      </c>
      <c r="AR321" s="517"/>
      <c r="AS321" s="472">
        <v>0</v>
      </c>
      <c r="AT321" s="97"/>
      <c r="AU321" s="472"/>
      <c r="AV321" s="472"/>
      <c r="AW321" s="97">
        <v>4</v>
      </c>
      <c r="AX321" s="97">
        <f>1+1</f>
        <v>2</v>
      </c>
      <c r="AY321" s="97"/>
      <c r="AZ321" s="97">
        <f t="shared" si="4"/>
        <v>2</v>
      </c>
      <c r="BA321" s="97">
        <v>3</v>
      </c>
      <c r="BB321" s="97"/>
      <c r="BC321" s="97"/>
      <c r="BD321" s="97"/>
      <c r="BE321" s="97"/>
      <c r="BF321" s="97"/>
      <c r="BG321" s="97">
        <v>3</v>
      </c>
      <c r="BH321" s="97"/>
      <c r="BI321" s="466"/>
      <c r="BJ321" s="466"/>
      <c r="BK321" s="466">
        <v>0</v>
      </c>
      <c r="BL321" s="97"/>
      <c r="BM321" s="97"/>
      <c r="BN321" s="470"/>
      <c r="BO321" s="470"/>
      <c r="BP321" s="97"/>
      <c r="BQ321" s="97">
        <v>2</v>
      </c>
      <c r="BR321" s="97"/>
      <c r="BS321" s="97"/>
      <c r="BT321" s="97"/>
      <c r="BU321" s="97"/>
      <c r="BV321" s="97"/>
      <c r="BW321" s="97"/>
      <c r="BX321" s="97">
        <v>10</v>
      </c>
      <c r="BY321" s="97">
        <v>20</v>
      </c>
      <c r="BZ321" s="97"/>
      <c r="CA321" s="97"/>
      <c r="CB321" s="97"/>
      <c r="CC321" s="574"/>
      <c r="CD321" s="565"/>
      <c r="CE321" s="565"/>
      <c r="CF321" s="565"/>
      <c r="CG321" s="565"/>
      <c r="CH321" s="565"/>
      <c r="CI321" s="565">
        <v>1</v>
      </c>
      <c r="CJ321" s="565"/>
      <c r="CK321" s="565"/>
      <c r="CL321" s="565"/>
      <c r="CM321" s="565"/>
      <c r="CN321" s="565"/>
      <c r="CO321" s="565"/>
      <c r="CP321" s="565"/>
      <c r="CQ321" s="565"/>
      <c r="CR321" s="582">
        <v>7</v>
      </c>
      <c r="CS321" s="565"/>
      <c r="CT321" s="565">
        <v>2</v>
      </c>
      <c r="CU321" s="565"/>
      <c r="CV321" s="565"/>
      <c r="CW321" s="565"/>
      <c r="CX321" s="565"/>
      <c r="CY321" s="598"/>
      <c r="CZ321" s="598"/>
      <c r="DA321" s="565"/>
      <c r="DB321" s="565"/>
      <c r="DC321" s="565">
        <v>2</v>
      </c>
      <c r="DD321" s="565"/>
      <c r="DE321" s="565"/>
      <c r="DF321" s="565"/>
      <c r="DG321" s="565">
        <v>3</v>
      </c>
      <c r="DH321" s="565"/>
      <c r="DI321" s="565"/>
      <c r="DJ321" s="565"/>
      <c r="DK321" s="565"/>
      <c r="DL321" s="565"/>
      <c r="DM321" s="565"/>
      <c r="DN321" s="565"/>
      <c r="DO321" s="565"/>
      <c r="DP321" s="565"/>
      <c r="DQ321" s="565"/>
      <c r="DR321" s="565">
        <v>1</v>
      </c>
      <c r="DS321" s="565">
        <v>1</v>
      </c>
      <c r="DT321" s="565">
        <v>6</v>
      </c>
      <c r="DU321" s="565"/>
      <c r="DV321" s="565"/>
      <c r="DW321" s="565"/>
      <c r="DX321" s="565"/>
      <c r="DY321" s="565"/>
      <c r="DZ321" s="565">
        <v>1</v>
      </c>
      <c r="EA321" s="565"/>
      <c r="EB321" s="565">
        <v>1</v>
      </c>
      <c r="EC321" s="565"/>
      <c r="ED321" s="565"/>
      <c r="EE321" s="565"/>
      <c r="EF321" s="565"/>
      <c r="EG321" s="565"/>
      <c r="EH321" s="565">
        <v>3</v>
      </c>
      <c r="EI321" s="565"/>
      <c r="EJ321" s="565">
        <v>24</v>
      </c>
      <c r="EK321" s="565"/>
      <c r="EL321" s="565">
        <v>1</v>
      </c>
      <c r="EM321" s="565"/>
      <c r="EN321" s="565"/>
      <c r="EO321" s="565"/>
      <c r="EP321" s="565"/>
      <c r="EQ321" s="565"/>
      <c r="ER321" s="620">
        <v>3</v>
      </c>
      <c r="ET321" s="565"/>
      <c r="EU321" s="565"/>
      <c r="EV321" s="565">
        <v>5</v>
      </c>
      <c r="EW321" s="565">
        <v>3</v>
      </c>
      <c r="EX321" s="565"/>
      <c r="EY321" s="565"/>
      <c r="EZ321" s="565">
        <v>5</v>
      </c>
      <c r="FA321" s="565"/>
      <c r="FB321" s="565"/>
      <c r="FC321" s="565"/>
      <c r="FD321" s="565"/>
      <c r="FE321" s="565"/>
      <c r="FF321" s="565">
        <v>1</v>
      </c>
      <c r="FG321" s="565"/>
      <c r="FH321" s="565">
        <v>3</v>
      </c>
      <c r="FI321" s="565"/>
      <c r="FJ321" s="565"/>
      <c r="FK321" s="565"/>
      <c r="FL321" s="565">
        <v>5</v>
      </c>
      <c r="FM321" s="565"/>
      <c r="FN321" s="565">
        <v>6</v>
      </c>
      <c r="FO321" s="565"/>
      <c r="FP321" s="565">
        <v>1</v>
      </c>
      <c r="FQ321" s="565"/>
      <c r="FR321" s="565"/>
      <c r="FS321" s="565"/>
      <c r="FT321" s="565">
        <v>0</v>
      </c>
      <c r="FU321" s="565">
        <v>0</v>
      </c>
      <c r="FV321" s="565"/>
      <c r="FW321" s="565"/>
      <c r="FX321" s="565">
        <v>2</v>
      </c>
      <c r="FY321" s="565">
        <v>0</v>
      </c>
      <c r="FZ321" s="598">
        <v>1</v>
      </c>
      <c r="GA321" s="598"/>
      <c r="GB321" s="565"/>
      <c r="GC321" s="565"/>
      <c r="GD321" s="565"/>
      <c r="GE321" s="565"/>
      <c r="GF321" s="565"/>
      <c r="GG321" s="565"/>
      <c r="GH321" s="565">
        <v>6</v>
      </c>
      <c r="GI321" s="565">
        <v>8</v>
      </c>
      <c r="GJ321" s="565"/>
    </row>
    <row r="322" spans="1:192" ht="30">
      <c r="A322" s="460">
        <v>282</v>
      </c>
      <c r="B322" s="460" t="s">
        <v>5382</v>
      </c>
      <c r="C322" s="461" t="s">
        <v>5383</v>
      </c>
      <c r="D322" s="514">
        <v>2.16</v>
      </c>
      <c r="E322" s="97">
        <v>0</v>
      </c>
      <c r="F322" s="506">
        <v>0</v>
      </c>
      <c r="G322" s="529"/>
      <c r="H322" s="78"/>
      <c r="I322" s="230"/>
      <c r="J322" s="230">
        <v>1</v>
      </c>
      <c r="K322" s="97"/>
      <c r="L322" s="97"/>
      <c r="M322" s="97">
        <v>3</v>
      </c>
      <c r="N322" s="97"/>
      <c r="O322" s="470"/>
      <c r="P322" s="470"/>
      <c r="Q322" s="470"/>
      <c r="R322" s="506"/>
      <c r="S322" s="97"/>
      <c r="T322" s="97">
        <v>0</v>
      </c>
      <c r="U322" s="507"/>
      <c r="V322" s="97"/>
      <c r="W322" s="97"/>
      <c r="X322" s="97"/>
      <c r="Y322" s="147"/>
      <c r="Z322" s="147"/>
      <c r="AA322" s="166"/>
      <c r="AB322" s="166"/>
      <c r="AC322" s="97">
        <v>3</v>
      </c>
      <c r="AD322" s="97"/>
      <c r="AE322" s="97"/>
      <c r="AF322" s="97"/>
      <c r="AG322" s="462"/>
      <c r="AH322" s="462"/>
      <c r="AI322" s="97">
        <v>1</v>
      </c>
      <c r="AJ322" s="97"/>
      <c r="AK322" s="97"/>
      <c r="AL322" s="97"/>
      <c r="AM322" s="97"/>
      <c r="AN322" s="97"/>
      <c r="AO322" s="97"/>
      <c r="AP322" s="97"/>
      <c r="AQ322" s="517"/>
      <c r="AR322" s="517"/>
      <c r="AS322" s="472">
        <v>0</v>
      </c>
      <c r="AT322" s="97"/>
      <c r="AU322" s="472"/>
      <c r="AV322" s="472"/>
      <c r="AW322" s="97">
        <v>4</v>
      </c>
      <c r="AX322" s="97"/>
      <c r="AY322" s="97"/>
      <c r="AZ322" s="97">
        <f t="shared" si="4"/>
        <v>0</v>
      </c>
      <c r="BA322" s="97"/>
      <c r="BB322" s="97"/>
      <c r="BC322" s="97"/>
      <c r="BD322" s="97"/>
      <c r="BE322" s="97"/>
      <c r="BF322" s="97"/>
      <c r="BG322" s="97">
        <v>4</v>
      </c>
      <c r="BH322" s="97"/>
      <c r="BI322" s="466"/>
      <c r="BJ322" s="466"/>
      <c r="BK322" s="466">
        <v>0</v>
      </c>
      <c r="BL322" s="97"/>
      <c r="BM322" s="97"/>
      <c r="BN322" s="470"/>
      <c r="BO322" s="470"/>
      <c r="BP322" s="97"/>
      <c r="BQ322" s="97"/>
      <c r="BR322" s="97">
        <v>7</v>
      </c>
      <c r="BS322" s="97"/>
      <c r="BT322" s="97"/>
      <c r="BU322" s="97"/>
      <c r="BV322" s="97"/>
      <c r="BW322" s="97"/>
      <c r="BX322" s="97">
        <v>35</v>
      </c>
      <c r="BY322" s="97">
        <v>5</v>
      </c>
      <c r="BZ322" s="97"/>
      <c r="CA322" s="97"/>
      <c r="CB322" s="97"/>
      <c r="CC322" s="574"/>
      <c r="CD322" s="565"/>
      <c r="CE322" s="565"/>
      <c r="CF322" s="565"/>
      <c r="CG322" s="565"/>
      <c r="CH322" s="565"/>
      <c r="CI322" s="565"/>
      <c r="CJ322" s="565"/>
      <c r="CK322" s="565"/>
      <c r="CL322" s="565"/>
      <c r="CM322" s="565"/>
      <c r="CN322" s="565"/>
      <c r="CO322" s="565"/>
      <c r="CP322" s="565"/>
      <c r="CQ322" s="565"/>
      <c r="CR322" s="582"/>
      <c r="CS322" s="565"/>
      <c r="CT322" s="565"/>
      <c r="CU322" s="565"/>
      <c r="CV322" s="565"/>
      <c r="CW322" s="565"/>
      <c r="CX322" s="565"/>
      <c r="CY322" s="598"/>
      <c r="CZ322" s="598"/>
      <c r="DA322" s="565"/>
      <c r="DB322" s="565"/>
      <c r="DC322" s="565"/>
      <c r="DD322" s="565"/>
      <c r="DE322" s="565"/>
      <c r="DF322" s="565"/>
      <c r="DG322" s="565"/>
      <c r="DH322" s="565"/>
      <c r="DI322" s="565"/>
      <c r="DJ322" s="565"/>
      <c r="DK322" s="565"/>
      <c r="DL322" s="565"/>
      <c r="DM322" s="565"/>
      <c r="DN322" s="565"/>
      <c r="DO322" s="565"/>
      <c r="DP322" s="565">
        <v>3</v>
      </c>
      <c r="DQ322" s="565"/>
      <c r="DR322" s="565">
        <v>5</v>
      </c>
      <c r="DS322" s="565">
        <v>1</v>
      </c>
      <c r="DT322" s="565"/>
      <c r="DU322" s="565"/>
      <c r="DV322" s="565"/>
      <c r="DW322" s="565"/>
      <c r="DX322" s="565"/>
      <c r="DY322" s="565"/>
      <c r="DZ322" s="565">
        <v>4</v>
      </c>
      <c r="EA322" s="565"/>
      <c r="EB322" s="565"/>
      <c r="EC322" s="565"/>
      <c r="ED322" s="565"/>
      <c r="EE322" s="565"/>
      <c r="EF322" s="565"/>
      <c r="EG322" s="565"/>
      <c r="EH322" s="565"/>
      <c r="EI322" s="565"/>
      <c r="EJ322" s="565"/>
      <c r="EK322" s="565"/>
      <c r="EL322" s="565"/>
      <c r="EM322" s="565"/>
      <c r="EN322" s="565"/>
      <c r="EO322" s="565"/>
      <c r="EP322" s="565"/>
      <c r="EQ322" s="565"/>
      <c r="ER322" s="620">
        <v>0</v>
      </c>
      <c r="ET322" s="565"/>
      <c r="EU322" s="565"/>
      <c r="EV322" s="565"/>
      <c r="EW322" s="565"/>
      <c r="EX322" s="565"/>
      <c r="EY322" s="565"/>
      <c r="EZ322" s="565"/>
      <c r="FA322" s="565"/>
      <c r="FB322" s="565"/>
      <c r="FC322" s="565"/>
      <c r="FD322" s="565"/>
      <c r="FE322" s="565"/>
      <c r="FF322" s="565"/>
      <c r="FG322" s="565"/>
      <c r="FH322" s="565"/>
      <c r="FI322" s="565"/>
      <c r="FJ322" s="565"/>
      <c r="FK322" s="565"/>
      <c r="FL322" s="565">
        <v>5</v>
      </c>
      <c r="FM322" s="565"/>
      <c r="FN322" s="565"/>
      <c r="FO322" s="565"/>
      <c r="FP322" s="565"/>
      <c r="FQ322" s="565"/>
      <c r="FR322" s="565"/>
      <c r="FS322" s="565"/>
      <c r="FT322" s="565">
        <v>0</v>
      </c>
      <c r="FU322" s="565">
        <v>0</v>
      </c>
      <c r="FV322" s="565"/>
      <c r="FW322" s="565"/>
      <c r="FX322" s="565"/>
      <c r="FY322" s="565"/>
      <c r="FZ322" s="598"/>
      <c r="GA322" s="598"/>
      <c r="GB322" s="565"/>
      <c r="GC322" s="565"/>
      <c r="GD322" s="565"/>
      <c r="GE322" s="565"/>
      <c r="GF322" s="565"/>
      <c r="GG322" s="565"/>
      <c r="GH322" s="565"/>
      <c r="GI322" s="565"/>
      <c r="GJ322" s="565"/>
    </row>
    <row r="323" spans="1:192" ht="30">
      <c r="A323" s="460">
        <v>283</v>
      </c>
      <c r="B323" s="460" t="s">
        <v>5384</v>
      </c>
      <c r="C323" s="461" t="s">
        <v>5385</v>
      </c>
      <c r="D323" s="514">
        <v>1.81</v>
      </c>
      <c r="E323" s="97">
        <v>0</v>
      </c>
      <c r="F323" s="506">
        <v>0</v>
      </c>
      <c r="G323" s="528">
        <v>50</v>
      </c>
      <c r="H323" s="78"/>
      <c r="I323" s="230"/>
      <c r="J323" s="230"/>
      <c r="K323" s="97"/>
      <c r="L323" s="97"/>
      <c r="M323" s="97"/>
      <c r="N323" s="97"/>
      <c r="O323" s="470"/>
      <c r="P323" s="470"/>
      <c r="Q323" s="470"/>
      <c r="R323" s="506"/>
      <c r="S323" s="97"/>
      <c r="T323" s="97">
        <v>0</v>
      </c>
      <c r="U323" s="507"/>
      <c r="V323" s="97"/>
      <c r="W323" s="97"/>
      <c r="X323" s="97"/>
      <c r="Y323" s="147"/>
      <c r="Z323" s="147"/>
      <c r="AA323" s="166"/>
      <c r="AB323" s="166"/>
      <c r="AC323" s="97">
        <v>90</v>
      </c>
      <c r="AD323" s="97"/>
      <c r="AE323" s="97"/>
      <c r="AF323" s="97"/>
      <c r="AG323" s="462"/>
      <c r="AH323" s="462"/>
      <c r="AI323" s="97">
        <v>3</v>
      </c>
      <c r="AJ323" s="97"/>
      <c r="AK323" s="97"/>
      <c r="AL323" s="97"/>
      <c r="AM323" s="97"/>
      <c r="AN323" s="97"/>
      <c r="AO323" s="97"/>
      <c r="AP323" s="97"/>
      <c r="AQ323" s="517">
        <v>4</v>
      </c>
      <c r="AR323" s="517"/>
      <c r="AS323" s="472">
        <v>0</v>
      </c>
      <c r="AT323" s="97"/>
      <c r="AU323" s="472"/>
      <c r="AV323" s="472"/>
      <c r="AW323" s="97">
        <v>4</v>
      </c>
      <c r="AX323" s="97">
        <f>2</f>
        <v>2</v>
      </c>
      <c r="AY323" s="97"/>
      <c r="AZ323" s="97">
        <f t="shared" si="4"/>
        <v>2</v>
      </c>
      <c r="BA323" s="97"/>
      <c r="BB323" s="97"/>
      <c r="BC323" s="97"/>
      <c r="BD323" s="97"/>
      <c r="BE323" s="97"/>
      <c r="BF323" s="97"/>
      <c r="BG323" s="97">
        <v>6</v>
      </c>
      <c r="BH323" s="97"/>
      <c r="BI323" s="466"/>
      <c r="BJ323" s="466"/>
      <c r="BK323" s="466">
        <v>0</v>
      </c>
      <c r="BL323" s="97"/>
      <c r="BM323" s="97"/>
      <c r="BN323" s="470"/>
      <c r="BO323" s="470"/>
      <c r="BP323" s="97"/>
      <c r="BQ323" s="97"/>
      <c r="BR323" s="97">
        <v>5</v>
      </c>
      <c r="BS323" s="97"/>
      <c r="BT323" s="97"/>
      <c r="BU323" s="97"/>
      <c r="BV323" s="97"/>
      <c r="BW323" s="97"/>
      <c r="BX323" s="97">
        <v>22</v>
      </c>
      <c r="BY323" s="97">
        <v>160</v>
      </c>
      <c r="BZ323" s="97"/>
      <c r="CA323" s="97"/>
      <c r="CB323" s="97"/>
      <c r="CC323" s="574"/>
      <c r="CD323" s="565"/>
      <c r="CE323" s="565"/>
      <c r="CF323" s="565"/>
      <c r="CG323" s="565"/>
      <c r="CH323" s="565"/>
      <c r="CI323" s="565">
        <v>3</v>
      </c>
      <c r="CJ323" s="565"/>
      <c r="CK323" s="565"/>
      <c r="CL323" s="565"/>
      <c r="CM323" s="565"/>
      <c r="CN323" s="565"/>
      <c r="CO323" s="565"/>
      <c r="CP323" s="565"/>
      <c r="CQ323" s="565"/>
      <c r="CR323" s="582"/>
      <c r="CS323" s="565"/>
      <c r="CT323" s="565"/>
      <c r="CU323" s="565"/>
      <c r="CV323" s="565"/>
      <c r="CW323" s="565"/>
      <c r="CX323" s="565"/>
      <c r="CY323" s="598"/>
      <c r="CZ323" s="598"/>
      <c r="DA323" s="565"/>
      <c r="DB323" s="565"/>
      <c r="DC323" s="565"/>
      <c r="DD323" s="565"/>
      <c r="DE323" s="565"/>
      <c r="DF323" s="565"/>
      <c r="DG323" s="565"/>
      <c r="DH323" s="565"/>
      <c r="DI323" s="565"/>
      <c r="DJ323" s="565"/>
      <c r="DK323" s="565"/>
      <c r="DL323" s="565"/>
      <c r="DM323" s="565"/>
      <c r="DN323" s="565"/>
      <c r="DO323" s="565"/>
      <c r="DP323" s="565"/>
      <c r="DQ323" s="565"/>
      <c r="DR323" s="565">
        <v>8</v>
      </c>
      <c r="DS323" s="565">
        <v>1</v>
      </c>
      <c r="DT323" s="565">
        <v>84</v>
      </c>
      <c r="DU323" s="565"/>
      <c r="DV323" s="565"/>
      <c r="DW323" s="565"/>
      <c r="DX323" s="565"/>
      <c r="DY323" s="565"/>
      <c r="DZ323" s="565">
        <v>17</v>
      </c>
      <c r="EA323" s="565"/>
      <c r="EB323" s="565"/>
      <c r="EC323" s="565"/>
      <c r="ED323" s="565"/>
      <c r="EE323" s="565"/>
      <c r="EF323" s="565"/>
      <c r="EG323" s="565"/>
      <c r="EH323" s="565"/>
      <c r="EI323" s="565"/>
      <c r="EJ323" s="565">
        <v>120</v>
      </c>
      <c r="EK323" s="565"/>
      <c r="EL323" s="565"/>
      <c r="EM323" s="565"/>
      <c r="EN323" s="565"/>
      <c r="EO323" s="565"/>
      <c r="EP323" s="565"/>
      <c r="EQ323" s="565"/>
      <c r="ER323" s="620">
        <v>0</v>
      </c>
      <c r="ET323" s="565"/>
      <c r="EU323" s="565"/>
      <c r="EV323" s="565">
        <v>10</v>
      </c>
      <c r="EW323" s="565"/>
      <c r="EX323" s="565"/>
      <c r="EY323" s="565"/>
      <c r="EZ323" s="565">
        <v>15</v>
      </c>
      <c r="FA323" s="565"/>
      <c r="FB323" s="565"/>
      <c r="FC323" s="565"/>
      <c r="FD323" s="565"/>
      <c r="FE323" s="565"/>
      <c r="FF323" s="565"/>
      <c r="FG323" s="565"/>
      <c r="FH323" s="565"/>
      <c r="FI323" s="565"/>
      <c r="FJ323" s="565"/>
      <c r="FK323" s="565"/>
      <c r="FL323" s="565">
        <v>308</v>
      </c>
      <c r="FM323" s="565"/>
      <c r="FN323" s="565">
        <v>7</v>
      </c>
      <c r="FO323" s="565"/>
      <c r="FP323" s="565"/>
      <c r="FQ323" s="565"/>
      <c r="FR323" s="565"/>
      <c r="FS323" s="565"/>
      <c r="FT323" s="565">
        <v>0</v>
      </c>
      <c r="FU323" s="565">
        <v>0</v>
      </c>
      <c r="FV323" s="565"/>
      <c r="FW323" s="565"/>
      <c r="FX323" s="565"/>
      <c r="FY323" s="565"/>
      <c r="FZ323" s="598"/>
      <c r="GA323" s="598"/>
      <c r="GB323" s="565"/>
      <c r="GC323" s="565"/>
      <c r="GD323" s="565"/>
      <c r="GE323" s="565"/>
      <c r="GF323" s="565"/>
      <c r="GG323" s="565"/>
      <c r="GH323" s="565">
        <v>8</v>
      </c>
      <c r="GI323" s="565"/>
      <c r="GJ323" s="565"/>
    </row>
    <row r="324" spans="1:192" ht="30">
      <c r="A324" s="460">
        <v>284</v>
      </c>
      <c r="B324" s="460" t="s">
        <v>5386</v>
      </c>
      <c r="C324" s="461" t="s">
        <v>5387</v>
      </c>
      <c r="D324" s="514">
        <v>2.67</v>
      </c>
      <c r="E324" s="97">
        <v>0</v>
      </c>
      <c r="F324" s="506">
        <v>0</v>
      </c>
      <c r="G324" s="529"/>
      <c r="H324" s="78"/>
      <c r="I324" s="230"/>
      <c r="J324" s="230"/>
      <c r="K324" s="97">
        <v>13</v>
      </c>
      <c r="L324" s="97">
        <v>7</v>
      </c>
      <c r="M324" s="97"/>
      <c r="N324" s="97"/>
      <c r="O324" s="470"/>
      <c r="P324" s="470"/>
      <c r="Q324" s="470"/>
      <c r="R324" s="506"/>
      <c r="S324" s="97"/>
      <c r="T324" s="97">
        <v>0</v>
      </c>
      <c r="U324" s="507"/>
      <c r="V324" s="97"/>
      <c r="W324" s="97"/>
      <c r="X324" s="97"/>
      <c r="Y324" s="147"/>
      <c r="Z324" s="147"/>
      <c r="AA324" s="166"/>
      <c r="AB324" s="166"/>
      <c r="AC324" s="97">
        <v>3</v>
      </c>
      <c r="AD324" s="97"/>
      <c r="AE324" s="97"/>
      <c r="AF324" s="97"/>
      <c r="AG324" s="462"/>
      <c r="AH324" s="462"/>
      <c r="AI324" s="97">
        <v>1</v>
      </c>
      <c r="AJ324" s="97"/>
      <c r="AK324" s="97"/>
      <c r="AL324" s="97"/>
      <c r="AM324" s="97"/>
      <c r="AN324" s="97"/>
      <c r="AO324" s="97"/>
      <c r="AP324" s="97"/>
      <c r="AQ324" s="517"/>
      <c r="AR324" s="517"/>
      <c r="AS324" s="472">
        <v>0</v>
      </c>
      <c r="AT324" s="97"/>
      <c r="AU324" s="472"/>
      <c r="AV324" s="472"/>
      <c r="AW324" s="97">
        <v>4</v>
      </c>
      <c r="AX324" s="97"/>
      <c r="AY324" s="97"/>
      <c r="AZ324" s="97">
        <f t="shared" si="4"/>
        <v>0</v>
      </c>
      <c r="BA324" s="97"/>
      <c r="BB324" s="97"/>
      <c r="BC324" s="97"/>
      <c r="BD324" s="97"/>
      <c r="BE324" s="97"/>
      <c r="BF324" s="97"/>
      <c r="BG324" s="97"/>
      <c r="BH324" s="97"/>
      <c r="BI324" s="466"/>
      <c r="BJ324" s="466"/>
      <c r="BK324" s="466">
        <v>0</v>
      </c>
      <c r="BL324" s="97"/>
      <c r="BM324" s="97"/>
      <c r="BN324" s="470"/>
      <c r="BO324" s="470"/>
      <c r="BP324" s="97"/>
      <c r="BQ324" s="97"/>
      <c r="BR324" s="97"/>
      <c r="BS324" s="97"/>
      <c r="BT324" s="97"/>
      <c r="BU324" s="97"/>
      <c r="BV324" s="97"/>
      <c r="BW324" s="97"/>
      <c r="BX324" s="97">
        <v>321</v>
      </c>
      <c r="BY324" s="97">
        <v>5</v>
      </c>
      <c r="BZ324" s="97"/>
      <c r="CA324" s="97"/>
      <c r="CB324" s="97"/>
      <c r="CC324" s="574"/>
      <c r="CD324" s="565"/>
      <c r="CE324" s="565"/>
      <c r="CF324" s="565"/>
      <c r="CG324" s="565"/>
      <c r="CH324" s="565"/>
      <c r="CI324" s="565"/>
      <c r="CJ324" s="565"/>
      <c r="CK324" s="565"/>
      <c r="CL324" s="565"/>
      <c r="CM324" s="565"/>
      <c r="CN324" s="565"/>
      <c r="CO324" s="565"/>
      <c r="CP324" s="565"/>
      <c r="CQ324" s="565"/>
      <c r="CR324" s="582"/>
      <c r="CS324" s="565"/>
      <c r="CT324" s="565"/>
      <c r="CU324" s="565"/>
      <c r="CV324" s="565"/>
      <c r="CW324" s="565"/>
      <c r="CX324" s="565"/>
      <c r="CY324" s="598"/>
      <c r="CZ324" s="598"/>
      <c r="DA324" s="565"/>
      <c r="DB324" s="565"/>
      <c r="DC324" s="565"/>
      <c r="DD324" s="565"/>
      <c r="DE324" s="565"/>
      <c r="DF324" s="565"/>
      <c r="DG324" s="565"/>
      <c r="DH324" s="565"/>
      <c r="DI324" s="565"/>
      <c r="DJ324" s="565"/>
      <c r="DK324" s="565"/>
      <c r="DL324" s="565"/>
      <c r="DM324" s="565"/>
      <c r="DN324" s="565"/>
      <c r="DO324" s="565"/>
      <c r="DP324" s="565"/>
      <c r="DQ324" s="565"/>
      <c r="DR324" s="565">
        <v>2</v>
      </c>
      <c r="DS324" s="565">
        <v>1</v>
      </c>
      <c r="DT324" s="565">
        <v>5</v>
      </c>
      <c r="DU324" s="565"/>
      <c r="DV324" s="565"/>
      <c r="DW324" s="565"/>
      <c r="DX324" s="565"/>
      <c r="DY324" s="565"/>
      <c r="DZ324" s="565">
        <v>179</v>
      </c>
      <c r="EA324" s="565"/>
      <c r="EB324" s="565"/>
      <c r="EC324" s="565"/>
      <c r="ED324" s="565"/>
      <c r="EE324" s="565"/>
      <c r="EF324" s="565"/>
      <c r="EG324" s="565"/>
      <c r="EH324" s="565"/>
      <c r="EI324" s="565"/>
      <c r="EJ324" s="565"/>
      <c r="EK324" s="565"/>
      <c r="EL324" s="565"/>
      <c r="EM324" s="565"/>
      <c r="EN324" s="565"/>
      <c r="EO324" s="565"/>
      <c r="EP324" s="565"/>
      <c r="EQ324" s="565"/>
      <c r="ER324" s="620">
        <v>0</v>
      </c>
      <c r="ET324" s="565"/>
      <c r="EU324" s="565"/>
      <c r="EV324" s="565"/>
      <c r="EW324" s="565"/>
      <c r="EX324" s="565"/>
      <c r="EY324" s="565"/>
      <c r="EZ324" s="565"/>
      <c r="FA324" s="565"/>
      <c r="FB324" s="565"/>
      <c r="FC324" s="565"/>
      <c r="FD324" s="565"/>
      <c r="FE324" s="565"/>
      <c r="FF324" s="565"/>
      <c r="FG324" s="565"/>
      <c r="FH324" s="565"/>
      <c r="FI324" s="565"/>
      <c r="FJ324" s="565"/>
      <c r="FK324" s="565"/>
      <c r="FL324" s="565">
        <v>44</v>
      </c>
      <c r="FM324" s="565"/>
      <c r="FN324" s="565"/>
      <c r="FO324" s="565"/>
      <c r="FP324" s="565"/>
      <c r="FQ324" s="565"/>
      <c r="FR324" s="565"/>
      <c r="FS324" s="565"/>
      <c r="FT324" s="565">
        <v>0</v>
      </c>
      <c r="FU324" s="565">
        <v>0</v>
      </c>
      <c r="FV324" s="565"/>
      <c r="FW324" s="565"/>
      <c r="FX324" s="565"/>
      <c r="FY324" s="565"/>
      <c r="FZ324" s="598"/>
      <c r="GA324" s="598"/>
      <c r="GB324" s="565"/>
      <c r="GC324" s="565"/>
      <c r="GD324" s="565"/>
      <c r="GE324" s="565"/>
      <c r="GF324" s="565"/>
      <c r="GG324" s="565"/>
      <c r="GH324" s="565"/>
      <c r="GI324" s="565"/>
      <c r="GJ324" s="565"/>
    </row>
    <row r="325" spans="1:192" ht="45">
      <c r="A325" s="460">
        <v>285</v>
      </c>
      <c r="B325" s="460" t="s">
        <v>5388</v>
      </c>
      <c r="C325" s="461" t="s">
        <v>5389</v>
      </c>
      <c r="D325" s="514">
        <v>0.73</v>
      </c>
      <c r="E325" s="97">
        <v>0</v>
      </c>
      <c r="F325" s="506">
        <v>0</v>
      </c>
      <c r="G325" s="529"/>
      <c r="H325" s="78"/>
      <c r="I325" s="230"/>
      <c r="J325" s="230"/>
      <c r="K325" s="97">
        <v>2</v>
      </c>
      <c r="L325" s="97"/>
      <c r="M325" s="97"/>
      <c r="N325" s="97"/>
      <c r="O325" s="470"/>
      <c r="P325" s="470"/>
      <c r="Q325" s="470"/>
      <c r="R325" s="506"/>
      <c r="S325" s="97"/>
      <c r="T325" s="97">
        <v>1</v>
      </c>
      <c r="U325" s="507"/>
      <c r="V325" s="97">
        <v>1</v>
      </c>
      <c r="W325" s="97"/>
      <c r="X325" s="97">
        <v>1</v>
      </c>
      <c r="Y325" s="147"/>
      <c r="Z325" s="147"/>
      <c r="AA325" s="516"/>
      <c r="AB325" s="516"/>
      <c r="AC325" s="97">
        <v>5</v>
      </c>
      <c r="AD325" s="97"/>
      <c r="AE325" s="97">
        <v>1</v>
      </c>
      <c r="AF325" s="97"/>
      <c r="AG325" s="462"/>
      <c r="AH325" s="462"/>
      <c r="AI325" s="447">
        <v>156</v>
      </c>
      <c r="AJ325" s="447"/>
      <c r="AK325" s="97"/>
      <c r="AL325" s="97"/>
      <c r="AM325" s="97"/>
      <c r="AN325" s="97"/>
      <c r="AO325" s="97"/>
      <c r="AP325" s="97"/>
      <c r="AQ325" s="517">
        <v>8</v>
      </c>
      <c r="AR325" s="517"/>
      <c r="AS325" s="472">
        <v>0</v>
      </c>
      <c r="AT325" s="97"/>
      <c r="AU325" s="449">
        <v>8</v>
      </c>
      <c r="AV325" s="449"/>
      <c r="AW325" s="97">
        <v>9</v>
      </c>
      <c r="AX325" s="97">
        <f>1+1+1</f>
        <v>3</v>
      </c>
      <c r="AY325" s="97"/>
      <c r="AZ325" s="97">
        <f t="shared" si="4"/>
        <v>3</v>
      </c>
      <c r="BA325" s="97">
        <v>3</v>
      </c>
      <c r="BB325" s="97">
        <v>3</v>
      </c>
      <c r="BC325" s="97"/>
      <c r="BD325" s="97"/>
      <c r="BE325" s="97">
        <v>1</v>
      </c>
      <c r="BF325" s="97"/>
      <c r="BG325" s="447">
        <v>104</v>
      </c>
      <c r="BH325" s="447"/>
      <c r="BI325" s="466"/>
      <c r="BJ325" s="466"/>
      <c r="BK325" s="466">
        <v>0</v>
      </c>
      <c r="BL325" s="97"/>
      <c r="BM325" s="97"/>
      <c r="BN325" s="470"/>
      <c r="BO325" s="470"/>
      <c r="BP325" s="97"/>
      <c r="BQ325" s="97">
        <v>1</v>
      </c>
      <c r="BR325" s="447"/>
      <c r="BS325" s="447"/>
      <c r="BT325" s="97"/>
      <c r="BU325" s="97"/>
      <c r="BV325" s="97"/>
      <c r="BW325" s="97"/>
      <c r="BX325" s="447">
        <v>1059</v>
      </c>
      <c r="BY325" s="447">
        <v>9</v>
      </c>
      <c r="BZ325" s="447"/>
      <c r="CA325" s="447"/>
      <c r="CB325" s="447"/>
      <c r="CC325" s="573"/>
      <c r="CD325" s="565"/>
      <c r="CE325" s="565"/>
      <c r="CF325" s="565"/>
      <c r="CG325" s="565"/>
      <c r="CH325" s="565"/>
      <c r="CI325" s="565"/>
      <c r="CJ325" s="565"/>
      <c r="CK325" s="565"/>
      <c r="CL325" s="565"/>
      <c r="CM325" s="565"/>
      <c r="CN325" s="565"/>
      <c r="CO325" s="565"/>
      <c r="CP325" s="565"/>
      <c r="CQ325" s="565"/>
      <c r="CR325" s="582">
        <v>7</v>
      </c>
      <c r="CS325" s="565"/>
      <c r="CT325" s="565"/>
      <c r="CU325" s="565">
        <v>3</v>
      </c>
      <c r="CV325" s="565"/>
      <c r="CW325" s="565"/>
      <c r="CX325" s="565"/>
      <c r="CY325" s="598"/>
      <c r="CZ325" s="598"/>
      <c r="DA325" s="565">
        <v>5</v>
      </c>
      <c r="DB325" s="565">
        <v>2</v>
      </c>
      <c r="DC325" s="565">
        <v>20</v>
      </c>
      <c r="DD325" s="565"/>
      <c r="DE325" s="565"/>
      <c r="DF325" s="565"/>
      <c r="DG325" s="565">
        <v>1</v>
      </c>
      <c r="DH325" s="565"/>
      <c r="DI325" s="565"/>
      <c r="DJ325" s="565"/>
      <c r="DK325" s="565"/>
      <c r="DL325" s="565"/>
      <c r="DM325" s="565">
        <v>42</v>
      </c>
      <c r="DN325" s="565"/>
      <c r="DO325" s="565"/>
      <c r="DP325" s="565"/>
      <c r="DQ325" s="565"/>
      <c r="DR325" s="565">
        <v>193</v>
      </c>
      <c r="DS325" s="565">
        <v>1</v>
      </c>
      <c r="DT325" s="565"/>
      <c r="DU325" s="565"/>
      <c r="DV325" s="565"/>
      <c r="DW325" s="565"/>
      <c r="DX325" s="565">
        <v>1</v>
      </c>
      <c r="DY325" s="565"/>
      <c r="DZ325" s="565">
        <v>13</v>
      </c>
      <c r="EA325" s="565"/>
      <c r="EB325" s="565">
        <v>3</v>
      </c>
      <c r="EC325" s="565"/>
      <c r="ED325" s="565"/>
      <c r="EE325" s="565"/>
      <c r="EF325" s="565"/>
      <c r="EG325" s="565"/>
      <c r="EH325" s="565">
        <v>3</v>
      </c>
      <c r="EI325" s="565"/>
      <c r="EJ325" s="565"/>
      <c r="EK325" s="565"/>
      <c r="EL325" s="565"/>
      <c r="EM325" s="565"/>
      <c r="EN325" s="565"/>
      <c r="EO325" s="565"/>
      <c r="EP325" s="565"/>
      <c r="EQ325" s="565"/>
      <c r="ER325" s="620">
        <v>4</v>
      </c>
      <c r="ET325" s="565"/>
      <c r="EU325" s="565"/>
      <c r="EV325" s="565">
        <v>3</v>
      </c>
      <c r="EW325" s="565"/>
      <c r="EX325" s="565">
        <v>3</v>
      </c>
      <c r="EY325" s="565"/>
      <c r="EZ325" s="565">
        <v>13</v>
      </c>
      <c r="FA325" s="565"/>
      <c r="FB325" s="565">
        <v>2</v>
      </c>
      <c r="FC325" s="565"/>
      <c r="FD325" s="565">
        <v>3</v>
      </c>
      <c r="FE325" s="565"/>
      <c r="FF325" s="565">
        <v>1</v>
      </c>
      <c r="FG325" s="565"/>
      <c r="FH325" s="565"/>
      <c r="FI325" s="565"/>
      <c r="FJ325" s="565"/>
      <c r="FK325" s="565"/>
      <c r="FL325" s="565">
        <v>3</v>
      </c>
      <c r="FM325" s="565"/>
      <c r="FN325" s="565">
        <v>2</v>
      </c>
      <c r="FO325" s="565">
        <v>2</v>
      </c>
      <c r="FP325" s="565"/>
      <c r="FQ325" s="565"/>
      <c r="FR325" s="565">
        <v>1</v>
      </c>
      <c r="FS325" s="565"/>
      <c r="FT325" s="565">
        <v>1</v>
      </c>
      <c r="FU325" s="565">
        <v>0</v>
      </c>
      <c r="FV325" s="565"/>
      <c r="FW325" s="565"/>
      <c r="FX325" s="565">
        <v>8</v>
      </c>
      <c r="FY325" s="565">
        <v>0</v>
      </c>
      <c r="FZ325" s="598">
        <v>2</v>
      </c>
      <c r="GA325" s="598"/>
      <c r="GB325" s="565"/>
      <c r="GC325" s="565"/>
      <c r="GD325" s="565"/>
      <c r="GE325" s="565"/>
      <c r="GF325" s="565">
        <v>4</v>
      </c>
      <c r="GG325" s="565"/>
      <c r="GH325" s="565">
        <v>8</v>
      </c>
      <c r="GI325" s="565"/>
      <c r="GJ325" s="565"/>
    </row>
    <row r="326" spans="1:192" ht="30">
      <c r="A326" s="460">
        <v>286</v>
      </c>
      <c r="B326" s="460" t="s">
        <v>5390</v>
      </c>
      <c r="C326" s="461" t="s">
        <v>5391</v>
      </c>
      <c r="D326" s="514">
        <v>0.76</v>
      </c>
      <c r="E326" s="97">
        <v>0</v>
      </c>
      <c r="F326" s="506">
        <v>0</v>
      </c>
      <c r="G326" s="529"/>
      <c r="H326" s="78"/>
      <c r="I326" s="230">
        <v>2</v>
      </c>
      <c r="J326" s="230"/>
      <c r="K326" s="447"/>
      <c r="L326" s="447"/>
      <c r="M326" s="97"/>
      <c r="N326" s="97"/>
      <c r="O326" s="470"/>
      <c r="P326" s="470"/>
      <c r="Q326" s="470"/>
      <c r="R326" s="506">
        <v>6</v>
      </c>
      <c r="S326" s="97"/>
      <c r="T326" s="97">
        <v>70</v>
      </c>
      <c r="U326" s="507"/>
      <c r="V326" s="97">
        <v>119</v>
      </c>
      <c r="W326" s="97">
        <v>3</v>
      </c>
      <c r="X326" s="97">
        <v>122</v>
      </c>
      <c r="Y326" s="519">
        <v>3</v>
      </c>
      <c r="Z326" s="519"/>
      <c r="AA326" s="166"/>
      <c r="AB326" s="166"/>
      <c r="AC326" s="97">
        <v>106</v>
      </c>
      <c r="AD326" s="97"/>
      <c r="AE326" s="97">
        <v>61</v>
      </c>
      <c r="AF326" s="97"/>
      <c r="AG326" s="462"/>
      <c r="AH326" s="462"/>
      <c r="AI326" s="97">
        <v>1</v>
      </c>
      <c r="AJ326" s="97"/>
      <c r="AK326" s="97"/>
      <c r="AL326" s="97"/>
      <c r="AM326" s="97">
        <v>70</v>
      </c>
      <c r="AN326" s="97">
        <v>1</v>
      </c>
      <c r="AO326" s="97">
        <v>18</v>
      </c>
      <c r="AP326" s="97">
        <v>1</v>
      </c>
      <c r="AQ326" s="517">
        <v>66</v>
      </c>
      <c r="AR326" s="517">
        <v>5</v>
      </c>
      <c r="AS326" s="472">
        <v>31</v>
      </c>
      <c r="AT326" s="97"/>
      <c r="AU326" s="472"/>
      <c r="AV326" s="472"/>
      <c r="AW326" s="97">
        <v>181</v>
      </c>
      <c r="AX326" s="97">
        <f>8+7+9</f>
        <v>24</v>
      </c>
      <c r="AY326" s="97">
        <f>5+1+3</f>
        <v>9</v>
      </c>
      <c r="AZ326" s="97">
        <f t="shared" si="4"/>
        <v>33</v>
      </c>
      <c r="BA326" s="97">
        <v>89</v>
      </c>
      <c r="BB326" s="97">
        <v>16</v>
      </c>
      <c r="BC326" s="97"/>
      <c r="BD326" s="97"/>
      <c r="BE326" s="97">
        <v>38</v>
      </c>
      <c r="BF326" s="97">
        <v>6</v>
      </c>
      <c r="BG326" s="97">
        <v>8</v>
      </c>
      <c r="BH326" s="97"/>
      <c r="BI326" s="466">
        <v>40</v>
      </c>
      <c r="BJ326" s="466">
        <v>5</v>
      </c>
      <c r="BK326" s="466">
        <v>45</v>
      </c>
      <c r="BL326" s="97">
        <v>51</v>
      </c>
      <c r="BM326" s="97"/>
      <c r="BN326" s="470">
        <v>107</v>
      </c>
      <c r="BO326" s="470"/>
      <c r="BP326" s="97"/>
      <c r="BQ326" s="97">
        <v>120</v>
      </c>
      <c r="BR326" s="97">
        <v>12</v>
      </c>
      <c r="BS326" s="97"/>
      <c r="BT326" s="97"/>
      <c r="BU326" s="97"/>
      <c r="BV326" s="97">
        <v>12</v>
      </c>
      <c r="BW326" s="97"/>
      <c r="BX326" s="97">
        <v>71</v>
      </c>
      <c r="BY326" s="97"/>
      <c r="BZ326" s="97"/>
      <c r="CA326" s="97"/>
      <c r="CB326" s="97"/>
      <c r="CC326" s="574"/>
      <c r="CD326" s="565"/>
      <c r="CE326" s="565"/>
      <c r="CF326" s="565">
        <v>58</v>
      </c>
      <c r="CG326" s="565">
        <v>0</v>
      </c>
      <c r="CH326" s="565">
        <v>52</v>
      </c>
      <c r="CI326" s="565">
        <v>80</v>
      </c>
      <c r="CJ326" s="565">
        <v>4</v>
      </c>
      <c r="CK326" s="565">
        <v>12</v>
      </c>
      <c r="CL326" s="565"/>
      <c r="CM326" s="565"/>
      <c r="CN326" s="565"/>
      <c r="CO326" s="565"/>
      <c r="CP326" s="565"/>
      <c r="CQ326" s="565"/>
      <c r="CR326" s="582">
        <v>44</v>
      </c>
      <c r="CS326" s="565">
        <v>4</v>
      </c>
      <c r="CT326" s="565">
        <v>61</v>
      </c>
      <c r="CU326" s="565">
        <v>55</v>
      </c>
      <c r="CV326" s="565"/>
      <c r="CW326" s="565">
        <v>107</v>
      </c>
      <c r="CX326" s="565"/>
      <c r="CY326" s="598"/>
      <c r="CZ326" s="598"/>
      <c r="DA326" s="565">
        <v>193</v>
      </c>
      <c r="DB326" s="565">
        <v>7</v>
      </c>
      <c r="DC326" s="565">
        <v>300</v>
      </c>
      <c r="DD326" s="565"/>
      <c r="DE326" s="565">
        <v>357</v>
      </c>
      <c r="DF326" s="565"/>
      <c r="DG326" s="565">
        <v>79</v>
      </c>
      <c r="DH326" s="565">
        <v>7</v>
      </c>
      <c r="DI326" s="565"/>
      <c r="DJ326" s="565"/>
      <c r="DK326" s="565"/>
      <c r="DL326" s="565"/>
      <c r="DM326" s="565"/>
      <c r="DN326" s="565"/>
      <c r="DO326" s="565"/>
      <c r="DP326" s="565">
        <v>20</v>
      </c>
      <c r="DQ326" s="565"/>
      <c r="DR326" s="565">
        <v>14</v>
      </c>
      <c r="DS326" s="565"/>
      <c r="DT326" s="565">
        <v>10</v>
      </c>
      <c r="DU326" s="565"/>
      <c r="DV326" s="565">
        <v>34</v>
      </c>
      <c r="DW326" s="565"/>
      <c r="DX326" s="565">
        <v>36</v>
      </c>
      <c r="DY326" s="565">
        <v>9</v>
      </c>
      <c r="DZ326" s="565">
        <v>2</v>
      </c>
      <c r="EA326" s="565"/>
      <c r="EB326" s="565">
        <v>60</v>
      </c>
      <c r="EC326" s="565">
        <v>1</v>
      </c>
      <c r="ED326" s="565"/>
      <c r="EE326" s="565"/>
      <c r="EF326" s="565"/>
      <c r="EG326" s="565"/>
      <c r="EH326" s="565">
        <v>54</v>
      </c>
      <c r="EI326" s="565"/>
      <c r="EJ326" s="565"/>
      <c r="EK326" s="565"/>
      <c r="EL326" s="565">
        <v>12</v>
      </c>
      <c r="EM326" s="565"/>
      <c r="EN326" s="565"/>
      <c r="EO326" s="565"/>
      <c r="EP326" s="565"/>
      <c r="EQ326" s="565"/>
      <c r="ER326" s="620">
        <v>295</v>
      </c>
      <c r="ET326" s="565">
        <v>78</v>
      </c>
      <c r="EU326" s="565">
        <v>6</v>
      </c>
      <c r="EV326" s="565">
        <v>176</v>
      </c>
      <c r="EW326" s="565">
        <v>17</v>
      </c>
      <c r="EX326" s="565">
        <v>48</v>
      </c>
      <c r="EY326" s="565">
        <v>2</v>
      </c>
      <c r="EZ326" s="565">
        <v>200</v>
      </c>
      <c r="FA326" s="565">
        <v>10</v>
      </c>
      <c r="FB326" s="565">
        <v>39</v>
      </c>
      <c r="FC326" s="565">
        <v>-2</v>
      </c>
      <c r="FD326" s="565">
        <v>65</v>
      </c>
      <c r="FE326" s="565">
        <v>7</v>
      </c>
      <c r="FF326" s="565">
        <v>73</v>
      </c>
      <c r="FG326" s="565">
        <v>1</v>
      </c>
      <c r="FH326" s="565">
        <v>80</v>
      </c>
      <c r="FI326" s="565">
        <v>5</v>
      </c>
      <c r="FJ326" s="565">
        <v>24</v>
      </c>
      <c r="FK326" s="565">
        <v>2</v>
      </c>
      <c r="FL326" s="565">
        <v>87</v>
      </c>
      <c r="FM326" s="565"/>
      <c r="FN326" s="565">
        <v>139</v>
      </c>
      <c r="FO326" s="565">
        <v>30</v>
      </c>
      <c r="FP326" s="565">
        <v>45</v>
      </c>
      <c r="FQ326" s="565"/>
      <c r="FR326" s="565">
        <v>52</v>
      </c>
      <c r="FS326" s="565"/>
      <c r="FT326" s="565">
        <v>56</v>
      </c>
      <c r="FU326" s="565">
        <v>3</v>
      </c>
      <c r="FV326" s="565">
        <v>48</v>
      </c>
      <c r="FW326" s="565">
        <v>3</v>
      </c>
      <c r="FX326" s="565">
        <v>39</v>
      </c>
      <c r="FY326" s="565">
        <v>0</v>
      </c>
      <c r="FZ326" s="598">
        <v>17</v>
      </c>
      <c r="GA326" s="598">
        <v>2</v>
      </c>
      <c r="GB326" s="565"/>
      <c r="GC326" s="565"/>
      <c r="GD326" s="565">
        <v>68</v>
      </c>
      <c r="GE326" s="565">
        <v>17</v>
      </c>
      <c r="GF326" s="565">
        <v>195</v>
      </c>
      <c r="GG326" s="565">
        <v>3</v>
      </c>
      <c r="GH326" s="565">
        <v>140</v>
      </c>
      <c r="GI326" s="565">
        <v>17</v>
      </c>
      <c r="GJ326" s="565"/>
    </row>
    <row r="327" spans="1:192">
      <c r="A327" s="460">
        <v>287</v>
      </c>
      <c r="B327" s="460" t="s">
        <v>5392</v>
      </c>
      <c r="C327" s="461" t="s">
        <v>5393</v>
      </c>
      <c r="D327" s="514">
        <v>2.42</v>
      </c>
      <c r="E327" s="97">
        <v>16</v>
      </c>
      <c r="F327" s="506">
        <v>1</v>
      </c>
      <c r="G327" s="529"/>
      <c r="H327" s="78"/>
      <c r="I327" s="230">
        <v>10</v>
      </c>
      <c r="J327" s="230">
        <v>7</v>
      </c>
      <c r="K327" s="97">
        <v>1</v>
      </c>
      <c r="L327" s="97"/>
      <c r="M327" s="97">
        <v>78</v>
      </c>
      <c r="N327" s="97"/>
      <c r="O327" s="470"/>
      <c r="P327" s="470"/>
      <c r="Q327" s="470"/>
      <c r="R327" s="506"/>
      <c r="S327" s="97"/>
      <c r="T327" s="97">
        <v>0</v>
      </c>
      <c r="U327" s="507"/>
      <c r="V327" s="97"/>
      <c r="W327" s="97"/>
      <c r="X327" s="97"/>
      <c r="Y327" s="147"/>
      <c r="Z327" s="147"/>
      <c r="AA327" s="166"/>
      <c r="AB327" s="166"/>
      <c r="AC327" s="97">
        <v>3</v>
      </c>
      <c r="AD327" s="97"/>
      <c r="AE327" s="97">
        <v>1</v>
      </c>
      <c r="AF327" s="97"/>
      <c r="AG327" s="462"/>
      <c r="AH327" s="462"/>
      <c r="AI327" s="97">
        <v>55</v>
      </c>
      <c r="AJ327" s="97"/>
      <c r="AK327" s="97"/>
      <c r="AL327" s="97"/>
      <c r="AM327" s="97">
        <v>1</v>
      </c>
      <c r="AN327" s="97"/>
      <c r="AO327" s="97"/>
      <c r="AP327" s="97"/>
      <c r="AQ327" s="517"/>
      <c r="AR327" s="517"/>
      <c r="AS327" s="472">
        <v>0</v>
      </c>
      <c r="AT327" s="97"/>
      <c r="AU327" s="472"/>
      <c r="AV327" s="472"/>
      <c r="AW327" s="97">
        <v>43</v>
      </c>
      <c r="AX327" s="97">
        <f>1</f>
        <v>1</v>
      </c>
      <c r="AY327" s="97"/>
      <c r="AZ327" s="97">
        <f t="shared" si="4"/>
        <v>1</v>
      </c>
      <c r="BA327" s="97"/>
      <c r="BB327" s="97"/>
      <c r="BC327" s="97"/>
      <c r="BD327" s="97"/>
      <c r="BE327" s="97"/>
      <c r="BF327" s="97"/>
      <c r="BG327" s="97">
        <v>1</v>
      </c>
      <c r="BH327" s="97"/>
      <c r="BI327" s="466"/>
      <c r="BJ327" s="466"/>
      <c r="BK327" s="466">
        <v>0</v>
      </c>
      <c r="BL327" s="97"/>
      <c r="BM327" s="97"/>
      <c r="BN327" s="470">
        <v>1</v>
      </c>
      <c r="BO327" s="470"/>
      <c r="BP327" s="97"/>
      <c r="BQ327" s="97">
        <v>5</v>
      </c>
      <c r="BR327" s="97">
        <v>7</v>
      </c>
      <c r="BS327" s="97"/>
      <c r="BT327" s="97"/>
      <c r="BU327" s="97"/>
      <c r="BV327" s="97"/>
      <c r="BW327" s="97"/>
      <c r="BX327" s="97">
        <v>228</v>
      </c>
      <c r="BY327" s="97"/>
      <c r="BZ327" s="97"/>
      <c r="CA327" s="97"/>
      <c r="CB327" s="97"/>
      <c r="CC327" s="574"/>
      <c r="CD327" s="565"/>
      <c r="CE327" s="565"/>
      <c r="CF327" s="565"/>
      <c r="CG327" s="565"/>
      <c r="CH327" s="565"/>
      <c r="CI327" s="565"/>
      <c r="CJ327" s="565"/>
      <c r="CK327" s="565"/>
      <c r="CL327" s="565"/>
      <c r="CM327" s="565"/>
      <c r="CN327" s="565"/>
      <c r="CO327" s="565"/>
      <c r="CP327" s="565"/>
      <c r="CQ327" s="565"/>
      <c r="CR327" s="582"/>
      <c r="CS327" s="565"/>
      <c r="CT327" s="565"/>
      <c r="CU327" s="565">
        <v>1</v>
      </c>
      <c r="CV327" s="565"/>
      <c r="CW327" s="565">
        <v>1</v>
      </c>
      <c r="CX327" s="565"/>
      <c r="CY327" s="598"/>
      <c r="CZ327" s="598"/>
      <c r="DA327" s="565"/>
      <c r="DB327" s="565"/>
      <c r="DC327" s="565"/>
      <c r="DD327" s="565"/>
      <c r="DE327" s="565"/>
      <c r="DF327" s="565"/>
      <c r="DG327" s="565">
        <v>2</v>
      </c>
      <c r="DH327" s="565"/>
      <c r="DI327" s="565"/>
      <c r="DJ327" s="565"/>
      <c r="DK327" s="565"/>
      <c r="DL327" s="565"/>
      <c r="DM327" s="565"/>
      <c r="DN327" s="565"/>
      <c r="DO327" s="565"/>
      <c r="DP327" s="565">
        <v>130</v>
      </c>
      <c r="DQ327" s="565">
        <v>5</v>
      </c>
      <c r="DR327" s="565">
        <v>49</v>
      </c>
      <c r="DS327" s="565"/>
      <c r="DT327" s="565">
        <v>4</v>
      </c>
      <c r="DU327" s="565"/>
      <c r="DV327" s="565"/>
      <c r="DW327" s="565"/>
      <c r="DX327" s="565">
        <v>5</v>
      </c>
      <c r="DY327" s="565"/>
      <c r="DZ327" s="565"/>
      <c r="EA327" s="565"/>
      <c r="EB327" s="565"/>
      <c r="EC327" s="565"/>
      <c r="ED327" s="565"/>
      <c r="EE327" s="565"/>
      <c r="EF327" s="565"/>
      <c r="EG327" s="565"/>
      <c r="EH327" s="565">
        <v>1</v>
      </c>
      <c r="EI327" s="565"/>
      <c r="EJ327" s="565"/>
      <c r="EK327" s="565"/>
      <c r="EL327" s="565"/>
      <c r="EM327" s="565"/>
      <c r="EN327" s="565"/>
      <c r="EO327" s="565"/>
      <c r="EP327" s="565"/>
      <c r="EQ327" s="565"/>
      <c r="ER327" s="620">
        <v>1</v>
      </c>
      <c r="ET327" s="565"/>
      <c r="EU327" s="565"/>
      <c r="EV327" s="565">
        <v>1</v>
      </c>
      <c r="EW327" s="565"/>
      <c r="EX327" s="565"/>
      <c r="EY327" s="565"/>
      <c r="EZ327" s="565"/>
      <c r="FA327" s="565"/>
      <c r="FB327" s="565"/>
      <c r="FC327" s="565"/>
      <c r="FD327" s="565"/>
      <c r="FE327" s="565"/>
      <c r="FF327" s="565"/>
      <c r="FG327" s="565"/>
      <c r="FH327" s="565"/>
      <c r="FI327" s="565"/>
      <c r="FJ327" s="565"/>
      <c r="FK327" s="565"/>
      <c r="FL327" s="565">
        <v>0</v>
      </c>
      <c r="FM327" s="565"/>
      <c r="FN327" s="565">
        <v>3</v>
      </c>
      <c r="FO327" s="565"/>
      <c r="FP327" s="565"/>
      <c r="FQ327" s="565"/>
      <c r="FR327" s="565"/>
      <c r="FS327" s="565"/>
      <c r="FT327" s="565">
        <v>0</v>
      </c>
      <c r="FU327" s="565">
        <v>0</v>
      </c>
      <c r="FV327" s="565">
        <v>5</v>
      </c>
      <c r="FW327" s="565"/>
      <c r="FX327" s="565">
        <v>10</v>
      </c>
      <c r="FY327" s="565"/>
      <c r="FZ327" s="598"/>
      <c r="GA327" s="598"/>
      <c r="GB327" s="565"/>
      <c r="GC327" s="565"/>
      <c r="GD327" s="565"/>
      <c r="GE327" s="565"/>
      <c r="GF327" s="565"/>
      <c r="GG327" s="565"/>
      <c r="GH327" s="565">
        <v>3</v>
      </c>
      <c r="GI327" s="565"/>
      <c r="GJ327" s="565"/>
    </row>
    <row r="328" spans="1:192">
      <c r="A328" s="460">
        <v>288</v>
      </c>
      <c r="B328" s="460" t="s">
        <v>5394</v>
      </c>
      <c r="C328" s="461" t="s">
        <v>5395</v>
      </c>
      <c r="D328" s="514">
        <v>3.51</v>
      </c>
      <c r="E328" s="97">
        <v>0</v>
      </c>
      <c r="F328" s="506">
        <v>0</v>
      </c>
      <c r="G328" s="529"/>
      <c r="H328" s="78"/>
      <c r="I328" s="230"/>
      <c r="J328" s="230"/>
      <c r="K328" s="97"/>
      <c r="L328" s="97"/>
      <c r="M328" s="97">
        <v>8</v>
      </c>
      <c r="N328" s="97"/>
      <c r="O328" s="470"/>
      <c r="P328" s="470"/>
      <c r="Q328" s="470"/>
      <c r="R328" s="506"/>
      <c r="S328" s="97"/>
      <c r="T328" s="97">
        <v>40</v>
      </c>
      <c r="U328" s="507"/>
      <c r="V328" s="97"/>
      <c r="W328" s="97"/>
      <c r="X328" s="97"/>
      <c r="Y328" s="147"/>
      <c r="Z328" s="147"/>
      <c r="AA328" s="166"/>
      <c r="AB328" s="166"/>
      <c r="AC328" s="97">
        <v>28</v>
      </c>
      <c r="AD328" s="97"/>
      <c r="AE328" s="97"/>
      <c r="AF328" s="97"/>
      <c r="AG328" s="462"/>
      <c r="AH328" s="462"/>
      <c r="AI328" s="97"/>
      <c r="AJ328" s="97"/>
      <c r="AK328" s="97"/>
      <c r="AL328" s="97"/>
      <c r="AM328" s="97"/>
      <c r="AN328" s="97"/>
      <c r="AO328" s="97"/>
      <c r="AP328" s="97"/>
      <c r="AQ328" s="517">
        <v>10</v>
      </c>
      <c r="AR328" s="517"/>
      <c r="AS328" s="472">
        <v>0</v>
      </c>
      <c r="AT328" s="97"/>
      <c r="AU328" s="472"/>
      <c r="AV328" s="472"/>
      <c r="AW328" s="97">
        <v>20</v>
      </c>
      <c r="AX328" s="97">
        <f>1+2</f>
        <v>3</v>
      </c>
      <c r="AY328" s="97">
        <f>1</f>
        <v>1</v>
      </c>
      <c r="AZ328" s="97">
        <f t="shared" ref="AZ328:AZ390" si="5">AX328+AY328</f>
        <v>4</v>
      </c>
      <c r="BA328" s="97"/>
      <c r="BB328" s="97"/>
      <c r="BC328" s="97"/>
      <c r="BD328" s="97"/>
      <c r="BE328" s="97"/>
      <c r="BF328" s="97"/>
      <c r="BG328" s="97"/>
      <c r="BH328" s="97"/>
      <c r="BI328" s="466">
        <v>14</v>
      </c>
      <c r="BJ328" s="466"/>
      <c r="BK328" s="466">
        <v>14</v>
      </c>
      <c r="BL328" s="97"/>
      <c r="BM328" s="97"/>
      <c r="BN328" s="470"/>
      <c r="BO328" s="470"/>
      <c r="BP328" s="97"/>
      <c r="BQ328" s="97">
        <v>8</v>
      </c>
      <c r="BR328" s="97"/>
      <c r="BS328" s="97"/>
      <c r="BT328" s="97"/>
      <c r="BU328" s="97"/>
      <c r="BV328" s="97"/>
      <c r="BW328" s="97"/>
      <c r="BX328" s="97"/>
      <c r="BY328" s="97"/>
      <c r="BZ328" s="97"/>
      <c r="CA328" s="97"/>
      <c r="CB328" s="97"/>
      <c r="CC328" s="574"/>
      <c r="CD328" s="565"/>
      <c r="CE328" s="565"/>
      <c r="CF328" s="565"/>
      <c r="CG328" s="565"/>
      <c r="CH328" s="565">
        <v>5</v>
      </c>
      <c r="CI328" s="565">
        <v>5</v>
      </c>
      <c r="CJ328" s="565"/>
      <c r="CK328" s="565"/>
      <c r="CL328" s="565"/>
      <c r="CM328" s="565"/>
      <c r="CN328" s="565"/>
      <c r="CO328" s="565"/>
      <c r="CP328" s="565"/>
      <c r="CQ328" s="565"/>
      <c r="CR328" s="582"/>
      <c r="CS328" s="565"/>
      <c r="CT328" s="565"/>
      <c r="CU328" s="565"/>
      <c r="CV328" s="565"/>
      <c r="CW328" s="565"/>
      <c r="CX328" s="565"/>
      <c r="CY328" s="598"/>
      <c r="CZ328" s="598"/>
      <c r="DA328" s="565">
        <v>10</v>
      </c>
      <c r="DB328" s="565"/>
      <c r="DC328" s="565">
        <v>32</v>
      </c>
      <c r="DD328" s="565"/>
      <c r="DE328" s="565">
        <v>5</v>
      </c>
      <c r="DF328" s="565"/>
      <c r="DG328" s="565"/>
      <c r="DH328" s="565"/>
      <c r="DI328" s="565"/>
      <c r="DJ328" s="565"/>
      <c r="DK328" s="565"/>
      <c r="DL328" s="565"/>
      <c r="DM328" s="565"/>
      <c r="DN328" s="565"/>
      <c r="DO328" s="565"/>
      <c r="DP328" s="565">
        <v>10</v>
      </c>
      <c r="DQ328" s="565"/>
      <c r="DR328" s="565"/>
      <c r="DS328" s="565"/>
      <c r="DT328" s="565">
        <v>20</v>
      </c>
      <c r="DU328" s="565"/>
      <c r="DV328" s="565"/>
      <c r="DW328" s="565"/>
      <c r="DX328" s="565"/>
      <c r="DY328" s="565"/>
      <c r="DZ328" s="565"/>
      <c r="EA328" s="565"/>
      <c r="EB328" s="565"/>
      <c r="EC328" s="565"/>
      <c r="ED328" s="565"/>
      <c r="EE328" s="565"/>
      <c r="EF328" s="565"/>
      <c r="EG328" s="565"/>
      <c r="EH328" s="565"/>
      <c r="EI328" s="565"/>
      <c r="EJ328" s="565"/>
      <c r="EK328" s="565"/>
      <c r="EL328" s="565"/>
      <c r="EM328" s="565"/>
      <c r="EN328" s="565"/>
      <c r="EO328" s="565"/>
      <c r="EP328" s="565"/>
      <c r="EQ328" s="565"/>
      <c r="ER328" s="620">
        <v>0</v>
      </c>
      <c r="ET328" s="565"/>
      <c r="EU328" s="565"/>
      <c r="EV328" s="565">
        <v>4</v>
      </c>
      <c r="EW328" s="565">
        <v>3</v>
      </c>
      <c r="EX328" s="565"/>
      <c r="EY328" s="565"/>
      <c r="EZ328" s="565">
        <v>8</v>
      </c>
      <c r="FA328" s="565">
        <v>2</v>
      </c>
      <c r="FB328" s="565"/>
      <c r="FC328" s="565"/>
      <c r="FD328" s="565"/>
      <c r="FE328" s="565"/>
      <c r="FF328" s="565"/>
      <c r="FG328" s="565"/>
      <c r="FH328" s="565">
        <v>8</v>
      </c>
      <c r="FI328" s="565"/>
      <c r="FJ328" s="565"/>
      <c r="FK328" s="565"/>
      <c r="FL328" s="565">
        <v>161</v>
      </c>
      <c r="FM328" s="565"/>
      <c r="FN328" s="565">
        <v>19</v>
      </c>
      <c r="FO328" s="565"/>
      <c r="FP328" s="565"/>
      <c r="FQ328" s="565"/>
      <c r="FR328" s="565"/>
      <c r="FS328" s="565"/>
      <c r="FT328" s="565">
        <v>0</v>
      </c>
      <c r="FU328" s="565">
        <v>0</v>
      </c>
      <c r="FV328" s="565"/>
      <c r="FW328" s="565"/>
      <c r="FX328" s="565"/>
      <c r="FY328" s="565"/>
      <c r="FZ328" s="598"/>
      <c r="GA328" s="598"/>
      <c r="GB328" s="565"/>
      <c r="GC328" s="565"/>
      <c r="GD328" s="565"/>
      <c r="GE328" s="565"/>
      <c r="GF328" s="565"/>
      <c r="GG328" s="565"/>
      <c r="GH328" s="565">
        <v>10</v>
      </c>
      <c r="GI328" s="565"/>
      <c r="GJ328" s="565"/>
    </row>
    <row r="329" spans="1:192">
      <c r="A329" s="460">
        <v>289</v>
      </c>
      <c r="B329" s="460" t="s">
        <v>5396</v>
      </c>
      <c r="C329" s="461" t="s">
        <v>5397</v>
      </c>
      <c r="D329" s="514">
        <v>4.0199999999999996</v>
      </c>
      <c r="E329" s="97">
        <v>1</v>
      </c>
      <c r="F329" s="506">
        <v>0</v>
      </c>
      <c r="G329" s="529"/>
      <c r="H329" s="78"/>
      <c r="I329" s="230">
        <v>3</v>
      </c>
      <c r="J329" s="230"/>
      <c r="K329" s="97"/>
      <c r="L329" s="97"/>
      <c r="M329" s="97"/>
      <c r="N329" s="97"/>
      <c r="O329" s="470"/>
      <c r="P329" s="470"/>
      <c r="Q329" s="470"/>
      <c r="R329" s="506"/>
      <c r="S329" s="97"/>
      <c r="T329" s="97">
        <v>0</v>
      </c>
      <c r="U329" s="507"/>
      <c r="V329" s="97"/>
      <c r="W329" s="97"/>
      <c r="X329" s="97"/>
      <c r="Y329" s="147"/>
      <c r="Z329" s="147"/>
      <c r="AA329" s="166"/>
      <c r="AB329" s="166"/>
      <c r="AC329" s="97"/>
      <c r="AD329" s="97"/>
      <c r="AE329" s="97"/>
      <c r="AF329" s="97"/>
      <c r="AG329" s="462"/>
      <c r="AH329" s="462"/>
      <c r="AI329" s="97"/>
      <c r="AJ329" s="97"/>
      <c r="AK329" s="97"/>
      <c r="AL329" s="97"/>
      <c r="AM329" s="97"/>
      <c r="AN329" s="97"/>
      <c r="AO329" s="97"/>
      <c r="AP329" s="97"/>
      <c r="AQ329" s="517"/>
      <c r="AR329" s="517"/>
      <c r="AS329" s="472">
        <v>0</v>
      </c>
      <c r="AT329" s="97"/>
      <c r="AU329" s="472"/>
      <c r="AV329" s="472"/>
      <c r="AW329" s="97"/>
      <c r="AX329" s="97"/>
      <c r="AY329" s="97"/>
      <c r="AZ329" s="97">
        <f t="shared" si="5"/>
        <v>0</v>
      </c>
      <c r="BA329" s="97"/>
      <c r="BB329" s="97"/>
      <c r="BC329" s="97"/>
      <c r="BD329" s="97"/>
      <c r="BE329" s="97"/>
      <c r="BF329" s="97"/>
      <c r="BG329" s="97"/>
      <c r="BH329" s="97"/>
      <c r="BI329" s="466"/>
      <c r="BJ329" s="466"/>
      <c r="BK329" s="466">
        <v>0</v>
      </c>
      <c r="BL329" s="97"/>
      <c r="BM329" s="97"/>
      <c r="BN329" s="470"/>
      <c r="BO329" s="470"/>
      <c r="BP329" s="97"/>
      <c r="BQ329" s="97"/>
      <c r="BR329" s="97"/>
      <c r="BS329" s="97"/>
      <c r="BT329" s="97"/>
      <c r="BU329" s="97"/>
      <c r="BV329" s="97"/>
      <c r="BW329" s="97"/>
      <c r="BX329" s="97"/>
      <c r="BY329" s="97"/>
      <c r="BZ329" s="97"/>
      <c r="CA329" s="97"/>
      <c r="CB329" s="97"/>
      <c r="CC329" s="574"/>
      <c r="CD329" s="565"/>
      <c r="CE329" s="565"/>
      <c r="CF329" s="565"/>
      <c r="CG329" s="565"/>
      <c r="CH329" s="565"/>
      <c r="CI329" s="565"/>
      <c r="CJ329" s="565"/>
      <c r="CK329" s="565"/>
      <c r="CL329" s="565"/>
      <c r="CM329" s="565"/>
      <c r="CN329" s="565"/>
      <c r="CO329" s="565"/>
      <c r="CP329" s="565"/>
      <c r="CQ329" s="565"/>
      <c r="CR329" s="582"/>
      <c r="CS329" s="565"/>
      <c r="CT329" s="565"/>
      <c r="CU329" s="565"/>
      <c r="CV329" s="565"/>
      <c r="CW329" s="565"/>
      <c r="CX329" s="565"/>
      <c r="CY329" s="598"/>
      <c r="CZ329" s="598"/>
      <c r="DA329" s="565"/>
      <c r="DB329" s="565"/>
      <c r="DC329" s="565"/>
      <c r="DD329" s="565"/>
      <c r="DE329" s="565"/>
      <c r="DF329" s="565"/>
      <c r="DG329" s="565"/>
      <c r="DH329" s="565"/>
      <c r="DI329" s="565"/>
      <c r="DJ329" s="565"/>
      <c r="DK329" s="565"/>
      <c r="DL329" s="565"/>
      <c r="DM329" s="565">
        <v>4</v>
      </c>
      <c r="DN329" s="565"/>
      <c r="DO329" s="565"/>
      <c r="DP329" s="565"/>
      <c r="DQ329" s="565"/>
      <c r="DR329" s="565"/>
      <c r="DS329" s="565"/>
      <c r="DT329" s="565"/>
      <c r="DU329" s="565"/>
      <c r="DV329" s="565"/>
      <c r="DW329" s="565"/>
      <c r="DX329" s="565"/>
      <c r="DY329" s="565"/>
      <c r="DZ329" s="565"/>
      <c r="EA329" s="565"/>
      <c r="EB329" s="565"/>
      <c r="EC329" s="565"/>
      <c r="ED329" s="565"/>
      <c r="EE329" s="565"/>
      <c r="EF329" s="565"/>
      <c r="EG329" s="565"/>
      <c r="EH329" s="565"/>
      <c r="EI329" s="565"/>
      <c r="EJ329" s="565"/>
      <c r="EK329" s="565"/>
      <c r="EL329" s="565"/>
      <c r="EM329" s="565"/>
      <c r="EN329" s="565"/>
      <c r="EO329" s="565"/>
      <c r="EP329" s="565"/>
      <c r="EQ329" s="565"/>
      <c r="ER329" s="620">
        <v>0</v>
      </c>
      <c r="ET329" s="565"/>
      <c r="EU329" s="565"/>
      <c r="EV329" s="565"/>
      <c r="EW329" s="565"/>
      <c r="EX329" s="565"/>
      <c r="EY329" s="565"/>
      <c r="EZ329" s="565"/>
      <c r="FA329" s="565"/>
      <c r="FB329" s="565"/>
      <c r="FC329" s="565"/>
      <c r="FD329" s="565"/>
      <c r="FE329" s="565"/>
      <c r="FF329" s="565"/>
      <c r="FG329" s="565"/>
      <c r="FH329" s="565"/>
      <c r="FI329" s="565"/>
      <c r="FJ329" s="565"/>
      <c r="FK329" s="565"/>
      <c r="FL329" s="565"/>
      <c r="FM329" s="565"/>
      <c r="FN329" s="565"/>
      <c r="FO329" s="565"/>
      <c r="FP329" s="565"/>
      <c r="FQ329" s="565"/>
      <c r="FR329" s="565"/>
      <c r="FS329" s="565"/>
      <c r="FT329" s="565">
        <v>0</v>
      </c>
      <c r="FU329" s="565">
        <v>0</v>
      </c>
      <c r="FV329" s="565"/>
      <c r="FW329" s="565"/>
      <c r="FX329" s="565"/>
      <c r="FY329" s="565"/>
      <c r="FZ329" s="598"/>
      <c r="GA329" s="598"/>
      <c r="GB329" s="565"/>
      <c r="GC329" s="565"/>
      <c r="GD329" s="565"/>
      <c r="GE329" s="565"/>
      <c r="GF329" s="565"/>
      <c r="GG329" s="565"/>
      <c r="GH329" s="565"/>
      <c r="GI329" s="565"/>
      <c r="GJ329" s="565"/>
    </row>
    <row r="330" spans="1:192" ht="30">
      <c r="A330" s="460">
        <v>290</v>
      </c>
      <c r="B330" s="460" t="s">
        <v>5398</v>
      </c>
      <c r="C330" s="461" t="s">
        <v>5399</v>
      </c>
      <c r="D330" s="514">
        <v>0.84</v>
      </c>
      <c r="E330" s="97">
        <v>0</v>
      </c>
      <c r="F330" s="506">
        <v>0</v>
      </c>
      <c r="G330" s="529"/>
      <c r="H330" s="78"/>
      <c r="I330" s="230"/>
      <c r="J330" s="230"/>
      <c r="K330" s="97"/>
      <c r="L330" s="97"/>
      <c r="M330" s="97"/>
      <c r="N330" s="97"/>
      <c r="O330" s="470"/>
      <c r="P330" s="470"/>
      <c r="Q330" s="470"/>
      <c r="R330" s="506"/>
      <c r="S330" s="97"/>
      <c r="T330" s="97">
        <v>4</v>
      </c>
      <c r="U330" s="507"/>
      <c r="V330" s="97">
        <v>3</v>
      </c>
      <c r="W330" s="97"/>
      <c r="X330" s="97">
        <v>3</v>
      </c>
      <c r="Y330" s="147"/>
      <c r="Z330" s="147"/>
      <c r="AA330" s="166"/>
      <c r="AB330" s="166"/>
      <c r="AC330" s="97">
        <v>14</v>
      </c>
      <c r="AD330" s="97"/>
      <c r="AE330" s="97">
        <v>10</v>
      </c>
      <c r="AF330" s="97"/>
      <c r="AG330" s="462"/>
      <c r="AH330" s="462"/>
      <c r="AI330" s="97">
        <v>1</v>
      </c>
      <c r="AJ330" s="97"/>
      <c r="AK330" s="97"/>
      <c r="AL330" s="97"/>
      <c r="AM330" s="97">
        <v>8</v>
      </c>
      <c r="AN330" s="97">
        <v>3</v>
      </c>
      <c r="AO330" s="97"/>
      <c r="AP330" s="97"/>
      <c r="AQ330" s="517">
        <v>13</v>
      </c>
      <c r="AR330" s="517">
        <v>2</v>
      </c>
      <c r="AS330" s="472">
        <v>37</v>
      </c>
      <c r="AT330" s="97"/>
      <c r="AU330" s="472"/>
      <c r="AV330" s="472"/>
      <c r="AW330" s="97">
        <v>48</v>
      </c>
      <c r="AX330" s="97">
        <f>1+1</f>
        <v>2</v>
      </c>
      <c r="AY330" s="97">
        <f>1+1</f>
        <v>2</v>
      </c>
      <c r="AZ330" s="97">
        <f t="shared" si="5"/>
        <v>4</v>
      </c>
      <c r="BA330" s="97"/>
      <c r="BB330" s="97"/>
      <c r="BC330" s="97"/>
      <c r="BD330" s="97"/>
      <c r="BE330" s="97">
        <v>3</v>
      </c>
      <c r="BF330" s="97">
        <v>1</v>
      </c>
      <c r="BG330" s="97">
        <v>2</v>
      </c>
      <c r="BH330" s="97"/>
      <c r="BI330" s="466">
        <v>5</v>
      </c>
      <c r="BJ330" s="466"/>
      <c r="BK330" s="466">
        <v>5</v>
      </c>
      <c r="BL330" s="97"/>
      <c r="BM330" s="97"/>
      <c r="BN330" s="470"/>
      <c r="BO330" s="470"/>
      <c r="BP330" s="97"/>
      <c r="BQ330" s="97">
        <v>40</v>
      </c>
      <c r="BR330" s="97"/>
      <c r="BS330" s="97"/>
      <c r="BT330" s="97"/>
      <c r="BU330" s="97"/>
      <c r="BV330" s="97"/>
      <c r="BW330" s="97"/>
      <c r="BX330" s="97">
        <v>2</v>
      </c>
      <c r="BY330" s="97"/>
      <c r="BZ330" s="97"/>
      <c r="CA330" s="97"/>
      <c r="CB330" s="97"/>
      <c r="CC330" s="574"/>
      <c r="CD330" s="565"/>
      <c r="CE330" s="565"/>
      <c r="CF330" s="565">
        <v>7</v>
      </c>
      <c r="CG330" s="565"/>
      <c r="CH330" s="565"/>
      <c r="CI330" s="565">
        <v>5</v>
      </c>
      <c r="CJ330" s="565"/>
      <c r="CK330" s="565"/>
      <c r="CL330" s="565"/>
      <c r="CM330" s="565"/>
      <c r="CN330" s="565"/>
      <c r="CO330" s="565"/>
      <c r="CP330" s="565"/>
      <c r="CQ330" s="565"/>
      <c r="CR330" s="582">
        <v>5</v>
      </c>
      <c r="CS330" s="565"/>
      <c r="CT330" s="565">
        <v>1</v>
      </c>
      <c r="CU330" s="565"/>
      <c r="CV330" s="565"/>
      <c r="CW330" s="565"/>
      <c r="CX330" s="565"/>
      <c r="CY330" s="598"/>
      <c r="CZ330" s="598"/>
      <c r="DA330" s="565">
        <v>5</v>
      </c>
      <c r="DB330" s="565">
        <v>1</v>
      </c>
      <c r="DC330" s="565">
        <v>12</v>
      </c>
      <c r="DD330" s="565"/>
      <c r="DE330" s="565">
        <v>7</v>
      </c>
      <c r="DF330" s="565"/>
      <c r="DG330" s="565">
        <v>1</v>
      </c>
      <c r="DH330" s="565"/>
      <c r="DI330" s="565"/>
      <c r="DJ330" s="565"/>
      <c r="DK330" s="565"/>
      <c r="DL330" s="565"/>
      <c r="DM330" s="565"/>
      <c r="DN330" s="565"/>
      <c r="DO330" s="565"/>
      <c r="DP330" s="565"/>
      <c r="DQ330" s="565"/>
      <c r="DR330" s="565">
        <v>3</v>
      </c>
      <c r="DS330" s="565"/>
      <c r="DT330" s="565">
        <v>3</v>
      </c>
      <c r="DU330" s="565"/>
      <c r="DV330" s="565">
        <v>1</v>
      </c>
      <c r="DW330" s="565"/>
      <c r="DX330" s="565">
        <v>2</v>
      </c>
      <c r="DY330" s="565"/>
      <c r="DZ330" s="565"/>
      <c r="EA330" s="565"/>
      <c r="EB330" s="565">
        <v>4</v>
      </c>
      <c r="EC330" s="565"/>
      <c r="ED330" s="565"/>
      <c r="EE330" s="565"/>
      <c r="EF330" s="565"/>
      <c r="EG330" s="565"/>
      <c r="EH330" s="565">
        <v>3</v>
      </c>
      <c r="EI330" s="565"/>
      <c r="EJ330" s="565">
        <v>2</v>
      </c>
      <c r="EK330" s="565"/>
      <c r="EL330" s="565"/>
      <c r="EM330" s="565"/>
      <c r="EN330" s="565"/>
      <c r="EO330" s="565"/>
      <c r="EP330" s="565"/>
      <c r="EQ330" s="565"/>
      <c r="ER330" s="620">
        <v>33</v>
      </c>
      <c r="ET330" s="565">
        <v>2</v>
      </c>
      <c r="EU330" s="565"/>
      <c r="EV330" s="565">
        <v>5</v>
      </c>
      <c r="EW330" s="565">
        <v>6</v>
      </c>
      <c r="EX330" s="565"/>
      <c r="EY330" s="565"/>
      <c r="EZ330" s="565">
        <v>15</v>
      </c>
      <c r="FA330" s="565">
        <v>5</v>
      </c>
      <c r="FB330" s="565">
        <v>2</v>
      </c>
      <c r="FC330" s="565"/>
      <c r="FD330" s="565"/>
      <c r="FE330" s="565"/>
      <c r="FF330" s="565">
        <v>1</v>
      </c>
      <c r="FG330" s="565"/>
      <c r="FH330" s="565">
        <v>5</v>
      </c>
      <c r="FI330" s="565"/>
      <c r="FJ330" s="565"/>
      <c r="FK330" s="565"/>
      <c r="FL330" s="565">
        <v>15</v>
      </c>
      <c r="FM330" s="565"/>
      <c r="FN330" s="565">
        <v>2</v>
      </c>
      <c r="FO330" s="565"/>
      <c r="FP330" s="565"/>
      <c r="FQ330" s="565"/>
      <c r="FR330" s="565"/>
      <c r="FS330" s="565"/>
      <c r="FT330" s="565">
        <v>1</v>
      </c>
      <c r="FU330" s="565">
        <v>0</v>
      </c>
      <c r="FV330" s="565">
        <v>2</v>
      </c>
      <c r="FW330" s="565"/>
      <c r="FX330" s="565"/>
      <c r="FY330" s="565"/>
      <c r="FZ330" s="598">
        <v>2</v>
      </c>
      <c r="GA330" s="598"/>
      <c r="GB330" s="565"/>
      <c r="GC330" s="565"/>
      <c r="GD330" s="565"/>
      <c r="GE330" s="565"/>
      <c r="GF330" s="565">
        <v>1</v>
      </c>
      <c r="GG330" s="565">
        <v>1</v>
      </c>
      <c r="GH330" s="565">
        <v>17</v>
      </c>
      <c r="GI330" s="565">
        <v>1</v>
      </c>
      <c r="GJ330" s="565"/>
    </row>
    <row r="331" spans="1:192" ht="45">
      <c r="A331" s="460">
        <v>291</v>
      </c>
      <c r="B331" s="460" t="s">
        <v>5400</v>
      </c>
      <c r="C331" s="461" t="s">
        <v>5401</v>
      </c>
      <c r="D331" s="514">
        <v>0.5</v>
      </c>
      <c r="E331" s="97">
        <v>1</v>
      </c>
      <c r="F331" s="506">
        <v>0</v>
      </c>
      <c r="G331" s="529"/>
      <c r="H331" s="78"/>
      <c r="I331" s="230"/>
      <c r="J331" s="230"/>
      <c r="K331" s="97"/>
      <c r="L331" s="97"/>
      <c r="M331" s="97">
        <v>1</v>
      </c>
      <c r="N331" s="97"/>
      <c r="O331" s="470"/>
      <c r="P331" s="470"/>
      <c r="Q331" s="470"/>
      <c r="R331" s="506"/>
      <c r="S331" s="97"/>
      <c r="T331" s="97">
        <v>2</v>
      </c>
      <c r="U331" s="507"/>
      <c r="V331" s="97">
        <v>2</v>
      </c>
      <c r="W331" s="97">
        <v>1</v>
      </c>
      <c r="X331" s="97">
        <v>3</v>
      </c>
      <c r="Y331" s="147"/>
      <c r="Z331" s="147"/>
      <c r="AA331" s="166"/>
      <c r="AB331" s="166"/>
      <c r="AC331" s="97"/>
      <c r="AD331" s="97"/>
      <c r="AE331" s="97">
        <v>1</v>
      </c>
      <c r="AF331" s="97"/>
      <c r="AG331" s="462"/>
      <c r="AH331" s="462"/>
      <c r="AI331" s="97"/>
      <c r="AJ331" s="97"/>
      <c r="AK331" s="97"/>
      <c r="AL331" s="97"/>
      <c r="AM331" s="97"/>
      <c r="AN331" s="97"/>
      <c r="AO331" s="97"/>
      <c r="AP331" s="97"/>
      <c r="AQ331" s="517">
        <v>17</v>
      </c>
      <c r="AR331" s="517"/>
      <c r="AS331" s="472">
        <v>40</v>
      </c>
      <c r="AT331" s="97"/>
      <c r="AU331" s="472"/>
      <c r="AV331" s="472"/>
      <c r="AW331" s="97">
        <v>233</v>
      </c>
      <c r="AX331" s="97">
        <f>1+1</f>
        <v>2</v>
      </c>
      <c r="AY331" s="97">
        <f>1</f>
        <v>1</v>
      </c>
      <c r="AZ331" s="97">
        <f t="shared" si="5"/>
        <v>3</v>
      </c>
      <c r="BA331" s="97">
        <v>5</v>
      </c>
      <c r="BB331" s="97"/>
      <c r="BC331" s="97"/>
      <c r="BD331" s="97"/>
      <c r="BE331" s="97">
        <v>2</v>
      </c>
      <c r="BF331" s="97">
        <v>1</v>
      </c>
      <c r="BG331" s="97"/>
      <c r="BH331" s="97"/>
      <c r="BI331" s="466"/>
      <c r="BJ331" s="466"/>
      <c r="BK331" s="466">
        <v>0</v>
      </c>
      <c r="BL331" s="97"/>
      <c r="BM331" s="97"/>
      <c r="BN331" s="470"/>
      <c r="BO331" s="470"/>
      <c r="BP331" s="97"/>
      <c r="BQ331" s="97">
        <v>12</v>
      </c>
      <c r="BR331" s="97"/>
      <c r="BS331" s="97"/>
      <c r="BT331" s="97"/>
      <c r="BU331" s="97"/>
      <c r="BV331" s="97">
        <v>10</v>
      </c>
      <c r="BW331" s="97"/>
      <c r="BX331" s="97"/>
      <c r="BY331" s="97"/>
      <c r="BZ331" s="97"/>
      <c r="CA331" s="97"/>
      <c r="CB331" s="97"/>
      <c r="CC331" s="574"/>
      <c r="CD331" s="565"/>
      <c r="CE331" s="565"/>
      <c r="CF331" s="565">
        <v>4</v>
      </c>
      <c r="CG331" s="565"/>
      <c r="CH331" s="565"/>
      <c r="CI331" s="565">
        <v>1</v>
      </c>
      <c r="CJ331" s="565"/>
      <c r="CK331" s="565">
        <v>2</v>
      </c>
      <c r="CL331" s="565"/>
      <c r="CM331" s="565"/>
      <c r="CN331" s="565"/>
      <c r="CO331" s="565"/>
      <c r="CP331" s="565"/>
      <c r="CQ331" s="565"/>
      <c r="CR331" s="582"/>
      <c r="CS331" s="565"/>
      <c r="CT331" s="565">
        <v>1</v>
      </c>
      <c r="CU331" s="565"/>
      <c r="CV331" s="565"/>
      <c r="CW331" s="565"/>
      <c r="CX331" s="565"/>
      <c r="CY331" s="598"/>
      <c r="CZ331" s="598"/>
      <c r="DA331" s="565">
        <v>7</v>
      </c>
      <c r="DB331" s="565"/>
      <c r="DC331" s="565"/>
      <c r="DD331" s="565"/>
      <c r="DE331" s="565"/>
      <c r="DF331" s="565"/>
      <c r="DG331" s="565">
        <v>2</v>
      </c>
      <c r="DH331" s="565"/>
      <c r="DI331" s="565"/>
      <c r="DJ331" s="565"/>
      <c r="DK331" s="565"/>
      <c r="DL331" s="565"/>
      <c r="DM331" s="565">
        <v>4</v>
      </c>
      <c r="DN331" s="565"/>
      <c r="DO331" s="565"/>
      <c r="DP331" s="565">
        <v>6</v>
      </c>
      <c r="DQ331" s="565"/>
      <c r="DR331" s="565"/>
      <c r="DS331" s="565"/>
      <c r="DT331" s="565"/>
      <c r="DU331" s="565"/>
      <c r="DV331" s="565"/>
      <c r="DW331" s="565"/>
      <c r="DX331" s="565">
        <v>1</v>
      </c>
      <c r="DY331" s="565"/>
      <c r="DZ331" s="565"/>
      <c r="EA331" s="565"/>
      <c r="EB331" s="565">
        <v>2</v>
      </c>
      <c r="EC331" s="565">
        <v>1</v>
      </c>
      <c r="ED331" s="565"/>
      <c r="EE331" s="565"/>
      <c r="EF331" s="565"/>
      <c r="EG331" s="565"/>
      <c r="EH331" s="565">
        <v>4</v>
      </c>
      <c r="EI331" s="565"/>
      <c r="EJ331" s="565">
        <v>2</v>
      </c>
      <c r="EK331" s="565"/>
      <c r="EL331" s="565"/>
      <c r="EM331" s="565"/>
      <c r="EN331" s="565"/>
      <c r="EO331" s="565"/>
      <c r="EP331" s="565"/>
      <c r="EQ331" s="565"/>
      <c r="ER331" s="620">
        <v>3</v>
      </c>
      <c r="ET331" s="565"/>
      <c r="EU331" s="565"/>
      <c r="EV331" s="565">
        <v>20</v>
      </c>
      <c r="EW331" s="565"/>
      <c r="EX331" s="565"/>
      <c r="EY331" s="565"/>
      <c r="EZ331" s="565">
        <v>10</v>
      </c>
      <c r="FA331" s="565">
        <v>1</v>
      </c>
      <c r="FB331" s="565">
        <v>6</v>
      </c>
      <c r="FC331" s="565"/>
      <c r="FD331" s="565">
        <v>1</v>
      </c>
      <c r="FE331" s="565">
        <v>1</v>
      </c>
      <c r="FF331" s="565">
        <v>2</v>
      </c>
      <c r="FG331" s="565"/>
      <c r="FH331" s="565">
        <v>10</v>
      </c>
      <c r="FI331" s="565">
        <v>3</v>
      </c>
      <c r="FJ331" s="565">
        <v>5</v>
      </c>
      <c r="FK331" s="565"/>
      <c r="FL331" s="565">
        <v>3</v>
      </c>
      <c r="FM331" s="565"/>
      <c r="FN331" s="565">
        <v>10</v>
      </c>
      <c r="FO331" s="565"/>
      <c r="FP331" s="565"/>
      <c r="FQ331" s="565"/>
      <c r="FR331" s="565"/>
      <c r="FS331" s="565"/>
      <c r="FT331" s="565">
        <v>1</v>
      </c>
      <c r="FU331" s="565">
        <v>1</v>
      </c>
      <c r="FV331" s="565"/>
      <c r="FW331" s="565"/>
      <c r="FX331" s="565"/>
      <c r="FY331" s="565"/>
      <c r="FZ331" s="598">
        <v>3</v>
      </c>
      <c r="GA331" s="598"/>
      <c r="GB331" s="565"/>
      <c r="GC331" s="565"/>
      <c r="GD331" s="565">
        <v>15</v>
      </c>
      <c r="GE331" s="565">
        <v>3</v>
      </c>
      <c r="GF331" s="565"/>
      <c r="GG331" s="565"/>
      <c r="GH331" s="565">
        <v>10</v>
      </c>
      <c r="GI331" s="565">
        <v>3</v>
      </c>
      <c r="GJ331" s="565"/>
    </row>
    <row r="332" spans="1:192" ht="30">
      <c r="A332" s="460">
        <v>292</v>
      </c>
      <c r="B332" s="460" t="s">
        <v>5402</v>
      </c>
      <c r="C332" s="461" t="s">
        <v>5403</v>
      </c>
      <c r="D332" s="514">
        <v>0.37</v>
      </c>
      <c r="E332" s="97">
        <v>10</v>
      </c>
      <c r="F332" s="506">
        <v>3</v>
      </c>
      <c r="G332" s="529"/>
      <c r="H332" s="78"/>
      <c r="I332" s="230"/>
      <c r="J332" s="230"/>
      <c r="K332" s="97"/>
      <c r="L332" s="97"/>
      <c r="M332" s="97"/>
      <c r="N332" s="97"/>
      <c r="O332" s="470"/>
      <c r="P332" s="470"/>
      <c r="Q332" s="470"/>
      <c r="R332" s="506">
        <v>1</v>
      </c>
      <c r="S332" s="97"/>
      <c r="T332" s="97">
        <v>2</v>
      </c>
      <c r="U332" s="507"/>
      <c r="V332" s="97">
        <v>20</v>
      </c>
      <c r="W332" s="97">
        <v>12</v>
      </c>
      <c r="X332" s="97">
        <v>32</v>
      </c>
      <c r="Y332" s="147"/>
      <c r="Z332" s="147"/>
      <c r="AA332" s="166"/>
      <c r="AB332" s="166"/>
      <c r="AC332" s="97">
        <v>15</v>
      </c>
      <c r="AD332" s="97"/>
      <c r="AE332" s="97">
        <v>2</v>
      </c>
      <c r="AF332" s="97"/>
      <c r="AG332" s="462"/>
      <c r="AH332" s="462"/>
      <c r="AI332" s="97"/>
      <c r="AJ332" s="97"/>
      <c r="AK332" s="97"/>
      <c r="AL332" s="97"/>
      <c r="AM332" s="97">
        <v>3</v>
      </c>
      <c r="AN332" s="97">
        <v>2</v>
      </c>
      <c r="AO332" s="97">
        <v>2</v>
      </c>
      <c r="AP332" s="97"/>
      <c r="AQ332" s="517">
        <v>43</v>
      </c>
      <c r="AR332" s="517">
        <v>5</v>
      </c>
      <c r="AS332" s="472">
        <v>0</v>
      </c>
      <c r="AT332" s="97"/>
      <c r="AU332" s="472"/>
      <c r="AV332" s="472"/>
      <c r="AW332" s="97">
        <v>32</v>
      </c>
      <c r="AX332" s="97">
        <f>2+15+1</f>
        <v>18</v>
      </c>
      <c r="AY332" s="97">
        <f>5+1+2</f>
        <v>8</v>
      </c>
      <c r="AZ332" s="97">
        <f t="shared" si="5"/>
        <v>26</v>
      </c>
      <c r="BA332" s="97">
        <v>34</v>
      </c>
      <c r="BB332" s="97">
        <v>4</v>
      </c>
      <c r="BC332" s="97"/>
      <c r="BD332" s="97"/>
      <c r="BE332" s="97">
        <v>22</v>
      </c>
      <c r="BF332" s="97">
        <v>8</v>
      </c>
      <c r="BG332" s="97"/>
      <c r="BH332" s="97"/>
      <c r="BI332" s="466">
        <v>5</v>
      </c>
      <c r="BJ332" s="466"/>
      <c r="BK332" s="466">
        <v>5</v>
      </c>
      <c r="BL332" s="97"/>
      <c r="BM332" s="97"/>
      <c r="BN332" s="470">
        <v>1</v>
      </c>
      <c r="BO332" s="470"/>
      <c r="BP332" s="97"/>
      <c r="BQ332" s="97">
        <v>160</v>
      </c>
      <c r="BR332" s="97"/>
      <c r="BS332" s="97"/>
      <c r="BT332" s="97"/>
      <c r="BU332" s="97"/>
      <c r="BV332" s="97"/>
      <c r="BW332" s="97"/>
      <c r="BX332" s="97">
        <v>16</v>
      </c>
      <c r="BY332" s="97"/>
      <c r="BZ332" s="97"/>
      <c r="CA332" s="97"/>
      <c r="CB332" s="97"/>
      <c r="CC332" s="574"/>
      <c r="CD332" s="565"/>
      <c r="CE332" s="565"/>
      <c r="CF332" s="565">
        <v>20</v>
      </c>
      <c r="CG332" s="565">
        <v>10</v>
      </c>
      <c r="CH332" s="565"/>
      <c r="CI332" s="565">
        <v>5</v>
      </c>
      <c r="CJ332" s="565">
        <v>3</v>
      </c>
      <c r="CK332" s="565">
        <v>6</v>
      </c>
      <c r="CL332" s="565"/>
      <c r="CM332" s="565"/>
      <c r="CN332" s="565"/>
      <c r="CO332" s="565"/>
      <c r="CP332" s="565"/>
      <c r="CQ332" s="565"/>
      <c r="CR332" s="582">
        <v>9</v>
      </c>
      <c r="CS332" s="565"/>
      <c r="CT332" s="565">
        <v>6</v>
      </c>
      <c r="CU332" s="565">
        <v>4</v>
      </c>
      <c r="CV332" s="565"/>
      <c r="CW332" s="565">
        <v>1</v>
      </c>
      <c r="CX332" s="565"/>
      <c r="CY332" s="598"/>
      <c r="CZ332" s="598"/>
      <c r="DA332" s="565">
        <v>14</v>
      </c>
      <c r="DB332" s="565">
        <v>5</v>
      </c>
      <c r="DC332" s="565">
        <v>80</v>
      </c>
      <c r="DD332" s="565"/>
      <c r="DE332" s="565">
        <v>20</v>
      </c>
      <c r="DF332" s="565"/>
      <c r="DG332" s="565">
        <v>15</v>
      </c>
      <c r="DH332" s="565">
        <v>8</v>
      </c>
      <c r="DI332" s="565"/>
      <c r="DJ332" s="565"/>
      <c r="DK332" s="565"/>
      <c r="DL332" s="565"/>
      <c r="DM332" s="565"/>
      <c r="DN332" s="565"/>
      <c r="DO332" s="565"/>
      <c r="DP332" s="565">
        <v>12</v>
      </c>
      <c r="DQ332" s="565">
        <v>2</v>
      </c>
      <c r="DR332" s="565">
        <v>1</v>
      </c>
      <c r="DS332" s="565"/>
      <c r="DT332" s="565"/>
      <c r="DU332" s="565"/>
      <c r="DV332" s="565">
        <v>4</v>
      </c>
      <c r="DW332" s="565"/>
      <c r="DX332" s="565">
        <v>15</v>
      </c>
      <c r="DY332" s="565">
        <v>9</v>
      </c>
      <c r="DZ332" s="565"/>
      <c r="EA332" s="565"/>
      <c r="EB332" s="565">
        <v>12</v>
      </c>
      <c r="EC332" s="565">
        <v>5</v>
      </c>
      <c r="ED332" s="565">
        <v>1</v>
      </c>
      <c r="EE332" s="565"/>
      <c r="EF332" s="565"/>
      <c r="EG332" s="565"/>
      <c r="EH332" s="565">
        <v>5</v>
      </c>
      <c r="EI332" s="565"/>
      <c r="EJ332" s="565"/>
      <c r="EK332" s="565"/>
      <c r="EL332" s="565"/>
      <c r="EM332" s="565"/>
      <c r="EN332" s="565"/>
      <c r="EO332" s="565"/>
      <c r="EP332" s="565"/>
      <c r="EQ332" s="565"/>
      <c r="ER332" s="620">
        <v>41</v>
      </c>
      <c r="ET332" s="565">
        <v>3</v>
      </c>
      <c r="EU332" s="565"/>
      <c r="EV332" s="565">
        <v>24</v>
      </c>
      <c r="EW332" s="565">
        <v>22</v>
      </c>
      <c r="EX332" s="565">
        <v>2</v>
      </c>
      <c r="EY332" s="565">
        <v>2</v>
      </c>
      <c r="EZ332" s="565">
        <v>60</v>
      </c>
      <c r="FA332" s="565">
        <v>54</v>
      </c>
      <c r="FB332" s="565">
        <v>4</v>
      </c>
      <c r="FC332" s="565"/>
      <c r="FD332" s="565">
        <v>10</v>
      </c>
      <c r="FE332" s="565">
        <v>3</v>
      </c>
      <c r="FF332" s="565">
        <v>12</v>
      </c>
      <c r="FG332" s="565"/>
      <c r="FH332" s="565">
        <v>10</v>
      </c>
      <c r="FI332" s="565">
        <v>5</v>
      </c>
      <c r="FJ332" s="565">
        <v>5</v>
      </c>
      <c r="FK332" s="565"/>
      <c r="FL332" s="565">
        <v>2</v>
      </c>
      <c r="FM332" s="565"/>
      <c r="FN332" s="565">
        <v>50</v>
      </c>
      <c r="FO332" s="565">
        <v>40</v>
      </c>
      <c r="FP332" s="565"/>
      <c r="FQ332" s="565"/>
      <c r="FR332" s="565"/>
      <c r="FS332" s="565"/>
      <c r="FT332" s="565">
        <v>5</v>
      </c>
      <c r="FU332" s="565">
        <v>1</v>
      </c>
      <c r="FV332" s="565">
        <v>7</v>
      </c>
      <c r="FW332" s="565"/>
      <c r="FX332" s="565">
        <v>3</v>
      </c>
      <c r="FY332" s="565"/>
      <c r="FZ332" s="598">
        <v>1</v>
      </c>
      <c r="GA332" s="598">
        <v>1</v>
      </c>
      <c r="GB332" s="565"/>
      <c r="GC332" s="565"/>
      <c r="GD332" s="565">
        <v>48</v>
      </c>
      <c r="GE332" s="565">
        <v>13</v>
      </c>
      <c r="GF332" s="565"/>
      <c r="GG332" s="565"/>
      <c r="GH332" s="565">
        <v>7</v>
      </c>
      <c r="GI332" s="565">
        <v>6</v>
      </c>
      <c r="GJ332" s="565"/>
    </row>
    <row r="333" spans="1:192" ht="30">
      <c r="A333" s="460">
        <v>293</v>
      </c>
      <c r="B333" s="460" t="s">
        <v>5404</v>
      </c>
      <c r="C333" s="461" t="s">
        <v>5405</v>
      </c>
      <c r="D333" s="514">
        <v>1.19</v>
      </c>
      <c r="E333" s="97">
        <v>10</v>
      </c>
      <c r="F333" s="506">
        <v>1</v>
      </c>
      <c r="G333" s="529"/>
      <c r="H333" s="78"/>
      <c r="I333" s="230">
        <v>10</v>
      </c>
      <c r="J333" s="230">
        <v>7</v>
      </c>
      <c r="K333" s="97"/>
      <c r="L333" s="97"/>
      <c r="M333" s="97"/>
      <c r="N333" s="97"/>
      <c r="O333" s="470"/>
      <c r="P333" s="470"/>
      <c r="Q333" s="470"/>
      <c r="R333" s="506">
        <v>3</v>
      </c>
      <c r="S333" s="97"/>
      <c r="T333" s="97">
        <v>30</v>
      </c>
      <c r="U333" s="507"/>
      <c r="V333" s="97">
        <v>25</v>
      </c>
      <c r="W333" s="97"/>
      <c r="X333" s="97">
        <v>25</v>
      </c>
      <c r="Y333" s="147"/>
      <c r="Z333" s="147"/>
      <c r="AA333" s="166"/>
      <c r="AB333" s="166"/>
      <c r="AC333" s="97">
        <v>61</v>
      </c>
      <c r="AD333" s="97"/>
      <c r="AE333" s="97">
        <v>1</v>
      </c>
      <c r="AF333" s="97"/>
      <c r="AG333" s="462">
        <v>50</v>
      </c>
      <c r="AH333" s="462"/>
      <c r="AI333" s="97"/>
      <c r="AJ333" s="97"/>
      <c r="AK333" s="97"/>
      <c r="AL333" s="97"/>
      <c r="AM333" s="97">
        <v>1</v>
      </c>
      <c r="AN333" s="97"/>
      <c r="AO333" s="97"/>
      <c r="AP333" s="97"/>
      <c r="AQ333" s="517">
        <v>20</v>
      </c>
      <c r="AR333" s="517"/>
      <c r="AS333" s="472">
        <v>10</v>
      </c>
      <c r="AT333" s="97"/>
      <c r="AU333" s="472"/>
      <c r="AV333" s="472"/>
      <c r="AW333" s="97">
        <v>10</v>
      </c>
      <c r="AX333" s="97">
        <f>6+8+7</f>
        <v>21</v>
      </c>
      <c r="AY333" s="97"/>
      <c r="AZ333" s="97">
        <f t="shared" si="5"/>
        <v>21</v>
      </c>
      <c r="BA333" s="97">
        <v>6</v>
      </c>
      <c r="BB333" s="97"/>
      <c r="BC333" s="97"/>
      <c r="BD333" s="97"/>
      <c r="BE333" s="97">
        <v>2</v>
      </c>
      <c r="BF333" s="97">
        <v>1</v>
      </c>
      <c r="BG333" s="97"/>
      <c r="BH333" s="97"/>
      <c r="BI333" s="466">
        <v>12</v>
      </c>
      <c r="BJ333" s="466"/>
      <c r="BK333" s="466">
        <v>12</v>
      </c>
      <c r="BL333" s="97"/>
      <c r="BM333" s="97"/>
      <c r="BN333" s="470">
        <v>1</v>
      </c>
      <c r="BO333" s="470"/>
      <c r="BP333" s="97"/>
      <c r="BQ333" s="97">
        <v>3</v>
      </c>
      <c r="BR333" s="97"/>
      <c r="BS333" s="97"/>
      <c r="BT333" s="97"/>
      <c r="BU333" s="97"/>
      <c r="BV333" s="97"/>
      <c r="BW333" s="97"/>
      <c r="BX333" s="97">
        <v>8</v>
      </c>
      <c r="BY333" s="97">
        <v>2</v>
      </c>
      <c r="BZ333" s="97"/>
      <c r="CA333" s="97"/>
      <c r="CB333" s="97"/>
      <c r="CC333" s="574"/>
      <c r="CD333" s="565"/>
      <c r="CE333" s="565"/>
      <c r="CF333" s="565">
        <v>4</v>
      </c>
      <c r="CG333" s="565"/>
      <c r="CH333" s="565">
        <v>19</v>
      </c>
      <c r="CI333" s="565">
        <v>20</v>
      </c>
      <c r="CJ333" s="565">
        <v>3</v>
      </c>
      <c r="CK333" s="565"/>
      <c r="CL333" s="565"/>
      <c r="CM333" s="565"/>
      <c r="CN333" s="565"/>
      <c r="CO333" s="565"/>
      <c r="CP333" s="565"/>
      <c r="CQ333" s="565"/>
      <c r="CR333" s="582">
        <v>20</v>
      </c>
      <c r="CS333" s="565"/>
      <c r="CT333" s="565">
        <v>4</v>
      </c>
      <c r="CU333" s="565">
        <v>12</v>
      </c>
      <c r="CV333" s="565"/>
      <c r="CW333" s="565">
        <v>1</v>
      </c>
      <c r="CX333" s="565"/>
      <c r="CY333" s="598"/>
      <c r="CZ333" s="598"/>
      <c r="DA333" s="565">
        <v>19</v>
      </c>
      <c r="DB333" s="565">
        <v>1</v>
      </c>
      <c r="DC333" s="565">
        <v>35</v>
      </c>
      <c r="DD333" s="565"/>
      <c r="DE333" s="565">
        <v>15</v>
      </c>
      <c r="DF333" s="565"/>
      <c r="DG333" s="565">
        <v>1</v>
      </c>
      <c r="DH333" s="565"/>
      <c r="DI333" s="565"/>
      <c r="DJ333" s="565"/>
      <c r="DK333" s="565"/>
      <c r="DL333" s="565"/>
      <c r="DM333" s="565">
        <v>221</v>
      </c>
      <c r="DN333" s="565"/>
      <c r="DO333" s="565"/>
      <c r="DP333" s="565">
        <v>123</v>
      </c>
      <c r="DQ333" s="565">
        <v>24</v>
      </c>
      <c r="DR333" s="565"/>
      <c r="DS333" s="565"/>
      <c r="DT333" s="565">
        <v>10</v>
      </c>
      <c r="DU333" s="565"/>
      <c r="DV333" s="565"/>
      <c r="DW333" s="565"/>
      <c r="DX333" s="565"/>
      <c r="DY333" s="565"/>
      <c r="DZ333" s="565">
        <v>3</v>
      </c>
      <c r="EA333" s="565"/>
      <c r="EB333" s="565">
        <v>2</v>
      </c>
      <c r="EC333" s="565"/>
      <c r="ED333" s="565"/>
      <c r="EE333" s="565"/>
      <c r="EF333" s="565"/>
      <c r="EG333" s="565"/>
      <c r="EH333" s="565">
        <v>16</v>
      </c>
      <c r="EI333" s="565"/>
      <c r="EJ333" s="565">
        <v>42</v>
      </c>
      <c r="EK333" s="565"/>
      <c r="EL333" s="565"/>
      <c r="EM333" s="565"/>
      <c r="EN333" s="565"/>
      <c r="EO333" s="565"/>
      <c r="EP333" s="565"/>
      <c r="EQ333" s="565"/>
      <c r="ER333" s="620">
        <v>6</v>
      </c>
      <c r="ET333" s="565"/>
      <c r="EU333" s="565"/>
      <c r="EV333" s="565">
        <v>104</v>
      </c>
      <c r="EW333" s="565"/>
      <c r="EX333" s="565"/>
      <c r="EY333" s="565"/>
      <c r="EZ333" s="565">
        <v>148</v>
      </c>
      <c r="FA333" s="565"/>
      <c r="FB333" s="565"/>
      <c r="FC333" s="565"/>
      <c r="FD333" s="565"/>
      <c r="FE333" s="565"/>
      <c r="FF333" s="565">
        <v>1</v>
      </c>
      <c r="FG333" s="565"/>
      <c r="FH333" s="565">
        <v>10</v>
      </c>
      <c r="FI333" s="565"/>
      <c r="FJ333" s="565"/>
      <c r="FK333" s="565"/>
      <c r="FL333" s="565">
        <v>27</v>
      </c>
      <c r="FM333" s="565"/>
      <c r="FN333" s="565">
        <v>100</v>
      </c>
      <c r="FO333" s="565"/>
      <c r="FP333" s="565">
        <v>9</v>
      </c>
      <c r="FQ333" s="565"/>
      <c r="FR333" s="565"/>
      <c r="FS333" s="565"/>
      <c r="FT333" s="565">
        <v>0</v>
      </c>
      <c r="FU333" s="565">
        <v>0</v>
      </c>
      <c r="FV333" s="565"/>
      <c r="FW333" s="565"/>
      <c r="FX333" s="565">
        <v>10</v>
      </c>
      <c r="FY333" s="565"/>
      <c r="FZ333" s="598">
        <v>2</v>
      </c>
      <c r="GA333" s="598"/>
      <c r="GB333" s="565"/>
      <c r="GC333" s="565"/>
      <c r="GD333" s="565"/>
      <c r="GE333" s="565"/>
      <c r="GF333" s="565">
        <v>6</v>
      </c>
      <c r="GG333" s="565"/>
      <c r="GH333" s="565">
        <v>32</v>
      </c>
      <c r="GI333" s="565">
        <v>2</v>
      </c>
      <c r="GJ333" s="565"/>
    </row>
    <row r="334" spans="1:192">
      <c r="A334" s="443">
        <v>32</v>
      </c>
      <c r="B334" s="501" t="s">
        <v>5406</v>
      </c>
      <c r="C334" s="474" t="s">
        <v>4734</v>
      </c>
      <c r="D334" s="502">
        <v>1.2</v>
      </c>
      <c r="E334" s="97">
        <v>2</v>
      </c>
      <c r="F334" s="506">
        <v>0</v>
      </c>
      <c r="G334" s="529"/>
      <c r="H334" s="78"/>
      <c r="I334" s="230">
        <v>3</v>
      </c>
      <c r="J334" s="230"/>
      <c r="K334" s="97">
        <v>1</v>
      </c>
      <c r="L334" s="97"/>
      <c r="M334" s="97">
        <v>3</v>
      </c>
      <c r="N334" s="97"/>
      <c r="O334" s="470"/>
      <c r="P334" s="470"/>
      <c r="Q334" s="470"/>
      <c r="R334" s="518">
        <f>SUM(R335:R352)</f>
        <v>55</v>
      </c>
      <c r="S334" s="97"/>
      <c r="T334" s="447">
        <v>843</v>
      </c>
      <c r="U334" s="507"/>
      <c r="V334" s="447">
        <v>354</v>
      </c>
      <c r="W334" s="447"/>
      <c r="X334" s="447">
        <v>354</v>
      </c>
      <c r="Y334" s="147"/>
      <c r="Z334" s="147"/>
      <c r="AA334" s="166"/>
      <c r="AB334" s="166"/>
      <c r="AC334" s="97"/>
      <c r="AD334" s="97"/>
      <c r="AE334" s="97">
        <v>135</v>
      </c>
      <c r="AF334" s="97"/>
      <c r="AG334" s="462">
        <v>96</v>
      </c>
      <c r="AH334" s="462"/>
      <c r="AI334" s="97">
        <v>2</v>
      </c>
      <c r="AJ334" s="97"/>
      <c r="AK334" s="97"/>
      <c r="AL334" s="97"/>
      <c r="AM334" s="97">
        <v>73</v>
      </c>
      <c r="AN334" s="97"/>
      <c r="AO334" s="97">
        <v>32</v>
      </c>
      <c r="AP334" s="97"/>
      <c r="AQ334" s="512">
        <f>SUM(AQ335:AQ352)</f>
        <v>530</v>
      </c>
      <c r="AR334" s="512">
        <f>SUM(AR335:AR352)</f>
        <v>1</v>
      </c>
      <c r="AS334" s="472">
        <v>43</v>
      </c>
      <c r="AT334" s="97"/>
      <c r="AU334" s="472"/>
      <c r="AV334" s="472"/>
      <c r="AW334" s="97"/>
      <c r="AX334" s="97"/>
      <c r="AY334" s="97"/>
      <c r="AZ334" s="97"/>
      <c r="BA334" s="97"/>
      <c r="BB334" s="97"/>
      <c r="BC334" s="97"/>
      <c r="BD334" s="97"/>
      <c r="BE334" s="97"/>
      <c r="BF334" s="97"/>
      <c r="BG334" s="97">
        <v>10</v>
      </c>
      <c r="BH334" s="97"/>
      <c r="BI334" s="466">
        <v>229</v>
      </c>
      <c r="BJ334" s="466">
        <v>0</v>
      </c>
      <c r="BK334" s="466">
        <v>229</v>
      </c>
      <c r="BL334" s="97">
        <v>0</v>
      </c>
      <c r="BM334" s="97"/>
      <c r="BN334" s="470">
        <v>105</v>
      </c>
      <c r="BO334" s="470"/>
      <c r="BP334" s="97"/>
      <c r="BQ334" s="97">
        <v>49</v>
      </c>
      <c r="BR334" s="97"/>
      <c r="BS334" s="97"/>
      <c r="BT334" s="97"/>
      <c r="BU334" s="97"/>
      <c r="BV334" s="97"/>
      <c r="BW334" s="97"/>
      <c r="BX334" s="97">
        <v>46</v>
      </c>
      <c r="BY334" s="97">
        <v>2</v>
      </c>
      <c r="BZ334" s="97"/>
      <c r="CA334" s="97"/>
      <c r="CB334" s="97"/>
      <c r="CC334" s="574"/>
      <c r="CD334" s="565"/>
      <c r="CE334" s="565"/>
      <c r="CF334" s="565">
        <v>207</v>
      </c>
      <c r="CG334" s="565">
        <v>0</v>
      </c>
      <c r="CH334" s="565">
        <v>394</v>
      </c>
      <c r="CI334" s="565">
        <v>548</v>
      </c>
      <c r="CJ334" s="565">
        <v>10</v>
      </c>
      <c r="CK334" s="565"/>
      <c r="CL334" s="565"/>
      <c r="CM334" s="565"/>
      <c r="CN334" s="565"/>
      <c r="CO334" s="565"/>
      <c r="CP334" s="565"/>
      <c r="CQ334" s="565"/>
      <c r="CR334" s="568">
        <v>710</v>
      </c>
      <c r="CS334" s="565"/>
      <c r="CT334" s="565"/>
      <c r="CU334" s="565"/>
      <c r="CV334" s="565"/>
      <c r="CW334" s="565">
        <v>105</v>
      </c>
      <c r="CX334" s="565"/>
      <c r="CY334" s="598"/>
      <c r="CZ334" s="598"/>
      <c r="DA334" s="565">
        <v>530</v>
      </c>
      <c r="DB334" s="565">
        <v>1</v>
      </c>
      <c r="DC334" s="565">
        <v>982</v>
      </c>
      <c r="DD334" s="565"/>
      <c r="DE334" s="565">
        <v>522</v>
      </c>
      <c r="DF334" s="565"/>
      <c r="DG334" s="565">
        <v>183</v>
      </c>
      <c r="DH334" s="565"/>
      <c r="DI334" s="565"/>
      <c r="DJ334" s="565"/>
      <c r="DK334" s="565"/>
      <c r="DL334" s="565"/>
      <c r="DM334" s="565"/>
      <c r="DN334" s="565"/>
      <c r="DO334" s="565"/>
      <c r="DP334" s="565">
        <v>20</v>
      </c>
      <c r="DQ334" s="565">
        <v>1</v>
      </c>
      <c r="DR334" s="565">
        <v>8</v>
      </c>
      <c r="DS334" s="565"/>
      <c r="DT334" s="565"/>
      <c r="DU334" s="565"/>
      <c r="DV334" s="565"/>
      <c r="DW334" s="565"/>
      <c r="DX334" s="565">
        <v>42</v>
      </c>
      <c r="DY334" s="565"/>
      <c r="DZ334" s="565"/>
      <c r="EA334" s="565"/>
      <c r="EB334" s="565"/>
      <c r="EC334" s="565"/>
      <c r="ED334" s="565"/>
      <c r="EE334" s="565"/>
      <c r="EF334" s="565"/>
      <c r="EG334" s="565"/>
      <c r="EH334" s="565">
        <v>5</v>
      </c>
      <c r="EI334" s="565"/>
      <c r="EJ334" s="565">
        <v>1</v>
      </c>
      <c r="EK334" s="565"/>
      <c r="EL334" s="565"/>
      <c r="EM334" s="565"/>
      <c r="EN334" s="565"/>
      <c r="EO334" s="565"/>
      <c r="EP334" s="565"/>
      <c r="EQ334" s="565"/>
      <c r="ER334" s="620">
        <v>638</v>
      </c>
      <c r="ET334" s="565">
        <v>123</v>
      </c>
      <c r="EU334" s="565"/>
      <c r="EV334" s="565">
        <v>776</v>
      </c>
      <c r="EW334" s="565">
        <v>2</v>
      </c>
      <c r="EX334" s="565">
        <v>50</v>
      </c>
      <c r="EY334" s="565"/>
      <c r="EZ334" s="565">
        <v>833</v>
      </c>
      <c r="FA334" s="565">
        <v>16</v>
      </c>
      <c r="FB334" s="565"/>
      <c r="FC334" s="565"/>
      <c r="FD334" s="565"/>
      <c r="FE334" s="565"/>
      <c r="FF334" s="565"/>
      <c r="FG334" s="565"/>
      <c r="FH334" s="565">
        <v>328</v>
      </c>
      <c r="FI334" s="565">
        <v>16</v>
      </c>
      <c r="FJ334" s="565">
        <v>54</v>
      </c>
      <c r="FK334" s="565"/>
      <c r="FL334" s="565">
        <v>2021</v>
      </c>
      <c r="FM334" s="565"/>
      <c r="FN334" s="565">
        <v>856</v>
      </c>
      <c r="FO334" s="565">
        <v>0</v>
      </c>
      <c r="FP334" s="565"/>
      <c r="FQ334" s="565"/>
      <c r="FR334" s="565"/>
      <c r="FS334" s="565"/>
      <c r="FT334" s="565">
        <v>89</v>
      </c>
      <c r="FU334" s="565">
        <v>0</v>
      </c>
      <c r="FV334" s="565">
        <v>66</v>
      </c>
      <c r="FW334" s="565"/>
      <c r="FX334" s="565"/>
      <c r="FY334" s="565"/>
      <c r="FZ334" s="598"/>
      <c r="GA334" s="598"/>
      <c r="GB334" s="565"/>
      <c r="GC334" s="565"/>
      <c r="GD334" s="565">
        <v>132</v>
      </c>
      <c r="GE334" s="565"/>
      <c r="GF334" s="565">
        <v>135</v>
      </c>
      <c r="GG334" s="565">
        <v>1</v>
      </c>
      <c r="GH334" s="565"/>
      <c r="GI334" s="565"/>
      <c r="GJ334" s="565"/>
    </row>
    <row r="335" spans="1:192" ht="30">
      <c r="A335" s="460">
        <v>294</v>
      </c>
      <c r="B335" s="460" t="s">
        <v>5407</v>
      </c>
      <c r="C335" s="461" t="s">
        <v>5408</v>
      </c>
      <c r="D335" s="514">
        <v>1.1499999999999999</v>
      </c>
      <c r="E335" s="447">
        <v>149</v>
      </c>
      <c r="F335" s="515">
        <v>6</v>
      </c>
      <c r="G335" s="529"/>
      <c r="H335" s="78"/>
      <c r="I335" s="445">
        <v>121</v>
      </c>
      <c r="J335" s="445">
        <v>1</v>
      </c>
      <c r="K335" s="97"/>
      <c r="L335" s="97"/>
      <c r="M335" s="97">
        <v>293</v>
      </c>
      <c r="N335" s="97"/>
      <c r="O335" s="470"/>
      <c r="P335" s="470"/>
      <c r="Q335" s="470"/>
      <c r="R335" s="506">
        <v>1</v>
      </c>
      <c r="S335" s="97"/>
      <c r="T335" s="97">
        <v>25</v>
      </c>
      <c r="U335" s="507"/>
      <c r="V335" s="97">
        <v>96</v>
      </c>
      <c r="W335" s="97"/>
      <c r="X335" s="97">
        <v>96</v>
      </c>
      <c r="Y335" s="147"/>
      <c r="Z335" s="147"/>
      <c r="AA335" s="166"/>
      <c r="AB335" s="166"/>
      <c r="AC335" s="97">
        <v>10</v>
      </c>
      <c r="AD335" s="97"/>
      <c r="AE335" s="97">
        <v>15</v>
      </c>
      <c r="AF335" s="97"/>
      <c r="AG335" s="462"/>
      <c r="AH335" s="462"/>
      <c r="AI335" s="97"/>
      <c r="AJ335" s="97"/>
      <c r="AK335" s="97"/>
      <c r="AL335" s="97"/>
      <c r="AM335" s="97">
        <v>7</v>
      </c>
      <c r="AN335" s="97"/>
      <c r="AO335" s="97">
        <v>6</v>
      </c>
      <c r="AP335" s="97"/>
      <c r="AQ335" s="517">
        <v>18</v>
      </c>
      <c r="AR335" s="517"/>
      <c r="AS335" s="472">
        <v>0</v>
      </c>
      <c r="AT335" s="97"/>
      <c r="AU335" s="472"/>
      <c r="AV335" s="472"/>
      <c r="AW335" s="97">
        <v>2</v>
      </c>
      <c r="AX335" s="97">
        <f>1</f>
        <v>1</v>
      </c>
      <c r="AY335" s="97"/>
      <c r="AZ335" s="97">
        <f t="shared" si="5"/>
        <v>1</v>
      </c>
      <c r="BA335" s="97">
        <v>9</v>
      </c>
      <c r="BB335" s="97"/>
      <c r="BC335" s="97"/>
      <c r="BD335" s="97"/>
      <c r="BE335" s="97">
        <v>15</v>
      </c>
      <c r="BF335" s="97"/>
      <c r="BG335" s="97"/>
      <c r="BH335" s="97"/>
      <c r="BI335" s="466">
        <v>2</v>
      </c>
      <c r="BJ335" s="466"/>
      <c r="BK335" s="466">
        <v>2</v>
      </c>
      <c r="BL335" s="97"/>
      <c r="BM335" s="97"/>
      <c r="BN335" s="470">
        <v>4</v>
      </c>
      <c r="BO335" s="470"/>
      <c r="BP335" s="97"/>
      <c r="BQ335" s="97"/>
      <c r="BR335" s="97"/>
      <c r="BS335" s="97"/>
      <c r="BT335" s="97"/>
      <c r="BU335" s="97"/>
      <c r="BV335" s="97"/>
      <c r="BW335" s="97"/>
      <c r="BX335" s="97"/>
      <c r="BY335" s="97"/>
      <c r="BZ335" s="97"/>
      <c r="CA335" s="97"/>
      <c r="CB335" s="97"/>
      <c r="CC335" s="574"/>
      <c r="CD335" s="565"/>
      <c r="CE335" s="565"/>
      <c r="CF335" s="565">
        <v>3</v>
      </c>
      <c r="CG335" s="565"/>
      <c r="CH335" s="565"/>
      <c r="CI335" s="565">
        <v>3</v>
      </c>
      <c r="CJ335" s="565"/>
      <c r="CK335" s="565"/>
      <c r="CL335" s="565"/>
      <c r="CM335" s="565"/>
      <c r="CN335" s="565"/>
      <c r="CO335" s="565"/>
      <c r="CP335" s="565"/>
      <c r="CQ335" s="565"/>
      <c r="CR335" s="582">
        <v>24</v>
      </c>
      <c r="CS335" s="565"/>
      <c r="CT335" s="565">
        <v>25</v>
      </c>
      <c r="CU335" s="565">
        <v>5</v>
      </c>
      <c r="CV335" s="565"/>
      <c r="CW335" s="565">
        <v>4</v>
      </c>
      <c r="CX335" s="565"/>
      <c r="CY335" s="598"/>
      <c r="CZ335" s="598"/>
      <c r="DA335" s="565">
        <v>29</v>
      </c>
      <c r="DB335" s="565"/>
      <c r="DC335" s="565">
        <v>25</v>
      </c>
      <c r="DD335" s="565"/>
      <c r="DE335" s="565">
        <v>21</v>
      </c>
      <c r="DF335" s="565"/>
      <c r="DG335" s="565">
        <v>3</v>
      </c>
      <c r="DH335" s="565"/>
      <c r="DI335" s="565"/>
      <c r="DJ335" s="565"/>
      <c r="DK335" s="565"/>
      <c r="DL335" s="565"/>
      <c r="DM335" s="565">
        <v>90</v>
      </c>
      <c r="DN335" s="565"/>
      <c r="DO335" s="565"/>
      <c r="DP335" s="565"/>
      <c r="DQ335" s="565"/>
      <c r="DR335" s="565"/>
      <c r="DS335" s="565"/>
      <c r="DT335" s="565">
        <v>22</v>
      </c>
      <c r="DU335" s="565"/>
      <c r="DV335" s="565"/>
      <c r="DW335" s="565"/>
      <c r="DX335" s="565">
        <v>3</v>
      </c>
      <c r="DY335" s="565"/>
      <c r="DZ335" s="565">
        <v>45</v>
      </c>
      <c r="EA335" s="565"/>
      <c r="EB335" s="565">
        <v>2</v>
      </c>
      <c r="EC335" s="565"/>
      <c r="ED335" s="565"/>
      <c r="EE335" s="565"/>
      <c r="EF335" s="565"/>
      <c r="EG335" s="565"/>
      <c r="EH335" s="565">
        <v>30</v>
      </c>
      <c r="EI335" s="565"/>
      <c r="EJ335" s="565">
        <v>3</v>
      </c>
      <c r="EK335" s="565"/>
      <c r="EL335" s="565">
        <v>1</v>
      </c>
      <c r="EM335" s="565"/>
      <c r="EN335" s="565"/>
      <c r="EO335" s="565"/>
      <c r="EP335" s="565"/>
      <c r="EQ335" s="565"/>
      <c r="ER335" s="620">
        <v>30</v>
      </c>
      <c r="ET335" s="565">
        <v>3</v>
      </c>
      <c r="EU335" s="565"/>
      <c r="EV335" s="565">
        <v>30</v>
      </c>
      <c r="EW335" s="565"/>
      <c r="EX335" s="565">
        <v>1</v>
      </c>
      <c r="EY335" s="565"/>
      <c r="EZ335" s="565">
        <v>13</v>
      </c>
      <c r="FA335" s="565"/>
      <c r="FB335" s="565">
        <v>1</v>
      </c>
      <c r="FC335" s="565"/>
      <c r="FD335" s="565">
        <v>40</v>
      </c>
      <c r="FE335" s="565"/>
      <c r="FF335" s="565">
        <v>4</v>
      </c>
      <c r="FG335" s="565"/>
      <c r="FH335" s="565">
        <v>10</v>
      </c>
      <c r="FI335" s="565"/>
      <c r="FJ335" s="565"/>
      <c r="FK335" s="565"/>
      <c r="FL335" s="565">
        <v>20</v>
      </c>
      <c r="FM335" s="565"/>
      <c r="FN335" s="565">
        <v>28</v>
      </c>
      <c r="FO335" s="565"/>
      <c r="FP335" s="565">
        <v>3</v>
      </c>
      <c r="FQ335" s="565"/>
      <c r="FR335" s="565">
        <v>2</v>
      </c>
      <c r="FS335" s="565"/>
      <c r="FT335" s="565">
        <v>6</v>
      </c>
      <c r="FU335" s="565">
        <v>0</v>
      </c>
      <c r="FV335" s="565"/>
      <c r="FW335" s="565"/>
      <c r="FX335" s="565"/>
      <c r="FY335" s="565"/>
      <c r="FZ335" s="598">
        <v>8</v>
      </c>
      <c r="GA335" s="598"/>
      <c r="GB335" s="565"/>
      <c r="GC335" s="565"/>
      <c r="GD335" s="565">
        <v>54</v>
      </c>
      <c r="GE335" s="565"/>
      <c r="GF335" s="565">
        <v>14</v>
      </c>
      <c r="GG335" s="565"/>
      <c r="GH335" s="565">
        <v>15</v>
      </c>
      <c r="GI335" s="565"/>
      <c r="GJ335" s="565"/>
    </row>
    <row r="336" spans="1:192" ht="30">
      <c r="A336" s="460">
        <v>295</v>
      </c>
      <c r="B336" s="460" t="s">
        <v>5409</v>
      </c>
      <c r="C336" s="461" t="s">
        <v>5410</v>
      </c>
      <c r="D336" s="514">
        <v>1.43</v>
      </c>
      <c r="E336" s="97">
        <v>32</v>
      </c>
      <c r="F336" s="506">
        <v>0</v>
      </c>
      <c r="G336" s="529"/>
      <c r="H336" s="78"/>
      <c r="I336" s="230"/>
      <c r="J336" s="230"/>
      <c r="K336" s="97"/>
      <c r="L336" s="97"/>
      <c r="M336" s="97"/>
      <c r="N336" s="97"/>
      <c r="O336" s="470"/>
      <c r="P336" s="470"/>
      <c r="Q336" s="470"/>
      <c r="R336" s="506">
        <v>10</v>
      </c>
      <c r="S336" s="97"/>
      <c r="T336" s="97">
        <v>207</v>
      </c>
      <c r="U336" s="507"/>
      <c r="V336" s="97">
        <v>64</v>
      </c>
      <c r="W336" s="97"/>
      <c r="X336" s="97">
        <v>64</v>
      </c>
      <c r="Y336" s="147"/>
      <c r="Z336" s="147"/>
      <c r="AA336" s="166"/>
      <c r="AB336" s="166"/>
      <c r="AC336" s="97">
        <v>345</v>
      </c>
      <c r="AD336" s="97"/>
      <c r="AE336" s="97">
        <v>15</v>
      </c>
      <c r="AF336" s="97"/>
      <c r="AG336" s="462">
        <v>36</v>
      </c>
      <c r="AH336" s="462"/>
      <c r="AI336" s="97">
        <v>28</v>
      </c>
      <c r="AJ336" s="97"/>
      <c r="AK336" s="97"/>
      <c r="AL336" s="97"/>
      <c r="AM336" s="97"/>
      <c r="AN336" s="97"/>
      <c r="AO336" s="97"/>
      <c r="AP336" s="97"/>
      <c r="AQ336" s="517">
        <v>168</v>
      </c>
      <c r="AR336" s="517">
        <v>1</v>
      </c>
      <c r="AS336" s="472">
        <v>0</v>
      </c>
      <c r="AT336" s="97"/>
      <c r="AU336" s="472"/>
      <c r="AV336" s="472"/>
      <c r="AW336" s="97">
        <v>5</v>
      </c>
      <c r="AX336" s="97">
        <f>25+50+21</f>
        <v>96</v>
      </c>
      <c r="AY336" s="97"/>
      <c r="AZ336" s="97">
        <f t="shared" si="5"/>
        <v>96</v>
      </c>
      <c r="BA336" s="97">
        <v>10</v>
      </c>
      <c r="BB336" s="97"/>
      <c r="BC336" s="97"/>
      <c r="BD336" s="97"/>
      <c r="BE336" s="97"/>
      <c r="BF336" s="97"/>
      <c r="BG336" s="97">
        <v>12</v>
      </c>
      <c r="BH336" s="97"/>
      <c r="BI336" s="466">
        <v>80</v>
      </c>
      <c r="BJ336" s="466"/>
      <c r="BK336" s="466">
        <v>80</v>
      </c>
      <c r="BL336" s="97"/>
      <c r="BM336" s="97"/>
      <c r="BN336" s="470">
        <v>21</v>
      </c>
      <c r="BO336" s="470"/>
      <c r="BP336" s="97"/>
      <c r="BQ336" s="97"/>
      <c r="BR336" s="97">
        <v>18</v>
      </c>
      <c r="BS336" s="97"/>
      <c r="BT336" s="97"/>
      <c r="BU336" s="97"/>
      <c r="BV336" s="97"/>
      <c r="BW336" s="97"/>
      <c r="BX336" s="97">
        <v>354</v>
      </c>
      <c r="BY336" s="97"/>
      <c r="BZ336" s="97"/>
      <c r="CA336" s="97"/>
      <c r="CB336" s="97"/>
      <c r="CC336" s="574"/>
      <c r="CD336" s="565"/>
      <c r="CE336" s="565"/>
      <c r="CF336" s="565">
        <v>60</v>
      </c>
      <c r="CG336" s="565"/>
      <c r="CH336" s="565">
        <v>88</v>
      </c>
      <c r="CI336" s="565">
        <v>230</v>
      </c>
      <c r="CJ336" s="565"/>
      <c r="CK336" s="565"/>
      <c r="CL336" s="565"/>
      <c r="CM336" s="565"/>
      <c r="CN336" s="565"/>
      <c r="CO336" s="565">
        <v>100</v>
      </c>
      <c r="CP336" s="565"/>
      <c r="CQ336" s="565"/>
      <c r="CR336" s="582">
        <v>131</v>
      </c>
      <c r="CS336" s="565"/>
      <c r="CT336" s="565">
        <v>33</v>
      </c>
      <c r="CU336" s="565"/>
      <c r="CV336" s="565"/>
      <c r="CW336" s="565">
        <v>21</v>
      </c>
      <c r="CX336" s="565"/>
      <c r="CY336" s="598"/>
      <c r="CZ336" s="598"/>
      <c r="DA336" s="565">
        <v>90</v>
      </c>
      <c r="DB336" s="565"/>
      <c r="DC336" s="565">
        <v>222</v>
      </c>
      <c r="DD336" s="565"/>
      <c r="DE336" s="565">
        <v>90</v>
      </c>
      <c r="DF336" s="565"/>
      <c r="DG336" s="565">
        <v>10</v>
      </c>
      <c r="DH336" s="565"/>
      <c r="DI336" s="565"/>
      <c r="DJ336" s="565"/>
      <c r="DK336" s="565"/>
      <c r="DL336" s="565"/>
      <c r="DM336" s="565"/>
      <c r="DN336" s="565"/>
      <c r="DO336" s="565"/>
      <c r="DP336" s="565">
        <v>57</v>
      </c>
      <c r="DQ336" s="565"/>
      <c r="DR336" s="565">
        <v>63</v>
      </c>
      <c r="DS336" s="565"/>
      <c r="DT336" s="565">
        <v>512</v>
      </c>
      <c r="DU336" s="565"/>
      <c r="DV336" s="565"/>
      <c r="DW336" s="565"/>
      <c r="DX336" s="565"/>
      <c r="DY336" s="565"/>
      <c r="DZ336" s="565"/>
      <c r="EA336" s="565"/>
      <c r="EB336" s="565">
        <v>10</v>
      </c>
      <c r="EC336" s="565"/>
      <c r="ED336" s="565"/>
      <c r="EE336" s="565"/>
      <c r="EF336" s="565"/>
      <c r="EG336" s="565"/>
      <c r="EH336" s="565"/>
      <c r="EI336" s="565"/>
      <c r="EJ336" s="565"/>
      <c r="EK336" s="565"/>
      <c r="EL336" s="565">
        <v>1</v>
      </c>
      <c r="EM336" s="565"/>
      <c r="EN336" s="565"/>
      <c r="EO336" s="565"/>
      <c r="EP336" s="565"/>
      <c r="EQ336" s="565"/>
      <c r="ER336" s="620">
        <v>203</v>
      </c>
      <c r="ET336" s="565">
        <v>24</v>
      </c>
      <c r="EU336" s="565"/>
      <c r="EV336" s="565">
        <v>320</v>
      </c>
      <c r="EW336" s="565"/>
      <c r="EX336" s="565"/>
      <c r="EY336" s="565"/>
      <c r="EZ336" s="565">
        <v>144</v>
      </c>
      <c r="FA336" s="565"/>
      <c r="FB336" s="565">
        <v>4</v>
      </c>
      <c r="FC336" s="565"/>
      <c r="FD336" s="565">
        <v>3</v>
      </c>
      <c r="FE336" s="565"/>
      <c r="FF336" s="565">
        <v>36</v>
      </c>
      <c r="FG336" s="565"/>
      <c r="FH336" s="565">
        <v>110</v>
      </c>
      <c r="FI336" s="565"/>
      <c r="FJ336" s="565"/>
      <c r="FK336" s="565"/>
      <c r="FL336" s="565">
        <v>516</v>
      </c>
      <c r="FM336" s="565"/>
      <c r="FN336" s="565">
        <v>286</v>
      </c>
      <c r="FO336" s="565"/>
      <c r="FP336" s="565">
        <v>90</v>
      </c>
      <c r="FQ336" s="565"/>
      <c r="FR336" s="565">
        <v>8</v>
      </c>
      <c r="FS336" s="565"/>
      <c r="FT336" s="565">
        <v>10</v>
      </c>
      <c r="FU336" s="565">
        <v>0</v>
      </c>
      <c r="FV336" s="565">
        <v>5</v>
      </c>
      <c r="FW336" s="565"/>
      <c r="FX336" s="565">
        <v>30</v>
      </c>
      <c r="FY336" s="565"/>
      <c r="FZ336" s="598"/>
      <c r="GA336" s="598"/>
      <c r="GB336" s="565"/>
      <c r="GC336" s="565"/>
      <c r="GD336" s="565">
        <v>8</v>
      </c>
      <c r="GE336" s="565"/>
      <c r="GF336" s="565">
        <v>35</v>
      </c>
      <c r="GG336" s="565"/>
      <c r="GH336" s="565">
        <v>220</v>
      </c>
      <c r="GI336" s="565"/>
      <c r="GJ336" s="565"/>
    </row>
    <row r="337" spans="1:192" ht="30">
      <c r="A337" s="460">
        <v>296</v>
      </c>
      <c r="B337" s="460" t="s">
        <v>5411</v>
      </c>
      <c r="C337" s="461" t="s">
        <v>5412</v>
      </c>
      <c r="D337" s="514">
        <v>3</v>
      </c>
      <c r="E337" s="97">
        <v>1</v>
      </c>
      <c r="F337" s="506">
        <v>0</v>
      </c>
      <c r="G337" s="529"/>
      <c r="H337" s="78"/>
      <c r="I337" s="230">
        <v>40</v>
      </c>
      <c r="J337" s="230"/>
      <c r="K337" s="97">
        <v>26</v>
      </c>
      <c r="L337" s="97"/>
      <c r="M337" s="97">
        <v>6</v>
      </c>
      <c r="N337" s="97"/>
      <c r="O337" s="470"/>
      <c r="P337" s="470"/>
      <c r="Q337" s="470"/>
      <c r="R337" s="506"/>
      <c r="S337" s="97"/>
      <c r="T337" s="97">
        <v>40</v>
      </c>
      <c r="U337" s="507"/>
      <c r="V337" s="97"/>
      <c r="W337" s="97"/>
      <c r="X337" s="97"/>
      <c r="Y337" s="147"/>
      <c r="Z337" s="147"/>
      <c r="AA337" s="166">
        <v>30</v>
      </c>
      <c r="AB337" s="166"/>
      <c r="AC337" s="97">
        <v>74</v>
      </c>
      <c r="AD337" s="97"/>
      <c r="AE337" s="97"/>
      <c r="AF337" s="97"/>
      <c r="AG337" s="462"/>
      <c r="AH337" s="462"/>
      <c r="AI337" s="97"/>
      <c r="AJ337" s="97"/>
      <c r="AK337" s="97"/>
      <c r="AL337" s="97"/>
      <c r="AM337" s="97"/>
      <c r="AN337" s="97"/>
      <c r="AO337" s="97"/>
      <c r="AP337" s="97"/>
      <c r="AQ337" s="517"/>
      <c r="AR337" s="517"/>
      <c r="AS337" s="472">
        <v>0</v>
      </c>
      <c r="AT337" s="97"/>
      <c r="AU337" s="472"/>
      <c r="AV337" s="472"/>
      <c r="AW337" s="97"/>
      <c r="AX337" s="97">
        <f>3+3+3</f>
        <v>9</v>
      </c>
      <c r="AY337" s="97"/>
      <c r="AZ337" s="97">
        <f t="shared" si="5"/>
        <v>9</v>
      </c>
      <c r="BA337" s="97"/>
      <c r="BB337" s="97"/>
      <c r="BC337" s="97"/>
      <c r="BD337" s="97"/>
      <c r="BE337" s="97"/>
      <c r="BF337" s="97"/>
      <c r="BG337" s="97"/>
      <c r="BH337" s="97"/>
      <c r="BI337" s="466"/>
      <c r="BJ337" s="466"/>
      <c r="BK337" s="466">
        <v>0</v>
      </c>
      <c r="BL337" s="97"/>
      <c r="BM337" s="97"/>
      <c r="BN337" s="470"/>
      <c r="BO337" s="470"/>
      <c r="BP337" s="97"/>
      <c r="BQ337" s="97"/>
      <c r="BR337" s="97"/>
      <c r="BS337" s="97"/>
      <c r="BT337" s="97"/>
      <c r="BU337" s="97"/>
      <c r="BV337" s="97"/>
      <c r="BW337" s="97"/>
      <c r="BX337" s="97">
        <v>1</v>
      </c>
      <c r="BY337" s="97"/>
      <c r="BZ337" s="97"/>
      <c r="CA337" s="97"/>
      <c r="CB337" s="97"/>
      <c r="CC337" s="574"/>
      <c r="CD337" s="565"/>
      <c r="CE337" s="565"/>
      <c r="CF337" s="565"/>
      <c r="CG337" s="565"/>
      <c r="CH337" s="565"/>
      <c r="CI337" s="565"/>
      <c r="CJ337" s="565"/>
      <c r="CK337" s="565"/>
      <c r="CL337" s="565"/>
      <c r="CM337" s="565"/>
      <c r="CN337" s="565"/>
      <c r="CO337" s="565"/>
      <c r="CP337" s="565"/>
      <c r="CQ337" s="565"/>
      <c r="CR337" s="582">
        <v>20</v>
      </c>
      <c r="CS337" s="565"/>
      <c r="CT337" s="565"/>
      <c r="CU337" s="565"/>
      <c r="CV337" s="565"/>
      <c r="CW337" s="565"/>
      <c r="CX337" s="565"/>
      <c r="CY337" s="598"/>
      <c r="CZ337" s="598"/>
      <c r="DA337" s="565"/>
      <c r="DB337" s="565"/>
      <c r="DC337" s="565">
        <v>18</v>
      </c>
      <c r="DD337" s="565"/>
      <c r="DE337" s="565"/>
      <c r="DF337" s="565"/>
      <c r="DG337" s="565"/>
      <c r="DH337" s="565"/>
      <c r="DI337" s="565"/>
      <c r="DJ337" s="565"/>
      <c r="DK337" s="565"/>
      <c r="DL337" s="565"/>
      <c r="DM337" s="565"/>
      <c r="DN337" s="565"/>
      <c r="DO337" s="565"/>
      <c r="DP337" s="565">
        <v>30</v>
      </c>
      <c r="DQ337" s="565"/>
      <c r="DR337" s="565"/>
      <c r="DS337" s="565"/>
      <c r="DT337" s="565">
        <v>116</v>
      </c>
      <c r="DU337" s="565"/>
      <c r="DV337" s="565"/>
      <c r="DW337" s="565"/>
      <c r="DX337" s="565"/>
      <c r="DY337" s="565"/>
      <c r="DZ337" s="565">
        <v>66</v>
      </c>
      <c r="EA337" s="565"/>
      <c r="EB337" s="565"/>
      <c r="EC337" s="565"/>
      <c r="ED337" s="565"/>
      <c r="EE337" s="565"/>
      <c r="EF337" s="565"/>
      <c r="EG337" s="565"/>
      <c r="EH337" s="565"/>
      <c r="EI337" s="565"/>
      <c r="EJ337" s="565"/>
      <c r="EK337" s="565"/>
      <c r="EL337" s="565"/>
      <c r="EM337" s="565"/>
      <c r="EN337" s="565"/>
      <c r="EO337" s="565"/>
      <c r="EP337" s="565"/>
      <c r="EQ337" s="565"/>
      <c r="ER337" s="620">
        <v>0</v>
      </c>
      <c r="ET337" s="565"/>
      <c r="EU337" s="565"/>
      <c r="EV337" s="565"/>
      <c r="EW337" s="565"/>
      <c r="EX337" s="565"/>
      <c r="EY337" s="565"/>
      <c r="EZ337" s="565"/>
      <c r="FA337" s="565"/>
      <c r="FB337" s="565"/>
      <c r="FC337" s="565"/>
      <c r="FD337" s="565"/>
      <c r="FE337" s="565"/>
      <c r="FF337" s="565"/>
      <c r="FG337" s="565"/>
      <c r="FH337" s="565"/>
      <c r="FI337" s="565"/>
      <c r="FJ337" s="565"/>
      <c r="FK337" s="565"/>
      <c r="FL337" s="565">
        <v>154</v>
      </c>
      <c r="FM337" s="565"/>
      <c r="FN337" s="565">
        <v>12</v>
      </c>
      <c r="FO337" s="565"/>
      <c r="FP337" s="565"/>
      <c r="FQ337" s="565"/>
      <c r="FR337" s="565"/>
      <c r="FS337" s="565"/>
      <c r="FT337" s="565">
        <v>0</v>
      </c>
      <c r="FU337" s="565">
        <v>0</v>
      </c>
      <c r="FV337" s="565"/>
      <c r="FW337" s="565"/>
      <c r="FX337" s="565"/>
      <c r="FY337" s="565"/>
      <c r="FZ337" s="598"/>
      <c r="GA337" s="598"/>
      <c r="GB337" s="565"/>
      <c r="GC337" s="565"/>
      <c r="GD337" s="565"/>
      <c r="GE337" s="565"/>
      <c r="GF337" s="565"/>
      <c r="GG337" s="565"/>
      <c r="GH337" s="565"/>
      <c r="GI337" s="565"/>
      <c r="GJ337" s="565"/>
    </row>
    <row r="338" spans="1:192" ht="30">
      <c r="A338" s="460">
        <v>297</v>
      </c>
      <c r="B338" s="460" t="s">
        <v>5413</v>
      </c>
      <c r="C338" s="461" t="s">
        <v>5414</v>
      </c>
      <c r="D338" s="514">
        <v>4.3</v>
      </c>
      <c r="E338" s="97">
        <v>0</v>
      </c>
      <c r="F338" s="506">
        <v>0</v>
      </c>
      <c r="G338" s="529"/>
      <c r="H338" s="78"/>
      <c r="I338" s="230"/>
      <c r="J338" s="230"/>
      <c r="K338" s="97"/>
      <c r="L338" s="97"/>
      <c r="M338" s="97"/>
      <c r="N338" s="97"/>
      <c r="O338" s="470"/>
      <c r="P338" s="470"/>
      <c r="Q338" s="470"/>
      <c r="R338" s="506"/>
      <c r="S338" s="97"/>
      <c r="T338" s="97">
        <v>5</v>
      </c>
      <c r="U338" s="507"/>
      <c r="V338" s="97"/>
      <c r="W338" s="97"/>
      <c r="X338" s="97"/>
      <c r="Y338" s="147"/>
      <c r="Z338" s="147"/>
      <c r="AA338" s="166">
        <v>20</v>
      </c>
      <c r="AB338" s="166"/>
      <c r="AC338" s="97">
        <v>20</v>
      </c>
      <c r="AD338" s="97"/>
      <c r="AE338" s="97"/>
      <c r="AF338" s="97"/>
      <c r="AG338" s="462"/>
      <c r="AH338" s="462"/>
      <c r="AI338" s="97">
        <v>1</v>
      </c>
      <c r="AJ338" s="97"/>
      <c r="AK338" s="97"/>
      <c r="AL338" s="97"/>
      <c r="AM338" s="97"/>
      <c r="AN338" s="97"/>
      <c r="AO338" s="97"/>
      <c r="AP338" s="97"/>
      <c r="AQ338" s="517"/>
      <c r="AR338" s="517"/>
      <c r="AS338" s="472">
        <v>0</v>
      </c>
      <c r="AT338" s="97"/>
      <c r="AU338" s="472"/>
      <c r="AV338" s="472"/>
      <c r="AW338" s="97">
        <v>4</v>
      </c>
      <c r="AX338" s="97">
        <f>1+3+1</f>
        <v>5</v>
      </c>
      <c r="AY338" s="97"/>
      <c r="AZ338" s="97">
        <f t="shared" si="5"/>
        <v>5</v>
      </c>
      <c r="BA338" s="97"/>
      <c r="BB338" s="97"/>
      <c r="BC338" s="97"/>
      <c r="BD338" s="97"/>
      <c r="BE338" s="97"/>
      <c r="BF338" s="97"/>
      <c r="BG338" s="97">
        <v>23</v>
      </c>
      <c r="BH338" s="97"/>
      <c r="BI338" s="466"/>
      <c r="BJ338" s="466"/>
      <c r="BK338" s="466">
        <v>0</v>
      </c>
      <c r="BL338" s="97"/>
      <c r="BM338" s="97"/>
      <c r="BN338" s="470"/>
      <c r="BO338" s="470"/>
      <c r="BP338" s="97"/>
      <c r="BQ338" s="97"/>
      <c r="BR338" s="97">
        <v>9</v>
      </c>
      <c r="BS338" s="97"/>
      <c r="BT338" s="447"/>
      <c r="BU338" s="447"/>
      <c r="BV338" s="97"/>
      <c r="BW338" s="97"/>
      <c r="BX338" s="97">
        <v>92</v>
      </c>
      <c r="BY338" s="97"/>
      <c r="BZ338" s="97"/>
      <c r="CA338" s="97"/>
      <c r="CB338" s="97"/>
      <c r="CC338" s="574"/>
      <c r="CD338" s="565"/>
      <c r="CE338" s="565"/>
      <c r="CF338" s="565"/>
      <c r="CG338" s="565"/>
      <c r="CH338" s="565"/>
      <c r="CI338" s="565"/>
      <c r="CJ338" s="565"/>
      <c r="CK338" s="565"/>
      <c r="CL338" s="565"/>
      <c r="CM338" s="565"/>
      <c r="CN338" s="565"/>
      <c r="CO338" s="565"/>
      <c r="CP338" s="565"/>
      <c r="CQ338" s="565"/>
      <c r="CR338" s="582"/>
      <c r="CS338" s="565"/>
      <c r="CT338" s="565"/>
      <c r="CU338" s="565"/>
      <c r="CV338" s="565"/>
      <c r="CW338" s="565"/>
      <c r="CX338" s="565"/>
      <c r="CY338" s="598"/>
      <c r="CZ338" s="598"/>
      <c r="DA338" s="565"/>
      <c r="DB338" s="565"/>
      <c r="DC338" s="565"/>
      <c r="DD338" s="565"/>
      <c r="DE338" s="565"/>
      <c r="DF338" s="565"/>
      <c r="DG338" s="565"/>
      <c r="DH338" s="565"/>
      <c r="DI338" s="565"/>
      <c r="DJ338" s="565"/>
      <c r="DK338" s="565"/>
      <c r="DL338" s="565"/>
      <c r="DM338" s="565"/>
      <c r="DN338" s="565"/>
      <c r="DO338" s="565"/>
      <c r="DP338" s="565">
        <v>10</v>
      </c>
      <c r="DQ338" s="565"/>
      <c r="DR338" s="565">
        <v>20</v>
      </c>
      <c r="DS338" s="565"/>
      <c r="DT338" s="565">
        <v>38</v>
      </c>
      <c r="DU338" s="565"/>
      <c r="DV338" s="565"/>
      <c r="DW338" s="565"/>
      <c r="DX338" s="565"/>
      <c r="DY338" s="565"/>
      <c r="DZ338" s="565"/>
      <c r="EA338" s="565"/>
      <c r="EB338" s="565"/>
      <c r="EC338" s="565"/>
      <c r="ED338" s="565"/>
      <c r="EE338" s="565"/>
      <c r="EF338" s="565"/>
      <c r="EG338" s="565"/>
      <c r="EH338" s="565"/>
      <c r="EI338" s="565"/>
      <c r="EJ338" s="565"/>
      <c r="EK338" s="565"/>
      <c r="EL338" s="565"/>
      <c r="EM338" s="565"/>
      <c r="EN338" s="565"/>
      <c r="EO338" s="565"/>
      <c r="EP338" s="565"/>
      <c r="EQ338" s="565"/>
      <c r="ER338" s="620">
        <v>0</v>
      </c>
      <c r="ET338" s="565"/>
      <c r="EU338" s="565"/>
      <c r="EV338" s="565"/>
      <c r="EW338" s="565"/>
      <c r="EX338" s="565"/>
      <c r="EY338" s="565"/>
      <c r="EZ338" s="565"/>
      <c r="FA338" s="565"/>
      <c r="FB338" s="565"/>
      <c r="FC338" s="565"/>
      <c r="FD338" s="565"/>
      <c r="FE338" s="565"/>
      <c r="FF338" s="565"/>
      <c r="FG338" s="565"/>
      <c r="FH338" s="565"/>
      <c r="FI338" s="565"/>
      <c r="FJ338" s="565"/>
      <c r="FK338" s="565"/>
      <c r="FL338" s="565">
        <v>308</v>
      </c>
      <c r="FM338" s="565"/>
      <c r="FN338" s="565"/>
      <c r="FO338" s="565"/>
      <c r="FP338" s="565"/>
      <c r="FQ338" s="565"/>
      <c r="FR338" s="565"/>
      <c r="FS338" s="565"/>
      <c r="FT338" s="565">
        <v>0</v>
      </c>
      <c r="FU338" s="565">
        <v>0</v>
      </c>
      <c r="FV338" s="565"/>
      <c r="FW338" s="565"/>
      <c r="FX338" s="565"/>
      <c r="FY338" s="565"/>
      <c r="FZ338" s="598"/>
      <c r="GA338" s="598"/>
      <c r="GB338" s="565"/>
      <c r="GC338" s="565"/>
      <c r="GD338" s="565"/>
      <c r="GE338" s="565"/>
      <c r="GF338" s="565"/>
      <c r="GG338" s="565"/>
      <c r="GH338" s="565"/>
      <c r="GI338" s="565"/>
      <c r="GJ338" s="565"/>
    </row>
    <row r="339" spans="1:192" ht="30">
      <c r="A339" s="460">
        <v>298</v>
      </c>
      <c r="B339" s="460" t="s">
        <v>5415</v>
      </c>
      <c r="C339" s="461" t="s">
        <v>5416</v>
      </c>
      <c r="D339" s="514">
        <v>2.42</v>
      </c>
      <c r="E339" s="97">
        <v>0</v>
      </c>
      <c r="F339" s="506">
        <v>0</v>
      </c>
      <c r="G339" s="529"/>
      <c r="H339" s="78"/>
      <c r="I339" s="230"/>
      <c r="J339" s="230"/>
      <c r="K339" s="97">
        <v>26</v>
      </c>
      <c r="L339" s="97"/>
      <c r="M339" s="97"/>
      <c r="N339" s="97"/>
      <c r="O339" s="470"/>
      <c r="P339" s="470"/>
      <c r="Q339" s="470"/>
      <c r="R339" s="506"/>
      <c r="S339" s="97"/>
      <c r="T339" s="97">
        <v>13</v>
      </c>
      <c r="U339" s="507"/>
      <c r="V339" s="97"/>
      <c r="W339" s="97"/>
      <c r="X339" s="97"/>
      <c r="Y339" s="147"/>
      <c r="Z339" s="147"/>
      <c r="AA339" s="166">
        <v>21</v>
      </c>
      <c r="AB339" s="166"/>
      <c r="AC339" s="97">
        <v>6</v>
      </c>
      <c r="AD339" s="97"/>
      <c r="AE339" s="97"/>
      <c r="AF339" s="97"/>
      <c r="AG339" s="462"/>
      <c r="AH339" s="462"/>
      <c r="AI339" s="97"/>
      <c r="AJ339" s="97"/>
      <c r="AK339" s="97"/>
      <c r="AL339" s="97"/>
      <c r="AM339" s="97"/>
      <c r="AN339" s="97"/>
      <c r="AO339" s="97"/>
      <c r="AP339" s="97"/>
      <c r="AQ339" s="517"/>
      <c r="AR339" s="517"/>
      <c r="AS339" s="472">
        <v>0</v>
      </c>
      <c r="AT339" s="97"/>
      <c r="AU339" s="472"/>
      <c r="AV339" s="472"/>
      <c r="AW339" s="97">
        <v>1</v>
      </c>
      <c r="AX339" s="97">
        <f>3+1</f>
        <v>4</v>
      </c>
      <c r="AY339" s="97"/>
      <c r="AZ339" s="97">
        <f t="shared" si="5"/>
        <v>4</v>
      </c>
      <c r="BA339" s="97">
        <v>3</v>
      </c>
      <c r="BB339" s="97"/>
      <c r="BC339" s="97"/>
      <c r="BD339" s="97"/>
      <c r="BE339" s="97">
        <v>1</v>
      </c>
      <c r="BF339" s="97"/>
      <c r="BG339" s="97">
        <v>3</v>
      </c>
      <c r="BH339" s="97"/>
      <c r="BI339" s="466"/>
      <c r="BJ339" s="466"/>
      <c r="BK339" s="466">
        <v>0</v>
      </c>
      <c r="BL339" s="97"/>
      <c r="BM339" s="97"/>
      <c r="BN339" s="470"/>
      <c r="BO339" s="470"/>
      <c r="BP339" s="97"/>
      <c r="BQ339" s="97"/>
      <c r="BR339" s="97">
        <v>1</v>
      </c>
      <c r="BS339" s="97"/>
      <c r="BT339" s="97"/>
      <c r="BU339" s="97"/>
      <c r="BV339" s="97"/>
      <c r="BW339" s="97"/>
      <c r="BX339" s="97">
        <v>17</v>
      </c>
      <c r="BY339" s="97"/>
      <c r="BZ339" s="97"/>
      <c r="CA339" s="97"/>
      <c r="CB339" s="97"/>
      <c r="CC339" s="574"/>
      <c r="CD339" s="565"/>
      <c r="CE339" s="565"/>
      <c r="CF339" s="565">
        <v>5</v>
      </c>
      <c r="CG339" s="565"/>
      <c r="CH339" s="565"/>
      <c r="CI339" s="565">
        <v>3</v>
      </c>
      <c r="CJ339" s="565"/>
      <c r="CK339" s="565"/>
      <c r="CL339" s="565"/>
      <c r="CM339" s="565"/>
      <c r="CN339" s="565"/>
      <c r="CO339" s="565"/>
      <c r="CP339" s="565"/>
      <c r="CQ339" s="565"/>
      <c r="CR339" s="582">
        <v>3</v>
      </c>
      <c r="CS339" s="565"/>
      <c r="CT339" s="565"/>
      <c r="CU339" s="565"/>
      <c r="CV339" s="565"/>
      <c r="CW339" s="565"/>
      <c r="CX339" s="565"/>
      <c r="CY339" s="598"/>
      <c r="CZ339" s="598"/>
      <c r="DA339" s="565">
        <v>6</v>
      </c>
      <c r="DB339" s="565"/>
      <c r="DC339" s="565">
        <v>10</v>
      </c>
      <c r="DD339" s="565"/>
      <c r="DE339" s="565">
        <v>17</v>
      </c>
      <c r="DF339" s="565"/>
      <c r="DG339" s="565">
        <v>1</v>
      </c>
      <c r="DH339" s="565"/>
      <c r="DI339" s="565"/>
      <c r="DJ339" s="565"/>
      <c r="DK339" s="565"/>
      <c r="DL339" s="565"/>
      <c r="DM339" s="565"/>
      <c r="DN339" s="565"/>
      <c r="DO339" s="565"/>
      <c r="DP339" s="565">
        <v>10</v>
      </c>
      <c r="DQ339" s="565"/>
      <c r="DR339" s="565">
        <v>2</v>
      </c>
      <c r="DS339" s="565"/>
      <c r="DT339" s="565">
        <v>12</v>
      </c>
      <c r="DU339" s="565"/>
      <c r="DV339" s="565"/>
      <c r="DW339" s="565"/>
      <c r="DX339" s="565"/>
      <c r="DY339" s="565"/>
      <c r="DZ339" s="565">
        <v>50</v>
      </c>
      <c r="EA339" s="565"/>
      <c r="EB339" s="565"/>
      <c r="EC339" s="565"/>
      <c r="ED339" s="565"/>
      <c r="EE339" s="565"/>
      <c r="EF339" s="565"/>
      <c r="EG339" s="565"/>
      <c r="EH339" s="565">
        <v>1</v>
      </c>
      <c r="EI339" s="565"/>
      <c r="EJ339" s="565">
        <v>16</v>
      </c>
      <c r="EK339" s="565"/>
      <c r="EL339" s="565"/>
      <c r="EM339" s="565"/>
      <c r="EN339" s="565"/>
      <c r="EO339" s="565"/>
      <c r="EP339" s="565"/>
      <c r="EQ339" s="565"/>
      <c r="ER339" s="620">
        <v>2</v>
      </c>
      <c r="ET339" s="565">
        <v>2</v>
      </c>
      <c r="EU339" s="565"/>
      <c r="EV339" s="565">
        <v>2</v>
      </c>
      <c r="EW339" s="565"/>
      <c r="EX339" s="565">
        <v>2</v>
      </c>
      <c r="EY339" s="565"/>
      <c r="EZ339" s="565">
        <v>15</v>
      </c>
      <c r="FA339" s="565"/>
      <c r="FB339" s="565">
        <v>1</v>
      </c>
      <c r="FC339" s="565"/>
      <c r="FD339" s="565">
        <v>1</v>
      </c>
      <c r="FE339" s="565"/>
      <c r="FF339" s="565"/>
      <c r="FG339" s="565"/>
      <c r="FH339" s="565">
        <v>5</v>
      </c>
      <c r="FI339" s="565"/>
      <c r="FJ339" s="565"/>
      <c r="FK339" s="565"/>
      <c r="FL339" s="565">
        <v>80</v>
      </c>
      <c r="FM339" s="565"/>
      <c r="FN339" s="565">
        <v>6</v>
      </c>
      <c r="FO339" s="565"/>
      <c r="FP339" s="565"/>
      <c r="FQ339" s="565"/>
      <c r="FR339" s="565"/>
      <c r="FS339" s="565"/>
      <c r="FT339" s="565">
        <v>1</v>
      </c>
      <c r="FU339" s="565">
        <v>0</v>
      </c>
      <c r="FV339" s="565"/>
      <c r="FW339" s="565"/>
      <c r="FX339" s="565"/>
      <c r="FY339" s="565"/>
      <c r="FZ339" s="598">
        <v>1</v>
      </c>
      <c r="GA339" s="598"/>
      <c r="GB339" s="565"/>
      <c r="GC339" s="565"/>
      <c r="GD339" s="565"/>
      <c r="GE339" s="565"/>
      <c r="GF339" s="565">
        <v>1</v>
      </c>
      <c r="GG339" s="565"/>
      <c r="GH339" s="565">
        <v>8</v>
      </c>
      <c r="GI339" s="565">
        <v>1</v>
      </c>
      <c r="GJ339" s="565"/>
    </row>
    <row r="340" spans="1:192" ht="30">
      <c r="A340" s="460">
        <v>299</v>
      </c>
      <c r="B340" s="460" t="s">
        <v>5417</v>
      </c>
      <c r="C340" s="461" t="s">
        <v>5418</v>
      </c>
      <c r="D340" s="514">
        <v>2.69</v>
      </c>
      <c r="E340" s="97">
        <v>0</v>
      </c>
      <c r="F340" s="506">
        <v>0</v>
      </c>
      <c r="G340" s="529"/>
      <c r="H340" s="78"/>
      <c r="I340" s="230"/>
      <c r="J340" s="230">
        <v>1</v>
      </c>
      <c r="K340" s="97">
        <v>3</v>
      </c>
      <c r="L340" s="97"/>
      <c r="M340" s="97">
        <v>3</v>
      </c>
      <c r="N340" s="97"/>
      <c r="O340" s="470"/>
      <c r="P340" s="470"/>
      <c r="Q340" s="470"/>
      <c r="R340" s="506"/>
      <c r="S340" s="97"/>
      <c r="T340" s="97">
        <v>5</v>
      </c>
      <c r="U340" s="507"/>
      <c r="V340" s="97"/>
      <c r="W340" s="97"/>
      <c r="X340" s="97"/>
      <c r="Y340" s="147"/>
      <c r="Z340" s="147"/>
      <c r="AA340" s="166"/>
      <c r="AB340" s="166"/>
      <c r="AC340" s="97">
        <v>10</v>
      </c>
      <c r="AD340" s="97"/>
      <c r="AE340" s="97"/>
      <c r="AF340" s="97"/>
      <c r="AG340" s="462"/>
      <c r="AH340" s="462"/>
      <c r="AI340" s="97">
        <v>65</v>
      </c>
      <c r="AJ340" s="97"/>
      <c r="AK340" s="97"/>
      <c r="AL340" s="97"/>
      <c r="AM340" s="97"/>
      <c r="AN340" s="97"/>
      <c r="AO340" s="97"/>
      <c r="AP340" s="97"/>
      <c r="AQ340" s="517"/>
      <c r="AR340" s="517"/>
      <c r="AS340" s="472">
        <v>0</v>
      </c>
      <c r="AT340" s="97"/>
      <c r="AU340" s="472"/>
      <c r="AV340" s="472"/>
      <c r="AW340" s="97">
        <v>8</v>
      </c>
      <c r="AX340" s="97"/>
      <c r="AY340" s="97"/>
      <c r="AZ340" s="97">
        <f t="shared" si="5"/>
        <v>0</v>
      </c>
      <c r="BA340" s="97"/>
      <c r="BB340" s="97"/>
      <c r="BC340" s="97"/>
      <c r="BD340" s="97"/>
      <c r="BE340" s="97"/>
      <c r="BF340" s="97"/>
      <c r="BG340" s="97">
        <v>36</v>
      </c>
      <c r="BH340" s="97"/>
      <c r="BI340" s="466"/>
      <c r="BJ340" s="466"/>
      <c r="BK340" s="466">
        <v>0</v>
      </c>
      <c r="BL340" s="97"/>
      <c r="BM340" s="97"/>
      <c r="BN340" s="470"/>
      <c r="BO340" s="470"/>
      <c r="BP340" s="97"/>
      <c r="BQ340" s="97"/>
      <c r="BR340" s="97">
        <v>34</v>
      </c>
      <c r="BS340" s="97"/>
      <c r="BT340" s="97"/>
      <c r="BU340" s="97"/>
      <c r="BV340" s="97"/>
      <c r="BW340" s="97"/>
      <c r="BX340" s="97">
        <v>82</v>
      </c>
      <c r="BY340" s="97"/>
      <c r="BZ340" s="97"/>
      <c r="CA340" s="97"/>
      <c r="CB340" s="97"/>
      <c r="CC340" s="574"/>
      <c r="CD340" s="565"/>
      <c r="CE340" s="565"/>
      <c r="CF340" s="565"/>
      <c r="CG340" s="565"/>
      <c r="CH340" s="565"/>
      <c r="CI340" s="565"/>
      <c r="CJ340" s="565"/>
      <c r="CK340" s="565"/>
      <c r="CL340" s="565"/>
      <c r="CM340" s="565"/>
      <c r="CN340" s="565"/>
      <c r="CO340" s="565"/>
      <c r="CP340" s="565"/>
      <c r="CQ340" s="565"/>
      <c r="CR340" s="582"/>
      <c r="CS340" s="565"/>
      <c r="CT340" s="565"/>
      <c r="CU340" s="565"/>
      <c r="CV340" s="565"/>
      <c r="CW340" s="565"/>
      <c r="CX340" s="565"/>
      <c r="CY340" s="598"/>
      <c r="CZ340" s="598"/>
      <c r="DA340" s="565"/>
      <c r="DB340" s="565"/>
      <c r="DC340" s="565">
        <v>3</v>
      </c>
      <c r="DD340" s="565"/>
      <c r="DE340" s="565">
        <v>0</v>
      </c>
      <c r="DF340" s="565"/>
      <c r="DG340" s="565"/>
      <c r="DH340" s="565"/>
      <c r="DI340" s="565"/>
      <c r="DJ340" s="565"/>
      <c r="DK340" s="565"/>
      <c r="DL340" s="565"/>
      <c r="DM340" s="565"/>
      <c r="DN340" s="565"/>
      <c r="DO340" s="565"/>
      <c r="DP340" s="565">
        <v>10</v>
      </c>
      <c r="DQ340" s="565"/>
      <c r="DR340" s="565">
        <v>23</v>
      </c>
      <c r="DS340" s="565"/>
      <c r="DT340" s="565">
        <v>14</v>
      </c>
      <c r="DU340" s="565"/>
      <c r="DV340" s="565"/>
      <c r="DW340" s="565"/>
      <c r="DX340" s="565"/>
      <c r="DY340" s="565"/>
      <c r="DZ340" s="565"/>
      <c r="EA340" s="565"/>
      <c r="EB340" s="565"/>
      <c r="EC340" s="565"/>
      <c r="ED340" s="565"/>
      <c r="EE340" s="565"/>
      <c r="EF340" s="565"/>
      <c r="EG340" s="565"/>
      <c r="EH340" s="565"/>
      <c r="EI340" s="565"/>
      <c r="EJ340" s="565">
        <v>72</v>
      </c>
      <c r="EK340" s="565"/>
      <c r="EL340" s="565"/>
      <c r="EM340" s="565"/>
      <c r="EN340" s="565"/>
      <c r="EO340" s="565"/>
      <c r="EP340" s="565"/>
      <c r="EQ340" s="565"/>
      <c r="ER340" s="620">
        <v>0</v>
      </c>
      <c r="ET340" s="565"/>
      <c r="EU340" s="565"/>
      <c r="EV340" s="565"/>
      <c r="EW340" s="565"/>
      <c r="EX340" s="565"/>
      <c r="EY340" s="565"/>
      <c r="EZ340" s="565"/>
      <c r="FA340" s="565"/>
      <c r="FB340" s="565"/>
      <c r="FC340" s="565"/>
      <c r="FD340" s="565"/>
      <c r="FE340" s="565"/>
      <c r="FF340" s="565"/>
      <c r="FG340" s="565"/>
      <c r="FH340" s="565"/>
      <c r="FI340" s="565"/>
      <c r="FJ340" s="565"/>
      <c r="FK340" s="565"/>
      <c r="FL340" s="565">
        <v>17</v>
      </c>
      <c r="FM340" s="565"/>
      <c r="FN340" s="565">
        <v>3</v>
      </c>
      <c r="FO340" s="565"/>
      <c r="FP340" s="565"/>
      <c r="FQ340" s="565"/>
      <c r="FR340" s="565"/>
      <c r="FS340" s="565"/>
      <c r="FT340" s="565">
        <v>0</v>
      </c>
      <c r="FU340" s="565">
        <v>0</v>
      </c>
      <c r="FV340" s="565"/>
      <c r="FW340" s="565"/>
      <c r="FX340" s="565"/>
      <c r="FY340" s="565"/>
      <c r="FZ340" s="598"/>
      <c r="GA340" s="598"/>
      <c r="GB340" s="565"/>
      <c r="GC340" s="565"/>
      <c r="GD340" s="565"/>
      <c r="GE340" s="565"/>
      <c r="GF340" s="565"/>
      <c r="GG340" s="565"/>
      <c r="GH340" s="565"/>
      <c r="GI340" s="565"/>
      <c r="GJ340" s="565"/>
    </row>
    <row r="341" spans="1:192">
      <c r="A341" s="460">
        <v>300</v>
      </c>
      <c r="B341" s="460" t="s">
        <v>5419</v>
      </c>
      <c r="C341" s="461" t="s">
        <v>5420</v>
      </c>
      <c r="D341" s="514">
        <v>4.12</v>
      </c>
      <c r="E341" s="97">
        <v>0</v>
      </c>
      <c r="F341" s="506">
        <v>0</v>
      </c>
      <c r="G341" s="529"/>
      <c r="H341" s="78"/>
      <c r="I341" s="230"/>
      <c r="J341" s="230"/>
      <c r="K341" s="97"/>
      <c r="L341" s="97"/>
      <c r="M341" s="97"/>
      <c r="N341" s="97"/>
      <c r="O341" s="470"/>
      <c r="P341" s="470"/>
      <c r="Q341" s="470"/>
      <c r="R341" s="506"/>
      <c r="S341" s="97"/>
      <c r="T341" s="97">
        <v>20</v>
      </c>
      <c r="U341" s="507"/>
      <c r="V341" s="97"/>
      <c r="W341" s="97"/>
      <c r="X341" s="97"/>
      <c r="Y341" s="147"/>
      <c r="Z341" s="147"/>
      <c r="AA341" s="166">
        <v>7</v>
      </c>
      <c r="AB341" s="166"/>
      <c r="AC341" s="97">
        <v>12</v>
      </c>
      <c r="AD341" s="97"/>
      <c r="AE341" s="97"/>
      <c r="AF341" s="97"/>
      <c r="AG341" s="462"/>
      <c r="AH341" s="462"/>
      <c r="AI341" s="97">
        <v>3</v>
      </c>
      <c r="AJ341" s="97"/>
      <c r="AK341" s="97"/>
      <c r="AL341" s="97"/>
      <c r="AM341" s="97"/>
      <c r="AN341" s="97"/>
      <c r="AO341" s="97"/>
      <c r="AP341" s="97"/>
      <c r="AQ341" s="517">
        <v>20</v>
      </c>
      <c r="AR341" s="517"/>
      <c r="AS341" s="472">
        <v>0</v>
      </c>
      <c r="AT341" s="97"/>
      <c r="AU341" s="472">
        <v>6</v>
      </c>
      <c r="AV341" s="472"/>
      <c r="AW341" s="97"/>
      <c r="AX341" s="97">
        <f>1+1</f>
        <v>2</v>
      </c>
      <c r="AY341" s="97"/>
      <c r="AZ341" s="97">
        <f t="shared" si="5"/>
        <v>2</v>
      </c>
      <c r="BA341" s="97"/>
      <c r="BB341" s="97"/>
      <c r="BC341" s="97"/>
      <c r="BD341" s="97"/>
      <c r="BE341" s="97"/>
      <c r="BF341" s="97"/>
      <c r="BG341" s="97">
        <v>5</v>
      </c>
      <c r="BH341" s="97"/>
      <c r="BI341" s="466"/>
      <c r="BJ341" s="466"/>
      <c r="BK341" s="466">
        <v>0</v>
      </c>
      <c r="BL341" s="97"/>
      <c r="BM341" s="97"/>
      <c r="BN341" s="470"/>
      <c r="BO341" s="470"/>
      <c r="BP341" s="97"/>
      <c r="BQ341" s="97"/>
      <c r="BR341" s="97"/>
      <c r="BS341" s="97"/>
      <c r="BT341" s="97"/>
      <c r="BU341" s="97"/>
      <c r="BV341" s="97"/>
      <c r="BW341" s="97"/>
      <c r="BX341" s="97">
        <v>56</v>
      </c>
      <c r="BY341" s="97"/>
      <c r="BZ341" s="97"/>
      <c r="CA341" s="97"/>
      <c r="CB341" s="97"/>
      <c r="CC341" s="574"/>
      <c r="CD341" s="565"/>
      <c r="CE341" s="565"/>
      <c r="CF341" s="565">
        <v>1</v>
      </c>
      <c r="CG341" s="565"/>
      <c r="CH341" s="565"/>
      <c r="CI341" s="565">
        <v>5</v>
      </c>
      <c r="CJ341" s="565"/>
      <c r="CK341" s="565"/>
      <c r="CL341" s="565"/>
      <c r="CM341" s="565"/>
      <c r="CN341" s="565"/>
      <c r="CO341" s="565"/>
      <c r="CP341" s="565"/>
      <c r="CQ341" s="565"/>
      <c r="CR341" s="582">
        <v>15</v>
      </c>
      <c r="CS341" s="565"/>
      <c r="CT341" s="565"/>
      <c r="CU341" s="565"/>
      <c r="CV341" s="565"/>
      <c r="CW341" s="565"/>
      <c r="CX341" s="565"/>
      <c r="CY341" s="598"/>
      <c r="CZ341" s="598"/>
      <c r="DA341" s="565"/>
      <c r="DB341" s="565"/>
      <c r="DC341" s="565">
        <v>3</v>
      </c>
      <c r="DD341" s="565"/>
      <c r="DE341" s="565">
        <v>16</v>
      </c>
      <c r="DF341" s="565"/>
      <c r="DG341" s="565"/>
      <c r="DH341" s="565"/>
      <c r="DI341" s="565"/>
      <c r="DJ341" s="565"/>
      <c r="DK341" s="565"/>
      <c r="DL341" s="565"/>
      <c r="DM341" s="565"/>
      <c r="DN341" s="565"/>
      <c r="DO341" s="565"/>
      <c r="DP341" s="565">
        <v>10</v>
      </c>
      <c r="DQ341" s="565"/>
      <c r="DR341" s="565">
        <v>6</v>
      </c>
      <c r="DS341" s="565"/>
      <c r="DT341" s="565">
        <v>3</v>
      </c>
      <c r="DU341" s="565"/>
      <c r="DV341" s="565"/>
      <c r="DW341" s="565"/>
      <c r="DX341" s="565"/>
      <c r="DY341" s="565"/>
      <c r="DZ341" s="565"/>
      <c r="EA341" s="565"/>
      <c r="EB341" s="565"/>
      <c r="EC341" s="565"/>
      <c r="ED341" s="565"/>
      <c r="EE341" s="565"/>
      <c r="EF341" s="565"/>
      <c r="EG341" s="565"/>
      <c r="EH341" s="565"/>
      <c r="EI341" s="565"/>
      <c r="EJ341" s="565"/>
      <c r="EK341" s="565"/>
      <c r="EL341" s="565"/>
      <c r="EM341" s="565"/>
      <c r="EN341" s="565"/>
      <c r="EO341" s="565"/>
      <c r="EP341" s="565"/>
      <c r="EQ341" s="565"/>
      <c r="ER341" s="620">
        <v>21</v>
      </c>
      <c r="ET341" s="565"/>
      <c r="EU341" s="565"/>
      <c r="EV341" s="565">
        <v>2</v>
      </c>
      <c r="EW341" s="565"/>
      <c r="EX341" s="565"/>
      <c r="EY341" s="565"/>
      <c r="EZ341" s="565">
        <v>3</v>
      </c>
      <c r="FA341" s="565"/>
      <c r="FB341" s="565"/>
      <c r="FC341" s="565"/>
      <c r="FD341" s="565">
        <v>1</v>
      </c>
      <c r="FE341" s="565"/>
      <c r="FF341" s="565"/>
      <c r="FG341" s="565"/>
      <c r="FH341" s="565"/>
      <c r="FI341" s="565"/>
      <c r="FJ341" s="565"/>
      <c r="FK341" s="565"/>
      <c r="FL341" s="565">
        <v>17</v>
      </c>
      <c r="FM341" s="565"/>
      <c r="FN341" s="565">
        <v>10</v>
      </c>
      <c r="FO341" s="565"/>
      <c r="FP341" s="565"/>
      <c r="FQ341" s="565"/>
      <c r="FR341" s="565"/>
      <c r="FS341" s="565"/>
      <c r="FT341" s="565">
        <v>1</v>
      </c>
      <c r="FU341" s="565">
        <v>0</v>
      </c>
      <c r="FV341" s="565"/>
      <c r="FW341" s="565"/>
      <c r="FX341" s="565"/>
      <c r="FY341" s="565"/>
      <c r="FZ341" s="598"/>
      <c r="GA341" s="598"/>
      <c r="GB341" s="565"/>
      <c r="GC341" s="565"/>
      <c r="GD341" s="565"/>
      <c r="GE341" s="565"/>
      <c r="GF341" s="565"/>
      <c r="GG341" s="565"/>
      <c r="GH341" s="565">
        <v>5</v>
      </c>
      <c r="GI341" s="565"/>
      <c r="GJ341" s="565"/>
    </row>
    <row r="342" spans="1:192" ht="30">
      <c r="A342" s="460">
        <v>301</v>
      </c>
      <c r="B342" s="460" t="s">
        <v>5421</v>
      </c>
      <c r="C342" s="461" t="s">
        <v>4736</v>
      </c>
      <c r="D342" s="514">
        <v>1.1599999999999999</v>
      </c>
      <c r="E342" s="97">
        <v>0</v>
      </c>
      <c r="F342" s="506">
        <v>0</v>
      </c>
      <c r="G342" s="529"/>
      <c r="H342" s="78"/>
      <c r="I342" s="230"/>
      <c r="J342" s="230"/>
      <c r="K342" s="97">
        <v>5</v>
      </c>
      <c r="L342" s="97"/>
      <c r="M342" s="97"/>
      <c r="N342" s="97"/>
      <c r="O342" s="470"/>
      <c r="P342" s="470"/>
      <c r="Q342" s="470"/>
      <c r="R342" s="506"/>
      <c r="S342" s="97"/>
      <c r="T342" s="97">
        <v>15</v>
      </c>
      <c r="U342" s="507"/>
      <c r="V342" s="97"/>
      <c r="W342" s="97"/>
      <c r="X342" s="97"/>
      <c r="Y342" s="147"/>
      <c r="Z342" s="147"/>
      <c r="AA342" s="166"/>
      <c r="AB342" s="166"/>
      <c r="AC342" s="97">
        <v>10</v>
      </c>
      <c r="AD342" s="97"/>
      <c r="AE342" s="97"/>
      <c r="AF342" s="97"/>
      <c r="AG342" s="462"/>
      <c r="AH342" s="462"/>
      <c r="AI342" s="97"/>
      <c r="AJ342" s="97"/>
      <c r="AK342" s="97"/>
      <c r="AL342" s="97"/>
      <c r="AM342" s="97"/>
      <c r="AN342" s="97"/>
      <c r="AO342" s="97"/>
      <c r="AP342" s="97"/>
      <c r="AQ342" s="517">
        <v>7</v>
      </c>
      <c r="AR342" s="517"/>
      <c r="AS342" s="472">
        <v>0</v>
      </c>
      <c r="AT342" s="97"/>
      <c r="AU342" s="472">
        <v>2</v>
      </c>
      <c r="AV342" s="472"/>
      <c r="AW342" s="97">
        <v>55</v>
      </c>
      <c r="AX342" s="97"/>
      <c r="AY342" s="97">
        <f>1+2</f>
        <v>3</v>
      </c>
      <c r="AZ342" s="97">
        <f t="shared" si="5"/>
        <v>3</v>
      </c>
      <c r="BA342" s="97"/>
      <c r="BB342" s="97"/>
      <c r="BC342" s="97"/>
      <c r="BD342" s="97"/>
      <c r="BE342" s="97">
        <v>1</v>
      </c>
      <c r="BF342" s="97"/>
      <c r="BG342" s="97">
        <v>1</v>
      </c>
      <c r="BH342" s="97"/>
      <c r="BI342" s="466"/>
      <c r="BJ342" s="466"/>
      <c r="BK342" s="466">
        <v>0</v>
      </c>
      <c r="BL342" s="97"/>
      <c r="BM342" s="97"/>
      <c r="BN342" s="470"/>
      <c r="BO342" s="470"/>
      <c r="BP342" s="97"/>
      <c r="BQ342" s="97">
        <v>13</v>
      </c>
      <c r="BR342" s="97">
        <v>1</v>
      </c>
      <c r="BS342" s="97"/>
      <c r="BT342" s="97"/>
      <c r="BU342" s="97"/>
      <c r="BV342" s="97"/>
      <c r="BW342" s="97"/>
      <c r="BX342" s="97">
        <v>80</v>
      </c>
      <c r="BY342" s="97">
        <v>5</v>
      </c>
      <c r="BZ342" s="97"/>
      <c r="CA342" s="97"/>
      <c r="CB342" s="97"/>
      <c r="CC342" s="574"/>
      <c r="CD342" s="565"/>
      <c r="CE342" s="565"/>
      <c r="CF342" s="565"/>
      <c r="CG342" s="565"/>
      <c r="CH342" s="565"/>
      <c r="CI342" s="565"/>
      <c r="CJ342" s="565"/>
      <c r="CK342" s="565"/>
      <c r="CL342" s="565"/>
      <c r="CM342" s="565"/>
      <c r="CN342" s="565"/>
      <c r="CO342" s="565"/>
      <c r="CP342" s="565"/>
      <c r="CQ342" s="565"/>
      <c r="CR342" s="582">
        <v>3</v>
      </c>
      <c r="CS342" s="565"/>
      <c r="CT342" s="565"/>
      <c r="CU342" s="565"/>
      <c r="CV342" s="565"/>
      <c r="CW342" s="565"/>
      <c r="CX342" s="565"/>
      <c r="CY342" s="598"/>
      <c r="CZ342" s="598"/>
      <c r="DA342" s="565"/>
      <c r="DB342" s="565"/>
      <c r="DC342" s="565"/>
      <c r="DD342" s="565"/>
      <c r="DE342" s="565">
        <v>0</v>
      </c>
      <c r="DF342" s="565"/>
      <c r="DG342" s="565">
        <v>1</v>
      </c>
      <c r="DH342" s="565"/>
      <c r="DI342" s="565"/>
      <c r="DJ342" s="565"/>
      <c r="DK342" s="565"/>
      <c r="DL342" s="565"/>
      <c r="DM342" s="565"/>
      <c r="DN342" s="565"/>
      <c r="DO342" s="565"/>
      <c r="DP342" s="565">
        <v>3</v>
      </c>
      <c r="DQ342" s="565"/>
      <c r="DR342" s="565">
        <v>4</v>
      </c>
      <c r="DS342" s="565">
        <v>1</v>
      </c>
      <c r="DT342" s="565">
        <v>5</v>
      </c>
      <c r="DU342" s="565"/>
      <c r="DV342" s="565"/>
      <c r="DW342" s="565"/>
      <c r="DX342" s="565"/>
      <c r="DY342" s="565"/>
      <c r="DZ342" s="565"/>
      <c r="EA342" s="565"/>
      <c r="EB342" s="565"/>
      <c r="EC342" s="565"/>
      <c r="ED342" s="565"/>
      <c r="EE342" s="565"/>
      <c r="EF342" s="565"/>
      <c r="EG342" s="565"/>
      <c r="EH342" s="565"/>
      <c r="EI342" s="565"/>
      <c r="EJ342" s="565"/>
      <c r="EK342" s="565"/>
      <c r="EL342" s="565"/>
      <c r="EM342" s="565"/>
      <c r="EN342" s="565"/>
      <c r="EO342" s="565"/>
      <c r="EP342" s="565"/>
      <c r="EQ342" s="565"/>
      <c r="ER342" s="620">
        <v>0</v>
      </c>
      <c r="ET342" s="565">
        <v>2</v>
      </c>
      <c r="EU342" s="565"/>
      <c r="EV342" s="565"/>
      <c r="EW342" s="565"/>
      <c r="EX342" s="565"/>
      <c r="EY342" s="565"/>
      <c r="EZ342" s="565">
        <v>15</v>
      </c>
      <c r="FA342" s="565"/>
      <c r="FB342" s="565"/>
      <c r="FC342" s="565"/>
      <c r="FD342" s="565"/>
      <c r="FE342" s="565"/>
      <c r="FF342" s="565"/>
      <c r="FG342" s="565"/>
      <c r="FH342" s="565"/>
      <c r="FI342" s="565">
        <v>10</v>
      </c>
      <c r="FJ342" s="565"/>
      <c r="FK342" s="565"/>
      <c r="FL342" s="565">
        <v>27</v>
      </c>
      <c r="FM342" s="565"/>
      <c r="FN342" s="565"/>
      <c r="FO342" s="565"/>
      <c r="FP342" s="565"/>
      <c r="FQ342" s="565"/>
      <c r="FR342" s="565"/>
      <c r="FS342" s="565"/>
      <c r="FT342" s="565">
        <v>1</v>
      </c>
      <c r="FU342" s="565">
        <v>0</v>
      </c>
      <c r="FV342" s="565"/>
      <c r="FW342" s="565"/>
      <c r="FX342" s="565"/>
      <c r="FY342" s="565"/>
      <c r="FZ342" s="598"/>
      <c r="GA342" s="598"/>
      <c r="GB342" s="565"/>
      <c r="GC342" s="565"/>
      <c r="GD342" s="565"/>
      <c r="GE342" s="565"/>
      <c r="GF342" s="565"/>
      <c r="GG342" s="565"/>
      <c r="GH342" s="565"/>
      <c r="GI342" s="565">
        <v>2</v>
      </c>
      <c r="GJ342" s="565"/>
    </row>
    <row r="343" spans="1:192" ht="30">
      <c r="A343" s="460">
        <v>302</v>
      </c>
      <c r="B343" s="460" t="s">
        <v>5422</v>
      </c>
      <c r="C343" s="461" t="s">
        <v>4738</v>
      </c>
      <c r="D343" s="514">
        <v>1.95</v>
      </c>
      <c r="E343" s="97">
        <v>0</v>
      </c>
      <c r="F343" s="506">
        <v>0</v>
      </c>
      <c r="G343" s="529"/>
      <c r="H343" s="78"/>
      <c r="I343" s="230"/>
      <c r="J343" s="230"/>
      <c r="K343" s="97"/>
      <c r="L343" s="97"/>
      <c r="M343" s="97"/>
      <c r="N343" s="97"/>
      <c r="O343" s="470"/>
      <c r="P343" s="470"/>
      <c r="Q343" s="470"/>
      <c r="R343" s="506">
        <v>4</v>
      </c>
      <c r="S343" s="97"/>
      <c r="T343" s="97">
        <v>60</v>
      </c>
      <c r="U343" s="507"/>
      <c r="V343" s="97">
        <v>9</v>
      </c>
      <c r="W343" s="97"/>
      <c r="X343" s="97">
        <v>9</v>
      </c>
      <c r="Y343" s="147"/>
      <c r="Z343" s="147"/>
      <c r="AA343" s="166"/>
      <c r="AB343" s="166"/>
      <c r="AC343" s="97">
        <v>130</v>
      </c>
      <c r="AD343" s="97"/>
      <c r="AE343" s="97">
        <v>5</v>
      </c>
      <c r="AF343" s="97"/>
      <c r="AG343" s="462"/>
      <c r="AH343" s="462"/>
      <c r="AI343" s="97"/>
      <c r="AJ343" s="97"/>
      <c r="AK343" s="97"/>
      <c r="AL343" s="97"/>
      <c r="AM343" s="97">
        <v>5</v>
      </c>
      <c r="AN343" s="97"/>
      <c r="AO343" s="97"/>
      <c r="AP343" s="97"/>
      <c r="AQ343" s="517">
        <v>20</v>
      </c>
      <c r="AR343" s="517"/>
      <c r="AS343" s="472">
        <v>0</v>
      </c>
      <c r="AT343" s="97"/>
      <c r="AU343" s="472"/>
      <c r="AV343" s="472"/>
      <c r="AW343" s="97">
        <v>57</v>
      </c>
      <c r="AX343" s="97">
        <f>8+15+10</f>
        <v>33</v>
      </c>
      <c r="AY343" s="97">
        <f>1+1+3</f>
        <v>5</v>
      </c>
      <c r="AZ343" s="97">
        <f t="shared" si="5"/>
        <v>38</v>
      </c>
      <c r="BA343" s="97">
        <v>10</v>
      </c>
      <c r="BB343" s="97"/>
      <c r="BC343" s="97"/>
      <c r="BD343" s="97"/>
      <c r="BE343" s="97">
        <v>1</v>
      </c>
      <c r="BF343" s="97"/>
      <c r="BG343" s="97">
        <v>3</v>
      </c>
      <c r="BH343" s="97"/>
      <c r="BI343" s="466">
        <v>10</v>
      </c>
      <c r="BJ343" s="466"/>
      <c r="BK343" s="466">
        <v>10</v>
      </c>
      <c r="BL343" s="97"/>
      <c r="BM343" s="97"/>
      <c r="BN343" s="470">
        <v>5</v>
      </c>
      <c r="BO343" s="470"/>
      <c r="BP343" s="97"/>
      <c r="BQ343" s="97">
        <v>3</v>
      </c>
      <c r="BR343" s="97"/>
      <c r="BS343" s="97"/>
      <c r="BT343" s="97"/>
      <c r="BU343" s="97"/>
      <c r="BV343" s="97"/>
      <c r="BW343" s="97"/>
      <c r="BX343" s="97">
        <v>6</v>
      </c>
      <c r="BY343" s="97"/>
      <c r="BZ343" s="97"/>
      <c r="CA343" s="97"/>
      <c r="CB343" s="97"/>
      <c r="CC343" s="574"/>
      <c r="CD343" s="565"/>
      <c r="CE343" s="565"/>
      <c r="CF343" s="565">
        <v>12</v>
      </c>
      <c r="CG343" s="565"/>
      <c r="CH343" s="565">
        <v>15</v>
      </c>
      <c r="CI343" s="565">
        <v>15</v>
      </c>
      <c r="CJ343" s="565"/>
      <c r="CK343" s="565"/>
      <c r="CL343" s="565"/>
      <c r="CM343" s="565"/>
      <c r="CN343" s="565"/>
      <c r="CO343" s="565"/>
      <c r="CP343" s="565"/>
      <c r="CQ343" s="565"/>
      <c r="CR343" s="582">
        <v>52</v>
      </c>
      <c r="CS343" s="565"/>
      <c r="CT343" s="565">
        <v>6</v>
      </c>
      <c r="CU343" s="565">
        <v>3</v>
      </c>
      <c r="CV343" s="565"/>
      <c r="CW343" s="565">
        <v>5</v>
      </c>
      <c r="CX343" s="565"/>
      <c r="CY343" s="598"/>
      <c r="CZ343" s="598"/>
      <c r="DA343" s="565">
        <v>19</v>
      </c>
      <c r="DB343" s="565"/>
      <c r="DC343" s="565">
        <v>60</v>
      </c>
      <c r="DD343" s="565"/>
      <c r="DE343" s="565">
        <v>34</v>
      </c>
      <c r="DF343" s="565"/>
      <c r="DG343" s="565">
        <v>9</v>
      </c>
      <c r="DH343" s="565"/>
      <c r="DI343" s="565"/>
      <c r="DJ343" s="565"/>
      <c r="DK343" s="565"/>
      <c r="DL343" s="565"/>
      <c r="DM343" s="565"/>
      <c r="DN343" s="565"/>
      <c r="DO343" s="565"/>
      <c r="DP343" s="565">
        <v>30</v>
      </c>
      <c r="DQ343" s="565"/>
      <c r="DR343" s="565"/>
      <c r="DS343" s="565"/>
      <c r="DT343" s="565">
        <v>82</v>
      </c>
      <c r="DU343" s="565"/>
      <c r="DV343" s="565"/>
      <c r="DW343" s="565"/>
      <c r="DX343" s="565"/>
      <c r="DY343" s="565"/>
      <c r="DZ343" s="565">
        <v>5</v>
      </c>
      <c r="EA343" s="565"/>
      <c r="EB343" s="565">
        <v>2</v>
      </c>
      <c r="EC343" s="565"/>
      <c r="ED343" s="565"/>
      <c r="EE343" s="565"/>
      <c r="EF343" s="565"/>
      <c r="EG343" s="565"/>
      <c r="EH343" s="565">
        <v>3</v>
      </c>
      <c r="EI343" s="565"/>
      <c r="EJ343" s="565"/>
      <c r="EK343" s="565"/>
      <c r="EL343" s="565"/>
      <c r="EM343" s="565"/>
      <c r="EN343" s="565"/>
      <c r="EO343" s="565"/>
      <c r="EP343" s="565"/>
      <c r="EQ343" s="565"/>
      <c r="ER343" s="620">
        <v>27</v>
      </c>
      <c r="ET343" s="565">
        <v>10</v>
      </c>
      <c r="EU343" s="565"/>
      <c r="EV343" s="565">
        <v>15</v>
      </c>
      <c r="EW343" s="565"/>
      <c r="EX343" s="565">
        <v>1</v>
      </c>
      <c r="EY343" s="565"/>
      <c r="EZ343" s="565">
        <v>24</v>
      </c>
      <c r="FA343" s="565"/>
      <c r="FB343" s="565">
        <v>1</v>
      </c>
      <c r="FC343" s="565"/>
      <c r="FD343" s="565">
        <v>2</v>
      </c>
      <c r="FE343" s="565">
        <v>1</v>
      </c>
      <c r="FF343" s="565">
        <v>5</v>
      </c>
      <c r="FG343" s="565"/>
      <c r="FH343" s="565">
        <v>10</v>
      </c>
      <c r="FI343" s="565">
        <v>1</v>
      </c>
      <c r="FJ343" s="565">
        <v>2</v>
      </c>
      <c r="FK343" s="565"/>
      <c r="FL343" s="565">
        <v>111</v>
      </c>
      <c r="FM343" s="565"/>
      <c r="FN343" s="565">
        <v>36</v>
      </c>
      <c r="FO343" s="565"/>
      <c r="FP343" s="565"/>
      <c r="FQ343" s="565"/>
      <c r="FR343" s="565">
        <v>3</v>
      </c>
      <c r="FS343" s="565"/>
      <c r="FT343" s="565">
        <v>1</v>
      </c>
      <c r="FU343" s="565">
        <v>1</v>
      </c>
      <c r="FV343" s="565">
        <v>3</v>
      </c>
      <c r="FW343" s="565"/>
      <c r="FX343" s="565">
        <v>7</v>
      </c>
      <c r="FY343" s="565">
        <v>3</v>
      </c>
      <c r="FZ343" s="598">
        <v>2</v>
      </c>
      <c r="GA343" s="598"/>
      <c r="GB343" s="565"/>
      <c r="GC343" s="565"/>
      <c r="GD343" s="565">
        <v>6</v>
      </c>
      <c r="GE343" s="565"/>
      <c r="GF343" s="565">
        <v>6</v>
      </c>
      <c r="GG343" s="565"/>
      <c r="GH343" s="565">
        <v>36</v>
      </c>
      <c r="GI343" s="565"/>
      <c r="GJ343" s="565"/>
    </row>
    <row r="344" spans="1:192" ht="30">
      <c r="A344" s="460">
        <v>303</v>
      </c>
      <c r="B344" s="460" t="s">
        <v>5423</v>
      </c>
      <c r="C344" s="461" t="s">
        <v>5424</v>
      </c>
      <c r="D344" s="514">
        <v>2.46</v>
      </c>
      <c r="E344" s="97">
        <v>10</v>
      </c>
      <c r="F344" s="506">
        <v>1</v>
      </c>
      <c r="G344" s="528">
        <v>20</v>
      </c>
      <c r="H344" s="78"/>
      <c r="I344" s="230">
        <v>6</v>
      </c>
      <c r="J344" s="230"/>
      <c r="K344" s="97"/>
      <c r="L344" s="97"/>
      <c r="M344" s="97">
        <v>20</v>
      </c>
      <c r="N344" s="97"/>
      <c r="O344" s="470"/>
      <c r="P344" s="470"/>
      <c r="Q344" s="470"/>
      <c r="R344" s="506"/>
      <c r="S344" s="97"/>
      <c r="T344" s="97">
        <v>0</v>
      </c>
      <c r="U344" s="507"/>
      <c r="V344" s="97"/>
      <c r="W344" s="97"/>
      <c r="X344" s="97"/>
      <c r="Y344" s="147"/>
      <c r="Z344" s="147"/>
      <c r="AA344" s="516"/>
      <c r="AB344" s="516"/>
      <c r="AC344" s="97">
        <v>30</v>
      </c>
      <c r="AD344" s="97"/>
      <c r="AE344" s="97"/>
      <c r="AF344" s="97"/>
      <c r="AG344" s="462"/>
      <c r="AH344" s="462"/>
      <c r="AI344" s="447">
        <v>4</v>
      </c>
      <c r="AJ344" s="447"/>
      <c r="AK344" s="97"/>
      <c r="AL344" s="97"/>
      <c r="AM344" s="97"/>
      <c r="AN344" s="97"/>
      <c r="AO344" s="97"/>
      <c r="AP344" s="97"/>
      <c r="AQ344" s="517"/>
      <c r="AR344" s="517"/>
      <c r="AS344" s="472">
        <v>0</v>
      </c>
      <c r="AT344" s="97"/>
      <c r="AU344" s="449"/>
      <c r="AV344" s="449"/>
      <c r="AW344" s="97"/>
      <c r="AX344" s="97"/>
      <c r="AY344" s="97"/>
      <c r="AZ344" s="97">
        <f t="shared" si="5"/>
        <v>0</v>
      </c>
      <c r="BA344" s="97"/>
      <c r="BB344" s="97"/>
      <c r="BC344" s="97"/>
      <c r="BD344" s="97"/>
      <c r="BE344" s="97">
        <v>8</v>
      </c>
      <c r="BF344" s="97"/>
      <c r="BG344" s="447">
        <v>8</v>
      </c>
      <c r="BH344" s="447"/>
      <c r="BI344" s="466"/>
      <c r="BJ344" s="466"/>
      <c r="BK344" s="466">
        <v>0</v>
      </c>
      <c r="BL344" s="97"/>
      <c r="BM344" s="97"/>
      <c r="BN344" s="470"/>
      <c r="BO344" s="470"/>
      <c r="BP344" s="97"/>
      <c r="BQ344" s="97"/>
      <c r="BR344" s="447"/>
      <c r="BS344" s="447"/>
      <c r="BT344" s="97"/>
      <c r="BU344" s="97"/>
      <c r="BV344" s="97"/>
      <c r="BW344" s="97"/>
      <c r="BX344" s="447">
        <v>403</v>
      </c>
      <c r="BY344" s="447">
        <v>153</v>
      </c>
      <c r="BZ344" s="447"/>
      <c r="CA344" s="447"/>
      <c r="CB344" s="447"/>
      <c r="CC344" s="573"/>
      <c r="CD344" s="565"/>
      <c r="CE344" s="565"/>
      <c r="CF344" s="565"/>
      <c r="CG344" s="565"/>
      <c r="CH344" s="565">
        <v>15</v>
      </c>
      <c r="CI344" s="565"/>
      <c r="CJ344" s="565"/>
      <c r="CK344" s="565"/>
      <c r="CL344" s="565"/>
      <c r="CM344" s="565"/>
      <c r="CN344" s="565"/>
      <c r="CO344" s="565"/>
      <c r="CP344" s="565"/>
      <c r="CQ344" s="565"/>
      <c r="CR344" s="582"/>
      <c r="CS344" s="565"/>
      <c r="CT344" s="565"/>
      <c r="CU344" s="565"/>
      <c r="CV344" s="565"/>
      <c r="CW344" s="565"/>
      <c r="CX344" s="565"/>
      <c r="CY344" s="598"/>
      <c r="CZ344" s="598"/>
      <c r="DA344" s="565"/>
      <c r="DB344" s="565"/>
      <c r="DC344" s="565"/>
      <c r="DD344" s="565"/>
      <c r="DE344" s="565">
        <v>0</v>
      </c>
      <c r="DF344" s="565"/>
      <c r="DG344" s="565"/>
      <c r="DH344" s="565"/>
      <c r="DI344" s="565"/>
      <c r="DJ344" s="565"/>
      <c r="DK344" s="565"/>
      <c r="DL344" s="565"/>
      <c r="DM344" s="565">
        <v>3</v>
      </c>
      <c r="DN344" s="565"/>
      <c r="DO344" s="565"/>
      <c r="DP344" s="565">
        <v>26</v>
      </c>
      <c r="DQ344" s="565"/>
      <c r="DR344" s="565">
        <v>24</v>
      </c>
      <c r="DS344" s="565">
        <v>26</v>
      </c>
      <c r="DT344" s="565">
        <v>86</v>
      </c>
      <c r="DU344" s="565"/>
      <c r="DV344" s="565"/>
      <c r="DW344" s="565"/>
      <c r="DX344" s="565"/>
      <c r="DY344" s="565"/>
      <c r="DZ344" s="565"/>
      <c r="EA344" s="565"/>
      <c r="EB344" s="565"/>
      <c r="EC344" s="565"/>
      <c r="ED344" s="565"/>
      <c r="EE344" s="565"/>
      <c r="EF344" s="565"/>
      <c r="EG344" s="565"/>
      <c r="EH344" s="565"/>
      <c r="EI344" s="565"/>
      <c r="EJ344" s="565"/>
      <c r="EK344" s="565"/>
      <c r="EL344" s="565"/>
      <c r="EM344" s="565"/>
      <c r="EN344" s="565"/>
      <c r="EO344" s="565"/>
      <c r="EP344" s="565"/>
      <c r="EQ344" s="565"/>
      <c r="ER344" s="620">
        <v>0</v>
      </c>
      <c r="ET344" s="565"/>
      <c r="EU344" s="565"/>
      <c r="EV344" s="565"/>
      <c r="EW344" s="565"/>
      <c r="EX344" s="565"/>
      <c r="EY344" s="565"/>
      <c r="EZ344" s="565"/>
      <c r="FA344" s="565"/>
      <c r="FB344" s="565"/>
      <c r="FC344" s="565"/>
      <c r="FD344" s="565"/>
      <c r="FE344" s="565"/>
      <c r="FF344" s="565"/>
      <c r="FG344" s="565"/>
      <c r="FH344" s="565"/>
      <c r="FI344" s="565"/>
      <c r="FJ344" s="565"/>
      <c r="FK344" s="565"/>
      <c r="FL344" s="565">
        <v>46</v>
      </c>
      <c r="FM344" s="565"/>
      <c r="FN344" s="565"/>
      <c r="FO344" s="565"/>
      <c r="FP344" s="565"/>
      <c r="FQ344" s="565"/>
      <c r="FR344" s="565"/>
      <c r="FS344" s="565"/>
      <c r="FT344" s="565">
        <v>0</v>
      </c>
      <c r="FU344" s="565">
        <v>0</v>
      </c>
      <c r="FV344" s="565"/>
      <c r="FW344" s="565"/>
      <c r="FX344" s="565"/>
      <c r="FY344" s="565"/>
      <c r="FZ344" s="598"/>
      <c r="GA344" s="598"/>
      <c r="GB344" s="565"/>
      <c r="GC344" s="565"/>
      <c r="GD344" s="565"/>
      <c r="GE344" s="565"/>
      <c r="GF344" s="565"/>
      <c r="GG344" s="565"/>
      <c r="GH344" s="565"/>
      <c r="GI344" s="565"/>
      <c r="GJ344" s="565"/>
    </row>
    <row r="345" spans="1:192">
      <c r="A345" s="460">
        <v>304</v>
      </c>
      <c r="B345" s="460" t="s">
        <v>5425</v>
      </c>
      <c r="C345" s="461" t="s">
        <v>5426</v>
      </c>
      <c r="D345" s="514">
        <v>0.73</v>
      </c>
      <c r="E345" s="97">
        <v>0</v>
      </c>
      <c r="F345" s="506">
        <v>0</v>
      </c>
      <c r="G345" s="78"/>
      <c r="H345" s="78"/>
      <c r="I345" s="230"/>
      <c r="J345" s="230"/>
      <c r="K345" s="447"/>
      <c r="L345" s="447"/>
      <c r="M345" s="97"/>
      <c r="N345" s="97"/>
      <c r="O345" s="470"/>
      <c r="P345" s="470"/>
      <c r="Q345" s="470"/>
      <c r="R345" s="506">
        <v>6</v>
      </c>
      <c r="S345" s="97"/>
      <c r="T345" s="97">
        <v>13</v>
      </c>
      <c r="U345" s="507"/>
      <c r="V345" s="97">
        <v>34</v>
      </c>
      <c r="W345" s="97"/>
      <c r="X345" s="97">
        <v>34</v>
      </c>
      <c r="Y345" s="519"/>
      <c r="Z345" s="519"/>
      <c r="AA345" s="166">
        <v>5</v>
      </c>
      <c r="AB345" s="166"/>
      <c r="AC345" s="97">
        <v>2</v>
      </c>
      <c r="AD345" s="97"/>
      <c r="AE345" s="97">
        <v>50</v>
      </c>
      <c r="AF345" s="97"/>
      <c r="AG345" s="462"/>
      <c r="AH345" s="462"/>
      <c r="AI345" s="97">
        <v>1</v>
      </c>
      <c r="AJ345" s="97"/>
      <c r="AK345" s="97"/>
      <c r="AL345" s="97"/>
      <c r="AM345" s="97">
        <v>20</v>
      </c>
      <c r="AN345" s="97"/>
      <c r="AO345" s="97">
        <v>9</v>
      </c>
      <c r="AP345" s="97"/>
      <c r="AQ345" s="517">
        <v>85</v>
      </c>
      <c r="AR345" s="517"/>
      <c r="AS345" s="472">
        <v>0</v>
      </c>
      <c r="AT345" s="97"/>
      <c r="AU345" s="472"/>
      <c r="AV345" s="472"/>
      <c r="AW345" s="97"/>
      <c r="AX345" s="97">
        <f>5+2</f>
        <v>7</v>
      </c>
      <c r="AY345" s="97"/>
      <c r="AZ345" s="97">
        <f t="shared" si="5"/>
        <v>7</v>
      </c>
      <c r="BA345" s="97">
        <v>54</v>
      </c>
      <c r="BB345" s="97"/>
      <c r="BC345" s="97"/>
      <c r="BD345" s="97"/>
      <c r="BE345" s="97">
        <v>15</v>
      </c>
      <c r="BF345" s="97"/>
      <c r="BG345" s="97">
        <v>2</v>
      </c>
      <c r="BH345" s="97"/>
      <c r="BI345" s="466">
        <v>20</v>
      </c>
      <c r="BJ345" s="466"/>
      <c r="BK345" s="466">
        <v>20</v>
      </c>
      <c r="BL345" s="97"/>
      <c r="BM345" s="97"/>
      <c r="BN345" s="470">
        <v>18</v>
      </c>
      <c r="BO345" s="470"/>
      <c r="BP345" s="97"/>
      <c r="BQ345" s="97"/>
      <c r="BR345" s="97">
        <v>4</v>
      </c>
      <c r="BS345" s="97"/>
      <c r="BT345" s="97"/>
      <c r="BU345" s="97"/>
      <c r="BV345" s="97"/>
      <c r="BW345" s="97"/>
      <c r="BX345" s="97">
        <v>34</v>
      </c>
      <c r="BY345" s="97"/>
      <c r="BZ345" s="97"/>
      <c r="CA345" s="97"/>
      <c r="CB345" s="97"/>
      <c r="CC345" s="574"/>
      <c r="CD345" s="565"/>
      <c r="CE345" s="565"/>
      <c r="CF345" s="565">
        <v>47</v>
      </c>
      <c r="CG345" s="565"/>
      <c r="CH345" s="565"/>
      <c r="CI345" s="565">
        <v>55</v>
      </c>
      <c r="CJ345" s="565"/>
      <c r="CK345" s="565">
        <v>12</v>
      </c>
      <c r="CL345" s="565"/>
      <c r="CM345" s="565"/>
      <c r="CN345" s="565"/>
      <c r="CO345" s="565"/>
      <c r="CP345" s="565"/>
      <c r="CQ345" s="565"/>
      <c r="CR345" s="582">
        <v>20</v>
      </c>
      <c r="CS345" s="565"/>
      <c r="CT345" s="565">
        <v>25</v>
      </c>
      <c r="CU345" s="565">
        <v>35</v>
      </c>
      <c r="CV345" s="565"/>
      <c r="CW345" s="565">
        <v>18</v>
      </c>
      <c r="CX345" s="565"/>
      <c r="CY345" s="598"/>
      <c r="CZ345" s="598"/>
      <c r="DA345" s="565">
        <v>110</v>
      </c>
      <c r="DB345" s="565"/>
      <c r="DC345" s="565">
        <v>25</v>
      </c>
      <c r="DD345" s="565"/>
      <c r="DE345" s="565">
        <v>118</v>
      </c>
      <c r="DF345" s="565"/>
      <c r="DG345" s="565">
        <v>70</v>
      </c>
      <c r="DH345" s="565"/>
      <c r="DI345" s="565"/>
      <c r="DJ345" s="565"/>
      <c r="DK345" s="565"/>
      <c r="DL345" s="565"/>
      <c r="DM345" s="565"/>
      <c r="DN345" s="565"/>
      <c r="DO345" s="565"/>
      <c r="DP345" s="565">
        <v>20</v>
      </c>
      <c r="DQ345" s="565"/>
      <c r="DR345" s="565">
        <v>3</v>
      </c>
      <c r="DS345" s="565"/>
      <c r="DT345" s="565"/>
      <c r="DU345" s="565"/>
      <c r="DV345" s="565"/>
      <c r="DW345" s="565"/>
      <c r="DX345" s="565">
        <v>14</v>
      </c>
      <c r="DY345" s="565"/>
      <c r="DZ345" s="565">
        <v>5</v>
      </c>
      <c r="EA345" s="565"/>
      <c r="EB345" s="565">
        <v>10</v>
      </c>
      <c r="EC345" s="565"/>
      <c r="ED345" s="565"/>
      <c r="EE345" s="565"/>
      <c r="EF345" s="565"/>
      <c r="EG345" s="565"/>
      <c r="EH345" s="565">
        <v>46</v>
      </c>
      <c r="EI345" s="565"/>
      <c r="EJ345" s="565"/>
      <c r="EK345" s="565"/>
      <c r="EL345" s="565"/>
      <c r="EM345" s="565"/>
      <c r="EN345" s="565"/>
      <c r="EO345" s="565"/>
      <c r="EP345" s="565"/>
      <c r="EQ345" s="565"/>
      <c r="ER345" s="620">
        <v>120</v>
      </c>
      <c r="ET345" s="565">
        <v>14</v>
      </c>
      <c r="EU345" s="565"/>
      <c r="EV345" s="565">
        <v>79</v>
      </c>
      <c r="EW345" s="565"/>
      <c r="EX345" s="565">
        <v>30</v>
      </c>
      <c r="EY345" s="565"/>
      <c r="EZ345" s="565">
        <v>128</v>
      </c>
      <c r="FA345" s="565"/>
      <c r="FB345" s="565">
        <v>2</v>
      </c>
      <c r="FC345" s="565"/>
      <c r="FD345" s="565">
        <v>25</v>
      </c>
      <c r="FE345" s="565"/>
      <c r="FF345" s="565">
        <v>16</v>
      </c>
      <c r="FG345" s="565"/>
      <c r="FH345" s="565">
        <v>60</v>
      </c>
      <c r="FI345" s="565"/>
      <c r="FJ345" s="565">
        <v>24</v>
      </c>
      <c r="FK345" s="565"/>
      <c r="FL345" s="565">
        <v>22</v>
      </c>
      <c r="FM345" s="565"/>
      <c r="FN345" s="565">
        <v>90</v>
      </c>
      <c r="FO345" s="565"/>
      <c r="FP345" s="565">
        <v>40</v>
      </c>
      <c r="FQ345" s="565"/>
      <c r="FR345" s="565">
        <v>18</v>
      </c>
      <c r="FS345" s="565"/>
      <c r="FT345" s="565">
        <v>15</v>
      </c>
      <c r="FU345" s="565">
        <v>0</v>
      </c>
      <c r="FV345" s="565">
        <v>11</v>
      </c>
      <c r="FW345" s="565"/>
      <c r="FX345" s="565">
        <v>17</v>
      </c>
      <c r="FY345" s="565"/>
      <c r="FZ345" s="598">
        <v>17</v>
      </c>
      <c r="GA345" s="598"/>
      <c r="GB345" s="565"/>
      <c r="GC345" s="565"/>
      <c r="GD345" s="565">
        <v>18</v>
      </c>
      <c r="GE345" s="565"/>
      <c r="GF345" s="565">
        <v>14</v>
      </c>
      <c r="GG345" s="565"/>
      <c r="GH345" s="565">
        <v>120</v>
      </c>
      <c r="GI345" s="565"/>
      <c r="GJ345" s="565"/>
    </row>
    <row r="346" spans="1:192">
      <c r="A346" s="460">
        <v>305</v>
      </c>
      <c r="B346" s="460" t="s">
        <v>5427</v>
      </c>
      <c r="C346" s="461" t="s">
        <v>5428</v>
      </c>
      <c r="D346" s="514">
        <v>0.91</v>
      </c>
      <c r="E346" s="97">
        <v>6</v>
      </c>
      <c r="F346" s="506">
        <v>0</v>
      </c>
      <c r="G346" s="78"/>
      <c r="H346" s="78"/>
      <c r="I346" s="230">
        <v>36</v>
      </c>
      <c r="J346" s="230"/>
      <c r="K346" s="97">
        <v>3</v>
      </c>
      <c r="L346" s="97"/>
      <c r="M346" s="97">
        <v>22</v>
      </c>
      <c r="N346" s="97"/>
      <c r="O346" s="470"/>
      <c r="P346" s="470"/>
      <c r="Q346" s="470"/>
      <c r="R346" s="506"/>
      <c r="S346" s="97"/>
      <c r="T346" s="97">
        <v>60</v>
      </c>
      <c r="U346" s="507"/>
      <c r="V346" s="97"/>
      <c r="W346" s="97"/>
      <c r="X346" s="97"/>
      <c r="Y346" s="147"/>
      <c r="Z346" s="147"/>
      <c r="AA346" s="166"/>
      <c r="AB346" s="166"/>
      <c r="AC346" s="97">
        <v>77</v>
      </c>
      <c r="AD346" s="97"/>
      <c r="AE346" s="97"/>
      <c r="AF346" s="97"/>
      <c r="AG346" s="462"/>
      <c r="AH346" s="462"/>
      <c r="AI346" s="97">
        <v>3</v>
      </c>
      <c r="AJ346" s="97"/>
      <c r="AK346" s="97"/>
      <c r="AL346" s="97"/>
      <c r="AM346" s="97"/>
      <c r="AN346" s="97"/>
      <c r="AO346" s="97"/>
      <c r="AP346" s="97"/>
      <c r="AQ346" s="517">
        <v>6</v>
      </c>
      <c r="AR346" s="517"/>
      <c r="AS346" s="472">
        <v>0</v>
      </c>
      <c r="AT346" s="97"/>
      <c r="AU346" s="472"/>
      <c r="AV346" s="472"/>
      <c r="AW346" s="97"/>
      <c r="AX346" s="97">
        <f>12+12+9</f>
        <v>33</v>
      </c>
      <c r="AY346" s="97"/>
      <c r="AZ346" s="97">
        <f t="shared" si="5"/>
        <v>33</v>
      </c>
      <c r="BA346" s="97"/>
      <c r="BB346" s="97"/>
      <c r="BC346" s="97"/>
      <c r="BD346" s="97"/>
      <c r="BE346" s="97"/>
      <c r="BF346" s="97"/>
      <c r="BG346" s="97">
        <v>6</v>
      </c>
      <c r="BH346" s="97"/>
      <c r="BI346" s="466"/>
      <c r="BJ346" s="466"/>
      <c r="BK346" s="466">
        <v>0</v>
      </c>
      <c r="BL346" s="97"/>
      <c r="BM346" s="97"/>
      <c r="BN346" s="470"/>
      <c r="BO346" s="470"/>
      <c r="BP346" s="97"/>
      <c r="BQ346" s="97"/>
      <c r="BR346" s="97">
        <v>7</v>
      </c>
      <c r="BS346" s="97"/>
      <c r="BT346" s="97"/>
      <c r="BU346" s="97"/>
      <c r="BV346" s="97"/>
      <c r="BW346" s="97"/>
      <c r="BX346" s="97">
        <v>20</v>
      </c>
      <c r="BY346" s="97"/>
      <c r="BZ346" s="97"/>
      <c r="CA346" s="97"/>
      <c r="CB346" s="97"/>
      <c r="CC346" s="574"/>
      <c r="CD346" s="565"/>
      <c r="CE346" s="565"/>
      <c r="CF346" s="565"/>
      <c r="CG346" s="565"/>
      <c r="CH346" s="565">
        <v>1</v>
      </c>
      <c r="CI346" s="565"/>
      <c r="CJ346" s="565"/>
      <c r="CK346" s="565">
        <v>1</v>
      </c>
      <c r="CL346" s="565"/>
      <c r="CM346" s="565"/>
      <c r="CN346" s="565"/>
      <c r="CO346" s="565"/>
      <c r="CP346" s="565"/>
      <c r="CQ346" s="565"/>
      <c r="CR346" s="582">
        <v>105</v>
      </c>
      <c r="CS346" s="565"/>
      <c r="CT346" s="565"/>
      <c r="CU346" s="565"/>
      <c r="CV346" s="565"/>
      <c r="CW346" s="565"/>
      <c r="CX346" s="565"/>
      <c r="CY346" s="598"/>
      <c r="CZ346" s="598"/>
      <c r="DA346" s="565">
        <v>2</v>
      </c>
      <c r="DB346" s="565"/>
      <c r="DC346" s="565">
        <v>71</v>
      </c>
      <c r="DD346" s="565"/>
      <c r="DE346" s="565">
        <v>67</v>
      </c>
      <c r="DF346" s="565"/>
      <c r="DG346" s="565"/>
      <c r="DH346" s="565"/>
      <c r="DI346" s="565"/>
      <c r="DJ346" s="565"/>
      <c r="DK346" s="565"/>
      <c r="DL346" s="565"/>
      <c r="DM346" s="565">
        <v>120</v>
      </c>
      <c r="DN346" s="565"/>
      <c r="DO346" s="565"/>
      <c r="DP346" s="565">
        <v>67</v>
      </c>
      <c r="DQ346" s="565"/>
      <c r="DR346" s="565">
        <v>5</v>
      </c>
      <c r="DS346" s="565"/>
      <c r="DT346" s="565">
        <v>135</v>
      </c>
      <c r="DU346" s="565"/>
      <c r="DV346" s="565"/>
      <c r="DW346" s="565"/>
      <c r="DX346" s="565"/>
      <c r="DY346" s="565"/>
      <c r="DZ346" s="565"/>
      <c r="EA346" s="565"/>
      <c r="EB346" s="565"/>
      <c r="EC346" s="565"/>
      <c r="ED346" s="565"/>
      <c r="EE346" s="565"/>
      <c r="EF346" s="565"/>
      <c r="EG346" s="565"/>
      <c r="EH346" s="565"/>
      <c r="EI346" s="565"/>
      <c r="EJ346" s="565"/>
      <c r="EK346" s="565"/>
      <c r="EL346" s="565"/>
      <c r="EM346" s="565"/>
      <c r="EN346" s="565"/>
      <c r="EO346" s="565"/>
      <c r="EP346" s="565"/>
      <c r="EQ346" s="565"/>
      <c r="ER346" s="620">
        <v>0</v>
      </c>
      <c r="ET346" s="565"/>
      <c r="EU346" s="565"/>
      <c r="EV346" s="565">
        <v>6</v>
      </c>
      <c r="EW346" s="565"/>
      <c r="EX346" s="565"/>
      <c r="EY346" s="565"/>
      <c r="EZ346" s="565">
        <v>41</v>
      </c>
      <c r="FA346" s="565"/>
      <c r="FB346" s="565"/>
      <c r="FC346" s="565"/>
      <c r="FD346" s="565"/>
      <c r="FE346" s="565"/>
      <c r="FF346" s="565"/>
      <c r="FG346" s="565"/>
      <c r="FH346" s="565">
        <v>2</v>
      </c>
      <c r="FI346" s="565"/>
      <c r="FJ346" s="565"/>
      <c r="FK346" s="565"/>
      <c r="FL346" s="565">
        <v>20</v>
      </c>
      <c r="FM346" s="565"/>
      <c r="FN346" s="565"/>
      <c r="FO346" s="565"/>
      <c r="FP346" s="565"/>
      <c r="FQ346" s="565"/>
      <c r="FR346" s="565"/>
      <c r="FS346" s="565"/>
      <c r="FT346" s="565">
        <v>1</v>
      </c>
      <c r="FU346" s="565">
        <v>0</v>
      </c>
      <c r="FV346" s="565"/>
      <c r="FW346" s="565"/>
      <c r="FX346" s="565"/>
      <c r="FY346" s="565"/>
      <c r="FZ346" s="598"/>
      <c r="GA346" s="598"/>
      <c r="GB346" s="565"/>
      <c r="GC346" s="565"/>
      <c r="GD346" s="565"/>
      <c r="GE346" s="565"/>
      <c r="GF346" s="565"/>
      <c r="GG346" s="565"/>
      <c r="GH346" s="565">
        <v>1</v>
      </c>
      <c r="GI346" s="565"/>
      <c r="GJ346" s="565"/>
    </row>
    <row r="347" spans="1:192">
      <c r="A347" s="460">
        <v>306</v>
      </c>
      <c r="B347" s="460" t="s">
        <v>5429</v>
      </c>
      <c r="C347" s="461" t="s">
        <v>4740</v>
      </c>
      <c r="D347" s="514">
        <v>0.86</v>
      </c>
      <c r="E347" s="97">
        <v>0</v>
      </c>
      <c r="F347" s="506">
        <v>0</v>
      </c>
      <c r="G347" s="78"/>
      <c r="H347" s="78"/>
      <c r="I347" s="230"/>
      <c r="J347" s="230"/>
      <c r="K347" s="97">
        <v>5</v>
      </c>
      <c r="L347" s="97"/>
      <c r="M347" s="97"/>
      <c r="N347" s="97"/>
      <c r="O347" s="470"/>
      <c r="P347" s="470"/>
      <c r="Q347" s="470"/>
      <c r="R347" s="506">
        <v>2</v>
      </c>
      <c r="S347" s="97"/>
      <c r="T347" s="97">
        <v>16</v>
      </c>
      <c r="U347" s="507"/>
      <c r="V347" s="97">
        <v>124</v>
      </c>
      <c r="W347" s="97"/>
      <c r="X347" s="97">
        <v>124</v>
      </c>
      <c r="Y347" s="147"/>
      <c r="Z347" s="147"/>
      <c r="AA347" s="166"/>
      <c r="AB347" s="166"/>
      <c r="AC347" s="97">
        <v>15</v>
      </c>
      <c r="AD347" s="97"/>
      <c r="AE347" s="97">
        <v>3</v>
      </c>
      <c r="AF347" s="97"/>
      <c r="AG347" s="462"/>
      <c r="AH347" s="462"/>
      <c r="AI347" s="97"/>
      <c r="AJ347" s="97"/>
      <c r="AK347" s="97"/>
      <c r="AL347" s="97"/>
      <c r="AM347" s="97">
        <v>39</v>
      </c>
      <c r="AN347" s="97"/>
      <c r="AO347" s="97">
        <v>6</v>
      </c>
      <c r="AP347" s="97"/>
      <c r="AQ347" s="517">
        <v>90</v>
      </c>
      <c r="AR347" s="517"/>
      <c r="AS347" s="472">
        <v>37</v>
      </c>
      <c r="AT347" s="97"/>
      <c r="AU347" s="472"/>
      <c r="AV347" s="472"/>
      <c r="AW347" s="97"/>
      <c r="AX347" s="97">
        <f>6+1+1</f>
        <v>8</v>
      </c>
      <c r="AY347" s="97"/>
      <c r="AZ347" s="97">
        <f t="shared" si="5"/>
        <v>8</v>
      </c>
      <c r="BA347" s="97">
        <v>68</v>
      </c>
      <c r="BB347" s="97"/>
      <c r="BC347" s="97"/>
      <c r="BD347" s="97"/>
      <c r="BE347" s="97">
        <v>61</v>
      </c>
      <c r="BF347" s="97"/>
      <c r="BG347" s="97"/>
      <c r="BH347" s="97"/>
      <c r="BI347" s="466">
        <v>80</v>
      </c>
      <c r="BJ347" s="466"/>
      <c r="BK347" s="466">
        <v>80</v>
      </c>
      <c r="BL347" s="97"/>
      <c r="BM347" s="97"/>
      <c r="BN347" s="470">
        <v>11</v>
      </c>
      <c r="BO347" s="470"/>
      <c r="BP347" s="97"/>
      <c r="BQ347" s="97"/>
      <c r="BR347" s="97">
        <v>6</v>
      </c>
      <c r="BS347" s="97"/>
      <c r="BT347" s="447"/>
      <c r="BU347" s="447"/>
      <c r="BV347" s="97"/>
      <c r="BW347" s="97"/>
      <c r="BX347" s="97">
        <v>121</v>
      </c>
      <c r="BY347" s="97">
        <v>93</v>
      </c>
      <c r="BZ347" s="97"/>
      <c r="CA347" s="97"/>
      <c r="CB347" s="97"/>
      <c r="CC347" s="574"/>
      <c r="CD347" s="565"/>
      <c r="CE347" s="565"/>
      <c r="CF347" s="565">
        <v>20</v>
      </c>
      <c r="CG347" s="565"/>
      <c r="CH347" s="565"/>
      <c r="CI347" s="565"/>
      <c r="CJ347" s="565"/>
      <c r="CK347" s="565">
        <v>5</v>
      </c>
      <c r="CL347" s="565"/>
      <c r="CM347" s="565"/>
      <c r="CN347" s="565"/>
      <c r="CO347" s="565">
        <v>15</v>
      </c>
      <c r="CP347" s="565"/>
      <c r="CQ347" s="565"/>
      <c r="CR347" s="582">
        <v>17</v>
      </c>
      <c r="CS347" s="565"/>
      <c r="CT347" s="565">
        <v>5</v>
      </c>
      <c r="CU347" s="565">
        <v>30</v>
      </c>
      <c r="CV347" s="565"/>
      <c r="CW347" s="565">
        <v>11</v>
      </c>
      <c r="CX347" s="565"/>
      <c r="CY347" s="598"/>
      <c r="CZ347" s="598"/>
      <c r="DA347" s="565">
        <v>218</v>
      </c>
      <c r="DB347" s="565"/>
      <c r="DC347" s="565">
        <v>45</v>
      </c>
      <c r="DD347" s="565"/>
      <c r="DE347" s="565">
        <v>36</v>
      </c>
      <c r="DF347" s="565"/>
      <c r="DG347" s="565"/>
      <c r="DH347" s="565"/>
      <c r="DI347" s="565"/>
      <c r="DJ347" s="565"/>
      <c r="DK347" s="565"/>
      <c r="DL347" s="565"/>
      <c r="DM347" s="565">
        <v>8</v>
      </c>
      <c r="DN347" s="565"/>
      <c r="DO347" s="565"/>
      <c r="DP347" s="565">
        <v>1</v>
      </c>
      <c r="DQ347" s="565"/>
      <c r="DR347" s="565">
        <v>16</v>
      </c>
      <c r="DS347" s="565">
        <v>26</v>
      </c>
      <c r="DT347" s="565">
        <v>20</v>
      </c>
      <c r="DU347" s="565"/>
      <c r="DV347" s="565"/>
      <c r="DW347" s="565"/>
      <c r="DX347" s="565">
        <v>23</v>
      </c>
      <c r="DY347" s="565"/>
      <c r="DZ347" s="565"/>
      <c r="EA347" s="565"/>
      <c r="EB347" s="565">
        <v>12</v>
      </c>
      <c r="EC347" s="565"/>
      <c r="ED347" s="565"/>
      <c r="EE347" s="565"/>
      <c r="EF347" s="565"/>
      <c r="EG347" s="565"/>
      <c r="EH347" s="565">
        <v>29</v>
      </c>
      <c r="EI347" s="565"/>
      <c r="EJ347" s="565"/>
      <c r="EK347" s="565"/>
      <c r="EL347" s="565">
        <v>2</v>
      </c>
      <c r="EM347" s="565"/>
      <c r="EN347" s="565"/>
      <c r="EO347" s="565"/>
      <c r="EP347" s="565"/>
      <c r="EQ347" s="565"/>
      <c r="ER347" s="620">
        <v>35</v>
      </c>
      <c r="ET347" s="565">
        <v>12</v>
      </c>
      <c r="EU347" s="565"/>
      <c r="EV347" s="565">
        <v>110</v>
      </c>
      <c r="EW347" s="565"/>
      <c r="EX347" s="565">
        <v>12</v>
      </c>
      <c r="EY347" s="565"/>
      <c r="EZ347" s="565">
        <v>116</v>
      </c>
      <c r="FA347" s="565"/>
      <c r="FB347" s="565">
        <v>7</v>
      </c>
      <c r="FC347" s="565"/>
      <c r="FD347" s="565">
        <v>30</v>
      </c>
      <c r="FE347" s="565"/>
      <c r="FF347" s="565">
        <v>2</v>
      </c>
      <c r="FG347" s="565"/>
      <c r="FH347" s="565">
        <v>15</v>
      </c>
      <c r="FI347" s="565"/>
      <c r="FJ347" s="565"/>
      <c r="FK347" s="565"/>
      <c r="FL347" s="565">
        <v>12</v>
      </c>
      <c r="FM347" s="565"/>
      <c r="FN347" s="565">
        <v>80</v>
      </c>
      <c r="FO347" s="565"/>
      <c r="FP347" s="565">
        <v>11</v>
      </c>
      <c r="FQ347" s="565"/>
      <c r="FR347" s="565"/>
      <c r="FS347" s="565"/>
      <c r="FT347" s="565">
        <v>2</v>
      </c>
      <c r="FU347" s="565">
        <v>0</v>
      </c>
      <c r="FV347" s="565">
        <v>30</v>
      </c>
      <c r="FW347" s="565"/>
      <c r="FX347" s="565"/>
      <c r="FY347" s="565"/>
      <c r="FZ347" s="598">
        <v>17</v>
      </c>
      <c r="GA347" s="598"/>
      <c r="GB347" s="565"/>
      <c r="GC347" s="565"/>
      <c r="GD347" s="565">
        <v>45</v>
      </c>
      <c r="GE347" s="565"/>
      <c r="GF347" s="565">
        <v>6</v>
      </c>
      <c r="GG347" s="565"/>
      <c r="GH347" s="565">
        <v>150</v>
      </c>
      <c r="GI347" s="565"/>
      <c r="GJ347" s="565"/>
    </row>
    <row r="348" spans="1:192">
      <c r="A348" s="460">
        <v>307</v>
      </c>
      <c r="B348" s="460" t="s">
        <v>5430</v>
      </c>
      <c r="C348" s="461" t="s">
        <v>4742</v>
      </c>
      <c r="D348" s="514">
        <v>1.24</v>
      </c>
      <c r="E348" s="97">
        <v>48</v>
      </c>
      <c r="F348" s="506">
        <v>0</v>
      </c>
      <c r="G348" s="78"/>
      <c r="H348" s="78"/>
      <c r="I348" s="230">
        <v>14</v>
      </c>
      <c r="J348" s="230"/>
      <c r="K348" s="97"/>
      <c r="L348" s="97"/>
      <c r="M348" s="97">
        <v>1</v>
      </c>
      <c r="N348" s="97"/>
      <c r="O348" s="470"/>
      <c r="P348" s="470"/>
      <c r="Q348" s="470"/>
      <c r="R348" s="506"/>
      <c r="S348" s="97"/>
      <c r="T348" s="97">
        <v>4</v>
      </c>
      <c r="U348" s="507"/>
      <c r="V348" s="97">
        <v>3</v>
      </c>
      <c r="W348" s="97"/>
      <c r="X348" s="97">
        <v>3</v>
      </c>
      <c r="Y348" s="147"/>
      <c r="Z348" s="147"/>
      <c r="AA348" s="166"/>
      <c r="AB348" s="166"/>
      <c r="AC348" s="97">
        <v>6</v>
      </c>
      <c r="AD348" s="97"/>
      <c r="AE348" s="97">
        <v>1</v>
      </c>
      <c r="AF348" s="97"/>
      <c r="AG348" s="462">
        <v>36</v>
      </c>
      <c r="AH348" s="462"/>
      <c r="AI348" s="97"/>
      <c r="AJ348" s="97"/>
      <c r="AK348" s="97"/>
      <c r="AL348" s="97"/>
      <c r="AM348" s="97"/>
      <c r="AN348" s="97"/>
      <c r="AO348" s="97"/>
      <c r="AP348" s="97"/>
      <c r="AQ348" s="517">
        <v>50</v>
      </c>
      <c r="AR348" s="517"/>
      <c r="AS348" s="472">
        <v>2</v>
      </c>
      <c r="AT348" s="97"/>
      <c r="AU348" s="472"/>
      <c r="AV348" s="472"/>
      <c r="AW348" s="97"/>
      <c r="AX348" s="97">
        <f>1</f>
        <v>1</v>
      </c>
      <c r="AY348" s="97"/>
      <c r="AZ348" s="97">
        <f t="shared" si="5"/>
        <v>1</v>
      </c>
      <c r="BA348" s="97">
        <v>5</v>
      </c>
      <c r="BB348" s="97"/>
      <c r="BC348" s="97"/>
      <c r="BD348" s="97"/>
      <c r="BE348" s="97">
        <v>6</v>
      </c>
      <c r="BF348" s="97"/>
      <c r="BG348" s="97"/>
      <c r="BH348" s="97"/>
      <c r="BI348" s="466">
        <v>17</v>
      </c>
      <c r="BJ348" s="466"/>
      <c r="BK348" s="466">
        <v>17</v>
      </c>
      <c r="BL348" s="97"/>
      <c r="BM348" s="97"/>
      <c r="BN348" s="470"/>
      <c r="BO348" s="470"/>
      <c r="BP348" s="97"/>
      <c r="BQ348" s="97"/>
      <c r="BR348" s="97"/>
      <c r="BS348" s="97"/>
      <c r="BT348" s="97"/>
      <c r="BU348" s="97"/>
      <c r="BV348" s="97"/>
      <c r="BW348" s="97"/>
      <c r="BX348" s="97">
        <v>69</v>
      </c>
      <c r="BY348" s="97">
        <v>40</v>
      </c>
      <c r="BZ348" s="97"/>
      <c r="CA348" s="97"/>
      <c r="CB348" s="97"/>
      <c r="CC348" s="574"/>
      <c r="CD348" s="565"/>
      <c r="CE348" s="565"/>
      <c r="CF348" s="565">
        <v>11</v>
      </c>
      <c r="CG348" s="565"/>
      <c r="CH348" s="565"/>
      <c r="CI348" s="565"/>
      <c r="CJ348" s="565"/>
      <c r="CK348" s="565">
        <v>1</v>
      </c>
      <c r="CL348" s="565"/>
      <c r="CM348" s="565"/>
      <c r="CN348" s="565"/>
      <c r="CO348" s="565"/>
      <c r="CP348" s="565"/>
      <c r="CQ348" s="565"/>
      <c r="CR348" s="582">
        <v>10</v>
      </c>
      <c r="CS348" s="565"/>
      <c r="CT348" s="565"/>
      <c r="CU348" s="565"/>
      <c r="CV348" s="565"/>
      <c r="CW348" s="565"/>
      <c r="CX348" s="565"/>
      <c r="CY348" s="598"/>
      <c r="CZ348" s="598"/>
      <c r="DA348" s="565">
        <v>19</v>
      </c>
      <c r="DB348" s="565"/>
      <c r="DC348" s="565">
        <v>15</v>
      </c>
      <c r="DD348" s="565"/>
      <c r="DE348" s="565">
        <v>3</v>
      </c>
      <c r="DF348" s="565"/>
      <c r="DG348" s="565">
        <v>75</v>
      </c>
      <c r="DH348" s="565"/>
      <c r="DI348" s="565"/>
      <c r="DJ348" s="565"/>
      <c r="DK348" s="565"/>
      <c r="DL348" s="565"/>
      <c r="DM348" s="565"/>
      <c r="DN348" s="565"/>
      <c r="DO348" s="565"/>
      <c r="DP348" s="565">
        <v>112</v>
      </c>
      <c r="DQ348" s="565"/>
      <c r="DR348" s="565"/>
      <c r="DS348" s="565"/>
      <c r="DT348" s="565"/>
      <c r="DU348" s="565"/>
      <c r="DV348" s="565"/>
      <c r="DW348" s="565"/>
      <c r="DX348" s="565"/>
      <c r="DY348" s="565"/>
      <c r="DZ348" s="565"/>
      <c r="EA348" s="565"/>
      <c r="EB348" s="565">
        <v>3</v>
      </c>
      <c r="EC348" s="565"/>
      <c r="ED348" s="565"/>
      <c r="EE348" s="565"/>
      <c r="EF348" s="565"/>
      <c r="EG348" s="565"/>
      <c r="EH348" s="565">
        <v>3</v>
      </c>
      <c r="EI348" s="565"/>
      <c r="EJ348" s="565"/>
      <c r="EK348" s="565"/>
      <c r="EL348" s="565">
        <v>1</v>
      </c>
      <c r="EM348" s="565"/>
      <c r="EN348" s="565"/>
      <c r="EO348" s="565"/>
      <c r="EP348" s="565"/>
      <c r="EQ348" s="565"/>
      <c r="ER348" s="620">
        <v>10</v>
      </c>
      <c r="ET348" s="565"/>
      <c r="EU348" s="565"/>
      <c r="EV348" s="565">
        <v>12</v>
      </c>
      <c r="EW348" s="565"/>
      <c r="EX348" s="565"/>
      <c r="EY348" s="565"/>
      <c r="EZ348" s="565">
        <v>3</v>
      </c>
      <c r="FA348" s="565"/>
      <c r="FB348" s="565">
        <v>3</v>
      </c>
      <c r="FC348" s="565"/>
      <c r="FD348" s="565">
        <v>5</v>
      </c>
      <c r="FE348" s="565"/>
      <c r="FF348" s="565"/>
      <c r="FG348" s="565"/>
      <c r="FH348" s="565">
        <v>5</v>
      </c>
      <c r="FI348" s="565"/>
      <c r="FJ348" s="565"/>
      <c r="FK348" s="565"/>
      <c r="FL348" s="565">
        <v>5</v>
      </c>
      <c r="FM348" s="565"/>
      <c r="FN348" s="565">
        <v>18</v>
      </c>
      <c r="FO348" s="565"/>
      <c r="FP348" s="565"/>
      <c r="FQ348" s="565"/>
      <c r="FR348" s="565"/>
      <c r="FS348" s="565"/>
      <c r="FT348" s="565">
        <v>1</v>
      </c>
      <c r="FU348" s="565">
        <v>0</v>
      </c>
      <c r="FV348" s="565">
        <v>4</v>
      </c>
      <c r="FW348" s="565"/>
      <c r="FX348" s="565"/>
      <c r="FY348" s="565"/>
      <c r="FZ348" s="598">
        <v>5</v>
      </c>
      <c r="GA348" s="598"/>
      <c r="GB348" s="565"/>
      <c r="GC348" s="565"/>
      <c r="GD348" s="565"/>
      <c r="GE348" s="565"/>
      <c r="GF348" s="565">
        <v>1</v>
      </c>
      <c r="GG348" s="565"/>
      <c r="GH348" s="565">
        <v>20</v>
      </c>
      <c r="GI348" s="565"/>
      <c r="GJ348" s="565"/>
    </row>
    <row r="349" spans="1:192">
      <c r="A349" s="460">
        <v>308</v>
      </c>
      <c r="B349" s="460" t="s">
        <v>5431</v>
      </c>
      <c r="C349" s="461" t="s">
        <v>4744</v>
      </c>
      <c r="D349" s="514">
        <v>1.78</v>
      </c>
      <c r="E349" s="97">
        <v>20</v>
      </c>
      <c r="F349" s="506">
        <v>0</v>
      </c>
      <c r="G349" s="78"/>
      <c r="H349" s="78"/>
      <c r="I349" s="230"/>
      <c r="J349" s="230"/>
      <c r="K349" s="97"/>
      <c r="L349" s="97"/>
      <c r="M349" s="97"/>
      <c r="N349" s="97"/>
      <c r="O349" s="470"/>
      <c r="P349" s="470"/>
      <c r="Q349" s="470"/>
      <c r="R349" s="506">
        <v>19</v>
      </c>
      <c r="S349" s="97"/>
      <c r="T349" s="97">
        <v>220</v>
      </c>
      <c r="U349" s="507"/>
      <c r="V349" s="97">
        <v>17</v>
      </c>
      <c r="W349" s="97"/>
      <c r="X349" s="97">
        <v>17</v>
      </c>
      <c r="Y349" s="147"/>
      <c r="Z349" s="147"/>
      <c r="AA349" s="166"/>
      <c r="AB349" s="166"/>
      <c r="AC349" s="97">
        <v>580</v>
      </c>
      <c r="AD349" s="97"/>
      <c r="AE349" s="97">
        <v>40</v>
      </c>
      <c r="AF349" s="97"/>
      <c r="AG349" s="462"/>
      <c r="AH349" s="462"/>
      <c r="AI349" s="97"/>
      <c r="AJ349" s="97"/>
      <c r="AK349" s="97"/>
      <c r="AL349" s="97"/>
      <c r="AM349" s="97"/>
      <c r="AN349" s="97"/>
      <c r="AO349" s="97">
        <v>9</v>
      </c>
      <c r="AP349" s="97"/>
      <c r="AQ349" s="517">
        <v>51</v>
      </c>
      <c r="AR349" s="517"/>
      <c r="AS349" s="472">
        <v>4</v>
      </c>
      <c r="AT349" s="97"/>
      <c r="AU349" s="472"/>
      <c r="AV349" s="472"/>
      <c r="AW349" s="97"/>
      <c r="AX349" s="97">
        <f>37+61+43</f>
        <v>141</v>
      </c>
      <c r="AY349" s="97"/>
      <c r="AZ349" s="97">
        <f t="shared" si="5"/>
        <v>141</v>
      </c>
      <c r="BA349" s="97"/>
      <c r="BB349" s="97"/>
      <c r="BC349" s="97"/>
      <c r="BD349" s="97"/>
      <c r="BE349" s="97"/>
      <c r="BF349" s="97"/>
      <c r="BG349" s="97"/>
      <c r="BH349" s="97"/>
      <c r="BI349" s="466">
        <v>17</v>
      </c>
      <c r="BJ349" s="466"/>
      <c r="BK349" s="466">
        <v>17</v>
      </c>
      <c r="BL349" s="97"/>
      <c r="BM349" s="97"/>
      <c r="BN349" s="470">
        <v>24</v>
      </c>
      <c r="BO349" s="470"/>
      <c r="BP349" s="97"/>
      <c r="BQ349" s="97"/>
      <c r="BR349" s="97"/>
      <c r="BS349" s="97"/>
      <c r="BT349" s="97"/>
      <c r="BU349" s="97"/>
      <c r="BV349" s="97"/>
      <c r="BW349" s="97"/>
      <c r="BX349" s="97">
        <v>93</v>
      </c>
      <c r="BY349" s="97">
        <v>10</v>
      </c>
      <c r="BZ349" s="97"/>
      <c r="CA349" s="97"/>
      <c r="CB349" s="97"/>
      <c r="CC349" s="574"/>
      <c r="CD349" s="565"/>
      <c r="CE349" s="565"/>
      <c r="CF349" s="565">
        <v>44</v>
      </c>
      <c r="CG349" s="565"/>
      <c r="CH349" s="565">
        <v>239</v>
      </c>
      <c r="CI349" s="565">
        <v>201</v>
      </c>
      <c r="CJ349" s="565"/>
      <c r="CK349" s="565">
        <v>1</v>
      </c>
      <c r="CL349" s="565"/>
      <c r="CM349" s="565"/>
      <c r="CN349" s="565"/>
      <c r="CO349" s="565">
        <v>15</v>
      </c>
      <c r="CP349" s="565"/>
      <c r="CQ349" s="565"/>
      <c r="CR349" s="582">
        <v>184</v>
      </c>
      <c r="CS349" s="565"/>
      <c r="CT349" s="565">
        <v>38</v>
      </c>
      <c r="CU349" s="565">
        <v>1</v>
      </c>
      <c r="CV349" s="565"/>
      <c r="CW349" s="565">
        <v>24</v>
      </c>
      <c r="CX349" s="565"/>
      <c r="CY349" s="598"/>
      <c r="CZ349" s="598"/>
      <c r="DA349" s="565">
        <v>12</v>
      </c>
      <c r="DB349" s="565"/>
      <c r="DC349" s="565">
        <v>330</v>
      </c>
      <c r="DD349" s="565"/>
      <c r="DE349" s="565">
        <v>90</v>
      </c>
      <c r="DF349" s="565"/>
      <c r="DG349" s="565">
        <v>5</v>
      </c>
      <c r="DH349" s="565"/>
      <c r="DI349" s="565"/>
      <c r="DJ349" s="565"/>
      <c r="DK349" s="565"/>
      <c r="DL349" s="565"/>
      <c r="DM349" s="565"/>
      <c r="DN349" s="565"/>
      <c r="DO349" s="565"/>
      <c r="DP349" s="565">
        <v>6</v>
      </c>
      <c r="DQ349" s="565"/>
      <c r="DR349" s="565"/>
      <c r="DS349" s="565"/>
      <c r="DT349" s="565">
        <v>400</v>
      </c>
      <c r="DU349" s="565"/>
      <c r="DV349" s="565"/>
      <c r="DW349" s="565"/>
      <c r="DX349" s="565"/>
      <c r="DY349" s="565"/>
      <c r="DZ349" s="565"/>
      <c r="EA349" s="565"/>
      <c r="EB349" s="565">
        <v>5</v>
      </c>
      <c r="EC349" s="565"/>
      <c r="ED349" s="565"/>
      <c r="EE349" s="565"/>
      <c r="EF349" s="565"/>
      <c r="EG349" s="565"/>
      <c r="EH349" s="565">
        <v>43</v>
      </c>
      <c r="EI349" s="565"/>
      <c r="EJ349" s="565"/>
      <c r="EK349" s="565"/>
      <c r="EL349" s="565">
        <v>8</v>
      </c>
      <c r="EM349" s="565"/>
      <c r="EN349" s="565"/>
      <c r="EO349" s="565"/>
      <c r="EP349" s="565"/>
      <c r="EQ349" s="565"/>
      <c r="ER349" s="620">
        <v>170</v>
      </c>
      <c r="ET349" s="565">
        <v>52</v>
      </c>
      <c r="EU349" s="565"/>
      <c r="EV349" s="565">
        <v>172</v>
      </c>
      <c r="EW349" s="565"/>
      <c r="EX349" s="565">
        <v>3</v>
      </c>
      <c r="EY349" s="565"/>
      <c r="EZ349" s="565">
        <v>203</v>
      </c>
      <c r="FA349" s="565"/>
      <c r="FB349" s="565">
        <v>2</v>
      </c>
      <c r="FC349" s="565"/>
      <c r="FD349" s="565">
        <v>1</v>
      </c>
      <c r="FE349" s="565"/>
      <c r="FF349" s="565">
        <v>51</v>
      </c>
      <c r="FG349" s="565"/>
      <c r="FH349" s="565">
        <v>80</v>
      </c>
      <c r="FI349" s="565"/>
      <c r="FJ349" s="565">
        <v>26</v>
      </c>
      <c r="FK349" s="565"/>
      <c r="FL349" s="565">
        <v>260</v>
      </c>
      <c r="FM349" s="565"/>
      <c r="FN349" s="565">
        <v>188</v>
      </c>
      <c r="FO349" s="565"/>
      <c r="FP349" s="565">
        <v>138</v>
      </c>
      <c r="FQ349" s="565"/>
      <c r="FR349" s="565">
        <v>26</v>
      </c>
      <c r="FS349" s="565"/>
      <c r="FT349" s="565">
        <v>22</v>
      </c>
      <c r="FU349" s="565">
        <v>0</v>
      </c>
      <c r="FV349" s="565">
        <v>10</v>
      </c>
      <c r="FW349" s="565"/>
      <c r="FX349" s="565">
        <v>60</v>
      </c>
      <c r="FY349" s="565"/>
      <c r="FZ349" s="598">
        <v>10</v>
      </c>
      <c r="GA349" s="598"/>
      <c r="GB349" s="565"/>
      <c r="GC349" s="565"/>
      <c r="GD349" s="565"/>
      <c r="GE349" s="565"/>
      <c r="GF349" s="565">
        <v>49</v>
      </c>
      <c r="GG349" s="565"/>
      <c r="GH349" s="565">
        <v>18</v>
      </c>
      <c r="GI349" s="565"/>
      <c r="GJ349" s="565"/>
    </row>
    <row r="350" spans="1:192" ht="30">
      <c r="A350" s="460">
        <v>309</v>
      </c>
      <c r="B350" s="460" t="s">
        <v>5432</v>
      </c>
      <c r="C350" s="461" t="s">
        <v>4748</v>
      </c>
      <c r="D350" s="514">
        <v>1.1299999999999999</v>
      </c>
      <c r="E350" s="97">
        <v>20</v>
      </c>
      <c r="F350" s="506">
        <v>0</v>
      </c>
      <c r="G350" s="78"/>
      <c r="H350" s="78"/>
      <c r="I350" s="230">
        <v>20</v>
      </c>
      <c r="J350" s="230"/>
      <c r="K350" s="97"/>
      <c r="L350" s="97"/>
      <c r="M350" s="97">
        <v>69</v>
      </c>
      <c r="N350" s="97"/>
      <c r="O350" s="470"/>
      <c r="P350" s="470"/>
      <c r="Q350" s="470"/>
      <c r="R350" s="506">
        <v>2</v>
      </c>
      <c r="S350" s="97"/>
      <c r="T350" s="97">
        <v>90</v>
      </c>
      <c r="U350" s="507"/>
      <c r="V350" s="97">
        <v>3</v>
      </c>
      <c r="W350" s="97"/>
      <c r="X350" s="97">
        <v>3</v>
      </c>
      <c r="Y350" s="147"/>
      <c r="Z350" s="147"/>
      <c r="AA350" s="166"/>
      <c r="AB350" s="166"/>
      <c r="AC350" s="97">
        <v>347</v>
      </c>
      <c r="AD350" s="97"/>
      <c r="AE350" s="97">
        <v>3</v>
      </c>
      <c r="AF350" s="97"/>
      <c r="AG350" s="462"/>
      <c r="AH350" s="462"/>
      <c r="AI350" s="97"/>
      <c r="AJ350" s="97"/>
      <c r="AK350" s="97"/>
      <c r="AL350" s="97"/>
      <c r="AM350" s="97"/>
      <c r="AN350" s="97"/>
      <c r="AO350" s="97"/>
      <c r="AP350" s="97"/>
      <c r="AQ350" s="517">
        <v>10</v>
      </c>
      <c r="AR350" s="517"/>
      <c r="AS350" s="472">
        <v>0</v>
      </c>
      <c r="AT350" s="97"/>
      <c r="AU350" s="472"/>
      <c r="AV350" s="472"/>
      <c r="AW350" s="97">
        <v>38</v>
      </c>
      <c r="AX350" s="97">
        <f>8+27+26</f>
        <v>61</v>
      </c>
      <c r="AY350" s="97">
        <f>4+10+10</f>
        <v>24</v>
      </c>
      <c r="AZ350" s="97">
        <f t="shared" si="5"/>
        <v>85</v>
      </c>
      <c r="BA350" s="97">
        <v>5</v>
      </c>
      <c r="BB350" s="97">
        <v>3</v>
      </c>
      <c r="BC350" s="97"/>
      <c r="BD350" s="97"/>
      <c r="BE350" s="97">
        <v>2</v>
      </c>
      <c r="BF350" s="97"/>
      <c r="BG350" s="97"/>
      <c r="BH350" s="97"/>
      <c r="BI350" s="466"/>
      <c r="BJ350" s="466"/>
      <c r="BK350" s="466">
        <v>0</v>
      </c>
      <c r="BL350" s="97"/>
      <c r="BM350" s="97"/>
      <c r="BN350" s="470">
        <v>4</v>
      </c>
      <c r="BO350" s="470"/>
      <c r="BP350" s="97"/>
      <c r="BQ350" s="97">
        <v>15</v>
      </c>
      <c r="BR350" s="97"/>
      <c r="BS350" s="97"/>
      <c r="BT350" s="97"/>
      <c r="BU350" s="97"/>
      <c r="BV350" s="97"/>
      <c r="BW350" s="97"/>
      <c r="BX350" s="97">
        <v>54</v>
      </c>
      <c r="BY350" s="97">
        <v>10</v>
      </c>
      <c r="BZ350" s="97"/>
      <c r="CA350" s="97"/>
      <c r="CB350" s="97"/>
      <c r="CC350" s="574"/>
      <c r="CD350" s="565"/>
      <c r="CE350" s="565"/>
      <c r="CF350" s="565">
        <v>2</v>
      </c>
      <c r="CG350" s="565"/>
      <c r="CH350" s="565">
        <v>6</v>
      </c>
      <c r="CI350" s="565">
        <v>12</v>
      </c>
      <c r="CJ350" s="565"/>
      <c r="CK350" s="565">
        <v>1</v>
      </c>
      <c r="CL350" s="565"/>
      <c r="CM350" s="565"/>
      <c r="CN350" s="565"/>
      <c r="CO350" s="565"/>
      <c r="CP350" s="565"/>
      <c r="CQ350" s="565"/>
      <c r="CR350" s="582">
        <v>75</v>
      </c>
      <c r="CS350" s="565"/>
      <c r="CT350" s="565">
        <v>1</v>
      </c>
      <c r="CU350" s="565">
        <v>1</v>
      </c>
      <c r="CV350" s="565"/>
      <c r="CW350" s="565">
        <v>4</v>
      </c>
      <c r="CX350" s="565"/>
      <c r="CY350" s="598"/>
      <c r="CZ350" s="598"/>
      <c r="DA350" s="565">
        <v>17</v>
      </c>
      <c r="DB350" s="565">
        <v>1</v>
      </c>
      <c r="DC350" s="565">
        <v>100</v>
      </c>
      <c r="DD350" s="565"/>
      <c r="DE350" s="565">
        <v>7</v>
      </c>
      <c r="DF350" s="565"/>
      <c r="DG350" s="565"/>
      <c r="DH350" s="565"/>
      <c r="DI350" s="565"/>
      <c r="DJ350" s="565"/>
      <c r="DK350" s="565"/>
      <c r="DL350" s="565"/>
      <c r="DM350" s="565"/>
      <c r="DN350" s="565"/>
      <c r="DO350" s="565"/>
      <c r="DP350" s="565">
        <v>118</v>
      </c>
      <c r="DQ350" s="565"/>
      <c r="DR350" s="565"/>
      <c r="DS350" s="565"/>
      <c r="DT350" s="565">
        <v>88</v>
      </c>
      <c r="DU350" s="565"/>
      <c r="DV350" s="565"/>
      <c r="DW350" s="565"/>
      <c r="DX350" s="565">
        <v>2</v>
      </c>
      <c r="DY350" s="565"/>
      <c r="DZ350" s="565"/>
      <c r="EA350" s="565"/>
      <c r="EB350" s="565">
        <v>2</v>
      </c>
      <c r="EC350" s="565"/>
      <c r="ED350" s="565"/>
      <c r="EE350" s="565"/>
      <c r="EF350" s="565"/>
      <c r="EG350" s="565"/>
      <c r="EH350" s="565">
        <v>1</v>
      </c>
      <c r="EI350" s="565"/>
      <c r="EJ350" s="565">
        <v>171</v>
      </c>
      <c r="EK350" s="565"/>
      <c r="EL350" s="565"/>
      <c r="EM350" s="565"/>
      <c r="EN350" s="565"/>
      <c r="EO350" s="565"/>
      <c r="EP350" s="565"/>
      <c r="EQ350" s="565"/>
      <c r="ER350" s="620">
        <v>11</v>
      </c>
      <c r="ET350" s="565">
        <v>2</v>
      </c>
      <c r="EU350" s="565"/>
      <c r="EV350" s="565">
        <v>12</v>
      </c>
      <c r="EW350" s="565">
        <v>1</v>
      </c>
      <c r="EX350" s="565">
        <v>1</v>
      </c>
      <c r="EY350" s="565"/>
      <c r="EZ350" s="565">
        <v>50</v>
      </c>
      <c r="FA350" s="565">
        <v>10</v>
      </c>
      <c r="FB350" s="565">
        <v>1</v>
      </c>
      <c r="FC350" s="565"/>
      <c r="FD350" s="565">
        <v>3</v>
      </c>
      <c r="FE350" s="565">
        <v>2</v>
      </c>
      <c r="FF350" s="565">
        <v>5</v>
      </c>
      <c r="FG350" s="565"/>
      <c r="FH350" s="565">
        <v>15</v>
      </c>
      <c r="FI350" s="565">
        <v>5</v>
      </c>
      <c r="FJ350" s="565">
        <v>2</v>
      </c>
      <c r="FK350" s="565"/>
      <c r="FL350" s="565">
        <v>19</v>
      </c>
      <c r="FM350" s="565"/>
      <c r="FN350" s="565">
        <v>70</v>
      </c>
      <c r="FO350" s="565"/>
      <c r="FP350" s="565">
        <v>3</v>
      </c>
      <c r="FQ350" s="565"/>
      <c r="FR350" s="565"/>
      <c r="FS350" s="565"/>
      <c r="FT350" s="565">
        <v>13</v>
      </c>
      <c r="FU350" s="565">
        <v>0</v>
      </c>
      <c r="FV350" s="565">
        <v>1</v>
      </c>
      <c r="FW350" s="565"/>
      <c r="FX350" s="565">
        <v>3</v>
      </c>
      <c r="FY350" s="565"/>
      <c r="FZ350" s="598">
        <v>1</v>
      </c>
      <c r="GA350" s="598"/>
      <c r="GB350" s="565"/>
      <c r="GC350" s="565"/>
      <c r="GD350" s="565"/>
      <c r="GE350" s="565"/>
      <c r="GF350" s="565">
        <v>4</v>
      </c>
      <c r="GG350" s="565"/>
      <c r="GH350" s="565">
        <v>20</v>
      </c>
      <c r="GI350" s="565">
        <v>1</v>
      </c>
      <c r="GJ350" s="565"/>
    </row>
    <row r="351" spans="1:192" ht="30">
      <c r="A351" s="460">
        <v>310</v>
      </c>
      <c r="B351" s="460" t="s">
        <v>5433</v>
      </c>
      <c r="C351" s="461" t="s">
        <v>4750</v>
      </c>
      <c r="D351" s="514">
        <v>1.19</v>
      </c>
      <c r="E351" s="97">
        <v>8</v>
      </c>
      <c r="F351" s="506">
        <v>0</v>
      </c>
      <c r="G351" s="78"/>
      <c r="H351" s="78"/>
      <c r="I351" s="230">
        <v>5</v>
      </c>
      <c r="J351" s="230"/>
      <c r="K351" s="97"/>
      <c r="L351" s="97"/>
      <c r="M351" s="97"/>
      <c r="N351" s="97"/>
      <c r="O351" s="470"/>
      <c r="P351" s="470"/>
      <c r="Q351" s="470"/>
      <c r="R351" s="506">
        <v>11</v>
      </c>
      <c r="S351" s="97"/>
      <c r="T351" s="97">
        <v>45</v>
      </c>
      <c r="U351" s="507"/>
      <c r="V351" s="97">
        <v>3</v>
      </c>
      <c r="W351" s="97"/>
      <c r="X351" s="97">
        <v>3</v>
      </c>
      <c r="Y351" s="147"/>
      <c r="Z351" s="147"/>
      <c r="AA351" s="166"/>
      <c r="AB351" s="166"/>
      <c r="AC351" s="97">
        <v>20</v>
      </c>
      <c r="AD351" s="97"/>
      <c r="AE351" s="97">
        <v>3</v>
      </c>
      <c r="AF351" s="97"/>
      <c r="AG351" s="462">
        <v>24</v>
      </c>
      <c r="AH351" s="462"/>
      <c r="AI351" s="97"/>
      <c r="AJ351" s="97"/>
      <c r="AK351" s="97"/>
      <c r="AL351" s="97"/>
      <c r="AM351" s="97">
        <v>1</v>
      </c>
      <c r="AN351" s="97"/>
      <c r="AO351" s="97">
        <v>1</v>
      </c>
      <c r="AP351" s="97"/>
      <c r="AQ351" s="517">
        <v>5</v>
      </c>
      <c r="AR351" s="517"/>
      <c r="AS351" s="472">
        <v>0</v>
      </c>
      <c r="AT351" s="97"/>
      <c r="AU351" s="472"/>
      <c r="AV351" s="472"/>
      <c r="AW351" s="97">
        <v>29</v>
      </c>
      <c r="AX351" s="97">
        <f>2+4</f>
        <v>6</v>
      </c>
      <c r="AY351" s="97">
        <f>1</f>
        <v>1</v>
      </c>
      <c r="AZ351" s="97">
        <f t="shared" si="5"/>
        <v>7</v>
      </c>
      <c r="BA351" s="97">
        <v>27</v>
      </c>
      <c r="BB351" s="97">
        <v>3</v>
      </c>
      <c r="BC351" s="97"/>
      <c r="BD351" s="97"/>
      <c r="BE351" s="97">
        <v>1</v>
      </c>
      <c r="BF351" s="97"/>
      <c r="BG351" s="97"/>
      <c r="BH351" s="97"/>
      <c r="BI351" s="466">
        <v>3</v>
      </c>
      <c r="BJ351" s="466"/>
      <c r="BK351" s="466">
        <v>3</v>
      </c>
      <c r="BL351" s="97"/>
      <c r="BM351" s="97"/>
      <c r="BN351" s="470">
        <v>18</v>
      </c>
      <c r="BO351" s="470"/>
      <c r="BP351" s="97"/>
      <c r="BQ351" s="97">
        <v>17</v>
      </c>
      <c r="BR351" s="97"/>
      <c r="BS351" s="97"/>
      <c r="BT351" s="97"/>
      <c r="BU351" s="97"/>
      <c r="BV351" s="97"/>
      <c r="BW351" s="97"/>
      <c r="BX351" s="97">
        <v>12</v>
      </c>
      <c r="BY351" s="97"/>
      <c r="BZ351" s="97"/>
      <c r="CA351" s="97"/>
      <c r="CB351" s="97"/>
      <c r="CC351" s="574"/>
      <c r="CD351" s="565"/>
      <c r="CE351" s="565"/>
      <c r="CF351" s="565">
        <v>2</v>
      </c>
      <c r="CG351" s="565"/>
      <c r="CH351" s="565">
        <v>5</v>
      </c>
      <c r="CI351" s="565">
        <v>24</v>
      </c>
      <c r="CJ351" s="565">
        <v>10</v>
      </c>
      <c r="CK351" s="565">
        <v>1</v>
      </c>
      <c r="CL351" s="565"/>
      <c r="CM351" s="565"/>
      <c r="CN351" s="565"/>
      <c r="CO351" s="565"/>
      <c r="CP351" s="565"/>
      <c r="CQ351" s="565"/>
      <c r="CR351" s="582">
        <v>45</v>
      </c>
      <c r="CS351" s="565"/>
      <c r="CT351" s="565">
        <v>1</v>
      </c>
      <c r="CU351" s="565"/>
      <c r="CV351" s="565"/>
      <c r="CW351" s="565">
        <v>18</v>
      </c>
      <c r="CX351" s="565"/>
      <c r="CY351" s="598"/>
      <c r="CZ351" s="598"/>
      <c r="DA351" s="565">
        <v>7</v>
      </c>
      <c r="DB351" s="565"/>
      <c r="DC351" s="565">
        <v>25</v>
      </c>
      <c r="DD351" s="565"/>
      <c r="DE351" s="565">
        <v>18</v>
      </c>
      <c r="DF351" s="565"/>
      <c r="DG351" s="565">
        <v>1</v>
      </c>
      <c r="DH351" s="565"/>
      <c r="DI351" s="565"/>
      <c r="DJ351" s="565"/>
      <c r="DK351" s="565"/>
      <c r="DL351" s="565"/>
      <c r="DM351" s="565"/>
      <c r="DN351" s="565"/>
      <c r="DO351" s="565"/>
      <c r="DP351" s="565">
        <v>9</v>
      </c>
      <c r="DQ351" s="565">
        <v>1</v>
      </c>
      <c r="DR351" s="565"/>
      <c r="DS351" s="565"/>
      <c r="DT351" s="565">
        <v>128</v>
      </c>
      <c r="DU351" s="565"/>
      <c r="DV351" s="565"/>
      <c r="DW351" s="565"/>
      <c r="DX351" s="565"/>
      <c r="DY351" s="565"/>
      <c r="DZ351" s="565"/>
      <c r="EA351" s="565"/>
      <c r="EB351" s="565">
        <v>1</v>
      </c>
      <c r="EC351" s="565"/>
      <c r="ED351" s="565"/>
      <c r="EE351" s="565"/>
      <c r="EF351" s="565"/>
      <c r="EG351" s="565"/>
      <c r="EH351" s="565">
        <v>5</v>
      </c>
      <c r="EI351" s="565"/>
      <c r="EJ351" s="565">
        <v>72</v>
      </c>
      <c r="EK351" s="565"/>
      <c r="EL351" s="565">
        <v>17</v>
      </c>
      <c r="EM351" s="565">
        <v>8</v>
      </c>
      <c r="EN351" s="565"/>
      <c r="EO351" s="565"/>
      <c r="EP351" s="565"/>
      <c r="EQ351" s="565"/>
      <c r="ER351" s="620">
        <v>7</v>
      </c>
      <c r="ET351" s="565"/>
      <c r="EU351" s="565"/>
      <c r="EV351" s="565">
        <v>8</v>
      </c>
      <c r="EW351" s="565">
        <v>1</v>
      </c>
      <c r="EX351" s="565"/>
      <c r="EY351" s="565"/>
      <c r="EZ351" s="565">
        <v>33</v>
      </c>
      <c r="FA351" s="565">
        <v>2</v>
      </c>
      <c r="FB351" s="565"/>
      <c r="FC351" s="565"/>
      <c r="FD351" s="565">
        <v>5</v>
      </c>
      <c r="FE351" s="565"/>
      <c r="FF351" s="565">
        <v>9</v>
      </c>
      <c r="FG351" s="565"/>
      <c r="FH351" s="565">
        <v>14</v>
      </c>
      <c r="FI351" s="565"/>
      <c r="FJ351" s="565"/>
      <c r="FK351" s="565"/>
      <c r="FL351" s="565">
        <v>355</v>
      </c>
      <c r="FM351" s="565"/>
      <c r="FN351" s="565">
        <v>28</v>
      </c>
      <c r="FO351" s="565"/>
      <c r="FP351" s="565">
        <v>47</v>
      </c>
      <c r="FQ351" s="565">
        <v>6</v>
      </c>
      <c r="FR351" s="565">
        <v>49</v>
      </c>
      <c r="FS351" s="565"/>
      <c r="FT351" s="565">
        <v>15</v>
      </c>
      <c r="FU351" s="565">
        <v>0</v>
      </c>
      <c r="FV351" s="565">
        <v>2</v>
      </c>
      <c r="FW351" s="565"/>
      <c r="FX351" s="565"/>
      <c r="FY351" s="565"/>
      <c r="FZ351" s="598">
        <v>5</v>
      </c>
      <c r="GA351" s="598">
        <v>1</v>
      </c>
      <c r="GB351" s="565"/>
      <c r="GC351" s="565"/>
      <c r="GD351" s="565">
        <v>1</v>
      </c>
      <c r="GE351" s="565"/>
      <c r="GF351" s="565">
        <v>4</v>
      </c>
      <c r="GG351" s="565"/>
      <c r="GH351" s="565">
        <v>16</v>
      </c>
      <c r="GI351" s="565">
        <v>1</v>
      </c>
      <c r="GJ351" s="565"/>
    </row>
    <row r="352" spans="1:192" ht="30">
      <c r="A352" s="460">
        <v>311</v>
      </c>
      <c r="B352" s="460" t="s">
        <v>5434</v>
      </c>
      <c r="C352" s="461" t="s">
        <v>5435</v>
      </c>
      <c r="D352" s="514">
        <v>2.13</v>
      </c>
      <c r="E352" s="97">
        <v>4</v>
      </c>
      <c r="F352" s="506">
        <v>5</v>
      </c>
      <c r="G352" s="78"/>
      <c r="H352" s="78"/>
      <c r="I352" s="230"/>
      <c r="J352" s="230"/>
      <c r="K352" s="97"/>
      <c r="L352" s="97"/>
      <c r="M352" s="97">
        <v>157</v>
      </c>
      <c r="N352" s="97"/>
      <c r="O352" s="470"/>
      <c r="P352" s="470"/>
      <c r="Q352" s="470"/>
      <c r="R352" s="506"/>
      <c r="S352" s="97"/>
      <c r="T352" s="97">
        <v>5</v>
      </c>
      <c r="U352" s="507"/>
      <c r="V352" s="97">
        <v>1</v>
      </c>
      <c r="W352" s="97"/>
      <c r="X352" s="97">
        <v>1</v>
      </c>
      <c r="Y352" s="147"/>
      <c r="Z352" s="147"/>
      <c r="AA352" s="166"/>
      <c r="AB352" s="166"/>
      <c r="AC352" s="97">
        <v>6</v>
      </c>
      <c r="AD352" s="97"/>
      <c r="AE352" s="97"/>
      <c r="AF352" s="97"/>
      <c r="AG352" s="462"/>
      <c r="AH352" s="462"/>
      <c r="AI352" s="97"/>
      <c r="AJ352" s="97"/>
      <c r="AK352" s="97"/>
      <c r="AL352" s="97"/>
      <c r="AM352" s="97">
        <v>1</v>
      </c>
      <c r="AN352" s="97"/>
      <c r="AO352" s="97">
        <v>1</v>
      </c>
      <c r="AP352" s="97"/>
      <c r="AQ352" s="517"/>
      <c r="AR352" s="517"/>
      <c r="AS352" s="472">
        <v>0</v>
      </c>
      <c r="AT352" s="97"/>
      <c r="AU352" s="472"/>
      <c r="AV352" s="472"/>
      <c r="AW352" s="97">
        <v>3</v>
      </c>
      <c r="AX352" s="97">
        <f>1+1+1</f>
        <v>3</v>
      </c>
      <c r="AY352" s="97">
        <f>1</f>
        <v>1</v>
      </c>
      <c r="AZ352" s="97">
        <f t="shared" si="5"/>
        <v>4</v>
      </c>
      <c r="BA352" s="97"/>
      <c r="BB352" s="97"/>
      <c r="BC352" s="97"/>
      <c r="BD352" s="97"/>
      <c r="BE352" s="97"/>
      <c r="BF352" s="97"/>
      <c r="BG352" s="97"/>
      <c r="BH352" s="97"/>
      <c r="BI352" s="466"/>
      <c r="BJ352" s="466"/>
      <c r="BK352" s="466">
        <v>0</v>
      </c>
      <c r="BL352" s="97"/>
      <c r="BM352" s="97"/>
      <c r="BN352" s="470"/>
      <c r="BO352" s="470"/>
      <c r="BP352" s="97"/>
      <c r="BQ352" s="97">
        <v>1</v>
      </c>
      <c r="BR352" s="97"/>
      <c r="BS352" s="97"/>
      <c r="BT352" s="97"/>
      <c r="BU352" s="97"/>
      <c r="BV352" s="97"/>
      <c r="BW352" s="97"/>
      <c r="BX352" s="97"/>
      <c r="BY352" s="97"/>
      <c r="BZ352" s="97"/>
      <c r="CA352" s="97"/>
      <c r="CB352" s="97"/>
      <c r="CC352" s="574"/>
      <c r="CD352" s="565"/>
      <c r="CE352" s="565"/>
      <c r="CF352" s="565"/>
      <c r="CG352" s="565"/>
      <c r="CH352" s="565">
        <v>25</v>
      </c>
      <c r="CI352" s="565"/>
      <c r="CJ352" s="565"/>
      <c r="CK352" s="565"/>
      <c r="CL352" s="565"/>
      <c r="CM352" s="565"/>
      <c r="CN352" s="565"/>
      <c r="CO352" s="565"/>
      <c r="CP352" s="565"/>
      <c r="CQ352" s="565"/>
      <c r="CR352" s="582">
        <v>6</v>
      </c>
      <c r="CS352" s="565"/>
      <c r="CT352" s="565"/>
      <c r="CU352" s="565"/>
      <c r="CV352" s="565"/>
      <c r="CW352" s="565"/>
      <c r="CX352" s="565"/>
      <c r="CY352" s="598"/>
      <c r="CZ352" s="598"/>
      <c r="DA352" s="565">
        <v>1</v>
      </c>
      <c r="DB352" s="565"/>
      <c r="DC352" s="565">
        <v>30</v>
      </c>
      <c r="DD352" s="565"/>
      <c r="DE352" s="565">
        <v>5</v>
      </c>
      <c r="DF352" s="565"/>
      <c r="DG352" s="565">
        <v>8</v>
      </c>
      <c r="DH352" s="565"/>
      <c r="DI352" s="565"/>
      <c r="DJ352" s="565"/>
      <c r="DK352" s="565"/>
      <c r="DL352" s="565"/>
      <c r="DM352" s="565">
        <v>1</v>
      </c>
      <c r="DN352" s="565"/>
      <c r="DO352" s="565"/>
      <c r="DP352" s="565">
        <v>7</v>
      </c>
      <c r="DQ352" s="565"/>
      <c r="DR352" s="565"/>
      <c r="DS352" s="565"/>
      <c r="DT352" s="565">
        <v>16</v>
      </c>
      <c r="DU352" s="565"/>
      <c r="DV352" s="565"/>
      <c r="DW352" s="565"/>
      <c r="DX352" s="565"/>
      <c r="DY352" s="565"/>
      <c r="DZ352" s="565"/>
      <c r="EA352" s="565"/>
      <c r="EB352" s="565">
        <v>1</v>
      </c>
      <c r="EC352" s="565"/>
      <c r="ED352" s="565"/>
      <c r="EE352" s="565"/>
      <c r="EF352" s="565"/>
      <c r="EG352" s="565"/>
      <c r="EH352" s="565"/>
      <c r="EI352" s="565"/>
      <c r="EJ352" s="565">
        <v>6</v>
      </c>
      <c r="EK352" s="565"/>
      <c r="EL352" s="565"/>
      <c r="EM352" s="565"/>
      <c r="EN352" s="565"/>
      <c r="EO352" s="565"/>
      <c r="EP352" s="565"/>
      <c r="EQ352" s="565"/>
      <c r="ER352" s="620">
        <v>2</v>
      </c>
      <c r="ET352" s="565">
        <v>2</v>
      </c>
      <c r="EU352" s="565"/>
      <c r="EV352" s="565">
        <v>8</v>
      </c>
      <c r="EW352" s="565"/>
      <c r="EX352" s="565"/>
      <c r="EY352" s="565"/>
      <c r="EZ352" s="565">
        <v>45</v>
      </c>
      <c r="FA352" s="565">
        <v>4</v>
      </c>
      <c r="FB352" s="565"/>
      <c r="FC352" s="565"/>
      <c r="FD352" s="565"/>
      <c r="FE352" s="565"/>
      <c r="FF352" s="565">
        <v>1</v>
      </c>
      <c r="FG352" s="565"/>
      <c r="FH352" s="565">
        <v>2</v>
      </c>
      <c r="FI352" s="565"/>
      <c r="FJ352" s="565"/>
      <c r="FK352" s="565"/>
      <c r="FL352" s="565">
        <v>32</v>
      </c>
      <c r="FM352" s="565"/>
      <c r="FN352" s="565">
        <v>1</v>
      </c>
      <c r="FO352" s="565"/>
      <c r="FP352" s="565">
        <v>6</v>
      </c>
      <c r="FQ352" s="565"/>
      <c r="FR352" s="565"/>
      <c r="FS352" s="565"/>
      <c r="FT352" s="565">
        <v>0</v>
      </c>
      <c r="FU352" s="565">
        <v>0</v>
      </c>
      <c r="FV352" s="565"/>
      <c r="FW352" s="565"/>
      <c r="FX352" s="565"/>
      <c r="FY352" s="565"/>
      <c r="FZ352" s="598"/>
      <c r="GA352" s="598"/>
      <c r="GB352" s="565"/>
      <c r="GC352" s="565"/>
      <c r="GD352" s="565"/>
      <c r="GE352" s="565"/>
      <c r="GF352" s="565">
        <v>1</v>
      </c>
      <c r="GG352" s="565">
        <v>1</v>
      </c>
      <c r="GH352" s="565">
        <v>1</v>
      </c>
      <c r="GI352" s="565"/>
      <c r="GJ352" s="565"/>
    </row>
    <row r="353" spans="1:192">
      <c r="A353" s="443">
        <v>33</v>
      </c>
      <c r="B353" s="501" t="s">
        <v>5436</v>
      </c>
      <c r="C353" s="474" t="s">
        <v>4752</v>
      </c>
      <c r="D353" s="502">
        <v>1.95</v>
      </c>
      <c r="E353" s="97">
        <v>0</v>
      </c>
      <c r="F353" s="506">
        <v>0</v>
      </c>
      <c r="G353" s="78"/>
      <c r="H353" s="78"/>
      <c r="I353" s="230"/>
      <c r="J353" s="230"/>
      <c r="K353" s="97"/>
      <c r="L353" s="97"/>
      <c r="M353" s="97">
        <v>15</v>
      </c>
      <c r="N353" s="97"/>
      <c r="O353" s="470"/>
      <c r="P353" s="470"/>
      <c r="Q353" s="470"/>
      <c r="R353" s="506"/>
      <c r="S353" s="97"/>
      <c r="T353" s="447">
        <v>1245</v>
      </c>
      <c r="U353" s="507"/>
      <c r="V353" s="447">
        <v>2</v>
      </c>
      <c r="W353" s="447"/>
      <c r="X353" s="447">
        <v>2</v>
      </c>
      <c r="Y353" s="147"/>
      <c r="Z353" s="147"/>
      <c r="AA353" s="516"/>
      <c r="AB353" s="516"/>
      <c r="AC353" s="97"/>
      <c r="AD353" s="97"/>
      <c r="AE353" s="97">
        <v>5</v>
      </c>
      <c r="AF353" s="97"/>
      <c r="AG353" s="462"/>
      <c r="AH353" s="462"/>
      <c r="AI353" s="447">
        <v>1</v>
      </c>
      <c r="AJ353" s="447"/>
      <c r="AK353" s="97"/>
      <c r="AL353" s="97"/>
      <c r="AM353" s="97">
        <v>3</v>
      </c>
      <c r="AN353" s="97"/>
      <c r="AO353" s="97">
        <v>3</v>
      </c>
      <c r="AP353" s="97"/>
      <c r="AQ353" s="512">
        <f>SUM(AQ354:AQ361)</f>
        <v>39</v>
      </c>
      <c r="AR353" s="512">
        <f>SUM(AR354:AR361)</f>
        <v>8</v>
      </c>
      <c r="AS353" s="472">
        <v>1</v>
      </c>
      <c r="AT353" s="97"/>
      <c r="AU353" s="449"/>
      <c r="AV353" s="449"/>
      <c r="AW353" s="97"/>
      <c r="AX353" s="97"/>
      <c r="AY353" s="97"/>
      <c r="AZ353" s="97"/>
      <c r="BA353" s="97"/>
      <c r="BB353" s="97"/>
      <c r="BC353" s="97"/>
      <c r="BD353" s="97"/>
      <c r="BE353" s="97"/>
      <c r="BF353" s="97"/>
      <c r="BG353" s="447">
        <v>1</v>
      </c>
      <c r="BH353" s="447"/>
      <c r="BI353" s="466">
        <v>15</v>
      </c>
      <c r="BJ353" s="466">
        <v>5</v>
      </c>
      <c r="BK353" s="466">
        <v>20</v>
      </c>
      <c r="BL353" s="97">
        <v>0</v>
      </c>
      <c r="BM353" s="97"/>
      <c r="BN353" s="470">
        <v>5</v>
      </c>
      <c r="BO353" s="470"/>
      <c r="BP353" s="97"/>
      <c r="BQ353" s="97">
        <v>1</v>
      </c>
      <c r="BR353" s="447"/>
      <c r="BS353" s="447"/>
      <c r="BT353" s="447"/>
      <c r="BU353" s="447"/>
      <c r="BV353" s="97"/>
      <c r="BW353" s="97"/>
      <c r="BX353" s="447">
        <v>113</v>
      </c>
      <c r="BY353" s="447">
        <v>0</v>
      </c>
      <c r="BZ353" s="447"/>
      <c r="CA353" s="447"/>
      <c r="CB353" s="447"/>
      <c r="CC353" s="573"/>
      <c r="CD353" s="565"/>
      <c r="CE353" s="565"/>
      <c r="CF353" s="565">
        <v>7</v>
      </c>
      <c r="CG353" s="565">
        <v>1</v>
      </c>
      <c r="CH353" s="565">
        <v>1</v>
      </c>
      <c r="CI353" s="565">
        <v>13</v>
      </c>
      <c r="CJ353" s="565">
        <v>8</v>
      </c>
      <c r="CK353" s="565"/>
      <c r="CL353" s="565"/>
      <c r="CM353" s="565"/>
      <c r="CN353" s="565"/>
      <c r="CO353" s="565"/>
      <c r="CP353" s="565"/>
      <c r="CQ353" s="565"/>
      <c r="CR353" s="582"/>
      <c r="CS353" s="565"/>
      <c r="CT353" s="565"/>
      <c r="CU353" s="565"/>
      <c r="CV353" s="565"/>
      <c r="CW353" s="565">
        <v>5</v>
      </c>
      <c r="CX353" s="565"/>
      <c r="CY353" s="598"/>
      <c r="CZ353" s="598"/>
      <c r="DA353" s="565">
        <v>14</v>
      </c>
      <c r="DB353" s="565">
        <v>3</v>
      </c>
      <c r="DC353" s="565">
        <v>40</v>
      </c>
      <c r="DD353" s="565"/>
      <c r="DE353" s="565">
        <v>16</v>
      </c>
      <c r="DF353" s="565"/>
      <c r="DG353" s="565"/>
      <c r="DH353" s="565"/>
      <c r="DI353" s="565"/>
      <c r="DJ353" s="565"/>
      <c r="DK353" s="565"/>
      <c r="DL353" s="565"/>
      <c r="DM353" s="565">
        <v>1</v>
      </c>
      <c r="DN353" s="565"/>
      <c r="DO353" s="565"/>
      <c r="DP353" s="565">
        <v>10</v>
      </c>
      <c r="DQ353" s="565"/>
      <c r="DR353" s="565">
        <v>8</v>
      </c>
      <c r="DS353" s="565"/>
      <c r="DT353" s="565"/>
      <c r="DU353" s="565"/>
      <c r="DV353" s="565"/>
      <c r="DW353" s="565"/>
      <c r="DX353" s="565">
        <v>3</v>
      </c>
      <c r="DY353" s="565"/>
      <c r="DZ353" s="565"/>
      <c r="EA353" s="565"/>
      <c r="EB353" s="565"/>
      <c r="EC353" s="565"/>
      <c r="ED353" s="565"/>
      <c r="EE353" s="565"/>
      <c r="EF353" s="565"/>
      <c r="EG353" s="565"/>
      <c r="EH353" s="565"/>
      <c r="EI353" s="565"/>
      <c r="EJ353" s="565"/>
      <c r="EK353" s="565"/>
      <c r="EL353" s="565"/>
      <c r="EM353" s="565"/>
      <c r="EN353" s="565"/>
      <c r="EO353" s="565"/>
      <c r="EP353" s="565"/>
      <c r="EQ353" s="565"/>
      <c r="ER353" s="620">
        <v>1</v>
      </c>
      <c r="ET353" s="565">
        <v>10</v>
      </c>
      <c r="EU353" s="565"/>
      <c r="EV353" s="565">
        <v>7</v>
      </c>
      <c r="EW353" s="565">
        <v>4</v>
      </c>
      <c r="EX353" s="565">
        <v>12</v>
      </c>
      <c r="EY353" s="565">
        <v>1</v>
      </c>
      <c r="EZ353" s="565">
        <v>28</v>
      </c>
      <c r="FA353" s="565">
        <v>2</v>
      </c>
      <c r="FB353" s="565"/>
      <c r="FC353" s="565"/>
      <c r="FD353" s="565"/>
      <c r="FE353" s="565"/>
      <c r="FF353" s="565"/>
      <c r="FG353" s="565"/>
      <c r="FH353" s="565">
        <v>6</v>
      </c>
      <c r="FI353" s="565"/>
      <c r="FJ353" s="565">
        <v>2</v>
      </c>
      <c r="FK353" s="565"/>
      <c r="FL353" s="565">
        <v>1</v>
      </c>
      <c r="FM353" s="565"/>
      <c r="FN353" s="565">
        <v>36</v>
      </c>
      <c r="FO353" s="565">
        <v>13</v>
      </c>
      <c r="FP353" s="565"/>
      <c r="FQ353" s="565"/>
      <c r="FR353" s="565"/>
      <c r="FS353" s="565"/>
      <c r="FT353" s="565">
        <v>11</v>
      </c>
      <c r="FU353" s="565">
        <v>3</v>
      </c>
      <c r="FV353" s="565">
        <v>7</v>
      </c>
      <c r="FW353" s="565">
        <v>1</v>
      </c>
      <c r="FX353" s="565"/>
      <c r="FY353" s="565"/>
      <c r="FZ353" s="598"/>
      <c r="GA353" s="598"/>
      <c r="GB353" s="565"/>
      <c r="GC353" s="565"/>
      <c r="GD353" s="565">
        <v>12</v>
      </c>
      <c r="GE353" s="565">
        <v>7</v>
      </c>
      <c r="GF353" s="565">
        <v>6</v>
      </c>
      <c r="GG353" s="565"/>
      <c r="GH353" s="565"/>
      <c r="GI353" s="565"/>
      <c r="GJ353" s="565"/>
    </row>
    <row r="354" spans="1:192">
      <c r="A354" s="460">
        <v>312</v>
      </c>
      <c r="B354" s="460" t="s">
        <v>5437</v>
      </c>
      <c r="C354" s="461" t="s">
        <v>5438</v>
      </c>
      <c r="D354" s="514">
        <v>1.17</v>
      </c>
      <c r="E354" s="447">
        <v>24</v>
      </c>
      <c r="F354" s="515">
        <v>3</v>
      </c>
      <c r="G354" s="78"/>
      <c r="H354" s="78"/>
      <c r="I354" s="445">
        <v>2</v>
      </c>
      <c r="J354" s="445">
        <v>0</v>
      </c>
      <c r="K354" s="447"/>
      <c r="L354" s="447"/>
      <c r="M354" s="97">
        <v>19</v>
      </c>
      <c r="N354" s="97"/>
      <c r="O354" s="470"/>
      <c r="P354" s="470"/>
      <c r="Q354" s="470"/>
      <c r="R354" s="506"/>
      <c r="S354" s="97"/>
      <c r="T354" s="97">
        <v>1</v>
      </c>
      <c r="U354" s="507"/>
      <c r="V354" s="97">
        <v>1</v>
      </c>
      <c r="W354" s="97"/>
      <c r="X354" s="97">
        <v>1</v>
      </c>
      <c r="Y354" s="519"/>
      <c r="Z354" s="519"/>
      <c r="AA354" s="166"/>
      <c r="AB354" s="166"/>
      <c r="AC354" s="97">
        <v>5</v>
      </c>
      <c r="AD354" s="97"/>
      <c r="AE354" s="97">
        <v>3</v>
      </c>
      <c r="AF354" s="97"/>
      <c r="AG354" s="462"/>
      <c r="AH354" s="462"/>
      <c r="AI354" s="97">
        <v>1</v>
      </c>
      <c r="AJ354" s="97"/>
      <c r="AK354" s="97"/>
      <c r="AL354" s="97"/>
      <c r="AM354" s="97">
        <v>1</v>
      </c>
      <c r="AN354" s="97"/>
      <c r="AO354" s="97">
        <v>3</v>
      </c>
      <c r="AP354" s="97"/>
      <c r="AQ354" s="517">
        <v>5</v>
      </c>
      <c r="AR354" s="517"/>
      <c r="AS354" s="472">
        <v>0</v>
      </c>
      <c r="AT354" s="97"/>
      <c r="AU354" s="472"/>
      <c r="AV354" s="472"/>
      <c r="AW354" s="97"/>
      <c r="AX354" s="97"/>
      <c r="AY354" s="97"/>
      <c r="AZ354" s="97">
        <f t="shared" si="5"/>
        <v>0</v>
      </c>
      <c r="BA354" s="97">
        <v>5</v>
      </c>
      <c r="BB354" s="97"/>
      <c r="BC354" s="97"/>
      <c r="BD354" s="97"/>
      <c r="BE354" s="97">
        <v>3</v>
      </c>
      <c r="BF354" s="97"/>
      <c r="BG354" s="97">
        <v>1</v>
      </c>
      <c r="BH354" s="97"/>
      <c r="BI354" s="466">
        <v>2</v>
      </c>
      <c r="BJ354" s="466"/>
      <c r="BK354" s="466">
        <v>2</v>
      </c>
      <c r="BL354" s="97"/>
      <c r="BM354" s="97"/>
      <c r="BN354" s="470">
        <v>2</v>
      </c>
      <c r="BO354" s="470"/>
      <c r="BP354" s="97"/>
      <c r="BQ354" s="97"/>
      <c r="BR354" s="97"/>
      <c r="BS354" s="97"/>
      <c r="BT354" s="97"/>
      <c r="BU354" s="97"/>
      <c r="BV354" s="97"/>
      <c r="BW354" s="97"/>
      <c r="BX354" s="97">
        <v>64</v>
      </c>
      <c r="BY354" s="97"/>
      <c r="BZ354" s="97"/>
      <c r="CA354" s="97"/>
      <c r="CB354" s="97"/>
      <c r="CC354" s="574"/>
      <c r="CD354" s="565"/>
      <c r="CE354" s="565"/>
      <c r="CF354" s="565">
        <v>2</v>
      </c>
      <c r="CG354" s="565"/>
      <c r="CH354" s="565"/>
      <c r="CI354" s="565">
        <v>5</v>
      </c>
      <c r="CJ354" s="565">
        <v>3</v>
      </c>
      <c r="CK354" s="565">
        <v>1</v>
      </c>
      <c r="CL354" s="565"/>
      <c r="CM354" s="565"/>
      <c r="CN354" s="565"/>
      <c r="CO354" s="565"/>
      <c r="CP354" s="565"/>
      <c r="CQ354" s="565"/>
      <c r="CR354" s="582"/>
      <c r="CS354" s="565"/>
      <c r="CT354" s="565">
        <v>1</v>
      </c>
      <c r="CU354" s="565">
        <v>1</v>
      </c>
      <c r="CV354" s="565"/>
      <c r="CW354" s="565">
        <v>2</v>
      </c>
      <c r="CX354" s="565"/>
      <c r="CY354" s="598"/>
      <c r="CZ354" s="598"/>
      <c r="DA354" s="565">
        <v>5</v>
      </c>
      <c r="DB354" s="565"/>
      <c r="DC354" s="565">
        <v>20</v>
      </c>
      <c r="DD354" s="565"/>
      <c r="DE354" s="565">
        <v>5</v>
      </c>
      <c r="DF354" s="565"/>
      <c r="DG354" s="565">
        <v>13</v>
      </c>
      <c r="DH354" s="565">
        <v>3</v>
      </c>
      <c r="DI354" s="565"/>
      <c r="DJ354" s="565"/>
      <c r="DK354" s="565"/>
      <c r="DL354" s="565"/>
      <c r="DM354" s="565"/>
      <c r="DN354" s="565"/>
      <c r="DO354" s="565"/>
      <c r="DP354" s="565"/>
      <c r="DQ354" s="565"/>
      <c r="DR354" s="565">
        <v>8</v>
      </c>
      <c r="DS354" s="565"/>
      <c r="DT354" s="565"/>
      <c r="DU354" s="565"/>
      <c r="DV354" s="565"/>
      <c r="DW354" s="565"/>
      <c r="DX354" s="565">
        <v>2</v>
      </c>
      <c r="DY354" s="565"/>
      <c r="DZ354" s="565"/>
      <c r="EA354" s="565"/>
      <c r="EB354" s="565">
        <v>1</v>
      </c>
      <c r="EC354" s="565"/>
      <c r="ED354" s="565"/>
      <c r="EE354" s="565"/>
      <c r="EF354" s="565"/>
      <c r="EG354" s="565"/>
      <c r="EH354" s="565">
        <v>3</v>
      </c>
      <c r="EI354" s="565"/>
      <c r="EJ354" s="565"/>
      <c r="EK354" s="565"/>
      <c r="EL354" s="565"/>
      <c r="EM354" s="565"/>
      <c r="EN354" s="565"/>
      <c r="EO354" s="565"/>
      <c r="EP354" s="565"/>
      <c r="EQ354" s="565"/>
      <c r="ER354" s="620">
        <v>0</v>
      </c>
      <c r="ET354" s="565">
        <v>2</v>
      </c>
      <c r="EU354" s="565"/>
      <c r="EV354" s="565">
        <v>3</v>
      </c>
      <c r="EW354" s="565"/>
      <c r="EX354" s="565">
        <v>3</v>
      </c>
      <c r="EY354" s="565"/>
      <c r="EZ354" s="565"/>
      <c r="FA354" s="565"/>
      <c r="FB354" s="565">
        <v>3</v>
      </c>
      <c r="FC354" s="565"/>
      <c r="FD354" s="565">
        <v>5</v>
      </c>
      <c r="FE354" s="565"/>
      <c r="FF354" s="565">
        <v>1</v>
      </c>
      <c r="FG354" s="565"/>
      <c r="FH354" s="565">
        <v>3</v>
      </c>
      <c r="FI354" s="565"/>
      <c r="FJ354" s="565">
        <v>2</v>
      </c>
      <c r="FK354" s="565"/>
      <c r="FL354" s="565"/>
      <c r="FM354" s="565"/>
      <c r="FN354" s="565">
        <v>4</v>
      </c>
      <c r="FO354" s="565">
        <v>1</v>
      </c>
      <c r="FP354" s="565">
        <v>1</v>
      </c>
      <c r="FQ354" s="565"/>
      <c r="FR354" s="565">
        <v>2</v>
      </c>
      <c r="FS354" s="565"/>
      <c r="FT354" s="565">
        <v>1</v>
      </c>
      <c r="FU354" s="565">
        <v>0</v>
      </c>
      <c r="FV354" s="565">
        <v>2</v>
      </c>
      <c r="FW354" s="565"/>
      <c r="FX354" s="565"/>
      <c r="FY354" s="565"/>
      <c r="FZ354" s="598">
        <v>5</v>
      </c>
      <c r="GA354" s="598">
        <v>1</v>
      </c>
      <c r="GB354" s="565"/>
      <c r="GC354" s="565"/>
      <c r="GD354" s="565">
        <v>3</v>
      </c>
      <c r="GE354" s="565"/>
      <c r="GF354" s="565">
        <v>3</v>
      </c>
      <c r="GG354" s="565"/>
      <c r="GH354" s="565">
        <v>8</v>
      </c>
      <c r="GI354" s="565"/>
      <c r="GJ354" s="565"/>
    </row>
    <row r="355" spans="1:192">
      <c r="A355" s="460">
        <v>313</v>
      </c>
      <c r="B355" s="460" t="s">
        <v>5439</v>
      </c>
      <c r="C355" s="461" t="s">
        <v>5440</v>
      </c>
      <c r="D355" s="514">
        <v>2.91</v>
      </c>
      <c r="E355" s="97">
        <v>6</v>
      </c>
      <c r="F355" s="506">
        <v>0</v>
      </c>
      <c r="G355" s="78"/>
      <c r="H355" s="78"/>
      <c r="I355" s="230"/>
      <c r="J355" s="230"/>
      <c r="K355" s="97">
        <v>9</v>
      </c>
      <c r="L355" s="97"/>
      <c r="M355" s="97">
        <v>7</v>
      </c>
      <c r="N355" s="97"/>
      <c r="O355" s="470"/>
      <c r="P355" s="470"/>
      <c r="Q355" s="470"/>
      <c r="R355" s="506"/>
      <c r="S355" s="97"/>
      <c r="T355" s="97">
        <v>8</v>
      </c>
      <c r="U355" s="507"/>
      <c r="V355" s="97">
        <v>1</v>
      </c>
      <c r="W355" s="97"/>
      <c r="X355" s="97">
        <v>1</v>
      </c>
      <c r="Y355" s="147"/>
      <c r="Z355" s="147"/>
      <c r="AA355" s="166"/>
      <c r="AB355" s="166"/>
      <c r="AC355" s="97">
        <v>10</v>
      </c>
      <c r="AD355" s="97"/>
      <c r="AE355" s="97">
        <v>2</v>
      </c>
      <c r="AF355" s="97"/>
      <c r="AG355" s="462"/>
      <c r="AH355" s="462"/>
      <c r="AI355" s="97"/>
      <c r="AJ355" s="97"/>
      <c r="AK355" s="97"/>
      <c r="AL355" s="97"/>
      <c r="AM355" s="97">
        <v>2</v>
      </c>
      <c r="AN355" s="97"/>
      <c r="AO355" s="97"/>
      <c r="AP355" s="97"/>
      <c r="AQ355" s="517">
        <v>10</v>
      </c>
      <c r="AR355" s="517"/>
      <c r="AS355" s="472">
        <v>1</v>
      </c>
      <c r="AT355" s="97"/>
      <c r="AU355" s="472"/>
      <c r="AV355" s="472"/>
      <c r="AW355" s="97">
        <v>1</v>
      </c>
      <c r="AX355" s="97">
        <f>1+1+1</f>
        <v>3</v>
      </c>
      <c r="AY355" s="97"/>
      <c r="AZ355" s="97">
        <f t="shared" si="5"/>
        <v>3</v>
      </c>
      <c r="BA355" s="97">
        <v>8</v>
      </c>
      <c r="BB355" s="97"/>
      <c r="BC355" s="97"/>
      <c r="BD355" s="97"/>
      <c r="BE355" s="97">
        <v>4</v>
      </c>
      <c r="BF355" s="97"/>
      <c r="BG355" s="97"/>
      <c r="BH355" s="97"/>
      <c r="BI355" s="466">
        <v>3</v>
      </c>
      <c r="BJ355" s="466"/>
      <c r="BK355" s="466">
        <v>3</v>
      </c>
      <c r="BL355" s="97"/>
      <c r="BM355" s="97"/>
      <c r="BN355" s="470">
        <v>3</v>
      </c>
      <c r="BO355" s="470"/>
      <c r="BP355" s="97"/>
      <c r="BQ355" s="97"/>
      <c r="BR355" s="97"/>
      <c r="BS355" s="97"/>
      <c r="BT355" s="97"/>
      <c r="BU355" s="97"/>
      <c r="BV355" s="97"/>
      <c r="BW355" s="97"/>
      <c r="BX355" s="97">
        <v>11</v>
      </c>
      <c r="BY355" s="97"/>
      <c r="BZ355" s="97"/>
      <c r="CA355" s="97"/>
      <c r="CB355" s="97"/>
      <c r="CC355" s="574"/>
      <c r="CD355" s="565"/>
      <c r="CE355" s="565"/>
      <c r="CF355" s="565">
        <v>2</v>
      </c>
      <c r="CG355" s="565"/>
      <c r="CH355" s="565"/>
      <c r="CI355" s="565">
        <v>5</v>
      </c>
      <c r="CJ355" s="565"/>
      <c r="CK355" s="565">
        <v>1</v>
      </c>
      <c r="CL355" s="565"/>
      <c r="CM355" s="565"/>
      <c r="CN355" s="565"/>
      <c r="CO355" s="565"/>
      <c r="CP355" s="565"/>
      <c r="CQ355" s="565"/>
      <c r="CR355" s="582"/>
      <c r="CS355" s="565"/>
      <c r="CT355" s="565">
        <v>4</v>
      </c>
      <c r="CU355" s="565">
        <v>3</v>
      </c>
      <c r="CV355" s="565"/>
      <c r="CW355" s="565">
        <v>3</v>
      </c>
      <c r="CX355" s="565"/>
      <c r="CY355" s="598"/>
      <c r="CZ355" s="598"/>
      <c r="DA355" s="565">
        <v>5</v>
      </c>
      <c r="DB355" s="565"/>
      <c r="DC355" s="565">
        <v>20</v>
      </c>
      <c r="DD355" s="565"/>
      <c r="DE355" s="565">
        <v>11</v>
      </c>
      <c r="DF355" s="565"/>
      <c r="DG355" s="565">
        <v>4</v>
      </c>
      <c r="DH355" s="565">
        <v>1</v>
      </c>
      <c r="DI355" s="565"/>
      <c r="DJ355" s="565"/>
      <c r="DK355" s="565"/>
      <c r="DL355" s="565"/>
      <c r="DM355" s="565"/>
      <c r="DN355" s="565"/>
      <c r="DO355" s="565"/>
      <c r="DP355" s="565">
        <v>3</v>
      </c>
      <c r="DQ355" s="565"/>
      <c r="DR355" s="565"/>
      <c r="DS355" s="565"/>
      <c r="DT355" s="565">
        <v>4</v>
      </c>
      <c r="DU355" s="565"/>
      <c r="DV355" s="565"/>
      <c r="DW355" s="565"/>
      <c r="DX355" s="565"/>
      <c r="DY355" s="565"/>
      <c r="DZ355" s="565"/>
      <c r="EA355" s="565"/>
      <c r="EB355" s="565">
        <v>1</v>
      </c>
      <c r="EC355" s="565"/>
      <c r="ED355" s="565"/>
      <c r="EE355" s="565"/>
      <c r="EF355" s="565"/>
      <c r="EG355" s="565"/>
      <c r="EH355" s="565">
        <v>1</v>
      </c>
      <c r="EI355" s="565"/>
      <c r="EJ355" s="565"/>
      <c r="EK355" s="565"/>
      <c r="EL355" s="565">
        <v>2</v>
      </c>
      <c r="EM355" s="565">
        <v>1</v>
      </c>
      <c r="EN355" s="565"/>
      <c r="EO355" s="565"/>
      <c r="EP355" s="565"/>
      <c r="EQ355" s="565"/>
      <c r="ER355" s="620">
        <v>1</v>
      </c>
      <c r="ET355" s="565">
        <v>8</v>
      </c>
      <c r="EU355" s="565"/>
      <c r="EV355" s="565">
        <v>4</v>
      </c>
      <c r="EW355" s="565"/>
      <c r="EX355" s="565">
        <v>5</v>
      </c>
      <c r="EY355" s="565"/>
      <c r="EZ355" s="565">
        <v>20</v>
      </c>
      <c r="FA355" s="565"/>
      <c r="FB355" s="565">
        <v>3</v>
      </c>
      <c r="FC355" s="565"/>
      <c r="FD355" s="565">
        <v>6</v>
      </c>
      <c r="FE355" s="565"/>
      <c r="FF355" s="565">
        <v>1</v>
      </c>
      <c r="FG355" s="565"/>
      <c r="FH355" s="565">
        <v>3</v>
      </c>
      <c r="FI355" s="565"/>
      <c r="FJ355" s="565"/>
      <c r="FK355" s="565"/>
      <c r="FL355" s="565">
        <v>1</v>
      </c>
      <c r="FM355" s="565"/>
      <c r="FN355" s="565">
        <v>12</v>
      </c>
      <c r="FO355" s="565"/>
      <c r="FP355" s="565">
        <v>3</v>
      </c>
      <c r="FQ355" s="565"/>
      <c r="FR355" s="565">
        <v>3</v>
      </c>
      <c r="FS355" s="565"/>
      <c r="FT355" s="565">
        <v>5</v>
      </c>
      <c r="FU355" s="565">
        <v>0</v>
      </c>
      <c r="FV355" s="565">
        <v>2</v>
      </c>
      <c r="FW355" s="565"/>
      <c r="FX355" s="565">
        <v>2</v>
      </c>
      <c r="FY355" s="565"/>
      <c r="FZ355" s="598">
        <v>2</v>
      </c>
      <c r="GA355" s="598"/>
      <c r="GB355" s="565"/>
      <c r="GC355" s="565"/>
      <c r="GD355" s="565">
        <v>3</v>
      </c>
      <c r="GE355" s="565"/>
      <c r="GF355" s="565">
        <v>3</v>
      </c>
      <c r="GG355" s="565"/>
      <c r="GH355" s="565">
        <v>10</v>
      </c>
      <c r="GI355" s="565"/>
      <c r="GJ355" s="565"/>
    </row>
    <row r="356" spans="1:192">
      <c r="A356" s="460">
        <v>314</v>
      </c>
      <c r="B356" s="460" t="s">
        <v>5441</v>
      </c>
      <c r="C356" s="461" t="s">
        <v>5442</v>
      </c>
      <c r="D356" s="514">
        <v>1.21</v>
      </c>
      <c r="E356" s="97">
        <v>8</v>
      </c>
      <c r="F356" s="506">
        <v>0</v>
      </c>
      <c r="G356" s="78"/>
      <c r="H356" s="78"/>
      <c r="I356" s="230">
        <v>2</v>
      </c>
      <c r="J356" s="230"/>
      <c r="K356" s="97"/>
      <c r="L356" s="97"/>
      <c r="M356" s="97">
        <v>12</v>
      </c>
      <c r="N356" s="97"/>
      <c r="O356" s="470"/>
      <c r="P356" s="470"/>
      <c r="Q356" s="470"/>
      <c r="R356" s="506"/>
      <c r="S356" s="97"/>
      <c r="T356" s="97">
        <v>609</v>
      </c>
      <c r="U356" s="507"/>
      <c r="V356" s="97"/>
      <c r="W356" s="97"/>
      <c r="X356" s="97"/>
      <c r="Y356" s="147"/>
      <c r="Z356" s="147"/>
      <c r="AA356" s="166"/>
      <c r="AB356" s="166"/>
      <c r="AC356" s="97"/>
      <c r="AD356" s="97"/>
      <c r="AE356" s="97"/>
      <c r="AF356" s="97"/>
      <c r="AG356" s="462"/>
      <c r="AH356" s="462"/>
      <c r="AI356" s="97"/>
      <c r="AJ356" s="97"/>
      <c r="AK356" s="97"/>
      <c r="AL356" s="97"/>
      <c r="AM356" s="97"/>
      <c r="AN356" s="97"/>
      <c r="AO356" s="97"/>
      <c r="AP356" s="97"/>
      <c r="AQ356" s="517">
        <v>24</v>
      </c>
      <c r="AR356" s="517">
        <v>8</v>
      </c>
      <c r="AS356" s="472">
        <v>0</v>
      </c>
      <c r="AT356" s="97"/>
      <c r="AU356" s="472"/>
      <c r="AV356" s="472"/>
      <c r="AW356" s="97"/>
      <c r="AX356" s="97"/>
      <c r="AY356" s="97"/>
      <c r="AZ356" s="97">
        <f t="shared" si="5"/>
        <v>0</v>
      </c>
      <c r="BA356" s="97"/>
      <c r="BB356" s="97"/>
      <c r="BC356" s="97"/>
      <c r="BD356" s="97"/>
      <c r="BE356" s="97">
        <v>1</v>
      </c>
      <c r="BF356" s="97"/>
      <c r="BG356" s="97"/>
      <c r="BH356" s="97"/>
      <c r="BI356" s="466">
        <v>10</v>
      </c>
      <c r="BJ356" s="466">
        <v>5</v>
      </c>
      <c r="BK356" s="466">
        <v>15</v>
      </c>
      <c r="BL356" s="97"/>
      <c r="BM356" s="97"/>
      <c r="BN356" s="470"/>
      <c r="BO356" s="470"/>
      <c r="BP356" s="97"/>
      <c r="BQ356" s="97">
        <v>1</v>
      </c>
      <c r="BR356" s="97"/>
      <c r="BS356" s="97"/>
      <c r="BT356" s="97"/>
      <c r="BU356" s="97"/>
      <c r="BV356" s="97"/>
      <c r="BW356" s="97"/>
      <c r="BX356" s="97">
        <v>25</v>
      </c>
      <c r="BY356" s="97"/>
      <c r="BZ356" s="97"/>
      <c r="CA356" s="97"/>
      <c r="CB356" s="97"/>
      <c r="CC356" s="574"/>
      <c r="CD356" s="565"/>
      <c r="CE356" s="565"/>
      <c r="CF356" s="565">
        <v>3</v>
      </c>
      <c r="CG356" s="565">
        <v>1</v>
      </c>
      <c r="CH356" s="565">
        <v>1</v>
      </c>
      <c r="CI356" s="565">
        <v>3</v>
      </c>
      <c r="CJ356" s="565">
        <v>5</v>
      </c>
      <c r="CK356" s="565">
        <v>5</v>
      </c>
      <c r="CL356" s="565"/>
      <c r="CM356" s="565"/>
      <c r="CN356" s="565"/>
      <c r="CO356" s="565"/>
      <c r="CP356" s="565"/>
      <c r="CQ356" s="565"/>
      <c r="CR356" s="582"/>
      <c r="CS356" s="565"/>
      <c r="CT356" s="565">
        <v>2</v>
      </c>
      <c r="CU356" s="565"/>
      <c r="CV356" s="565"/>
      <c r="CW356" s="565"/>
      <c r="CX356" s="565"/>
      <c r="CY356" s="598"/>
      <c r="CZ356" s="598"/>
      <c r="DA356" s="565">
        <v>4</v>
      </c>
      <c r="DB356" s="565">
        <v>3</v>
      </c>
      <c r="DC356" s="565"/>
      <c r="DD356" s="565"/>
      <c r="DE356" s="565"/>
      <c r="DF356" s="565"/>
      <c r="DG356" s="565">
        <v>4</v>
      </c>
      <c r="DH356" s="565"/>
      <c r="DI356" s="565"/>
      <c r="DJ356" s="565"/>
      <c r="DK356" s="565"/>
      <c r="DL356" s="565"/>
      <c r="DM356" s="565"/>
      <c r="DN356" s="565"/>
      <c r="DO356" s="565"/>
      <c r="DP356" s="565">
        <v>20</v>
      </c>
      <c r="DQ356" s="565"/>
      <c r="DR356" s="565"/>
      <c r="DS356" s="565"/>
      <c r="DT356" s="565"/>
      <c r="DU356" s="565"/>
      <c r="DV356" s="565"/>
      <c r="DW356" s="565"/>
      <c r="DX356" s="565">
        <v>1</v>
      </c>
      <c r="DY356" s="565"/>
      <c r="DZ356" s="565"/>
      <c r="EA356" s="565"/>
      <c r="EB356" s="565"/>
      <c r="EC356" s="565"/>
      <c r="ED356" s="565"/>
      <c r="EE356" s="565"/>
      <c r="EF356" s="565"/>
      <c r="EG356" s="565"/>
      <c r="EH356" s="565">
        <v>16</v>
      </c>
      <c r="EI356" s="565">
        <v>3</v>
      </c>
      <c r="EJ356" s="565"/>
      <c r="EK356" s="565"/>
      <c r="EL356" s="565"/>
      <c r="EM356" s="565"/>
      <c r="EN356" s="565"/>
      <c r="EO356" s="565"/>
      <c r="EP356" s="565"/>
      <c r="EQ356" s="565"/>
      <c r="ER356" s="620">
        <v>0</v>
      </c>
      <c r="ET356" s="565"/>
      <c r="EU356" s="565"/>
      <c r="EV356" s="565"/>
      <c r="EW356" s="565">
        <v>4</v>
      </c>
      <c r="EX356" s="565">
        <v>4</v>
      </c>
      <c r="EY356" s="565">
        <v>1</v>
      </c>
      <c r="EZ356" s="565">
        <v>8</v>
      </c>
      <c r="FA356" s="565">
        <v>2</v>
      </c>
      <c r="FB356" s="565">
        <v>4</v>
      </c>
      <c r="FC356" s="565">
        <v>-3</v>
      </c>
      <c r="FD356" s="565">
        <v>5</v>
      </c>
      <c r="FE356" s="565">
        <v>3</v>
      </c>
      <c r="FF356" s="565">
        <v>8</v>
      </c>
      <c r="FG356" s="565"/>
      <c r="FH356" s="565"/>
      <c r="FI356" s="565"/>
      <c r="FJ356" s="565"/>
      <c r="FK356" s="565"/>
      <c r="FL356" s="565"/>
      <c r="FM356" s="565"/>
      <c r="FN356" s="565">
        <v>20</v>
      </c>
      <c r="FO356" s="565">
        <v>12</v>
      </c>
      <c r="FP356" s="565">
        <v>32</v>
      </c>
      <c r="FQ356" s="565">
        <v>11</v>
      </c>
      <c r="FR356" s="565"/>
      <c r="FS356" s="565"/>
      <c r="FT356" s="565">
        <v>5</v>
      </c>
      <c r="FU356" s="565">
        <v>3</v>
      </c>
      <c r="FV356" s="565">
        <v>3</v>
      </c>
      <c r="FW356" s="565">
        <v>1</v>
      </c>
      <c r="FX356" s="565">
        <v>10</v>
      </c>
      <c r="FY356" s="565">
        <v>5</v>
      </c>
      <c r="FZ356" s="598"/>
      <c r="GA356" s="598"/>
      <c r="GB356" s="565"/>
      <c r="GC356" s="565"/>
      <c r="GD356" s="565">
        <v>6</v>
      </c>
      <c r="GE356" s="565">
        <v>7</v>
      </c>
      <c r="GF356" s="565"/>
      <c r="GG356" s="565"/>
      <c r="GH356" s="565">
        <v>20</v>
      </c>
      <c r="GI356" s="565">
        <v>10</v>
      </c>
      <c r="GJ356" s="565"/>
    </row>
    <row r="357" spans="1:192">
      <c r="A357" s="460">
        <v>315</v>
      </c>
      <c r="B357" s="460" t="s">
        <v>5443</v>
      </c>
      <c r="C357" s="461" t="s">
        <v>5444</v>
      </c>
      <c r="D357" s="514">
        <v>2.0299999999999998</v>
      </c>
      <c r="E357" s="97">
        <v>10</v>
      </c>
      <c r="F357" s="506">
        <v>3</v>
      </c>
      <c r="G357" s="78"/>
      <c r="H357" s="78"/>
      <c r="I357" s="230"/>
      <c r="J357" s="230"/>
      <c r="K357" s="97"/>
      <c r="L357" s="97"/>
      <c r="M357" s="97"/>
      <c r="N357" s="97"/>
      <c r="O357" s="470"/>
      <c r="P357" s="470"/>
      <c r="Q357" s="470"/>
      <c r="R357" s="506"/>
      <c r="S357" s="97"/>
      <c r="T357" s="97">
        <v>124</v>
      </c>
      <c r="U357" s="507"/>
      <c r="V357" s="97"/>
      <c r="W357" s="97"/>
      <c r="X357" s="97"/>
      <c r="Y357" s="147"/>
      <c r="Z357" s="147"/>
      <c r="AA357" s="166"/>
      <c r="AB357" s="166"/>
      <c r="AC357" s="97"/>
      <c r="AD357" s="97"/>
      <c r="AE357" s="97"/>
      <c r="AF357" s="97"/>
      <c r="AG357" s="462"/>
      <c r="AH357" s="462"/>
      <c r="AI357" s="97"/>
      <c r="AJ357" s="97"/>
      <c r="AK357" s="97"/>
      <c r="AL357" s="97"/>
      <c r="AM357" s="97"/>
      <c r="AN357" s="97"/>
      <c r="AO357" s="97"/>
      <c r="AP357" s="97"/>
      <c r="AQ357" s="517"/>
      <c r="AR357" s="517"/>
      <c r="AS357" s="472">
        <v>0</v>
      </c>
      <c r="AT357" s="97"/>
      <c r="AU357" s="472"/>
      <c r="AV357" s="472"/>
      <c r="AW357" s="97"/>
      <c r="AX357" s="97"/>
      <c r="AY357" s="97"/>
      <c r="AZ357" s="97">
        <f t="shared" si="5"/>
        <v>0</v>
      </c>
      <c r="BA357" s="97"/>
      <c r="BB357" s="97"/>
      <c r="BC357" s="97"/>
      <c r="BD357" s="97"/>
      <c r="BE357" s="97"/>
      <c r="BF357" s="97"/>
      <c r="BG357" s="97"/>
      <c r="BH357" s="97"/>
      <c r="BI357" s="466"/>
      <c r="BJ357" s="466"/>
      <c r="BK357" s="466">
        <v>0</v>
      </c>
      <c r="BL357" s="97"/>
      <c r="BM357" s="97"/>
      <c r="BN357" s="470"/>
      <c r="BO357" s="470"/>
      <c r="BP357" s="97"/>
      <c r="BQ357" s="97"/>
      <c r="BR357" s="97"/>
      <c r="BS357" s="97"/>
      <c r="BT357" s="97"/>
      <c r="BU357" s="97"/>
      <c r="BV357" s="97"/>
      <c r="BW357" s="97"/>
      <c r="BX357" s="97">
        <v>2</v>
      </c>
      <c r="BY357" s="97"/>
      <c r="BZ357" s="97"/>
      <c r="CA357" s="97"/>
      <c r="CB357" s="97"/>
      <c r="CC357" s="574"/>
      <c r="CD357" s="565"/>
      <c r="CE357" s="565"/>
      <c r="CF357" s="565"/>
      <c r="CG357" s="565"/>
      <c r="CH357" s="565"/>
      <c r="CI357" s="565"/>
      <c r="CJ357" s="565"/>
      <c r="CK357" s="565"/>
      <c r="CL357" s="565"/>
      <c r="CM357" s="565"/>
      <c r="CN357" s="565"/>
      <c r="CO357" s="565"/>
      <c r="CP357" s="565"/>
      <c r="CQ357" s="565"/>
      <c r="CR357" s="582"/>
      <c r="CS357" s="565"/>
      <c r="CT357" s="565"/>
      <c r="CU357" s="565"/>
      <c r="CV357" s="565"/>
      <c r="CW357" s="565"/>
      <c r="CX357" s="565"/>
      <c r="CY357" s="598"/>
      <c r="CZ357" s="598"/>
      <c r="DA357" s="565"/>
      <c r="DB357" s="565"/>
      <c r="DC357" s="565"/>
      <c r="DD357" s="565"/>
      <c r="DE357" s="565"/>
      <c r="DF357" s="565"/>
      <c r="DG357" s="565">
        <v>5</v>
      </c>
      <c r="DH357" s="565">
        <v>2</v>
      </c>
      <c r="DI357" s="565"/>
      <c r="DJ357" s="565"/>
      <c r="DK357" s="565"/>
      <c r="DL357" s="565"/>
      <c r="DM357" s="565"/>
      <c r="DN357" s="565"/>
      <c r="DO357" s="565"/>
      <c r="DP357" s="565">
        <v>3</v>
      </c>
      <c r="DQ357" s="565"/>
      <c r="DR357" s="565"/>
      <c r="DS357" s="565"/>
      <c r="DT357" s="565"/>
      <c r="DU357" s="565"/>
      <c r="DV357" s="565"/>
      <c r="DW357" s="565"/>
      <c r="DX357" s="565"/>
      <c r="DY357" s="565"/>
      <c r="DZ357" s="565"/>
      <c r="EA357" s="565"/>
      <c r="EB357" s="565"/>
      <c r="EC357" s="565"/>
      <c r="ED357" s="565"/>
      <c r="EE357" s="565"/>
      <c r="EF357" s="565"/>
      <c r="EG357" s="565"/>
      <c r="EH357" s="565"/>
      <c r="EI357" s="565"/>
      <c r="EJ357" s="565"/>
      <c r="EK357" s="565"/>
      <c r="EL357" s="565"/>
      <c r="EM357" s="565"/>
      <c r="EN357" s="565"/>
      <c r="EO357" s="565"/>
      <c r="EP357" s="565"/>
      <c r="EQ357" s="565"/>
      <c r="ER357" s="620">
        <v>0</v>
      </c>
      <c r="ET357" s="565"/>
      <c r="EU357" s="565"/>
      <c r="EV357" s="565"/>
      <c r="EW357" s="565"/>
      <c r="EX357" s="565"/>
      <c r="EY357" s="565"/>
      <c r="EZ357" s="565"/>
      <c r="FA357" s="565"/>
      <c r="FB357" s="565"/>
      <c r="FC357" s="565"/>
      <c r="FD357" s="565"/>
      <c r="FE357" s="565"/>
      <c r="FF357" s="565"/>
      <c r="FG357" s="565"/>
      <c r="FH357" s="565"/>
      <c r="FI357" s="565"/>
      <c r="FJ357" s="565"/>
      <c r="FK357" s="565"/>
      <c r="FL357" s="565"/>
      <c r="FM357" s="565"/>
      <c r="FN357" s="565"/>
      <c r="FO357" s="565"/>
      <c r="FP357" s="565"/>
      <c r="FQ357" s="565"/>
      <c r="FR357" s="565"/>
      <c r="FS357" s="565"/>
      <c r="FT357" s="565">
        <v>0</v>
      </c>
      <c r="FU357" s="565">
        <v>0</v>
      </c>
      <c r="FV357" s="565"/>
      <c r="FW357" s="565"/>
      <c r="FX357" s="565"/>
      <c r="FY357" s="565"/>
      <c r="FZ357" s="598"/>
      <c r="GA357" s="598"/>
      <c r="GB357" s="565"/>
      <c r="GC357" s="565"/>
      <c r="GD357" s="565"/>
      <c r="GE357" s="565"/>
      <c r="GF357" s="565"/>
      <c r="GG357" s="565"/>
      <c r="GH357" s="565"/>
      <c r="GI357" s="565"/>
      <c r="GJ357" s="565"/>
    </row>
    <row r="358" spans="1:192">
      <c r="A358" s="460">
        <v>316</v>
      </c>
      <c r="B358" s="460" t="s">
        <v>5445</v>
      </c>
      <c r="C358" s="461" t="s">
        <v>5446</v>
      </c>
      <c r="D358" s="514">
        <v>3.54</v>
      </c>
      <c r="E358" s="97">
        <v>0</v>
      </c>
      <c r="F358" s="506">
        <v>0</v>
      </c>
      <c r="G358" s="78"/>
      <c r="H358" s="78"/>
      <c r="I358" s="230"/>
      <c r="J358" s="230"/>
      <c r="K358" s="97"/>
      <c r="L358" s="97"/>
      <c r="M358" s="97"/>
      <c r="N358" s="97"/>
      <c r="O358" s="470"/>
      <c r="P358" s="470"/>
      <c r="Q358" s="470"/>
      <c r="R358" s="506"/>
      <c r="S358" s="97"/>
      <c r="T358" s="97">
        <v>333</v>
      </c>
      <c r="U358" s="507"/>
      <c r="V358" s="97"/>
      <c r="W358" s="97"/>
      <c r="X358" s="97"/>
      <c r="Y358" s="147"/>
      <c r="Z358" s="147"/>
      <c r="AA358" s="166"/>
      <c r="AB358" s="166"/>
      <c r="AC358" s="97"/>
      <c r="AD358" s="97"/>
      <c r="AE358" s="97"/>
      <c r="AF358" s="97"/>
      <c r="AG358" s="462"/>
      <c r="AH358" s="462"/>
      <c r="AI358" s="97"/>
      <c r="AJ358" s="97"/>
      <c r="AK358" s="97"/>
      <c r="AL358" s="97"/>
      <c r="AM358" s="97"/>
      <c r="AN358" s="97"/>
      <c r="AO358" s="97"/>
      <c r="AP358" s="97"/>
      <c r="AQ358" s="517"/>
      <c r="AR358" s="517"/>
      <c r="AS358" s="472">
        <v>0</v>
      </c>
      <c r="AT358" s="97"/>
      <c r="AU358" s="472"/>
      <c r="AV358" s="472"/>
      <c r="AW358" s="97"/>
      <c r="AX358" s="97"/>
      <c r="AY358" s="97"/>
      <c r="AZ358" s="97">
        <f t="shared" si="5"/>
        <v>0</v>
      </c>
      <c r="BA358" s="97"/>
      <c r="BB358" s="97"/>
      <c r="BC358" s="97"/>
      <c r="BD358" s="97"/>
      <c r="BE358" s="97"/>
      <c r="BF358" s="97"/>
      <c r="BG358" s="97"/>
      <c r="BH358" s="97"/>
      <c r="BI358" s="466"/>
      <c r="BJ358" s="466"/>
      <c r="BK358" s="466">
        <v>0</v>
      </c>
      <c r="BL358" s="97"/>
      <c r="BM358" s="97"/>
      <c r="BN358" s="470"/>
      <c r="BO358" s="470"/>
      <c r="BP358" s="97"/>
      <c r="BQ358" s="97"/>
      <c r="BR358" s="97"/>
      <c r="BS358" s="97"/>
      <c r="BT358" s="97"/>
      <c r="BU358" s="97"/>
      <c r="BV358" s="97"/>
      <c r="BW358" s="97"/>
      <c r="BX358" s="97">
        <v>11</v>
      </c>
      <c r="BY358" s="97"/>
      <c r="BZ358" s="97"/>
      <c r="CA358" s="97"/>
      <c r="CB358" s="97"/>
      <c r="CC358" s="574"/>
      <c r="CD358" s="565"/>
      <c r="CE358" s="565"/>
      <c r="CF358" s="565"/>
      <c r="CG358" s="565"/>
      <c r="CH358" s="565"/>
      <c r="CI358" s="565"/>
      <c r="CJ358" s="565"/>
      <c r="CK358" s="565"/>
      <c r="CL358" s="565"/>
      <c r="CM358" s="565"/>
      <c r="CN358" s="565"/>
      <c r="CO358" s="565"/>
      <c r="CP358" s="565"/>
      <c r="CQ358" s="565"/>
      <c r="CR358" s="582"/>
      <c r="CS358" s="565"/>
      <c r="CT358" s="565"/>
      <c r="CU358" s="565"/>
      <c r="CV358" s="565"/>
      <c r="CW358" s="565"/>
      <c r="CX358" s="565"/>
      <c r="CY358" s="598"/>
      <c r="CZ358" s="598"/>
      <c r="DA358" s="565"/>
      <c r="DB358" s="565"/>
      <c r="DC358" s="565"/>
      <c r="DD358" s="565"/>
      <c r="DE358" s="565"/>
      <c r="DF358" s="565"/>
      <c r="DG358" s="565"/>
      <c r="DH358" s="565"/>
      <c r="DI358" s="565"/>
      <c r="DJ358" s="565"/>
      <c r="DK358" s="565"/>
      <c r="DL358" s="565"/>
      <c r="DM358" s="565"/>
      <c r="DN358" s="565"/>
      <c r="DO358" s="565"/>
      <c r="DP358" s="565"/>
      <c r="DQ358" s="565"/>
      <c r="DR358" s="565"/>
      <c r="DS358" s="565"/>
      <c r="DT358" s="565"/>
      <c r="DU358" s="565"/>
      <c r="DV358" s="565"/>
      <c r="DW358" s="565"/>
      <c r="DX358" s="565"/>
      <c r="DY358" s="565"/>
      <c r="DZ358" s="565">
        <v>133</v>
      </c>
      <c r="EA358" s="565"/>
      <c r="EB358" s="565"/>
      <c r="EC358" s="565"/>
      <c r="ED358" s="565"/>
      <c r="EE358" s="565"/>
      <c r="EF358" s="565"/>
      <c r="EG358" s="565"/>
      <c r="EH358" s="565"/>
      <c r="EI358" s="565"/>
      <c r="EJ358" s="565"/>
      <c r="EK358" s="565"/>
      <c r="EL358" s="565"/>
      <c r="EM358" s="565"/>
      <c r="EN358" s="565"/>
      <c r="EO358" s="565"/>
      <c r="EP358" s="565"/>
      <c r="EQ358" s="565"/>
      <c r="ER358" s="620">
        <v>0</v>
      </c>
      <c r="ET358" s="565"/>
      <c r="EU358" s="565"/>
      <c r="EV358" s="565"/>
      <c r="EW358" s="565"/>
      <c r="EX358" s="565"/>
      <c r="EY358" s="565"/>
      <c r="EZ358" s="565"/>
      <c r="FA358" s="565"/>
      <c r="FB358" s="565"/>
      <c r="FC358" s="565"/>
      <c r="FD358" s="565"/>
      <c r="FE358" s="565"/>
      <c r="FF358" s="565"/>
      <c r="FG358" s="565"/>
      <c r="FH358" s="565"/>
      <c r="FI358" s="565"/>
      <c r="FJ358" s="565"/>
      <c r="FK358" s="565"/>
      <c r="FL358" s="565"/>
      <c r="FM358" s="565"/>
      <c r="FN358" s="565"/>
      <c r="FO358" s="565"/>
      <c r="FP358" s="565"/>
      <c r="FQ358" s="565"/>
      <c r="FR358" s="565"/>
      <c r="FS358" s="565"/>
      <c r="FT358" s="565">
        <v>0</v>
      </c>
      <c r="FU358" s="565">
        <v>0</v>
      </c>
      <c r="FV358" s="565"/>
      <c r="FW358" s="565"/>
      <c r="FX358" s="565"/>
      <c r="FY358" s="565"/>
      <c r="FZ358" s="598"/>
      <c r="GA358" s="598"/>
      <c r="GB358" s="565"/>
      <c r="GC358" s="565"/>
      <c r="GD358" s="565"/>
      <c r="GE358" s="565"/>
      <c r="GF358" s="565"/>
      <c r="GG358" s="565"/>
      <c r="GH358" s="565"/>
      <c r="GI358" s="565"/>
      <c r="GJ358" s="565"/>
    </row>
    <row r="359" spans="1:192">
      <c r="A359" s="460">
        <v>317</v>
      </c>
      <c r="B359" s="460" t="s">
        <v>5447</v>
      </c>
      <c r="C359" s="461" t="s">
        <v>5448</v>
      </c>
      <c r="D359" s="514">
        <v>5.2</v>
      </c>
      <c r="E359" s="97">
        <v>0</v>
      </c>
      <c r="F359" s="506">
        <v>0</v>
      </c>
      <c r="G359" s="78"/>
      <c r="H359" s="78"/>
      <c r="I359" s="230"/>
      <c r="J359" s="230"/>
      <c r="K359" s="97"/>
      <c r="L359" s="97"/>
      <c r="M359" s="97"/>
      <c r="N359" s="97"/>
      <c r="O359" s="470"/>
      <c r="P359" s="470"/>
      <c r="Q359" s="470"/>
      <c r="R359" s="506"/>
      <c r="S359" s="97"/>
      <c r="T359" s="97">
        <v>144</v>
      </c>
      <c r="U359" s="507"/>
      <c r="V359" s="97"/>
      <c r="W359" s="97"/>
      <c r="X359" s="97"/>
      <c r="Y359" s="147"/>
      <c r="Z359" s="147"/>
      <c r="AA359" s="516"/>
      <c r="AB359" s="516"/>
      <c r="AC359" s="97"/>
      <c r="AD359" s="97"/>
      <c r="AE359" s="97"/>
      <c r="AF359" s="97"/>
      <c r="AG359" s="462"/>
      <c r="AH359" s="462"/>
      <c r="AI359" s="447">
        <v>71</v>
      </c>
      <c r="AJ359" s="447"/>
      <c r="AK359" s="97"/>
      <c r="AL359" s="97"/>
      <c r="AM359" s="97"/>
      <c r="AN359" s="97"/>
      <c r="AO359" s="97"/>
      <c r="AP359" s="97"/>
      <c r="AQ359" s="517"/>
      <c r="AR359" s="517"/>
      <c r="AS359" s="472">
        <v>0</v>
      </c>
      <c r="AT359" s="97"/>
      <c r="AU359" s="449"/>
      <c r="AV359" s="449"/>
      <c r="AW359" s="97"/>
      <c r="AX359" s="97"/>
      <c r="AY359" s="97"/>
      <c r="AZ359" s="97">
        <f t="shared" si="5"/>
        <v>0</v>
      </c>
      <c r="BA359" s="97"/>
      <c r="BB359" s="97"/>
      <c r="BC359" s="97"/>
      <c r="BD359" s="97"/>
      <c r="BE359" s="97"/>
      <c r="BF359" s="97"/>
      <c r="BG359" s="447">
        <v>90</v>
      </c>
      <c r="BH359" s="447">
        <v>1</v>
      </c>
      <c r="BI359" s="466"/>
      <c r="BJ359" s="466"/>
      <c r="BK359" s="466">
        <v>0</v>
      </c>
      <c r="BL359" s="97"/>
      <c r="BM359" s="97"/>
      <c r="BN359" s="470"/>
      <c r="BO359" s="470"/>
      <c r="BP359" s="97"/>
      <c r="BQ359" s="97"/>
      <c r="BR359" s="447"/>
      <c r="BS359" s="447"/>
      <c r="BT359" s="97"/>
      <c r="BU359" s="97"/>
      <c r="BV359" s="97"/>
      <c r="BW359" s="97"/>
      <c r="BX359" s="447">
        <v>112</v>
      </c>
      <c r="BY359" s="447">
        <v>0</v>
      </c>
      <c r="BZ359" s="447"/>
      <c r="CA359" s="447"/>
      <c r="CB359" s="447"/>
      <c r="CC359" s="573"/>
      <c r="CD359" s="565"/>
      <c r="CE359" s="565"/>
      <c r="CF359" s="565"/>
      <c r="CG359" s="565"/>
      <c r="CH359" s="565"/>
      <c r="CI359" s="565"/>
      <c r="CJ359" s="565"/>
      <c r="CK359" s="565"/>
      <c r="CL359" s="565"/>
      <c r="CM359" s="565"/>
      <c r="CN359" s="565"/>
      <c r="CO359" s="565"/>
      <c r="CP359" s="565"/>
      <c r="CQ359" s="565"/>
      <c r="CR359" s="582"/>
      <c r="CS359" s="565"/>
      <c r="CT359" s="565"/>
      <c r="CU359" s="565"/>
      <c r="CV359" s="565"/>
      <c r="CW359" s="565"/>
      <c r="CX359" s="565"/>
      <c r="CY359" s="598"/>
      <c r="CZ359" s="598"/>
      <c r="DA359" s="565"/>
      <c r="DB359" s="565"/>
      <c r="DC359" s="565"/>
      <c r="DD359" s="565"/>
      <c r="DE359" s="565"/>
      <c r="DF359" s="565"/>
      <c r="DG359" s="565"/>
      <c r="DH359" s="565"/>
      <c r="DI359" s="565"/>
      <c r="DJ359" s="565"/>
      <c r="DK359" s="565"/>
      <c r="DL359" s="565"/>
      <c r="DM359" s="565"/>
      <c r="DN359" s="565"/>
      <c r="DO359" s="565"/>
      <c r="DP359" s="565"/>
      <c r="DQ359" s="565"/>
      <c r="DR359" s="565">
        <v>73</v>
      </c>
      <c r="DS359" s="565">
        <v>3</v>
      </c>
      <c r="DT359" s="565"/>
      <c r="DU359" s="565"/>
      <c r="DV359" s="565"/>
      <c r="DW359" s="565"/>
      <c r="DX359" s="565"/>
      <c r="DY359" s="565"/>
      <c r="DZ359" s="565">
        <v>2</v>
      </c>
      <c r="EA359" s="565"/>
      <c r="EB359" s="565"/>
      <c r="EC359" s="565"/>
      <c r="ED359" s="565"/>
      <c r="EE359" s="565"/>
      <c r="EF359" s="565"/>
      <c r="EG359" s="565"/>
      <c r="EH359" s="565"/>
      <c r="EI359" s="565"/>
      <c r="EJ359" s="565"/>
      <c r="EK359" s="565"/>
      <c r="EL359" s="565"/>
      <c r="EM359" s="565"/>
      <c r="EN359" s="565"/>
      <c r="EO359" s="565"/>
      <c r="EP359" s="565"/>
      <c r="EQ359" s="565"/>
      <c r="ER359" s="620">
        <v>0</v>
      </c>
      <c r="ET359" s="565"/>
      <c r="EU359" s="565"/>
      <c r="EV359" s="565"/>
      <c r="EW359" s="565"/>
      <c r="EX359" s="565"/>
      <c r="EY359" s="565"/>
      <c r="EZ359" s="565"/>
      <c r="FA359" s="565"/>
      <c r="FB359" s="565"/>
      <c r="FC359" s="565"/>
      <c r="FD359" s="565"/>
      <c r="FE359" s="565"/>
      <c r="FF359" s="565"/>
      <c r="FG359" s="565"/>
      <c r="FH359" s="565"/>
      <c r="FI359" s="565"/>
      <c r="FJ359" s="565"/>
      <c r="FK359" s="565"/>
      <c r="FL359" s="565"/>
      <c r="FM359" s="565"/>
      <c r="FN359" s="565"/>
      <c r="FO359" s="565"/>
      <c r="FP359" s="565"/>
      <c r="FQ359" s="565"/>
      <c r="FR359" s="565"/>
      <c r="FS359" s="565"/>
      <c r="FT359" s="565">
        <v>0</v>
      </c>
      <c r="FU359" s="565">
        <v>0</v>
      </c>
      <c r="FV359" s="565"/>
      <c r="FW359" s="565"/>
      <c r="FX359" s="565"/>
      <c r="FY359" s="565"/>
      <c r="FZ359" s="598"/>
      <c r="GA359" s="598"/>
      <c r="GB359" s="565"/>
      <c r="GC359" s="565"/>
      <c r="GD359" s="565"/>
      <c r="GE359" s="565"/>
      <c r="GF359" s="565"/>
      <c r="GG359" s="565"/>
      <c r="GH359" s="565"/>
      <c r="GI359" s="565"/>
      <c r="GJ359" s="565"/>
    </row>
    <row r="360" spans="1:192">
      <c r="A360" s="460">
        <v>318</v>
      </c>
      <c r="B360" s="460" t="s">
        <v>5449</v>
      </c>
      <c r="C360" s="461" t="s">
        <v>5450</v>
      </c>
      <c r="D360" s="514">
        <v>11.11</v>
      </c>
      <c r="E360" s="97">
        <v>0</v>
      </c>
      <c r="F360" s="506">
        <v>0</v>
      </c>
      <c r="G360" s="78"/>
      <c r="H360" s="78"/>
      <c r="I360" s="230"/>
      <c r="J360" s="230"/>
      <c r="K360" s="447"/>
      <c r="L360" s="447"/>
      <c r="M360" s="97"/>
      <c r="N360" s="97"/>
      <c r="O360" s="470"/>
      <c r="P360" s="470"/>
      <c r="Q360" s="470"/>
      <c r="R360" s="506"/>
      <c r="S360" s="97"/>
      <c r="T360" s="97">
        <v>16</v>
      </c>
      <c r="U360" s="507"/>
      <c r="V360" s="97"/>
      <c r="W360" s="97"/>
      <c r="X360" s="97"/>
      <c r="Y360" s="519"/>
      <c r="Z360" s="519"/>
      <c r="AA360" s="166">
        <v>19</v>
      </c>
      <c r="AB360" s="166"/>
      <c r="AC360" s="97"/>
      <c r="AD360" s="97"/>
      <c r="AE360" s="97"/>
      <c r="AF360" s="97"/>
      <c r="AG360" s="462"/>
      <c r="AH360" s="462"/>
      <c r="AI360" s="97">
        <v>1</v>
      </c>
      <c r="AJ360" s="97"/>
      <c r="AK360" s="97"/>
      <c r="AL360" s="97"/>
      <c r="AM360" s="97"/>
      <c r="AN360" s="97"/>
      <c r="AO360" s="97"/>
      <c r="AP360" s="97"/>
      <c r="AQ360" s="517"/>
      <c r="AR360" s="517"/>
      <c r="AS360" s="472">
        <v>0</v>
      </c>
      <c r="AT360" s="97"/>
      <c r="AU360" s="472"/>
      <c r="AV360" s="472"/>
      <c r="AW360" s="97"/>
      <c r="AX360" s="97"/>
      <c r="AY360" s="97"/>
      <c r="AZ360" s="97">
        <f t="shared" si="5"/>
        <v>0</v>
      </c>
      <c r="BA360" s="97"/>
      <c r="BB360" s="97"/>
      <c r="BC360" s="97"/>
      <c r="BD360" s="97"/>
      <c r="BE360" s="97"/>
      <c r="BF360" s="97"/>
      <c r="BG360" s="97">
        <v>10</v>
      </c>
      <c r="BH360" s="97"/>
      <c r="BI360" s="466"/>
      <c r="BJ360" s="466"/>
      <c r="BK360" s="466">
        <v>0</v>
      </c>
      <c r="BL360" s="97"/>
      <c r="BM360" s="97"/>
      <c r="BN360" s="470"/>
      <c r="BO360" s="470"/>
      <c r="BP360" s="97"/>
      <c r="BQ360" s="97"/>
      <c r="BR360" s="97"/>
      <c r="BS360" s="97"/>
      <c r="BT360" s="97"/>
      <c r="BU360" s="97"/>
      <c r="BV360" s="97"/>
      <c r="BW360" s="97"/>
      <c r="BX360" s="97"/>
      <c r="BY360" s="97"/>
      <c r="BZ360" s="97"/>
      <c r="CA360" s="97"/>
      <c r="CB360" s="97"/>
      <c r="CC360" s="574"/>
      <c r="CD360" s="565"/>
      <c r="CE360" s="565"/>
      <c r="CF360" s="565"/>
      <c r="CG360" s="565"/>
      <c r="CH360" s="565"/>
      <c r="CI360" s="565"/>
      <c r="CJ360" s="565"/>
      <c r="CK360" s="565"/>
      <c r="CL360" s="565"/>
      <c r="CM360" s="565"/>
      <c r="CN360" s="565"/>
      <c r="CO360" s="565"/>
      <c r="CP360" s="565"/>
      <c r="CQ360" s="565"/>
      <c r="CR360" s="582"/>
      <c r="CS360" s="565"/>
      <c r="CT360" s="565"/>
      <c r="CU360" s="565"/>
      <c r="CV360" s="565"/>
      <c r="CW360" s="565"/>
      <c r="CX360" s="565"/>
      <c r="CY360" s="598"/>
      <c r="CZ360" s="598"/>
      <c r="DA360" s="565"/>
      <c r="DB360" s="565"/>
      <c r="DC360" s="565"/>
      <c r="DD360" s="565"/>
      <c r="DE360" s="565"/>
      <c r="DF360" s="565"/>
      <c r="DG360" s="565"/>
      <c r="DH360" s="565"/>
      <c r="DI360" s="565"/>
      <c r="DJ360" s="565"/>
      <c r="DK360" s="565"/>
      <c r="DL360" s="565"/>
      <c r="DM360" s="565"/>
      <c r="DN360" s="565"/>
      <c r="DO360" s="565"/>
      <c r="DP360" s="565"/>
      <c r="DQ360" s="565"/>
      <c r="DR360" s="565">
        <v>14</v>
      </c>
      <c r="DS360" s="565"/>
      <c r="DT360" s="565"/>
      <c r="DU360" s="565"/>
      <c r="DV360" s="565"/>
      <c r="DW360" s="565"/>
      <c r="DX360" s="565"/>
      <c r="DY360" s="565"/>
      <c r="DZ360" s="565">
        <v>126</v>
      </c>
      <c r="EA360" s="565"/>
      <c r="EB360" s="565"/>
      <c r="EC360" s="565"/>
      <c r="ED360" s="565"/>
      <c r="EE360" s="565"/>
      <c r="EF360" s="565"/>
      <c r="EG360" s="565"/>
      <c r="EH360" s="565"/>
      <c r="EI360" s="565"/>
      <c r="EJ360" s="565"/>
      <c r="EK360" s="565"/>
      <c r="EL360" s="565"/>
      <c r="EM360" s="565"/>
      <c r="EN360" s="565"/>
      <c r="EO360" s="565"/>
      <c r="EP360" s="565"/>
      <c r="EQ360" s="565"/>
      <c r="ER360" s="620">
        <v>0</v>
      </c>
      <c r="ET360" s="565"/>
      <c r="EU360" s="565"/>
      <c r="EV360" s="565"/>
      <c r="EW360" s="565"/>
      <c r="EX360" s="565"/>
      <c r="EY360" s="565"/>
      <c r="EZ360" s="565"/>
      <c r="FA360" s="565"/>
      <c r="FB360" s="565"/>
      <c r="FC360" s="565"/>
      <c r="FD360" s="565"/>
      <c r="FE360" s="565"/>
      <c r="FF360" s="565"/>
      <c r="FG360" s="565"/>
      <c r="FH360" s="565"/>
      <c r="FI360" s="565"/>
      <c r="FJ360" s="565"/>
      <c r="FK360" s="565"/>
      <c r="FL360" s="565"/>
      <c r="FM360" s="565"/>
      <c r="FN360" s="565"/>
      <c r="FO360" s="565"/>
      <c r="FP360" s="565"/>
      <c r="FQ360" s="565"/>
      <c r="FR360" s="565"/>
      <c r="FS360" s="565"/>
      <c r="FT360" s="565">
        <v>0</v>
      </c>
      <c r="FU360" s="565">
        <v>0</v>
      </c>
      <c r="FV360" s="565"/>
      <c r="FW360" s="565"/>
      <c r="FX360" s="565"/>
      <c r="FY360" s="565"/>
      <c r="FZ360" s="598"/>
      <c r="GA360" s="598"/>
      <c r="GB360" s="565"/>
      <c r="GC360" s="565"/>
      <c r="GD360" s="565"/>
      <c r="GE360" s="565"/>
      <c r="GF360" s="565"/>
      <c r="GG360" s="565"/>
      <c r="GH360" s="565"/>
      <c r="GI360" s="565"/>
      <c r="GJ360" s="565"/>
    </row>
    <row r="361" spans="1:192" ht="30">
      <c r="A361" s="460">
        <v>319</v>
      </c>
      <c r="B361" s="460" t="s">
        <v>5451</v>
      </c>
      <c r="C361" s="461" t="s">
        <v>5452</v>
      </c>
      <c r="D361" s="521">
        <v>14.07</v>
      </c>
      <c r="E361" s="97">
        <v>0</v>
      </c>
      <c r="F361" s="506">
        <v>0</v>
      </c>
      <c r="G361" s="78"/>
      <c r="H361" s="78"/>
      <c r="I361" s="230"/>
      <c r="J361" s="230"/>
      <c r="K361" s="97">
        <v>44</v>
      </c>
      <c r="L361" s="97"/>
      <c r="M361" s="97"/>
      <c r="N361" s="97"/>
      <c r="O361" s="470"/>
      <c r="P361" s="470"/>
      <c r="Q361" s="470"/>
      <c r="R361" s="506"/>
      <c r="S361" s="97"/>
      <c r="T361" s="97">
        <v>10</v>
      </c>
      <c r="U361" s="507"/>
      <c r="V361" s="97"/>
      <c r="W361" s="97"/>
      <c r="X361" s="97"/>
      <c r="Y361" s="147"/>
      <c r="Z361" s="147"/>
      <c r="AA361" s="166">
        <v>106</v>
      </c>
      <c r="AB361" s="166"/>
      <c r="AC361" s="97"/>
      <c r="AD361" s="97"/>
      <c r="AE361" s="97"/>
      <c r="AF361" s="97"/>
      <c r="AG361" s="462"/>
      <c r="AH361" s="462"/>
      <c r="AI361" s="97">
        <v>70</v>
      </c>
      <c r="AJ361" s="97"/>
      <c r="AK361" s="97"/>
      <c r="AL361" s="97"/>
      <c r="AM361" s="97"/>
      <c r="AN361" s="97"/>
      <c r="AO361" s="97"/>
      <c r="AP361" s="97"/>
      <c r="AQ361" s="517"/>
      <c r="AR361" s="517"/>
      <c r="AS361" s="472">
        <v>0</v>
      </c>
      <c r="AT361" s="97"/>
      <c r="AU361" s="472"/>
      <c r="AV361" s="472"/>
      <c r="AW361" s="97"/>
      <c r="AX361" s="97"/>
      <c r="AY361" s="97"/>
      <c r="AZ361" s="97">
        <f t="shared" si="5"/>
        <v>0</v>
      </c>
      <c r="BA361" s="97"/>
      <c r="BB361" s="97"/>
      <c r="BC361" s="97"/>
      <c r="BD361" s="97"/>
      <c r="BE361" s="97"/>
      <c r="BF361" s="97"/>
      <c r="BG361" s="97">
        <v>78</v>
      </c>
      <c r="BH361" s="97"/>
      <c r="BI361" s="466"/>
      <c r="BJ361" s="466"/>
      <c r="BK361" s="466">
        <v>0</v>
      </c>
      <c r="BL361" s="97"/>
      <c r="BM361" s="97"/>
      <c r="BN361" s="470"/>
      <c r="BO361" s="470"/>
      <c r="BP361" s="97"/>
      <c r="BQ361" s="97"/>
      <c r="BR361" s="97">
        <v>50</v>
      </c>
      <c r="BS361" s="97"/>
      <c r="BT361" s="97"/>
      <c r="BU361" s="97"/>
      <c r="BV361" s="97"/>
      <c r="BW361" s="97"/>
      <c r="BX361" s="97">
        <v>112</v>
      </c>
      <c r="BY361" s="97"/>
      <c r="BZ361" s="97"/>
      <c r="CA361" s="97"/>
      <c r="CB361" s="97"/>
      <c r="CC361" s="574"/>
      <c r="CD361" s="565"/>
      <c r="CE361" s="565"/>
      <c r="CF361" s="565"/>
      <c r="CG361" s="565"/>
      <c r="CH361" s="565"/>
      <c r="CI361" s="565"/>
      <c r="CJ361" s="565"/>
      <c r="CK361" s="565"/>
      <c r="CL361" s="565"/>
      <c r="CM361" s="565"/>
      <c r="CN361" s="565"/>
      <c r="CO361" s="565"/>
      <c r="CP361" s="565"/>
      <c r="CQ361" s="565"/>
      <c r="CR361" s="582"/>
      <c r="CS361" s="565"/>
      <c r="CT361" s="565"/>
      <c r="CU361" s="565"/>
      <c r="CV361" s="565"/>
      <c r="CW361" s="565"/>
      <c r="CX361" s="565"/>
      <c r="CY361" s="598"/>
      <c r="CZ361" s="598"/>
      <c r="DA361" s="565"/>
      <c r="DB361" s="565"/>
      <c r="DC361" s="565"/>
      <c r="DD361" s="565"/>
      <c r="DE361" s="565"/>
      <c r="DF361" s="565"/>
      <c r="DG361" s="565"/>
      <c r="DH361" s="565"/>
      <c r="DI361" s="565"/>
      <c r="DJ361" s="565"/>
      <c r="DK361" s="565"/>
      <c r="DL361" s="565"/>
      <c r="DM361" s="565"/>
      <c r="DN361" s="565"/>
      <c r="DO361" s="565"/>
      <c r="DP361" s="565"/>
      <c r="DQ361" s="565"/>
      <c r="DR361" s="565">
        <v>58</v>
      </c>
      <c r="DS361" s="565"/>
      <c r="DT361" s="565"/>
      <c r="DU361" s="565"/>
      <c r="DV361" s="565"/>
      <c r="DW361" s="565"/>
      <c r="DX361" s="565"/>
      <c r="DY361" s="565"/>
      <c r="DZ361" s="565"/>
      <c r="EA361" s="565"/>
      <c r="EB361" s="565"/>
      <c r="EC361" s="565"/>
      <c r="ED361" s="565"/>
      <c r="EE361" s="565"/>
      <c r="EF361" s="565"/>
      <c r="EG361" s="565"/>
      <c r="EH361" s="565"/>
      <c r="EI361" s="565"/>
      <c r="EJ361" s="565"/>
      <c r="EK361" s="565"/>
      <c r="EL361" s="565"/>
      <c r="EM361" s="565"/>
      <c r="EN361" s="565"/>
      <c r="EO361" s="565"/>
      <c r="EP361" s="565"/>
      <c r="EQ361" s="565"/>
      <c r="ER361" s="620">
        <v>0</v>
      </c>
      <c r="ET361" s="565"/>
      <c r="EU361" s="565"/>
      <c r="EV361" s="565"/>
      <c r="EW361" s="565"/>
      <c r="EX361" s="565"/>
      <c r="EY361" s="565"/>
      <c r="EZ361" s="565"/>
      <c r="FA361" s="565"/>
      <c r="FB361" s="565"/>
      <c r="FC361" s="565"/>
      <c r="FD361" s="565"/>
      <c r="FE361" s="565"/>
      <c r="FF361" s="565"/>
      <c r="FG361" s="565"/>
      <c r="FH361" s="565"/>
      <c r="FI361" s="565"/>
      <c r="FJ361" s="565"/>
      <c r="FK361" s="565"/>
      <c r="FL361" s="565"/>
      <c r="FM361" s="565"/>
      <c r="FN361" s="565"/>
      <c r="FO361" s="565"/>
      <c r="FP361" s="565"/>
      <c r="FQ361" s="565"/>
      <c r="FR361" s="565"/>
      <c r="FS361" s="565"/>
      <c r="FT361" s="565">
        <v>0</v>
      </c>
      <c r="FU361" s="565">
        <v>0</v>
      </c>
      <c r="FV361" s="565"/>
      <c r="FW361" s="565"/>
      <c r="FX361" s="565"/>
      <c r="FY361" s="565"/>
      <c r="FZ361" s="598"/>
      <c r="GA361" s="598"/>
      <c r="GB361" s="565"/>
      <c r="GC361" s="565"/>
      <c r="GD361" s="565"/>
      <c r="GE361" s="565"/>
      <c r="GF361" s="565"/>
      <c r="GG361" s="565"/>
      <c r="GH361" s="565"/>
      <c r="GI361" s="565"/>
      <c r="GJ361" s="565"/>
    </row>
    <row r="362" spans="1:192">
      <c r="A362" s="443">
        <v>34</v>
      </c>
      <c r="B362" s="501" t="s">
        <v>5453</v>
      </c>
      <c r="C362" s="474" t="s">
        <v>4217</v>
      </c>
      <c r="D362" s="502">
        <v>1.18</v>
      </c>
      <c r="E362" s="97">
        <v>0</v>
      </c>
      <c r="F362" s="506">
        <v>0</v>
      </c>
      <c r="G362" s="78"/>
      <c r="H362" s="78"/>
      <c r="I362" s="230"/>
      <c r="J362" s="230"/>
      <c r="K362" s="97"/>
      <c r="L362" s="97"/>
      <c r="M362" s="97"/>
      <c r="N362" s="97"/>
      <c r="O362" s="470"/>
      <c r="P362" s="470"/>
      <c r="Q362" s="470"/>
      <c r="R362" s="518">
        <v>1</v>
      </c>
      <c r="S362" s="97"/>
      <c r="T362" s="97">
        <v>0</v>
      </c>
      <c r="U362" s="507"/>
      <c r="V362" s="447">
        <v>5</v>
      </c>
      <c r="W362" s="447"/>
      <c r="X362" s="447">
        <v>5</v>
      </c>
      <c r="Y362" s="147"/>
      <c r="Z362" s="147"/>
      <c r="AA362" s="166"/>
      <c r="AB362" s="166"/>
      <c r="AC362" s="97"/>
      <c r="AD362" s="97"/>
      <c r="AE362" s="97"/>
      <c r="AF362" s="97"/>
      <c r="AG362" s="462"/>
      <c r="AH362" s="462"/>
      <c r="AI362" s="97"/>
      <c r="AJ362" s="97"/>
      <c r="AK362" s="97"/>
      <c r="AL362" s="97"/>
      <c r="AM362" s="97">
        <v>1</v>
      </c>
      <c r="AN362" s="97"/>
      <c r="AO362" s="97">
        <v>1</v>
      </c>
      <c r="AP362" s="97">
        <v>1</v>
      </c>
      <c r="AQ362" s="512">
        <f>SUM(AQ363:AQ367)</f>
        <v>21</v>
      </c>
      <c r="AR362" s="512">
        <f>SUM(AR363:AR367)</f>
        <v>22</v>
      </c>
      <c r="AS362" s="472">
        <v>0</v>
      </c>
      <c r="AT362" s="97"/>
      <c r="AU362" s="472"/>
      <c r="AV362" s="472"/>
      <c r="AW362" s="97"/>
      <c r="AX362" s="97"/>
      <c r="AY362" s="97"/>
      <c r="AZ362" s="97"/>
      <c r="BA362" s="97"/>
      <c r="BB362" s="97"/>
      <c r="BC362" s="97"/>
      <c r="BD362" s="97"/>
      <c r="BE362" s="97"/>
      <c r="BF362" s="97"/>
      <c r="BG362" s="97"/>
      <c r="BH362" s="97"/>
      <c r="BI362" s="466">
        <v>6</v>
      </c>
      <c r="BJ362" s="466">
        <v>3</v>
      </c>
      <c r="BK362" s="466">
        <v>9</v>
      </c>
      <c r="BL362" s="97">
        <v>0</v>
      </c>
      <c r="BM362" s="97"/>
      <c r="BN362" s="470">
        <v>6</v>
      </c>
      <c r="BO362" s="470"/>
      <c r="BP362" s="97"/>
      <c r="BQ362" s="97"/>
      <c r="BR362" s="97"/>
      <c r="BS362" s="97"/>
      <c r="BT362" s="97"/>
      <c r="BU362" s="97"/>
      <c r="BV362" s="97"/>
      <c r="BW362" s="97"/>
      <c r="BX362" s="97"/>
      <c r="BY362" s="97"/>
      <c r="BZ362" s="97"/>
      <c r="CA362" s="97"/>
      <c r="CB362" s="97"/>
      <c r="CC362" s="574"/>
      <c r="CD362" s="565"/>
      <c r="CE362" s="565"/>
      <c r="CF362" s="565">
        <v>3</v>
      </c>
      <c r="CG362" s="565">
        <v>0</v>
      </c>
      <c r="CH362" s="565"/>
      <c r="CI362" s="565">
        <v>8</v>
      </c>
      <c r="CJ362" s="565"/>
      <c r="CK362" s="565"/>
      <c r="CL362" s="565"/>
      <c r="CM362" s="565"/>
      <c r="CN362" s="565"/>
      <c r="CO362" s="565"/>
      <c r="CP362" s="565"/>
      <c r="CQ362" s="565"/>
      <c r="CR362" s="568">
        <v>35</v>
      </c>
      <c r="CS362" s="565"/>
      <c r="CT362" s="565"/>
      <c r="CU362" s="565"/>
      <c r="CV362" s="565"/>
      <c r="CW362" s="565">
        <v>6</v>
      </c>
      <c r="CX362" s="565"/>
      <c r="CY362" s="598"/>
      <c r="CZ362" s="598"/>
      <c r="DA362" s="565">
        <v>14</v>
      </c>
      <c r="DB362" s="565"/>
      <c r="DC362" s="565"/>
      <c r="DD362" s="565"/>
      <c r="DE362" s="565"/>
      <c r="DF362" s="565"/>
      <c r="DG362" s="565"/>
      <c r="DH362" s="565"/>
      <c r="DI362" s="565"/>
      <c r="DJ362" s="565"/>
      <c r="DK362" s="565"/>
      <c r="DL362" s="565"/>
      <c r="DM362" s="565"/>
      <c r="DN362" s="565"/>
      <c r="DO362" s="565"/>
      <c r="DP362" s="565"/>
      <c r="DQ362" s="565"/>
      <c r="DR362" s="565"/>
      <c r="DS362" s="565"/>
      <c r="DT362" s="565"/>
      <c r="DU362" s="565"/>
      <c r="DV362" s="565"/>
      <c r="DW362" s="565"/>
      <c r="DX362" s="565"/>
      <c r="DY362" s="565"/>
      <c r="DZ362" s="565">
        <v>5</v>
      </c>
      <c r="EA362" s="565"/>
      <c r="EB362" s="565"/>
      <c r="EC362" s="565"/>
      <c r="ED362" s="565"/>
      <c r="EE362" s="565"/>
      <c r="EF362" s="565"/>
      <c r="EG362" s="565"/>
      <c r="EH362" s="565"/>
      <c r="EI362" s="565"/>
      <c r="EJ362" s="565"/>
      <c r="EK362" s="565"/>
      <c r="EL362" s="565"/>
      <c r="EM362" s="565"/>
      <c r="EN362" s="565"/>
      <c r="EO362" s="565"/>
      <c r="EP362" s="565"/>
      <c r="EQ362" s="565"/>
      <c r="ER362" s="620">
        <v>1</v>
      </c>
      <c r="ET362" s="565">
        <v>5</v>
      </c>
      <c r="EU362" s="565"/>
      <c r="EV362" s="565">
        <v>10</v>
      </c>
      <c r="EW362" s="565"/>
      <c r="EX362" s="565">
        <v>5</v>
      </c>
      <c r="EY362" s="565"/>
      <c r="EZ362" s="565">
        <v>16</v>
      </c>
      <c r="FA362" s="565"/>
      <c r="FB362" s="565"/>
      <c r="FC362" s="565"/>
      <c r="FD362" s="565"/>
      <c r="FE362" s="565"/>
      <c r="FF362" s="565"/>
      <c r="FG362" s="565"/>
      <c r="FH362" s="565">
        <v>33</v>
      </c>
      <c r="FI362" s="565"/>
      <c r="FJ362" s="565">
        <v>2</v>
      </c>
      <c r="FK362" s="565"/>
      <c r="FL362" s="565"/>
      <c r="FM362" s="565"/>
      <c r="FN362" s="565">
        <v>2</v>
      </c>
      <c r="FO362" s="565">
        <v>0</v>
      </c>
      <c r="FP362" s="565"/>
      <c r="FQ362" s="565"/>
      <c r="FR362" s="565"/>
      <c r="FS362" s="565"/>
      <c r="FT362" s="565">
        <v>5</v>
      </c>
      <c r="FU362" s="565">
        <v>1</v>
      </c>
      <c r="FV362" s="565">
        <v>4</v>
      </c>
      <c r="FW362" s="565"/>
      <c r="FX362" s="565"/>
      <c r="FY362" s="565"/>
      <c r="FZ362" s="598"/>
      <c r="GA362" s="598"/>
      <c r="GB362" s="565"/>
      <c r="GC362" s="565"/>
      <c r="GD362" s="565"/>
      <c r="GE362" s="565"/>
      <c r="GF362" s="565">
        <v>23</v>
      </c>
      <c r="GG362" s="565"/>
      <c r="GH362" s="565"/>
      <c r="GI362" s="565"/>
      <c r="GJ362" s="565"/>
    </row>
    <row r="363" spans="1:192" ht="30">
      <c r="A363" s="460">
        <v>320</v>
      </c>
      <c r="B363" s="460" t="s">
        <v>5454</v>
      </c>
      <c r="C363" s="461" t="s">
        <v>4757</v>
      </c>
      <c r="D363" s="514">
        <v>0.89</v>
      </c>
      <c r="E363" s="447">
        <v>14</v>
      </c>
      <c r="F363" s="515">
        <v>2</v>
      </c>
      <c r="G363" s="78"/>
      <c r="H363" s="78"/>
      <c r="I363" s="445">
        <v>3</v>
      </c>
      <c r="J363" s="445">
        <v>0</v>
      </c>
      <c r="K363" s="97"/>
      <c r="L363" s="97"/>
      <c r="M363" s="97">
        <v>4</v>
      </c>
      <c r="N363" s="97"/>
      <c r="O363" s="470"/>
      <c r="P363" s="470"/>
      <c r="Q363" s="470"/>
      <c r="R363" s="506"/>
      <c r="S363" s="97"/>
      <c r="T363" s="97">
        <v>0</v>
      </c>
      <c r="U363" s="507"/>
      <c r="V363" s="97">
        <v>4</v>
      </c>
      <c r="W363" s="97"/>
      <c r="X363" s="97">
        <v>4</v>
      </c>
      <c r="Y363" s="147"/>
      <c r="Z363" s="147"/>
      <c r="AA363" s="166">
        <v>1</v>
      </c>
      <c r="AB363" s="166"/>
      <c r="AC363" s="97">
        <v>230</v>
      </c>
      <c r="AD363" s="97"/>
      <c r="AE363" s="97"/>
      <c r="AF363" s="97"/>
      <c r="AG363" s="462"/>
      <c r="AH363" s="462"/>
      <c r="AI363" s="97"/>
      <c r="AJ363" s="97"/>
      <c r="AK363" s="97"/>
      <c r="AL363" s="97"/>
      <c r="AM363" s="97">
        <v>1</v>
      </c>
      <c r="AN363" s="97"/>
      <c r="AO363" s="97"/>
      <c r="AP363" s="97"/>
      <c r="AQ363" s="517">
        <v>13</v>
      </c>
      <c r="AR363" s="517"/>
      <c r="AS363" s="472">
        <v>0</v>
      </c>
      <c r="AT363" s="97"/>
      <c r="AU363" s="472"/>
      <c r="AV363" s="472"/>
      <c r="AW363" s="97"/>
      <c r="AX363" s="97"/>
      <c r="AY363" s="97"/>
      <c r="AZ363" s="97">
        <f t="shared" si="5"/>
        <v>0</v>
      </c>
      <c r="BA363" s="97">
        <v>5</v>
      </c>
      <c r="BB363" s="97"/>
      <c r="BC363" s="97"/>
      <c r="BD363" s="97"/>
      <c r="BE363" s="97">
        <v>9</v>
      </c>
      <c r="BF363" s="97"/>
      <c r="BG363" s="97">
        <v>2</v>
      </c>
      <c r="BH363" s="97"/>
      <c r="BI363" s="466">
        <v>6</v>
      </c>
      <c r="BJ363" s="466"/>
      <c r="BK363" s="466">
        <v>6</v>
      </c>
      <c r="BL363" s="97"/>
      <c r="BM363" s="97"/>
      <c r="BN363" s="470">
        <v>6</v>
      </c>
      <c r="BO363" s="470"/>
      <c r="BP363" s="97"/>
      <c r="BQ363" s="97"/>
      <c r="BR363" s="97"/>
      <c r="BS363" s="97"/>
      <c r="BT363" s="447">
        <v>65</v>
      </c>
      <c r="BU363" s="447">
        <v>0</v>
      </c>
      <c r="BV363" s="97"/>
      <c r="BW363" s="97"/>
      <c r="BX363" s="97"/>
      <c r="BY363" s="97"/>
      <c r="BZ363" s="97"/>
      <c r="CA363" s="97"/>
      <c r="CB363" s="97"/>
      <c r="CC363" s="574"/>
      <c r="CD363" s="565"/>
      <c r="CE363" s="565"/>
      <c r="CF363" s="565">
        <v>3</v>
      </c>
      <c r="CG363" s="565"/>
      <c r="CH363" s="565"/>
      <c r="CI363" s="565">
        <v>3</v>
      </c>
      <c r="CJ363" s="565"/>
      <c r="CK363" s="565">
        <v>5</v>
      </c>
      <c r="CL363" s="565"/>
      <c r="CM363" s="565"/>
      <c r="CN363" s="565"/>
      <c r="CO363" s="565"/>
      <c r="CP363" s="565"/>
      <c r="CQ363" s="565"/>
      <c r="CR363" s="582">
        <v>3</v>
      </c>
      <c r="CS363" s="565"/>
      <c r="CT363" s="565">
        <v>3</v>
      </c>
      <c r="CU363" s="565">
        <v>3</v>
      </c>
      <c r="CV363" s="565"/>
      <c r="CW363" s="565">
        <v>6</v>
      </c>
      <c r="CX363" s="565"/>
      <c r="CY363" s="598"/>
      <c r="CZ363" s="598"/>
      <c r="DA363" s="565">
        <v>14</v>
      </c>
      <c r="DB363" s="565"/>
      <c r="DC363" s="565"/>
      <c r="DD363" s="565"/>
      <c r="DE363" s="565"/>
      <c r="DF363" s="565"/>
      <c r="DG363" s="565">
        <v>10</v>
      </c>
      <c r="DH363" s="565"/>
      <c r="DI363" s="565"/>
      <c r="DJ363" s="565"/>
      <c r="DK363" s="565"/>
      <c r="DL363" s="565"/>
      <c r="DM363" s="565"/>
      <c r="DN363" s="565"/>
      <c r="DO363" s="565"/>
      <c r="DP363" s="565"/>
      <c r="DQ363" s="565"/>
      <c r="DR363" s="565">
        <v>1</v>
      </c>
      <c r="DS363" s="565"/>
      <c r="DT363" s="565">
        <v>5</v>
      </c>
      <c r="DU363" s="565"/>
      <c r="DV363" s="565"/>
      <c r="DW363" s="565"/>
      <c r="DX363" s="565"/>
      <c r="DY363" s="565"/>
      <c r="DZ363" s="565"/>
      <c r="EA363" s="565"/>
      <c r="EB363" s="565">
        <v>2</v>
      </c>
      <c r="EC363" s="565"/>
      <c r="ED363" s="565"/>
      <c r="EE363" s="565"/>
      <c r="EF363" s="565"/>
      <c r="EG363" s="565"/>
      <c r="EH363" s="565">
        <v>3</v>
      </c>
      <c r="EI363" s="565"/>
      <c r="EJ363" s="565"/>
      <c r="EK363" s="565"/>
      <c r="EL363" s="565"/>
      <c r="EM363" s="565"/>
      <c r="EN363" s="565"/>
      <c r="EO363" s="565"/>
      <c r="EP363" s="565"/>
      <c r="EQ363" s="565"/>
      <c r="ER363" s="620">
        <v>1</v>
      </c>
      <c r="ET363" s="565">
        <v>5</v>
      </c>
      <c r="EU363" s="565"/>
      <c r="EV363" s="565">
        <v>9</v>
      </c>
      <c r="EW363" s="565"/>
      <c r="EX363" s="565">
        <v>5</v>
      </c>
      <c r="EY363" s="565"/>
      <c r="EZ363" s="565">
        <v>10</v>
      </c>
      <c r="FA363" s="565"/>
      <c r="FB363" s="565">
        <v>1</v>
      </c>
      <c r="FC363" s="565"/>
      <c r="FD363" s="565">
        <v>4</v>
      </c>
      <c r="FE363" s="565"/>
      <c r="FF363" s="565">
        <v>1</v>
      </c>
      <c r="FG363" s="565"/>
      <c r="FH363" s="565">
        <v>30</v>
      </c>
      <c r="FI363" s="565"/>
      <c r="FJ363" s="565">
        <v>2</v>
      </c>
      <c r="FK363" s="565"/>
      <c r="FL363" s="565"/>
      <c r="FM363" s="565"/>
      <c r="FN363" s="565">
        <v>2</v>
      </c>
      <c r="FO363" s="565"/>
      <c r="FP363" s="565">
        <v>1</v>
      </c>
      <c r="FQ363" s="565"/>
      <c r="FR363" s="565">
        <v>3</v>
      </c>
      <c r="FS363" s="565"/>
      <c r="FT363" s="565">
        <v>5</v>
      </c>
      <c r="FU363" s="565">
        <v>0</v>
      </c>
      <c r="FV363" s="565">
        <v>3</v>
      </c>
      <c r="FW363" s="565"/>
      <c r="FX363" s="565"/>
      <c r="FY363" s="565"/>
      <c r="FZ363" s="598">
        <v>3</v>
      </c>
      <c r="GA363" s="598"/>
      <c r="GB363" s="565"/>
      <c r="GC363" s="565"/>
      <c r="GD363" s="565"/>
      <c r="GE363" s="565"/>
      <c r="GF363" s="565">
        <v>20</v>
      </c>
      <c r="GG363" s="565"/>
      <c r="GH363" s="565">
        <v>25</v>
      </c>
      <c r="GI363" s="565"/>
      <c r="GJ363" s="565"/>
    </row>
    <row r="364" spans="1:192">
      <c r="A364" s="460">
        <v>321</v>
      </c>
      <c r="B364" s="460" t="s">
        <v>5455</v>
      </c>
      <c r="C364" s="461" t="s">
        <v>4759</v>
      </c>
      <c r="D364" s="514">
        <v>0.74</v>
      </c>
      <c r="E364" s="97">
        <v>11</v>
      </c>
      <c r="F364" s="506">
        <v>0</v>
      </c>
      <c r="G364" s="78"/>
      <c r="H364" s="78"/>
      <c r="I364" s="230">
        <v>3</v>
      </c>
      <c r="J364" s="230"/>
      <c r="K364" s="97"/>
      <c r="L364" s="97"/>
      <c r="M364" s="97">
        <v>2</v>
      </c>
      <c r="N364" s="97"/>
      <c r="O364" s="470"/>
      <c r="P364" s="470"/>
      <c r="Q364" s="470"/>
      <c r="R364" s="506"/>
      <c r="S364" s="97"/>
      <c r="T364" s="97">
        <v>0</v>
      </c>
      <c r="U364" s="507"/>
      <c r="V364" s="97"/>
      <c r="W364" s="97"/>
      <c r="X364" s="97"/>
      <c r="Y364" s="147"/>
      <c r="Z364" s="147"/>
      <c r="AA364" s="166"/>
      <c r="AB364" s="166"/>
      <c r="AC364" s="97">
        <v>5</v>
      </c>
      <c r="AD364" s="97"/>
      <c r="AE364" s="97"/>
      <c r="AF364" s="97"/>
      <c r="AG364" s="462"/>
      <c r="AH364" s="462"/>
      <c r="AI364" s="97"/>
      <c r="AJ364" s="97"/>
      <c r="AK364" s="97"/>
      <c r="AL364" s="97"/>
      <c r="AM364" s="97"/>
      <c r="AN364" s="97"/>
      <c r="AO364" s="97"/>
      <c r="AP364" s="97">
        <v>1</v>
      </c>
      <c r="AQ364" s="517">
        <v>8</v>
      </c>
      <c r="AR364" s="517"/>
      <c r="AS364" s="472">
        <v>0</v>
      </c>
      <c r="AT364" s="97"/>
      <c r="AU364" s="472"/>
      <c r="AV364" s="472"/>
      <c r="AW364" s="97">
        <v>163</v>
      </c>
      <c r="AX364" s="97"/>
      <c r="AY364" s="97"/>
      <c r="AZ364" s="97">
        <f t="shared" si="5"/>
        <v>0</v>
      </c>
      <c r="BA364" s="97"/>
      <c r="BB364" s="97"/>
      <c r="BC364" s="97"/>
      <c r="BD364" s="97"/>
      <c r="BE364" s="97"/>
      <c r="BF364" s="97"/>
      <c r="BG364" s="97"/>
      <c r="BH364" s="97"/>
      <c r="BI364" s="466"/>
      <c r="BJ364" s="466">
        <v>3</v>
      </c>
      <c r="BK364" s="466">
        <v>3</v>
      </c>
      <c r="BL364" s="97"/>
      <c r="BM364" s="97"/>
      <c r="BN364" s="470"/>
      <c r="BO364" s="470"/>
      <c r="BP364" s="97"/>
      <c r="BQ364" s="97"/>
      <c r="BR364" s="97"/>
      <c r="BS364" s="97"/>
      <c r="BT364" s="97"/>
      <c r="BU364" s="97"/>
      <c r="BV364" s="97"/>
      <c r="BW364" s="97"/>
      <c r="BX364" s="97"/>
      <c r="BY364" s="97"/>
      <c r="BZ364" s="97"/>
      <c r="CA364" s="97"/>
      <c r="CB364" s="97"/>
      <c r="CC364" s="574"/>
      <c r="CD364" s="565"/>
      <c r="CE364" s="565"/>
      <c r="CF364" s="565"/>
      <c r="CG364" s="565"/>
      <c r="CH364" s="565"/>
      <c r="CI364" s="565"/>
      <c r="CJ364" s="565"/>
      <c r="CK364" s="565"/>
      <c r="CL364" s="565"/>
      <c r="CM364" s="565"/>
      <c r="CN364" s="565"/>
      <c r="CO364" s="565"/>
      <c r="CP364" s="565"/>
      <c r="CQ364" s="565"/>
      <c r="CR364" s="582">
        <v>0</v>
      </c>
      <c r="CS364" s="565"/>
      <c r="CT364" s="565"/>
      <c r="CU364" s="565"/>
      <c r="CV364" s="565"/>
      <c r="CW364" s="565"/>
      <c r="CX364" s="565"/>
      <c r="CY364" s="598"/>
      <c r="CZ364" s="598"/>
      <c r="DA364" s="565"/>
      <c r="DB364" s="565"/>
      <c r="DC364" s="565"/>
      <c r="DD364" s="565"/>
      <c r="DE364" s="565"/>
      <c r="DF364" s="565"/>
      <c r="DG364" s="565">
        <v>10</v>
      </c>
      <c r="DH364" s="565"/>
      <c r="DI364" s="565"/>
      <c r="DJ364" s="565"/>
      <c r="DK364" s="565"/>
      <c r="DL364" s="565"/>
      <c r="DM364" s="565"/>
      <c r="DN364" s="565"/>
      <c r="DO364" s="565"/>
      <c r="DP364" s="565">
        <v>4</v>
      </c>
      <c r="DQ364" s="565"/>
      <c r="DR364" s="565"/>
      <c r="DS364" s="565"/>
      <c r="DT364" s="565"/>
      <c r="DU364" s="565"/>
      <c r="DV364" s="565"/>
      <c r="DW364" s="565"/>
      <c r="DX364" s="565"/>
      <c r="DY364" s="565"/>
      <c r="DZ364" s="565"/>
      <c r="EA364" s="565"/>
      <c r="EB364" s="565"/>
      <c r="EC364" s="565"/>
      <c r="ED364" s="565"/>
      <c r="EE364" s="565"/>
      <c r="EF364" s="565"/>
      <c r="EG364" s="565"/>
      <c r="EH364" s="565"/>
      <c r="EI364" s="565"/>
      <c r="EJ364" s="565"/>
      <c r="EK364" s="565"/>
      <c r="EL364" s="565"/>
      <c r="EM364" s="565"/>
      <c r="EN364" s="565"/>
      <c r="EO364" s="565"/>
      <c r="EP364" s="565"/>
      <c r="EQ364" s="565"/>
      <c r="ER364" s="620">
        <v>0</v>
      </c>
      <c r="ET364" s="565"/>
      <c r="EU364" s="565"/>
      <c r="EV364" s="565"/>
      <c r="EW364" s="565"/>
      <c r="EX364" s="565"/>
      <c r="EY364" s="565"/>
      <c r="EZ364" s="565">
        <v>3</v>
      </c>
      <c r="FA364" s="565"/>
      <c r="FB364" s="565"/>
      <c r="FC364" s="565"/>
      <c r="FD364" s="565"/>
      <c r="FE364" s="565"/>
      <c r="FF364" s="565"/>
      <c r="FG364" s="565"/>
      <c r="FH364" s="565"/>
      <c r="FI364" s="565"/>
      <c r="FJ364" s="565"/>
      <c r="FK364" s="565"/>
      <c r="FL364" s="565"/>
      <c r="FM364" s="565"/>
      <c r="FN364" s="565"/>
      <c r="FO364" s="565"/>
      <c r="FP364" s="565"/>
      <c r="FQ364" s="565"/>
      <c r="FR364" s="565"/>
      <c r="FS364" s="565"/>
      <c r="FT364" s="565">
        <v>0</v>
      </c>
      <c r="FU364" s="565">
        <v>1</v>
      </c>
      <c r="FV364" s="565">
        <v>1</v>
      </c>
      <c r="FW364" s="565"/>
      <c r="FX364" s="565"/>
      <c r="FY364" s="565"/>
      <c r="FZ364" s="598">
        <v>1</v>
      </c>
      <c r="GA364" s="598"/>
      <c r="GB364" s="565"/>
      <c r="GC364" s="565"/>
      <c r="GD364" s="565"/>
      <c r="GE364" s="565"/>
      <c r="GF364" s="565"/>
      <c r="GG364" s="565"/>
      <c r="GH364" s="565">
        <v>10</v>
      </c>
      <c r="GI364" s="565">
        <v>66</v>
      </c>
      <c r="GJ364" s="565"/>
    </row>
    <row r="365" spans="1:192">
      <c r="A365" s="460">
        <v>322</v>
      </c>
      <c r="B365" s="460" t="s">
        <v>5456</v>
      </c>
      <c r="C365" s="461" t="s">
        <v>4761</v>
      </c>
      <c r="D365" s="514">
        <v>1.27</v>
      </c>
      <c r="E365" s="97">
        <v>3</v>
      </c>
      <c r="F365" s="506">
        <v>2</v>
      </c>
      <c r="G365" s="78"/>
      <c r="H365" s="78"/>
      <c r="I365" s="230"/>
      <c r="J365" s="230"/>
      <c r="K365" s="97"/>
      <c r="L365" s="97"/>
      <c r="M365" s="97"/>
      <c r="N365" s="97"/>
      <c r="O365" s="470"/>
      <c r="P365" s="470"/>
      <c r="Q365" s="470"/>
      <c r="R365" s="506"/>
      <c r="S365" s="97"/>
      <c r="T365" s="97">
        <v>0</v>
      </c>
      <c r="U365" s="507"/>
      <c r="V365" s="97">
        <v>1</v>
      </c>
      <c r="W365" s="97"/>
      <c r="X365" s="97">
        <v>1</v>
      </c>
      <c r="Y365" s="147"/>
      <c r="Z365" s="147"/>
      <c r="AA365" s="166"/>
      <c r="AB365" s="166"/>
      <c r="AC365" s="97">
        <v>370</v>
      </c>
      <c r="AD365" s="97"/>
      <c r="AE365" s="97"/>
      <c r="AF365" s="97"/>
      <c r="AG365" s="462"/>
      <c r="AH365" s="462"/>
      <c r="AI365" s="97"/>
      <c r="AJ365" s="97"/>
      <c r="AK365" s="97"/>
      <c r="AL365" s="97"/>
      <c r="AM365" s="97"/>
      <c r="AN365" s="97"/>
      <c r="AO365" s="97">
        <v>1</v>
      </c>
      <c r="AP365" s="97"/>
      <c r="AQ365" s="517"/>
      <c r="AR365" s="517">
        <v>22</v>
      </c>
      <c r="AS365" s="472">
        <v>0</v>
      </c>
      <c r="AT365" s="97"/>
      <c r="AU365" s="472"/>
      <c r="AV365" s="472"/>
      <c r="AW365" s="97">
        <v>175</v>
      </c>
      <c r="AX365" s="97"/>
      <c r="AY365" s="97"/>
      <c r="AZ365" s="97">
        <f t="shared" si="5"/>
        <v>0</v>
      </c>
      <c r="BA365" s="97"/>
      <c r="BB365" s="97"/>
      <c r="BC365" s="97"/>
      <c r="BD365" s="97"/>
      <c r="BE365" s="97"/>
      <c r="BF365" s="97"/>
      <c r="BG365" s="97"/>
      <c r="BH365" s="97"/>
      <c r="BI365" s="466"/>
      <c r="BJ365" s="466"/>
      <c r="BK365" s="466">
        <v>0</v>
      </c>
      <c r="BL365" s="97"/>
      <c r="BM365" s="97"/>
      <c r="BN365" s="470"/>
      <c r="BO365" s="470"/>
      <c r="BP365" s="97"/>
      <c r="BQ365" s="97"/>
      <c r="BR365" s="97"/>
      <c r="BS365" s="97"/>
      <c r="BT365" s="97"/>
      <c r="BU365" s="97"/>
      <c r="BV365" s="97"/>
      <c r="BW365" s="97"/>
      <c r="BX365" s="97"/>
      <c r="BY365" s="97"/>
      <c r="BZ365" s="97"/>
      <c r="CA365" s="97"/>
      <c r="CB365" s="97"/>
      <c r="CC365" s="574"/>
      <c r="CD365" s="565"/>
      <c r="CE365" s="565"/>
      <c r="CF365" s="565"/>
      <c r="CG365" s="565"/>
      <c r="CH365" s="565"/>
      <c r="CI365" s="565">
        <v>5</v>
      </c>
      <c r="CJ365" s="565"/>
      <c r="CK365" s="565"/>
      <c r="CL365" s="565"/>
      <c r="CM365" s="565"/>
      <c r="CN365" s="565"/>
      <c r="CO365" s="565"/>
      <c r="CP365" s="565"/>
      <c r="CQ365" s="565"/>
      <c r="CR365" s="582">
        <v>10</v>
      </c>
      <c r="CS365" s="565"/>
      <c r="CT365" s="565"/>
      <c r="CU365" s="565"/>
      <c r="CV365" s="565"/>
      <c r="CW365" s="565"/>
      <c r="CX365" s="565"/>
      <c r="CY365" s="598"/>
      <c r="CZ365" s="598"/>
      <c r="DA365" s="565"/>
      <c r="DB365" s="565"/>
      <c r="DC365" s="565"/>
      <c r="DD365" s="565"/>
      <c r="DE365" s="565"/>
      <c r="DF365" s="565"/>
      <c r="DG365" s="565"/>
      <c r="DH365" s="565"/>
      <c r="DI365" s="565"/>
      <c r="DJ365" s="565"/>
      <c r="DK365" s="565"/>
      <c r="DL365" s="565"/>
      <c r="DM365" s="565"/>
      <c r="DN365" s="565"/>
      <c r="DO365" s="565"/>
      <c r="DP365" s="565"/>
      <c r="DQ365" s="565"/>
      <c r="DR365" s="565"/>
      <c r="DS365" s="565"/>
      <c r="DT365" s="565"/>
      <c r="DU365" s="565"/>
      <c r="DV365" s="565"/>
      <c r="DW365" s="565"/>
      <c r="DX365" s="565"/>
      <c r="DY365" s="565"/>
      <c r="DZ365" s="565"/>
      <c r="EA365" s="565"/>
      <c r="EB365" s="565">
        <v>3</v>
      </c>
      <c r="EC365" s="565"/>
      <c r="ED365" s="565"/>
      <c r="EE365" s="565"/>
      <c r="EF365" s="565"/>
      <c r="EG365" s="565"/>
      <c r="EH365" s="565">
        <v>3</v>
      </c>
      <c r="EI365" s="565"/>
      <c r="EJ365" s="565">
        <v>6</v>
      </c>
      <c r="EK365" s="565"/>
      <c r="EL365" s="565"/>
      <c r="EM365" s="565"/>
      <c r="EN365" s="565"/>
      <c r="EO365" s="565"/>
      <c r="EP365" s="565"/>
      <c r="EQ365" s="565"/>
      <c r="ER365" s="620">
        <v>0</v>
      </c>
      <c r="ET365" s="565"/>
      <c r="EU365" s="565"/>
      <c r="EV365" s="565"/>
      <c r="EW365" s="565"/>
      <c r="EX365" s="565"/>
      <c r="EY365" s="565"/>
      <c r="EZ365" s="565"/>
      <c r="FA365" s="565"/>
      <c r="FB365" s="565"/>
      <c r="FC365" s="565"/>
      <c r="FD365" s="565"/>
      <c r="FE365" s="565"/>
      <c r="FF365" s="565"/>
      <c r="FG365" s="565"/>
      <c r="FH365" s="565">
        <v>3</v>
      </c>
      <c r="FI365" s="565"/>
      <c r="FJ365" s="565"/>
      <c r="FK365" s="565"/>
      <c r="FL365" s="565"/>
      <c r="FM365" s="565"/>
      <c r="FN365" s="565"/>
      <c r="FO365" s="565"/>
      <c r="FP365" s="565">
        <v>1</v>
      </c>
      <c r="FQ365" s="565"/>
      <c r="FR365" s="565"/>
      <c r="FS365" s="565"/>
      <c r="FT365" s="565">
        <v>0</v>
      </c>
      <c r="FU365" s="565">
        <v>0</v>
      </c>
      <c r="FV365" s="565"/>
      <c r="FW365" s="565"/>
      <c r="FX365" s="565"/>
      <c r="FY365" s="565"/>
      <c r="FZ365" s="598"/>
      <c r="GA365" s="598"/>
      <c r="GB365" s="565"/>
      <c r="GC365" s="565"/>
      <c r="GD365" s="565"/>
      <c r="GE365" s="565"/>
      <c r="GF365" s="565">
        <v>3</v>
      </c>
      <c r="GG365" s="565"/>
      <c r="GH365" s="565">
        <v>35</v>
      </c>
      <c r="GI365" s="565">
        <v>5</v>
      </c>
      <c r="GJ365" s="565"/>
    </row>
    <row r="366" spans="1:192">
      <c r="A366" s="460">
        <v>323</v>
      </c>
      <c r="B366" s="460" t="s">
        <v>5457</v>
      </c>
      <c r="C366" s="461" t="s">
        <v>5458</v>
      </c>
      <c r="D366" s="514">
        <v>1.63</v>
      </c>
      <c r="E366" s="97">
        <v>0</v>
      </c>
      <c r="F366" s="506">
        <v>0</v>
      </c>
      <c r="G366" s="78"/>
      <c r="H366" s="78"/>
      <c r="I366" s="230"/>
      <c r="J366" s="230"/>
      <c r="K366" s="97"/>
      <c r="L366" s="97"/>
      <c r="M366" s="97">
        <v>2</v>
      </c>
      <c r="N366" s="97"/>
      <c r="O366" s="470"/>
      <c r="P366" s="470"/>
      <c r="Q366" s="470"/>
      <c r="R366" s="506">
        <v>1</v>
      </c>
      <c r="S366" s="97"/>
      <c r="T366" s="97">
        <v>0</v>
      </c>
      <c r="U366" s="507"/>
      <c r="V366" s="97"/>
      <c r="W366" s="97"/>
      <c r="X366" s="97"/>
      <c r="Y366" s="147"/>
      <c r="Z366" s="147"/>
      <c r="AA366" s="166"/>
      <c r="AB366" s="166"/>
      <c r="AC366" s="97"/>
      <c r="AD366" s="97"/>
      <c r="AE366" s="97"/>
      <c r="AF366" s="97"/>
      <c r="AG366" s="462"/>
      <c r="AH366" s="462"/>
      <c r="AI366" s="97"/>
      <c r="AJ366" s="97"/>
      <c r="AK366" s="97"/>
      <c r="AL366" s="97"/>
      <c r="AM366" s="97"/>
      <c r="AN366" s="97"/>
      <c r="AO366" s="97"/>
      <c r="AP366" s="97"/>
      <c r="AQ366" s="517"/>
      <c r="AR366" s="517"/>
      <c r="AS366" s="472">
        <v>0</v>
      </c>
      <c r="AT366" s="97"/>
      <c r="AU366" s="472"/>
      <c r="AV366" s="472"/>
      <c r="AW366" s="97">
        <v>5</v>
      </c>
      <c r="AX366" s="97"/>
      <c r="AY366" s="97"/>
      <c r="AZ366" s="97">
        <f t="shared" si="5"/>
        <v>0</v>
      </c>
      <c r="BA366" s="97"/>
      <c r="BB366" s="97"/>
      <c r="BC366" s="97"/>
      <c r="BD366" s="97"/>
      <c r="BE366" s="97"/>
      <c r="BF366" s="97"/>
      <c r="BG366" s="97"/>
      <c r="BH366" s="97">
        <v>1</v>
      </c>
      <c r="BI366" s="466"/>
      <c r="BJ366" s="466"/>
      <c r="BK366" s="466">
        <v>0</v>
      </c>
      <c r="BL366" s="97"/>
      <c r="BM366" s="97"/>
      <c r="BN366" s="470"/>
      <c r="BO366" s="470"/>
      <c r="BP366" s="97"/>
      <c r="BQ366" s="97"/>
      <c r="BR366" s="97"/>
      <c r="BS366" s="97"/>
      <c r="BT366" s="97">
        <v>65</v>
      </c>
      <c r="BU366" s="97">
        <v>0</v>
      </c>
      <c r="BV366" s="97"/>
      <c r="BW366" s="97"/>
      <c r="BX366" s="97"/>
      <c r="BY366" s="97"/>
      <c r="BZ366" s="97"/>
      <c r="CA366" s="97"/>
      <c r="CB366" s="97"/>
      <c r="CC366" s="574"/>
      <c r="CD366" s="565"/>
      <c r="CE366" s="565"/>
      <c r="CF366" s="565"/>
      <c r="CG366" s="565"/>
      <c r="CH366" s="565"/>
      <c r="CI366" s="565"/>
      <c r="CJ366" s="565"/>
      <c r="CK366" s="565"/>
      <c r="CL366" s="565"/>
      <c r="CM366" s="565"/>
      <c r="CN366" s="565"/>
      <c r="CO366" s="565"/>
      <c r="CP366" s="565"/>
      <c r="CQ366" s="565"/>
      <c r="CR366" s="582"/>
      <c r="CS366" s="565"/>
      <c r="CT366" s="565"/>
      <c r="CU366" s="565"/>
      <c r="CV366" s="565"/>
      <c r="CW366" s="565"/>
      <c r="CX366" s="565"/>
      <c r="CY366" s="598"/>
      <c r="CZ366" s="598"/>
      <c r="DA366" s="565"/>
      <c r="DB366" s="565"/>
      <c r="DC366" s="565"/>
      <c r="DD366" s="565"/>
      <c r="DE366" s="565"/>
      <c r="DF366" s="565"/>
      <c r="DG366" s="565"/>
      <c r="DH366" s="565"/>
      <c r="DI366" s="565"/>
      <c r="DJ366" s="565"/>
      <c r="DK366" s="565"/>
      <c r="DL366" s="565"/>
      <c r="DM366" s="565"/>
      <c r="DN366" s="565"/>
      <c r="DO366" s="565"/>
      <c r="DP366" s="565"/>
      <c r="DQ366" s="565"/>
      <c r="DR366" s="565"/>
      <c r="DS366" s="565">
        <v>3</v>
      </c>
      <c r="DT366" s="565">
        <v>3</v>
      </c>
      <c r="DU366" s="565"/>
      <c r="DV366" s="565"/>
      <c r="DW366" s="565"/>
      <c r="DX366" s="565"/>
      <c r="DY366" s="565"/>
      <c r="DZ366" s="565"/>
      <c r="EA366" s="565"/>
      <c r="EB366" s="565">
        <v>1</v>
      </c>
      <c r="EC366" s="565"/>
      <c r="ED366" s="565"/>
      <c r="EE366" s="565"/>
      <c r="EF366" s="565"/>
      <c r="EG366" s="565"/>
      <c r="EH366" s="565"/>
      <c r="EI366" s="565"/>
      <c r="EJ366" s="565">
        <v>68</v>
      </c>
      <c r="EK366" s="565"/>
      <c r="EL366" s="565"/>
      <c r="EM366" s="565"/>
      <c r="EN366" s="565"/>
      <c r="EO366" s="565"/>
      <c r="EP366" s="565"/>
      <c r="EQ366" s="565"/>
      <c r="ER366" s="620">
        <v>0</v>
      </c>
      <c r="ET366" s="565"/>
      <c r="EU366" s="565"/>
      <c r="EV366" s="565">
        <v>1</v>
      </c>
      <c r="EW366" s="565"/>
      <c r="EX366" s="565"/>
      <c r="EY366" s="565"/>
      <c r="EZ366" s="565">
        <v>3</v>
      </c>
      <c r="FA366" s="565"/>
      <c r="FB366" s="565"/>
      <c r="FC366" s="565"/>
      <c r="FD366" s="565"/>
      <c r="FE366" s="565"/>
      <c r="FF366" s="565"/>
      <c r="FG366" s="565"/>
      <c r="FH366" s="565"/>
      <c r="FI366" s="565"/>
      <c r="FJ366" s="565"/>
      <c r="FK366" s="565"/>
      <c r="FL366" s="565"/>
      <c r="FM366" s="565"/>
      <c r="FN366" s="565"/>
      <c r="FO366" s="565"/>
      <c r="FP366" s="565"/>
      <c r="FQ366" s="565"/>
      <c r="FR366" s="565"/>
      <c r="FS366" s="565"/>
      <c r="FT366" s="565">
        <v>0</v>
      </c>
      <c r="FU366" s="565">
        <v>0</v>
      </c>
      <c r="FV366" s="565"/>
      <c r="FW366" s="565"/>
      <c r="FX366" s="565"/>
      <c r="FY366" s="565"/>
      <c r="FZ366" s="598"/>
      <c r="GA366" s="598"/>
      <c r="GB366" s="565"/>
      <c r="GC366" s="565"/>
      <c r="GD366" s="565"/>
      <c r="GE366" s="565"/>
      <c r="GF366" s="565"/>
      <c r="GG366" s="565"/>
      <c r="GH366" s="565">
        <v>2</v>
      </c>
      <c r="GI366" s="565"/>
      <c r="GJ366" s="565"/>
    </row>
    <row r="367" spans="1:192">
      <c r="A367" s="460">
        <v>324</v>
      </c>
      <c r="B367" s="460" t="s">
        <v>5459</v>
      </c>
      <c r="C367" s="461" t="s">
        <v>5460</v>
      </c>
      <c r="D367" s="514">
        <v>1.9</v>
      </c>
      <c r="E367" s="97">
        <v>0</v>
      </c>
      <c r="F367" s="506">
        <v>0</v>
      </c>
      <c r="G367" s="78"/>
      <c r="H367" s="78"/>
      <c r="I367" s="230"/>
      <c r="J367" s="230"/>
      <c r="K367" s="97">
        <v>2</v>
      </c>
      <c r="L367" s="97"/>
      <c r="M367" s="97"/>
      <c r="N367" s="97"/>
      <c r="O367" s="470"/>
      <c r="P367" s="470"/>
      <c r="Q367" s="470"/>
      <c r="R367" s="506"/>
      <c r="S367" s="97"/>
      <c r="T367" s="97">
        <v>0</v>
      </c>
      <c r="U367" s="507"/>
      <c r="V367" s="97"/>
      <c r="W367" s="97"/>
      <c r="X367" s="97"/>
      <c r="Y367" s="147"/>
      <c r="Z367" s="147"/>
      <c r="AA367" s="166"/>
      <c r="AB367" s="166"/>
      <c r="AC367" s="97">
        <v>50</v>
      </c>
      <c r="AD367" s="97"/>
      <c r="AE367" s="97"/>
      <c r="AF367" s="97"/>
      <c r="AG367" s="462"/>
      <c r="AH367" s="462"/>
      <c r="AI367" s="97"/>
      <c r="AJ367" s="97"/>
      <c r="AK367" s="97"/>
      <c r="AL367" s="97"/>
      <c r="AM367" s="97"/>
      <c r="AN367" s="97"/>
      <c r="AO367" s="97"/>
      <c r="AP367" s="97"/>
      <c r="AQ367" s="517"/>
      <c r="AR367" s="517"/>
      <c r="AS367" s="472">
        <v>0</v>
      </c>
      <c r="AT367" s="97"/>
      <c r="AU367" s="472"/>
      <c r="AV367" s="472"/>
      <c r="AW367" s="97">
        <v>16</v>
      </c>
      <c r="AX367" s="97"/>
      <c r="AY367" s="97"/>
      <c r="AZ367" s="97">
        <f t="shared" si="5"/>
        <v>0</v>
      </c>
      <c r="BA367" s="97"/>
      <c r="BB367" s="97"/>
      <c r="BC367" s="97"/>
      <c r="BD367" s="97"/>
      <c r="BE367" s="97"/>
      <c r="BF367" s="97"/>
      <c r="BG367" s="97"/>
      <c r="BH367" s="97"/>
      <c r="BI367" s="466"/>
      <c r="BJ367" s="466"/>
      <c r="BK367" s="466">
        <v>0</v>
      </c>
      <c r="BL367" s="97"/>
      <c r="BM367" s="97"/>
      <c r="BN367" s="470"/>
      <c r="BO367" s="470"/>
      <c r="BP367" s="97"/>
      <c r="BQ367" s="97"/>
      <c r="BR367" s="97"/>
      <c r="BS367" s="97"/>
      <c r="BT367" s="97"/>
      <c r="BU367" s="97"/>
      <c r="BV367" s="97"/>
      <c r="BW367" s="97"/>
      <c r="BX367" s="97"/>
      <c r="BY367" s="97"/>
      <c r="BZ367" s="97"/>
      <c r="CA367" s="97"/>
      <c r="CB367" s="97"/>
      <c r="CC367" s="574"/>
      <c r="CD367" s="565"/>
      <c r="CE367" s="565"/>
      <c r="CF367" s="565"/>
      <c r="CG367" s="565"/>
      <c r="CH367" s="565"/>
      <c r="CI367" s="565"/>
      <c r="CJ367" s="565"/>
      <c r="CK367" s="565"/>
      <c r="CL367" s="565"/>
      <c r="CM367" s="565"/>
      <c r="CN367" s="565"/>
      <c r="CO367" s="565"/>
      <c r="CP367" s="565"/>
      <c r="CQ367" s="565"/>
      <c r="CR367" s="582">
        <v>22</v>
      </c>
      <c r="CS367" s="565"/>
      <c r="CT367" s="565"/>
      <c r="CU367" s="565"/>
      <c r="CV367" s="565"/>
      <c r="CW367" s="565"/>
      <c r="CX367" s="565"/>
      <c r="CY367" s="598"/>
      <c r="CZ367" s="598"/>
      <c r="DA367" s="565"/>
      <c r="DB367" s="565"/>
      <c r="DC367" s="565"/>
      <c r="DD367" s="565"/>
      <c r="DE367" s="565"/>
      <c r="DF367" s="565"/>
      <c r="DG367" s="565"/>
      <c r="DH367" s="565"/>
      <c r="DI367" s="565"/>
      <c r="DJ367" s="565"/>
      <c r="DK367" s="565"/>
      <c r="DL367" s="565"/>
      <c r="DM367" s="565">
        <v>131</v>
      </c>
      <c r="DN367" s="565"/>
      <c r="DO367" s="565"/>
      <c r="DP367" s="565"/>
      <c r="DQ367" s="565"/>
      <c r="DR367" s="565"/>
      <c r="DS367" s="565"/>
      <c r="DT367" s="565">
        <v>3</v>
      </c>
      <c r="DU367" s="565"/>
      <c r="DV367" s="565"/>
      <c r="DW367" s="565"/>
      <c r="DX367" s="565"/>
      <c r="DY367" s="565"/>
      <c r="DZ367" s="565"/>
      <c r="EA367" s="565"/>
      <c r="EB367" s="565"/>
      <c r="EC367" s="565"/>
      <c r="ED367" s="565"/>
      <c r="EE367" s="565"/>
      <c r="EF367" s="565"/>
      <c r="EG367" s="565"/>
      <c r="EH367" s="565"/>
      <c r="EI367" s="565"/>
      <c r="EJ367" s="565">
        <v>67</v>
      </c>
      <c r="EK367" s="565"/>
      <c r="EL367" s="565"/>
      <c r="EM367" s="565"/>
      <c r="EN367" s="565"/>
      <c r="EO367" s="565"/>
      <c r="EP367" s="565"/>
      <c r="EQ367" s="565"/>
      <c r="ER367" s="620">
        <v>0</v>
      </c>
      <c r="ET367" s="565"/>
      <c r="EU367" s="565"/>
      <c r="EV367" s="565"/>
      <c r="EW367" s="565"/>
      <c r="EX367" s="565"/>
      <c r="EY367" s="565"/>
      <c r="EZ367" s="565"/>
      <c r="FA367" s="565"/>
      <c r="FB367" s="565"/>
      <c r="FC367" s="565"/>
      <c r="FD367" s="565"/>
      <c r="FE367" s="565"/>
      <c r="FF367" s="565"/>
      <c r="FG367" s="565"/>
      <c r="FH367" s="565"/>
      <c r="FI367" s="565"/>
      <c r="FJ367" s="565"/>
      <c r="FK367" s="565"/>
      <c r="FL367" s="565"/>
      <c r="FM367" s="565"/>
      <c r="FN367" s="565"/>
      <c r="FO367" s="565"/>
      <c r="FP367" s="565"/>
      <c r="FQ367" s="565"/>
      <c r="FR367" s="565"/>
      <c r="FS367" s="565"/>
      <c r="FT367" s="565">
        <v>0</v>
      </c>
      <c r="FU367" s="565">
        <v>0</v>
      </c>
      <c r="FV367" s="565"/>
      <c r="FW367" s="565"/>
      <c r="FX367" s="565"/>
      <c r="FY367" s="565"/>
      <c r="FZ367" s="598"/>
      <c r="GA367" s="598"/>
      <c r="GB367" s="565"/>
      <c r="GC367" s="565"/>
      <c r="GD367" s="565"/>
      <c r="GE367" s="565"/>
      <c r="GF367" s="565"/>
      <c r="GG367" s="565"/>
      <c r="GH367" s="565">
        <v>8</v>
      </c>
      <c r="GI367" s="565"/>
      <c r="GJ367" s="565"/>
    </row>
    <row r="368" spans="1:192">
      <c r="A368" s="443">
        <v>35</v>
      </c>
      <c r="B368" s="501" t="s">
        <v>5461</v>
      </c>
      <c r="C368" s="474" t="s">
        <v>4218</v>
      </c>
      <c r="D368" s="502">
        <v>1.4</v>
      </c>
      <c r="E368" s="97">
        <v>0</v>
      </c>
      <c r="F368" s="506">
        <v>0</v>
      </c>
      <c r="G368" s="78"/>
      <c r="H368" s="78"/>
      <c r="I368" s="230"/>
      <c r="J368" s="230"/>
      <c r="K368" s="97"/>
      <c r="L368" s="97"/>
      <c r="M368" s="97"/>
      <c r="N368" s="97"/>
      <c r="O368" s="470"/>
      <c r="P368" s="470"/>
      <c r="Q368" s="470"/>
      <c r="R368" s="518">
        <v>1</v>
      </c>
      <c r="S368" s="97"/>
      <c r="T368" s="447">
        <v>122</v>
      </c>
      <c r="U368" s="507"/>
      <c r="V368" s="447">
        <v>174</v>
      </c>
      <c r="W368" s="447"/>
      <c r="X368" s="447">
        <v>174</v>
      </c>
      <c r="Y368" s="147"/>
      <c r="Z368" s="147"/>
      <c r="AA368" s="166"/>
      <c r="AB368" s="166"/>
      <c r="AC368" s="97"/>
      <c r="AD368" s="97"/>
      <c r="AE368" s="97">
        <v>94</v>
      </c>
      <c r="AF368" s="97"/>
      <c r="AG368" s="462"/>
      <c r="AH368" s="462"/>
      <c r="AI368" s="97"/>
      <c r="AJ368" s="97"/>
      <c r="AK368" s="97"/>
      <c r="AL368" s="97"/>
      <c r="AM368" s="97">
        <v>83</v>
      </c>
      <c r="AN368" s="97"/>
      <c r="AO368" s="97">
        <v>21</v>
      </c>
      <c r="AP368" s="97"/>
      <c r="AQ368" s="512">
        <f>SUM(AQ369:AQ377)</f>
        <v>327</v>
      </c>
      <c r="AR368" s="512">
        <f>SUM(AR369:AR377)</f>
        <v>0</v>
      </c>
      <c r="AS368" s="472">
        <v>115</v>
      </c>
      <c r="AT368" s="97"/>
      <c r="AU368" s="472"/>
      <c r="AV368" s="472"/>
      <c r="AW368" s="97"/>
      <c r="AX368" s="97"/>
      <c r="AY368" s="97"/>
      <c r="AZ368" s="97"/>
      <c r="BA368" s="97"/>
      <c r="BB368" s="97"/>
      <c r="BC368" s="97"/>
      <c r="BD368" s="97"/>
      <c r="BE368" s="97"/>
      <c r="BF368" s="97"/>
      <c r="BG368" s="97"/>
      <c r="BH368" s="97"/>
      <c r="BI368" s="466">
        <v>146</v>
      </c>
      <c r="BJ368" s="466">
        <v>3</v>
      </c>
      <c r="BK368" s="466">
        <v>149</v>
      </c>
      <c r="BL368" s="97">
        <v>2</v>
      </c>
      <c r="BM368" s="97"/>
      <c r="BN368" s="470">
        <v>144</v>
      </c>
      <c r="BO368" s="470"/>
      <c r="BP368" s="97"/>
      <c r="BQ368" s="97">
        <v>4</v>
      </c>
      <c r="BR368" s="97"/>
      <c r="BS368" s="97"/>
      <c r="BT368" s="97"/>
      <c r="BU368" s="97"/>
      <c r="BV368" s="97"/>
      <c r="BW368" s="97"/>
      <c r="BX368" s="97"/>
      <c r="BY368" s="97"/>
      <c r="BZ368" s="97"/>
      <c r="CA368" s="97"/>
      <c r="CB368" s="97"/>
      <c r="CC368" s="574"/>
      <c r="CD368" s="565"/>
      <c r="CE368" s="565"/>
      <c r="CF368" s="565">
        <v>219</v>
      </c>
      <c r="CG368" s="565">
        <v>5</v>
      </c>
      <c r="CH368" s="565">
        <v>168</v>
      </c>
      <c r="CI368" s="565">
        <v>251</v>
      </c>
      <c r="CJ368" s="565"/>
      <c r="CK368" s="565"/>
      <c r="CL368" s="565"/>
      <c r="CM368" s="565"/>
      <c r="CN368" s="565"/>
      <c r="CO368" s="565"/>
      <c r="CP368" s="565"/>
      <c r="CQ368" s="565"/>
      <c r="CR368" s="568">
        <v>313</v>
      </c>
      <c r="CS368" s="565"/>
      <c r="CT368" s="565"/>
      <c r="CU368" s="565"/>
      <c r="CV368" s="565"/>
      <c r="CW368" s="565">
        <v>144</v>
      </c>
      <c r="CX368" s="565"/>
      <c r="CY368" s="598"/>
      <c r="CZ368" s="598"/>
      <c r="DA368" s="565">
        <v>362</v>
      </c>
      <c r="DB368" s="565"/>
      <c r="DC368" s="565">
        <v>220</v>
      </c>
      <c r="DD368" s="565"/>
      <c r="DE368" s="565">
        <v>75</v>
      </c>
      <c r="DF368" s="565"/>
      <c r="DG368" s="565"/>
      <c r="DH368" s="565"/>
      <c r="DI368" s="565"/>
      <c r="DJ368" s="565"/>
      <c r="DK368" s="565"/>
      <c r="DL368" s="565"/>
      <c r="DM368" s="565">
        <v>30</v>
      </c>
      <c r="DN368" s="565"/>
      <c r="DO368" s="565"/>
      <c r="DP368" s="565"/>
      <c r="DQ368" s="565"/>
      <c r="DR368" s="565"/>
      <c r="DS368" s="565"/>
      <c r="DT368" s="565"/>
      <c r="DU368" s="565"/>
      <c r="DV368" s="565"/>
      <c r="DW368" s="565"/>
      <c r="DX368" s="565">
        <v>14</v>
      </c>
      <c r="DY368" s="565"/>
      <c r="DZ368" s="565">
        <v>3</v>
      </c>
      <c r="EA368" s="565"/>
      <c r="EB368" s="565"/>
      <c r="EC368" s="565"/>
      <c r="ED368" s="565"/>
      <c r="EE368" s="565"/>
      <c r="EF368" s="565"/>
      <c r="EG368" s="565"/>
      <c r="EH368" s="565"/>
      <c r="EI368" s="565"/>
      <c r="EJ368" s="565"/>
      <c r="EK368" s="565"/>
      <c r="EL368" s="565"/>
      <c r="EM368" s="565"/>
      <c r="EN368" s="565"/>
      <c r="EO368" s="565"/>
      <c r="EP368" s="565"/>
      <c r="EQ368" s="565"/>
      <c r="ER368" s="620">
        <v>1085</v>
      </c>
      <c r="ET368" s="565">
        <v>134</v>
      </c>
      <c r="EU368" s="565"/>
      <c r="EV368" s="565">
        <v>406</v>
      </c>
      <c r="EW368" s="565">
        <v>2</v>
      </c>
      <c r="EX368" s="565">
        <v>61</v>
      </c>
      <c r="EY368" s="565"/>
      <c r="EZ368" s="565">
        <v>364</v>
      </c>
      <c r="FA368" s="565"/>
      <c r="FB368" s="565"/>
      <c r="FC368" s="565"/>
      <c r="FD368" s="565"/>
      <c r="FE368" s="565"/>
      <c r="FF368" s="565"/>
      <c r="FG368" s="565"/>
      <c r="FH368" s="565">
        <v>303</v>
      </c>
      <c r="FI368" s="565">
        <v>11</v>
      </c>
      <c r="FJ368" s="565">
        <v>81</v>
      </c>
      <c r="FK368" s="565"/>
      <c r="FL368" s="565">
        <v>1642</v>
      </c>
      <c r="FM368" s="565"/>
      <c r="FN368" s="565">
        <v>560</v>
      </c>
      <c r="FO368" s="565">
        <v>33</v>
      </c>
      <c r="FP368" s="565"/>
      <c r="FQ368" s="565"/>
      <c r="FR368" s="565"/>
      <c r="FS368" s="565"/>
      <c r="FT368" s="565">
        <v>60</v>
      </c>
      <c r="FU368" s="565">
        <v>3</v>
      </c>
      <c r="FV368" s="565">
        <v>98</v>
      </c>
      <c r="FW368" s="565"/>
      <c r="FX368" s="565"/>
      <c r="FY368" s="565"/>
      <c r="FZ368" s="598"/>
      <c r="GA368" s="598"/>
      <c r="GB368" s="565"/>
      <c r="GC368" s="565"/>
      <c r="GD368" s="565">
        <v>66</v>
      </c>
      <c r="GE368" s="565"/>
      <c r="GF368" s="565">
        <v>72</v>
      </c>
      <c r="GG368" s="565"/>
      <c r="GH368" s="565"/>
      <c r="GI368" s="565"/>
      <c r="GJ368" s="565"/>
    </row>
    <row r="369" spans="1:192">
      <c r="A369" s="460">
        <v>325</v>
      </c>
      <c r="B369" s="460" t="s">
        <v>5462</v>
      </c>
      <c r="C369" s="461" t="s">
        <v>5463</v>
      </c>
      <c r="D369" s="514">
        <v>1.02</v>
      </c>
      <c r="E369" s="447">
        <v>159</v>
      </c>
      <c r="F369" s="515">
        <v>0</v>
      </c>
      <c r="G369" s="78"/>
      <c r="H369" s="78"/>
      <c r="I369" s="445">
        <v>34</v>
      </c>
      <c r="J369" s="445">
        <v>2</v>
      </c>
      <c r="K369" s="97"/>
      <c r="L369" s="97"/>
      <c r="M369" s="97">
        <v>175</v>
      </c>
      <c r="N369" s="97"/>
      <c r="O369" s="470"/>
      <c r="P369" s="470"/>
      <c r="Q369" s="470"/>
      <c r="R369" s="506"/>
      <c r="S369" s="97"/>
      <c r="T369" s="97">
        <v>4</v>
      </c>
      <c r="U369" s="507"/>
      <c r="V369" s="97">
        <v>1</v>
      </c>
      <c r="W369" s="97"/>
      <c r="X369" s="97">
        <v>1</v>
      </c>
      <c r="Y369" s="147"/>
      <c r="Z369" s="147"/>
      <c r="AA369" s="516"/>
      <c r="AB369" s="516"/>
      <c r="AC369" s="97">
        <v>40</v>
      </c>
      <c r="AD369" s="97"/>
      <c r="AE369" s="97">
        <v>5</v>
      </c>
      <c r="AF369" s="97"/>
      <c r="AG369" s="462"/>
      <c r="AH369" s="462"/>
      <c r="AI369" s="447"/>
      <c r="AJ369" s="447"/>
      <c r="AK369" s="97"/>
      <c r="AL369" s="97"/>
      <c r="AM369" s="97">
        <v>5</v>
      </c>
      <c r="AN369" s="97"/>
      <c r="AO369" s="97">
        <v>5</v>
      </c>
      <c r="AP369" s="97"/>
      <c r="AQ369" s="517">
        <v>45</v>
      </c>
      <c r="AR369" s="517"/>
      <c r="AS369" s="472">
        <v>0</v>
      </c>
      <c r="AT369" s="97"/>
      <c r="AU369" s="449">
        <v>10</v>
      </c>
      <c r="AV369" s="449"/>
      <c r="AW369" s="97"/>
      <c r="AX369" s="97"/>
      <c r="AY369" s="97"/>
      <c r="AZ369" s="97">
        <f t="shared" si="5"/>
        <v>0</v>
      </c>
      <c r="BA369" s="97">
        <v>10</v>
      </c>
      <c r="BB369" s="97"/>
      <c r="BC369" s="97"/>
      <c r="BD369" s="97"/>
      <c r="BE369" s="97">
        <v>2</v>
      </c>
      <c r="BF369" s="97"/>
      <c r="BG369" s="447">
        <v>4</v>
      </c>
      <c r="BH369" s="447"/>
      <c r="BI369" s="466">
        <v>3</v>
      </c>
      <c r="BJ369" s="466"/>
      <c r="BK369" s="466">
        <v>3</v>
      </c>
      <c r="BL369" s="97">
        <v>2</v>
      </c>
      <c r="BM369" s="97"/>
      <c r="BN369" s="470">
        <v>3</v>
      </c>
      <c r="BO369" s="470"/>
      <c r="BP369" s="97"/>
      <c r="BQ369" s="97"/>
      <c r="BR369" s="447"/>
      <c r="BS369" s="447"/>
      <c r="BT369" s="97"/>
      <c r="BU369" s="97"/>
      <c r="BV369" s="97"/>
      <c r="BW369" s="97"/>
      <c r="BX369" s="447">
        <v>448</v>
      </c>
      <c r="BY369" s="447">
        <v>0</v>
      </c>
      <c r="BZ369" s="447"/>
      <c r="CA369" s="447"/>
      <c r="CB369" s="447"/>
      <c r="CC369" s="573"/>
      <c r="CD369" s="565"/>
      <c r="CE369" s="565"/>
      <c r="CF369" s="565">
        <v>17</v>
      </c>
      <c r="CG369" s="565"/>
      <c r="CH369" s="565"/>
      <c r="CI369" s="565"/>
      <c r="CJ369" s="565"/>
      <c r="CK369" s="565">
        <v>1</v>
      </c>
      <c r="CL369" s="565"/>
      <c r="CM369" s="565"/>
      <c r="CN369" s="565"/>
      <c r="CO369" s="565"/>
      <c r="CP369" s="565"/>
      <c r="CQ369" s="565"/>
      <c r="CR369" s="582">
        <v>2</v>
      </c>
      <c r="CS369" s="565"/>
      <c r="CT369" s="565">
        <v>5</v>
      </c>
      <c r="CU369" s="565">
        <v>2</v>
      </c>
      <c r="CV369" s="565"/>
      <c r="CW369" s="565">
        <v>3</v>
      </c>
      <c r="CX369" s="565"/>
      <c r="CY369" s="598"/>
      <c r="CZ369" s="598"/>
      <c r="DA369" s="565">
        <v>27</v>
      </c>
      <c r="DB369" s="565"/>
      <c r="DC369" s="565">
        <v>10</v>
      </c>
      <c r="DD369" s="565"/>
      <c r="DE369" s="565">
        <v>6</v>
      </c>
      <c r="DF369" s="565"/>
      <c r="DG369" s="565">
        <v>99</v>
      </c>
      <c r="DH369" s="565">
        <v>1</v>
      </c>
      <c r="DI369" s="565"/>
      <c r="DJ369" s="565"/>
      <c r="DK369" s="565"/>
      <c r="DL369" s="565"/>
      <c r="DM369" s="565">
        <v>100</v>
      </c>
      <c r="DN369" s="565"/>
      <c r="DO369" s="565"/>
      <c r="DP369" s="565"/>
      <c r="DQ369" s="565"/>
      <c r="DR369" s="565">
        <v>7</v>
      </c>
      <c r="DS369" s="565">
        <v>1</v>
      </c>
      <c r="DT369" s="565">
        <v>15</v>
      </c>
      <c r="DU369" s="565"/>
      <c r="DV369" s="565"/>
      <c r="DW369" s="565"/>
      <c r="DX369" s="565">
        <v>14</v>
      </c>
      <c r="DY369" s="565"/>
      <c r="DZ369" s="565"/>
      <c r="EA369" s="565"/>
      <c r="EB369" s="565">
        <v>1</v>
      </c>
      <c r="EC369" s="565"/>
      <c r="ED369" s="565"/>
      <c r="EE369" s="565"/>
      <c r="EF369" s="565"/>
      <c r="EG369" s="565"/>
      <c r="EH369" s="565">
        <v>17</v>
      </c>
      <c r="EI369" s="565"/>
      <c r="EJ369" s="565"/>
      <c r="EK369" s="565"/>
      <c r="EL369" s="565"/>
      <c r="EM369" s="565"/>
      <c r="EN369" s="565"/>
      <c r="EO369" s="565"/>
      <c r="EP369" s="565"/>
      <c r="EQ369" s="565"/>
      <c r="ER369" s="620">
        <v>3</v>
      </c>
      <c r="ET369" s="565">
        <v>6</v>
      </c>
      <c r="EU369" s="565"/>
      <c r="EV369" s="565">
        <v>15</v>
      </c>
      <c r="EW369" s="565"/>
      <c r="EX369" s="565">
        <v>4</v>
      </c>
      <c r="EY369" s="565"/>
      <c r="EZ369" s="565">
        <v>20</v>
      </c>
      <c r="FA369" s="565"/>
      <c r="FB369" s="565">
        <v>16</v>
      </c>
      <c r="FC369" s="565"/>
      <c r="FD369" s="565">
        <v>14</v>
      </c>
      <c r="FE369" s="565"/>
      <c r="FF369" s="565">
        <v>4</v>
      </c>
      <c r="FG369" s="565"/>
      <c r="FH369" s="565">
        <v>60</v>
      </c>
      <c r="FI369" s="565"/>
      <c r="FJ369" s="565">
        <v>7</v>
      </c>
      <c r="FK369" s="565"/>
      <c r="FL369" s="565"/>
      <c r="FM369" s="565"/>
      <c r="FN369" s="565">
        <v>28</v>
      </c>
      <c r="FO369" s="565"/>
      <c r="FP369" s="565">
        <v>1</v>
      </c>
      <c r="FQ369" s="565"/>
      <c r="FR369" s="565">
        <v>24</v>
      </c>
      <c r="FS369" s="565">
        <v>3</v>
      </c>
      <c r="FT369" s="565">
        <v>1</v>
      </c>
      <c r="FU369" s="565">
        <v>0</v>
      </c>
      <c r="FV369" s="565">
        <v>10</v>
      </c>
      <c r="FW369" s="565"/>
      <c r="FX369" s="565">
        <v>8</v>
      </c>
      <c r="FY369" s="565"/>
      <c r="FZ369" s="598">
        <v>2</v>
      </c>
      <c r="GA369" s="598"/>
      <c r="GB369" s="565"/>
      <c r="GC369" s="565"/>
      <c r="GD369" s="565">
        <v>66</v>
      </c>
      <c r="GE369" s="565"/>
      <c r="GF369" s="565">
        <v>4</v>
      </c>
      <c r="GG369" s="565"/>
      <c r="GH369" s="565">
        <v>6</v>
      </c>
      <c r="GI369" s="565"/>
      <c r="GJ369" s="565"/>
    </row>
    <row r="370" spans="1:192">
      <c r="A370" s="460">
        <v>326</v>
      </c>
      <c r="B370" s="460" t="s">
        <v>5464</v>
      </c>
      <c r="C370" s="461" t="s">
        <v>5465</v>
      </c>
      <c r="D370" s="514">
        <v>1.49</v>
      </c>
      <c r="E370" s="97">
        <v>1</v>
      </c>
      <c r="F370" s="506">
        <v>0</v>
      </c>
      <c r="G370" s="78"/>
      <c r="H370" s="78"/>
      <c r="I370" s="230">
        <v>1</v>
      </c>
      <c r="J370" s="230"/>
      <c r="K370" s="447"/>
      <c r="L370" s="447"/>
      <c r="M370" s="97">
        <v>5</v>
      </c>
      <c r="N370" s="97"/>
      <c r="O370" s="470"/>
      <c r="P370" s="470"/>
      <c r="Q370" s="470"/>
      <c r="R370" s="506">
        <v>1</v>
      </c>
      <c r="S370" s="97"/>
      <c r="T370" s="97">
        <v>113</v>
      </c>
      <c r="U370" s="507"/>
      <c r="V370" s="97">
        <v>170</v>
      </c>
      <c r="W370" s="97"/>
      <c r="X370" s="97">
        <v>170</v>
      </c>
      <c r="Y370" s="519">
        <v>523</v>
      </c>
      <c r="Z370" s="519"/>
      <c r="AA370" s="166"/>
      <c r="AB370" s="166"/>
      <c r="AC370" s="97">
        <v>1021</v>
      </c>
      <c r="AD370" s="97"/>
      <c r="AE370" s="97">
        <v>74</v>
      </c>
      <c r="AF370" s="97"/>
      <c r="AG370" s="462"/>
      <c r="AH370" s="462"/>
      <c r="AI370" s="97"/>
      <c r="AJ370" s="97"/>
      <c r="AK370" s="97"/>
      <c r="AL370" s="97"/>
      <c r="AM370" s="97">
        <v>73</v>
      </c>
      <c r="AN370" s="97"/>
      <c r="AO370" s="97">
        <v>15</v>
      </c>
      <c r="AP370" s="97"/>
      <c r="AQ370" s="517">
        <v>252</v>
      </c>
      <c r="AR370" s="517"/>
      <c r="AS370" s="472">
        <v>115</v>
      </c>
      <c r="AT370" s="97"/>
      <c r="AU370" s="472"/>
      <c r="AV370" s="472"/>
      <c r="AW370" s="97"/>
      <c r="AX370" s="97">
        <f>10+12+4</f>
        <v>26</v>
      </c>
      <c r="AY370" s="97"/>
      <c r="AZ370" s="97">
        <f t="shared" si="5"/>
        <v>26</v>
      </c>
      <c r="BA370" s="97">
        <v>178</v>
      </c>
      <c r="BB370" s="97"/>
      <c r="BC370" s="97"/>
      <c r="BD370" s="97"/>
      <c r="BE370" s="97">
        <v>236</v>
      </c>
      <c r="BF370" s="97"/>
      <c r="BG370" s="97"/>
      <c r="BH370" s="97"/>
      <c r="BI370" s="466">
        <v>141</v>
      </c>
      <c r="BJ370" s="466"/>
      <c r="BK370" s="466">
        <v>141</v>
      </c>
      <c r="BL370" s="97"/>
      <c r="BM370" s="97"/>
      <c r="BN370" s="470">
        <v>141</v>
      </c>
      <c r="BO370" s="470"/>
      <c r="BP370" s="97"/>
      <c r="BQ370" s="97"/>
      <c r="BR370" s="97"/>
      <c r="BS370" s="97"/>
      <c r="BT370" s="97"/>
      <c r="BU370" s="97"/>
      <c r="BV370" s="97"/>
      <c r="BW370" s="97"/>
      <c r="BX370" s="97"/>
      <c r="BY370" s="97"/>
      <c r="BZ370" s="97"/>
      <c r="CA370" s="97"/>
      <c r="CB370" s="97"/>
      <c r="CC370" s="574"/>
      <c r="CD370" s="565"/>
      <c r="CE370" s="565"/>
      <c r="CF370" s="565">
        <v>200</v>
      </c>
      <c r="CG370" s="565"/>
      <c r="CH370" s="565">
        <v>153</v>
      </c>
      <c r="CI370" s="565">
        <v>248</v>
      </c>
      <c r="CJ370" s="565"/>
      <c r="CK370" s="565">
        <v>85</v>
      </c>
      <c r="CL370" s="565"/>
      <c r="CM370" s="565"/>
      <c r="CN370" s="565"/>
      <c r="CO370" s="565"/>
      <c r="CP370" s="565"/>
      <c r="CQ370" s="565"/>
      <c r="CR370" s="582">
        <v>305</v>
      </c>
      <c r="CS370" s="565"/>
      <c r="CT370" s="565">
        <v>121</v>
      </c>
      <c r="CU370" s="565">
        <v>29</v>
      </c>
      <c r="CV370" s="565"/>
      <c r="CW370" s="565">
        <v>141</v>
      </c>
      <c r="CX370" s="565"/>
      <c r="CY370" s="598"/>
      <c r="CZ370" s="598"/>
      <c r="DA370" s="565">
        <v>329</v>
      </c>
      <c r="DB370" s="565"/>
      <c r="DC370" s="565">
        <v>210</v>
      </c>
      <c r="DD370" s="565"/>
      <c r="DE370" s="565">
        <v>68</v>
      </c>
      <c r="DF370" s="565"/>
      <c r="DG370" s="565">
        <v>3</v>
      </c>
      <c r="DH370" s="565"/>
      <c r="DI370" s="565"/>
      <c r="DJ370" s="565"/>
      <c r="DK370" s="565"/>
      <c r="DL370" s="565"/>
      <c r="DM370" s="565"/>
      <c r="DN370" s="565"/>
      <c r="DO370" s="565"/>
      <c r="DP370" s="565">
        <v>6</v>
      </c>
      <c r="DQ370" s="565"/>
      <c r="DR370" s="565"/>
      <c r="DS370" s="565"/>
      <c r="DT370" s="565">
        <v>460</v>
      </c>
      <c r="DU370" s="565"/>
      <c r="DV370" s="565"/>
      <c r="DW370" s="565"/>
      <c r="DX370" s="565"/>
      <c r="DY370" s="565"/>
      <c r="DZ370" s="565"/>
      <c r="EA370" s="565"/>
      <c r="EB370" s="565">
        <v>70</v>
      </c>
      <c r="EC370" s="565"/>
      <c r="ED370" s="565"/>
      <c r="EE370" s="565"/>
      <c r="EF370" s="565"/>
      <c r="EG370" s="565"/>
      <c r="EH370" s="565">
        <v>70</v>
      </c>
      <c r="EI370" s="565"/>
      <c r="EJ370" s="565"/>
      <c r="EK370" s="565"/>
      <c r="EL370" s="565">
        <v>50</v>
      </c>
      <c r="EM370" s="565"/>
      <c r="EN370" s="565"/>
      <c r="EO370" s="565"/>
      <c r="EP370" s="565"/>
      <c r="EQ370" s="565"/>
      <c r="ER370" s="620">
        <v>1000</v>
      </c>
      <c r="ET370" s="565">
        <v>128</v>
      </c>
      <c r="EU370" s="565"/>
      <c r="EV370" s="565">
        <v>383</v>
      </c>
      <c r="EW370" s="565"/>
      <c r="EX370" s="565">
        <v>56</v>
      </c>
      <c r="EY370" s="565"/>
      <c r="EZ370" s="565">
        <v>334</v>
      </c>
      <c r="FA370" s="565"/>
      <c r="FB370" s="565">
        <v>10</v>
      </c>
      <c r="FC370" s="565"/>
      <c r="FD370" s="565">
        <v>148</v>
      </c>
      <c r="FE370" s="565"/>
      <c r="FF370" s="565">
        <v>69</v>
      </c>
      <c r="FG370" s="565"/>
      <c r="FH370" s="565">
        <v>240</v>
      </c>
      <c r="FI370" s="565"/>
      <c r="FJ370" s="565">
        <v>74</v>
      </c>
      <c r="FK370" s="565"/>
      <c r="FL370" s="565">
        <v>1548</v>
      </c>
      <c r="FM370" s="565"/>
      <c r="FN370" s="565">
        <v>529</v>
      </c>
      <c r="FO370" s="565"/>
      <c r="FP370" s="565">
        <v>250</v>
      </c>
      <c r="FQ370" s="565"/>
      <c r="FR370" s="565"/>
      <c r="FS370" s="565"/>
      <c r="FT370" s="565">
        <v>55</v>
      </c>
      <c r="FU370" s="565">
        <v>0</v>
      </c>
      <c r="FV370" s="565">
        <v>85</v>
      </c>
      <c r="FW370" s="565"/>
      <c r="FX370" s="565">
        <v>101</v>
      </c>
      <c r="FY370" s="565"/>
      <c r="FZ370" s="598">
        <v>50</v>
      </c>
      <c r="GA370" s="598"/>
      <c r="GB370" s="565"/>
      <c r="GC370" s="565"/>
      <c r="GD370" s="565"/>
      <c r="GE370" s="565"/>
      <c r="GF370" s="565">
        <v>67</v>
      </c>
      <c r="GG370" s="565"/>
      <c r="GH370" s="565">
        <v>320</v>
      </c>
      <c r="GI370" s="565"/>
      <c r="GJ370" s="565"/>
    </row>
    <row r="371" spans="1:192">
      <c r="A371" s="460">
        <v>327</v>
      </c>
      <c r="B371" s="460" t="s">
        <v>5466</v>
      </c>
      <c r="C371" s="461" t="s">
        <v>5467</v>
      </c>
      <c r="D371" s="514">
        <v>2.14</v>
      </c>
      <c r="E371" s="97">
        <v>144</v>
      </c>
      <c r="F371" s="506">
        <v>0</v>
      </c>
      <c r="G371" s="78"/>
      <c r="H371" s="78"/>
      <c r="I371" s="230">
        <v>30</v>
      </c>
      <c r="J371" s="230"/>
      <c r="K371" s="97"/>
      <c r="L371" s="97"/>
      <c r="M371" s="97">
        <v>170</v>
      </c>
      <c r="N371" s="97"/>
      <c r="O371" s="470"/>
      <c r="P371" s="470"/>
      <c r="Q371" s="470"/>
      <c r="R371" s="506"/>
      <c r="S371" s="97"/>
      <c r="T371" s="97">
        <v>0</v>
      </c>
      <c r="U371" s="507"/>
      <c r="V371" s="97"/>
      <c r="W371" s="97"/>
      <c r="X371" s="97"/>
      <c r="Y371" s="147"/>
      <c r="Z371" s="147"/>
      <c r="AA371" s="166"/>
      <c r="AB371" s="166"/>
      <c r="AC371" s="97">
        <v>4</v>
      </c>
      <c r="AD371" s="97"/>
      <c r="AE371" s="97"/>
      <c r="AF371" s="97"/>
      <c r="AG371" s="462"/>
      <c r="AH371" s="462"/>
      <c r="AI371" s="97"/>
      <c r="AJ371" s="97"/>
      <c r="AK371" s="97"/>
      <c r="AL371" s="97"/>
      <c r="AM371" s="97"/>
      <c r="AN371" s="97"/>
      <c r="AO371" s="97"/>
      <c r="AP371" s="97"/>
      <c r="AQ371" s="517"/>
      <c r="AR371" s="517"/>
      <c r="AS371" s="472">
        <v>0</v>
      </c>
      <c r="AT371" s="97"/>
      <c r="AU371" s="472">
        <v>3</v>
      </c>
      <c r="AV371" s="472"/>
      <c r="AW371" s="97"/>
      <c r="AX371" s="97"/>
      <c r="AY371" s="97"/>
      <c r="AZ371" s="97">
        <f t="shared" si="5"/>
        <v>0</v>
      </c>
      <c r="BA371" s="97"/>
      <c r="BB371" s="97"/>
      <c r="BC371" s="97"/>
      <c r="BD371" s="97"/>
      <c r="BE371" s="97"/>
      <c r="BF371" s="97"/>
      <c r="BG371" s="97"/>
      <c r="BH371" s="97"/>
      <c r="BI371" s="466"/>
      <c r="BJ371" s="466"/>
      <c r="BK371" s="466">
        <v>0</v>
      </c>
      <c r="BL371" s="97"/>
      <c r="BM371" s="97"/>
      <c r="BN371" s="470"/>
      <c r="BO371" s="470"/>
      <c r="BP371" s="97"/>
      <c r="BQ371" s="97"/>
      <c r="BR371" s="97"/>
      <c r="BS371" s="97"/>
      <c r="BT371" s="97"/>
      <c r="BU371" s="97"/>
      <c r="BV371" s="97"/>
      <c r="BW371" s="97"/>
      <c r="BX371" s="97">
        <v>6</v>
      </c>
      <c r="BY371" s="97"/>
      <c r="BZ371" s="97"/>
      <c r="CA371" s="97"/>
      <c r="CB371" s="97"/>
      <c r="CC371" s="574"/>
      <c r="CD371" s="565"/>
      <c r="CE371" s="565"/>
      <c r="CF371" s="565"/>
      <c r="CG371" s="565"/>
      <c r="CH371" s="565"/>
      <c r="CI371" s="565"/>
      <c r="CJ371" s="565"/>
      <c r="CK371" s="565"/>
      <c r="CL371" s="565"/>
      <c r="CM371" s="565"/>
      <c r="CN371" s="565"/>
      <c r="CO371" s="565"/>
      <c r="CP371" s="565"/>
      <c r="CQ371" s="565"/>
      <c r="CR371" s="582"/>
      <c r="CS371" s="565"/>
      <c r="CT371" s="565"/>
      <c r="CU371" s="565"/>
      <c r="CV371" s="565"/>
      <c r="CW371" s="565"/>
      <c r="CX371" s="565"/>
      <c r="CY371" s="598"/>
      <c r="CZ371" s="598"/>
      <c r="DA371" s="565"/>
      <c r="DB371" s="565"/>
      <c r="DC371" s="565"/>
      <c r="DD371" s="565"/>
      <c r="DE371" s="565"/>
      <c r="DF371" s="565"/>
      <c r="DG371" s="565">
        <v>95</v>
      </c>
      <c r="DH371" s="565"/>
      <c r="DI371" s="565"/>
      <c r="DJ371" s="565"/>
      <c r="DK371" s="565"/>
      <c r="DL371" s="565"/>
      <c r="DM371" s="565">
        <v>1</v>
      </c>
      <c r="DN371" s="565"/>
      <c r="DO371" s="565"/>
      <c r="DP371" s="565">
        <v>252</v>
      </c>
      <c r="DQ371" s="565"/>
      <c r="DR371" s="565"/>
      <c r="DS371" s="565"/>
      <c r="DT371" s="565">
        <v>1</v>
      </c>
      <c r="DU371" s="565"/>
      <c r="DV371" s="565"/>
      <c r="DW371" s="565"/>
      <c r="DX371" s="565"/>
      <c r="DY371" s="565"/>
      <c r="DZ371" s="565"/>
      <c r="EA371" s="565"/>
      <c r="EB371" s="565"/>
      <c r="EC371" s="565"/>
      <c r="ED371" s="565"/>
      <c r="EE371" s="565"/>
      <c r="EF371" s="565"/>
      <c r="EG371" s="565"/>
      <c r="EH371" s="565"/>
      <c r="EI371" s="565"/>
      <c r="EJ371" s="565"/>
      <c r="EK371" s="565"/>
      <c r="EL371" s="565"/>
      <c r="EM371" s="565"/>
      <c r="EN371" s="565"/>
      <c r="EO371" s="565"/>
      <c r="EP371" s="565"/>
      <c r="EQ371" s="565"/>
      <c r="ER371" s="620">
        <v>6</v>
      </c>
      <c r="ET371" s="565"/>
      <c r="EU371" s="565"/>
      <c r="EV371" s="565"/>
      <c r="EW371" s="565"/>
      <c r="EX371" s="565"/>
      <c r="EY371" s="565"/>
      <c r="EZ371" s="565"/>
      <c r="FA371" s="565"/>
      <c r="FB371" s="565"/>
      <c r="FC371" s="565"/>
      <c r="FD371" s="565"/>
      <c r="FE371" s="565"/>
      <c r="FF371" s="565"/>
      <c r="FG371" s="565"/>
      <c r="FH371" s="565"/>
      <c r="FI371" s="565"/>
      <c r="FJ371" s="565"/>
      <c r="FK371" s="565"/>
      <c r="FL371" s="565">
        <v>8</v>
      </c>
      <c r="FM371" s="565"/>
      <c r="FN371" s="565"/>
      <c r="FO371" s="565"/>
      <c r="FP371" s="565"/>
      <c r="FQ371" s="565"/>
      <c r="FR371" s="565"/>
      <c r="FS371" s="565"/>
      <c r="FT371" s="565">
        <v>0</v>
      </c>
      <c r="FU371" s="565">
        <v>0</v>
      </c>
      <c r="FV371" s="565"/>
      <c r="FW371" s="565"/>
      <c r="FX371" s="565"/>
      <c r="FY371" s="565"/>
      <c r="FZ371" s="598"/>
      <c r="GA371" s="598"/>
      <c r="GB371" s="565"/>
      <c r="GC371" s="565"/>
      <c r="GD371" s="565"/>
      <c r="GE371" s="565"/>
      <c r="GF371" s="565"/>
      <c r="GG371" s="565"/>
      <c r="GH371" s="565"/>
      <c r="GI371" s="565"/>
      <c r="GJ371" s="565"/>
    </row>
    <row r="372" spans="1:192" ht="30">
      <c r="A372" s="460">
        <v>328</v>
      </c>
      <c r="B372" s="460" t="s">
        <v>5468</v>
      </c>
      <c r="C372" s="461" t="s">
        <v>5469</v>
      </c>
      <c r="D372" s="514">
        <v>1.25</v>
      </c>
      <c r="E372" s="97">
        <v>0</v>
      </c>
      <c r="F372" s="506">
        <v>0</v>
      </c>
      <c r="G372" s="78"/>
      <c r="H372" s="78"/>
      <c r="I372" s="230"/>
      <c r="J372" s="230"/>
      <c r="K372" s="97"/>
      <c r="L372" s="97"/>
      <c r="M372" s="97"/>
      <c r="N372" s="97"/>
      <c r="O372" s="470"/>
      <c r="P372" s="470"/>
      <c r="Q372" s="470"/>
      <c r="R372" s="506"/>
      <c r="S372" s="97"/>
      <c r="T372" s="97">
        <v>3</v>
      </c>
      <c r="U372" s="507"/>
      <c r="V372" s="97">
        <v>2</v>
      </c>
      <c r="W372" s="97"/>
      <c r="X372" s="97">
        <v>2</v>
      </c>
      <c r="Y372" s="147">
        <v>1</v>
      </c>
      <c r="Z372" s="147"/>
      <c r="AA372" s="166"/>
      <c r="AB372" s="166"/>
      <c r="AC372" s="97">
        <v>60</v>
      </c>
      <c r="AD372" s="97"/>
      <c r="AE372" s="97">
        <v>3</v>
      </c>
      <c r="AF372" s="97"/>
      <c r="AG372" s="462"/>
      <c r="AH372" s="462"/>
      <c r="AI372" s="97"/>
      <c r="AJ372" s="97"/>
      <c r="AK372" s="97"/>
      <c r="AL372" s="97"/>
      <c r="AM372" s="97"/>
      <c r="AN372" s="97"/>
      <c r="AO372" s="97">
        <v>1</v>
      </c>
      <c r="AP372" s="97"/>
      <c r="AQ372" s="517">
        <v>22</v>
      </c>
      <c r="AR372" s="517"/>
      <c r="AS372" s="472">
        <v>0</v>
      </c>
      <c r="AT372" s="97"/>
      <c r="AU372" s="472"/>
      <c r="AV372" s="472"/>
      <c r="AW372" s="97"/>
      <c r="AX372" s="97"/>
      <c r="AY372" s="97"/>
      <c r="AZ372" s="97">
        <f t="shared" si="5"/>
        <v>0</v>
      </c>
      <c r="BA372" s="97"/>
      <c r="BB372" s="97"/>
      <c r="BC372" s="97"/>
      <c r="BD372" s="97"/>
      <c r="BE372" s="97">
        <v>2</v>
      </c>
      <c r="BF372" s="97"/>
      <c r="BG372" s="97"/>
      <c r="BH372" s="97"/>
      <c r="BI372" s="466">
        <v>2</v>
      </c>
      <c r="BJ372" s="466"/>
      <c r="BK372" s="466">
        <v>2</v>
      </c>
      <c r="BL372" s="97"/>
      <c r="BM372" s="97"/>
      <c r="BN372" s="470"/>
      <c r="BO372" s="470"/>
      <c r="BP372" s="97"/>
      <c r="BQ372" s="97"/>
      <c r="BR372" s="97"/>
      <c r="BS372" s="97"/>
      <c r="BT372" s="97"/>
      <c r="BU372" s="97"/>
      <c r="BV372" s="97"/>
      <c r="BW372" s="97"/>
      <c r="BX372" s="97"/>
      <c r="BY372" s="97"/>
      <c r="BZ372" s="97"/>
      <c r="CA372" s="97"/>
      <c r="CB372" s="97"/>
      <c r="CC372" s="574"/>
      <c r="CD372" s="565"/>
      <c r="CE372" s="565"/>
      <c r="CF372" s="565">
        <v>1</v>
      </c>
      <c r="CG372" s="565"/>
      <c r="CH372" s="565">
        <v>14</v>
      </c>
      <c r="CI372" s="565">
        <v>3</v>
      </c>
      <c r="CJ372" s="565"/>
      <c r="CK372" s="565"/>
      <c r="CL372" s="565"/>
      <c r="CM372" s="565"/>
      <c r="CN372" s="565"/>
      <c r="CO372" s="565"/>
      <c r="CP372" s="565"/>
      <c r="CQ372" s="565"/>
      <c r="CR372" s="582">
        <v>3</v>
      </c>
      <c r="CS372" s="565"/>
      <c r="CT372" s="565">
        <v>4</v>
      </c>
      <c r="CU372" s="565"/>
      <c r="CV372" s="565"/>
      <c r="CW372" s="565"/>
      <c r="CX372" s="565"/>
      <c r="CY372" s="598"/>
      <c r="CZ372" s="598"/>
      <c r="DA372" s="565">
        <v>3</v>
      </c>
      <c r="DB372" s="565"/>
      <c r="DC372" s="565"/>
      <c r="DD372" s="565"/>
      <c r="DE372" s="565"/>
      <c r="DF372" s="565"/>
      <c r="DG372" s="565"/>
      <c r="DH372" s="565"/>
      <c r="DI372" s="565"/>
      <c r="DJ372" s="565"/>
      <c r="DK372" s="565"/>
      <c r="DL372" s="565"/>
      <c r="DM372" s="565"/>
      <c r="DN372" s="565"/>
      <c r="DO372" s="565"/>
      <c r="DP372" s="565"/>
      <c r="DQ372" s="565"/>
      <c r="DR372" s="565"/>
      <c r="DS372" s="565"/>
      <c r="DT372" s="565">
        <v>30</v>
      </c>
      <c r="DU372" s="565"/>
      <c r="DV372" s="565"/>
      <c r="DW372" s="565"/>
      <c r="DX372" s="565"/>
      <c r="DY372" s="565"/>
      <c r="DZ372" s="565"/>
      <c r="EA372" s="565"/>
      <c r="EB372" s="565">
        <v>1</v>
      </c>
      <c r="EC372" s="565"/>
      <c r="ED372" s="565"/>
      <c r="EE372" s="565"/>
      <c r="EF372" s="565"/>
      <c r="EG372" s="565"/>
      <c r="EH372" s="565">
        <v>1</v>
      </c>
      <c r="EI372" s="565"/>
      <c r="EJ372" s="565">
        <v>2</v>
      </c>
      <c r="EK372" s="565"/>
      <c r="EL372" s="565"/>
      <c r="EM372" s="565"/>
      <c r="EN372" s="565"/>
      <c r="EO372" s="565"/>
      <c r="EP372" s="565"/>
      <c r="EQ372" s="565"/>
      <c r="ER372" s="620">
        <v>60</v>
      </c>
      <c r="ET372" s="565"/>
      <c r="EU372" s="565"/>
      <c r="EV372" s="565">
        <v>4</v>
      </c>
      <c r="EW372" s="565"/>
      <c r="EX372" s="565">
        <v>1</v>
      </c>
      <c r="EY372" s="565"/>
      <c r="EZ372" s="565">
        <v>10</v>
      </c>
      <c r="FA372" s="565"/>
      <c r="FB372" s="565"/>
      <c r="FC372" s="565"/>
      <c r="FD372" s="565">
        <v>10</v>
      </c>
      <c r="FE372" s="565"/>
      <c r="FF372" s="565">
        <v>1</v>
      </c>
      <c r="FG372" s="565"/>
      <c r="FH372" s="565">
        <v>3</v>
      </c>
      <c r="FI372" s="565"/>
      <c r="FJ372" s="565"/>
      <c r="FK372" s="565"/>
      <c r="FL372" s="565">
        <v>65</v>
      </c>
      <c r="FM372" s="565"/>
      <c r="FN372" s="565">
        <v>3</v>
      </c>
      <c r="FO372" s="565"/>
      <c r="FP372" s="565"/>
      <c r="FQ372" s="565"/>
      <c r="FR372" s="565"/>
      <c r="FS372" s="565"/>
      <c r="FT372" s="565">
        <v>1</v>
      </c>
      <c r="FU372" s="565">
        <v>0</v>
      </c>
      <c r="FV372" s="565">
        <v>1</v>
      </c>
      <c r="FW372" s="565"/>
      <c r="FX372" s="565"/>
      <c r="FY372" s="565"/>
      <c r="FZ372" s="598">
        <v>1</v>
      </c>
      <c r="GA372" s="598"/>
      <c r="GB372" s="565"/>
      <c r="GC372" s="565"/>
      <c r="GD372" s="565"/>
      <c r="GE372" s="565"/>
      <c r="GF372" s="565">
        <v>1</v>
      </c>
      <c r="GG372" s="565"/>
      <c r="GH372" s="565">
        <v>5</v>
      </c>
      <c r="GI372" s="565"/>
      <c r="GJ372" s="565"/>
    </row>
    <row r="373" spans="1:192" ht="30">
      <c r="A373" s="460">
        <v>329</v>
      </c>
      <c r="B373" s="460" t="s">
        <v>5470</v>
      </c>
      <c r="C373" s="461" t="s">
        <v>5471</v>
      </c>
      <c r="D373" s="514">
        <v>2.76</v>
      </c>
      <c r="E373" s="97">
        <v>14</v>
      </c>
      <c r="F373" s="506">
        <v>0</v>
      </c>
      <c r="G373" s="78"/>
      <c r="H373" s="78"/>
      <c r="I373" s="230">
        <v>3</v>
      </c>
      <c r="J373" s="230"/>
      <c r="K373" s="97"/>
      <c r="L373" s="97"/>
      <c r="M373" s="97"/>
      <c r="N373" s="97"/>
      <c r="O373" s="470"/>
      <c r="P373" s="470"/>
      <c r="Q373" s="470"/>
      <c r="R373" s="506"/>
      <c r="S373" s="97"/>
      <c r="T373" s="97">
        <v>0</v>
      </c>
      <c r="U373" s="507"/>
      <c r="V373" s="97"/>
      <c r="W373" s="97"/>
      <c r="X373" s="97"/>
      <c r="Y373" s="147"/>
      <c r="Z373" s="147"/>
      <c r="AA373" s="166"/>
      <c r="AB373" s="166"/>
      <c r="AC373" s="97">
        <v>5</v>
      </c>
      <c r="AD373" s="97"/>
      <c r="AE373" s="97"/>
      <c r="AF373" s="97"/>
      <c r="AG373" s="462"/>
      <c r="AH373" s="462"/>
      <c r="AI373" s="97"/>
      <c r="AJ373" s="97"/>
      <c r="AK373" s="97"/>
      <c r="AL373" s="97"/>
      <c r="AM373" s="97"/>
      <c r="AN373" s="97"/>
      <c r="AO373" s="97"/>
      <c r="AP373" s="97"/>
      <c r="AQ373" s="517"/>
      <c r="AR373" s="517"/>
      <c r="AS373" s="472">
        <v>0</v>
      </c>
      <c r="AT373" s="97"/>
      <c r="AU373" s="472">
        <v>1</v>
      </c>
      <c r="AV373" s="472"/>
      <c r="AW373" s="97"/>
      <c r="AX373" s="97"/>
      <c r="AY373" s="97"/>
      <c r="AZ373" s="97">
        <f t="shared" si="5"/>
        <v>0</v>
      </c>
      <c r="BA373" s="97"/>
      <c r="BB373" s="97"/>
      <c r="BC373" s="97"/>
      <c r="BD373" s="97"/>
      <c r="BE373" s="97"/>
      <c r="BF373" s="97"/>
      <c r="BG373" s="97"/>
      <c r="BH373" s="97"/>
      <c r="BI373" s="466"/>
      <c r="BJ373" s="466"/>
      <c r="BK373" s="466">
        <v>0</v>
      </c>
      <c r="BL373" s="97"/>
      <c r="BM373" s="97"/>
      <c r="BN373" s="470"/>
      <c r="BO373" s="470"/>
      <c r="BP373" s="97"/>
      <c r="BQ373" s="97"/>
      <c r="BR373" s="97"/>
      <c r="BS373" s="97"/>
      <c r="BT373" s="97"/>
      <c r="BU373" s="97"/>
      <c r="BV373" s="97"/>
      <c r="BW373" s="97"/>
      <c r="BX373" s="97">
        <v>2</v>
      </c>
      <c r="BY373" s="97"/>
      <c r="BZ373" s="97"/>
      <c r="CA373" s="97"/>
      <c r="CB373" s="97"/>
      <c r="CC373" s="574"/>
      <c r="CD373" s="565"/>
      <c r="CE373" s="565"/>
      <c r="CF373" s="565"/>
      <c r="CG373" s="565"/>
      <c r="CH373" s="565"/>
      <c r="CI373" s="565"/>
      <c r="CJ373" s="565"/>
      <c r="CK373" s="565"/>
      <c r="CL373" s="565"/>
      <c r="CM373" s="565"/>
      <c r="CN373" s="565"/>
      <c r="CO373" s="565"/>
      <c r="CP373" s="565"/>
      <c r="CQ373" s="565"/>
      <c r="CR373" s="582"/>
      <c r="CS373" s="565"/>
      <c r="CT373" s="565"/>
      <c r="CU373" s="565"/>
      <c r="CV373" s="565"/>
      <c r="CW373" s="565"/>
      <c r="CX373" s="565"/>
      <c r="CY373" s="598"/>
      <c r="CZ373" s="598"/>
      <c r="DA373" s="565"/>
      <c r="DB373" s="565"/>
      <c r="DC373" s="565"/>
      <c r="DD373" s="565"/>
      <c r="DE373" s="565"/>
      <c r="DF373" s="565"/>
      <c r="DG373" s="565"/>
      <c r="DH373" s="565"/>
      <c r="DI373" s="565"/>
      <c r="DJ373" s="565"/>
      <c r="DK373" s="565"/>
      <c r="DL373" s="565"/>
      <c r="DM373" s="565"/>
      <c r="DN373" s="565"/>
      <c r="DO373" s="565"/>
      <c r="DP373" s="565">
        <v>4</v>
      </c>
      <c r="DQ373" s="565"/>
      <c r="DR373" s="565">
        <v>1</v>
      </c>
      <c r="DS373" s="565">
        <v>1</v>
      </c>
      <c r="DT373" s="565">
        <v>3</v>
      </c>
      <c r="DU373" s="565"/>
      <c r="DV373" s="565"/>
      <c r="DW373" s="565"/>
      <c r="DX373" s="565"/>
      <c r="DY373" s="565"/>
      <c r="DZ373" s="565"/>
      <c r="EA373" s="565"/>
      <c r="EB373" s="565"/>
      <c r="EC373" s="565"/>
      <c r="ED373" s="565"/>
      <c r="EE373" s="565"/>
      <c r="EF373" s="565"/>
      <c r="EG373" s="565"/>
      <c r="EH373" s="565"/>
      <c r="EI373" s="565"/>
      <c r="EJ373" s="565"/>
      <c r="EK373" s="565"/>
      <c r="EL373" s="565"/>
      <c r="EM373" s="565"/>
      <c r="EN373" s="565"/>
      <c r="EO373" s="565"/>
      <c r="EP373" s="565"/>
      <c r="EQ373" s="565"/>
      <c r="ER373" s="620">
        <v>14</v>
      </c>
      <c r="ET373" s="565"/>
      <c r="EU373" s="565"/>
      <c r="EV373" s="565">
        <v>1</v>
      </c>
      <c r="EW373" s="565"/>
      <c r="EX373" s="565"/>
      <c r="EY373" s="565"/>
      <c r="EZ373" s="565"/>
      <c r="FA373" s="565"/>
      <c r="FB373" s="565"/>
      <c r="FC373" s="565"/>
      <c r="FD373" s="565"/>
      <c r="FE373" s="565"/>
      <c r="FF373" s="565"/>
      <c r="FG373" s="565"/>
      <c r="FH373" s="565"/>
      <c r="FI373" s="565"/>
      <c r="FJ373" s="565"/>
      <c r="FK373" s="565"/>
      <c r="FL373" s="565">
        <v>10</v>
      </c>
      <c r="FM373" s="565"/>
      <c r="FN373" s="565"/>
      <c r="FO373" s="565"/>
      <c r="FP373" s="565"/>
      <c r="FQ373" s="565"/>
      <c r="FR373" s="565"/>
      <c r="FS373" s="565"/>
      <c r="FT373" s="565">
        <v>0</v>
      </c>
      <c r="FU373" s="565">
        <v>0</v>
      </c>
      <c r="FV373" s="565"/>
      <c r="FW373" s="565"/>
      <c r="FX373" s="565"/>
      <c r="FY373" s="565"/>
      <c r="FZ373" s="598"/>
      <c r="GA373" s="598"/>
      <c r="GB373" s="565"/>
      <c r="GC373" s="565"/>
      <c r="GD373" s="565"/>
      <c r="GE373" s="565"/>
      <c r="GF373" s="565"/>
      <c r="GG373" s="565"/>
      <c r="GH373" s="565"/>
      <c r="GI373" s="565"/>
      <c r="GJ373" s="565"/>
    </row>
    <row r="374" spans="1:192" ht="45">
      <c r="A374" s="460">
        <v>330</v>
      </c>
      <c r="B374" s="460" t="s">
        <v>5472</v>
      </c>
      <c r="C374" s="461" t="s">
        <v>5473</v>
      </c>
      <c r="D374" s="514">
        <v>0.76</v>
      </c>
      <c r="E374" s="97">
        <v>0</v>
      </c>
      <c r="F374" s="506">
        <v>0</v>
      </c>
      <c r="G374" s="78"/>
      <c r="H374" s="78"/>
      <c r="I374" s="230"/>
      <c r="J374" s="230"/>
      <c r="K374" s="97"/>
      <c r="L374" s="97"/>
      <c r="M374" s="97"/>
      <c r="N374" s="97"/>
      <c r="O374" s="470"/>
      <c r="P374" s="470"/>
      <c r="Q374" s="470"/>
      <c r="R374" s="506"/>
      <c r="S374" s="97"/>
      <c r="T374" s="97">
        <v>0</v>
      </c>
      <c r="U374" s="507"/>
      <c r="V374" s="97"/>
      <c r="W374" s="97"/>
      <c r="X374" s="97"/>
      <c r="Y374" s="147"/>
      <c r="Z374" s="147"/>
      <c r="AA374" s="166"/>
      <c r="AB374" s="166"/>
      <c r="AC374" s="97">
        <v>2</v>
      </c>
      <c r="AD374" s="97"/>
      <c r="AE374" s="97"/>
      <c r="AF374" s="97"/>
      <c r="AG374" s="462"/>
      <c r="AH374" s="462"/>
      <c r="AI374" s="97"/>
      <c r="AJ374" s="97"/>
      <c r="AK374" s="97"/>
      <c r="AL374" s="97"/>
      <c r="AM374" s="97"/>
      <c r="AN374" s="97"/>
      <c r="AO374" s="97"/>
      <c r="AP374" s="97"/>
      <c r="AQ374" s="517"/>
      <c r="AR374" s="517"/>
      <c r="AS374" s="472">
        <v>0</v>
      </c>
      <c r="AT374" s="97"/>
      <c r="AU374" s="472"/>
      <c r="AV374" s="472"/>
      <c r="AW374" s="97">
        <v>3</v>
      </c>
      <c r="AX374" s="97"/>
      <c r="AY374" s="97"/>
      <c r="AZ374" s="97">
        <f t="shared" si="5"/>
        <v>0</v>
      </c>
      <c r="BA374" s="97"/>
      <c r="BB374" s="97"/>
      <c r="BC374" s="97"/>
      <c r="BD374" s="97"/>
      <c r="BE374" s="97"/>
      <c r="BF374" s="97"/>
      <c r="BG374" s="97"/>
      <c r="BH374" s="97"/>
      <c r="BI374" s="466"/>
      <c r="BJ374" s="466"/>
      <c r="BK374" s="466">
        <v>0</v>
      </c>
      <c r="BL374" s="97"/>
      <c r="BM374" s="97"/>
      <c r="BN374" s="470"/>
      <c r="BO374" s="470"/>
      <c r="BP374" s="97"/>
      <c r="BQ374" s="97"/>
      <c r="BR374" s="97"/>
      <c r="BS374" s="97"/>
      <c r="BT374" s="97"/>
      <c r="BU374" s="97"/>
      <c r="BV374" s="97"/>
      <c r="BW374" s="97"/>
      <c r="BX374" s="97"/>
      <c r="BY374" s="97"/>
      <c r="BZ374" s="97"/>
      <c r="CA374" s="97"/>
      <c r="CB374" s="97"/>
      <c r="CC374" s="574"/>
      <c r="CD374" s="565"/>
      <c r="CE374" s="565"/>
      <c r="CF374" s="565"/>
      <c r="CG374" s="565"/>
      <c r="CH374" s="565"/>
      <c r="CI374" s="565"/>
      <c r="CJ374" s="565"/>
      <c r="CK374" s="565"/>
      <c r="CL374" s="565"/>
      <c r="CM374" s="565"/>
      <c r="CN374" s="565"/>
      <c r="CO374" s="565"/>
      <c r="CP374" s="565"/>
      <c r="CQ374" s="565"/>
      <c r="CR374" s="582"/>
      <c r="CS374" s="565"/>
      <c r="CT374" s="565"/>
      <c r="CU374" s="565"/>
      <c r="CV374" s="565"/>
      <c r="CW374" s="565"/>
      <c r="CX374" s="565"/>
      <c r="CY374" s="598"/>
      <c r="CZ374" s="598"/>
      <c r="DA374" s="565"/>
      <c r="DB374" s="565"/>
      <c r="DC374" s="565"/>
      <c r="DD374" s="565"/>
      <c r="DE374" s="565"/>
      <c r="DF374" s="565"/>
      <c r="DG374" s="565"/>
      <c r="DH374" s="565"/>
      <c r="DI374" s="565"/>
      <c r="DJ374" s="565"/>
      <c r="DK374" s="565"/>
      <c r="DL374" s="565"/>
      <c r="DM374" s="565"/>
      <c r="DN374" s="565"/>
      <c r="DO374" s="565"/>
      <c r="DP374" s="565"/>
      <c r="DQ374" s="565"/>
      <c r="DR374" s="565">
        <v>5</v>
      </c>
      <c r="DS374" s="565"/>
      <c r="DT374" s="565"/>
      <c r="DU374" s="565"/>
      <c r="DV374" s="565"/>
      <c r="DW374" s="565"/>
      <c r="DX374" s="565"/>
      <c r="DY374" s="565"/>
      <c r="DZ374" s="565"/>
      <c r="EA374" s="565"/>
      <c r="EB374" s="565"/>
      <c r="EC374" s="565"/>
      <c r="ED374" s="565"/>
      <c r="EE374" s="565"/>
      <c r="EF374" s="565"/>
      <c r="EG374" s="565"/>
      <c r="EH374" s="565"/>
      <c r="EI374" s="565"/>
      <c r="EJ374" s="565">
        <v>1</v>
      </c>
      <c r="EK374" s="565"/>
      <c r="EL374" s="565"/>
      <c r="EM374" s="565"/>
      <c r="EN374" s="565"/>
      <c r="EO374" s="565"/>
      <c r="EP374" s="565"/>
      <c r="EQ374" s="565"/>
      <c r="ER374" s="620">
        <v>0</v>
      </c>
      <c r="ET374" s="565"/>
      <c r="EU374" s="565"/>
      <c r="EV374" s="565"/>
      <c r="EW374" s="565"/>
      <c r="EX374" s="565"/>
      <c r="EY374" s="565"/>
      <c r="EZ374" s="565"/>
      <c r="FA374" s="565"/>
      <c r="FB374" s="565"/>
      <c r="FC374" s="565"/>
      <c r="FD374" s="565"/>
      <c r="FE374" s="565"/>
      <c r="FF374" s="565"/>
      <c r="FG374" s="565"/>
      <c r="FH374" s="565"/>
      <c r="FI374" s="565"/>
      <c r="FJ374" s="565"/>
      <c r="FK374" s="565"/>
      <c r="FL374" s="565">
        <v>1</v>
      </c>
      <c r="FM374" s="565"/>
      <c r="FN374" s="565"/>
      <c r="FO374" s="565"/>
      <c r="FP374" s="565"/>
      <c r="FQ374" s="565"/>
      <c r="FR374" s="565"/>
      <c r="FS374" s="565"/>
      <c r="FT374" s="565">
        <v>0</v>
      </c>
      <c r="FU374" s="565">
        <v>0</v>
      </c>
      <c r="FV374" s="565">
        <v>1</v>
      </c>
      <c r="FW374" s="565"/>
      <c r="FX374" s="565"/>
      <c r="FY374" s="565"/>
      <c r="FZ374" s="598"/>
      <c r="GA374" s="598"/>
      <c r="GB374" s="565"/>
      <c r="GC374" s="565"/>
      <c r="GD374" s="565"/>
      <c r="GE374" s="565"/>
      <c r="GF374" s="565"/>
      <c r="GG374" s="565"/>
      <c r="GH374" s="565"/>
      <c r="GI374" s="565"/>
      <c r="GJ374" s="565"/>
    </row>
    <row r="375" spans="1:192">
      <c r="A375" s="460">
        <v>331</v>
      </c>
      <c r="B375" s="460" t="s">
        <v>5474</v>
      </c>
      <c r="C375" s="461" t="s">
        <v>5475</v>
      </c>
      <c r="D375" s="514">
        <v>1.06</v>
      </c>
      <c r="E375" s="97">
        <v>0</v>
      </c>
      <c r="F375" s="506">
        <v>0</v>
      </c>
      <c r="G375" s="78"/>
      <c r="H375" s="78"/>
      <c r="I375" s="230"/>
      <c r="J375" s="230"/>
      <c r="K375" s="97"/>
      <c r="L375" s="97"/>
      <c r="M375" s="97"/>
      <c r="N375" s="97"/>
      <c r="O375" s="470"/>
      <c r="P375" s="470"/>
      <c r="Q375" s="470"/>
      <c r="R375" s="506"/>
      <c r="S375" s="97"/>
      <c r="T375" s="97">
        <v>0</v>
      </c>
      <c r="U375" s="507"/>
      <c r="V375" s="97"/>
      <c r="W375" s="97"/>
      <c r="X375" s="97"/>
      <c r="Y375" s="147"/>
      <c r="Z375" s="147"/>
      <c r="AA375" s="166"/>
      <c r="AB375" s="166"/>
      <c r="AC375" s="97">
        <v>10</v>
      </c>
      <c r="AD375" s="97"/>
      <c r="AE375" s="97"/>
      <c r="AF375" s="97"/>
      <c r="AG375" s="462"/>
      <c r="AH375" s="462"/>
      <c r="AI375" s="97"/>
      <c r="AJ375" s="97"/>
      <c r="AK375" s="97"/>
      <c r="AL375" s="97"/>
      <c r="AM375" s="97"/>
      <c r="AN375" s="97"/>
      <c r="AO375" s="97"/>
      <c r="AP375" s="97"/>
      <c r="AQ375" s="517"/>
      <c r="AR375" s="517"/>
      <c r="AS375" s="472">
        <v>0</v>
      </c>
      <c r="AT375" s="97"/>
      <c r="AU375" s="472"/>
      <c r="AV375" s="472"/>
      <c r="AW375" s="97">
        <v>20</v>
      </c>
      <c r="AX375" s="97"/>
      <c r="AY375" s="97"/>
      <c r="AZ375" s="97">
        <f t="shared" si="5"/>
        <v>0</v>
      </c>
      <c r="BA375" s="97"/>
      <c r="BB375" s="97"/>
      <c r="BC375" s="97"/>
      <c r="BD375" s="97"/>
      <c r="BE375" s="97"/>
      <c r="BF375" s="97"/>
      <c r="BG375" s="97"/>
      <c r="BH375" s="97"/>
      <c r="BI375" s="466"/>
      <c r="BJ375" s="466">
        <v>3</v>
      </c>
      <c r="BK375" s="466">
        <v>3</v>
      </c>
      <c r="BL375" s="97"/>
      <c r="BM375" s="97"/>
      <c r="BN375" s="470"/>
      <c r="BO375" s="470"/>
      <c r="BP375" s="97"/>
      <c r="BQ375" s="97">
        <v>2</v>
      </c>
      <c r="BR375" s="97"/>
      <c r="BS375" s="97"/>
      <c r="BT375" s="97"/>
      <c r="BU375" s="97"/>
      <c r="BV375" s="97"/>
      <c r="BW375" s="97"/>
      <c r="BX375" s="97"/>
      <c r="BY375" s="97"/>
      <c r="BZ375" s="97"/>
      <c r="CA375" s="97"/>
      <c r="CB375" s="97"/>
      <c r="CC375" s="574"/>
      <c r="CD375" s="565"/>
      <c r="CE375" s="565"/>
      <c r="CF375" s="565"/>
      <c r="CG375" s="565"/>
      <c r="CH375" s="565">
        <v>1</v>
      </c>
      <c r="CI375" s="565"/>
      <c r="CJ375" s="565"/>
      <c r="CK375" s="565"/>
      <c r="CL375" s="565"/>
      <c r="CM375" s="565"/>
      <c r="CN375" s="565"/>
      <c r="CO375" s="565"/>
      <c r="CP375" s="565"/>
      <c r="CQ375" s="565"/>
      <c r="CR375" s="582">
        <v>3</v>
      </c>
      <c r="CS375" s="565"/>
      <c r="CT375" s="565"/>
      <c r="CU375" s="565"/>
      <c r="CV375" s="565"/>
      <c r="CW375" s="565"/>
      <c r="CX375" s="565"/>
      <c r="CY375" s="598"/>
      <c r="CZ375" s="598"/>
      <c r="DA375" s="565"/>
      <c r="DB375" s="565"/>
      <c r="DC375" s="565"/>
      <c r="DD375" s="565"/>
      <c r="DE375" s="565"/>
      <c r="DF375" s="565"/>
      <c r="DG375" s="565"/>
      <c r="DH375" s="565"/>
      <c r="DI375" s="565"/>
      <c r="DJ375" s="565"/>
      <c r="DK375" s="565"/>
      <c r="DL375" s="565"/>
      <c r="DM375" s="565"/>
      <c r="DN375" s="565"/>
      <c r="DO375" s="565"/>
      <c r="DP375" s="565"/>
      <c r="DQ375" s="565"/>
      <c r="DR375" s="565"/>
      <c r="DS375" s="565"/>
      <c r="DT375" s="565">
        <v>3</v>
      </c>
      <c r="DU375" s="565"/>
      <c r="DV375" s="565"/>
      <c r="DW375" s="565"/>
      <c r="DX375" s="565"/>
      <c r="DY375" s="565"/>
      <c r="DZ375" s="565"/>
      <c r="EA375" s="565"/>
      <c r="EB375" s="565"/>
      <c r="EC375" s="565"/>
      <c r="ED375" s="565"/>
      <c r="EE375" s="565"/>
      <c r="EF375" s="565"/>
      <c r="EG375" s="565"/>
      <c r="EH375" s="565"/>
      <c r="EI375" s="565"/>
      <c r="EJ375" s="565"/>
      <c r="EK375" s="565"/>
      <c r="EL375" s="565"/>
      <c r="EM375" s="565"/>
      <c r="EN375" s="565"/>
      <c r="EO375" s="565"/>
      <c r="EP375" s="565"/>
      <c r="EQ375" s="565"/>
      <c r="ER375" s="620">
        <v>2</v>
      </c>
      <c r="ET375" s="565"/>
      <c r="EU375" s="565"/>
      <c r="EV375" s="565">
        <v>1</v>
      </c>
      <c r="EW375" s="565">
        <v>2</v>
      </c>
      <c r="EX375" s="565"/>
      <c r="EY375" s="565"/>
      <c r="EZ375" s="565"/>
      <c r="FA375" s="565"/>
      <c r="FB375" s="565"/>
      <c r="FC375" s="565"/>
      <c r="FD375" s="565"/>
      <c r="FE375" s="565"/>
      <c r="FF375" s="565"/>
      <c r="FG375" s="565"/>
      <c r="FH375" s="565"/>
      <c r="FI375" s="565">
        <v>1</v>
      </c>
      <c r="FJ375" s="565"/>
      <c r="FK375" s="565"/>
      <c r="FL375" s="565">
        <v>0</v>
      </c>
      <c r="FM375" s="565"/>
      <c r="FN375" s="565"/>
      <c r="FO375" s="565">
        <v>3</v>
      </c>
      <c r="FP375" s="565"/>
      <c r="FQ375" s="565"/>
      <c r="FR375" s="565"/>
      <c r="FS375" s="565"/>
      <c r="FT375" s="565">
        <v>1</v>
      </c>
      <c r="FU375" s="565">
        <v>1</v>
      </c>
      <c r="FV375" s="565">
        <v>1</v>
      </c>
      <c r="FW375" s="565"/>
      <c r="FX375" s="565"/>
      <c r="FY375" s="565"/>
      <c r="FZ375" s="598"/>
      <c r="GA375" s="598"/>
      <c r="GB375" s="565"/>
      <c r="GC375" s="565"/>
      <c r="GD375" s="565"/>
      <c r="GE375" s="565"/>
      <c r="GF375" s="565"/>
      <c r="GG375" s="565"/>
      <c r="GH375" s="565">
        <v>3</v>
      </c>
      <c r="GI375" s="565">
        <v>2</v>
      </c>
      <c r="GJ375" s="565"/>
    </row>
    <row r="376" spans="1:192">
      <c r="A376" s="460">
        <v>332</v>
      </c>
      <c r="B376" s="460" t="s">
        <v>5476</v>
      </c>
      <c r="C376" s="461" t="s">
        <v>5477</v>
      </c>
      <c r="D376" s="514">
        <v>1.1599999999999999</v>
      </c>
      <c r="E376" s="97">
        <v>0</v>
      </c>
      <c r="F376" s="506">
        <v>0</v>
      </c>
      <c r="G376" s="78"/>
      <c r="H376" s="78"/>
      <c r="I376" s="230"/>
      <c r="J376" s="230"/>
      <c r="K376" s="97"/>
      <c r="L376" s="97"/>
      <c r="M376" s="97"/>
      <c r="N376" s="97"/>
      <c r="O376" s="470"/>
      <c r="P376" s="470"/>
      <c r="Q376" s="470"/>
      <c r="R376" s="506"/>
      <c r="S376" s="97"/>
      <c r="T376" s="97">
        <v>2</v>
      </c>
      <c r="U376" s="507"/>
      <c r="V376" s="97">
        <v>1</v>
      </c>
      <c r="W376" s="97"/>
      <c r="X376" s="97">
        <v>1</v>
      </c>
      <c r="Y376" s="147"/>
      <c r="Z376" s="147"/>
      <c r="AA376" s="166"/>
      <c r="AB376" s="166"/>
      <c r="AC376" s="97">
        <v>6</v>
      </c>
      <c r="AD376" s="97"/>
      <c r="AE376" s="97">
        <v>12</v>
      </c>
      <c r="AF376" s="97"/>
      <c r="AG376" s="462"/>
      <c r="AH376" s="462"/>
      <c r="AI376" s="97"/>
      <c r="AJ376" s="97"/>
      <c r="AK376" s="97"/>
      <c r="AL376" s="97"/>
      <c r="AM376" s="97">
        <v>5</v>
      </c>
      <c r="AN376" s="97"/>
      <c r="AO376" s="97"/>
      <c r="AP376" s="97"/>
      <c r="AQ376" s="517">
        <v>8</v>
      </c>
      <c r="AR376" s="517"/>
      <c r="AS376" s="472">
        <v>0</v>
      </c>
      <c r="AT376" s="97"/>
      <c r="AU376" s="472"/>
      <c r="AV376" s="472"/>
      <c r="AW376" s="97">
        <v>33</v>
      </c>
      <c r="AX376" s="97"/>
      <c r="AY376" s="97"/>
      <c r="AZ376" s="97">
        <f t="shared" si="5"/>
        <v>0</v>
      </c>
      <c r="BA376" s="97"/>
      <c r="BB376" s="97"/>
      <c r="BC376" s="97"/>
      <c r="BD376" s="97"/>
      <c r="BE376" s="97"/>
      <c r="BF376" s="97"/>
      <c r="BG376" s="97"/>
      <c r="BH376" s="97"/>
      <c r="BI376" s="466"/>
      <c r="BJ376" s="466"/>
      <c r="BK376" s="466">
        <v>0</v>
      </c>
      <c r="BL376" s="97"/>
      <c r="BM376" s="97"/>
      <c r="BN376" s="470"/>
      <c r="BO376" s="470"/>
      <c r="BP376" s="97"/>
      <c r="BQ376" s="97">
        <v>2</v>
      </c>
      <c r="BR376" s="97"/>
      <c r="BS376" s="97"/>
      <c r="BT376" s="447"/>
      <c r="BU376" s="447"/>
      <c r="BV376" s="97"/>
      <c r="BW376" s="97"/>
      <c r="BX376" s="97"/>
      <c r="BY376" s="97"/>
      <c r="BZ376" s="97"/>
      <c r="CA376" s="97"/>
      <c r="CB376" s="97"/>
      <c r="CC376" s="574"/>
      <c r="CD376" s="565"/>
      <c r="CE376" s="565"/>
      <c r="CF376" s="565">
        <v>1</v>
      </c>
      <c r="CG376" s="565">
        <v>5</v>
      </c>
      <c r="CH376" s="565"/>
      <c r="CI376" s="565"/>
      <c r="CJ376" s="565"/>
      <c r="CK376" s="565"/>
      <c r="CL376" s="565"/>
      <c r="CM376" s="565"/>
      <c r="CN376" s="565"/>
      <c r="CO376" s="565"/>
      <c r="CP376" s="565"/>
      <c r="CQ376" s="565"/>
      <c r="CR376" s="582"/>
      <c r="CS376" s="565"/>
      <c r="CT376" s="565"/>
      <c r="CU376" s="565">
        <v>3</v>
      </c>
      <c r="CV376" s="565">
        <v>2</v>
      </c>
      <c r="CW376" s="565"/>
      <c r="CX376" s="565"/>
      <c r="CY376" s="598"/>
      <c r="CZ376" s="598"/>
      <c r="DA376" s="565">
        <v>3</v>
      </c>
      <c r="DB376" s="565"/>
      <c r="DC376" s="565"/>
      <c r="DD376" s="565"/>
      <c r="DE376" s="565">
        <v>1</v>
      </c>
      <c r="DF376" s="565"/>
      <c r="DG376" s="565"/>
      <c r="DH376" s="565"/>
      <c r="DI376" s="565"/>
      <c r="DJ376" s="565"/>
      <c r="DK376" s="565"/>
      <c r="DL376" s="565"/>
      <c r="DM376" s="565"/>
      <c r="DN376" s="565"/>
      <c r="DO376" s="565"/>
      <c r="DP376" s="565">
        <v>2</v>
      </c>
      <c r="DQ376" s="565">
        <v>1</v>
      </c>
      <c r="DR376" s="565"/>
      <c r="DS376" s="565"/>
      <c r="DT376" s="565">
        <v>1</v>
      </c>
      <c r="DU376" s="565"/>
      <c r="DV376" s="565"/>
      <c r="DW376" s="565"/>
      <c r="DX376" s="565"/>
      <c r="DY376" s="565"/>
      <c r="DZ376" s="565"/>
      <c r="EA376" s="565"/>
      <c r="EB376" s="565"/>
      <c r="EC376" s="565"/>
      <c r="ED376" s="565"/>
      <c r="EE376" s="565"/>
      <c r="EF376" s="565"/>
      <c r="EG376" s="565"/>
      <c r="EH376" s="565"/>
      <c r="EI376" s="565"/>
      <c r="EJ376" s="565"/>
      <c r="EK376" s="565"/>
      <c r="EL376" s="565"/>
      <c r="EM376" s="565"/>
      <c r="EN376" s="565"/>
      <c r="EO376" s="565"/>
      <c r="EP376" s="565"/>
      <c r="EQ376" s="565">
        <v>45</v>
      </c>
      <c r="ER376" s="620">
        <v>0</v>
      </c>
      <c r="ET376" s="565"/>
      <c r="EU376" s="565"/>
      <c r="EV376" s="565">
        <v>2</v>
      </c>
      <c r="EW376" s="565"/>
      <c r="EX376" s="565"/>
      <c r="EY376" s="565"/>
      <c r="EZ376" s="565"/>
      <c r="FA376" s="565"/>
      <c r="FB376" s="565"/>
      <c r="FC376" s="565"/>
      <c r="FD376" s="565"/>
      <c r="FE376" s="565"/>
      <c r="FF376" s="565">
        <v>3</v>
      </c>
      <c r="FG376" s="565">
        <v>3</v>
      </c>
      <c r="FH376" s="565"/>
      <c r="FI376" s="565">
        <v>10</v>
      </c>
      <c r="FJ376" s="565"/>
      <c r="FK376" s="565"/>
      <c r="FL376" s="565">
        <v>0</v>
      </c>
      <c r="FM376" s="565"/>
      <c r="FN376" s="565"/>
      <c r="FO376" s="565">
        <v>30</v>
      </c>
      <c r="FP376" s="565">
        <v>1</v>
      </c>
      <c r="FQ376" s="565"/>
      <c r="FR376" s="565"/>
      <c r="FS376" s="565"/>
      <c r="FT376" s="565">
        <v>1</v>
      </c>
      <c r="FU376" s="565">
        <v>2</v>
      </c>
      <c r="FV376" s="565"/>
      <c r="FW376" s="565"/>
      <c r="FX376" s="565"/>
      <c r="FY376" s="565"/>
      <c r="FZ376" s="598"/>
      <c r="GA376" s="598"/>
      <c r="GB376" s="565"/>
      <c r="GC376" s="565"/>
      <c r="GD376" s="565"/>
      <c r="GE376" s="565"/>
      <c r="GF376" s="565"/>
      <c r="GG376" s="565"/>
      <c r="GH376" s="565">
        <v>3</v>
      </c>
      <c r="GI376" s="565">
        <v>2</v>
      </c>
      <c r="GJ376" s="565"/>
    </row>
    <row r="377" spans="1:192">
      <c r="A377" s="460">
        <v>333</v>
      </c>
      <c r="B377" s="460" t="s">
        <v>5478</v>
      </c>
      <c r="C377" s="461" t="s">
        <v>4768</v>
      </c>
      <c r="D377" s="514">
        <v>3.32</v>
      </c>
      <c r="E377" s="97">
        <v>0</v>
      </c>
      <c r="F377" s="506">
        <v>0</v>
      </c>
      <c r="G377" s="78"/>
      <c r="H377" s="78"/>
      <c r="I377" s="230"/>
      <c r="J377" s="230"/>
      <c r="K377" s="97"/>
      <c r="L377" s="97"/>
      <c r="M377" s="97"/>
      <c r="N377" s="97"/>
      <c r="O377" s="470"/>
      <c r="P377" s="470"/>
      <c r="Q377" s="470"/>
      <c r="R377" s="506"/>
      <c r="S377" s="97"/>
      <c r="T377" s="97">
        <v>0</v>
      </c>
      <c r="U377" s="507"/>
      <c r="V377" s="97"/>
      <c r="W377" s="97"/>
      <c r="X377" s="97"/>
      <c r="Y377" s="147"/>
      <c r="Z377" s="147"/>
      <c r="AA377" s="166"/>
      <c r="AB377" s="166"/>
      <c r="AC377" s="97"/>
      <c r="AD377" s="97"/>
      <c r="AE377" s="97"/>
      <c r="AF377" s="97"/>
      <c r="AG377" s="462"/>
      <c r="AH377" s="462"/>
      <c r="AI377" s="97"/>
      <c r="AJ377" s="97"/>
      <c r="AK377" s="97"/>
      <c r="AL377" s="97"/>
      <c r="AM377" s="97"/>
      <c r="AN377" s="97"/>
      <c r="AO377" s="97"/>
      <c r="AP377" s="97"/>
      <c r="AQ377" s="517"/>
      <c r="AR377" s="517"/>
      <c r="AS377" s="472">
        <v>0</v>
      </c>
      <c r="AT377" s="97"/>
      <c r="AU377" s="472"/>
      <c r="AV377" s="472"/>
      <c r="AW377" s="97">
        <v>24</v>
      </c>
      <c r="AX377" s="97"/>
      <c r="AY377" s="97"/>
      <c r="AZ377" s="97">
        <f t="shared" si="5"/>
        <v>0</v>
      </c>
      <c r="BA377" s="97"/>
      <c r="BB377" s="97"/>
      <c r="BC377" s="97"/>
      <c r="BD377" s="97"/>
      <c r="BE377" s="97"/>
      <c r="BF377" s="97"/>
      <c r="BG377" s="97"/>
      <c r="BH377" s="97"/>
      <c r="BI377" s="466"/>
      <c r="BJ377" s="466"/>
      <c r="BK377" s="466">
        <v>0</v>
      </c>
      <c r="BL377" s="97"/>
      <c r="BM377" s="97"/>
      <c r="BN377" s="470"/>
      <c r="BO377" s="470"/>
      <c r="BP377" s="97"/>
      <c r="BQ377" s="97"/>
      <c r="BR377" s="97"/>
      <c r="BS377" s="97"/>
      <c r="BT377" s="97"/>
      <c r="BU377" s="97"/>
      <c r="BV377" s="97"/>
      <c r="BW377" s="97"/>
      <c r="BX377" s="97"/>
      <c r="BY377" s="97"/>
      <c r="BZ377" s="97"/>
      <c r="CA377" s="97"/>
      <c r="CB377" s="97"/>
      <c r="CC377" s="574"/>
      <c r="CD377" s="565"/>
      <c r="CE377" s="565"/>
      <c r="CF377" s="565"/>
      <c r="CG377" s="565"/>
      <c r="CH377" s="565"/>
      <c r="CI377" s="565"/>
      <c r="CJ377" s="565"/>
      <c r="CK377" s="565"/>
      <c r="CL377" s="565"/>
      <c r="CM377" s="565"/>
      <c r="CN377" s="565"/>
      <c r="CO377" s="565"/>
      <c r="CP377" s="565"/>
      <c r="CQ377" s="565"/>
      <c r="CR377" s="582"/>
      <c r="CS377" s="565"/>
      <c r="CT377" s="565"/>
      <c r="CU377" s="565"/>
      <c r="CV377" s="565"/>
      <c r="CW377" s="565"/>
      <c r="CX377" s="565"/>
      <c r="CY377" s="598"/>
      <c r="CZ377" s="598"/>
      <c r="DA377" s="565"/>
      <c r="DB377" s="565"/>
      <c r="DC377" s="565"/>
      <c r="DD377" s="565"/>
      <c r="DE377" s="565"/>
      <c r="DF377" s="565"/>
      <c r="DG377" s="565">
        <v>1</v>
      </c>
      <c r="DH377" s="565">
        <v>1</v>
      </c>
      <c r="DI377" s="565"/>
      <c r="DJ377" s="565"/>
      <c r="DK377" s="565"/>
      <c r="DL377" s="565"/>
      <c r="DM377" s="565"/>
      <c r="DN377" s="565"/>
      <c r="DO377" s="565"/>
      <c r="DP377" s="565">
        <v>2</v>
      </c>
      <c r="DQ377" s="565">
        <v>3</v>
      </c>
      <c r="DR377" s="565"/>
      <c r="DS377" s="565"/>
      <c r="DT377" s="565"/>
      <c r="DU377" s="565"/>
      <c r="DV377" s="565"/>
      <c r="DW377" s="565"/>
      <c r="DX377" s="565"/>
      <c r="DY377" s="565"/>
      <c r="DZ377" s="565"/>
      <c r="EA377" s="565"/>
      <c r="EB377" s="565"/>
      <c r="EC377" s="565"/>
      <c r="ED377" s="565"/>
      <c r="EE377" s="565"/>
      <c r="EF377" s="565"/>
      <c r="EG377" s="565"/>
      <c r="EH377" s="565"/>
      <c r="EI377" s="565"/>
      <c r="EJ377" s="565"/>
      <c r="EK377" s="565"/>
      <c r="EL377" s="565"/>
      <c r="EM377" s="565"/>
      <c r="EN377" s="565"/>
      <c r="EO377" s="565"/>
      <c r="EP377" s="565"/>
      <c r="EQ377" s="565"/>
      <c r="ER377" s="620">
        <v>0</v>
      </c>
      <c r="ET377" s="565"/>
      <c r="EU377" s="565"/>
      <c r="EV377" s="565"/>
      <c r="EW377" s="565"/>
      <c r="EX377" s="565"/>
      <c r="EY377" s="565"/>
      <c r="EZ377" s="565"/>
      <c r="FA377" s="565"/>
      <c r="FB377" s="565"/>
      <c r="FC377" s="565"/>
      <c r="FD377" s="565"/>
      <c r="FE377" s="565"/>
      <c r="FF377" s="565"/>
      <c r="FG377" s="565"/>
      <c r="FH377" s="565"/>
      <c r="FI377" s="565"/>
      <c r="FJ377" s="565"/>
      <c r="FK377" s="565"/>
      <c r="FL377" s="565">
        <v>10</v>
      </c>
      <c r="FM377" s="565"/>
      <c r="FN377" s="565"/>
      <c r="FO377" s="565"/>
      <c r="FP377" s="565"/>
      <c r="FQ377" s="565"/>
      <c r="FR377" s="565"/>
      <c r="FS377" s="565"/>
      <c r="FT377" s="565">
        <v>0</v>
      </c>
      <c r="FU377" s="565">
        <v>0</v>
      </c>
      <c r="FV377" s="565"/>
      <c r="FW377" s="565"/>
      <c r="FX377" s="565"/>
      <c r="FY377" s="565"/>
      <c r="FZ377" s="598"/>
      <c r="GA377" s="598"/>
      <c r="GB377" s="565"/>
      <c r="GC377" s="565"/>
      <c r="GD377" s="565"/>
      <c r="GE377" s="565"/>
      <c r="GF377" s="565"/>
      <c r="GG377" s="565"/>
      <c r="GH377" s="565"/>
      <c r="GI377" s="565"/>
      <c r="GJ377" s="565"/>
    </row>
    <row r="378" spans="1:192">
      <c r="A378" s="443">
        <v>36</v>
      </c>
      <c r="B378" s="501" t="s">
        <v>5479</v>
      </c>
      <c r="C378" s="474" t="s">
        <v>4772</v>
      </c>
      <c r="D378" s="541"/>
      <c r="E378" s="97">
        <v>0</v>
      </c>
      <c r="F378" s="506">
        <v>0</v>
      </c>
      <c r="G378" s="78"/>
      <c r="H378" s="78"/>
      <c r="I378" s="230"/>
      <c r="J378" s="230"/>
      <c r="K378" s="97"/>
      <c r="L378" s="97"/>
      <c r="M378" s="97"/>
      <c r="N378" s="97"/>
      <c r="O378" s="470"/>
      <c r="P378" s="470"/>
      <c r="Q378" s="470"/>
      <c r="R378" s="518">
        <v>4</v>
      </c>
      <c r="S378" s="97"/>
      <c r="T378" s="447">
        <v>8</v>
      </c>
      <c r="U378" s="507"/>
      <c r="V378" s="447">
        <v>4</v>
      </c>
      <c r="W378" s="447">
        <v>13</v>
      </c>
      <c r="X378" s="447">
        <v>17</v>
      </c>
      <c r="Y378" s="147"/>
      <c r="Z378" s="147"/>
      <c r="AA378" s="166"/>
      <c r="AB378" s="166"/>
      <c r="AC378" s="97"/>
      <c r="AD378" s="97"/>
      <c r="AE378" s="97"/>
      <c r="AF378" s="97"/>
      <c r="AG378" s="462"/>
      <c r="AH378" s="462"/>
      <c r="AI378" s="97"/>
      <c r="AJ378" s="97"/>
      <c r="AK378" s="97"/>
      <c r="AL378" s="97"/>
      <c r="AM378" s="97">
        <v>1</v>
      </c>
      <c r="AN378" s="97">
        <v>1</v>
      </c>
      <c r="AO378" s="97"/>
      <c r="AP378" s="97"/>
      <c r="AQ378" s="512">
        <f>SUM(AQ379:AQ390)</f>
        <v>60</v>
      </c>
      <c r="AR378" s="512">
        <f>SUM(AR379:AR390)</f>
        <v>0</v>
      </c>
      <c r="AS378" s="472">
        <v>0</v>
      </c>
      <c r="AT378" s="97"/>
      <c r="AU378" s="542">
        <v>6</v>
      </c>
      <c r="AV378" s="472"/>
      <c r="AW378" s="97"/>
      <c r="AX378" s="97"/>
      <c r="AY378" s="97"/>
      <c r="AZ378" s="97"/>
      <c r="BA378" s="97"/>
      <c r="BB378" s="97"/>
      <c r="BC378" s="97"/>
      <c r="BD378" s="97"/>
      <c r="BE378" s="97"/>
      <c r="BF378" s="97"/>
      <c r="BG378" s="97"/>
      <c r="BH378" s="97"/>
      <c r="BI378" s="466">
        <v>120</v>
      </c>
      <c r="BJ378" s="466">
        <v>0</v>
      </c>
      <c r="BK378" s="466">
        <v>120</v>
      </c>
      <c r="BL378" s="97">
        <v>0</v>
      </c>
      <c r="BM378" s="97"/>
      <c r="BN378" s="470">
        <v>8</v>
      </c>
      <c r="BO378" s="470"/>
      <c r="BP378" s="97"/>
      <c r="BQ378" s="97">
        <v>85</v>
      </c>
      <c r="BR378" s="97"/>
      <c r="BS378" s="97"/>
      <c r="BT378" s="97"/>
      <c r="BU378" s="97"/>
      <c r="BV378" s="97"/>
      <c r="BW378" s="97"/>
      <c r="BX378" s="97"/>
      <c r="BY378" s="97"/>
      <c r="BZ378" s="97"/>
      <c r="CA378" s="97"/>
      <c r="CB378" s="97"/>
      <c r="CC378" s="574"/>
      <c r="CD378" s="565"/>
      <c r="CE378" s="565"/>
      <c r="CF378" s="565">
        <v>10</v>
      </c>
      <c r="CG378" s="565">
        <v>2</v>
      </c>
      <c r="CH378" s="565"/>
      <c r="CI378" s="565">
        <v>50</v>
      </c>
      <c r="CJ378" s="565"/>
      <c r="CK378" s="565"/>
      <c r="CL378" s="565"/>
      <c r="CM378" s="565"/>
      <c r="CN378" s="565"/>
      <c r="CO378" s="565"/>
      <c r="CP378" s="565"/>
      <c r="CQ378" s="565"/>
      <c r="CR378" s="568">
        <v>174</v>
      </c>
      <c r="CS378" s="565"/>
      <c r="CT378" s="565"/>
      <c r="CU378" s="565"/>
      <c r="CV378" s="565"/>
      <c r="CW378" s="565">
        <v>8</v>
      </c>
      <c r="CX378" s="565"/>
      <c r="CY378" s="598"/>
      <c r="CZ378" s="598"/>
      <c r="DA378" s="565">
        <v>65</v>
      </c>
      <c r="DB378" s="565"/>
      <c r="DC378" s="565">
        <v>106</v>
      </c>
      <c r="DD378" s="565"/>
      <c r="DE378" s="565">
        <v>10</v>
      </c>
      <c r="DF378" s="565"/>
      <c r="DG378" s="565"/>
      <c r="DH378" s="565"/>
      <c r="DI378" s="565"/>
      <c r="DJ378" s="565"/>
      <c r="DK378" s="565"/>
      <c r="DL378" s="565"/>
      <c r="DM378" s="565"/>
      <c r="DN378" s="565"/>
      <c r="DO378" s="565"/>
      <c r="DP378" s="565"/>
      <c r="DQ378" s="565"/>
      <c r="DR378" s="565"/>
      <c r="DS378" s="565"/>
      <c r="DT378" s="565"/>
      <c r="DU378" s="565"/>
      <c r="DV378" s="565"/>
      <c r="DW378" s="565"/>
      <c r="DX378" s="565"/>
      <c r="DY378" s="565"/>
      <c r="DZ378" s="565"/>
      <c r="EA378" s="565"/>
      <c r="EB378" s="565"/>
      <c r="EC378" s="565"/>
      <c r="ED378" s="565"/>
      <c r="EE378" s="565"/>
      <c r="EF378" s="565"/>
      <c r="EG378" s="565"/>
      <c r="EH378" s="565"/>
      <c r="EI378" s="565"/>
      <c r="EJ378" s="565"/>
      <c r="EK378" s="565"/>
      <c r="EL378" s="565"/>
      <c r="EM378" s="565"/>
      <c r="EN378" s="565"/>
      <c r="EO378" s="565"/>
      <c r="EP378" s="565"/>
      <c r="EQ378" s="565"/>
      <c r="ER378" s="620">
        <v>28</v>
      </c>
      <c r="ET378" s="565"/>
      <c r="EU378" s="565"/>
      <c r="EV378" s="565">
        <v>35</v>
      </c>
      <c r="EW378" s="565"/>
      <c r="EX378" s="565"/>
      <c r="EY378" s="565"/>
      <c r="EZ378" s="565">
        <v>63</v>
      </c>
      <c r="FA378" s="565">
        <v>7</v>
      </c>
      <c r="FB378" s="565"/>
      <c r="FC378" s="565"/>
      <c r="FD378" s="565"/>
      <c r="FE378" s="565"/>
      <c r="FF378" s="565"/>
      <c r="FG378" s="565"/>
      <c r="FH378" s="565">
        <v>55</v>
      </c>
      <c r="FI378" s="565">
        <v>13</v>
      </c>
      <c r="FJ378" s="565"/>
      <c r="FK378" s="565"/>
      <c r="FL378" s="565">
        <v>316</v>
      </c>
      <c r="FM378" s="565"/>
      <c r="FN378" s="565">
        <v>35</v>
      </c>
      <c r="FO378" s="565">
        <v>0</v>
      </c>
      <c r="FP378" s="565"/>
      <c r="FQ378" s="565"/>
      <c r="FR378" s="565"/>
      <c r="FS378" s="565"/>
      <c r="FT378" s="565">
        <v>6</v>
      </c>
      <c r="FU378" s="565">
        <v>1</v>
      </c>
      <c r="FV378" s="565">
        <v>4</v>
      </c>
      <c r="FW378" s="565"/>
      <c r="FX378" s="565"/>
      <c r="FY378" s="565"/>
      <c r="FZ378" s="598"/>
      <c r="GA378" s="598"/>
      <c r="GB378" s="565"/>
      <c r="GC378" s="565"/>
      <c r="GD378" s="565">
        <v>13</v>
      </c>
      <c r="GE378" s="565"/>
      <c r="GF378" s="565">
        <v>9</v>
      </c>
      <c r="GG378" s="565"/>
      <c r="GH378" s="565"/>
      <c r="GI378" s="565"/>
      <c r="GJ378" s="565"/>
    </row>
    <row r="379" spans="1:192" ht="30">
      <c r="A379" s="460">
        <v>334</v>
      </c>
      <c r="B379" s="460" t="s">
        <v>5480</v>
      </c>
      <c r="C379" s="461" t="s">
        <v>4774</v>
      </c>
      <c r="D379" s="514">
        <v>4.32</v>
      </c>
      <c r="E379" s="447">
        <v>4</v>
      </c>
      <c r="F379" s="515">
        <v>0</v>
      </c>
      <c r="G379" s="78"/>
      <c r="H379" s="78"/>
      <c r="I379" s="445">
        <v>75</v>
      </c>
      <c r="J379" s="445">
        <v>0</v>
      </c>
      <c r="K379" s="97"/>
      <c r="L379" s="97"/>
      <c r="M379" s="97">
        <v>8</v>
      </c>
      <c r="N379" s="97"/>
      <c r="O379" s="470"/>
      <c r="P379" s="470"/>
      <c r="Q379" s="470"/>
      <c r="R379" s="506"/>
      <c r="S379" s="97"/>
      <c r="T379" s="97">
        <v>0</v>
      </c>
      <c r="U379" s="507"/>
      <c r="V379" s="97"/>
      <c r="W379" s="97"/>
      <c r="X379" s="97"/>
      <c r="Y379" s="147"/>
      <c r="Z379" s="147"/>
      <c r="AA379" s="166"/>
      <c r="AB379" s="166"/>
      <c r="AC379" s="97"/>
      <c r="AD379" s="97"/>
      <c r="AE379" s="97"/>
      <c r="AF379" s="97"/>
      <c r="AG379" s="462"/>
      <c r="AH379" s="462"/>
      <c r="AI379" s="97"/>
      <c r="AJ379" s="97"/>
      <c r="AK379" s="97"/>
      <c r="AL379" s="97"/>
      <c r="AM379" s="97"/>
      <c r="AN379" s="97"/>
      <c r="AO379" s="97"/>
      <c r="AP379" s="97"/>
      <c r="AQ379" s="517"/>
      <c r="AR379" s="517"/>
      <c r="AS379" s="472">
        <v>0</v>
      </c>
      <c r="AT379" s="97"/>
      <c r="AU379" s="472"/>
      <c r="AV379" s="472"/>
      <c r="AW379" s="97"/>
      <c r="AX379" s="97"/>
      <c r="AY379" s="97"/>
      <c r="AZ379" s="97">
        <f t="shared" si="5"/>
        <v>0</v>
      </c>
      <c r="BA379" s="97"/>
      <c r="BB379" s="97"/>
      <c r="BC379" s="97"/>
      <c r="BD379" s="97"/>
      <c r="BE379" s="97"/>
      <c r="BF379" s="97"/>
      <c r="BG379" s="97"/>
      <c r="BH379" s="97"/>
      <c r="BI379" s="466"/>
      <c r="BJ379" s="466"/>
      <c r="BK379" s="466">
        <v>0</v>
      </c>
      <c r="BL379" s="97"/>
      <c r="BM379" s="97"/>
      <c r="BN379" s="470"/>
      <c r="BO379" s="470"/>
      <c r="BP379" s="97"/>
      <c r="BQ379" s="97"/>
      <c r="BR379" s="97"/>
      <c r="BS379" s="97"/>
      <c r="BT379" s="97"/>
      <c r="BU379" s="97"/>
      <c r="BV379" s="97"/>
      <c r="BW379" s="97"/>
      <c r="BX379" s="97"/>
      <c r="BY379" s="97"/>
      <c r="BZ379" s="97"/>
      <c r="CA379" s="97"/>
      <c r="CB379" s="97"/>
      <c r="CC379" s="574"/>
      <c r="CD379" s="565"/>
      <c r="CE379" s="565"/>
      <c r="CF379" s="565"/>
      <c r="CG379" s="565"/>
      <c r="CH379" s="565"/>
      <c r="CI379" s="565"/>
      <c r="CJ379" s="565"/>
      <c r="CK379" s="565"/>
      <c r="CL379" s="565"/>
      <c r="CM379" s="565"/>
      <c r="CN379" s="565"/>
      <c r="CO379" s="565"/>
      <c r="CP379" s="565"/>
      <c r="CQ379" s="565"/>
      <c r="CR379" s="582"/>
      <c r="CS379" s="565"/>
      <c r="CT379" s="565"/>
      <c r="CU379" s="565"/>
      <c r="CV379" s="565"/>
      <c r="CW379" s="565"/>
      <c r="CX379" s="565"/>
      <c r="CY379" s="598"/>
      <c r="CZ379" s="598"/>
      <c r="DA379" s="565"/>
      <c r="DB379" s="565"/>
      <c r="DC379" s="565"/>
      <c r="DD379" s="565"/>
      <c r="DE379" s="565">
        <v>0</v>
      </c>
      <c r="DF379" s="565"/>
      <c r="DG379" s="565">
        <v>10</v>
      </c>
      <c r="DH379" s="565"/>
      <c r="DI379" s="565"/>
      <c r="DJ379" s="565"/>
      <c r="DK379" s="565"/>
      <c r="DL379" s="565"/>
      <c r="DM379" s="565"/>
      <c r="DN379" s="565"/>
      <c r="DO379" s="565"/>
      <c r="DP379" s="565"/>
      <c r="DQ379" s="565"/>
      <c r="DR379" s="565"/>
      <c r="DS379" s="565"/>
      <c r="DT379" s="565"/>
      <c r="DU379" s="565"/>
      <c r="DV379" s="565"/>
      <c r="DW379" s="565"/>
      <c r="DX379" s="565"/>
      <c r="DY379" s="565"/>
      <c r="DZ379" s="565"/>
      <c r="EA379" s="565"/>
      <c r="EB379" s="565"/>
      <c r="EC379" s="565"/>
      <c r="ED379" s="565"/>
      <c r="EE379" s="565"/>
      <c r="EF379" s="565"/>
      <c r="EG379" s="565"/>
      <c r="EH379" s="565"/>
      <c r="EI379" s="565"/>
      <c r="EJ379" s="565"/>
      <c r="EK379" s="565"/>
      <c r="EL379" s="565"/>
      <c r="EM379" s="565"/>
      <c r="EN379" s="565"/>
      <c r="EO379" s="565"/>
      <c r="EP379" s="565"/>
      <c r="EQ379" s="565"/>
      <c r="ER379" s="620">
        <v>0</v>
      </c>
      <c r="ET379" s="565"/>
      <c r="EU379" s="565"/>
      <c r="EV379" s="565"/>
      <c r="EW379" s="565"/>
      <c r="EX379" s="565"/>
      <c r="EY379" s="565"/>
      <c r="EZ379" s="565"/>
      <c r="FA379" s="565"/>
      <c r="FB379" s="565"/>
      <c r="FC379" s="565"/>
      <c r="FD379" s="565"/>
      <c r="FE379" s="565"/>
      <c r="FF379" s="565"/>
      <c r="FG379" s="565"/>
      <c r="FH379" s="565"/>
      <c r="FI379" s="565"/>
      <c r="FJ379" s="565"/>
      <c r="FK379" s="565"/>
      <c r="FL379" s="565">
        <v>3</v>
      </c>
      <c r="FM379" s="565"/>
      <c r="FN379" s="565"/>
      <c r="FO379" s="565"/>
      <c r="FP379" s="565"/>
      <c r="FQ379" s="565"/>
      <c r="FR379" s="565"/>
      <c r="FS379" s="565"/>
      <c r="FT379" s="565">
        <v>0</v>
      </c>
      <c r="FU379" s="565">
        <v>0</v>
      </c>
      <c r="FV379" s="565"/>
      <c r="FW379" s="565"/>
      <c r="FX379" s="565"/>
      <c r="FY379" s="565"/>
      <c r="FZ379" s="598"/>
      <c r="GA379" s="598"/>
      <c r="GB379" s="565"/>
      <c r="GC379" s="565"/>
      <c r="GD379" s="565"/>
      <c r="GE379" s="565"/>
      <c r="GF379" s="565"/>
      <c r="GG379" s="565"/>
      <c r="GH379" s="565"/>
      <c r="GI379" s="565"/>
      <c r="GJ379" s="565"/>
    </row>
    <row r="380" spans="1:192">
      <c r="A380" s="460">
        <v>335</v>
      </c>
      <c r="B380" s="460" t="s">
        <v>5481</v>
      </c>
      <c r="C380" s="461" t="s">
        <v>5482</v>
      </c>
      <c r="D380" s="514">
        <v>3.5</v>
      </c>
      <c r="E380" s="97">
        <v>0</v>
      </c>
      <c r="F380" s="506">
        <v>0</v>
      </c>
      <c r="G380" s="78"/>
      <c r="H380" s="78"/>
      <c r="I380" s="230"/>
      <c r="J380" s="230"/>
      <c r="K380" s="97"/>
      <c r="L380" s="97"/>
      <c r="M380" s="97"/>
      <c r="N380" s="97"/>
      <c r="O380" s="470"/>
      <c r="P380" s="470"/>
      <c r="Q380" s="470"/>
      <c r="R380" s="506"/>
      <c r="S380" s="97"/>
      <c r="T380" s="97">
        <v>3</v>
      </c>
      <c r="U380" s="507"/>
      <c r="V380" s="97"/>
      <c r="W380" s="97"/>
      <c r="X380" s="97"/>
      <c r="Y380" s="147"/>
      <c r="Z380" s="147"/>
      <c r="AA380" s="166"/>
      <c r="AB380" s="166"/>
      <c r="AC380" s="97"/>
      <c r="AD380" s="97"/>
      <c r="AE380" s="97"/>
      <c r="AF380" s="97"/>
      <c r="AG380" s="462"/>
      <c r="AH380" s="462"/>
      <c r="AI380" s="97"/>
      <c r="AJ380" s="97"/>
      <c r="AK380" s="97"/>
      <c r="AL380" s="97"/>
      <c r="AM380" s="97"/>
      <c r="AN380" s="97"/>
      <c r="AO380" s="97"/>
      <c r="AP380" s="97"/>
      <c r="AQ380" s="517"/>
      <c r="AR380" s="517"/>
      <c r="AS380" s="472">
        <v>0</v>
      </c>
      <c r="AT380" s="97"/>
      <c r="AU380" s="472"/>
      <c r="AV380" s="472"/>
      <c r="AW380" s="97">
        <v>89</v>
      </c>
      <c r="AX380" s="97"/>
      <c r="AY380" s="97"/>
      <c r="AZ380" s="97">
        <f t="shared" si="5"/>
        <v>0</v>
      </c>
      <c r="BA380" s="97"/>
      <c r="BB380" s="97"/>
      <c r="BC380" s="97"/>
      <c r="BD380" s="97"/>
      <c r="BE380" s="97"/>
      <c r="BF380" s="97"/>
      <c r="BG380" s="97"/>
      <c r="BH380" s="97"/>
      <c r="BI380" s="466">
        <v>6</v>
      </c>
      <c r="BJ380" s="466"/>
      <c r="BK380" s="466">
        <v>6</v>
      </c>
      <c r="BL380" s="97"/>
      <c r="BM380" s="97"/>
      <c r="BN380" s="470"/>
      <c r="BO380" s="470"/>
      <c r="BP380" s="97"/>
      <c r="BQ380" s="97">
        <v>15</v>
      </c>
      <c r="BR380" s="97"/>
      <c r="BS380" s="97"/>
      <c r="BT380" s="97"/>
      <c r="BU380" s="97"/>
      <c r="BV380" s="97"/>
      <c r="BW380" s="97"/>
      <c r="BX380" s="97"/>
      <c r="BY380" s="97"/>
      <c r="BZ380" s="97"/>
      <c r="CA380" s="97"/>
      <c r="CB380" s="97"/>
      <c r="CC380" s="574"/>
      <c r="CD380" s="565"/>
      <c r="CE380" s="565"/>
      <c r="CF380" s="565"/>
      <c r="CG380" s="565"/>
      <c r="CH380" s="565"/>
      <c r="CI380" s="565"/>
      <c r="CJ380" s="565"/>
      <c r="CK380" s="565"/>
      <c r="CL380" s="565"/>
      <c r="CM380" s="565"/>
      <c r="CN380" s="565"/>
      <c r="CO380" s="565"/>
      <c r="CP380" s="565"/>
      <c r="CQ380" s="565"/>
      <c r="CR380" s="582"/>
      <c r="CS380" s="565"/>
      <c r="CT380" s="565"/>
      <c r="CU380" s="565"/>
      <c r="CV380" s="565"/>
      <c r="CW380" s="565"/>
      <c r="CX380" s="565"/>
      <c r="CY380" s="598"/>
      <c r="CZ380" s="598"/>
      <c r="DA380" s="565"/>
      <c r="DB380" s="565"/>
      <c r="DC380" s="565"/>
      <c r="DD380" s="565"/>
      <c r="DE380" s="565">
        <v>2</v>
      </c>
      <c r="DF380" s="565"/>
      <c r="DG380" s="565"/>
      <c r="DH380" s="565"/>
      <c r="DI380" s="565"/>
      <c r="DJ380" s="565"/>
      <c r="DK380" s="565"/>
      <c r="DL380" s="565"/>
      <c r="DM380" s="565"/>
      <c r="DN380" s="565"/>
      <c r="DO380" s="565"/>
      <c r="DP380" s="565"/>
      <c r="DQ380" s="565"/>
      <c r="DR380" s="565"/>
      <c r="DS380" s="565"/>
      <c r="DT380" s="565">
        <v>30</v>
      </c>
      <c r="DU380" s="565">
        <v>3</v>
      </c>
      <c r="DV380" s="565"/>
      <c r="DW380" s="565"/>
      <c r="DX380" s="565"/>
      <c r="DY380" s="565"/>
      <c r="DZ380" s="565"/>
      <c r="EA380" s="565"/>
      <c r="EB380" s="565"/>
      <c r="EC380" s="565"/>
      <c r="ED380" s="565"/>
      <c r="EE380" s="565"/>
      <c r="EF380" s="565"/>
      <c r="EG380" s="565"/>
      <c r="EH380" s="565"/>
      <c r="EI380" s="565"/>
      <c r="EJ380" s="565"/>
      <c r="EK380" s="565"/>
      <c r="EL380" s="565"/>
      <c r="EM380" s="565"/>
      <c r="EN380" s="565"/>
      <c r="EO380" s="565"/>
      <c r="EP380" s="565"/>
      <c r="EQ380" s="565"/>
      <c r="ER380" s="620">
        <v>1</v>
      </c>
      <c r="ET380" s="565"/>
      <c r="EU380" s="565"/>
      <c r="EV380" s="565">
        <v>10</v>
      </c>
      <c r="EW380" s="565"/>
      <c r="EX380" s="565"/>
      <c r="EY380" s="565"/>
      <c r="EZ380" s="565">
        <v>4</v>
      </c>
      <c r="FA380" s="565">
        <v>4</v>
      </c>
      <c r="FB380" s="565"/>
      <c r="FC380" s="565"/>
      <c r="FD380" s="565"/>
      <c r="FE380" s="565"/>
      <c r="FF380" s="565"/>
      <c r="FG380" s="565"/>
      <c r="FH380" s="565"/>
      <c r="FI380" s="565"/>
      <c r="FJ380" s="565"/>
      <c r="FK380" s="565"/>
      <c r="FL380" s="565">
        <v>116</v>
      </c>
      <c r="FM380" s="565"/>
      <c r="FN380" s="565">
        <v>13</v>
      </c>
      <c r="FO380" s="565"/>
      <c r="FP380" s="565"/>
      <c r="FQ380" s="565"/>
      <c r="FR380" s="565"/>
      <c r="FS380" s="565"/>
      <c r="FT380" s="565">
        <v>0</v>
      </c>
      <c r="FU380" s="565">
        <v>0</v>
      </c>
      <c r="FV380" s="565"/>
      <c r="FW380" s="565"/>
      <c r="FX380" s="565"/>
      <c r="FY380" s="565"/>
      <c r="FZ380" s="598"/>
      <c r="GA380" s="598"/>
      <c r="GB380" s="565"/>
      <c r="GC380" s="565"/>
      <c r="GD380" s="565"/>
      <c r="GE380" s="565"/>
      <c r="GF380" s="565"/>
      <c r="GG380" s="565"/>
      <c r="GH380" s="565">
        <v>5</v>
      </c>
      <c r="GI380" s="565">
        <v>1</v>
      </c>
      <c r="GJ380" s="565"/>
    </row>
    <row r="381" spans="1:192" ht="45">
      <c r="A381" s="460">
        <v>336</v>
      </c>
      <c r="B381" s="460" t="s">
        <v>5483</v>
      </c>
      <c r="C381" s="461" t="s">
        <v>4780</v>
      </c>
      <c r="D381" s="514">
        <v>5.35</v>
      </c>
      <c r="E381" s="97">
        <v>0</v>
      </c>
      <c r="F381" s="506">
        <v>0</v>
      </c>
      <c r="G381" s="78"/>
      <c r="H381" s="78"/>
      <c r="I381" s="230"/>
      <c r="J381" s="230"/>
      <c r="K381" s="97"/>
      <c r="L381" s="97"/>
      <c r="M381" s="97"/>
      <c r="N381" s="97"/>
      <c r="O381" s="470"/>
      <c r="P381" s="470"/>
      <c r="Q381" s="470"/>
      <c r="R381" s="506"/>
      <c r="S381" s="97">
        <v>72</v>
      </c>
      <c r="T381" s="97">
        <v>0</v>
      </c>
      <c r="U381" s="507"/>
      <c r="V381" s="97"/>
      <c r="W381" s="97">
        <v>12</v>
      </c>
      <c r="X381" s="97">
        <v>12</v>
      </c>
      <c r="Y381" s="147"/>
      <c r="Z381" s="147"/>
      <c r="AA381" s="166"/>
      <c r="AB381" s="166"/>
      <c r="AC381" s="97"/>
      <c r="AD381" s="97"/>
      <c r="AE381" s="97"/>
      <c r="AF381" s="97"/>
      <c r="AG381" s="462"/>
      <c r="AH381" s="462"/>
      <c r="AI381" s="97"/>
      <c r="AJ381" s="97"/>
      <c r="AK381" s="97"/>
      <c r="AL381" s="97"/>
      <c r="AM381" s="97"/>
      <c r="AN381" s="97"/>
      <c r="AO381" s="97"/>
      <c r="AP381" s="97"/>
      <c r="AQ381" s="517"/>
      <c r="AR381" s="517"/>
      <c r="AS381" s="472">
        <v>0</v>
      </c>
      <c r="AT381" s="97"/>
      <c r="AU381" s="472"/>
      <c r="AV381" s="472"/>
      <c r="AW381" s="97">
        <v>86</v>
      </c>
      <c r="AX381" s="97">
        <f>2+4+6</f>
        <v>12</v>
      </c>
      <c r="AY381" s="97">
        <f>8+5+11</f>
        <v>24</v>
      </c>
      <c r="AZ381" s="97">
        <f t="shared" si="5"/>
        <v>36</v>
      </c>
      <c r="BA381" s="97"/>
      <c r="BB381" s="97"/>
      <c r="BC381" s="97"/>
      <c r="BD381" s="97"/>
      <c r="BE381" s="97"/>
      <c r="BF381" s="97"/>
      <c r="BG381" s="97">
        <v>4</v>
      </c>
      <c r="BH381" s="97"/>
      <c r="BI381" s="466"/>
      <c r="BJ381" s="466"/>
      <c r="BK381" s="466">
        <v>0</v>
      </c>
      <c r="BL381" s="97"/>
      <c r="BM381" s="97"/>
      <c r="BN381" s="470"/>
      <c r="BO381" s="470"/>
      <c r="BP381" s="97"/>
      <c r="BQ381" s="97">
        <v>70</v>
      </c>
      <c r="BR381" s="97"/>
      <c r="BS381" s="97"/>
      <c r="BT381" s="97"/>
      <c r="BU381" s="97"/>
      <c r="BV381" s="97"/>
      <c r="BW381" s="97"/>
      <c r="BX381" s="97">
        <v>440</v>
      </c>
      <c r="BY381" s="97"/>
      <c r="BZ381" s="97"/>
      <c r="CA381" s="97"/>
      <c r="CB381" s="97"/>
      <c r="CC381" s="574"/>
      <c r="CD381" s="565"/>
      <c r="CE381" s="565"/>
      <c r="CF381" s="565"/>
      <c r="CG381" s="565"/>
      <c r="CH381" s="565"/>
      <c r="CI381" s="565"/>
      <c r="CJ381" s="565"/>
      <c r="CK381" s="565"/>
      <c r="CL381" s="565"/>
      <c r="CM381" s="565"/>
      <c r="CN381" s="565"/>
      <c r="CO381" s="565"/>
      <c r="CP381" s="565"/>
      <c r="CQ381" s="565"/>
      <c r="CR381" s="582">
        <v>130</v>
      </c>
      <c r="CS381" s="565"/>
      <c r="CT381" s="565"/>
      <c r="CU381" s="565"/>
      <c r="CV381" s="565"/>
      <c r="CW381" s="565"/>
      <c r="CX381" s="565"/>
      <c r="CY381" s="598"/>
      <c r="CZ381" s="598"/>
      <c r="DA381" s="565"/>
      <c r="DB381" s="565"/>
      <c r="DC381" s="565"/>
      <c r="DD381" s="565"/>
      <c r="DE381" s="565"/>
      <c r="DF381" s="565"/>
      <c r="DG381" s="565"/>
      <c r="DH381" s="565"/>
      <c r="DI381" s="565"/>
      <c r="DJ381" s="565"/>
      <c r="DK381" s="565"/>
      <c r="DL381" s="565"/>
      <c r="DM381" s="565"/>
      <c r="DN381" s="565"/>
      <c r="DO381" s="565"/>
      <c r="DP381" s="565"/>
      <c r="DQ381" s="565"/>
      <c r="DR381" s="565">
        <v>1</v>
      </c>
      <c r="DS381" s="565"/>
      <c r="DT381" s="565">
        <v>152</v>
      </c>
      <c r="DU381" s="565">
        <v>46</v>
      </c>
      <c r="DV381" s="565"/>
      <c r="DW381" s="565"/>
      <c r="DX381" s="565"/>
      <c r="DY381" s="565"/>
      <c r="DZ381" s="565"/>
      <c r="EA381" s="565"/>
      <c r="EB381" s="565"/>
      <c r="EC381" s="565"/>
      <c r="ED381" s="565"/>
      <c r="EE381" s="565"/>
      <c r="EF381" s="565"/>
      <c r="EG381" s="565"/>
      <c r="EH381" s="565"/>
      <c r="EI381" s="565"/>
      <c r="EJ381" s="565"/>
      <c r="EK381" s="565"/>
      <c r="EL381" s="565"/>
      <c r="EM381" s="565"/>
      <c r="EN381" s="565"/>
      <c r="EO381" s="565"/>
      <c r="EP381" s="565"/>
      <c r="EQ381" s="565"/>
      <c r="ER381" s="620">
        <v>0</v>
      </c>
      <c r="ET381" s="565"/>
      <c r="EU381" s="565"/>
      <c r="EV381" s="565"/>
      <c r="EW381" s="565"/>
      <c r="EX381" s="565"/>
      <c r="EY381" s="565"/>
      <c r="EZ381" s="565"/>
      <c r="FA381" s="565"/>
      <c r="FB381" s="565"/>
      <c r="FC381" s="565"/>
      <c r="FD381" s="565"/>
      <c r="FE381" s="565"/>
      <c r="FF381" s="565"/>
      <c r="FG381" s="565"/>
      <c r="FH381" s="565"/>
      <c r="FI381" s="565"/>
      <c r="FJ381" s="565"/>
      <c r="FK381" s="565"/>
      <c r="FL381" s="565">
        <v>15</v>
      </c>
      <c r="FM381" s="565"/>
      <c r="FN381" s="565"/>
      <c r="FO381" s="565"/>
      <c r="FP381" s="565"/>
      <c r="FQ381" s="565"/>
      <c r="FR381" s="565"/>
      <c r="FS381" s="565"/>
      <c r="FT381" s="565">
        <v>0</v>
      </c>
      <c r="FU381" s="565">
        <v>0</v>
      </c>
      <c r="FV381" s="565"/>
      <c r="FW381" s="565"/>
      <c r="FX381" s="565"/>
      <c r="FY381" s="565"/>
      <c r="FZ381" s="598"/>
      <c r="GA381" s="598"/>
      <c r="GB381" s="565"/>
      <c r="GC381" s="565"/>
      <c r="GD381" s="565"/>
      <c r="GE381" s="565"/>
      <c r="GF381" s="565"/>
      <c r="GG381" s="565"/>
      <c r="GH381" s="565"/>
      <c r="GI381" s="565"/>
      <c r="GJ381" s="565"/>
    </row>
    <row r="382" spans="1:192" ht="45">
      <c r="A382" s="460">
        <v>337</v>
      </c>
      <c r="B382" s="460" t="s">
        <v>5484</v>
      </c>
      <c r="C382" s="461" t="s">
        <v>4776</v>
      </c>
      <c r="D382" s="514">
        <v>0.32</v>
      </c>
      <c r="E382" s="97">
        <v>0</v>
      </c>
      <c r="F382" s="506">
        <v>0</v>
      </c>
      <c r="G382" s="78"/>
      <c r="H382" s="78"/>
      <c r="I382" s="230"/>
      <c r="J382" s="230"/>
      <c r="K382" s="97"/>
      <c r="L382" s="97"/>
      <c r="M382" s="97"/>
      <c r="N382" s="97"/>
      <c r="O382" s="470"/>
      <c r="P382" s="470"/>
      <c r="Q382" s="470"/>
      <c r="R382" s="506"/>
      <c r="S382" s="97"/>
      <c r="T382" s="97">
        <v>0</v>
      </c>
      <c r="U382" s="507"/>
      <c r="V382" s="97">
        <v>2</v>
      </c>
      <c r="W382" s="97">
        <v>1</v>
      </c>
      <c r="X382" s="97">
        <v>3</v>
      </c>
      <c r="Y382" s="147"/>
      <c r="Z382" s="147"/>
      <c r="AA382" s="516"/>
      <c r="AB382" s="516"/>
      <c r="AC382" s="97">
        <v>31</v>
      </c>
      <c r="AD382" s="97"/>
      <c r="AE382" s="97"/>
      <c r="AF382" s="97"/>
      <c r="AG382" s="462"/>
      <c r="AH382" s="462"/>
      <c r="AI382" s="447"/>
      <c r="AJ382" s="447"/>
      <c r="AK382" s="97"/>
      <c r="AL382" s="97"/>
      <c r="AM382" s="97">
        <v>1</v>
      </c>
      <c r="AN382" s="97">
        <v>1</v>
      </c>
      <c r="AO382" s="97"/>
      <c r="AP382" s="97"/>
      <c r="AQ382" s="517"/>
      <c r="AR382" s="517"/>
      <c r="AS382" s="472">
        <v>0</v>
      </c>
      <c r="AT382" s="97"/>
      <c r="AW382" s="97">
        <v>4</v>
      </c>
      <c r="AX382" s="97"/>
      <c r="AY382" s="97"/>
      <c r="AZ382" s="97">
        <f t="shared" si="5"/>
        <v>0</v>
      </c>
      <c r="BA382" s="97"/>
      <c r="BB382" s="97"/>
      <c r="BC382" s="97"/>
      <c r="BD382" s="97"/>
      <c r="BE382" s="97"/>
      <c r="BF382" s="97"/>
      <c r="BG382" s="447"/>
      <c r="BH382" s="447"/>
      <c r="BI382" s="466"/>
      <c r="BJ382" s="466"/>
      <c r="BK382" s="466">
        <v>0</v>
      </c>
      <c r="BL382" s="97"/>
      <c r="BM382" s="97"/>
      <c r="BN382" s="470"/>
      <c r="BO382" s="470"/>
      <c r="BP382" s="97"/>
      <c r="BQ382" s="97"/>
      <c r="BR382" s="447"/>
      <c r="BS382" s="447"/>
      <c r="BT382" s="97"/>
      <c r="BU382" s="97"/>
      <c r="BV382" s="97"/>
      <c r="BW382" s="97"/>
      <c r="BX382" s="447">
        <v>803</v>
      </c>
      <c r="BY382" s="447">
        <v>0</v>
      </c>
      <c r="BZ382" s="447"/>
      <c r="CA382" s="447"/>
      <c r="CB382" s="447"/>
      <c r="CC382" s="573"/>
      <c r="CD382" s="565"/>
      <c r="CE382" s="565"/>
      <c r="CF382" s="565"/>
      <c r="CG382" s="565">
        <v>1</v>
      </c>
      <c r="CH382" s="565"/>
      <c r="CI382" s="565"/>
      <c r="CJ382" s="565"/>
      <c r="CK382" s="565"/>
      <c r="CL382" s="565"/>
      <c r="CM382" s="565"/>
      <c r="CN382" s="565"/>
      <c r="CO382" s="565"/>
      <c r="CP382" s="565"/>
      <c r="CQ382" s="565"/>
      <c r="CR382" s="582">
        <v>12</v>
      </c>
      <c r="CS382" s="565"/>
      <c r="CT382" s="565"/>
      <c r="CU382" s="565"/>
      <c r="CV382" s="565"/>
      <c r="CW382" s="565"/>
      <c r="CX382" s="565"/>
      <c r="CY382" s="598"/>
      <c r="CZ382" s="598"/>
      <c r="DA382" s="565">
        <v>10</v>
      </c>
      <c r="DB382" s="565"/>
      <c r="DC382" s="565">
        <v>70</v>
      </c>
      <c r="DD382" s="565"/>
      <c r="DE382" s="565">
        <v>1</v>
      </c>
      <c r="DF382" s="565"/>
      <c r="DG382" s="565"/>
      <c r="DH382" s="565"/>
      <c r="DI382" s="565"/>
      <c r="DJ382" s="565"/>
      <c r="DK382" s="565">
        <v>62</v>
      </c>
      <c r="DL382" s="565"/>
      <c r="DM382" s="565"/>
      <c r="DN382" s="565"/>
      <c r="DO382" s="565"/>
      <c r="DP382" s="565"/>
      <c r="DQ382" s="565"/>
      <c r="DR382" s="565"/>
      <c r="DS382" s="565"/>
      <c r="DT382" s="565"/>
      <c r="DU382" s="565"/>
      <c r="DV382" s="565"/>
      <c r="DW382" s="565"/>
      <c r="DX382" s="565"/>
      <c r="DY382" s="565"/>
      <c r="DZ382" s="565"/>
      <c r="EA382" s="565"/>
      <c r="EB382" s="565">
        <v>3</v>
      </c>
      <c r="EC382" s="565">
        <v>2</v>
      </c>
      <c r="ED382" s="565"/>
      <c r="EE382" s="565"/>
      <c r="EF382" s="565"/>
      <c r="EG382" s="565"/>
      <c r="EH382" s="565"/>
      <c r="EI382" s="565"/>
      <c r="EJ382" s="565"/>
      <c r="EK382" s="565"/>
      <c r="EL382" s="565"/>
      <c r="EM382" s="565"/>
      <c r="EN382" s="565">
        <v>10</v>
      </c>
      <c r="EO382" s="565">
        <v>2200</v>
      </c>
      <c r="EP382" s="565"/>
      <c r="EQ382" s="565"/>
      <c r="ER382" s="620">
        <v>2</v>
      </c>
      <c r="ET382" s="565"/>
      <c r="EU382" s="565"/>
      <c r="EV382" s="565">
        <v>1</v>
      </c>
      <c r="EW382" s="565"/>
      <c r="EX382" s="565"/>
      <c r="EY382" s="565"/>
      <c r="EZ382" s="565">
        <v>10</v>
      </c>
      <c r="FA382" s="565">
        <v>3</v>
      </c>
      <c r="FB382" s="565"/>
      <c r="FC382" s="565"/>
      <c r="FD382" s="565"/>
      <c r="FE382" s="565"/>
      <c r="FF382" s="565"/>
      <c r="FG382" s="565"/>
      <c r="FH382" s="565">
        <v>5</v>
      </c>
      <c r="FI382" s="565">
        <v>13</v>
      </c>
      <c r="FJ382" s="565"/>
      <c r="FK382" s="565"/>
      <c r="FL382" s="565">
        <v>0</v>
      </c>
      <c r="FM382" s="565"/>
      <c r="FN382" s="565">
        <v>2</v>
      </c>
      <c r="FO382" s="565"/>
      <c r="FP382" s="565"/>
      <c r="FQ382" s="565"/>
      <c r="FR382" s="565"/>
      <c r="FS382" s="565"/>
      <c r="FT382" s="565">
        <v>0</v>
      </c>
      <c r="FU382" s="565">
        <v>1</v>
      </c>
      <c r="FV382" s="565"/>
      <c r="FW382" s="565"/>
      <c r="FX382" s="565"/>
      <c r="FY382" s="565"/>
      <c r="FZ382" s="598"/>
      <c r="GA382" s="598"/>
      <c r="GB382" s="565"/>
      <c r="GC382" s="565"/>
      <c r="GD382" s="565"/>
      <c r="GE382" s="565"/>
      <c r="GF382" s="565">
        <v>3</v>
      </c>
      <c r="GG382" s="565"/>
      <c r="GH382" s="565">
        <v>56</v>
      </c>
      <c r="GI382" s="565">
        <v>9</v>
      </c>
      <c r="GJ382" s="565"/>
    </row>
    <row r="383" spans="1:192" ht="45">
      <c r="A383" s="460">
        <v>338</v>
      </c>
      <c r="B383" s="460" t="s">
        <v>5485</v>
      </c>
      <c r="C383" s="461" t="s">
        <v>5486</v>
      </c>
      <c r="D383" s="514">
        <v>0.46</v>
      </c>
      <c r="E383" s="97">
        <v>0</v>
      </c>
      <c r="F383" s="506">
        <v>0</v>
      </c>
      <c r="G383" s="78"/>
      <c r="H383" s="78"/>
      <c r="I383" s="230">
        <v>5</v>
      </c>
      <c r="J383" s="230"/>
      <c r="K383" s="447"/>
      <c r="L383" s="447"/>
      <c r="M383" s="97"/>
      <c r="N383" s="97"/>
      <c r="O383" s="470"/>
      <c r="P383" s="470"/>
      <c r="Q383" s="470"/>
      <c r="R383" s="506"/>
      <c r="S383" s="97"/>
      <c r="T383" s="97">
        <v>0</v>
      </c>
      <c r="U383" s="507"/>
      <c r="V383" s="97"/>
      <c r="W383" s="97"/>
      <c r="X383" s="97"/>
      <c r="Y383" s="519"/>
      <c r="Z383" s="519"/>
      <c r="AA383" s="166"/>
      <c r="AB383" s="166"/>
      <c r="AC383" s="97">
        <v>2</v>
      </c>
      <c r="AD383" s="97"/>
      <c r="AE383" s="97"/>
      <c r="AF383" s="97"/>
      <c r="AG383" s="462"/>
      <c r="AH383" s="462"/>
      <c r="AI383" s="97"/>
      <c r="AJ383" s="97"/>
      <c r="AK383" s="97"/>
      <c r="AL383" s="97"/>
      <c r="AM383" s="97"/>
      <c r="AN383" s="97"/>
      <c r="AO383" s="97"/>
      <c r="AP383" s="97"/>
      <c r="AQ383" s="517">
        <v>25</v>
      </c>
      <c r="AR383" s="517"/>
      <c r="AS383" s="472">
        <v>0</v>
      </c>
      <c r="AT383" s="97"/>
      <c r="AW383" s="97"/>
      <c r="AX383" s="97"/>
      <c r="AY383" s="97"/>
      <c r="AZ383" s="97">
        <f t="shared" si="5"/>
        <v>0</v>
      </c>
      <c r="BA383" s="97"/>
      <c r="BB383" s="97"/>
      <c r="BC383" s="97"/>
      <c r="BD383" s="97"/>
      <c r="BE383" s="97"/>
      <c r="BF383" s="97"/>
      <c r="BG383" s="97"/>
      <c r="BH383" s="97"/>
      <c r="BI383" s="466"/>
      <c r="BJ383" s="466"/>
      <c r="BK383" s="466">
        <v>0</v>
      </c>
      <c r="BL383" s="97"/>
      <c r="BM383" s="97"/>
      <c r="BN383" s="470"/>
      <c r="BO383" s="470"/>
      <c r="BP383" s="97"/>
      <c r="BQ383" s="97"/>
      <c r="BR383" s="97"/>
      <c r="BS383" s="97"/>
      <c r="BT383" s="97"/>
      <c r="BU383" s="97"/>
      <c r="BV383" s="97"/>
      <c r="BW383" s="97"/>
      <c r="BX383" s="97">
        <v>322</v>
      </c>
      <c r="BY383" s="97"/>
      <c r="BZ383" s="97"/>
      <c r="CA383" s="97"/>
      <c r="CB383" s="97"/>
      <c r="CC383" s="574"/>
      <c r="CD383" s="565"/>
      <c r="CE383" s="565"/>
      <c r="CF383" s="565"/>
      <c r="CG383" s="565"/>
      <c r="CH383" s="565"/>
      <c r="CI383" s="565"/>
      <c r="CJ383" s="565"/>
      <c r="CK383" s="565"/>
      <c r="CL383" s="565"/>
      <c r="CM383" s="565"/>
      <c r="CN383" s="565"/>
      <c r="CO383" s="565"/>
      <c r="CP383" s="565"/>
      <c r="CQ383" s="565"/>
      <c r="CR383" s="582"/>
      <c r="CS383" s="565"/>
      <c r="CT383" s="565"/>
      <c r="CU383" s="565"/>
      <c r="CV383" s="565"/>
      <c r="CW383" s="565"/>
      <c r="CX383" s="565"/>
      <c r="CY383" s="598"/>
      <c r="CZ383" s="598"/>
      <c r="DA383" s="565"/>
      <c r="DB383" s="565"/>
      <c r="DC383" s="565"/>
      <c r="DD383" s="565"/>
      <c r="DE383" s="565"/>
      <c r="DF383" s="565"/>
      <c r="DG383" s="565"/>
      <c r="DH383" s="565"/>
      <c r="DI383" s="565"/>
      <c r="DJ383" s="565"/>
      <c r="DK383" s="565"/>
      <c r="DL383" s="565"/>
      <c r="DM383" s="565"/>
      <c r="DN383" s="565"/>
      <c r="DO383" s="565"/>
      <c r="DP383" s="565">
        <v>8</v>
      </c>
      <c r="DQ383" s="565">
        <v>2</v>
      </c>
      <c r="DR383" s="565"/>
      <c r="DS383" s="565"/>
      <c r="DT383" s="565"/>
      <c r="DU383" s="565"/>
      <c r="DV383" s="565"/>
      <c r="DW383" s="565"/>
      <c r="DX383" s="565"/>
      <c r="DY383" s="565"/>
      <c r="DZ383" s="565"/>
      <c r="EA383" s="565"/>
      <c r="EB383" s="565"/>
      <c r="EC383" s="565"/>
      <c r="ED383" s="565"/>
      <c r="EE383" s="565"/>
      <c r="EF383" s="565"/>
      <c r="EG383" s="565"/>
      <c r="EH383" s="565"/>
      <c r="EI383" s="565"/>
      <c r="EJ383" s="565"/>
      <c r="EK383" s="565"/>
      <c r="EL383" s="565"/>
      <c r="EM383" s="565"/>
      <c r="EN383" s="565"/>
      <c r="EO383" s="565"/>
      <c r="EP383" s="565"/>
      <c r="EQ383" s="565"/>
      <c r="ER383" s="620">
        <v>0</v>
      </c>
      <c r="ET383" s="565"/>
      <c r="EU383" s="565"/>
      <c r="EV383" s="565">
        <v>2</v>
      </c>
      <c r="EW383" s="565"/>
      <c r="EX383" s="565"/>
      <c r="EY383" s="565"/>
      <c r="EZ383" s="565">
        <v>3</v>
      </c>
      <c r="FA383" s="565"/>
      <c r="FB383" s="565"/>
      <c r="FC383" s="565"/>
      <c r="FD383" s="565"/>
      <c r="FE383" s="565"/>
      <c r="FF383" s="565">
        <v>2</v>
      </c>
      <c r="FG383" s="565"/>
      <c r="FH383" s="565"/>
      <c r="FI383" s="565"/>
      <c r="FJ383" s="565"/>
      <c r="FK383" s="565"/>
      <c r="FL383" s="565">
        <v>0</v>
      </c>
      <c r="FM383" s="565"/>
      <c r="FN383" s="565"/>
      <c r="FO383" s="565"/>
      <c r="FP383" s="565"/>
      <c r="FQ383" s="565"/>
      <c r="FR383" s="565"/>
      <c r="FS383" s="565"/>
      <c r="FT383" s="565">
        <v>0</v>
      </c>
      <c r="FU383" s="565">
        <v>0</v>
      </c>
      <c r="FV383" s="565"/>
      <c r="FW383" s="565"/>
      <c r="FX383" s="565"/>
      <c r="FY383" s="565"/>
      <c r="FZ383" s="598"/>
      <c r="GA383" s="598"/>
      <c r="GB383" s="565"/>
      <c r="GC383" s="565"/>
      <c r="GD383" s="565"/>
      <c r="GE383" s="565"/>
      <c r="GF383" s="565"/>
      <c r="GG383" s="565"/>
      <c r="GH383" s="565"/>
      <c r="GI383" s="565"/>
      <c r="GJ383" s="565"/>
    </row>
    <row r="384" spans="1:192" ht="30">
      <c r="A384" s="460">
        <v>339</v>
      </c>
      <c r="B384" s="460" t="s">
        <v>5487</v>
      </c>
      <c r="C384" s="461" t="s">
        <v>4782</v>
      </c>
      <c r="D384" s="514">
        <v>8.4</v>
      </c>
      <c r="E384" s="97">
        <v>0</v>
      </c>
      <c r="F384" s="506">
        <v>0</v>
      </c>
      <c r="G384" s="78"/>
      <c r="H384" s="78"/>
      <c r="I384" s="230"/>
      <c r="J384" s="230"/>
      <c r="K384" s="97"/>
      <c r="L384" s="97"/>
      <c r="M384" s="97"/>
      <c r="N384" s="97"/>
      <c r="O384" s="470"/>
      <c r="P384" s="470"/>
      <c r="Q384" s="470"/>
      <c r="R384" s="506"/>
      <c r="S384" s="97"/>
      <c r="T384" s="97">
        <v>0</v>
      </c>
      <c r="U384" s="507"/>
      <c r="V384" s="97"/>
      <c r="W384" s="97"/>
      <c r="X384" s="97"/>
      <c r="Y384" s="147"/>
      <c r="Z384" s="147"/>
      <c r="AA384" s="166"/>
      <c r="AB384" s="166"/>
      <c r="AC384" s="97">
        <v>5</v>
      </c>
      <c r="AD384" s="97"/>
      <c r="AE384" s="97"/>
      <c r="AF384" s="97"/>
      <c r="AG384" s="462"/>
      <c r="AH384" s="462"/>
      <c r="AI384" s="97"/>
      <c r="AJ384" s="97"/>
      <c r="AK384" s="97"/>
      <c r="AL384" s="97"/>
      <c r="AM384" s="97"/>
      <c r="AN384" s="97"/>
      <c r="AO384" s="97"/>
      <c r="AP384" s="97"/>
      <c r="AQ384" s="517"/>
      <c r="AR384" s="517"/>
      <c r="AS384" s="472">
        <v>0</v>
      </c>
      <c r="AT384" s="97"/>
      <c r="AW384" s="97">
        <v>12</v>
      </c>
      <c r="AX384" s="97"/>
      <c r="AY384" s="97"/>
      <c r="AZ384" s="97">
        <f t="shared" si="5"/>
        <v>0</v>
      </c>
      <c r="BA384" s="97"/>
      <c r="BB384" s="97"/>
      <c r="BC384" s="97"/>
      <c r="BD384" s="97"/>
      <c r="BE384" s="97"/>
      <c r="BF384" s="97"/>
      <c r="BG384" s="97"/>
      <c r="BH384" s="97"/>
      <c r="BI384" s="466"/>
      <c r="BJ384" s="466"/>
      <c r="BK384" s="466">
        <v>0</v>
      </c>
      <c r="BL384" s="97"/>
      <c r="BM384" s="97"/>
      <c r="BN384" s="470"/>
      <c r="BO384" s="470"/>
      <c r="BP384" s="97"/>
      <c r="BQ384" s="97"/>
      <c r="BR384" s="97"/>
      <c r="BS384" s="97"/>
      <c r="BT384" s="97"/>
      <c r="BU384" s="97"/>
      <c r="BV384" s="97"/>
      <c r="BW384" s="97"/>
      <c r="BX384" s="97">
        <v>17</v>
      </c>
      <c r="BY384" s="97"/>
      <c r="BZ384" s="97"/>
      <c r="CA384" s="97"/>
      <c r="CB384" s="97"/>
      <c r="CC384" s="574"/>
      <c r="CD384" s="565"/>
      <c r="CE384" s="565"/>
      <c r="CF384" s="565"/>
      <c r="CG384" s="565"/>
      <c r="CH384" s="565"/>
      <c r="CI384" s="565"/>
      <c r="CJ384" s="565"/>
      <c r="CK384" s="565"/>
      <c r="CL384" s="565"/>
      <c r="CM384" s="565"/>
      <c r="CN384" s="565"/>
      <c r="CO384" s="565"/>
      <c r="CP384" s="565"/>
      <c r="CQ384" s="565"/>
      <c r="CR384" s="582"/>
      <c r="CS384" s="565"/>
      <c r="CT384" s="565"/>
      <c r="CU384" s="565"/>
      <c r="CV384" s="565"/>
      <c r="CW384" s="565"/>
      <c r="CX384" s="565"/>
      <c r="CY384" s="598"/>
      <c r="CZ384" s="598"/>
      <c r="DA384" s="565"/>
      <c r="DB384" s="565"/>
      <c r="DC384" s="565"/>
      <c r="DD384" s="565"/>
      <c r="DE384" s="565"/>
      <c r="DF384" s="565"/>
      <c r="DG384" s="565"/>
      <c r="DH384" s="565"/>
      <c r="DI384" s="565"/>
      <c r="DJ384" s="565"/>
      <c r="DK384" s="565"/>
      <c r="DL384" s="565"/>
      <c r="DM384" s="565"/>
      <c r="DN384" s="565"/>
      <c r="DO384" s="565"/>
      <c r="DP384" s="565"/>
      <c r="DQ384" s="565"/>
      <c r="DR384" s="565"/>
      <c r="DS384" s="565"/>
      <c r="DT384" s="565"/>
      <c r="DU384" s="565"/>
      <c r="DV384" s="565"/>
      <c r="DW384" s="565"/>
      <c r="DX384" s="565"/>
      <c r="DY384" s="565"/>
      <c r="DZ384" s="565"/>
      <c r="EA384" s="565"/>
      <c r="EB384" s="565"/>
      <c r="EC384" s="565"/>
      <c r="ED384" s="565"/>
      <c r="EE384" s="565"/>
      <c r="EF384" s="565">
        <v>2</v>
      </c>
      <c r="EG384" s="565"/>
      <c r="EH384" s="565"/>
      <c r="EI384" s="565"/>
      <c r="EJ384" s="565"/>
      <c r="EK384" s="565"/>
      <c r="EL384" s="565"/>
      <c r="EM384" s="565"/>
      <c r="EN384" s="565"/>
      <c r="EO384" s="565"/>
      <c r="EP384" s="565"/>
      <c r="EQ384" s="565"/>
      <c r="ER384" s="620">
        <v>0</v>
      </c>
      <c r="ET384" s="565"/>
      <c r="EU384" s="565"/>
      <c r="EV384" s="565"/>
      <c r="EW384" s="565"/>
      <c r="EX384" s="565"/>
      <c r="EY384" s="565"/>
      <c r="EZ384" s="565"/>
      <c r="FA384" s="565"/>
      <c r="FB384" s="565"/>
      <c r="FC384" s="565"/>
      <c r="FD384" s="565"/>
      <c r="FE384" s="565"/>
      <c r="FF384" s="565"/>
      <c r="FG384" s="565"/>
      <c r="FH384" s="565"/>
      <c r="FI384" s="565"/>
      <c r="FJ384" s="565"/>
      <c r="FK384" s="565"/>
      <c r="FL384" s="565">
        <v>60</v>
      </c>
      <c r="FM384" s="565"/>
      <c r="FN384" s="565"/>
      <c r="FO384" s="565"/>
      <c r="FP384" s="565"/>
      <c r="FQ384" s="565"/>
      <c r="FR384" s="565"/>
      <c r="FS384" s="565"/>
      <c r="FT384" s="565">
        <v>0</v>
      </c>
      <c r="FU384" s="565">
        <v>0</v>
      </c>
      <c r="FV384" s="565"/>
      <c r="FW384" s="565"/>
      <c r="FX384" s="565"/>
      <c r="FY384" s="565"/>
      <c r="FZ384" s="598"/>
      <c r="GA384" s="598"/>
      <c r="GB384" s="565"/>
      <c r="GC384" s="565"/>
      <c r="GD384" s="565"/>
      <c r="GE384" s="565"/>
      <c r="GF384" s="565"/>
      <c r="GG384" s="565"/>
      <c r="GH384" s="565"/>
      <c r="GI384" s="565"/>
      <c r="GJ384" s="565"/>
    </row>
    <row r="385" spans="1:192" ht="30">
      <c r="A385" s="460">
        <v>340</v>
      </c>
      <c r="B385" s="460" t="s">
        <v>5488</v>
      </c>
      <c r="C385" s="461" t="s">
        <v>5489</v>
      </c>
      <c r="D385" s="514">
        <v>2.3199999999999998</v>
      </c>
      <c r="E385" s="97">
        <v>0</v>
      </c>
      <c r="F385" s="506">
        <v>0</v>
      </c>
      <c r="G385" s="78"/>
      <c r="H385" s="78"/>
      <c r="I385" s="230"/>
      <c r="J385" s="230"/>
      <c r="K385" s="97"/>
      <c r="L385" s="97"/>
      <c r="M385" s="97"/>
      <c r="N385" s="97"/>
      <c r="O385" s="470"/>
      <c r="P385" s="470"/>
      <c r="Q385" s="470"/>
      <c r="R385" s="506"/>
      <c r="S385" s="97"/>
      <c r="T385" s="97">
        <v>0</v>
      </c>
      <c r="U385" s="507"/>
      <c r="V385" s="97"/>
      <c r="W385" s="97"/>
      <c r="X385" s="97"/>
      <c r="Y385" s="147"/>
      <c r="Z385" s="147"/>
      <c r="AA385" s="166"/>
      <c r="AB385" s="166"/>
      <c r="AC385" s="97"/>
      <c r="AD385" s="97"/>
      <c r="AE385" s="97"/>
      <c r="AF385" s="97"/>
      <c r="AG385" s="462"/>
      <c r="AH385" s="462"/>
      <c r="AI385" s="97"/>
      <c r="AJ385" s="97"/>
      <c r="AK385" s="97"/>
      <c r="AL385" s="97"/>
      <c r="AM385" s="97"/>
      <c r="AN385" s="97"/>
      <c r="AO385" s="97"/>
      <c r="AP385" s="97"/>
      <c r="AQ385" s="517"/>
      <c r="AR385" s="517"/>
      <c r="AS385" s="472">
        <v>0</v>
      </c>
      <c r="AT385" s="97"/>
      <c r="AW385" s="97">
        <v>177</v>
      </c>
      <c r="AX385" s="97"/>
      <c r="AY385" s="97"/>
      <c r="AZ385" s="97">
        <f t="shared" si="5"/>
        <v>0</v>
      </c>
      <c r="BA385" s="97"/>
      <c r="BB385" s="97"/>
      <c r="BC385" s="97"/>
      <c r="BD385" s="97"/>
      <c r="BE385" s="97"/>
      <c r="BF385" s="97"/>
      <c r="BG385" s="97"/>
      <c r="BH385" s="97"/>
      <c r="BI385" s="466"/>
      <c r="BJ385" s="466"/>
      <c r="BK385" s="466">
        <v>0</v>
      </c>
      <c r="BL385" s="97"/>
      <c r="BM385" s="97"/>
      <c r="BN385" s="470"/>
      <c r="BO385" s="470"/>
      <c r="BP385" s="97"/>
      <c r="BQ385" s="97"/>
      <c r="BR385" s="97"/>
      <c r="BS385" s="97"/>
      <c r="BT385" s="97"/>
      <c r="BU385" s="97"/>
      <c r="BV385" s="97"/>
      <c r="BW385" s="97"/>
      <c r="BX385" s="97"/>
      <c r="BY385" s="97"/>
      <c r="BZ385" s="97"/>
      <c r="CA385" s="97"/>
      <c r="CB385" s="97"/>
      <c r="CC385" s="574"/>
      <c r="CD385" s="565"/>
      <c r="CE385" s="565"/>
      <c r="CF385" s="565"/>
      <c r="CG385" s="565"/>
      <c r="CH385" s="565"/>
      <c r="CI385" s="565"/>
      <c r="CJ385" s="565"/>
      <c r="CK385" s="565"/>
      <c r="CL385" s="565"/>
      <c r="CM385" s="565"/>
      <c r="CN385" s="565"/>
      <c r="CO385" s="565"/>
      <c r="CP385" s="565"/>
      <c r="CQ385" s="565"/>
      <c r="CR385" s="582"/>
      <c r="CS385" s="565"/>
      <c r="CT385" s="565"/>
      <c r="CU385" s="565"/>
      <c r="CV385" s="565"/>
      <c r="CW385" s="565"/>
      <c r="CX385" s="565"/>
      <c r="CY385" s="598"/>
      <c r="CZ385" s="598"/>
      <c r="DA385" s="565"/>
      <c r="DB385" s="565"/>
      <c r="DC385" s="565"/>
      <c r="DD385" s="565"/>
      <c r="DE385" s="565"/>
      <c r="DF385" s="565"/>
      <c r="DG385" s="565"/>
      <c r="DH385" s="565"/>
      <c r="DI385" s="565"/>
      <c r="DJ385" s="565"/>
      <c r="DK385" s="565"/>
      <c r="DL385" s="565"/>
      <c r="DM385" s="565"/>
      <c r="DN385" s="565"/>
      <c r="DO385" s="565"/>
      <c r="DP385" s="565"/>
      <c r="DQ385" s="565"/>
      <c r="DR385" s="565"/>
      <c r="DS385" s="565"/>
      <c r="DT385" s="565"/>
      <c r="DU385" s="565"/>
      <c r="DV385" s="565"/>
      <c r="DW385" s="565"/>
      <c r="DX385" s="565"/>
      <c r="DY385" s="565"/>
      <c r="DZ385" s="565"/>
      <c r="EA385" s="565"/>
      <c r="EB385" s="565"/>
      <c r="EC385" s="565"/>
      <c r="ED385" s="565"/>
      <c r="EE385" s="565"/>
      <c r="EF385" s="565"/>
      <c r="EG385" s="565"/>
      <c r="EH385" s="565"/>
      <c r="EI385" s="565"/>
      <c r="EJ385" s="565"/>
      <c r="EK385" s="565"/>
      <c r="EL385" s="565"/>
      <c r="EM385" s="565"/>
      <c r="EN385" s="565"/>
      <c r="EO385" s="565"/>
      <c r="EP385" s="565"/>
      <c r="EQ385" s="565"/>
      <c r="ER385" s="620">
        <v>0</v>
      </c>
      <c r="ET385" s="565"/>
      <c r="EU385" s="565"/>
      <c r="EV385" s="565"/>
      <c r="EW385" s="565"/>
      <c r="EX385" s="565"/>
      <c r="EY385" s="565"/>
      <c r="EZ385" s="565"/>
      <c r="FA385" s="565"/>
      <c r="FB385" s="565"/>
      <c r="FC385" s="565"/>
      <c r="FD385" s="565"/>
      <c r="FE385" s="565"/>
      <c r="FF385" s="565"/>
      <c r="FG385" s="565"/>
      <c r="FH385" s="565"/>
      <c r="FI385" s="565"/>
      <c r="FJ385" s="565"/>
      <c r="FK385" s="565"/>
      <c r="FL385" s="565">
        <v>54</v>
      </c>
      <c r="FM385" s="565"/>
      <c r="FN385" s="565"/>
      <c r="FO385" s="565"/>
      <c r="FP385" s="565"/>
      <c r="FQ385" s="565"/>
      <c r="FR385" s="565"/>
      <c r="FS385" s="565"/>
      <c r="FT385" s="565">
        <v>0</v>
      </c>
      <c r="FU385" s="565">
        <v>0</v>
      </c>
      <c r="FV385" s="565"/>
      <c r="FW385" s="565"/>
      <c r="FX385" s="565"/>
      <c r="FY385" s="565"/>
      <c r="FZ385" s="598"/>
      <c r="GA385" s="598"/>
      <c r="GB385" s="565"/>
      <c r="GC385" s="565"/>
      <c r="GD385" s="565"/>
      <c r="GE385" s="565"/>
      <c r="GF385" s="565"/>
      <c r="GG385" s="565"/>
      <c r="GH385" s="565"/>
      <c r="GI385" s="565"/>
      <c r="GJ385" s="565"/>
    </row>
    <row r="386" spans="1:192" ht="60">
      <c r="A386" s="460">
        <v>341</v>
      </c>
      <c r="B386" s="460" t="s">
        <v>5490</v>
      </c>
      <c r="C386" s="461" t="s">
        <v>5491</v>
      </c>
      <c r="D386" s="514">
        <v>18.149999999999999</v>
      </c>
      <c r="E386" s="97">
        <v>0</v>
      </c>
      <c r="F386" s="506">
        <v>0</v>
      </c>
      <c r="G386" s="78"/>
      <c r="H386" s="78"/>
      <c r="I386" s="230"/>
      <c r="J386" s="230"/>
      <c r="K386" s="97"/>
      <c r="L386" s="97"/>
      <c r="M386" s="97"/>
      <c r="N386" s="97"/>
      <c r="O386" s="470"/>
      <c r="P386" s="470"/>
      <c r="Q386" s="470"/>
      <c r="R386" s="506"/>
      <c r="S386" s="97"/>
      <c r="T386" s="97">
        <v>3</v>
      </c>
      <c r="U386" s="507"/>
      <c r="V386" s="97"/>
      <c r="W386" s="97"/>
      <c r="X386" s="97"/>
      <c r="Y386" s="147"/>
      <c r="Z386" s="147"/>
      <c r="AA386" s="166"/>
      <c r="AB386" s="166"/>
      <c r="AC386" s="97"/>
      <c r="AD386" s="97"/>
      <c r="AE386" s="97"/>
      <c r="AF386" s="97"/>
      <c r="AG386" s="462"/>
      <c r="AH386" s="462"/>
      <c r="AI386" s="97"/>
      <c r="AJ386" s="97"/>
      <c r="AK386" s="97"/>
      <c r="AL386" s="97"/>
      <c r="AM386" s="97"/>
      <c r="AN386" s="97"/>
      <c r="AO386" s="97"/>
      <c r="AP386" s="97"/>
      <c r="AQ386" s="517"/>
      <c r="AR386" s="517"/>
      <c r="AS386" s="472">
        <v>0</v>
      </c>
      <c r="AT386" s="97"/>
      <c r="AW386" s="97"/>
      <c r="AX386" s="97">
        <f>5+4</f>
        <v>9</v>
      </c>
      <c r="AY386" s="97"/>
      <c r="AZ386" s="97">
        <f t="shared" si="5"/>
        <v>9</v>
      </c>
      <c r="BA386" s="97"/>
      <c r="BB386" s="97"/>
      <c r="BC386" s="97"/>
      <c r="BD386" s="97"/>
      <c r="BE386" s="97"/>
      <c r="BF386" s="97"/>
      <c r="BG386" s="97"/>
      <c r="BH386" s="97"/>
      <c r="BI386" s="466">
        <v>4</v>
      </c>
      <c r="BJ386" s="466"/>
      <c r="BK386" s="466">
        <v>4</v>
      </c>
      <c r="BL386" s="97"/>
      <c r="BM386" s="97"/>
      <c r="BN386" s="470"/>
      <c r="BO386" s="470"/>
      <c r="BP386" s="97"/>
      <c r="BQ386" s="97"/>
      <c r="BR386" s="97"/>
      <c r="BS386" s="97"/>
      <c r="BT386" s="97"/>
      <c r="BU386" s="97"/>
      <c r="BV386" s="97"/>
      <c r="BW386" s="97"/>
      <c r="BX386" s="97"/>
      <c r="BY386" s="97"/>
      <c r="BZ386" s="97"/>
      <c r="CA386" s="97"/>
      <c r="CB386" s="97"/>
      <c r="CC386" s="574"/>
      <c r="CD386" s="565"/>
      <c r="CE386" s="565"/>
      <c r="CF386" s="565"/>
      <c r="CG386" s="565"/>
      <c r="CH386" s="565"/>
      <c r="CI386" s="565"/>
      <c r="CJ386" s="565"/>
      <c r="CK386" s="565"/>
      <c r="CL386" s="565"/>
      <c r="CM386" s="565"/>
      <c r="CN386" s="565"/>
      <c r="CO386" s="565"/>
      <c r="CP386" s="565"/>
      <c r="CQ386" s="565"/>
      <c r="CR386" s="582"/>
      <c r="CS386" s="565"/>
      <c r="CT386" s="565"/>
      <c r="CU386" s="565"/>
      <c r="CV386" s="565"/>
      <c r="CW386" s="565"/>
      <c r="CX386" s="565"/>
      <c r="CY386" s="598"/>
      <c r="CZ386" s="598"/>
      <c r="DA386" s="565"/>
      <c r="DB386" s="565"/>
      <c r="DC386" s="565"/>
      <c r="DD386" s="565"/>
      <c r="DE386" s="565"/>
      <c r="DF386" s="565"/>
      <c r="DG386" s="565"/>
      <c r="DH386" s="565"/>
      <c r="DI386" s="565"/>
      <c r="DJ386" s="565"/>
      <c r="DK386" s="565"/>
      <c r="DL386" s="565"/>
      <c r="DM386" s="565"/>
      <c r="DN386" s="565"/>
      <c r="DO386" s="565"/>
      <c r="DP386" s="565"/>
      <c r="DQ386" s="565"/>
      <c r="DR386" s="565"/>
      <c r="DS386" s="565"/>
      <c r="DT386" s="565"/>
      <c r="DU386" s="565"/>
      <c r="DV386" s="565"/>
      <c r="DW386" s="565"/>
      <c r="DX386" s="565"/>
      <c r="DY386" s="565"/>
      <c r="DZ386" s="565"/>
      <c r="EA386" s="565"/>
      <c r="EB386" s="565"/>
      <c r="EC386" s="565"/>
      <c r="ED386" s="565"/>
      <c r="EE386" s="565"/>
      <c r="EF386" s="565"/>
      <c r="EG386" s="565"/>
      <c r="EH386" s="565"/>
      <c r="EI386" s="565"/>
      <c r="EJ386" s="565"/>
      <c r="EK386" s="565"/>
      <c r="EL386" s="565"/>
      <c r="EM386" s="565"/>
      <c r="EN386" s="565"/>
      <c r="EO386" s="565"/>
      <c r="EP386" s="565"/>
      <c r="EQ386" s="565"/>
      <c r="ER386" s="620">
        <v>0</v>
      </c>
      <c r="ET386" s="565"/>
      <c r="EU386" s="565"/>
      <c r="EV386" s="565"/>
      <c r="EW386" s="565"/>
      <c r="EX386" s="565"/>
      <c r="EY386" s="565"/>
      <c r="EZ386" s="565"/>
      <c r="FA386" s="565"/>
      <c r="FB386" s="565"/>
      <c r="FC386" s="565"/>
      <c r="FD386" s="565"/>
      <c r="FE386" s="565"/>
      <c r="FF386" s="565"/>
      <c r="FG386" s="565"/>
      <c r="FH386" s="565"/>
      <c r="FI386" s="565"/>
      <c r="FJ386" s="565"/>
      <c r="FK386" s="565"/>
      <c r="FL386" s="565">
        <v>5</v>
      </c>
      <c r="FM386" s="565"/>
      <c r="FN386" s="565"/>
      <c r="FO386" s="565"/>
      <c r="FP386" s="565"/>
      <c r="FQ386" s="565"/>
      <c r="FR386" s="565"/>
      <c r="FS386" s="565"/>
      <c r="FT386" s="565">
        <v>0</v>
      </c>
      <c r="FU386" s="565">
        <v>0</v>
      </c>
      <c r="FV386" s="565"/>
      <c r="FW386" s="565"/>
      <c r="FX386" s="565"/>
      <c r="FY386" s="565"/>
      <c r="FZ386" s="598"/>
      <c r="GA386" s="598"/>
      <c r="GB386" s="565"/>
      <c r="GC386" s="565"/>
      <c r="GD386" s="565"/>
      <c r="GE386" s="565"/>
      <c r="GF386" s="565"/>
      <c r="GG386" s="565"/>
      <c r="GH386" s="565">
        <v>4</v>
      </c>
      <c r="GI386" s="565"/>
      <c r="GJ386" s="565"/>
    </row>
    <row r="387" spans="1:192">
      <c r="A387" s="460">
        <v>342</v>
      </c>
      <c r="B387" s="460" t="s">
        <v>5492</v>
      </c>
      <c r="C387" s="461" t="s">
        <v>5493</v>
      </c>
      <c r="D387" s="521">
        <v>2.0499999999999998</v>
      </c>
      <c r="E387" s="97">
        <v>0</v>
      </c>
      <c r="F387" s="506">
        <v>0</v>
      </c>
      <c r="G387" s="78"/>
      <c r="H387" s="78"/>
      <c r="I387" s="230">
        <v>1</v>
      </c>
      <c r="J387" s="230"/>
      <c r="K387" s="97"/>
      <c r="L387" s="97"/>
      <c r="M387" s="97"/>
      <c r="N387" s="97"/>
      <c r="O387" s="470"/>
      <c r="P387" s="470"/>
      <c r="Q387" s="470"/>
      <c r="R387" s="506"/>
      <c r="S387" s="97"/>
      <c r="T387" s="97">
        <v>0</v>
      </c>
      <c r="U387" s="507"/>
      <c r="V387" s="97"/>
      <c r="W387" s="97"/>
      <c r="X387" s="97"/>
      <c r="Y387" s="147"/>
      <c r="Z387" s="147"/>
      <c r="AA387" s="166"/>
      <c r="AB387" s="166"/>
      <c r="AC387" s="97">
        <v>1</v>
      </c>
      <c r="AD387" s="97"/>
      <c r="AE387" s="97"/>
      <c r="AF387" s="97"/>
      <c r="AG387" s="462"/>
      <c r="AH387" s="462"/>
      <c r="AI387" s="97"/>
      <c r="AJ387" s="97"/>
      <c r="AK387" s="97"/>
      <c r="AL387" s="97"/>
      <c r="AM387" s="97"/>
      <c r="AN387" s="97"/>
      <c r="AO387" s="97"/>
      <c r="AP387" s="97"/>
      <c r="AQ387" s="517"/>
      <c r="AR387" s="517"/>
      <c r="AS387" s="472">
        <v>0</v>
      </c>
      <c r="AT387" s="97"/>
      <c r="AW387" s="97"/>
      <c r="AX387" s="97"/>
      <c r="AY387" s="97"/>
      <c r="AZ387" s="97">
        <f t="shared" si="5"/>
        <v>0</v>
      </c>
      <c r="BA387" s="97"/>
      <c r="BB387" s="97"/>
      <c r="BC387" s="97"/>
      <c r="BD387" s="97"/>
      <c r="BE387" s="97"/>
      <c r="BF387" s="97"/>
      <c r="BG387" s="97"/>
      <c r="BH387" s="97"/>
      <c r="BI387" s="466"/>
      <c r="BJ387" s="466"/>
      <c r="BK387" s="466">
        <v>0</v>
      </c>
      <c r="BL387" s="97"/>
      <c r="BM387" s="97"/>
      <c r="BN387" s="470"/>
      <c r="BO387" s="470"/>
      <c r="BP387" s="97"/>
      <c r="BQ387" s="97"/>
      <c r="BR387" s="97"/>
      <c r="BS387" s="97"/>
      <c r="BT387" s="97"/>
      <c r="BU387" s="97"/>
      <c r="BV387" s="97"/>
      <c r="BW387" s="97"/>
      <c r="BX387" s="97">
        <v>74</v>
      </c>
      <c r="BY387" s="97"/>
      <c r="BZ387" s="97"/>
      <c r="CA387" s="97"/>
      <c r="CB387" s="97"/>
      <c r="CC387" s="574"/>
      <c r="CD387" s="565"/>
      <c r="CE387" s="565"/>
      <c r="CF387" s="565"/>
      <c r="CG387" s="565"/>
      <c r="CH387" s="565"/>
      <c r="CI387" s="565"/>
      <c r="CJ387" s="565"/>
      <c r="CK387" s="565"/>
      <c r="CL387" s="565"/>
      <c r="CM387" s="565"/>
      <c r="CN387" s="565"/>
      <c r="CO387" s="565"/>
      <c r="CP387" s="565"/>
      <c r="CQ387" s="565"/>
      <c r="CR387" s="582"/>
      <c r="CS387" s="565"/>
      <c r="CT387" s="565"/>
      <c r="CU387" s="565"/>
      <c r="CV387" s="565"/>
      <c r="CW387" s="565"/>
      <c r="CX387" s="565"/>
      <c r="CY387" s="598"/>
      <c r="CZ387" s="598"/>
      <c r="DA387" s="565"/>
      <c r="DB387" s="565"/>
      <c r="DC387" s="565"/>
      <c r="DD387" s="565"/>
      <c r="DE387" s="565"/>
      <c r="DF387" s="565"/>
      <c r="DG387" s="565"/>
      <c r="DH387" s="565"/>
      <c r="DI387" s="565"/>
      <c r="DJ387" s="565"/>
      <c r="DK387" s="565">
        <v>80</v>
      </c>
      <c r="DL387" s="565"/>
      <c r="DM387" s="565"/>
      <c r="DN387" s="565"/>
      <c r="DO387" s="565"/>
      <c r="DP387" s="565"/>
      <c r="DQ387" s="565"/>
      <c r="DR387" s="565"/>
      <c r="DS387" s="565"/>
      <c r="DT387" s="565"/>
      <c r="DU387" s="565"/>
      <c r="DV387" s="565"/>
      <c r="DW387" s="565"/>
      <c r="DX387" s="565"/>
      <c r="DY387" s="565"/>
      <c r="DZ387" s="565"/>
      <c r="EA387" s="565"/>
      <c r="EB387" s="565"/>
      <c r="EC387" s="565"/>
      <c r="ED387" s="565"/>
      <c r="EE387" s="565"/>
      <c r="EF387" s="565"/>
      <c r="EG387" s="565"/>
      <c r="EH387" s="565"/>
      <c r="EI387" s="565"/>
      <c r="EJ387" s="565"/>
      <c r="EK387" s="565"/>
      <c r="EL387" s="565"/>
      <c r="EM387" s="565"/>
      <c r="EN387" s="565"/>
      <c r="EO387" s="565"/>
      <c r="EP387" s="565"/>
      <c r="EQ387" s="565"/>
      <c r="ER387" s="620">
        <v>0</v>
      </c>
      <c r="ET387" s="565"/>
      <c r="EU387" s="565"/>
      <c r="EV387" s="565"/>
      <c r="EW387" s="565"/>
      <c r="EX387" s="565"/>
      <c r="EY387" s="565"/>
      <c r="EZ387" s="565"/>
      <c r="FA387" s="565"/>
      <c r="FB387" s="565"/>
      <c r="FC387" s="565"/>
      <c r="FD387" s="565"/>
      <c r="FE387" s="565"/>
      <c r="FF387" s="565"/>
      <c r="FG387" s="565"/>
      <c r="FH387" s="565"/>
      <c r="FI387" s="565"/>
      <c r="FJ387" s="565"/>
      <c r="FK387" s="565"/>
      <c r="FL387" s="565">
        <v>5</v>
      </c>
      <c r="FM387" s="565"/>
      <c r="FN387" s="565"/>
      <c r="FO387" s="565"/>
      <c r="FP387" s="565"/>
      <c r="FQ387" s="565"/>
      <c r="FR387" s="565"/>
      <c r="FS387" s="565"/>
      <c r="FT387" s="565">
        <v>0</v>
      </c>
      <c r="FU387" s="565">
        <v>0</v>
      </c>
      <c r="FV387" s="565"/>
      <c r="FW387" s="565"/>
      <c r="FX387" s="565"/>
      <c r="FY387" s="565"/>
      <c r="FZ387" s="598"/>
      <c r="GA387" s="598"/>
      <c r="GB387" s="565"/>
      <c r="GC387" s="565"/>
      <c r="GD387" s="565"/>
      <c r="GE387" s="565"/>
      <c r="GF387" s="565"/>
      <c r="GG387" s="565"/>
      <c r="GH387" s="565"/>
      <c r="GI387" s="565"/>
      <c r="GJ387" s="565"/>
    </row>
    <row r="388" spans="1:192">
      <c r="A388" s="460">
        <v>343</v>
      </c>
      <c r="B388" s="460" t="s">
        <v>5494</v>
      </c>
      <c r="C388" s="461" t="s">
        <v>5495</v>
      </c>
      <c r="D388" s="521">
        <v>7.81</v>
      </c>
      <c r="E388" s="97">
        <v>0</v>
      </c>
      <c r="F388" s="506">
        <v>0</v>
      </c>
      <c r="G388" s="78"/>
      <c r="H388" s="78"/>
      <c r="I388" s="230"/>
      <c r="J388" s="230"/>
      <c r="K388" s="97"/>
      <c r="L388" s="97"/>
      <c r="M388" s="97"/>
      <c r="N388" s="97"/>
      <c r="O388" s="470"/>
      <c r="P388" s="470"/>
      <c r="Q388" s="470"/>
      <c r="R388" s="506"/>
      <c r="S388" s="97"/>
      <c r="T388" s="97">
        <v>0</v>
      </c>
      <c r="U388" s="507"/>
      <c r="V388" s="97"/>
      <c r="W388" s="97"/>
      <c r="X388" s="97"/>
      <c r="Y388" s="147"/>
      <c r="Z388" s="147"/>
      <c r="AA388" s="166"/>
      <c r="AB388" s="166"/>
      <c r="AC388" s="97"/>
      <c r="AD388" s="97"/>
      <c r="AE388" s="97"/>
      <c r="AF388" s="97"/>
      <c r="AG388" s="462"/>
      <c r="AH388" s="462"/>
      <c r="AI388" s="97"/>
      <c r="AJ388" s="97"/>
      <c r="AK388" s="97"/>
      <c r="AL388" s="97"/>
      <c r="AM388" s="97"/>
      <c r="AN388" s="97"/>
      <c r="AO388" s="97"/>
      <c r="AP388" s="97"/>
      <c r="AQ388" s="517"/>
      <c r="AR388" s="517"/>
      <c r="AS388" s="472">
        <v>0</v>
      </c>
      <c r="AT388" s="97"/>
      <c r="AW388" s="97"/>
      <c r="AX388" s="97"/>
      <c r="AY388" s="97"/>
      <c r="AZ388" s="97">
        <f t="shared" si="5"/>
        <v>0</v>
      </c>
      <c r="BA388" s="97"/>
      <c r="BB388" s="97"/>
      <c r="BC388" s="97"/>
      <c r="BD388" s="97"/>
      <c r="BE388" s="97"/>
      <c r="BF388" s="97"/>
      <c r="BG388" s="97"/>
      <c r="BH388" s="97"/>
      <c r="BI388" s="466"/>
      <c r="BJ388" s="466"/>
      <c r="BK388" s="466">
        <v>0</v>
      </c>
      <c r="BL388" s="97"/>
      <c r="BM388" s="97"/>
      <c r="BN388" s="470"/>
      <c r="BO388" s="470"/>
      <c r="BP388" s="97"/>
      <c r="BQ388" s="97"/>
      <c r="BR388" s="97"/>
      <c r="BS388" s="97"/>
      <c r="BT388" s="97"/>
      <c r="BU388" s="97"/>
      <c r="BV388" s="97"/>
      <c r="BW388" s="97"/>
      <c r="BX388" s="97">
        <v>19</v>
      </c>
      <c r="BY388" s="97"/>
      <c r="BZ388" s="97"/>
      <c r="CA388" s="97"/>
      <c r="CB388" s="97"/>
      <c r="CC388" s="574"/>
      <c r="CD388" s="565"/>
      <c r="CE388" s="565"/>
      <c r="CF388" s="565"/>
      <c r="CG388" s="565"/>
      <c r="CH388" s="565"/>
      <c r="CI388" s="565"/>
      <c r="CJ388" s="565"/>
      <c r="CK388" s="565"/>
      <c r="CL388" s="565"/>
      <c r="CM388" s="565"/>
      <c r="CN388" s="565"/>
      <c r="CO388" s="565"/>
      <c r="CP388" s="565"/>
      <c r="CQ388" s="565"/>
      <c r="CR388" s="582"/>
      <c r="CS388" s="565"/>
      <c r="CT388" s="565"/>
      <c r="CU388" s="565"/>
      <c r="CV388" s="565"/>
      <c r="CW388" s="565"/>
      <c r="CX388" s="565"/>
      <c r="CY388" s="598"/>
      <c r="CZ388" s="598"/>
      <c r="DA388" s="565"/>
      <c r="DB388" s="565"/>
      <c r="DC388" s="565"/>
      <c r="DD388" s="565"/>
      <c r="DE388" s="565"/>
      <c r="DF388" s="565"/>
      <c r="DG388" s="565"/>
      <c r="DH388" s="565"/>
      <c r="DI388" s="565"/>
      <c r="DJ388" s="565"/>
      <c r="DK388" s="565">
        <v>33</v>
      </c>
      <c r="DL388" s="565"/>
      <c r="DM388" s="565"/>
      <c r="DN388" s="565"/>
      <c r="DO388" s="565"/>
      <c r="DP388" s="565"/>
      <c r="DQ388" s="565"/>
      <c r="DR388" s="565"/>
      <c r="DS388" s="565"/>
      <c r="DT388" s="565"/>
      <c r="DU388" s="565"/>
      <c r="DV388" s="565"/>
      <c r="DW388" s="565"/>
      <c r="DX388" s="565"/>
      <c r="DY388" s="565"/>
      <c r="DZ388" s="565"/>
      <c r="EA388" s="565"/>
      <c r="EB388" s="565"/>
      <c r="EC388" s="565"/>
      <c r="ED388" s="565"/>
      <c r="EE388" s="565"/>
      <c r="EF388" s="565"/>
      <c r="EG388" s="565"/>
      <c r="EH388" s="565"/>
      <c r="EI388" s="565"/>
      <c r="EJ388" s="565"/>
      <c r="EK388" s="565"/>
      <c r="EL388" s="565"/>
      <c r="EM388" s="565"/>
      <c r="EN388" s="565"/>
      <c r="EO388" s="565"/>
      <c r="EP388" s="565"/>
      <c r="EQ388" s="565"/>
      <c r="ER388" s="620">
        <v>0</v>
      </c>
      <c r="ET388" s="565"/>
      <c r="EU388" s="565"/>
      <c r="EV388" s="565"/>
      <c r="EW388" s="565"/>
      <c r="EX388" s="565"/>
      <c r="EY388" s="565"/>
      <c r="EZ388" s="565"/>
      <c r="FA388" s="565"/>
      <c r="FB388" s="565"/>
      <c r="FC388" s="565"/>
      <c r="FD388" s="565"/>
      <c r="FE388" s="565"/>
      <c r="FF388" s="565"/>
      <c r="FG388" s="565"/>
      <c r="FH388" s="565"/>
      <c r="FI388" s="565"/>
      <c r="FJ388" s="565"/>
      <c r="FK388" s="565"/>
      <c r="FL388" s="565"/>
      <c r="FM388" s="565"/>
      <c r="FN388" s="565"/>
      <c r="FO388" s="565"/>
      <c r="FP388" s="565"/>
      <c r="FQ388" s="565"/>
      <c r="FR388" s="565"/>
      <c r="FS388" s="565"/>
      <c r="FT388" s="565">
        <v>0</v>
      </c>
      <c r="FU388" s="565">
        <v>0</v>
      </c>
      <c r="FV388" s="565"/>
      <c r="FW388" s="565"/>
      <c r="FX388" s="565"/>
      <c r="FY388" s="565"/>
      <c r="FZ388" s="598"/>
      <c r="GA388" s="598"/>
      <c r="GB388" s="565"/>
      <c r="GC388" s="565"/>
      <c r="GD388" s="565"/>
      <c r="GE388" s="565"/>
      <c r="GF388" s="565"/>
      <c r="GG388" s="565"/>
      <c r="GH388" s="565"/>
      <c r="GI388" s="565"/>
      <c r="GJ388" s="565"/>
    </row>
    <row r="389" spans="1:192">
      <c r="A389" s="460">
        <v>344</v>
      </c>
      <c r="B389" s="460" t="s">
        <v>5496</v>
      </c>
      <c r="C389" s="461" t="s">
        <v>5497</v>
      </c>
      <c r="D389" s="521">
        <v>15.57</v>
      </c>
      <c r="E389" s="97">
        <v>0</v>
      </c>
      <c r="F389" s="506">
        <v>0</v>
      </c>
      <c r="G389" s="78"/>
      <c r="H389" s="78"/>
      <c r="I389" s="230"/>
      <c r="J389" s="230"/>
      <c r="K389" s="97"/>
      <c r="L389" s="97"/>
      <c r="M389" s="97"/>
      <c r="N389" s="97"/>
      <c r="O389" s="470"/>
      <c r="P389" s="470"/>
      <c r="Q389" s="470"/>
      <c r="R389" s="506"/>
      <c r="S389" s="97"/>
      <c r="T389" s="97">
        <v>0</v>
      </c>
      <c r="U389" s="507"/>
      <c r="V389" s="97"/>
      <c r="W389" s="97"/>
      <c r="X389" s="97"/>
      <c r="Y389" s="147"/>
      <c r="Z389" s="147"/>
      <c r="AA389" s="166"/>
      <c r="AB389" s="166"/>
      <c r="AC389" s="97"/>
      <c r="AD389" s="97"/>
      <c r="AE389" s="97"/>
      <c r="AF389" s="97"/>
      <c r="AG389" s="462"/>
      <c r="AH389" s="462"/>
      <c r="AI389" s="97"/>
      <c r="AJ389" s="97"/>
      <c r="AK389" s="97"/>
      <c r="AL389" s="97"/>
      <c r="AM389" s="97"/>
      <c r="AN389" s="97"/>
      <c r="AO389" s="97"/>
      <c r="AP389" s="97"/>
      <c r="AQ389" s="517"/>
      <c r="AR389" s="517"/>
      <c r="AS389" s="472">
        <v>0</v>
      </c>
      <c r="AT389" s="97"/>
      <c r="AW389" s="97"/>
      <c r="AX389" s="97"/>
      <c r="AY389" s="97"/>
      <c r="AZ389" s="97">
        <f t="shared" si="5"/>
        <v>0</v>
      </c>
      <c r="BA389" s="97"/>
      <c r="BB389" s="97"/>
      <c r="BC389" s="97"/>
      <c r="BD389" s="97"/>
      <c r="BE389" s="97"/>
      <c r="BF389" s="97"/>
      <c r="BG389" s="97"/>
      <c r="BH389" s="97"/>
      <c r="BI389" s="466"/>
      <c r="BJ389" s="466"/>
      <c r="BK389" s="466">
        <v>0</v>
      </c>
      <c r="BL389" s="97"/>
      <c r="BM389" s="97"/>
      <c r="BN389" s="470"/>
      <c r="BO389" s="470"/>
      <c r="BP389" s="97"/>
      <c r="BQ389" s="97"/>
      <c r="BR389" s="97"/>
      <c r="BS389" s="97"/>
      <c r="BT389" s="97"/>
      <c r="BU389" s="97"/>
      <c r="BV389" s="97"/>
      <c r="BW389" s="97"/>
      <c r="BX389" s="97"/>
      <c r="BY389" s="97"/>
      <c r="BZ389" s="97"/>
      <c r="CA389" s="97"/>
      <c r="CB389" s="97"/>
      <c r="CC389" s="574"/>
      <c r="CD389" s="565"/>
      <c r="CE389" s="565"/>
      <c r="CF389" s="565"/>
      <c r="CG389" s="565"/>
      <c r="CH389" s="565"/>
      <c r="CI389" s="565"/>
      <c r="CJ389" s="565"/>
      <c r="CK389" s="565"/>
      <c r="CL389" s="565"/>
      <c r="CM389" s="565"/>
      <c r="CN389" s="565"/>
      <c r="CO389" s="565"/>
      <c r="CP389" s="565"/>
      <c r="CQ389" s="565"/>
      <c r="CR389" s="582"/>
      <c r="CS389" s="565"/>
      <c r="CT389" s="565"/>
      <c r="CU389" s="565"/>
      <c r="CV389" s="565"/>
      <c r="CW389" s="565"/>
      <c r="CX389" s="565"/>
      <c r="CY389" s="598"/>
      <c r="CZ389" s="598"/>
      <c r="DA389" s="565"/>
      <c r="DB389" s="565"/>
      <c r="DC389" s="565"/>
      <c r="DD389" s="565"/>
      <c r="DE389" s="565"/>
      <c r="DF389" s="565"/>
      <c r="DG389" s="565"/>
      <c r="DH389" s="565"/>
      <c r="DI389" s="565"/>
      <c r="DJ389" s="565"/>
      <c r="DK389" s="565">
        <v>3</v>
      </c>
      <c r="DL389" s="565">
        <v>1</v>
      </c>
      <c r="DM389" s="565"/>
      <c r="DN389" s="565"/>
      <c r="DO389" s="565"/>
      <c r="DP389" s="565"/>
      <c r="DQ389" s="565"/>
      <c r="DR389" s="565"/>
      <c r="DS389" s="565"/>
      <c r="DT389" s="565"/>
      <c r="DU389" s="565"/>
      <c r="DV389" s="565"/>
      <c r="DW389" s="565"/>
      <c r="DX389" s="565"/>
      <c r="DY389" s="565"/>
      <c r="DZ389" s="565"/>
      <c r="EA389" s="565"/>
      <c r="EB389" s="565"/>
      <c r="EC389" s="565"/>
      <c r="ED389" s="565"/>
      <c r="EE389" s="565"/>
      <c r="EF389" s="565"/>
      <c r="EG389" s="565"/>
      <c r="EH389" s="565"/>
      <c r="EI389" s="565"/>
      <c r="EJ389" s="565"/>
      <c r="EK389" s="565"/>
      <c r="EL389" s="565"/>
      <c r="EM389" s="565"/>
      <c r="EN389" s="565"/>
      <c r="EO389" s="565"/>
      <c r="EP389" s="565"/>
      <c r="EQ389" s="565"/>
      <c r="ER389" s="620">
        <v>0</v>
      </c>
      <c r="ET389" s="565"/>
      <c r="EU389" s="565"/>
      <c r="EV389" s="565"/>
      <c r="EW389" s="565"/>
      <c r="EX389" s="565"/>
      <c r="EY389" s="565"/>
      <c r="EZ389" s="565"/>
      <c r="FA389" s="565"/>
      <c r="FB389" s="565"/>
      <c r="FC389" s="565"/>
      <c r="FD389" s="565"/>
      <c r="FE389" s="565"/>
      <c r="FF389" s="565"/>
      <c r="FG389" s="565"/>
      <c r="FH389" s="565"/>
      <c r="FI389" s="565"/>
      <c r="FJ389" s="565"/>
      <c r="FK389" s="565"/>
      <c r="FL389" s="565">
        <v>5</v>
      </c>
      <c r="FM389" s="565"/>
      <c r="FN389" s="565"/>
      <c r="FO389" s="565"/>
      <c r="FP389" s="565"/>
      <c r="FQ389" s="565"/>
      <c r="FR389" s="565"/>
      <c r="FS389" s="565"/>
      <c r="FT389" s="565">
        <v>0</v>
      </c>
      <c r="FU389" s="565">
        <v>0</v>
      </c>
      <c r="FV389" s="565"/>
      <c r="FW389" s="565"/>
      <c r="FX389" s="565"/>
      <c r="FY389" s="565"/>
      <c r="FZ389" s="598"/>
      <c r="GA389" s="598"/>
      <c r="GB389" s="565"/>
      <c r="GC389" s="565"/>
      <c r="GD389" s="565"/>
      <c r="GE389" s="565"/>
      <c r="GF389" s="565"/>
      <c r="GG389" s="565"/>
      <c r="GH389" s="565"/>
      <c r="GI389" s="565"/>
      <c r="GJ389" s="565"/>
    </row>
    <row r="390" spans="1:192" ht="30">
      <c r="A390" s="460">
        <v>345</v>
      </c>
      <c r="B390" s="460" t="s">
        <v>5498</v>
      </c>
      <c r="C390" s="461" t="s">
        <v>4784</v>
      </c>
      <c r="D390" s="521">
        <v>0.5</v>
      </c>
      <c r="E390" s="97">
        <v>0</v>
      </c>
      <c r="F390" s="506">
        <v>0</v>
      </c>
      <c r="G390" s="78"/>
      <c r="H390" s="78"/>
      <c r="I390" s="230"/>
      <c r="J390" s="230"/>
      <c r="K390" s="97"/>
      <c r="L390" s="97"/>
      <c r="M390" s="97"/>
      <c r="N390" s="97"/>
      <c r="O390" s="470"/>
      <c r="P390" s="470"/>
      <c r="Q390" s="470"/>
      <c r="R390" s="506">
        <v>4</v>
      </c>
      <c r="S390" s="97"/>
      <c r="T390" s="97">
        <v>2</v>
      </c>
      <c r="U390" s="507"/>
      <c r="V390" s="97">
        <v>2</v>
      </c>
      <c r="W390" s="97"/>
      <c r="X390" s="97">
        <v>2</v>
      </c>
      <c r="Y390" s="147"/>
      <c r="Z390" s="147"/>
      <c r="AA390" s="166"/>
      <c r="AB390" s="166"/>
      <c r="AC390" s="97"/>
      <c r="AD390" s="97"/>
      <c r="AE390" s="97"/>
      <c r="AF390" s="97"/>
      <c r="AG390" s="462"/>
      <c r="AH390" s="462"/>
      <c r="AI390" s="97"/>
      <c r="AJ390" s="97"/>
      <c r="AK390" s="97"/>
      <c r="AL390" s="97"/>
      <c r="AM390" s="97"/>
      <c r="AN390" s="97"/>
      <c r="AO390" s="97"/>
      <c r="AP390" s="97"/>
      <c r="AQ390" s="517">
        <v>35</v>
      </c>
      <c r="AR390" s="517"/>
      <c r="AS390" s="472">
        <v>0</v>
      </c>
      <c r="AT390" s="97"/>
      <c r="AW390" s="97">
        <v>32</v>
      </c>
      <c r="AX390" s="97">
        <f>1</f>
        <v>1</v>
      </c>
      <c r="AY390" s="97"/>
      <c r="AZ390" s="97">
        <f t="shared" si="5"/>
        <v>1</v>
      </c>
      <c r="BA390" s="97"/>
      <c r="BB390" s="97"/>
      <c r="BC390" s="97"/>
      <c r="BD390" s="97"/>
      <c r="BE390" s="97"/>
      <c r="BF390" s="97"/>
      <c r="BG390" s="97"/>
      <c r="BH390" s="97"/>
      <c r="BI390" s="466">
        <v>110</v>
      </c>
      <c r="BJ390" s="466"/>
      <c r="BK390" s="466">
        <v>110</v>
      </c>
      <c r="BL390" s="97"/>
      <c r="BM390" s="97"/>
      <c r="BN390" s="470">
        <v>8</v>
      </c>
      <c r="BO390" s="470"/>
      <c r="BP390" s="97"/>
      <c r="BQ390" s="97"/>
      <c r="BR390" s="97"/>
      <c r="BS390" s="97"/>
      <c r="BT390" s="97"/>
      <c r="BU390" s="97"/>
      <c r="BV390" s="97"/>
      <c r="BW390" s="97"/>
      <c r="BX390" s="97">
        <v>163</v>
      </c>
      <c r="BY390" s="97"/>
      <c r="BZ390" s="97"/>
      <c r="CA390" s="97"/>
      <c r="CB390" s="97"/>
      <c r="CC390" s="574"/>
      <c r="CD390" s="565"/>
      <c r="CE390" s="565"/>
      <c r="CF390" s="565">
        <v>10</v>
      </c>
      <c r="CG390" s="565">
        <v>1</v>
      </c>
      <c r="CH390" s="565"/>
      <c r="CI390" s="565">
        <v>50</v>
      </c>
      <c r="CJ390" s="565"/>
      <c r="CK390" s="565">
        <v>2</v>
      </c>
      <c r="CL390" s="565"/>
      <c r="CM390" s="565"/>
      <c r="CN390" s="565"/>
      <c r="CO390" s="565"/>
      <c r="CP390" s="565"/>
      <c r="CQ390" s="565"/>
      <c r="CR390" s="582">
        <v>32</v>
      </c>
      <c r="CS390" s="565"/>
      <c r="CT390" s="565"/>
      <c r="CU390" s="565"/>
      <c r="CV390" s="565"/>
      <c r="CW390" s="565">
        <v>8</v>
      </c>
      <c r="CX390" s="565"/>
      <c r="CY390" s="598"/>
      <c r="CZ390" s="598"/>
      <c r="DA390" s="565">
        <v>55</v>
      </c>
      <c r="DB390" s="565"/>
      <c r="DC390" s="565">
        <v>36</v>
      </c>
      <c r="DD390" s="565"/>
      <c r="DE390" s="565">
        <v>7</v>
      </c>
      <c r="DF390" s="565"/>
      <c r="DG390" s="565"/>
      <c r="DH390" s="565"/>
      <c r="DI390" s="565"/>
      <c r="DJ390" s="565"/>
      <c r="DK390" s="565"/>
      <c r="DL390" s="565"/>
      <c r="DM390" s="565"/>
      <c r="DN390" s="565"/>
      <c r="DO390" s="565"/>
      <c r="DP390" s="565"/>
      <c r="DQ390" s="565"/>
      <c r="DR390" s="565"/>
      <c r="DS390" s="565"/>
      <c r="DT390" s="565">
        <v>231</v>
      </c>
      <c r="DU390" s="565"/>
      <c r="DV390" s="565"/>
      <c r="DW390" s="565"/>
      <c r="DX390" s="565"/>
      <c r="DY390" s="565"/>
      <c r="DZ390" s="565"/>
      <c r="EA390" s="565"/>
      <c r="EB390" s="565"/>
      <c r="EC390" s="565"/>
      <c r="ED390" s="565"/>
      <c r="EE390" s="565"/>
      <c r="EF390" s="565"/>
      <c r="EG390" s="565"/>
      <c r="EH390" s="565">
        <v>24</v>
      </c>
      <c r="EI390" s="565"/>
      <c r="EJ390" s="565">
        <v>100</v>
      </c>
      <c r="EK390" s="565"/>
      <c r="EL390" s="565"/>
      <c r="EM390" s="565"/>
      <c r="EN390" s="565"/>
      <c r="EO390" s="565"/>
      <c r="EP390" s="565"/>
      <c r="EQ390" s="565"/>
      <c r="ER390" s="620">
        <v>100</v>
      </c>
      <c r="ET390" s="565"/>
      <c r="EU390" s="565"/>
      <c r="EV390" s="565">
        <v>22</v>
      </c>
      <c r="EW390" s="565"/>
      <c r="EX390" s="565"/>
      <c r="EY390" s="565"/>
      <c r="EZ390" s="565">
        <v>46</v>
      </c>
      <c r="FA390" s="565"/>
      <c r="FB390" s="565"/>
      <c r="FC390" s="565"/>
      <c r="FD390" s="565">
        <v>3</v>
      </c>
      <c r="FE390" s="565"/>
      <c r="FF390" s="565">
        <v>4</v>
      </c>
      <c r="FG390" s="565"/>
      <c r="FH390" s="565">
        <v>50</v>
      </c>
      <c r="FI390" s="565"/>
      <c r="FJ390" s="565"/>
      <c r="FK390" s="565"/>
      <c r="FL390" s="565">
        <v>53</v>
      </c>
      <c r="FM390" s="565"/>
      <c r="FN390" s="565">
        <v>20</v>
      </c>
      <c r="FO390" s="565"/>
      <c r="FP390" s="565"/>
      <c r="FQ390" s="565"/>
      <c r="FR390" s="565"/>
      <c r="FS390" s="565"/>
      <c r="FT390" s="565">
        <v>6</v>
      </c>
      <c r="FU390" s="565">
        <v>0</v>
      </c>
      <c r="FV390" s="565">
        <v>4</v>
      </c>
      <c r="FW390" s="565"/>
      <c r="FX390" s="565"/>
      <c r="FY390" s="565"/>
      <c r="FZ390" s="598">
        <v>10</v>
      </c>
      <c r="GA390" s="598"/>
      <c r="GB390" s="565"/>
      <c r="GC390" s="565"/>
      <c r="GD390" s="565">
        <v>13</v>
      </c>
      <c r="GE390" s="565"/>
      <c r="GF390" s="565">
        <v>6</v>
      </c>
      <c r="GG390" s="565"/>
      <c r="GH390" s="565">
        <v>20</v>
      </c>
      <c r="GI390" s="565">
        <v>1</v>
      </c>
      <c r="GJ390" s="565"/>
    </row>
    <row r="391" spans="1:192">
      <c r="A391" s="443">
        <v>37</v>
      </c>
      <c r="B391" s="501" t="s">
        <v>5499</v>
      </c>
      <c r="C391" s="474" t="s">
        <v>4174</v>
      </c>
      <c r="D391" s="502">
        <v>1.74</v>
      </c>
      <c r="E391" s="97">
        <v>4</v>
      </c>
      <c r="F391" s="506">
        <v>0</v>
      </c>
      <c r="G391" s="78"/>
      <c r="H391" s="78"/>
      <c r="I391" s="230">
        <v>69</v>
      </c>
      <c r="J391" s="230"/>
      <c r="K391" s="97"/>
      <c r="L391" s="97"/>
      <c r="M391" s="97">
        <v>8</v>
      </c>
      <c r="N391" s="97"/>
      <c r="O391" s="470"/>
      <c r="P391" s="470"/>
      <c r="Q391" s="470"/>
      <c r="R391" s="506"/>
      <c r="S391" s="97"/>
      <c r="T391" s="447">
        <v>1528</v>
      </c>
      <c r="U391" s="507"/>
      <c r="V391" s="447"/>
      <c r="W391" s="447"/>
      <c r="X391" s="447"/>
      <c r="Y391" s="147"/>
      <c r="Z391" s="147"/>
      <c r="AA391" s="166"/>
      <c r="AB391" s="166"/>
      <c r="AC391" s="97">
        <v>145</v>
      </c>
      <c r="AD391" s="97"/>
      <c r="AE391" s="97"/>
      <c r="AF391" s="97"/>
      <c r="AG391" s="462"/>
      <c r="AH391" s="462"/>
      <c r="AI391" s="97"/>
      <c r="AJ391" s="97"/>
      <c r="AK391" s="97"/>
      <c r="AL391" s="97"/>
      <c r="AM391" s="97"/>
      <c r="AN391" s="97"/>
      <c r="AO391" s="97"/>
      <c r="AP391" s="97"/>
      <c r="AQ391" s="512">
        <f>SUM(AQ392:AQ409)</f>
        <v>0</v>
      </c>
      <c r="AR391" s="512">
        <f>SUM(AR392:AR409)</f>
        <v>0</v>
      </c>
      <c r="AS391" s="472">
        <v>0</v>
      </c>
      <c r="AT391" s="97"/>
      <c r="AW391" s="97"/>
      <c r="AX391" s="97"/>
      <c r="AY391" s="97"/>
      <c r="AZ391" s="97"/>
      <c r="BA391" s="97"/>
      <c r="BB391" s="97"/>
      <c r="BC391" s="97"/>
      <c r="BD391" s="97"/>
      <c r="BE391" s="97"/>
      <c r="BF391" s="97"/>
      <c r="BG391" s="97"/>
      <c r="BH391" s="97"/>
      <c r="BI391" s="466">
        <v>213</v>
      </c>
      <c r="BJ391" s="466">
        <v>0</v>
      </c>
      <c r="BK391" s="466">
        <v>213</v>
      </c>
      <c r="BL391" s="97">
        <v>0</v>
      </c>
      <c r="BM391" s="97"/>
      <c r="BN391" s="470"/>
      <c r="BO391" s="470"/>
      <c r="BP391" s="97"/>
      <c r="BQ391" s="97">
        <v>3000</v>
      </c>
      <c r="BR391" s="97"/>
      <c r="BS391" s="97"/>
      <c r="BT391" s="97"/>
      <c r="BU391" s="97"/>
      <c r="BV391" s="97"/>
      <c r="BW391" s="97"/>
      <c r="BX391" s="97">
        <v>55</v>
      </c>
      <c r="BY391" s="97"/>
      <c r="BZ391" s="97"/>
      <c r="CA391" s="97"/>
      <c r="CB391" s="97"/>
      <c r="CC391" s="574"/>
      <c r="CD391" s="565"/>
      <c r="CE391" s="565"/>
      <c r="CF391" s="565">
        <v>0</v>
      </c>
      <c r="CG391" s="565">
        <v>0</v>
      </c>
      <c r="CH391" s="565">
        <v>636</v>
      </c>
      <c r="CI391" s="565">
        <v>312</v>
      </c>
      <c r="CJ391" s="565"/>
      <c r="CK391" s="565"/>
      <c r="CL391" s="565"/>
      <c r="CM391" s="565"/>
      <c r="CN391" s="565"/>
      <c r="CO391" s="565"/>
      <c r="CP391" s="565"/>
      <c r="CQ391" s="565"/>
      <c r="CR391" s="568">
        <v>812</v>
      </c>
      <c r="CS391" s="565"/>
      <c r="CT391" s="565"/>
      <c r="CU391" s="565"/>
      <c r="CV391" s="565"/>
      <c r="CW391" s="565"/>
      <c r="CX391" s="565"/>
      <c r="CY391" s="600">
        <v>4600</v>
      </c>
      <c r="CZ391" s="598"/>
      <c r="DA391" s="565"/>
      <c r="DB391" s="565"/>
      <c r="DC391" s="565"/>
      <c r="DD391" s="565"/>
      <c r="DE391" s="565"/>
      <c r="DF391" s="565"/>
      <c r="DG391" s="565">
        <v>10</v>
      </c>
      <c r="DH391" s="565"/>
      <c r="DI391" s="565"/>
      <c r="DJ391" s="565"/>
      <c r="DK391" s="565"/>
      <c r="DL391" s="565"/>
      <c r="DM391" s="565"/>
      <c r="DN391" s="565"/>
      <c r="DO391" s="565"/>
      <c r="DP391" s="565">
        <v>57</v>
      </c>
      <c r="DQ391" s="565">
        <v>1</v>
      </c>
      <c r="DR391" s="565"/>
      <c r="DS391" s="565"/>
      <c r="DT391" s="565"/>
      <c r="DU391" s="565"/>
      <c r="DV391" s="565">
        <v>1575</v>
      </c>
      <c r="DW391" s="565"/>
      <c r="DX391" s="565"/>
      <c r="DY391" s="565"/>
      <c r="DZ391" s="565"/>
      <c r="EA391" s="565"/>
      <c r="EB391" s="565"/>
      <c r="EC391" s="565"/>
      <c r="ED391" s="565"/>
      <c r="EE391" s="565"/>
      <c r="EF391" s="565"/>
      <c r="EG391" s="565"/>
      <c r="EH391" s="565"/>
      <c r="EI391" s="565"/>
      <c r="EJ391" s="565"/>
      <c r="EK391" s="565"/>
      <c r="EL391" s="565"/>
      <c r="EM391" s="565"/>
      <c r="EN391" s="565"/>
      <c r="EO391" s="565"/>
      <c r="EP391" s="565"/>
      <c r="EQ391" s="565"/>
      <c r="ER391" s="620">
        <v>0</v>
      </c>
      <c r="ET391" s="565"/>
      <c r="EU391" s="565"/>
      <c r="EV391" s="565">
        <v>707</v>
      </c>
      <c r="EW391" s="565"/>
      <c r="EX391" s="565"/>
      <c r="EY391" s="565"/>
      <c r="EZ391" s="565">
        <v>722</v>
      </c>
      <c r="FA391" s="565"/>
      <c r="FB391" s="565"/>
      <c r="FC391" s="565"/>
      <c r="FD391" s="565"/>
      <c r="FE391" s="565"/>
      <c r="FF391" s="565"/>
      <c r="FG391" s="565"/>
      <c r="FH391" s="565">
        <v>250</v>
      </c>
      <c r="FI391" s="565"/>
      <c r="FJ391" s="565"/>
      <c r="FK391" s="565"/>
      <c r="FL391" s="565">
        <v>997</v>
      </c>
      <c r="FM391" s="565"/>
      <c r="FN391" s="565">
        <v>0</v>
      </c>
      <c r="FO391" s="565">
        <v>0</v>
      </c>
      <c r="FP391" s="565"/>
      <c r="FQ391" s="565"/>
      <c r="FR391" s="565"/>
      <c r="FS391" s="565"/>
      <c r="FT391" s="565">
        <v>0</v>
      </c>
      <c r="FU391" s="565">
        <v>0</v>
      </c>
      <c r="FV391" s="565"/>
      <c r="FW391" s="565"/>
      <c r="FX391" s="565"/>
      <c r="FY391" s="565"/>
      <c r="FZ391" s="598"/>
      <c r="GA391" s="598"/>
      <c r="GB391" s="565"/>
      <c r="GC391" s="565"/>
      <c r="GD391" s="565"/>
      <c r="GE391" s="565"/>
      <c r="GF391" s="565"/>
      <c r="GG391" s="565"/>
      <c r="GH391" s="565"/>
      <c r="GI391" s="565"/>
      <c r="GJ391" s="565"/>
    </row>
    <row r="392" spans="1:192" ht="45">
      <c r="A392" s="460">
        <v>346</v>
      </c>
      <c r="B392" s="460" t="s">
        <v>5500</v>
      </c>
      <c r="C392" s="461" t="s">
        <v>4789</v>
      </c>
      <c r="D392" s="514">
        <v>1.31</v>
      </c>
      <c r="E392" s="447">
        <v>0</v>
      </c>
      <c r="F392" s="515">
        <v>0</v>
      </c>
      <c r="G392" s="78"/>
      <c r="H392" s="78"/>
      <c r="I392" s="445">
        <v>374</v>
      </c>
      <c r="J392" s="445">
        <v>0</v>
      </c>
      <c r="K392" s="97"/>
      <c r="L392" s="97"/>
      <c r="M392" s="97"/>
      <c r="N392" s="97"/>
      <c r="O392" s="470"/>
      <c r="P392" s="470"/>
      <c r="Q392" s="470"/>
      <c r="R392" s="506"/>
      <c r="S392" s="97"/>
      <c r="T392" s="97">
        <v>124</v>
      </c>
      <c r="U392" s="507"/>
      <c r="V392" s="97"/>
      <c r="W392" s="97"/>
      <c r="X392" s="97"/>
      <c r="Y392" s="147">
        <v>306</v>
      </c>
      <c r="Z392" s="147"/>
      <c r="AA392" s="166"/>
      <c r="AB392" s="166"/>
      <c r="AC392" s="97"/>
      <c r="AD392" s="97"/>
      <c r="AE392" s="97"/>
      <c r="AF392" s="97"/>
      <c r="AG392" s="462"/>
      <c r="AH392" s="462"/>
      <c r="AI392" s="97"/>
      <c r="AJ392" s="97"/>
      <c r="AK392" s="97"/>
      <c r="AL392" s="97"/>
      <c r="AM392" s="97"/>
      <c r="AN392" s="97"/>
      <c r="AO392" s="97"/>
      <c r="AP392" s="97"/>
      <c r="AQ392" s="517"/>
      <c r="AR392" s="517"/>
      <c r="AS392" s="472">
        <v>0</v>
      </c>
      <c r="AT392" s="97"/>
      <c r="AW392" s="97"/>
      <c r="AX392" s="97"/>
      <c r="AY392" s="97"/>
      <c r="AZ392" s="97">
        <f t="shared" ref="AZ392:AZ413" si="6">AX392+AY392</f>
        <v>0</v>
      </c>
      <c r="BA392" s="97"/>
      <c r="BB392" s="97"/>
      <c r="BC392" s="97"/>
      <c r="BD392" s="97"/>
      <c r="BE392" s="97"/>
      <c r="BF392" s="97"/>
      <c r="BG392" s="97"/>
      <c r="BH392" s="97"/>
      <c r="BI392" s="466">
        <v>57</v>
      </c>
      <c r="BJ392" s="466"/>
      <c r="BK392" s="466">
        <v>57</v>
      </c>
      <c r="BL392" s="97"/>
      <c r="BM392" s="97"/>
      <c r="BN392" s="470"/>
      <c r="BO392" s="470"/>
      <c r="BP392" s="97"/>
      <c r="BQ392" s="97">
        <v>128</v>
      </c>
      <c r="BR392" s="97"/>
      <c r="BS392" s="97"/>
      <c r="BT392" s="97"/>
      <c r="BU392" s="97"/>
      <c r="BV392" s="97">
        <v>326</v>
      </c>
      <c r="BW392" s="97"/>
      <c r="BX392" s="97"/>
      <c r="BY392" s="97"/>
      <c r="BZ392" s="97"/>
      <c r="CA392" s="97"/>
      <c r="CB392" s="97"/>
      <c r="CC392" s="574"/>
      <c r="CD392" s="565"/>
      <c r="CE392" s="565"/>
      <c r="CF392" s="565"/>
      <c r="CG392" s="565"/>
      <c r="CH392" s="565">
        <v>129</v>
      </c>
      <c r="CI392" s="565">
        <v>55</v>
      </c>
      <c r="CJ392" s="565"/>
      <c r="CK392" s="565"/>
      <c r="CL392" s="565"/>
      <c r="CM392" s="565"/>
      <c r="CN392" s="565"/>
      <c r="CO392" s="565"/>
      <c r="CP392" s="565"/>
      <c r="CQ392" s="565"/>
      <c r="CR392" s="582">
        <v>120</v>
      </c>
      <c r="CS392" s="565"/>
      <c r="CT392" s="565"/>
      <c r="CU392" s="565"/>
      <c r="CV392" s="565"/>
      <c r="CW392" s="565"/>
      <c r="CX392" s="565"/>
      <c r="CY392" s="600">
        <v>1800</v>
      </c>
      <c r="CZ392" s="598"/>
      <c r="DA392" s="565"/>
      <c r="DB392" s="565"/>
      <c r="DC392" s="565"/>
      <c r="DD392" s="565"/>
      <c r="DE392" s="565"/>
      <c r="DF392" s="565"/>
      <c r="DG392" s="565"/>
      <c r="DH392" s="565"/>
      <c r="DI392" s="565"/>
      <c r="DJ392" s="565"/>
      <c r="DK392" s="565"/>
      <c r="DL392" s="565"/>
      <c r="DM392" s="565"/>
      <c r="DN392" s="565"/>
      <c r="DO392" s="565"/>
      <c r="DP392" s="565"/>
      <c r="DQ392" s="565"/>
      <c r="DR392" s="565"/>
      <c r="DS392" s="565"/>
      <c r="DT392" s="565"/>
      <c r="DU392" s="565"/>
      <c r="DV392" s="565">
        <v>432</v>
      </c>
      <c r="DW392" s="565"/>
      <c r="DX392" s="565"/>
      <c r="DY392" s="565"/>
      <c r="DZ392" s="565"/>
      <c r="EA392" s="565"/>
      <c r="EB392" s="565"/>
      <c r="EC392" s="565"/>
      <c r="ED392" s="565"/>
      <c r="EE392" s="565"/>
      <c r="EF392" s="565"/>
      <c r="EG392" s="565"/>
      <c r="EH392" s="565"/>
      <c r="EI392" s="565"/>
      <c r="EJ392" s="565"/>
      <c r="EK392" s="565"/>
      <c r="EL392" s="565"/>
      <c r="EM392" s="565"/>
      <c r="EN392" s="565"/>
      <c r="EO392" s="565"/>
      <c r="EP392" s="565"/>
      <c r="EQ392" s="565"/>
      <c r="ER392" s="620">
        <v>0</v>
      </c>
      <c r="ET392" s="565"/>
      <c r="EU392" s="565"/>
      <c r="EV392" s="565">
        <v>139</v>
      </c>
      <c r="EW392" s="565"/>
      <c r="EX392" s="565"/>
      <c r="EY392" s="565"/>
      <c r="EZ392" s="565">
        <v>209</v>
      </c>
      <c r="FA392" s="565"/>
      <c r="FB392" s="565"/>
      <c r="FC392" s="565"/>
      <c r="FD392" s="565"/>
      <c r="FE392" s="565"/>
      <c r="FF392" s="565"/>
      <c r="FG392" s="565"/>
      <c r="FH392" s="565">
        <v>105</v>
      </c>
      <c r="FI392" s="565"/>
      <c r="FJ392" s="565"/>
      <c r="FK392" s="565"/>
      <c r="FL392" s="565">
        <v>290</v>
      </c>
      <c r="FM392" s="565"/>
      <c r="FN392" s="565"/>
      <c r="FO392" s="565"/>
      <c r="FP392" s="565"/>
      <c r="FQ392" s="565"/>
      <c r="FR392" s="565"/>
      <c r="FS392" s="565"/>
      <c r="FT392" s="565">
        <v>0</v>
      </c>
      <c r="FU392" s="565">
        <v>0</v>
      </c>
      <c r="FV392" s="565"/>
      <c r="FW392" s="565"/>
      <c r="FX392" s="565"/>
      <c r="FY392" s="565"/>
      <c r="FZ392" s="598"/>
      <c r="GA392" s="598"/>
      <c r="GB392" s="565"/>
      <c r="GC392" s="565"/>
      <c r="GD392" s="565"/>
      <c r="GE392" s="565"/>
      <c r="GF392" s="565"/>
      <c r="GG392" s="565"/>
      <c r="GH392" s="565">
        <v>26</v>
      </c>
      <c r="GI392" s="565"/>
      <c r="GJ392" s="565"/>
    </row>
    <row r="393" spans="1:192" ht="45">
      <c r="A393" s="460">
        <v>347</v>
      </c>
      <c r="B393" s="460" t="s">
        <v>5501</v>
      </c>
      <c r="C393" s="461" t="s">
        <v>5502</v>
      </c>
      <c r="D393" s="514">
        <v>1.82</v>
      </c>
      <c r="E393" s="97">
        <v>0</v>
      </c>
      <c r="F393" s="506">
        <v>0</v>
      </c>
      <c r="G393" s="78"/>
      <c r="H393" s="78"/>
      <c r="I393" s="230">
        <v>73</v>
      </c>
      <c r="J393" s="230"/>
      <c r="K393" s="97"/>
      <c r="L393" s="97"/>
      <c r="M393" s="97"/>
      <c r="N393" s="97"/>
      <c r="O393" s="470"/>
      <c r="P393" s="470"/>
      <c r="Q393" s="470"/>
      <c r="R393" s="506"/>
      <c r="S393" s="97"/>
      <c r="T393" s="97">
        <v>469</v>
      </c>
      <c r="U393" s="507"/>
      <c r="V393" s="97"/>
      <c r="W393" s="97"/>
      <c r="X393" s="97"/>
      <c r="Y393" s="147">
        <v>154</v>
      </c>
      <c r="Z393" s="147"/>
      <c r="AA393" s="166"/>
      <c r="AB393" s="166"/>
      <c r="AC393" s="97"/>
      <c r="AD393" s="97"/>
      <c r="AE393" s="97"/>
      <c r="AF393" s="97"/>
      <c r="AG393" s="462"/>
      <c r="AH393" s="462"/>
      <c r="AI393" s="97"/>
      <c r="AJ393" s="97"/>
      <c r="AK393" s="97"/>
      <c r="AL393" s="97"/>
      <c r="AM393" s="97"/>
      <c r="AN393" s="97"/>
      <c r="AO393" s="97"/>
      <c r="AP393" s="97"/>
      <c r="AQ393" s="517"/>
      <c r="AR393" s="517"/>
      <c r="AS393" s="472">
        <v>0</v>
      </c>
      <c r="AT393" s="97"/>
      <c r="AW393" s="97"/>
      <c r="AX393" s="97">
        <f>26+46</f>
        <v>72</v>
      </c>
      <c r="AY393" s="97"/>
      <c r="AZ393" s="97">
        <f t="shared" si="6"/>
        <v>72</v>
      </c>
      <c r="BA393" s="97"/>
      <c r="BB393" s="97"/>
      <c r="BC393" s="97"/>
      <c r="BD393" s="97"/>
      <c r="BE393" s="97"/>
      <c r="BF393" s="97"/>
      <c r="BG393" s="97"/>
      <c r="BH393" s="97"/>
      <c r="BI393" s="466"/>
      <c r="BJ393" s="466"/>
      <c r="BK393" s="466">
        <v>0</v>
      </c>
      <c r="BL393" s="97"/>
      <c r="BM393" s="97"/>
      <c r="BN393" s="470"/>
      <c r="BO393" s="470"/>
      <c r="BP393" s="97"/>
      <c r="BQ393" s="97">
        <v>140</v>
      </c>
      <c r="BR393" s="97"/>
      <c r="BS393" s="97"/>
      <c r="BT393" s="97"/>
      <c r="BU393" s="97"/>
      <c r="BV393" s="97">
        <v>215</v>
      </c>
      <c r="BW393" s="97"/>
      <c r="BX393" s="97">
        <v>94</v>
      </c>
      <c r="BY393" s="97"/>
      <c r="BZ393" s="97"/>
      <c r="CA393" s="97"/>
      <c r="CB393" s="97"/>
      <c r="CC393" s="574"/>
      <c r="CD393" s="565"/>
      <c r="CE393" s="565"/>
      <c r="CF393" s="565"/>
      <c r="CG393" s="565"/>
      <c r="CH393" s="565">
        <v>130</v>
      </c>
      <c r="CI393" s="565">
        <v>35</v>
      </c>
      <c r="CJ393" s="565"/>
      <c r="CK393" s="565"/>
      <c r="CL393" s="565"/>
      <c r="CM393" s="565"/>
      <c r="CN393" s="565"/>
      <c r="CO393" s="565"/>
      <c r="CP393" s="565"/>
      <c r="CQ393" s="565"/>
      <c r="CR393" s="582">
        <v>120</v>
      </c>
      <c r="CS393" s="565"/>
      <c r="CT393" s="565"/>
      <c r="CU393" s="565"/>
      <c r="CV393" s="565"/>
      <c r="CW393" s="565"/>
      <c r="CX393" s="565"/>
      <c r="CY393" s="600"/>
      <c r="CZ393" s="598"/>
      <c r="DA393" s="565"/>
      <c r="DB393" s="565"/>
      <c r="DC393" s="565"/>
      <c r="DD393" s="565"/>
      <c r="DE393" s="565"/>
      <c r="DF393" s="565"/>
      <c r="DG393" s="565"/>
      <c r="DH393" s="565"/>
      <c r="DI393" s="565"/>
      <c r="DJ393" s="565"/>
      <c r="DK393" s="565"/>
      <c r="DL393" s="565"/>
      <c r="DM393" s="565"/>
      <c r="DN393" s="565"/>
      <c r="DO393" s="565"/>
      <c r="DP393" s="565"/>
      <c r="DQ393" s="565"/>
      <c r="DR393" s="565"/>
      <c r="DS393" s="565"/>
      <c r="DT393" s="565"/>
      <c r="DU393" s="565"/>
      <c r="DV393" s="565">
        <v>218</v>
      </c>
      <c r="DW393" s="565"/>
      <c r="DX393" s="565"/>
      <c r="DY393" s="565"/>
      <c r="DZ393" s="565"/>
      <c r="EA393" s="565"/>
      <c r="EB393" s="565"/>
      <c r="EC393" s="565"/>
      <c r="ED393" s="565"/>
      <c r="EE393" s="565"/>
      <c r="EF393" s="565"/>
      <c r="EG393" s="565"/>
      <c r="EH393" s="565"/>
      <c r="EI393" s="565"/>
      <c r="EJ393" s="565"/>
      <c r="EK393" s="565"/>
      <c r="EL393" s="565"/>
      <c r="EM393" s="565"/>
      <c r="EN393" s="565"/>
      <c r="EO393" s="565"/>
      <c r="EP393" s="565"/>
      <c r="EQ393" s="565"/>
      <c r="ER393" s="620">
        <v>0</v>
      </c>
      <c r="ET393" s="565"/>
      <c r="EU393" s="565"/>
      <c r="EV393" s="565">
        <v>50</v>
      </c>
      <c r="EW393" s="565"/>
      <c r="EX393" s="565"/>
      <c r="EY393" s="565"/>
      <c r="EZ393" s="565">
        <v>125</v>
      </c>
      <c r="FA393" s="565"/>
      <c r="FB393" s="565"/>
      <c r="FC393" s="565"/>
      <c r="FD393" s="565"/>
      <c r="FE393" s="565"/>
      <c r="FF393" s="565"/>
      <c r="FG393" s="565"/>
      <c r="FH393" s="565">
        <v>90</v>
      </c>
      <c r="FI393" s="565"/>
      <c r="FJ393" s="565"/>
      <c r="FK393" s="565"/>
      <c r="FL393" s="565">
        <v>283</v>
      </c>
      <c r="FM393" s="565"/>
      <c r="FN393" s="565"/>
      <c r="FO393" s="565"/>
      <c r="FP393" s="565"/>
      <c r="FQ393" s="565"/>
      <c r="FR393" s="565"/>
      <c r="FS393" s="565"/>
      <c r="FT393" s="565">
        <v>0</v>
      </c>
      <c r="FU393" s="565">
        <v>0</v>
      </c>
      <c r="FV393" s="565"/>
      <c r="FW393" s="565"/>
      <c r="FX393" s="565"/>
      <c r="FY393" s="565"/>
      <c r="FZ393" s="598"/>
      <c r="GA393" s="598"/>
      <c r="GB393" s="565"/>
      <c r="GC393" s="565"/>
      <c r="GD393" s="565"/>
      <c r="GE393" s="565"/>
      <c r="GF393" s="565"/>
      <c r="GG393" s="565"/>
      <c r="GH393" s="565">
        <v>56</v>
      </c>
      <c r="GI393" s="565"/>
      <c r="GJ393" s="565"/>
    </row>
    <row r="394" spans="1:192" ht="45">
      <c r="A394" s="460">
        <v>348</v>
      </c>
      <c r="B394" s="460" t="s">
        <v>5503</v>
      </c>
      <c r="C394" s="461" t="s">
        <v>5504</v>
      </c>
      <c r="D394" s="521">
        <v>3.12</v>
      </c>
      <c r="E394" s="97">
        <v>0</v>
      </c>
      <c r="F394" s="506">
        <v>0</v>
      </c>
      <c r="G394" s="78"/>
      <c r="H394" s="78"/>
      <c r="I394" s="230">
        <v>48</v>
      </c>
      <c r="J394" s="230"/>
      <c r="K394" s="97"/>
      <c r="L394" s="97"/>
      <c r="M394" s="97"/>
      <c r="N394" s="97"/>
      <c r="O394" s="470"/>
      <c r="P394" s="470"/>
      <c r="Q394" s="470"/>
      <c r="R394" s="506"/>
      <c r="S394" s="97"/>
      <c r="T394" s="97">
        <v>210</v>
      </c>
      <c r="U394" s="507"/>
      <c r="V394" s="97"/>
      <c r="W394" s="97"/>
      <c r="X394" s="97"/>
      <c r="Y394" s="147"/>
      <c r="Z394" s="147"/>
      <c r="AA394" s="166"/>
      <c r="AB394" s="166"/>
      <c r="AC394" s="97">
        <v>382</v>
      </c>
      <c r="AD394" s="97"/>
      <c r="AE394" s="97"/>
      <c r="AF394" s="97"/>
      <c r="AG394" s="462"/>
      <c r="AH394" s="462"/>
      <c r="AI394" s="97"/>
      <c r="AJ394" s="97"/>
      <c r="AK394" s="97"/>
      <c r="AL394" s="97"/>
      <c r="AM394" s="97"/>
      <c r="AN394" s="97"/>
      <c r="AO394" s="97"/>
      <c r="AP394" s="97"/>
      <c r="AQ394" s="517"/>
      <c r="AR394" s="517"/>
      <c r="AS394" s="472">
        <v>0</v>
      </c>
      <c r="AT394" s="97"/>
      <c r="AW394" s="97"/>
      <c r="AX394" s="97">
        <f>7+9</f>
        <v>16</v>
      </c>
      <c r="AY394" s="97"/>
      <c r="AZ394" s="97">
        <f t="shared" si="6"/>
        <v>16</v>
      </c>
      <c r="BA394" s="97"/>
      <c r="BB394" s="97"/>
      <c r="BC394" s="97"/>
      <c r="BD394" s="97"/>
      <c r="BE394" s="97"/>
      <c r="BF394" s="97"/>
      <c r="BG394" s="97"/>
      <c r="BH394" s="97"/>
      <c r="BI394" s="466"/>
      <c r="BJ394" s="466"/>
      <c r="BK394" s="466">
        <v>0</v>
      </c>
      <c r="BL394" s="97"/>
      <c r="BM394" s="97"/>
      <c r="BN394" s="470"/>
      <c r="BO394" s="470"/>
      <c r="BP394" s="97"/>
      <c r="BQ394" s="97">
        <v>20</v>
      </c>
      <c r="BR394" s="97"/>
      <c r="BS394" s="97"/>
      <c r="BT394" s="97"/>
      <c r="BU394" s="97"/>
      <c r="BV394" s="97">
        <v>26</v>
      </c>
      <c r="BW394" s="97"/>
      <c r="BX394" s="97">
        <v>59</v>
      </c>
      <c r="BY394" s="97"/>
      <c r="BZ394" s="97"/>
      <c r="CA394" s="97"/>
      <c r="CB394" s="97"/>
      <c r="CC394" s="574"/>
      <c r="CD394" s="565"/>
      <c r="CE394" s="565"/>
      <c r="CF394" s="565"/>
      <c r="CG394" s="565"/>
      <c r="CH394" s="565">
        <v>20</v>
      </c>
      <c r="CI394" s="565">
        <v>14</v>
      </c>
      <c r="CJ394" s="565"/>
      <c r="CK394" s="565"/>
      <c r="CL394" s="565"/>
      <c r="CM394" s="565"/>
      <c r="CN394" s="565"/>
      <c r="CO394" s="565"/>
      <c r="CP394" s="565"/>
      <c r="CQ394" s="565"/>
      <c r="CR394" s="582">
        <v>70</v>
      </c>
      <c r="CS394" s="565"/>
      <c r="CT394" s="565"/>
      <c r="CU394" s="565"/>
      <c r="CV394" s="565"/>
      <c r="CW394" s="565"/>
      <c r="CX394" s="565"/>
      <c r="CY394" s="600"/>
      <c r="CZ394" s="598"/>
      <c r="DA394" s="565"/>
      <c r="DB394" s="565"/>
      <c r="DC394" s="565"/>
      <c r="DD394" s="565"/>
      <c r="DE394" s="565"/>
      <c r="DF394" s="565"/>
      <c r="DG394" s="565"/>
      <c r="DH394" s="565"/>
      <c r="DI394" s="565"/>
      <c r="DJ394" s="565"/>
      <c r="DK394" s="565"/>
      <c r="DL394" s="565"/>
      <c r="DM394" s="565"/>
      <c r="DN394" s="565"/>
      <c r="DO394" s="565"/>
      <c r="DP394" s="565"/>
      <c r="DQ394" s="565"/>
      <c r="DR394" s="565"/>
      <c r="DS394" s="565"/>
      <c r="DT394" s="565"/>
      <c r="DU394" s="565"/>
      <c r="DV394" s="565">
        <v>80</v>
      </c>
      <c r="DW394" s="565"/>
      <c r="DX394" s="565"/>
      <c r="DY394" s="565"/>
      <c r="DZ394" s="565"/>
      <c r="EA394" s="565"/>
      <c r="EB394" s="565"/>
      <c r="EC394" s="565"/>
      <c r="ED394" s="565"/>
      <c r="EE394" s="565"/>
      <c r="EF394" s="565"/>
      <c r="EG394" s="565"/>
      <c r="EH394" s="565"/>
      <c r="EI394" s="565"/>
      <c r="EJ394" s="565"/>
      <c r="EK394" s="565"/>
      <c r="EL394" s="565"/>
      <c r="EM394" s="565"/>
      <c r="EN394" s="565"/>
      <c r="EO394" s="565"/>
      <c r="EP394" s="565"/>
      <c r="EQ394" s="565"/>
      <c r="ER394" s="620">
        <v>0</v>
      </c>
      <c r="ET394" s="565"/>
      <c r="EU394" s="565"/>
      <c r="EV394" s="565"/>
      <c r="EW394" s="565"/>
      <c r="EX394" s="565"/>
      <c r="EY394" s="565"/>
      <c r="EZ394" s="565">
        <v>30</v>
      </c>
      <c r="FA394" s="565"/>
      <c r="FB394" s="565"/>
      <c r="FC394" s="565"/>
      <c r="FD394" s="565"/>
      <c r="FE394" s="565"/>
      <c r="FF394" s="565"/>
      <c r="FG394" s="565"/>
      <c r="FH394" s="565"/>
      <c r="FI394" s="565"/>
      <c r="FJ394" s="565"/>
      <c r="FK394" s="565"/>
      <c r="FL394" s="565">
        <v>187</v>
      </c>
      <c r="FM394" s="565"/>
      <c r="FN394" s="565"/>
      <c r="FO394" s="565"/>
      <c r="FP394" s="565"/>
      <c r="FQ394" s="565"/>
      <c r="FR394" s="565"/>
      <c r="FS394" s="565"/>
      <c r="FT394" s="565">
        <v>0</v>
      </c>
      <c r="FU394" s="565">
        <v>0</v>
      </c>
      <c r="FV394" s="565"/>
      <c r="FW394" s="565"/>
      <c r="FX394" s="565"/>
      <c r="FY394" s="565"/>
      <c r="FZ394" s="598"/>
      <c r="GA394" s="598"/>
      <c r="GB394" s="565"/>
      <c r="GC394" s="565"/>
      <c r="GD394" s="565"/>
      <c r="GE394" s="565"/>
      <c r="GF394" s="565"/>
      <c r="GG394" s="565"/>
      <c r="GH394" s="565">
        <v>21</v>
      </c>
      <c r="GI394" s="565"/>
      <c r="GJ394" s="565"/>
    </row>
    <row r="395" spans="1:192" ht="45">
      <c r="A395" s="460">
        <v>349</v>
      </c>
      <c r="B395" s="460" t="s">
        <v>5505</v>
      </c>
      <c r="C395" s="461" t="s">
        <v>5506</v>
      </c>
      <c r="D395" s="521">
        <v>8.6</v>
      </c>
      <c r="E395" s="97">
        <v>0</v>
      </c>
      <c r="F395" s="506">
        <v>0</v>
      </c>
      <c r="G395" s="78"/>
      <c r="H395" s="78"/>
      <c r="I395" s="230"/>
      <c r="J395" s="230"/>
      <c r="K395" s="97"/>
      <c r="L395" s="97"/>
      <c r="M395" s="97"/>
      <c r="N395" s="97"/>
      <c r="O395" s="470"/>
      <c r="P395" s="470"/>
      <c r="Q395" s="470"/>
      <c r="R395" s="506"/>
      <c r="S395" s="97"/>
      <c r="T395" s="97">
        <v>9</v>
      </c>
      <c r="U395" s="507"/>
      <c r="V395" s="97"/>
      <c r="W395" s="97"/>
      <c r="X395" s="97"/>
      <c r="Y395" s="147"/>
      <c r="Z395" s="147"/>
      <c r="AA395" s="166"/>
      <c r="AB395" s="166"/>
      <c r="AC395" s="97">
        <v>282</v>
      </c>
      <c r="AD395" s="97"/>
      <c r="AE395" s="97"/>
      <c r="AF395" s="97"/>
      <c r="AG395" s="462"/>
      <c r="AH395" s="462"/>
      <c r="AI395" s="97"/>
      <c r="AJ395" s="97"/>
      <c r="AK395" s="97"/>
      <c r="AL395" s="97"/>
      <c r="AM395" s="97"/>
      <c r="AN395" s="97"/>
      <c r="AO395" s="97"/>
      <c r="AP395" s="97"/>
      <c r="AQ395" s="517"/>
      <c r="AR395" s="517"/>
      <c r="AS395" s="472">
        <v>0</v>
      </c>
      <c r="AT395" s="97"/>
      <c r="AW395" s="97"/>
      <c r="AX395" s="97">
        <f>1</f>
        <v>1</v>
      </c>
      <c r="AY395" s="97"/>
      <c r="AZ395" s="97">
        <f t="shared" si="6"/>
        <v>1</v>
      </c>
      <c r="BA395" s="97"/>
      <c r="BB395" s="97"/>
      <c r="BC395" s="97"/>
      <c r="BD395" s="97"/>
      <c r="BE395" s="97"/>
      <c r="BF395" s="97"/>
      <c r="BG395" s="97"/>
      <c r="BH395" s="97"/>
      <c r="BI395" s="466"/>
      <c r="BJ395" s="466"/>
      <c r="BK395" s="466">
        <v>0</v>
      </c>
      <c r="BL395" s="97"/>
      <c r="BM395" s="97"/>
      <c r="BN395" s="470"/>
      <c r="BO395" s="470"/>
      <c r="BP395" s="97"/>
      <c r="BQ395" s="97"/>
      <c r="BR395" s="97"/>
      <c r="BS395" s="97"/>
      <c r="BT395" s="447"/>
      <c r="BU395" s="447"/>
      <c r="BV395" s="97"/>
      <c r="BW395" s="97"/>
      <c r="BX395" s="97"/>
      <c r="BY395" s="97"/>
      <c r="BZ395" s="97"/>
      <c r="CA395" s="97"/>
      <c r="CB395" s="97"/>
      <c r="CC395" s="574"/>
      <c r="CD395" s="565"/>
      <c r="CE395" s="565"/>
      <c r="CF395" s="565"/>
      <c r="CG395" s="565"/>
      <c r="CH395" s="565"/>
      <c r="CI395" s="565"/>
      <c r="CJ395" s="565"/>
      <c r="CK395" s="565"/>
      <c r="CL395" s="565"/>
      <c r="CM395" s="565"/>
      <c r="CN395" s="565"/>
      <c r="CO395" s="565"/>
      <c r="CP395" s="565"/>
      <c r="CQ395" s="565"/>
      <c r="CR395" s="582"/>
      <c r="CS395" s="565"/>
      <c r="CT395" s="565"/>
      <c r="CU395" s="565"/>
      <c r="CV395" s="565"/>
      <c r="CW395" s="565"/>
      <c r="CX395" s="565"/>
      <c r="CY395" s="600"/>
      <c r="CZ395" s="598"/>
      <c r="DA395" s="565"/>
      <c r="DB395" s="565"/>
      <c r="DC395" s="565"/>
      <c r="DD395" s="565"/>
      <c r="DE395" s="565"/>
      <c r="DF395" s="565"/>
      <c r="DG395" s="565"/>
      <c r="DH395" s="565"/>
      <c r="DI395" s="565"/>
      <c r="DJ395" s="565"/>
      <c r="DK395" s="565"/>
      <c r="DL395" s="565"/>
      <c r="DM395" s="565"/>
      <c r="DN395" s="565"/>
      <c r="DO395" s="565"/>
      <c r="DP395" s="565"/>
      <c r="DQ395" s="565"/>
      <c r="DR395" s="565"/>
      <c r="DS395" s="565"/>
      <c r="DT395" s="565"/>
      <c r="DU395" s="565"/>
      <c r="DV395" s="565"/>
      <c r="DW395" s="565"/>
      <c r="DX395" s="565"/>
      <c r="DY395" s="565"/>
      <c r="DZ395" s="565"/>
      <c r="EA395" s="565"/>
      <c r="EB395" s="565"/>
      <c r="EC395" s="565"/>
      <c r="ED395" s="565"/>
      <c r="EE395" s="565"/>
      <c r="EF395" s="565"/>
      <c r="EG395" s="565"/>
      <c r="EH395" s="565"/>
      <c r="EI395" s="565"/>
      <c r="EJ395" s="565"/>
      <c r="EK395" s="565"/>
      <c r="EL395" s="565"/>
      <c r="EM395" s="565"/>
      <c r="EN395" s="565"/>
      <c r="EO395" s="565"/>
      <c r="EP395" s="565"/>
      <c r="EQ395" s="565"/>
      <c r="ER395" s="620">
        <v>0</v>
      </c>
      <c r="ET395" s="565"/>
      <c r="EU395" s="565"/>
      <c r="EV395" s="565"/>
      <c r="EW395" s="565"/>
      <c r="EX395" s="565"/>
      <c r="EY395" s="565"/>
      <c r="EZ395" s="565"/>
      <c r="FA395" s="565"/>
      <c r="FB395" s="565"/>
      <c r="FC395" s="565"/>
      <c r="FD395" s="565"/>
      <c r="FE395" s="565"/>
      <c r="FF395" s="565"/>
      <c r="FG395" s="565"/>
      <c r="FH395" s="565"/>
      <c r="FI395" s="565"/>
      <c r="FJ395" s="565"/>
      <c r="FK395" s="565"/>
      <c r="FL395" s="565">
        <v>15</v>
      </c>
      <c r="FM395" s="565"/>
      <c r="FN395" s="565"/>
      <c r="FO395" s="565"/>
      <c r="FP395" s="565"/>
      <c r="FQ395" s="565"/>
      <c r="FR395" s="565"/>
      <c r="FS395" s="565"/>
      <c r="FT395" s="565">
        <v>0</v>
      </c>
      <c r="FU395" s="565">
        <v>0</v>
      </c>
      <c r="FV395" s="565"/>
      <c r="FW395" s="565"/>
      <c r="FX395" s="565"/>
      <c r="FY395" s="565"/>
      <c r="FZ395" s="598"/>
      <c r="GA395" s="598"/>
      <c r="GB395" s="565"/>
      <c r="GC395" s="565"/>
      <c r="GD395" s="565"/>
      <c r="GE395" s="565"/>
      <c r="GF395" s="565"/>
      <c r="GG395" s="565"/>
      <c r="GH395" s="565"/>
      <c r="GI395" s="565"/>
      <c r="GJ395" s="565"/>
    </row>
    <row r="396" spans="1:192" ht="60">
      <c r="A396" s="460">
        <v>350</v>
      </c>
      <c r="B396" s="460" t="s">
        <v>5507</v>
      </c>
      <c r="C396" s="461" t="s">
        <v>4793</v>
      </c>
      <c r="D396" s="521">
        <v>1.24</v>
      </c>
      <c r="E396" s="97">
        <v>0</v>
      </c>
      <c r="F396" s="506">
        <v>0</v>
      </c>
      <c r="G396" s="78"/>
      <c r="H396" s="78"/>
      <c r="I396" s="230"/>
      <c r="J396" s="230"/>
      <c r="K396" s="97"/>
      <c r="L396" s="97"/>
      <c r="M396" s="97"/>
      <c r="N396" s="97"/>
      <c r="O396" s="470"/>
      <c r="P396" s="470"/>
      <c r="Q396" s="470"/>
      <c r="R396" s="506"/>
      <c r="S396" s="97"/>
      <c r="T396" s="97">
        <v>60</v>
      </c>
      <c r="U396" s="507"/>
      <c r="V396" s="97"/>
      <c r="W396" s="97"/>
      <c r="X396" s="97"/>
      <c r="Y396" s="147">
        <v>235</v>
      </c>
      <c r="Z396" s="147"/>
      <c r="AA396" s="166"/>
      <c r="AB396" s="166"/>
      <c r="AC396" s="97">
        <v>11</v>
      </c>
      <c r="AD396" s="97"/>
      <c r="AE396" s="97"/>
      <c r="AF396" s="97"/>
      <c r="AG396" s="462"/>
      <c r="AH396" s="462"/>
      <c r="AI396" s="97"/>
      <c r="AJ396" s="97"/>
      <c r="AK396" s="97"/>
      <c r="AL396" s="97"/>
      <c r="AM396" s="97"/>
      <c r="AN396" s="97"/>
      <c r="AO396" s="97"/>
      <c r="AP396" s="97"/>
      <c r="AQ396" s="517"/>
      <c r="AR396" s="517"/>
      <c r="AS396" s="472">
        <v>0</v>
      </c>
      <c r="AT396" s="97"/>
      <c r="AW396" s="97"/>
      <c r="AX396" s="97"/>
      <c r="AY396" s="97"/>
      <c r="AZ396" s="97">
        <f t="shared" si="6"/>
        <v>0</v>
      </c>
      <c r="BA396" s="97"/>
      <c r="BB396" s="97"/>
      <c r="BC396" s="97"/>
      <c r="BD396" s="97"/>
      <c r="BE396" s="97"/>
      <c r="BF396" s="97"/>
      <c r="BG396" s="97"/>
      <c r="BH396" s="97"/>
      <c r="BI396" s="466">
        <v>37</v>
      </c>
      <c r="BJ396" s="466"/>
      <c r="BK396" s="466">
        <v>37</v>
      </c>
      <c r="BL396" s="97"/>
      <c r="BM396" s="97"/>
      <c r="BN396" s="470"/>
      <c r="BO396" s="470"/>
      <c r="BP396" s="97"/>
      <c r="BQ396" s="97">
        <v>120</v>
      </c>
      <c r="BR396" s="97"/>
      <c r="BS396" s="97"/>
      <c r="BT396" s="97"/>
      <c r="BU396" s="97"/>
      <c r="BV396" s="97">
        <v>180</v>
      </c>
      <c r="BW396" s="97"/>
      <c r="BX396" s="97"/>
      <c r="BY396" s="97"/>
      <c r="BZ396" s="97"/>
      <c r="CA396" s="97"/>
      <c r="CB396" s="97"/>
      <c r="CC396" s="574"/>
      <c r="CD396" s="565"/>
      <c r="CE396" s="565"/>
      <c r="CF396" s="565"/>
      <c r="CG396" s="565"/>
      <c r="CH396" s="565">
        <v>189</v>
      </c>
      <c r="CI396" s="565">
        <v>55</v>
      </c>
      <c r="CJ396" s="565"/>
      <c r="CK396" s="565"/>
      <c r="CL396" s="565"/>
      <c r="CM396" s="565"/>
      <c r="CN396" s="565"/>
      <c r="CO396" s="565"/>
      <c r="CP396" s="565"/>
      <c r="CQ396" s="565"/>
      <c r="CR396" s="582">
        <v>70</v>
      </c>
      <c r="CS396" s="565"/>
      <c r="CT396" s="565"/>
      <c r="CU396" s="565"/>
      <c r="CV396" s="565"/>
      <c r="CW396" s="565"/>
      <c r="CX396" s="565"/>
      <c r="CY396" s="600">
        <v>200</v>
      </c>
      <c r="CZ396" s="598"/>
      <c r="DA396" s="565"/>
      <c r="DB396" s="565"/>
      <c r="DC396" s="565"/>
      <c r="DD396" s="565"/>
      <c r="DE396" s="565"/>
      <c r="DF396" s="565"/>
      <c r="DG396" s="565"/>
      <c r="DH396" s="565"/>
      <c r="DI396" s="565"/>
      <c r="DJ396" s="565"/>
      <c r="DK396" s="565"/>
      <c r="DL396" s="565"/>
      <c r="DM396" s="565"/>
      <c r="DN396" s="565"/>
      <c r="DO396" s="565"/>
      <c r="DP396" s="565"/>
      <c r="DQ396" s="565"/>
      <c r="DR396" s="565"/>
      <c r="DS396" s="565"/>
      <c r="DT396" s="565"/>
      <c r="DU396" s="565"/>
      <c r="DV396" s="565">
        <v>444</v>
      </c>
      <c r="DW396" s="565"/>
      <c r="DX396" s="565"/>
      <c r="DY396" s="565"/>
      <c r="DZ396" s="565"/>
      <c r="EA396" s="565"/>
      <c r="EB396" s="565"/>
      <c r="EC396" s="565"/>
      <c r="ED396" s="565"/>
      <c r="EE396" s="565"/>
      <c r="EF396" s="565"/>
      <c r="EG396" s="565"/>
      <c r="EH396" s="565"/>
      <c r="EI396" s="565"/>
      <c r="EJ396" s="565"/>
      <c r="EK396" s="565"/>
      <c r="EL396" s="565"/>
      <c r="EM396" s="565"/>
      <c r="EN396" s="565"/>
      <c r="EO396" s="565"/>
      <c r="EP396" s="565"/>
      <c r="EQ396" s="565"/>
      <c r="ER396" s="620">
        <v>0</v>
      </c>
      <c r="ET396" s="565"/>
      <c r="EU396" s="565"/>
      <c r="EV396" s="565">
        <v>136</v>
      </c>
      <c r="EW396" s="565"/>
      <c r="EX396" s="565"/>
      <c r="EY396" s="565"/>
      <c r="EZ396" s="565">
        <v>77</v>
      </c>
      <c r="FA396" s="565"/>
      <c r="FB396" s="565"/>
      <c r="FC396" s="565"/>
      <c r="FD396" s="565"/>
      <c r="FE396" s="565"/>
      <c r="FF396" s="565"/>
      <c r="FG396" s="565"/>
      <c r="FH396" s="565">
        <v>5</v>
      </c>
      <c r="FI396" s="565"/>
      <c r="FJ396" s="565"/>
      <c r="FK396" s="565"/>
      <c r="FL396" s="565">
        <v>10</v>
      </c>
      <c r="FM396" s="565"/>
      <c r="FN396" s="565"/>
      <c r="FO396" s="565"/>
      <c r="FP396" s="565"/>
      <c r="FQ396" s="565"/>
      <c r="FR396" s="565"/>
      <c r="FS396" s="565"/>
      <c r="FT396" s="565">
        <v>0</v>
      </c>
      <c r="FU396" s="565">
        <v>0</v>
      </c>
      <c r="FV396" s="565"/>
      <c r="FW396" s="565"/>
      <c r="FX396" s="565"/>
      <c r="FY396" s="565"/>
      <c r="FZ396" s="598"/>
      <c r="GA396" s="598"/>
      <c r="GB396" s="565"/>
      <c r="GC396" s="565"/>
      <c r="GD396" s="565"/>
      <c r="GE396" s="565"/>
      <c r="GF396" s="565"/>
      <c r="GG396" s="565"/>
      <c r="GH396" s="565">
        <v>105</v>
      </c>
      <c r="GI396" s="565">
        <v>1</v>
      </c>
      <c r="GJ396" s="565"/>
    </row>
    <row r="397" spans="1:192" ht="60">
      <c r="A397" s="460">
        <v>351</v>
      </c>
      <c r="B397" s="460" t="s">
        <v>5508</v>
      </c>
      <c r="C397" s="461" t="s">
        <v>5509</v>
      </c>
      <c r="D397" s="521">
        <v>1.67</v>
      </c>
      <c r="E397" s="97">
        <v>0</v>
      </c>
      <c r="F397" s="506">
        <v>0</v>
      </c>
      <c r="G397" s="78"/>
      <c r="H397" s="78"/>
      <c r="I397" s="230">
        <v>74</v>
      </c>
      <c r="J397" s="230"/>
      <c r="K397" s="97"/>
      <c r="L397" s="97"/>
      <c r="M397" s="97"/>
      <c r="N397" s="97"/>
      <c r="O397" s="470"/>
      <c r="P397" s="470"/>
      <c r="Q397" s="470"/>
      <c r="R397" s="506"/>
      <c r="S397" s="97"/>
      <c r="T397" s="97">
        <v>190</v>
      </c>
      <c r="U397" s="507"/>
      <c r="V397" s="97"/>
      <c r="W397" s="97"/>
      <c r="X397" s="97"/>
      <c r="Y397" s="147">
        <v>50</v>
      </c>
      <c r="Z397" s="147"/>
      <c r="AA397" s="166"/>
      <c r="AB397" s="166"/>
      <c r="AC397" s="97"/>
      <c r="AD397" s="97"/>
      <c r="AE397" s="97"/>
      <c r="AF397" s="97"/>
      <c r="AG397" s="462"/>
      <c r="AH397" s="462"/>
      <c r="AI397" s="97"/>
      <c r="AJ397" s="97"/>
      <c r="AK397" s="97"/>
      <c r="AL397" s="97"/>
      <c r="AM397" s="97"/>
      <c r="AN397" s="97"/>
      <c r="AO397" s="97"/>
      <c r="AP397" s="97"/>
      <c r="AQ397" s="517"/>
      <c r="AR397" s="517"/>
      <c r="AS397" s="472">
        <v>0</v>
      </c>
      <c r="AT397" s="97"/>
      <c r="AW397" s="97"/>
      <c r="AX397" s="97"/>
      <c r="AY397" s="97"/>
      <c r="AZ397" s="97">
        <f t="shared" si="6"/>
        <v>0</v>
      </c>
      <c r="BA397" s="97"/>
      <c r="BB397" s="97"/>
      <c r="BC397" s="97"/>
      <c r="BD397" s="97"/>
      <c r="BE397" s="97"/>
      <c r="BF397" s="97"/>
      <c r="BG397" s="97"/>
      <c r="BH397" s="97"/>
      <c r="BI397" s="466"/>
      <c r="BJ397" s="466"/>
      <c r="BK397" s="466">
        <v>0</v>
      </c>
      <c r="BL397" s="97"/>
      <c r="BM397" s="97"/>
      <c r="BN397" s="470"/>
      <c r="BO397" s="470"/>
      <c r="BP397" s="97"/>
      <c r="BQ397" s="97">
        <v>180</v>
      </c>
      <c r="BR397" s="97"/>
      <c r="BS397" s="97"/>
      <c r="BV397" s="97">
        <v>189</v>
      </c>
      <c r="BW397" s="97"/>
      <c r="BX397" s="97"/>
      <c r="BY397" s="97"/>
      <c r="BZ397" s="97"/>
      <c r="CA397" s="97"/>
      <c r="CB397" s="97"/>
      <c r="CC397" s="574"/>
      <c r="CD397" s="565"/>
      <c r="CE397" s="565"/>
      <c r="CF397" s="565"/>
      <c r="CG397" s="565"/>
      <c r="CH397" s="565">
        <v>70</v>
      </c>
      <c r="CI397" s="565">
        <v>35</v>
      </c>
      <c r="CJ397" s="565"/>
      <c r="CK397" s="565"/>
      <c r="CL397" s="565"/>
      <c r="CM397" s="565"/>
      <c r="CN397" s="565"/>
      <c r="CO397" s="565"/>
      <c r="CP397" s="565"/>
      <c r="CQ397" s="565"/>
      <c r="CR397" s="582">
        <v>70</v>
      </c>
      <c r="CS397" s="565"/>
      <c r="CT397" s="565"/>
      <c r="CU397" s="565"/>
      <c r="CV397" s="565"/>
      <c r="CW397" s="565"/>
      <c r="CX397" s="565"/>
      <c r="CY397" s="600"/>
      <c r="CZ397" s="598"/>
      <c r="DA397" s="565"/>
      <c r="DB397" s="565"/>
      <c r="DC397" s="565"/>
      <c r="DD397" s="565"/>
      <c r="DE397" s="565"/>
      <c r="DF397" s="565"/>
      <c r="DG397" s="565"/>
      <c r="DH397" s="565"/>
      <c r="DI397" s="565"/>
      <c r="DJ397" s="565"/>
      <c r="DK397" s="565"/>
      <c r="DL397" s="565"/>
      <c r="DM397" s="565"/>
      <c r="DN397" s="565"/>
      <c r="DO397" s="565"/>
      <c r="DP397" s="565"/>
      <c r="DQ397" s="565"/>
      <c r="DR397" s="565"/>
      <c r="DS397" s="565"/>
      <c r="DT397" s="565">
        <v>312</v>
      </c>
      <c r="DU397" s="565"/>
      <c r="DV397" s="565">
        <v>200</v>
      </c>
      <c r="DW397" s="565"/>
      <c r="DX397" s="565"/>
      <c r="DY397" s="565"/>
      <c r="DZ397" s="565"/>
      <c r="EA397" s="565"/>
      <c r="EB397" s="565"/>
      <c r="EC397" s="565"/>
      <c r="ED397" s="565"/>
      <c r="EE397" s="565"/>
      <c r="EF397" s="565"/>
      <c r="EG397" s="565"/>
      <c r="EH397" s="565"/>
      <c r="EI397" s="565"/>
      <c r="EJ397" s="565"/>
      <c r="EK397" s="565"/>
      <c r="EL397" s="565"/>
      <c r="EM397" s="565"/>
      <c r="EN397" s="565"/>
      <c r="EO397" s="565"/>
      <c r="EP397" s="565"/>
      <c r="EQ397" s="565"/>
      <c r="ER397" s="620">
        <v>0</v>
      </c>
      <c r="ET397" s="565"/>
      <c r="EU397" s="565"/>
      <c r="EV397" s="565">
        <v>50</v>
      </c>
      <c r="EW397" s="565"/>
      <c r="EX397" s="565"/>
      <c r="EY397" s="565"/>
      <c r="EZ397" s="565">
        <v>38</v>
      </c>
      <c r="FA397" s="565"/>
      <c r="FB397" s="565"/>
      <c r="FC397" s="565"/>
      <c r="FD397" s="565"/>
      <c r="FE397" s="565"/>
      <c r="FF397" s="565"/>
      <c r="FG397" s="565"/>
      <c r="FH397" s="565">
        <v>50</v>
      </c>
      <c r="FI397" s="565"/>
      <c r="FJ397" s="565"/>
      <c r="FK397" s="565"/>
      <c r="FL397" s="565">
        <v>74</v>
      </c>
      <c r="FM397" s="565"/>
      <c r="FN397" s="565"/>
      <c r="FO397" s="565"/>
      <c r="FP397" s="565"/>
      <c r="FQ397" s="565"/>
      <c r="FR397" s="565"/>
      <c r="FS397" s="565"/>
      <c r="FT397" s="565">
        <v>0</v>
      </c>
      <c r="FU397" s="565">
        <v>0</v>
      </c>
      <c r="FV397" s="565"/>
      <c r="FW397" s="565"/>
      <c r="FX397" s="565"/>
      <c r="FY397" s="565"/>
      <c r="FZ397" s="598"/>
      <c r="GA397" s="598"/>
      <c r="GB397" s="565"/>
      <c r="GC397" s="565"/>
      <c r="GD397" s="565"/>
      <c r="GE397" s="565"/>
      <c r="GF397" s="565"/>
      <c r="GG397" s="565"/>
      <c r="GH397" s="565">
        <v>33</v>
      </c>
      <c r="GI397" s="565"/>
      <c r="GJ397" s="565"/>
    </row>
    <row r="398" spans="1:192" ht="60">
      <c r="A398" s="460">
        <v>352</v>
      </c>
      <c r="B398" s="460" t="s">
        <v>5510</v>
      </c>
      <c r="C398" s="461" t="s">
        <v>5511</v>
      </c>
      <c r="D398" s="521">
        <v>3.03</v>
      </c>
      <c r="E398" s="97">
        <v>0</v>
      </c>
      <c r="F398" s="506">
        <v>0</v>
      </c>
      <c r="G398" s="78"/>
      <c r="H398" s="78"/>
      <c r="I398" s="230">
        <v>30</v>
      </c>
      <c r="J398" s="230"/>
      <c r="K398" s="97"/>
      <c r="L398" s="97"/>
      <c r="M398" s="97"/>
      <c r="N398" s="97"/>
      <c r="O398" s="470"/>
      <c r="P398" s="470"/>
      <c r="Q398" s="470"/>
      <c r="R398" s="506"/>
      <c r="S398" s="97"/>
      <c r="T398" s="97">
        <v>226</v>
      </c>
      <c r="U398" s="507"/>
      <c r="V398" s="97"/>
      <c r="W398" s="97"/>
      <c r="X398" s="97"/>
      <c r="Y398" s="147"/>
      <c r="Z398" s="147"/>
      <c r="AA398" s="166"/>
      <c r="AB398" s="166"/>
      <c r="AC398" s="97">
        <v>144</v>
      </c>
      <c r="AD398" s="97"/>
      <c r="AE398" s="97"/>
      <c r="AF398" s="97"/>
      <c r="AG398" s="462"/>
      <c r="AH398" s="462"/>
      <c r="AI398" s="97"/>
      <c r="AJ398" s="97"/>
      <c r="AK398" s="97"/>
      <c r="AL398" s="97"/>
      <c r="AM398" s="97"/>
      <c r="AN398" s="97"/>
      <c r="AO398" s="97"/>
      <c r="AP398" s="97"/>
      <c r="AQ398" s="517"/>
      <c r="AR398" s="517"/>
      <c r="AS398" s="472">
        <v>0</v>
      </c>
      <c r="AT398" s="97"/>
      <c r="AW398" s="97"/>
      <c r="AX398" s="97"/>
      <c r="AY398" s="97"/>
      <c r="AZ398" s="97">
        <f t="shared" si="6"/>
        <v>0</v>
      </c>
      <c r="BA398" s="97"/>
      <c r="BB398" s="97"/>
      <c r="BC398" s="97"/>
      <c r="BD398" s="97"/>
      <c r="BE398" s="97"/>
      <c r="BF398" s="97"/>
      <c r="BG398" s="97"/>
      <c r="BH398" s="97"/>
      <c r="BI398" s="466"/>
      <c r="BJ398" s="466"/>
      <c r="BK398" s="466">
        <v>0</v>
      </c>
      <c r="BL398" s="97"/>
      <c r="BM398" s="97"/>
      <c r="BN398" s="470"/>
      <c r="BO398" s="470"/>
      <c r="BP398" s="97"/>
      <c r="BQ398" s="97">
        <v>50</v>
      </c>
      <c r="BR398" s="97"/>
      <c r="BS398" s="97"/>
      <c r="BV398" s="97">
        <v>20</v>
      </c>
      <c r="BW398" s="97"/>
      <c r="BX398" s="97"/>
      <c r="BY398" s="97"/>
      <c r="BZ398" s="97"/>
      <c r="CA398" s="97"/>
      <c r="CB398" s="97"/>
      <c r="CC398" s="574"/>
      <c r="CD398" s="565"/>
      <c r="CE398" s="565"/>
      <c r="CF398" s="565"/>
      <c r="CG398" s="565"/>
      <c r="CH398" s="565">
        <v>22</v>
      </c>
      <c r="CI398" s="565">
        <v>14</v>
      </c>
      <c r="CJ398" s="565"/>
      <c r="CK398" s="565"/>
      <c r="CL398" s="565"/>
      <c r="CM398" s="565"/>
      <c r="CN398" s="565"/>
      <c r="CO398" s="565"/>
      <c r="CP398" s="565"/>
      <c r="CQ398" s="565"/>
      <c r="CR398" s="582">
        <v>40</v>
      </c>
      <c r="CS398" s="565"/>
      <c r="CT398" s="565"/>
      <c r="CU398" s="565"/>
      <c r="CV398" s="565"/>
      <c r="CW398" s="565"/>
      <c r="CX398" s="565"/>
      <c r="CY398" s="600"/>
      <c r="CZ398" s="598"/>
      <c r="DA398" s="565"/>
      <c r="DB398" s="565"/>
      <c r="DC398" s="565"/>
      <c r="DD398" s="565"/>
      <c r="DE398" s="565"/>
      <c r="DF398" s="565"/>
      <c r="DG398" s="565"/>
      <c r="DH398" s="565"/>
      <c r="DI398" s="565"/>
      <c r="DJ398" s="565"/>
      <c r="DK398" s="565"/>
      <c r="DL398" s="565"/>
      <c r="DM398" s="565"/>
      <c r="DN398" s="565"/>
      <c r="DO398" s="565"/>
      <c r="DP398" s="565"/>
      <c r="DQ398" s="565"/>
      <c r="DR398" s="565"/>
      <c r="DS398" s="565"/>
      <c r="DT398" s="565">
        <v>144</v>
      </c>
      <c r="DU398" s="565"/>
      <c r="DV398" s="565">
        <v>151</v>
      </c>
      <c r="DW398" s="565"/>
      <c r="DX398" s="565"/>
      <c r="DY398" s="565"/>
      <c r="DZ398" s="565"/>
      <c r="EA398" s="565"/>
      <c r="EB398" s="565"/>
      <c r="EC398" s="565"/>
      <c r="ED398" s="565"/>
      <c r="EE398" s="565"/>
      <c r="EF398" s="565"/>
      <c r="EG398" s="565"/>
      <c r="EH398" s="565"/>
      <c r="EI398" s="565"/>
      <c r="EJ398" s="565"/>
      <c r="EK398" s="565"/>
      <c r="EL398" s="565"/>
      <c r="EM398" s="565"/>
      <c r="EN398" s="565"/>
      <c r="EO398" s="565"/>
      <c r="EP398" s="565"/>
      <c r="EQ398" s="565"/>
      <c r="ER398" s="620">
        <v>0</v>
      </c>
      <c r="ET398" s="565"/>
      <c r="EU398" s="565"/>
      <c r="EV398" s="565"/>
      <c r="EW398" s="565"/>
      <c r="EX398" s="565"/>
      <c r="EY398" s="565"/>
      <c r="EZ398" s="565">
        <v>12</v>
      </c>
      <c r="FA398" s="565"/>
      <c r="FB398" s="565"/>
      <c r="FC398" s="565"/>
      <c r="FD398" s="565"/>
      <c r="FE398" s="565"/>
      <c r="FF398" s="565"/>
      <c r="FG398" s="565"/>
      <c r="FH398" s="565"/>
      <c r="FI398" s="565"/>
      <c r="FJ398" s="565"/>
      <c r="FK398" s="565"/>
      <c r="FL398" s="565">
        <v>28</v>
      </c>
      <c r="FM398" s="565"/>
      <c r="FN398" s="565"/>
      <c r="FO398" s="565"/>
      <c r="FP398" s="565"/>
      <c r="FQ398" s="565"/>
      <c r="FR398" s="565"/>
      <c r="FS398" s="565"/>
      <c r="FT398" s="565">
        <v>0</v>
      </c>
      <c r="FU398" s="565">
        <v>0</v>
      </c>
      <c r="FV398" s="565"/>
      <c r="FW398" s="565"/>
      <c r="FX398" s="565"/>
      <c r="FY398" s="565"/>
      <c r="FZ398" s="598"/>
      <c r="GA398" s="598"/>
      <c r="GB398" s="565"/>
      <c r="GC398" s="565"/>
      <c r="GD398" s="565"/>
      <c r="GE398" s="565"/>
      <c r="GF398" s="565"/>
      <c r="GG398" s="565"/>
      <c r="GH398" s="565">
        <v>15</v>
      </c>
      <c r="GI398" s="565"/>
      <c r="GJ398" s="565"/>
    </row>
    <row r="399" spans="1:192" ht="30">
      <c r="A399" s="460">
        <v>353</v>
      </c>
      <c r="B399" s="460" t="s">
        <v>5512</v>
      </c>
      <c r="C399" s="461" t="s">
        <v>4797</v>
      </c>
      <c r="D399" s="521">
        <v>1.02</v>
      </c>
      <c r="E399" s="97">
        <v>0</v>
      </c>
      <c r="F399" s="506">
        <v>0</v>
      </c>
      <c r="G399" s="78"/>
      <c r="H399" s="78"/>
      <c r="I399" s="230"/>
      <c r="J399" s="230"/>
      <c r="K399" s="97"/>
      <c r="L399" s="97"/>
      <c r="M399" s="97"/>
      <c r="N399" s="97"/>
      <c r="O399" s="470"/>
      <c r="P399" s="470"/>
      <c r="Q399" s="470"/>
      <c r="R399" s="506"/>
      <c r="S399" s="97"/>
      <c r="T399" s="97">
        <v>0</v>
      </c>
      <c r="U399" s="507"/>
      <c r="V399" s="97"/>
      <c r="W399" s="97"/>
      <c r="X399" s="97"/>
      <c r="Y399" s="147"/>
      <c r="Z399" s="147"/>
      <c r="AA399" s="166"/>
      <c r="AB399" s="166"/>
      <c r="AC399" s="97">
        <v>10</v>
      </c>
      <c r="AD399" s="97"/>
      <c r="AE399" s="97"/>
      <c r="AF399" s="97"/>
      <c r="AG399" s="462"/>
      <c r="AH399" s="462"/>
      <c r="AI399" s="97"/>
      <c r="AJ399" s="97"/>
      <c r="AK399" s="97"/>
      <c r="AL399" s="97"/>
      <c r="AM399" s="97"/>
      <c r="AN399" s="97"/>
      <c r="AO399" s="97"/>
      <c r="AP399" s="97"/>
      <c r="AQ399" s="517"/>
      <c r="AR399" s="517"/>
      <c r="AS399" s="472">
        <v>0</v>
      </c>
      <c r="AT399" s="97"/>
      <c r="AW399" s="97"/>
      <c r="AX399" s="97"/>
      <c r="AY399" s="97"/>
      <c r="AZ399" s="97">
        <f t="shared" si="6"/>
        <v>0</v>
      </c>
      <c r="BA399" s="97"/>
      <c r="BB399" s="97"/>
      <c r="BC399" s="97"/>
      <c r="BD399" s="97"/>
      <c r="BE399" s="97"/>
      <c r="BF399" s="97"/>
      <c r="BG399" s="97"/>
      <c r="BH399" s="97"/>
      <c r="BI399" s="466">
        <v>37</v>
      </c>
      <c r="BJ399" s="466"/>
      <c r="BK399" s="466">
        <v>37</v>
      </c>
      <c r="BL399" s="97"/>
      <c r="BM399" s="97"/>
      <c r="BN399" s="470"/>
      <c r="BO399" s="470"/>
      <c r="BP399" s="97"/>
      <c r="BQ399" s="97"/>
      <c r="BR399" s="97"/>
      <c r="BS399" s="97"/>
      <c r="BV399" s="97"/>
      <c r="BW399" s="97"/>
      <c r="BX399" s="97"/>
      <c r="BY399" s="97"/>
      <c r="BZ399" s="97"/>
      <c r="CA399" s="97"/>
      <c r="CB399" s="97"/>
      <c r="CC399" s="574"/>
      <c r="CD399" s="565"/>
      <c r="CE399" s="565"/>
      <c r="CF399" s="565"/>
      <c r="CG399" s="565"/>
      <c r="CH399" s="565"/>
      <c r="CI399" s="565">
        <v>55</v>
      </c>
      <c r="CJ399" s="565"/>
      <c r="CK399" s="565"/>
      <c r="CL399" s="565"/>
      <c r="CM399" s="565"/>
      <c r="CN399" s="565"/>
      <c r="CO399" s="565"/>
      <c r="CP399" s="565"/>
      <c r="CQ399" s="565"/>
      <c r="CR399" s="582">
        <v>60</v>
      </c>
      <c r="CS399" s="565"/>
      <c r="CT399" s="565"/>
      <c r="CU399" s="565"/>
      <c r="CV399" s="565"/>
      <c r="CW399" s="565"/>
      <c r="CX399" s="565"/>
      <c r="CY399" s="600">
        <v>2600</v>
      </c>
      <c r="CZ399" s="598"/>
      <c r="DA399" s="565"/>
      <c r="DB399" s="565"/>
      <c r="DC399" s="565"/>
      <c r="DD399" s="565"/>
      <c r="DE399" s="565"/>
      <c r="DF399" s="565"/>
      <c r="DG399" s="565"/>
      <c r="DH399" s="565"/>
      <c r="DI399" s="565"/>
      <c r="DJ399" s="565"/>
      <c r="DK399" s="565"/>
      <c r="DL399" s="565"/>
      <c r="DM399" s="565"/>
      <c r="DN399" s="565"/>
      <c r="DO399" s="565"/>
      <c r="DP399" s="565"/>
      <c r="DQ399" s="565"/>
      <c r="DR399" s="565"/>
      <c r="DS399" s="565"/>
      <c r="DT399" s="565"/>
      <c r="DU399" s="565"/>
      <c r="DV399" s="565"/>
      <c r="DW399" s="565"/>
      <c r="DX399" s="565"/>
      <c r="DY399" s="565"/>
      <c r="DZ399" s="565"/>
      <c r="EA399" s="565"/>
      <c r="EB399" s="565"/>
      <c r="EC399" s="565"/>
      <c r="ED399" s="565"/>
      <c r="EE399" s="565"/>
      <c r="EF399" s="565"/>
      <c r="EG399" s="565"/>
      <c r="EH399" s="565"/>
      <c r="EI399" s="565"/>
      <c r="EJ399" s="565"/>
      <c r="EK399" s="565"/>
      <c r="EL399" s="565"/>
      <c r="EM399" s="565"/>
      <c r="EN399" s="565"/>
      <c r="EO399" s="565"/>
      <c r="EP399" s="565"/>
      <c r="EQ399" s="565"/>
      <c r="ER399" s="620">
        <v>0</v>
      </c>
      <c r="ET399" s="565"/>
      <c r="EU399" s="565"/>
      <c r="EV399" s="565">
        <v>142</v>
      </c>
      <c r="EW399" s="565"/>
      <c r="EX399" s="565"/>
      <c r="EY399" s="565"/>
      <c r="EZ399" s="565"/>
      <c r="FA399" s="565"/>
      <c r="FB399" s="565"/>
      <c r="FC399" s="565"/>
      <c r="FD399" s="565"/>
      <c r="FE399" s="565"/>
      <c r="FF399" s="565"/>
      <c r="FG399" s="565"/>
      <c r="FH399" s="565"/>
      <c r="FI399" s="565"/>
      <c r="FJ399" s="565"/>
      <c r="FK399" s="565"/>
      <c r="FL399" s="565"/>
      <c r="FM399" s="565"/>
      <c r="FN399" s="565"/>
      <c r="FO399" s="565"/>
      <c r="FP399" s="565"/>
      <c r="FQ399" s="565"/>
      <c r="FR399" s="565"/>
      <c r="FS399" s="565"/>
      <c r="FT399" s="565">
        <v>0</v>
      </c>
      <c r="FU399" s="565">
        <v>0</v>
      </c>
      <c r="FV399" s="565"/>
      <c r="FW399" s="565"/>
      <c r="FX399" s="565"/>
      <c r="FY399" s="565"/>
      <c r="FZ399" s="598"/>
      <c r="GA399" s="598"/>
      <c r="GB399" s="565"/>
      <c r="GC399" s="565"/>
      <c r="GD399" s="565"/>
      <c r="GE399" s="565"/>
      <c r="GF399" s="565"/>
      <c r="GG399" s="565"/>
      <c r="GH399" s="565">
        <v>50</v>
      </c>
      <c r="GI399" s="565"/>
      <c r="GJ399" s="565"/>
    </row>
    <row r="400" spans="1:192" ht="30">
      <c r="A400" s="460">
        <v>354</v>
      </c>
      <c r="B400" s="460" t="s">
        <v>5513</v>
      </c>
      <c r="C400" s="461" t="s">
        <v>5514</v>
      </c>
      <c r="D400" s="521">
        <v>1.38</v>
      </c>
      <c r="E400" s="97">
        <v>0</v>
      </c>
      <c r="F400" s="506">
        <v>0</v>
      </c>
      <c r="G400" s="78"/>
      <c r="H400" s="78"/>
      <c r="I400" s="230">
        <v>47</v>
      </c>
      <c r="J400" s="230"/>
      <c r="K400" s="97"/>
      <c r="L400" s="97"/>
      <c r="M400" s="97"/>
      <c r="N400" s="97"/>
      <c r="O400" s="470"/>
      <c r="P400" s="470"/>
      <c r="Q400" s="470"/>
      <c r="R400" s="506"/>
      <c r="S400" s="97"/>
      <c r="T400" s="97">
        <v>0</v>
      </c>
      <c r="U400" s="507"/>
      <c r="V400" s="97"/>
      <c r="W400" s="97"/>
      <c r="X400" s="97"/>
      <c r="Y400" s="147"/>
      <c r="Z400" s="147"/>
      <c r="AA400" s="166"/>
      <c r="AB400" s="166"/>
      <c r="AC400" s="97">
        <v>50</v>
      </c>
      <c r="AD400" s="97"/>
      <c r="AE400" s="97"/>
      <c r="AF400" s="97"/>
      <c r="AG400" s="462"/>
      <c r="AH400" s="462"/>
      <c r="AI400" s="97"/>
      <c r="AJ400" s="97"/>
      <c r="AK400" s="97"/>
      <c r="AL400" s="97"/>
      <c r="AM400" s="97"/>
      <c r="AN400" s="97"/>
      <c r="AO400" s="97"/>
      <c r="AP400" s="97"/>
      <c r="AQ400" s="517"/>
      <c r="AR400" s="517"/>
      <c r="AS400" s="472">
        <v>0</v>
      </c>
      <c r="AT400" s="97"/>
      <c r="AW400" s="97"/>
      <c r="AX400" s="97">
        <f>37+52</f>
        <v>89</v>
      </c>
      <c r="AY400" s="97"/>
      <c r="AZ400" s="97">
        <f t="shared" si="6"/>
        <v>89</v>
      </c>
      <c r="BA400" s="97"/>
      <c r="BB400" s="97"/>
      <c r="BC400" s="97"/>
      <c r="BD400" s="97"/>
      <c r="BE400" s="97"/>
      <c r="BF400" s="97"/>
      <c r="BG400" s="97"/>
      <c r="BH400" s="97"/>
      <c r="BI400" s="466"/>
      <c r="BJ400" s="466"/>
      <c r="BK400" s="466">
        <v>0</v>
      </c>
      <c r="BL400" s="97"/>
      <c r="BM400" s="97"/>
      <c r="BN400" s="470"/>
      <c r="BO400" s="470"/>
      <c r="BP400" s="97"/>
      <c r="BQ400" s="97"/>
      <c r="BR400" s="97"/>
      <c r="BS400" s="97"/>
      <c r="BV400" s="97"/>
      <c r="BW400" s="97"/>
      <c r="BX400" s="97"/>
      <c r="BY400" s="97"/>
      <c r="BZ400" s="97"/>
      <c r="CA400" s="97"/>
      <c r="CB400" s="97"/>
      <c r="CC400" s="574"/>
      <c r="CD400" s="565"/>
      <c r="CE400" s="565"/>
      <c r="CF400" s="565"/>
      <c r="CG400" s="565"/>
      <c r="CH400" s="565"/>
      <c r="CI400" s="565">
        <v>35</v>
      </c>
      <c r="CJ400" s="565"/>
      <c r="CK400" s="565"/>
      <c r="CL400" s="565"/>
      <c r="CM400" s="565"/>
      <c r="CN400" s="565"/>
      <c r="CO400" s="565"/>
      <c r="CP400" s="565"/>
      <c r="CQ400" s="565"/>
      <c r="CR400" s="582">
        <v>20</v>
      </c>
      <c r="CS400" s="565"/>
      <c r="CT400" s="565"/>
      <c r="CU400" s="565"/>
      <c r="CV400" s="565"/>
      <c r="CW400" s="565"/>
      <c r="CX400" s="565"/>
      <c r="CY400" s="598"/>
      <c r="CZ400" s="598"/>
      <c r="DA400" s="565"/>
      <c r="DB400" s="565"/>
      <c r="DC400" s="565"/>
      <c r="DD400" s="565"/>
      <c r="DE400" s="565"/>
      <c r="DF400" s="565"/>
      <c r="DG400" s="565"/>
      <c r="DH400" s="565"/>
      <c r="DI400" s="565"/>
      <c r="DJ400" s="565"/>
      <c r="DK400" s="565">
        <v>524</v>
      </c>
      <c r="DL400" s="565"/>
      <c r="DM400" s="565"/>
      <c r="DN400" s="565"/>
      <c r="DO400" s="565"/>
      <c r="DP400" s="565"/>
      <c r="DQ400" s="565"/>
      <c r="DR400" s="565"/>
      <c r="DS400" s="565"/>
      <c r="DT400" s="565">
        <v>235</v>
      </c>
      <c r="DU400" s="565"/>
      <c r="DV400" s="565"/>
      <c r="DW400" s="565"/>
      <c r="DX400" s="565"/>
      <c r="DY400" s="565"/>
      <c r="DZ400" s="565"/>
      <c r="EA400" s="565"/>
      <c r="EB400" s="565"/>
      <c r="EC400" s="565"/>
      <c r="ED400" s="565"/>
      <c r="EE400" s="565"/>
      <c r="EF400" s="565"/>
      <c r="EG400" s="565"/>
      <c r="EH400" s="565"/>
      <c r="EI400" s="565"/>
      <c r="EJ400" s="565"/>
      <c r="EK400" s="565"/>
      <c r="EL400" s="565"/>
      <c r="EM400" s="565"/>
      <c r="EN400" s="565"/>
      <c r="EO400" s="565"/>
      <c r="EP400" s="565"/>
      <c r="EQ400" s="565"/>
      <c r="ER400" s="620">
        <v>0</v>
      </c>
      <c r="ET400" s="565"/>
      <c r="EU400" s="565"/>
      <c r="EV400" s="565">
        <v>50</v>
      </c>
      <c r="EW400" s="565"/>
      <c r="EX400" s="565"/>
      <c r="EY400" s="565"/>
      <c r="EZ400" s="565"/>
      <c r="FA400" s="565"/>
      <c r="FB400" s="565"/>
      <c r="FC400" s="565"/>
      <c r="FD400" s="565"/>
      <c r="FE400" s="565"/>
      <c r="FF400" s="565"/>
      <c r="FG400" s="565"/>
      <c r="FH400" s="565"/>
      <c r="FI400" s="565"/>
      <c r="FJ400" s="565"/>
      <c r="FK400" s="565"/>
      <c r="FL400" s="565"/>
      <c r="FM400" s="565"/>
      <c r="FN400" s="565"/>
      <c r="FO400" s="565"/>
      <c r="FP400" s="565"/>
      <c r="FQ400" s="565"/>
      <c r="FR400" s="565"/>
      <c r="FS400" s="565"/>
      <c r="FT400" s="565">
        <v>0</v>
      </c>
      <c r="FU400" s="565">
        <v>0</v>
      </c>
      <c r="FV400" s="565"/>
      <c r="FW400" s="565"/>
      <c r="FX400" s="565"/>
      <c r="FY400" s="565"/>
      <c r="FZ400" s="598"/>
      <c r="GA400" s="598"/>
      <c r="GB400" s="565"/>
      <c r="GC400" s="565"/>
      <c r="GD400" s="565"/>
      <c r="GE400" s="565"/>
      <c r="GF400" s="565"/>
      <c r="GG400" s="565"/>
      <c r="GH400" s="565">
        <v>110</v>
      </c>
      <c r="GI400" s="565"/>
      <c r="GJ400" s="565"/>
    </row>
    <row r="401" spans="1:192" ht="30">
      <c r="A401" s="460">
        <v>355</v>
      </c>
      <c r="B401" s="460" t="s">
        <v>5515</v>
      </c>
      <c r="C401" s="461" t="s">
        <v>5516</v>
      </c>
      <c r="D401" s="521">
        <v>2</v>
      </c>
      <c r="E401" s="97">
        <v>0</v>
      </c>
      <c r="F401" s="506">
        <v>0</v>
      </c>
      <c r="G401" s="78"/>
      <c r="H401" s="78"/>
      <c r="I401" s="230">
        <v>40</v>
      </c>
      <c r="J401" s="230"/>
      <c r="K401" s="97"/>
      <c r="L401" s="97"/>
      <c r="M401" s="97"/>
      <c r="N401" s="97"/>
      <c r="O401" s="470"/>
      <c r="P401" s="470"/>
      <c r="Q401" s="470"/>
      <c r="R401" s="506"/>
      <c r="S401" s="97"/>
      <c r="T401" s="97">
        <v>0</v>
      </c>
      <c r="U401" s="507"/>
      <c r="V401" s="97"/>
      <c r="W401" s="97"/>
      <c r="X401" s="97"/>
      <c r="Y401" s="147"/>
      <c r="Z401" s="147"/>
      <c r="AA401" s="516"/>
      <c r="AB401" s="516"/>
      <c r="AC401" s="97">
        <v>82</v>
      </c>
      <c r="AD401" s="97"/>
      <c r="AE401" s="97"/>
      <c r="AF401" s="97"/>
      <c r="AG401" s="462"/>
      <c r="AH401" s="462"/>
      <c r="AI401" s="447"/>
      <c r="AJ401" s="447"/>
      <c r="AK401" s="97"/>
      <c r="AL401" s="97"/>
      <c r="AM401" s="97"/>
      <c r="AN401" s="97"/>
      <c r="AO401" s="97"/>
      <c r="AP401" s="97"/>
      <c r="AQ401" s="517"/>
      <c r="AR401" s="517"/>
      <c r="AS401" s="472">
        <v>0</v>
      </c>
      <c r="AT401" s="97"/>
      <c r="AW401" s="97"/>
      <c r="AX401" s="97">
        <f>6+7</f>
        <v>13</v>
      </c>
      <c r="AY401" s="97"/>
      <c r="AZ401" s="97">
        <f t="shared" si="6"/>
        <v>13</v>
      </c>
      <c r="BA401" s="97"/>
      <c r="BB401" s="97"/>
      <c r="BC401" s="97"/>
      <c r="BD401" s="97"/>
      <c r="BE401" s="97"/>
      <c r="BF401" s="97"/>
      <c r="BG401" s="447"/>
      <c r="BH401" s="447"/>
      <c r="BI401" s="466"/>
      <c r="BJ401" s="466"/>
      <c r="BK401" s="466">
        <v>0</v>
      </c>
      <c r="BL401" s="97"/>
      <c r="BM401" s="97"/>
      <c r="BN401" s="470"/>
      <c r="BO401" s="470"/>
      <c r="BP401" s="97"/>
      <c r="BQ401" s="97"/>
      <c r="BR401" s="447"/>
      <c r="BS401" s="447"/>
      <c r="BV401" s="97"/>
      <c r="BW401" s="97"/>
      <c r="BX401" s="447">
        <v>0</v>
      </c>
      <c r="BY401" s="447">
        <v>0</v>
      </c>
      <c r="BZ401" s="447"/>
      <c r="CA401" s="447"/>
      <c r="CB401" s="447"/>
      <c r="CC401" s="573"/>
      <c r="CD401" s="565"/>
      <c r="CE401" s="565"/>
      <c r="CF401" s="565"/>
      <c r="CG401" s="565"/>
      <c r="CH401" s="565"/>
      <c r="CI401" s="565">
        <v>14</v>
      </c>
      <c r="CJ401" s="565"/>
      <c r="CK401" s="565"/>
      <c r="CL401" s="565"/>
      <c r="CM401" s="565"/>
      <c r="CN401" s="565"/>
      <c r="CO401" s="565"/>
      <c r="CP401" s="565"/>
      <c r="CQ401" s="565"/>
      <c r="CR401" s="582">
        <v>20</v>
      </c>
      <c r="CS401" s="565"/>
      <c r="CT401" s="565"/>
      <c r="CU401" s="565"/>
      <c r="CV401" s="565"/>
      <c r="CW401" s="565"/>
      <c r="CX401" s="565"/>
      <c r="CY401" s="598"/>
      <c r="CZ401" s="598"/>
      <c r="DA401" s="565"/>
      <c r="DB401" s="565"/>
      <c r="DC401" s="565"/>
      <c r="DD401" s="565"/>
      <c r="DE401" s="565"/>
      <c r="DF401" s="565"/>
      <c r="DG401" s="565"/>
      <c r="DH401" s="565"/>
      <c r="DI401" s="565"/>
      <c r="DJ401" s="565"/>
      <c r="DK401" s="565">
        <v>226</v>
      </c>
      <c r="DL401" s="565"/>
      <c r="DM401" s="565"/>
      <c r="DN401" s="565"/>
      <c r="DO401" s="565"/>
      <c r="DP401" s="565"/>
      <c r="DQ401" s="565"/>
      <c r="DR401" s="565"/>
      <c r="DS401" s="565"/>
      <c r="DT401" s="565">
        <v>121</v>
      </c>
      <c r="DU401" s="565"/>
      <c r="DV401" s="565"/>
      <c r="DW401" s="565"/>
      <c r="DX401" s="565"/>
      <c r="DY401" s="565"/>
      <c r="DZ401" s="565"/>
      <c r="EA401" s="565"/>
      <c r="EB401" s="565"/>
      <c r="EC401" s="565"/>
      <c r="ED401" s="565"/>
      <c r="EE401" s="565"/>
      <c r="EF401" s="565"/>
      <c r="EG401" s="565"/>
      <c r="EH401" s="565"/>
      <c r="EI401" s="565"/>
      <c r="EJ401" s="565"/>
      <c r="EK401" s="565"/>
      <c r="EL401" s="565"/>
      <c r="EM401" s="565"/>
      <c r="EN401" s="565"/>
      <c r="EO401" s="565"/>
      <c r="EP401" s="565"/>
      <c r="EQ401" s="565"/>
      <c r="ER401" s="620">
        <v>0</v>
      </c>
      <c r="ET401" s="565"/>
      <c r="EU401" s="565"/>
      <c r="EV401" s="565"/>
      <c r="EW401" s="565"/>
      <c r="EX401" s="565"/>
      <c r="EY401" s="565"/>
      <c r="EZ401" s="565"/>
      <c r="FA401" s="565"/>
      <c r="FB401" s="565"/>
      <c r="FC401" s="565"/>
      <c r="FD401" s="565"/>
      <c r="FE401" s="565"/>
      <c r="FF401" s="565"/>
      <c r="FG401" s="565"/>
      <c r="FH401" s="565"/>
      <c r="FI401" s="565"/>
      <c r="FJ401" s="565"/>
      <c r="FK401" s="565"/>
      <c r="FL401" s="565"/>
      <c r="FM401" s="565"/>
      <c r="FN401" s="565"/>
      <c r="FO401" s="565"/>
      <c r="FP401" s="565"/>
      <c r="FQ401" s="565"/>
      <c r="FR401" s="565"/>
      <c r="FS401" s="565"/>
      <c r="FT401" s="565">
        <v>0</v>
      </c>
      <c r="FU401" s="565">
        <v>0</v>
      </c>
      <c r="FV401" s="565"/>
      <c r="FW401" s="565"/>
      <c r="FX401" s="565"/>
      <c r="FY401" s="565"/>
      <c r="FZ401" s="598"/>
      <c r="GA401" s="598"/>
      <c r="GB401" s="565"/>
      <c r="GC401" s="565"/>
      <c r="GD401" s="565"/>
      <c r="GE401" s="565"/>
      <c r="GF401" s="565"/>
      <c r="GG401" s="565"/>
      <c r="GH401" s="565"/>
      <c r="GI401" s="565"/>
      <c r="GJ401" s="565"/>
    </row>
    <row r="402" spans="1:192" ht="45">
      <c r="A402" s="460" t="s">
        <v>5517</v>
      </c>
      <c r="B402" s="460" t="s">
        <v>5518</v>
      </c>
      <c r="C402" s="461" t="s">
        <v>5519</v>
      </c>
      <c r="D402" s="521">
        <v>0.8</v>
      </c>
      <c r="E402" s="97">
        <v>0</v>
      </c>
      <c r="F402" s="506">
        <v>0</v>
      </c>
      <c r="G402" s="78"/>
      <c r="H402" s="78"/>
      <c r="I402" s="230"/>
      <c r="J402" s="230"/>
      <c r="K402" s="447"/>
      <c r="L402" s="447"/>
      <c r="M402" s="97"/>
      <c r="N402" s="97"/>
      <c r="O402" s="470"/>
      <c r="P402" s="470"/>
      <c r="Q402" s="470"/>
      <c r="R402" s="506"/>
      <c r="S402" s="97"/>
      <c r="T402" s="97">
        <v>0</v>
      </c>
      <c r="U402" s="507"/>
      <c r="V402" s="97"/>
      <c r="W402" s="97"/>
      <c r="X402" s="97"/>
      <c r="Y402" s="519"/>
      <c r="Z402" s="519"/>
      <c r="AA402" s="166"/>
      <c r="AB402" s="166"/>
      <c r="AC402" s="97"/>
      <c r="AD402" s="97"/>
      <c r="AE402" s="97"/>
      <c r="AF402" s="97"/>
      <c r="AG402" s="462"/>
      <c r="AH402" s="462"/>
      <c r="AI402" s="97"/>
      <c r="AJ402" s="97"/>
      <c r="AK402" s="97"/>
      <c r="AL402" s="97"/>
      <c r="AM402" s="97"/>
      <c r="AN402" s="97"/>
      <c r="AO402" s="97"/>
      <c r="AP402" s="97"/>
      <c r="AQ402" s="517"/>
      <c r="AR402" s="517"/>
      <c r="AS402" s="472">
        <v>0</v>
      </c>
      <c r="AT402" s="97"/>
      <c r="AW402" s="97"/>
      <c r="AX402" s="97"/>
      <c r="AY402" s="97"/>
      <c r="AZ402" s="97">
        <f t="shared" si="6"/>
        <v>0</v>
      </c>
      <c r="BA402" s="97"/>
      <c r="BB402" s="97"/>
      <c r="BC402" s="97"/>
      <c r="BD402" s="97"/>
      <c r="BE402" s="97"/>
      <c r="BF402" s="97"/>
      <c r="BG402" s="97"/>
      <c r="BH402" s="97"/>
      <c r="BI402" s="466"/>
      <c r="BJ402" s="466"/>
      <c r="BK402" s="466">
        <v>0</v>
      </c>
      <c r="BL402" s="97"/>
      <c r="BM402" s="97"/>
      <c r="BN402" s="470"/>
      <c r="BO402" s="470"/>
      <c r="BP402" s="97"/>
      <c r="BQ402" s="97">
        <v>70</v>
      </c>
      <c r="BR402" s="97"/>
      <c r="BS402" s="97"/>
      <c r="BV402" s="97"/>
      <c r="BW402" s="97"/>
      <c r="BX402" s="97"/>
      <c r="BY402" s="97"/>
      <c r="BZ402" s="97"/>
      <c r="CA402" s="97"/>
      <c r="CB402" s="97"/>
      <c r="CC402" s="574"/>
      <c r="CD402" s="565"/>
      <c r="CE402" s="565"/>
      <c r="CF402" s="565"/>
      <c r="CG402" s="565"/>
      <c r="CH402" s="565"/>
      <c r="CI402" s="565"/>
      <c r="CJ402" s="565"/>
      <c r="CK402" s="565"/>
      <c r="CL402" s="565"/>
      <c r="CM402" s="565"/>
      <c r="CN402" s="565"/>
      <c r="CO402" s="565"/>
      <c r="CP402" s="565"/>
      <c r="CQ402" s="565"/>
      <c r="CR402" s="582"/>
      <c r="CS402" s="565"/>
      <c r="CT402" s="565"/>
      <c r="CU402" s="565"/>
      <c r="CV402" s="565"/>
      <c r="CW402" s="565"/>
      <c r="CX402" s="565"/>
      <c r="CY402" s="598"/>
      <c r="CZ402" s="598"/>
      <c r="DA402" s="565"/>
      <c r="DB402" s="565"/>
      <c r="DC402" s="565"/>
      <c r="DD402" s="565"/>
      <c r="DE402" s="565"/>
      <c r="DF402" s="565"/>
      <c r="DG402" s="565"/>
      <c r="DH402" s="565"/>
      <c r="DI402" s="565"/>
      <c r="DJ402" s="565"/>
      <c r="DK402" s="565"/>
      <c r="DL402" s="565"/>
      <c r="DM402" s="565"/>
      <c r="DN402" s="565"/>
      <c r="DO402" s="565"/>
      <c r="DP402" s="565"/>
      <c r="DQ402" s="565"/>
      <c r="DR402" s="565"/>
      <c r="DS402" s="565"/>
      <c r="DT402" s="565"/>
      <c r="DU402" s="565"/>
      <c r="DV402" s="565"/>
      <c r="DW402" s="565"/>
      <c r="DX402" s="565"/>
      <c r="DY402" s="565"/>
      <c r="DZ402" s="565"/>
      <c r="EA402" s="565"/>
      <c r="EB402" s="565"/>
      <c r="EC402" s="565"/>
      <c r="ED402" s="565"/>
      <c r="EE402" s="565"/>
      <c r="EF402" s="565"/>
      <c r="EG402" s="565"/>
      <c r="EH402" s="565"/>
      <c r="EI402" s="565"/>
      <c r="EJ402" s="565"/>
      <c r="EK402" s="565"/>
      <c r="EL402" s="565"/>
      <c r="EM402" s="565"/>
      <c r="EN402" s="565"/>
      <c r="EO402" s="565"/>
      <c r="EP402" s="565"/>
      <c r="EQ402" s="565"/>
      <c r="ER402" s="620">
        <v>0</v>
      </c>
      <c r="ET402" s="565"/>
      <c r="EU402" s="565"/>
      <c r="EV402" s="565"/>
      <c r="EW402" s="565"/>
      <c r="EX402" s="565"/>
      <c r="EY402" s="565"/>
      <c r="EZ402" s="565"/>
      <c r="FA402" s="565"/>
      <c r="FB402" s="565"/>
      <c r="FC402" s="565"/>
      <c r="FD402" s="565"/>
      <c r="FE402" s="565"/>
      <c r="FF402" s="565"/>
      <c r="FG402" s="565"/>
      <c r="FH402" s="565"/>
      <c r="FI402" s="565"/>
      <c r="FJ402" s="565"/>
      <c r="FK402" s="565"/>
      <c r="FL402" s="565"/>
      <c r="FM402" s="565"/>
      <c r="FN402" s="565"/>
      <c r="FO402" s="565"/>
      <c r="FP402" s="565"/>
      <c r="FQ402" s="565"/>
      <c r="FR402" s="565"/>
      <c r="FS402" s="565"/>
      <c r="FT402" s="565"/>
      <c r="FU402" s="565"/>
      <c r="FV402" s="565"/>
      <c r="FW402" s="565"/>
      <c r="FX402" s="565"/>
      <c r="FY402" s="565"/>
      <c r="FZ402" s="598"/>
      <c r="GA402" s="598"/>
      <c r="GB402" s="565"/>
      <c r="GC402" s="565"/>
      <c r="GD402" s="565"/>
      <c r="GE402" s="565"/>
      <c r="GF402" s="565"/>
      <c r="GG402" s="565"/>
      <c r="GH402" s="565"/>
      <c r="GI402" s="565"/>
      <c r="GJ402" s="565"/>
    </row>
    <row r="403" spans="1:192" ht="30">
      <c r="A403" s="460" t="s">
        <v>5520</v>
      </c>
      <c r="B403" s="460" t="s">
        <v>5521</v>
      </c>
      <c r="C403" s="461" t="s">
        <v>5522</v>
      </c>
      <c r="D403" s="521">
        <v>0.54</v>
      </c>
      <c r="G403" s="78"/>
      <c r="H403" s="78"/>
      <c r="I403" s="230"/>
      <c r="J403" s="230"/>
      <c r="K403" s="97"/>
      <c r="L403" s="97"/>
      <c r="M403" s="97"/>
      <c r="N403" s="97"/>
      <c r="O403" s="470"/>
      <c r="P403" s="470"/>
      <c r="Q403" s="470"/>
      <c r="R403" s="506"/>
      <c r="S403" s="97"/>
      <c r="T403" s="97">
        <v>100</v>
      </c>
      <c r="U403" s="507"/>
      <c r="V403" s="97"/>
      <c r="W403" s="97"/>
      <c r="X403" s="97"/>
      <c r="Y403" s="147">
        <v>35</v>
      </c>
      <c r="Z403" s="147"/>
      <c r="AC403" s="97"/>
      <c r="AD403" s="97"/>
      <c r="AE403" s="97"/>
      <c r="AF403" s="97"/>
      <c r="AG403" s="462"/>
      <c r="AH403" s="462"/>
      <c r="AK403" s="97"/>
      <c r="AL403" s="97"/>
      <c r="AM403" s="97"/>
      <c r="AN403" s="97"/>
      <c r="AO403" s="97"/>
      <c r="AP403" s="97"/>
      <c r="AQ403" s="517"/>
      <c r="AR403" s="517"/>
      <c r="AS403" s="472">
        <v>0</v>
      </c>
      <c r="AT403" s="97"/>
      <c r="AW403" s="97"/>
      <c r="AX403" s="97">
        <f>1</f>
        <v>1</v>
      </c>
      <c r="AY403" s="97"/>
      <c r="AZ403" s="97">
        <f t="shared" si="6"/>
        <v>1</v>
      </c>
      <c r="BA403" s="97"/>
      <c r="BB403" s="97"/>
      <c r="BC403" s="97"/>
      <c r="BD403" s="97"/>
      <c r="BE403" s="97"/>
      <c r="BF403" s="97"/>
      <c r="BI403" s="466">
        <v>52</v>
      </c>
      <c r="BJ403" s="466"/>
      <c r="BK403" s="466">
        <v>52</v>
      </c>
      <c r="BL403" s="97"/>
      <c r="BM403" s="97"/>
      <c r="BN403" s="470"/>
      <c r="BO403" s="470"/>
      <c r="BP403" s="97"/>
      <c r="BQ403" s="97">
        <v>40</v>
      </c>
      <c r="BV403" s="97">
        <v>30</v>
      </c>
      <c r="BW403" s="97"/>
      <c r="CD403" s="565"/>
      <c r="CE403" s="565"/>
      <c r="CF403" s="565"/>
      <c r="CG403" s="565"/>
      <c r="CH403" s="565">
        <v>32</v>
      </c>
      <c r="CI403" s="565"/>
      <c r="CJ403" s="565"/>
      <c r="CK403" s="565"/>
      <c r="CL403" s="565"/>
      <c r="CM403" s="565"/>
      <c r="CN403" s="565"/>
      <c r="CO403" s="565"/>
      <c r="CP403" s="565"/>
      <c r="CQ403" s="565"/>
      <c r="CR403" s="582">
        <v>62</v>
      </c>
      <c r="CS403" s="565"/>
      <c r="CT403" s="565"/>
      <c r="CU403" s="565"/>
      <c r="CV403" s="565"/>
      <c r="CW403" s="565"/>
      <c r="CX403" s="565"/>
      <c r="CY403" s="598"/>
      <c r="CZ403" s="598"/>
      <c r="DA403" s="565"/>
      <c r="DB403" s="565"/>
      <c r="DC403" s="565"/>
      <c r="DD403" s="565"/>
      <c r="DE403" s="565"/>
      <c r="DF403" s="565"/>
      <c r="DG403" s="565"/>
      <c r="DH403" s="565"/>
      <c r="DI403" s="565"/>
      <c r="DJ403" s="565"/>
      <c r="DK403" s="565"/>
      <c r="DL403" s="565"/>
      <c r="DM403" s="565"/>
      <c r="DN403" s="565"/>
      <c r="DO403" s="565"/>
      <c r="DP403" s="565"/>
      <c r="DQ403" s="565"/>
      <c r="DR403" s="565"/>
      <c r="DS403" s="565"/>
      <c r="DT403" s="565"/>
      <c r="DU403" s="565"/>
      <c r="DV403" s="565">
        <v>10</v>
      </c>
      <c r="DW403" s="565"/>
      <c r="DX403" s="565"/>
      <c r="DY403" s="565"/>
      <c r="DZ403" s="565"/>
      <c r="EA403" s="565"/>
      <c r="EB403" s="565"/>
      <c r="EC403" s="565"/>
      <c r="ED403" s="565"/>
      <c r="EE403" s="565"/>
      <c r="EF403" s="565"/>
      <c r="EG403" s="565"/>
      <c r="EH403" s="565"/>
      <c r="EI403" s="565"/>
      <c r="EJ403" s="565"/>
      <c r="EK403" s="565"/>
      <c r="EL403" s="565"/>
      <c r="EM403" s="565"/>
      <c r="EN403" s="565"/>
      <c r="EO403" s="565"/>
      <c r="EP403" s="565"/>
      <c r="EQ403" s="565"/>
      <c r="ER403" s="620">
        <v>0</v>
      </c>
      <c r="ET403" s="565"/>
      <c r="EU403" s="565"/>
      <c r="EV403" s="565">
        <v>70</v>
      </c>
      <c r="EW403" s="565"/>
      <c r="EX403" s="565"/>
      <c r="EY403" s="565"/>
      <c r="EZ403" s="565">
        <v>141</v>
      </c>
      <c r="FA403" s="565"/>
      <c r="FB403" s="565"/>
      <c r="FC403" s="565"/>
      <c r="FD403" s="565"/>
      <c r="FE403" s="565"/>
      <c r="FF403" s="565"/>
      <c r="FG403" s="565"/>
      <c r="FH403" s="565"/>
      <c r="FI403" s="565"/>
      <c r="FJ403" s="565"/>
      <c r="FK403" s="565"/>
      <c r="FL403" s="565">
        <v>40</v>
      </c>
      <c r="FM403" s="565"/>
      <c r="FN403" s="565"/>
      <c r="FO403" s="565"/>
      <c r="FP403" s="565"/>
      <c r="FQ403" s="565"/>
      <c r="FR403" s="565"/>
      <c r="FS403" s="565"/>
      <c r="FT403" s="565">
        <v>0</v>
      </c>
      <c r="FU403" s="565">
        <v>0</v>
      </c>
      <c r="FV403" s="565"/>
      <c r="FW403" s="565"/>
      <c r="FX403" s="565"/>
      <c r="FY403" s="565"/>
      <c r="FZ403" s="598"/>
      <c r="GA403" s="598"/>
      <c r="GB403" s="565"/>
      <c r="GC403" s="565"/>
      <c r="GD403" s="565"/>
      <c r="GE403" s="565"/>
      <c r="GF403" s="565"/>
      <c r="GG403" s="565"/>
      <c r="GH403" s="565">
        <v>2</v>
      </c>
      <c r="GI403" s="565"/>
      <c r="GJ403" s="565"/>
    </row>
    <row r="404" spans="1:192" ht="45">
      <c r="A404" s="460" t="s">
        <v>5523</v>
      </c>
      <c r="B404" s="460" t="s">
        <v>5524</v>
      </c>
      <c r="C404" s="461" t="s">
        <v>5525</v>
      </c>
      <c r="D404" s="521">
        <v>1.04</v>
      </c>
      <c r="E404" s="97">
        <v>0</v>
      </c>
      <c r="F404" s="506">
        <v>0</v>
      </c>
      <c r="G404" s="78"/>
      <c r="H404" s="78"/>
      <c r="I404" s="230">
        <v>30</v>
      </c>
      <c r="J404" s="230"/>
      <c r="M404" s="97"/>
      <c r="N404" s="97"/>
      <c r="O404" s="470"/>
      <c r="P404" s="470"/>
      <c r="Q404" s="470"/>
      <c r="R404" s="506"/>
      <c r="S404" s="97"/>
      <c r="T404" s="97">
        <v>0</v>
      </c>
      <c r="U404" s="507"/>
      <c r="V404" s="97"/>
      <c r="W404" s="97"/>
      <c r="X404" s="97"/>
      <c r="Y404" s="147"/>
      <c r="Z404" s="147"/>
      <c r="AC404" s="97">
        <v>50</v>
      </c>
      <c r="AD404" s="97"/>
      <c r="AE404" s="97"/>
      <c r="AF404" s="97"/>
      <c r="AG404" s="462"/>
      <c r="AH404" s="462"/>
      <c r="AK404" s="97"/>
      <c r="AL404" s="97"/>
      <c r="AM404" s="97"/>
      <c r="AN404" s="97"/>
      <c r="AO404" s="97"/>
      <c r="AP404" s="97"/>
      <c r="AQ404" s="517"/>
      <c r="AR404" s="517"/>
      <c r="AS404" s="472">
        <v>0</v>
      </c>
      <c r="AT404" s="97"/>
      <c r="AW404" s="97"/>
      <c r="AX404" s="97"/>
      <c r="AY404" s="97"/>
      <c r="AZ404" s="97">
        <f t="shared" si="6"/>
        <v>0</v>
      </c>
      <c r="BA404" s="97"/>
      <c r="BB404" s="97"/>
      <c r="BC404" s="97"/>
      <c r="BD404" s="97"/>
      <c r="BE404" s="97"/>
      <c r="BF404" s="97"/>
      <c r="BI404" s="466"/>
      <c r="BJ404" s="466"/>
      <c r="BK404" s="466">
        <v>0</v>
      </c>
      <c r="BL404" s="97"/>
      <c r="BM404" s="97"/>
      <c r="BN404" s="470"/>
      <c r="BO404" s="470"/>
      <c r="BP404" s="97"/>
      <c r="BQ404" s="97"/>
      <c r="BV404" s="97"/>
      <c r="BW404" s="97"/>
      <c r="CD404" s="565"/>
      <c r="CE404" s="565"/>
      <c r="CF404" s="565"/>
      <c r="CG404" s="565"/>
      <c r="CH404" s="565"/>
      <c r="CI404" s="565"/>
      <c r="CJ404" s="565"/>
      <c r="CK404" s="565"/>
      <c r="CL404" s="565"/>
      <c r="CM404" s="565"/>
      <c r="CN404" s="565"/>
      <c r="CO404" s="565"/>
      <c r="CP404" s="565"/>
      <c r="CQ404" s="565"/>
      <c r="CR404" s="582"/>
      <c r="CS404" s="565"/>
      <c r="CT404" s="565"/>
      <c r="CU404" s="565"/>
      <c r="CV404" s="565"/>
      <c r="CW404" s="565"/>
      <c r="CX404" s="565"/>
      <c r="CY404" s="598"/>
      <c r="CZ404" s="598"/>
      <c r="DA404" s="565"/>
      <c r="DB404" s="565"/>
      <c r="DC404" s="565"/>
      <c r="DD404" s="565"/>
      <c r="DE404" s="565"/>
      <c r="DF404" s="565"/>
      <c r="DG404" s="565"/>
      <c r="DH404" s="565"/>
      <c r="DI404" s="565"/>
      <c r="DJ404" s="565"/>
      <c r="DK404" s="565"/>
      <c r="DL404" s="565"/>
      <c r="DM404" s="565"/>
      <c r="DN404" s="565"/>
      <c r="DO404" s="565"/>
      <c r="DP404" s="565"/>
      <c r="DQ404" s="565"/>
      <c r="DR404" s="565"/>
      <c r="DS404" s="565"/>
      <c r="DT404" s="565"/>
      <c r="DU404" s="565"/>
      <c r="DV404" s="565"/>
      <c r="DW404" s="565"/>
      <c r="DX404" s="565"/>
      <c r="DY404" s="565"/>
      <c r="DZ404" s="565"/>
      <c r="EA404" s="565"/>
      <c r="EB404" s="565"/>
      <c r="EC404" s="565"/>
      <c r="ED404" s="565"/>
      <c r="EE404" s="565"/>
      <c r="EF404" s="565"/>
      <c r="EG404" s="565"/>
      <c r="EH404" s="565"/>
      <c r="EI404" s="565"/>
      <c r="EJ404" s="565"/>
      <c r="EK404" s="565"/>
      <c r="EL404" s="565"/>
      <c r="EM404" s="565"/>
      <c r="EN404" s="565"/>
      <c r="EO404" s="565"/>
      <c r="EP404" s="565"/>
      <c r="EQ404" s="565"/>
      <c r="ER404" s="620">
        <v>0</v>
      </c>
      <c r="ET404" s="565"/>
      <c r="EU404" s="565"/>
      <c r="EV404" s="565"/>
      <c r="EW404" s="565"/>
      <c r="EX404" s="565"/>
      <c r="EY404" s="565"/>
      <c r="EZ404" s="565"/>
      <c r="FA404" s="565"/>
      <c r="FB404" s="565"/>
      <c r="FC404" s="565"/>
      <c r="FD404" s="565"/>
      <c r="FE404" s="565"/>
      <c r="FF404" s="565"/>
      <c r="FG404" s="565"/>
      <c r="FH404" s="565"/>
      <c r="FI404" s="565"/>
      <c r="FJ404" s="565"/>
      <c r="FK404" s="565"/>
      <c r="FL404" s="565"/>
      <c r="FM404" s="565"/>
      <c r="FN404" s="565"/>
      <c r="FO404" s="565"/>
      <c r="FP404" s="565"/>
      <c r="FQ404" s="565"/>
      <c r="FR404" s="565"/>
      <c r="FS404" s="565"/>
      <c r="FT404" s="565"/>
      <c r="FU404" s="565"/>
      <c r="FV404" s="565"/>
      <c r="FW404" s="565"/>
      <c r="FX404" s="565"/>
      <c r="FY404" s="565"/>
      <c r="FZ404" s="598"/>
      <c r="GA404" s="598"/>
      <c r="GB404" s="565"/>
      <c r="GC404" s="565"/>
      <c r="GD404" s="565"/>
      <c r="GE404" s="565"/>
      <c r="GF404" s="565"/>
      <c r="GG404" s="565"/>
      <c r="GH404" s="565"/>
      <c r="GI404" s="565"/>
      <c r="GJ404" s="565"/>
    </row>
    <row r="405" spans="1:192" ht="30">
      <c r="A405" s="460" t="s">
        <v>5526</v>
      </c>
      <c r="B405" s="460" t="s">
        <v>5527</v>
      </c>
      <c r="C405" s="461" t="s">
        <v>5528</v>
      </c>
      <c r="D405" s="521">
        <v>0.8</v>
      </c>
      <c r="G405" s="78"/>
      <c r="H405" s="78"/>
      <c r="I405" s="230"/>
      <c r="J405" s="230"/>
      <c r="M405" s="97"/>
      <c r="N405" s="97"/>
      <c r="O405" s="470"/>
      <c r="P405" s="470"/>
      <c r="Q405" s="470"/>
      <c r="R405" s="506"/>
      <c r="S405" s="97"/>
      <c r="T405" s="97">
        <v>90</v>
      </c>
      <c r="U405" s="507"/>
      <c r="V405" s="97"/>
      <c r="W405" s="97"/>
      <c r="X405" s="97"/>
      <c r="Y405" s="147">
        <v>55</v>
      </c>
      <c r="Z405" s="147"/>
      <c r="AC405" s="97"/>
      <c r="AD405" s="97"/>
      <c r="AE405" s="97"/>
      <c r="AF405" s="97"/>
      <c r="AG405" s="462"/>
      <c r="AH405" s="462"/>
      <c r="AK405" s="97"/>
      <c r="AL405" s="97"/>
      <c r="AM405" s="97"/>
      <c r="AN405" s="97"/>
      <c r="AO405" s="97"/>
      <c r="AP405" s="97"/>
      <c r="AQ405" s="517"/>
      <c r="AR405" s="517"/>
      <c r="AS405" s="472">
        <v>0</v>
      </c>
      <c r="AT405" s="97"/>
      <c r="AW405" s="97"/>
      <c r="AX405" s="97">
        <f>5</f>
        <v>5</v>
      </c>
      <c r="AY405" s="97"/>
      <c r="AZ405" s="97">
        <f t="shared" si="6"/>
        <v>5</v>
      </c>
      <c r="BA405" s="97"/>
      <c r="BB405" s="97"/>
      <c r="BC405" s="97"/>
      <c r="BD405" s="97"/>
      <c r="BE405" s="97"/>
      <c r="BF405" s="97"/>
      <c r="BI405" s="466">
        <v>20</v>
      </c>
      <c r="BJ405" s="466"/>
      <c r="BK405" s="466">
        <v>20</v>
      </c>
      <c r="BL405" s="97"/>
      <c r="BM405" s="97"/>
      <c r="BN405" s="470"/>
      <c r="BO405" s="470"/>
      <c r="BP405" s="97"/>
      <c r="BQ405" s="97">
        <v>350</v>
      </c>
      <c r="BV405" s="97">
        <v>60</v>
      </c>
      <c r="BW405" s="97"/>
      <c r="CD405" s="565"/>
      <c r="CE405" s="565"/>
      <c r="CF405" s="565"/>
      <c r="CG405" s="565"/>
      <c r="CH405" s="565">
        <v>32</v>
      </c>
      <c r="CI405" s="565"/>
      <c r="CJ405" s="565"/>
      <c r="CK405" s="565"/>
      <c r="CL405" s="565"/>
      <c r="CM405" s="565"/>
      <c r="CN405" s="565"/>
      <c r="CO405" s="565"/>
      <c r="CP405" s="565"/>
      <c r="CQ405" s="565"/>
      <c r="CR405" s="582">
        <v>160</v>
      </c>
      <c r="CS405" s="565"/>
      <c r="CT405" s="565"/>
      <c r="CU405" s="565"/>
      <c r="CV405" s="565"/>
      <c r="CW405" s="565"/>
      <c r="CX405" s="565"/>
      <c r="CY405" s="598"/>
      <c r="CZ405" s="598"/>
      <c r="DA405" s="565"/>
      <c r="DB405" s="565"/>
      <c r="DC405" s="565"/>
      <c r="DD405" s="565"/>
      <c r="DE405" s="565"/>
      <c r="DF405" s="565"/>
      <c r="DG405" s="565"/>
      <c r="DH405" s="565"/>
      <c r="DI405" s="565"/>
      <c r="DJ405" s="565"/>
      <c r="DK405" s="565"/>
      <c r="DL405" s="565"/>
      <c r="DM405" s="565"/>
      <c r="DN405" s="565"/>
      <c r="DO405" s="565"/>
      <c r="DP405" s="565"/>
      <c r="DQ405" s="565"/>
      <c r="DR405" s="565"/>
      <c r="DS405" s="565"/>
      <c r="DT405" s="565">
        <v>26</v>
      </c>
      <c r="DU405" s="565"/>
      <c r="DV405" s="565">
        <v>30</v>
      </c>
      <c r="DW405" s="565"/>
      <c r="DX405" s="565"/>
      <c r="DY405" s="565"/>
      <c r="DZ405" s="565"/>
      <c r="EA405" s="565"/>
      <c r="EB405" s="565"/>
      <c r="EC405" s="565"/>
      <c r="ED405" s="565"/>
      <c r="EE405" s="565"/>
      <c r="EF405" s="565"/>
      <c r="EG405" s="565"/>
      <c r="EH405" s="565"/>
      <c r="EI405" s="565"/>
      <c r="EJ405" s="565"/>
      <c r="EK405" s="565"/>
      <c r="EL405" s="565"/>
      <c r="EM405" s="565"/>
      <c r="EN405" s="565"/>
      <c r="EO405" s="565"/>
      <c r="EP405" s="565"/>
      <c r="EQ405" s="565"/>
      <c r="ER405" s="620">
        <v>0</v>
      </c>
      <c r="ET405" s="565"/>
      <c r="EU405" s="565"/>
      <c r="EV405" s="565">
        <v>60</v>
      </c>
      <c r="EW405" s="565"/>
      <c r="EX405" s="565"/>
      <c r="EY405" s="565"/>
      <c r="EZ405" s="565">
        <v>90</v>
      </c>
      <c r="FA405" s="565"/>
      <c r="FB405" s="565"/>
      <c r="FC405" s="565"/>
      <c r="FD405" s="565"/>
      <c r="FE405" s="565"/>
      <c r="FF405" s="565"/>
      <c r="FG405" s="565"/>
      <c r="FH405" s="565"/>
      <c r="FI405" s="565"/>
      <c r="FJ405" s="565"/>
      <c r="FK405" s="565"/>
      <c r="FL405" s="565">
        <v>50</v>
      </c>
      <c r="FM405" s="565"/>
      <c r="FN405" s="565"/>
      <c r="FO405" s="565"/>
      <c r="FP405" s="565"/>
      <c r="FQ405" s="565"/>
      <c r="FR405" s="565"/>
      <c r="FS405" s="565"/>
      <c r="FT405" s="565">
        <v>0</v>
      </c>
      <c r="FU405" s="565">
        <v>0</v>
      </c>
      <c r="FV405" s="565"/>
      <c r="FW405" s="565"/>
      <c r="FX405" s="565"/>
      <c r="FY405" s="565"/>
      <c r="FZ405" s="598"/>
      <c r="GA405" s="598"/>
      <c r="GB405" s="565"/>
      <c r="GC405" s="565"/>
      <c r="GD405" s="565"/>
      <c r="GE405" s="565"/>
      <c r="GF405" s="565"/>
      <c r="GG405" s="565"/>
      <c r="GH405" s="565">
        <v>4</v>
      </c>
      <c r="GI405" s="565"/>
      <c r="GJ405" s="565"/>
    </row>
    <row r="406" spans="1:192" ht="30">
      <c r="A406" s="460">
        <v>358</v>
      </c>
      <c r="B406" s="460" t="s">
        <v>5529</v>
      </c>
      <c r="C406" s="461" t="s">
        <v>5530</v>
      </c>
      <c r="D406" s="521">
        <v>1.17</v>
      </c>
      <c r="E406" s="97">
        <v>0</v>
      </c>
      <c r="F406" s="506">
        <v>0</v>
      </c>
      <c r="G406" s="78"/>
      <c r="H406" s="78"/>
      <c r="I406" s="230">
        <v>20</v>
      </c>
      <c r="J406" s="230"/>
      <c r="M406" s="97"/>
      <c r="N406" s="97"/>
      <c r="O406" s="470"/>
      <c r="P406" s="470"/>
      <c r="Q406" s="470"/>
      <c r="R406" s="506"/>
      <c r="S406" s="97"/>
      <c r="T406" s="97">
        <v>50</v>
      </c>
      <c r="U406" s="507"/>
      <c r="V406" s="97"/>
      <c r="W406" s="97"/>
      <c r="X406" s="97"/>
      <c r="Y406" s="147">
        <v>15</v>
      </c>
      <c r="Z406" s="147"/>
      <c r="AC406" s="97">
        <v>82</v>
      </c>
      <c r="AD406" s="97"/>
      <c r="AE406" s="97"/>
      <c r="AF406" s="97"/>
      <c r="AG406" s="462"/>
      <c r="AH406" s="462"/>
      <c r="AK406" s="97"/>
      <c r="AL406" s="97"/>
      <c r="AM406" s="97"/>
      <c r="AN406" s="97"/>
      <c r="AO406" s="97"/>
      <c r="AP406" s="97"/>
      <c r="AQ406" s="517"/>
      <c r="AR406" s="517"/>
      <c r="AS406" s="472">
        <v>0</v>
      </c>
      <c r="AT406" s="97"/>
      <c r="AW406" s="97"/>
      <c r="AX406" s="97"/>
      <c r="AY406" s="97"/>
      <c r="AZ406" s="97">
        <f t="shared" si="6"/>
        <v>0</v>
      </c>
      <c r="BA406" s="97"/>
      <c r="BB406" s="97"/>
      <c r="BC406" s="97"/>
      <c r="BD406" s="97"/>
      <c r="BE406" s="97"/>
      <c r="BF406" s="97"/>
      <c r="BI406" s="466">
        <v>10</v>
      </c>
      <c r="BJ406" s="466"/>
      <c r="BK406" s="466">
        <v>10</v>
      </c>
      <c r="BL406" s="97"/>
      <c r="BM406" s="97"/>
      <c r="BN406" s="470"/>
      <c r="BO406" s="470"/>
      <c r="BP406" s="97"/>
      <c r="BQ406" s="97"/>
      <c r="BV406" s="97">
        <v>20</v>
      </c>
      <c r="BW406" s="97"/>
      <c r="CD406" s="565"/>
      <c r="CE406" s="565"/>
      <c r="CF406" s="565"/>
      <c r="CG406" s="565"/>
      <c r="CH406" s="565">
        <v>12</v>
      </c>
      <c r="CI406" s="565"/>
      <c r="CJ406" s="565"/>
      <c r="CK406" s="565"/>
      <c r="CL406" s="565"/>
      <c r="CM406" s="565"/>
      <c r="CN406" s="565"/>
      <c r="CO406" s="565"/>
      <c r="CP406" s="565"/>
      <c r="CQ406" s="565"/>
      <c r="CR406" s="582"/>
      <c r="CS406" s="565"/>
      <c r="CT406" s="565"/>
      <c r="CU406" s="565"/>
      <c r="CV406" s="565"/>
      <c r="CW406" s="565"/>
      <c r="CX406" s="565"/>
      <c r="CY406" s="598"/>
      <c r="CZ406" s="598"/>
      <c r="DA406" s="565"/>
      <c r="DB406" s="565"/>
      <c r="DC406" s="565"/>
      <c r="DD406" s="565"/>
      <c r="DE406" s="565"/>
      <c r="DF406" s="565"/>
      <c r="DG406" s="565"/>
      <c r="DH406" s="565"/>
      <c r="DI406" s="565"/>
      <c r="DJ406" s="565"/>
      <c r="DK406" s="565"/>
      <c r="DL406" s="565"/>
      <c r="DM406" s="565"/>
      <c r="DN406" s="565"/>
      <c r="DO406" s="565"/>
      <c r="DP406" s="565"/>
      <c r="DQ406" s="565"/>
      <c r="DR406" s="565"/>
      <c r="DS406" s="565"/>
      <c r="DT406" s="565">
        <v>12</v>
      </c>
      <c r="DU406" s="565"/>
      <c r="DV406" s="565">
        <v>10</v>
      </c>
      <c r="DW406" s="565"/>
      <c r="DX406" s="565"/>
      <c r="DY406" s="565"/>
      <c r="DZ406" s="565"/>
      <c r="EA406" s="565"/>
      <c r="EB406" s="565"/>
      <c r="EC406" s="565"/>
      <c r="ED406" s="565"/>
      <c r="EE406" s="565"/>
      <c r="EF406" s="565"/>
      <c r="EG406" s="565"/>
      <c r="EH406" s="565"/>
      <c r="EI406" s="565"/>
      <c r="EJ406" s="565"/>
      <c r="EK406" s="565"/>
      <c r="EL406" s="565"/>
      <c r="EM406" s="565"/>
      <c r="EN406" s="565"/>
      <c r="EO406" s="565"/>
      <c r="EP406" s="565"/>
      <c r="EQ406" s="565"/>
      <c r="ER406" s="620">
        <v>0</v>
      </c>
      <c r="ET406" s="565"/>
      <c r="EU406" s="565"/>
      <c r="EV406" s="565">
        <v>10</v>
      </c>
      <c r="EW406" s="565"/>
      <c r="EX406" s="565"/>
      <c r="EY406" s="565"/>
      <c r="EZ406" s="565"/>
      <c r="FA406" s="565"/>
      <c r="FB406" s="565"/>
      <c r="FC406" s="565"/>
      <c r="FD406" s="565"/>
      <c r="FE406" s="565"/>
      <c r="FF406" s="565"/>
      <c r="FG406" s="565"/>
      <c r="FH406" s="565"/>
      <c r="FI406" s="565"/>
      <c r="FJ406" s="565"/>
      <c r="FK406" s="565"/>
      <c r="FL406" s="565">
        <v>20</v>
      </c>
      <c r="FM406" s="565"/>
      <c r="FN406" s="565"/>
      <c r="FO406" s="565"/>
      <c r="FP406" s="565"/>
      <c r="FQ406" s="565"/>
      <c r="FR406" s="565"/>
      <c r="FS406" s="565"/>
      <c r="FT406" s="565">
        <v>0</v>
      </c>
      <c r="FU406" s="565">
        <v>0</v>
      </c>
      <c r="FV406" s="565"/>
      <c r="FW406" s="565"/>
      <c r="FX406" s="565"/>
      <c r="FY406" s="565"/>
      <c r="FZ406" s="598"/>
      <c r="GA406" s="598"/>
      <c r="GB406" s="565"/>
      <c r="GC406" s="565"/>
      <c r="GD406" s="565"/>
      <c r="GE406" s="565"/>
      <c r="GF406" s="565"/>
      <c r="GG406" s="565"/>
      <c r="GH406" s="565"/>
      <c r="GI406" s="565"/>
      <c r="GJ406" s="565"/>
    </row>
    <row r="407" spans="1:192" ht="30">
      <c r="A407" s="460">
        <v>359</v>
      </c>
      <c r="B407" s="460" t="s">
        <v>5531</v>
      </c>
      <c r="C407" s="461" t="s">
        <v>4811</v>
      </c>
      <c r="D407" s="521">
        <v>1.5</v>
      </c>
      <c r="E407" s="97">
        <v>0</v>
      </c>
      <c r="F407" s="506">
        <v>0</v>
      </c>
      <c r="G407" s="78"/>
      <c r="H407" s="78"/>
      <c r="I407" s="230">
        <v>12</v>
      </c>
      <c r="J407" s="230"/>
      <c r="M407" s="97"/>
      <c r="N407" s="97"/>
      <c r="O407" s="470"/>
      <c r="P407" s="470"/>
      <c r="Q407" s="470"/>
      <c r="R407" s="506"/>
      <c r="S407" s="97"/>
      <c r="T407" s="97">
        <v>0</v>
      </c>
      <c r="U407" s="507"/>
      <c r="V407" s="97"/>
      <c r="W407" s="97"/>
      <c r="X407" s="97"/>
      <c r="Y407" s="147"/>
      <c r="Z407" s="147"/>
      <c r="AC407" s="97"/>
      <c r="AD407" s="97"/>
      <c r="AE407" s="97"/>
      <c r="AF407" s="97"/>
      <c r="AG407" s="462"/>
      <c r="AH407" s="462"/>
      <c r="AK407" s="97"/>
      <c r="AL407" s="97"/>
      <c r="AM407" s="97"/>
      <c r="AN407" s="97"/>
      <c r="AO407" s="97"/>
      <c r="AP407" s="97"/>
      <c r="AQ407" s="517"/>
      <c r="AR407" s="517"/>
      <c r="AS407" s="472">
        <v>0</v>
      </c>
      <c r="AT407" s="97"/>
      <c r="AW407" s="97">
        <v>70</v>
      </c>
      <c r="AX407" s="97"/>
      <c r="AY407" s="97"/>
      <c r="AZ407" s="97">
        <f t="shared" si="6"/>
        <v>0</v>
      </c>
      <c r="BA407" s="97"/>
      <c r="BB407" s="97"/>
      <c r="BC407" s="97"/>
      <c r="BD407" s="97"/>
      <c r="BE407" s="97"/>
      <c r="BF407" s="97"/>
      <c r="BI407" s="466"/>
      <c r="BJ407" s="466"/>
      <c r="BK407" s="466">
        <v>0</v>
      </c>
      <c r="BL407" s="97"/>
      <c r="BM407" s="97"/>
      <c r="BN407" s="470"/>
      <c r="BO407" s="470"/>
      <c r="BP407" s="97"/>
      <c r="BQ407" s="97"/>
      <c r="BV407" s="97"/>
      <c r="BW407" s="97"/>
      <c r="CD407" s="565"/>
      <c r="CE407" s="565"/>
      <c r="CF407" s="565"/>
      <c r="CG407" s="565"/>
      <c r="CH407" s="565"/>
      <c r="CI407" s="565"/>
      <c r="CJ407" s="565"/>
      <c r="CK407" s="565"/>
      <c r="CL407" s="565"/>
      <c r="CM407" s="565"/>
      <c r="CN407" s="565"/>
      <c r="CO407" s="565"/>
      <c r="CP407" s="565"/>
      <c r="CQ407" s="565"/>
      <c r="CR407" s="582"/>
      <c r="CS407" s="565"/>
      <c r="CT407" s="565"/>
      <c r="CU407" s="565"/>
      <c r="CV407" s="565"/>
      <c r="CW407" s="565"/>
      <c r="CX407" s="565"/>
      <c r="CY407" s="598"/>
      <c r="CZ407" s="598"/>
      <c r="DA407" s="565"/>
      <c r="DB407" s="565"/>
      <c r="DC407" s="565"/>
      <c r="DD407" s="565"/>
      <c r="DE407" s="565"/>
      <c r="DF407" s="565"/>
      <c r="DG407" s="565"/>
      <c r="DH407" s="565"/>
      <c r="DI407" s="565"/>
      <c r="DJ407" s="565"/>
      <c r="DK407" s="565"/>
      <c r="DL407" s="565"/>
      <c r="DM407" s="565"/>
      <c r="DN407" s="565"/>
      <c r="DO407" s="565"/>
      <c r="DP407" s="565"/>
      <c r="DQ407" s="565"/>
      <c r="DR407" s="565"/>
      <c r="DS407" s="565"/>
      <c r="DT407" s="565"/>
      <c r="DU407" s="565"/>
      <c r="DV407" s="565"/>
      <c r="DW407" s="565"/>
      <c r="DX407" s="565"/>
      <c r="DY407" s="565"/>
      <c r="DZ407" s="565"/>
      <c r="EA407" s="565"/>
      <c r="EB407" s="565"/>
      <c r="EC407" s="565"/>
      <c r="ED407" s="565"/>
      <c r="EE407" s="565"/>
      <c r="EF407" s="565"/>
      <c r="EG407" s="565"/>
      <c r="EH407" s="565"/>
      <c r="EI407" s="565"/>
      <c r="EJ407" s="565"/>
      <c r="EK407" s="565"/>
      <c r="EL407" s="565"/>
      <c r="EM407" s="565"/>
      <c r="EN407" s="565"/>
      <c r="EO407" s="565"/>
      <c r="EP407" s="565"/>
      <c r="EQ407" s="565"/>
      <c r="ER407" s="620">
        <v>0</v>
      </c>
      <c r="ET407" s="565"/>
      <c r="EU407" s="565"/>
      <c r="EV407" s="565"/>
      <c r="EW407" s="565"/>
      <c r="EX407" s="565"/>
      <c r="EY407" s="565"/>
      <c r="EZ407" s="565"/>
      <c r="FA407" s="565"/>
      <c r="FB407" s="565"/>
      <c r="FC407" s="565"/>
      <c r="FD407" s="565"/>
      <c r="FE407" s="565"/>
      <c r="FF407" s="565"/>
      <c r="FG407" s="565"/>
      <c r="FH407" s="565"/>
      <c r="FI407" s="565"/>
      <c r="FJ407" s="565"/>
      <c r="FK407" s="565"/>
      <c r="FL407" s="565"/>
      <c r="FM407" s="565"/>
      <c r="FN407" s="565"/>
      <c r="FO407" s="565"/>
      <c r="FP407" s="565"/>
      <c r="FQ407" s="565"/>
      <c r="FR407" s="565"/>
      <c r="FS407" s="565"/>
      <c r="FT407" s="565">
        <v>0</v>
      </c>
      <c r="FU407" s="565">
        <v>0</v>
      </c>
      <c r="FV407" s="565"/>
      <c r="FW407" s="565"/>
      <c r="FX407" s="565"/>
      <c r="FY407" s="565"/>
      <c r="FZ407" s="598"/>
      <c r="GA407" s="598"/>
      <c r="GB407" s="565"/>
      <c r="GC407" s="565">
        <v>200</v>
      </c>
      <c r="GD407" s="565"/>
      <c r="GE407" s="565"/>
      <c r="GF407" s="565"/>
      <c r="GG407" s="565"/>
      <c r="GH407" s="565"/>
      <c r="GI407" s="565"/>
      <c r="GJ407" s="565"/>
    </row>
    <row r="408" spans="1:192" ht="45">
      <c r="A408" s="460">
        <v>360</v>
      </c>
      <c r="B408" s="460" t="s">
        <v>5532</v>
      </c>
      <c r="C408" s="461" t="s">
        <v>4813</v>
      </c>
      <c r="D408" s="521">
        <v>1.8</v>
      </c>
      <c r="E408" s="97">
        <v>0</v>
      </c>
      <c r="F408" s="506">
        <v>0</v>
      </c>
      <c r="G408" s="78"/>
      <c r="H408" s="78"/>
      <c r="I408" s="230"/>
      <c r="J408" s="230"/>
      <c r="M408" s="97"/>
      <c r="N408" s="97"/>
      <c r="O408" s="470"/>
      <c r="P408" s="470"/>
      <c r="Q408" s="470"/>
      <c r="R408" s="506"/>
      <c r="S408" s="97"/>
      <c r="T408" s="97">
        <v>0</v>
      </c>
      <c r="U408" s="507"/>
      <c r="V408" s="97"/>
      <c r="W408" s="97"/>
      <c r="X408" s="97"/>
      <c r="Y408" s="147"/>
      <c r="Z408" s="147"/>
      <c r="AC408" s="97"/>
      <c r="AD408" s="97"/>
      <c r="AE408" s="97"/>
      <c r="AF408" s="97"/>
      <c r="AG408" s="462"/>
      <c r="AH408" s="462"/>
      <c r="AK408" s="97"/>
      <c r="AL408" s="97"/>
      <c r="AM408" s="97"/>
      <c r="AN408" s="97"/>
      <c r="AO408" s="97"/>
      <c r="AP408" s="97"/>
      <c r="AQ408" s="517"/>
      <c r="AR408" s="517"/>
      <c r="AS408" s="472">
        <v>0</v>
      </c>
      <c r="AT408" s="97"/>
      <c r="AW408" s="97"/>
      <c r="AX408" s="97"/>
      <c r="AY408" s="97"/>
      <c r="AZ408" s="97">
        <f t="shared" si="6"/>
        <v>0</v>
      </c>
      <c r="BA408" s="97"/>
      <c r="BB408" s="97"/>
      <c r="BC408" s="97"/>
      <c r="BD408" s="97"/>
      <c r="BE408" s="97"/>
      <c r="BF408" s="97"/>
      <c r="BI408" s="466"/>
      <c r="BJ408" s="466"/>
      <c r="BK408" s="466">
        <v>0</v>
      </c>
      <c r="BL408" s="97"/>
      <c r="BM408" s="97"/>
      <c r="BN408" s="470"/>
      <c r="BO408" s="470"/>
      <c r="BP408" s="97"/>
      <c r="BQ408" s="97"/>
      <c r="BV408" s="97"/>
      <c r="BW408" s="97"/>
      <c r="CD408" s="565"/>
      <c r="CE408" s="565"/>
      <c r="CF408" s="565"/>
      <c r="CG408" s="565"/>
      <c r="CH408" s="565"/>
      <c r="CI408" s="565"/>
      <c r="CJ408" s="565"/>
      <c r="CK408" s="565"/>
      <c r="CL408" s="565"/>
      <c r="CM408" s="565"/>
      <c r="CN408" s="565"/>
      <c r="CO408" s="565"/>
      <c r="CP408" s="565"/>
      <c r="CQ408" s="565"/>
      <c r="CR408" s="582"/>
      <c r="CS408" s="565"/>
      <c r="CT408" s="565"/>
      <c r="CU408" s="565"/>
      <c r="CV408" s="565"/>
      <c r="CW408" s="565"/>
      <c r="CX408" s="565"/>
      <c r="CY408" s="598"/>
      <c r="CZ408" s="598"/>
      <c r="DA408" s="565"/>
      <c r="DB408" s="565"/>
      <c r="DC408" s="565"/>
      <c r="DD408" s="565"/>
      <c r="DE408" s="565"/>
      <c r="DF408" s="565"/>
      <c r="DG408" s="565"/>
      <c r="DH408" s="565"/>
      <c r="DI408" s="565"/>
      <c r="DJ408" s="565"/>
      <c r="DK408" s="565"/>
      <c r="DL408" s="565"/>
      <c r="DM408" s="565"/>
      <c r="DN408" s="565"/>
      <c r="DO408" s="565"/>
      <c r="DP408" s="565"/>
      <c r="DQ408" s="565"/>
      <c r="DR408" s="565"/>
      <c r="DS408" s="565"/>
      <c r="DT408" s="565"/>
      <c r="DU408" s="565"/>
      <c r="DV408" s="565"/>
      <c r="DW408" s="565"/>
      <c r="DX408" s="565"/>
      <c r="DY408" s="565"/>
      <c r="DZ408" s="565"/>
      <c r="EA408" s="565"/>
      <c r="EB408" s="565"/>
      <c r="EC408" s="565"/>
      <c r="ED408" s="565"/>
      <c r="EE408" s="565"/>
      <c r="EF408" s="565"/>
      <c r="EG408" s="565"/>
      <c r="EH408" s="565"/>
      <c r="EI408" s="565"/>
      <c r="EJ408" s="565"/>
      <c r="EK408" s="565"/>
      <c r="EL408" s="565"/>
      <c r="EM408" s="565"/>
      <c r="EN408" s="565"/>
      <c r="EO408" s="565"/>
      <c r="EP408" s="565"/>
      <c r="EQ408" s="565"/>
      <c r="ER408" s="620">
        <v>0</v>
      </c>
      <c r="ET408" s="565"/>
      <c r="EU408" s="565"/>
      <c r="EV408" s="565"/>
      <c r="EW408" s="565"/>
      <c r="EX408" s="565"/>
      <c r="EY408" s="565"/>
      <c r="EZ408" s="565"/>
      <c r="FA408" s="565"/>
      <c r="FB408" s="565"/>
      <c r="FC408" s="565"/>
      <c r="FD408" s="565"/>
      <c r="FE408" s="565"/>
      <c r="FF408" s="565"/>
      <c r="FG408" s="565"/>
      <c r="FH408" s="565"/>
      <c r="FI408" s="565"/>
      <c r="FJ408" s="565"/>
      <c r="FK408" s="565"/>
      <c r="FL408" s="565"/>
      <c r="FM408" s="565"/>
      <c r="FN408" s="565"/>
      <c r="FO408" s="565"/>
      <c r="FP408" s="565"/>
      <c r="FQ408" s="565"/>
      <c r="FR408" s="565"/>
      <c r="FS408" s="565"/>
      <c r="FT408" s="565">
        <v>0</v>
      </c>
      <c r="FU408" s="565">
        <v>0</v>
      </c>
      <c r="FV408" s="565"/>
      <c r="FW408" s="565"/>
      <c r="FX408" s="565"/>
      <c r="FY408" s="565"/>
      <c r="FZ408" s="598"/>
      <c r="GA408" s="598"/>
      <c r="GB408" s="565"/>
      <c r="GC408" s="565"/>
      <c r="GD408" s="565"/>
      <c r="GE408" s="565"/>
      <c r="GF408" s="565"/>
      <c r="GG408" s="565"/>
      <c r="GH408" s="565"/>
      <c r="GI408" s="565"/>
      <c r="GJ408" s="565"/>
    </row>
    <row r="409" spans="1:192" ht="60">
      <c r="A409" s="460">
        <v>361</v>
      </c>
      <c r="B409" s="460" t="s">
        <v>5533</v>
      </c>
      <c r="C409" s="461" t="s">
        <v>5534</v>
      </c>
      <c r="D409" s="521">
        <v>4.8099999999999996</v>
      </c>
      <c r="E409" s="97">
        <v>0</v>
      </c>
      <c r="F409" s="506">
        <v>0</v>
      </c>
      <c r="G409" s="78"/>
      <c r="H409" s="78"/>
      <c r="I409" s="230"/>
      <c r="J409" s="230"/>
      <c r="M409" s="97"/>
      <c r="N409" s="97"/>
      <c r="O409" s="470"/>
      <c r="P409" s="470"/>
      <c r="Q409" s="470"/>
      <c r="R409" s="506"/>
      <c r="S409" s="97"/>
      <c r="T409" s="97">
        <v>0</v>
      </c>
      <c r="U409" s="507"/>
      <c r="V409" s="97"/>
      <c r="W409" s="97"/>
      <c r="X409" s="97"/>
      <c r="Y409" s="147"/>
      <c r="Z409" s="147"/>
      <c r="AC409" s="97"/>
      <c r="AD409" s="97"/>
      <c r="AE409" s="97"/>
      <c r="AF409" s="97"/>
      <c r="AG409" s="462"/>
      <c r="AH409" s="462"/>
      <c r="AK409" s="97"/>
      <c r="AL409" s="97"/>
      <c r="AM409" s="97"/>
      <c r="AN409" s="97"/>
      <c r="AO409" s="97"/>
      <c r="AP409" s="97"/>
      <c r="AQ409" s="517"/>
      <c r="AR409" s="517"/>
      <c r="AS409" s="472">
        <v>0</v>
      </c>
      <c r="AT409" s="97"/>
      <c r="AW409" s="97"/>
      <c r="AX409" s="97"/>
      <c r="AY409" s="97"/>
      <c r="AZ409" s="97">
        <f t="shared" si="6"/>
        <v>0</v>
      </c>
      <c r="BA409" s="97"/>
      <c r="BB409" s="97"/>
      <c r="BC409" s="97"/>
      <c r="BD409" s="97"/>
      <c r="BE409" s="97"/>
      <c r="BF409" s="97"/>
      <c r="BI409" s="466"/>
      <c r="BJ409" s="466"/>
      <c r="BK409" s="466">
        <v>0</v>
      </c>
      <c r="BL409" s="97"/>
      <c r="BM409" s="97"/>
      <c r="BN409" s="470"/>
      <c r="BO409" s="470"/>
      <c r="BP409" s="97"/>
      <c r="BQ409" s="97"/>
      <c r="BV409" s="97"/>
      <c r="BW409" s="97"/>
      <c r="CD409" s="565"/>
      <c r="CE409" s="565"/>
      <c r="CF409" s="565"/>
      <c r="CG409" s="565"/>
      <c r="CH409" s="565"/>
      <c r="CI409" s="565"/>
      <c r="CJ409" s="565"/>
      <c r="CK409" s="565"/>
      <c r="CL409" s="565"/>
      <c r="CM409" s="565"/>
      <c r="CN409" s="565"/>
      <c r="CO409" s="565"/>
      <c r="CP409" s="565"/>
      <c r="CQ409" s="565"/>
      <c r="CR409" s="582"/>
      <c r="CS409" s="565"/>
      <c r="CT409" s="565"/>
      <c r="CU409" s="565"/>
      <c r="CV409" s="565"/>
      <c r="CW409" s="565"/>
      <c r="CX409" s="565"/>
      <c r="CY409" s="598"/>
      <c r="CZ409" s="598"/>
      <c r="DA409" s="565"/>
      <c r="DB409" s="565"/>
      <c r="DC409" s="565"/>
      <c r="DD409" s="565"/>
      <c r="DE409" s="565"/>
      <c r="DF409" s="565"/>
      <c r="DG409" s="565"/>
      <c r="DH409" s="565"/>
      <c r="DI409" s="565"/>
      <c r="DJ409" s="565"/>
      <c r="DK409" s="565"/>
      <c r="DL409" s="565"/>
      <c r="DM409" s="565"/>
      <c r="DN409" s="565"/>
      <c r="DO409" s="565"/>
      <c r="DP409" s="565"/>
      <c r="DQ409" s="565"/>
      <c r="DR409" s="565"/>
      <c r="DS409" s="565"/>
      <c r="DT409" s="565"/>
      <c r="DU409" s="565"/>
      <c r="DV409" s="565"/>
      <c r="DW409" s="565"/>
      <c r="DX409" s="565"/>
      <c r="DY409" s="565"/>
      <c r="DZ409" s="565"/>
      <c r="EA409" s="565"/>
      <c r="EB409" s="565"/>
      <c r="EC409" s="565"/>
      <c r="ED409" s="565"/>
      <c r="EE409" s="565"/>
      <c r="EF409" s="565"/>
      <c r="EG409" s="565"/>
      <c r="EH409" s="565"/>
      <c r="EI409" s="565"/>
      <c r="EJ409" s="565"/>
      <c r="EK409" s="565"/>
      <c r="EL409" s="565"/>
      <c r="EM409" s="565"/>
      <c r="EN409" s="565"/>
      <c r="EO409" s="565"/>
      <c r="EP409" s="565"/>
      <c r="EQ409" s="565"/>
      <c r="ER409" s="620">
        <v>0</v>
      </c>
      <c r="ET409" s="565"/>
      <c r="EU409" s="565"/>
      <c r="EV409" s="565"/>
      <c r="EW409" s="565"/>
      <c r="EX409" s="565"/>
      <c r="EY409" s="565"/>
      <c r="EZ409" s="565"/>
      <c r="FA409" s="565"/>
      <c r="FB409" s="565"/>
      <c r="FC409" s="565"/>
      <c r="FD409" s="565"/>
      <c r="FE409" s="565"/>
      <c r="FF409" s="565"/>
      <c r="FG409" s="565"/>
      <c r="FH409" s="565"/>
      <c r="FI409" s="565"/>
      <c r="FJ409" s="565"/>
      <c r="FK409" s="565"/>
      <c r="FL409" s="565"/>
      <c r="FM409" s="565"/>
      <c r="FN409" s="565"/>
      <c r="FO409" s="565"/>
      <c r="FP409" s="565"/>
      <c r="FQ409" s="565"/>
      <c r="FR409" s="565"/>
      <c r="FS409" s="565"/>
      <c r="FT409" s="565">
        <v>0</v>
      </c>
      <c r="FU409" s="565">
        <v>0</v>
      </c>
      <c r="FV409" s="565"/>
      <c r="FW409" s="565"/>
      <c r="FX409" s="565"/>
      <c r="FY409" s="565"/>
      <c r="FZ409" s="598"/>
      <c r="GA409" s="598"/>
      <c r="GB409" s="565"/>
      <c r="GC409" s="565"/>
      <c r="GD409" s="565"/>
      <c r="GE409" s="565"/>
      <c r="GF409" s="565"/>
      <c r="GG409" s="565"/>
      <c r="GH409" s="565"/>
      <c r="GI409" s="565"/>
      <c r="GJ409" s="565"/>
    </row>
    <row r="410" spans="1:192" ht="30">
      <c r="A410" s="460">
        <v>362</v>
      </c>
      <c r="B410" s="460" t="s">
        <v>5535</v>
      </c>
      <c r="C410" s="461" t="s">
        <v>4815</v>
      </c>
      <c r="D410" s="521">
        <v>2.75</v>
      </c>
      <c r="E410" s="97">
        <v>0</v>
      </c>
      <c r="F410" s="506">
        <v>0</v>
      </c>
      <c r="G410" s="78"/>
      <c r="H410" s="78"/>
      <c r="I410" s="230"/>
      <c r="J410" s="230"/>
      <c r="M410" s="97"/>
      <c r="N410" s="97"/>
      <c r="O410" s="470"/>
      <c r="P410" s="470"/>
      <c r="Q410" s="470"/>
      <c r="R410" s="506"/>
      <c r="S410" s="97"/>
      <c r="T410" s="97">
        <v>0</v>
      </c>
      <c r="U410" s="507"/>
      <c r="V410" s="97"/>
      <c r="W410" s="97"/>
      <c r="X410" s="97"/>
      <c r="Y410" s="147"/>
      <c r="Z410" s="147"/>
      <c r="AC410" s="97"/>
      <c r="AD410" s="97"/>
      <c r="AE410" s="97"/>
      <c r="AF410" s="97"/>
      <c r="AG410" s="462"/>
      <c r="AH410" s="462"/>
      <c r="AK410" s="97"/>
      <c r="AL410" s="97"/>
      <c r="AM410" s="97"/>
      <c r="AN410" s="97"/>
      <c r="AO410" s="97"/>
      <c r="AP410" s="97"/>
      <c r="AQ410" s="512">
        <f>AQ411</f>
        <v>0</v>
      </c>
      <c r="AR410" s="512">
        <f>AR411</f>
        <v>0</v>
      </c>
      <c r="AS410" s="472">
        <v>0</v>
      </c>
      <c r="AT410" s="97"/>
      <c r="AW410" s="97">
        <v>226</v>
      </c>
      <c r="AX410" s="97"/>
      <c r="AY410" s="97"/>
      <c r="AZ410" s="97">
        <f t="shared" si="6"/>
        <v>0</v>
      </c>
      <c r="BA410" s="97"/>
      <c r="BB410" s="97"/>
      <c r="BC410" s="97"/>
      <c r="BD410" s="97"/>
      <c r="BE410" s="97"/>
      <c r="BF410" s="97"/>
      <c r="BI410" s="466"/>
      <c r="BJ410" s="466"/>
      <c r="BK410" s="466">
        <v>0</v>
      </c>
      <c r="BL410" s="97"/>
      <c r="BM410" s="97"/>
      <c r="BN410" s="470"/>
      <c r="BO410" s="470"/>
      <c r="BP410" s="97"/>
      <c r="BQ410" s="97">
        <v>1840</v>
      </c>
      <c r="BV410" s="97"/>
      <c r="BW410" s="97"/>
      <c r="CD410" s="565"/>
      <c r="CE410" s="565"/>
      <c r="CF410" s="565"/>
      <c r="CG410" s="565"/>
      <c r="CH410" s="565"/>
      <c r="CI410" s="565"/>
      <c r="CJ410" s="565"/>
      <c r="CK410" s="565"/>
      <c r="CL410" s="565"/>
      <c r="CM410" s="565"/>
      <c r="CN410" s="565"/>
      <c r="CO410" s="565"/>
      <c r="CP410" s="565"/>
      <c r="CQ410" s="565"/>
      <c r="CR410" s="582"/>
      <c r="CS410" s="565"/>
      <c r="CT410" s="565"/>
      <c r="CU410" s="565"/>
      <c r="CV410" s="565"/>
      <c r="CW410" s="565"/>
      <c r="CX410" s="565"/>
      <c r="CY410" s="598"/>
      <c r="CZ410" s="598"/>
      <c r="DA410" s="565"/>
      <c r="DB410" s="565"/>
      <c r="DC410" s="565"/>
      <c r="DD410" s="565"/>
      <c r="DE410" s="565"/>
      <c r="DF410" s="565"/>
      <c r="DG410" s="565"/>
      <c r="DH410" s="565"/>
      <c r="DI410" s="565"/>
      <c r="DJ410" s="565"/>
      <c r="DK410" s="565"/>
      <c r="DL410" s="565"/>
      <c r="DM410" s="565"/>
      <c r="DN410" s="565"/>
      <c r="DO410" s="565"/>
      <c r="DP410" s="565"/>
      <c r="DQ410" s="565"/>
      <c r="DR410" s="565"/>
      <c r="DS410" s="565"/>
      <c r="DT410" s="565"/>
      <c r="DU410" s="565"/>
      <c r="DV410" s="565"/>
      <c r="DW410" s="565"/>
      <c r="DX410" s="565"/>
      <c r="DY410" s="565"/>
      <c r="DZ410" s="565"/>
      <c r="EA410" s="565"/>
      <c r="EB410" s="565"/>
      <c r="EC410" s="565"/>
      <c r="ED410" s="565"/>
      <c r="EE410" s="565"/>
      <c r="EF410" s="565"/>
      <c r="EG410" s="565"/>
      <c r="EH410" s="565"/>
      <c r="EI410" s="565"/>
      <c r="EJ410" s="565"/>
      <c r="EK410" s="565"/>
      <c r="EL410" s="565"/>
      <c r="EM410" s="565"/>
      <c r="EN410" s="565"/>
      <c r="EO410" s="565"/>
      <c r="EP410" s="565"/>
      <c r="EQ410" s="565"/>
      <c r="ER410" s="620">
        <v>0</v>
      </c>
      <c r="ET410" s="565"/>
      <c r="EU410" s="565"/>
      <c r="EV410" s="565"/>
      <c r="EW410" s="565"/>
      <c r="EX410" s="565"/>
      <c r="EY410" s="565"/>
      <c r="EZ410" s="565"/>
      <c r="FA410" s="565"/>
      <c r="FB410" s="565"/>
      <c r="FC410" s="565"/>
      <c r="FD410" s="565"/>
      <c r="FE410" s="565"/>
      <c r="FF410" s="565"/>
      <c r="FG410" s="565"/>
      <c r="FH410" s="565"/>
      <c r="FI410" s="565"/>
      <c r="FJ410" s="565"/>
      <c r="FK410" s="565"/>
      <c r="FL410" s="565"/>
      <c r="FM410" s="565"/>
      <c r="FN410" s="565"/>
      <c r="FO410" s="565"/>
      <c r="FP410" s="565"/>
      <c r="FQ410" s="565"/>
      <c r="FR410" s="565"/>
      <c r="FS410" s="565"/>
      <c r="FT410" s="565">
        <v>0</v>
      </c>
      <c r="FU410" s="565">
        <v>0</v>
      </c>
      <c r="FV410" s="565"/>
      <c r="FW410" s="565"/>
      <c r="FX410" s="565"/>
      <c r="FY410" s="565"/>
      <c r="FZ410" s="598"/>
      <c r="GA410" s="598"/>
      <c r="GB410" s="565"/>
      <c r="GC410" s="565">
        <v>200</v>
      </c>
      <c r="GD410" s="565"/>
      <c r="GE410" s="565"/>
      <c r="GF410" s="565"/>
      <c r="GG410" s="565"/>
      <c r="GH410" s="565"/>
      <c r="GI410" s="565"/>
      <c r="GJ410" s="565"/>
    </row>
    <row r="411" spans="1:192" ht="45">
      <c r="A411" s="460">
        <v>363</v>
      </c>
      <c r="B411" s="460" t="s">
        <v>5536</v>
      </c>
      <c r="C411" s="461" t="s">
        <v>5537</v>
      </c>
      <c r="D411" s="521">
        <v>2.35</v>
      </c>
      <c r="E411" s="97">
        <v>0</v>
      </c>
      <c r="F411" s="506">
        <v>0</v>
      </c>
      <c r="G411" s="78"/>
      <c r="H411" s="78"/>
      <c r="I411" s="230"/>
      <c r="J411" s="230"/>
      <c r="M411" s="97"/>
      <c r="N411" s="97"/>
      <c r="O411" s="470"/>
      <c r="P411" s="470"/>
      <c r="Q411" s="470"/>
      <c r="R411" s="506"/>
      <c r="S411" s="97"/>
      <c r="T411" s="97">
        <v>0</v>
      </c>
      <c r="U411" s="507"/>
      <c r="V411" s="97"/>
      <c r="W411" s="97"/>
      <c r="X411" s="97"/>
      <c r="Y411" s="147"/>
      <c r="Z411" s="147"/>
      <c r="AC411" s="97"/>
      <c r="AD411" s="97"/>
      <c r="AE411" s="97"/>
      <c r="AF411" s="97"/>
      <c r="AG411" s="462"/>
      <c r="AH411" s="462"/>
      <c r="AK411" s="97"/>
      <c r="AL411" s="97"/>
      <c r="AM411" s="97"/>
      <c r="AN411" s="97"/>
      <c r="AO411" s="97"/>
      <c r="AP411" s="97"/>
      <c r="AQ411" s="517"/>
      <c r="AR411" s="517"/>
      <c r="AS411" s="472">
        <v>0</v>
      </c>
      <c r="AT411" s="97"/>
      <c r="AW411" s="97"/>
      <c r="AX411" s="97"/>
      <c r="AY411" s="97"/>
      <c r="AZ411" s="97">
        <f t="shared" si="6"/>
        <v>0</v>
      </c>
      <c r="BA411" s="97"/>
      <c r="BB411" s="97"/>
      <c r="BC411" s="97"/>
      <c r="BD411" s="97"/>
      <c r="BE411" s="97"/>
      <c r="BF411" s="97"/>
      <c r="BI411" s="466"/>
      <c r="BJ411" s="466"/>
      <c r="BK411" s="466">
        <v>0</v>
      </c>
      <c r="BL411" s="97"/>
      <c r="BM411" s="97"/>
      <c r="BN411" s="470"/>
      <c r="BO411" s="470"/>
      <c r="BP411" s="97"/>
      <c r="BQ411" s="97">
        <v>62</v>
      </c>
      <c r="BV411" s="97"/>
      <c r="BW411" s="97"/>
      <c r="CD411" s="565"/>
      <c r="CE411" s="565"/>
      <c r="CF411" s="565"/>
      <c r="CG411" s="565"/>
      <c r="CH411" s="565"/>
      <c r="CI411" s="565"/>
      <c r="CJ411" s="565"/>
      <c r="CK411" s="565"/>
      <c r="CL411" s="565"/>
      <c r="CM411" s="565"/>
      <c r="CN411" s="565"/>
      <c r="CO411" s="565"/>
      <c r="CP411" s="565"/>
      <c r="CQ411" s="565"/>
      <c r="CR411" s="582"/>
      <c r="CS411" s="565"/>
      <c r="CT411" s="565"/>
      <c r="CU411" s="565"/>
      <c r="CV411" s="565"/>
      <c r="CW411" s="565"/>
      <c r="CX411" s="565"/>
      <c r="CY411" s="598"/>
      <c r="CZ411" s="598"/>
      <c r="DA411" s="565"/>
      <c r="DB411" s="565"/>
      <c r="DC411" s="565"/>
      <c r="DD411" s="565"/>
      <c r="DE411" s="565"/>
      <c r="DF411" s="565"/>
      <c r="DG411" s="565"/>
      <c r="DH411" s="565"/>
      <c r="DI411" s="565"/>
      <c r="DJ411" s="565"/>
      <c r="DK411" s="565"/>
      <c r="DL411" s="565"/>
      <c r="DM411" s="565"/>
      <c r="DN411" s="565"/>
      <c r="DO411" s="565"/>
      <c r="DP411" s="565"/>
      <c r="DQ411" s="565"/>
      <c r="DR411" s="565"/>
      <c r="DS411" s="565"/>
      <c r="DT411" s="565"/>
      <c r="DU411" s="565"/>
      <c r="DV411" s="565"/>
      <c r="DW411" s="565"/>
      <c r="DX411" s="565"/>
      <c r="DY411" s="565"/>
      <c r="DZ411" s="565"/>
      <c r="EA411" s="565"/>
      <c r="EB411" s="565"/>
      <c r="EC411" s="565"/>
      <c r="ED411" s="565"/>
      <c r="EE411" s="565"/>
      <c r="EF411" s="565"/>
      <c r="EG411" s="565"/>
      <c r="EH411" s="565"/>
      <c r="EI411" s="565"/>
      <c r="EJ411" s="565"/>
      <c r="EK411" s="565"/>
      <c r="EL411" s="565"/>
      <c r="EM411" s="565"/>
      <c r="EN411" s="565"/>
      <c r="EO411" s="565"/>
      <c r="EP411" s="565"/>
      <c r="EQ411" s="565"/>
      <c r="ER411" s="620">
        <v>0</v>
      </c>
      <c r="ET411" s="565"/>
      <c r="EU411" s="565"/>
      <c r="EV411" s="565"/>
      <c r="EW411" s="565"/>
      <c r="EX411" s="565"/>
      <c r="EY411" s="565"/>
      <c r="EZ411" s="565"/>
      <c r="FA411" s="565"/>
      <c r="FB411" s="565"/>
      <c r="FC411" s="565"/>
      <c r="FD411" s="565"/>
      <c r="FE411" s="565"/>
      <c r="FF411" s="565"/>
      <c r="FG411" s="565"/>
      <c r="FH411" s="565"/>
      <c r="FI411" s="565"/>
      <c r="FJ411" s="565"/>
      <c r="FK411" s="565"/>
      <c r="FL411" s="565"/>
      <c r="FM411" s="565"/>
      <c r="FN411" s="565"/>
      <c r="FO411" s="565"/>
      <c r="FP411" s="565"/>
      <c r="FQ411" s="565"/>
      <c r="FR411" s="565"/>
      <c r="FS411" s="565"/>
      <c r="FT411" s="565">
        <v>0</v>
      </c>
      <c r="FU411" s="565">
        <v>0</v>
      </c>
      <c r="FV411" s="565"/>
      <c r="FW411" s="565"/>
      <c r="FX411" s="565"/>
      <c r="FY411" s="565"/>
      <c r="FZ411" s="598"/>
      <c r="GA411" s="598"/>
      <c r="GB411" s="565"/>
      <c r="GC411" s="565"/>
      <c r="GD411" s="565"/>
      <c r="GE411" s="565"/>
      <c r="GF411" s="565"/>
      <c r="GG411" s="565"/>
      <c r="GH411" s="565"/>
      <c r="GI411" s="565"/>
      <c r="GJ411" s="565"/>
    </row>
    <row r="412" spans="1:192">
      <c r="A412" s="443">
        <v>38</v>
      </c>
      <c r="B412" s="501" t="s">
        <v>5538</v>
      </c>
      <c r="C412" s="543" t="s">
        <v>4154</v>
      </c>
      <c r="D412" s="502">
        <v>1.5</v>
      </c>
      <c r="E412" s="97">
        <v>0</v>
      </c>
      <c r="F412" s="506">
        <v>0</v>
      </c>
      <c r="G412" s="78"/>
      <c r="H412" s="78"/>
      <c r="I412" s="230"/>
      <c r="J412" s="230"/>
      <c r="M412" s="97"/>
      <c r="N412" s="97"/>
      <c r="O412" s="470"/>
      <c r="P412" s="470"/>
      <c r="Q412" s="470"/>
      <c r="R412" s="506"/>
      <c r="S412" s="97"/>
      <c r="T412" s="97">
        <v>0</v>
      </c>
      <c r="U412" s="507"/>
      <c r="V412" s="447"/>
      <c r="W412" s="447"/>
      <c r="X412" s="447"/>
      <c r="Y412" s="147"/>
      <c r="Z412" s="147"/>
      <c r="AC412" s="97"/>
      <c r="AD412" s="97"/>
      <c r="AE412" s="97"/>
      <c r="AF412" s="97"/>
      <c r="AG412" s="462"/>
      <c r="AH412" s="462"/>
      <c r="AK412" s="97"/>
      <c r="AL412" s="97"/>
      <c r="AM412" s="97"/>
      <c r="AN412" s="97"/>
      <c r="AO412" s="97"/>
      <c r="AP412" s="97"/>
      <c r="AQ412" s="517"/>
      <c r="AR412" s="517"/>
      <c r="AS412" s="472">
        <v>0</v>
      </c>
      <c r="AT412" s="97"/>
      <c r="AW412" s="97"/>
      <c r="AX412" s="97"/>
      <c r="AY412" s="97"/>
      <c r="AZ412" s="97"/>
      <c r="BA412" s="97"/>
      <c r="BB412" s="97"/>
      <c r="BC412" s="97"/>
      <c r="BD412" s="97"/>
      <c r="BE412" s="97"/>
      <c r="BF412" s="97"/>
      <c r="BI412" s="466">
        <v>0</v>
      </c>
      <c r="BJ412" s="466">
        <v>0</v>
      </c>
      <c r="BK412" s="466">
        <v>0</v>
      </c>
      <c r="BL412" s="97">
        <v>0</v>
      </c>
      <c r="BM412" s="97"/>
      <c r="BN412" s="470"/>
      <c r="BO412" s="470"/>
      <c r="BP412" s="97"/>
      <c r="BQ412" s="97"/>
      <c r="BV412" s="97"/>
      <c r="BW412" s="97"/>
      <c r="CD412" s="565"/>
      <c r="CE412" s="565"/>
      <c r="CF412" s="565">
        <v>0</v>
      </c>
      <c r="CG412" s="565">
        <v>0</v>
      </c>
      <c r="CH412" s="565"/>
      <c r="CI412" s="565"/>
      <c r="CJ412" s="565"/>
      <c r="CK412" s="565"/>
      <c r="CL412" s="565"/>
      <c r="CM412" s="565"/>
      <c r="CN412" s="565"/>
      <c r="CO412" s="565"/>
      <c r="CP412" s="565"/>
      <c r="CQ412" s="565"/>
      <c r="CR412" s="568">
        <v>284</v>
      </c>
      <c r="CS412" s="565"/>
      <c r="CT412" s="565"/>
      <c r="CU412" s="565"/>
      <c r="CV412" s="565"/>
      <c r="CW412" s="565"/>
      <c r="CX412" s="565"/>
      <c r="CY412" s="598"/>
      <c r="CZ412" s="598"/>
      <c r="DA412" s="565"/>
      <c r="DB412" s="565"/>
      <c r="DC412" s="565"/>
      <c r="DD412" s="565"/>
      <c r="DE412" s="565"/>
      <c r="DF412" s="565"/>
      <c r="DG412" s="565"/>
      <c r="DH412" s="565"/>
      <c r="DI412" s="565"/>
      <c r="DJ412" s="565"/>
      <c r="DK412" s="565"/>
      <c r="DL412" s="565"/>
      <c r="DM412" s="565"/>
      <c r="DN412" s="565"/>
      <c r="DO412" s="565"/>
      <c r="DP412" s="565"/>
      <c r="DQ412" s="565"/>
      <c r="DR412" s="565"/>
      <c r="DS412" s="565"/>
      <c r="DT412" s="565"/>
      <c r="DU412" s="565"/>
      <c r="DV412" s="565">
        <v>1323</v>
      </c>
      <c r="DW412" s="565"/>
      <c r="DX412" s="565"/>
      <c r="DY412" s="565"/>
      <c r="DZ412" s="565"/>
      <c r="EA412" s="565"/>
      <c r="EB412" s="565"/>
      <c r="EC412" s="565"/>
      <c r="ED412" s="565"/>
      <c r="EE412" s="565"/>
      <c r="EF412" s="565"/>
      <c r="EG412" s="565"/>
      <c r="EH412" s="565"/>
      <c r="EI412" s="565"/>
      <c r="EJ412" s="565"/>
      <c r="EK412" s="565"/>
      <c r="EL412" s="565"/>
      <c r="EM412" s="565"/>
      <c r="EN412" s="565"/>
      <c r="EO412" s="565"/>
      <c r="EP412" s="565"/>
      <c r="EQ412" s="565"/>
      <c r="ER412" s="620">
        <v>600</v>
      </c>
      <c r="ET412" s="565"/>
      <c r="EU412" s="565"/>
      <c r="EV412" s="565">
        <v>567</v>
      </c>
      <c r="EW412" s="565"/>
      <c r="EX412" s="565"/>
      <c r="EY412" s="565"/>
      <c r="EZ412" s="565">
        <v>377</v>
      </c>
      <c r="FA412" s="565"/>
      <c r="FB412" s="565"/>
      <c r="FC412" s="565"/>
      <c r="FD412" s="565"/>
      <c r="FE412" s="565"/>
      <c r="FF412" s="565"/>
      <c r="FG412" s="565"/>
      <c r="FH412" s="565"/>
      <c r="FI412" s="565"/>
      <c r="FJ412" s="565"/>
      <c r="FK412" s="565"/>
      <c r="FL412" s="565"/>
      <c r="FM412" s="565"/>
      <c r="FN412" s="565">
        <v>0</v>
      </c>
      <c r="FO412" s="565">
        <v>0</v>
      </c>
      <c r="FP412" s="565"/>
      <c r="FQ412" s="565"/>
      <c r="FR412" s="565"/>
      <c r="FS412" s="565"/>
      <c r="FT412" s="565">
        <v>0</v>
      </c>
      <c r="FU412" s="565">
        <v>0</v>
      </c>
      <c r="FV412" s="565"/>
      <c r="FW412" s="565"/>
      <c r="FX412" s="565"/>
      <c r="FY412" s="565"/>
      <c r="FZ412" s="598"/>
      <c r="GA412" s="598"/>
      <c r="GB412" s="565"/>
      <c r="GC412" s="565"/>
      <c r="GD412" s="565"/>
      <c r="GE412" s="565"/>
      <c r="GF412" s="565"/>
      <c r="GG412" s="565"/>
      <c r="GH412" s="565"/>
      <c r="GI412" s="565"/>
      <c r="GJ412" s="565"/>
    </row>
    <row r="413" spans="1:192" ht="30">
      <c r="A413" s="460">
        <v>364</v>
      </c>
      <c r="B413" s="460" t="s">
        <v>5539</v>
      </c>
      <c r="C413" s="461" t="s">
        <v>5540</v>
      </c>
      <c r="D413" s="521">
        <v>1.5</v>
      </c>
      <c r="E413" s="447">
        <v>0</v>
      </c>
      <c r="F413" s="515">
        <v>0</v>
      </c>
      <c r="G413" s="78"/>
      <c r="H413" s="78"/>
      <c r="I413" s="445">
        <v>377</v>
      </c>
      <c r="J413" s="445">
        <v>0</v>
      </c>
      <c r="M413" s="97"/>
      <c r="N413" s="97"/>
      <c r="O413" s="470"/>
      <c r="P413" s="470"/>
      <c r="Q413" s="470"/>
      <c r="R413" s="506"/>
      <c r="S413" s="97"/>
      <c r="T413" s="97">
        <v>0</v>
      </c>
      <c r="U413" s="507"/>
      <c r="V413" s="97"/>
      <c r="W413" s="97"/>
      <c r="X413" s="97"/>
      <c r="Y413" s="147"/>
      <c r="Z413" s="147"/>
      <c r="AC413" s="97"/>
      <c r="AD413" s="97"/>
      <c r="AE413" s="97"/>
      <c r="AF413" s="97"/>
      <c r="AG413" s="462"/>
      <c r="AH413" s="462"/>
      <c r="AK413" s="97"/>
      <c r="AL413" s="97"/>
      <c r="AM413" s="97"/>
      <c r="AN413" s="97"/>
      <c r="AO413" s="97"/>
      <c r="AP413" s="97"/>
      <c r="AQ413" s="517"/>
      <c r="AR413" s="517"/>
      <c r="AS413" s="472">
        <v>0</v>
      </c>
      <c r="AT413" s="97"/>
      <c r="AW413" s="97"/>
      <c r="AX413" s="97"/>
      <c r="AY413" s="97"/>
      <c r="AZ413" s="97">
        <f t="shared" si="6"/>
        <v>0</v>
      </c>
      <c r="BA413" s="97"/>
      <c r="BB413" s="97"/>
      <c r="BC413" s="97"/>
      <c r="BD413" s="97"/>
      <c r="BE413" s="97"/>
      <c r="BF413" s="97"/>
      <c r="BI413" s="466">
        <v>0</v>
      </c>
      <c r="BJ413" s="466"/>
      <c r="BK413" s="466">
        <v>0</v>
      </c>
      <c r="BL413" s="97"/>
      <c r="BM413" s="97"/>
      <c r="BN413" s="470"/>
      <c r="BO413" s="470"/>
      <c r="BP413" s="97"/>
      <c r="BQ413" s="97"/>
      <c r="BV413" s="97"/>
      <c r="BW413" s="97"/>
      <c r="CD413" s="565"/>
      <c r="CE413" s="565"/>
      <c r="CF413" s="565"/>
      <c r="CG413" s="565"/>
      <c r="CH413" s="565"/>
      <c r="CI413" s="565"/>
      <c r="CJ413" s="565"/>
      <c r="CK413" s="565"/>
      <c r="CL413" s="565"/>
      <c r="CM413" s="565"/>
      <c r="CN413" s="565"/>
      <c r="CO413" s="565"/>
      <c r="CP413" s="565"/>
      <c r="CQ413" s="565"/>
      <c r="CR413" s="582">
        <v>284</v>
      </c>
      <c r="CS413" s="565"/>
      <c r="CT413" s="565"/>
      <c r="CU413" s="565"/>
      <c r="CV413" s="565"/>
      <c r="CW413" s="565"/>
      <c r="CX413" s="565"/>
      <c r="CY413" s="598"/>
      <c r="CZ413" s="598"/>
      <c r="DA413" s="565"/>
      <c r="DB413" s="565"/>
      <c r="DC413" s="565"/>
      <c r="DD413" s="565"/>
      <c r="DE413" s="565"/>
      <c r="DF413" s="565"/>
      <c r="DG413" s="565"/>
      <c r="DH413" s="565"/>
      <c r="DI413" s="565"/>
      <c r="DJ413" s="565"/>
      <c r="DK413" s="565"/>
      <c r="DL413" s="565"/>
      <c r="DM413" s="565"/>
      <c r="DN413" s="565"/>
      <c r="DO413" s="565"/>
      <c r="DP413" s="565"/>
      <c r="DQ413" s="565"/>
      <c r="DR413" s="565"/>
      <c r="DS413" s="565"/>
      <c r="DT413" s="565"/>
      <c r="DU413" s="565"/>
      <c r="DV413" s="565">
        <v>1323</v>
      </c>
      <c r="DW413" s="565"/>
      <c r="DX413" s="565"/>
      <c r="DY413" s="565"/>
      <c r="DZ413" s="565"/>
      <c r="EA413" s="565"/>
      <c r="EB413" s="565"/>
      <c r="EC413" s="565"/>
      <c r="ED413" s="565"/>
      <c r="EE413" s="565"/>
      <c r="EF413" s="565"/>
      <c r="EG413" s="565"/>
      <c r="EH413" s="565"/>
      <c r="EI413" s="565"/>
      <c r="EJ413" s="565"/>
      <c r="EK413" s="565"/>
      <c r="EL413" s="565"/>
      <c r="EM413" s="565"/>
      <c r="EN413" s="565"/>
      <c r="EO413" s="565"/>
      <c r="EP413" s="565"/>
      <c r="EQ413" s="565"/>
      <c r="ER413" s="621">
        <v>600</v>
      </c>
      <c r="ET413" s="565"/>
      <c r="EU413" s="565"/>
      <c r="EV413" s="565">
        <v>567</v>
      </c>
      <c r="EW413" s="565"/>
      <c r="EX413" s="565"/>
      <c r="EY413" s="565"/>
      <c r="EZ413" s="565">
        <v>377</v>
      </c>
      <c r="FA413" s="565"/>
      <c r="FB413" s="565"/>
      <c r="FC413" s="565"/>
      <c r="FD413" s="565"/>
      <c r="FE413" s="565"/>
      <c r="FF413" s="565"/>
      <c r="FG413" s="565"/>
      <c r="FH413" s="565"/>
      <c r="FI413" s="565"/>
      <c r="FJ413" s="565"/>
      <c r="FK413" s="565"/>
      <c r="FL413" s="565"/>
      <c r="FM413" s="565"/>
      <c r="FN413" s="565"/>
      <c r="FO413" s="565"/>
      <c r="FP413" s="565"/>
      <c r="FQ413" s="565"/>
      <c r="FR413" s="565"/>
      <c r="FS413" s="565"/>
      <c r="FT413" s="565">
        <v>0</v>
      </c>
      <c r="FU413" s="565">
        <v>0</v>
      </c>
      <c r="FV413" s="565"/>
      <c r="FW413" s="565"/>
      <c r="FX413" s="565"/>
      <c r="FY413" s="565"/>
      <c r="FZ413" s="598"/>
      <c r="GA413" s="598"/>
      <c r="GB413" s="565"/>
      <c r="GC413" s="565"/>
      <c r="GD413" s="565"/>
      <c r="GE413" s="565"/>
      <c r="GF413" s="565"/>
      <c r="GG413" s="565"/>
      <c r="GH413" s="565"/>
      <c r="GI413" s="565"/>
      <c r="GJ413" s="565"/>
    </row>
    <row r="414" spans="1:192">
      <c r="E414" s="97">
        <v>0</v>
      </c>
      <c r="F414" s="506">
        <v>0</v>
      </c>
      <c r="I414" s="230">
        <v>377</v>
      </c>
      <c r="J414" s="230"/>
      <c r="M414" s="97"/>
      <c r="N414" s="97"/>
      <c r="O414" s="470"/>
      <c r="P414" s="470"/>
      <c r="Q414" s="470"/>
      <c r="S414" s="97"/>
      <c r="T414" s="97"/>
      <c r="V414" s="97"/>
      <c r="W414" s="97"/>
      <c r="X414" s="97"/>
      <c r="AC414" s="97"/>
      <c r="AD414" s="97"/>
      <c r="AS414" s="96">
        <v>927</v>
      </c>
      <c r="AW414" s="447">
        <f>SUM(AW3:AW413)</f>
        <v>17541</v>
      </c>
      <c r="AX414" s="60">
        <f>SUM(AX3:AX413)</f>
        <v>4125</v>
      </c>
      <c r="AY414" s="60">
        <f>SUM(AY3:AY413)</f>
        <v>1653</v>
      </c>
      <c r="AZ414" s="60">
        <f>SUM(AZ3:AZ413)</f>
        <v>5778</v>
      </c>
      <c r="BI414" s="466">
        <v>8153</v>
      </c>
      <c r="BJ414" s="466">
        <v>1766</v>
      </c>
      <c r="BK414" s="466">
        <v>9919</v>
      </c>
      <c r="DK414" s="60">
        <v>7994</v>
      </c>
      <c r="DL414" s="60">
        <v>1375</v>
      </c>
    </row>
    <row r="415" spans="1:192">
      <c r="I415" s="230">
        <v>4604</v>
      </c>
      <c r="J415" s="230">
        <v>781</v>
      </c>
      <c r="R415" s="518">
        <f>R5+R22+R29+R36+R70+R89+R97+R101+R121+R143+R147+R209+R234+R242+R247+R263+R284+R298+R314+R334+R362+R368+R378</f>
        <v>805</v>
      </c>
      <c r="V415" s="447">
        <f>V3+V5+V19+V22+V29+V36+V46+V57+V70+V89+V97+V101+V121+V143+V147+V209+V220+V229+V234+V242+V247+V263+V284+V298+V314+V334+V353+V362+V368+V378</f>
        <v>7113</v>
      </c>
      <c r="W415" s="447">
        <f>W3+W5+W19+W22+W29+W36+W46+W57+W70+W89+W97+W101+W121+W143+W147+W209+W220+W229+W234+W242+W247+W263+W284+W298+W314+W334+W353+W362+W368+W378</f>
        <v>1150</v>
      </c>
      <c r="X415" s="447">
        <f>X3+X5+X19+X22+X29+X36+X46+X57+X70+X89+X97+X101+X121+X143+X147+X209+X220+X229+X234+X242+X247+X263+X284+X298+X314+X334+X353+X362+X368+X378</f>
        <v>8263</v>
      </c>
    </row>
    <row r="416" spans="1:192">
      <c r="AC416" s="60">
        <f>SUM(AC3:AC414)</f>
        <v>23380</v>
      </c>
      <c r="AD416" s="60">
        <f>SUM(AD3:AD414)</f>
        <v>283</v>
      </c>
    </row>
  </sheetData>
  <mergeCells count="75">
    <mergeCell ref="GH1:GI1"/>
    <mergeCell ref="DP1:DQ1"/>
    <mergeCell ref="BR1:BS1"/>
    <mergeCell ref="BT1:BU1"/>
    <mergeCell ref="BV1:BW1"/>
    <mergeCell ref="DV1:DW1"/>
    <mergeCell ref="DK1:DL1"/>
    <mergeCell ref="CU1:CV1"/>
    <mergeCell ref="CD1:CE1"/>
    <mergeCell ref="BX1:BY1"/>
    <mergeCell ref="CM1:CN1"/>
    <mergeCell ref="CS1:CT1"/>
    <mergeCell ref="DG1:DH1"/>
    <mergeCell ref="DI1:DJ1"/>
    <mergeCell ref="DC1:DD1"/>
    <mergeCell ref="DE1:DF1"/>
    <mergeCell ref="CW1:CX1"/>
    <mergeCell ref="DA1:DB1"/>
    <mergeCell ref="O2:Q2"/>
    <mergeCell ref="AQ1:AR1"/>
    <mergeCell ref="BC1:BD1"/>
    <mergeCell ref="AS1:AT1"/>
    <mergeCell ref="AX1:AZ1"/>
    <mergeCell ref="G1:H1"/>
    <mergeCell ref="V1:X1"/>
    <mergeCell ref="Y1:Z1"/>
    <mergeCell ref="AA1:AB1"/>
    <mergeCell ref="AC1:AD1"/>
    <mergeCell ref="E2:F2"/>
    <mergeCell ref="G2:H2"/>
    <mergeCell ref="I2:J2"/>
    <mergeCell ref="K2:L2"/>
    <mergeCell ref="M2:N2"/>
    <mergeCell ref="DX1:DY1"/>
    <mergeCell ref="DZ1:EA1"/>
    <mergeCell ref="AU1:AV1"/>
    <mergeCell ref="AE1:AF1"/>
    <mergeCell ref="BE1:BF1"/>
    <mergeCell ref="AG1:AH1"/>
    <mergeCell ref="AI1:AJ1"/>
    <mergeCell ref="AK1:AL1"/>
    <mergeCell ref="BG1:BH1"/>
    <mergeCell ref="BI1:BK1"/>
    <mergeCell ref="BL1:BM1"/>
    <mergeCell ref="CI1:CJ1"/>
    <mergeCell ref="BZ1:CA1"/>
    <mergeCell ref="CB1:CC1"/>
    <mergeCell ref="CF1:CG1"/>
    <mergeCell ref="BN1:BO1"/>
    <mergeCell ref="EN1:EO1"/>
    <mergeCell ref="EP1:EQ1"/>
    <mergeCell ref="EB1:EC1"/>
    <mergeCell ref="ED1:EE1"/>
    <mergeCell ref="EF1:EG1"/>
    <mergeCell ref="EH1:EI1"/>
    <mergeCell ref="EJ1:EK1"/>
    <mergeCell ref="EL1:EM1"/>
    <mergeCell ref="FF1:FG1"/>
    <mergeCell ref="FH1:FI1"/>
    <mergeCell ref="FJ1:FK1"/>
    <mergeCell ref="FL1:FM1"/>
    <mergeCell ref="FN1:FO1"/>
    <mergeCell ref="EV1:EW1"/>
    <mergeCell ref="EX1:EY1"/>
    <mergeCell ref="EZ1:FA1"/>
    <mergeCell ref="FB1:FC1"/>
    <mergeCell ref="FD1:FE1"/>
    <mergeCell ref="GF1:GG1"/>
    <mergeCell ref="FX1:FY1"/>
    <mergeCell ref="FP1:FQ1"/>
    <mergeCell ref="FR1:FS1"/>
    <mergeCell ref="FT1:FU1"/>
    <mergeCell ref="FV1:FW1"/>
    <mergeCell ref="GB1:GC1"/>
    <mergeCell ref="FZ1:GA1"/>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9"/>
  <sheetViews>
    <sheetView workbookViewId="0">
      <pane xSplit="1" ySplit="1" topLeftCell="P2" activePane="bottomRight" state="frozen"/>
      <selection activeCell="R1" sqref="R1:S1"/>
      <selection pane="topRight" activeCell="R1" sqref="R1:S1"/>
      <selection pane="bottomLeft" activeCell="R1" sqref="R1:S1"/>
      <selection pane="bottomRight" activeCell="R1" sqref="R1:S1"/>
    </sheetView>
  </sheetViews>
  <sheetFormatPr defaultRowHeight="18.75"/>
  <cols>
    <col min="1" max="1" width="48.7109375" style="60" customWidth="1"/>
    <col min="2" max="2" width="9.140625" style="60"/>
    <col min="3" max="3" width="8.42578125" style="60" customWidth="1"/>
    <col min="4" max="5" width="12.5703125" style="60" customWidth="1"/>
    <col min="6" max="12" width="9.140625" style="60"/>
    <col min="13" max="13" width="19.28515625" style="60" customWidth="1"/>
    <col min="14" max="15" width="9.140625" style="60"/>
    <col min="16" max="16" width="28.140625" style="60" customWidth="1"/>
    <col min="17" max="16384" width="9.140625" style="60"/>
  </cols>
  <sheetData>
    <row r="1" spans="1:31" s="135" customFormat="1" ht="131.25">
      <c r="B1" s="545" t="s">
        <v>4394</v>
      </c>
      <c r="C1" s="546" t="s">
        <v>4228</v>
      </c>
      <c r="D1" s="135" t="s">
        <v>4230</v>
      </c>
      <c r="E1" s="135" t="s">
        <v>1047</v>
      </c>
      <c r="F1" s="435" t="s">
        <v>5541</v>
      </c>
      <c r="G1" s="435" t="s">
        <v>5542</v>
      </c>
      <c r="H1" s="435" t="s">
        <v>1539</v>
      </c>
      <c r="I1" s="547" t="s">
        <v>5543</v>
      </c>
      <c r="J1" s="548" t="s">
        <v>5544</v>
      </c>
      <c r="K1" s="549" t="s">
        <v>2288</v>
      </c>
      <c r="L1" s="550"/>
      <c r="M1" s="418" t="s">
        <v>4250</v>
      </c>
      <c r="N1" s="547" t="s">
        <v>4822</v>
      </c>
      <c r="O1" s="551" t="s">
        <v>4260</v>
      </c>
      <c r="P1" s="435" t="s">
        <v>4435</v>
      </c>
      <c r="Q1" s="435" t="s">
        <v>4334</v>
      </c>
      <c r="R1" s="1452" t="s">
        <v>4436</v>
      </c>
      <c r="S1" s="1453"/>
      <c r="T1" s="583" t="s">
        <v>4407</v>
      </c>
      <c r="U1" s="23" t="s">
        <v>6239</v>
      </c>
      <c r="V1" s="435"/>
      <c r="W1" s="435"/>
      <c r="X1" s="435"/>
      <c r="Y1" s="435" t="s">
        <v>7823</v>
      </c>
      <c r="Z1" s="1454" t="s">
        <v>10615</v>
      </c>
      <c r="AA1" s="1454"/>
      <c r="AB1" s="1455" t="s">
        <v>10840</v>
      </c>
      <c r="AC1" s="1455"/>
      <c r="AD1" s="1455" t="s">
        <v>10848</v>
      </c>
      <c r="AE1" s="1455"/>
    </row>
    <row r="2" spans="1:31" s="77" customFormat="1" ht="112.5">
      <c r="A2" s="415"/>
      <c r="B2" s="552" t="s">
        <v>5545</v>
      </c>
      <c r="C2" s="552" t="s">
        <v>5545</v>
      </c>
      <c r="D2" s="553" t="s">
        <v>5545</v>
      </c>
      <c r="E2" s="553" t="s">
        <v>5545</v>
      </c>
      <c r="G2" s="553" t="s">
        <v>5545</v>
      </c>
      <c r="H2" s="418" t="s">
        <v>5545</v>
      </c>
      <c r="I2" s="553" t="s">
        <v>5545</v>
      </c>
      <c r="J2" s="553" t="s">
        <v>5545</v>
      </c>
      <c r="K2" s="554" t="s">
        <v>5545</v>
      </c>
      <c r="L2" s="78" t="s">
        <v>5546</v>
      </c>
      <c r="M2" s="554" t="s">
        <v>5545</v>
      </c>
      <c r="N2" s="555" t="s">
        <v>5545</v>
      </c>
      <c r="O2" s="555" t="s">
        <v>5545</v>
      </c>
      <c r="P2" s="555" t="s">
        <v>5545</v>
      </c>
      <c r="Q2" s="555" t="s">
        <v>5545</v>
      </c>
      <c r="R2" s="555" t="s">
        <v>5545</v>
      </c>
      <c r="S2" s="97" t="s">
        <v>5546</v>
      </c>
      <c r="T2" s="624" t="s">
        <v>5545</v>
      </c>
      <c r="U2" s="612" t="s">
        <v>5545</v>
      </c>
      <c r="V2" s="612"/>
      <c r="W2" s="612"/>
      <c r="X2" s="612"/>
      <c r="Y2" s="612" t="s">
        <v>5545</v>
      </c>
      <c r="Z2" s="706" t="s">
        <v>5545</v>
      </c>
      <c r="AA2" s="706" t="s">
        <v>5546</v>
      </c>
      <c r="AB2" s="706" t="s">
        <v>5545</v>
      </c>
      <c r="AC2" s="706" t="s">
        <v>5546</v>
      </c>
      <c r="AD2" s="706" t="s">
        <v>5545</v>
      </c>
      <c r="AE2" s="706" t="s">
        <v>5546</v>
      </c>
    </row>
    <row r="3" spans="1:31">
      <c r="A3" s="556" t="s">
        <v>5547</v>
      </c>
      <c r="B3" s="97"/>
      <c r="C3" s="97"/>
      <c r="D3" s="97"/>
      <c r="E3" s="97"/>
      <c r="F3" s="97"/>
      <c r="G3" s="97"/>
      <c r="H3" s="97"/>
      <c r="I3" s="97"/>
      <c r="J3" s="97"/>
      <c r="K3" s="97"/>
      <c r="L3" s="97"/>
      <c r="M3" s="97"/>
      <c r="N3" s="97"/>
      <c r="O3" s="97"/>
      <c r="P3" s="97"/>
      <c r="Q3" s="97">
        <v>0</v>
      </c>
      <c r="R3" s="97"/>
      <c r="S3" s="97"/>
      <c r="T3" s="625"/>
      <c r="U3" s="565"/>
      <c r="V3" s="565"/>
      <c r="W3" s="565"/>
      <c r="X3" s="565"/>
      <c r="Y3" s="565"/>
      <c r="Z3" s="565"/>
      <c r="AA3" s="565"/>
      <c r="AB3" s="565"/>
      <c r="AC3" s="565"/>
      <c r="AD3" s="565"/>
      <c r="AE3" s="565"/>
    </row>
    <row r="4" spans="1:31">
      <c r="A4" s="97" t="s">
        <v>5548</v>
      </c>
      <c r="B4" s="97"/>
      <c r="C4" s="97"/>
      <c r="D4" s="97"/>
      <c r="E4" s="97"/>
      <c r="F4" s="147"/>
      <c r="G4" s="97"/>
      <c r="H4" s="97"/>
      <c r="I4" s="97"/>
      <c r="J4" s="97"/>
      <c r="K4" s="97"/>
      <c r="L4" s="97"/>
      <c r="M4" s="97"/>
      <c r="N4" s="97"/>
      <c r="O4" s="97"/>
      <c r="P4" s="97"/>
      <c r="Q4" s="97">
        <v>0</v>
      </c>
      <c r="R4" s="557">
        <f>50/245</f>
        <v>0.20408163265306123</v>
      </c>
      <c r="S4" s="97"/>
      <c r="T4" s="625"/>
      <c r="U4" s="565"/>
      <c r="V4" s="565"/>
      <c r="W4" s="565"/>
      <c r="X4" s="565"/>
      <c r="Y4" s="565"/>
      <c r="Z4" s="565"/>
      <c r="AA4" s="565"/>
      <c r="AB4" s="565"/>
      <c r="AC4" s="565"/>
      <c r="AD4" s="565"/>
      <c r="AE4" s="565"/>
    </row>
    <row r="5" spans="1:31">
      <c r="A5" s="97" t="s">
        <v>5549</v>
      </c>
      <c r="B5" s="97"/>
      <c r="C5" s="97"/>
      <c r="D5" s="97"/>
      <c r="E5" s="97"/>
      <c r="F5" s="147"/>
      <c r="G5" s="97"/>
      <c r="H5" s="97"/>
      <c r="I5" s="97"/>
      <c r="J5" s="97"/>
      <c r="K5" s="97"/>
      <c r="L5" s="97"/>
      <c r="M5" s="97"/>
      <c r="N5" s="97"/>
      <c r="O5" s="97"/>
      <c r="P5" s="97"/>
      <c r="Q5" s="97">
        <v>0</v>
      </c>
      <c r="R5" s="97">
        <v>0</v>
      </c>
      <c r="S5" s="97"/>
      <c r="T5" s="625"/>
      <c r="U5" s="565"/>
      <c r="V5" s="565"/>
      <c r="W5" s="565"/>
      <c r="X5" s="565"/>
      <c r="Y5" s="565">
        <v>975</v>
      </c>
      <c r="Z5" s="565"/>
      <c r="AA5" s="565"/>
      <c r="AB5" s="565"/>
      <c r="AC5" s="565"/>
      <c r="AD5" s="565"/>
      <c r="AE5" s="565"/>
    </row>
    <row r="6" spans="1:31">
      <c r="A6" s="97" t="s">
        <v>5550</v>
      </c>
      <c r="B6" s="97"/>
      <c r="C6" s="97"/>
      <c r="D6" s="97"/>
      <c r="E6" s="97"/>
      <c r="F6" s="147"/>
      <c r="G6" s="97"/>
      <c r="H6" s="97"/>
      <c r="I6" s="97"/>
      <c r="J6" s="97"/>
      <c r="K6" s="97"/>
      <c r="L6" s="97"/>
      <c r="M6" s="97">
        <v>18</v>
      </c>
      <c r="N6" s="97"/>
      <c r="O6" s="97"/>
      <c r="P6" s="97"/>
      <c r="Q6" s="97">
        <v>0</v>
      </c>
      <c r="R6" s="97">
        <v>0</v>
      </c>
      <c r="S6" s="97"/>
      <c r="T6" s="625"/>
      <c r="U6" s="565"/>
      <c r="V6" s="565"/>
      <c r="W6" s="565"/>
      <c r="X6" s="565"/>
      <c r="Y6" s="565">
        <v>24139</v>
      </c>
      <c r="Z6" s="565"/>
      <c r="AA6" s="565"/>
      <c r="AB6" s="565"/>
      <c r="AC6" s="565"/>
      <c r="AD6" s="565"/>
      <c r="AE6" s="565"/>
    </row>
    <row r="7" spans="1:31">
      <c r="A7" s="97" t="s">
        <v>5551</v>
      </c>
      <c r="B7" s="97"/>
      <c r="C7" s="97"/>
      <c r="D7" s="97"/>
      <c r="E7" s="97"/>
      <c r="F7" s="147"/>
      <c r="G7" s="97"/>
      <c r="H7" s="97"/>
      <c r="I7" s="97"/>
      <c r="J7" s="97"/>
      <c r="K7" s="97"/>
      <c r="L7" s="97"/>
      <c r="M7" s="97"/>
      <c r="N7" s="97"/>
      <c r="O7" s="97"/>
      <c r="P7" s="97"/>
      <c r="Q7" s="97">
        <v>0</v>
      </c>
      <c r="R7" s="97">
        <v>0</v>
      </c>
      <c r="S7" s="97"/>
      <c r="T7" s="625"/>
      <c r="U7" s="565"/>
      <c r="V7" s="565"/>
      <c r="W7" s="565"/>
      <c r="X7" s="565"/>
      <c r="Y7" s="565">
        <v>92027</v>
      </c>
      <c r="Z7" s="565"/>
      <c r="AA7" s="565"/>
      <c r="AB7" s="565"/>
      <c r="AC7" s="565"/>
      <c r="AD7" s="565"/>
      <c r="AE7" s="565"/>
    </row>
    <row r="8" spans="1:31">
      <c r="A8" s="97" t="s">
        <v>5552</v>
      </c>
      <c r="B8" s="97"/>
      <c r="C8" s="97"/>
      <c r="D8" s="97"/>
      <c r="E8" s="97"/>
      <c r="F8" s="147"/>
      <c r="G8" s="97"/>
      <c r="H8" s="97"/>
      <c r="I8" s="97"/>
      <c r="J8" s="97"/>
      <c r="K8" s="97"/>
      <c r="L8" s="97"/>
      <c r="M8" s="97"/>
      <c r="N8" s="97"/>
      <c r="O8" s="97"/>
      <c r="P8" s="97"/>
      <c r="Q8" s="97">
        <v>0</v>
      </c>
      <c r="R8" s="97">
        <v>0</v>
      </c>
      <c r="S8" s="97"/>
      <c r="T8" s="625"/>
      <c r="U8" s="565"/>
      <c r="V8" s="565"/>
      <c r="W8" s="565"/>
      <c r="X8" s="565"/>
      <c r="Y8" s="565"/>
      <c r="Z8" s="565"/>
      <c r="AA8" s="565"/>
      <c r="AB8" s="565"/>
      <c r="AC8" s="565"/>
      <c r="AD8" s="565"/>
      <c r="AE8" s="565"/>
    </row>
    <row r="9" spans="1:31">
      <c r="A9" s="556" t="s">
        <v>5553</v>
      </c>
      <c r="B9" s="97"/>
      <c r="C9" s="97"/>
      <c r="D9" s="97"/>
      <c r="E9" s="97"/>
      <c r="F9" s="147">
        <v>1</v>
      </c>
      <c r="G9" s="97"/>
      <c r="H9" s="97"/>
      <c r="I9" s="97"/>
      <c r="J9" s="97">
        <v>20</v>
      </c>
      <c r="K9" s="97"/>
      <c r="L9" s="97"/>
      <c r="M9" s="97">
        <v>8</v>
      </c>
      <c r="N9" s="97">
        <v>1</v>
      </c>
      <c r="O9" s="97"/>
      <c r="P9" s="97"/>
      <c r="Q9" s="97">
        <v>0</v>
      </c>
      <c r="R9" s="97">
        <v>0</v>
      </c>
      <c r="S9" s="97"/>
      <c r="T9" s="625"/>
      <c r="U9" s="565"/>
      <c r="V9" s="565"/>
      <c r="W9" s="565"/>
      <c r="X9" s="565"/>
      <c r="Y9" s="565"/>
      <c r="Z9" s="565"/>
      <c r="AA9" s="565"/>
      <c r="AB9" s="565"/>
      <c r="AC9" s="565"/>
      <c r="AD9" s="565"/>
      <c r="AE9" s="565"/>
    </row>
    <row r="10" spans="1:31">
      <c r="A10" s="556" t="s">
        <v>5554</v>
      </c>
      <c r="B10" s="97"/>
      <c r="C10" s="97"/>
      <c r="D10" s="97"/>
      <c r="E10" s="97">
        <v>6038</v>
      </c>
      <c r="F10" s="147">
        <v>17</v>
      </c>
      <c r="G10" s="97"/>
      <c r="H10" s="97">
        <v>7</v>
      </c>
      <c r="I10" s="97"/>
      <c r="J10" s="97"/>
      <c r="K10" s="97"/>
      <c r="L10" s="97"/>
      <c r="M10" s="97"/>
      <c r="N10" s="97">
        <v>19</v>
      </c>
      <c r="O10" s="97">
        <v>5</v>
      </c>
      <c r="P10" s="97">
        <v>7</v>
      </c>
      <c r="Q10" s="97">
        <v>0</v>
      </c>
      <c r="R10" s="558">
        <f>(R11+R12+R13)/245</f>
        <v>4.0599750104123283E-2</v>
      </c>
      <c r="S10" s="97"/>
      <c r="T10" s="625">
        <v>8030</v>
      </c>
      <c r="U10" s="565"/>
      <c r="V10" s="565"/>
      <c r="W10" s="565"/>
      <c r="X10" s="565"/>
      <c r="Y10" s="565"/>
      <c r="Z10" s="565"/>
      <c r="AA10" s="565"/>
      <c r="AB10" s="565"/>
      <c r="AC10" s="565"/>
      <c r="AD10" s="565"/>
      <c r="AE10" s="565"/>
    </row>
    <row r="11" spans="1:31">
      <c r="A11" s="97" t="s">
        <v>5555</v>
      </c>
      <c r="B11" s="97"/>
      <c r="C11" s="97"/>
      <c r="D11" s="97">
        <v>2</v>
      </c>
      <c r="E11" s="97">
        <v>5721</v>
      </c>
      <c r="F11" s="147">
        <v>14</v>
      </c>
      <c r="G11" s="97"/>
      <c r="H11" s="97">
        <v>6.6</v>
      </c>
      <c r="I11" s="97"/>
      <c r="J11" s="97">
        <v>4138</v>
      </c>
      <c r="K11" s="97">
        <v>15</v>
      </c>
      <c r="L11" s="97">
        <v>37.5</v>
      </c>
      <c r="M11" s="97"/>
      <c r="N11" s="97">
        <v>16</v>
      </c>
      <c r="O11" s="97">
        <v>5</v>
      </c>
      <c r="P11" s="97">
        <v>6</v>
      </c>
      <c r="Q11" s="97">
        <v>0</v>
      </c>
      <c r="R11" s="557">
        <f>2091/245</f>
        <v>8.534693877551021</v>
      </c>
      <c r="S11" s="97"/>
      <c r="T11" s="625">
        <v>6570</v>
      </c>
      <c r="U11" s="565"/>
      <c r="V11" s="565"/>
      <c r="W11" s="565"/>
      <c r="X11" s="565"/>
      <c r="Y11" s="565"/>
      <c r="Z11" s="565"/>
      <c r="AA11" s="565"/>
      <c r="AB11" s="565"/>
      <c r="AC11" s="565"/>
      <c r="AD11" s="565"/>
      <c r="AE11" s="565"/>
    </row>
    <row r="12" spans="1:31">
      <c r="A12" s="97" t="s">
        <v>5556</v>
      </c>
      <c r="B12" s="97"/>
      <c r="C12" s="97"/>
      <c r="D12" s="97">
        <v>1</v>
      </c>
      <c r="E12" s="97">
        <v>21</v>
      </c>
      <c r="F12" s="147">
        <v>1</v>
      </c>
      <c r="G12" s="97"/>
      <c r="H12" s="97">
        <v>0.4</v>
      </c>
      <c r="I12" s="97"/>
      <c r="J12" s="97"/>
      <c r="K12" s="97"/>
      <c r="L12" s="97"/>
      <c r="M12" s="97"/>
      <c r="N12" s="97">
        <v>2</v>
      </c>
      <c r="O12" s="97"/>
      <c r="P12" s="97">
        <v>0.6</v>
      </c>
      <c r="Q12" s="97">
        <v>0</v>
      </c>
      <c r="R12" s="557">
        <f>253/245</f>
        <v>1.0326530612244897</v>
      </c>
      <c r="S12" s="97"/>
      <c r="T12" s="625">
        <v>1460</v>
      </c>
      <c r="U12" s="565"/>
      <c r="V12" s="565"/>
      <c r="W12" s="565"/>
      <c r="X12" s="565"/>
      <c r="Y12" s="565"/>
      <c r="Z12" s="565"/>
      <c r="AA12" s="565"/>
      <c r="AB12" s="565"/>
      <c r="AC12" s="565"/>
      <c r="AD12" s="565"/>
      <c r="AE12" s="565"/>
    </row>
    <row r="13" spans="1:31">
      <c r="A13" s="97" t="s">
        <v>5557</v>
      </c>
      <c r="B13" s="97"/>
      <c r="C13" s="97"/>
      <c r="D13" s="97">
        <v>1</v>
      </c>
      <c r="E13" s="97">
        <v>296</v>
      </c>
      <c r="F13" s="147">
        <v>2</v>
      </c>
      <c r="G13" s="97"/>
      <c r="H13" s="97"/>
      <c r="I13" s="97"/>
      <c r="J13" s="97">
        <v>457</v>
      </c>
      <c r="K13" s="97">
        <v>1</v>
      </c>
      <c r="L13" s="97">
        <v>3</v>
      </c>
      <c r="M13" s="97"/>
      <c r="N13" s="97">
        <v>1</v>
      </c>
      <c r="O13" s="97"/>
      <c r="P13" s="97">
        <v>0.4</v>
      </c>
      <c r="Q13" s="97">
        <v>0</v>
      </c>
      <c r="R13" s="557">
        <f>93/245</f>
        <v>0.37959183673469388</v>
      </c>
      <c r="S13" s="97"/>
      <c r="T13" s="625"/>
      <c r="U13" s="565"/>
      <c r="V13" s="565"/>
      <c r="W13" s="565"/>
      <c r="X13" s="565"/>
      <c r="Y13" s="565"/>
      <c r="Z13" s="565"/>
      <c r="AA13" s="565"/>
      <c r="AB13" s="565"/>
      <c r="AC13" s="565"/>
      <c r="AD13" s="565"/>
      <c r="AE13" s="565"/>
    </row>
    <row r="14" spans="1:31">
      <c r="A14" s="556" t="s">
        <v>5558</v>
      </c>
      <c r="B14" s="97">
        <v>24</v>
      </c>
      <c r="C14" s="97"/>
      <c r="D14" s="97"/>
      <c r="E14" s="97"/>
      <c r="F14" s="147">
        <v>15</v>
      </c>
      <c r="G14" s="97"/>
      <c r="H14" s="97"/>
      <c r="I14" s="97"/>
      <c r="J14" s="97"/>
      <c r="K14" s="97"/>
      <c r="L14" s="97"/>
      <c r="M14" s="97"/>
      <c r="N14" s="97">
        <v>17</v>
      </c>
      <c r="O14" s="97"/>
      <c r="P14" s="97"/>
      <c r="Q14" s="97">
        <v>0</v>
      </c>
      <c r="R14" s="558">
        <f>(R15+R16+R17)/245</f>
        <v>3.776759683465223E-2</v>
      </c>
      <c r="S14" s="97"/>
      <c r="T14" s="625"/>
      <c r="U14" s="565"/>
      <c r="V14" s="565"/>
      <c r="W14" s="565"/>
      <c r="X14" s="565"/>
      <c r="Y14" s="565"/>
      <c r="Z14" s="565"/>
      <c r="AA14" s="565"/>
      <c r="AB14" s="565">
        <v>31</v>
      </c>
      <c r="AC14" s="565"/>
      <c r="AD14" s="565">
        <v>0</v>
      </c>
      <c r="AE14" s="565"/>
    </row>
    <row r="15" spans="1:31">
      <c r="A15" s="97" t="s">
        <v>5555</v>
      </c>
      <c r="B15" s="97">
        <v>16</v>
      </c>
      <c r="C15" s="97"/>
      <c r="D15" s="97"/>
      <c r="E15" s="97"/>
      <c r="F15" s="147">
        <v>14</v>
      </c>
      <c r="G15" s="97"/>
      <c r="H15" s="97"/>
      <c r="I15" s="97"/>
      <c r="J15" s="97"/>
      <c r="K15" s="97">
        <v>5</v>
      </c>
      <c r="L15" s="97">
        <v>15</v>
      </c>
      <c r="M15" s="97"/>
      <c r="N15" s="97">
        <v>14</v>
      </c>
      <c r="O15" s="97"/>
      <c r="P15" s="97"/>
      <c r="Q15" s="97">
        <v>0</v>
      </c>
      <c r="R15" s="557">
        <f>2209/245</f>
        <v>9.0163265306122451</v>
      </c>
      <c r="S15" s="97"/>
      <c r="T15" s="625"/>
      <c r="U15" s="565">
        <v>23</v>
      </c>
      <c r="V15" s="565"/>
      <c r="W15" s="565"/>
      <c r="X15" s="565"/>
      <c r="Y15" s="565"/>
      <c r="Z15" s="565"/>
      <c r="AA15" s="565"/>
      <c r="AB15" s="565">
        <v>26</v>
      </c>
      <c r="AC15" s="565"/>
      <c r="AD15" s="565"/>
      <c r="AE15" s="565"/>
    </row>
    <row r="16" spans="1:31">
      <c r="A16" s="97" t="s">
        <v>5556</v>
      </c>
      <c r="B16" s="97"/>
      <c r="C16" s="97"/>
      <c r="D16" s="97"/>
      <c r="E16" s="97"/>
      <c r="F16" s="147">
        <v>1</v>
      </c>
      <c r="G16" s="97"/>
      <c r="H16" s="97"/>
      <c r="I16" s="97"/>
      <c r="J16" s="97"/>
      <c r="K16" s="97"/>
      <c r="L16" s="97"/>
      <c r="M16" s="97"/>
      <c r="N16" s="97">
        <v>1</v>
      </c>
      <c r="O16" s="97"/>
      <c r="P16" s="97"/>
      <c r="Q16" s="97">
        <v>0</v>
      </c>
      <c r="R16" s="559">
        <v>0</v>
      </c>
      <c r="S16" s="97"/>
      <c r="T16" s="625"/>
      <c r="U16" s="565"/>
      <c r="V16" s="565"/>
      <c r="W16" s="565"/>
      <c r="X16" s="565"/>
      <c r="Y16" s="565"/>
      <c r="Z16" s="565"/>
      <c r="AA16" s="565"/>
      <c r="AB16" s="565">
        <v>0</v>
      </c>
      <c r="AC16" s="565"/>
      <c r="AD16" s="565"/>
      <c r="AE16" s="565"/>
    </row>
    <row r="17" spans="1:31">
      <c r="A17" s="97" t="s">
        <v>5557</v>
      </c>
      <c r="B17" s="97">
        <v>8</v>
      </c>
      <c r="C17" s="97"/>
      <c r="D17" s="97"/>
      <c r="E17" s="97"/>
      <c r="F17" s="147"/>
      <c r="G17" s="97"/>
      <c r="H17" s="97"/>
      <c r="I17" s="97"/>
      <c r="J17" s="97"/>
      <c r="K17" s="97">
        <v>1</v>
      </c>
      <c r="L17" s="97">
        <v>3</v>
      </c>
      <c r="M17" s="97"/>
      <c r="N17" s="97">
        <v>2</v>
      </c>
      <c r="O17" s="97"/>
      <c r="P17" s="97"/>
      <c r="Q17" s="97">
        <v>0</v>
      </c>
      <c r="R17" s="557">
        <f>58/245</f>
        <v>0.23673469387755103</v>
      </c>
      <c r="S17" s="97"/>
      <c r="T17" s="625"/>
      <c r="U17" s="565">
        <v>5</v>
      </c>
      <c r="V17" s="565"/>
      <c r="W17" s="565"/>
      <c r="X17" s="565"/>
      <c r="Y17" s="565"/>
      <c r="Z17" s="565"/>
      <c r="AA17" s="565"/>
      <c r="AB17" s="565">
        <v>5</v>
      </c>
      <c r="AC17" s="565"/>
      <c r="AD17" s="565"/>
      <c r="AE17" s="565"/>
    </row>
    <row r="18" spans="1:31">
      <c r="A18" s="556" t="s">
        <v>5559</v>
      </c>
      <c r="B18" s="97"/>
      <c r="C18" s="97"/>
      <c r="D18" s="97"/>
      <c r="E18" s="97"/>
      <c r="F18" s="147"/>
      <c r="G18" s="97"/>
      <c r="H18" s="97"/>
      <c r="I18" s="97"/>
      <c r="J18" s="97"/>
      <c r="K18" s="97"/>
      <c r="L18" s="97"/>
      <c r="M18" s="97"/>
      <c r="N18" s="97"/>
      <c r="O18" s="97"/>
      <c r="P18" s="97"/>
      <c r="Q18" s="97">
        <v>0</v>
      </c>
      <c r="R18" s="559">
        <v>0</v>
      </c>
      <c r="S18" s="97"/>
      <c r="T18" s="625"/>
      <c r="U18" s="565"/>
      <c r="V18" s="565"/>
      <c r="W18" s="565"/>
      <c r="X18" s="565"/>
      <c r="Y18" s="565"/>
      <c r="Z18" s="565"/>
      <c r="AA18" s="565"/>
      <c r="AB18" s="565"/>
      <c r="AC18" s="565"/>
      <c r="AD18" s="565"/>
      <c r="AE18" s="565"/>
    </row>
    <row r="19" spans="1:31">
      <c r="A19" s="97" t="s">
        <v>5560</v>
      </c>
      <c r="B19" s="97"/>
      <c r="C19" s="97"/>
      <c r="D19" s="97"/>
      <c r="E19" s="97"/>
      <c r="F19" s="147"/>
      <c r="G19" s="97"/>
      <c r="H19" s="97"/>
      <c r="I19" s="97"/>
      <c r="J19" s="97"/>
      <c r="K19" s="97"/>
      <c r="L19" s="97"/>
      <c r="M19" s="97"/>
      <c r="N19" s="97"/>
      <c r="O19" s="97"/>
      <c r="P19" s="97"/>
      <c r="Q19" s="97">
        <v>0</v>
      </c>
      <c r="R19" s="559">
        <v>0</v>
      </c>
      <c r="S19" s="97"/>
      <c r="T19" s="625"/>
      <c r="U19" s="565"/>
      <c r="V19" s="565"/>
      <c r="W19" s="565"/>
      <c r="X19" s="565"/>
      <c r="Y19" s="565"/>
      <c r="Z19" s="565"/>
      <c r="AA19" s="565"/>
      <c r="AB19" s="565"/>
      <c r="AC19" s="565"/>
      <c r="AD19" s="565"/>
      <c r="AE19" s="565"/>
    </row>
    <row r="20" spans="1:31">
      <c r="A20" s="97" t="s">
        <v>5561</v>
      </c>
      <c r="B20" s="97"/>
      <c r="C20" s="97"/>
      <c r="D20" s="97"/>
      <c r="E20" s="97"/>
      <c r="F20" s="147"/>
      <c r="G20" s="97"/>
      <c r="H20" s="97"/>
      <c r="I20" s="97"/>
      <c r="J20" s="97"/>
      <c r="K20" s="97"/>
      <c r="L20" s="97"/>
      <c r="M20" s="97"/>
      <c r="N20" s="97"/>
      <c r="O20" s="97"/>
      <c r="P20" s="97"/>
      <c r="Q20" s="97">
        <v>0</v>
      </c>
      <c r="R20" s="559">
        <v>0</v>
      </c>
      <c r="S20" s="97"/>
      <c r="T20" s="625"/>
      <c r="U20" s="565"/>
      <c r="V20" s="565"/>
      <c r="W20" s="565"/>
      <c r="X20" s="565"/>
      <c r="Y20" s="565"/>
      <c r="Z20" s="565"/>
      <c r="AA20" s="565"/>
      <c r="AB20" s="565"/>
      <c r="AC20" s="565"/>
      <c r="AD20" s="565"/>
      <c r="AE20" s="565"/>
    </row>
    <row r="21" spans="1:31">
      <c r="A21" s="556" t="s">
        <v>5562</v>
      </c>
      <c r="B21" s="97"/>
      <c r="C21" s="97"/>
      <c r="D21" s="97">
        <v>8</v>
      </c>
      <c r="E21" s="97"/>
      <c r="F21" s="147"/>
      <c r="G21" s="97"/>
      <c r="H21" s="97"/>
      <c r="I21" s="97"/>
      <c r="J21" s="97"/>
      <c r="K21" s="97"/>
      <c r="L21" s="97"/>
      <c r="M21" s="97"/>
      <c r="N21" s="97"/>
      <c r="O21" s="97"/>
      <c r="P21" s="97"/>
      <c r="Q21" s="97">
        <v>0</v>
      </c>
      <c r="R21" s="559">
        <v>0</v>
      </c>
      <c r="S21" s="97"/>
      <c r="T21" s="625"/>
      <c r="U21" s="565"/>
      <c r="V21" s="565"/>
      <c r="W21" s="565"/>
      <c r="X21" s="565"/>
      <c r="Y21" s="565"/>
      <c r="Z21" s="565"/>
      <c r="AA21" s="565"/>
      <c r="AB21" s="565"/>
      <c r="AC21" s="565"/>
      <c r="AD21" s="565"/>
      <c r="AE21" s="565"/>
    </row>
    <row r="22" spans="1:31">
      <c r="A22" s="97" t="s">
        <v>5563</v>
      </c>
      <c r="B22" s="97"/>
      <c r="C22" s="97"/>
      <c r="D22" s="97">
        <v>6</v>
      </c>
      <c r="E22" s="97"/>
      <c r="F22" s="147"/>
      <c r="G22" s="97"/>
      <c r="H22" s="97"/>
      <c r="I22" s="97"/>
      <c r="J22" s="97"/>
      <c r="K22" s="97"/>
      <c r="L22" s="97"/>
      <c r="M22" s="97"/>
      <c r="N22" s="97"/>
      <c r="O22" s="97"/>
      <c r="P22" s="97"/>
      <c r="Q22" s="97">
        <v>0</v>
      </c>
      <c r="R22" s="559">
        <v>0</v>
      </c>
      <c r="S22" s="97"/>
      <c r="T22" s="625"/>
      <c r="U22" s="565"/>
      <c r="V22" s="565"/>
      <c r="W22" s="565"/>
      <c r="X22" s="565"/>
      <c r="Y22" s="565"/>
      <c r="Z22" s="565">
        <v>525</v>
      </c>
      <c r="AA22" s="565"/>
      <c r="AB22" s="565"/>
      <c r="AC22" s="565"/>
      <c r="AD22" s="565"/>
      <c r="AE22" s="565"/>
    </row>
    <row r="23" spans="1:31">
      <c r="A23" s="97" t="s">
        <v>5564</v>
      </c>
      <c r="B23" s="97"/>
      <c r="C23" s="97"/>
      <c r="D23" s="97">
        <v>3</v>
      </c>
      <c r="E23" s="97"/>
      <c r="F23" s="147"/>
      <c r="G23" s="97"/>
      <c r="H23" s="97"/>
      <c r="I23" s="97"/>
      <c r="J23" s="97"/>
      <c r="K23" s="97"/>
      <c r="L23" s="97"/>
      <c r="M23" s="97"/>
      <c r="N23" s="97"/>
      <c r="O23" s="97"/>
      <c r="P23" s="97"/>
      <c r="Q23" s="97">
        <v>0</v>
      </c>
      <c r="R23" s="559">
        <v>0</v>
      </c>
      <c r="S23" s="97"/>
      <c r="T23" s="625"/>
      <c r="U23" s="565"/>
      <c r="V23" s="565"/>
      <c r="W23" s="565"/>
      <c r="X23" s="565"/>
      <c r="Y23" s="565"/>
      <c r="Z23" s="565">
        <v>75</v>
      </c>
      <c r="AA23" s="565"/>
      <c r="AB23" s="565"/>
      <c r="AC23" s="565"/>
      <c r="AD23" s="565"/>
      <c r="AE23" s="565"/>
    </row>
    <row r="24" spans="1:31">
      <c r="A24" s="556" t="s">
        <v>5565</v>
      </c>
      <c r="B24" s="97"/>
      <c r="C24" s="97"/>
      <c r="D24" s="97">
        <v>1</v>
      </c>
      <c r="E24" s="97"/>
      <c r="F24" s="147"/>
      <c r="G24" s="97"/>
      <c r="H24" s="97"/>
      <c r="I24" s="97"/>
      <c r="J24" s="97"/>
      <c r="K24" s="97"/>
      <c r="L24" s="97"/>
      <c r="M24" s="97"/>
      <c r="N24" s="97"/>
      <c r="O24" s="97"/>
      <c r="P24" s="97"/>
      <c r="Q24" s="97">
        <v>0</v>
      </c>
      <c r="R24" s="557"/>
      <c r="S24" s="557">
        <f>9500/245</f>
        <v>38.775510204081634</v>
      </c>
      <c r="T24" s="625"/>
      <c r="U24" s="565"/>
      <c r="V24" s="565"/>
      <c r="W24" s="565"/>
      <c r="X24" s="565"/>
      <c r="Y24" s="565"/>
      <c r="Z24" s="565"/>
      <c r="AA24" s="565"/>
      <c r="AB24" s="565"/>
      <c r="AC24" s="565"/>
      <c r="AD24" s="565"/>
      <c r="AE24" s="565"/>
    </row>
    <row r="25" spans="1:31">
      <c r="A25" s="556" t="s">
        <v>5566</v>
      </c>
      <c r="B25" s="97">
        <v>200</v>
      </c>
      <c r="C25" s="97"/>
      <c r="D25" s="97">
        <v>1</v>
      </c>
      <c r="E25" s="97"/>
      <c r="F25" s="147"/>
      <c r="G25" s="97">
        <v>57</v>
      </c>
      <c r="H25" s="97"/>
      <c r="I25" s="97">
        <v>19</v>
      </c>
      <c r="J25" s="97"/>
      <c r="K25" s="97"/>
      <c r="L25" s="97"/>
      <c r="M25" s="97"/>
      <c r="N25" s="97"/>
      <c r="O25" s="97"/>
      <c r="P25" s="97"/>
      <c r="Q25" s="97">
        <v>0</v>
      </c>
      <c r="R25" s="559">
        <v>0</v>
      </c>
      <c r="S25" s="97"/>
      <c r="T25" s="625"/>
      <c r="U25" s="565"/>
      <c r="V25" s="565"/>
      <c r="W25" s="565"/>
      <c r="X25" s="565"/>
      <c r="Y25" s="565"/>
      <c r="Z25" s="565"/>
      <c r="AA25" s="565"/>
      <c r="AB25" s="565"/>
      <c r="AC25" s="565"/>
      <c r="AD25" s="565"/>
      <c r="AE25" s="565"/>
    </row>
    <row r="26" spans="1:31">
      <c r="A26" s="556" t="s">
        <v>5567</v>
      </c>
      <c r="B26" s="97"/>
      <c r="C26" s="97"/>
      <c r="D26" s="97">
        <v>1</v>
      </c>
      <c r="E26" s="97"/>
      <c r="F26" s="147">
        <v>234</v>
      </c>
      <c r="G26" s="97">
        <v>13</v>
      </c>
      <c r="H26" s="97">
        <v>1</v>
      </c>
      <c r="I26" s="97"/>
      <c r="J26" s="97">
        <v>1401</v>
      </c>
      <c r="K26" s="97">
        <v>2</v>
      </c>
      <c r="L26" s="97">
        <v>6</v>
      </c>
      <c r="M26" s="97"/>
      <c r="N26" s="97"/>
      <c r="O26" s="97"/>
      <c r="P26" s="97">
        <v>0.25</v>
      </c>
      <c r="Q26" s="97">
        <v>0</v>
      </c>
      <c r="R26" s="557">
        <f>47509/245</f>
        <v>193.91428571428571</v>
      </c>
      <c r="S26" s="97"/>
      <c r="T26" s="625"/>
      <c r="U26" s="565"/>
      <c r="V26" s="565"/>
      <c r="W26" s="565"/>
      <c r="X26" s="565"/>
      <c r="Y26" s="565"/>
      <c r="Z26" s="565"/>
      <c r="AA26" s="565"/>
      <c r="AB26" s="565"/>
      <c r="AC26" s="565"/>
      <c r="AD26" s="565"/>
      <c r="AE26" s="565"/>
    </row>
    <row r="27" spans="1:31">
      <c r="A27" s="556" t="s">
        <v>5568</v>
      </c>
      <c r="B27" s="97"/>
      <c r="C27" s="97"/>
      <c r="D27" s="97">
        <v>10</v>
      </c>
      <c r="E27" s="97"/>
      <c r="F27" s="147"/>
      <c r="G27" s="97">
        <v>4</v>
      </c>
      <c r="H27" s="97"/>
      <c r="I27" s="97"/>
      <c r="J27" s="97"/>
      <c r="K27" s="97"/>
      <c r="L27" s="97"/>
      <c r="M27" s="97"/>
      <c r="N27" s="97"/>
      <c r="O27" s="97">
        <v>1166</v>
      </c>
      <c r="P27" s="97">
        <v>7</v>
      </c>
      <c r="Q27" s="97">
        <v>4500</v>
      </c>
      <c r="R27" s="97">
        <v>0</v>
      </c>
      <c r="S27" s="97"/>
      <c r="T27" s="625">
        <v>2800</v>
      </c>
      <c r="U27" s="565"/>
      <c r="V27" s="565"/>
      <c r="W27" s="565"/>
      <c r="X27" s="565"/>
      <c r="Y27" s="565"/>
      <c r="Z27" s="565"/>
      <c r="AA27" s="565"/>
      <c r="AB27" s="565"/>
      <c r="AC27" s="565"/>
      <c r="AD27" s="565">
        <v>5</v>
      </c>
      <c r="AE27" s="565"/>
    </row>
    <row r="28" spans="1:31">
      <c r="A28" s="114" t="s">
        <v>5569</v>
      </c>
      <c r="B28" s="97"/>
      <c r="C28" s="97">
        <v>22</v>
      </c>
      <c r="U28" s="565"/>
      <c r="V28" s="565"/>
      <c r="W28" s="565"/>
      <c r="X28" s="565"/>
      <c r="Y28" s="565"/>
    </row>
    <row r="29" spans="1:31">
      <c r="A29" s="114" t="s">
        <v>5570</v>
      </c>
      <c r="B29" s="97"/>
      <c r="C29" s="97">
        <v>69</v>
      </c>
    </row>
  </sheetData>
  <mergeCells count="4">
    <mergeCell ref="R1:S1"/>
    <mergeCell ref="Z1:AA1"/>
    <mergeCell ref="AB1:AC1"/>
    <mergeCell ref="AD1:AE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
  <sheetViews>
    <sheetView topLeftCell="BD1" workbookViewId="0">
      <selection activeCell="BX1" sqref="BX1"/>
    </sheetView>
  </sheetViews>
  <sheetFormatPr defaultRowHeight="18.75"/>
  <cols>
    <col min="1" max="1" width="62.28515625" style="60" customWidth="1"/>
    <col min="2" max="4" width="9.140625" style="60"/>
    <col min="5" max="5" width="18.140625" style="60" customWidth="1"/>
    <col min="6" max="6" width="25.7109375" style="60" customWidth="1"/>
    <col min="7" max="7" width="25.5703125" style="60" customWidth="1"/>
    <col min="8" max="12" width="9.140625" style="60"/>
    <col min="13" max="14" width="9.140625" style="77"/>
    <col min="15" max="15" width="23.7109375" style="60" customWidth="1"/>
    <col min="16" max="16" width="17.42578125" style="60" customWidth="1"/>
    <col min="17" max="17" width="9.140625" style="60"/>
    <col min="18" max="18" width="24.5703125" style="60" customWidth="1"/>
    <col min="19" max="16384" width="9.140625" style="60"/>
  </cols>
  <sheetData>
    <row r="1" spans="1:74" ht="112.5" customHeight="1">
      <c r="B1" s="1423" t="s">
        <v>4394</v>
      </c>
      <c r="C1" s="1423"/>
      <c r="D1" s="1423" t="s">
        <v>5571</v>
      </c>
      <c r="E1" s="1423"/>
      <c r="F1" s="60" t="s">
        <v>4230</v>
      </c>
      <c r="G1" s="60" t="s">
        <v>1360</v>
      </c>
      <c r="H1" s="135" t="s">
        <v>5572</v>
      </c>
      <c r="I1" s="435" t="s">
        <v>1505</v>
      </c>
      <c r="J1" s="435" t="s">
        <v>1539</v>
      </c>
      <c r="K1" s="547" t="s">
        <v>5543</v>
      </c>
      <c r="L1" s="555" t="s">
        <v>5544</v>
      </c>
      <c r="M1" s="1397" t="s">
        <v>4400</v>
      </c>
      <c r="N1" s="1397"/>
      <c r="O1" s="97" t="s">
        <v>4250</v>
      </c>
      <c r="P1" s="97" t="s">
        <v>4822</v>
      </c>
      <c r="Q1" s="551" t="s">
        <v>4260</v>
      </c>
      <c r="R1" s="97" t="s">
        <v>4435</v>
      </c>
      <c r="S1" s="60" t="s">
        <v>4436</v>
      </c>
      <c r="U1" s="569" t="s">
        <v>5862</v>
      </c>
      <c r="V1" s="23" t="s">
        <v>6239</v>
      </c>
      <c r="W1" s="565" t="s">
        <v>6322</v>
      </c>
      <c r="X1" s="565" t="s">
        <v>6357</v>
      </c>
      <c r="Y1" s="565" t="s">
        <v>6485</v>
      </c>
      <c r="Z1" s="601" t="s">
        <v>7081</v>
      </c>
      <c r="AA1" s="601" t="s">
        <v>7062</v>
      </c>
      <c r="AB1" s="565"/>
      <c r="AC1" s="565" t="s">
        <v>7393</v>
      </c>
      <c r="AD1" s="565" t="s">
        <v>7428</v>
      </c>
      <c r="AE1" s="565" t="s">
        <v>7473</v>
      </c>
      <c r="AF1" s="565"/>
      <c r="AG1" s="565"/>
      <c r="AH1" s="565" t="s">
        <v>7580</v>
      </c>
      <c r="AI1" s="565"/>
      <c r="AJ1" s="1423" t="s">
        <v>7611</v>
      </c>
      <c r="AK1" s="1423"/>
      <c r="AL1" s="565" t="s">
        <v>8096</v>
      </c>
      <c r="AM1" s="565" t="s">
        <v>8130</v>
      </c>
      <c r="AN1" s="565" t="s">
        <v>8146</v>
      </c>
      <c r="AO1" s="565"/>
      <c r="AP1" s="565" t="s">
        <v>8430</v>
      </c>
      <c r="AQ1" s="1423" t="s">
        <v>8781</v>
      </c>
      <c r="AR1" s="1423"/>
      <c r="AS1" s="1397" t="s">
        <v>8977</v>
      </c>
      <c r="AT1" s="1397"/>
      <c r="AU1" s="1458" t="s">
        <v>9159</v>
      </c>
      <c r="AV1" s="1459"/>
      <c r="AW1" s="1423" t="s">
        <v>9125</v>
      </c>
      <c r="AX1" s="1423"/>
      <c r="AY1" s="1456" t="s">
        <v>9297</v>
      </c>
      <c r="AZ1" s="1457"/>
      <c r="BA1" s="1423" t="s">
        <v>9519</v>
      </c>
      <c r="BB1" s="1423"/>
      <c r="BC1" s="1423" t="s">
        <v>9582</v>
      </c>
      <c r="BD1" s="1423"/>
      <c r="BE1" s="1423" t="s">
        <v>9609</v>
      </c>
      <c r="BF1" s="1423"/>
      <c r="BG1" s="1423" t="s">
        <v>9644</v>
      </c>
      <c r="BH1" s="1423"/>
      <c r="BI1" s="1423" t="s">
        <v>9916</v>
      </c>
      <c r="BJ1" s="1423"/>
      <c r="BK1" s="1456" t="s">
        <v>10363</v>
      </c>
      <c r="BL1" s="1457"/>
      <c r="BM1" s="1423" t="s">
        <v>10374</v>
      </c>
      <c r="BN1" s="1423"/>
      <c r="BO1" s="1423" t="s">
        <v>10840</v>
      </c>
      <c r="BP1" s="1423"/>
      <c r="BQ1" s="1423" t="s">
        <v>10848</v>
      </c>
      <c r="BR1" s="1423"/>
      <c r="BS1" s="1456" t="s">
        <v>11114</v>
      </c>
      <c r="BT1" s="1457"/>
      <c r="BU1" s="1423" t="s">
        <v>11232</v>
      </c>
      <c r="BV1" s="1423"/>
    </row>
    <row r="2" spans="1:74" ht="93.75">
      <c r="A2" s="97"/>
      <c r="B2" s="555" t="s">
        <v>5545</v>
      </c>
      <c r="C2" s="97" t="s">
        <v>5546</v>
      </c>
      <c r="D2" s="555" t="s">
        <v>5545</v>
      </c>
      <c r="E2" s="97" t="s">
        <v>5546</v>
      </c>
      <c r="F2" s="555" t="s">
        <v>5545</v>
      </c>
      <c r="G2" s="555" t="s">
        <v>5545</v>
      </c>
      <c r="H2" s="555" t="s">
        <v>5545</v>
      </c>
      <c r="I2" s="555" t="s">
        <v>5545</v>
      </c>
      <c r="J2" s="555" t="s">
        <v>5545</v>
      </c>
      <c r="K2" s="555" t="s">
        <v>5545</v>
      </c>
      <c r="L2" s="97"/>
      <c r="M2" s="554" t="s">
        <v>5545</v>
      </c>
      <c r="N2" s="78" t="s">
        <v>5546</v>
      </c>
      <c r="O2" s="97"/>
      <c r="P2" s="555" t="s">
        <v>5545</v>
      </c>
      <c r="Q2" s="555" t="s">
        <v>5545</v>
      </c>
      <c r="R2" s="555" t="s">
        <v>5545</v>
      </c>
      <c r="S2" s="555" t="s">
        <v>5545</v>
      </c>
      <c r="T2" s="97" t="s">
        <v>5546</v>
      </c>
      <c r="V2" s="565" t="s">
        <v>5545</v>
      </c>
      <c r="W2" s="565" t="s">
        <v>5545</v>
      </c>
      <c r="X2" s="565"/>
      <c r="Y2" s="565" t="s">
        <v>5545</v>
      </c>
      <c r="Z2" s="565" t="s">
        <v>5545</v>
      </c>
      <c r="AA2" s="565" t="s">
        <v>5545</v>
      </c>
      <c r="AB2" s="565"/>
      <c r="AC2" s="565" t="s">
        <v>5545</v>
      </c>
      <c r="AD2" s="565" t="s">
        <v>5545</v>
      </c>
      <c r="AE2" s="565" t="s">
        <v>5545</v>
      </c>
      <c r="AF2" s="565" t="s">
        <v>5546</v>
      </c>
      <c r="AG2" s="565"/>
      <c r="AH2" s="565" t="s">
        <v>5545</v>
      </c>
      <c r="AI2" s="565"/>
      <c r="AJ2" s="565" t="s">
        <v>5545</v>
      </c>
      <c r="AK2" s="565" t="s">
        <v>5546</v>
      </c>
      <c r="AL2" s="565" t="s">
        <v>5545</v>
      </c>
      <c r="AM2" s="565" t="s">
        <v>5545</v>
      </c>
      <c r="AN2" s="565" t="s">
        <v>5545</v>
      </c>
      <c r="AO2" s="565"/>
      <c r="AP2" s="565" t="s">
        <v>5545</v>
      </c>
      <c r="AQ2" s="565" t="s">
        <v>5545</v>
      </c>
      <c r="AR2" s="565" t="s">
        <v>5546</v>
      </c>
      <c r="AS2" s="565" t="s">
        <v>5545</v>
      </c>
      <c r="AT2" s="565" t="s">
        <v>5546</v>
      </c>
      <c r="AU2" s="663" t="s">
        <v>5545</v>
      </c>
      <c r="AV2" s="634" t="s">
        <v>5546</v>
      </c>
      <c r="AW2" s="565" t="s">
        <v>5545</v>
      </c>
      <c r="AX2" s="565" t="s">
        <v>5546</v>
      </c>
      <c r="AY2" s="565" t="s">
        <v>5545</v>
      </c>
      <c r="AZ2" s="565" t="s">
        <v>5546</v>
      </c>
      <c r="BA2" s="565" t="s">
        <v>5545</v>
      </c>
      <c r="BB2" s="565" t="s">
        <v>5546</v>
      </c>
      <c r="BC2" s="565" t="s">
        <v>5545</v>
      </c>
      <c r="BD2" s="565" t="s">
        <v>5546</v>
      </c>
      <c r="BE2" s="565" t="s">
        <v>5545</v>
      </c>
      <c r="BF2" s="565" t="s">
        <v>5546</v>
      </c>
      <c r="BG2" s="565" t="s">
        <v>5545</v>
      </c>
      <c r="BH2" s="565" t="s">
        <v>5546</v>
      </c>
      <c r="BI2" s="565" t="s">
        <v>5545</v>
      </c>
      <c r="BJ2" s="565" t="s">
        <v>5546</v>
      </c>
      <c r="BK2" s="565" t="s">
        <v>5545</v>
      </c>
      <c r="BL2" s="565" t="s">
        <v>5546</v>
      </c>
      <c r="BM2" s="565" t="s">
        <v>5545</v>
      </c>
      <c r="BN2" s="565" t="s">
        <v>5546</v>
      </c>
      <c r="BO2" s="565" t="s">
        <v>5545</v>
      </c>
      <c r="BP2" s="565" t="s">
        <v>5546</v>
      </c>
      <c r="BQ2" s="565" t="s">
        <v>5545</v>
      </c>
      <c r="BR2" s="565" t="s">
        <v>5546</v>
      </c>
      <c r="BS2" s="565" t="s">
        <v>5545</v>
      </c>
      <c r="BT2" s="565" t="s">
        <v>5546</v>
      </c>
      <c r="BU2" s="565" t="s">
        <v>5545</v>
      </c>
      <c r="BV2" s="565" t="s">
        <v>5546</v>
      </c>
    </row>
    <row r="3" spans="1:74">
      <c r="A3" s="556" t="s">
        <v>5547</v>
      </c>
      <c r="B3" s="97"/>
      <c r="C3" s="97"/>
      <c r="D3" s="97"/>
      <c r="E3" s="97"/>
      <c r="F3" s="97"/>
      <c r="G3" s="97"/>
      <c r="H3" s="417">
        <v>0</v>
      </c>
      <c r="I3" s="97"/>
      <c r="J3" s="97"/>
      <c r="K3" s="97"/>
      <c r="L3" s="97"/>
      <c r="M3" s="78"/>
      <c r="N3" s="78"/>
      <c r="O3" s="97"/>
      <c r="P3" s="97"/>
      <c r="Q3" s="97"/>
      <c r="R3" s="97"/>
      <c r="S3" s="97"/>
      <c r="T3" s="97"/>
      <c r="U3" s="574"/>
      <c r="V3" s="565"/>
      <c r="W3" s="565"/>
      <c r="X3" s="565"/>
      <c r="Y3" s="565"/>
      <c r="Z3" s="565"/>
      <c r="AA3" s="565"/>
      <c r="AB3" s="565"/>
      <c r="AC3" s="565"/>
      <c r="AD3" s="565">
        <v>90</v>
      </c>
      <c r="AE3" s="565"/>
      <c r="AF3" s="565"/>
      <c r="AG3" s="565"/>
      <c r="AH3" s="565"/>
      <c r="AI3" s="565"/>
      <c r="AJ3" s="565"/>
      <c r="AK3" s="565"/>
      <c r="AL3" s="565"/>
      <c r="AM3" s="565"/>
      <c r="AN3" s="565"/>
      <c r="AO3" s="565"/>
      <c r="AP3" s="565">
        <v>0</v>
      </c>
      <c r="AQ3" s="565"/>
      <c r="AR3" s="565"/>
      <c r="AS3" s="565"/>
      <c r="AT3" s="565"/>
      <c r="AU3" s="664"/>
      <c r="AV3" s="665"/>
      <c r="AW3" s="565"/>
      <c r="AX3" s="565"/>
      <c r="AY3" s="565"/>
      <c r="AZ3" s="565"/>
      <c r="BA3" s="565"/>
      <c r="BB3" s="565"/>
      <c r="BC3" s="565">
        <v>13417</v>
      </c>
      <c r="BD3" s="565"/>
      <c r="BE3" s="565"/>
      <c r="BF3" s="565"/>
      <c r="BG3" s="565"/>
      <c r="BH3" s="565"/>
      <c r="BI3" s="565"/>
      <c r="BJ3" s="565"/>
      <c r="BK3" s="565"/>
      <c r="BL3" s="565"/>
      <c r="BM3" s="565"/>
      <c r="BN3" s="565"/>
      <c r="BO3" s="565"/>
      <c r="BP3" s="565"/>
      <c r="BQ3" s="565"/>
      <c r="BR3" s="565"/>
      <c r="BS3" s="565"/>
      <c r="BT3" s="565"/>
      <c r="BU3" s="565">
        <v>0</v>
      </c>
      <c r="BV3" s="565"/>
    </row>
    <row r="4" spans="1:74">
      <c r="A4" s="97" t="s">
        <v>5548</v>
      </c>
      <c r="B4" s="97"/>
      <c r="C4" s="97"/>
      <c r="D4" s="97"/>
      <c r="E4" s="97"/>
      <c r="F4" s="97"/>
      <c r="G4" s="97"/>
      <c r="H4" s="417">
        <v>0</v>
      </c>
      <c r="I4" s="97"/>
      <c r="J4" s="97"/>
      <c r="K4" s="97"/>
      <c r="L4" s="97"/>
      <c r="M4" s="78"/>
      <c r="N4" s="78"/>
      <c r="O4" s="97"/>
      <c r="P4" s="97"/>
      <c r="Q4" s="97"/>
      <c r="R4" s="97"/>
      <c r="S4" s="97">
        <v>50</v>
      </c>
      <c r="T4" s="97"/>
      <c r="U4" s="574"/>
      <c r="V4" s="565"/>
      <c r="W4" s="565"/>
      <c r="X4" s="565"/>
      <c r="Y4" s="565"/>
      <c r="Z4" s="565"/>
      <c r="AA4" s="565"/>
      <c r="AB4" s="565"/>
      <c r="AC4" s="565"/>
      <c r="AD4" s="565">
        <v>90</v>
      </c>
      <c r="AE4" s="565"/>
      <c r="AF4" s="565"/>
      <c r="AG4" s="565"/>
      <c r="AH4" s="565"/>
      <c r="AI4" s="565"/>
      <c r="AJ4" s="565"/>
      <c r="AK4" s="565"/>
      <c r="AL4" s="565"/>
      <c r="AM4" s="565"/>
      <c r="AN4" s="565"/>
      <c r="AO4" s="565"/>
      <c r="AP4" s="565">
        <v>0</v>
      </c>
      <c r="AQ4" s="565"/>
      <c r="AR4" s="565"/>
      <c r="AS4" s="565"/>
      <c r="AT4" s="565"/>
      <c r="AU4" s="664"/>
      <c r="AV4" s="665"/>
      <c r="AW4" s="565"/>
      <c r="AX4" s="565"/>
      <c r="AY4" s="565"/>
      <c r="AZ4" s="565"/>
      <c r="BA4" s="565"/>
      <c r="BB4" s="565"/>
      <c r="BC4" s="565">
        <v>435</v>
      </c>
      <c r="BD4" s="565"/>
      <c r="BE4" s="565"/>
      <c r="BF4" s="565"/>
      <c r="BG4" s="565"/>
      <c r="BH4" s="565"/>
      <c r="BI4" s="565"/>
      <c r="BJ4" s="565"/>
      <c r="BK4" s="565"/>
      <c r="BL4" s="565"/>
      <c r="BM4" s="565"/>
      <c r="BN4" s="565"/>
      <c r="BO4" s="565"/>
      <c r="BP4" s="565"/>
      <c r="BQ4" s="565"/>
      <c r="BR4" s="565"/>
      <c r="BS4" s="565"/>
      <c r="BT4" s="565"/>
      <c r="BU4" s="565">
        <v>0</v>
      </c>
      <c r="BV4" s="565"/>
    </row>
    <row r="5" spans="1:74">
      <c r="A5" s="97" t="s">
        <v>5549</v>
      </c>
      <c r="B5" s="97"/>
      <c r="C5" s="97"/>
      <c r="D5" s="97"/>
      <c r="E5" s="97"/>
      <c r="F5" s="97"/>
      <c r="G5" s="97"/>
      <c r="H5" s="417">
        <v>0</v>
      </c>
      <c r="I5" s="97"/>
      <c r="J5" s="97"/>
      <c r="K5" s="97"/>
      <c r="L5" s="97"/>
      <c r="M5" s="78"/>
      <c r="N5" s="78"/>
      <c r="O5" s="97">
        <v>10512</v>
      </c>
      <c r="P5" s="97"/>
      <c r="Q5" s="97"/>
      <c r="R5" s="97"/>
      <c r="S5" s="97">
        <v>0</v>
      </c>
      <c r="T5" s="97"/>
      <c r="U5" s="574"/>
      <c r="V5" s="565"/>
      <c r="W5" s="565"/>
      <c r="X5" s="565"/>
      <c r="Y5" s="565"/>
      <c r="Z5" s="565"/>
      <c r="AA5" s="565"/>
      <c r="AB5" s="565"/>
      <c r="AC5" s="565"/>
      <c r="AD5" s="565"/>
      <c r="AE5" s="565"/>
      <c r="AF5" s="565"/>
      <c r="AG5" s="565"/>
      <c r="AH5" s="565"/>
      <c r="AI5" s="565"/>
      <c r="AJ5" s="565"/>
      <c r="AK5" s="565"/>
      <c r="AL5" s="565"/>
      <c r="AM5" s="565"/>
      <c r="AN5" s="565"/>
      <c r="AO5" s="565"/>
      <c r="AP5" s="565">
        <v>0</v>
      </c>
      <c r="AQ5" s="565"/>
      <c r="AR5" s="565"/>
      <c r="AS5" s="565"/>
      <c r="AT5" s="565"/>
      <c r="AU5" s="664"/>
      <c r="AV5" s="665"/>
      <c r="AW5" s="565"/>
      <c r="AX5" s="565"/>
      <c r="AY5" s="565"/>
      <c r="AZ5" s="565"/>
      <c r="BA5" s="565"/>
      <c r="BB5" s="565"/>
      <c r="BC5" s="565">
        <v>0</v>
      </c>
      <c r="BD5" s="565"/>
      <c r="BE5" s="565"/>
      <c r="BF5" s="565"/>
      <c r="BG5" s="565"/>
      <c r="BH5" s="565"/>
      <c r="BI5" s="565"/>
      <c r="BJ5" s="565"/>
      <c r="BK5" s="565"/>
      <c r="BL5" s="565"/>
      <c r="BM5" s="565"/>
      <c r="BN5" s="565"/>
      <c r="BO5" s="565"/>
      <c r="BP5" s="565"/>
      <c r="BQ5" s="565"/>
      <c r="BR5" s="565"/>
      <c r="BS5" s="565"/>
      <c r="BT5" s="565"/>
      <c r="BU5" s="565">
        <v>0</v>
      </c>
      <c r="BV5" s="565"/>
    </row>
    <row r="6" spans="1:74">
      <c r="A6" s="97" t="s">
        <v>5550</v>
      </c>
      <c r="B6" s="97"/>
      <c r="C6" s="97"/>
      <c r="D6" s="97"/>
      <c r="E6" s="97"/>
      <c r="F6" s="97"/>
      <c r="G6" s="97"/>
      <c r="H6" s="417">
        <v>0</v>
      </c>
      <c r="I6" s="97"/>
      <c r="J6" s="97"/>
      <c r="K6" s="97"/>
      <c r="L6" s="97"/>
      <c r="M6" s="78"/>
      <c r="N6" s="78"/>
      <c r="O6" s="97"/>
      <c r="P6" s="97"/>
      <c r="Q6" s="97"/>
      <c r="R6" s="97"/>
      <c r="S6" s="97">
        <v>0</v>
      </c>
      <c r="T6" s="97"/>
      <c r="U6" s="574"/>
      <c r="V6" s="565"/>
      <c r="W6" s="565"/>
      <c r="X6" s="565"/>
      <c r="Y6" s="565"/>
      <c r="Z6" s="565"/>
      <c r="AA6" s="565"/>
      <c r="AB6" s="565"/>
      <c r="AC6" s="565">
        <v>6240</v>
      </c>
      <c r="AD6" s="565"/>
      <c r="AE6" s="565"/>
      <c r="AF6" s="565"/>
      <c r="AG6" s="565"/>
      <c r="AH6" s="565"/>
      <c r="AI6" s="565"/>
      <c r="AJ6" s="565"/>
      <c r="AK6" s="565"/>
      <c r="AL6" s="565"/>
      <c r="AM6" s="565"/>
      <c r="AN6" s="565"/>
      <c r="AO6" s="565"/>
      <c r="AP6" s="565">
        <v>0</v>
      </c>
      <c r="AQ6" s="565"/>
      <c r="AR6" s="565"/>
      <c r="AS6" s="565"/>
      <c r="AT6" s="565"/>
      <c r="AU6" s="664"/>
      <c r="AV6" s="665"/>
      <c r="AW6" s="565"/>
      <c r="AX6" s="565"/>
      <c r="AY6" s="565"/>
      <c r="AZ6" s="565"/>
      <c r="BA6" s="565"/>
      <c r="BB6" s="565"/>
      <c r="BC6" s="565">
        <v>6979</v>
      </c>
      <c r="BD6" s="565"/>
      <c r="BE6" s="565"/>
      <c r="BF6" s="565"/>
      <c r="BG6" s="565"/>
      <c r="BH6" s="565"/>
      <c r="BI6" s="565"/>
      <c r="BJ6" s="565"/>
      <c r="BK6" s="565"/>
      <c r="BL6" s="565"/>
      <c r="BM6" s="565"/>
      <c r="BN6" s="565"/>
      <c r="BO6" s="565"/>
      <c r="BP6" s="565"/>
      <c r="BQ6" s="565"/>
      <c r="BR6" s="565"/>
      <c r="BS6" s="565"/>
      <c r="BT6" s="565"/>
      <c r="BU6" s="565">
        <v>0</v>
      </c>
      <c r="BV6" s="565"/>
    </row>
    <row r="7" spans="1:74">
      <c r="A7" s="97" t="s">
        <v>5551</v>
      </c>
      <c r="B7" s="97"/>
      <c r="C7" s="97"/>
      <c r="D7" s="97"/>
      <c r="E7" s="97"/>
      <c r="F7" s="97"/>
      <c r="G7" s="97"/>
      <c r="H7" s="417">
        <v>0</v>
      </c>
      <c r="I7" s="97"/>
      <c r="J7" s="97"/>
      <c r="K7" s="97"/>
      <c r="L7" s="97"/>
      <c r="M7" s="78"/>
      <c r="N7" s="78"/>
      <c r="O7" s="97"/>
      <c r="P7" s="97"/>
      <c r="Q7" s="97"/>
      <c r="R7" s="97"/>
      <c r="S7" s="97">
        <v>0</v>
      </c>
      <c r="T7" s="97"/>
      <c r="U7" s="574"/>
      <c r="V7" s="565"/>
      <c r="W7" s="565"/>
      <c r="X7" s="565"/>
      <c r="Y7" s="565"/>
      <c r="Z7" s="565"/>
      <c r="AA7" s="565"/>
      <c r="AB7" s="565"/>
      <c r="AC7" s="565">
        <v>480</v>
      </c>
      <c r="AD7" s="565"/>
      <c r="AE7" s="565"/>
      <c r="AF7" s="565"/>
      <c r="AG7" s="565"/>
      <c r="AH7" s="565"/>
      <c r="AI7" s="565"/>
      <c r="AJ7" s="565"/>
      <c r="AK7" s="565"/>
      <c r="AL7" s="565"/>
      <c r="AM7" s="565"/>
      <c r="AN7" s="565"/>
      <c r="AO7" s="565"/>
      <c r="AP7" s="565">
        <v>0</v>
      </c>
      <c r="AQ7" s="565"/>
      <c r="AR7" s="565"/>
      <c r="AS7" s="565"/>
      <c r="AT7" s="565"/>
      <c r="AU7" s="664"/>
      <c r="AV7" s="665"/>
      <c r="AW7" s="565"/>
      <c r="AX7" s="565"/>
      <c r="AY7" s="565"/>
      <c r="AZ7" s="565"/>
      <c r="BA7" s="565"/>
      <c r="BB7" s="565"/>
      <c r="BC7" s="565">
        <v>0</v>
      </c>
      <c r="BD7" s="565"/>
      <c r="BE7" s="565"/>
      <c r="BF7" s="565"/>
      <c r="BG7" s="565"/>
      <c r="BH7" s="565"/>
      <c r="BI7" s="565"/>
      <c r="BJ7" s="565"/>
      <c r="BK7" s="565"/>
      <c r="BL7" s="565"/>
      <c r="BM7" s="565"/>
      <c r="BN7" s="565"/>
      <c r="BO7" s="565"/>
      <c r="BP7" s="565"/>
      <c r="BQ7" s="565"/>
      <c r="BR7" s="565"/>
      <c r="BS7" s="565"/>
      <c r="BT7" s="565"/>
      <c r="BU7" s="565">
        <v>0</v>
      </c>
      <c r="BV7" s="565"/>
    </row>
    <row r="8" spans="1:74">
      <c r="A8" s="97" t="s">
        <v>5552</v>
      </c>
      <c r="B8" s="97"/>
      <c r="C8" s="97"/>
      <c r="D8" s="97"/>
      <c r="E8" s="97"/>
      <c r="F8" s="97"/>
      <c r="G8" s="97"/>
      <c r="H8" s="417">
        <v>0</v>
      </c>
      <c r="I8" s="97"/>
      <c r="J8" s="97"/>
      <c r="K8" s="97"/>
      <c r="L8" s="97">
        <v>20</v>
      </c>
      <c r="M8" s="78"/>
      <c r="N8" s="78"/>
      <c r="O8" s="97"/>
      <c r="P8" s="97"/>
      <c r="Q8" s="97"/>
      <c r="R8" s="97"/>
      <c r="S8" s="97">
        <v>0</v>
      </c>
      <c r="T8" s="97"/>
      <c r="U8" s="574"/>
      <c r="V8" s="565"/>
      <c r="W8" s="565"/>
      <c r="X8" s="565"/>
      <c r="Y8" s="565"/>
      <c r="Z8" s="565"/>
      <c r="AA8" s="565"/>
      <c r="AB8" s="565"/>
      <c r="AC8" s="565"/>
      <c r="AD8" s="565"/>
      <c r="AE8" s="565"/>
      <c r="AF8" s="565"/>
      <c r="AG8" s="565"/>
      <c r="AH8" s="565"/>
      <c r="AI8" s="565"/>
      <c r="AJ8" s="565"/>
      <c r="AK8" s="565"/>
      <c r="AL8" s="565"/>
      <c r="AM8" s="565"/>
      <c r="AN8" s="565"/>
      <c r="AO8" s="565"/>
      <c r="AP8" s="565">
        <v>0</v>
      </c>
      <c r="AQ8" s="565"/>
      <c r="AR8" s="565"/>
      <c r="AS8" s="565"/>
      <c r="AT8" s="565"/>
      <c r="AU8" s="664"/>
      <c r="AV8" s="665"/>
      <c r="AW8" s="565"/>
      <c r="AX8" s="565"/>
      <c r="AY8" s="565"/>
      <c r="AZ8" s="565"/>
      <c r="BA8" s="565"/>
      <c r="BB8" s="565"/>
      <c r="BC8" s="565">
        <v>2350</v>
      </c>
      <c r="BD8" s="565"/>
      <c r="BE8" s="565"/>
      <c r="BF8" s="565"/>
      <c r="BG8" s="565"/>
      <c r="BH8" s="565"/>
      <c r="BI8" s="565"/>
      <c r="BJ8" s="565"/>
      <c r="BK8" s="565"/>
      <c r="BL8" s="565"/>
      <c r="BM8" s="565"/>
      <c r="BN8" s="565"/>
      <c r="BO8" s="565"/>
      <c r="BP8" s="565"/>
      <c r="BQ8" s="565"/>
      <c r="BR8" s="565"/>
      <c r="BS8" s="565"/>
      <c r="BT8" s="565"/>
      <c r="BU8" s="565">
        <v>0</v>
      </c>
      <c r="BV8" s="565"/>
    </row>
    <row r="9" spans="1:74">
      <c r="A9" s="556" t="s">
        <v>5553</v>
      </c>
      <c r="B9" s="97"/>
      <c r="C9" s="97"/>
      <c r="D9" s="97"/>
      <c r="E9" s="97"/>
      <c r="F9" s="97"/>
      <c r="G9" s="97"/>
      <c r="H9" s="560">
        <v>20</v>
      </c>
      <c r="I9" s="97"/>
      <c r="J9" s="97"/>
      <c r="K9" s="97"/>
      <c r="L9" s="97"/>
      <c r="M9" s="78"/>
      <c r="N9" s="78"/>
      <c r="O9" s="97">
        <v>2592</v>
      </c>
      <c r="P9" s="97"/>
      <c r="Q9" s="97"/>
      <c r="R9" s="97"/>
      <c r="S9" s="97">
        <v>0</v>
      </c>
      <c r="T9" s="97"/>
      <c r="U9" s="574"/>
      <c r="V9" s="565"/>
      <c r="W9" s="565"/>
      <c r="X9" s="565">
        <v>2150</v>
      </c>
      <c r="Y9" s="565"/>
      <c r="Z9" s="565"/>
      <c r="AA9" s="565"/>
      <c r="AB9" s="565"/>
      <c r="AC9" s="565"/>
      <c r="AD9" s="565">
        <v>70</v>
      </c>
      <c r="AE9" s="565"/>
      <c r="AF9" s="565"/>
      <c r="AG9" s="565"/>
      <c r="AH9" s="565"/>
      <c r="AI9" s="565"/>
      <c r="AJ9" s="565"/>
      <c r="AK9" s="565"/>
      <c r="AL9" s="565"/>
      <c r="AM9" s="565">
        <v>30</v>
      </c>
      <c r="AN9" s="565"/>
      <c r="AO9" s="565"/>
      <c r="AP9" s="565">
        <v>0</v>
      </c>
      <c r="AQ9" s="565"/>
      <c r="AR9" s="565"/>
      <c r="AS9" s="565"/>
      <c r="AT9" s="565"/>
      <c r="AU9" s="664"/>
      <c r="AV9" s="665"/>
      <c r="AW9" s="565"/>
      <c r="AX9" s="565"/>
      <c r="AY9" s="565"/>
      <c r="AZ9" s="565"/>
      <c r="BA9" s="565"/>
      <c r="BB9" s="565"/>
      <c r="BC9" s="565">
        <v>3653</v>
      </c>
      <c r="BD9" s="565"/>
      <c r="BE9" s="565"/>
      <c r="BF9" s="565"/>
      <c r="BG9" s="565"/>
      <c r="BH9" s="565"/>
      <c r="BI9" s="565"/>
      <c r="BJ9" s="565"/>
      <c r="BK9" s="565"/>
      <c r="BL9" s="565"/>
      <c r="BM9" s="565"/>
      <c r="BN9" s="565"/>
      <c r="BO9" s="565"/>
      <c r="BP9" s="565"/>
      <c r="BQ9" s="565"/>
      <c r="BR9" s="565"/>
      <c r="BS9" s="565"/>
      <c r="BT9" s="565"/>
      <c r="BU9" s="565">
        <v>0</v>
      </c>
      <c r="BV9" s="565"/>
    </row>
    <row r="10" spans="1:74">
      <c r="A10" s="556" t="s">
        <v>5554</v>
      </c>
      <c r="B10" s="97">
        <v>5000</v>
      </c>
      <c r="C10" s="97"/>
      <c r="D10" s="97"/>
      <c r="E10" s="97"/>
      <c r="F10" s="97"/>
      <c r="G10" s="97"/>
      <c r="H10" s="561">
        <v>5225</v>
      </c>
      <c r="I10" s="97"/>
      <c r="J10" s="97">
        <v>1010</v>
      </c>
      <c r="K10" s="97"/>
      <c r="L10" s="97">
        <v>7200</v>
      </c>
      <c r="M10" s="562">
        <v>3830</v>
      </c>
      <c r="N10" s="562">
        <v>9615</v>
      </c>
      <c r="O10" s="97"/>
      <c r="P10" s="556">
        <v>7476</v>
      </c>
      <c r="Q10" s="97"/>
      <c r="R10" s="97">
        <v>1720</v>
      </c>
      <c r="S10" s="97">
        <v>3439</v>
      </c>
      <c r="T10" s="97"/>
      <c r="U10" s="574">
        <v>1960</v>
      </c>
      <c r="V10" s="565"/>
      <c r="W10" s="565">
        <v>6465</v>
      </c>
      <c r="X10" s="565">
        <v>2150</v>
      </c>
      <c r="Y10" s="565">
        <v>2204</v>
      </c>
      <c r="Z10" s="565"/>
      <c r="AA10" s="565">
        <v>4000</v>
      </c>
      <c r="AB10" s="565"/>
      <c r="AC10" s="565"/>
      <c r="AD10" s="565">
        <v>2400</v>
      </c>
      <c r="AE10" s="565"/>
      <c r="AF10" s="565"/>
      <c r="AG10" s="565"/>
      <c r="AH10" s="565"/>
      <c r="AI10" s="565"/>
      <c r="AJ10" s="565"/>
      <c r="AK10" s="565"/>
      <c r="AL10" s="565">
        <v>1285</v>
      </c>
      <c r="AM10" s="565">
        <v>9100</v>
      </c>
      <c r="AN10" s="565">
        <v>2572</v>
      </c>
      <c r="AO10" s="565"/>
      <c r="AP10" s="565">
        <v>0</v>
      </c>
      <c r="AQ10" s="565"/>
      <c r="AR10" s="565"/>
      <c r="AS10" s="565"/>
      <c r="AT10" s="565"/>
      <c r="AU10" s="664">
        <v>2204</v>
      </c>
      <c r="AV10" s="665">
        <v>2204</v>
      </c>
      <c r="AW10" s="565"/>
      <c r="AX10" s="565"/>
      <c r="AY10" s="565"/>
      <c r="AZ10" s="565"/>
      <c r="BA10" s="565">
        <v>600</v>
      </c>
      <c r="BB10" s="565">
        <v>1700000</v>
      </c>
      <c r="BC10" s="565">
        <v>13608</v>
      </c>
      <c r="BD10" s="565"/>
      <c r="BE10" s="565"/>
      <c r="BF10" s="565"/>
      <c r="BG10" s="565"/>
      <c r="BH10" s="565"/>
      <c r="BI10" s="565"/>
      <c r="BJ10" s="565"/>
      <c r="BK10" s="565"/>
      <c r="BL10" s="565"/>
      <c r="BM10" s="565"/>
      <c r="BN10" s="565"/>
      <c r="BO10" s="565"/>
      <c r="BP10" s="565"/>
      <c r="BQ10" s="565"/>
      <c r="BR10" s="565"/>
      <c r="BS10" s="565">
        <v>3150</v>
      </c>
      <c r="BT10" s="565"/>
      <c r="BU10" s="565">
        <v>0</v>
      </c>
      <c r="BV10" s="565"/>
    </row>
    <row r="11" spans="1:74">
      <c r="A11" s="97" t="s">
        <v>5555</v>
      </c>
      <c r="B11" s="97">
        <v>4000</v>
      </c>
      <c r="C11" s="97"/>
      <c r="D11" s="97"/>
      <c r="E11" s="97"/>
      <c r="F11" s="97">
        <v>1000</v>
      </c>
      <c r="G11" s="97">
        <v>260</v>
      </c>
      <c r="H11" s="563">
        <v>4490</v>
      </c>
      <c r="I11" s="97"/>
      <c r="J11" s="97">
        <v>960</v>
      </c>
      <c r="K11" s="97"/>
      <c r="L11" s="97"/>
      <c r="M11" s="78">
        <v>3750</v>
      </c>
      <c r="N11" s="78">
        <v>9375</v>
      </c>
      <c r="O11" s="97"/>
      <c r="P11" s="97">
        <v>5528</v>
      </c>
      <c r="Q11" s="97"/>
      <c r="R11" s="97">
        <v>1500</v>
      </c>
      <c r="S11" s="97">
        <v>3200</v>
      </c>
      <c r="T11" s="97"/>
      <c r="U11" s="574">
        <v>1752</v>
      </c>
      <c r="V11" s="565"/>
      <c r="W11" s="565">
        <v>5742</v>
      </c>
      <c r="X11" s="565"/>
      <c r="Y11" s="565">
        <v>1980</v>
      </c>
      <c r="Z11" s="565">
        <v>4000</v>
      </c>
      <c r="AA11" s="565">
        <v>3000</v>
      </c>
      <c r="AB11" s="565"/>
      <c r="AC11" s="565"/>
      <c r="AD11" s="565">
        <v>500</v>
      </c>
      <c r="AE11" s="565"/>
      <c r="AF11" s="565"/>
      <c r="AG11" s="565"/>
      <c r="AH11" s="565"/>
      <c r="AI11" s="565"/>
      <c r="AJ11" s="618">
        <v>1680</v>
      </c>
      <c r="AK11" s="618">
        <v>3360</v>
      </c>
      <c r="AL11" s="565">
        <v>1020</v>
      </c>
      <c r="AM11" s="565">
        <v>7000</v>
      </c>
      <c r="AN11" s="565">
        <v>1782</v>
      </c>
      <c r="AO11" s="565"/>
      <c r="AP11" s="565">
        <v>0</v>
      </c>
      <c r="AQ11" s="565">
        <v>27000</v>
      </c>
      <c r="AR11" s="565"/>
      <c r="AS11" s="565"/>
      <c r="AT11" s="565"/>
      <c r="AU11" s="664">
        <v>1980</v>
      </c>
      <c r="AV11" s="665">
        <v>1980</v>
      </c>
      <c r="AW11" s="565"/>
      <c r="AX11" s="565"/>
      <c r="AY11" s="565">
        <v>365</v>
      </c>
      <c r="AZ11" s="565"/>
      <c r="BA11" s="565">
        <v>400</v>
      </c>
      <c r="BB11" s="565">
        <v>1000000</v>
      </c>
      <c r="BC11" s="565">
        <v>10108</v>
      </c>
      <c r="BD11" s="565"/>
      <c r="BE11" s="565">
        <v>4400</v>
      </c>
      <c r="BF11" s="565"/>
      <c r="BG11" s="565"/>
      <c r="BH11" s="565"/>
      <c r="BI11" s="565"/>
      <c r="BJ11" s="565"/>
      <c r="BK11" s="565">
        <v>1100</v>
      </c>
      <c r="BL11" s="565"/>
      <c r="BM11" s="565"/>
      <c r="BN11" s="565"/>
      <c r="BO11" s="565"/>
      <c r="BP11" s="565"/>
      <c r="BQ11" s="565"/>
      <c r="BR11" s="565"/>
      <c r="BS11" s="565">
        <v>2710</v>
      </c>
      <c r="BT11" s="565"/>
      <c r="BU11" s="565">
        <v>0</v>
      </c>
      <c r="BV11" s="565"/>
    </row>
    <row r="12" spans="1:74">
      <c r="A12" s="97" t="s">
        <v>5556</v>
      </c>
      <c r="B12" s="97"/>
      <c r="C12" s="97"/>
      <c r="D12" s="97"/>
      <c r="E12" s="97"/>
      <c r="F12" s="97">
        <v>300</v>
      </c>
      <c r="G12" s="97">
        <v>30</v>
      </c>
      <c r="H12" s="417">
        <v>235</v>
      </c>
      <c r="I12" s="97"/>
      <c r="J12" s="97">
        <v>50</v>
      </c>
      <c r="K12" s="97"/>
      <c r="L12" s="97">
        <v>600</v>
      </c>
      <c r="M12" s="78"/>
      <c r="N12" s="78"/>
      <c r="O12" s="97"/>
      <c r="P12" s="97">
        <v>1268</v>
      </c>
      <c r="Q12" s="97"/>
      <c r="R12" s="97">
        <v>160</v>
      </c>
      <c r="S12" s="97">
        <v>58</v>
      </c>
      <c r="T12" s="97"/>
      <c r="U12" s="574">
        <v>36</v>
      </c>
      <c r="V12" s="565"/>
      <c r="W12" s="565">
        <v>520</v>
      </c>
      <c r="X12" s="565"/>
      <c r="Y12" s="565"/>
      <c r="Z12" s="565"/>
      <c r="AA12" s="565"/>
      <c r="AB12" s="565"/>
      <c r="AC12" s="565"/>
      <c r="AD12" s="565">
        <v>1900</v>
      </c>
      <c r="AE12" s="565"/>
      <c r="AF12" s="565"/>
      <c r="AG12" s="565"/>
      <c r="AH12" s="565"/>
      <c r="AI12" s="565"/>
      <c r="AJ12" s="565"/>
      <c r="AK12" s="565"/>
      <c r="AL12" s="565">
        <v>215</v>
      </c>
      <c r="AM12" s="565">
        <v>2100</v>
      </c>
      <c r="AN12" s="565">
        <v>188</v>
      </c>
      <c r="AO12" s="565"/>
      <c r="AP12" s="565">
        <v>0</v>
      </c>
      <c r="AQ12" s="565">
        <v>9000</v>
      </c>
      <c r="AR12" s="565"/>
      <c r="AS12" s="565"/>
      <c r="AT12" s="565"/>
      <c r="AU12" s="664"/>
      <c r="AV12" s="665"/>
      <c r="AW12" s="565"/>
      <c r="AX12" s="565"/>
      <c r="AY12" s="565"/>
      <c r="AZ12" s="565"/>
      <c r="BA12" s="565">
        <v>100</v>
      </c>
      <c r="BB12" s="565">
        <v>350000</v>
      </c>
      <c r="BC12" s="565">
        <v>3500</v>
      </c>
      <c r="BD12" s="565"/>
      <c r="BE12" s="565"/>
      <c r="BF12" s="565"/>
      <c r="BG12" s="565"/>
      <c r="BH12" s="565"/>
      <c r="BI12" s="565"/>
      <c r="BJ12" s="565"/>
      <c r="BK12" s="565">
        <v>20</v>
      </c>
      <c r="BL12" s="565"/>
      <c r="BM12" s="565"/>
      <c r="BN12" s="565"/>
      <c r="BO12" s="565"/>
      <c r="BP12" s="565"/>
      <c r="BQ12" s="565"/>
      <c r="BR12" s="565"/>
      <c r="BS12" s="565">
        <v>440</v>
      </c>
      <c r="BT12" s="565"/>
      <c r="BU12" s="565">
        <v>0</v>
      </c>
      <c r="BV12" s="565"/>
    </row>
    <row r="13" spans="1:74">
      <c r="A13" s="97" t="s">
        <v>5557</v>
      </c>
      <c r="B13" s="97">
        <v>1000</v>
      </c>
      <c r="C13" s="97"/>
      <c r="D13" s="97"/>
      <c r="E13" s="97"/>
      <c r="F13" s="97">
        <v>100</v>
      </c>
      <c r="G13" s="97">
        <v>40</v>
      </c>
      <c r="H13" s="417">
        <v>500</v>
      </c>
      <c r="I13" s="97"/>
      <c r="J13" s="97"/>
      <c r="K13" s="97"/>
      <c r="L13" s="97"/>
      <c r="M13" s="78">
        <v>80</v>
      </c>
      <c r="N13" s="78">
        <v>240</v>
      </c>
      <c r="O13" s="97"/>
      <c r="P13" s="97">
        <v>680</v>
      </c>
      <c r="Q13" s="97"/>
      <c r="R13" s="97">
        <v>60</v>
      </c>
      <c r="S13" s="97">
        <v>181</v>
      </c>
      <c r="T13" s="97"/>
      <c r="U13" s="574">
        <v>172</v>
      </c>
      <c r="V13" s="565"/>
      <c r="W13" s="565">
        <v>203</v>
      </c>
      <c r="X13" s="565"/>
      <c r="Y13" s="565">
        <v>224</v>
      </c>
      <c r="Z13" s="565">
        <v>500</v>
      </c>
      <c r="AA13" s="565">
        <v>1000</v>
      </c>
      <c r="AB13" s="565"/>
      <c r="AC13" s="565"/>
      <c r="AD13" s="565"/>
      <c r="AE13" s="565"/>
      <c r="AF13" s="565"/>
      <c r="AG13" s="565"/>
      <c r="AH13" s="565"/>
      <c r="AI13" s="565"/>
      <c r="AJ13" s="565">
        <v>185</v>
      </c>
      <c r="AK13" s="565">
        <v>555</v>
      </c>
      <c r="AL13" s="565">
        <v>50</v>
      </c>
      <c r="AM13" s="565"/>
      <c r="AN13" s="565">
        <v>602</v>
      </c>
      <c r="AO13" s="565"/>
      <c r="AP13" s="565">
        <v>0</v>
      </c>
      <c r="AQ13" s="565"/>
      <c r="AR13" s="565"/>
      <c r="AS13" s="565"/>
      <c r="AT13" s="565"/>
      <c r="AU13" s="664">
        <v>224</v>
      </c>
      <c r="AV13" s="665">
        <v>224</v>
      </c>
      <c r="AW13" s="565"/>
      <c r="AX13" s="565"/>
      <c r="AY13" s="565"/>
      <c r="AZ13" s="565"/>
      <c r="BA13" s="565">
        <v>100</v>
      </c>
      <c r="BB13" s="565">
        <v>350000</v>
      </c>
      <c r="BC13" s="565">
        <v>0</v>
      </c>
      <c r="BD13" s="565"/>
      <c r="BE13" s="565">
        <v>440</v>
      </c>
      <c r="BF13" s="565"/>
      <c r="BG13" s="565"/>
      <c r="BH13" s="565"/>
      <c r="BI13" s="565"/>
      <c r="BJ13" s="565"/>
      <c r="BK13" s="565">
        <v>150</v>
      </c>
      <c r="BL13" s="565"/>
      <c r="BM13" s="565"/>
      <c r="BN13" s="565"/>
      <c r="BO13" s="565"/>
      <c r="BP13" s="565"/>
      <c r="BQ13" s="565"/>
      <c r="BR13" s="565"/>
      <c r="BS13" s="565"/>
      <c r="BT13" s="565"/>
      <c r="BU13" s="565">
        <v>0</v>
      </c>
      <c r="BV13" s="565"/>
    </row>
    <row r="14" spans="1:74">
      <c r="A14" s="556" t="s">
        <v>5558</v>
      </c>
      <c r="B14" s="97"/>
      <c r="C14" s="97"/>
      <c r="D14" s="97"/>
      <c r="E14" s="97"/>
      <c r="F14" s="97"/>
      <c r="G14" s="97"/>
      <c r="H14" s="561">
        <v>4630</v>
      </c>
      <c r="I14" s="97"/>
      <c r="J14" s="97"/>
      <c r="K14" s="97"/>
      <c r="L14" s="97"/>
      <c r="M14" s="562">
        <v>1400</v>
      </c>
      <c r="N14" s="562">
        <v>4200</v>
      </c>
      <c r="O14" s="97"/>
      <c r="P14" s="556">
        <v>4076</v>
      </c>
      <c r="Q14" s="97"/>
      <c r="R14" s="97"/>
      <c r="S14" s="97">
        <v>1540</v>
      </c>
      <c r="T14" s="97"/>
      <c r="U14" s="574"/>
      <c r="V14" s="565">
        <v>864</v>
      </c>
      <c r="W14" s="565"/>
      <c r="X14" s="565"/>
      <c r="Y14" s="565"/>
      <c r="Z14" s="565"/>
      <c r="AA14" s="565"/>
      <c r="AB14" s="565"/>
      <c r="AC14" s="565"/>
      <c r="AD14" s="565"/>
      <c r="AE14" s="565"/>
      <c r="AF14" s="565"/>
      <c r="AG14" s="565"/>
      <c r="AH14" s="565"/>
      <c r="AI14" s="565"/>
      <c r="AJ14" s="565"/>
      <c r="AK14" s="565"/>
      <c r="AL14" s="565"/>
      <c r="AM14" s="565">
        <v>2200</v>
      </c>
      <c r="AN14" s="565"/>
      <c r="AO14" s="565"/>
      <c r="AP14" s="565">
        <v>0</v>
      </c>
      <c r="AQ14" s="565"/>
      <c r="AR14" s="565"/>
      <c r="AS14" s="565"/>
      <c r="AT14" s="565"/>
      <c r="AU14" s="664"/>
      <c r="AV14" s="665"/>
      <c r="AW14" s="565"/>
      <c r="AX14" s="565"/>
      <c r="AY14" s="565"/>
      <c r="AZ14" s="565"/>
      <c r="BA14" s="565">
        <v>500</v>
      </c>
      <c r="BB14" s="565">
        <v>1350000</v>
      </c>
      <c r="BC14" s="565">
        <v>8100</v>
      </c>
      <c r="BD14" s="565"/>
      <c r="BE14" s="565"/>
      <c r="BF14" s="565"/>
      <c r="BG14" s="565"/>
      <c r="BH14" s="565"/>
      <c r="BI14" s="565"/>
      <c r="BJ14" s="565"/>
      <c r="BK14" s="565"/>
      <c r="BL14" s="565"/>
      <c r="BM14" s="565"/>
      <c r="BN14" s="565"/>
      <c r="BO14" s="565">
        <v>6000</v>
      </c>
      <c r="BP14" s="565"/>
      <c r="BQ14" s="565">
        <v>0</v>
      </c>
      <c r="BR14" s="565"/>
      <c r="BS14" s="565">
        <v>1625</v>
      </c>
      <c r="BT14" s="565"/>
      <c r="BU14" s="565">
        <v>2620</v>
      </c>
      <c r="BV14" s="565"/>
    </row>
    <row r="15" spans="1:74">
      <c r="A15" s="97" t="s">
        <v>5555</v>
      </c>
      <c r="B15" s="97"/>
      <c r="C15" s="97"/>
      <c r="D15" s="97"/>
      <c r="E15" s="97"/>
      <c r="F15" s="97"/>
      <c r="G15" s="97"/>
      <c r="H15" s="563">
        <v>4270</v>
      </c>
      <c r="I15" s="97"/>
      <c r="J15" s="97"/>
      <c r="K15" s="97"/>
      <c r="L15" s="97"/>
      <c r="M15" s="78">
        <v>1320</v>
      </c>
      <c r="N15" s="78">
        <v>3960</v>
      </c>
      <c r="O15" s="97"/>
      <c r="P15" s="97">
        <v>3572</v>
      </c>
      <c r="Q15" s="97"/>
      <c r="R15" s="97"/>
      <c r="S15" s="97">
        <v>1440</v>
      </c>
      <c r="T15" s="97"/>
      <c r="U15" s="574"/>
      <c r="V15" s="565">
        <v>720</v>
      </c>
      <c r="W15" s="565"/>
      <c r="X15" s="565"/>
      <c r="Y15" s="565"/>
      <c r="Z15" s="565"/>
      <c r="AA15" s="565"/>
      <c r="AB15" s="565"/>
      <c r="AC15" s="565"/>
      <c r="AD15" s="565"/>
      <c r="AE15" s="565"/>
      <c r="AF15" s="565"/>
      <c r="AG15" s="565"/>
      <c r="AH15" s="565"/>
      <c r="AI15" s="565"/>
      <c r="AJ15" s="565"/>
      <c r="AK15" s="565"/>
      <c r="AL15" s="565"/>
      <c r="AM15" s="565">
        <v>2100</v>
      </c>
      <c r="AN15" s="565"/>
      <c r="AO15" s="565"/>
      <c r="AP15" s="565">
        <v>0</v>
      </c>
      <c r="AQ15" s="565">
        <v>24000</v>
      </c>
      <c r="AR15" s="565"/>
      <c r="AS15" s="565"/>
      <c r="AT15" s="565"/>
      <c r="AU15" s="664"/>
      <c r="AV15" s="665"/>
      <c r="AW15" s="565">
        <v>2500</v>
      </c>
      <c r="AX15" s="565">
        <v>2500</v>
      </c>
      <c r="AY15" s="565"/>
      <c r="AZ15" s="565"/>
      <c r="BA15" s="565">
        <v>400</v>
      </c>
      <c r="BB15" s="565">
        <v>1000000</v>
      </c>
      <c r="BC15" s="565">
        <v>6600</v>
      </c>
      <c r="BD15" s="565"/>
      <c r="BE15" s="565"/>
      <c r="BF15" s="565"/>
      <c r="BG15" s="565"/>
      <c r="BH15" s="565"/>
      <c r="BI15" s="565"/>
      <c r="BJ15" s="565"/>
      <c r="BK15" s="565">
        <v>2200</v>
      </c>
      <c r="BL15" s="565"/>
      <c r="BM15" s="565"/>
      <c r="BN15" s="565"/>
      <c r="BO15" s="565">
        <v>5000</v>
      </c>
      <c r="BP15" s="565"/>
      <c r="BQ15" s="565"/>
      <c r="BR15" s="565"/>
      <c r="BS15" s="565">
        <v>1625</v>
      </c>
      <c r="BT15" s="565"/>
      <c r="BU15" s="565">
        <v>2500</v>
      </c>
      <c r="BV15" s="565"/>
    </row>
    <row r="16" spans="1:74">
      <c r="A16" s="97" t="s">
        <v>5556</v>
      </c>
      <c r="B16" s="97"/>
      <c r="C16" s="97"/>
      <c r="D16" s="97"/>
      <c r="E16" s="97"/>
      <c r="F16" s="97"/>
      <c r="G16" s="97"/>
      <c r="H16" s="417">
        <v>360</v>
      </c>
      <c r="I16" s="97"/>
      <c r="J16" s="97"/>
      <c r="K16" s="97"/>
      <c r="L16" s="97"/>
      <c r="M16" s="78"/>
      <c r="N16" s="78"/>
      <c r="O16" s="97"/>
      <c r="P16" s="97">
        <v>80</v>
      </c>
      <c r="Q16" s="97"/>
      <c r="R16" s="97"/>
      <c r="S16" s="97">
        <v>0</v>
      </c>
      <c r="T16" s="97"/>
      <c r="U16" s="574"/>
      <c r="V16" s="565"/>
      <c r="W16" s="565"/>
      <c r="X16" s="565"/>
      <c r="Y16" s="565"/>
      <c r="Z16" s="565"/>
      <c r="AA16" s="565"/>
      <c r="AB16" s="565"/>
      <c r="AC16" s="565"/>
      <c r="AD16" s="565"/>
      <c r="AE16" s="565"/>
      <c r="AF16" s="565"/>
      <c r="AG16" s="565"/>
      <c r="AH16" s="565"/>
      <c r="AI16" s="565"/>
      <c r="AJ16" s="565"/>
      <c r="AK16" s="565"/>
      <c r="AL16" s="565"/>
      <c r="AM16" s="565"/>
      <c r="AN16" s="565"/>
      <c r="AO16" s="565"/>
      <c r="AP16" s="565">
        <v>0</v>
      </c>
      <c r="AQ16" s="565">
        <v>8000</v>
      </c>
      <c r="AR16" s="565"/>
      <c r="AS16" s="565"/>
      <c r="AT16" s="565"/>
      <c r="AU16" s="664"/>
      <c r="AV16" s="665"/>
      <c r="AW16" s="565">
        <v>448</v>
      </c>
      <c r="AX16" s="565">
        <v>448</v>
      </c>
      <c r="AY16" s="565"/>
      <c r="AZ16" s="565"/>
      <c r="BA16" s="565">
        <v>50</v>
      </c>
      <c r="BB16" s="565">
        <v>175000</v>
      </c>
      <c r="BC16" s="565">
        <v>1500</v>
      </c>
      <c r="BD16" s="565"/>
      <c r="BE16" s="565"/>
      <c r="BF16" s="565"/>
      <c r="BG16" s="565"/>
      <c r="BH16" s="565"/>
      <c r="BI16" s="565"/>
      <c r="BJ16" s="565"/>
      <c r="BK16" s="565">
        <v>50</v>
      </c>
      <c r="BL16" s="565"/>
      <c r="BM16" s="565"/>
      <c r="BN16" s="565"/>
      <c r="BO16" s="565">
        <v>0</v>
      </c>
      <c r="BP16" s="565"/>
      <c r="BQ16" s="565"/>
      <c r="BR16" s="565"/>
      <c r="BS16" s="565"/>
      <c r="BT16" s="565"/>
      <c r="BU16" s="565">
        <v>0</v>
      </c>
      <c r="BV16" s="565"/>
    </row>
    <row r="17" spans="1:74">
      <c r="A17" s="97" t="s">
        <v>5557</v>
      </c>
      <c r="B17" s="97"/>
      <c r="C17" s="97"/>
      <c r="D17" s="97"/>
      <c r="E17" s="97"/>
      <c r="F17" s="97"/>
      <c r="G17" s="97"/>
      <c r="H17" s="417">
        <v>0</v>
      </c>
      <c r="I17" s="97"/>
      <c r="J17" s="97"/>
      <c r="K17" s="97"/>
      <c r="L17" s="97"/>
      <c r="M17" s="78">
        <v>80</v>
      </c>
      <c r="N17" s="78">
        <v>240</v>
      </c>
      <c r="O17" s="97"/>
      <c r="P17" s="97">
        <v>424</v>
      </c>
      <c r="Q17" s="97"/>
      <c r="R17" s="97"/>
      <c r="S17" s="97">
        <v>100</v>
      </c>
      <c r="T17" s="97"/>
      <c r="U17" s="574"/>
      <c r="V17" s="565">
        <v>144</v>
      </c>
      <c r="W17" s="565"/>
      <c r="X17" s="565"/>
      <c r="Y17" s="565"/>
      <c r="Z17" s="565"/>
      <c r="AA17" s="565"/>
      <c r="AB17" s="565"/>
      <c r="AC17" s="565"/>
      <c r="AD17" s="565"/>
      <c r="AE17" s="565"/>
      <c r="AF17" s="565"/>
      <c r="AG17" s="565"/>
      <c r="AH17" s="565"/>
      <c r="AI17" s="565"/>
      <c r="AJ17" s="565"/>
      <c r="AK17" s="565"/>
      <c r="AL17" s="565"/>
      <c r="AM17" s="565">
        <v>100</v>
      </c>
      <c r="AN17" s="565"/>
      <c r="AO17" s="565"/>
      <c r="AP17" s="565">
        <v>0</v>
      </c>
      <c r="AQ17" s="565"/>
      <c r="AR17" s="565"/>
      <c r="AS17" s="565"/>
      <c r="AT17" s="565"/>
      <c r="AU17" s="664"/>
      <c r="AV17" s="665"/>
      <c r="AW17" s="565"/>
      <c r="AX17" s="565"/>
      <c r="AY17" s="565"/>
      <c r="AZ17" s="565"/>
      <c r="BA17" s="565">
        <v>50</v>
      </c>
      <c r="BB17" s="565">
        <v>175000</v>
      </c>
      <c r="BC17" s="565">
        <v>0</v>
      </c>
      <c r="BD17" s="565"/>
      <c r="BE17" s="565"/>
      <c r="BF17" s="565"/>
      <c r="BG17" s="565"/>
      <c r="BH17" s="565"/>
      <c r="BI17" s="565"/>
      <c r="BJ17" s="565"/>
      <c r="BK17" s="565">
        <v>300</v>
      </c>
      <c r="BL17" s="565"/>
      <c r="BM17" s="565"/>
      <c r="BN17" s="565"/>
      <c r="BO17" s="565">
        <v>1000</v>
      </c>
      <c r="BP17" s="565"/>
      <c r="BQ17" s="565"/>
      <c r="BR17" s="565"/>
      <c r="BS17" s="565"/>
      <c r="BT17" s="565"/>
      <c r="BU17" s="565">
        <v>120</v>
      </c>
      <c r="BV17" s="565"/>
    </row>
    <row r="18" spans="1:74">
      <c r="A18" s="556" t="s">
        <v>5559</v>
      </c>
      <c r="B18" s="97"/>
      <c r="C18" s="97"/>
      <c r="D18" s="97"/>
      <c r="E18" s="97"/>
      <c r="F18" s="97"/>
      <c r="G18" s="97"/>
      <c r="H18" s="417">
        <v>0</v>
      </c>
      <c r="I18" s="97"/>
      <c r="J18" s="97"/>
      <c r="K18" s="97"/>
      <c r="L18" s="97"/>
      <c r="M18" s="78"/>
      <c r="N18" s="78"/>
      <c r="O18" s="97"/>
      <c r="P18" s="97"/>
      <c r="Q18" s="97"/>
      <c r="R18" s="97"/>
      <c r="S18" s="97">
        <v>0</v>
      </c>
      <c r="T18" s="97"/>
      <c r="U18" s="574"/>
      <c r="V18" s="565"/>
      <c r="W18" s="565"/>
      <c r="X18" s="565"/>
      <c r="Y18" s="565"/>
      <c r="Z18" s="565"/>
      <c r="AA18" s="565"/>
      <c r="AB18" s="565"/>
      <c r="AC18" s="565"/>
      <c r="AD18" s="565">
        <v>1200</v>
      </c>
      <c r="AE18" s="565"/>
      <c r="AF18" s="565"/>
      <c r="AG18" s="565"/>
      <c r="AH18" s="565"/>
      <c r="AI18" s="565"/>
      <c r="AJ18" s="565"/>
      <c r="AK18" s="565"/>
      <c r="AL18" s="565"/>
      <c r="AM18" s="565">
        <v>1500</v>
      </c>
      <c r="AN18" s="565"/>
      <c r="AO18" s="565"/>
      <c r="AP18" s="565">
        <v>0</v>
      </c>
      <c r="AQ18" s="565"/>
      <c r="AR18" s="565"/>
      <c r="AS18" s="565"/>
      <c r="AT18" s="565"/>
      <c r="AU18" s="664"/>
      <c r="AV18" s="665"/>
      <c r="AW18" s="565"/>
      <c r="AX18" s="565"/>
      <c r="AY18" s="565"/>
      <c r="AZ18" s="565"/>
      <c r="BA18" s="565"/>
      <c r="BB18" s="565"/>
      <c r="BC18" s="565">
        <v>5500</v>
      </c>
      <c r="BD18" s="565"/>
      <c r="BE18" s="565"/>
      <c r="BF18" s="565"/>
      <c r="BG18" s="565"/>
      <c r="BH18" s="565"/>
      <c r="BI18" s="565"/>
      <c r="BJ18" s="565"/>
      <c r="BK18" s="565"/>
      <c r="BL18" s="565"/>
      <c r="BM18" s="565"/>
      <c r="BN18" s="565"/>
      <c r="BO18" s="565"/>
      <c r="BP18" s="565"/>
      <c r="BQ18" s="565"/>
      <c r="BR18" s="565"/>
      <c r="BS18" s="565"/>
      <c r="BT18" s="565"/>
      <c r="BU18" s="565">
        <v>0</v>
      </c>
      <c r="BV18" s="565"/>
    </row>
    <row r="19" spans="1:74">
      <c r="A19" s="97" t="s">
        <v>5560</v>
      </c>
      <c r="B19" s="97"/>
      <c r="C19" s="97"/>
      <c r="D19" s="97"/>
      <c r="E19" s="97"/>
      <c r="F19" s="97"/>
      <c r="G19" s="97"/>
      <c r="H19" s="417">
        <v>0</v>
      </c>
      <c r="I19" s="97"/>
      <c r="J19" s="97"/>
      <c r="K19" s="97"/>
      <c r="L19" s="97"/>
      <c r="M19" s="78"/>
      <c r="N19" s="78"/>
      <c r="O19" s="97"/>
      <c r="P19" s="97"/>
      <c r="Q19" s="97"/>
      <c r="R19" s="97"/>
      <c r="S19" s="97">
        <v>0</v>
      </c>
      <c r="T19" s="97"/>
      <c r="U19" s="574"/>
      <c r="V19" s="565"/>
      <c r="W19" s="565"/>
      <c r="X19" s="565"/>
      <c r="Y19" s="565"/>
      <c r="Z19" s="565"/>
      <c r="AA19" s="565"/>
      <c r="AB19" s="565"/>
      <c r="AC19" s="565"/>
      <c r="AD19" s="565"/>
      <c r="AE19" s="565"/>
      <c r="AF19" s="565"/>
      <c r="AG19" s="565"/>
      <c r="AH19" s="565"/>
      <c r="AI19" s="565"/>
      <c r="AJ19" s="565"/>
      <c r="AK19" s="565"/>
      <c r="AL19" s="565"/>
      <c r="AM19" s="565"/>
      <c r="AN19" s="565"/>
      <c r="AO19" s="565"/>
      <c r="AP19" s="565">
        <v>0</v>
      </c>
      <c r="AQ19" s="565"/>
      <c r="AR19" s="565"/>
      <c r="AS19" s="565"/>
      <c r="AT19" s="565"/>
      <c r="AU19" s="664"/>
      <c r="AV19" s="665"/>
      <c r="AW19" s="565"/>
      <c r="AX19" s="565"/>
      <c r="AY19" s="565"/>
      <c r="AZ19" s="565"/>
      <c r="BA19" s="565"/>
      <c r="BB19" s="565"/>
      <c r="BC19" s="565">
        <v>1500</v>
      </c>
      <c r="BD19" s="565"/>
      <c r="BE19" s="565"/>
      <c r="BF19" s="565"/>
      <c r="BG19" s="565"/>
      <c r="BH19" s="565"/>
      <c r="BI19" s="565"/>
      <c r="BJ19" s="565"/>
      <c r="BK19" s="565"/>
      <c r="BL19" s="565"/>
      <c r="BM19" s="565"/>
      <c r="BN19" s="565"/>
      <c r="BO19" s="565"/>
      <c r="BP19" s="565"/>
      <c r="BQ19" s="565"/>
      <c r="BR19" s="565"/>
      <c r="BS19" s="565"/>
      <c r="BT19" s="565"/>
      <c r="BU19" s="565">
        <v>0</v>
      </c>
      <c r="BV19" s="565"/>
    </row>
    <row r="20" spans="1:74">
      <c r="A20" s="97" t="s">
        <v>5561</v>
      </c>
      <c r="B20" s="97"/>
      <c r="C20" s="97"/>
      <c r="D20" s="97"/>
      <c r="E20" s="97"/>
      <c r="F20" s="97"/>
      <c r="G20" s="97"/>
      <c r="H20" s="417">
        <v>0</v>
      </c>
      <c r="I20" s="97"/>
      <c r="J20" s="97"/>
      <c r="K20" s="97"/>
      <c r="L20" s="97"/>
      <c r="M20" s="78"/>
      <c r="N20" s="78"/>
      <c r="O20" s="97"/>
      <c r="P20" s="97"/>
      <c r="Q20" s="97"/>
      <c r="R20" s="97"/>
      <c r="S20" s="97">
        <v>0</v>
      </c>
      <c r="T20" s="97"/>
      <c r="U20" s="574"/>
      <c r="V20" s="565"/>
      <c r="W20" s="565"/>
      <c r="X20" s="565"/>
      <c r="Y20" s="565"/>
      <c r="Z20" s="565"/>
      <c r="AA20" s="565"/>
      <c r="AB20" s="565"/>
      <c r="AC20" s="565"/>
      <c r="AD20" s="565">
        <v>1200</v>
      </c>
      <c r="AE20" s="565"/>
      <c r="AF20" s="565"/>
      <c r="AG20" s="565"/>
      <c r="AH20" s="565"/>
      <c r="AI20" s="565"/>
      <c r="AJ20" s="565"/>
      <c r="AK20" s="565"/>
      <c r="AL20" s="565"/>
      <c r="AM20" s="565">
        <v>1500</v>
      </c>
      <c r="AN20" s="565"/>
      <c r="AO20" s="565"/>
      <c r="AP20" s="565">
        <v>0</v>
      </c>
      <c r="AQ20" s="565">
        <v>6700</v>
      </c>
      <c r="AR20" s="565"/>
      <c r="AS20" s="565"/>
      <c r="AT20" s="565"/>
      <c r="AU20" s="664"/>
      <c r="AV20" s="665"/>
      <c r="AW20" s="565"/>
      <c r="AX20" s="565"/>
      <c r="AY20" s="565"/>
      <c r="AZ20" s="565"/>
      <c r="BA20" s="565"/>
      <c r="BB20" s="565"/>
      <c r="BC20" s="565">
        <v>4000</v>
      </c>
      <c r="BD20" s="565"/>
      <c r="BE20" s="565"/>
      <c r="BF20" s="565"/>
      <c r="BG20" s="565"/>
      <c r="BH20" s="565"/>
      <c r="BI20" s="565"/>
      <c r="BJ20" s="565"/>
      <c r="BK20" s="565"/>
      <c r="BL20" s="565"/>
      <c r="BM20" s="565"/>
      <c r="BN20" s="565"/>
      <c r="BO20" s="565"/>
      <c r="BP20" s="565"/>
      <c r="BQ20" s="565"/>
      <c r="BR20" s="565"/>
      <c r="BS20" s="565"/>
      <c r="BT20" s="565"/>
      <c r="BU20" s="565">
        <v>0</v>
      </c>
      <c r="BV20" s="565"/>
    </row>
    <row r="21" spans="1:74">
      <c r="A21" s="556" t="s">
        <v>5562</v>
      </c>
      <c r="B21" s="97"/>
      <c r="C21" s="97"/>
      <c r="D21" s="97"/>
      <c r="E21" s="97"/>
      <c r="F21" s="97">
        <v>2700</v>
      </c>
      <c r="G21" s="97"/>
      <c r="H21" s="417">
        <v>0</v>
      </c>
      <c r="I21" s="97"/>
      <c r="J21" s="97"/>
      <c r="K21" s="97"/>
      <c r="L21" s="97"/>
      <c r="M21" s="78"/>
      <c r="N21" s="78"/>
      <c r="O21" s="97"/>
      <c r="P21" s="97"/>
      <c r="Q21" s="97"/>
      <c r="R21" s="97"/>
      <c r="S21" s="97">
        <v>0</v>
      </c>
      <c r="T21" s="97"/>
      <c r="U21" s="574"/>
      <c r="V21" s="565"/>
      <c r="W21" s="565"/>
      <c r="X21" s="565"/>
      <c r="Y21" s="565"/>
      <c r="Z21" s="565"/>
      <c r="AA21" s="565"/>
      <c r="AB21" s="565"/>
      <c r="AC21" s="565"/>
      <c r="AD21" s="565"/>
      <c r="AE21" s="565"/>
      <c r="AF21" s="565"/>
      <c r="AG21" s="565"/>
      <c r="AH21" s="565"/>
      <c r="AI21" s="565"/>
      <c r="AJ21" s="565"/>
      <c r="AK21" s="565"/>
      <c r="AL21" s="565"/>
      <c r="AM21" s="565"/>
      <c r="AN21" s="565"/>
      <c r="AO21" s="565"/>
      <c r="AP21" s="565">
        <v>0</v>
      </c>
      <c r="AQ21" s="565"/>
      <c r="AR21" s="565"/>
      <c r="AS21" s="565"/>
      <c r="AT21" s="565"/>
      <c r="AU21" s="664"/>
      <c r="AV21" s="665"/>
      <c r="AW21" s="565"/>
      <c r="AX21" s="565"/>
      <c r="AY21" s="565"/>
      <c r="AZ21" s="565"/>
      <c r="BA21" s="565"/>
      <c r="BB21" s="565"/>
      <c r="BC21" s="565">
        <v>0</v>
      </c>
      <c r="BD21" s="565"/>
      <c r="BE21" s="565"/>
      <c r="BF21" s="565"/>
      <c r="BG21" s="565"/>
      <c r="BH21" s="565"/>
      <c r="BI21" s="565"/>
      <c r="BJ21" s="565"/>
      <c r="BK21" s="565"/>
      <c r="BL21" s="565"/>
      <c r="BM21" s="565"/>
      <c r="BN21" s="565"/>
      <c r="BO21" s="565"/>
      <c r="BP21" s="565"/>
      <c r="BQ21" s="565"/>
      <c r="BR21" s="565"/>
      <c r="BS21" s="565"/>
      <c r="BT21" s="565"/>
      <c r="BU21" s="565">
        <v>0</v>
      </c>
      <c r="BV21" s="565"/>
    </row>
    <row r="22" spans="1:74">
      <c r="A22" s="97" t="s">
        <v>5563</v>
      </c>
      <c r="B22" s="97"/>
      <c r="C22" s="97"/>
      <c r="D22" s="97"/>
      <c r="E22" s="97"/>
      <c r="F22" s="97">
        <v>1500</v>
      </c>
      <c r="G22" s="97"/>
      <c r="H22" s="417">
        <v>0</v>
      </c>
      <c r="I22" s="97"/>
      <c r="J22" s="97"/>
      <c r="K22" s="97"/>
      <c r="L22" s="97"/>
      <c r="M22" s="78"/>
      <c r="N22" s="78"/>
      <c r="O22" s="97"/>
      <c r="P22" s="97"/>
      <c r="Q22" s="97"/>
      <c r="R22" s="97"/>
      <c r="S22" s="97">
        <v>0</v>
      </c>
      <c r="T22" s="97"/>
      <c r="U22" s="574"/>
      <c r="V22" s="565"/>
      <c r="W22" s="565"/>
      <c r="X22" s="565"/>
      <c r="Y22" s="565"/>
      <c r="Z22" s="565"/>
      <c r="AA22" s="565"/>
      <c r="AB22" s="565"/>
      <c r="AC22" s="565"/>
      <c r="AD22" s="565"/>
      <c r="AE22" s="565"/>
      <c r="AF22" s="565"/>
      <c r="AG22" s="565"/>
      <c r="AH22" s="565"/>
      <c r="AI22" s="565"/>
      <c r="AJ22" s="565"/>
      <c r="AK22" s="565"/>
      <c r="AL22" s="565"/>
      <c r="AM22" s="565"/>
      <c r="AN22" s="565"/>
      <c r="AO22" s="565"/>
      <c r="AP22" s="565">
        <v>0</v>
      </c>
      <c r="AQ22" s="565"/>
      <c r="AR22" s="565"/>
      <c r="AS22" s="565"/>
      <c r="AT22" s="565"/>
      <c r="AU22" s="664"/>
      <c r="AV22" s="665"/>
      <c r="AW22" s="565"/>
      <c r="AX22" s="565"/>
      <c r="AY22" s="565"/>
      <c r="AZ22" s="565"/>
      <c r="BA22" s="565"/>
      <c r="BB22" s="565"/>
      <c r="BC22" s="565">
        <v>0</v>
      </c>
      <c r="BD22" s="565"/>
      <c r="BE22" s="565"/>
      <c r="BF22" s="565"/>
      <c r="BG22" s="565"/>
      <c r="BH22" s="565"/>
      <c r="BI22" s="565"/>
      <c r="BJ22" s="565"/>
      <c r="BK22" s="565"/>
      <c r="BL22" s="565"/>
      <c r="BM22" s="565">
        <v>525</v>
      </c>
      <c r="BN22" s="565"/>
      <c r="BO22" s="565"/>
      <c r="BP22" s="565"/>
      <c r="BQ22" s="565"/>
      <c r="BR22" s="565"/>
      <c r="BS22" s="565"/>
      <c r="BT22" s="565"/>
      <c r="BU22" s="565">
        <v>0</v>
      </c>
      <c r="BV22" s="565"/>
    </row>
    <row r="23" spans="1:74">
      <c r="A23" s="97" t="s">
        <v>5564</v>
      </c>
      <c r="B23" s="97"/>
      <c r="C23" s="97"/>
      <c r="D23" s="97"/>
      <c r="E23" s="97"/>
      <c r="F23" s="97">
        <v>3500</v>
      </c>
      <c r="G23" s="97"/>
      <c r="H23" s="417">
        <v>0</v>
      </c>
      <c r="I23" s="97"/>
      <c r="J23" s="97"/>
      <c r="K23" s="97"/>
      <c r="L23" s="97"/>
      <c r="M23" s="78"/>
      <c r="N23" s="78"/>
      <c r="O23" s="97"/>
      <c r="P23" s="97"/>
      <c r="Q23" s="97"/>
      <c r="R23" s="97"/>
      <c r="S23" s="97">
        <v>0</v>
      </c>
      <c r="T23" s="97"/>
      <c r="U23" s="574"/>
      <c r="V23" s="565"/>
      <c r="W23" s="565"/>
      <c r="X23" s="565"/>
      <c r="Y23" s="565"/>
      <c r="Z23" s="565"/>
      <c r="AA23" s="565"/>
      <c r="AB23" s="565"/>
      <c r="AC23" s="565"/>
      <c r="AD23" s="565"/>
      <c r="AE23" s="565"/>
      <c r="AF23" s="565"/>
      <c r="AG23" s="565"/>
      <c r="AH23" s="565"/>
      <c r="AI23" s="565"/>
      <c r="AJ23" s="565"/>
      <c r="AK23" s="565"/>
      <c r="AL23" s="565"/>
      <c r="AM23" s="565"/>
      <c r="AN23" s="565"/>
      <c r="AO23" s="565"/>
      <c r="AP23" s="565">
        <v>0</v>
      </c>
      <c r="AQ23" s="565"/>
      <c r="AR23" s="565"/>
      <c r="AS23" s="565"/>
      <c r="AT23" s="565"/>
      <c r="AU23" s="664"/>
      <c r="AV23" s="665"/>
      <c r="AW23" s="565"/>
      <c r="AX23" s="565"/>
      <c r="AY23" s="565"/>
      <c r="AZ23" s="565"/>
      <c r="BA23" s="565"/>
      <c r="BB23" s="565"/>
      <c r="BC23" s="565">
        <v>0</v>
      </c>
      <c r="BD23" s="565"/>
      <c r="BE23" s="565"/>
      <c r="BF23" s="565"/>
      <c r="BG23" s="565"/>
      <c r="BH23" s="565"/>
      <c r="BI23" s="565"/>
      <c r="BJ23" s="565"/>
      <c r="BK23" s="565"/>
      <c r="BL23" s="565"/>
      <c r="BM23" s="565">
        <v>75</v>
      </c>
      <c r="BN23" s="565"/>
      <c r="BO23" s="565"/>
      <c r="BP23" s="565"/>
      <c r="BQ23" s="565"/>
      <c r="BR23" s="565"/>
      <c r="BS23" s="565"/>
      <c r="BT23" s="565"/>
      <c r="BU23" s="565">
        <v>0</v>
      </c>
      <c r="BV23" s="565"/>
    </row>
    <row r="24" spans="1:74">
      <c r="A24" s="556" t="s">
        <v>5565</v>
      </c>
      <c r="B24" s="97"/>
      <c r="C24" s="97"/>
      <c r="D24" s="97"/>
      <c r="E24" s="97"/>
      <c r="F24" s="97">
        <v>80</v>
      </c>
      <c r="G24" s="97"/>
      <c r="H24" s="417">
        <v>0</v>
      </c>
      <c r="I24" s="97"/>
      <c r="J24" s="97"/>
      <c r="K24" s="97"/>
      <c r="L24" s="97"/>
      <c r="M24" s="78"/>
      <c r="N24" s="78"/>
      <c r="O24" s="97"/>
      <c r="P24" s="97"/>
      <c r="Q24" s="97">
        <v>10339</v>
      </c>
      <c r="R24" s="97"/>
      <c r="S24" s="97"/>
      <c r="T24" s="97">
        <v>6000</v>
      </c>
      <c r="U24" s="574"/>
      <c r="V24" s="565"/>
      <c r="W24" s="565"/>
      <c r="X24" s="565"/>
      <c r="Y24" s="565"/>
      <c r="Z24" s="565"/>
      <c r="AA24" s="565"/>
      <c r="AB24" s="565"/>
      <c r="AC24" s="565"/>
      <c r="AD24" s="565"/>
      <c r="AE24" s="565"/>
      <c r="AF24" s="565"/>
      <c r="AG24" s="565"/>
      <c r="AH24" s="565"/>
      <c r="AI24" s="565"/>
      <c r="AJ24" s="565"/>
      <c r="AK24" s="565"/>
      <c r="AL24" s="565"/>
      <c r="AM24" s="565"/>
      <c r="AN24" s="565"/>
      <c r="AO24" s="565"/>
      <c r="AP24" s="565">
        <v>0</v>
      </c>
      <c r="AQ24" s="565"/>
      <c r="AR24" s="565">
        <v>12000</v>
      </c>
      <c r="AS24" s="565"/>
      <c r="AT24" s="565"/>
      <c r="AU24" s="664"/>
      <c r="AV24" s="665"/>
      <c r="AW24" s="565"/>
      <c r="AX24" s="565"/>
      <c r="AY24" s="565"/>
      <c r="AZ24" s="565"/>
      <c r="BA24" s="565"/>
      <c r="BB24" s="565"/>
      <c r="BC24" s="565"/>
      <c r="BD24" s="565"/>
      <c r="BE24" s="565"/>
      <c r="BF24" s="565"/>
      <c r="BG24" s="565"/>
      <c r="BH24" s="565"/>
      <c r="BI24" s="565"/>
      <c r="BJ24" s="565"/>
      <c r="BK24" s="565"/>
      <c r="BL24" s="565"/>
      <c r="BM24" s="565"/>
      <c r="BN24" s="565"/>
      <c r="BO24" s="565"/>
      <c r="BP24" s="565"/>
      <c r="BQ24" s="565"/>
      <c r="BR24" s="565"/>
      <c r="BS24" s="565"/>
      <c r="BT24" s="565"/>
      <c r="BU24" s="565">
        <v>0</v>
      </c>
      <c r="BV24" s="565"/>
    </row>
    <row r="25" spans="1:74">
      <c r="A25" s="556" t="s">
        <v>5566</v>
      </c>
      <c r="B25" s="97">
        <v>50000</v>
      </c>
      <c r="C25" s="97"/>
      <c r="D25" s="97"/>
      <c r="E25" s="97"/>
      <c r="F25" s="97">
        <v>1000</v>
      </c>
      <c r="G25" s="97"/>
      <c r="H25" s="417">
        <v>0</v>
      </c>
      <c r="I25" s="97">
        <v>14000</v>
      </c>
      <c r="J25" s="97">
        <v>1200</v>
      </c>
      <c r="K25" s="97">
        <v>4500</v>
      </c>
      <c r="L25" s="97">
        <v>500</v>
      </c>
      <c r="M25" s="78"/>
      <c r="N25" s="78"/>
      <c r="O25" s="97"/>
      <c r="P25" s="97"/>
      <c r="Q25" s="97">
        <v>3115</v>
      </c>
      <c r="R25" s="97"/>
      <c r="S25" s="97">
        <v>0</v>
      </c>
      <c r="T25" s="97"/>
      <c r="U25" s="574"/>
      <c r="V25" s="565"/>
      <c r="W25" s="565"/>
      <c r="X25" s="565"/>
      <c r="Y25" s="565"/>
      <c r="Z25" s="565"/>
      <c r="AA25" s="565"/>
      <c r="AB25" s="565"/>
      <c r="AC25" s="565"/>
      <c r="AD25" s="565"/>
      <c r="AE25" s="565"/>
      <c r="AF25" s="565"/>
      <c r="AG25" s="565"/>
      <c r="AH25" s="565">
        <v>123</v>
      </c>
      <c r="AI25" s="565"/>
      <c r="AJ25" s="565"/>
      <c r="AK25" s="565"/>
      <c r="AL25" s="565"/>
      <c r="AM25" s="565"/>
      <c r="AN25" s="565"/>
      <c r="AO25" s="565"/>
      <c r="AP25" s="565">
        <v>5950</v>
      </c>
      <c r="AQ25" s="565">
        <v>26933</v>
      </c>
      <c r="AR25" s="565"/>
      <c r="AS25" s="565"/>
      <c r="AT25" s="565"/>
      <c r="AU25" s="664"/>
      <c r="AV25" s="665"/>
      <c r="AW25" s="565"/>
      <c r="AX25" s="565"/>
      <c r="AY25" s="565"/>
      <c r="AZ25" s="565"/>
      <c r="BA25" s="565"/>
      <c r="BB25" s="565"/>
      <c r="BC25" s="565">
        <v>28829</v>
      </c>
      <c r="BD25" s="565"/>
      <c r="BE25" s="565"/>
      <c r="BF25" s="565"/>
      <c r="BG25" s="565"/>
      <c r="BH25" s="565"/>
      <c r="BI25" s="565">
        <v>6559</v>
      </c>
      <c r="BJ25" s="565"/>
      <c r="BK25" s="565"/>
      <c r="BL25" s="565"/>
      <c r="BM25" s="565"/>
      <c r="BN25" s="565"/>
      <c r="BO25" s="565"/>
      <c r="BP25" s="565"/>
      <c r="BQ25" s="565"/>
      <c r="BR25" s="565"/>
      <c r="BS25" s="565"/>
      <c r="BT25" s="565"/>
      <c r="BU25" s="565">
        <v>0</v>
      </c>
      <c r="BV25" s="565"/>
    </row>
    <row r="26" spans="1:74">
      <c r="A26" s="556" t="s">
        <v>5567</v>
      </c>
      <c r="B26" s="97"/>
      <c r="C26" s="97"/>
      <c r="D26" s="97"/>
      <c r="E26" s="97"/>
      <c r="F26" s="97">
        <v>200</v>
      </c>
      <c r="G26" s="97"/>
      <c r="H26" s="561">
        <v>73000</v>
      </c>
      <c r="I26" s="97">
        <v>3100</v>
      </c>
      <c r="J26" s="97">
        <v>150</v>
      </c>
      <c r="K26" s="97"/>
      <c r="L26" s="97"/>
      <c r="M26" s="562">
        <v>500</v>
      </c>
      <c r="N26" s="562">
        <v>1500</v>
      </c>
      <c r="O26" s="97"/>
      <c r="P26" s="97"/>
      <c r="Q26" s="97">
        <v>5993</v>
      </c>
      <c r="R26" s="97">
        <v>120</v>
      </c>
      <c r="S26" s="97">
        <f>49309+1094</f>
        <v>50403</v>
      </c>
      <c r="T26" s="97"/>
      <c r="U26" s="574">
        <v>700</v>
      </c>
      <c r="V26" s="565"/>
      <c r="W26" s="565">
        <v>800</v>
      </c>
      <c r="X26" s="565"/>
      <c r="Y26" s="565">
        <v>28852</v>
      </c>
      <c r="Z26" s="565">
        <v>0</v>
      </c>
      <c r="AA26" s="565">
        <v>110</v>
      </c>
      <c r="AB26" s="565"/>
      <c r="AC26" s="565"/>
      <c r="AD26" s="565"/>
      <c r="AE26" s="565"/>
      <c r="AF26" s="565"/>
      <c r="AG26" s="565"/>
      <c r="AH26" s="565"/>
      <c r="AI26" s="565"/>
      <c r="AJ26" s="565">
        <v>223</v>
      </c>
      <c r="AK26" s="565"/>
      <c r="AL26" s="565"/>
      <c r="AM26" s="565">
        <v>150</v>
      </c>
      <c r="AN26" s="565"/>
      <c r="AO26" s="565"/>
      <c r="AP26" s="565">
        <v>0</v>
      </c>
      <c r="AQ26" s="565">
        <v>66329</v>
      </c>
      <c r="AR26" s="565"/>
      <c r="AS26" s="565"/>
      <c r="AT26" s="565"/>
      <c r="AU26" s="664">
        <v>28852</v>
      </c>
      <c r="AV26" s="665">
        <v>28852</v>
      </c>
      <c r="AW26" s="565">
        <v>608</v>
      </c>
      <c r="AX26" s="565">
        <v>608</v>
      </c>
      <c r="AY26" s="565"/>
      <c r="AZ26" s="565"/>
      <c r="BA26" s="565"/>
      <c r="BB26" s="565"/>
      <c r="BC26" s="565">
        <v>909</v>
      </c>
      <c r="BD26" s="565"/>
      <c r="BE26" s="565">
        <v>473</v>
      </c>
      <c r="BF26" s="565"/>
      <c r="BG26" s="565">
        <v>245</v>
      </c>
      <c r="BH26" s="565"/>
      <c r="BI26" s="565"/>
      <c r="BJ26" s="565"/>
      <c r="BK26" s="565"/>
      <c r="BL26" s="565"/>
      <c r="BM26" s="565"/>
      <c r="BN26" s="565"/>
      <c r="BO26" s="565"/>
      <c r="BP26" s="565"/>
      <c r="BQ26" s="565"/>
      <c r="BR26" s="565"/>
      <c r="BS26" s="565">
        <v>15150</v>
      </c>
      <c r="BT26" s="565"/>
      <c r="BU26" s="565">
        <v>0</v>
      </c>
      <c r="BV26" s="565"/>
    </row>
    <row r="27" spans="1:74">
      <c r="A27" s="556" t="s">
        <v>5568</v>
      </c>
      <c r="B27" s="97"/>
      <c r="C27" s="97"/>
      <c r="D27" s="97"/>
      <c r="E27" s="97"/>
      <c r="F27" s="97">
        <v>2500</v>
      </c>
      <c r="G27" s="97"/>
      <c r="H27" s="417">
        <v>0</v>
      </c>
      <c r="I27" s="97">
        <v>900</v>
      </c>
      <c r="J27" s="97"/>
      <c r="K27" s="97"/>
      <c r="M27" s="78"/>
      <c r="N27" s="78"/>
      <c r="O27" s="97"/>
      <c r="P27" s="97"/>
      <c r="Q27" s="97"/>
      <c r="R27" s="97">
        <v>4800</v>
      </c>
      <c r="S27" s="97">
        <v>0</v>
      </c>
      <c r="T27" s="97"/>
      <c r="U27" s="574">
        <v>4800</v>
      </c>
      <c r="V27" s="565"/>
      <c r="W27" s="565">
        <v>5350</v>
      </c>
      <c r="X27" s="565"/>
      <c r="Y27" s="565">
        <v>3600</v>
      </c>
      <c r="Z27" s="565"/>
      <c r="AA27" s="565"/>
      <c r="AB27" s="565"/>
      <c r="AC27" s="565"/>
      <c r="AD27" s="565"/>
      <c r="AE27" s="565"/>
      <c r="AF27" s="565"/>
      <c r="AG27" s="565"/>
      <c r="AH27" s="565">
        <v>42</v>
      </c>
      <c r="AI27" s="565"/>
      <c r="AJ27" s="618">
        <v>1500</v>
      </c>
      <c r="AK27" s="618">
        <v>3000</v>
      </c>
      <c r="AL27" s="565"/>
      <c r="AM27" s="565"/>
      <c r="AN27" s="565"/>
      <c r="AO27" s="565"/>
      <c r="AP27" s="565">
        <v>0</v>
      </c>
      <c r="AQ27" s="565"/>
      <c r="AR27" s="565"/>
      <c r="AS27" s="565">
        <v>3850</v>
      </c>
      <c r="AT27" s="565">
        <v>15015</v>
      </c>
      <c r="AU27" s="666">
        <v>3600</v>
      </c>
      <c r="AV27" s="667">
        <v>3600</v>
      </c>
      <c r="AW27" s="565">
        <v>4000</v>
      </c>
      <c r="AX27" s="565">
        <v>4000</v>
      </c>
      <c r="AY27" s="565"/>
      <c r="AZ27" s="565"/>
      <c r="BA27" s="565"/>
      <c r="BB27" s="565"/>
      <c r="BC27" s="565">
        <v>0</v>
      </c>
      <c r="BD27" s="565"/>
      <c r="BE27" s="565">
        <v>5000</v>
      </c>
      <c r="BF27" s="565"/>
      <c r="BG27" s="565"/>
      <c r="BH27" s="565"/>
      <c r="BI27" s="565">
        <v>227</v>
      </c>
      <c r="BJ27" s="565"/>
      <c r="BK27" s="565"/>
      <c r="BL27" s="565"/>
      <c r="BM27" s="565"/>
      <c r="BN27" s="565"/>
      <c r="BO27" s="565"/>
      <c r="BP27" s="565"/>
      <c r="BQ27" s="565">
        <v>300</v>
      </c>
      <c r="BR27" s="565"/>
      <c r="BS27" s="565">
        <v>6000</v>
      </c>
      <c r="BT27" s="565"/>
      <c r="BU27" s="565">
        <v>0</v>
      </c>
      <c r="BV27" s="565"/>
    </row>
    <row r="28" spans="1:74">
      <c r="A28" s="114" t="s">
        <v>5569</v>
      </c>
      <c r="B28" s="97"/>
      <c r="C28" s="97"/>
      <c r="D28" s="114">
        <v>11616</v>
      </c>
      <c r="E28" s="97"/>
      <c r="AE28" s="60">
        <v>1199</v>
      </c>
      <c r="AH28" s="60">
        <v>242</v>
      </c>
    </row>
    <row r="29" spans="1:74">
      <c r="A29" s="114" t="s">
        <v>5570</v>
      </c>
      <c r="B29" s="97"/>
      <c r="C29" s="97"/>
      <c r="D29" s="114">
        <v>36432</v>
      </c>
      <c r="E29" s="97"/>
      <c r="AE29" s="60">
        <v>1140</v>
      </c>
    </row>
  </sheetData>
  <mergeCells count="20">
    <mergeCell ref="BU1:BV1"/>
    <mergeCell ref="BI1:BJ1"/>
    <mergeCell ref="BG1:BH1"/>
    <mergeCell ref="BS1:BT1"/>
    <mergeCell ref="BO1:BP1"/>
    <mergeCell ref="BQ1:BR1"/>
    <mergeCell ref="BK1:BL1"/>
    <mergeCell ref="BM1:BN1"/>
    <mergeCell ref="B1:C1"/>
    <mergeCell ref="D1:E1"/>
    <mergeCell ref="M1:N1"/>
    <mergeCell ref="AJ1:AK1"/>
    <mergeCell ref="AQ1:AR1"/>
    <mergeCell ref="AS1:AT1"/>
    <mergeCell ref="AY1:AZ1"/>
    <mergeCell ref="BA1:BB1"/>
    <mergeCell ref="BC1:BD1"/>
    <mergeCell ref="BE1:BF1"/>
    <mergeCell ref="AU1:AV1"/>
    <mergeCell ref="AW1:AX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38"/>
  <sheetViews>
    <sheetView workbookViewId="0">
      <selection activeCell="C11" sqref="C11"/>
    </sheetView>
  </sheetViews>
  <sheetFormatPr defaultRowHeight="15"/>
  <cols>
    <col min="2" max="2" width="29.140625" customWidth="1"/>
    <col min="3" max="3" width="32.42578125" customWidth="1"/>
    <col min="4" max="4" width="39.28515625" customWidth="1"/>
  </cols>
  <sheetData>
    <row r="1" spans="1:12" ht="18.75">
      <c r="A1" s="1004"/>
      <c r="B1" s="1003" t="s">
        <v>11943</v>
      </c>
      <c r="C1" s="1003" t="s">
        <v>11944</v>
      </c>
      <c r="D1" s="1003" t="s">
        <v>11945</v>
      </c>
      <c r="E1" s="1003" t="s">
        <v>11946</v>
      </c>
      <c r="F1" s="1003" t="s">
        <v>11947</v>
      </c>
      <c r="G1" s="1003" t="s">
        <v>11948</v>
      </c>
      <c r="H1" s="1003" t="s">
        <v>11949</v>
      </c>
      <c r="I1" s="1003" t="s">
        <v>11950</v>
      </c>
      <c r="J1" s="1003" t="s">
        <v>11951</v>
      </c>
      <c r="K1" s="1003" t="s">
        <v>11952</v>
      </c>
      <c r="L1" s="1002"/>
    </row>
    <row r="2" spans="1:12" ht="18.75">
      <c r="A2" s="1004" t="s">
        <v>11953</v>
      </c>
      <c r="B2" s="1001" t="s">
        <v>11954</v>
      </c>
      <c r="C2" s="1001" t="s">
        <v>4303</v>
      </c>
      <c r="D2" s="1001" t="s">
        <v>11955</v>
      </c>
      <c r="E2" s="1001">
        <v>0</v>
      </c>
      <c r="F2" s="1001">
        <v>0</v>
      </c>
      <c r="G2" s="1001">
        <v>0</v>
      </c>
      <c r="H2" s="1001">
        <v>0</v>
      </c>
      <c r="I2" s="1001">
        <v>452</v>
      </c>
      <c r="J2" s="1001">
        <v>452</v>
      </c>
      <c r="K2" s="1001">
        <v>452</v>
      </c>
      <c r="L2" s="1000">
        <v>0</v>
      </c>
    </row>
    <row r="3" spans="1:12" ht="18.75">
      <c r="A3" s="1004" t="s">
        <v>11953</v>
      </c>
      <c r="B3" s="1001" t="s">
        <v>11954</v>
      </c>
      <c r="C3" s="1001" t="s">
        <v>11956</v>
      </c>
      <c r="D3" s="1001" t="s">
        <v>11957</v>
      </c>
      <c r="E3" s="1001">
        <v>0</v>
      </c>
      <c r="F3" s="1001">
        <v>0</v>
      </c>
      <c r="G3" s="1001">
        <v>0</v>
      </c>
      <c r="H3" s="1001">
        <v>0</v>
      </c>
      <c r="I3" s="1001">
        <v>5195</v>
      </c>
      <c r="J3" s="1001">
        <v>5195</v>
      </c>
      <c r="K3" s="1001">
        <v>5195</v>
      </c>
      <c r="L3" s="1000">
        <v>0</v>
      </c>
    </row>
    <row r="4" spans="1:12" ht="18.75">
      <c r="A4" s="1004" t="s">
        <v>11953</v>
      </c>
      <c r="B4" s="1001" t="s">
        <v>11954</v>
      </c>
      <c r="C4" s="1001" t="s">
        <v>4301</v>
      </c>
      <c r="D4" s="1001" t="s">
        <v>11957</v>
      </c>
      <c r="E4" s="1001">
        <v>0</v>
      </c>
      <c r="F4" s="1001">
        <v>0</v>
      </c>
      <c r="G4" s="1001">
        <v>0</v>
      </c>
      <c r="H4" s="1001">
        <v>0</v>
      </c>
      <c r="I4" s="1001">
        <v>7208</v>
      </c>
      <c r="J4" s="1001">
        <v>7208</v>
      </c>
      <c r="K4" s="1001">
        <v>7208</v>
      </c>
      <c r="L4" s="1000">
        <v>0</v>
      </c>
    </row>
    <row r="5" spans="1:12" ht="18.75">
      <c r="A5" s="1004" t="s">
        <v>11953</v>
      </c>
      <c r="B5" s="1001" t="s">
        <v>11958</v>
      </c>
      <c r="C5" s="1001" t="s">
        <v>11956</v>
      </c>
      <c r="D5" s="1001" t="s">
        <v>11957</v>
      </c>
      <c r="E5" s="1001">
        <v>1118</v>
      </c>
      <c r="F5" s="1001">
        <v>2961838.45</v>
      </c>
      <c r="G5" s="1001">
        <v>0</v>
      </c>
      <c r="H5" s="1001">
        <v>0</v>
      </c>
      <c r="I5" s="1001">
        <v>13408</v>
      </c>
      <c r="J5" s="1001">
        <v>13408</v>
      </c>
      <c r="K5" s="1001">
        <v>13408</v>
      </c>
      <c r="L5" s="1000">
        <v>0</v>
      </c>
    </row>
    <row r="6" spans="1:12" ht="18.75">
      <c r="A6" s="1004" t="s">
        <v>11953</v>
      </c>
      <c r="B6" s="1001" t="s">
        <v>11958</v>
      </c>
      <c r="C6" s="1001" t="s">
        <v>4301</v>
      </c>
      <c r="D6" s="1001" t="s">
        <v>11959</v>
      </c>
      <c r="E6" s="1001">
        <v>789</v>
      </c>
      <c r="F6" s="1001">
        <v>2700677.35</v>
      </c>
      <c r="G6" s="1001">
        <v>0</v>
      </c>
      <c r="H6" s="1001">
        <v>0</v>
      </c>
      <c r="I6" s="1001">
        <v>9430</v>
      </c>
      <c r="J6" s="1001">
        <v>9430</v>
      </c>
      <c r="K6" s="1001">
        <v>9430</v>
      </c>
      <c r="L6" s="1000">
        <v>0</v>
      </c>
    </row>
    <row r="7" spans="1:12" ht="18.75">
      <c r="A7" s="1004" t="s">
        <v>11953</v>
      </c>
      <c r="B7" s="1000" t="s">
        <v>11960</v>
      </c>
      <c r="C7" s="1000" t="s">
        <v>4303</v>
      </c>
      <c r="D7" s="1000" t="s">
        <v>11955</v>
      </c>
      <c r="E7" s="1000">
        <v>1355</v>
      </c>
      <c r="F7" s="1000">
        <v>930926.11</v>
      </c>
      <c r="G7" s="1000">
        <v>33</v>
      </c>
      <c r="H7" s="1000">
        <v>22687.5</v>
      </c>
      <c r="I7" s="1000">
        <v>16114</v>
      </c>
      <c r="J7" s="1000">
        <v>16114</v>
      </c>
      <c r="K7" s="1000">
        <v>16114</v>
      </c>
      <c r="L7" s="1000">
        <v>0</v>
      </c>
    </row>
    <row r="8" spans="1:12" ht="18.75">
      <c r="A8" s="1004" t="s">
        <v>11953</v>
      </c>
      <c r="B8" s="1001" t="s">
        <v>11960</v>
      </c>
      <c r="C8" s="1001" t="s">
        <v>11956</v>
      </c>
      <c r="D8" s="1001" t="s">
        <v>11961</v>
      </c>
      <c r="E8" s="1001">
        <v>1596</v>
      </c>
      <c r="F8" s="1001">
        <v>2786189.93</v>
      </c>
      <c r="G8" s="1001">
        <v>0</v>
      </c>
      <c r="H8" s="1001">
        <v>0</v>
      </c>
      <c r="I8" s="1001">
        <v>18738</v>
      </c>
      <c r="J8" s="1001">
        <v>18738</v>
      </c>
      <c r="K8" s="1001">
        <v>18738</v>
      </c>
      <c r="L8" s="1000">
        <v>0</v>
      </c>
    </row>
    <row r="9" spans="1:12" ht="18.75">
      <c r="A9" s="1004" t="s">
        <v>11953</v>
      </c>
      <c r="B9" s="1001" t="s">
        <v>11960</v>
      </c>
      <c r="C9" s="1001" t="s">
        <v>11956</v>
      </c>
      <c r="D9" s="1001" t="s">
        <v>11962</v>
      </c>
      <c r="E9" s="1001">
        <v>4050</v>
      </c>
      <c r="F9" s="1001">
        <v>0</v>
      </c>
      <c r="G9" s="1001">
        <v>0</v>
      </c>
      <c r="H9" s="1001">
        <v>0</v>
      </c>
      <c r="I9" s="1001">
        <v>53380</v>
      </c>
      <c r="J9" s="1001">
        <v>53380</v>
      </c>
      <c r="K9" s="1001">
        <v>50979</v>
      </c>
      <c r="L9" s="1000">
        <v>-2401</v>
      </c>
    </row>
    <row r="10" spans="1:12" ht="18.75">
      <c r="A10" s="1004" t="s">
        <v>11953</v>
      </c>
      <c r="B10" s="1001" t="s">
        <v>11960</v>
      </c>
      <c r="C10" s="1001" t="s">
        <v>4301</v>
      </c>
      <c r="D10" s="1001" t="s">
        <v>11963</v>
      </c>
      <c r="E10" s="1001">
        <v>1497</v>
      </c>
      <c r="F10" s="1001">
        <v>506766.92</v>
      </c>
      <c r="G10" s="1001">
        <v>0</v>
      </c>
      <c r="H10" s="1001">
        <v>0</v>
      </c>
      <c r="I10" s="1001">
        <v>17865</v>
      </c>
      <c r="J10" s="1001">
        <v>17865</v>
      </c>
      <c r="K10" s="1001">
        <v>17861</v>
      </c>
      <c r="L10" s="1000">
        <v>-4</v>
      </c>
    </row>
    <row r="11" spans="1:12" ht="18.75">
      <c r="A11" s="1004" t="s">
        <v>11953</v>
      </c>
      <c r="B11" s="1001" t="s">
        <v>11960</v>
      </c>
      <c r="C11" s="1001" t="s">
        <v>4301</v>
      </c>
      <c r="D11" s="1001" t="s">
        <v>11964</v>
      </c>
      <c r="E11" s="1001">
        <v>414</v>
      </c>
      <c r="F11" s="1001">
        <v>401570</v>
      </c>
      <c r="G11" s="1001">
        <v>0</v>
      </c>
      <c r="H11" s="1001">
        <v>0</v>
      </c>
      <c r="I11" s="1001">
        <v>7150</v>
      </c>
      <c r="J11" s="1001">
        <v>7150</v>
      </c>
      <c r="K11" s="1001">
        <v>7147</v>
      </c>
      <c r="L11" s="1000">
        <v>-3</v>
      </c>
    </row>
    <row r="12" spans="1:12" ht="18.75">
      <c r="A12" s="1004" t="s">
        <v>11953</v>
      </c>
      <c r="B12" s="1001" t="s">
        <v>11960</v>
      </c>
      <c r="C12" s="1001" t="s">
        <v>4301</v>
      </c>
      <c r="D12" s="1001" t="s">
        <v>11965</v>
      </c>
      <c r="E12" s="1001">
        <v>0</v>
      </c>
      <c r="F12" s="1001">
        <v>0</v>
      </c>
      <c r="G12" s="1001">
        <v>0</v>
      </c>
      <c r="H12" s="1001">
        <v>0</v>
      </c>
      <c r="I12" s="1001">
        <v>1581</v>
      </c>
      <c r="J12" s="1001">
        <v>1581</v>
      </c>
      <c r="K12" s="1001">
        <v>0</v>
      </c>
      <c r="L12" s="1000">
        <v>-1581</v>
      </c>
    </row>
    <row r="13" spans="1:12" ht="18.75">
      <c r="A13" s="1004" t="s">
        <v>11953</v>
      </c>
      <c r="B13" s="1001" t="s">
        <v>11960</v>
      </c>
      <c r="C13" s="1001" t="s">
        <v>4301</v>
      </c>
      <c r="D13" s="1001" t="s">
        <v>11966</v>
      </c>
      <c r="E13" s="1001">
        <v>133</v>
      </c>
      <c r="F13" s="1001">
        <v>39979.61</v>
      </c>
      <c r="G13" s="1001">
        <v>0</v>
      </c>
      <c r="H13" s="1001">
        <v>0</v>
      </c>
      <c r="I13" s="1001">
        <v>1607</v>
      </c>
      <c r="J13" s="1001">
        <v>1607</v>
      </c>
      <c r="K13" s="1001">
        <v>1606</v>
      </c>
      <c r="L13" s="1000">
        <v>-1</v>
      </c>
    </row>
    <row r="14" spans="1:12" ht="18.75">
      <c r="A14" s="1004" t="s">
        <v>11953</v>
      </c>
      <c r="B14" s="1001" t="s">
        <v>11960</v>
      </c>
      <c r="C14" s="1001" t="s">
        <v>4301</v>
      </c>
      <c r="D14" s="1001" t="s">
        <v>11967</v>
      </c>
      <c r="E14" s="1001">
        <v>0</v>
      </c>
      <c r="F14" s="1001">
        <v>0</v>
      </c>
      <c r="G14" s="1001">
        <v>0</v>
      </c>
      <c r="H14" s="1001">
        <v>0</v>
      </c>
      <c r="I14" s="1001">
        <v>325</v>
      </c>
      <c r="J14" s="1001">
        <v>325</v>
      </c>
      <c r="K14" s="1001">
        <v>0</v>
      </c>
      <c r="L14" s="1000">
        <v>-325</v>
      </c>
    </row>
    <row r="15" spans="1:12" ht="18.75">
      <c r="A15" s="1004" t="s">
        <v>11953</v>
      </c>
      <c r="B15" s="1001" t="s">
        <v>11960</v>
      </c>
      <c r="C15" s="1001" t="s">
        <v>4301</v>
      </c>
      <c r="D15" s="1001" t="s">
        <v>11959</v>
      </c>
      <c r="E15" s="1001">
        <v>539</v>
      </c>
      <c r="F15" s="1001">
        <v>186564.07</v>
      </c>
      <c r="G15" s="1001">
        <v>0</v>
      </c>
      <c r="H15" s="1001">
        <v>0</v>
      </c>
      <c r="I15" s="1001">
        <v>1367</v>
      </c>
      <c r="J15" s="1001">
        <v>1367</v>
      </c>
      <c r="K15" s="1001">
        <v>1283</v>
      </c>
      <c r="L15" s="1000">
        <v>-84</v>
      </c>
    </row>
    <row r="16" spans="1:12" ht="18.75">
      <c r="A16" s="1004" t="s">
        <v>11953</v>
      </c>
      <c r="B16" s="1001" t="s">
        <v>11960</v>
      </c>
      <c r="C16" s="1001" t="s">
        <v>4301</v>
      </c>
      <c r="D16" s="1001" t="s">
        <v>11968</v>
      </c>
      <c r="E16" s="1001">
        <v>861</v>
      </c>
      <c r="F16" s="1001">
        <v>475176</v>
      </c>
      <c r="G16" s="1001">
        <v>0</v>
      </c>
      <c r="H16" s="1001">
        <v>0</v>
      </c>
      <c r="I16" s="1001">
        <v>7096</v>
      </c>
      <c r="J16" s="1001">
        <v>7096</v>
      </c>
      <c r="K16" s="1001">
        <v>7093</v>
      </c>
      <c r="L16" s="1000">
        <v>-3</v>
      </c>
    </row>
    <row r="17" spans="1:12" ht="18.75">
      <c r="A17" s="1004" t="s">
        <v>11953</v>
      </c>
      <c r="B17" s="1001" t="s">
        <v>11960</v>
      </c>
      <c r="C17" s="1001" t="s">
        <v>4301</v>
      </c>
      <c r="D17" s="1001" t="s">
        <v>11962</v>
      </c>
      <c r="E17" s="1001">
        <v>5308</v>
      </c>
      <c r="F17" s="1001">
        <v>0</v>
      </c>
      <c r="G17" s="1001">
        <v>0</v>
      </c>
      <c r="H17" s="1001">
        <v>0</v>
      </c>
      <c r="I17" s="1001">
        <v>61383</v>
      </c>
      <c r="J17" s="1001">
        <v>61383</v>
      </c>
      <c r="K17" s="1001">
        <v>44181</v>
      </c>
      <c r="L17" s="1000">
        <v>-17202</v>
      </c>
    </row>
    <row r="18" spans="1:12" ht="18.75">
      <c r="A18" s="1004" t="s">
        <v>11953</v>
      </c>
      <c r="B18" s="1001" t="s">
        <v>11960</v>
      </c>
      <c r="C18" s="1001" t="s">
        <v>4301</v>
      </c>
      <c r="D18" s="1001" t="s">
        <v>11969</v>
      </c>
      <c r="E18" s="1001">
        <v>262</v>
      </c>
      <c r="F18" s="1001">
        <v>48787.02</v>
      </c>
      <c r="G18" s="1001">
        <v>0</v>
      </c>
      <c r="H18" s="1001">
        <v>0</v>
      </c>
      <c r="I18" s="1001">
        <v>3132</v>
      </c>
      <c r="J18" s="1001">
        <v>3132</v>
      </c>
      <c r="K18" s="1001">
        <v>3132</v>
      </c>
      <c r="L18" s="1000">
        <v>0</v>
      </c>
    </row>
    <row r="19" spans="1:12" ht="18.75">
      <c r="A19" s="1004" t="s">
        <v>11953</v>
      </c>
      <c r="B19" s="1001" t="s">
        <v>11960</v>
      </c>
      <c r="C19" s="1001" t="s">
        <v>4301</v>
      </c>
      <c r="D19" s="1001" t="s">
        <v>11970</v>
      </c>
      <c r="E19" s="1001">
        <v>349</v>
      </c>
      <c r="F19" s="1001">
        <v>263268.15000000002</v>
      </c>
      <c r="G19" s="1001">
        <v>0</v>
      </c>
      <c r="H19" s="1001">
        <v>0</v>
      </c>
      <c r="I19" s="1001">
        <v>4181</v>
      </c>
      <c r="J19" s="1001">
        <v>4181</v>
      </c>
      <c r="K19" s="1001">
        <v>4179</v>
      </c>
      <c r="L19" s="1000">
        <v>-2</v>
      </c>
    </row>
    <row r="20" spans="1:12" ht="18.75">
      <c r="A20" s="1004" t="s">
        <v>11953</v>
      </c>
      <c r="B20" s="1001" t="s">
        <v>11960</v>
      </c>
      <c r="C20" s="1001" t="s">
        <v>4301</v>
      </c>
      <c r="D20" s="1001" t="s">
        <v>11971</v>
      </c>
      <c r="E20" s="1001">
        <v>350</v>
      </c>
      <c r="F20" s="1001">
        <v>23719.5</v>
      </c>
      <c r="G20" s="1001">
        <v>0</v>
      </c>
      <c r="H20" s="1001">
        <v>0</v>
      </c>
      <c r="I20" s="1001">
        <v>4181</v>
      </c>
      <c r="J20" s="1001">
        <v>4181</v>
      </c>
      <c r="K20" s="1001">
        <v>4180</v>
      </c>
      <c r="L20" s="1000">
        <v>-1</v>
      </c>
    </row>
    <row r="21" spans="1:12" ht="18.75">
      <c r="A21" s="1004" t="s">
        <v>11953</v>
      </c>
      <c r="B21" s="1001" t="s">
        <v>11960</v>
      </c>
      <c r="C21" s="1001" t="s">
        <v>4301</v>
      </c>
      <c r="D21" s="1001" t="s">
        <v>11972</v>
      </c>
      <c r="E21" s="1001">
        <v>347</v>
      </c>
      <c r="F21" s="1001">
        <v>47490.42</v>
      </c>
      <c r="G21" s="1001">
        <v>0</v>
      </c>
      <c r="H21" s="1001">
        <v>0</v>
      </c>
      <c r="I21" s="1001">
        <v>4181</v>
      </c>
      <c r="J21" s="1001">
        <v>4181</v>
      </c>
      <c r="K21" s="1001">
        <v>4177</v>
      </c>
      <c r="L21" s="1000">
        <v>-4</v>
      </c>
    </row>
    <row r="22" spans="1:12" ht="18.75">
      <c r="A22" s="1004" t="s">
        <v>11953</v>
      </c>
      <c r="B22" s="1001" t="s">
        <v>11973</v>
      </c>
      <c r="C22" s="1001" t="s">
        <v>11956</v>
      </c>
      <c r="D22" s="1001" t="s">
        <v>11957</v>
      </c>
      <c r="E22" s="1001">
        <v>1765</v>
      </c>
      <c r="F22" s="1001">
        <v>3323073.39</v>
      </c>
      <c r="G22" s="1001">
        <v>0</v>
      </c>
      <c r="H22" s="1001">
        <v>0</v>
      </c>
      <c r="I22" s="1001">
        <v>20614</v>
      </c>
      <c r="J22" s="1001">
        <v>20614</v>
      </c>
      <c r="K22" s="1001">
        <v>20614</v>
      </c>
      <c r="L22" s="1000">
        <v>0</v>
      </c>
    </row>
    <row r="23" spans="1:12" ht="18.75">
      <c r="A23" s="1004" t="s">
        <v>11953</v>
      </c>
      <c r="B23" s="1001" t="s">
        <v>11973</v>
      </c>
      <c r="C23" s="1001" t="s">
        <v>4301</v>
      </c>
      <c r="D23" s="1001" t="s">
        <v>11957</v>
      </c>
      <c r="E23" s="1001">
        <v>3034</v>
      </c>
      <c r="F23" s="1001">
        <v>2474958.2999999998</v>
      </c>
      <c r="G23" s="1001">
        <v>0</v>
      </c>
      <c r="H23" s="1001">
        <v>0</v>
      </c>
      <c r="I23" s="1001">
        <v>36413</v>
      </c>
      <c r="J23" s="1001">
        <v>36413</v>
      </c>
      <c r="K23" s="1001">
        <v>36413</v>
      </c>
      <c r="L23" s="1000">
        <v>0</v>
      </c>
    </row>
    <row r="24" spans="1:12" ht="18.75">
      <c r="A24" s="1004" t="s">
        <v>11953</v>
      </c>
      <c r="B24" s="1001" t="s">
        <v>11974</v>
      </c>
      <c r="C24" s="1001" t="s">
        <v>11956</v>
      </c>
      <c r="D24" s="1001" t="s">
        <v>11957</v>
      </c>
      <c r="E24" s="1001">
        <v>905</v>
      </c>
      <c r="F24" s="1001">
        <v>1180192.3999999999</v>
      </c>
      <c r="G24" s="1001">
        <v>0</v>
      </c>
      <c r="H24" s="1001">
        <v>0</v>
      </c>
      <c r="I24" s="1001">
        <v>10583</v>
      </c>
      <c r="J24" s="1001">
        <v>10583</v>
      </c>
      <c r="K24" s="1001">
        <v>10583</v>
      </c>
      <c r="L24" s="1000">
        <v>0</v>
      </c>
    </row>
    <row r="25" spans="1:12" ht="18.75">
      <c r="A25" s="1004" t="s">
        <v>11953</v>
      </c>
      <c r="B25" s="1001" t="s">
        <v>11974</v>
      </c>
      <c r="C25" s="1001" t="s">
        <v>4301</v>
      </c>
      <c r="D25" s="1001" t="s">
        <v>11957</v>
      </c>
      <c r="E25" s="1001">
        <v>854</v>
      </c>
      <c r="F25" s="1001">
        <v>139705.85999999999</v>
      </c>
      <c r="G25" s="1001">
        <v>0</v>
      </c>
      <c r="H25" s="1001">
        <v>0</v>
      </c>
      <c r="I25" s="1001">
        <v>10266</v>
      </c>
      <c r="J25" s="1001">
        <v>10266</v>
      </c>
      <c r="K25" s="1001">
        <v>10263</v>
      </c>
      <c r="L25" s="1000">
        <v>-3</v>
      </c>
    </row>
    <row r="26" spans="1:12" ht="18.75">
      <c r="A26" s="1004" t="s">
        <v>11953</v>
      </c>
      <c r="B26" s="1001" t="s">
        <v>11975</v>
      </c>
      <c r="C26" s="1001" t="s">
        <v>11956</v>
      </c>
      <c r="D26" s="1001" t="s">
        <v>11957</v>
      </c>
      <c r="E26" s="1001">
        <v>708</v>
      </c>
      <c r="F26" s="1001">
        <v>923288.64</v>
      </c>
      <c r="G26" s="1001">
        <v>0</v>
      </c>
      <c r="H26" s="1001">
        <v>0</v>
      </c>
      <c r="I26" s="1001">
        <v>8492</v>
      </c>
      <c r="J26" s="1001">
        <v>8492</v>
      </c>
      <c r="K26" s="1001">
        <v>8492</v>
      </c>
      <c r="L26" s="1000">
        <v>0</v>
      </c>
    </row>
    <row r="27" spans="1:12" ht="18.75">
      <c r="A27" s="1004" t="s">
        <v>11953</v>
      </c>
      <c r="B27" s="1001" t="s">
        <v>11975</v>
      </c>
      <c r="C27" s="1001" t="s">
        <v>4301</v>
      </c>
      <c r="D27" s="1001" t="s">
        <v>11957</v>
      </c>
      <c r="E27" s="1001">
        <v>991</v>
      </c>
      <c r="F27" s="1001">
        <v>162117.69</v>
      </c>
      <c r="G27" s="1001">
        <v>0</v>
      </c>
      <c r="H27" s="1001">
        <v>0</v>
      </c>
      <c r="I27" s="1001">
        <v>11900</v>
      </c>
      <c r="J27" s="1001">
        <v>11900</v>
      </c>
      <c r="K27" s="1001">
        <v>11897</v>
      </c>
      <c r="L27" s="1000">
        <v>-3</v>
      </c>
    </row>
    <row r="28" spans="1:12" ht="18.75">
      <c r="A28" s="1004" t="s">
        <v>11953</v>
      </c>
      <c r="B28" s="1001" t="s">
        <v>11976</v>
      </c>
      <c r="C28" s="1001" t="s">
        <v>4303</v>
      </c>
      <c r="D28" s="1001" t="s">
        <v>11955</v>
      </c>
      <c r="E28" s="1001">
        <v>150</v>
      </c>
      <c r="F28" s="1001">
        <v>372501.78</v>
      </c>
      <c r="G28" s="1001">
        <v>0</v>
      </c>
      <c r="H28" s="1001">
        <v>0</v>
      </c>
      <c r="I28" s="1001">
        <v>1799</v>
      </c>
      <c r="J28" s="1001">
        <v>1799</v>
      </c>
      <c r="K28" s="1001">
        <v>1799</v>
      </c>
      <c r="L28" s="1000">
        <v>0</v>
      </c>
    </row>
    <row r="29" spans="1:12" ht="18.75">
      <c r="A29" s="1004" t="s">
        <v>11953</v>
      </c>
      <c r="B29" s="1001" t="s">
        <v>11976</v>
      </c>
      <c r="C29" s="1001" t="s">
        <v>11956</v>
      </c>
      <c r="D29" s="1001" t="s">
        <v>11957</v>
      </c>
      <c r="E29" s="1001">
        <v>751</v>
      </c>
      <c r="F29" s="1001">
        <v>1651979.06</v>
      </c>
      <c r="G29" s="1001">
        <v>0</v>
      </c>
      <c r="H29" s="1001">
        <v>0</v>
      </c>
      <c r="I29" s="1001">
        <v>8935</v>
      </c>
      <c r="J29" s="1001">
        <v>8935</v>
      </c>
      <c r="K29" s="1001">
        <v>8935</v>
      </c>
      <c r="L29" s="1000">
        <v>0</v>
      </c>
    </row>
    <row r="30" spans="1:12" ht="18.75">
      <c r="A30" s="1004" t="s">
        <v>11953</v>
      </c>
      <c r="B30" s="1000" t="s">
        <v>11976</v>
      </c>
      <c r="C30" s="1000" t="s">
        <v>4301</v>
      </c>
      <c r="D30" s="1000" t="s">
        <v>11957</v>
      </c>
      <c r="E30" s="1000">
        <v>445</v>
      </c>
      <c r="F30" s="1000">
        <v>592085.6</v>
      </c>
      <c r="G30" s="1000">
        <v>7</v>
      </c>
      <c r="H30" s="1000">
        <v>11612.02</v>
      </c>
      <c r="I30" s="1000">
        <v>5340</v>
      </c>
      <c r="J30" s="1000">
        <v>5340</v>
      </c>
      <c r="K30" s="1000">
        <v>5340</v>
      </c>
      <c r="L30" s="1000">
        <v>0</v>
      </c>
    </row>
    <row r="31" spans="1:12" ht="18.75">
      <c r="A31" s="1004" t="s">
        <v>11953</v>
      </c>
      <c r="B31" s="1001" t="s">
        <v>11977</v>
      </c>
      <c r="C31" s="1001" t="s">
        <v>11956</v>
      </c>
      <c r="D31" s="1001" t="s">
        <v>11957</v>
      </c>
      <c r="E31" s="1001">
        <v>1405</v>
      </c>
      <c r="F31" s="1001">
        <v>3321697.38</v>
      </c>
      <c r="G31" s="1001">
        <v>0</v>
      </c>
      <c r="H31" s="1001">
        <v>0</v>
      </c>
      <c r="I31" s="1001">
        <v>16867</v>
      </c>
      <c r="J31" s="1001">
        <v>16867</v>
      </c>
      <c r="K31" s="1001">
        <v>16867</v>
      </c>
      <c r="L31" s="1000">
        <v>0</v>
      </c>
    </row>
    <row r="32" spans="1:12" ht="18.75">
      <c r="A32" s="1004" t="s">
        <v>11953</v>
      </c>
      <c r="B32" s="1001" t="s">
        <v>11977</v>
      </c>
      <c r="C32" s="1001" t="s">
        <v>4301</v>
      </c>
      <c r="D32" s="1001" t="s">
        <v>11957</v>
      </c>
      <c r="E32" s="1001">
        <v>225</v>
      </c>
      <c r="F32" s="1001">
        <v>139123.62</v>
      </c>
      <c r="G32" s="1001">
        <v>0</v>
      </c>
      <c r="H32" s="1001">
        <v>0</v>
      </c>
      <c r="I32" s="1001">
        <v>2707</v>
      </c>
      <c r="J32" s="1001">
        <v>2707</v>
      </c>
      <c r="K32" s="1001">
        <v>2707</v>
      </c>
      <c r="L32" s="1000">
        <v>0</v>
      </c>
    </row>
    <row r="33" spans="1:12" ht="18.75">
      <c r="A33" s="1004" t="s">
        <v>11953</v>
      </c>
      <c r="B33" s="1001" t="s">
        <v>11978</v>
      </c>
      <c r="C33" s="1001" t="s">
        <v>11956</v>
      </c>
      <c r="D33" s="1001" t="s">
        <v>11957</v>
      </c>
      <c r="E33" s="1001">
        <v>1254</v>
      </c>
      <c r="F33" s="1001">
        <v>2963065.26</v>
      </c>
      <c r="G33" s="1001">
        <v>0</v>
      </c>
      <c r="H33" s="1001">
        <v>0</v>
      </c>
      <c r="I33" s="1001">
        <v>14642</v>
      </c>
      <c r="J33" s="1001">
        <v>14642</v>
      </c>
      <c r="K33" s="1001">
        <v>14642</v>
      </c>
      <c r="L33" s="1000">
        <v>0</v>
      </c>
    </row>
    <row r="34" spans="1:12" ht="18.75">
      <c r="A34" s="1004" t="s">
        <v>11953</v>
      </c>
      <c r="B34" s="1001" t="s">
        <v>11978</v>
      </c>
      <c r="C34" s="1001" t="s">
        <v>4301</v>
      </c>
      <c r="D34" s="1001" t="s">
        <v>11957</v>
      </c>
      <c r="E34" s="1001">
        <v>195</v>
      </c>
      <c r="F34" s="1001">
        <v>350546.33</v>
      </c>
      <c r="G34" s="1001">
        <v>0</v>
      </c>
      <c r="H34" s="1001">
        <v>0</v>
      </c>
      <c r="I34" s="1001">
        <v>2344</v>
      </c>
      <c r="J34" s="1001">
        <v>2344</v>
      </c>
      <c r="K34" s="1001">
        <v>2344</v>
      </c>
      <c r="L34" s="1000">
        <v>0</v>
      </c>
    </row>
    <row r="35" spans="1:12" ht="18.75">
      <c r="A35" s="1004" t="s">
        <v>11953</v>
      </c>
      <c r="B35" s="1001" t="s">
        <v>11979</v>
      </c>
      <c r="C35" s="1001" t="s">
        <v>4303</v>
      </c>
      <c r="D35" s="1001" t="s">
        <v>11955</v>
      </c>
      <c r="E35" s="1001">
        <v>150</v>
      </c>
      <c r="F35" s="1001">
        <v>131151.29</v>
      </c>
      <c r="G35" s="1001">
        <v>0</v>
      </c>
      <c r="H35" s="1001">
        <v>0</v>
      </c>
      <c r="I35" s="1001">
        <v>1800</v>
      </c>
      <c r="J35" s="1001">
        <v>1800</v>
      </c>
      <c r="K35" s="1001">
        <v>1800</v>
      </c>
      <c r="L35" s="1000">
        <v>0</v>
      </c>
    </row>
    <row r="36" spans="1:12" ht="18.75">
      <c r="A36" s="1004" t="s">
        <v>11953</v>
      </c>
      <c r="B36" s="1001" t="s">
        <v>11979</v>
      </c>
      <c r="C36" s="1001" t="s">
        <v>11956</v>
      </c>
      <c r="D36" s="1001" t="s">
        <v>11957</v>
      </c>
      <c r="E36" s="1001">
        <v>1420</v>
      </c>
      <c r="F36" s="1001">
        <v>2447550.7200000002</v>
      </c>
      <c r="G36" s="1001">
        <v>0</v>
      </c>
      <c r="H36" s="1001">
        <v>0</v>
      </c>
      <c r="I36" s="1001">
        <v>16985</v>
      </c>
      <c r="J36" s="1001">
        <v>16985</v>
      </c>
      <c r="K36" s="1001">
        <v>16985</v>
      </c>
      <c r="L36" s="1000">
        <v>0</v>
      </c>
    </row>
    <row r="37" spans="1:12" ht="18.75">
      <c r="A37" s="1004" t="s">
        <v>11953</v>
      </c>
      <c r="B37" s="1001" t="s">
        <v>11979</v>
      </c>
      <c r="C37" s="1001" t="s">
        <v>4301</v>
      </c>
      <c r="D37" s="1001" t="s">
        <v>11957</v>
      </c>
      <c r="E37" s="1001">
        <v>820</v>
      </c>
      <c r="F37" s="1001">
        <v>418296.51</v>
      </c>
      <c r="G37" s="1001">
        <v>0</v>
      </c>
      <c r="H37" s="1001">
        <v>0</v>
      </c>
      <c r="I37" s="1001">
        <v>9821</v>
      </c>
      <c r="J37" s="1001">
        <v>9821</v>
      </c>
      <c r="K37" s="1001">
        <v>9821</v>
      </c>
      <c r="L37" s="1000">
        <v>0</v>
      </c>
    </row>
    <row r="38" spans="1:12" ht="18.75">
      <c r="A38" s="1004" t="s">
        <v>11953</v>
      </c>
      <c r="B38" s="1000" t="s">
        <v>11980</v>
      </c>
      <c r="C38" s="1000" t="s">
        <v>4303</v>
      </c>
      <c r="D38" s="1000" t="s">
        <v>11955</v>
      </c>
      <c r="E38" s="1000">
        <v>3431</v>
      </c>
      <c r="F38" s="1000">
        <v>2670844.7000000002</v>
      </c>
      <c r="G38" s="1000">
        <v>87</v>
      </c>
      <c r="H38" s="1000">
        <v>96047.54</v>
      </c>
      <c r="I38" s="1000">
        <v>41028</v>
      </c>
      <c r="J38" s="1000">
        <v>41028</v>
      </c>
      <c r="K38" s="1000">
        <v>41028</v>
      </c>
      <c r="L38" s="1000">
        <v>0</v>
      </c>
    </row>
    <row r="39" spans="1:12" ht="18.75">
      <c r="A39" s="1004" t="s">
        <v>11953</v>
      </c>
      <c r="B39" s="1001" t="s">
        <v>11980</v>
      </c>
      <c r="C39" s="1001" t="s">
        <v>11956</v>
      </c>
      <c r="D39" s="1001" t="s">
        <v>11961</v>
      </c>
      <c r="E39" s="1001">
        <v>4012</v>
      </c>
      <c r="F39" s="1001">
        <v>5755563.25</v>
      </c>
      <c r="G39" s="1001">
        <v>0</v>
      </c>
      <c r="H39" s="1001">
        <v>0</v>
      </c>
      <c r="I39" s="1001">
        <v>46507</v>
      </c>
      <c r="J39" s="1001">
        <v>46507</v>
      </c>
      <c r="K39" s="1001">
        <v>46507</v>
      </c>
      <c r="L39" s="1000">
        <v>0</v>
      </c>
    </row>
    <row r="40" spans="1:12" ht="18.75">
      <c r="A40" s="1004" t="s">
        <v>11953</v>
      </c>
      <c r="B40" s="1001" t="s">
        <v>11980</v>
      </c>
      <c r="C40" s="1001" t="s">
        <v>11956</v>
      </c>
      <c r="D40" s="1001" t="s">
        <v>11962</v>
      </c>
      <c r="E40" s="1001">
        <v>6430</v>
      </c>
      <c r="F40" s="1001">
        <v>0</v>
      </c>
      <c r="G40" s="1001">
        <v>0</v>
      </c>
      <c r="H40" s="1001">
        <v>0</v>
      </c>
      <c r="I40" s="1001">
        <v>82521</v>
      </c>
      <c r="J40" s="1001">
        <v>82521</v>
      </c>
      <c r="K40" s="1001">
        <v>77534</v>
      </c>
      <c r="L40" s="1000">
        <v>-4987</v>
      </c>
    </row>
    <row r="41" spans="1:12" ht="18.75">
      <c r="A41" s="1004" t="s">
        <v>11953</v>
      </c>
      <c r="B41" s="1001" t="s">
        <v>11980</v>
      </c>
      <c r="C41" s="1001" t="s">
        <v>4301</v>
      </c>
      <c r="D41" s="1001" t="s">
        <v>11963</v>
      </c>
      <c r="E41" s="1001">
        <v>3037</v>
      </c>
      <c r="F41" s="1001">
        <v>1170365.72</v>
      </c>
      <c r="G41" s="1001">
        <v>0</v>
      </c>
      <c r="H41" s="1001">
        <v>0</v>
      </c>
      <c r="I41" s="1001">
        <v>36300</v>
      </c>
      <c r="J41" s="1001">
        <v>36300</v>
      </c>
      <c r="K41" s="1001">
        <v>36259</v>
      </c>
      <c r="L41" s="1000">
        <v>-41</v>
      </c>
    </row>
    <row r="42" spans="1:12" ht="18.75">
      <c r="A42" s="1004" t="s">
        <v>11953</v>
      </c>
      <c r="B42" s="1001" t="s">
        <v>11980</v>
      </c>
      <c r="C42" s="1001" t="s">
        <v>4301</v>
      </c>
      <c r="D42" s="1001" t="s">
        <v>11981</v>
      </c>
      <c r="E42" s="1001">
        <v>85</v>
      </c>
      <c r="F42" s="1001">
        <v>32374.799999999999</v>
      </c>
      <c r="G42" s="1001">
        <v>0</v>
      </c>
      <c r="H42" s="1001">
        <v>0</v>
      </c>
      <c r="I42" s="1001">
        <v>1025</v>
      </c>
      <c r="J42" s="1001">
        <v>1025</v>
      </c>
      <c r="K42" s="1001">
        <v>1024</v>
      </c>
      <c r="L42" s="1000">
        <v>-1</v>
      </c>
    </row>
    <row r="43" spans="1:12" ht="18.75">
      <c r="A43" s="1004" t="s">
        <v>11953</v>
      </c>
      <c r="B43" s="1001" t="s">
        <v>11980</v>
      </c>
      <c r="C43" s="1001" t="s">
        <v>4301</v>
      </c>
      <c r="D43" s="1001" t="s">
        <v>11982</v>
      </c>
      <c r="E43" s="1001">
        <v>35</v>
      </c>
      <c r="F43" s="1001">
        <v>8798.2999999999993</v>
      </c>
      <c r="G43" s="1001">
        <v>0</v>
      </c>
      <c r="H43" s="1001">
        <v>0</v>
      </c>
      <c r="I43" s="1001">
        <v>439</v>
      </c>
      <c r="J43" s="1001">
        <v>439</v>
      </c>
      <c r="K43" s="1001">
        <v>433</v>
      </c>
      <c r="L43" s="1000">
        <v>-6</v>
      </c>
    </row>
    <row r="44" spans="1:12" ht="18.75">
      <c r="A44" s="1004" t="s">
        <v>11953</v>
      </c>
      <c r="B44" s="1001" t="s">
        <v>11980</v>
      </c>
      <c r="C44" s="1001" t="s">
        <v>4301</v>
      </c>
      <c r="D44" s="1001" t="s">
        <v>11964</v>
      </c>
      <c r="E44" s="1001">
        <v>881</v>
      </c>
      <c r="F44" s="1001">
        <v>775198</v>
      </c>
      <c r="G44" s="1001">
        <v>0</v>
      </c>
      <c r="H44" s="1001">
        <v>0</v>
      </c>
      <c r="I44" s="1001">
        <v>14489</v>
      </c>
      <c r="J44" s="1001">
        <v>14489</v>
      </c>
      <c r="K44" s="1001">
        <v>14339</v>
      </c>
      <c r="L44" s="1000">
        <v>-150</v>
      </c>
    </row>
    <row r="45" spans="1:12" ht="18.75">
      <c r="A45" s="1004" t="s">
        <v>11953</v>
      </c>
      <c r="B45" s="1001" t="s">
        <v>11980</v>
      </c>
      <c r="C45" s="1001" t="s">
        <v>4301</v>
      </c>
      <c r="D45" s="1001" t="s">
        <v>11965</v>
      </c>
      <c r="E45" s="1001">
        <v>0</v>
      </c>
      <c r="F45" s="1001">
        <v>0</v>
      </c>
      <c r="G45" s="1001">
        <v>0</v>
      </c>
      <c r="H45" s="1001">
        <v>0</v>
      </c>
      <c r="I45" s="1001">
        <v>6154</v>
      </c>
      <c r="J45" s="1001">
        <v>6154</v>
      </c>
      <c r="K45" s="1001">
        <v>0</v>
      </c>
      <c r="L45" s="1000">
        <v>-6154</v>
      </c>
    </row>
    <row r="46" spans="1:12" ht="18.75">
      <c r="A46" s="1004" t="s">
        <v>11953</v>
      </c>
      <c r="B46" s="1001" t="s">
        <v>11980</v>
      </c>
      <c r="C46" s="1001" t="s">
        <v>4301</v>
      </c>
      <c r="D46" s="1001" t="s">
        <v>11966</v>
      </c>
      <c r="E46" s="1001">
        <v>553</v>
      </c>
      <c r="F46" s="1001">
        <v>134179.57</v>
      </c>
      <c r="G46" s="1001">
        <v>0</v>
      </c>
      <c r="H46" s="1001">
        <v>0</v>
      </c>
      <c r="I46" s="1001">
        <v>6711</v>
      </c>
      <c r="J46" s="1001">
        <v>6711</v>
      </c>
      <c r="K46" s="1001">
        <v>6600</v>
      </c>
      <c r="L46" s="1000">
        <v>-111</v>
      </c>
    </row>
    <row r="47" spans="1:12" ht="18.75">
      <c r="A47" s="1004" t="s">
        <v>11953</v>
      </c>
      <c r="B47" s="1001" t="s">
        <v>11980</v>
      </c>
      <c r="C47" s="1001" t="s">
        <v>4301</v>
      </c>
      <c r="D47" s="1001" t="s">
        <v>11967</v>
      </c>
      <c r="E47" s="1001">
        <v>0</v>
      </c>
      <c r="F47" s="1001">
        <v>0</v>
      </c>
      <c r="G47" s="1001">
        <v>0</v>
      </c>
      <c r="H47" s="1001">
        <v>0</v>
      </c>
      <c r="I47" s="1001">
        <v>2954</v>
      </c>
      <c r="J47" s="1001">
        <v>2954</v>
      </c>
      <c r="K47" s="1001">
        <v>0</v>
      </c>
      <c r="L47" s="1000">
        <v>-2954</v>
      </c>
    </row>
    <row r="48" spans="1:12" ht="18.75">
      <c r="A48" s="1004" t="s">
        <v>11953</v>
      </c>
      <c r="B48" s="1001" t="s">
        <v>11980</v>
      </c>
      <c r="C48" s="1001" t="s">
        <v>4301</v>
      </c>
      <c r="D48" s="1001" t="s">
        <v>11983</v>
      </c>
      <c r="E48" s="1001">
        <v>0</v>
      </c>
      <c r="F48" s="1001">
        <v>0</v>
      </c>
      <c r="G48" s="1001">
        <v>0</v>
      </c>
      <c r="H48" s="1001">
        <v>0</v>
      </c>
      <c r="I48" s="1001">
        <v>312</v>
      </c>
      <c r="J48" s="1001">
        <v>312</v>
      </c>
      <c r="K48" s="1001">
        <v>312</v>
      </c>
      <c r="L48" s="1000">
        <v>0</v>
      </c>
    </row>
    <row r="49" spans="1:12" ht="18.75">
      <c r="A49" s="1004" t="s">
        <v>11953</v>
      </c>
      <c r="B49" s="1001" t="s">
        <v>11980</v>
      </c>
      <c r="C49" s="1001" t="s">
        <v>4301</v>
      </c>
      <c r="D49" s="1001" t="s">
        <v>11968</v>
      </c>
      <c r="E49" s="1001">
        <v>2102</v>
      </c>
      <c r="F49" s="1001">
        <v>1245991</v>
      </c>
      <c r="G49" s="1001">
        <v>0</v>
      </c>
      <c r="H49" s="1001">
        <v>0</v>
      </c>
      <c r="I49" s="1001">
        <v>15473</v>
      </c>
      <c r="J49" s="1001">
        <v>15473</v>
      </c>
      <c r="K49" s="1001">
        <v>15376</v>
      </c>
      <c r="L49" s="1000">
        <v>-97</v>
      </c>
    </row>
    <row r="50" spans="1:12" ht="18.75">
      <c r="A50" s="1004" t="s">
        <v>11953</v>
      </c>
      <c r="B50" s="1001" t="s">
        <v>11980</v>
      </c>
      <c r="C50" s="1001" t="s">
        <v>4301</v>
      </c>
      <c r="D50" s="1001" t="s">
        <v>11984</v>
      </c>
      <c r="E50" s="1001">
        <v>1163</v>
      </c>
      <c r="F50" s="1001">
        <v>1719493.16</v>
      </c>
      <c r="G50" s="1001">
        <v>0</v>
      </c>
      <c r="H50" s="1001">
        <v>0</v>
      </c>
      <c r="I50" s="1001">
        <v>39383</v>
      </c>
      <c r="J50" s="1001">
        <v>39383</v>
      </c>
      <c r="K50" s="1001">
        <v>22156</v>
      </c>
      <c r="L50" s="1000">
        <v>-17227</v>
      </c>
    </row>
    <row r="51" spans="1:12" ht="18.75">
      <c r="A51" s="1004" t="s">
        <v>11953</v>
      </c>
      <c r="B51" s="1001" t="s">
        <v>11980</v>
      </c>
      <c r="C51" s="1001" t="s">
        <v>4301</v>
      </c>
      <c r="D51" s="1001" t="s">
        <v>11962</v>
      </c>
      <c r="E51" s="1001">
        <v>5826</v>
      </c>
      <c r="F51" s="1001">
        <v>0</v>
      </c>
      <c r="G51" s="1001">
        <v>0</v>
      </c>
      <c r="H51" s="1001">
        <v>0</v>
      </c>
      <c r="I51" s="1001">
        <v>82729</v>
      </c>
      <c r="J51" s="1001">
        <v>82729</v>
      </c>
      <c r="K51" s="1001">
        <v>58743</v>
      </c>
      <c r="L51" s="1000">
        <v>-23986</v>
      </c>
    </row>
    <row r="52" spans="1:12" ht="18.75">
      <c r="A52" s="1004" t="s">
        <v>11953</v>
      </c>
      <c r="B52" s="1001" t="s">
        <v>11980</v>
      </c>
      <c r="C52" s="1001" t="s">
        <v>4301</v>
      </c>
      <c r="D52" s="1001" t="s">
        <v>11970</v>
      </c>
      <c r="E52" s="1001">
        <v>0</v>
      </c>
      <c r="F52" s="1001">
        <v>0</v>
      </c>
      <c r="G52" s="1001">
        <v>0</v>
      </c>
      <c r="H52" s="1001">
        <v>0</v>
      </c>
      <c r="I52" s="1001">
        <v>92</v>
      </c>
      <c r="J52" s="1001">
        <v>92</v>
      </c>
      <c r="K52" s="1001">
        <v>0</v>
      </c>
      <c r="L52" s="1000">
        <v>-92</v>
      </c>
    </row>
    <row r="53" spans="1:12" ht="18.75">
      <c r="A53" s="1004" t="s">
        <v>11953</v>
      </c>
      <c r="B53" s="1001" t="s">
        <v>11985</v>
      </c>
      <c r="C53" s="1001" t="s">
        <v>4301</v>
      </c>
      <c r="D53" s="1001" t="s">
        <v>11959</v>
      </c>
      <c r="E53" s="1001">
        <v>19163</v>
      </c>
      <c r="F53" s="1001">
        <v>24969389</v>
      </c>
      <c r="G53" s="1001">
        <v>0</v>
      </c>
      <c r="H53" s="1001">
        <v>0</v>
      </c>
      <c r="I53" s="1001">
        <v>142000</v>
      </c>
      <c r="J53" s="1001">
        <v>142000</v>
      </c>
      <c r="K53" s="1001">
        <v>141981</v>
      </c>
      <c r="L53" s="1000">
        <v>-19</v>
      </c>
    </row>
    <row r="54" spans="1:12" ht="18.75">
      <c r="A54" s="1004" t="s">
        <v>11953</v>
      </c>
      <c r="B54" s="1001" t="s">
        <v>11986</v>
      </c>
      <c r="C54" s="1001" t="s">
        <v>4301</v>
      </c>
      <c r="D54" s="1001" t="s">
        <v>11969</v>
      </c>
      <c r="E54" s="1001">
        <v>300</v>
      </c>
      <c r="F54" s="1001">
        <v>55863</v>
      </c>
      <c r="G54" s="1001">
        <v>0</v>
      </c>
      <c r="H54" s="1001">
        <v>0</v>
      </c>
      <c r="I54" s="1001">
        <v>3277</v>
      </c>
      <c r="J54" s="1001">
        <v>3277</v>
      </c>
      <c r="K54" s="1001">
        <v>3276</v>
      </c>
      <c r="L54" s="1000">
        <v>-1</v>
      </c>
    </row>
    <row r="55" spans="1:12" ht="18.75">
      <c r="A55" s="1004" t="s">
        <v>11953</v>
      </c>
      <c r="B55" s="1001" t="s">
        <v>11986</v>
      </c>
      <c r="C55" s="1001" t="s">
        <v>4301</v>
      </c>
      <c r="D55" s="1001" t="s">
        <v>11987</v>
      </c>
      <c r="E55" s="1001">
        <v>65</v>
      </c>
      <c r="F55" s="1001">
        <v>12103.65</v>
      </c>
      <c r="G55" s="1001">
        <v>0</v>
      </c>
      <c r="H55" s="1001">
        <v>0</v>
      </c>
      <c r="I55" s="1001">
        <v>469</v>
      </c>
      <c r="J55" s="1001">
        <v>469</v>
      </c>
      <c r="K55" s="1001">
        <v>469</v>
      </c>
      <c r="L55" s="1000">
        <v>0</v>
      </c>
    </row>
    <row r="56" spans="1:12" ht="18.75">
      <c r="A56" s="1004" t="s">
        <v>11953</v>
      </c>
      <c r="B56" s="1000" t="s">
        <v>11986</v>
      </c>
      <c r="C56" s="1000" t="s">
        <v>4301</v>
      </c>
      <c r="D56" s="1000" t="s">
        <v>11970</v>
      </c>
      <c r="E56" s="1000">
        <v>408</v>
      </c>
      <c r="F56" s="1000">
        <v>307774.8</v>
      </c>
      <c r="G56" s="1000">
        <v>1</v>
      </c>
      <c r="H56" s="1000">
        <v>754.35</v>
      </c>
      <c r="I56" s="1000">
        <v>4374</v>
      </c>
      <c r="J56" s="1000">
        <v>4374</v>
      </c>
      <c r="K56" s="1000">
        <v>4374</v>
      </c>
      <c r="L56" s="1000">
        <v>0</v>
      </c>
    </row>
    <row r="57" spans="1:12" ht="18.75">
      <c r="A57" s="1004" t="s">
        <v>11953</v>
      </c>
      <c r="B57" s="1001" t="s">
        <v>11986</v>
      </c>
      <c r="C57" s="1001" t="s">
        <v>4301</v>
      </c>
      <c r="D57" s="1001" t="s">
        <v>11988</v>
      </c>
      <c r="E57" s="1001">
        <v>142</v>
      </c>
      <c r="F57" s="1001">
        <v>107117.7</v>
      </c>
      <c r="G57" s="1001">
        <v>0</v>
      </c>
      <c r="H57" s="1001">
        <v>0</v>
      </c>
      <c r="I57" s="1001">
        <v>934</v>
      </c>
      <c r="J57" s="1001">
        <v>934</v>
      </c>
      <c r="K57" s="1001">
        <v>933</v>
      </c>
      <c r="L57" s="1000">
        <v>-1</v>
      </c>
    </row>
    <row r="58" spans="1:12" ht="18.75">
      <c r="A58" s="1004" t="s">
        <v>11953</v>
      </c>
      <c r="B58" s="1001" t="s">
        <v>11986</v>
      </c>
      <c r="C58" s="1001" t="s">
        <v>4301</v>
      </c>
      <c r="D58" s="1001" t="s">
        <v>11971</v>
      </c>
      <c r="E58" s="1001">
        <v>407</v>
      </c>
      <c r="F58" s="1001">
        <v>27582.39</v>
      </c>
      <c r="G58" s="1001">
        <v>0</v>
      </c>
      <c r="H58" s="1001">
        <v>0</v>
      </c>
      <c r="I58" s="1001">
        <v>4374</v>
      </c>
      <c r="J58" s="1001">
        <v>4374</v>
      </c>
      <c r="K58" s="1001">
        <v>4374</v>
      </c>
      <c r="L58" s="1000">
        <v>0</v>
      </c>
    </row>
    <row r="59" spans="1:12" ht="18.75">
      <c r="A59" s="1004" t="s">
        <v>11953</v>
      </c>
      <c r="B59" s="1001" t="s">
        <v>11986</v>
      </c>
      <c r="C59" s="1001" t="s">
        <v>4301</v>
      </c>
      <c r="D59" s="1001" t="s">
        <v>11972</v>
      </c>
      <c r="E59" s="1001">
        <v>406</v>
      </c>
      <c r="F59" s="1001">
        <v>55565.16</v>
      </c>
      <c r="G59" s="1001">
        <v>0</v>
      </c>
      <c r="H59" s="1001">
        <v>0</v>
      </c>
      <c r="I59" s="1001">
        <v>4374</v>
      </c>
      <c r="J59" s="1001">
        <v>4374</v>
      </c>
      <c r="K59" s="1001">
        <v>4374</v>
      </c>
      <c r="L59" s="1000">
        <v>0</v>
      </c>
    </row>
    <row r="60" spans="1:12" ht="18.75">
      <c r="A60" s="1004" t="s">
        <v>11953</v>
      </c>
      <c r="B60" s="1001" t="s">
        <v>11986</v>
      </c>
      <c r="C60" s="1001" t="s">
        <v>4301</v>
      </c>
      <c r="D60" s="1001" t="s">
        <v>11989</v>
      </c>
      <c r="E60" s="1001">
        <v>144</v>
      </c>
      <c r="F60" s="1001">
        <v>19707.84</v>
      </c>
      <c r="G60" s="1001">
        <v>0</v>
      </c>
      <c r="H60" s="1001">
        <v>0</v>
      </c>
      <c r="I60" s="1001">
        <v>934</v>
      </c>
      <c r="J60" s="1001">
        <v>934</v>
      </c>
      <c r="K60" s="1001">
        <v>934</v>
      </c>
      <c r="L60" s="1000">
        <v>0</v>
      </c>
    </row>
    <row r="61" spans="1:12" ht="18.75">
      <c r="A61" s="1004" t="s">
        <v>11953</v>
      </c>
      <c r="B61" s="1001" t="s">
        <v>11990</v>
      </c>
      <c r="C61" s="1001" t="s">
        <v>11956</v>
      </c>
      <c r="D61" s="1001" t="s">
        <v>11957</v>
      </c>
      <c r="E61" s="1001">
        <v>2980</v>
      </c>
      <c r="F61" s="1001">
        <v>3886158.4</v>
      </c>
      <c r="G61" s="1001">
        <v>0</v>
      </c>
      <c r="H61" s="1001">
        <v>0</v>
      </c>
      <c r="I61" s="1001">
        <v>35574</v>
      </c>
      <c r="J61" s="1001">
        <v>35574</v>
      </c>
      <c r="K61" s="1001">
        <v>35574</v>
      </c>
      <c r="L61" s="1000">
        <v>0</v>
      </c>
    </row>
    <row r="62" spans="1:12" ht="18.75">
      <c r="A62" s="1004" t="s">
        <v>11953</v>
      </c>
      <c r="B62" s="1001" t="s">
        <v>11990</v>
      </c>
      <c r="C62" s="1001" t="s">
        <v>4301</v>
      </c>
      <c r="D62" s="1001" t="s">
        <v>11959</v>
      </c>
      <c r="E62" s="1001">
        <v>5451</v>
      </c>
      <c r="F62" s="1001">
        <v>1521319.59</v>
      </c>
      <c r="G62" s="1001">
        <v>0</v>
      </c>
      <c r="H62" s="1001">
        <v>0</v>
      </c>
      <c r="I62" s="1001">
        <v>65356</v>
      </c>
      <c r="J62" s="1001">
        <v>65356</v>
      </c>
      <c r="K62" s="1001">
        <v>65355</v>
      </c>
      <c r="L62" s="1000">
        <v>-1</v>
      </c>
    </row>
    <row r="63" spans="1:12" ht="18.75">
      <c r="A63" s="1004" t="s">
        <v>11953</v>
      </c>
      <c r="B63" s="1001" t="s">
        <v>11991</v>
      </c>
      <c r="C63" s="1001" t="s">
        <v>4303</v>
      </c>
      <c r="D63" s="1001" t="s">
        <v>11955</v>
      </c>
      <c r="E63" s="1001">
        <v>0</v>
      </c>
      <c r="F63" s="1001">
        <v>0</v>
      </c>
      <c r="G63" s="1001">
        <v>0</v>
      </c>
      <c r="H63" s="1001">
        <v>0</v>
      </c>
      <c r="I63" s="1001">
        <v>3</v>
      </c>
      <c r="J63" s="1001">
        <v>3</v>
      </c>
      <c r="K63" s="1001">
        <v>0</v>
      </c>
      <c r="L63" s="1000">
        <v>-3</v>
      </c>
    </row>
    <row r="64" spans="1:12" ht="18.75">
      <c r="A64" s="1004" t="s">
        <v>11953</v>
      </c>
      <c r="B64" s="1001" t="s">
        <v>11991</v>
      </c>
      <c r="C64" s="1001" t="s">
        <v>4303</v>
      </c>
      <c r="D64" s="1001" t="s">
        <v>11992</v>
      </c>
      <c r="E64" s="1001">
        <v>1028</v>
      </c>
      <c r="F64" s="1001">
        <v>706750</v>
      </c>
      <c r="G64" s="1001">
        <v>0</v>
      </c>
      <c r="H64" s="1001">
        <v>0</v>
      </c>
      <c r="I64" s="1001">
        <v>12280</v>
      </c>
      <c r="J64" s="1001">
        <v>12280</v>
      </c>
      <c r="K64" s="1001">
        <v>12280</v>
      </c>
      <c r="L64" s="1000">
        <v>0</v>
      </c>
    </row>
    <row r="65" spans="1:12" ht="18.75">
      <c r="A65" s="1004" t="s">
        <v>11953</v>
      </c>
      <c r="B65" s="1001" t="s">
        <v>11991</v>
      </c>
      <c r="C65" s="1001" t="s">
        <v>11956</v>
      </c>
      <c r="D65" s="1001" t="s">
        <v>11957</v>
      </c>
      <c r="E65" s="1001">
        <v>1975</v>
      </c>
      <c r="F65" s="1001">
        <v>1919522.25</v>
      </c>
      <c r="G65" s="1001">
        <v>0</v>
      </c>
      <c r="H65" s="1001">
        <v>0</v>
      </c>
      <c r="I65" s="1001">
        <v>23680</v>
      </c>
      <c r="J65" s="1001">
        <v>23680</v>
      </c>
      <c r="K65" s="1001">
        <v>23680</v>
      </c>
      <c r="L65" s="1000">
        <v>0</v>
      </c>
    </row>
    <row r="66" spans="1:12" ht="18.75">
      <c r="A66" s="1004" t="s">
        <v>11953</v>
      </c>
      <c r="B66" s="1001" t="s">
        <v>11991</v>
      </c>
      <c r="C66" s="1001" t="s">
        <v>4301</v>
      </c>
      <c r="D66" s="1001" t="s">
        <v>11959</v>
      </c>
      <c r="E66" s="1001">
        <v>662</v>
      </c>
      <c r="F66" s="1001">
        <v>153080.88</v>
      </c>
      <c r="G66" s="1001">
        <v>0</v>
      </c>
      <c r="H66" s="1001">
        <v>0</v>
      </c>
      <c r="I66" s="1001">
        <v>7873</v>
      </c>
      <c r="J66" s="1001">
        <v>7873</v>
      </c>
      <c r="K66" s="1001">
        <v>7873</v>
      </c>
      <c r="L66" s="1000">
        <v>0</v>
      </c>
    </row>
    <row r="67" spans="1:12" ht="18.75">
      <c r="A67" s="1004" t="s">
        <v>11953</v>
      </c>
      <c r="B67" s="1000" t="s">
        <v>6496</v>
      </c>
      <c r="C67" s="1000" t="s">
        <v>4303</v>
      </c>
      <c r="D67" s="1000" t="s">
        <v>11955</v>
      </c>
      <c r="E67" s="1000">
        <v>1424</v>
      </c>
      <c r="F67" s="1000">
        <v>964540.96</v>
      </c>
      <c r="G67" s="1000">
        <v>38</v>
      </c>
      <c r="H67" s="1000">
        <v>26473.57</v>
      </c>
      <c r="I67" s="1000">
        <v>17003</v>
      </c>
      <c r="J67" s="1000">
        <v>17003</v>
      </c>
      <c r="K67" s="1000">
        <v>17003</v>
      </c>
      <c r="L67" s="1000">
        <v>0</v>
      </c>
    </row>
    <row r="68" spans="1:12" ht="18.75">
      <c r="A68" s="1004" t="s">
        <v>11953</v>
      </c>
      <c r="B68" s="1001" t="s">
        <v>6496</v>
      </c>
      <c r="C68" s="1001" t="s">
        <v>11956</v>
      </c>
      <c r="D68" s="1001" t="s">
        <v>11961</v>
      </c>
      <c r="E68" s="1001">
        <v>888</v>
      </c>
      <c r="F68" s="1001">
        <v>976787.07</v>
      </c>
      <c r="G68" s="1001">
        <v>0</v>
      </c>
      <c r="H68" s="1001">
        <v>0</v>
      </c>
      <c r="I68" s="1001">
        <v>10366</v>
      </c>
      <c r="J68" s="1001">
        <v>10366</v>
      </c>
      <c r="K68" s="1001">
        <v>10366</v>
      </c>
      <c r="L68" s="1000">
        <v>0</v>
      </c>
    </row>
    <row r="69" spans="1:12" ht="18.75">
      <c r="A69" s="1004" t="s">
        <v>11953</v>
      </c>
      <c r="B69" s="1001" t="s">
        <v>6496</v>
      </c>
      <c r="C69" s="1001" t="s">
        <v>11956</v>
      </c>
      <c r="D69" s="1001" t="s">
        <v>11962</v>
      </c>
      <c r="E69" s="1001">
        <v>3488</v>
      </c>
      <c r="F69" s="1001">
        <v>0</v>
      </c>
      <c r="G69" s="1001">
        <v>0</v>
      </c>
      <c r="H69" s="1001">
        <v>0</v>
      </c>
      <c r="I69" s="1001">
        <v>42311</v>
      </c>
      <c r="J69" s="1001">
        <v>42311</v>
      </c>
      <c r="K69" s="1001">
        <v>37669</v>
      </c>
      <c r="L69" s="1000">
        <v>-4642</v>
      </c>
    </row>
    <row r="70" spans="1:12" ht="18.75">
      <c r="A70" s="1004" t="s">
        <v>11953</v>
      </c>
      <c r="B70" s="1001" t="s">
        <v>6496</v>
      </c>
      <c r="C70" s="1001" t="s">
        <v>4301</v>
      </c>
      <c r="D70" s="1001" t="s">
        <v>11963</v>
      </c>
      <c r="E70" s="1001">
        <v>568</v>
      </c>
      <c r="F70" s="1001">
        <v>127428.33</v>
      </c>
      <c r="G70" s="1001">
        <v>0</v>
      </c>
      <c r="H70" s="1001">
        <v>0</v>
      </c>
      <c r="I70" s="1001">
        <v>6863</v>
      </c>
      <c r="J70" s="1001">
        <v>6863</v>
      </c>
      <c r="K70" s="1001">
        <v>6857</v>
      </c>
      <c r="L70" s="1000">
        <v>-6</v>
      </c>
    </row>
    <row r="71" spans="1:12" ht="18.75">
      <c r="A71" s="1004" t="s">
        <v>11953</v>
      </c>
      <c r="B71" s="1001" t="s">
        <v>6496</v>
      </c>
      <c r="C71" s="1001" t="s">
        <v>4301</v>
      </c>
      <c r="D71" s="1001" t="s">
        <v>11964</v>
      </c>
      <c r="E71" s="1001">
        <v>477</v>
      </c>
      <c r="F71" s="1001">
        <v>481981</v>
      </c>
      <c r="G71" s="1001">
        <v>0</v>
      </c>
      <c r="H71" s="1001">
        <v>0</v>
      </c>
      <c r="I71" s="1001">
        <v>5736</v>
      </c>
      <c r="J71" s="1001">
        <v>5736</v>
      </c>
      <c r="K71" s="1001">
        <v>5723</v>
      </c>
      <c r="L71" s="1000">
        <v>-13</v>
      </c>
    </row>
    <row r="72" spans="1:12" ht="18.75">
      <c r="A72" s="1004" t="s">
        <v>11953</v>
      </c>
      <c r="B72" s="1001" t="s">
        <v>6496</v>
      </c>
      <c r="C72" s="1001" t="s">
        <v>4301</v>
      </c>
      <c r="D72" s="1001" t="s">
        <v>11965</v>
      </c>
      <c r="E72" s="1001">
        <v>0</v>
      </c>
      <c r="F72" s="1001">
        <v>0</v>
      </c>
      <c r="G72" s="1001">
        <v>0</v>
      </c>
      <c r="H72" s="1001">
        <v>0</v>
      </c>
      <c r="I72" s="1001">
        <v>2418</v>
      </c>
      <c r="J72" s="1001">
        <v>2418</v>
      </c>
      <c r="K72" s="1001">
        <v>0</v>
      </c>
      <c r="L72" s="1000">
        <v>-2418</v>
      </c>
    </row>
    <row r="73" spans="1:12" ht="18.75">
      <c r="A73" s="1004" t="s">
        <v>11953</v>
      </c>
      <c r="B73" s="1001" t="s">
        <v>6496</v>
      </c>
      <c r="C73" s="1001" t="s">
        <v>4301</v>
      </c>
      <c r="D73" s="1001" t="s">
        <v>11966</v>
      </c>
      <c r="E73" s="1001">
        <v>123</v>
      </c>
      <c r="F73" s="1001">
        <v>20849.169999999998</v>
      </c>
      <c r="G73" s="1001">
        <v>0</v>
      </c>
      <c r="H73" s="1001">
        <v>0</v>
      </c>
      <c r="I73" s="1001">
        <v>1568</v>
      </c>
      <c r="J73" s="1001">
        <v>1568</v>
      </c>
      <c r="K73" s="1001">
        <v>1551</v>
      </c>
      <c r="L73" s="1000">
        <v>-17</v>
      </c>
    </row>
    <row r="74" spans="1:12" ht="18.75">
      <c r="A74" s="1004" t="s">
        <v>11953</v>
      </c>
      <c r="B74" s="1001" t="s">
        <v>6496</v>
      </c>
      <c r="C74" s="1001" t="s">
        <v>4301</v>
      </c>
      <c r="D74" s="1001" t="s">
        <v>11967</v>
      </c>
      <c r="E74" s="1001">
        <v>0</v>
      </c>
      <c r="F74" s="1001">
        <v>0</v>
      </c>
      <c r="G74" s="1001">
        <v>0</v>
      </c>
      <c r="H74" s="1001">
        <v>0</v>
      </c>
      <c r="I74" s="1001">
        <v>617</v>
      </c>
      <c r="J74" s="1001">
        <v>617</v>
      </c>
      <c r="K74" s="1001">
        <v>0</v>
      </c>
      <c r="L74" s="1000">
        <v>-617</v>
      </c>
    </row>
    <row r="75" spans="1:12" ht="18.75">
      <c r="A75" s="1004" t="s">
        <v>11953</v>
      </c>
      <c r="B75" s="1001" t="s">
        <v>6496</v>
      </c>
      <c r="C75" s="1001" t="s">
        <v>4301</v>
      </c>
      <c r="D75" s="1001" t="s">
        <v>11983</v>
      </c>
      <c r="E75" s="1001">
        <v>0</v>
      </c>
      <c r="F75" s="1001">
        <v>0</v>
      </c>
      <c r="G75" s="1001">
        <v>0</v>
      </c>
      <c r="H75" s="1001">
        <v>0</v>
      </c>
      <c r="I75" s="1001">
        <v>163</v>
      </c>
      <c r="J75" s="1001">
        <v>163</v>
      </c>
      <c r="K75" s="1001">
        <v>163</v>
      </c>
      <c r="L75" s="1000">
        <v>0</v>
      </c>
    </row>
    <row r="76" spans="1:12" ht="18.75">
      <c r="A76" s="1004" t="s">
        <v>11953</v>
      </c>
      <c r="B76" s="1001" t="s">
        <v>6496</v>
      </c>
      <c r="C76" s="1001" t="s">
        <v>4301</v>
      </c>
      <c r="D76" s="1001" t="s">
        <v>11968</v>
      </c>
      <c r="E76" s="1001">
        <v>253</v>
      </c>
      <c r="F76" s="1001">
        <v>153499</v>
      </c>
      <c r="G76" s="1001">
        <v>0</v>
      </c>
      <c r="H76" s="1001">
        <v>0</v>
      </c>
      <c r="I76" s="1001">
        <v>1408</v>
      </c>
      <c r="J76" s="1001">
        <v>1408</v>
      </c>
      <c r="K76" s="1001">
        <v>1398</v>
      </c>
      <c r="L76" s="1000">
        <v>-10</v>
      </c>
    </row>
    <row r="77" spans="1:12" ht="18.75">
      <c r="A77" s="1004" t="s">
        <v>11953</v>
      </c>
      <c r="B77" s="1001" t="s">
        <v>6496</v>
      </c>
      <c r="C77" s="1001" t="s">
        <v>4301</v>
      </c>
      <c r="D77" s="1001" t="s">
        <v>11984</v>
      </c>
      <c r="E77" s="1001">
        <v>341</v>
      </c>
      <c r="F77" s="1001">
        <v>694407.67</v>
      </c>
      <c r="G77" s="1001">
        <v>0</v>
      </c>
      <c r="H77" s="1001">
        <v>0</v>
      </c>
      <c r="I77" s="1001">
        <v>14770</v>
      </c>
      <c r="J77" s="1001">
        <v>14770</v>
      </c>
      <c r="K77" s="1001">
        <v>8560</v>
      </c>
      <c r="L77" s="1000">
        <v>-6210</v>
      </c>
    </row>
    <row r="78" spans="1:12" ht="18.75">
      <c r="A78" s="1004" t="s">
        <v>11953</v>
      </c>
      <c r="B78" s="1001" t="s">
        <v>6496</v>
      </c>
      <c r="C78" s="1001" t="s">
        <v>4301</v>
      </c>
      <c r="D78" s="1001" t="s">
        <v>11962</v>
      </c>
      <c r="E78" s="1001">
        <v>2668</v>
      </c>
      <c r="F78" s="1001">
        <v>0</v>
      </c>
      <c r="G78" s="1001">
        <v>0</v>
      </c>
      <c r="H78" s="1001">
        <v>0</v>
      </c>
      <c r="I78" s="1001">
        <v>37607</v>
      </c>
      <c r="J78" s="1001">
        <v>37607</v>
      </c>
      <c r="K78" s="1001">
        <v>27827</v>
      </c>
      <c r="L78" s="1000">
        <v>-9780</v>
      </c>
    </row>
    <row r="79" spans="1:12" ht="18.75">
      <c r="A79" s="1004" t="s">
        <v>11953</v>
      </c>
      <c r="B79" s="1001" t="s">
        <v>6496</v>
      </c>
      <c r="C79" s="1001" t="s">
        <v>4301</v>
      </c>
      <c r="D79" s="1001" t="s">
        <v>11970</v>
      </c>
      <c r="E79" s="1001">
        <v>0</v>
      </c>
      <c r="F79" s="1001">
        <v>0</v>
      </c>
      <c r="G79" s="1001">
        <v>0</v>
      </c>
      <c r="H79" s="1001">
        <v>0</v>
      </c>
      <c r="I79" s="1001">
        <v>190</v>
      </c>
      <c r="J79" s="1001">
        <v>190</v>
      </c>
      <c r="K79" s="1001">
        <v>0</v>
      </c>
      <c r="L79" s="1000">
        <v>-190</v>
      </c>
    </row>
    <row r="80" spans="1:12" ht="18.75">
      <c r="A80" s="1004" t="s">
        <v>11953</v>
      </c>
      <c r="B80" s="1001" t="s">
        <v>6496</v>
      </c>
      <c r="C80" s="1001" t="s">
        <v>4301</v>
      </c>
      <c r="D80" s="1001" t="s">
        <v>11988</v>
      </c>
      <c r="E80" s="1001">
        <v>70</v>
      </c>
      <c r="F80" s="1001">
        <v>101158.39999999999</v>
      </c>
      <c r="G80" s="1001">
        <v>0</v>
      </c>
      <c r="H80" s="1001">
        <v>0</v>
      </c>
      <c r="I80" s="1001">
        <v>70</v>
      </c>
      <c r="J80" s="1001">
        <v>70</v>
      </c>
      <c r="K80" s="1001">
        <v>70</v>
      </c>
      <c r="L80" s="1000">
        <v>0</v>
      </c>
    </row>
    <row r="81" spans="1:12" ht="18.75">
      <c r="A81" s="1004" t="s">
        <v>11953</v>
      </c>
      <c r="B81" s="1000" t="s">
        <v>1117</v>
      </c>
      <c r="C81" s="1000" t="s">
        <v>4303</v>
      </c>
      <c r="D81" s="1000" t="s">
        <v>11955</v>
      </c>
      <c r="E81" s="1000">
        <v>828</v>
      </c>
      <c r="F81" s="1000">
        <v>708730.1</v>
      </c>
      <c r="G81" s="1000">
        <v>1</v>
      </c>
      <c r="H81" s="1000">
        <v>953.66</v>
      </c>
      <c r="I81" s="1000">
        <v>9927</v>
      </c>
      <c r="J81" s="1000">
        <v>9927</v>
      </c>
      <c r="K81" s="1000">
        <v>9927</v>
      </c>
      <c r="L81" s="1000">
        <v>0</v>
      </c>
    </row>
    <row r="82" spans="1:12" ht="18.75">
      <c r="A82" s="1004" t="s">
        <v>11953</v>
      </c>
      <c r="B82" s="1001" t="s">
        <v>1117</v>
      </c>
      <c r="C82" s="1001" t="s">
        <v>11956</v>
      </c>
      <c r="D82" s="1001" t="s">
        <v>11961</v>
      </c>
      <c r="E82" s="1001">
        <v>806</v>
      </c>
      <c r="F82" s="1001">
        <v>1558046.26</v>
      </c>
      <c r="G82" s="1001">
        <v>0</v>
      </c>
      <c r="H82" s="1001">
        <v>0</v>
      </c>
      <c r="I82" s="1001">
        <v>9582</v>
      </c>
      <c r="J82" s="1001">
        <v>9582</v>
      </c>
      <c r="K82" s="1001">
        <v>9582</v>
      </c>
      <c r="L82" s="1000">
        <v>0</v>
      </c>
    </row>
    <row r="83" spans="1:12" ht="18.75">
      <c r="A83" s="1004" t="s">
        <v>11953</v>
      </c>
      <c r="B83" s="1001" t="s">
        <v>1117</v>
      </c>
      <c r="C83" s="1001" t="s">
        <v>11956</v>
      </c>
      <c r="D83" s="1001" t="s">
        <v>11962</v>
      </c>
      <c r="E83" s="1001">
        <v>587</v>
      </c>
      <c r="F83" s="1001">
        <v>0</v>
      </c>
      <c r="G83" s="1001">
        <v>0</v>
      </c>
      <c r="H83" s="1001">
        <v>0</v>
      </c>
      <c r="I83" s="1001">
        <v>21409</v>
      </c>
      <c r="J83" s="1001">
        <v>21409</v>
      </c>
      <c r="K83" s="1001">
        <v>10524</v>
      </c>
      <c r="L83" s="1000">
        <v>-10885</v>
      </c>
    </row>
    <row r="84" spans="1:12" ht="18.75">
      <c r="A84" s="1004" t="s">
        <v>11953</v>
      </c>
      <c r="B84" s="1001" t="s">
        <v>1117</v>
      </c>
      <c r="C84" s="1001" t="s">
        <v>4301</v>
      </c>
      <c r="D84" s="1001" t="s">
        <v>11963</v>
      </c>
      <c r="E84" s="1001">
        <v>585</v>
      </c>
      <c r="F84" s="1001">
        <v>288853.3</v>
      </c>
      <c r="G84" s="1001">
        <v>0</v>
      </c>
      <c r="H84" s="1001">
        <v>0</v>
      </c>
      <c r="I84" s="1001">
        <v>6998</v>
      </c>
      <c r="J84" s="1001">
        <v>6998</v>
      </c>
      <c r="K84" s="1001">
        <v>6998</v>
      </c>
      <c r="L84" s="1000">
        <v>0</v>
      </c>
    </row>
    <row r="85" spans="1:12" ht="18.75">
      <c r="A85" s="1004" t="s">
        <v>11953</v>
      </c>
      <c r="B85" s="1001" t="s">
        <v>1117</v>
      </c>
      <c r="C85" s="1001" t="s">
        <v>4301</v>
      </c>
      <c r="D85" s="1001" t="s">
        <v>11964</v>
      </c>
      <c r="E85" s="1001">
        <v>358</v>
      </c>
      <c r="F85" s="1001">
        <v>353205</v>
      </c>
      <c r="G85" s="1001">
        <v>0</v>
      </c>
      <c r="H85" s="1001">
        <v>0</v>
      </c>
      <c r="I85" s="1001">
        <v>3397</v>
      </c>
      <c r="J85" s="1001">
        <v>3397</v>
      </c>
      <c r="K85" s="1001">
        <v>3397</v>
      </c>
      <c r="L85" s="1000">
        <v>0</v>
      </c>
    </row>
    <row r="86" spans="1:12" ht="18.75">
      <c r="A86" s="1004" t="s">
        <v>11953</v>
      </c>
      <c r="B86" s="1001" t="s">
        <v>1117</v>
      </c>
      <c r="C86" s="1001" t="s">
        <v>4301</v>
      </c>
      <c r="D86" s="1001" t="s">
        <v>11965</v>
      </c>
      <c r="E86" s="1001">
        <v>0</v>
      </c>
      <c r="F86" s="1001">
        <v>0</v>
      </c>
      <c r="G86" s="1001">
        <v>0</v>
      </c>
      <c r="H86" s="1001">
        <v>0</v>
      </c>
      <c r="I86" s="1001">
        <v>1520</v>
      </c>
      <c r="J86" s="1001">
        <v>1520</v>
      </c>
      <c r="K86" s="1001">
        <v>0</v>
      </c>
      <c r="L86" s="1000">
        <v>-1520</v>
      </c>
    </row>
    <row r="87" spans="1:12" ht="18.75">
      <c r="A87" s="1004" t="s">
        <v>11953</v>
      </c>
      <c r="B87" s="1001" t="s">
        <v>1117</v>
      </c>
      <c r="C87" s="1001" t="s">
        <v>4301</v>
      </c>
      <c r="D87" s="1001" t="s">
        <v>11966</v>
      </c>
      <c r="E87" s="1001">
        <v>67</v>
      </c>
      <c r="F87" s="1001">
        <v>13984.37</v>
      </c>
      <c r="G87" s="1001">
        <v>0</v>
      </c>
      <c r="H87" s="1001">
        <v>0</v>
      </c>
      <c r="I87" s="1001">
        <v>749</v>
      </c>
      <c r="J87" s="1001">
        <v>749</v>
      </c>
      <c r="K87" s="1001">
        <v>749</v>
      </c>
      <c r="L87" s="1000">
        <v>0</v>
      </c>
    </row>
    <row r="88" spans="1:12" ht="18.75">
      <c r="A88" s="1004" t="s">
        <v>11953</v>
      </c>
      <c r="B88" s="1001" t="s">
        <v>1117</v>
      </c>
      <c r="C88" s="1001" t="s">
        <v>4301</v>
      </c>
      <c r="D88" s="1001" t="s">
        <v>11967</v>
      </c>
      <c r="E88" s="1001">
        <v>0</v>
      </c>
      <c r="F88" s="1001">
        <v>0</v>
      </c>
      <c r="G88" s="1001">
        <v>0</v>
      </c>
      <c r="H88" s="1001">
        <v>0</v>
      </c>
      <c r="I88" s="1001">
        <v>380</v>
      </c>
      <c r="J88" s="1001">
        <v>380</v>
      </c>
      <c r="K88" s="1001">
        <v>0</v>
      </c>
      <c r="L88" s="1000">
        <v>-380</v>
      </c>
    </row>
    <row r="89" spans="1:12" ht="18.75">
      <c r="A89" s="1004" t="s">
        <v>11953</v>
      </c>
      <c r="B89" s="1001" t="s">
        <v>1117</v>
      </c>
      <c r="C89" s="1001" t="s">
        <v>4301</v>
      </c>
      <c r="D89" s="1001" t="s">
        <v>11983</v>
      </c>
      <c r="E89" s="1001">
        <v>0</v>
      </c>
      <c r="F89" s="1001">
        <v>0</v>
      </c>
      <c r="G89" s="1001">
        <v>0</v>
      </c>
      <c r="H89" s="1001">
        <v>0</v>
      </c>
      <c r="I89" s="1001">
        <v>95</v>
      </c>
      <c r="J89" s="1001">
        <v>95</v>
      </c>
      <c r="K89" s="1001">
        <v>95</v>
      </c>
      <c r="L89" s="1000">
        <v>0</v>
      </c>
    </row>
    <row r="90" spans="1:12" ht="18.75">
      <c r="A90" s="1004" t="s">
        <v>11953</v>
      </c>
      <c r="B90" s="1001" t="s">
        <v>1117</v>
      </c>
      <c r="C90" s="1001" t="s">
        <v>4301</v>
      </c>
      <c r="D90" s="1001" t="s">
        <v>11968</v>
      </c>
      <c r="E90" s="1001">
        <v>554</v>
      </c>
      <c r="F90" s="1001">
        <v>332882</v>
      </c>
      <c r="G90" s="1001">
        <v>0</v>
      </c>
      <c r="H90" s="1001">
        <v>0</v>
      </c>
      <c r="I90" s="1001">
        <v>5059</v>
      </c>
      <c r="J90" s="1001">
        <v>5059</v>
      </c>
      <c r="K90" s="1001">
        <v>5059</v>
      </c>
      <c r="L90" s="1000">
        <v>0</v>
      </c>
    </row>
    <row r="91" spans="1:12" ht="18.75">
      <c r="A91" s="1004" t="s">
        <v>11953</v>
      </c>
      <c r="B91" s="1001" t="s">
        <v>1117</v>
      </c>
      <c r="C91" s="1001" t="s">
        <v>4301</v>
      </c>
      <c r="D91" s="1001" t="s">
        <v>11984</v>
      </c>
      <c r="E91" s="1001">
        <v>119</v>
      </c>
      <c r="F91" s="1001">
        <v>260465.17</v>
      </c>
      <c r="G91" s="1001">
        <v>0</v>
      </c>
      <c r="H91" s="1001">
        <v>0</v>
      </c>
      <c r="I91" s="1001">
        <v>7646</v>
      </c>
      <c r="J91" s="1001">
        <v>7646</v>
      </c>
      <c r="K91" s="1001">
        <v>4806</v>
      </c>
      <c r="L91" s="1000">
        <v>-2840</v>
      </c>
    </row>
    <row r="92" spans="1:12" ht="18.75">
      <c r="A92" s="1004" t="s">
        <v>11953</v>
      </c>
      <c r="B92" s="1001" t="s">
        <v>1117</v>
      </c>
      <c r="C92" s="1001" t="s">
        <v>4301</v>
      </c>
      <c r="D92" s="1001" t="s">
        <v>11962</v>
      </c>
      <c r="E92" s="1001">
        <v>3143</v>
      </c>
      <c r="F92" s="1001">
        <v>0</v>
      </c>
      <c r="G92" s="1001">
        <v>0</v>
      </c>
      <c r="H92" s="1001">
        <v>0</v>
      </c>
      <c r="I92" s="1001">
        <v>19693</v>
      </c>
      <c r="J92" s="1001">
        <v>19693</v>
      </c>
      <c r="K92" s="1001">
        <v>31501</v>
      </c>
      <c r="L92" s="1000">
        <v>11808</v>
      </c>
    </row>
    <row r="93" spans="1:12" ht="18.75">
      <c r="A93" s="1004" t="s">
        <v>11953</v>
      </c>
      <c r="B93" s="1001" t="s">
        <v>1117</v>
      </c>
      <c r="C93" s="1001" t="s">
        <v>4301</v>
      </c>
      <c r="D93" s="1001" t="s">
        <v>11970</v>
      </c>
      <c r="E93" s="1001">
        <v>97</v>
      </c>
      <c r="F93" s="1001">
        <v>140176.64000000001</v>
      </c>
      <c r="G93" s="1001">
        <v>0</v>
      </c>
      <c r="H93" s="1001">
        <v>0</v>
      </c>
      <c r="I93" s="1001">
        <v>1170</v>
      </c>
      <c r="J93" s="1001">
        <v>1170</v>
      </c>
      <c r="K93" s="1001">
        <v>1170</v>
      </c>
      <c r="L93" s="1000">
        <v>0</v>
      </c>
    </row>
    <row r="94" spans="1:12" ht="18.75">
      <c r="A94" s="1004" t="s">
        <v>11953</v>
      </c>
      <c r="B94" s="1001" t="s">
        <v>8942</v>
      </c>
      <c r="C94" s="1001" t="s">
        <v>4303</v>
      </c>
      <c r="D94" s="1001" t="s">
        <v>11955</v>
      </c>
      <c r="E94" s="1001">
        <v>1893</v>
      </c>
      <c r="F94" s="1001">
        <v>1379656.34</v>
      </c>
      <c r="G94" s="1001">
        <v>0</v>
      </c>
      <c r="H94" s="1001">
        <v>0</v>
      </c>
      <c r="I94" s="1001">
        <v>22440</v>
      </c>
      <c r="J94" s="1001">
        <v>22440</v>
      </c>
      <c r="K94" s="1001">
        <v>22440</v>
      </c>
      <c r="L94" s="1000">
        <v>0</v>
      </c>
    </row>
    <row r="95" spans="1:12" ht="18.75">
      <c r="A95" s="1004" t="s">
        <v>11953</v>
      </c>
      <c r="B95" s="1001" t="s">
        <v>8942</v>
      </c>
      <c r="C95" s="1001" t="s">
        <v>11956</v>
      </c>
      <c r="D95" s="1001" t="s">
        <v>11961</v>
      </c>
      <c r="E95" s="1001">
        <v>781</v>
      </c>
      <c r="F95" s="1001">
        <v>980730.4</v>
      </c>
      <c r="G95" s="1001">
        <v>0</v>
      </c>
      <c r="H95" s="1001">
        <v>0</v>
      </c>
      <c r="I95" s="1001">
        <v>9091</v>
      </c>
      <c r="J95" s="1001">
        <v>9091</v>
      </c>
      <c r="K95" s="1001">
        <v>9091</v>
      </c>
      <c r="L95" s="1000">
        <v>0</v>
      </c>
    </row>
    <row r="96" spans="1:12" ht="18.75">
      <c r="A96" s="1004" t="s">
        <v>11953</v>
      </c>
      <c r="B96" s="1001" t="s">
        <v>8942</v>
      </c>
      <c r="C96" s="1001" t="s">
        <v>11956</v>
      </c>
      <c r="D96" s="1001" t="s">
        <v>11962</v>
      </c>
      <c r="E96" s="1001">
        <v>4791</v>
      </c>
      <c r="F96" s="1001">
        <v>0</v>
      </c>
      <c r="G96" s="1001">
        <v>0</v>
      </c>
      <c r="H96" s="1001">
        <v>0</v>
      </c>
      <c r="I96" s="1001">
        <v>60503</v>
      </c>
      <c r="J96" s="1001">
        <v>60503</v>
      </c>
      <c r="K96" s="1001">
        <v>57316</v>
      </c>
      <c r="L96" s="1000">
        <v>-3187</v>
      </c>
    </row>
    <row r="97" spans="1:12" ht="18.75">
      <c r="A97" s="1004" t="s">
        <v>11953</v>
      </c>
      <c r="B97" s="1001" t="s">
        <v>8942</v>
      </c>
      <c r="C97" s="1001" t="s">
        <v>4301</v>
      </c>
      <c r="D97" s="1001" t="s">
        <v>11963</v>
      </c>
      <c r="E97" s="1001">
        <v>1084</v>
      </c>
      <c r="F97" s="1001">
        <v>312945.90999999997</v>
      </c>
      <c r="G97" s="1001">
        <v>0</v>
      </c>
      <c r="H97" s="1001">
        <v>0</v>
      </c>
      <c r="I97" s="1001">
        <v>12867</v>
      </c>
      <c r="J97" s="1001">
        <v>12867</v>
      </c>
      <c r="K97" s="1001">
        <v>12847</v>
      </c>
      <c r="L97" s="1000">
        <v>-20</v>
      </c>
    </row>
    <row r="98" spans="1:12" ht="18.75">
      <c r="A98" s="1004" t="s">
        <v>11953</v>
      </c>
      <c r="B98" s="1001" t="s">
        <v>8942</v>
      </c>
      <c r="C98" s="1001" t="s">
        <v>4301</v>
      </c>
      <c r="D98" s="1001" t="s">
        <v>11981</v>
      </c>
      <c r="E98" s="1001">
        <v>251</v>
      </c>
      <c r="F98" s="1001">
        <v>95600.88</v>
      </c>
      <c r="G98" s="1001">
        <v>0</v>
      </c>
      <c r="H98" s="1001">
        <v>0</v>
      </c>
      <c r="I98" s="1001">
        <v>1025</v>
      </c>
      <c r="J98" s="1001">
        <v>1025</v>
      </c>
      <c r="K98" s="1001">
        <v>990</v>
      </c>
      <c r="L98" s="1000">
        <v>-35</v>
      </c>
    </row>
    <row r="99" spans="1:12" ht="18.75">
      <c r="A99" s="1004" t="s">
        <v>11953</v>
      </c>
      <c r="B99" s="1001" t="s">
        <v>8942</v>
      </c>
      <c r="C99" s="1001" t="s">
        <v>4301</v>
      </c>
      <c r="D99" s="1001" t="s">
        <v>11982</v>
      </c>
      <c r="E99" s="1001">
        <v>164</v>
      </c>
      <c r="F99" s="1001">
        <v>41226.32</v>
      </c>
      <c r="G99" s="1001">
        <v>0</v>
      </c>
      <c r="H99" s="1001">
        <v>0</v>
      </c>
      <c r="I99" s="1001">
        <v>439</v>
      </c>
      <c r="J99" s="1001">
        <v>439</v>
      </c>
      <c r="K99" s="1001">
        <v>380</v>
      </c>
      <c r="L99" s="1000">
        <v>-59</v>
      </c>
    </row>
    <row r="100" spans="1:12" ht="18.75">
      <c r="A100" s="1004" t="s">
        <v>11953</v>
      </c>
      <c r="B100" s="1001" t="s">
        <v>8942</v>
      </c>
      <c r="C100" s="1001" t="s">
        <v>4301</v>
      </c>
      <c r="D100" s="1001" t="s">
        <v>11964</v>
      </c>
      <c r="E100" s="1001">
        <v>873</v>
      </c>
      <c r="F100" s="1001">
        <v>730757</v>
      </c>
      <c r="G100" s="1001">
        <v>0</v>
      </c>
      <c r="H100" s="1001">
        <v>0</v>
      </c>
      <c r="I100" s="1001">
        <v>7482</v>
      </c>
      <c r="J100" s="1001">
        <v>7482</v>
      </c>
      <c r="K100" s="1001">
        <v>7411</v>
      </c>
      <c r="L100" s="1000">
        <v>-71</v>
      </c>
    </row>
    <row r="101" spans="1:12" ht="18.75">
      <c r="A101" s="1004" t="s">
        <v>11953</v>
      </c>
      <c r="B101" s="1001" t="s">
        <v>8942</v>
      </c>
      <c r="C101" s="1001" t="s">
        <v>4301</v>
      </c>
      <c r="D101" s="1001" t="s">
        <v>11965</v>
      </c>
      <c r="E101" s="1001">
        <v>0</v>
      </c>
      <c r="F101" s="1001">
        <v>0</v>
      </c>
      <c r="G101" s="1001">
        <v>0</v>
      </c>
      <c r="H101" s="1001">
        <v>0</v>
      </c>
      <c r="I101" s="1001">
        <v>3209</v>
      </c>
      <c r="J101" s="1001">
        <v>3209</v>
      </c>
      <c r="K101" s="1001">
        <v>0</v>
      </c>
      <c r="L101" s="1000">
        <v>-3209</v>
      </c>
    </row>
    <row r="102" spans="1:12" ht="18.75">
      <c r="A102" s="1004" t="s">
        <v>11953</v>
      </c>
      <c r="B102" s="1001" t="s">
        <v>8942</v>
      </c>
      <c r="C102" s="1001" t="s">
        <v>4301</v>
      </c>
      <c r="D102" s="1001" t="s">
        <v>11966</v>
      </c>
      <c r="E102" s="1001">
        <v>421</v>
      </c>
      <c r="F102" s="1001">
        <v>90248.25</v>
      </c>
      <c r="G102" s="1001">
        <v>0</v>
      </c>
      <c r="H102" s="1001">
        <v>0</v>
      </c>
      <c r="I102" s="1001">
        <v>2355</v>
      </c>
      <c r="J102" s="1001">
        <v>2355</v>
      </c>
      <c r="K102" s="1001">
        <v>2314</v>
      </c>
      <c r="L102" s="1000">
        <v>-41</v>
      </c>
    </row>
    <row r="103" spans="1:12" ht="18.75">
      <c r="A103" s="1004" t="s">
        <v>11953</v>
      </c>
      <c r="B103" s="1001" t="s">
        <v>8942</v>
      </c>
      <c r="C103" s="1001" t="s">
        <v>4301</v>
      </c>
      <c r="D103" s="1001" t="s">
        <v>11967</v>
      </c>
      <c r="E103" s="1001">
        <v>0</v>
      </c>
      <c r="F103" s="1001">
        <v>0</v>
      </c>
      <c r="G103" s="1001">
        <v>0</v>
      </c>
      <c r="H103" s="1001">
        <v>0</v>
      </c>
      <c r="I103" s="1001">
        <v>996</v>
      </c>
      <c r="J103" s="1001">
        <v>996</v>
      </c>
      <c r="K103" s="1001">
        <v>0</v>
      </c>
      <c r="L103" s="1000">
        <v>-996</v>
      </c>
    </row>
    <row r="104" spans="1:12" ht="18.75">
      <c r="A104" s="1004" t="s">
        <v>11953</v>
      </c>
      <c r="B104" s="1001" t="s">
        <v>8942</v>
      </c>
      <c r="C104" s="1001" t="s">
        <v>4301</v>
      </c>
      <c r="D104" s="1001" t="s">
        <v>11983</v>
      </c>
      <c r="E104" s="1001">
        <v>2</v>
      </c>
      <c r="F104" s="1001">
        <v>8664</v>
      </c>
      <c r="G104" s="1001">
        <v>0</v>
      </c>
      <c r="H104" s="1001">
        <v>0</v>
      </c>
      <c r="I104" s="1001">
        <v>269</v>
      </c>
      <c r="J104" s="1001">
        <v>269</v>
      </c>
      <c r="K104" s="1001">
        <v>245</v>
      </c>
      <c r="L104" s="1000">
        <v>-24</v>
      </c>
    </row>
    <row r="105" spans="1:12" ht="18.75">
      <c r="A105" s="1004" t="s">
        <v>11953</v>
      </c>
      <c r="B105" s="1001" t="s">
        <v>8942</v>
      </c>
      <c r="C105" s="1001" t="s">
        <v>4301</v>
      </c>
      <c r="D105" s="1001" t="s">
        <v>11968</v>
      </c>
      <c r="E105" s="1001">
        <v>458</v>
      </c>
      <c r="F105" s="1001">
        <v>240306</v>
      </c>
      <c r="G105" s="1001">
        <v>0</v>
      </c>
      <c r="H105" s="1001">
        <v>0</v>
      </c>
      <c r="I105" s="1001">
        <v>5948</v>
      </c>
      <c r="J105" s="1001">
        <v>5948</v>
      </c>
      <c r="K105" s="1001">
        <v>5930</v>
      </c>
      <c r="L105" s="1000">
        <v>-18</v>
      </c>
    </row>
    <row r="106" spans="1:12" ht="18.75">
      <c r="A106" s="1004" t="s">
        <v>11953</v>
      </c>
      <c r="B106" s="1001" t="s">
        <v>8942</v>
      </c>
      <c r="C106" s="1001" t="s">
        <v>4301</v>
      </c>
      <c r="D106" s="1001" t="s">
        <v>11984</v>
      </c>
      <c r="E106" s="1001">
        <v>829</v>
      </c>
      <c r="F106" s="1001">
        <v>1741777.55</v>
      </c>
      <c r="G106" s="1001">
        <v>0</v>
      </c>
      <c r="H106" s="1001">
        <v>0</v>
      </c>
      <c r="I106" s="1001">
        <v>25009</v>
      </c>
      <c r="J106" s="1001">
        <v>25009</v>
      </c>
      <c r="K106" s="1001">
        <v>14456</v>
      </c>
      <c r="L106" s="1000">
        <v>-10553</v>
      </c>
    </row>
    <row r="107" spans="1:12" ht="18.75">
      <c r="A107" s="1004" t="s">
        <v>11953</v>
      </c>
      <c r="B107" s="1001" t="s">
        <v>8942</v>
      </c>
      <c r="C107" s="1001" t="s">
        <v>4301</v>
      </c>
      <c r="D107" s="1001" t="s">
        <v>11962</v>
      </c>
      <c r="E107" s="1001">
        <v>4239</v>
      </c>
      <c r="F107" s="1001">
        <v>0</v>
      </c>
      <c r="G107" s="1001">
        <v>0</v>
      </c>
      <c r="H107" s="1001">
        <v>0</v>
      </c>
      <c r="I107" s="1001">
        <v>39112</v>
      </c>
      <c r="J107" s="1001">
        <v>39112</v>
      </c>
      <c r="K107" s="1001">
        <v>35764</v>
      </c>
      <c r="L107" s="1000">
        <v>-3348</v>
      </c>
    </row>
    <row r="108" spans="1:12" ht="18.75">
      <c r="A108" s="1004" t="s">
        <v>11953</v>
      </c>
      <c r="B108" s="1001" t="s">
        <v>8942</v>
      </c>
      <c r="C108" s="1001" t="s">
        <v>4301</v>
      </c>
      <c r="D108" s="1001" t="s">
        <v>11970</v>
      </c>
      <c r="E108" s="1001">
        <v>34</v>
      </c>
      <c r="F108" s="1001">
        <v>49134.080000000002</v>
      </c>
      <c r="G108" s="1001">
        <v>0</v>
      </c>
      <c r="H108" s="1001">
        <v>0</v>
      </c>
      <c r="I108" s="1001">
        <v>437</v>
      </c>
      <c r="J108" s="1001">
        <v>437</v>
      </c>
      <c r="K108" s="1001">
        <v>435</v>
      </c>
      <c r="L108" s="1000">
        <v>-2</v>
      </c>
    </row>
    <row r="109" spans="1:12" ht="18.75">
      <c r="A109" s="1004" t="s">
        <v>11953</v>
      </c>
      <c r="B109" s="1001" t="s">
        <v>1709</v>
      </c>
      <c r="C109" s="1001" t="s">
        <v>4303</v>
      </c>
      <c r="D109" s="1001" t="s">
        <v>11955</v>
      </c>
      <c r="E109" s="1001">
        <v>924</v>
      </c>
      <c r="F109" s="1001">
        <v>625063.99</v>
      </c>
      <c r="G109" s="1001">
        <v>0</v>
      </c>
      <c r="H109" s="1001">
        <v>0</v>
      </c>
      <c r="I109" s="1001">
        <v>11149</v>
      </c>
      <c r="J109" s="1001">
        <v>11149</v>
      </c>
      <c r="K109" s="1001">
        <v>11149</v>
      </c>
      <c r="L109" s="1000">
        <v>0</v>
      </c>
    </row>
    <row r="110" spans="1:12" ht="18.75">
      <c r="A110" s="1004" t="s">
        <v>11953</v>
      </c>
      <c r="B110" s="1001" t="s">
        <v>1709</v>
      </c>
      <c r="C110" s="1001" t="s">
        <v>11956</v>
      </c>
      <c r="D110" s="1001" t="s">
        <v>11961</v>
      </c>
      <c r="E110" s="1001">
        <v>626</v>
      </c>
      <c r="F110" s="1001">
        <v>901902.73</v>
      </c>
      <c r="G110" s="1001">
        <v>0</v>
      </c>
      <c r="H110" s="1001">
        <v>0</v>
      </c>
      <c r="I110" s="1001">
        <v>7528</v>
      </c>
      <c r="J110" s="1001">
        <v>7528</v>
      </c>
      <c r="K110" s="1001">
        <v>7528</v>
      </c>
      <c r="L110" s="1000">
        <v>0</v>
      </c>
    </row>
    <row r="111" spans="1:12" ht="18.75">
      <c r="A111" s="1004" t="s">
        <v>11953</v>
      </c>
      <c r="B111" s="1001" t="s">
        <v>1709</v>
      </c>
      <c r="C111" s="1001" t="s">
        <v>11956</v>
      </c>
      <c r="D111" s="1001" t="s">
        <v>11962</v>
      </c>
      <c r="E111" s="1001">
        <v>2208</v>
      </c>
      <c r="F111" s="1001">
        <v>0</v>
      </c>
      <c r="G111" s="1001">
        <v>0</v>
      </c>
      <c r="H111" s="1001">
        <v>0</v>
      </c>
      <c r="I111" s="1001">
        <v>27002</v>
      </c>
      <c r="J111" s="1001">
        <v>27002</v>
      </c>
      <c r="K111" s="1001">
        <v>26425</v>
      </c>
      <c r="L111" s="1000">
        <v>-577</v>
      </c>
    </row>
    <row r="112" spans="1:12" ht="18.75">
      <c r="A112" s="1004" t="s">
        <v>11953</v>
      </c>
      <c r="B112" s="1001" t="s">
        <v>1709</v>
      </c>
      <c r="C112" s="1001" t="s">
        <v>4301</v>
      </c>
      <c r="D112" s="1001" t="s">
        <v>11963</v>
      </c>
      <c r="E112" s="1001">
        <v>800</v>
      </c>
      <c r="F112" s="1001">
        <v>207575.42</v>
      </c>
      <c r="G112" s="1001">
        <v>0</v>
      </c>
      <c r="H112" s="1001">
        <v>0</v>
      </c>
      <c r="I112" s="1001">
        <v>9750</v>
      </c>
      <c r="J112" s="1001">
        <v>9750</v>
      </c>
      <c r="K112" s="1001">
        <v>9703</v>
      </c>
      <c r="L112" s="1000">
        <v>-47</v>
      </c>
    </row>
    <row r="113" spans="1:12" ht="18.75">
      <c r="A113" s="1004" t="s">
        <v>11953</v>
      </c>
      <c r="B113" s="1001" t="s">
        <v>1709</v>
      </c>
      <c r="C113" s="1001" t="s">
        <v>4301</v>
      </c>
      <c r="D113" s="1001" t="s">
        <v>11964</v>
      </c>
      <c r="E113" s="1001">
        <v>101</v>
      </c>
      <c r="F113" s="1001">
        <v>92589</v>
      </c>
      <c r="G113" s="1001">
        <v>0</v>
      </c>
      <c r="H113" s="1001">
        <v>0</v>
      </c>
      <c r="I113" s="1001">
        <v>4289</v>
      </c>
      <c r="J113" s="1001">
        <v>4289</v>
      </c>
      <c r="K113" s="1001">
        <v>3964</v>
      </c>
      <c r="L113" s="1000">
        <v>-325</v>
      </c>
    </row>
    <row r="114" spans="1:12" ht="18.75">
      <c r="A114" s="1004" t="s">
        <v>11953</v>
      </c>
      <c r="B114" s="1001" t="s">
        <v>1709</v>
      </c>
      <c r="C114" s="1001" t="s">
        <v>4301</v>
      </c>
      <c r="D114" s="1001" t="s">
        <v>11965</v>
      </c>
      <c r="E114" s="1001">
        <v>0</v>
      </c>
      <c r="F114" s="1001">
        <v>0</v>
      </c>
      <c r="G114" s="1001">
        <v>0</v>
      </c>
      <c r="H114" s="1001">
        <v>0</v>
      </c>
      <c r="I114" s="1001">
        <v>1774</v>
      </c>
      <c r="J114" s="1001">
        <v>1774</v>
      </c>
      <c r="K114" s="1001">
        <v>0</v>
      </c>
      <c r="L114" s="1000">
        <v>-1774</v>
      </c>
    </row>
    <row r="115" spans="1:12" ht="18.75">
      <c r="A115" s="1004" t="s">
        <v>11953</v>
      </c>
      <c r="B115" s="1001" t="s">
        <v>1709</v>
      </c>
      <c r="C115" s="1001" t="s">
        <v>4301</v>
      </c>
      <c r="D115" s="1001" t="s">
        <v>11966</v>
      </c>
      <c r="E115" s="1001">
        <v>94</v>
      </c>
      <c r="F115" s="1001">
        <v>20088.650000000001</v>
      </c>
      <c r="G115" s="1001">
        <v>0</v>
      </c>
      <c r="H115" s="1001">
        <v>0</v>
      </c>
      <c r="I115" s="1001">
        <v>1139</v>
      </c>
      <c r="J115" s="1001">
        <v>1139</v>
      </c>
      <c r="K115" s="1001">
        <v>1137</v>
      </c>
      <c r="L115" s="1000">
        <v>-2</v>
      </c>
    </row>
    <row r="116" spans="1:12" ht="18.75">
      <c r="A116" s="1004" t="s">
        <v>11953</v>
      </c>
      <c r="B116" s="1001" t="s">
        <v>1709</v>
      </c>
      <c r="C116" s="1001" t="s">
        <v>4301</v>
      </c>
      <c r="D116" s="1001" t="s">
        <v>11967</v>
      </c>
      <c r="E116" s="1001">
        <v>0</v>
      </c>
      <c r="F116" s="1001">
        <v>0</v>
      </c>
      <c r="G116" s="1001">
        <v>0</v>
      </c>
      <c r="H116" s="1001">
        <v>0</v>
      </c>
      <c r="I116" s="1001">
        <v>479</v>
      </c>
      <c r="J116" s="1001">
        <v>479</v>
      </c>
      <c r="K116" s="1001">
        <v>0</v>
      </c>
      <c r="L116" s="1000">
        <v>-479</v>
      </c>
    </row>
    <row r="117" spans="1:12" ht="18.75">
      <c r="A117" s="1004" t="s">
        <v>11953</v>
      </c>
      <c r="B117" s="1001" t="s">
        <v>1709</v>
      </c>
      <c r="C117" s="1001" t="s">
        <v>4301</v>
      </c>
      <c r="D117" s="1001" t="s">
        <v>11983</v>
      </c>
      <c r="E117" s="1001">
        <v>3</v>
      </c>
      <c r="F117" s="1001">
        <v>12996</v>
      </c>
      <c r="G117" s="1001">
        <v>0</v>
      </c>
      <c r="H117" s="1001">
        <v>0</v>
      </c>
      <c r="I117" s="1001">
        <v>80</v>
      </c>
      <c r="J117" s="1001">
        <v>80</v>
      </c>
      <c r="K117" s="1001">
        <v>78</v>
      </c>
      <c r="L117" s="1000">
        <v>-2</v>
      </c>
    </row>
    <row r="118" spans="1:12" ht="18.75">
      <c r="A118" s="1004" t="s">
        <v>11953</v>
      </c>
      <c r="B118" s="1001" t="s">
        <v>1709</v>
      </c>
      <c r="C118" s="1001" t="s">
        <v>4301</v>
      </c>
      <c r="D118" s="1001" t="s">
        <v>11968</v>
      </c>
      <c r="E118" s="1001">
        <v>583</v>
      </c>
      <c r="F118" s="1001">
        <v>344033</v>
      </c>
      <c r="G118" s="1001">
        <v>0</v>
      </c>
      <c r="H118" s="1001">
        <v>0</v>
      </c>
      <c r="I118" s="1001">
        <v>6102</v>
      </c>
      <c r="J118" s="1001">
        <v>6102</v>
      </c>
      <c r="K118" s="1001">
        <v>6007</v>
      </c>
      <c r="L118" s="1000">
        <v>-95</v>
      </c>
    </row>
    <row r="119" spans="1:12" ht="18.75">
      <c r="A119" s="1004" t="s">
        <v>11953</v>
      </c>
      <c r="B119" s="1001" t="s">
        <v>1709</v>
      </c>
      <c r="C119" s="1001" t="s">
        <v>4301</v>
      </c>
      <c r="D119" s="1001" t="s">
        <v>11984</v>
      </c>
      <c r="E119" s="1001">
        <v>228</v>
      </c>
      <c r="F119" s="1001">
        <v>368598.62</v>
      </c>
      <c r="G119" s="1001">
        <v>0</v>
      </c>
      <c r="H119" s="1001">
        <v>0</v>
      </c>
      <c r="I119" s="1001">
        <v>9254</v>
      </c>
      <c r="J119" s="1001">
        <v>9254</v>
      </c>
      <c r="K119" s="1001">
        <v>4933</v>
      </c>
      <c r="L119" s="1000">
        <v>-4321</v>
      </c>
    </row>
    <row r="120" spans="1:12" ht="18.75">
      <c r="A120" s="1004" t="s">
        <v>11953</v>
      </c>
      <c r="B120" s="1001" t="s">
        <v>1709</v>
      </c>
      <c r="C120" s="1001" t="s">
        <v>4301</v>
      </c>
      <c r="D120" s="1001" t="s">
        <v>11962</v>
      </c>
      <c r="E120" s="1001">
        <v>2957</v>
      </c>
      <c r="F120" s="1001">
        <v>0</v>
      </c>
      <c r="G120" s="1001">
        <v>0</v>
      </c>
      <c r="H120" s="1001">
        <v>0</v>
      </c>
      <c r="I120" s="1001">
        <v>19655</v>
      </c>
      <c r="J120" s="1001">
        <v>19655</v>
      </c>
      <c r="K120" s="1001">
        <v>16697</v>
      </c>
      <c r="L120" s="1000">
        <v>-2958</v>
      </c>
    </row>
    <row r="121" spans="1:12" ht="18.75">
      <c r="A121" s="1004" t="s">
        <v>11953</v>
      </c>
      <c r="B121" s="1000" t="s">
        <v>11993</v>
      </c>
      <c r="C121" s="1000" t="s">
        <v>4303</v>
      </c>
      <c r="D121" s="1000" t="s">
        <v>11955</v>
      </c>
      <c r="E121" s="1000">
        <v>2961</v>
      </c>
      <c r="F121" s="1000">
        <v>2035687.5</v>
      </c>
      <c r="G121" s="1000">
        <v>55</v>
      </c>
      <c r="H121" s="1000">
        <v>37812.5</v>
      </c>
      <c r="I121" s="1000">
        <v>31472</v>
      </c>
      <c r="J121" s="1000">
        <v>31472</v>
      </c>
      <c r="K121" s="1000">
        <v>31472</v>
      </c>
      <c r="L121" s="1000">
        <v>0</v>
      </c>
    </row>
    <row r="122" spans="1:12" ht="18.75">
      <c r="A122" s="1004" t="s">
        <v>11953</v>
      </c>
      <c r="B122" s="1001" t="s">
        <v>11993</v>
      </c>
      <c r="C122" s="1001" t="s">
        <v>4301</v>
      </c>
      <c r="D122" s="1001" t="s">
        <v>11959</v>
      </c>
      <c r="E122" s="1001">
        <v>66</v>
      </c>
      <c r="F122" s="1001">
        <v>19722.98</v>
      </c>
      <c r="G122" s="1001">
        <v>0</v>
      </c>
      <c r="H122" s="1001">
        <v>0</v>
      </c>
      <c r="I122" s="1001">
        <v>800</v>
      </c>
      <c r="J122" s="1001">
        <v>800</v>
      </c>
      <c r="K122" s="1001">
        <v>800</v>
      </c>
      <c r="L122" s="1000">
        <v>0</v>
      </c>
    </row>
    <row r="123" spans="1:12" ht="18.75">
      <c r="A123" s="1004" t="s">
        <v>11953</v>
      </c>
      <c r="B123" s="1000" t="s">
        <v>7835</v>
      </c>
      <c r="C123" s="1000" t="s">
        <v>4303</v>
      </c>
      <c r="D123" s="1000" t="s">
        <v>11955</v>
      </c>
      <c r="E123" s="1000">
        <v>3322</v>
      </c>
      <c r="F123" s="1000">
        <v>2265196.02</v>
      </c>
      <c r="G123" s="1000">
        <v>56</v>
      </c>
      <c r="H123" s="1000">
        <v>42246.7</v>
      </c>
      <c r="I123" s="1000">
        <v>32546</v>
      </c>
      <c r="J123" s="1000">
        <v>32546</v>
      </c>
      <c r="K123" s="1000">
        <v>32546</v>
      </c>
      <c r="L123" s="1000">
        <v>0</v>
      </c>
    </row>
    <row r="124" spans="1:12" ht="18.75">
      <c r="A124" s="1004" t="s">
        <v>11953</v>
      </c>
      <c r="B124" s="1001" t="s">
        <v>7835</v>
      </c>
      <c r="C124" s="1001" t="s">
        <v>11956</v>
      </c>
      <c r="D124" s="1001" t="s">
        <v>11961</v>
      </c>
      <c r="E124" s="1001">
        <v>2675</v>
      </c>
      <c r="F124" s="1001">
        <v>4719883.6500000004</v>
      </c>
      <c r="G124" s="1001">
        <v>0</v>
      </c>
      <c r="H124" s="1001">
        <v>0</v>
      </c>
      <c r="I124" s="1001">
        <v>28166</v>
      </c>
      <c r="J124" s="1001">
        <v>28166</v>
      </c>
      <c r="K124" s="1001">
        <v>28166</v>
      </c>
      <c r="L124" s="1000">
        <v>0</v>
      </c>
    </row>
    <row r="125" spans="1:12" ht="18.75">
      <c r="A125" s="1004" t="s">
        <v>11953</v>
      </c>
      <c r="B125" s="1001" t="s">
        <v>7835</v>
      </c>
      <c r="C125" s="1001" t="s">
        <v>11956</v>
      </c>
      <c r="D125" s="1001" t="s">
        <v>11962</v>
      </c>
      <c r="E125" s="1001">
        <v>2742</v>
      </c>
      <c r="F125" s="1001">
        <v>0</v>
      </c>
      <c r="G125" s="1001">
        <v>0</v>
      </c>
      <c r="H125" s="1001">
        <v>0</v>
      </c>
      <c r="I125" s="1001">
        <v>70190</v>
      </c>
      <c r="J125" s="1001">
        <v>70190</v>
      </c>
      <c r="K125" s="1001">
        <v>25848</v>
      </c>
      <c r="L125" s="1000">
        <v>-44342</v>
      </c>
    </row>
    <row r="126" spans="1:12" ht="18.75">
      <c r="A126" s="1004" t="s">
        <v>11953</v>
      </c>
      <c r="B126" s="1001" t="s">
        <v>7835</v>
      </c>
      <c r="C126" s="1001" t="s">
        <v>4301</v>
      </c>
      <c r="D126" s="1001" t="s">
        <v>11963</v>
      </c>
      <c r="E126" s="1001">
        <v>2130</v>
      </c>
      <c r="F126" s="1001">
        <v>2436350.61</v>
      </c>
      <c r="G126" s="1001">
        <v>0</v>
      </c>
      <c r="H126" s="1001">
        <v>0</v>
      </c>
      <c r="I126" s="1001">
        <v>25083</v>
      </c>
      <c r="J126" s="1001">
        <v>25083</v>
      </c>
      <c r="K126" s="1001">
        <v>25031</v>
      </c>
      <c r="L126" s="1000">
        <v>-52</v>
      </c>
    </row>
    <row r="127" spans="1:12" ht="18.75">
      <c r="A127" s="1004" t="s">
        <v>11953</v>
      </c>
      <c r="B127" s="1001" t="s">
        <v>7835</v>
      </c>
      <c r="C127" s="1001" t="s">
        <v>4301</v>
      </c>
      <c r="D127" s="1001" t="s">
        <v>11964</v>
      </c>
      <c r="E127" s="1001">
        <v>1254</v>
      </c>
      <c r="F127" s="1001">
        <v>1401378</v>
      </c>
      <c r="G127" s="1001">
        <v>0</v>
      </c>
      <c r="H127" s="1001">
        <v>0</v>
      </c>
      <c r="I127" s="1001">
        <v>9989</v>
      </c>
      <c r="J127" s="1001">
        <v>9989</v>
      </c>
      <c r="K127" s="1001">
        <v>9906</v>
      </c>
      <c r="L127" s="1000">
        <v>-83</v>
      </c>
    </row>
    <row r="128" spans="1:12" ht="18.75">
      <c r="A128" s="1004" t="s">
        <v>11953</v>
      </c>
      <c r="B128" s="1001" t="s">
        <v>7835</v>
      </c>
      <c r="C128" s="1001" t="s">
        <v>4301</v>
      </c>
      <c r="D128" s="1001" t="s">
        <v>11965</v>
      </c>
      <c r="E128" s="1001">
        <v>0</v>
      </c>
      <c r="F128" s="1001">
        <v>0</v>
      </c>
      <c r="G128" s="1001">
        <v>0</v>
      </c>
      <c r="H128" s="1001">
        <v>0</v>
      </c>
      <c r="I128" s="1001">
        <v>4623</v>
      </c>
      <c r="J128" s="1001">
        <v>4623</v>
      </c>
      <c r="K128" s="1001">
        <v>0</v>
      </c>
      <c r="L128" s="1000">
        <v>-4623</v>
      </c>
    </row>
    <row r="129" spans="1:12" ht="18.75">
      <c r="A129" s="1004" t="s">
        <v>11953</v>
      </c>
      <c r="B129" s="1001" t="s">
        <v>7835</v>
      </c>
      <c r="C129" s="1001" t="s">
        <v>4301</v>
      </c>
      <c r="D129" s="1001" t="s">
        <v>11966</v>
      </c>
      <c r="E129" s="1001">
        <v>296</v>
      </c>
      <c r="F129" s="1001">
        <v>99546.51</v>
      </c>
      <c r="G129" s="1001">
        <v>0</v>
      </c>
      <c r="H129" s="1001">
        <v>0</v>
      </c>
      <c r="I129" s="1001">
        <v>2461</v>
      </c>
      <c r="J129" s="1001">
        <v>2461</v>
      </c>
      <c r="K129" s="1001">
        <v>2439</v>
      </c>
      <c r="L129" s="1000">
        <v>-22</v>
      </c>
    </row>
    <row r="130" spans="1:12" ht="18.75">
      <c r="A130" s="1004" t="s">
        <v>11953</v>
      </c>
      <c r="B130" s="1001" t="s">
        <v>7835</v>
      </c>
      <c r="C130" s="1001" t="s">
        <v>4301</v>
      </c>
      <c r="D130" s="1001" t="s">
        <v>11967</v>
      </c>
      <c r="E130" s="1001">
        <v>0</v>
      </c>
      <c r="F130" s="1001">
        <v>0</v>
      </c>
      <c r="G130" s="1001">
        <v>0</v>
      </c>
      <c r="H130" s="1001">
        <v>0</v>
      </c>
      <c r="I130" s="1001">
        <v>1088</v>
      </c>
      <c r="J130" s="1001">
        <v>1088</v>
      </c>
      <c r="K130" s="1001">
        <v>0</v>
      </c>
      <c r="L130" s="1000">
        <v>-1088</v>
      </c>
    </row>
    <row r="131" spans="1:12" ht="18.75">
      <c r="A131" s="1004" t="s">
        <v>11953</v>
      </c>
      <c r="B131" s="1001" t="s">
        <v>7835</v>
      </c>
      <c r="C131" s="1001" t="s">
        <v>4301</v>
      </c>
      <c r="D131" s="1001" t="s">
        <v>11983</v>
      </c>
      <c r="E131" s="1001">
        <v>0</v>
      </c>
      <c r="F131" s="1001">
        <v>0</v>
      </c>
      <c r="G131" s="1001">
        <v>0</v>
      </c>
      <c r="H131" s="1001">
        <v>0</v>
      </c>
      <c r="I131" s="1001">
        <v>127</v>
      </c>
      <c r="J131" s="1001">
        <v>127</v>
      </c>
      <c r="K131" s="1001">
        <v>127</v>
      </c>
      <c r="L131" s="1000">
        <v>0</v>
      </c>
    </row>
    <row r="132" spans="1:12" ht="18.75">
      <c r="A132" s="1004" t="s">
        <v>11953</v>
      </c>
      <c r="B132" s="1001" t="s">
        <v>7835</v>
      </c>
      <c r="C132" s="1001" t="s">
        <v>4301</v>
      </c>
      <c r="D132" s="1001" t="s">
        <v>11968</v>
      </c>
      <c r="E132" s="1001">
        <v>573</v>
      </c>
      <c r="F132" s="1001">
        <v>274075</v>
      </c>
      <c r="G132" s="1001">
        <v>0</v>
      </c>
      <c r="H132" s="1001">
        <v>0</v>
      </c>
      <c r="I132" s="1001">
        <v>8812</v>
      </c>
      <c r="J132" s="1001">
        <v>8812</v>
      </c>
      <c r="K132" s="1001">
        <v>8376</v>
      </c>
      <c r="L132" s="1000">
        <v>-436</v>
      </c>
    </row>
    <row r="133" spans="1:12" ht="18.75">
      <c r="A133" s="1004" t="s">
        <v>11953</v>
      </c>
      <c r="B133" s="1001" t="s">
        <v>7835</v>
      </c>
      <c r="C133" s="1001" t="s">
        <v>4301</v>
      </c>
      <c r="D133" s="1001" t="s">
        <v>11984</v>
      </c>
      <c r="E133" s="1001">
        <v>1008</v>
      </c>
      <c r="F133" s="1001">
        <v>1554654.7</v>
      </c>
      <c r="G133" s="1001">
        <v>0</v>
      </c>
      <c r="H133" s="1001">
        <v>0</v>
      </c>
      <c r="I133" s="1001">
        <v>34249</v>
      </c>
      <c r="J133" s="1001">
        <v>34249</v>
      </c>
      <c r="K133" s="1001">
        <v>19016</v>
      </c>
      <c r="L133" s="1000">
        <v>-15233</v>
      </c>
    </row>
    <row r="134" spans="1:12" ht="18.75">
      <c r="A134" s="1004" t="s">
        <v>11953</v>
      </c>
      <c r="B134" s="1001" t="s">
        <v>7835</v>
      </c>
      <c r="C134" s="1001" t="s">
        <v>4301</v>
      </c>
      <c r="D134" s="1001" t="s">
        <v>11962</v>
      </c>
      <c r="E134" s="1001">
        <v>5338</v>
      </c>
      <c r="F134" s="1001">
        <v>0</v>
      </c>
      <c r="G134" s="1001">
        <v>0</v>
      </c>
      <c r="H134" s="1001">
        <v>0</v>
      </c>
      <c r="I134" s="1001">
        <v>69319</v>
      </c>
      <c r="J134" s="1001">
        <v>69319</v>
      </c>
      <c r="K134" s="1001">
        <v>67027</v>
      </c>
      <c r="L134" s="1000">
        <v>-2292</v>
      </c>
    </row>
    <row r="135" spans="1:12" ht="18.75">
      <c r="A135" s="1004" t="s">
        <v>11953</v>
      </c>
      <c r="B135" s="1001" t="s">
        <v>7835</v>
      </c>
      <c r="C135" s="1001" t="s">
        <v>4301</v>
      </c>
      <c r="D135" s="1001" t="s">
        <v>11970</v>
      </c>
      <c r="E135" s="1001">
        <v>188</v>
      </c>
      <c r="F135" s="1001">
        <v>271682.56</v>
      </c>
      <c r="G135" s="1001">
        <v>0</v>
      </c>
      <c r="H135" s="1001">
        <v>0</v>
      </c>
      <c r="I135" s="1001">
        <v>190</v>
      </c>
      <c r="J135" s="1001">
        <v>190</v>
      </c>
      <c r="K135" s="1001">
        <v>188</v>
      </c>
      <c r="L135" s="1000">
        <v>-2</v>
      </c>
    </row>
    <row r="136" spans="1:12" ht="18.75">
      <c r="A136" s="1004" t="s">
        <v>11953</v>
      </c>
      <c r="B136" s="1001" t="s">
        <v>7835</v>
      </c>
      <c r="C136" s="1001" t="s">
        <v>4301</v>
      </c>
      <c r="D136" s="1001" t="s">
        <v>11988</v>
      </c>
      <c r="E136" s="1001">
        <v>23</v>
      </c>
      <c r="F136" s="1001">
        <v>33237.760000000002</v>
      </c>
      <c r="G136" s="1001">
        <v>0</v>
      </c>
      <c r="H136" s="1001">
        <v>0</v>
      </c>
      <c r="I136" s="1001">
        <v>60</v>
      </c>
      <c r="J136" s="1001">
        <v>60</v>
      </c>
      <c r="K136" s="1001">
        <v>23</v>
      </c>
      <c r="L136" s="1000">
        <v>-37</v>
      </c>
    </row>
    <row r="137" spans="1:12" ht="18.75">
      <c r="A137" s="1004" t="s">
        <v>11953</v>
      </c>
      <c r="B137" s="1001" t="s">
        <v>11994</v>
      </c>
      <c r="C137" s="1001" t="s">
        <v>4303</v>
      </c>
      <c r="D137" s="1001" t="s">
        <v>11955</v>
      </c>
      <c r="E137" s="1001">
        <v>1256</v>
      </c>
      <c r="F137" s="1001">
        <v>1492594.12</v>
      </c>
      <c r="G137" s="1001">
        <v>0</v>
      </c>
      <c r="H137" s="1001">
        <v>0</v>
      </c>
      <c r="I137" s="1001">
        <v>15120</v>
      </c>
      <c r="J137" s="1001">
        <v>15120</v>
      </c>
      <c r="K137" s="1001">
        <v>15120</v>
      </c>
      <c r="L137" s="1000">
        <v>0</v>
      </c>
    </row>
    <row r="138" spans="1:12" ht="18.75">
      <c r="A138" s="1004" t="s">
        <v>11953</v>
      </c>
      <c r="B138" s="1001" t="s">
        <v>11994</v>
      </c>
      <c r="C138" s="1001" t="s">
        <v>11956</v>
      </c>
      <c r="D138" s="1001" t="s">
        <v>11961</v>
      </c>
      <c r="E138" s="1001">
        <v>801</v>
      </c>
      <c r="F138" s="1001">
        <v>1470809.89</v>
      </c>
      <c r="G138" s="1001">
        <v>0</v>
      </c>
      <c r="H138" s="1001">
        <v>0</v>
      </c>
      <c r="I138" s="1001">
        <v>9689</v>
      </c>
      <c r="J138" s="1001">
        <v>9689</v>
      </c>
      <c r="K138" s="1001">
        <v>9689</v>
      </c>
      <c r="L138" s="1000">
        <v>0</v>
      </c>
    </row>
    <row r="139" spans="1:12" ht="18.75">
      <c r="A139" s="1004" t="s">
        <v>11953</v>
      </c>
      <c r="B139" s="1001" t="s">
        <v>11994</v>
      </c>
      <c r="C139" s="1001" t="s">
        <v>11956</v>
      </c>
      <c r="D139" s="1001" t="s">
        <v>11962</v>
      </c>
      <c r="E139" s="1001">
        <v>3301</v>
      </c>
      <c r="F139" s="1001">
        <v>0</v>
      </c>
      <c r="G139" s="1001">
        <v>0</v>
      </c>
      <c r="H139" s="1001">
        <v>0</v>
      </c>
      <c r="I139" s="1001">
        <v>37179</v>
      </c>
      <c r="J139" s="1001">
        <v>37179</v>
      </c>
      <c r="K139" s="1001">
        <v>37423</v>
      </c>
      <c r="L139" s="1000">
        <v>244</v>
      </c>
    </row>
    <row r="140" spans="1:12" ht="18.75">
      <c r="A140" s="1004" t="s">
        <v>11953</v>
      </c>
      <c r="B140" s="1001" t="s">
        <v>11994</v>
      </c>
      <c r="C140" s="1001" t="s">
        <v>4301</v>
      </c>
      <c r="D140" s="1001" t="s">
        <v>11963</v>
      </c>
      <c r="E140" s="1001">
        <v>656</v>
      </c>
      <c r="F140" s="1001">
        <v>191881.9</v>
      </c>
      <c r="G140" s="1001">
        <v>0</v>
      </c>
      <c r="H140" s="1001">
        <v>0</v>
      </c>
      <c r="I140" s="1001">
        <v>7845</v>
      </c>
      <c r="J140" s="1001">
        <v>7845</v>
      </c>
      <c r="K140" s="1001">
        <v>7834</v>
      </c>
      <c r="L140" s="1000">
        <v>-11</v>
      </c>
    </row>
    <row r="141" spans="1:12" ht="18.75">
      <c r="A141" s="1004" t="s">
        <v>11953</v>
      </c>
      <c r="B141" s="1001" t="s">
        <v>11994</v>
      </c>
      <c r="C141" s="1001" t="s">
        <v>4301</v>
      </c>
      <c r="D141" s="1001" t="s">
        <v>11964</v>
      </c>
      <c r="E141" s="1001">
        <v>341</v>
      </c>
      <c r="F141" s="1001">
        <v>335290</v>
      </c>
      <c r="G141" s="1001">
        <v>0</v>
      </c>
      <c r="H141" s="1001">
        <v>0</v>
      </c>
      <c r="I141" s="1001">
        <v>5916</v>
      </c>
      <c r="J141" s="1001">
        <v>5916</v>
      </c>
      <c r="K141" s="1001">
        <v>5914</v>
      </c>
      <c r="L141" s="1000">
        <v>-2</v>
      </c>
    </row>
    <row r="142" spans="1:12" ht="18.75">
      <c r="A142" s="1004" t="s">
        <v>11953</v>
      </c>
      <c r="B142" s="1001" t="s">
        <v>11994</v>
      </c>
      <c r="C142" s="1001" t="s">
        <v>4301</v>
      </c>
      <c r="D142" s="1001" t="s">
        <v>11965</v>
      </c>
      <c r="E142" s="1001">
        <v>0</v>
      </c>
      <c r="F142" s="1001">
        <v>0</v>
      </c>
      <c r="G142" s="1001">
        <v>0</v>
      </c>
      <c r="H142" s="1001">
        <v>0</v>
      </c>
      <c r="I142" s="1001">
        <v>2479</v>
      </c>
      <c r="J142" s="1001">
        <v>2479</v>
      </c>
      <c r="K142" s="1001">
        <v>0</v>
      </c>
      <c r="L142" s="1000">
        <v>-2479</v>
      </c>
    </row>
    <row r="143" spans="1:12" ht="18.75">
      <c r="A143" s="1004" t="s">
        <v>11953</v>
      </c>
      <c r="B143" s="1001" t="s">
        <v>11994</v>
      </c>
      <c r="C143" s="1001" t="s">
        <v>4301</v>
      </c>
      <c r="D143" s="1001" t="s">
        <v>11966</v>
      </c>
      <c r="E143" s="1001">
        <v>146</v>
      </c>
      <c r="F143" s="1001">
        <v>33253</v>
      </c>
      <c r="G143" s="1001">
        <v>0</v>
      </c>
      <c r="H143" s="1001">
        <v>0</v>
      </c>
      <c r="I143" s="1001">
        <v>1758</v>
      </c>
      <c r="J143" s="1001">
        <v>1758</v>
      </c>
      <c r="K143" s="1001">
        <v>1755</v>
      </c>
      <c r="L143" s="1000">
        <v>-3</v>
      </c>
    </row>
    <row r="144" spans="1:12" ht="18.75">
      <c r="A144" s="1004" t="s">
        <v>11953</v>
      </c>
      <c r="B144" s="1001" t="s">
        <v>11994</v>
      </c>
      <c r="C144" s="1001" t="s">
        <v>4301</v>
      </c>
      <c r="D144" s="1001" t="s">
        <v>11967</v>
      </c>
      <c r="E144" s="1001">
        <v>0</v>
      </c>
      <c r="F144" s="1001">
        <v>0</v>
      </c>
      <c r="G144" s="1001">
        <v>0</v>
      </c>
      <c r="H144" s="1001">
        <v>0</v>
      </c>
      <c r="I144" s="1001">
        <v>744</v>
      </c>
      <c r="J144" s="1001">
        <v>744</v>
      </c>
      <c r="K144" s="1001">
        <v>0</v>
      </c>
      <c r="L144" s="1000">
        <v>-744</v>
      </c>
    </row>
    <row r="145" spans="1:12" ht="18.75">
      <c r="A145" s="1004" t="s">
        <v>11953</v>
      </c>
      <c r="B145" s="1001" t="s">
        <v>11994</v>
      </c>
      <c r="C145" s="1001" t="s">
        <v>4301</v>
      </c>
      <c r="D145" s="1001" t="s">
        <v>11983</v>
      </c>
      <c r="E145" s="1001">
        <v>0</v>
      </c>
      <c r="F145" s="1001">
        <v>0</v>
      </c>
      <c r="G145" s="1001">
        <v>0</v>
      </c>
      <c r="H145" s="1001">
        <v>0</v>
      </c>
      <c r="I145" s="1001">
        <v>127</v>
      </c>
      <c r="J145" s="1001">
        <v>127</v>
      </c>
      <c r="K145" s="1001">
        <v>127</v>
      </c>
      <c r="L145" s="1000">
        <v>0</v>
      </c>
    </row>
    <row r="146" spans="1:12" ht="18.75">
      <c r="A146" s="1004" t="s">
        <v>11953</v>
      </c>
      <c r="B146" s="1001" t="s">
        <v>11994</v>
      </c>
      <c r="C146" s="1001" t="s">
        <v>4301</v>
      </c>
      <c r="D146" s="1001" t="s">
        <v>11968</v>
      </c>
      <c r="E146" s="1001">
        <v>184</v>
      </c>
      <c r="F146" s="1001">
        <v>110709</v>
      </c>
      <c r="G146" s="1001">
        <v>0</v>
      </c>
      <c r="H146" s="1001">
        <v>0</v>
      </c>
      <c r="I146" s="1001">
        <v>4235</v>
      </c>
      <c r="J146" s="1001">
        <v>4235</v>
      </c>
      <c r="K146" s="1001">
        <v>4231</v>
      </c>
      <c r="L146" s="1000">
        <v>-4</v>
      </c>
    </row>
    <row r="147" spans="1:12" ht="18.75">
      <c r="A147" s="1004" t="s">
        <v>11953</v>
      </c>
      <c r="B147" s="1001" t="s">
        <v>11994</v>
      </c>
      <c r="C147" s="1001" t="s">
        <v>4301</v>
      </c>
      <c r="D147" s="1001" t="s">
        <v>11984</v>
      </c>
      <c r="E147" s="1001">
        <v>207</v>
      </c>
      <c r="F147" s="1001">
        <v>400697.42</v>
      </c>
      <c r="G147" s="1001">
        <v>0</v>
      </c>
      <c r="H147" s="1001">
        <v>0</v>
      </c>
      <c r="I147" s="1001">
        <v>10725</v>
      </c>
      <c r="J147" s="1001">
        <v>10725</v>
      </c>
      <c r="K147" s="1001">
        <v>4808</v>
      </c>
      <c r="L147" s="1000">
        <v>-5917</v>
      </c>
    </row>
    <row r="148" spans="1:12" ht="18.75">
      <c r="A148" s="1004" t="s">
        <v>11953</v>
      </c>
      <c r="B148" s="1001" t="s">
        <v>11994</v>
      </c>
      <c r="C148" s="1001" t="s">
        <v>4301</v>
      </c>
      <c r="D148" s="1001" t="s">
        <v>11962</v>
      </c>
      <c r="E148" s="1001">
        <v>3435</v>
      </c>
      <c r="F148" s="1001">
        <v>0</v>
      </c>
      <c r="G148" s="1001">
        <v>0</v>
      </c>
      <c r="H148" s="1001">
        <v>0</v>
      </c>
      <c r="I148" s="1001">
        <v>38701</v>
      </c>
      <c r="J148" s="1001">
        <v>38701</v>
      </c>
      <c r="K148" s="1001">
        <v>43390</v>
      </c>
      <c r="L148" s="1000">
        <v>4689</v>
      </c>
    </row>
    <row r="149" spans="1:12" ht="18.75">
      <c r="A149" s="1004" t="s">
        <v>11953</v>
      </c>
      <c r="B149" s="1001" t="s">
        <v>4242</v>
      </c>
      <c r="C149" s="1001" t="s">
        <v>4303</v>
      </c>
      <c r="D149" s="1001" t="s">
        <v>11955</v>
      </c>
      <c r="E149" s="1001">
        <v>962</v>
      </c>
      <c r="F149" s="1001">
        <v>845347.43</v>
      </c>
      <c r="G149" s="1001">
        <v>0</v>
      </c>
      <c r="H149" s="1001">
        <v>0</v>
      </c>
      <c r="I149" s="1001">
        <v>11520</v>
      </c>
      <c r="J149" s="1001">
        <v>11520</v>
      </c>
      <c r="K149" s="1001">
        <v>11520</v>
      </c>
      <c r="L149" s="1000">
        <v>0</v>
      </c>
    </row>
    <row r="150" spans="1:12" ht="18.75">
      <c r="A150" s="1004" t="s">
        <v>11953</v>
      </c>
      <c r="B150" s="1001" t="s">
        <v>4242</v>
      </c>
      <c r="C150" s="1001" t="s">
        <v>11956</v>
      </c>
      <c r="D150" s="1001" t="s">
        <v>11961</v>
      </c>
      <c r="E150" s="1001">
        <v>696</v>
      </c>
      <c r="F150" s="1001">
        <v>1386118.3</v>
      </c>
      <c r="G150" s="1001">
        <v>0</v>
      </c>
      <c r="H150" s="1001">
        <v>0</v>
      </c>
      <c r="I150" s="1001">
        <v>8086</v>
      </c>
      <c r="J150" s="1001">
        <v>8086</v>
      </c>
      <c r="K150" s="1001">
        <v>8086</v>
      </c>
      <c r="L150" s="1000">
        <v>0</v>
      </c>
    </row>
    <row r="151" spans="1:12" ht="18.75">
      <c r="A151" s="1004" t="s">
        <v>11953</v>
      </c>
      <c r="B151" s="1001" t="s">
        <v>4242</v>
      </c>
      <c r="C151" s="1001" t="s">
        <v>11956</v>
      </c>
      <c r="D151" s="1001" t="s">
        <v>11962</v>
      </c>
      <c r="E151" s="1001">
        <v>2491</v>
      </c>
      <c r="F151" s="1001">
        <v>0</v>
      </c>
      <c r="G151" s="1001">
        <v>0</v>
      </c>
      <c r="H151" s="1001">
        <v>0</v>
      </c>
      <c r="I151" s="1001">
        <v>28475</v>
      </c>
      <c r="J151" s="1001">
        <v>28475</v>
      </c>
      <c r="K151" s="1001">
        <v>28492</v>
      </c>
      <c r="L151" s="1000">
        <v>17</v>
      </c>
    </row>
    <row r="152" spans="1:12" ht="18.75">
      <c r="A152" s="1004" t="s">
        <v>11953</v>
      </c>
      <c r="B152" s="1001" t="s">
        <v>4242</v>
      </c>
      <c r="C152" s="1001" t="s">
        <v>4301</v>
      </c>
      <c r="D152" s="1001" t="s">
        <v>11963</v>
      </c>
      <c r="E152" s="1001">
        <v>546</v>
      </c>
      <c r="F152" s="1001">
        <v>145604.26999999999</v>
      </c>
      <c r="G152" s="1001">
        <v>0</v>
      </c>
      <c r="H152" s="1001">
        <v>0</v>
      </c>
      <c r="I152" s="1001">
        <v>6546</v>
      </c>
      <c r="J152" s="1001">
        <v>6546</v>
      </c>
      <c r="K152" s="1001">
        <v>6538</v>
      </c>
      <c r="L152" s="1000">
        <v>-8</v>
      </c>
    </row>
    <row r="153" spans="1:12" ht="18.75">
      <c r="A153" s="1004" t="s">
        <v>11953</v>
      </c>
      <c r="B153" s="1001" t="s">
        <v>4242</v>
      </c>
      <c r="C153" s="1001" t="s">
        <v>4301</v>
      </c>
      <c r="D153" s="1001" t="s">
        <v>11981</v>
      </c>
      <c r="E153" s="1001">
        <v>87</v>
      </c>
      <c r="F153" s="1001">
        <v>33136.559999999998</v>
      </c>
      <c r="G153" s="1001">
        <v>0</v>
      </c>
      <c r="H153" s="1001">
        <v>0</v>
      </c>
      <c r="I153" s="1001">
        <v>1025</v>
      </c>
      <c r="J153" s="1001">
        <v>1025</v>
      </c>
      <c r="K153" s="1001">
        <v>1025</v>
      </c>
      <c r="L153" s="1000">
        <v>0</v>
      </c>
    </row>
    <row r="154" spans="1:12" ht="18.75">
      <c r="A154" s="1004" t="s">
        <v>11953</v>
      </c>
      <c r="B154" s="1001" t="s">
        <v>4242</v>
      </c>
      <c r="C154" s="1001" t="s">
        <v>4301</v>
      </c>
      <c r="D154" s="1001" t="s">
        <v>11982</v>
      </c>
      <c r="E154" s="1001">
        <v>38</v>
      </c>
      <c r="F154" s="1001">
        <v>9552.44</v>
      </c>
      <c r="G154" s="1001">
        <v>0</v>
      </c>
      <c r="H154" s="1001">
        <v>0</v>
      </c>
      <c r="I154" s="1001">
        <v>439</v>
      </c>
      <c r="J154" s="1001">
        <v>439</v>
      </c>
      <c r="K154" s="1001">
        <v>439</v>
      </c>
      <c r="L154" s="1000">
        <v>0</v>
      </c>
    </row>
    <row r="155" spans="1:12" ht="18.75">
      <c r="A155" s="1004" t="s">
        <v>11953</v>
      </c>
      <c r="B155" s="1001" t="s">
        <v>4242</v>
      </c>
      <c r="C155" s="1001" t="s">
        <v>4301</v>
      </c>
      <c r="D155" s="1001" t="s">
        <v>11964</v>
      </c>
      <c r="E155" s="1001">
        <v>245</v>
      </c>
      <c r="F155" s="1001">
        <v>232443</v>
      </c>
      <c r="G155" s="1001">
        <v>0</v>
      </c>
      <c r="H155" s="1001">
        <v>0</v>
      </c>
      <c r="I155" s="1001">
        <v>4292</v>
      </c>
      <c r="J155" s="1001">
        <v>4292</v>
      </c>
      <c r="K155" s="1001">
        <v>4286</v>
      </c>
      <c r="L155" s="1000">
        <v>-6</v>
      </c>
    </row>
    <row r="156" spans="1:12" ht="18.75">
      <c r="A156" s="1004" t="s">
        <v>11953</v>
      </c>
      <c r="B156" s="1001" t="s">
        <v>4242</v>
      </c>
      <c r="C156" s="1001" t="s">
        <v>4301</v>
      </c>
      <c r="D156" s="1001" t="s">
        <v>11965</v>
      </c>
      <c r="E156" s="1001">
        <v>0</v>
      </c>
      <c r="F156" s="1001">
        <v>0</v>
      </c>
      <c r="G156" s="1001">
        <v>0</v>
      </c>
      <c r="H156" s="1001">
        <v>0</v>
      </c>
      <c r="I156" s="1001">
        <v>1790</v>
      </c>
      <c r="J156" s="1001">
        <v>1790</v>
      </c>
      <c r="K156" s="1001">
        <v>0</v>
      </c>
      <c r="L156" s="1000">
        <v>-1790</v>
      </c>
    </row>
    <row r="157" spans="1:12" ht="18.75">
      <c r="A157" s="1004" t="s">
        <v>11953</v>
      </c>
      <c r="B157" s="1001" t="s">
        <v>4242</v>
      </c>
      <c r="C157" s="1001" t="s">
        <v>4301</v>
      </c>
      <c r="D157" s="1001" t="s">
        <v>11966</v>
      </c>
      <c r="E157" s="1001">
        <v>87</v>
      </c>
      <c r="F157" s="1001">
        <v>16758.46</v>
      </c>
      <c r="G157" s="1001">
        <v>0</v>
      </c>
      <c r="H157" s="1001">
        <v>0</v>
      </c>
      <c r="I157" s="1001">
        <v>1051</v>
      </c>
      <c r="J157" s="1001">
        <v>1051</v>
      </c>
      <c r="K157" s="1001">
        <v>1050</v>
      </c>
      <c r="L157" s="1000">
        <v>-1</v>
      </c>
    </row>
    <row r="158" spans="1:12" ht="18.75">
      <c r="A158" s="1004" t="s">
        <v>11953</v>
      </c>
      <c r="B158" s="1001" t="s">
        <v>4242</v>
      </c>
      <c r="C158" s="1001" t="s">
        <v>4301</v>
      </c>
      <c r="D158" s="1001" t="s">
        <v>11967</v>
      </c>
      <c r="E158" s="1001">
        <v>0</v>
      </c>
      <c r="F158" s="1001">
        <v>0</v>
      </c>
      <c r="G158" s="1001">
        <v>0</v>
      </c>
      <c r="H158" s="1001">
        <v>0</v>
      </c>
      <c r="I158" s="1001">
        <v>441</v>
      </c>
      <c r="J158" s="1001">
        <v>441</v>
      </c>
      <c r="K158" s="1001">
        <v>0</v>
      </c>
      <c r="L158" s="1000">
        <v>-441</v>
      </c>
    </row>
    <row r="159" spans="1:12" ht="18.75">
      <c r="A159" s="1004" t="s">
        <v>11953</v>
      </c>
      <c r="B159" s="1001" t="s">
        <v>4242</v>
      </c>
      <c r="C159" s="1001" t="s">
        <v>4301</v>
      </c>
      <c r="D159" s="1001" t="s">
        <v>11983</v>
      </c>
      <c r="E159" s="1001">
        <v>2</v>
      </c>
      <c r="F159" s="1001">
        <v>8664</v>
      </c>
      <c r="G159" s="1001">
        <v>0</v>
      </c>
      <c r="H159" s="1001">
        <v>0</v>
      </c>
      <c r="I159" s="1001">
        <v>120</v>
      </c>
      <c r="J159" s="1001">
        <v>120</v>
      </c>
      <c r="K159" s="1001">
        <v>119</v>
      </c>
      <c r="L159" s="1000">
        <v>-1</v>
      </c>
    </row>
    <row r="160" spans="1:12" ht="18.75">
      <c r="A160" s="1004" t="s">
        <v>11953</v>
      </c>
      <c r="B160" s="1001" t="s">
        <v>4242</v>
      </c>
      <c r="C160" s="1001" t="s">
        <v>4301</v>
      </c>
      <c r="D160" s="1001" t="s">
        <v>11968</v>
      </c>
      <c r="E160" s="1001">
        <v>618</v>
      </c>
      <c r="F160" s="1001">
        <v>371015</v>
      </c>
      <c r="G160" s="1001">
        <v>0</v>
      </c>
      <c r="H160" s="1001">
        <v>0</v>
      </c>
      <c r="I160" s="1001">
        <v>5921</v>
      </c>
      <c r="J160" s="1001">
        <v>5921</v>
      </c>
      <c r="K160" s="1001">
        <v>5907</v>
      </c>
      <c r="L160" s="1000">
        <v>-14</v>
      </c>
    </row>
    <row r="161" spans="1:12" ht="18.75">
      <c r="A161" s="1004" t="s">
        <v>11953</v>
      </c>
      <c r="B161" s="1001" t="s">
        <v>4242</v>
      </c>
      <c r="C161" s="1001" t="s">
        <v>4301</v>
      </c>
      <c r="D161" s="1001" t="s">
        <v>11984</v>
      </c>
      <c r="E161" s="1001">
        <v>298</v>
      </c>
      <c r="F161" s="1001">
        <v>484786.25</v>
      </c>
      <c r="G161" s="1001">
        <v>0</v>
      </c>
      <c r="H161" s="1001">
        <v>0</v>
      </c>
      <c r="I161" s="1001">
        <v>9579</v>
      </c>
      <c r="J161" s="1001">
        <v>9579</v>
      </c>
      <c r="K161" s="1001">
        <v>4952</v>
      </c>
      <c r="L161" s="1000">
        <v>-4627</v>
      </c>
    </row>
    <row r="162" spans="1:12" ht="18.75">
      <c r="A162" s="1004" t="s">
        <v>11953</v>
      </c>
      <c r="B162" s="1001" t="s">
        <v>4242</v>
      </c>
      <c r="C162" s="1001" t="s">
        <v>4301</v>
      </c>
      <c r="D162" s="1001" t="s">
        <v>11962</v>
      </c>
      <c r="E162" s="1001">
        <v>3165</v>
      </c>
      <c r="F162" s="1001">
        <v>0</v>
      </c>
      <c r="G162" s="1001">
        <v>0</v>
      </c>
      <c r="H162" s="1001">
        <v>0</v>
      </c>
      <c r="I162" s="1001">
        <v>26625</v>
      </c>
      <c r="J162" s="1001">
        <v>26625</v>
      </c>
      <c r="K162" s="1001">
        <v>26086</v>
      </c>
      <c r="L162" s="1000">
        <v>-539</v>
      </c>
    </row>
    <row r="163" spans="1:12" ht="18.75">
      <c r="A163" s="1004" t="s">
        <v>11953</v>
      </c>
      <c r="B163" s="1000" t="s">
        <v>2641</v>
      </c>
      <c r="C163" s="1000" t="s">
        <v>4303</v>
      </c>
      <c r="D163" s="1000" t="s">
        <v>11955</v>
      </c>
      <c r="E163" s="1000">
        <v>4343</v>
      </c>
      <c r="F163" s="1000">
        <v>2911516.79</v>
      </c>
      <c r="G163" s="1000">
        <v>93</v>
      </c>
      <c r="H163" s="1000">
        <v>63867.66</v>
      </c>
      <c r="I163" s="1000">
        <v>51984</v>
      </c>
      <c r="J163" s="1000">
        <v>51984</v>
      </c>
      <c r="K163" s="1000">
        <v>51984</v>
      </c>
      <c r="L163" s="1000">
        <v>0</v>
      </c>
    </row>
    <row r="164" spans="1:12" ht="18.75">
      <c r="A164" s="1004" t="s">
        <v>11953</v>
      </c>
      <c r="B164" s="1001" t="s">
        <v>2641</v>
      </c>
      <c r="C164" s="1001" t="s">
        <v>11956</v>
      </c>
      <c r="D164" s="1001" t="s">
        <v>11961</v>
      </c>
      <c r="E164" s="1001">
        <v>2923</v>
      </c>
      <c r="F164" s="1001">
        <v>4041289.69</v>
      </c>
      <c r="G164" s="1001">
        <v>0</v>
      </c>
      <c r="H164" s="1001">
        <v>0</v>
      </c>
      <c r="I164" s="1001">
        <v>34273</v>
      </c>
      <c r="J164" s="1001">
        <v>34273</v>
      </c>
      <c r="K164" s="1001">
        <v>34273</v>
      </c>
      <c r="L164" s="1000">
        <v>0</v>
      </c>
    </row>
    <row r="165" spans="1:12" ht="18.75">
      <c r="A165" s="1004" t="s">
        <v>11953</v>
      </c>
      <c r="B165" s="1001" t="s">
        <v>2641</v>
      </c>
      <c r="C165" s="1001" t="s">
        <v>11956</v>
      </c>
      <c r="D165" s="1001" t="s">
        <v>11995</v>
      </c>
      <c r="E165" s="1001">
        <v>209</v>
      </c>
      <c r="F165" s="1001">
        <v>401415.85</v>
      </c>
      <c r="G165" s="1001">
        <v>0</v>
      </c>
      <c r="H165" s="1001">
        <v>0</v>
      </c>
      <c r="I165" s="1001">
        <v>2288</v>
      </c>
      <c r="J165" s="1001">
        <v>2288</v>
      </c>
      <c r="K165" s="1001">
        <v>2260</v>
      </c>
      <c r="L165" s="1000">
        <v>-28</v>
      </c>
    </row>
    <row r="166" spans="1:12" ht="18.75">
      <c r="A166" s="1004" t="s">
        <v>11953</v>
      </c>
      <c r="B166" s="1001" t="s">
        <v>2641</v>
      </c>
      <c r="C166" s="1001" t="s">
        <v>11956</v>
      </c>
      <c r="D166" s="1001" t="s">
        <v>11962</v>
      </c>
      <c r="E166" s="1001">
        <v>12823</v>
      </c>
      <c r="F166" s="1001">
        <v>0</v>
      </c>
      <c r="G166" s="1001">
        <v>0</v>
      </c>
      <c r="H166" s="1001">
        <v>0</v>
      </c>
      <c r="I166" s="1001">
        <v>125685</v>
      </c>
      <c r="J166" s="1001">
        <v>125685</v>
      </c>
      <c r="K166" s="1001">
        <v>123039</v>
      </c>
      <c r="L166" s="1000">
        <v>-2646</v>
      </c>
    </row>
    <row r="167" spans="1:12" ht="18.75">
      <c r="A167" s="1004" t="s">
        <v>11953</v>
      </c>
      <c r="B167" s="1001" t="s">
        <v>2641</v>
      </c>
      <c r="C167" s="1001" t="s">
        <v>4301</v>
      </c>
      <c r="D167" s="1001" t="s">
        <v>11963</v>
      </c>
      <c r="E167" s="1001">
        <v>2443</v>
      </c>
      <c r="F167" s="1001">
        <v>641835.5</v>
      </c>
      <c r="G167" s="1001">
        <v>0</v>
      </c>
      <c r="H167" s="1001">
        <v>0</v>
      </c>
      <c r="I167" s="1001">
        <v>29409</v>
      </c>
      <c r="J167" s="1001">
        <v>29409</v>
      </c>
      <c r="K167" s="1001">
        <v>29374</v>
      </c>
      <c r="L167" s="1000">
        <v>-35</v>
      </c>
    </row>
    <row r="168" spans="1:12" ht="18.75">
      <c r="A168" s="1004" t="s">
        <v>11953</v>
      </c>
      <c r="B168" s="1001" t="s">
        <v>2641</v>
      </c>
      <c r="C168" s="1001" t="s">
        <v>4301</v>
      </c>
      <c r="D168" s="1001" t="s">
        <v>11981</v>
      </c>
      <c r="E168" s="1001">
        <v>190</v>
      </c>
      <c r="F168" s="1001">
        <v>72367.199999999997</v>
      </c>
      <c r="G168" s="1001">
        <v>0</v>
      </c>
      <c r="H168" s="1001">
        <v>0</v>
      </c>
      <c r="I168" s="1001">
        <v>1025</v>
      </c>
      <c r="J168" s="1001">
        <v>1025</v>
      </c>
      <c r="K168" s="1001">
        <v>1019</v>
      </c>
      <c r="L168" s="1000">
        <v>-6</v>
      </c>
    </row>
    <row r="169" spans="1:12" ht="18.75">
      <c r="A169" s="1004" t="s">
        <v>11953</v>
      </c>
      <c r="B169" s="1000" t="s">
        <v>2641</v>
      </c>
      <c r="C169" s="1000" t="s">
        <v>4301</v>
      </c>
      <c r="D169" s="1000" t="s">
        <v>11982</v>
      </c>
      <c r="E169" s="1000">
        <v>48</v>
      </c>
      <c r="F169" s="1000">
        <v>12066.24</v>
      </c>
      <c r="G169" s="1000">
        <v>2</v>
      </c>
      <c r="H169" s="1000">
        <v>502.76</v>
      </c>
      <c r="I169" s="1000">
        <v>439</v>
      </c>
      <c r="J169" s="1000">
        <v>439</v>
      </c>
      <c r="K169" s="1000">
        <v>439</v>
      </c>
      <c r="L169" s="1000">
        <v>0</v>
      </c>
    </row>
    <row r="170" spans="1:12" ht="18.75">
      <c r="A170" s="1004" t="s">
        <v>11953</v>
      </c>
      <c r="B170" s="1001" t="s">
        <v>2641</v>
      </c>
      <c r="C170" s="1001" t="s">
        <v>4301</v>
      </c>
      <c r="D170" s="1001" t="s">
        <v>11964</v>
      </c>
      <c r="E170" s="1001">
        <v>1133</v>
      </c>
      <c r="F170" s="1001">
        <v>1142581</v>
      </c>
      <c r="G170" s="1001">
        <v>0</v>
      </c>
      <c r="H170" s="1001">
        <v>0</v>
      </c>
      <c r="I170" s="1001">
        <v>18307</v>
      </c>
      <c r="J170" s="1001">
        <v>18307</v>
      </c>
      <c r="K170" s="1001">
        <v>18269</v>
      </c>
      <c r="L170" s="1000">
        <v>-38</v>
      </c>
    </row>
    <row r="171" spans="1:12" ht="18.75">
      <c r="A171" s="1004" t="s">
        <v>11953</v>
      </c>
      <c r="B171" s="1001" t="s">
        <v>2641</v>
      </c>
      <c r="C171" s="1001" t="s">
        <v>4301</v>
      </c>
      <c r="D171" s="1001" t="s">
        <v>11965</v>
      </c>
      <c r="E171" s="1001">
        <v>0</v>
      </c>
      <c r="F171" s="1001">
        <v>0</v>
      </c>
      <c r="G171" s="1001">
        <v>0</v>
      </c>
      <c r="H171" s="1001">
        <v>0</v>
      </c>
      <c r="I171" s="1001">
        <v>7953</v>
      </c>
      <c r="J171" s="1001">
        <v>7953</v>
      </c>
      <c r="K171" s="1001">
        <v>0</v>
      </c>
      <c r="L171" s="1000">
        <v>-7953</v>
      </c>
    </row>
    <row r="172" spans="1:12" ht="18.75">
      <c r="A172" s="1004" t="s">
        <v>11953</v>
      </c>
      <c r="B172" s="1001" t="s">
        <v>2641</v>
      </c>
      <c r="C172" s="1001" t="s">
        <v>4301</v>
      </c>
      <c r="D172" s="1001" t="s">
        <v>11966</v>
      </c>
      <c r="E172" s="1001">
        <v>983</v>
      </c>
      <c r="F172" s="1001">
        <v>209610.11</v>
      </c>
      <c r="G172" s="1001">
        <v>0</v>
      </c>
      <c r="H172" s="1001">
        <v>0</v>
      </c>
      <c r="I172" s="1001">
        <v>3858</v>
      </c>
      <c r="J172" s="1001">
        <v>3858</v>
      </c>
      <c r="K172" s="1001">
        <v>3843</v>
      </c>
      <c r="L172" s="1000">
        <v>-15</v>
      </c>
    </row>
    <row r="173" spans="1:12" ht="18.75">
      <c r="A173" s="1004" t="s">
        <v>11953</v>
      </c>
      <c r="B173" s="1001" t="s">
        <v>2641</v>
      </c>
      <c r="C173" s="1001" t="s">
        <v>4301</v>
      </c>
      <c r="D173" s="1001" t="s">
        <v>11967</v>
      </c>
      <c r="E173" s="1001">
        <v>0</v>
      </c>
      <c r="F173" s="1001">
        <v>0</v>
      </c>
      <c r="G173" s="1001">
        <v>0</v>
      </c>
      <c r="H173" s="1001">
        <v>0</v>
      </c>
      <c r="I173" s="1001">
        <v>1679</v>
      </c>
      <c r="J173" s="1001">
        <v>1679</v>
      </c>
      <c r="K173" s="1001">
        <v>0</v>
      </c>
      <c r="L173" s="1000">
        <v>-1679</v>
      </c>
    </row>
    <row r="174" spans="1:12" ht="18.75">
      <c r="A174" s="1004" t="s">
        <v>11953</v>
      </c>
      <c r="B174" s="1001" t="s">
        <v>2641</v>
      </c>
      <c r="C174" s="1001" t="s">
        <v>4301</v>
      </c>
      <c r="D174" s="1001" t="s">
        <v>11983</v>
      </c>
      <c r="E174" s="1001">
        <v>0</v>
      </c>
      <c r="F174" s="1001">
        <v>0</v>
      </c>
      <c r="G174" s="1001">
        <v>0</v>
      </c>
      <c r="H174" s="1001">
        <v>0</v>
      </c>
      <c r="I174" s="1001">
        <v>159</v>
      </c>
      <c r="J174" s="1001">
        <v>159</v>
      </c>
      <c r="K174" s="1001">
        <v>159</v>
      </c>
      <c r="L174" s="1000">
        <v>0</v>
      </c>
    </row>
    <row r="175" spans="1:12" ht="18.75">
      <c r="A175" s="1004" t="s">
        <v>11953</v>
      </c>
      <c r="B175" s="1001" t="s">
        <v>2641</v>
      </c>
      <c r="C175" s="1001" t="s">
        <v>4301</v>
      </c>
      <c r="D175" s="1001" t="s">
        <v>11968</v>
      </c>
      <c r="E175" s="1001">
        <v>165</v>
      </c>
      <c r="F175" s="1001">
        <v>109957</v>
      </c>
      <c r="G175" s="1001">
        <v>0</v>
      </c>
      <c r="H175" s="1001">
        <v>0</v>
      </c>
      <c r="I175" s="1001">
        <v>6247</v>
      </c>
      <c r="J175" s="1001">
        <v>6247</v>
      </c>
      <c r="K175" s="1001">
        <v>6243</v>
      </c>
      <c r="L175" s="1000">
        <v>-4</v>
      </c>
    </row>
    <row r="176" spans="1:12" ht="18.75">
      <c r="A176" s="1004" t="s">
        <v>11953</v>
      </c>
      <c r="B176" s="1001" t="s">
        <v>2641</v>
      </c>
      <c r="C176" s="1001" t="s">
        <v>4301</v>
      </c>
      <c r="D176" s="1001" t="s">
        <v>11984</v>
      </c>
      <c r="E176" s="1001">
        <v>807</v>
      </c>
      <c r="F176" s="1001">
        <v>1925664.43</v>
      </c>
      <c r="G176" s="1001">
        <v>0</v>
      </c>
      <c r="H176" s="1001">
        <v>0</v>
      </c>
      <c r="I176" s="1001">
        <v>39657</v>
      </c>
      <c r="J176" s="1001">
        <v>39657</v>
      </c>
      <c r="K176" s="1001">
        <v>22031</v>
      </c>
      <c r="L176" s="1000">
        <v>-17626</v>
      </c>
    </row>
    <row r="177" spans="1:12" ht="18.75">
      <c r="A177" s="1004" t="s">
        <v>11953</v>
      </c>
      <c r="B177" s="1001" t="s">
        <v>2641</v>
      </c>
      <c r="C177" s="1001" t="s">
        <v>4301</v>
      </c>
      <c r="D177" s="1001" t="s">
        <v>11962</v>
      </c>
      <c r="E177" s="1001">
        <v>38441</v>
      </c>
      <c r="F177" s="1001">
        <v>0</v>
      </c>
      <c r="G177" s="1001">
        <v>0</v>
      </c>
      <c r="H177" s="1001">
        <v>0</v>
      </c>
      <c r="I177" s="1001">
        <v>134774</v>
      </c>
      <c r="J177" s="1001">
        <v>134774</v>
      </c>
      <c r="K177" s="1001">
        <v>133919</v>
      </c>
      <c r="L177" s="1000">
        <v>-855</v>
      </c>
    </row>
    <row r="178" spans="1:12" ht="18.75">
      <c r="A178" s="1004" t="s">
        <v>11953</v>
      </c>
      <c r="B178" s="1001" t="s">
        <v>11996</v>
      </c>
      <c r="C178" s="1001" t="s">
        <v>4303</v>
      </c>
      <c r="D178" s="1001" t="s">
        <v>11955</v>
      </c>
      <c r="E178" s="1001">
        <v>842</v>
      </c>
      <c r="F178" s="1001">
        <v>578987.04</v>
      </c>
      <c r="G178" s="1001">
        <v>0</v>
      </c>
      <c r="H178" s="1001">
        <v>0</v>
      </c>
      <c r="I178" s="1001">
        <v>10032</v>
      </c>
      <c r="J178" s="1001">
        <v>10032</v>
      </c>
      <c r="K178" s="1001">
        <v>10032</v>
      </c>
      <c r="L178" s="1000">
        <v>0</v>
      </c>
    </row>
    <row r="179" spans="1:12" ht="18.75">
      <c r="A179" s="1004" t="s">
        <v>11953</v>
      </c>
      <c r="B179" s="1001" t="s">
        <v>11996</v>
      </c>
      <c r="C179" s="1001" t="s">
        <v>11956</v>
      </c>
      <c r="D179" s="1001" t="s">
        <v>11961</v>
      </c>
      <c r="E179" s="1001">
        <v>799</v>
      </c>
      <c r="F179" s="1001">
        <v>968429.58</v>
      </c>
      <c r="G179" s="1001">
        <v>0</v>
      </c>
      <c r="H179" s="1001">
        <v>0</v>
      </c>
      <c r="I179" s="1001">
        <v>9299</v>
      </c>
      <c r="J179" s="1001">
        <v>9299</v>
      </c>
      <c r="K179" s="1001">
        <v>9299</v>
      </c>
      <c r="L179" s="1000">
        <v>0</v>
      </c>
    </row>
    <row r="180" spans="1:12" ht="18.75">
      <c r="A180" s="1004" t="s">
        <v>11953</v>
      </c>
      <c r="B180" s="1001" t="s">
        <v>11996</v>
      </c>
      <c r="C180" s="1001" t="s">
        <v>11956</v>
      </c>
      <c r="D180" s="1001" t="s">
        <v>11962</v>
      </c>
      <c r="E180" s="1001">
        <v>1575</v>
      </c>
      <c r="F180" s="1001">
        <v>0</v>
      </c>
      <c r="G180" s="1001">
        <v>0</v>
      </c>
      <c r="H180" s="1001">
        <v>0</v>
      </c>
      <c r="I180" s="1001">
        <v>21907</v>
      </c>
      <c r="J180" s="1001">
        <v>21907</v>
      </c>
      <c r="K180" s="1001">
        <v>22429</v>
      </c>
      <c r="L180" s="1000">
        <v>522</v>
      </c>
    </row>
    <row r="181" spans="1:12" ht="18.75">
      <c r="A181" s="1004" t="s">
        <v>11953</v>
      </c>
      <c r="B181" s="1001" t="s">
        <v>11996</v>
      </c>
      <c r="C181" s="1001" t="s">
        <v>4301</v>
      </c>
      <c r="D181" s="1001" t="s">
        <v>11963</v>
      </c>
      <c r="E181" s="1001">
        <v>292</v>
      </c>
      <c r="F181" s="1001">
        <v>87732.51</v>
      </c>
      <c r="G181" s="1001">
        <v>0</v>
      </c>
      <c r="H181" s="1001">
        <v>0</v>
      </c>
      <c r="I181" s="1001">
        <v>3826</v>
      </c>
      <c r="J181" s="1001">
        <v>3826</v>
      </c>
      <c r="K181" s="1001">
        <v>3649</v>
      </c>
      <c r="L181" s="1000">
        <v>-177</v>
      </c>
    </row>
    <row r="182" spans="1:12" ht="18.75">
      <c r="A182" s="1004" t="s">
        <v>11953</v>
      </c>
      <c r="B182" s="1001" t="s">
        <v>11996</v>
      </c>
      <c r="C182" s="1001" t="s">
        <v>4301</v>
      </c>
      <c r="D182" s="1001" t="s">
        <v>11964</v>
      </c>
      <c r="E182" s="1001">
        <v>215</v>
      </c>
      <c r="F182" s="1001">
        <v>257511</v>
      </c>
      <c r="G182" s="1001">
        <v>0</v>
      </c>
      <c r="H182" s="1001">
        <v>0</v>
      </c>
      <c r="I182" s="1001">
        <v>3708</v>
      </c>
      <c r="J182" s="1001">
        <v>3708</v>
      </c>
      <c r="K182" s="1001">
        <v>3486</v>
      </c>
      <c r="L182" s="1000">
        <v>-222</v>
      </c>
    </row>
    <row r="183" spans="1:12" ht="18.75">
      <c r="A183" s="1004" t="s">
        <v>11953</v>
      </c>
      <c r="B183" s="1001" t="s">
        <v>11996</v>
      </c>
      <c r="C183" s="1001" t="s">
        <v>4301</v>
      </c>
      <c r="D183" s="1001" t="s">
        <v>11965</v>
      </c>
      <c r="E183" s="1001">
        <v>0</v>
      </c>
      <c r="F183" s="1001">
        <v>0</v>
      </c>
      <c r="G183" s="1001">
        <v>0</v>
      </c>
      <c r="H183" s="1001">
        <v>0</v>
      </c>
      <c r="I183" s="1001">
        <v>1584</v>
      </c>
      <c r="J183" s="1001">
        <v>1584</v>
      </c>
      <c r="K183" s="1001">
        <v>0</v>
      </c>
      <c r="L183" s="1000">
        <v>-1584</v>
      </c>
    </row>
    <row r="184" spans="1:12" ht="18.75">
      <c r="A184" s="1004" t="s">
        <v>11953</v>
      </c>
      <c r="B184" s="1001" t="s">
        <v>11996</v>
      </c>
      <c r="C184" s="1001" t="s">
        <v>4301</v>
      </c>
      <c r="D184" s="1001" t="s">
        <v>11966</v>
      </c>
      <c r="E184" s="1001">
        <v>71</v>
      </c>
      <c r="F184" s="1001">
        <v>14187.63</v>
      </c>
      <c r="G184" s="1001">
        <v>0</v>
      </c>
      <c r="H184" s="1001">
        <v>0</v>
      </c>
      <c r="I184" s="1001">
        <v>855</v>
      </c>
      <c r="J184" s="1001">
        <v>855</v>
      </c>
      <c r="K184" s="1001">
        <v>855</v>
      </c>
      <c r="L184" s="1000">
        <v>0</v>
      </c>
    </row>
    <row r="185" spans="1:12" ht="18.75">
      <c r="A185" s="1004" t="s">
        <v>11953</v>
      </c>
      <c r="B185" s="1001" t="s">
        <v>11996</v>
      </c>
      <c r="C185" s="1001" t="s">
        <v>4301</v>
      </c>
      <c r="D185" s="1001" t="s">
        <v>11967</v>
      </c>
      <c r="E185" s="1001">
        <v>0</v>
      </c>
      <c r="F185" s="1001">
        <v>0</v>
      </c>
      <c r="G185" s="1001">
        <v>0</v>
      </c>
      <c r="H185" s="1001">
        <v>0</v>
      </c>
      <c r="I185" s="1001">
        <v>356</v>
      </c>
      <c r="J185" s="1001">
        <v>356</v>
      </c>
      <c r="K185" s="1001">
        <v>0</v>
      </c>
      <c r="L185" s="1000">
        <v>-356</v>
      </c>
    </row>
    <row r="186" spans="1:12" ht="18.75">
      <c r="A186" s="1004" t="s">
        <v>11953</v>
      </c>
      <c r="B186" s="1001" t="s">
        <v>11996</v>
      </c>
      <c r="C186" s="1001" t="s">
        <v>4301</v>
      </c>
      <c r="D186" s="1001" t="s">
        <v>11983</v>
      </c>
      <c r="E186" s="1001">
        <v>0</v>
      </c>
      <c r="F186" s="1001">
        <v>0</v>
      </c>
      <c r="G186" s="1001">
        <v>0</v>
      </c>
      <c r="H186" s="1001">
        <v>0</v>
      </c>
      <c r="I186" s="1001">
        <v>16</v>
      </c>
      <c r="J186" s="1001">
        <v>16</v>
      </c>
      <c r="K186" s="1001">
        <v>13</v>
      </c>
      <c r="L186" s="1000">
        <v>-3</v>
      </c>
    </row>
    <row r="187" spans="1:12" ht="18.75">
      <c r="A187" s="1004" t="s">
        <v>11953</v>
      </c>
      <c r="B187" s="1001" t="s">
        <v>11996</v>
      </c>
      <c r="C187" s="1001" t="s">
        <v>4301</v>
      </c>
      <c r="D187" s="1001" t="s">
        <v>11968</v>
      </c>
      <c r="E187" s="1001">
        <v>215</v>
      </c>
      <c r="F187" s="1001">
        <v>149957</v>
      </c>
      <c r="G187" s="1001">
        <v>0</v>
      </c>
      <c r="H187" s="1001">
        <v>0</v>
      </c>
      <c r="I187" s="1001">
        <v>4303</v>
      </c>
      <c r="J187" s="1001">
        <v>4303</v>
      </c>
      <c r="K187" s="1001">
        <v>4297</v>
      </c>
      <c r="L187" s="1000">
        <v>-6</v>
      </c>
    </row>
    <row r="188" spans="1:12" ht="18.75">
      <c r="A188" s="1004" t="s">
        <v>11953</v>
      </c>
      <c r="B188" s="1001" t="s">
        <v>11996</v>
      </c>
      <c r="C188" s="1001" t="s">
        <v>4301</v>
      </c>
      <c r="D188" s="1001" t="s">
        <v>11984</v>
      </c>
      <c r="E188" s="1001">
        <v>141</v>
      </c>
      <c r="F188" s="1001">
        <v>242688.88</v>
      </c>
      <c r="G188" s="1001">
        <v>0</v>
      </c>
      <c r="H188" s="1001">
        <v>0</v>
      </c>
      <c r="I188" s="1001">
        <v>10093</v>
      </c>
      <c r="J188" s="1001">
        <v>10093</v>
      </c>
      <c r="K188" s="1001">
        <v>4900</v>
      </c>
      <c r="L188" s="1000">
        <v>-5193</v>
      </c>
    </row>
    <row r="189" spans="1:12" ht="18.75">
      <c r="A189" s="1004" t="s">
        <v>11953</v>
      </c>
      <c r="B189" s="1001" t="s">
        <v>11996</v>
      </c>
      <c r="C189" s="1001" t="s">
        <v>4301</v>
      </c>
      <c r="D189" s="1001" t="s">
        <v>11962</v>
      </c>
      <c r="E189" s="1001">
        <v>2396</v>
      </c>
      <c r="F189" s="1001">
        <v>0</v>
      </c>
      <c r="G189" s="1001">
        <v>0</v>
      </c>
      <c r="H189" s="1001">
        <v>0</v>
      </c>
      <c r="I189" s="1001">
        <v>21685</v>
      </c>
      <c r="J189" s="1001">
        <v>21685</v>
      </c>
      <c r="K189" s="1001">
        <v>21593</v>
      </c>
      <c r="L189" s="1000">
        <v>-92</v>
      </c>
    </row>
    <row r="190" spans="1:12" ht="18.75">
      <c r="A190" s="1004" t="s">
        <v>11953</v>
      </c>
      <c r="B190" s="1000" t="s">
        <v>11114</v>
      </c>
      <c r="C190" s="1000" t="s">
        <v>4303</v>
      </c>
      <c r="D190" s="1000" t="s">
        <v>11955</v>
      </c>
      <c r="E190" s="1000">
        <v>4867</v>
      </c>
      <c r="F190" s="1000">
        <v>2855306.72</v>
      </c>
      <c r="G190" s="1000">
        <v>135</v>
      </c>
      <c r="H190" s="1000">
        <v>75102.210000000006</v>
      </c>
      <c r="I190" s="1000">
        <v>58312</v>
      </c>
      <c r="J190" s="1000">
        <v>58312</v>
      </c>
      <c r="K190" s="1000">
        <v>58312</v>
      </c>
      <c r="L190" s="1000">
        <v>0</v>
      </c>
    </row>
    <row r="191" spans="1:12" ht="18.75">
      <c r="A191" s="1004" t="s">
        <v>11953</v>
      </c>
      <c r="B191" s="1001" t="s">
        <v>11114</v>
      </c>
      <c r="C191" s="1001" t="s">
        <v>11956</v>
      </c>
      <c r="D191" s="1001" t="s">
        <v>11961</v>
      </c>
      <c r="E191" s="1001">
        <v>4595</v>
      </c>
      <c r="F191" s="1001">
        <v>6034948.1100000003</v>
      </c>
      <c r="G191" s="1001">
        <v>0</v>
      </c>
      <c r="H191" s="1001">
        <v>0</v>
      </c>
      <c r="I191" s="1001">
        <v>53687</v>
      </c>
      <c r="J191" s="1001">
        <v>53687</v>
      </c>
      <c r="K191" s="1001">
        <v>53687</v>
      </c>
      <c r="L191" s="1000">
        <v>0</v>
      </c>
    </row>
    <row r="192" spans="1:12" ht="18.75">
      <c r="A192" s="1004" t="s">
        <v>11953</v>
      </c>
      <c r="B192" s="1001" t="s">
        <v>11114</v>
      </c>
      <c r="C192" s="1001" t="s">
        <v>11956</v>
      </c>
      <c r="D192" s="1001" t="s">
        <v>11995</v>
      </c>
      <c r="E192" s="1001">
        <v>774</v>
      </c>
      <c r="F192" s="1001">
        <v>1486583.1</v>
      </c>
      <c r="G192" s="1001">
        <v>0</v>
      </c>
      <c r="H192" s="1001">
        <v>0</v>
      </c>
      <c r="I192" s="1001">
        <v>5832</v>
      </c>
      <c r="J192" s="1001">
        <v>5832</v>
      </c>
      <c r="K192" s="1001">
        <v>5832</v>
      </c>
      <c r="L192" s="1000">
        <v>0</v>
      </c>
    </row>
    <row r="193" spans="1:12" ht="18.75">
      <c r="A193" s="1004" t="s">
        <v>11953</v>
      </c>
      <c r="B193" s="1001" t="s">
        <v>11114</v>
      </c>
      <c r="C193" s="1001" t="s">
        <v>11956</v>
      </c>
      <c r="D193" s="1001" t="s">
        <v>11962</v>
      </c>
      <c r="E193" s="1001">
        <v>12511</v>
      </c>
      <c r="F193" s="1001">
        <v>0</v>
      </c>
      <c r="G193" s="1001">
        <v>0</v>
      </c>
      <c r="H193" s="1001">
        <v>0</v>
      </c>
      <c r="I193" s="1001">
        <v>126862</v>
      </c>
      <c r="J193" s="1001">
        <v>126862</v>
      </c>
      <c r="K193" s="1001">
        <v>133082</v>
      </c>
      <c r="L193" s="1000">
        <v>6220</v>
      </c>
    </row>
    <row r="194" spans="1:12" ht="18.75">
      <c r="A194" s="1004" t="s">
        <v>11953</v>
      </c>
      <c r="B194" s="1001" t="s">
        <v>11114</v>
      </c>
      <c r="C194" s="1001" t="s">
        <v>4301</v>
      </c>
      <c r="D194" s="1001" t="s">
        <v>11963</v>
      </c>
      <c r="E194" s="1001">
        <v>3599</v>
      </c>
      <c r="F194" s="1001">
        <v>863052.76</v>
      </c>
      <c r="G194" s="1001">
        <v>0</v>
      </c>
      <c r="H194" s="1001">
        <v>0</v>
      </c>
      <c r="I194" s="1001">
        <v>43085</v>
      </c>
      <c r="J194" s="1001">
        <v>43085</v>
      </c>
      <c r="K194" s="1001">
        <v>43079</v>
      </c>
      <c r="L194" s="1000">
        <v>-6</v>
      </c>
    </row>
    <row r="195" spans="1:12" ht="18.75">
      <c r="A195" s="1004" t="s">
        <v>11953</v>
      </c>
      <c r="B195" s="1000" t="s">
        <v>11114</v>
      </c>
      <c r="C195" s="1000" t="s">
        <v>4301</v>
      </c>
      <c r="D195" s="1000" t="s">
        <v>11981</v>
      </c>
      <c r="E195" s="1000">
        <v>85</v>
      </c>
      <c r="F195" s="1000">
        <v>32374.799999999999</v>
      </c>
      <c r="G195" s="1000">
        <v>3</v>
      </c>
      <c r="H195" s="1000">
        <v>1142.6400000000001</v>
      </c>
      <c r="I195" s="1000">
        <v>1025</v>
      </c>
      <c r="J195" s="1000">
        <v>1025</v>
      </c>
      <c r="K195" s="1000">
        <v>1025</v>
      </c>
      <c r="L195" s="1000">
        <v>0</v>
      </c>
    </row>
    <row r="196" spans="1:12" ht="18.75">
      <c r="A196" s="1004" t="s">
        <v>11953</v>
      </c>
      <c r="B196" s="1001" t="s">
        <v>11114</v>
      </c>
      <c r="C196" s="1001" t="s">
        <v>4301</v>
      </c>
      <c r="D196" s="1001" t="s">
        <v>11982</v>
      </c>
      <c r="E196" s="1001">
        <v>36</v>
      </c>
      <c r="F196" s="1001">
        <v>9049.68</v>
      </c>
      <c r="G196" s="1001">
        <v>0</v>
      </c>
      <c r="H196" s="1001">
        <v>0</v>
      </c>
      <c r="I196" s="1001">
        <v>439</v>
      </c>
      <c r="J196" s="1001">
        <v>439</v>
      </c>
      <c r="K196" s="1001">
        <v>433</v>
      </c>
      <c r="L196" s="1000">
        <v>-6</v>
      </c>
    </row>
    <row r="197" spans="1:12" ht="18.75">
      <c r="A197" s="1004" t="s">
        <v>11953</v>
      </c>
      <c r="B197" s="1000" t="s">
        <v>11114</v>
      </c>
      <c r="C197" s="1000" t="s">
        <v>4301</v>
      </c>
      <c r="D197" s="1000" t="s">
        <v>11964</v>
      </c>
      <c r="E197" s="1000">
        <v>1206</v>
      </c>
      <c r="F197" s="1000">
        <v>1104924</v>
      </c>
      <c r="G197" s="1000">
        <v>13</v>
      </c>
      <c r="H197" s="1000">
        <v>17103</v>
      </c>
      <c r="I197" s="1000">
        <v>19576</v>
      </c>
      <c r="J197" s="1000">
        <v>19576</v>
      </c>
      <c r="K197" s="1000">
        <v>19576</v>
      </c>
      <c r="L197" s="1000">
        <v>0</v>
      </c>
    </row>
    <row r="198" spans="1:12" ht="18.75">
      <c r="A198" s="1004" t="s">
        <v>11953</v>
      </c>
      <c r="B198" s="1001" t="s">
        <v>11114</v>
      </c>
      <c r="C198" s="1001" t="s">
        <v>4301</v>
      </c>
      <c r="D198" s="1001" t="s">
        <v>11965</v>
      </c>
      <c r="E198" s="1001">
        <v>0</v>
      </c>
      <c r="F198" s="1001">
        <v>0</v>
      </c>
      <c r="G198" s="1001">
        <v>0</v>
      </c>
      <c r="H198" s="1001">
        <v>0</v>
      </c>
      <c r="I198" s="1001">
        <v>8650</v>
      </c>
      <c r="J198" s="1001">
        <v>8650</v>
      </c>
      <c r="K198" s="1001">
        <v>0</v>
      </c>
      <c r="L198" s="1000">
        <v>-8650</v>
      </c>
    </row>
    <row r="199" spans="1:12" ht="18.75">
      <c r="A199" s="1004" t="s">
        <v>11953</v>
      </c>
      <c r="B199" s="1001" t="s">
        <v>11114</v>
      </c>
      <c r="C199" s="1001" t="s">
        <v>4301</v>
      </c>
      <c r="D199" s="1001" t="s">
        <v>11966</v>
      </c>
      <c r="E199" s="1001">
        <v>350</v>
      </c>
      <c r="F199" s="1001">
        <v>87083.41</v>
      </c>
      <c r="G199" s="1001">
        <v>0</v>
      </c>
      <c r="H199" s="1001">
        <v>0</v>
      </c>
      <c r="I199" s="1001">
        <v>4203</v>
      </c>
      <c r="J199" s="1001">
        <v>4203</v>
      </c>
      <c r="K199" s="1001">
        <v>4203</v>
      </c>
      <c r="L199" s="1000">
        <v>0</v>
      </c>
    </row>
    <row r="200" spans="1:12" ht="18.75">
      <c r="A200" s="1004" t="s">
        <v>11953</v>
      </c>
      <c r="B200" s="1001" t="s">
        <v>11114</v>
      </c>
      <c r="C200" s="1001" t="s">
        <v>4301</v>
      </c>
      <c r="D200" s="1001" t="s">
        <v>11967</v>
      </c>
      <c r="E200" s="1001">
        <v>0</v>
      </c>
      <c r="F200" s="1001">
        <v>0</v>
      </c>
      <c r="G200" s="1001">
        <v>0</v>
      </c>
      <c r="H200" s="1001">
        <v>0</v>
      </c>
      <c r="I200" s="1001">
        <v>1835</v>
      </c>
      <c r="J200" s="1001">
        <v>1835</v>
      </c>
      <c r="K200" s="1001">
        <v>0</v>
      </c>
      <c r="L200" s="1000">
        <v>-1835</v>
      </c>
    </row>
    <row r="201" spans="1:12" ht="18.75">
      <c r="A201" s="1004" t="s">
        <v>11953</v>
      </c>
      <c r="B201" s="1001" t="s">
        <v>11114</v>
      </c>
      <c r="C201" s="1001" t="s">
        <v>4301</v>
      </c>
      <c r="D201" s="1001" t="s">
        <v>11983</v>
      </c>
      <c r="E201" s="1001">
        <v>1</v>
      </c>
      <c r="F201" s="1001">
        <v>4332</v>
      </c>
      <c r="G201" s="1001">
        <v>0</v>
      </c>
      <c r="H201" s="1001">
        <v>0</v>
      </c>
      <c r="I201" s="1001">
        <v>740</v>
      </c>
      <c r="J201" s="1001">
        <v>740</v>
      </c>
      <c r="K201" s="1001">
        <v>735</v>
      </c>
      <c r="L201" s="1000">
        <v>-5</v>
      </c>
    </row>
    <row r="202" spans="1:12" ht="18.75">
      <c r="A202" s="1004" t="s">
        <v>11953</v>
      </c>
      <c r="B202" s="1001" t="s">
        <v>11114</v>
      </c>
      <c r="C202" s="1001" t="s">
        <v>4301</v>
      </c>
      <c r="D202" s="1001" t="s">
        <v>11968</v>
      </c>
      <c r="E202" s="1001">
        <v>2646</v>
      </c>
      <c r="F202" s="1001">
        <v>1533794</v>
      </c>
      <c r="G202" s="1001">
        <v>0</v>
      </c>
      <c r="H202" s="1001">
        <v>0</v>
      </c>
      <c r="I202" s="1001">
        <v>20914</v>
      </c>
      <c r="J202" s="1001">
        <v>20914</v>
      </c>
      <c r="K202" s="1001">
        <v>20912</v>
      </c>
      <c r="L202" s="1000">
        <v>-2</v>
      </c>
    </row>
    <row r="203" spans="1:12" ht="18.75">
      <c r="A203" s="1004" t="s">
        <v>11953</v>
      </c>
      <c r="B203" s="1001" t="s">
        <v>11114</v>
      </c>
      <c r="C203" s="1001" t="s">
        <v>4301</v>
      </c>
      <c r="D203" s="1001" t="s">
        <v>11984</v>
      </c>
      <c r="E203" s="1001">
        <v>1109</v>
      </c>
      <c r="F203" s="1001">
        <v>2036395.97</v>
      </c>
      <c r="G203" s="1001">
        <v>0</v>
      </c>
      <c r="H203" s="1001">
        <v>0</v>
      </c>
      <c r="I203" s="1001">
        <v>51109</v>
      </c>
      <c r="J203" s="1001">
        <v>51109</v>
      </c>
      <c r="K203" s="1001">
        <v>27967</v>
      </c>
      <c r="L203" s="1000">
        <v>-23142</v>
      </c>
    </row>
    <row r="204" spans="1:12" ht="18.75">
      <c r="A204" s="1004" t="s">
        <v>11953</v>
      </c>
      <c r="B204" s="1001" t="s">
        <v>11114</v>
      </c>
      <c r="C204" s="1001" t="s">
        <v>4301</v>
      </c>
      <c r="D204" s="1001" t="s">
        <v>11962</v>
      </c>
      <c r="E204" s="1001">
        <v>10587</v>
      </c>
      <c r="F204" s="1001">
        <v>0</v>
      </c>
      <c r="G204" s="1001">
        <v>0</v>
      </c>
      <c r="H204" s="1001">
        <v>0</v>
      </c>
      <c r="I204" s="1001">
        <v>132704</v>
      </c>
      <c r="J204" s="1001">
        <v>132704</v>
      </c>
      <c r="K204" s="1001">
        <v>146388</v>
      </c>
      <c r="L204" s="1000">
        <v>13684</v>
      </c>
    </row>
    <row r="205" spans="1:12" ht="18.75">
      <c r="A205" s="1004" t="s">
        <v>11953</v>
      </c>
      <c r="B205" s="1001" t="s">
        <v>11114</v>
      </c>
      <c r="C205" s="1001" t="s">
        <v>4301</v>
      </c>
      <c r="D205" s="1001" t="s">
        <v>11969</v>
      </c>
      <c r="E205" s="1001">
        <v>402</v>
      </c>
      <c r="F205" s="1001">
        <v>74856.42</v>
      </c>
      <c r="G205" s="1001">
        <v>0</v>
      </c>
      <c r="H205" s="1001">
        <v>0</v>
      </c>
      <c r="I205" s="1001">
        <v>3584</v>
      </c>
      <c r="J205" s="1001">
        <v>3584</v>
      </c>
      <c r="K205" s="1001">
        <v>3581</v>
      </c>
      <c r="L205" s="1000">
        <v>-3</v>
      </c>
    </row>
    <row r="206" spans="1:12" ht="18.75">
      <c r="A206" s="1004" t="s">
        <v>11953</v>
      </c>
      <c r="B206" s="1001" t="s">
        <v>11114</v>
      </c>
      <c r="C206" s="1001" t="s">
        <v>4301</v>
      </c>
      <c r="D206" s="1001" t="s">
        <v>11987</v>
      </c>
      <c r="E206" s="1001">
        <v>101</v>
      </c>
      <c r="F206" s="1001">
        <v>18807.21</v>
      </c>
      <c r="G206" s="1001">
        <v>0</v>
      </c>
      <c r="H206" s="1001">
        <v>0</v>
      </c>
      <c r="I206" s="1001">
        <v>1206</v>
      </c>
      <c r="J206" s="1001">
        <v>1206</v>
      </c>
      <c r="K206" s="1001">
        <v>1206</v>
      </c>
      <c r="L206" s="1000">
        <v>0</v>
      </c>
    </row>
    <row r="207" spans="1:12" ht="18.75">
      <c r="A207" s="1004" t="s">
        <v>11953</v>
      </c>
      <c r="B207" s="1001" t="s">
        <v>11114</v>
      </c>
      <c r="C207" s="1001" t="s">
        <v>4301</v>
      </c>
      <c r="D207" s="1001" t="s">
        <v>11970</v>
      </c>
      <c r="E207" s="1001">
        <v>396</v>
      </c>
      <c r="F207" s="1001">
        <v>298722.59999999998</v>
      </c>
      <c r="G207" s="1001">
        <v>0</v>
      </c>
      <c r="H207" s="1001">
        <v>0</v>
      </c>
      <c r="I207" s="1001">
        <v>4779</v>
      </c>
      <c r="J207" s="1001">
        <v>4779</v>
      </c>
      <c r="K207" s="1001">
        <v>4777</v>
      </c>
      <c r="L207" s="1000">
        <v>-2</v>
      </c>
    </row>
    <row r="208" spans="1:12" ht="18.75">
      <c r="A208" s="1004" t="s">
        <v>11953</v>
      </c>
      <c r="B208" s="1001" t="s">
        <v>11114</v>
      </c>
      <c r="C208" s="1001" t="s">
        <v>4301</v>
      </c>
      <c r="D208" s="1001" t="s">
        <v>11988</v>
      </c>
      <c r="E208" s="1001">
        <v>201</v>
      </c>
      <c r="F208" s="1001">
        <v>151624.35</v>
      </c>
      <c r="G208" s="1001">
        <v>0</v>
      </c>
      <c r="H208" s="1001">
        <v>0</v>
      </c>
      <c r="I208" s="1001">
        <v>2412</v>
      </c>
      <c r="J208" s="1001">
        <v>2412</v>
      </c>
      <c r="K208" s="1001">
        <v>2412</v>
      </c>
      <c r="L208" s="1000">
        <v>0</v>
      </c>
    </row>
    <row r="209" spans="1:12" ht="18.75">
      <c r="A209" s="1004" t="s">
        <v>11953</v>
      </c>
      <c r="B209" s="1001" t="s">
        <v>11114</v>
      </c>
      <c r="C209" s="1001" t="s">
        <v>4301</v>
      </c>
      <c r="D209" s="1001" t="s">
        <v>11971</v>
      </c>
      <c r="E209" s="1001">
        <v>397</v>
      </c>
      <c r="F209" s="1001">
        <v>26904.69</v>
      </c>
      <c r="G209" s="1001">
        <v>0</v>
      </c>
      <c r="H209" s="1001">
        <v>0</v>
      </c>
      <c r="I209" s="1001">
        <v>4779</v>
      </c>
      <c r="J209" s="1001">
        <v>4779</v>
      </c>
      <c r="K209" s="1001">
        <v>4778</v>
      </c>
      <c r="L209" s="1000">
        <v>-1</v>
      </c>
    </row>
    <row r="210" spans="1:12" ht="18.75">
      <c r="A210" s="1004" t="s">
        <v>11953</v>
      </c>
      <c r="B210" s="1001" t="s">
        <v>11114</v>
      </c>
      <c r="C210" s="1001" t="s">
        <v>4301</v>
      </c>
      <c r="D210" s="1001" t="s">
        <v>11972</v>
      </c>
      <c r="E210" s="1001">
        <v>398</v>
      </c>
      <c r="F210" s="1001">
        <v>54470.28</v>
      </c>
      <c r="G210" s="1001">
        <v>0</v>
      </c>
      <c r="H210" s="1001">
        <v>0</v>
      </c>
      <c r="I210" s="1001">
        <v>4779</v>
      </c>
      <c r="J210" s="1001">
        <v>4779</v>
      </c>
      <c r="K210" s="1001">
        <v>4779</v>
      </c>
      <c r="L210" s="1000">
        <v>0</v>
      </c>
    </row>
    <row r="211" spans="1:12" ht="18.75">
      <c r="A211" s="1004" t="s">
        <v>11953</v>
      </c>
      <c r="B211" s="1001" t="s">
        <v>11114</v>
      </c>
      <c r="C211" s="1001" t="s">
        <v>4301</v>
      </c>
      <c r="D211" s="1001" t="s">
        <v>11989</v>
      </c>
      <c r="E211" s="1001">
        <v>201</v>
      </c>
      <c r="F211" s="1001">
        <v>27508.86</v>
      </c>
      <c r="G211" s="1001">
        <v>0</v>
      </c>
      <c r="H211" s="1001">
        <v>0</v>
      </c>
      <c r="I211" s="1001">
        <v>2412</v>
      </c>
      <c r="J211" s="1001">
        <v>2412</v>
      </c>
      <c r="K211" s="1001">
        <v>2412</v>
      </c>
      <c r="L211" s="1000">
        <v>0</v>
      </c>
    </row>
    <row r="212" spans="1:12" ht="18.75">
      <c r="A212" s="1004" t="s">
        <v>11953</v>
      </c>
      <c r="B212" s="1000" t="s">
        <v>11997</v>
      </c>
      <c r="C212" s="1000" t="s">
        <v>4303</v>
      </c>
      <c r="D212" s="1000" t="s">
        <v>11955</v>
      </c>
      <c r="E212" s="1000">
        <v>988</v>
      </c>
      <c r="F212" s="1000">
        <v>710829.71</v>
      </c>
      <c r="G212" s="1000">
        <v>15</v>
      </c>
      <c r="H212" s="1000">
        <v>13365.57</v>
      </c>
      <c r="I212" s="1000">
        <v>11760</v>
      </c>
      <c r="J212" s="1000">
        <v>11760</v>
      </c>
      <c r="K212" s="1000">
        <v>11760</v>
      </c>
      <c r="L212" s="1000">
        <v>0</v>
      </c>
    </row>
    <row r="213" spans="1:12" ht="18.75">
      <c r="A213" s="1004" t="s">
        <v>11953</v>
      </c>
      <c r="B213" s="1001" t="s">
        <v>11997</v>
      </c>
      <c r="C213" s="1001" t="s">
        <v>11956</v>
      </c>
      <c r="D213" s="1001" t="s">
        <v>11961</v>
      </c>
      <c r="E213" s="1001">
        <v>812</v>
      </c>
      <c r="F213" s="1001">
        <v>1019531.52</v>
      </c>
      <c r="G213" s="1001">
        <v>0</v>
      </c>
      <c r="H213" s="1001">
        <v>0</v>
      </c>
      <c r="I213" s="1001">
        <v>8227</v>
      </c>
      <c r="J213" s="1001">
        <v>8227</v>
      </c>
      <c r="K213" s="1001">
        <v>8227</v>
      </c>
      <c r="L213" s="1000">
        <v>0</v>
      </c>
    </row>
    <row r="214" spans="1:12" ht="18.75">
      <c r="A214" s="1004" t="s">
        <v>11953</v>
      </c>
      <c r="B214" s="1001" t="s">
        <v>11997</v>
      </c>
      <c r="C214" s="1001" t="s">
        <v>11956</v>
      </c>
      <c r="D214" s="1001" t="s">
        <v>11962</v>
      </c>
      <c r="E214" s="1001">
        <v>1004</v>
      </c>
      <c r="F214" s="1001">
        <v>0</v>
      </c>
      <c r="G214" s="1001">
        <v>0</v>
      </c>
      <c r="H214" s="1001">
        <v>0</v>
      </c>
      <c r="I214" s="1001">
        <v>29239</v>
      </c>
      <c r="J214" s="1001">
        <v>29239</v>
      </c>
      <c r="K214" s="1001">
        <v>9593</v>
      </c>
      <c r="L214" s="1000">
        <v>-19646</v>
      </c>
    </row>
    <row r="215" spans="1:12" ht="18.75">
      <c r="A215" s="1004" t="s">
        <v>11953</v>
      </c>
      <c r="B215" s="1001" t="s">
        <v>11997</v>
      </c>
      <c r="C215" s="1001" t="s">
        <v>4301</v>
      </c>
      <c r="D215" s="1001" t="s">
        <v>11963</v>
      </c>
      <c r="E215" s="1001">
        <v>541</v>
      </c>
      <c r="F215" s="1001">
        <v>131775.67999999999</v>
      </c>
      <c r="G215" s="1001">
        <v>0</v>
      </c>
      <c r="H215" s="1001">
        <v>0</v>
      </c>
      <c r="I215" s="1001">
        <v>8128</v>
      </c>
      <c r="J215" s="1001">
        <v>8128</v>
      </c>
      <c r="K215" s="1001">
        <v>7750</v>
      </c>
      <c r="L215" s="1000">
        <v>-378</v>
      </c>
    </row>
    <row r="216" spans="1:12" ht="18.75">
      <c r="A216" s="1004" t="s">
        <v>11953</v>
      </c>
      <c r="B216" s="1001" t="s">
        <v>11997</v>
      </c>
      <c r="C216" s="1001" t="s">
        <v>4301</v>
      </c>
      <c r="D216" s="1001" t="s">
        <v>11964</v>
      </c>
      <c r="E216" s="1001">
        <v>323</v>
      </c>
      <c r="F216" s="1001">
        <v>327013</v>
      </c>
      <c r="G216" s="1001">
        <v>0</v>
      </c>
      <c r="H216" s="1001">
        <v>0</v>
      </c>
      <c r="I216" s="1001">
        <v>4950</v>
      </c>
      <c r="J216" s="1001">
        <v>4950</v>
      </c>
      <c r="K216" s="1001">
        <v>4942</v>
      </c>
      <c r="L216" s="1000">
        <v>-8</v>
      </c>
    </row>
    <row r="217" spans="1:12" ht="18.75">
      <c r="A217" s="1004" t="s">
        <v>11953</v>
      </c>
      <c r="B217" s="1001" t="s">
        <v>11997</v>
      </c>
      <c r="C217" s="1001" t="s">
        <v>4301</v>
      </c>
      <c r="D217" s="1001" t="s">
        <v>11965</v>
      </c>
      <c r="E217" s="1001">
        <v>0</v>
      </c>
      <c r="F217" s="1001">
        <v>0</v>
      </c>
      <c r="G217" s="1001">
        <v>0</v>
      </c>
      <c r="H217" s="1001">
        <v>0</v>
      </c>
      <c r="I217" s="1001">
        <v>2139</v>
      </c>
      <c r="J217" s="1001">
        <v>2139</v>
      </c>
      <c r="K217" s="1001">
        <v>0</v>
      </c>
      <c r="L217" s="1000">
        <v>-2139</v>
      </c>
    </row>
    <row r="218" spans="1:12" ht="18.75">
      <c r="A218" s="1004" t="s">
        <v>11953</v>
      </c>
      <c r="B218" s="1001" t="s">
        <v>11997</v>
      </c>
      <c r="C218" s="1001" t="s">
        <v>4301</v>
      </c>
      <c r="D218" s="1001" t="s">
        <v>11966</v>
      </c>
      <c r="E218" s="1001">
        <v>99</v>
      </c>
      <c r="F218" s="1001">
        <v>21986.37</v>
      </c>
      <c r="G218" s="1001">
        <v>0</v>
      </c>
      <c r="H218" s="1001">
        <v>0</v>
      </c>
      <c r="I218" s="1001">
        <v>1135</v>
      </c>
      <c r="J218" s="1001">
        <v>1135</v>
      </c>
      <c r="K218" s="1001">
        <v>1127</v>
      </c>
      <c r="L218" s="1000">
        <v>-8</v>
      </c>
    </row>
    <row r="219" spans="1:12" ht="18.75">
      <c r="A219" s="1004" t="s">
        <v>11953</v>
      </c>
      <c r="B219" s="1001" t="s">
        <v>11997</v>
      </c>
      <c r="C219" s="1001" t="s">
        <v>4301</v>
      </c>
      <c r="D219" s="1001" t="s">
        <v>11967</v>
      </c>
      <c r="E219" s="1001">
        <v>0</v>
      </c>
      <c r="F219" s="1001">
        <v>0</v>
      </c>
      <c r="G219" s="1001">
        <v>0</v>
      </c>
      <c r="H219" s="1001">
        <v>0</v>
      </c>
      <c r="I219" s="1001">
        <v>535</v>
      </c>
      <c r="J219" s="1001">
        <v>535</v>
      </c>
      <c r="K219" s="1001">
        <v>0</v>
      </c>
      <c r="L219" s="1000">
        <v>-535</v>
      </c>
    </row>
    <row r="220" spans="1:12" ht="18.75">
      <c r="A220" s="1004" t="s">
        <v>11953</v>
      </c>
      <c r="B220" s="1001" t="s">
        <v>11997</v>
      </c>
      <c r="C220" s="1001" t="s">
        <v>4301</v>
      </c>
      <c r="D220" s="1001" t="s">
        <v>11983</v>
      </c>
      <c r="E220" s="1001">
        <v>0</v>
      </c>
      <c r="F220" s="1001">
        <v>0</v>
      </c>
      <c r="G220" s="1001">
        <v>0</v>
      </c>
      <c r="H220" s="1001">
        <v>0</v>
      </c>
      <c r="I220" s="1001">
        <v>196</v>
      </c>
      <c r="J220" s="1001">
        <v>196</v>
      </c>
      <c r="K220" s="1001">
        <v>196</v>
      </c>
      <c r="L220" s="1000">
        <v>0</v>
      </c>
    </row>
    <row r="221" spans="1:12" ht="18.75">
      <c r="A221" s="1004" t="s">
        <v>11953</v>
      </c>
      <c r="B221" s="1001" t="s">
        <v>11997</v>
      </c>
      <c r="C221" s="1001" t="s">
        <v>4301</v>
      </c>
      <c r="D221" s="1001" t="s">
        <v>11968</v>
      </c>
      <c r="E221" s="1001">
        <v>302</v>
      </c>
      <c r="F221" s="1001">
        <v>160570</v>
      </c>
      <c r="G221" s="1001">
        <v>0</v>
      </c>
      <c r="H221" s="1001">
        <v>0</v>
      </c>
      <c r="I221" s="1001">
        <v>2014</v>
      </c>
      <c r="J221" s="1001">
        <v>2014</v>
      </c>
      <c r="K221" s="1001">
        <v>2012</v>
      </c>
      <c r="L221" s="1000">
        <v>-2</v>
      </c>
    </row>
    <row r="222" spans="1:12" ht="18.75">
      <c r="A222" s="1004" t="s">
        <v>11953</v>
      </c>
      <c r="B222" s="1001" t="s">
        <v>11997</v>
      </c>
      <c r="C222" s="1001" t="s">
        <v>4301</v>
      </c>
      <c r="D222" s="1001" t="s">
        <v>11984</v>
      </c>
      <c r="E222" s="1001">
        <v>274</v>
      </c>
      <c r="F222" s="1001">
        <v>433287.73</v>
      </c>
      <c r="G222" s="1001">
        <v>0</v>
      </c>
      <c r="H222" s="1001">
        <v>0</v>
      </c>
      <c r="I222" s="1001">
        <v>9742</v>
      </c>
      <c r="J222" s="1001">
        <v>9742</v>
      </c>
      <c r="K222" s="1001">
        <v>5199</v>
      </c>
      <c r="L222" s="1000">
        <v>-4543</v>
      </c>
    </row>
    <row r="223" spans="1:12" ht="18.75">
      <c r="A223" s="1004" t="s">
        <v>11953</v>
      </c>
      <c r="B223" s="1001" t="s">
        <v>11997</v>
      </c>
      <c r="C223" s="1001" t="s">
        <v>4301</v>
      </c>
      <c r="D223" s="1001" t="s">
        <v>11962</v>
      </c>
      <c r="E223" s="1001">
        <v>2784</v>
      </c>
      <c r="F223" s="1001">
        <v>0</v>
      </c>
      <c r="G223" s="1001">
        <v>0</v>
      </c>
      <c r="H223" s="1001">
        <v>0</v>
      </c>
      <c r="I223" s="1001">
        <v>25249</v>
      </c>
      <c r="J223" s="1001">
        <v>25249</v>
      </c>
      <c r="K223" s="1001">
        <v>24267</v>
      </c>
      <c r="L223" s="1000">
        <v>-982</v>
      </c>
    </row>
    <row r="224" spans="1:12" ht="18.75">
      <c r="A224" s="1004" t="s">
        <v>11953</v>
      </c>
      <c r="B224" s="1001" t="s">
        <v>11997</v>
      </c>
      <c r="C224" s="1001" t="s">
        <v>4301</v>
      </c>
      <c r="D224" s="1001" t="s">
        <v>11970</v>
      </c>
      <c r="E224" s="1001">
        <v>106</v>
      </c>
      <c r="F224" s="1001">
        <v>153182.72</v>
      </c>
      <c r="G224" s="1001">
        <v>0</v>
      </c>
      <c r="H224" s="1001">
        <v>0</v>
      </c>
      <c r="I224" s="1001">
        <v>524</v>
      </c>
      <c r="J224" s="1001">
        <v>524</v>
      </c>
      <c r="K224" s="1001">
        <v>524</v>
      </c>
      <c r="L224" s="1000">
        <v>0</v>
      </c>
    </row>
    <row r="225" spans="1:12" ht="18.75">
      <c r="A225" s="1004" t="s">
        <v>11953</v>
      </c>
      <c r="B225" s="1001" t="s">
        <v>11998</v>
      </c>
      <c r="C225" s="1001" t="s">
        <v>4303</v>
      </c>
      <c r="D225" s="1001" t="s">
        <v>11955</v>
      </c>
      <c r="E225" s="1001">
        <v>2676</v>
      </c>
      <c r="F225" s="1001">
        <v>1726312.5</v>
      </c>
      <c r="G225" s="1001">
        <v>0</v>
      </c>
      <c r="H225" s="1001">
        <v>0</v>
      </c>
      <c r="I225" s="1001">
        <v>32209</v>
      </c>
      <c r="J225" s="1001">
        <v>32209</v>
      </c>
      <c r="K225" s="1001">
        <v>32209</v>
      </c>
      <c r="L225" s="1000">
        <v>0</v>
      </c>
    </row>
    <row r="226" spans="1:12" ht="18.75">
      <c r="A226" s="1004" t="s">
        <v>11953</v>
      </c>
      <c r="B226" s="1001" t="s">
        <v>11998</v>
      </c>
      <c r="C226" s="1001" t="s">
        <v>11956</v>
      </c>
      <c r="D226" s="1001" t="s">
        <v>11961</v>
      </c>
      <c r="E226" s="1001">
        <v>1751</v>
      </c>
      <c r="F226" s="1001">
        <v>2447062.4500000002</v>
      </c>
      <c r="G226" s="1001">
        <v>0</v>
      </c>
      <c r="H226" s="1001">
        <v>0</v>
      </c>
      <c r="I226" s="1001">
        <v>20954</v>
      </c>
      <c r="J226" s="1001">
        <v>20954</v>
      </c>
      <c r="K226" s="1001">
        <v>20954</v>
      </c>
      <c r="L226" s="1000">
        <v>0</v>
      </c>
    </row>
    <row r="227" spans="1:12" ht="18.75">
      <c r="A227" s="1004" t="s">
        <v>11953</v>
      </c>
      <c r="B227" s="1001" t="s">
        <v>11998</v>
      </c>
      <c r="C227" s="1001" t="s">
        <v>11956</v>
      </c>
      <c r="D227" s="1001" t="s">
        <v>11995</v>
      </c>
      <c r="E227" s="1001">
        <v>334</v>
      </c>
      <c r="F227" s="1001">
        <v>641497.1</v>
      </c>
      <c r="G227" s="1001">
        <v>0</v>
      </c>
      <c r="H227" s="1001">
        <v>0</v>
      </c>
      <c r="I227" s="1001">
        <v>4031</v>
      </c>
      <c r="J227" s="1001">
        <v>4031</v>
      </c>
      <c r="K227" s="1001">
        <v>4017</v>
      </c>
      <c r="L227" s="1000">
        <v>-14</v>
      </c>
    </row>
    <row r="228" spans="1:12" ht="18.75">
      <c r="A228" s="1004" t="s">
        <v>11953</v>
      </c>
      <c r="B228" s="1001" t="s">
        <v>11998</v>
      </c>
      <c r="C228" s="1001" t="s">
        <v>11956</v>
      </c>
      <c r="D228" s="1001" t="s">
        <v>11962</v>
      </c>
      <c r="E228" s="1001">
        <v>4872</v>
      </c>
      <c r="F228" s="1001">
        <v>0</v>
      </c>
      <c r="G228" s="1001">
        <v>0</v>
      </c>
      <c r="H228" s="1001">
        <v>0</v>
      </c>
      <c r="I228" s="1001">
        <v>67229</v>
      </c>
      <c r="J228" s="1001">
        <v>67229</v>
      </c>
      <c r="K228" s="1001">
        <v>55662</v>
      </c>
      <c r="L228" s="1000">
        <v>-11567</v>
      </c>
    </row>
    <row r="229" spans="1:12" ht="18.75">
      <c r="A229" s="1004" t="s">
        <v>11953</v>
      </c>
      <c r="B229" s="1001" t="s">
        <v>11998</v>
      </c>
      <c r="C229" s="1001" t="s">
        <v>4301</v>
      </c>
      <c r="D229" s="1001" t="s">
        <v>11963</v>
      </c>
      <c r="E229" s="1001">
        <v>603</v>
      </c>
      <c r="F229" s="1001">
        <v>158664.97</v>
      </c>
      <c r="G229" s="1001">
        <v>0</v>
      </c>
      <c r="H229" s="1001">
        <v>0</v>
      </c>
      <c r="I229" s="1001">
        <v>7321</v>
      </c>
      <c r="J229" s="1001">
        <v>7321</v>
      </c>
      <c r="K229" s="1001">
        <v>7313</v>
      </c>
      <c r="L229" s="1000">
        <v>-8</v>
      </c>
    </row>
    <row r="230" spans="1:12" ht="18.75">
      <c r="A230" s="1004" t="s">
        <v>11953</v>
      </c>
      <c r="B230" s="1001" t="s">
        <v>11998</v>
      </c>
      <c r="C230" s="1001" t="s">
        <v>4301</v>
      </c>
      <c r="D230" s="1001" t="s">
        <v>11981</v>
      </c>
      <c r="E230" s="1001">
        <v>100</v>
      </c>
      <c r="F230" s="1001">
        <v>38088</v>
      </c>
      <c r="G230" s="1001">
        <v>0</v>
      </c>
      <c r="H230" s="1001">
        <v>0</v>
      </c>
      <c r="I230" s="1001">
        <v>1025</v>
      </c>
      <c r="J230" s="1001">
        <v>1025</v>
      </c>
      <c r="K230" s="1001">
        <v>775</v>
      </c>
      <c r="L230" s="1000">
        <v>-250</v>
      </c>
    </row>
    <row r="231" spans="1:12" ht="18.75">
      <c r="A231" s="1004" t="s">
        <v>11953</v>
      </c>
      <c r="B231" s="1001" t="s">
        <v>11998</v>
      </c>
      <c r="C231" s="1001" t="s">
        <v>4301</v>
      </c>
      <c r="D231" s="1001" t="s">
        <v>11982</v>
      </c>
      <c r="E231" s="1001">
        <v>69</v>
      </c>
      <c r="F231" s="1001">
        <v>17345.22</v>
      </c>
      <c r="G231" s="1001">
        <v>0</v>
      </c>
      <c r="H231" s="1001">
        <v>0</v>
      </c>
      <c r="I231" s="1001">
        <v>439</v>
      </c>
      <c r="J231" s="1001">
        <v>439</v>
      </c>
      <c r="K231" s="1001">
        <v>427</v>
      </c>
      <c r="L231" s="1000">
        <v>-12</v>
      </c>
    </row>
    <row r="232" spans="1:12" ht="18.75">
      <c r="A232" s="1004" t="s">
        <v>11953</v>
      </c>
      <c r="B232" s="1001" t="s">
        <v>11998</v>
      </c>
      <c r="C232" s="1001" t="s">
        <v>4301</v>
      </c>
      <c r="D232" s="1001" t="s">
        <v>11964</v>
      </c>
      <c r="E232" s="1001">
        <v>663</v>
      </c>
      <c r="F232" s="1001">
        <v>704441</v>
      </c>
      <c r="G232" s="1001">
        <v>0</v>
      </c>
      <c r="H232" s="1001">
        <v>0</v>
      </c>
      <c r="I232" s="1001">
        <v>10139</v>
      </c>
      <c r="J232" s="1001">
        <v>10139</v>
      </c>
      <c r="K232" s="1001">
        <v>10122</v>
      </c>
      <c r="L232" s="1000">
        <v>-17</v>
      </c>
    </row>
    <row r="233" spans="1:12" ht="18.75">
      <c r="A233" s="1004" t="s">
        <v>11953</v>
      </c>
      <c r="B233" s="1001" t="s">
        <v>11998</v>
      </c>
      <c r="C233" s="1001" t="s">
        <v>4301</v>
      </c>
      <c r="D233" s="1001" t="s">
        <v>11965</v>
      </c>
      <c r="E233" s="1001">
        <v>0</v>
      </c>
      <c r="F233" s="1001">
        <v>0</v>
      </c>
      <c r="G233" s="1001">
        <v>0</v>
      </c>
      <c r="H233" s="1001">
        <v>0</v>
      </c>
      <c r="I233" s="1001">
        <v>4688</v>
      </c>
      <c r="J233" s="1001">
        <v>4688</v>
      </c>
      <c r="K233" s="1001">
        <v>0</v>
      </c>
      <c r="L233" s="1000">
        <v>-4688</v>
      </c>
    </row>
    <row r="234" spans="1:12" ht="18.75">
      <c r="A234" s="1004" t="s">
        <v>11953</v>
      </c>
      <c r="B234" s="1001" t="s">
        <v>11998</v>
      </c>
      <c r="C234" s="1001" t="s">
        <v>4301</v>
      </c>
      <c r="D234" s="1001" t="s">
        <v>11966</v>
      </c>
      <c r="E234" s="1001">
        <v>203</v>
      </c>
      <c r="F234" s="1001">
        <v>47526.13</v>
      </c>
      <c r="G234" s="1001">
        <v>0</v>
      </c>
      <c r="H234" s="1001">
        <v>0</v>
      </c>
      <c r="I234" s="1001">
        <v>2032</v>
      </c>
      <c r="J234" s="1001">
        <v>2032</v>
      </c>
      <c r="K234" s="1001">
        <v>2019</v>
      </c>
      <c r="L234" s="1000">
        <v>-13</v>
      </c>
    </row>
    <row r="235" spans="1:12" ht="18.75">
      <c r="A235" s="1004" t="s">
        <v>11953</v>
      </c>
      <c r="B235" s="1001" t="s">
        <v>11998</v>
      </c>
      <c r="C235" s="1001" t="s">
        <v>4301</v>
      </c>
      <c r="D235" s="1001" t="s">
        <v>11967</v>
      </c>
      <c r="E235" s="1001">
        <v>0</v>
      </c>
      <c r="F235" s="1001">
        <v>0</v>
      </c>
      <c r="G235" s="1001">
        <v>0</v>
      </c>
      <c r="H235" s="1001">
        <v>0</v>
      </c>
      <c r="I235" s="1001">
        <v>940</v>
      </c>
      <c r="J235" s="1001">
        <v>940</v>
      </c>
      <c r="K235" s="1001">
        <v>0</v>
      </c>
      <c r="L235" s="1000">
        <v>-940</v>
      </c>
    </row>
    <row r="236" spans="1:12" ht="18.75">
      <c r="A236" s="1004" t="s">
        <v>11953</v>
      </c>
      <c r="B236" s="1001" t="s">
        <v>11998</v>
      </c>
      <c r="C236" s="1001" t="s">
        <v>4301</v>
      </c>
      <c r="D236" s="1001" t="s">
        <v>11983</v>
      </c>
      <c r="E236" s="1001">
        <v>0</v>
      </c>
      <c r="F236" s="1001">
        <v>0</v>
      </c>
      <c r="G236" s="1001">
        <v>0</v>
      </c>
      <c r="H236" s="1001">
        <v>0</v>
      </c>
      <c r="I236" s="1001">
        <v>529</v>
      </c>
      <c r="J236" s="1001">
        <v>529</v>
      </c>
      <c r="K236" s="1001">
        <v>493</v>
      </c>
      <c r="L236" s="1000">
        <v>-36</v>
      </c>
    </row>
    <row r="237" spans="1:12" ht="18.75">
      <c r="A237" s="1004" t="s">
        <v>11953</v>
      </c>
      <c r="B237" s="1001" t="s">
        <v>11998</v>
      </c>
      <c r="C237" s="1001" t="s">
        <v>4301</v>
      </c>
      <c r="D237" s="1001" t="s">
        <v>11968</v>
      </c>
      <c r="E237" s="1001">
        <v>183</v>
      </c>
      <c r="F237" s="1001">
        <v>108574</v>
      </c>
      <c r="G237" s="1001">
        <v>0</v>
      </c>
      <c r="H237" s="1001">
        <v>0</v>
      </c>
      <c r="I237" s="1001">
        <v>7667</v>
      </c>
      <c r="J237" s="1001">
        <v>7667</v>
      </c>
      <c r="K237" s="1001">
        <v>7658</v>
      </c>
      <c r="L237" s="1000">
        <v>-9</v>
      </c>
    </row>
    <row r="238" spans="1:12" ht="18.75">
      <c r="A238" s="1004" t="s">
        <v>11953</v>
      </c>
      <c r="B238" s="1001" t="s">
        <v>11998</v>
      </c>
      <c r="C238" s="1001" t="s">
        <v>4301</v>
      </c>
      <c r="D238" s="1001" t="s">
        <v>11984</v>
      </c>
      <c r="E238" s="1001">
        <v>318</v>
      </c>
      <c r="F238" s="1001">
        <v>607654.49</v>
      </c>
      <c r="G238" s="1001">
        <v>0</v>
      </c>
      <c r="H238" s="1001">
        <v>0</v>
      </c>
      <c r="I238" s="1001">
        <v>27045</v>
      </c>
      <c r="J238" s="1001">
        <v>27045</v>
      </c>
      <c r="K238" s="1001">
        <v>14341</v>
      </c>
      <c r="L238" s="1000">
        <v>-12704</v>
      </c>
    </row>
    <row r="239" spans="1:12" ht="18.75">
      <c r="A239" s="1004" t="s">
        <v>11953</v>
      </c>
      <c r="B239" s="1001" t="s">
        <v>11998</v>
      </c>
      <c r="C239" s="1001" t="s">
        <v>4301</v>
      </c>
      <c r="D239" s="1001" t="s">
        <v>11962</v>
      </c>
      <c r="E239" s="1001">
        <v>7734</v>
      </c>
      <c r="F239" s="1001">
        <v>0</v>
      </c>
      <c r="G239" s="1001">
        <v>0</v>
      </c>
      <c r="H239" s="1001">
        <v>0</v>
      </c>
      <c r="I239" s="1001">
        <v>81818</v>
      </c>
      <c r="J239" s="1001">
        <v>81818</v>
      </c>
      <c r="K239" s="1001">
        <v>88952</v>
      </c>
      <c r="L239" s="1000">
        <v>7134</v>
      </c>
    </row>
    <row r="240" spans="1:12" ht="18.75">
      <c r="A240" s="1004" t="s">
        <v>11953</v>
      </c>
      <c r="B240" s="1001" t="s">
        <v>11998</v>
      </c>
      <c r="C240" s="1001" t="s">
        <v>4301</v>
      </c>
      <c r="D240" s="1001" t="s">
        <v>11969</v>
      </c>
      <c r="E240" s="1001">
        <v>272</v>
      </c>
      <c r="F240" s="1001">
        <v>83046.02</v>
      </c>
      <c r="G240" s="1001">
        <v>0</v>
      </c>
      <c r="H240" s="1001">
        <v>0</v>
      </c>
      <c r="I240" s="1001">
        <v>2600</v>
      </c>
      <c r="J240" s="1001">
        <v>2600</v>
      </c>
      <c r="K240" s="1001">
        <v>2487</v>
      </c>
      <c r="L240" s="1000">
        <v>-113</v>
      </c>
    </row>
    <row r="241" spans="1:12" ht="18.75">
      <c r="A241" s="1004" t="s">
        <v>11953</v>
      </c>
      <c r="B241" s="1001" t="s">
        <v>11998</v>
      </c>
      <c r="C241" s="1001" t="s">
        <v>4301</v>
      </c>
      <c r="D241" s="1001" t="s">
        <v>11987</v>
      </c>
      <c r="E241" s="1001">
        <v>37</v>
      </c>
      <c r="F241" s="1001">
        <v>6889.77</v>
      </c>
      <c r="G241" s="1001">
        <v>0</v>
      </c>
      <c r="H241" s="1001">
        <v>0</v>
      </c>
      <c r="I241" s="1001">
        <v>790</v>
      </c>
      <c r="J241" s="1001">
        <v>790</v>
      </c>
      <c r="K241" s="1001">
        <v>762</v>
      </c>
      <c r="L241" s="1000">
        <v>-28</v>
      </c>
    </row>
    <row r="242" spans="1:12" ht="18.75">
      <c r="A242" s="1004" t="s">
        <v>11953</v>
      </c>
      <c r="B242" s="1001" t="s">
        <v>11998</v>
      </c>
      <c r="C242" s="1001" t="s">
        <v>4301</v>
      </c>
      <c r="D242" s="1001" t="s">
        <v>11970</v>
      </c>
      <c r="E242" s="1001">
        <v>404</v>
      </c>
      <c r="F242" s="1001">
        <v>505080.7</v>
      </c>
      <c r="G242" s="1001">
        <v>0</v>
      </c>
      <c r="H242" s="1001">
        <v>0</v>
      </c>
      <c r="I242" s="1001">
        <v>5751</v>
      </c>
      <c r="J242" s="1001">
        <v>5751</v>
      </c>
      <c r="K242" s="1001">
        <v>5674</v>
      </c>
      <c r="L242" s="1000">
        <v>-77</v>
      </c>
    </row>
    <row r="243" spans="1:12" ht="18.75">
      <c r="A243" s="1004" t="s">
        <v>11953</v>
      </c>
      <c r="B243" s="1001" t="s">
        <v>11998</v>
      </c>
      <c r="C243" s="1001" t="s">
        <v>4301</v>
      </c>
      <c r="D243" s="1001" t="s">
        <v>11988</v>
      </c>
      <c r="E243" s="1001">
        <v>183</v>
      </c>
      <c r="F243" s="1001">
        <v>138046.04999999999</v>
      </c>
      <c r="G243" s="1001">
        <v>0</v>
      </c>
      <c r="H243" s="1001">
        <v>0</v>
      </c>
      <c r="I243" s="1001">
        <v>1724</v>
      </c>
      <c r="J243" s="1001">
        <v>1724</v>
      </c>
      <c r="K243" s="1001">
        <v>1717</v>
      </c>
      <c r="L243" s="1000">
        <v>-7</v>
      </c>
    </row>
    <row r="244" spans="1:12" ht="18.75">
      <c r="A244" s="1004" t="s">
        <v>11953</v>
      </c>
      <c r="B244" s="1001" t="s">
        <v>11998</v>
      </c>
      <c r="C244" s="1001" t="s">
        <v>4301</v>
      </c>
      <c r="D244" s="1001" t="s">
        <v>11971</v>
      </c>
      <c r="E244" s="1001">
        <v>416</v>
      </c>
      <c r="F244" s="1001">
        <v>46375.9</v>
      </c>
      <c r="G244" s="1001">
        <v>0</v>
      </c>
      <c r="H244" s="1001">
        <v>0</v>
      </c>
      <c r="I244" s="1001">
        <v>5767</v>
      </c>
      <c r="J244" s="1001">
        <v>5767</v>
      </c>
      <c r="K244" s="1001">
        <v>5685</v>
      </c>
      <c r="L244" s="1000">
        <v>-82</v>
      </c>
    </row>
    <row r="245" spans="1:12" ht="18.75">
      <c r="A245" s="1004" t="s">
        <v>11953</v>
      </c>
      <c r="B245" s="1001" t="s">
        <v>11998</v>
      </c>
      <c r="C245" s="1001" t="s">
        <v>4301</v>
      </c>
      <c r="D245" s="1001" t="s">
        <v>11972</v>
      </c>
      <c r="E245" s="1001">
        <v>433</v>
      </c>
      <c r="F245" s="1001">
        <v>99488.1</v>
      </c>
      <c r="G245" s="1001">
        <v>0</v>
      </c>
      <c r="H245" s="1001">
        <v>0</v>
      </c>
      <c r="I245" s="1001">
        <v>5623</v>
      </c>
      <c r="J245" s="1001">
        <v>5623</v>
      </c>
      <c r="K245" s="1001">
        <v>5579</v>
      </c>
      <c r="L245" s="1000">
        <v>-44</v>
      </c>
    </row>
    <row r="246" spans="1:12" ht="18.75">
      <c r="A246" s="1004" t="s">
        <v>11953</v>
      </c>
      <c r="B246" s="1001" t="s">
        <v>11998</v>
      </c>
      <c r="C246" s="1001" t="s">
        <v>4301</v>
      </c>
      <c r="D246" s="1001" t="s">
        <v>11989</v>
      </c>
      <c r="E246" s="1001">
        <v>183</v>
      </c>
      <c r="F246" s="1001">
        <v>25045.38</v>
      </c>
      <c r="G246" s="1001">
        <v>0</v>
      </c>
      <c r="H246" s="1001">
        <v>0</v>
      </c>
      <c r="I246" s="1001">
        <v>1724</v>
      </c>
      <c r="J246" s="1001">
        <v>1724</v>
      </c>
      <c r="K246" s="1001">
        <v>1710</v>
      </c>
      <c r="L246" s="1000">
        <v>-14</v>
      </c>
    </row>
    <row r="247" spans="1:12" ht="18.75">
      <c r="A247" s="1004" t="s">
        <v>11953</v>
      </c>
      <c r="B247" s="1001" t="s">
        <v>11999</v>
      </c>
      <c r="C247" s="1001" t="s">
        <v>4303</v>
      </c>
      <c r="D247" s="1001" t="s">
        <v>11955</v>
      </c>
      <c r="E247" s="1001">
        <v>93</v>
      </c>
      <c r="F247" s="1001">
        <v>102449.52</v>
      </c>
      <c r="G247" s="1001">
        <v>0</v>
      </c>
      <c r="H247" s="1001">
        <v>0</v>
      </c>
      <c r="I247" s="1001">
        <v>1100</v>
      </c>
      <c r="J247" s="1001">
        <v>1100</v>
      </c>
      <c r="K247" s="1001">
        <v>1100</v>
      </c>
      <c r="L247" s="1000">
        <v>0</v>
      </c>
    </row>
    <row r="248" spans="1:12" ht="18.75">
      <c r="A248" s="1004" t="s">
        <v>11953</v>
      </c>
      <c r="B248" s="1001" t="s">
        <v>11999</v>
      </c>
      <c r="C248" s="1001" t="s">
        <v>11956</v>
      </c>
      <c r="D248" s="1001" t="s">
        <v>11957</v>
      </c>
      <c r="E248" s="1001">
        <v>1229</v>
      </c>
      <c r="F248" s="1001">
        <v>2012919.08</v>
      </c>
      <c r="G248" s="1001">
        <v>0</v>
      </c>
      <c r="H248" s="1001">
        <v>0</v>
      </c>
      <c r="I248" s="1001">
        <v>14751</v>
      </c>
      <c r="J248" s="1001">
        <v>14751</v>
      </c>
      <c r="K248" s="1001">
        <v>14751</v>
      </c>
      <c r="L248" s="1000">
        <v>0</v>
      </c>
    </row>
    <row r="249" spans="1:12" ht="18.75">
      <c r="A249" s="1004" t="s">
        <v>11953</v>
      </c>
      <c r="B249" s="1001" t="s">
        <v>11999</v>
      </c>
      <c r="C249" s="1001" t="s">
        <v>4301</v>
      </c>
      <c r="D249" s="1001" t="s">
        <v>11957</v>
      </c>
      <c r="E249" s="1001">
        <v>501</v>
      </c>
      <c r="F249" s="1001">
        <v>353825.34</v>
      </c>
      <c r="G249" s="1001">
        <v>0</v>
      </c>
      <c r="H249" s="1001">
        <v>0</v>
      </c>
      <c r="I249" s="1001">
        <v>6000</v>
      </c>
      <c r="J249" s="1001">
        <v>6000</v>
      </c>
      <c r="K249" s="1001">
        <v>5999</v>
      </c>
      <c r="L249" s="1000">
        <v>-1</v>
      </c>
    </row>
    <row r="250" spans="1:12" ht="18.75">
      <c r="A250" s="1004" t="s">
        <v>11953</v>
      </c>
      <c r="B250" s="1000" t="s">
        <v>5635</v>
      </c>
      <c r="C250" s="1000" t="s">
        <v>4303</v>
      </c>
      <c r="D250" s="1000" t="s">
        <v>11955</v>
      </c>
      <c r="E250" s="1000">
        <v>2361</v>
      </c>
      <c r="F250" s="1000">
        <v>2163097.2400000002</v>
      </c>
      <c r="G250" s="1000">
        <v>7</v>
      </c>
      <c r="H250" s="1000">
        <v>4812.5</v>
      </c>
      <c r="I250" s="1000">
        <v>28337</v>
      </c>
      <c r="J250" s="1000">
        <v>28337</v>
      </c>
      <c r="K250" s="1000">
        <v>28337</v>
      </c>
      <c r="L250" s="1000">
        <v>0</v>
      </c>
    </row>
    <row r="251" spans="1:12" ht="18.75">
      <c r="A251" s="1004" t="s">
        <v>11953</v>
      </c>
      <c r="B251" s="1001" t="s">
        <v>5635</v>
      </c>
      <c r="C251" s="1001" t="s">
        <v>11956</v>
      </c>
      <c r="D251" s="1001" t="s">
        <v>11961</v>
      </c>
      <c r="E251" s="1001">
        <v>1787</v>
      </c>
      <c r="F251" s="1001">
        <v>3156592.3</v>
      </c>
      <c r="G251" s="1001">
        <v>0</v>
      </c>
      <c r="H251" s="1001">
        <v>0</v>
      </c>
      <c r="I251" s="1001">
        <v>21303</v>
      </c>
      <c r="J251" s="1001">
        <v>21303</v>
      </c>
      <c r="K251" s="1001">
        <v>21303</v>
      </c>
      <c r="L251" s="1000">
        <v>0</v>
      </c>
    </row>
    <row r="252" spans="1:12" ht="18.75">
      <c r="A252" s="1004" t="s">
        <v>11953</v>
      </c>
      <c r="B252" s="1001" t="s">
        <v>5635</v>
      </c>
      <c r="C252" s="1001" t="s">
        <v>11956</v>
      </c>
      <c r="D252" s="1001" t="s">
        <v>11962</v>
      </c>
      <c r="E252" s="1001">
        <v>2378</v>
      </c>
      <c r="F252" s="1001">
        <v>0</v>
      </c>
      <c r="G252" s="1001">
        <v>0</v>
      </c>
      <c r="H252" s="1001">
        <v>0</v>
      </c>
      <c r="I252" s="1001">
        <v>66608</v>
      </c>
      <c r="J252" s="1001">
        <v>66608</v>
      </c>
      <c r="K252" s="1001">
        <v>33542</v>
      </c>
      <c r="L252" s="1000">
        <v>-33066</v>
      </c>
    </row>
    <row r="253" spans="1:12" ht="18.75">
      <c r="A253" s="1004" t="s">
        <v>11953</v>
      </c>
      <c r="B253" s="1001" t="s">
        <v>5635</v>
      </c>
      <c r="C253" s="1001" t="s">
        <v>4301</v>
      </c>
      <c r="D253" s="1001" t="s">
        <v>11963</v>
      </c>
      <c r="E253" s="1001">
        <v>1137</v>
      </c>
      <c r="F253" s="1001">
        <v>560316.93999999994</v>
      </c>
      <c r="G253" s="1001">
        <v>0</v>
      </c>
      <c r="H253" s="1001">
        <v>0</v>
      </c>
      <c r="I253" s="1001">
        <v>15173</v>
      </c>
      <c r="J253" s="1001">
        <v>15173</v>
      </c>
      <c r="K253" s="1001">
        <v>14071</v>
      </c>
      <c r="L253" s="1000">
        <v>-1102</v>
      </c>
    </row>
    <row r="254" spans="1:12" ht="18.75">
      <c r="A254" s="1004" t="s">
        <v>11953</v>
      </c>
      <c r="B254" s="1001" t="s">
        <v>5635</v>
      </c>
      <c r="C254" s="1001" t="s">
        <v>4301</v>
      </c>
      <c r="D254" s="1001" t="s">
        <v>11964</v>
      </c>
      <c r="E254" s="1001">
        <v>537</v>
      </c>
      <c r="F254" s="1001">
        <v>559936</v>
      </c>
      <c r="G254" s="1001">
        <v>0</v>
      </c>
      <c r="H254" s="1001">
        <v>0</v>
      </c>
      <c r="I254" s="1001">
        <v>8199</v>
      </c>
      <c r="J254" s="1001">
        <v>8199</v>
      </c>
      <c r="K254" s="1001">
        <v>8175</v>
      </c>
      <c r="L254" s="1000">
        <v>-24</v>
      </c>
    </row>
    <row r="255" spans="1:12" ht="18.75">
      <c r="A255" s="1004" t="s">
        <v>11953</v>
      </c>
      <c r="B255" s="1001" t="s">
        <v>5635</v>
      </c>
      <c r="C255" s="1001" t="s">
        <v>4301</v>
      </c>
      <c r="D255" s="1001" t="s">
        <v>11965</v>
      </c>
      <c r="E255" s="1001">
        <v>0</v>
      </c>
      <c r="F255" s="1001">
        <v>0</v>
      </c>
      <c r="G255" s="1001">
        <v>0</v>
      </c>
      <c r="H255" s="1001">
        <v>0</v>
      </c>
      <c r="I255" s="1001">
        <v>3906</v>
      </c>
      <c r="J255" s="1001">
        <v>3906</v>
      </c>
      <c r="K255" s="1001">
        <v>0</v>
      </c>
      <c r="L255" s="1000">
        <v>-3906</v>
      </c>
    </row>
    <row r="256" spans="1:12" ht="18.75">
      <c r="A256" s="1004" t="s">
        <v>11953</v>
      </c>
      <c r="B256" s="1000" t="s">
        <v>5635</v>
      </c>
      <c r="C256" s="1000" t="s">
        <v>4301</v>
      </c>
      <c r="D256" s="1000" t="s">
        <v>11966</v>
      </c>
      <c r="E256" s="1000">
        <v>240</v>
      </c>
      <c r="F256" s="1000">
        <v>54365.440000000002</v>
      </c>
      <c r="G256" s="1000">
        <v>3</v>
      </c>
      <c r="H256" s="1000">
        <v>571.59</v>
      </c>
      <c r="I256" s="1000">
        <v>1795</v>
      </c>
      <c r="J256" s="1000">
        <v>1795</v>
      </c>
      <c r="K256" s="1000">
        <v>1795</v>
      </c>
      <c r="L256" s="1000">
        <v>0</v>
      </c>
    </row>
    <row r="257" spans="1:12" ht="18.75">
      <c r="A257" s="1004" t="s">
        <v>11953</v>
      </c>
      <c r="B257" s="1001" t="s">
        <v>5635</v>
      </c>
      <c r="C257" s="1001" t="s">
        <v>4301</v>
      </c>
      <c r="D257" s="1001" t="s">
        <v>11967</v>
      </c>
      <c r="E257" s="1001">
        <v>0</v>
      </c>
      <c r="F257" s="1001">
        <v>0</v>
      </c>
      <c r="G257" s="1001">
        <v>0</v>
      </c>
      <c r="H257" s="1001">
        <v>0</v>
      </c>
      <c r="I257" s="1001">
        <v>816</v>
      </c>
      <c r="J257" s="1001">
        <v>816</v>
      </c>
      <c r="K257" s="1001">
        <v>0</v>
      </c>
      <c r="L257" s="1000">
        <v>-816</v>
      </c>
    </row>
    <row r="258" spans="1:12" ht="18.75">
      <c r="A258" s="1004" t="s">
        <v>11953</v>
      </c>
      <c r="B258" s="1001" t="s">
        <v>5635</v>
      </c>
      <c r="C258" s="1001" t="s">
        <v>4301</v>
      </c>
      <c r="D258" s="1001" t="s">
        <v>11983</v>
      </c>
      <c r="E258" s="1001">
        <v>0</v>
      </c>
      <c r="F258" s="1001">
        <v>0</v>
      </c>
      <c r="G258" s="1001">
        <v>0</v>
      </c>
      <c r="H258" s="1001">
        <v>0</v>
      </c>
      <c r="I258" s="1001">
        <v>180</v>
      </c>
      <c r="J258" s="1001">
        <v>180</v>
      </c>
      <c r="K258" s="1001">
        <v>168</v>
      </c>
      <c r="L258" s="1000">
        <v>-12</v>
      </c>
    </row>
    <row r="259" spans="1:12" ht="18.75">
      <c r="A259" s="1004" t="s">
        <v>11953</v>
      </c>
      <c r="B259" s="1001" t="s">
        <v>5635</v>
      </c>
      <c r="C259" s="1001" t="s">
        <v>4301</v>
      </c>
      <c r="D259" s="1001" t="s">
        <v>11968</v>
      </c>
      <c r="E259" s="1001">
        <v>86</v>
      </c>
      <c r="F259" s="1001">
        <v>43907</v>
      </c>
      <c r="G259" s="1001">
        <v>0</v>
      </c>
      <c r="H259" s="1001">
        <v>0</v>
      </c>
      <c r="I259" s="1001">
        <v>2115</v>
      </c>
      <c r="J259" s="1001">
        <v>2115</v>
      </c>
      <c r="K259" s="1001">
        <v>2112</v>
      </c>
      <c r="L259" s="1000">
        <v>-3</v>
      </c>
    </row>
    <row r="260" spans="1:12" ht="18.75">
      <c r="A260" s="1004" t="s">
        <v>11953</v>
      </c>
      <c r="B260" s="1001" t="s">
        <v>5635</v>
      </c>
      <c r="C260" s="1001" t="s">
        <v>4301</v>
      </c>
      <c r="D260" s="1001" t="s">
        <v>11984</v>
      </c>
      <c r="E260" s="1001">
        <v>442</v>
      </c>
      <c r="F260" s="1001">
        <v>696035.28</v>
      </c>
      <c r="G260" s="1001">
        <v>0</v>
      </c>
      <c r="H260" s="1001">
        <v>0</v>
      </c>
      <c r="I260" s="1001">
        <v>23193</v>
      </c>
      <c r="J260" s="1001">
        <v>23193</v>
      </c>
      <c r="K260" s="1001">
        <v>10922</v>
      </c>
      <c r="L260" s="1000">
        <v>-12271</v>
      </c>
    </row>
    <row r="261" spans="1:12" ht="18.75">
      <c r="A261" s="1004" t="s">
        <v>11953</v>
      </c>
      <c r="B261" s="1001" t="s">
        <v>5635</v>
      </c>
      <c r="C261" s="1001" t="s">
        <v>4301</v>
      </c>
      <c r="D261" s="1001" t="s">
        <v>11962</v>
      </c>
      <c r="E261" s="1001">
        <v>6473</v>
      </c>
      <c r="F261" s="1001">
        <v>0</v>
      </c>
      <c r="G261" s="1001">
        <v>0</v>
      </c>
      <c r="H261" s="1001">
        <v>0</v>
      </c>
      <c r="I261" s="1001">
        <v>73658</v>
      </c>
      <c r="J261" s="1001">
        <v>73658</v>
      </c>
      <c r="K261" s="1001">
        <v>67142</v>
      </c>
      <c r="L261" s="1000">
        <v>-6516</v>
      </c>
    </row>
    <row r="262" spans="1:12" ht="18.75">
      <c r="A262" s="1004" t="s">
        <v>11953</v>
      </c>
      <c r="B262" s="1000" t="s">
        <v>9297</v>
      </c>
      <c r="C262" s="1000" t="s">
        <v>4303</v>
      </c>
      <c r="D262" s="1000" t="s">
        <v>11955</v>
      </c>
      <c r="E262" s="1000">
        <v>1041</v>
      </c>
      <c r="F262" s="1000">
        <v>713968.75</v>
      </c>
      <c r="G262" s="1000">
        <v>20</v>
      </c>
      <c r="H262" s="1000">
        <v>13750</v>
      </c>
      <c r="I262" s="1000">
        <v>12355</v>
      </c>
      <c r="J262" s="1000">
        <v>12355</v>
      </c>
      <c r="K262" s="1000">
        <v>12355</v>
      </c>
      <c r="L262" s="1000">
        <v>0</v>
      </c>
    </row>
    <row r="263" spans="1:12" ht="18.75">
      <c r="A263" s="1004" t="s">
        <v>11953</v>
      </c>
      <c r="B263" s="1001" t="s">
        <v>9297</v>
      </c>
      <c r="C263" s="1001" t="s">
        <v>11956</v>
      </c>
      <c r="D263" s="1001" t="s">
        <v>11961</v>
      </c>
      <c r="E263" s="1001">
        <v>778</v>
      </c>
      <c r="F263" s="1001">
        <v>802377.11</v>
      </c>
      <c r="G263" s="1001">
        <v>0</v>
      </c>
      <c r="H263" s="1001">
        <v>0</v>
      </c>
      <c r="I263" s="1001">
        <v>9049</v>
      </c>
      <c r="J263" s="1001">
        <v>9049</v>
      </c>
      <c r="K263" s="1001">
        <v>9049</v>
      </c>
      <c r="L263" s="1000">
        <v>0</v>
      </c>
    </row>
    <row r="264" spans="1:12" ht="18.75">
      <c r="A264" s="1004" t="s">
        <v>11953</v>
      </c>
      <c r="B264" s="1001" t="s">
        <v>9297</v>
      </c>
      <c r="C264" s="1001" t="s">
        <v>11956</v>
      </c>
      <c r="D264" s="1001" t="s">
        <v>11962</v>
      </c>
      <c r="E264" s="1001">
        <v>2760</v>
      </c>
      <c r="F264" s="1001">
        <v>0</v>
      </c>
      <c r="G264" s="1001">
        <v>0</v>
      </c>
      <c r="H264" s="1001">
        <v>0</v>
      </c>
      <c r="I264" s="1001">
        <v>29193</v>
      </c>
      <c r="J264" s="1001">
        <v>29193</v>
      </c>
      <c r="K264" s="1001">
        <v>25726</v>
      </c>
      <c r="L264" s="1000">
        <v>-3467</v>
      </c>
    </row>
    <row r="265" spans="1:12" ht="18.75">
      <c r="A265" s="1004" t="s">
        <v>11953</v>
      </c>
      <c r="B265" s="1001" t="s">
        <v>9297</v>
      </c>
      <c r="C265" s="1001" t="s">
        <v>4301</v>
      </c>
      <c r="D265" s="1001" t="s">
        <v>11963</v>
      </c>
      <c r="E265" s="1001">
        <v>613</v>
      </c>
      <c r="F265" s="1001">
        <v>181513.62</v>
      </c>
      <c r="G265" s="1001">
        <v>0</v>
      </c>
      <c r="H265" s="1001">
        <v>0</v>
      </c>
      <c r="I265" s="1001">
        <v>7365</v>
      </c>
      <c r="J265" s="1001">
        <v>7365</v>
      </c>
      <c r="K265" s="1001">
        <v>7350</v>
      </c>
      <c r="L265" s="1000">
        <v>-15</v>
      </c>
    </row>
    <row r="266" spans="1:12" ht="18.75">
      <c r="A266" s="1004" t="s">
        <v>11953</v>
      </c>
      <c r="B266" s="1001" t="s">
        <v>9297</v>
      </c>
      <c r="C266" s="1001" t="s">
        <v>4301</v>
      </c>
      <c r="D266" s="1001" t="s">
        <v>11964</v>
      </c>
      <c r="E266" s="1001">
        <v>294</v>
      </c>
      <c r="F266" s="1001">
        <v>281370</v>
      </c>
      <c r="G266" s="1001">
        <v>0</v>
      </c>
      <c r="H266" s="1001">
        <v>0</v>
      </c>
      <c r="I266" s="1001">
        <v>4583</v>
      </c>
      <c r="J266" s="1001">
        <v>4583</v>
      </c>
      <c r="K266" s="1001">
        <v>4459</v>
      </c>
      <c r="L266" s="1000">
        <v>-124</v>
      </c>
    </row>
    <row r="267" spans="1:12" ht="18.75">
      <c r="A267" s="1004" t="s">
        <v>11953</v>
      </c>
      <c r="B267" s="1001" t="s">
        <v>9297</v>
      </c>
      <c r="C267" s="1001" t="s">
        <v>4301</v>
      </c>
      <c r="D267" s="1001" t="s">
        <v>11965</v>
      </c>
      <c r="E267" s="1001">
        <v>0</v>
      </c>
      <c r="F267" s="1001">
        <v>0</v>
      </c>
      <c r="G267" s="1001">
        <v>0</v>
      </c>
      <c r="H267" s="1001">
        <v>0</v>
      </c>
      <c r="I267" s="1001">
        <v>1922</v>
      </c>
      <c r="J267" s="1001">
        <v>1922</v>
      </c>
      <c r="K267" s="1001">
        <v>0</v>
      </c>
      <c r="L267" s="1000">
        <v>-1922</v>
      </c>
    </row>
    <row r="268" spans="1:12" ht="18.75">
      <c r="A268" s="1004" t="s">
        <v>11953</v>
      </c>
      <c r="B268" s="1001" t="s">
        <v>9297</v>
      </c>
      <c r="C268" s="1001" t="s">
        <v>4301</v>
      </c>
      <c r="D268" s="1001" t="s">
        <v>11966</v>
      </c>
      <c r="E268" s="1001">
        <v>136</v>
      </c>
      <c r="F268" s="1001">
        <v>27393.84</v>
      </c>
      <c r="G268" s="1001">
        <v>0</v>
      </c>
      <c r="H268" s="1001">
        <v>0</v>
      </c>
      <c r="I268" s="1001">
        <v>911</v>
      </c>
      <c r="J268" s="1001">
        <v>911</v>
      </c>
      <c r="K268" s="1001">
        <v>879</v>
      </c>
      <c r="L268" s="1000">
        <v>-32</v>
      </c>
    </row>
    <row r="269" spans="1:12" ht="18.75">
      <c r="A269" s="1004" t="s">
        <v>11953</v>
      </c>
      <c r="B269" s="1001" t="s">
        <v>9297</v>
      </c>
      <c r="C269" s="1001" t="s">
        <v>4301</v>
      </c>
      <c r="D269" s="1001" t="s">
        <v>11967</v>
      </c>
      <c r="E269" s="1001">
        <v>0</v>
      </c>
      <c r="F269" s="1001">
        <v>0</v>
      </c>
      <c r="G269" s="1001">
        <v>0</v>
      </c>
      <c r="H269" s="1001">
        <v>0</v>
      </c>
      <c r="I269" s="1001">
        <v>394</v>
      </c>
      <c r="J269" s="1001">
        <v>394</v>
      </c>
      <c r="K269" s="1001">
        <v>0</v>
      </c>
      <c r="L269" s="1000">
        <v>-394</v>
      </c>
    </row>
    <row r="270" spans="1:12" ht="18.75">
      <c r="A270" s="1004" t="s">
        <v>11953</v>
      </c>
      <c r="B270" s="1001" t="s">
        <v>9297</v>
      </c>
      <c r="C270" s="1001" t="s">
        <v>4301</v>
      </c>
      <c r="D270" s="1001" t="s">
        <v>11983</v>
      </c>
      <c r="E270" s="1001">
        <v>0</v>
      </c>
      <c r="F270" s="1001">
        <v>0</v>
      </c>
      <c r="G270" s="1001">
        <v>0</v>
      </c>
      <c r="H270" s="1001">
        <v>0</v>
      </c>
      <c r="I270" s="1001">
        <v>42</v>
      </c>
      <c r="J270" s="1001">
        <v>42</v>
      </c>
      <c r="K270" s="1001">
        <v>42</v>
      </c>
      <c r="L270" s="1000">
        <v>0</v>
      </c>
    </row>
    <row r="271" spans="1:12" ht="18.75">
      <c r="A271" s="1004" t="s">
        <v>11953</v>
      </c>
      <c r="B271" s="1001" t="s">
        <v>9297</v>
      </c>
      <c r="C271" s="1001" t="s">
        <v>4301</v>
      </c>
      <c r="D271" s="1001" t="s">
        <v>11968</v>
      </c>
      <c r="E271" s="1001">
        <v>435</v>
      </c>
      <c r="F271" s="1001">
        <v>271218</v>
      </c>
      <c r="G271" s="1001">
        <v>0</v>
      </c>
      <c r="H271" s="1001">
        <v>0</v>
      </c>
      <c r="I271" s="1001">
        <v>5122</v>
      </c>
      <c r="J271" s="1001">
        <v>5122</v>
      </c>
      <c r="K271" s="1001">
        <v>5103</v>
      </c>
      <c r="L271" s="1000">
        <v>-19</v>
      </c>
    </row>
    <row r="272" spans="1:12" ht="18.75">
      <c r="A272" s="1004" t="s">
        <v>11953</v>
      </c>
      <c r="B272" s="1001" t="s">
        <v>9297</v>
      </c>
      <c r="C272" s="1001" t="s">
        <v>4301</v>
      </c>
      <c r="D272" s="1001" t="s">
        <v>11984</v>
      </c>
      <c r="E272" s="1001">
        <v>128</v>
      </c>
      <c r="F272" s="1001">
        <v>139613.04</v>
      </c>
      <c r="G272" s="1001">
        <v>0</v>
      </c>
      <c r="H272" s="1001">
        <v>0</v>
      </c>
      <c r="I272" s="1001">
        <v>11485</v>
      </c>
      <c r="J272" s="1001">
        <v>11485</v>
      </c>
      <c r="K272" s="1001">
        <v>5560</v>
      </c>
      <c r="L272" s="1000">
        <v>-5925</v>
      </c>
    </row>
    <row r="273" spans="1:12" ht="18.75">
      <c r="A273" s="1004" t="s">
        <v>11953</v>
      </c>
      <c r="B273" s="1001" t="s">
        <v>9297</v>
      </c>
      <c r="C273" s="1001" t="s">
        <v>4301</v>
      </c>
      <c r="D273" s="1001" t="s">
        <v>11962</v>
      </c>
      <c r="E273" s="1001">
        <v>2105</v>
      </c>
      <c r="F273" s="1001">
        <v>0</v>
      </c>
      <c r="G273" s="1001">
        <v>0</v>
      </c>
      <c r="H273" s="1001">
        <v>0</v>
      </c>
      <c r="I273" s="1001">
        <v>28646</v>
      </c>
      <c r="J273" s="1001">
        <v>28646</v>
      </c>
      <c r="K273" s="1001">
        <v>21969</v>
      </c>
      <c r="L273" s="1000">
        <v>-6677</v>
      </c>
    </row>
    <row r="274" spans="1:12" ht="18.75">
      <c r="A274" s="1004" t="s">
        <v>11953</v>
      </c>
      <c r="B274" s="1000" t="s">
        <v>928</v>
      </c>
      <c r="C274" s="1000" t="s">
        <v>4303</v>
      </c>
      <c r="D274" s="1000" t="s">
        <v>11955</v>
      </c>
      <c r="E274" s="1000">
        <v>1262</v>
      </c>
      <c r="F274" s="1000">
        <v>914014.65</v>
      </c>
      <c r="G274" s="1000">
        <v>36</v>
      </c>
      <c r="H274" s="1000">
        <v>25875.53</v>
      </c>
      <c r="I274" s="1000">
        <v>15121</v>
      </c>
      <c r="J274" s="1000">
        <v>15121</v>
      </c>
      <c r="K274" s="1000">
        <v>15121</v>
      </c>
      <c r="L274" s="1000">
        <v>0</v>
      </c>
    </row>
    <row r="275" spans="1:12" ht="18.75">
      <c r="A275" s="1004" t="s">
        <v>11953</v>
      </c>
      <c r="B275" s="1001" t="s">
        <v>928</v>
      </c>
      <c r="C275" s="1001" t="s">
        <v>11956</v>
      </c>
      <c r="D275" s="1001" t="s">
        <v>11961</v>
      </c>
      <c r="E275" s="1001">
        <v>1460</v>
      </c>
      <c r="F275" s="1001">
        <v>2294806.11</v>
      </c>
      <c r="G275" s="1001">
        <v>0</v>
      </c>
      <c r="H275" s="1001">
        <v>0</v>
      </c>
      <c r="I275" s="1001">
        <v>11730</v>
      </c>
      <c r="J275" s="1001">
        <v>11730</v>
      </c>
      <c r="K275" s="1001">
        <v>11730</v>
      </c>
      <c r="L275" s="1000">
        <v>0</v>
      </c>
    </row>
    <row r="276" spans="1:12" ht="18.75">
      <c r="A276" s="1004" t="s">
        <v>11953</v>
      </c>
      <c r="B276" s="1001" t="s">
        <v>928</v>
      </c>
      <c r="C276" s="1001" t="s">
        <v>11956</v>
      </c>
      <c r="D276" s="1001" t="s">
        <v>11962</v>
      </c>
      <c r="E276" s="1001">
        <v>1500</v>
      </c>
      <c r="F276" s="1001">
        <v>0</v>
      </c>
      <c r="G276" s="1001">
        <v>0</v>
      </c>
      <c r="H276" s="1001">
        <v>0</v>
      </c>
      <c r="I276" s="1001">
        <v>35570</v>
      </c>
      <c r="J276" s="1001">
        <v>35570</v>
      </c>
      <c r="K276" s="1001">
        <v>19862</v>
      </c>
      <c r="L276" s="1000">
        <v>-15708</v>
      </c>
    </row>
    <row r="277" spans="1:12" ht="18.75">
      <c r="A277" s="1004" t="s">
        <v>11953</v>
      </c>
      <c r="B277" s="1001" t="s">
        <v>928</v>
      </c>
      <c r="C277" s="1001" t="s">
        <v>4301</v>
      </c>
      <c r="D277" s="1001" t="s">
        <v>11963</v>
      </c>
      <c r="E277" s="1001">
        <v>1946</v>
      </c>
      <c r="F277" s="1001">
        <v>527811.19999999995</v>
      </c>
      <c r="G277" s="1001">
        <v>0</v>
      </c>
      <c r="H277" s="1001">
        <v>0</v>
      </c>
      <c r="I277" s="1001">
        <v>14592</v>
      </c>
      <c r="J277" s="1001">
        <v>14592</v>
      </c>
      <c r="K277" s="1001">
        <v>14579</v>
      </c>
      <c r="L277" s="1000">
        <v>-13</v>
      </c>
    </row>
    <row r="278" spans="1:12" ht="18.75">
      <c r="A278" s="1004" t="s">
        <v>11953</v>
      </c>
      <c r="B278" s="1000" t="s">
        <v>928</v>
      </c>
      <c r="C278" s="1000" t="s">
        <v>4301</v>
      </c>
      <c r="D278" s="1000" t="s">
        <v>11981</v>
      </c>
      <c r="E278" s="1000">
        <v>18</v>
      </c>
      <c r="F278" s="1000">
        <v>6855.84</v>
      </c>
      <c r="G278" s="1000">
        <v>1</v>
      </c>
      <c r="H278" s="1000">
        <v>380.88</v>
      </c>
      <c r="I278" s="1000">
        <v>225</v>
      </c>
      <c r="J278" s="1000">
        <v>225</v>
      </c>
      <c r="K278" s="1000">
        <v>225</v>
      </c>
      <c r="L278" s="1000">
        <v>0</v>
      </c>
    </row>
    <row r="279" spans="1:12" ht="18.75">
      <c r="A279" s="1004" t="s">
        <v>11953</v>
      </c>
      <c r="B279" s="1001" t="s">
        <v>928</v>
      </c>
      <c r="C279" s="1001" t="s">
        <v>4301</v>
      </c>
      <c r="D279" s="1001" t="s">
        <v>11982</v>
      </c>
      <c r="E279" s="1001">
        <v>7</v>
      </c>
      <c r="F279" s="1001">
        <v>1759.66</v>
      </c>
      <c r="G279" s="1001">
        <v>0</v>
      </c>
      <c r="H279" s="1001">
        <v>0</v>
      </c>
      <c r="I279" s="1001">
        <v>97</v>
      </c>
      <c r="J279" s="1001">
        <v>97</v>
      </c>
      <c r="K279" s="1001">
        <v>95</v>
      </c>
      <c r="L279" s="1000">
        <v>-2</v>
      </c>
    </row>
    <row r="280" spans="1:12" ht="18.75">
      <c r="A280" s="1004" t="s">
        <v>11953</v>
      </c>
      <c r="B280" s="1001" t="s">
        <v>928</v>
      </c>
      <c r="C280" s="1001" t="s">
        <v>4301</v>
      </c>
      <c r="D280" s="1001" t="s">
        <v>11964</v>
      </c>
      <c r="E280" s="1001">
        <v>338</v>
      </c>
      <c r="F280" s="1001">
        <v>317916</v>
      </c>
      <c r="G280" s="1001">
        <v>0</v>
      </c>
      <c r="H280" s="1001">
        <v>0</v>
      </c>
      <c r="I280" s="1001">
        <v>5985</v>
      </c>
      <c r="J280" s="1001">
        <v>5985</v>
      </c>
      <c r="K280" s="1001">
        <v>5982</v>
      </c>
      <c r="L280" s="1000">
        <v>-3</v>
      </c>
    </row>
    <row r="281" spans="1:12" ht="18.75">
      <c r="A281" s="1004" t="s">
        <v>11953</v>
      </c>
      <c r="B281" s="1001" t="s">
        <v>928</v>
      </c>
      <c r="C281" s="1001" t="s">
        <v>4301</v>
      </c>
      <c r="D281" s="1001" t="s">
        <v>11965</v>
      </c>
      <c r="E281" s="1001">
        <v>0</v>
      </c>
      <c r="F281" s="1001">
        <v>0</v>
      </c>
      <c r="G281" s="1001">
        <v>0</v>
      </c>
      <c r="H281" s="1001">
        <v>0</v>
      </c>
      <c r="I281" s="1001">
        <v>2513</v>
      </c>
      <c r="J281" s="1001">
        <v>2513</v>
      </c>
      <c r="K281" s="1001">
        <v>0</v>
      </c>
      <c r="L281" s="1000">
        <v>-2513</v>
      </c>
    </row>
    <row r="282" spans="1:12" ht="18.75">
      <c r="A282" s="1004" t="s">
        <v>11953</v>
      </c>
      <c r="B282" s="1001" t="s">
        <v>928</v>
      </c>
      <c r="C282" s="1001" t="s">
        <v>4301</v>
      </c>
      <c r="D282" s="1001" t="s">
        <v>11966</v>
      </c>
      <c r="E282" s="1001">
        <v>131</v>
      </c>
      <c r="F282" s="1001">
        <v>26243.43</v>
      </c>
      <c r="G282" s="1001">
        <v>0</v>
      </c>
      <c r="H282" s="1001">
        <v>0</v>
      </c>
      <c r="I282" s="1001">
        <v>1574</v>
      </c>
      <c r="J282" s="1001">
        <v>1574</v>
      </c>
      <c r="K282" s="1001">
        <v>1571</v>
      </c>
      <c r="L282" s="1000">
        <v>-3</v>
      </c>
    </row>
    <row r="283" spans="1:12" ht="18.75">
      <c r="A283" s="1004" t="s">
        <v>11953</v>
      </c>
      <c r="B283" s="1001" t="s">
        <v>928</v>
      </c>
      <c r="C283" s="1001" t="s">
        <v>4301</v>
      </c>
      <c r="D283" s="1001" t="s">
        <v>11967</v>
      </c>
      <c r="E283" s="1001">
        <v>0</v>
      </c>
      <c r="F283" s="1001">
        <v>0</v>
      </c>
      <c r="G283" s="1001">
        <v>0</v>
      </c>
      <c r="H283" s="1001">
        <v>0</v>
      </c>
      <c r="I283" s="1001">
        <v>690</v>
      </c>
      <c r="J283" s="1001">
        <v>690</v>
      </c>
      <c r="K283" s="1001">
        <v>0</v>
      </c>
      <c r="L283" s="1000">
        <v>-690</v>
      </c>
    </row>
    <row r="284" spans="1:12" ht="18.75">
      <c r="A284" s="1004" t="s">
        <v>11953</v>
      </c>
      <c r="B284" s="1001" t="s">
        <v>928</v>
      </c>
      <c r="C284" s="1001" t="s">
        <v>4301</v>
      </c>
      <c r="D284" s="1001" t="s">
        <v>11983</v>
      </c>
      <c r="E284" s="1001">
        <v>0</v>
      </c>
      <c r="F284" s="1001">
        <v>0</v>
      </c>
      <c r="G284" s="1001">
        <v>0</v>
      </c>
      <c r="H284" s="1001">
        <v>0</v>
      </c>
      <c r="I284" s="1001">
        <v>79</v>
      </c>
      <c r="J284" s="1001">
        <v>79</v>
      </c>
      <c r="K284" s="1001">
        <v>79</v>
      </c>
      <c r="L284" s="1000">
        <v>0</v>
      </c>
    </row>
    <row r="285" spans="1:12" ht="18.75">
      <c r="A285" s="1004" t="s">
        <v>11953</v>
      </c>
      <c r="B285" s="1001" t="s">
        <v>928</v>
      </c>
      <c r="C285" s="1001" t="s">
        <v>4301</v>
      </c>
      <c r="D285" s="1001" t="s">
        <v>11968</v>
      </c>
      <c r="E285" s="1001">
        <v>380</v>
      </c>
      <c r="F285" s="1001">
        <v>218958</v>
      </c>
      <c r="G285" s="1001">
        <v>0</v>
      </c>
      <c r="H285" s="1001">
        <v>0</v>
      </c>
      <c r="I285" s="1001">
        <v>6136</v>
      </c>
      <c r="J285" s="1001">
        <v>6136</v>
      </c>
      <c r="K285" s="1001">
        <v>6129</v>
      </c>
      <c r="L285" s="1000">
        <v>-7</v>
      </c>
    </row>
    <row r="286" spans="1:12" ht="18.75">
      <c r="A286" s="1004" t="s">
        <v>11953</v>
      </c>
      <c r="B286" s="1001" t="s">
        <v>928</v>
      </c>
      <c r="C286" s="1001" t="s">
        <v>4301</v>
      </c>
      <c r="D286" s="1001" t="s">
        <v>11984</v>
      </c>
      <c r="E286" s="1001">
        <v>233</v>
      </c>
      <c r="F286" s="1001">
        <v>312999.65999999997</v>
      </c>
      <c r="G286" s="1001">
        <v>0</v>
      </c>
      <c r="H286" s="1001">
        <v>0</v>
      </c>
      <c r="I286" s="1001">
        <v>11641</v>
      </c>
      <c r="J286" s="1001">
        <v>11641</v>
      </c>
      <c r="K286" s="1001">
        <v>6490</v>
      </c>
      <c r="L286" s="1000">
        <v>-5151</v>
      </c>
    </row>
    <row r="287" spans="1:12" ht="18.75">
      <c r="A287" s="1004" t="s">
        <v>11953</v>
      </c>
      <c r="B287" s="1001" t="s">
        <v>928</v>
      </c>
      <c r="C287" s="1001" t="s">
        <v>4301</v>
      </c>
      <c r="D287" s="1001" t="s">
        <v>11962</v>
      </c>
      <c r="E287" s="1001">
        <v>4309</v>
      </c>
      <c r="F287" s="1001">
        <v>0</v>
      </c>
      <c r="G287" s="1001">
        <v>0</v>
      </c>
      <c r="H287" s="1001">
        <v>0</v>
      </c>
      <c r="I287" s="1001">
        <v>35194</v>
      </c>
      <c r="J287" s="1001">
        <v>35194</v>
      </c>
      <c r="K287" s="1001">
        <v>43106</v>
      </c>
      <c r="L287" s="1000">
        <v>7912</v>
      </c>
    </row>
    <row r="288" spans="1:12" ht="18.75">
      <c r="A288" s="1004" t="s">
        <v>11953</v>
      </c>
      <c r="B288" s="1000" t="s">
        <v>1697</v>
      </c>
      <c r="C288" s="1000" t="s">
        <v>4303</v>
      </c>
      <c r="D288" s="1000" t="s">
        <v>11955</v>
      </c>
      <c r="E288" s="1000">
        <v>1039</v>
      </c>
      <c r="F288" s="1000">
        <v>794082.74</v>
      </c>
      <c r="G288" s="1000">
        <v>501</v>
      </c>
      <c r="H288" s="1000">
        <v>449963.71</v>
      </c>
      <c r="I288" s="1000">
        <v>12468</v>
      </c>
      <c r="J288" s="1000">
        <v>12468</v>
      </c>
      <c r="K288" s="1000">
        <v>12468</v>
      </c>
      <c r="L288" s="1000">
        <v>0</v>
      </c>
    </row>
    <row r="289" spans="1:12" ht="18.75">
      <c r="A289" s="1004" t="s">
        <v>11953</v>
      </c>
      <c r="B289" s="1001" t="s">
        <v>1697</v>
      </c>
      <c r="C289" s="1001" t="s">
        <v>11956</v>
      </c>
      <c r="D289" s="1001" t="s">
        <v>11961</v>
      </c>
      <c r="E289" s="1001">
        <v>1328</v>
      </c>
      <c r="F289" s="1001">
        <v>2065886.65</v>
      </c>
      <c r="G289" s="1001">
        <v>0</v>
      </c>
      <c r="H289" s="1001">
        <v>0</v>
      </c>
      <c r="I289" s="1001">
        <v>8875</v>
      </c>
      <c r="J289" s="1001">
        <v>8875</v>
      </c>
      <c r="K289" s="1001">
        <v>8875</v>
      </c>
      <c r="L289" s="1000">
        <v>0</v>
      </c>
    </row>
    <row r="290" spans="1:12" ht="18.75">
      <c r="A290" s="1004" t="s">
        <v>11953</v>
      </c>
      <c r="B290" s="1001" t="s">
        <v>1697</v>
      </c>
      <c r="C290" s="1001" t="s">
        <v>11956</v>
      </c>
      <c r="D290" s="1001" t="s">
        <v>11962</v>
      </c>
      <c r="E290" s="1001">
        <v>2757</v>
      </c>
      <c r="F290" s="1001">
        <v>0</v>
      </c>
      <c r="G290" s="1001">
        <v>0</v>
      </c>
      <c r="H290" s="1001">
        <v>0</v>
      </c>
      <c r="I290" s="1001">
        <v>30329</v>
      </c>
      <c r="J290" s="1001">
        <v>30329</v>
      </c>
      <c r="K290" s="1001">
        <v>27255</v>
      </c>
      <c r="L290" s="1000">
        <v>-3074</v>
      </c>
    </row>
    <row r="291" spans="1:12" ht="18.75">
      <c r="A291" s="1004" t="s">
        <v>11953</v>
      </c>
      <c r="B291" s="1001" t="s">
        <v>1697</v>
      </c>
      <c r="C291" s="1001" t="s">
        <v>4301</v>
      </c>
      <c r="D291" s="1001" t="s">
        <v>11963</v>
      </c>
      <c r="E291" s="1001">
        <v>714</v>
      </c>
      <c r="F291" s="1001">
        <v>179677.92</v>
      </c>
      <c r="G291" s="1001">
        <v>0</v>
      </c>
      <c r="H291" s="1001">
        <v>0</v>
      </c>
      <c r="I291" s="1001">
        <v>8579</v>
      </c>
      <c r="J291" s="1001">
        <v>8579</v>
      </c>
      <c r="K291" s="1001">
        <v>8579</v>
      </c>
      <c r="L291" s="1000">
        <v>0</v>
      </c>
    </row>
    <row r="292" spans="1:12" ht="18.75">
      <c r="A292" s="1004" t="s">
        <v>11953</v>
      </c>
      <c r="B292" s="1000" t="s">
        <v>1697</v>
      </c>
      <c r="C292" s="1000" t="s">
        <v>4301</v>
      </c>
      <c r="D292" s="1000" t="s">
        <v>11964</v>
      </c>
      <c r="E292" s="1000">
        <v>313</v>
      </c>
      <c r="F292" s="1000">
        <v>299878</v>
      </c>
      <c r="G292" s="1000">
        <v>79</v>
      </c>
      <c r="H292" s="1000">
        <v>78354</v>
      </c>
      <c r="I292" s="1000">
        <v>4846</v>
      </c>
      <c r="J292" s="1000">
        <v>4846</v>
      </c>
      <c r="K292" s="1000">
        <v>4846</v>
      </c>
      <c r="L292" s="1000">
        <v>0</v>
      </c>
    </row>
    <row r="293" spans="1:12" ht="18.75">
      <c r="A293" s="1004" t="s">
        <v>11953</v>
      </c>
      <c r="B293" s="1001" t="s">
        <v>1697</v>
      </c>
      <c r="C293" s="1001" t="s">
        <v>4301</v>
      </c>
      <c r="D293" s="1001" t="s">
        <v>11965</v>
      </c>
      <c r="E293" s="1001">
        <v>0</v>
      </c>
      <c r="F293" s="1001">
        <v>0</v>
      </c>
      <c r="G293" s="1001">
        <v>0</v>
      </c>
      <c r="H293" s="1001">
        <v>0</v>
      </c>
      <c r="I293" s="1001">
        <v>2110</v>
      </c>
      <c r="J293" s="1001">
        <v>2110</v>
      </c>
      <c r="K293" s="1001">
        <v>0</v>
      </c>
      <c r="L293" s="1000">
        <v>-2110</v>
      </c>
    </row>
    <row r="294" spans="1:12" ht="18.75">
      <c r="A294" s="1004" t="s">
        <v>11953</v>
      </c>
      <c r="B294" s="1000" t="s">
        <v>1697</v>
      </c>
      <c r="C294" s="1000" t="s">
        <v>4301</v>
      </c>
      <c r="D294" s="1000" t="s">
        <v>11966</v>
      </c>
      <c r="E294" s="1000">
        <v>122</v>
      </c>
      <c r="F294" s="1000">
        <v>25419.34</v>
      </c>
      <c r="G294" s="1000">
        <v>82</v>
      </c>
      <c r="H294" s="1000">
        <v>17021.38</v>
      </c>
      <c r="I294" s="1000">
        <v>1465</v>
      </c>
      <c r="J294" s="1000">
        <v>1465</v>
      </c>
      <c r="K294" s="1000">
        <v>1465</v>
      </c>
      <c r="L294" s="1000">
        <v>0</v>
      </c>
    </row>
    <row r="295" spans="1:12" ht="18.75">
      <c r="A295" s="1004" t="s">
        <v>11953</v>
      </c>
      <c r="B295" s="1001" t="s">
        <v>1697</v>
      </c>
      <c r="C295" s="1001" t="s">
        <v>4301</v>
      </c>
      <c r="D295" s="1001" t="s">
        <v>11967</v>
      </c>
      <c r="E295" s="1001">
        <v>0</v>
      </c>
      <c r="F295" s="1001">
        <v>0</v>
      </c>
      <c r="G295" s="1001">
        <v>0</v>
      </c>
      <c r="H295" s="1001">
        <v>0</v>
      </c>
      <c r="I295" s="1001">
        <v>641</v>
      </c>
      <c r="J295" s="1001">
        <v>641</v>
      </c>
      <c r="K295" s="1001">
        <v>0</v>
      </c>
      <c r="L295" s="1000">
        <v>-641</v>
      </c>
    </row>
    <row r="296" spans="1:12" ht="18.75">
      <c r="A296" s="1004" t="s">
        <v>11953</v>
      </c>
      <c r="B296" s="1001" t="s">
        <v>1697</v>
      </c>
      <c r="C296" s="1001" t="s">
        <v>4301</v>
      </c>
      <c r="D296" s="1001" t="s">
        <v>11983</v>
      </c>
      <c r="E296" s="1001">
        <v>0</v>
      </c>
      <c r="F296" s="1001">
        <v>0</v>
      </c>
      <c r="G296" s="1001">
        <v>0</v>
      </c>
      <c r="H296" s="1001">
        <v>0</v>
      </c>
      <c r="I296" s="1001">
        <v>71</v>
      </c>
      <c r="J296" s="1001">
        <v>71</v>
      </c>
      <c r="K296" s="1001">
        <v>65</v>
      </c>
      <c r="L296" s="1000">
        <v>-6</v>
      </c>
    </row>
    <row r="297" spans="1:12" ht="18.75">
      <c r="A297" s="1004" t="s">
        <v>11953</v>
      </c>
      <c r="B297" s="1001" t="s">
        <v>1697</v>
      </c>
      <c r="C297" s="1001" t="s">
        <v>4301</v>
      </c>
      <c r="D297" s="1001" t="s">
        <v>11968</v>
      </c>
      <c r="E297" s="1001">
        <v>607</v>
      </c>
      <c r="F297" s="1001">
        <v>346581</v>
      </c>
      <c r="G297" s="1001">
        <v>0</v>
      </c>
      <c r="H297" s="1001">
        <v>0</v>
      </c>
      <c r="I297" s="1001">
        <v>6565</v>
      </c>
      <c r="J297" s="1001">
        <v>6565</v>
      </c>
      <c r="K297" s="1001">
        <v>6497</v>
      </c>
      <c r="L297" s="1000">
        <v>-68</v>
      </c>
    </row>
    <row r="298" spans="1:12" ht="18.75">
      <c r="A298" s="1004" t="s">
        <v>11953</v>
      </c>
      <c r="B298" s="1001" t="s">
        <v>1697</v>
      </c>
      <c r="C298" s="1001" t="s">
        <v>4301</v>
      </c>
      <c r="D298" s="1001" t="s">
        <v>11984</v>
      </c>
      <c r="E298" s="1001">
        <v>218</v>
      </c>
      <c r="F298" s="1001">
        <v>442434.73</v>
      </c>
      <c r="G298" s="1001">
        <v>0</v>
      </c>
      <c r="H298" s="1001">
        <v>0</v>
      </c>
      <c r="I298" s="1001">
        <v>7831</v>
      </c>
      <c r="J298" s="1001">
        <v>7831</v>
      </c>
      <c r="K298" s="1001">
        <v>4005</v>
      </c>
      <c r="L298" s="1000">
        <v>-3826</v>
      </c>
    </row>
    <row r="299" spans="1:12" ht="18.75">
      <c r="A299" s="1004" t="s">
        <v>11953</v>
      </c>
      <c r="B299" s="1001" t="s">
        <v>1697</v>
      </c>
      <c r="C299" s="1001" t="s">
        <v>4301</v>
      </c>
      <c r="D299" s="1001" t="s">
        <v>11962</v>
      </c>
      <c r="E299" s="1001">
        <v>1761</v>
      </c>
      <c r="F299" s="1001">
        <v>0</v>
      </c>
      <c r="G299" s="1001">
        <v>0</v>
      </c>
      <c r="H299" s="1001">
        <v>0</v>
      </c>
      <c r="I299" s="1001">
        <v>29734</v>
      </c>
      <c r="J299" s="1001">
        <v>29734</v>
      </c>
      <c r="K299" s="1001">
        <v>20559</v>
      </c>
      <c r="L299" s="1000">
        <v>-9175</v>
      </c>
    </row>
    <row r="300" spans="1:12" ht="18.75">
      <c r="A300" s="1004" t="s">
        <v>11953</v>
      </c>
      <c r="B300" s="1000" t="s">
        <v>12000</v>
      </c>
      <c r="C300" s="1000" t="s">
        <v>4303</v>
      </c>
      <c r="D300" s="1000" t="s">
        <v>11955</v>
      </c>
      <c r="E300" s="1000">
        <v>809</v>
      </c>
      <c r="F300" s="1000">
        <v>560255.57999999996</v>
      </c>
      <c r="G300" s="1000">
        <v>8</v>
      </c>
      <c r="H300" s="1000">
        <v>5517.05</v>
      </c>
      <c r="I300" s="1000">
        <v>9634</v>
      </c>
      <c r="J300" s="1000">
        <v>9634</v>
      </c>
      <c r="K300" s="1000">
        <v>9634</v>
      </c>
      <c r="L300" s="1000">
        <v>0</v>
      </c>
    </row>
    <row r="301" spans="1:12" ht="18.75">
      <c r="A301" s="1004" t="s">
        <v>11953</v>
      </c>
      <c r="B301" s="1001" t="s">
        <v>12000</v>
      </c>
      <c r="C301" s="1001" t="s">
        <v>11956</v>
      </c>
      <c r="D301" s="1001" t="s">
        <v>11961</v>
      </c>
      <c r="E301" s="1001">
        <v>1413</v>
      </c>
      <c r="F301" s="1001">
        <v>2146704.46</v>
      </c>
      <c r="G301" s="1001">
        <v>0</v>
      </c>
      <c r="H301" s="1001">
        <v>0</v>
      </c>
      <c r="I301" s="1001">
        <v>10070</v>
      </c>
      <c r="J301" s="1001">
        <v>10070</v>
      </c>
      <c r="K301" s="1001">
        <v>10070</v>
      </c>
      <c r="L301" s="1000">
        <v>0</v>
      </c>
    </row>
    <row r="302" spans="1:12" ht="18.75">
      <c r="A302" s="1004" t="s">
        <v>11953</v>
      </c>
      <c r="B302" s="1001" t="s">
        <v>12000</v>
      </c>
      <c r="C302" s="1001" t="s">
        <v>11956</v>
      </c>
      <c r="D302" s="1001" t="s">
        <v>11962</v>
      </c>
      <c r="E302" s="1001">
        <v>1620</v>
      </c>
      <c r="F302" s="1001">
        <v>0</v>
      </c>
      <c r="G302" s="1001">
        <v>0</v>
      </c>
      <c r="H302" s="1001">
        <v>0</v>
      </c>
      <c r="I302" s="1001">
        <v>20929</v>
      </c>
      <c r="J302" s="1001">
        <v>20929</v>
      </c>
      <c r="K302" s="1001">
        <v>20873</v>
      </c>
      <c r="L302" s="1000">
        <v>-56</v>
      </c>
    </row>
    <row r="303" spans="1:12" ht="18.75">
      <c r="A303" s="1004" t="s">
        <v>11953</v>
      </c>
      <c r="B303" s="1001" t="s">
        <v>12000</v>
      </c>
      <c r="C303" s="1001" t="s">
        <v>4301</v>
      </c>
      <c r="D303" s="1001" t="s">
        <v>11963</v>
      </c>
      <c r="E303" s="1001">
        <v>704</v>
      </c>
      <c r="F303" s="1001">
        <v>122083.16</v>
      </c>
      <c r="G303" s="1001">
        <v>0</v>
      </c>
      <c r="H303" s="1001">
        <v>0</v>
      </c>
      <c r="I303" s="1001">
        <v>7900</v>
      </c>
      <c r="J303" s="1001">
        <v>7900</v>
      </c>
      <c r="K303" s="1001">
        <v>7570</v>
      </c>
      <c r="L303" s="1000">
        <v>-330</v>
      </c>
    </row>
    <row r="304" spans="1:12" ht="18.75">
      <c r="A304" s="1004" t="s">
        <v>11953</v>
      </c>
      <c r="B304" s="1001" t="s">
        <v>12000</v>
      </c>
      <c r="C304" s="1001" t="s">
        <v>4301</v>
      </c>
      <c r="D304" s="1001" t="s">
        <v>11964</v>
      </c>
      <c r="E304" s="1001">
        <v>191</v>
      </c>
      <c r="F304" s="1001">
        <v>187910</v>
      </c>
      <c r="G304" s="1001">
        <v>0</v>
      </c>
      <c r="H304" s="1001">
        <v>0</v>
      </c>
      <c r="I304" s="1001">
        <v>3071</v>
      </c>
      <c r="J304" s="1001">
        <v>3071</v>
      </c>
      <c r="K304" s="1001">
        <v>3020</v>
      </c>
      <c r="L304" s="1000">
        <v>-51</v>
      </c>
    </row>
    <row r="305" spans="1:12" ht="18.75">
      <c r="A305" s="1004" t="s">
        <v>11953</v>
      </c>
      <c r="B305" s="1001" t="s">
        <v>12000</v>
      </c>
      <c r="C305" s="1001" t="s">
        <v>4301</v>
      </c>
      <c r="D305" s="1001" t="s">
        <v>11965</v>
      </c>
      <c r="E305" s="1001">
        <v>0</v>
      </c>
      <c r="F305" s="1001">
        <v>0</v>
      </c>
      <c r="G305" s="1001">
        <v>0</v>
      </c>
      <c r="H305" s="1001">
        <v>0</v>
      </c>
      <c r="I305" s="1001">
        <v>1226</v>
      </c>
      <c r="J305" s="1001">
        <v>1226</v>
      </c>
      <c r="K305" s="1001">
        <v>0</v>
      </c>
      <c r="L305" s="1000">
        <v>-1226</v>
      </c>
    </row>
    <row r="306" spans="1:12" ht="18.75">
      <c r="A306" s="1004" t="s">
        <v>11953</v>
      </c>
      <c r="B306" s="1001" t="s">
        <v>12000</v>
      </c>
      <c r="C306" s="1001" t="s">
        <v>4301</v>
      </c>
      <c r="D306" s="1001" t="s">
        <v>11966</v>
      </c>
      <c r="E306" s="1001">
        <v>75</v>
      </c>
      <c r="F306" s="1001">
        <v>18573.98</v>
      </c>
      <c r="G306" s="1001">
        <v>0</v>
      </c>
      <c r="H306" s="1001">
        <v>0</v>
      </c>
      <c r="I306" s="1001">
        <v>890</v>
      </c>
      <c r="J306" s="1001">
        <v>890</v>
      </c>
      <c r="K306" s="1001">
        <v>887</v>
      </c>
      <c r="L306" s="1000">
        <v>-3</v>
      </c>
    </row>
    <row r="307" spans="1:12" ht="18.75">
      <c r="A307" s="1004" t="s">
        <v>11953</v>
      </c>
      <c r="B307" s="1001" t="s">
        <v>12000</v>
      </c>
      <c r="C307" s="1001" t="s">
        <v>4301</v>
      </c>
      <c r="D307" s="1001" t="s">
        <v>11967</v>
      </c>
      <c r="E307" s="1001">
        <v>0</v>
      </c>
      <c r="F307" s="1001">
        <v>0</v>
      </c>
      <c r="G307" s="1001">
        <v>0</v>
      </c>
      <c r="H307" s="1001">
        <v>0</v>
      </c>
      <c r="I307" s="1001">
        <v>358</v>
      </c>
      <c r="J307" s="1001">
        <v>358</v>
      </c>
      <c r="K307" s="1001">
        <v>0</v>
      </c>
      <c r="L307" s="1000">
        <v>-358</v>
      </c>
    </row>
    <row r="308" spans="1:12" ht="18.75">
      <c r="A308" s="1004" t="s">
        <v>11953</v>
      </c>
      <c r="B308" s="1001" t="s">
        <v>12000</v>
      </c>
      <c r="C308" s="1001" t="s">
        <v>4301</v>
      </c>
      <c r="D308" s="1001" t="s">
        <v>11983</v>
      </c>
      <c r="E308" s="1001">
        <v>0</v>
      </c>
      <c r="F308" s="1001">
        <v>0</v>
      </c>
      <c r="G308" s="1001">
        <v>0</v>
      </c>
      <c r="H308" s="1001">
        <v>0</v>
      </c>
      <c r="I308" s="1001">
        <v>30</v>
      </c>
      <c r="J308" s="1001">
        <v>30</v>
      </c>
      <c r="K308" s="1001">
        <v>30</v>
      </c>
      <c r="L308" s="1000">
        <v>0</v>
      </c>
    </row>
    <row r="309" spans="1:12" ht="18.75">
      <c r="A309" s="1004" t="s">
        <v>11953</v>
      </c>
      <c r="B309" s="1001" t="s">
        <v>12000</v>
      </c>
      <c r="C309" s="1001" t="s">
        <v>4301</v>
      </c>
      <c r="D309" s="1001" t="s">
        <v>11968</v>
      </c>
      <c r="E309" s="1001">
        <v>332</v>
      </c>
      <c r="F309" s="1001">
        <v>198721</v>
      </c>
      <c r="G309" s="1001">
        <v>0</v>
      </c>
      <c r="H309" s="1001">
        <v>0</v>
      </c>
      <c r="I309" s="1001">
        <v>2589</v>
      </c>
      <c r="J309" s="1001">
        <v>2589</v>
      </c>
      <c r="K309" s="1001">
        <v>2586</v>
      </c>
      <c r="L309" s="1000">
        <v>-3</v>
      </c>
    </row>
    <row r="310" spans="1:12" ht="18.75">
      <c r="A310" s="1004" t="s">
        <v>11953</v>
      </c>
      <c r="B310" s="1001" t="s">
        <v>12000</v>
      </c>
      <c r="C310" s="1001" t="s">
        <v>4301</v>
      </c>
      <c r="D310" s="1001" t="s">
        <v>11984</v>
      </c>
      <c r="E310" s="1001">
        <v>239</v>
      </c>
      <c r="F310" s="1001">
        <v>353953.04</v>
      </c>
      <c r="G310" s="1001">
        <v>0</v>
      </c>
      <c r="H310" s="1001">
        <v>0</v>
      </c>
      <c r="I310" s="1001">
        <v>10758</v>
      </c>
      <c r="J310" s="1001">
        <v>10758</v>
      </c>
      <c r="K310" s="1001">
        <v>5910</v>
      </c>
      <c r="L310" s="1000">
        <v>-4848</v>
      </c>
    </row>
    <row r="311" spans="1:12" ht="18.75">
      <c r="A311" s="1004" t="s">
        <v>11953</v>
      </c>
      <c r="B311" s="1001" t="s">
        <v>12000</v>
      </c>
      <c r="C311" s="1001" t="s">
        <v>4301</v>
      </c>
      <c r="D311" s="1001" t="s">
        <v>11962</v>
      </c>
      <c r="E311" s="1001">
        <v>3857</v>
      </c>
      <c r="F311" s="1001">
        <v>0</v>
      </c>
      <c r="G311" s="1001">
        <v>0</v>
      </c>
      <c r="H311" s="1001">
        <v>0</v>
      </c>
      <c r="I311" s="1001">
        <v>15114</v>
      </c>
      <c r="J311" s="1001">
        <v>15114</v>
      </c>
      <c r="K311" s="1001">
        <v>14085</v>
      </c>
      <c r="L311" s="1000">
        <v>-1029</v>
      </c>
    </row>
    <row r="312" spans="1:12" ht="18.75">
      <c r="A312" s="1004" t="s">
        <v>11953</v>
      </c>
      <c r="B312" s="1001" t="s">
        <v>12000</v>
      </c>
      <c r="C312" s="1001" t="s">
        <v>4301</v>
      </c>
      <c r="D312" s="1001" t="s">
        <v>11970</v>
      </c>
      <c r="E312" s="1001">
        <v>72</v>
      </c>
      <c r="F312" s="1001">
        <v>104048.64</v>
      </c>
      <c r="G312" s="1001">
        <v>0</v>
      </c>
      <c r="H312" s="1001">
        <v>0</v>
      </c>
      <c r="I312" s="1001">
        <v>807</v>
      </c>
      <c r="J312" s="1001">
        <v>807</v>
      </c>
      <c r="K312" s="1001">
        <v>807</v>
      </c>
      <c r="L312" s="1000">
        <v>0</v>
      </c>
    </row>
    <row r="313" spans="1:12" ht="18.75">
      <c r="A313" s="1004" t="s">
        <v>11953</v>
      </c>
      <c r="B313" s="1001" t="s">
        <v>12000</v>
      </c>
      <c r="C313" s="1001" t="s">
        <v>4301</v>
      </c>
      <c r="D313" s="1001" t="s">
        <v>11971</v>
      </c>
      <c r="E313" s="1001">
        <v>57</v>
      </c>
      <c r="F313" s="1001">
        <v>7400.31</v>
      </c>
      <c r="G313" s="1001">
        <v>0</v>
      </c>
      <c r="H313" s="1001">
        <v>0</v>
      </c>
      <c r="I313" s="1001">
        <v>663</v>
      </c>
      <c r="J313" s="1001">
        <v>663</v>
      </c>
      <c r="K313" s="1001">
        <v>663</v>
      </c>
      <c r="L313" s="1000">
        <v>0</v>
      </c>
    </row>
    <row r="314" spans="1:12" ht="18.75">
      <c r="A314" s="1004" t="s">
        <v>11953</v>
      </c>
      <c r="B314" s="1000" t="s">
        <v>2362</v>
      </c>
      <c r="C314" s="1000" t="s">
        <v>4303</v>
      </c>
      <c r="D314" s="1000" t="s">
        <v>11955</v>
      </c>
      <c r="E314" s="1000">
        <v>1100</v>
      </c>
      <c r="F314" s="1000">
        <v>873604.17</v>
      </c>
      <c r="G314" s="1000">
        <v>33</v>
      </c>
      <c r="H314" s="1000">
        <v>22998.22</v>
      </c>
      <c r="I314" s="1000">
        <v>13193</v>
      </c>
      <c r="J314" s="1000">
        <v>13193</v>
      </c>
      <c r="K314" s="1000">
        <v>13193</v>
      </c>
      <c r="L314" s="1000">
        <v>0</v>
      </c>
    </row>
    <row r="315" spans="1:12" ht="18.75">
      <c r="A315" s="1004" t="s">
        <v>11953</v>
      </c>
      <c r="B315" s="1001" t="s">
        <v>2362</v>
      </c>
      <c r="C315" s="1001" t="s">
        <v>11956</v>
      </c>
      <c r="D315" s="1001" t="s">
        <v>11961</v>
      </c>
      <c r="E315" s="1001">
        <v>840</v>
      </c>
      <c r="F315" s="1001">
        <v>1947196.52</v>
      </c>
      <c r="G315" s="1001">
        <v>0</v>
      </c>
      <c r="H315" s="1001">
        <v>0</v>
      </c>
      <c r="I315" s="1001">
        <v>9815</v>
      </c>
      <c r="J315" s="1001">
        <v>9815</v>
      </c>
      <c r="K315" s="1001">
        <v>9815</v>
      </c>
      <c r="L315" s="1000">
        <v>0</v>
      </c>
    </row>
    <row r="316" spans="1:12" ht="18.75">
      <c r="A316" s="1004" t="s">
        <v>11953</v>
      </c>
      <c r="B316" s="1001" t="s">
        <v>2362</v>
      </c>
      <c r="C316" s="1001" t="s">
        <v>11956</v>
      </c>
      <c r="D316" s="1001" t="s">
        <v>11962</v>
      </c>
      <c r="E316" s="1001">
        <v>1887</v>
      </c>
      <c r="F316" s="1001">
        <v>0</v>
      </c>
      <c r="G316" s="1001">
        <v>0</v>
      </c>
      <c r="H316" s="1001">
        <v>0</v>
      </c>
      <c r="I316" s="1001">
        <v>31335</v>
      </c>
      <c r="J316" s="1001">
        <v>31335</v>
      </c>
      <c r="K316" s="1001">
        <v>19183</v>
      </c>
      <c r="L316" s="1000">
        <v>-12152</v>
      </c>
    </row>
    <row r="317" spans="1:12" ht="18.75">
      <c r="A317" s="1004" t="s">
        <v>11953</v>
      </c>
      <c r="B317" s="1001" t="s">
        <v>2362</v>
      </c>
      <c r="C317" s="1001" t="s">
        <v>4301</v>
      </c>
      <c r="D317" s="1001" t="s">
        <v>11963</v>
      </c>
      <c r="E317" s="1001">
        <v>1850</v>
      </c>
      <c r="F317" s="1001">
        <v>1467621.61</v>
      </c>
      <c r="G317" s="1001">
        <v>0</v>
      </c>
      <c r="H317" s="1001">
        <v>0</v>
      </c>
      <c r="I317" s="1001">
        <v>11232</v>
      </c>
      <c r="J317" s="1001">
        <v>11232</v>
      </c>
      <c r="K317" s="1001">
        <v>11230</v>
      </c>
      <c r="L317" s="1000">
        <v>-2</v>
      </c>
    </row>
    <row r="318" spans="1:12" ht="18.75">
      <c r="A318" s="1004" t="s">
        <v>11953</v>
      </c>
      <c r="B318" s="1001" t="s">
        <v>2362</v>
      </c>
      <c r="C318" s="1001" t="s">
        <v>4301</v>
      </c>
      <c r="D318" s="1001" t="s">
        <v>11964</v>
      </c>
      <c r="E318" s="1001">
        <v>283</v>
      </c>
      <c r="F318" s="1001">
        <v>287461</v>
      </c>
      <c r="G318" s="1001">
        <v>0</v>
      </c>
      <c r="H318" s="1001">
        <v>0</v>
      </c>
      <c r="I318" s="1001">
        <v>4895</v>
      </c>
      <c r="J318" s="1001">
        <v>4895</v>
      </c>
      <c r="K318" s="1001">
        <v>4894</v>
      </c>
      <c r="L318" s="1000">
        <v>-1</v>
      </c>
    </row>
    <row r="319" spans="1:12" ht="18.75">
      <c r="A319" s="1004" t="s">
        <v>11953</v>
      </c>
      <c r="B319" s="1001" t="s">
        <v>2362</v>
      </c>
      <c r="C319" s="1001" t="s">
        <v>4301</v>
      </c>
      <c r="D319" s="1001" t="s">
        <v>11965</v>
      </c>
      <c r="E319" s="1001">
        <v>0</v>
      </c>
      <c r="F319" s="1001">
        <v>0</v>
      </c>
      <c r="G319" s="1001">
        <v>0</v>
      </c>
      <c r="H319" s="1001">
        <v>0</v>
      </c>
      <c r="I319" s="1001">
        <v>1987</v>
      </c>
      <c r="J319" s="1001">
        <v>1987</v>
      </c>
      <c r="K319" s="1001">
        <v>0</v>
      </c>
      <c r="L319" s="1000">
        <v>-1987</v>
      </c>
    </row>
    <row r="320" spans="1:12" ht="18.75">
      <c r="A320" s="1004" t="s">
        <v>11953</v>
      </c>
      <c r="B320" s="1001" t="s">
        <v>2362</v>
      </c>
      <c r="C320" s="1001" t="s">
        <v>4301</v>
      </c>
      <c r="D320" s="1001" t="s">
        <v>11966</v>
      </c>
      <c r="E320" s="1001">
        <v>109</v>
      </c>
      <c r="F320" s="1001">
        <v>24192.39</v>
      </c>
      <c r="G320" s="1001">
        <v>0</v>
      </c>
      <c r="H320" s="1001">
        <v>0</v>
      </c>
      <c r="I320" s="1001">
        <v>1316</v>
      </c>
      <c r="J320" s="1001">
        <v>1316</v>
      </c>
      <c r="K320" s="1001">
        <v>1315</v>
      </c>
      <c r="L320" s="1000">
        <v>-1</v>
      </c>
    </row>
    <row r="321" spans="1:12" ht="18.75">
      <c r="A321" s="1004" t="s">
        <v>11953</v>
      </c>
      <c r="B321" s="1001" t="s">
        <v>2362</v>
      </c>
      <c r="C321" s="1001" t="s">
        <v>4301</v>
      </c>
      <c r="D321" s="1001" t="s">
        <v>11967</v>
      </c>
      <c r="E321" s="1001">
        <v>0</v>
      </c>
      <c r="F321" s="1001">
        <v>0</v>
      </c>
      <c r="G321" s="1001">
        <v>0</v>
      </c>
      <c r="H321" s="1001">
        <v>0</v>
      </c>
      <c r="I321" s="1001">
        <v>547</v>
      </c>
      <c r="J321" s="1001">
        <v>547</v>
      </c>
      <c r="K321" s="1001">
        <v>0</v>
      </c>
      <c r="L321" s="1000">
        <v>-547</v>
      </c>
    </row>
    <row r="322" spans="1:12" ht="18.75">
      <c r="A322" s="1004" t="s">
        <v>11953</v>
      </c>
      <c r="B322" s="1001" t="s">
        <v>2362</v>
      </c>
      <c r="C322" s="1001" t="s">
        <v>4301</v>
      </c>
      <c r="D322" s="1001" t="s">
        <v>11983</v>
      </c>
      <c r="E322" s="1001">
        <v>0</v>
      </c>
      <c r="F322" s="1001">
        <v>0</v>
      </c>
      <c r="G322" s="1001">
        <v>0</v>
      </c>
      <c r="H322" s="1001">
        <v>0</v>
      </c>
      <c r="I322" s="1001">
        <v>67</v>
      </c>
      <c r="J322" s="1001">
        <v>67</v>
      </c>
      <c r="K322" s="1001">
        <v>67</v>
      </c>
      <c r="L322" s="1000">
        <v>0</v>
      </c>
    </row>
    <row r="323" spans="1:12" ht="18.75">
      <c r="A323" s="1004" t="s">
        <v>11953</v>
      </c>
      <c r="B323" s="1001" t="s">
        <v>2362</v>
      </c>
      <c r="C323" s="1001" t="s">
        <v>4301</v>
      </c>
      <c r="D323" s="1001" t="s">
        <v>11968</v>
      </c>
      <c r="E323" s="1001">
        <v>486</v>
      </c>
      <c r="F323" s="1001">
        <v>296199</v>
      </c>
      <c r="G323" s="1001">
        <v>0</v>
      </c>
      <c r="H323" s="1001">
        <v>0</v>
      </c>
      <c r="I323" s="1001">
        <v>3261</v>
      </c>
      <c r="J323" s="1001">
        <v>3261</v>
      </c>
      <c r="K323" s="1001">
        <v>3261</v>
      </c>
      <c r="L323" s="1000">
        <v>0</v>
      </c>
    </row>
    <row r="324" spans="1:12" ht="18.75">
      <c r="A324" s="1004" t="s">
        <v>11953</v>
      </c>
      <c r="B324" s="1001" t="s">
        <v>2362</v>
      </c>
      <c r="C324" s="1001" t="s">
        <v>4301</v>
      </c>
      <c r="D324" s="1001" t="s">
        <v>11984</v>
      </c>
      <c r="E324" s="1001">
        <v>384</v>
      </c>
      <c r="F324" s="1001">
        <v>679216.48</v>
      </c>
      <c r="G324" s="1001">
        <v>0</v>
      </c>
      <c r="H324" s="1001">
        <v>0</v>
      </c>
      <c r="I324" s="1001">
        <v>11307</v>
      </c>
      <c r="J324" s="1001">
        <v>11307</v>
      </c>
      <c r="K324" s="1001">
        <v>6371</v>
      </c>
      <c r="L324" s="1000">
        <v>-4936</v>
      </c>
    </row>
    <row r="325" spans="1:12" ht="18.75">
      <c r="A325" s="1004" t="s">
        <v>11953</v>
      </c>
      <c r="B325" s="1001" t="s">
        <v>2362</v>
      </c>
      <c r="C325" s="1001" t="s">
        <v>4301</v>
      </c>
      <c r="D325" s="1001" t="s">
        <v>11962</v>
      </c>
      <c r="E325" s="1001">
        <v>2043</v>
      </c>
      <c r="F325" s="1001">
        <v>0</v>
      </c>
      <c r="G325" s="1001">
        <v>0</v>
      </c>
      <c r="H325" s="1001">
        <v>0</v>
      </c>
      <c r="I325" s="1001">
        <v>28295</v>
      </c>
      <c r="J325" s="1001">
        <v>28295</v>
      </c>
      <c r="K325" s="1001">
        <v>17570</v>
      </c>
      <c r="L325" s="1000">
        <v>-10725</v>
      </c>
    </row>
    <row r="326" spans="1:12" ht="18.75">
      <c r="A326" s="1004" t="s">
        <v>11953</v>
      </c>
      <c r="B326" s="1001" t="s">
        <v>6101</v>
      </c>
      <c r="C326" s="1001" t="s">
        <v>4303</v>
      </c>
      <c r="D326" s="1001" t="s">
        <v>11955</v>
      </c>
      <c r="E326" s="1001">
        <v>1489</v>
      </c>
      <c r="F326" s="1001">
        <v>1083989.75</v>
      </c>
      <c r="G326" s="1001">
        <v>0</v>
      </c>
      <c r="H326" s="1001">
        <v>0</v>
      </c>
      <c r="I326" s="1001">
        <v>17795</v>
      </c>
      <c r="J326" s="1001">
        <v>17795</v>
      </c>
      <c r="K326" s="1001">
        <v>17795</v>
      </c>
      <c r="L326" s="1000">
        <v>0</v>
      </c>
    </row>
    <row r="327" spans="1:12" ht="18.75">
      <c r="A327" s="1004" t="s">
        <v>11953</v>
      </c>
      <c r="B327" s="1001" t="s">
        <v>6101</v>
      </c>
      <c r="C327" s="1001" t="s">
        <v>11956</v>
      </c>
      <c r="D327" s="1001" t="s">
        <v>11961</v>
      </c>
      <c r="E327" s="1001">
        <v>1304</v>
      </c>
      <c r="F327" s="1001">
        <v>1578693.25</v>
      </c>
      <c r="G327" s="1001">
        <v>0</v>
      </c>
      <c r="H327" s="1001">
        <v>0</v>
      </c>
      <c r="I327" s="1001">
        <v>12383</v>
      </c>
      <c r="J327" s="1001">
        <v>12383</v>
      </c>
      <c r="K327" s="1001">
        <v>12383</v>
      </c>
      <c r="L327" s="1000">
        <v>0</v>
      </c>
    </row>
    <row r="328" spans="1:12" ht="18.75">
      <c r="A328" s="1004" t="s">
        <v>11953</v>
      </c>
      <c r="B328" s="1001" t="s">
        <v>6101</v>
      </c>
      <c r="C328" s="1001" t="s">
        <v>11956</v>
      </c>
      <c r="D328" s="1001" t="s">
        <v>11962</v>
      </c>
      <c r="E328" s="1001">
        <v>2605</v>
      </c>
      <c r="F328" s="1001">
        <v>0</v>
      </c>
      <c r="G328" s="1001">
        <v>0</v>
      </c>
      <c r="H328" s="1001">
        <v>0</v>
      </c>
      <c r="I328" s="1001">
        <v>42743</v>
      </c>
      <c r="J328" s="1001">
        <v>42743</v>
      </c>
      <c r="K328" s="1001">
        <v>29870</v>
      </c>
      <c r="L328" s="1000">
        <v>-12873</v>
      </c>
    </row>
    <row r="329" spans="1:12" ht="18.75">
      <c r="A329" s="1004" t="s">
        <v>11953</v>
      </c>
      <c r="B329" s="1001" t="s">
        <v>6101</v>
      </c>
      <c r="C329" s="1001" t="s">
        <v>4301</v>
      </c>
      <c r="D329" s="1001" t="s">
        <v>11963</v>
      </c>
      <c r="E329" s="1001">
        <v>1275</v>
      </c>
      <c r="F329" s="1001">
        <v>338178.66</v>
      </c>
      <c r="G329" s="1001">
        <v>0</v>
      </c>
      <c r="H329" s="1001">
        <v>0</v>
      </c>
      <c r="I329" s="1001">
        <v>15306</v>
      </c>
      <c r="J329" s="1001">
        <v>15306</v>
      </c>
      <c r="K329" s="1001">
        <v>15280</v>
      </c>
      <c r="L329" s="1000">
        <v>-26</v>
      </c>
    </row>
    <row r="330" spans="1:12" ht="18.75">
      <c r="A330" s="1004" t="s">
        <v>11953</v>
      </c>
      <c r="B330" s="1001" t="s">
        <v>6101</v>
      </c>
      <c r="C330" s="1001" t="s">
        <v>4301</v>
      </c>
      <c r="D330" s="1001" t="s">
        <v>11964</v>
      </c>
      <c r="E330" s="1001">
        <v>376</v>
      </c>
      <c r="F330" s="1001">
        <v>432254</v>
      </c>
      <c r="G330" s="1001">
        <v>0</v>
      </c>
      <c r="H330" s="1001">
        <v>0</v>
      </c>
      <c r="I330" s="1001">
        <v>6226</v>
      </c>
      <c r="J330" s="1001">
        <v>6226</v>
      </c>
      <c r="K330" s="1001">
        <v>6225</v>
      </c>
      <c r="L330" s="1000">
        <v>-1</v>
      </c>
    </row>
    <row r="331" spans="1:12" ht="18.75">
      <c r="A331" s="1004" t="s">
        <v>11953</v>
      </c>
      <c r="B331" s="1001" t="s">
        <v>6101</v>
      </c>
      <c r="C331" s="1001" t="s">
        <v>4301</v>
      </c>
      <c r="D331" s="1001" t="s">
        <v>11965</v>
      </c>
      <c r="E331" s="1001">
        <v>0</v>
      </c>
      <c r="F331" s="1001">
        <v>0</v>
      </c>
      <c r="G331" s="1001">
        <v>0</v>
      </c>
      <c r="H331" s="1001">
        <v>0</v>
      </c>
      <c r="I331" s="1001">
        <v>2826</v>
      </c>
      <c r="J331" s="1001">
        <v>2826</v>
      </c>
      <c r="K331" s="1001">
        <v>0</v>
      </c>
      <c r="L331" s="1000">
        <v>-2826</v>
      </c>
    </row>
    <row r="332" spans="1:12" ht="18.75">
      <c r="A332" s="1004" t="s">
        <v>11953</v>
      </c>
      <c r="B332" s="1000" t="s">
        <v>6101</v>
      </c>
      <c r="C332" s="1000" t="s">
        <v>4301</v>
      </c>
      <c r="D332" s="1000" t="s">
        <v>11966</v>
      </c>
      <c r="E332" s="1000">
        <v>154</v>
      </c>
      <c r="F332" s="1000">
        <v>39101.17</v>
      </c>
      <c r="G332" s="1000">
        <v>278</v>
      </c>
      <c r="H332" s="1000">
        <v>63413.86</v>
      </c>
      <c r="I332" s="1000">
        <v>1848</v>
      </c>
      <c r="J332" s="1000">
        <v>1848</v>
      </c>
      <c r="K332" s="1000">
        <v>1848</v>
      </c>
      <c r="L332" s="1000">
        <v>0</v>
      </c>
    </row>
    <row r="333" spans="1:12" ht="18.75">
      <c r="A333" s="1004" t="s">
        <v>11953</v>
      </c>
      <c r="B333" s="1001" t="s">
        <v>6101</v>
      </c>
      <c r="C333" s="1001" t="s">
        <v>4301</v>
      </c>
      <c r="D333" s="1001" t="s">
        <v>11967</v>
      </c>
      <c r="E333" s="1001">
        <v>0</v>
      </c>
      <c r="F333" s="1001">
        <v>0</v>
      </c>
      <c r="G333" s="1001">
        <v>0</v>
      </c>
      <c r="H333" s="1001">
        <v>0</v>
      </c>
      <c r="I333" s="1001">
        <v>854</v>
      </c>
      <c r="J333" s="1001">
        <v>854</v>
      </c>
      <c r="K333" s="1001">
        <v>0</v>
      </c>
      <c r="L333" s="1000">
        <v>-854</v>
      </c>
    </row>
    <row r="334" spans="1:12" ht="18.75">
      <c r="A334" s="1004" t="s">
        <v>11953</v>
      </c>
      <c r="B334" s="1001" t="s">
        <v>6101</v>
      </c>
      <c r="C334" s="1001" t="s">
        <v>4301</v>
      </c>
      <c r="D334" s="1001" t="s">
        <v>11983</v>
      </c>
      <c r="E334" s="1001">
        <v>0</v>
      </c>
      <c r="F334" s="1001">
        <v>0</v>
      </c>
      <c r="G334" s="1001">
        <v>0</v>
      </c>
      <c r="H334" s="1001">
        <v>0</v>
      </c>
      <c r="I334" s="1001">
        <v>124</v>
      </c>
      <c r="J334" s="1001">
        <v>124</v>
      </c>
      <c r="K334" s="1001">
        <v>124</v>
      </c>
      <c r="L334" s="1000">
        <v>0</v>
      </c>
    </row>
    <row r="335" spans="1:12" ht="18.75">
      <c r="A335" s="1004" t="s">
        <v>11953</v>
      </c>
      <c r="B335" s="1001" t="s">
        <v>6101</v>
      </c>
      <c r="C335" s="1001" t="s">
        <v>4301</v>
      </c>
      <c r="D335" s="1001" t="s">
        <v>11968</v>
      </c>
      <c r="E335" s="1001">
        <v>652</v>
      </c>
      <c r="F335" s="1001">
        <v>394374</v>
      </c>
      <c r="G335" s="1001">
        <v>0</v>
      </c>
      <c r="H335" s="1001">
        <v>0</v>
      </c>
      <c r="I335" s="1001">
        <v>3481</v>
      </c>
      <c r="J335" s="1001">
        <v>3481</v>
      </c>
      <c r="K335" s="1001">
        <v>3479</v>
      </c>
      <c r="L335" s="1000">
        <v>-2</v>
      </c>
    </row>
    <row r="336" spans="1:12" ht="18.75">
      <c r="A336" s="1004" t="s">
        <v>11953</v>
      </c>
      <c r="B336" s="1001" t="s">
        <v>6101</v>
      </c>
      <c r="C336" s="1001" t="s">
        <v>4301</v>
      </c>
      <c r="D336" s="1001" t="s">
        <v>11984</v>
      </c>
      <c r="E336" s="1001">
        <v>828</v>
      </c>
      <c r="F336" s="1001">
        <v>1361702.65</v>
      </c>
      <c r="G336" s="1001">
        <v>0</v>
      </c>
      <c r="H336" s="1001">
        <v>0</v>
      </c>
      <c r="I336" s="1001">
        <v>13804</v>
      </c>
      <c r="J336" s="1001">
        <v>13804</v>
      </c>
      <c r="K336" s="1001">
        <v>8897</v>
      </c>
      <c r="L336" s="1000">
        <v>-4907</v>
      </c>
    </row>
    <row r="337" spans="1:12" ht="18.75">
      <c r="A337" s="1004" t="s">
        <v>11953</v>
      </c>
      <c r="B337" s="1001" t="s">
        <v>6101</v>
      </c>
      <c r="C337" s="1001" t="s">
        <v>4301</v>
      </c>
      <c r="D337" s="1001" t="s">
        <v>11962</v>
      </c>
      <c r="E337" s="1001">
        <v>3191</v>
      </c>
      <c r="F337" s="1001">
        <v>0</v>
      </c>
      <c r="G337" s="1001">
        <v>0</v>
      </c>
      <c r="H337" s="1001">
        <v>0</v>
      </c>
      <c r="I337" s="1001">
        <v>39149</v>
      </c>
      <c r="J337" s="1001">
        <v>39149</v>
      </c>
      <c r="K337" s="1001">
        <v>43747</v>
      </c>
      <c r="L337" s="1000">
        <v>4598</v>
      </c>
    </row>
    <row r="338" spans="1:12" ht="18.75">
      <c r="A338" s="1004" t="s">
        <v>11953</v>
      </c>
      <c r="B338" s="1000" t="s">
        <v>9159</v>
      </c>
      <c r="C338" s="1000" t="s">
        <v>4303</v>
      </c>
      <c r="D338" s="1000" t="s">
        <v>11955</v>
      </c>
      <c r="E338" s="1000">
        <v>4711</v>
      </c>
      <c r="F338" s="1000">
        <v>3034968.75</v>
      </c>
      <c r="G338" s="1000">
        <v>112</v>
      </c>
      <c r="H338" s="1000">
        <v>64625</v>
      </c>
      <c r="I338" s="1000">
        <v>55981</v>
      </c>
      <c r="J338" s="1000">
        <v>55981</v>
      </c>
      <c r="K338" s="1000">
        <v>55981</v>
      </c>
      <c r="L338" s="1000">
        <v>0</v>
      </c>
    </row>
    <row r="339" spans="1:12" ht="18.75">
      <c r="A339" s="1004" t="s">
        <v>11953</v>
      </c>
      <c r="B339" s="1001" t="s">
        <v>9159</v>
      </c>
      <c r="C339" s="1001" t="s">
        <v>11956</v>
      </c>
      <c r="D339" s="1001" t="s">
        <v>11961</v>
      </c>
      <c r="E339" s="1001">
        <v>2688</v>
      </c>
      <c r="F339" s="1001">
        <v>3953330.97</v>
      </c>
      <c r="G339" s="1001">
        <v>0</v>
      </c>
      <c r="H339" s="1001">
        <v>0</v>
      </c>
      <c r="I339" s="1001">
        <v>31818</v>
      </c>
      <c r="J339" s="1001">
        <v>31818</v>
      </c>
      <c r="K339" s="1001">
        <v>31818</v>
      </c>
      <c r="L339" s="1000">
        <v>0</v>
      </c>
    </row>
    <row r="340" spans="1:12" ht="18.75">
      <c r="A340" s="1004" t="s">
        <v>11953</v>
      </c>
      <c r="B340" s="1001" t="s">
        <v>9159</v>
      </c>
      <c r="C340" s="1001" t="s">
        <v>11956</v>
      </c>
      <c r="D340" s="1001" t="s">
        <v>11995</v>
      </c>
      <c r="E340" s="1001">
        <v>0</v>
      </c>
      <c r="F340" s="1001">
        <v>0</v>
      </c>
      <c r="G340" s="1001">
        <v>0</v>
      </c>
      <c r="H340" s="1001">
        <v>0</v>
      </c>
      <c r="I340" s="1001">
        <v>2293</v>
      </c>
      <c r="J340" s="1001">
        <v>2293</v>
      </c>
      <c r="K340" s="1001">
        <v>2293</v>
      </c>
      <c r="L340" s="1000">
        <v>0</v>
      </c>
    </row>
    <row r="341" spans="1:12" ht="18.75">
      <c r="A341" s="1004" t="s">
        <v>11953</v>
      </c>
      <c r="B341" s="1001" t="s">
        <v>9159</v>
      </c>
      <c r="C341" s="1001" t="s">
        <v>11956</v>
      </c>
      <c r="D341" s="1001" t="s">
        <v>12001</v>
      </c>
      <c r="E341" s="1001">
        <v>648</v>
      </c>
      <c r="F341" s="1001">
        <v>1244581.2</v>
      </c>
      <c r="G341" s="1001">
        <v>0</v>
      </c>
      <c r="H341" s="1001">
        <v>0</v>
      </c>
      <c r="I341" s="1001">
        <v>2449</v>
      </c>
      <c r="J341" s="1001">
        <v>2449</v>
      </c>
      <c r="K341" s="1001">
        <v>2449</v>
      </c>
      <c r="L341" s="1000">
        <v>0</v>
      </c>
    </row>
    <row r="342" spans="1:12" ht="18.75">
      <c r="A342" s="1004" t="s">
        <v>11953</v>
      </c>
      <c r="B342" s="1001" t="s">
        <v>9159</v>
      </c>
      <c r="C342" s="1001" t="s">
        <v>11956</v>
      </c>
      <c r="D342" s="1001" t="s">
        <v>11962</v>
      </c>
      <c r="E342" s="1001">
        <v>11175</v>
      </c>
      <c r="F342" s="1001">
        <v>0</v>
      </c>
      <c r="G342" s="1001">
        <v>0</v>
      </c>
      <c r="H342" s="1001">
        <v>0</v>
      </c>
      <c r="I342" s="1001">
        <v>125231</v>
      </c>
      <c r="J342" s="1001">
        <v>125231</v>
      </c>
      <c r="K342" s="1001">
        <v>135757</v>
      </c>
      <c r="L342" s="1000">
        <v>10526</v>
      </c>
    </row>
    <row r="343" spans="1:12" ht="18.75">
      <c r="A343" s="1004" t="s">
        <v>11953</v>
      </c>
      <c r="B343" s="1001" t="s">
        <v>9159</v>
      </c>
      <c r="C343" s="1001" t="s">
        <v>4301</v>
      </c>
      <c r="D343" s="1001" t="s">
        <v>11963</v>
      </c>
      <c r="E343" s="1001">
        <v>2609</v>
      </c>
      <c r="F343" s="1001">
        <v>588759.38</v>
      </c>
      <c r="G343" s="1001">
        <v>0</v>
      </c>
      <c r="H343" s="1001">
        <v>0</v>
      </c>
      <c r="I343" s="1001">
        <v>31209</v>
      </c>
      <c r="J343" s="1001">
        <v>31209</v>
      </c>
      <c r="K343" s="1001">
        <v>31198</v>
      </c>
      <c r="L343" s="1000">
        <v>-11</v>
      </c>
    </row>
    <row r="344" spans="1:12" ht="18.75">
      <c r="A344" s="1004" t="s">
        <v>11953</v>
      </c>
      <c r="B344" s="1001" t="s">
        <v>9159</v>
      </c>
      <c r="C344" s="1001" t="s">
        <v>4301</v>
      </c>
      <c r="D344" s="1001" t="s">
        <v>11981</v>
      </c>
      <c r="E344" s="1001">
        <v>57</v>
      </c>
      <c r="F344" s="1001">
        <v>21710.16</v>
      </c>
      <c r="G344" s="1001">
        <v>0</v>
      </c>
      <c r="H344" s="1001">
        <v>0</v>
      </c>
      <c r="I344" s="1001">
        <v>1025</v>
      </c>
      <c r="J344" s="1001">
        <v>1025</v>
      </c>
      <c r="K344" s="1001">
        <v>981</v>
      </c>
      <c r="L344" s="1000">
        <v>-44</v>
      </c>
    </row>
    <row r="345" spans="1:12" ht="18.75">
      <c r="A345" s="1004" t="s">
        <v>11953</v>
      </c>
      <c r="B345" s="1001" t="s">
        <v>9159</v>
      </c>
      <c r="C345" s="1001" t="s">
        <v>4301</v>
      </c>
      <c r="D345" s="1001" t="s">
        <v>11982</v>
      </c>
      <c r="E345" s="1001">
        <v>50</v>
      </c>
      <c r="F345" s="1001">
        <v>12569</v>
      </c>
      <c r="G345" s="1001">
        <v>0</v>
      </c>
      <c r="H345" s="1001">
        <v>0</v>
      </c>
      <c r="I345" s="1001">
        <v>439</v>
      </c>
      <c r="J345" s="1001">
        <v>439</v>
      </c>
      <c r="K345" s="1001">
        <v>437</v>
      </c>
      <c r="L345" s="1000">
        <v>-2</v>
      </c>
    </row>
    <row r="346" spans="1:12" ht="18.75">
      <c r="A346" s="1004" t="s">
        <v>11953</v>
      </c>
      <c r="B346" s="1001" t="s">
        <v>9159</v>
      </c>
      <c r="C346" s="1001" t="s">
        <v>4301</v>
      </c>
      <c r="D346" s="1001" t="s">
        <v>11964</v>
      </c>
      <c r="E346" s="1001">
        <v>1416</v>
      </c>
      <c r="F346" s="1001">
        <v>1423855</v>
      </c>
      <c r="G346" s="1001">
        <v>0</v>
      </c>
      <c r="H346" s="1001">
        <v>0</v>
      </c>
      <c r="I346" s="1001">
        <v>19722</v>
      </c>
      <c r="J346" s="1001">
        <v>19722</v>
      </c>
      <c r="K346" s="1001">
        <v>19696</v>
      </c>
      <c r="L346" s="1000">
        <v>-26</v>
      </c>
    </row>
    <row r="347" spans="1:12" ht="18.75">
      <c r="A347" s="1004" t="s">
        <v>11953</v>
      </c>
      <c r="B347" s="1001" t="s">
        <v>9159</v>
      </c>
      <c r="C347" s="1001" t="s">
        <v>4301</v>
      </c>
      <c r="D347" s="1001" t="s">
        <v>11965</v>
      </c>
      <c r="E347" s="1001">
        <v>0</v>
      </c>
      <c r="F347" s="1001">
        <v>0</v>
      </c>
      <c r="G347" s="1001">
        <v>0</v>
      </c>
      <c r="H347" s="1001">
        <v>0</v>
      </c>
      <c r="I347" s="1001">
        <v>8816</v>
      </c>
      <c r="J347" s="1001">
        <v>8816</v>
      </c>
      <c r="K347" s="1001">
        <v>0</v>
      </c>
      <c r="L347" s="1000">
        <v>-8816</v>
      </c>
    </row>
    <row r="348" spans="1:12" ht="18.75">
      <c r="A348" s="1004" t="s">
        <v>11953</v>
      </c>
      <c r="B348" s="1001" t="s">
        <v>9159</v>
      </c>
      <c r="C348" s="1001" t="s">
        <v>4301</v>
      </c>
      <c r="D348" s="1001" t="s">
        <v>11966</v>
      </c>
      <c r="E348" s="1001">
        <v>730</v>
      </c>
      <c r="F348" s="1001">
        <v>144475.82</v>
      </c>
      <c r="G348" s="1001">
        <v>0</v>
      </c>
      <c r="H348" s="1001">
        <v>0</v>
      </c>
      <c r="I348" s="1001">
        <v>5846</v>
      </c>
      <c r="J348" s="1001">
        <v>5846</v>
      </c>
      <c r="K348" s="1001">
        <v>5814</v>
      </c>
      <c r="L348" s="1000">
        <v>-32</v>
      </c>
    </row>
    <row r="349" spans="1:12" ht="18.75">
      <c r="A349" s="1004" t="s">
        <v>11953</v>
      </c>
      <c r="B349" s="1001" t="s">
        <v>9159</v>
      </c>
      <c r="C349" s="1001" t="s">
        <v>4301</v>
      </c>
      <c r="D349" s="1001" t="s">
        <v>11967</v>
      </c>
      <c r="E349" s="1001">
        <v>0</v>
      </c>
      <c r="F349" s="1001">
        <v>0</v>
      </c>
      <c r="G349" s="1001">
        <v>0</v>
      </c>
      <c r="H349" s="1001">
        <v>0</v>
      </c>
      <c r="I349" s="1001">
        <v>2645</v>
      </c>
      <c r="J349" s="1001">
        <v>2645</v>
      </c>
      <c r="K349" s="1001">
        <v>0</v>
      </c>
      <c r="L349" s="1000">
        <v>-2645</v>
      </c>
    </row>
    <row r="350" spans="1:12" ht="18.75">
      <c r="A350" s="1004" t="s">
        <v>11953</v>
      </c>
      <c r="B350" s="1001" t="s">
        <v>9159</v>
      </c>
      <c r="C350" s="1001" t="s">
        <v>4301</v>
      </c>
      <c r="D350" s="1001" t="s">
        <v>11983</v>
      </c>
      <c r="E350" s="1001">
        <v>0</v>
      </c>
      <c r="F350" s="1001">
        <v>0</v>
      </c>
      <c r="G350" s="1001">
        <v>0</v>
      </c>
      <c r="H350" s="1001">
        <v>0</v>
      </c>
      <c r="I350" s="1001">
        <v>319</v>
      </c>
      <c r="J350" s="1001">
        <v>319</v>
      </c>
      <c r="K350" s="1001">
        <v>319</v>
      </c>
      <c r="L350" s="1000">
        <v>0</v>
      </c>
    </row>
    <row r="351" spans="1:12" ht="18.75">
      <c r="A351" s="1004" t="s">
        <v>11953</v>
      </c>
      <c r="B351" s="1001" t="s">
        <v>9159</v>
      </c>
      <c r="C351" s="1001" t="s">
        <v>4301</v>
      </c>
      <c r="D351" s="1001" t="s">
        <v>11959</v>
      </c>
      <c r="E351" s="1001">
        <v>0</v>
      </c>
      <c r="F351" s="1001">
        <v>0</v>
      </c>
      <c r="G351" s="1001">
        <v>0</v>
      </c>
      <c r="H351" s="1001">
        <v>0</v>
      </c>
      <c r="I351" s="1001">
        <v>164</v>
      </c>
      <c r="J351" s="1001">
        <v>164</v>
      </c>
      <c r="K351" s="1001">
        <v>6</v>
      </c>
      <c r="L351" s="1000">
        <v>-158</v>
      </c>
    </row>
    <row r="352" spans="1:12" ht="18.75">
      <c r="A352" s="1004" t="s">
        <v>11953</v>
      </c>
      <c r="B352" s="1001" t="s">
        <v>9159</v>
      </c>
      <c r="C352" s="1001" t="s">
        <v>4301</v>
      </c>
      <c r="D352" s="1001" t="s">
        <v>11968</v>
      </c>
      <c r="E352" s="1001">
        <v>2230</v>
      </c>
      <c r="F352" s="1001">
        <v>1247606</v>
      </c>
      <c r="G352" s="1001">
        <v>0</v>
      </c>
      <c r="H352" s="1001">
        <v>0</v>
      </c>
      <c r="I352" s="1001">
        <v>11963</v>
      </c>
      <c r="J352" s="1001">
        <v>11963</v>
      </c>
      <c r="K352" s="1001">
        <v>11914</v>
      </c>
      <c r="L352" s="1000">
        <v>-49</v>
      </c>
    </row>
    <row r="353" spans="1:12" ht="18.75">
      <c r="A353" s="1004" t="s">
        <v>11953</v>
      </c>
      <c r="B353" s="1001" t="s">
        <v>9159</v>
      </c>
      <c r="C353" s="1001" t="s">
        <v>4301</v>
      </c>
      <c r="D353" s="1001" t="s">
        <v>11984</v>
      </c>
      <c r="E353" s="1001">
        <v>600</v>
      </c>
      <c r="F353" s="1001">
        <v>1150591.21</v>
      </c>
      <c r="G353" s="1001">
        <v>0</v>
      </c>
      <c r="H353" s="1001">
        <v>0</v>
      </c>
      <c r="I353" s="1001">
        <v>44122</v>
      </c>
      <c r="J353" s="1001">
        <v>44122</v>
      </c>
      <c r="K353" s="1001">
        <v>24138</v>
      </c>
      <c r="L353" s="1000">
        <v>-19984</v>
      </c>
    </row>
    <row r="354" spans="1:12" ht="18.75">
      <c r="A354" s="1004" t="s">
        <v>11953</v>
      </c>
      <c r="B354" s="1001" t="s">
        <v>9159</v>
      </c>
      <c r="C354" s="1001" t="s">
        <v>4301</v>
      </c>
      <c r="D354" s="1001" t="s">
        <v>11962</v>
      </c>
      <c r="E354" s="1001">
        <v>15648</v>
      </c>
      <c r="F354" s="1001">
        <v>0</v>
      </c>
      <c r="G354" s="1001">
        <v>0</v>
      </c>
      <c r="H354" s="1001">
        <v>0</v>
      </c>
      <c r="I354" s="1001">
        <v>136408</v>
      </c>
      <c r="J354" s="1001">
        <v>136408</v>
      </c>
      <c r="K354" s="1001">
        <v>156612</v>
      </c>
      <c r="L354" s="1000">
        <v>20204</v>
      </c>
    </row>
    <row r="355" spans="1:12" ht="18.75">
      <c r="A355" s="1004" t="s">
        <v>11953</v>
      </c>
      <c r="B355" s="1001" t="s">
        <v>9159</v>
      </c>
      <c r="C355" s="1001" t="s">
        <v>4301</v>
      </c>
      <c r="D355" s="1001" t="s">
        <v>11969</v>
      </c>
      <c r="E355" s="1001">
        <v>561</v>
      </c>
      <c r="F355" s="1001">
        <v>104463.81</v>
      </c>
      <c r="G355" s="1001">
        <v>0</v>
      </c>
      <c r="H355" s="1001">
        <v>0</v>
      </c>
      <c r="I355" s="1001">
        <v>6835</v>
      </c>
      <c r="J355" s="1001">
        <v>6835</v>
      </c>
      <c r="K355" s="1001">
        <v>6821</v>
      </c>
      <c r="L355" s="1000">
        <v>-14</v>
      </c>
    </row>
    <row r="356" spans="1:12" ht="18.75">
      <c r="A356" s="1004" t="s">
        <v>11953</v>
      </c>
      <c r="B356" s="1001" t="s">
        <v>9159</v>
      </c>
      <c r="C356" s="1001" t="s">
        <v>4301</v>
      </c>
      <c r="D356" s="1001" t="s">
        <v>11987</v>
      </c>
      <c r="E356" s="1001">
        <v>70</v>
      </c>
      <c r="F356" s="1001">
        <v>13034.7</v>
      </c>
      <c r="G356" s="1001">
        <v>0</v>
      </c>
      <c r="H356" s="1001">
        <v>0</v>
      </c>
      <c r="I356" s="1001">
        <v>861</v>
      </c>
      <c r="J356" s="1001">
        <v>861</v>
      </c>
      <c r="K356" s="1001">
        <v>860</v>
      </c>
      <c r="L356" s="1000">
        <v>-1</v>
      </c>
    </row>
    <row r="357" spans="1:12" ht="18.75">
      <c r="A357" s="1004" t="s">
        <v>11953</v>
      </c>
      <c r="B357" s="1001" t="s">
        <v>9159</v>
      </c>
      <c r="C357" s="1001" t="s">
        <v>4301</v>
      </c>
      <c r="D357" s="1001" t="s">
        <v>11970</v>
      </c>
      <c r="E357" s="1001">
        <v>758</v>
      </c>
      <c r="F357" s="1001">
        <v>571797.30000000005</v>
      </c>
      <c r="G357" s="1001">
        <v>0</v>
      </c>
      <c r="H357" s="1001">
        <v>0</v>
      </c>
      <c r="I357" s="1001">
        <v>9110</v>
      </c>
      <c r="J357" s="1001">
        <v>9110</v>
      </c>
      <c r="K357" s="1001">
        <v>9088</v>
      </c>
      <c r="L357" s="1000">
        <v>-22</v>
      </c>
    </row>
    <row r="358" spans="1:12" ht="18.75">
      <c r="A358" s="1004" t="s">
        <v>11953</v>
      </c>
      <c r="B358" s="1001" t="s">
        <v>9159</v>
      </c>
      <c r="C358" s="1001" t="s">
        <v>4301</v>
      </c>
      <c r="D358" s="1001" t="s">
        <v>11988</v>
      </c>
      <c r="E358" s="1001">
        <v>147</v>
      </c>
      <c r="F358" s="1001">
        <v>110889.45</v>
      </c>
      <c r="G358" s="1001">
        <v>0</v>
      </c>
      <c r="H358" s="1001">
        <v>0</v>
      </c>
      <c r="I358" s="1001">
        <v>1720</v>
      </c>
      <c r="J358" s="1001">
        <v>1720</v>
      </c>
      <c r="K358" s="1001">
        <v>1716</v>
      </c>
      <c r="L358" s="1000">
        <v>-4</v>
      </c>
    </row>
    <row r="359" spans="1:12" ht="18.75">
      <c r="A359" s="1004" t="s">
        <v>11953</v>
      </c>
      <c r="B359" s="1001" t="s">
        <v>9159</v>
      </c>
      <c r="C359" s="1001" t="s">
        <v>4301</v>
      </c>
      <c r="D359" s="1001" t="s">
        <v>11971</v>
      </c>
      <c r="E359" s="1001">
        <v>754</v>
      </c>
      <c r="F359" s="1001">
        <v>51098.58</v>
      </c>
      <c r="G359" s="1001">
        <v>0</v>
      </c>
      <c r="H359" s="1001">
        <v>0</v>
      </c>
      <c r="I359" s="1001">
        <v>9110</v>
      </c>
      <c r="J359" s="1001">
        <v>9110</v>
      </c>
      <c r="K359" s="1001">
        <v>9092</v>
      </c>
      <c r="L359" s="1000">
        <v>-18</v>
      </c>
    </row>
    <row r="360" spans="1:12" ht="18.75">
      <c r="A360" s="1004" t="s">
        <v>11953</v>
      </c>
      <c r="B360" s="1001" t="s">
        <v>9159</v>
      </c>
      <c r="C360" s="1001" t="s">
        <v>4301</v>
      </c>
      <c r="D360" s="1001" t="s">
        <v>11972</v>
      </c>
      <c r="E360" s="1001">
        <v>754</v>
      </c>
      <c r="F360" s="1001">
        <v>103192.44</v>
      </c>
      <c r="G360" s="1001">
        <v>0</v>
      </c>
      <c r="H360" s="1001">
        <v>0</v>
      </c>
      <c r="I360" s="1001">
        <v>9110</v>
      </c>
      <c r="J360" s="1001">
        <v>9110</v>
      </c>
      <c r="K360" s="1001">
        <v>9092</v>
      </c>
      <c r="L360" s="1000">
        <v>-18</v>
      </c>
    </row>
    <row r="361" spans="1:12" ht="18.75">
      <c r="A361" s="1004" t="s">
        <v>11953</v>
      </c>
      <c r="B361" s="1001" t="s">
        <v>9159</v>
      </c>
      <c r="C361" s="1001" t="s">
        <v>4301</v>
      </c>
      <c r="D361" s="1001" t="s">
        <v>11989</v>
      </c>
      <c r="E361" s="1001">
        <v>145</v>
      </c>
      <c r="F361" s="1001">
        <v>19844.7</v>
      </c>
      <c r="G361" s="1001">
        <v>0</v>
      </c>
      <c r="H361" s="1001">
        <v>0</v>
      </c>
      <c r="I361" s="1001">
        <v>1720</v>
      </c>
      <c r="J361" s="1001">
        <v>1720</v>
      </c>
      <c r="K361" s="1001">
        <v>1709</v>
      </c>
      <c r="L361" s="1000">
        <v>-11</v>
      </c>
    </row>
    <row r="362" spans="1:12" ht="18.75">
      <c r="A362" s="1004" t="s">
        <v>11953</v>
      </c>
      <c r="B362" s="1000" t="s">
        <v>12002</v>
      </c>
      <c r="C362" s="1000" t="s">
        <v>4303</v>
      </c>
      <c r="D362" s="1000" t="s">
        <v>11955</v>
      </c>
      <c r="E362" s="1000">
        <v>2334</v>
      </c>
      <c r="F362" s="1000">
        <v>1138500</v>
      </c>
      <c r="G362" s="1000">
        <v>69</v>
      </c>
      <c r="H362" s="1000">
        <v>33000</v>
      </c>
      <c r="I362" s="1000">
        <v>28004</v>
      </c>
      <c r="J362" s="1000">
        <v>28004</v>
      </c>
      <c r="K362" s="1000">
        <v>28004</v>
      </c>
      <c r="L362" s="1000">
        <v>0</v>
      </c>
    </row>
    <row r="363" spans="1:12" ht="18.75">
      <c r="A363" s="1004" t="s">
        <v>11953</v>
      </c>
      <c r="B363" s="1001" t="s">
        <v>12002</v>
      </c>
      <c r="C363" s="1001" t="s">
        <v>11956</v>
      </c>
      <c r="D363" s="1001" t="s">
        <v>11961</v>
      </c>
      <c r="E363" s="1001">
        <v>2308</v>
      </c>
      <c r="F363" s="1001">
        <v>4150765.17</v>
      </c>
      <c r="G363" s="1001">
        <v>0</v>
      </c>
      <c r="H363" s="1001">
        <v>0</v>
      </c>
      <c r="I363" s="1001">
        <v>25913</v>
      </c>
      <c r="J363" s="1001">
        <v>25913</v>
      </c>
      <c r="K363" s="1001">
        <v>25913</v>
      </c>
      <c r="L363" s="1000">
        <v>0</v>
      </c>
    </row>
    <row r="364" spans="1:12" ht="18.75">
      <c r="A364" s="1004" t="s">
        <v>11953</v>
      </c>
      <c r="B364" s="1001" t="s">
        <v>12002</v>
      </c>
      <c r="C364" s="1001" t="s">
        <v>11956</v>
      </c>
      <c r="D364" s="1001" t="s">
        <v>11962</v>
      </c>
      <c r="E364" s="1001">
        <v>5309</v>
      </c>
      <c r="F364" s="1001">
        <v>0</v>
      </c>
      <c r="G364" s="1001">
        <v>0</v>
      </c>
      <c r="H364" s="1001">
        <v>0</v>
      </c>
      <c r="I364" s="1001">
        <v>54654</v>
      </c>
      <c r="J364" s="1001">
        <v>54654</v>
      </c>
      <c r="K364" s="1001">
        <v>58402</v>
      </c>
      <c r="L364" s="1000">
        <v>3748</v>
      </c>
    </row>
    <row r="365" spans="1:12" ht="18.75">
      <c r="A365" s="1004" t="s">
        <v>11953</v>
      </c>
      <c r="B365" s="1001" t="s">
        <v>12002</v>
      </c>
      <c r="C365" s="1001" t="s">
        <v>4301</v>
      </c>
      <c r="D365" s="1001" t="s">
        <v>11963</v>
      </c>
      <c r="E365" s="1001">
        <v>2249</v>
      </c>
      <c r="F365" s="1001">
        <v>690001.66</v>
      </c>
      <c r="G365" s="1001">
        <v>0</v>
      </c>
      <c r="H365" s="1001">
        <v>0</v>
      </c>
      <c r="I365" s="1001">
        <v>26195</v>
      </c>
      <c r="J365" s="1001">
        <v>26195</v>
      </c>
      <c r="K365" s="1001">
        <v>26144</v>
      </c>
      <c r="L365" s="1000">
        <v>-51</v>
      </c>
    </row>
    <row r="366" spans="1:12" ht="18.75">
      <c r="A366" s="1004" t="s">
        <v>11953</v>
      </c>
      <c r="B366" s="1001" t="s">
        <v>12002</v>
      </c>
      <c r="C366" s="1001" t="s">
        <v>4301</v>
      </c>
      <c r="D366" s="1001" t="s">
        <v>11981</v>
      </c>
      <c r="E366" s="1001">
        <v>73</v>
      </c>
      <c r="F366" s="1001">
        <v>27804.240000000002</v>
      </c>
      <c r="G366" s="1001">
        <v>0</v>
      </c>
      <c r="H366" s="1001">
        <v>0</v>
      </c>
      <c r="I366" s="1001">
        <v>1025</v>
      </c>
      <c r="J366" s="1001">
        <v>1025</v>
      </c>
      <c r="K366" s="1001">
        <v>1012</v>
      </c>
      <c r="L366" s="1000">
        <v>-13</v>
      </c>
    </row>
    <row r="367" spans="1:12" ht="18.75">
      <c r="A367" s="1004" t="s">
        <v>11953</v>
      </c>
      <c r="B367" s="1001" t="s">
        <v>12002</v>
      </c>
      <c r="C367" s="1001" t="s">
        <v>4301</v>
      </c>
      <c r="D367" s="1001" t="s">
        <v>11982</v>
      </c>
      <c r="E367" s="1001">
        <v>37</v>
      </c>
      <c r="F367" s="1001">
        <v>9301.06</v>
      </c>
      <c r="G367" s="1001">
        <v>0</v>
      </c>
      <c r="H367" s="1001">
        <v>0</v>
      </c>
      <c r="I367" s="1001">
        <v>439</v>
      </c>
      <c r="J367" s="1001">
        <v>439</v>
      </c>
      <c r="K367" s="1001">
        <v>433</v>
      </c>
      <c r="L367" s="1000">
        <v>-6</v>
      </c>
    </row>
    <row r="368" spans="1:12" ht="18.75">
      <c r="A368" s="1004" t="s">
        <v>11953</v>
      </c>
      <c r="B368" s="1001" t="s">
        <v>12002</v>
      </c>
      <c r="C368" s="1001" t="s">
        <v>4301</v>
      </c>
      <c r="D368" s="1001" t="s">
        <v>11964</v>
      </c>
      <c r="E368" s="1001">
        <v>773</v>
      </c>
      <c r="F368" s="1001">
        <v>778441</v>
      </c>
      <c r="G368" s="1001">
        <v>0</v>
      </c>
      <c r="H368" s="1001">
        <v>0</v>
      </c>
      <c r="I368" s="1001">
        <v>13837</v>
      </c>
      <c r="J368" s="1001">
        <v>13837</v>
      </c>
      <c r="K368" s="1001">
        <v>13835</v>
      </c>
      <c r="L368" s="1000">
        <v>-2</v>
      </c>
    </row>
    <row r="369" spans="1:12" ht="18.75">
      <c r="A369" s="1004" t="s">
        <v>11953</v>
      </c>
      <c r="B369" s="1001" t="s">
        <v>12002</v>
      </c>
      <c r="C369" s="1001" t="s">
        <v>4301</v>
      </c>
      <c r="D369" s="1001" t="s">
        <v>11965</v>
      </c>
      <c r="E369" s="1001">
        <v>0</v>
      </c>
      <c r="F369" s="1001">
        <v>0</v>
      </c>
      <c r="G369" s="1001">
        <v>0</v>
      </c>
      <c r="H369" s="1001">
        <v>0</v>
      </c>
      <c r="I369" s="1001">
        <v>5842</v>
      </c>
      <c r="J369" s="1001">
        <v>5842</v>
      </c>
      <c r="K369" s="1001">
        <v>0</v>
      </c>
      <c r="L369" s="1000">
        <v>-5842</v>
      </c>
    </row>
    <row r="370" spans="1:12" ht="18.75">
      <c r="A370" s="1004" t="s">
        <v>11953</v>
      </c>
      <c r="B370" s="1001" t="s">
        <v>12002</v>
      </c>
      <c r="C370" s="1001" t="s">
        <v>4301</v>
      </c>
      <c r="D370" s="1001" t="s">
        <v>11966</v>
      </c>
      <c r="E370" s="1001">
        <v>346</v>
      </c>
      <c r="F370" s="1001">
        <v>87232.5</v>
      </c>
      <c r="G370" s="1001">
        <v>0</v>
      </c>
      <c r="H370" s="1001">
        <v>0</v>
      </c>
      <c r="I370" s="1001">
        <v>4163</v>
      </c>
      <c r="J370" s="1001">
        <v>4163</v>
      </c>
      <c r="K370" s="1001">
        <v>4163</v>
      </c>
      <c r="L370" s="1000">
        <v>0</v>
      </c>
    </row>
    <row r="371" spans="1:12" ht="18.75">
      <c r="A371" s="1004" t="s">
        <v>11953</v>
      </c>
      <c r="B371" s="1001" t="s">
        <v>12002</v>
      </c>
      <c r="C371" s="1001" t="s">
        <v>4301</v>
      </c>
      <c r="D371" s="1001" t="s">
        <v>11967</v>
      </c>
      <c r="E371" s="1001">
        <v>0</v>
      </c>
      <c r="F371" s="1001">
        <v>0</v>
      </c>
      <c r="G371" s="1001">
        <v>0</v>
      </c>
      <c r="H371" s="1001">
        <v>0</v>
      </c>
      <c r="I371" s="1001">
        <v>1601</v>
      </c>
      <c r="J371" s="1001">
        <v>1601</v>
      </c>
      <c r="K371" s="1001">
        <v>0</v>
      </c>
      <c r="L371" s="1000">
        <v>-1601</v>
      </c>
    </row>
    <row r="372" spans="1:12" ht="18.75">
      <c r="A372" s="1004" t="s">
        <v>11953</v>
      </c>
      <c r="B372" s="1001" t="s">
        <v>12002</v>
      </c>
      <c r="C372" s="1001" t="s">
        <v>4301</v>
      </c>
      <c r="D372" s="1001" t="s">
        <v>11968</v>
      </c>
      <c r="E372" s="1001">
        <v>1653</v>
      </c>
      <c r="F372" s="1001">
        <v>1018279</v>
      </c>
      <c r="G372" s="1001">
        <v>0</v>
      </c>
      <c r="H372" s="1001">
        <v>0</v>
      </c>
      <c r="I372" s="1001">
        <v>18172</v>
      </c>
      <c r="J372" s="1001">
        <v>18172</v>
      </c>
      <c r="K372" s="1001">
        <v>18159</v>
      </c>
      <c r="L372" s="1000">
        <v>-13</v>
      </c>
    </row>
    <row r="373" spans="1:12" ht="18.75">
      <c r="A373" s="1004" t="s">
        <v>11953</v>
      </c>
      <c r="B373" s="1001" t="s">
        <v>12002</v>
      </c>
      <c r="C373" s="1001" t="s">
        <v>4301</v>
      </c>
      <c r="D373" s="1001" t="s">
        <v>11962</v>
      </c>
      <c r="E373" s="1001">
        <v>4542</v>
      </c>
      <c r="F373" s="1001">
        <v>0</v>
      </c>
      <c r="G373" s="1001">
        <v>0</v>
      </c>
      <c r="H373" s="1001">
        <v>0</v>
      </c>
      <c r="I373" s="1001">
        <v>54290</v>
      </c>
      <c r="J373" s="1001">
        <v>54290</v>
      </c>
      <c r="K373" s="1001">
        <v>34717</v>
      </c>
      <c r="L373" s="1000">
        <v>-19573</v>
      </c>
    </row>
    <row r="374" spans="1:12" ht="18.75">
      <c r="A374" s="1004" t="s">
        <v>11953</v>
      </c>
      <c r="B374" s="1001" t="s">
        <v>12002</v>
      </c>
      <c r="C374" s="1001" t="s">
        <v>4301</v>
      </c>
      <c r="D374" s="1001" t="s">
        <v>11969</v>
      </c>
      <c r="E374" s="1001">
        <v>582</v>
      </c>
      <c r="F374" s="1001">
        <v>108374.22</v>
      </c>
      <c r="G374" s="1001">
        <v>0</v>
      </c>
      <c r="H374" s="1001">
        <v>0</v>
      </c>
      <c r="I374" s="1001">
        <v>6997</v>
      </c>
      <c r="J374" s="1001">
        <v>6997</v>
      </c>
      <c r="K374" s="1001">
        <v>6996</v>
      </c>
      <c r="L374" s="1000">
        <v>-1</v>
      </c>
    </row>
    <row r="375" spans="1:12" ht="18.75">
      <c r="A375" s="1004" t="s">
        <v>11953</v>
      </c>
      <c r="B375" s="1001" t="s">
        <v>12002</v>
      </c>
      <c r="C375" s="1001" t="s">
        <v>4301</v>
      </c>
      <c r="D375" s="1001" t="s">
        <v>11970</v>
      </c>
      <c r="E375" s="1001">
        <v>1074</v>
      </c>
      <c r="F375" s="1001">
        <v>810171.9</v>
      </c>
      <c r="G375" s="1001">
        <v>0</v>
      </c>
      <c r="H375" s="1001">
        <v>0</v>
      </c>
      <c r="I375" s="1001">
        <v>11193</v>
      </c>
      <c r="J375" s="1001">
        <v>11193</v>
      </c>
      <c r="K375" s="1001">
        <v>11189</v>
      </c>
      <c r="L375" s="1000">
        <v>-4</v>
      </c>
    </row>
    <row r="376" spans="1:12" ht="18.75">
      <c r="A376" s="1004" t="s">
        <v>11953</v>
      </c>
      <c r="B376" s="1001" t="s">
        <v>12002</v>
      </c>
      <c r="C376" s="1001" t="s">
        <v>4301</v>
      </c>
      <c r="D376" s="1001" t="s">
        <v>11971</v>
      </c>
      <c r="E376" s="1001">
        <v>1083</v>
      </c>
      <c r="F376" s="1001">
        <v>73394.91</v>
      </c>
      <c r="G376" s="1001">
        <v>0</v>
      </c>
      <c r="H376" s="1001">
        <v>0</v>
      </c>
      <c r="I376" s="1001">
        <v>11193</v>
      </c>
      <c r="J376" s="1001">
        <v>11193</v>
      </c>
      <c r="K376" s="1001">
        <v>11189</v>
      </c>
      <c r="L376" s="1000">
        <v>-4</v>
      </c>
    </row>
    <row r="377" spans="1:12" ht="18.75">
      <c r="A377" s="1004" t="s">
        <v>11953</v>
      </c>
      <c r="B377" s="1001" t="s">
        <v>12002</v>
      </c>
      <c r="C377" s="1001" t="s">
        <v>4301</v>
      </c>
      <c r="D377" s="1001" t="s">
        <v>11972</v>
      </c>
      <c r="E377" s="1001">
        <v>777</v>
      </c>
      <c r="F377" s="1001">
        <v>106340.22</v>
      </c>
      <c r="G377" s="1001">
        <v>0</v>
      </c>
      <c r="H377" s="1001">
        <v>0</v>
      </c>
      <c r="I377" s="1001">
        <v>9331</v>
      </c>
      <c r="J377" s="1001">
        <v>9331</v>
      </c>
      <c r="K377" s="1001">
        <v>9330</v>
      </c>
      <c r="L377" s="1000">
        <v>-1</v>
      </c>
    </row>
    <row r="378" spans="1:12" ht="18.75">
      <c r="A378" s="1004" t="s">
        <v>11953</v>
      </c>
      <c r="B378" s="1000" t="s">
        <v>12003</v>
      </c>
      <c r="C378" s="1000" t="s">
        <v>4303</v>
      </c>
      <c r="D378" s="1000" t="s">
        <v>11955</v>
      </c>
      <c r="E378" s="1000">
        <v>2468</v>
      </c>
      <c r="F378" s="1000">
        <v>1403350.52</v>
      </c>
      <c r="G378" s="1000">
        <v>61</v>
      </c>
      <c r="H378" s="1000">
        <v>35122.58</v>
      </c>
      <c r="I378" s="1000">
        <v>29547</v>
      </c>
      <c r="J378" s="1000">
        <v>29547</v>
      </c>
      <c r="K378" s="1000">
        <v>29547</v>
      </c>
      <c r="L378" s="1000">
        <v>0</v>
      </c>
    </row>
    <row r="379" spans="1:12" ht="18.75">
      <c r="A379" s="1004" t="s">
        <v>11953</v>
      </c>
      <c r="B379" s="1001" t="s">
        <v>12003</v>
      </c>
      <c r="C379" s="1001" t="s">
        <v>11956</v>
      </c>
      <c r="D379" s="1001" t="s">
        <v>11961</v>
      </c>
      <c r="E379" s="1001">
        <v>2878</v>
      </c>
      <c r="F379" s="1001">
        <v>3375374.16</v>
      </c>
      <c r="G379" s="1001">
        <v>0</v>
      </c>
      <c r="H379" s="1001">
        <v>0</v>
      </c>
      <c r="I379" s="1001">
        <v>26933</v>
      </c>
      <c r="J379" s="1001">
        <v>26933</v>
      </c>
      <c r="K379" s="1001">
        <v>26736</v>
      </c>
      <c r="L379" s="1000">
        <v>-197</v>
      </c>
    </row>
    <row r="380" spans="1:12" ht="18.75">
      <c r="A380" s="1004" t="s">
        <v>11953</v>
      </c>
      <c r="B380" s="1001" t="s">
        <v>12003</v>
      </c>
      <c r="C380" s="1001" t="s">
        <v>11956</v>
      </c>
      <c r="D380" s="1001" t="s">
        <v>11995</v>
      </c>
      <c r="E380" s="1001">
        <v>0</v>
      </c>
      <c r="F380" s="1001">
        <v>0</v>
      </c>
      <c r="G380" s="1001">
        <v>0</v>
      </c>
      <c r="H380" s="1001">
        <v>0</v>
      </c>
      <c r="I380" s="1001">
        <v>640</v>
      </c>
      <c r="J380" s="1001">
        <v>640</v>
      </c>
      <c r="K380" s="1001">
        <v>315</v>
      </c>
      <c r="L380" s="1000">
        <v>-325</v>
      </c>
    </row>
    <row r="381" spans="1:12" ht="18.75">
      <c r="A381" s="1004" t="s">
        <v>11953</v>
      </c>
      <c r="B381" s="1001" t="s">
        <v>12003</v>
      </c>
      <c r="C381" s="1001" t="s">
        <v>11956</v>
      </c>
      <c r="D381" s="1001" t="s">
        <v>11962</v>
      </c>
      <c r="E381" s="1001">
        <v>4831</v>
      </c>
      <c r="F381" s="1001">
        <v>0</v>
      </c>
      <c r="G381" s="1001">
        <v>0</v>
      </c>
      <c r="H381" s="1001">
        <v>0</v>
      </c>
      <c r="I381" s="1001">
        <v>58781</v>
      </c>
      <c r="J381" s="1001">
        <v>58781</v>
      </c>
      <c r="K381" s="1001">
        <v>61619</v>
      </c>
      <c r="L381" s="1000">
        <v>2838</v>
      </c>
    </row>
    <row r="382" spans="1:12" ht="18.75">
      <c r="A382" s="1004" t="s">
        <v>11953</v>
      </c>
      <c r="B382" s="1001" t="s">
        <v>12003</v>
      </c>
      <c r="C382" s="1001" t="s">
        <v>4301</v>
      </c>
      <c r="D382" s="1001" t="s">
        <v>11963</v>
      </c>
      <c r="E382" s="1001">
        <v>1588</v>
      </c>
      <c r="F382" s="1001">
        <v>381310.54</v>
      </c>
      <c r="G382" s="1001">
        <v>0</v>
      </c>
      <c r="H382" s="1001">
        <v>0</v>
      </c>
      <c r="I382" s="1001">
        <v>19000</v>
      </c>
      <c r="J382" s="1001">
        <v>19000</v>
      </c>
      <c r="K382" s="1001">
        <v>18991</v>
      </c>
      <c r="L382" s="1000">
        <v>-9</v>
      </c>
    </row>
    <row r="383" spans="1:12" ht="18.75">
      <c r="A383" s="1004" t="s">
        <v>11953</v>
      </c>
      <c r="B383" s="1001" t="s">
        <v>12003</v>
      </c>
      <c r="C383" s="1001" t="s">
        <v>4301</v>
      </c>
      <c r="D383" s="1001" t="s">
        <v>11981</v>
      </c>
      <c r="E383" s="1001">
        <v>85</v>
      </c>
      <c r="F383" s="1001">
        <v>32374.799999999999</v>
      </c>
      <c r="G383" s="1001">
        <v>0</v>
      </c>
      <c r="H383" s="1001">
        <v>0</v>
      </c>
      <c r="I383" s="1001">
        <v>1025</v>
      </c>
      <c r="J383" s="1001">
        <v>1025</v>
      </c>
      <c r="K383" s="1001">
        <v>1024</v>
      </c>
      <c r="L383" s="1000">
        <v>-1</v>
      </c>
    </row>
    <row r="384" spans="1:12" ht="18.75">
      <c r="A384" s="1004" t="s">
        <v>11953</v>
      </c>
      <c r="B384" s="1001" t="s">
        <v>12003</v>
      </c>
      <c r="C384" s="1001" t="s">
        <v>4301</v>
      </c>
      <c r="D384" s="1001" t="s">
        <v>11982</v>
      </c>
      <c r="E384" s="1001">
        <v>37</v>
      </c>
      <c r="F384" s="1001">
        <v>9301.06</v>
      </c>
      <c r="G384" s="1001">
        <v>0</v>
      </c>
      <c r="H384" s="1001">
        <v>0</v>
      </c>
      <c r="I384" s="1001">
        <v>439</v>
      </c>
      <c r="J384" s="1001">
        <v>439</v>
      </c>
      <c r="K384" s="1001">
        <v>439</v>
      </c>
      <c r="L384" s="1000">
        <v>0</v>
      </c>
    </row>
    <row r="385" spans="1:12" ht="18.75">
      <c r="A385" s="1004" t="s">
        <v>11953</v>
      </c>
      <c r="B385" s="1001" t="s">
        <v>12003</v>
      </c>
      <c r="C385" s="1001" t="s">
        <v>4301</v>
      </c>
      <c r="D385" s="1001" t="s">
        <v>11964</v>
      </c>
      <c r="E385" s="1001">
        <v>858</v>
      </c>
      <c r="F385" s="1001">
        <v>901480</v>
      </c>
      <c r="G385" s="1001">
        <v>0</v>
      </c>
      <c r="H385" s="1001">
        <v>0</v>
      </c>
      <c r="I385" s="1001">
        <v>13584</v>
      </c>
      <c r="J385" s="1001">
        <v>13584</v>
      </c>
      <c r="K385" s="1001">
        <v>13475</v>
      </c>
      <c r="L385" s="1000">
        <v>-109</v>
      </c>
    </row>
    <row r="386" spans="1:12" ht="18.75">
      <c r="A386" s="1004" t="s">
        <v>11953</v>
      </c>
      <c r="B386" s="1001" t="s">
        <v>12003</v>
      </c>
      <c r="C386" s="1001" t="s">
        <v>4301</v>
      </c>
      <c r="D386" s="1001" t="s">
        <v>11965</v>
      </c>
      <c r="E386" s="1001">
        <v>0</v>
      </c>
      <c r="F386" s="1001">
        <v>0</v>
      </c>
      <c r="G386" s="1001">
        <v>0</v>
      </c>
      <c r="H386" s="1001">
        <v>0</v>
      </c>
      <c r="I386" s="1001">
        <v>5979</v>
      </c>
      <c r="J386" s="1001">
        <v>5979</v>
      </c>
      <c r="K386" s="1001">
        <v>0</v>
      </c>
      <c r="L386" s="1000">
        <v>-5979</v>
      </c>
    </row>
    <row r="387" spans="1:12" ht="18.75">
      <c r="A387" s="1004" t="s">
        <v>11953</v>
      </c>
      <c r="B387" s="1001" t="s">
        <v>12003</v>
      </c>
      <c r="C387" s="1001" t="s">
        <v>4301</v>
      </c>
      <c r="D387" s="1001" t="s">
        <v>11966</v>
      </c>
      <c r="E387" s="1001">
        <v>310</v>
      </c>
      <c r="F387" s="1001">
        <v>62510.54</v>
      </c>
      <c r="G387" s="1001">
        <v>0</v>
      </c>
      <c r="H387" s="1001">
        <v>0</v>
      </c>
      <c r="I387" s="1001">
        <v>3679</v>
      </c>
      <c r="J387" s="1001">
        <v>3679</v>
      </c>
      <c r="K387" s="1001">
        <v>3675</v>
      </c>
      <c r="L387" s="1000">
        <v>-4</v>
      </c>
    </row>
    <row r="388" spans="1:12" ht="18.75">
      <c r="A388" s="1004" t="s">
        <v>11953</v>
      </c>
      <c r="B388" s="1001" t="s">
        <v>12003</v>
      </c>
      <c r="C388" s="1001" t="s">
        <v>4301</v>
      </c>
      <c r="D388" s="1001" t="s">
        <v>11967</v>
      </c>
      <c r="E388" s="1001">
        <v>0</v>
      </c>
      <c r="F388" s="1001">
        <v>0</v>
      </c>
      <c r="G388" s="1001">
        <v>0</v>
      </c>
      <c r="H388" s="1001">
        <v>0</v>
      </c>
      <c r="I388" s="1001">
        <v>1640</v>
      </c>
      <c r="J388" s="1001">
        <v>1640</v>
      </c>
      <c r="K388" s="1001">
        <v>0</v>
      </c>
      <c r="L388" s="1000">
        <v>-1640</v>
      </c>
    </row>
    <row r="389" spans="1:12" ht="18.75">
      <c r="A389" s="1004" t="s">
        <v>11953</v>
      </c>
      <c r="B389" s="1001" t="s">
        <v>12003</v>
      </c>
      <c r="C389" s="1001" t="s">
        <v>4301</v>
      </c>
      <c r="D389" s="1001" t="s">
        <v>11983</v>
      </c>
      <c r="E389" s="1001">
        <v>0</v>
      </c>
      <c r="F389" s="1001">
        <v>0</v>
      </c>
      <c r="G389" s="1001">
        <v>0</v>
      </c>
      <c r="H389" s="1001">
        <v>0</v>
      </c>
      <c r="I389" s="1001">
        <v>30</v>
      </c>
      <c r="J389" s="1001">
        <v>30</v>
      </c>
      <c r="K389" s="1001">
        <v>30</v>
      </c>
      <c r="L389" s="1000">
        <v>0</v>
      </c>
    </row>
    <row r="390" spans="1:12" ht="18.75">
      <c r="A390" s="1004" t="s">
        <v>11953</v>
      </c>
      <c r="B390" s="1001" t="s">
        <v>12003</v>
      </c>
      <c r="C390" s="1001" t="s">
        <v>4301</v>
      </c>
      <c r="D390" s="1001" t="s">
        <v>11968</v>
      </c>
      <c r="E390" s="1001">
        <v>302</v>
      </c>
      <c r="F390" s="1001">
        <v>165201</v>
      </c>
      <c r="G390" s="1001">
        <v>0</v>
      </c>
      <c r="H390" s="1001">
        <v>0</v>
      </c>
      <c r="I390" s="1001">
        <v>4483</v>
      </c>
      <c r="J390" s="1001">
        <v>4483</v>
      </c>
      <c r="K390" s="1001">
        <v>4481</v>
      </c>
      <c r="L390" s="1000">
        <v>-2</v>
      </c>
    </row>
    <row r="391" spans="1:12" ht="18.75">
      <c r="A391" s="1004" t="s">
        <v>11953</v>
      </c>
      <c r="B391" s="1001" t="s">
        <v>12003</v>
      </c>
      <c r="C391" s="1001" t="s">
        <v>4301</v>
      </c>
      <c r="D391" s="1001" t="s">
        <v>11984</v>
      </c>
      <c r="E391" s="1001">
        <v>326</v>
      </c>
      <c r="F391" s="1001">
        <v>369617.41</v>
      </c>
      <c r="G391" s="1001">
        <v>0</v>
      </c>
      <c r="H391" s="1001">
        <v>0</v>
      </c>
      <c r="I391" s="1001">
        <v>15435</v>
      </c>
      <c r="J391" s="1001">
        <v>15435</v>
      </c>
      <c r="K391" s="1001">
        <v>8929</v>
      </c>
      <c r="L391" s="1000">
        <v>-6506</v>
      </c>
    </row>
    <row r="392" spans="1:12" ht="18.75">
      <c r="A392" s="1004" t="s">
        <v>11953</v>
      </c>
      <c r="B392" s="1001" t="s">
        <v>12003</v>
      </c>
      <c r="C392" s="1001" t="s">
        <v>4301</v>
      </c>
      <c r="D392" s="1001" t="s">
        <v>11962</v>
      </c>
      <c r="E392" s="1001">
        <v>7775</v>
      </c>
      <c r="F392" s="1001">
        <v>0</v>
      </c>
      <c r="G392" s="1001">
        <v>0</v>
      </c>
      <c r="H392" s="1001">
        <v>0</v>
      </c>
      <c r="I392" s="1001">
        <v>73620</v>
      </c>
      <c r="J392" s="1001">
        <v>73620</v>
      </c>
      <c r="K392" s="1001">
        <v>70557</v>
      </c>
      <c r="L392" s="1000">
        <v>-3063</v>
      </c>
    </row>
    <row r="393" spans="1:12" ht="18.75">
      <c r="A393" s="1004" t="s">
        <v>11953</v>
      </c>
      <c r="B393" s="1000" t="s">
        <v>12004</v>
      </c>
      <c r="C393" s="1000" t="s">
        <v>4303</v>
      </c>
      <c r="D393" s="1000" t="s">
        <v>11955</v>
      </c>
      <c r="E393" s="1000">
        <v>1301</v>
      </c>
      <c r="F393" s="1000">
        <v>663437.5</v>
      </c>
      <c r="G393" s="1000">
        <v>43</v>
      </c>
      <c r="H393" s="1000">
        <v>29562.5</v>
      </c>
      <c r="I393" s="1000">
        <v>15621</v>
      </c>
      <c r="J393" s="1000">
        <v>15621</v>
      </c>
      <c r="K393" s="1000">
        <v>15621</v>
      </c>
      <c r="L393" s="1000">
        <v>0</v>
      </c>
    </row>
    <row r="394" spans="1:12" ht="18.75">
      <c r="A394" s="1004" t="s">
        <v>11953</v>
      </c>
      <c r="B394" s="1001" t="s">
        <v>12004</v>
      </c>
      <c r="C394" s="1001" t="s">
        <v>11956</v>
      </c>
      <c r="D394" s="1001" t="s">
        <v>11961</v>
      </c>
      <c r="E394" s="1001">
        <v>832</v>
      </c>
      <c r="F394" s="1001">
        <v>1579044.29</v>
      </c>
      <c r="G394" s="1001">
        <v>0</v>
      </c>
      <c r="H394" s="1001">
        <v>0</v>
      </c>
      <c r="I394" s="1001">
        <v>9696</v>
      </c>
      <c r="J394" s="1001">
        <v>9696</v>
      </c>
      <c r="K394" s="1001">
        <v>9696</v>
      </c>
      <c r="L394" s="1000">
        <v>0</v>
      </c>
    </row>
    <row r="395" spans="1:12" ht="18.75">
      <c r="A395" s="1004" t="s">
        <v>11953</v>
      </c>
      <c r="B395" s="1001" t="s">
        <v>12004</v>
      </c>
      <c r="C395" s="1001" t="s">
        <v>11956</v>
      </c>
      <c r="D395" s="1001" t="s">
        <v>11962</v>
      </c>
      <c r="E395" s="1001">
        <v>1956</v>
      </c>
      <c r="F395" s="1001">
        <v>0</v>
      </c>
      <c r="G395" s="1001">
        <v>0</v>
      </c>
      <c r="H395" s="1001">
        <v>0</v>
      </c>
      <c r="I395" s="1001">
        <v>37293</v>
      </c>
      <c r="J395" s="1001">
        <v>37293</v>
      </c>
      <c r="K395" s="1001">
        <v>18068</v>
      </c>
      <c r="L395" s="1000">
        <v>-19225</v>
      </c>
    </row>
    <row r="396" spans="1:12" ht="18.75">
      <c r="A396" s="1004" t="s">
        <v>11953</v>
      </c>
      <c r="B396" s="1000" t="s">
        <v>12004</v>
      </c>
      <c r="C396" s="1000" t="s">
        <v>4301</v>
      </c>
      <c r="D396" s="1000" t="s">
        <v>11963</v>
      </c>
      <c r="E396" s="1000">
        <v>1001</v>
      </c>
      <c r="F396" s="1000">
        <v>273535.52</v>
      </c>
      <c r="G396" s="1000">
        <v>11</v>
      </c>
      <c r="H396" s="1000">
        <v>2924.24</v>
      </c>
      <c r="I396" s="1000">
        <v>11985</v>
      </c>
      <c r="J396" s="1000">
        <v>11985</v>
      </c>
      <c r="K396" s="1000">
        <v>11988</v>
      </c>
      <c r="L396" s="1000">
        <v>3</v>
      </c>
    </row>
    <row r="397" spans="1:12" ht="18.75">
      <c r="A397" s="1004" t="s">
        <v>11953</v>
      </c>
      <c r="B397" s="1001" t="s">
        <v>12004</v>
      </c>
      <c r="C397" s="1001" t="s">
        <v>4301</v>
      </c>
      <c r="D397" s="1001" t="s">
        <v>11964</v>
      </c>
      <c r="E397" s="1001">
        <v>301</v>
      </c>
      <c r="F397" s="1001">
        <v>160252</v>
      </c>
      <c r="G397" s="1001">
        <v>0</v>
      </c>
      <c r="H397" s="1001">
        <v>0</v>
      </c>
      <c r="I397" s="1001">
        <v>5534</v>
      </c>
      <c r="J397" s="1001">
        <v>5534</v>
      </c>
      <c r="K397" s="1001">
        <v>5527</v>
      </c>
      <c r="L397" s="1000">
        <v>-7</v>
      </c>
    </row>
    <row r="398" spans="1:12" ht="18.75">
      <c r="A398" s="1004" t="s">
        <v>11953</v>
      </c>
      <c r="B398" s="1001" t="s">
        <v>12004</v>
      </c>
      <c r="C398" s="1001" t="s">
        <v>4301</v>
      </c>
      <c r="D398" s="1001" t="s">
        <v>11965</v>
      </c>
      <c r="E398" s="1001">
        <v>0</v>
      </c>
      <c r="F398" s="1001">
        <v>0</v>
      </c>
      <c r="G398" s="1001">
        <v>0</v>
      </c>
      <c r="H398" s="1001">
        <v>0</v>
      </c>
      <c r="I398" s="1001">
        <v>2652</v>
      </c>
      <c r="J398" s="1001">
        <v>2652</v>
      </c>
      <c r="K398" s="1001">
        <v>0</v>
      </c>
      <c r="L398" s="1000">
        <v>-2652</v>
      </c>
    </row>
    <row r="399" spans="1:12" ht="18.75">
      <c r="A399" s="1004" t="s">
        <v>11953</v>
      </c>
      <c r="B399" s="1001" t="s">
        <v>12004</v>
      </c>
      <c r="C399" s="1001" t="s">
        <v>4301</v>
      </c>
      <c r="D399" s="1001" t="s">
        <v>11966</v>
      </c>
      <c r="E399" s="1001">
        <v>233</v>
      </c>
      <c r="F399" s="1001">
        <v>89674.43</v>
      </c>
      <c r="G399" s="1001">
        <v>0</v>
      </c>
      <c r="H399" s="1001">
        <v>0</v>
      </c>
      <c r="I399" s="1001">
        <v>1708</v>
      </c>
      <c r="J399" s="1001">
        <v>1708</v>
      </c>
      <c r="K399" s="1001">
        <v>1695</v>
      </c>
      <c r="L399" s="1000">
        <v>-13</v>
      </c>
    </row>
    <row r="400" spans="1:12" ht="18.75">
      <c r="A400" s="1004" t="s">
        <v>11953</v>
      </c>
      <c r="B400" s="1001" t="s">
        <v>12004</v>
      </c>
      <c r="C400" s="1001" t="s">
        <v>4301</v>
      </c>
      <c r="D400" s="1001" t="s">
        <v>11967</v>
      </c>
      <c r="E400" s="1001">
        <v>0</v>
      </c>
      <c r="F400" s="1001">
        <v>0</v>
      </c>
      <c r="G400" s="1001">
        <v>0</v>
      </c>
      <c r="H400" s="1001">
        <v>0</v>
      </c>
      <c r="I400" s="1001">
        <v>796</v>
      </c>
      <c r="J400" s="1001">
        <v>796</v>
      </c>
      <c r="K400" s="1001">
        <v>0</v>
      </c>
      <c r="L400" s="1000">
        <v>-796</v>
      </c>
    </row>
    <row r="401" spans="1:12" ht="18.75">
      <c r="A401" s="1004" t="s">
        <v>11953</v>
      </c>
      <c r="B401" s="1001" t="s">
        <v>12004</v>
      </c>
      <c r="C401" s="1001" t="s">
        <v>4301</v>
      </c>
      <c r="D401" s="1001" t="s">
        <v>11983</v>
      </c>
      <c r="E401" s="1001">
        <v>0</v>
      </c>
      <c r="F401" s="1001">
        <v>0</v>
      </c>
      <c r="G401" s="1001">
        <v>0</v>
      </c>
      <c r="H401" s="1001">
        <v>0</v>
      </c>
      <c r="I401" s="1001">
        <v>4</v>
      </c>
      <c r="J401" s="1001">
        <v>4</v>
      </c>
      <c r="K401" s="1001">
        <v>4</v>
      </c>
      <c r="L401" s="1000">
        <v>0</v>
      </c>
    </row>
    <row r="402" spans="1:12" ht="18.75">
      <c r="A402" s="1004" t="s">
        <v>11953</v>
      </c>
      <c r="B402" s="1001" t="s">
        <v>12004</v>
      </c>
      <c r="C402" s="1001" t="s">
        <v>4301</v>
      </c>
      <c r="D402" s="1001" t="s">
        <v>11959</v>
      </c>
      <c r="E402" s="1001">
        <v>240</v>
      </c>
      <c r="F402" s="1001">
        <v>77973.600000000006</v>
      </c>
      <c r="G402" s="1001">
        <v>0</v>
      </c>
      <c r="H402" s="1001">
        <v>0</v>
      </c>
      <c r="I402" s="1001">
        <v>2886</v>
      </c>
      <c r="J402" s="1001">
        <v>2886</v>
      </c>
      <c r="K402" s="1001">
        <v>2886</v>
      </c>
      <c r="L402" s="1000">
        <v>0</v>
      </c>
    </row>
    <row r="403" spans="1:12" ht="18.75">
      <c r="A403" s="1004" t="s">
        <v>11953</v>
      </c>
      <c r="B403" s="1001" t="s">
        <v>12004</v>
      </c>
      <c r="C403" s="1001" t="s">
        <v>4301</v>
      </c>
      <c r="D403" s="1001" t="s">
        <v>11968</v>
      </c>
      <c r="E403" s="1001">
        <v>597</v>
      </c>
      <c r="F403" s="1001">
        <v>339739</v>
      </c>
      <c r="G403" s="1001">
        <v>0</v>
      </c>
      <c r="H403" s="1001">
        <v>0</v>
      </c>
      <c r="I403" s="1001">
        <v>5286</v>
      </c>
      <c r="J403" s="1001">
        <v>5286</v>
      </c>
      <c r="K403" s="1001">
        <v>5283</v>
      </c>
      <c r="L403" s="1000">
        <v>-3</v>
      </c>
    </row>
    <row r="404" spans="1:12" ht="18.75">
      <c r="A404" s="1004" t="s">
        <v>11953</v>
      </c>
      <c r="B404" s="1001" t="s">
        <v>12004</v>
      </c>
      <c r="C404" s="1001" t="s">
        <v>4301</v>
      </c>
      <c r="D404" s="1001" t="s">
        <v>11984</v>
      </c>
      <c r="E404" s="1001">
        <v>438</v>
      </c>
      <c r="F404" s="1001">
        <v>848759.78</v>
      </c>
      <c r="G404" s="1001">
        <v>0</v>
      </c>
      <c r="H404" s="1001">
        <v>0</v>
      </c>
      <c r="I404" s="1001">
        <v>15422</v>
      </c>
      <c r="J404" s="1001">
        <v>15422</v>
      </c>
      <c r="K404" s="1001">
        <v>9217</v>
      </c>
      <c r="L404" s="1000">
        <v>-6205</v>
      </c>
    </row>
    <row r="405" spans="1:12" ht="18.75">
      <c r="A405" s="1004" t="s">
        <v>11953</v>
      </c>
      <c r="B405" s="1001" t="s">
        <v>12004</v>
      </c>
      <c r="C405" s="1001" t="s">
        <v>4301</v>
      </c>
      <c r="D405" s="1001" t="s">
        <v>11962</v>
      </c>
      <c r="E405" s="1001">
        <v>6194</v>
      </c>
      <c r="F405" s="1001">
        <v>0</v>
      </c>
      <c r="G405" s="1001">
        <v>0</v>
      </c>
      <c r="H405" s="1001">
        <v>0</v>
      </c>
      <c r="I405" s="1001">
        <v>41740</v>
      </c>
      <c r="J405" s="1001">
        <v>41740</v>
      </c>
      <c r="K405" s="1001">
        <v>68654</v>
      </c>
      <c r="L405" s="1000">
        <v>26914</v>
      </c>
    </row>
    <row r="406" spans="1:12" ht="18.75">
      <c r="A406" s="1004" t="s">
        <v>11953</v>
      </c>
      <c r="B406" s="1000" t="s">
        <v>12005</v>
      </c>
      <c r="C406" s="1000" t="s">
        <v>4303</v>
      </c>
      <c r="D406" s="1000" t="s">
        <v>11955</v>
      </c>
      <c r="E406" s="1000">
        <v>1820</v>
      </c>
      <c r="F406" s="1000">
        <v>1026459.24</v>
      </c>
      <c r="G406" s="1000">
        <v>64</v>
      </c>
      <c r="H406" s="1000">
        <v>42536.13</v>
      </c>
      <c r="I406" s="1000">
        <v>21844</v>
      </c>
      <c r="J406" s="1000">
        <v>21844</v>
      </c>
      <c r="K406" s="1000">
        <v>21844</v>
      </c>
      <c r="L406" s="1000">
        <v>0</v>
      </c>
    </row>
    <row r="407" spans="1:12" ht="18.75">
      <c r="A407" s="1004" t="s">
        <v>11953</v>
      </c>
      <c r="B407" s="1001" t="s">
        <v>12005</v>
      </c>
      <c r="C407" s="1001" t="s">
        <v>11956</v>
      </c>
      <c r="D407" s="1001" t="s">
        <v>11961</v>
      </c>
      <c r="E407" s="1001">
        <v>1264</v>
      </c>
      <c r="F407" s="1001">
        <v>1465244.25</v>
      </c>
      <c r="G407" s="1001">
        <v>0</v>
      </c>
      <c r="H407" s="1001">
        <v>0</v>
      </c>
      <c r="I407" s="1001">
        <v>14761</v>
      </c>
      <c r="J407" s="1001">
        <v>14761</v>
      </c>
      <c r="K407" s="1001">
        <v>14761</v>
      </c>
      <c r="L407" s="1000">
        <v>0</v>
      </c>
    </row>
    <row r="408" spans="1:12" ht="18.75">
      <c r="A408" s="1004" t="s">
        <v>11953</v>
      </c>
      <c r="B408" s="1001" t="s">
        <v>12005</v>
      </c>
      <c r="C408" s="1001" t="s">
        <v>11956</v>
      </c>
      <c r="D408" s="1001" t="s">
        <v>11962</v>
      </c>
      <c r="E408" s="1001">
        <v>4565</v>
      </c>
      <c r="F408" s="1001">
        <v>0</v>
      </c>
      <c r="G408" s="1001">
        <v>0</v>
      </c>
      <c r="H408" s="1001">
        <v>0</v>
      </c>
      <c r="I408" s="1001">
        <v>55235</v>
      </c>
      <c r="J408" s="1001">
        <v>55235</v>
      </c>
      <c r="K408" s="1001">
        <v>45444</v>
      </c>
      <c r="L408" s="1000">
        <v>-9791</v>
      </c>
    </row>
    <row r="409" spans="1:12" ht="18.75">
      <c r="A409" s="1004" t="s">
        <v>11953</v>
      </c>
      <c r="B409" s="1000" t="s">
        <v>12005</v>
      </c>
      <c r="C409" s="1000" t="s">
        <v>4301</v>
      </c>
      <c r="D409" s="1000" t="s">
        <v>11963</v>
      </c>
      <c r="E409" s="1000">
        <v>921</v>
      </c>
      <c r="F409" s="1000">
        <v>255747.02</v>
      </c>
      <c r="G409" s="1000">
        <v>3</v>
      </c>
      <c r="H409" s="1000">
        <v>857.7</v>
      </c>
      <c r="I409" s="1000">
        <v>11055</v>
      </c>
      <c r="J409" s="1000">
        <v>11055</v>
      </c>
      <c r="K409" s="1000">
        <v>11055</v>
      </c>
      <c r="L409" s="1000">
        <v>0</v>
      </c>
    </row>
    <row r="410" spans="1:12" ht="18.75">
      <c r="A410" s="1004" t="s">
        <v>11953</v>
      </c>
      <c r="B410" s="1001" t="s">
        <v>12005</v>
      </c>
      <c r="C410" s="1001" t="s">
        <v>4301</v>
      </c>
      <c r="D410" s="1001" t="s">
        <v>11981</v>
      </c>
      <c r="E410" s="1001">
        <v>89</v>
      </c>
      <c r="F410" s="1001">
        <v>33898.32</v>
      </c>
      <c r="G410" s="1001">
        <v>0</v>
      </c>
      <c r="H410" s="1001">
        <v>0</v>
      </c>
      <c r="I410" s="1001">
        <v>1025</v>
      </c>
      <c r="J410" s="1001">
        <v>1025</v>
      </c>
      <c r="K410" s="1001">
        <v>1016</v>
      </c>
      <c r="L410" s="1000">
        <v>-9</v>
      </c>
    </row>
    <row r="411" spans="1:12" ht="18.75">
      <c r="A411" s="1004" t="s">
        <v>11953</v>
      </c>
      <c r="B411" s="1000" t="s">
        <v>12005</v>
      </c>
      <c r="C411" s="1000" t="s">
        <v>4301</v>
      </c>
      <c r="D411" s="1000" t="s">
        <v>11982</v>
      </c>
      <c r="E411" s="1000">
        <v>36</v>
      </c>
      <c r="F411" s="1000">
        <v>9049.68</v>
      </c>
      <c r="G411" s="1000">
        <v>8</v>
      </c>
      <c r="H411" s="1000">
        <v>2011.04</v>
      </c>
      <c r="I411" s="1000">
        <v>439</v>
      </c>
      <c r="J411" s="1000">
        <v>439</v>
      </c>
      <c r="K411" s="1000">
        <v>439</v>
      </c>
      <c r="L411" s="1000">
        <v>0</v>
      </c>
    </row>
    <row r="412" spans="1:12" ht="18.75">
      <c r="A412" s="1004" t="s">
        <v>11953</v>
      </c>
      <c r="B412" s="1001" t="s">
        <v>12005</v>
      </c>
      <c r="C412" s="1001" t="s">
        <v>4301</v>
      </c>
      <c r="D412" s="1001" t="s">
        <v>11964</v>
      </c>
      <c r="E412" s="1001">
        <v>401</v>
      </c>
      <c r="F412" s="1001">
        <v>251329</v>
      </c>
      <c r="G412" s="1001">
        <v>0</v>
      </c>
      <c r="H412" s="1001">
        <v>0</v>
      </c>
      <c r="I412" s="1001">
        <v>7567</v>
      </c>
      <c r="J412" s="1001">
        <v>7567</v>
      </c>
      <c r="K412" s="1001">
        <v>7531</v>
      </c>
      <c r="L412" s="1000">
        <v>-36</v>
      </c>
    </row>
    <row r="413" spans="1:12" ht="18.75">
      <c r="A413" s="1004" t="s">
        <v>11953</v>
      </c>
      <c r="B413" s="1001" t="s">
        <v>12005</v>
      </c>
      <c r="C413" s="1001" t="s">
        <v>4301</v>
      </c>
      <c r="D413" s="1001" t="s">
        <v>11965</v>
      </c>
      <c r="E413" s="1001">
        <v>0</v>
      </c>
      <c r="F413" s="1001">
        <v>0</v>
      </c>
      <c r="G413" s="1001">
        <v>0</v>
      </c>
      <c r="H413" s="1001">
        <v>0</v>
      </c>
      <c r="I413" s="1001">
        <v>3261</v>
      </c>
      <c r="J413" s="1001">
        <v>3261</v>
      </c>
      <c r="K413" s="1001">
        <v>0</v>
      </c>
      <c r="L413" s="1000">
        <v>-3261</v>
      </c>
    </row>
    <row r="414" spans="1:12" ht="18.75">
      <c r="A414" s="1004" t="s">
        <v>11953</v>
      </c>
      <c r="B414" s="1001" t="s">
        <v>12005</v>
      </c>
      <c r="C414" s="1001" t="s">
        <v>4301</v>
      </c>
      <c r="D414" s="1001" t="s">
        <v>11966</v>
      </c>
      <c r="E414" s="1001">
        <v>209</v>
      </c>
      <c r="F414" s="1001">
        <v>60249.82</v>
      </c>
      <c r="G414" s="1001">
        <v>0</v>
      </c>
      <c r="H414" s="1001">
        <v>0</v>
      </c>
      <c r="I414" s="1001">
        <v>2496</v>
      </c>
      <c r="J414" s="1001">
        <v>2496</v>
      </c>
      <c r="K414" s="1001">
        <v>2495</v>
      </c>
      <c r="L414" s="1000">
        <v>-1</v>
      </c>
    </row>
    <row r="415" spans="1:12" ht="18.75">
      <c r="A415" s="1004" t="s">
        <v>11953</v>
      </c>
      <c r="B415" s="1001" t="s">
        <v>12005</v>
      </c>
      <c r="C415" s="1001" t="s">
        <v>4301</v>
      </c>
      <c r="D415" s="1001" t="s">
        <v>11967</v>
      </c>
      <c r="E415" s="1001">
        <v>0</v>
      </c>
      <c r="F415" s="1001">
        <v>0</v>
      </c>
      <c r="G415" s="1001">
        <v>0</v>
      </c>
      <c r="H415" s="1001">
        <v>0</v>
      </c>
      <c r="I415" s="1001">
        <v>981</v>
      </c>
      <c r="J415" s="1001">
        <v>981</v>
      </c>
      <c r="K415" s="1001">
        <v>0</v>
      </c>
      <c r="L415" s="1000">
        <v>-981</v>
      </c>
    </row>
    <row r="416" spans="1:12" ht="18.75">
      <c r="A416" s="1004" t="s">
        <v>11953</v>
      </c>
      <c r="B416" s="1001" t="s">
        <v>12005</v>
      </c>
      <c r="C416" s="1001" t="s">
        <v>4301</v>
      </c>
      <c r="D416" s="1001" t="s">
        <v>11983</v>
      </c>
      <c r="E416" s="1001">
        <v>19</v>
      </c>
      <c r="F416" s="1001">
        <v>82308</v>
      </c>
      <c r="G416" s="1001">
        <v>0</v>
      </c>
      <c r="H416" s="1001">
        <v>0</v>
      </c>
      <c r="I416" s="1001">
        <v>60</v>
      </c>
      <c r="J416" s="1001">
        <v>60</v>
      </c>
      <c r="K416" s="1001">
        <v>61</v>
      </c>
      <c r="L416" s="1000">
        <v>1</v>
      </c>
    </row>
    <row r="417" spans="1:12" ht="18.75">
      <c r="A417" s="1004" t="s">
        <v>11953</v>
      </c>
      <c r="B417" s="1001" t="s">
        <v>12005</v>
      </c>
      <c r="C417" s="1001" t="s">
        <v>4301</v>
      </c>
      <c r="D417" s="1001" t="s">
        <v>11968</v>
      </c>
      <c r="E417" s="1001">
        <v>1336</v>
      </c>
      <c r="F417" s="1001">
        <v>693427</v>
      </c>
      <c r="G417" s="1001">
        <v>0</v>
      </c>
      <c r="H417" s="1001">
        <v>0</v>
      </c>
      <c r="I417" s="1001">
        <v>11616</v>
      </c>
      <c r="J417" s="1001">
        <v>11616</v>
      </c>
      <c r="K417" s="1001">
        <v>11583</v>
      </c>
      <c r="L417" s="1000">
        <v>-33</v>
      </c>
    </row>
    <row r="418" spans="1:12" ht="18.75">
      <c r="A418" s="1004" t="s">
        <v>11953</v>
      </c>
      <c r="B418" s="1001" t="s">
        <v>12005</v>
      </c>
      <c r="C418" s="1001" t="s">
        <v>4301</v>
      </c>
      <c r="D418" s="1001" t="s">
        <v>11984</v>
      </c>
      <c r="E418" s="1001">
        <v>806</v>
      </c>
      <c r="F418" s="1001">
        <v>1223979.26</v>
      </c>
      <c r="G418" s="1001">
        <v>0</v>
      </c>
      <c r="H418" s="1001">
        <v>0</v>
      </c>
      <c r="I418" s="1001">
        <v>17434</v>
      </c>
      <c r="J418" s="1001">
        <v>17434</v>
      </c>
      <c r="K418" s="1001">
        <v>10678</v>
      </c>
      <c r="L418" s="1000">
        <v>-6756</v>
      </c>
    </row>
    <row r="419" spans="1:12" ht="18.75">
      <c r="A419" s="1004" t="s">
        <v>11953</v>
      </c>
      <c r="B419" s="1001" t="s">
        <v>12005</v>
      </c>
      <c r="C419" s="1001" t="s">
        <v>4301</v>
      </c>
      <c r="D419" s="1001" t="s">
        <v>11962</v>
      </c>
      <c r="E419" s="1001">
        <v>5115</v>
      </c>
      <c r="F419" s="1001">
        <v>0</v>
      </c>
      <c r="G419" s="1001">
        <v>0</v>
      </c>
      <c r="H419" s="1001">
        <v>0</v>
      </c>
      <c r="I419" s="1001">
        <v>57196</v>
      </c>
      <c r="J419" s="1001">
        <v>57196</v>
      </c>
      <c r="K419" s="1001">
        <v>56073</v>
      </c>
      <c r="L419" s="1000">
        <v>-1123</v>
      </c>
    </row>
    <row r="420" spans="1:12" ht="18.75">
      <c r="A420" s="1004" t="s">
        <v>11953</v>
      </c>
      <c r="B420" s="1001" t="s">
        <v>4321</v>
      </c>
      <c r="C420" s="1001" t="s">
        <v>4303</v>
      </c>
      <c r="D420" s="1001" t="s">
        <v>11955</v>
      </c>
      <c r="E420" s="1001">
        <v>705</v>
      </c>
      <c r="F420" s="1001">
        <v>484687.5</v>
      </c>
      <c r="G420" s="1001">
        <v>0</v>
      </c>
      <c r="H420" s="1001">
        <v>0</v>
      </c>
      <c r="I420" s="1001">
        <v>8230</v>
      </c>
      <c r="J420" s="1001">
        <v>8230</v>
      </c>
      <c r="K420" s="1001">
        <v>8230</v>
      </c>
      <c r="L420" s="1000">
        <v>0</v>
      </c>
    </row>
    <row r="421" spans="1:12" ht="18.75">
      <c r="A421" s="1004" t="s">
        <v>11953</v>
      </c>
      <c r="B421" s="1001" t="s">
        <v>4321</v>
      </c>
      <c r="C421" s="1001" t="s">
        <v>11956</v>
      </c>
      <c r="D421" s="1001" t="s">
        <v>11961</v>
      </c>
      <c r="E421" s="1001">
        <v>953</v>
      </c>
      <c r="F421" s="1001">
        <v>1538092.11</v>
      </c>
      <c r="G421" s="1001">
        <v>0</v>
      </c>
      <c r="H421" s="1001">
        <v>0</v>
      </c>
      <c r="I421" s="1001">
        <v>11119</v>
      </c>
      <c r="J421" s="1001">
        <v>11119</v>
      </c>
      <c r="K421" s="1001">
        <v>11119</v>
      </c>
      <c r="L421" s="1000">
        <v>0</v>
      </c>
    </row>
    <row r="422" spans="1:12" ht="18.75">
      <c r="A422" s="1004" t="s">
        <v>11953</v>
      </c>
      <c r="B422" s="1001" t="s">
        <v>4321</v>
      </c>
      <c r="C422" s="1001" t="s">
        <v>11956</v>
      </c>
      <c r="D422" s="1001" t="s">
        <v>11962</v>
      </c>
      <c r="E422" s="1001">
        <v>1587</v>
      </c>
      <c r="F422" s="1001">
        <v>0</v>
      </c>
      <c r="G422" s="1001">
        <v>0</v>
      </c>
      <c r="H422" s="1001">
        <v>0</v>
      </c>
      <c r="I422" s="1001">
        <v>26162</v>
      </c>
      <c r="J422" s="1001">
        <v>26162</v>
      </c>
      <c r="K422" s="1001">
        <v>25718</v>
      </c>
      <c r="L422" s="1000">
        <v>-444</v>
      </c>
    </row>
    <row r="423" spans="1:12" ht="18.75">
      <c r="A423" s="1004" t="s">
        <v>11953</v>
      </c>
      <c r="B423" s="1001" t="s">
        <v>4321</v>
      </c>
      <c r="C423" s="1001" t="s">
        <v>4301</v>
      </c>
      <c r="D423" s="1001" t="s">
        <v>11963</v>
      </c>
      <c r="E423" s="1001">
        <v>869</v>
      </c>
      <c r="F423" s="1001">
        <v>479791.88</v>
      </c>
      <c r="G423" s="1001">
        <v>0</v>
      </c>
      <c r="H423" s="1001">
        <v>0</v>
      </c>
      <c r="I423" s="1001">
        <v>10416</v>
      </c>
      <c r="J423" s="1001">
        <v>10416</v>
      </c>
      <c r="K423" s="1001">
        <v>10414</v>
      </c>
      <c r="L423" s="1000">
        <v>-2</v>
      </c>
    </row>
    <row r="424" spans="1:12" ht="18.75">
      <c r="A424" s="1004" t="s">
        <v>11953</v>
      </c>
      <c r="B424" s="1001" t="s">
        <v>4321</v>
      </c>
      <c r="C424" s="1001" t="s">
        <v>4301</v>
      </c>
      <c r="D424" s="1001" t="s">
        <v>11964</v>
      </c>
      <c r="E424" s="1001">
        <v>314</v>
      </c>
      <c r="F424" s="1001">
        <v>312014</v>
      </c>
      <c r="G424" s="1001">
        <v>0</v>
      </c>
      <c r="H424" s="1001">
        <v>0</v>
      </c>
      <c r="I424" s="1001">
        <v>5336</v>
      </c>
      <c r="J424" s="1001">
        <v>5336</v>
      </c>
      <c r="K424" s="1001">
        <v>5329</v>
      </c>
      <c r="L424" s="1000">
        <v>-7</v>
      </c>
    </row>
    <row r="425" spans="1:12" ht="18.75">
      <c r="A425" s="1004" t="s">
        <v>11953</v>
      </c>
      <c r="B425" s="1001" t="s">
        <v>4321</v>
      </c>
      <c r="C425" s="1001" t="s">
        <v>4301</v>
      </c>
      <c r="D425" s="1001" t="s">
        <v>11965</v>
      </c>
      <c r="E425" s="1001">
        <v>0</v>
      </c>
      <c r="F425" s="1001">
        <v>0</v>
      </c>
      <c r="G425" s="1001">
        <v>0</v>
      </c>
      <c r="H425" s="1001">
        <v>0</v>
      </c>
      <c r="I425" s="1001">
        <v>2706</v>
      </c>
      <c r="J425" s="1001">
        <v>2706</v>
      </c>
      <c r="K425" s="1001">
        <v>0</v>
      </c>
      <c r="L425" s="1000">
        <v>-2706</v>
      </c>
    </row>
    <row r="426" spans="1:12" ht="18.75">
      <c r="A426" s="1004" t="s">
        <v>11953</v>
      </c>
      <c r="B426" s="1001" t="s">
        <v>4321</v>
      </c>
      <c r="C426" s="1001" t="s">
        <v>4301</v>
      </c>
      <c r="D426" s="1001" t="s">
        <v>11966</v>
      </c>
      <c r="E426" s="1001">
        <v>131</v>
      </c>
      <c r="F426" s="1001">
        <v>35777.980000000003</v>
      </c>
      <c r="G426" s="1001">
        <v>0</v>
      </c>
      <c r="H426" s="1001">
        <v>0</v>
      </c>
      <c r="I426" s="1001">
        <v>1566</v>
      </c>
      <c r="J426" s="1001">
        <v>1566</v>
      </c>
      <c r="K426" s="1001">
        <v>1563</v>
      </c>
      <c r="L426" s="1000">
        <v>-3</v>
      </c>
    </row>
    <row r="427" spans="1:12" ht="18.75">
      <c r="A427" s="1004" t="s">
        <v>11953</v>
      </c>
      <c r="B427" s="1001" t="s">
        <v>4321</v>
      </c>
      <c r="C427" s="1001" t="s">
        <v>4301</v>
      </c>
      <c r="D427" s="1001" t="s">
        <v>11967</v>
      </c>
      <c r="E427" s="1001">
        <v>0</v>
      </c>
      <c r="F427" s="1001">
        <v>0</v>
      </c>
      <c r="G427" s="1001">
        <v>0</v>
      </c>
      <c r="H427" s="1001">
        <v>0</v>
      </c>
      <c r="I427" s="1001">
        <v>727</v>
      </c>
      <c r="J427" s="1001">
        <v>727</v>
      </c>
      <c r="K427" s="1001">
        <v>0</v>
      </c>
      <c r="L427" s="1000">
        <v>-727</v>
      </c>
    </row>
    <row r="428" spans="1:12" ht="18.75">
      <c r="A428" s="1004" t="s">
        <v>11953</v>
      </c>
      <c r="B428" s="1001" t="s">
        <v>4321</v>
      </c>
      <c r="C428" s="1001" t="s">
        <v>4301</v>
      </c>
      <c r="D428" s="1001" t="s">
        <v>11968</v>
      </c>
      <c r="E428" s="1001">
        <v>513</v>
      </c>
      <c r="F428" s="1001">
        <v>294174</v>
      </c>
      <c r="G428" s="1001">
        <v>0</v>
      </c>
      <c r="H428" s="1001">
        <v>0</v>
      </c>
      <c r="I428" s="1001">
        <v>4707</v>
      </c>
      <c r="J428" s="1001">
        <v>4707</v>
      </c>
      <c r="K428" s="1001">
        <v>4702</v>
      </c>
      <c r="L428" s="1000">
        <v>-5</v>
      </c>
    </row>
    <row r="429" spans="1:12" ht="18.75">
      <c r="A429" s="1004" t="s">
        <v>11953</v>
      </c>
      <c r="B429" s="1001" t="s">
        <v>4321</v>
      </c>
      <c r="C429" s="1001" t="s">
        <v>4301</v>
      </c>
      <c r="D429" s="1001" t="s">
        <v>11962</v>
      </c>
      <c r="E429" s="1001">
        <v>4846</v>
      </c>
      <c r="F429" s="1001">
        <v>0</v>
      </c>
      <c r="G429" s="1001">
        <v>0</v>
      </c>
      <c r="H429" s="1001">
        <v>0</v>
      </c>
      <c r="I429" s="1001">
        <v>26114</v>
      </c>
      <c r="J429" s="1001">
        <v>26114</v>
      </c>
      <c r="K429" s="1001">
        <v>25536</v>
      </c>
      <c r="L429" s="1000">
        <v>-578</v>
      </c>
    </row>
    <row r="430" spans="1:12" ht="18.75">
      <c r="A430" s="1004" t="s">
        <v>11953</v>
      </c>
      <c r="B430" s="1000" t="s">
        <v>4001</v>
      </c>
      <c r="C430" s="1000" t="s">
        <v>4303</v>
      </c>
      <c r="D430" s="1000" t="s">
        <v>11955</v>
      </c>
      <c r="E430" s="1000">
        <v>2887</v>
      </c>
      <c r="F430" s="1000">
        <v>2151887.0699999998</v>
      </c>
      <c r="G430" s="1000">
        <v>122</v>
      </c>
      <c r="H430" s="1000">
        <v>120201.88</v>
      </c>
      <c r="I430" s="1000">
        <v>34650</v>
      </c>
      <c r="J430" s="1000">
        <v>34650</v>
      </c>
      <c r="K430" s="1000">
        <v>34650</v>
      </c>
      <c r="L430" s="1000">
        <v>0</v>
      </c>
    </row>
    <row r="431" spans="1:12" ht="18.75">
      <c r="A431" s="1004" t="s">
        <v>11953</v>
      </c>
      <c r="B431" s="1001" t="s">
        <v>4001</v>
      </c>
      <c r="C431" s="1001" t="s">
        <v>11956</v>
      </c>
      <c r="D431" s="1001" t="s">
        <v>11961</v>
      </c>
      <c r="E431" s="1001">
        <v>3039</v>
      </c>
      <c r="F431" s="1001">
        <v>5004539.67</v>
      </c>
      <c r="G431" s="1001">
        <v>0</v>
      </c>
      <c r="H431" s="1001">
        <v>0</v>
      </c>
      <c r="I431" s="1001">
        <v>35338</v>
      </c>
      <c r="J431" s="1001">
        <v>35338</v>
      </c>
      <c r="K431" s="1001">
        <v>35338</v>
      </c>
      <c r="L431" s="1000">
        <v>0</v>
      </c>
    </row>
    <row r="432" spans="1:12" ht="18.75">
      <c r="A432" s="1004" t="s">
        <v>11953</v>
      </c>
      <c r="B432" s="1001" t="s">
        <v>4001</v>
      </c>
      <c r="C432" s="1001" t="s">
        <v>11956</v>
      </c>
      <c r="D432" s="1001" t="s">
        <v>11995</v>
      </c>
      <c r="E432" s="1001">
        <v>0</v>
      </c>
      <c r="F432" s="1001">
        <v>0</v>
      </c>
      <c r="G432" s="1001">
        <v>0</v>
      </c>
      <c r="H432" s="1001">
        <v>0</v>
      </c>
      <c r="I432" s="1001">
        <v>2907</v>
      </c>
      <c r="J432" s="1001">
        <v>2907</v>
      </c>
      <c r="K432" s="1001">
        <v>2907</v>
      </c>
      <c r="L432" s="1000">
        <v>0</v>
      </c>
    </row>
    <row r="433" spans="1:12" ht="18.75">
      <c r="A433" s="1004" t="s">
        <v>11953</v>
      </c>
      <c r="B433" s="1001" t="s">
        <v>4001</v>
      </c>
      <c r="C433" s="1001" t="s">
        <v>11956</v>
      </c>
      <c r="D433" s="1001" t="s">
        <v>12001</v>
      </c>
      <c r="E433" s="1001">
        <v>402</v>
      </c>
      <c r="F433" s="1001">
        <v>772101.3</v>
      </c>
      <c r="G433" s="1001">
        <v>0</v>
      </c>
      <c r="H433" s="1001">
        <v>0</v>
      </c>
      <c r="I433" s="1001">
        <v>2773</v>
      </c>
      <c r="J433" s="1001">
        <v>2773</v>
      </c>
      <c r="K433" s="1001">
        <v>2692</v>
      </c>
      <c r="L433" s="1000">
        <v>-81</v>
      </c>
    </row>
    <row r="434" spans="1:12" ht="18.75">
      <c r="A434" s="1004" t="s">
        <v>11953</v>
      </c>
      <c r="B434" s="1001" t="s">
        <v>4001</v>
      </c>
      <c r="C434" s="1001" t="s">
        <v>11956</v>
      </c>
      <c r="D434" s="1001" t="s">
        <v>11962</v>
      </c>
      <c r="E434" s="1001">
        <v>6405</v>
      </c>
      <c r="F434" s="1001">
        <v>0</v>
      </c>
      <c r="G434" s="1001">
        <v>0</v>
      </c>
      <c r="H434" s="1001">
        <v>0</v>
      </c>
      <c r="I434" s="1001">
        <v>71953</v>
      </c>
      <c r="J434" s="1001">
        <v>71953</v>
      </c>
      <c r="K434" s="1001">
        <v>72610</v>
      </c>
      <c r="L434" s="1000">
        <v>657</v>
      </c>
    </row>
    <row r="435" spans="1:12" ht="18.75">
      <c r="A435" s="1004" t="s">
        <v>11953</v>
      </c>
      <c r="B435" s="1001" t="s">
        <v>4001</v>
      </c>
      <c r="C435" s="1001" t="s">
        <v>4301</v>
      </c>
      <c r="D435" s="1001" t="s">
        <v>11963</v>
      </c>
      <c r="E435" s="1001">
        <v>2081</v>
      </c>
      <c r="F435" s="1001">
        <v>1316484.73</v>
      </c>
      <c r="G435" s="1001">
        <v>0</v>
      </c>
      <c r="H435" s="1001">
        <v>0</v>
      </c>
      <c r="I435" s="1001">
        <v>25080</v>
      </c>
      <c r="J435" s="1001">
        <v>25080</v>
      </c>
      <c r="K435" s="1001">
        <v>25071</v>
      </c>
      <c r="L435" s="1000">
        <v>-9</v>
      </c>
    </row>
    <row r="436" spans="1:12" ht="18.75">
      <c r="A436" s="1004" t="s">
        <v>11953</v>
      </c>
      <c r="B436" s="1001" t="s">
        <v>4001</v>
      </c>
      <c r="C436" s="1001" t="s">
        <v>4301</v>
      </c>
      <c r="D436" s="1001" t="s">
        <v>11981</v>
      </c>
      <c r="E436" s="1001">
        <v>27</v>
      </c>
      <c r="F436" s="1001">
        <v>10283.76</v>
      </c>
      <c r="G436" s="1001">
        <v>0</v>
      </c>
      <c r="H436" s="1001">
        <v>0</v>
      </c>
      <c r="I436" s="1001">
        <v>1025</v>
      </c>
      <c r="J436" s="1001">
        <v>1025</v>
      </c>
      <c r="K436" s="1001">
        <v>72</v>
      </c>
      <c r="L436" s="1000">
        <v>-953</v>
      </c>
    </row>
    <row r="437" spans="1:12" ht="18.75">
      <c r="A437" s="1004" t="s">
        <v>11953</v>
      </c>
      <c r="B437" s="1001" t="s">
        <v>4001</v>
      </c>
      <c r="C437" s="1001" t="s">
        <v>4301</v>
      </c>
      <c r="D437" s="1001" t="s">
        <v>11982</v>
      </c>
      <c r="E437" s="1001">
        <v>20</v>
      </c>
      <c r="F437" s="1001">
        <v>5027.6000000000004</v>
      </c>
      <c r="G437" s="1001">
        <v>0</v>
      </c>
      <c r="H437" s="1001">
        <v>0</v>
      </c>
      <c r="I437" s="1001">
        <v>439</v>
      </c>
      <c r="J437" s="1001">
        <v>439</v>
      </c>
      <c r="K437" s="1001">
        <v>59</v>
      </c>
      <c r="L437" s="1000">
        <v>-380</v>
      </c>
    </row>
    <row r="438" spans="1:12" ht="18.75">
      <c r="A438" s="1004" t="s">
        <v>11953</v>
      </c>
      <c r="B438" s="1001" t="s">
        <v>4001</v>
      </c>
      <c r="C438" s="1001" t="s">
        <v>4301</v>
      </c>
      <c r="D438" s="1001" t="s">
        <v>11964</v>
      </c>
      <c r="E438" s="1001">
        <v>584</v>
      </c>
      <c r="F438" s="1001">
        <v>603250</v>
      </c>
      <c r="G438" s="1001">
        <v>0</v>
      </c>
      <c r="H438" s="1001">
        <v>0</v>
      </c>
      <c r="I438" s="1001">
        <v>11005</v>
      </c>
      <c r="J438" s="1001">
        <v>11005</v>
      </c>
      <c r="K438" s="1001">
        <v>10967</v>
      </c>
      <c r="L438" s="1000">
        <v>-38</v>
      </c>
    </row>
    <row r="439" spans="1:12" ht="18.75">
      <c r="A439" s="1004" t="s">
        <v>11953</v>
      </c>
      <c r="B439" s="1001" t="s">
        <v>4001</v>
      </c>
      <c r="C439" s="1001" t="s">
        <v>4301</v>
      </c>
      <c r="D439" s="1001" t="s">
        <v>11965</v>
      </c>
      <c r="E439" s="1001">
        <v>0</v>
      </c>
      <c r="F439" s="1001">
        <v>0</v>
      </c>
      <c r="G439" s="1001">
        <v>0</v>
      </c>
      <c r="H439" s="1001">
        <v>0</v>
      </c>
      <c r="I439" s="1001">
        <v>5949</v>
      </c>
      <c r="J439" s="1001">
        <v>5949</v>
      </c>
      <c r="K439" s="1001">
        <v>0</v>
      </c>
      <c r="L439" s="1000">
        <v>-5949</v>
      </c>
    </row>
    <row r="440" spans="1:12" ht="18.75">
      <c r="A440" s="1004" t="s">
        <v>11953</v>
      </c>
      <c r="B440" s="1000" t="s">
        <v>4001</v>
      </c>
      <c r="C440" s="1000" t="s">
        <v>4301</v>
      </c>
      <c r="D440" s="1000" t="s">
        <v>11966</v>
      </c>
      <c r="E440" s="1000">
        <v>169</v>
      </c>
      <c r="F440" s="1000">
        <v>45252.5</v>
      </c>
      <c r="G440" s="1000">
        <v>164</v>
      </c>
      <c r="H440" s="1000">
        <v>33736.639999999999</v>
      </c>
      <c r="I440" s="1000">
        <v>1683</v>
      </c>
      <c r="J440" s="1000">
        <v>1683</v>
      </c>
      <c r="K440" s="1000">
        <v>1683</v>
      </c>
      <c r="L440" s="1000">
        <v>0</v>
      </c>
    </row>
    <row r="441" spans="1:12" ht="18.75">
      <c r="A441" s="1004" t="s">
        <v>11953</v>
      </c>
      <c r="B441" s="1001" t="s">
        <v>4001</v>
      </c>
      <c r="C441" s="1001" t="s">
        <v>4301</v>
      </c>
      <c r="D441" s="1001" t="s">
        <v>11967</v>
      </c>
      <c r="E441" s="1001">
        <v>0</v>
      </c>
      <c r="F441" s="1001">
        <v>0</v>
      </c>
      <c r="G441" s="1001">
        <v>0</v>
      </c>
      <c r="H441" s="1001">
        <v>0</v>
      </c>
      <c r="I441" s="1001">
        <v>1476</v>
      </c>
      <c r="J441" s="1001">
        <v>1476</v>
      </c>
      <c r="K441" s="1001">
        <v>0</v>
      </c>
      <c r="L441" s="1000">
        <v>-1476</v>
      </c>
    </row>
    <row r="442" spans="1:12" ht="18.75">
      <c r="A442" s="1004" t="s">
        <v>11953</v>
      </c>
      <c r="B442" s="1001" t="s">
        <v>4001</v>
      </c>
      <c r="C442" s="1001" t="s">
        <v>4301</v>
      </c>
      <c r="D442" s="1001" t="s">
        <v>11983</v>
      </c>
      <c r="E442" s="1001">
        <v>6</v>
      </c>
      <c r="F442" s="1001">
        <v>25992</v>
      </c>
      <c r="G442" s="1001">
        <v>0</v>
      </c>
      <c r="H442" s="1001">
        <v>0</v>
      </c>
      <c r="I442" s="1001">
        <v>201</v>
      </c>
      <c r="J442" s="1001">
        <v>201</v>
      </c>
      <c r="K442" s="1001">
        <v>205</v>
      </c>
      <c r="L442" s="1000">
        <v>4</v>
      </c>
    </row>
    <row r="443" spans="1:12" ht="18.75">
      <c r="A443" s="1004" t="s">
        <v>11953</v>
      </c>
      <c r="B443" s="1000" t="s">
        <v>4001</v>
      </c>
      <c r="C443" s="1000" t="s">
        <v>4301</v>
      </c>
      <c r="D443" s="1000" t="s">
        <v>11968</v>
      </c>
      <c r="E443" s="1000">
        <v>989</v>
      </c>
      <c r="F443" s="1000">
        <v>592268</v>
      </c>
      <c r="G443" s="1000">
        <v>22</v>
      </c>
      <c r="H443" s="1000">
        <v>13308</v>
      </c>
      <c r="I443" s="1000">
        <v>8643</v>
      </c>
      <c r="J443" s="1000">
        <v>8643</v>
      </c>
      <c r="K443" s="1000">
        <v>8643</v>
      </c>
      <c r="L443" s="1000">
        <v>0</v>
      </c>
    </row>
    <row r="444" spans="1:12" ht="18.75">
      <c r="A444" s="1004" t="s">
        <v>11953</v>
      </c>
      <c r="B444" s="1001" t="s">
        <v>4001</v>
      </c>
      <c r="C444" s="1001" t="s">
        <v>4301</v>
      </c>
      <c r="D444" s="1001" t="s">
        <v>11984</v>
      </c>
      <c r="E444" s="1001">
        <v>580</v>
      </c>
      <c r="F444" s="1001">
        <v>1676878.73</v>
      </c>
      <c r="G444" s="1001">
        <v>0</v>
      </c>
      <c r="H444" s="1001">
        <v>0</v>
      </c>
      <c r="I444" s="1001">
        <v>26061</v>
      </c>
      <c r="J444" s="1001">
        <v>26061</v>
      </c>
      <c r="K444" s="1001">
        <v>13015</v>
      </c>
      <c r="L444" s="1000">
        <v>-13046</v>
      </c>
    </row>
    <row r="445" spans="1:12" ht="18.75">
      <c r="A445" s="1004" t="s">
        <v>11953</v>
      </c>
      <c r="B445" s="1001" t="s">
        <v>4001</v>
      </c>
      <c r="C445" s="1001" t="s">
        <v>4301</v>
      </c>
      <c r="D445" s="1001" t="s">
        <v>11962</v>
      </c>
      <c r="E445" s="1001">
        <v>7435</v>
      </c>
      <c r="F445" s="1001">
        <v>0</v>
      </c>
      <c r="G445" s="1001">
        <v>0</v>
      </c>
      <c r="H445" s="1001">
        <v>0</v>
      </c>
      <c r="I445" s="1001">
        <v>81222</v>
      </c>
      <c r="J445" s="1001">
        <v>81222</v>
      </c>
      <c r="K445" s="1001">
        <v>81071</v>
      </c>
      <c r="L445" s="1000">
        <v>-151</v>
      </c>
    </row>
    <row r="446" spans="1:12" ht="18.75">
      <c r="A446" s="1004" t="s">
        <v>11953</v>
      </c>
      <c r="B446" s="1000" t="s">
        <v>4001</v>
      </c>
      <c r="C446" s="1000" t="s">
        <v>4301</v>
      </c>
      <c r="D446" s="1000" t="s">
        <v>11969</v>
      </c>
      <c r="E446" s="1000">
        <v>182</v>
      </c>
      <c r="F446" s="1000">
        <v>33890.22</v>
      </c>
      <c r="G446" s="1000">
        <v>97</v>
      </c>
      <c r="H446" s="1000">
        <v>18062.37</v>
      </c>
      <c r="I446" s="1000">
        <v>2189</v>
      </c>
      <c r="J446" s="1000">
        <v>2189</v>
      </c>
      <c r="K446" s="1000">
        <v>2189</v>
      </c>
      <c r="L446" s="1000">
        <v>0</v>
      </c>
    </row>
    <row r="447" spans="1:12" ht="18.75">
      <c r="A447" s="1004" t="s">
        <v>11953</v>
      </c>
      <c r="B447" s="1001" t="s">
        <v>4001</v>
      </c>
      <c r="C447" s="1001" t="s">
        <v>4301</v>
      </c>
      <c r="D447" s="1001" t="s">
        <v>11987</v>
      </c>
      <c r="E447" s="1001">
        <v>2</v>
      </c>
      <c r="F447" s="1001">
        <v>372.42</v>
      </c>
      <c r="G447" s="1001">
        <v>0</v>
      </c>
      <c r="H447" s="1001">
        <v>0</v>
      </c>
      <c r="I447" s="1001">
        <v>664</v>
      </c>
      <c r="J447" s="1001">
        <v>664</v>
      </c>
      <c r="K447" s="1001">
        <v>611</v>
      </c>
      <c r="L447" s="1000">
        <v>-53</v>
      </c>
    </row>
    <row r="448" spans="1:12" ht="18.75">
      <c r="A448" s="1004" t="s">
        <v>11953</v>
      </c>
      <c r="B448" s="1001" t="s">
        <v>4001</v>
      </c>
      <c r="C448" s="1001" t="s">
        <v>4301</v>
      </c>
      <c r="D448" s="1001" t="s">
        <v>11970</v>
      </c>
      <c r="E448" s="1001">
        <v>266</v>
      </c>
      <c r="F448" s="1001">
        <v>200657.1</v>
      </c>
      <c r="G448" s="1001">
        <v>0</v>
      </c>
      <c r="H448" s="1001">
        <v>0</v>
      </c>
      <c r="I448" s="1001">
        <v>5987</v>
      </c>
      <c r="J448" s="1001">
        <v>5987</v>
      </c>
      <c r="K448" s="1001">
        <v>5651</v>
      </c>
      <c r="L448" s="1000">
        <v>-336</v>
      </c>
    </row>
    <row r="449" spans="1:12" ht="18.75">
      <c r="A449" s="1004" t="s">
        <v>11953</v>
      </c>
      <c r="B449" s="1001" t="s">
        <v>4001</v>
      </c>
      <c r="C449" s="1001" t="s">
        <v>4301</v>
      </c>
      <c r="D449" s="1001" t="s">
        <v>11988</v>
      </c>
      <c r="E449" s="1001">
        <v>11</v>
      </c>
      <c r="F449" s="1001">
        <v>8297.85</v>
      </c>
      <c r="G449" s="1001">
        <v>0</v>
      </c>
      <c r="H449" s="1001">
        <v>0</v>
      </c>
      <c r="I449" s="1001">
        <v>1328</v>
      </c>
      <c r="J449" s="1001">
        <v>1328</v>
      </c>
      <c r="K449" s="1001">
        <v>1229</v>
      </c>
      <c r="L449" s="1000">
        <v>-99</v>
      </c>
    </row>
    <row r="450" spans="1:12" ht="18.75">
      <c r="A450" s="1004" t="s">
        <v>11953</v>
      </c>
      <c r="B450" s="1001" t="s">
        <v>4001</v>
      </c>
      <c r="C450" s="1001" t="s">
        <v>4301</v>
      </c>
      <c r="D450" s="1001" t="s">
        <v>11971</v>
      </c>
      <c r="E450" s="1001">
        <v>263</v>
      </c>
      <c r="F450" s="1001">
        <v>17823.509999999998</v>
      </c>
      <c r="G450" s="1001">
        <v>0</v>
      </c>
      <c r="H450" s="1001">
        <v>0</v>
      </c>
      <c r="I450" s="1001">
        <v>5987</v>
      </c>
      <c r="J450" s="1001">
        <v>5987</v>
      </c>
      <c r="K450" s="1001">
        <v>5585</v>
      </c>
      <c r="L450" s="1000">
        <v>-402</v>
      </c>
    </row>
    <row r="451" spans="1:12" ht="18.75">
      <c r="A451" s="1004" t="s">
        <v>11953</v>
      </c>
      <c r="B451" s="1001" t="s">
        <v>4001</v>
      </c>
      <c r="C451" s="1001" t="s">
        <v>4301</v>
      </c>
      <c r="D451" s="1001" t="s">
        <v>11972</v>
      </c>
      <c r="E451" s="1001">
        <v>267</v>
      </c>
      <c r="F451" s="1001">
        <v>36541.620000000003</v>
      </c>
      <c r="G451" s="1001">
        <v>0</v>
      </c>
      <c r="H451" s="1001">
        <v>0</v>
      </c>
      <c r="I451" s="1001">
        <v>2917</v>
      </c>
      <c r="J451" s="1001">
        <v>2917</v>
      </c>
      <c r="K451" s="1001">
        <v>2699</v>
      </c>
      <c r="L451" s="1000">
        <v>-218</v>
      </c>
    </row>
    <row r="452" spans="1:12" ht="18.75">
      <c r="A452" s="1004" t="s">
        <v>11953</v>
      </c>
      <c r="B452" s="1001" t="s">
        <v>4001</v>
      </c>
      <c r="C452" s="1001" t="s">
        <v>4301</v>
      </c>
      <c r="D452" s="1001" t="s">
        <v>11989</v>
      </c>
      <c r="E452" s="1001">
        <v>9</v>
      </c>
      <c r="F452" s="1001">
        <v>1231.74</v>
      </c>
      <c r="G452" s="1001">
        <v>0</v>
      </c>
      <c r="H452" s="1001">
        <v>0</v>
      </c>
      <c r="I452" s="1001">
        <v>1328</v>
      </c>
      <c r="J452" s="1001">
        <v>1328</v>
      </c>
      <c r="K452" s="1001">
        <v>1227</v>
      </c>
      <c r="L452" s="1000">
        <v>-101</v>
      </c>
    </row>
    <row r="453" spans="1:12" ht="18.75">
      <c r="A453" s="1004" t="s">
        <v>11953</v>
      </c>
      <c r="B453" s="1001" t="s">
        <v>12006</v>
      </c>
      <c r="C453" s="1001" t="s">
        <v>4303</v>
      </c>
      <c r="D453" s="1001" t="s">
        <v>11955</v>
      </c>
      <c r="E453" s="1001">
        <v>1199</v>
      </c>
      <c r="F453" s="1001">
        <v>816872.5</v>
      </c>
      <c r="G453" s="1001">
        <v>0</v>
      </c>
      <c r="H453" s="1001">
        <v>0</v>
      </c>
      <c r="I453" s="1001">
        <v>13362</v>
      </c>
      <c r="J453" s="1001">
        <v>13362</v>
      </c>
      <c r="K453" s="1001">
        <v>13362</v>
      </c>
      <c r="L453" s="1000">
        <v>0</v>
      </c>
    </row>
    <row r="454" spans="1:12" ht="18.75">
      <c r="A454" s="1004" t="s">
        <v>11953</v>
      </c>
      <c r="B454" s="1001" t="s">
        <v>12006</v>
      </c>
      <c r="C454" s="1001" t="s">
        <v>11956</v>
      </c>
      <c r="D454" s="1001" t="s">
        <v>11961</v>
      </c>
      <c r="E454" s="1001">
        <v>1089</v>
      </c>
      <c r="F454" s="1001">
        <v>1279085.3700000001</v>
      </c>
      <c r="G454" s="1001">
        <v>0</v>
      </c>
      <c r="H454" s="1001">
        <v>0</v>
      </c>
      <c r="I454" s="1001">
        <v>13956</v>
      </c>
      <c r="J454" s="1001">
        <v>13956</v>
      </c>
      <c r="K454" s="1001">
        <v>13956</v>
      </c>
      <c r="L454" s="1000">
        <v>0</v>
      </c>
    </row>
    <row r="455" spans="1:12" ht="18.75">
      <c r="A455" s="1004" t="s">
        <v>11953</v>
      </c>
      <c r="B455" s="1001" t="s">
        <v>12006</v>
      </c>
      <c r="C455" s="1001" t="s">
        <v>11956</v>
      </c>
      <c r="D455" s="1001" t="s">
        <v>11962</v>
      </c>
      <c r="E455" s="1001">
        <v>2081</v>
      </c>
      <c r="F455" s="1001">
        <v>0</v>
      </c>
      <c r="G455" s="1001">
        <v>0</v>
      </c>
      <c r="H455" s="1001">
        <v>0</v>
      </c>
      <c r="I455" s="1001">
        <v>27503</v>
      </c>
      <c r="J455" s="1001">
        <v>27503</v>
      </c>
      <c r="K455" s="1001">
        <v>23054</v>
      </c>
      <c r="L455" s="1000">
        <v>-4449</v>
      </c>
    </row>
    <row r="456" spans="1:12" ht="18.75">
      <c r="A456" s="1004" t="s">
        <v>11953</v>
      </c>
      <c r="B456" s="1001" t="s">
        <v>12006</v>
      </c>
      <c r="C456" s="1001" t="s">
        <v>4301</v>
      </c>
      <c r="D456" s="1001" t="s">
        <v>11963</v>
      </c>
      <c r="E456" s="1001">
        <v>565</v>
      </c>
      <c r="F456" s="1001">
        <v>167486.26999999999</v>
      </c>
      <c r="G456" s="1001">
        <v>0</v>
      </c>
      <c r="H456" s="1001">
        <v>0</v>
      </c>
      <c r="I456" s="1001">
        <v>6835</v>
      </c>
      <c r="J456" s="1001">
        <v>6835</v>
      </c>
      <c r="K456" s="1001">
        <v>6830</v>
      </c>
      <c r="L456" s="1000">
        <v>-5</v>
      </c>
    </row>
    <row r="457" spans="1:12" ht="18.75">
      <c r="A457" s="1004" t="s">
        <v>11953</v>
      </c>
      <c r="B457" s="1001" t="s">
        <v>12006</v>
      </c>
      <c r="C457" s="1001" t="s">
        <v>4301</v>
      </c>
      <c r="D457" s="1001" t="s">
        <v>11964</v>
      </c>
      <c r="E457" s="1001">
        <v>0</v>
      </c>
      <c r="F457" s="1001">
        <v>0</v>
      </c>
      <c r="G457" s="1001">
        <v>0</v>
      </c>
      <c r="H457" s="1001">
        <v>0</v>
      </c>
      <c r="I457" s="1001">
        <v>4546</v>
      </c>
      <c r="J457" s="1001">
        <v>4546</v>
      </c>
      <c r="K457" s="1001">
        <v>3909</v>
      </c>
      <c r="L457" s="1000">
        <v>-637</v>
      </c>
    </row>
    <row r="458" spans="1:12" ht="18.75">
      <c r="A458" s="1004" t="s">
        <v>11953</v>
      </c>
      <c r="B458" s="1001" t="s">
        <v>12006</v>
      </c>
      <c r="C458" s="1001" t="s">
        <v>4301</v>
      </c>
      <c r="D458" s="1001" t="s">
        <v>11965</v>
      </c>
      <c r="E458" s="1001">
        <v>0</v>
      </c>
      <c r="F458" s="1001">
        <v>0</v>
      </c>
      <c r="G458" s="1001">
        <v>0</v>
      </c>
      <c r="H458" s="1001">
        <v>0</v>
      </c>
      <c r="I458" s="1001">
        <v>1727</v>
      </c>
      <c r="J458" s="1001">
        <v>1727</v>
      </c>
      <c r="K458" s="1001">
        <v>0</v>
      </c>
      <c r="L458" s="1000">
        <v>-1727</v>
      </c>
    </row>
    <row r="459" spans="1:12" ht="18.75">
      <c r="A459" s="1004" t="s">
        <v>11953</v>
      </c>
      <c r="B459" s="1001" t="s">
        <v>12006</v>
      </c>
      <c r="C459" s="1001" t="s">
        <v>4301</v>
      </c>
      <c r="D459" s="1001" t="s">
        <v>11966</v>
      </c>
      <c r="E459" s="1001">
        <v>35</v>
      </c>
      <c r="F459" s="1001">
        <v>8850.59</v>
      </c>
      <c r="G459" s="1001">
        <v>0</v>
      </c>
      <c r="H459" s="1001">
        <v>0</v>
      </c>
      <c r="I459" s="1001">
        <v>1336</v>
      </c>
      <c r="J459" s="1001">
        <v>1336</v>
      </c>
      <c r="K459" s="1001">
        <v>872</v>
      </c>
      <c r="L459" s="1000">
        <v>-464</v>
      </c>
    </row>
    <row r="460" spans="1:12" ht="18.75">
      <c r="A460" s="1004" t="s">
        <v>11953</v>
      </c>
      <c r="B460" s="1001" t="s">
        <v>12006</v>
      </c>
      <c r="C460" s="1001" t="s">
        <v>4301</v>
      </c>
      <c r="D460" s="1001" t="s">
        <v>11967</v>
      </c>
      <c r="E460" s="1001">
        <v>0</v>
      </c>
      <c r="F460" s="1001">
        <v>0</v>
      </c>
      <c r="G460" s="1001">
        <v>0</v>
      </c>
      <c r="H460" s="1001">
        <v>0</v>
      </c>
      <c r="I460" s="1001">
        <v>455</v>
      </c>
      <c r="J460" s="1001">
        <v>455</v>
      </c>
      <c r="K460" s="1001">
        <v>0</v>
      </c>
      <c r="L460" s="1000">
        <v>-455</v>
      </c>
    </row>
    <row r="461" spans="1:12" ht="18.75">
      <c r="A461" s="1004" t="s">
        <v>11953</v>
      </c>
      <c r="B461" s="1001" t="s">
        <v>12006</v>
      </c>
      <c r="C461" s="1001" t="s">
        <v>4301</v>
      </c>
      <c r="D461" s="1001" t="s">
        <v>11983</v>
      </c>
      <c r="E461" s="1001">
        <v>2</v>
      </c>
      <c r="F461" s="1001">
        <v>8664</v>
      </c>
      <c r="G461" s="1001">
        <v>0</v>
      </c>
      <c r="H461" s="1001">
        <v>0</v>
      </c>
      <c r="I461" s="1001">
        <v>112</v>
      </c>
      <c r="J461" s="1001">
        <v>112</v>
      </c>
      <c r="K461" s="1001">
        <v>105</v>
      </c>
      <c r="L461" s="1000">
        <v>-7</v>
      </c>
    </row>
    <row r="462" spans="1:12" ht="18.75">
      <c r="A462" s="1004" t="s">
        <v>11953</v>
      </c>
      <c r="B462" s="1001" t="s">
        <v>12006</v>
      </c>
      <c r="C462" s="1001" t="s">
        <v>4301</v>
      </c>
      <c r="D462" s="1001" t="s">
        <v>11968</v>
      </c>
      <c r="E462" s="1001">
        <v>1010</v>
      </c>
      <c r="F462" s="1001">
        <v>523275</v>
      </c>
      <c r="G462" s="1001">
        <v>0</v>
      </c>
      <c r="H462" s="1001">
        <v>0</v>
      </c>
      <c r="I462" s="1001">
        <v>4464</v>
      </c>
      <c r="J462" s="1001">
        <v>4464</v>
      </c>
      <c r="K462" s="1001">
        <v>4337</v>
      </c>
      <c r="L462" s="1000">
        <v>-127</v>
      </c>
    </row>
    <row r="463" spans="1:12" ht="18.75">
      <c r="A463" s="1004" t="s">
        <v>11953</v>
      </c>
      <c r="B463" s="1001" t="s">
        <v>12006</v>
      </c>
      <c r="C463" s="1001" t="s">
        <v>4301</v>
      </c>
      <c r="D463" s="1001" t="s">
        <v>11984</v>
      </c>
      <c r="E463" s="1001">
        <v>210</v>
      </c>
      <c r="F463" s="1001">
        <v>397821.02</v>
      </c>
      <c r="G463" s="1001">
        <v>0</v>
      </c>
      <c r="H463" s="1001">
        <v>0</v>
      </c>
      <c r="I463" s="1001">
        <v>7287</v>
      </c>
      <c r="J463" s="1001">
        <v>7287</v>
      </c>
      <c r="K463" s="1001">
        <v>3918</v>
      </c>
      <c r="L463" s="1000">
        <v>-3369</v>
      </c>
    </row>
    <row r="464" spans="1:12" ht="18.75">
      <c r="A464" s="1004" t="s">
        <v>11953</v>
      </c>
      <c r="B464" s="1001" t="s">
        <v>12006</v>
      </c>
      <c r="C464" s="1001" t="s">
        <v>4301</v>
      </c>
      <c r="D464" s="1001" t="s">
        <v>11962</v>
      </c>
      <c r="E464" s="1001">
        <v>1687</v>
      </c>
      <c r="F464" s="1001">
        <v>0</v>
      </c>
      <c r="G464" s="1001">
        <v>0</v>
      </c>
      <c r="H464" s="1001">
        <v>0</v>
      </c>
      <c r="I464" s="1001">
        <v>35845</v>
      </c>
      <c r="J464" s="1001">
        <v>35845</v>
      </c>
      <c r="K464" s="1001">
        <v>19367</v>
      </c>
      <c r="L464" s="1000">
        <v>-16478</v>
      </c>
    </row>
    <row r="465" spans="1:12" ht="18.75">
      <c r="A465" s="1004" t="s">
        <v>11953</v>
      </c>
      <c r="B465" s="1000" t="s">
        <v>9125</v>
      </c>
      <c r="C465" s="1000" t="s">
        <v>4303</v>
      </c>
      <c r="D465" s="1000" t="s">
        <v>11955</v>
      </c>
      <c r="E465" s="1000">
        <v>6335</v>
      </c>
      <c r="F465" s="1000">
        <v>4456270.2</v>
      </c>
      <c r="G465" s="1000">
        <v>176</v>
      </c>
      <c r="H465" s="1000">
        <v>141922.01</v>
      </c>
      <c r="I465" s="1000">
        <v>75909</v>
      </c>
      <c r="J465" s="1000">
        <v>75909</v>
      </c>
      <c r="K465" s="1000">
        <v>75909</v>
      </c>
      <c r="L465" s="1000">
        <v>0</v>
      </c>
    </row>
    <row r="466" spans="1:12" ht="18.75">
      <c r="A466" s="1004" t="s">
        <v>11953</v>
      </c>
      <c r="B466" s="1001" t="s">
        <v>9125</v>
      </c>
      <c r="C466" s="1001" t="s">
        <v>11956</v>
      </c>
      <c r="D466" s="1001" t="s">
        <v>11961</v>
      </c>
      <c r="E466" s="1001">
        <v>5110</v>
      </c>
      <c r="F466" s="1001">
        <v>8271085.5599999996</v>
      </c>
      <c r="G466" s="1001">
        <v>0</v>
      </c>
      <c r="H466" s="1001">
        <v>0</v>
      </c>
      <c r="I466" s="1001">
        <v>59731</v>
      </c>
      <c r="J466" s="1001">
        <v>59731</v>
      </c>
      <c r="K466" s="1001">
        <v>59731</v>
      </c>
      <c r="L466" s="1000">
        <v>0</v>
      </c>
    </row>
    <row r="467" spans="1:12" ht="18.75">
      <c r="A467" s="1004" t="s">
        <v>11953</v>
      </c>
      <c r="B467" s="1001" t="s">
        <v>9125</v>
      </c>
      <c r="C467" s="1001" t="s">
        <v>11956</v>
      </c>
      <c r="D467" s="1001" t="s">
        <v>11995</v>
      </c>
      <c r="E467" s="1001">
        <v>0</v>
      </c>
      <c r="F467" s="1001">
        <v>0</v>
      </c>
      <c r="G467" s="1001">
        <v>0</v>
      </c>
      <c r="H467" s="1001">
        <v>0</v>
      </c>
      <c r="I467" s="1001">
        <v>3323</v>
      </c>
      <c r="J467" s="1001">
        <v>3323</v>
      </c>
      <c r="K467" s="1001">
        <v>3317</v>
      </c>
      <c r="L467" s="1000">
        <v>-6</v>
      </c>
    </row>
    <row r="468" spans="1:12" ht="18.75">
      <c r="A468" s="1004" t="s">
        <v>11953</v>
      </c>
      <c r="B468" s="1001" t="s">
        <v>9125</v>
      </c>
      <c r="C468" s="1001" t="s">
        <v>11956</v>
      </c>
      <c r="D468" s="1001" t="s">
        <v>12001</v>
      </c>
      <c r="E468" s="1001">
        <v>376</v>
      </c>
      <c r="F468" s="1001">
        <v>722164.4</v>
      </c>
      <c r="G468" s="1001">
        <v>0</v>
      </c>
      <c r="H468" s="1001">
        <v>0</v>
      </c>
      <c r="I468" s="1001">
        <v>3300</v>
      </c>
      <c r="J468" s="1001">
        <v>3300</v>
      </c>
      <c r="K468" s="1001">
        <v>3300</v>
      </c>
      <c r="L468" s="1000">
        <v>0</v>
      </c>
    </row>
    <row r="469" spans="1:12" ht="18.75">
      <c r="A469" s="1004" t="s">
        <v>11953</v>
      </c>
      <c r="B469" s="1001" t="s">
        <v>9125</v>
      </c>
      <c r="C469" s="1001" t="s">
        <v>11956</v>
      </c>
      <c r="D469" s="1001" t="s">
        <v>11962</v>
      </c>
      <c r="E469" s="1001">
        <v>20635</v>
      </c>
      <c r="F469" s="1001">
        <v>0</v>
      </c>
      <c r="G469" s="1001">
        <v>0</v>
      </c>
      <c r="H469" s="1001">
        <v>0</v>
      </c>
      <c r="I469" s="1001">
        <v>171428</v>
      </c>
      <c r="J469" s="1001">
        <v>171428</v>
      </c>
      <c r="K469" s="1001">
        <v>183958</v>
      </c>
      <c r="L469" s="1000">
        <v>12530</v>
      </c>
    </row>
    <row r="470" spans="1:12" ht="18.75">
      <c r="A470" s="1004" t="s">
        <v>11953</v>
      </c>
      <c r="B470" s="1001" t="s">
        <v>9125</v>
      </c>
      <c r="C470" s="1001" t="s">
        <v>4301</v>
      </c>
      <c r="D470" s="1001" t="s">
        <v>11963</v>
      </c>
      <c r="E470" s="1001">
        <v>4015</v>
      </c>
      <c r="F470" s="1001">
        <v>1995812.02</v>
      </c>
      <c r="G470" s="1001">
        <v>0</v>
      </c>
      <c r="H470" s="1001">
        <v>0</v>
      </c>
      <c r="I470" s="1001">
        <v>48289</v>
      </c>
      <c r="J470" s="1001">
        <v>48289</v>
      </c>
      <c r="K470" s="1001">
        <v>48277</v>
      </c>
      <c r="L470" s="1000">
        <v>-12</v>
      </c>
    </row>
    <row r="471" spans="1:12" ht="18.75">
      <c r="A471" s="1004" t="s">
        <v>11953</v>
      </c>
      <c r="B471" s="1000" t="s">
        <v>9125</v>
      </c>
      <c r="C471" s="1000" t="s">
        <v>4301</v>
      </c>
      <c r="D471" s="1000" t="s">
        <v>11981</v>
      </c>
      <c r="E471" s="1000">
        <v>88</v>
      </c>
      <c r="F471" s="1000">
        <v>33517.440000000002</v>
      </c>
      <c r="G471" s="1000">
        <v>14</v>
      </c>
      <c r="H471" s="1000">
        <v>5332.32</v>
      </c>
      <c r="I471" s="1000">
        <v>1025</v>
      </c>
      <c r="J471" s="1000">
        <v>1025</v>
      </c>
      <c r="K471" s="1000">
        <v>1025</v>
      </c>
      <c r="L471" s="1000">
        <v>0</v>
      </c>
    </row>
    <row r="472" spans="1:12" ht="18.75">
      <c r="A472" s="1004" t="s">
        <v>11953</v>
      </c>
      <c r="B472" s="1001" t="s">
        <v>9125</v>
      </c>
      <c r="C472" s="1001" t="s">
        <v>4301</v>
      </c>
      <c r="D472" s="1001" t="s">
        <v>11982</v>
      </c>
      <c r="E472" s="1001">
        <v>215</v>
      </c>
      <c r="F472" s="1001">
        <v>54046.7</v>
      </c>
      <c r="G472" s="1001">
        <v>0</v>
      </c>
      <c r="H472" s="1001">
        <v>0</v>
      </c>
      <c r="I472" s="1001">
        <v>439</v>
      </c>
      <c r="J472" s="1001">
        <v>439</v>
      </c>
      <c r="K472" s="1001">
        <v>423</v>
      </c>
      <c r="L472" s="1000">
        <v>-16</v>
      </c>
    </row>
    <row r="473" spans="1:12" ht="18.75">
      <c r="A473" s="1004" t="s">
        <v>11953</v>
      </c>
      <c r="B473" s="1001" t="s">
        <v>9125</v>
      </c>
      <c r="C473" s="1001" t="s">
        <v>4301</v>
      </c>
      <c r="D473" s="1001" t="s">
        <v>11964</v>
      </c>
      <c r="E473" s="1001">
        <v>1419</v>
      </c>
      <c r="F473" s="1001">
        <v>1372212</v>
      </c>
      <c r="G473" s="1001">
        <v>0</v>
      </c>
      <c r="H473" s="1001">
        <v>0</v>
      </c>
      <c r="I473" s="1001">
        <v>26783</v>
      </c>
      <c r="J473" s="1001">
        <v>26783</v>
      </c>
      <c r="K473" s="1001">
        <v>26734</v>
      </c>
      <c r="L473" s="1000">
        <v>-49</v>
      </c>
    </row>
    <row r="474" spans="1:12" ht="18.75">
      <c r="A474" s="1004" t="s">
        <v>11953</v>
      </c>
      <c r="B474" s="1001" t="s">
        <v>9125</v>
      </c>
      <c r="C474" s="1001" t="s">
        <v>4301</v>
      </c>
      <c r="D474" s="1001" t="s">
        <v>11965</v>
      </c>
      <c r="E474" s="1001">
        <v>0</v>
      </c>
      <c r="F474" s="1001">
        <v>0</v>
      </c>
      <c r="G474" s="1001">
        <v>0</v>
      </c>
      <c r="H474" s="1001">
        <v>0</v>
      </c>
      <c r="I474" s="1001">
        <v>11827</v>
      </c>
      <c r="J474" s="1001">
        <v>11827</v>
      </c>
      <c r="K474" s="1001">
        <v>0</v>
      </c>
      <c r="L474" s="1000">
        <v>-11827</v>
      </c>
    </row>
    <row r="475" spans="1:12" ht="18.75">
      <c r="A475" s="1004" t="s">
        <v>11953</v>
      </c>
      <c r="B475" s="1001" t="s">
        <v>9125</v>
      </c>
      <c r="C475" s="1001" t="s">
        <v>4301</v>
      </c>
      <c r="D475" s="1001" t="s">
        <v>11966</v>
      </c>
      <c r="E475" s="1001">
        <v>661</v>
      </c>
      <c r="F475" s="1001">
        <v>199243.7</v>
      </c>
      <c r="G475" s="1001">
        <v>0</v>
      </c>
      <c r="H475" s="1001">
        <v>0</v>
      </c>
      <c r="I475" s="1001">
        <v>8202</v>
      </c>
      <c r="J475" s="1001">
        <v>8202</v>
      </c>
      <c r="K475" s="1001">
        <v>8176</v>
      </c>
      <c r="L475" s="1000">
        <v>-26</v>
      </c>
    </row>
    <row r="476" spans="1:12" ht="18.75">
      <c r="A476" s="1004" t="s">
        <v>11953</v>
      </c>
      <c r="B476" s="1001" t="s">
        <v>9125</v>
      </c>
      <c r="C476" s="1001" t="s">
        <v>4301</v>
      </c>
      <c r="D476" s="1001" t="s">
        <v>11967</v>
      </c>
      <c r="E476" s="1001">
        <v>0</v>
      </c>
      <c r="F476" s="1001">
        <v>0</v>
      </c>
      <c r="G476" s="1001">
        <v>0</v>
      </c>
      <c r="H476" s="1001">
        <v>0</v>
      </c>
      <c r="I476" s="1001">
        <v>3549</v>
      </c>
      <c r="J476" s="1001">
        <v>3549</v>
      </c>
      <c r="K476" s="1001">
        <v>0</v>
      </c>
      <c r="L476" s="1000">
        <v>-3549</v>
      </c>
    </row>
    <row r="477" spans="1:12" ht="18.75">
      <c r="A477" s="1004" t="s">
        <v>11953</v>
      </c>
      <c r="B477" s="1001" t="s">
        <v>9125</v>
      </c>
      <c r="C477" s="1001" t="s">
        <v>4301</v>
      </c>
      <c r="D477" s="1001" t="s">
        <v>11983</v>
      </c>
      <c r="E477" s="1001">
        <v>59</v>
      </c>
      <c r="F477" s="1001">
        <v>255588</v>
      </c>
      <c r="G477" s="1001">
        <v>0</v>
      </c>
      <c r="H477" s="1001">
        <v>0</v>
      </c>
      <c r="I477" s="1001">
        <v>203</v>
      </c>
      <c r="J477" s="1001">
        <v>203</v>
      </c>
      <c r="K477" s="1001">
        <v>249</v>
      </c>
      <c r="L477" s="1000">
        <v>46</v>
      </c>
    </row>
    <row r="478" spans="1:12" ht="18.75">
      <c r="A478" s="1004" t="s">
        <v>11953</v>
      </c>
      <c r="B478" s="1001" t="s">
        <v>9125</v>
      </c>
      <c r="C478" s="1001" t="s">
        <v>4301</v>
      </c>
      <c r="D478" s="1001" t="s">
        <v>11968</v>
      </c>
      <c r="E478" s="1001">
        <v>4648</v>
      </c>
      <c r="F478" s="1001">
        <v>2676018</v>
      </c>
      <c r="G478" s="1001">
        <v>0</v>
      </c>
      <c r="H478" s="1001">
        <v>0</v>
      </c>
      <c r="I478" s="1001">
        <v>38352</v>
      </c>
      <c r="J478" s="1001">
        <v>38352</v>
      </c>
      <c r="K478" s="1001">
        <v>38329</v>
      </c>
      <c r="L478" s="1000">
        <v>-23</v>
      </c>
    </row>
    <row r="479" spans="1:12" ht="18.75">
      <c r="A479" s="1004" t="s">
        <v>11953</v>
      </c>
      <c r="B479" s="1001" t="s">
        <v>9125</v>
      </c>
      <c r="C479" s="1001" t="s">
        <v>4301</v>
      </c>
      <c r="D479" s="1001" t="s">
        <v>11984</v>
      </c>
      <c r="E479" s="1001">
        <v>3344</v>
      </c>
      <c r="F479" s="1001">
        <v>5110479.41</v>
      </c>
      <c r="G479" s="1001">
        <v>0</v>
      </c>
      <c r="H479" s="1001">
        <v>0</v>
      </c>
      <c r="I479" s="1001">
        <v>73205</v>
      </c>
      <c r="J479" s="1001">
        <v>73205</v>
      </c>
      <c r="K479" s="1001">
        <v>43360</v>
      </c>
      <c r="L479" s="1000">
        <v>-29845</v>
      </c>
    </row>
    <row r="480" spans="1:12" ht="18.75">
      <c r="A480" s="1004" t="s">
        <v>11953</v>
      </c>
      <c r="B480" s="1001" t="s">
        <v>9125</v>
      </c>
      <c r="C480" s="1001" t="s">
        <v>4301</v>
      </c>
      <c r="D480" s="1001" t="s">
        <v>11962</v>
      </c>
      <c r="E480" s="1001">
        <v>24757</v>
      </c>
      <c r="F480" s="1001">
        <v>0</v>
      </c>
      <c r="G480" s="1001">
        <v>0</v>
      </c>
      <c r="H480" s="1001">
        <v>0</v>
      </c>
      <c r="I480" s="1001">
        <v>176471</v>
      </c>
      <c r="J480" s="1001">
        <v>176471</v>
      </c>
      <c r="K480" s="1001">
        <v>195411</v>
      </c>
      <c r="L480" s="1000">
        <v>18940</v>
      </c>
    </row>
    <row r="481" spans="1:12" ht="18.75">
      <c r="A481" s="1004" t="s">
        <v>11953</v>
      </c>
      <c r="B481" s="1001" t="s">
        <v>9125</v>
      </c>
      <c r="C481" s="1001" t="s">
        <v>4301</v>
      </c>
      <c r="D481" s="1001" t="s">
        <v>11969</v>
      </c>
      <c r="E481" s="1001">
        <v>355</v>
      </c>
      <c r="F481" s="1001">
        <v>89293.91</v>
      </c>
      <c r="G481" s="1001">
        <v>0</v>
      </c>
      <c r="H481" s="1001">
        <v>0</v>
      </c>
      <c r="I481" s="1001">
        <v>4288</v>
      </c>
      <c r="J481" s="1001">
        <v>4288</v>
      </c>
      <c r="K481" s="1001">
        <v>4284</v>
      </c>
      <c r="L481" s="1000">
        <v>-4</v>
      </c>
    </row>
    <row r="482" spans="1:12" ht="18.75">
      <c r="A482" s="1004" t="s">
        <v>11953</v>
      </c>
      <c r="B482" s="1001" t="s">
        <v>9125</v>
      </c>
      <c r="C482" s="1001" t="s">
        <v>4301</v>
      </c>
      <c r="D482" s="1001" t="s">
        <v>11987</v>
      </c>
      <c r="E482" s="1001">
        <v>103</v>
      </c>
      <c r="F482" s="1001">
        <v>19520.650000000001</v>
      </c>
      <c r="G482" s="1001">
        <v>0</v>
      </c>
      <c r="H482" s="1001">
        <v>0</v>
      </c>
      <c r="I482" s="1001">
        <v>1246</v>
      </c>
      <c r="J482" s="1001">
        <v>1246</v>
      </c>
      <c r="K482" s="1001">
        <v>1246</v>
      </c>
      <c r="L482" s="1000">
        <v>0</v>
      </c>
    </row>
    <row r="483" spans="1:12" ht="18.75">
      <c r="A483" s="1004" t="s">
        <v>11953</v>
      </c>
      <c r="B483" s="1001" t="s">
        <v>9125</v>
      </c>
      <c r="C483" s="1001" t="s">
        <v>4301</v>
      </c>
      <c r="D483" s="1001" t="s">
        <v>11970</v>
      </c>
      <c r="E483" s="1001">
        <v>719</v>
      </c>
      <c r="F483" s="1001">
        <v>1034205.89</v>
      </c>
      <c r="G483" s="1001">
        <v>0</v>
      </c>
      <c r="H483" s="1001">
        <v>0</v>
      </c>
      <c r="I483" s="1001">
        <v>8646</v>
      </c>
      <c r="J483" s="1001">
        <v>8646</v>
      </c>
      <c r="K483" s="1001">
        <v>8641</v>
      </c>
      <c r="L483" s="1000">
        <v>-5</v>
      </c>
    </row>
    <row r="484" spans="1:12" ht="18.75">
      <c r="A484" s="1004" t="s">
        <v>11953</v>
      </c>
      <c r="B484" s="1001" t="s">
        <v>9125</v>
      </c>
      <c r="C484" s="1001" t="s">
        <v>4301</v>
      </c>
      <c r="D484" s="1001" t="s">
        <v>11988</v>
      </c>
      <c r="E484" s="1001">
        <v>219</v>
      </c>
      <c r="F484" s="1001">
        <v>199050.38</v>
      </c>
      <c r="G484" s="1001">
        <v>0</v>
      </c>
      <c r="H484" s="1001">
        <v>0</v>
      </c>
      <c r="I484" s="1001">
        <v>2695</v>
      </c>
      <c r="J484" s="1001">
        <v>2695</v>
      </c>
      <c r="K484" s="1001">
        <v>2687</v>
      </c>
      <c r="L484" s="1000">
        <v>-8</v>
      </c>
    </row>
    <row r="485" spans="1:12" ht="18.75">
      <c r="A485" s="1004" t="s">
        <v>11953</v>
      </c>
      <c r="B485" s="1001" t="s">
        <v>9125</v>
      </c>
      <c r="C485" s="1001" t="s">
        <v>4301</v>
      </c>
      <c r="D485" s="1001" t="s">
        <v>11971</v>
      </c>
      <c r="E485" s="1001">
        <v>704</v>
      </c>
      <c r="F485" s="1001">
        <v>90407.360000000001</v>
      </c>
      <c r="G485" s="1001">
        <v>0</v>
      </c>
      <c r="H485" s="1001">
        <v>0</v>
      </c>
      <c r="I485" s="1001">
        <v>8496</v>
      </c>
      <c r="J485" s="1001">
        <v>8496</v>
      </c>
      <c r="K485" s="1001">
        <v>8490</v>
      </c>
      <c r="L485" s="1000">
        <v>-6</v>
      </c>
    </row>
    <row r="486" spans="1:12" ht="18.75">
      <c r="A486" s="1004" t="s">
        <v>11953</v>
      </c>
      <c r="B486" s="1001" t="s">
        <v>9125</v>
      </c>
      <c r="C486" s="1001" t="s">
        <v>4301</v>
      </c>
      <c r="D486" s="1001" t="s">
        <v>11972</v>
      </c>
      <c r="E486" s="1001">
        <v>694</v>
      </c>
      <c r="F486" s="1001">
        <v>180449.08</v>
      </c>
      <c r="G486" s="1001">
        <v>0</v>
      </c>
      <c r="H486" s="1001">
        <v>0</v>
      </c>
      <c r="I486" s="1001">
        <v>8362</v>
      </c>
      <c r="J486" s="1001">
        <v>8362</v>
      </c>
      <c r="K486" s="1001">
        <v>8355</v>
      </c>
      <c r="L486" s="1000">
        <v>-7</v>
      </c>
    </row>
    <row r="487" spans="1:12" ht="18.75">
      <c r="A487" s="1004" t="s">
        <v>11953</v>
      </c>
      <c r="B487" s="1001" t="s">
        <v>9125</v>
      </c>
      <c r="C487" s="1001" t="s">
        <v>4301</v>
      </c>
      <c r="D487" s="1001" t="s">
        <v>11989</v>
      </c>
      <c r="E487" s="1001">
        <v>221</v>
      </c>
      <c r="F487" s="1001">
        <v>34256.300000000003</v>
      </c>
      <c r="G487" s="1001">
        <v>0</v>
      </c>
      <c r="H487" s="1001">
        <v>0</v>
      </c>
      <c r="I487" s="1001">
        <v>2695</v>
      </c>
      <c r="J487" s="1001">
        <v>2695</v>
      </c>
      <c r="K487" s="1001">
        <v>2690</v>
      </c>
      <c r="L487" s="1000">
        <v>-5</v>
      </c>
    </row>
    <row r="488" spans="1:12" ht="18.75">
      <c r="A488" s="1004" t="s">
        <v>11953</v>
      </c>
      <c r="B488" s="1000" t="s">
        <v>12007</v>
      </c>
      <c r="C488" s="1000" t="s">
        <v>4303</v>
      </c>
      <c r="D488" s="1000" t="s">
        <v>11955</v>
      </c>
      <c r="E488" s="1000">
        <v>824</v>
      </c>
      <c r="F488" s="1000">
        <v>566429.27</v>
      </c>
      <c r="G488" s="1000">
        <v>25</v>
      </c>
      <c r="H488" s="1000">
        <v>15922.07</v>
      </c>
      <c r="I488" s="1000">
        <v>9837</v>
      </c>
      <c r="J488" s="1000">
        <v>9837</v>
      </c>
      <c r="K488" s="1000">
        <v>9837</v>
      </c>
      <c r="L488" s="1000">
        <v>0</v>
      </c>
    </row>
    <row r="489" spans="1:12" ht="18.75">
      <c r="A489" s="1004" t="s">
        <v>11953</v>
      </c>
      <c r="B489" s="1001" t="s">
        <v>12007</v>
      </c>
      <c r="C489" s="1001" t="s">
        <v>11956</v>
      </c>
      <c r="D489" s="1001" t="s">
        <v>11961</v>
      </c>
      <c r="E489" s="1001">
        <v>712</v>
      </c>
      <c r="F489" s="1001">
        <v>887479.38</v>
      </c>
      <c r="G489" s="1001">
        <v>0</v>
      </c>
      <c r="H489" s="1001">
        <v>0</v>
      </c>
      <c r="I489" s="1001">
        <v>8287</v>
      </c>
      <c r="J489" s="1001">
        <v>8287</v>
      </c>
      <c r="K489" s="1001">
        <v>8287</v>
      </c>
      <c r="L489" s="1000">
        <v>0</v>
      </c>
    </row>
    <row r="490" spans="1:12" ht="18.75">
      <c r="A490" s="1004" t="s">
        <v>11953</v>
      </c>
      <c r="B490" s="1001" t="s">
        <v>12007</v>
      </c>
      <c r="C490" s="1001" t="s">
        <v>11956</v>
      </c>
      <c r="D490" s="1001" t="s">
        <v>11962</v>
      </c>
      <c r="E490" s="1001">
        <v>2858</v>
      </c>
      <c r="F490" s="1001">
        <v>0</v>
      </c>
      <c r="G490" s="1001">
        <v>0</v>
      </c>
      <c r="H490" s="1001">
        <v>0</v>
      </c>
      <c r="I490" s="1001">
        <v>22148</v>
      </c>
      <c r="J490" s="1001">
        <v>22148</v>
      </c>
      <c r="K490" s="1001">
        <v>19853</v>
      </c>
      <c r="L490" s="1000">
        <v>-2295</v>
      </c>
    </row>
    <row r="491" spans="1:12" ht="18.75">
      <c r="A491" s="1004" t="s">
        <v>11953</v>
      </c>
      <c r="B491" s="1001" t="s">
        <v>12007</v>
      </c>
      <c r="C491" s="1001" t="s">
        <v>4301</v>
      </c>
      <c r="D491" s="1001" t="s">
        <v>11963</v>
      </c>
      <c r="E491" s="1001">
        <v>661</v>
      </c>
      <c r="F491" s="1001">
        <v>181484.07</v>
      </c>
      <c r="G491" s="1001">
        <v>0</v>
      </c>
      <c r="H491" s="1001">
        <v>0</v>
      </c>
      <c r="I491" s="1001">
        <v>7920</v>
      </c>
      <c r="J491" s="1001">
        <v>7920</v>
      </c>
      <c r="K491" s="1001">
        <v>7920</v>
      </c>
      <c r="L491" s="1000">
        <v>0</v>
      </c>
    </row>
    <row r="492" spans="1:12" ht="18.75">
      <c r="A492" s="1004" t="s">
        <v>11953</v>
      </c>
      <c r="B492" s="1001" t="s">
        <v>12007</v>
      </c>
      <c r="C492" s="1001" t="s">
        <v>4301</v>
      </c>
      <c r="D492" s="1001" t="s">
        <v>11964</v>
      </c>
      <c r="E492" s="1001">
        <v>189</v>
      </c>
      <c r="F492" s="1001">
        <v>149513</v>
      </c>
      <c r="G492" s="1001">
        <v>0</v>
      </c>
      <c r="H492" s="1001">
        <v>0</v>
      </c>
      <c r="I492" s="1001">
        <v>3515</v>
      </c>
      <c r="J492" s="1001">
        <v>3515</v>
      </c>
      <c r="K492" s="1001">
        <v>3513</v>
      </c>
      <c r="L492" s="1000">
        <v>-2</v>
      </c>
    </row>
    <row r="493" spans="1:12" ht="18.75">
      <c r="A493" s="1004" t="s">
        <v>11953</v>
      </c>
      <c r="B493" s="1001" t="s">
        <v>12007</v>
      </c>
      <c r="C493" s="1001" t="s">
        <v>4301</v>
      </c>
      <c r="D493" s="1001" t="s">
        <v>11965</v>
      </c>
      <c r="E493" s="1001">
        <v>0</v>
      </c>
      <c r="F493" s="1001">
        <v>0</v>
      </c>
      <c r="G493" s="1001">
        <v>0</v>
      </c>
      <c r="H493" s="1001">
        <v>0</v>
      </c>
      <c r="I493" s="1001">
        <v>1399</v>
      </c>
      <c r="J493" s="1001">
        <v>1399</v>
      </c>
      <c r="K493" s="1001">
        <v>0</v>
      </c>
      <c r="L493" s="1000">
        <v>-1399</v>
      </c>
    </row>
    <row r="494" spans="1:12" ht="18.75">
      <c r="A494" s="1004" t="s">
        <v>11953</v>
      </c>
      <c r="B494" s="1001" t="s">
        <v>12007</v>
      </c>
      <c r="C494" s="1001" t="s">
        <v>4301</v>
      </c>
      <c r="D494" s="1001" t="s">
        <v>11966</v>
      </c>
      <c r="E494" s="1001">
        <v>92</v>
      </c>
      <c r="F494" s="1001">
        <v>31330</v>
      </c>
      <c r="G494" s="1001">
        <v>0</v>
      </c>
      <c r="H494" s="1001">
        <v>0</v>
      </c>
      <c r="I494" s="1001">
        <v>1094</v>
      </c>
      <c r="J494" s="1001">
        <v>1094</v>
      </c>
      <c r="K494" s="1001">
        <v>1094</v>
      </c>
      <c r="L494" s="1000">
        <v>0</v>
      </c>
    </row>
    <row r="495" spans="1:12" ht="18.75">
      <c r="A495" s="1004" t="s">
        <v>11953</v>
      </c>
      <c r="B495" s="1001" t="s">
        <v>12007</v>
      </c>
      <c r="C495" s="1001" t="s">
        <v>4301</v>
      </c>
      <c r="D495" s="1001" t="s">
        <v>11967</v>
      </c>
      <c r="E495" s="1001">
        <v>0</v>
      </c>
      <c r="F495" s="1001">
        <v>0</v>
      </c>
      <c r="G495" s="1001">
        <v>0</v>
      </c>
      <c r="H495" s="1001">
        <v>0</v>
      </c>
      <c r="I495" s="1001">
        <v>393</v>
      </c>
      <c r="J495" s="1001">
        <v>393</v>
      </c>
      <c r="K495" s="1001">
        <v>0</v>
      </c>
      <c r="L495" s="1000">
        <v>-393</v>
      </c>
    </row>
    <row r="496" spans="1:12" ht="18.75">
      <c r="A496" s="1004" t="s">
        <v>11953</v>
      </c>
      <c r="B496" s="1001" t="s">
        <v>12007</v>
      </c>
      <c r="C496" s="1001" t="s">
        <v>4301</v>
      </c>
      <c r="D496" s="1001" t="s">
        <v>11983</v>
      </c>
      <c r="E496" s="1001">
        <v>0</v>
      </c>
      <c r="F496" s="1001">
        <v>0</v>
      </c>
      <c r="G496" s="1001">
        <v>0</v>
      </c>
      <c r="H496" s="1001">
        <v>0</v>
      </c>
      <c r="I496" s="1001">
        <v>21</v>
      </c>
      <c r="J496" s="1001">
        <v>21</v>
      </c>
      <c r="K496" s="1001">
        <v>21</v>
      </c>
      <c r="L496" s="1000">
        <v>0</v>
      </c>
    </row>
    <row r="497" spans="1:12" ht="18.75">
      <c r="A497" s="1004" t="s">
        <v>11953</v>
      </c>
      <c r="B497" s="1001" t="s">
        <v>12007</v>
      </c>
      <c r="C497" s="1001" t="s">
        <v>4301</v>
      </c>
      <c r="D497" s="1001" t="s">
        <v>11968</v>
      </c>
      <c r="E497" s="1001">
        <v>113</v>
      </c>
      <c r="F497" s="1001">
        <v>65534</v>
      </c>
      <c r="G497" s="1001">
        <v>0</v>
      </c>
      <c r="H497" s="1001">
        <v>0</v>
      </c>
      <c r="I497" s="1001">
        <v>4143</v>
      </c>
      <c r="J497" s="1001">
        <v>4143</v>
      </c>
      <c r="K497" s="1001">
        <v>4143</v>
      </c>
      <c r="L497" s="1000">
        <v>0</v>
      </c>
    </row>
    <row r="498" spans="1:12" ht="18.75">
      <c r="A498" s="1004" t="s">
        <v>11953</v>
      </c>
      <c r="B498" s="1001" t="s">
        <v>12007</v>
      </c>
      <c r="C498" s="1001" t="s">
        <v>4301</v>
      </c>
      <c r="D498" s="1001" t="s">
        <v>11984</v>
      </c>
      <c r="E498" s="1001">
        <v>110</v>
      </c>
      <c r="F498" s="1001">
        <v>221388.96</v>
      </c>
      <c r="G498" s="1001">
        <v>0</v>
      </c>
      <c r="H498" s="1001">
        <v>0</v>
      </c>
      <c r="I498" s="1001">
        <v>5328</v>
      </c>
      <c r="J498" s="1001">
        <v>5328</v>
      </c>
      <c r="K498" s="1001">
        <v>2620</v>
      </c>
      <c r="L498" s="1000">
        <v>-2708</v>
      </c>
    </row>
    <row r="499" spans="1:12" ht="18.75">
      <c r="A499" s="1004" t="s">
        <v>11953</v>
      </c>
      <c r="B499" s="1001" t="s">
        <v>12007</v>
      </c>
      <c r="C499" s="1001" t="s">
        <v>4301</v>
      </c>
      <c r="D499" s="1001" t="s">
        <v>11962</v>
      </c>
      <c r="E499" s="1001">
        <v>1091</v>
      </c>
      <c r="F499" s="1001">
        <v>0</v>
      </c>
      <c r="G499" s="1001">
        <v>0</v>
      </c>
      <c r="H499" s="1001">
        <v>0</v>
      </c>
      <c r="I499" s="1001">
        <v>25413</v>
      </c>
      <c r="J499" s="1001">
        <v>25413</v>
      </c>
      <c r="K499" s="1001">
        <v>17920</v>
      </c>
      <c r="L499" s="1000">
        <v>-7493</v>
      </c>
    </row>
    <row r="500" spans="1:12" ht="18.75">
      <c r="A500" s="1004" t="s">
        <v>11953</v>
      </c>
      <c r="B500" s="1000" t="s">
        <v>9603</v>
      </c>
      <c r="C500" s="1000" t="s">
        <v>4303</v>
      </c>
      <c r="D500" s="1000" t="s">
        <v>11955</v>
      </c>
      <c r="E500" s="1000">
        <v>4145</v>
      </c>
      <c r="F500" s="1000">
        <v>2057687.5</v>
      </c>
      <c r="G500" s="1000">
        <v>132</v>
      </c>
      <c r="H500" s="1000">
        <v>90750</v>
      </c>
      <c r="I500" s="1000">
        <v>49739</v>
      </c>
      <c r="J500" s="1000">
        <v>49739</v>
      </c>
      <c r="K500" s="1000">
        <v>49739</v>
      </c>
      <c r="L500" s="1000">
        <v>0</v>
      </c>
    </row>
    <row r="501" spans="1:12" ht="18.75">
      <c r="A501" s="1004" t="s">
        <v>11953</v>
      </c>
      <c r="B501" s="1001" t="s">
        <v>9603</v>
      </c>
      <c r="C501" s="1001" t="s">
        <v>11956</v>
      </c>
      <c r="D501" s="1001" t="s">
        <v>11961</v>
      </c>
      <c r="E501" s="1001">
        <v>3388</v>
      </c>
      <c r="F501" s="1001">
        <v>3120216.29</v>
      </c>
      <c r="G501" s="1001">
        <v>0</v>
      </c>
      <c r="H501" s="1001">
        <v>0</v>
      </c>
      <c r="I501" s="1001">
        <v>31511</v>
      </c>
      <c r="J501" s="1001">
        <v>31511</v>
      </c>
      <c r="K501" s="1001">
        <v>31511</v>
      </c>
      <c r="L501" s="1000">
        <v>0</v>
      </c>
    </row>
    <row r="502" spans="1:12" ht="18.75">
      <c r="A502" s="1004" t="s">
        <v>11953</v>
      </c>
      <c r="B502" s="1001" t="s">
        <v>9603</v>
      </c>
      <c r="C502" s="1001" t="s">
        <v>11956</v>
      </c>
      <c r="D502" s="1001" t="s">
        <v>11995</v>
      </c>
      <c r="E502" s="1001">
        <v>470</v>
      </c>
      <c r="F502" s="1001">
        <v>902705.5</v>
      </c>
      <c r="G502" s="1001">
        <v>0</v>
      </c>
      <c r="H502" s="1001">
        <v>0</v>
      </c>
      <c r="I502" s="1001">
        <v>4393</v>
      </c>
      <c r="J502" s="1001">
        <v>4393</v>
      </c>
      <c r="K502" s="1001">
        <v>4393</v>
      </c>
      <c r="L502" s="1000">
        <v>0</v>
      </c>
    </row>
    <row r="503" spans="1:12" ht="18.75">
      <c r="A503" s="1004" t="s">
        <v>11953</v>
      </c>
      <c r="B503" s="1001" t="s">
        <v>9603</v>
      </c>
      <c r="C503" s="1001" t="s">
        <v>11956</v>
      </c>
      <c r="D503" s="1001" t="s">
        <v>11962</v>
      </c>
      <c r="E503" s="1001">
        <v>3691</v>
      </c>
      <c r="F503" s="1001">
        <v>0</v>
      </c>
      <c r="G503" s="1001">
        <v>0</v>
      </c>
      <c r="H503" s="1001">
        <v>0</v>
      </c>
      <c r="I503" s="1001">
        <v>101891</v>
      </c>
      <c r="J503" s="1001">
        <v>101891</v>
      </c>
      <c r="K503" s="1001">
        <v>38818</v>
      </c>
      <c r="L503" s="1000">
        <v>-63073</v>
      </c>
    </row>
    <row r="504" spans="1:12" ht="18.75">
      <c r="A504" s="1004" t="s">
        <v>11953</v>
      </c>
      <c r="B504" s="1001" t="s">
        <v>9603</v>
      </c>
      <c r="C504" s="1001" t="s">
        <v>4301</v>
      </c>
      <c r="D504" s="1001" t="s">
        <v>11963</v>
      </c>
      <c r="E504" s="1001">
        <v>1703</v>
      </c>
      <c r="F504" s="1001">
        <v>264841.09000000003</v>
      </c>
      <c r="G504" s="1001">
        <v>0</v>
      </c>
      <c r="H504" s="1001">
        <v>0</v>
      </c>
      <c r="I504" s="1001">
        <v>20292</v>
      </c>
      <c r="J504" s="1001">
        <v>20292</v>
      </c>
      <c r="K504" s="1001">
        <v>20288</v>
      </c>
      <c r="L504" s="1000">
        <v>-4</v>
      </c>
    </row>
    <row r="505" spans="1:12" ht="18.75">
      <c r="A505" s="1004" t="s">
        <v>11953</v>
      </c>
      <c r="B505" s="1001" t="s">
        <v>9603</v>
      </c>
      <c r="C505" s="1001" t="s">
        <v>4301</v>
      </c>
      <c r="D505" s="1001" t="s">
        <v>11981</v>
      </c>
      <c r="E505" s="1001">
        <v>104</v>
      </c>
      <c r="F505" s="1001">
        <v>39611.519999999997</v>
      </c>
      <c r="G505" s="1001">
        <v>0</v>
      </c>
      <c r="H505" s="1001">
        <v>0</v>
      </c>
      <c r="I505" s="1001">
        <v>1025</v>
      </c>
      <c r="J505" s="1001">
        <v>1025</v>
      </c>
      <c r="K505" s="1001">
        <v>1024</v>
      </c>
      <c r="L505" s="1000">
        <v>-1</v>
      </c>
    </row>
    <row r="506" spans="1:12" ht="18.75">
      <c r="A506" s="1004" t="s">
        <v>11953</v>
      </c>
      <c r="B506" s="1001" t="s">
        <v>9603</v>
      </c>
      <c r="C506" s="1001" t="s">
        <v>4301</v>
      </c>
      <c r="D506" s="1001" t="s">
        <v>11982</v>
      </c>
      <c r="E506" s="1001">
        <v>44</v>
      </c>
      <c r="F506" s="1001">
        <v>11060.72</v>
      </c>
      <c r="G506" s="1001">
        <v>0</v>
      </c>
      <c r="H506" s="1001">
        <v>0</v>
      </c>
      <c r="I506" s="1001">
        <v>439</v>
      </c>
      <c r="J506" s="1001">
        <v>439</v>
      </c>
      <c r="K506" s="1001">
        <v>424</v>
      </c>
      <c r="L506" s="1000">
        <v>-15</v>
      </c>
    </row>
    <row r="507" spans="1:12" ht="18.75">
      <c r="A507" s="1004" t="s">
        <v>11953</v>
      </c>
      <c r="B507" s="1001" t="s">
        <v>9603</v>
      </c>
      <c r="C507" s="1001" t="s">
        <v>4301</v>
      </c>
      <c r="D507" s="1001" t="s">
        <v>11964</v>
      </c>
      <c r="E507" s="1001">
        <v>1568</v>
      </c>
      <c r="F507" s="1001">
        <v>1642694</v>
      </c>
      <c r="G507" s="1001">
        <v>0</v>
      </c>
      <c r="H507" s="1001">
        <v>0</v>
      </c>
      <c r="I507" s="1001">
        <v>26907</v>
      </c>
      <c r="J507" s="1001">
        <v>26907</v>
      </c>
      <c r="K507" s="1001">
        <v>26890</v>
      </c>
      <c r="L507" s="1000">
        <v>-17</v>
      </c>
    </row>
    <row r="508" spans="1:12" ht="18.75">
      <c r="A508" s="1004" t="s">
        <v>11953</v>
      </c>
      <c r="B508" s="1001" t="s">
        <v>9603</v>
      </c>
      <c r="C508" s="1001" t="s">
        <v>4301</v>
      </c>
      <c r="D508" s="1001" t="s">
        <v>11965</v>
      </c>
      <c r="E508" s="1001">
        <v>0</v>
      </c>
      <c r="F508" s="1001">
        <v>0</v>
      </c>
      <c r="G508" s="1001">
        <v>0</v>
      </c>
      <c r="H508" s="1001">
        <v>0</v>
      </c>
      <c r="I508" s="1001">
        <v>12276</v>
      </c>
      <c r="J508" s="1001">
        <v>12276</v>
      </c>
      <c r="K508" s="1001">
        <v>0</v>
      </c>
      <c r="L508" s="1000">
        <v>-12276</v>
      </c>
    </row>
    <row r="509" spans="1:12" ht="18.75">
      <c r="A509" s="1004" t="s">
        <v>11953</v>
      </c>
      <c r="B509" s="1001" t="s">
        <v>9603</v>
      </c>
      <c r="C509" s="1001" t="s">
        <v>4301</v>
      </c>
      <c r="D509" s="1001" t="s">
        <v>11966</v>
      </c>
      <c r="E509" s="1001">
        <v>600</v>
      </c>
      <c r="F509" s="1001">
        <v>115834.32</v>
      </c>
      <c r="G509" s="1001">
        <v>0</v>
      </c>
      <c r="H509" s="1001">
        <v>0</v>
      </c>
      <c r="I509" s="1001">
        <v>7156</v>
      </c>
      <c r="J509" s="1001">
        <v>7156</v>
      </c>
      <c r="K509" s="1001">
        <v>7153</v>
      </c>
      <c r="L509" s="1000">
        <v>-3</v>
      </c>
    </row>
    <row r="510" spans="1:12" ht="18.75">
      <c r="A510" s="1004" t="s">
        <v>11953</v>
      </c>
      <c r="B510" s="1001" t="s">
        <v>9603</v>
      </c>
      <c r="C510" s="1001" t="s">
        <v>4301</v>
      </c>
      <c r="D510" s="1001" t="s">
        <v>11967</v>
      </c>
      <c r="E510" s="1001">
        <v>0</v>
      </c>
      <c r="F510" s="1001">
        <v>0</v>
      </c>
      <c r="G510" s="1001">
        <v>0</v>
      </c>
      <c r="H510" s="1001">
        <v>0</v>
      </c>
      <c r="I510" s="1001">
        <v>3069</v>
      </c>
      <c r="J510" s="1001">
        <v>3069</v>
      </c>
      <c r="K510" s="1001">
        <v>0</v>
      </c>
      <c r="L510" s="1000">
        <v>-3069</v>
      </c>
    </row>
    <row r="511" spans="1:12" ht="18.75">
      <c r="A511" s="1004" t="s">
        <v>11953</v>
      </c>
      <c r="B511" s="1001" t="s">
        <v>9603</v>
      </c>
      <c r="C511" s="1001" t="s">
        <v>4301</v>
      </c>
      <c r="D511" s="1001" t="s">
        <v>11968</v>
      </c>
      <c r="E511" s="1001">
        <v>1202</v>
      </c>
      <c r="F511" s="1001">
        <v>595825</v>
      </c>
      <c r="G511" s="1001">
        <v>0</v>
      </c>
      <c r="H511" s="1001">
        <v>0</v>
      </c>
      <c r="I511" s="1001">
        <v>17723</v>
      </c>
      <c r="J511" s="1001">
        <v>17723</v>
      </c>
      <c r="K511" s="1001">
        <v>17713</v>
      </c>
      <c r="L511" s="1000">
        <v>-10</v>
      </c>
    </row>
    <row r="512" spans="1:12" ht="18.75">
      <c r="A512" s="1004" t="s">
        <v>11953</v>
      </c>
      <c r="B512" s="1001" t="s">
        <v>9603</v>
      </c>
      <c r="C512" s="1001" t="s">
        <v>4301</v>
      </c>
      <c r="D512" s="1001" t="s">
        <v>11962</v>
      </c>
      <c r="E512" s="1001">
        <v>9270</v>
      </c>
      <c r="F512" s="1001">
        <v>0</v>
      </c>
      <c r="G512" s="1001">
        <v>0</v>
      </c>
      <c r="H512" s="1001">
        <v>0</v>
      </c>
      <c r="I512" s="1001">
        <v>121674</v>
      </c>
      <c r="J512" s="1001">
        <v>121674</v>
      </c>
      <c r="K512" s="1001">
        <v>92756</v>
      </c>
      <c r="L512" s="1000">
        <v>-28918</v>
      </c>
    </row>
    <row r="513" spans="1:12" ht="18.75">
      <c r="A513" s="1004" t="s">
        <v>11953</v>
      </c>
      <c r="B513" s="1001" t="s">
        <v>9603</v>
      </c>
      <c r="C513" s="1001" t="s">
        <v>4301</v>
      </c>
      <c r="D513" s="1001" t="s">
        <v>11969</v>
      </c>
      <c r="E513" s="1001">
        <v>185</v>
      </c>
      <c r="F513" s="1001">
        <v>34448.85</v>
      </c>
      <c r="G513" s="1001">
        <v>0</v>
      </c>
      <c r="H513" s="1001">
        <v>0</v>
      </c>
      <c r="I513" s="1001">
        <v>3843</v>
      </c>
      <c r="J513" s="1001">
        <v>3843</v>
      </c>
      <c r="K513" s="1001">
        <v>3592</v>
      </c>
      <c r="L513" s="1000">
        <v>-251</v>
      </c>
    </row>
    <row r="514" spans="1:12" ht="18.75">
      <c r="A514" s="1004" t="s">
        <v>11953</v>
      </c>
      <c r="B514" s="1001" t="s">
        <v>9603</v>
      </c>
      <c r="C514" s="1001" t="s">
        <v>4301</v>
      </c>
      <c r="D514" s="1001" t="s">
        <v>11987</v>
      </c>
      <c r="E514" s="1001">
        <v>72</v>
      </c>
      <c r="F514" s="1001">
        <v>13407.12</v>
      </c>
      <c r="G514" s="1001">
        <v>0</v>
      </c>
      <c r="H514" s="1001">
        <v>0</v>
      </c>
      <c r="I514" s="1001">
        <v>905</v>
      </c>
      <c r="J514" s="1001">
        <v>905</v>
      </c>
      <c r="K514" s="1001">
        <v>900</v>
      </c>
      <c r="L514" s="1000">
        <v>-5</v>
      </c>
    </row>
    <row r="515" spans="1:12" ht="18.75">
      <c r="A515" s="1004" t="s">
        <v>11953</v>
      </c>
      <c r="B515" s="1001" t="s">
        <v>9603</v>
      </c>
      <c r="C515" s="1001" t="s">
        <v>4301</v>
      </c>
      <c r="D515" s="1001" t="s">
        <v>11970</v>
      </c>
      <c r="E515" s="1001">
        <v>286</v>
      </c>
      <c r="F515" s="1001">
        <v>215744.1</v>
      </c>
      <c r="G515" s="1001">
        <v>0</v>
      </c>
      <c r="H515" s="1001">
        <v>0</v>
      </c>
      <c r="I515" s="1001">
        <v>3435</v>
      </c>
      <c r="J515" s="1001">
        <v>3435</v>
      </c>
      <c r="K515" s="1001">
        <v>3433</v>
      </c>
      <c r="L515" s="1000">
        <v>-2</v>
      </c>
    </row>
    <row r="516" spans="1:12" ht="18.75">
      <c r="A516" s="1004" t="s">
        <v>11953</v>
      </c>
      <c r="B516" s="1001" t="s">
        <v>9603</v>
      </c>
      <c r="C516" s="1001" t="s">
        <v>4301</v>
      </c>
      <c r="D516" s="1001" t="s">
        <v>11988</v>
      </c>
      <c r="E516" s="1001">
        <v>122</v>
      </c>
      <c r="F516" s="1001">
        <v>92030.7</v>
      </c>
      <c r="G516" s="1001">
        <v>0</v>
      </c>
      <c r="H516" s="1001">
        <v>0</v>
      </c>
      <c r="I516" s="1001">
        <v>1478</v>
      </c>
      <c r="J516" s="1001">
        <v>1478</v>
      </c>
      <c r="K516" s="1001">
        <v>1474</v>
      </c>
      <c r="L516" s="1000">
        <v>-4</v>
      </c>
    </row>
    <row r="517" spans="1:12" ht="18.75">
      <c r="A517" s="1004" t="s">
        <v>11953</v>
      </c>
      <c r="B517" s="1001" t="s">
        <v>9603</v>
      </c>
      <c r="C517" s="1001" t="s">
        <v>4301</v>
      </c>
      <c r="D517" s="1001" t="s">
        <v>11971</v>
      </c>
      <c r="E517" s="1001">
        <v>377</v>
      </c>
      <c r="F517" s="1001">
        <v>25549.29</v>
      </c>
      <c r="G517" s="1001">
        <v>0</v>
      </c>
      <c r="H517" s="1001">
        <v>0</v>
      </c>
      <c r="I517" s="1001">
        <v>4127</v>
      </c>
      <c r="J517" s="1001">
        <v>4127</v>
      </c>
      <c r="K517" s="1001">
        <v>4127</v>
      </c>
      <c r="L517" s="1000">
        <v>0</v>
      </c>
    </row>
    <row r="518" spans="1:12" ht="18.75">
      <c r="A518" s="1004" t="s">
        <v>11953</v>
      </c>
      <c r="B518" s="1001" t="s">
        <v>9603</v>
      </c>
      <c r="C518" s="1001" t="s">
        <v>4301</v>
      </c>
      <c r="D518" s="1001" t="s">
        <v>11972</v>
      </c>
      <c r="E518" s="1001">
        <v>0</v>
      </c>
      <c r="F518" s="1001">
        <v>0</v>
      </c>
      <c r="G518" s="1001">
        <v>0</v>
      </c>
      <c r="H518" s="1001">
        <v>0</v>
      </c>
      <c r="I518" s="1001">
        <v>5120</v>
      </c>
      <c r="J518" s="1001">
        <v>5120</v>
      </c>
      <c r="K518" s="1001">
        <v>3954</v>
      </c>
      <c r="L518" s="1000">
        <v>-1166</v>
      </c>
    </row>
    <row r="519" spans="1:12" ht="18.75">
      <c r="A519" s="1004" t="s">
        <v>11953</v>
      </c>
      <c r="B519" s="1001" t="s">
        <v>9603</v>
      </c>
      <c r="C519" s="1001" t="s">
        <v>4301</v>
      </c>
      <c r="D519" s="1001" t="s">
        <v>11989</v>
      </c>
      <c r="E519" s="1001">
        <v>0</v>
      </c>
      <c r="F519" s="1001">
        <v>0</v>
      </c>
      <c r="G519" s="1001">
        <v>0</v>
      </c>
      <c r="H519" s="1001">
        <v>0</v>
      </c>
      <c r="I519" s="1001">
        <v>1809</v>
      </c>
      <c r="J519" s="1001">
        <v>1809</v>
      </c>
      <c r="K519" s="1001">
        <v>1406</v>
      </c>
      <c r="L519" s="1000">
        <v>-403</v>
      </c>
    </row>
    <row r="520" spans="1:12" ht="18.75">
      <c r="A520" s="1004" t="s">
        <v>11953</v>
      </c>
      <c r="B520" s="1000" t="s">
        <v>12008</v>
      </c>
      <c r="C520" s="1000" t="s">
        <v>4303</v>
      </c>
      <c r="D520" s="1000" t="s">
        <v>11955</v>
      </c>
      <c r="E520" s="1000">
        <v>1278</v>
      </c>
      <c r="F520" s="1000">
        <v>530406.25</v>
      </c>
      <c r="G520" s="1000">
        <v>39</v>
      </c>
      <c r="H520" s="1000">
        <v>26812.5</v>
      </c>
      <c r="I520" s="1000">
        <v>15334</v>
      </c>
      <c r="J520" s="1000">
        <v>15334</v>
      </c>
      <c r="K520" s="1000">
        <v>15334</v>
      </c>
      <c r="L520" s="1000">
        <v>0</v>
      </c>
    </row>
    <row r="521" spans="1:12" ht="18.75">
      <c r="A521" s="1004" t="s">
        <v>11953</v>
      </c>
      <c r="B521" s="1001" t="s">
        <v>12008</v>
      </c>
      <c r="C521" s="1001" t="s">
        <v>11956</v>
      </c>
      <c r="D521" s="1001" t="s">
        <v>11961</v>
      </c>
      <c r="E521" s="1001">
        <v>436</v>
      </c>
      <c r="F521" s="1001">
        <v>448210.79</v>
      </c>
      <c r="G521" s="1001">
        <v>0</v>
      </c>
      <c r="H521" s="1001">
        <v>0</v>
      </c>
      <c r="I521" s="1001">
        <v>5108</v>
      </c>
      <c r="J521" s="1001">
        <v>5108</v>
      </c>
      <c r="K521" s="1001">
        <v>5108</v>
      </c>
      <c r="L521" s="1000">
        <v>0</v>
      </c>
    </row>
    <row r="522" spans="1:12" ht="18.75">
      <c r="A522" s="1004" t="s">
        <v>11953</v>
      </c>
      <c r="B522" s="1001" t="s">
        <v>12008</v>
      </c>
      <c r="C522" s="1001" t="s">
        <v>11956</v>
      </c>
      <c r="D522" s="1001" t="s">
        <v>11962</v>
      </c>
      <c r="E522" s="1001">
        <v>2170</v>
      </c>
      <c r="F522" s="1001">
        <v>0</v>
      </c>
      <c r="G522" s="1001">
        <v>0</v>
      </c>
      <c r="H522" s="1001">
        <v>0</v>
      </c>
      <c r="I522" s="1001">
        <v>37508</v>
      </c>
      <c r="J522" s="1001">
        <v>37508</v>
      </c>
      <c r="K522" s="1001">
        <v>16441</v>
      </c>
      <c r="L522" s="1000">
        <v>-21067</v>
      </c>
    </row>
    <row r="523" spans="1:12" ht="18.75">
      <c r="A523" s="1004" t="s">
        <v>11953</v>
      </c>
      <c r="B523" s="1001" t="s">
        <v>12008</v>
      </c>
      <c r="C523" s="1001" t="s">
        <v>4301</v>
      </c>
      <c r="D523" s="1001" t="s">
        <v>11963</v>
      </c>
      <c r="E523" s="1001">
        <v>677</v>
      </c>
      <c r="F523" s="1001">
        <v>107845.23</v>
      </c>
      <c r="G523" s="1001">
        <v>0</v>
      </c>
      <c r="H523" s="1001">
        <v>0</v>
      </c>
      <c r="I523" s="1001">
        <v>8093</v>
      </c>
      <c r="J523" s="1001">
        <v>8093</v>
      </c>
      <c r="K523" s="1001">
        <v>8093</v>
      </c>
      <c r="L523" s="1000">
        <v>0</v>
      </c>
    </row>
    <row r="524" spans="1:12" ht="18.75">
      <c r="A524" s="1004" t="s">
        <v>11953</v>
      </c>
      <c r="B524" s="1001" t="s">
        <v>12008</v>
      </c>
      <c r="C524" s="1001" t="s">
        <v>4301</v>
      </c>
      <c r="D524" s="1001" t="s">
        <v>11983</v>
      </c>
      <c r="E524" s="1001">
        <v>0</v>
      </c>
      <c r="F524" s="1001">
        <v>0</v>
      </c>
      <c r="G524" s="1001">
        <v>0</v>
      </c>
      <c r="H524" s="1001">
        <v>0</v>
      </c>
      <c r="I524" s="1001">
        <v>235</v>
      </c>
      <c r="J524" s="1001">
        <v>235</v>
      </c>
      <c r="K524" s="1001">
        <v>235</v>
      </c>
      <c r="L524" s="1000">
        <v>0</v>
      </c>
    </row>
    <row r="525" spans="1:12" ht="18.75">
      <c r="A525" s="1004" t="s">
        <v>11953</v>
      </c>
      <c r="B525" s="1001" t="s">
        <v>12008</v>
      </c>
      <c r="C525" s="1001" t="s">
        <v>4301</v>
      </c>
      <c r="D525" s="1001" t="s">
        <v>11984</v>
      </c>
      <c r="E525" s="1001">
        <v>1046</v>
      </c>
      <c r="F525" s="1001">
        <v>1968215.52</v>
      </c>
      <c r="G525" s="1001">
        <v>0</v>
      </c>
      <c r="H525" s="1001">
        <v>0</v>
      </c>
      <c r="I525" s="1001">
        <v>54930</v>
      </c>
      <c r="J525" s="1001">
        <v>54930</v>
      </c>
      <c r="K525" s="1001">
        <v>31551</v>
      </c>
      <c r="L525" s="1000">
        <v>-23379</v>
      </c>
    </row>
    <row r="526" spans="1:12" ht="18.75">
      <c r="A526" s="1004" t="s">
        <v>11953</v>
      </c>
      <c r="B526" s="1001" t="s">
        <v>12008</v>
      </c>
      <c r="C526" s="1001" t="s">
        <v>4301</v>
      </c>
      <c r="D526" s="1001" t="s">
        <v>11962</v>
      </c>
      <c r="E526" s="1001">
        <v>6205</v>
      </c>
      <c r="F526" s="1001">
        <v>0</v>
      </c>
      <c r="G526" s="1001">
        <v>0</v>
      </c>
      <c r="H526" s="1001">
        <v>0</v>
      </c>
      <c r="I526" s="1001">
        <v>26542</v>
      </c>
      <c r="J526" s="1001">
        <v>26542</v>
      </c>
      <c r="K526" s="1001">
        <v>69872</v>
      </c>
      <c r="L526" s="1000">
        <v>43330</v>
      </c>
    </row>
    <row r="527" spans="1:12" ht="18.75">
      <c r="A527" s="1004" t="s">
        <v>11953</v>
      </c>
      <c r="B527" s="1000" t="s">
        <v>12009</v>
      </c>
      <c r="C527" s="1000" t="s">
        <v>4303</v>
      </c>
      <c r="D527" s="1000" t="s">
        <v>11955</v>
      </c>
      <c r="E527" s="1000">
        <v>120</v>
      </c>
      <c r="F527" s="1000">
        <v>82500</v>
      </c>
      <c r="G527" s="1000">
        <v>2</v>
      </c>
      <c r="H527" s="1000">
        <v>1375</v>
      </c>
      <c r="I527" s="1000">
        <v>718</v>
      </c>
      <c r="J527" s="1000">
        <v>718</v>
      </c>
      <c r="K527" s="1000">
        <v>718</v>
      </c>
      <c r="L527" s="1000">
        <v>0</v>
      </c>
    </row>
    <row r="528" spans="1:12" ht="18.75">
      <c r="A528" s="1004" t="s">
        <v>11953</v>
      </c>
      <c r="B528" s="1001" t="s">
        <v>12009</v>
      </c>
      <c r="C528" s="1001" t="s">
        <v>11956</v>
      </c>
      <c r="D528" s="1001" t="s">
        <v>11961</v>
      </c>
      <c r="E528" s="1001">
        <v>1260</v>
      </c>
      <c r="F528" s="1001">
        <v>2387186.75</v>
      </c>
      <c r="G528" s="1001">
        <v>0</v>
      </c>
      <c r="H528" s="1001">
        <v>0</v>
      </c>
      <c r="I528" s="1001">
        <v>9516</v>
      </c>
      <c r="J528" s="1001">
        <v>9516</v>
      </c>
      <c r="K528" s="1001">
        <v>7016</v>
      </c>
      <c r="L528" s="1000">
        <v>-2500</v>
      </c>
    </row>
    <row r="529" spans="1:12" ht="18.75">
      <c r="A529" s="1004" t="s">
        <v>11953</v>
      </c>
      <c r="B529" s="1000" t="s">
        <v>12009</v>
      </c>
      <c r="C529" s="1000" t="s">
        <v>4301</v>
      </c>
      <c r="D529" s="1000" t="s">
        <v>11963</v>
      </c>
      <c r="E529" s="1000">
        <v>1349</v>
      </c>
      <c r="F529" s="1000">
        <v>350878.93</v>
      </c>
      <c r="G529" s="1000">
        <v>3</v>
      </c>
      <c r="H529" s="1000">
        <v>797.52</v>
      </c>
      <c r="I529" s="1000">
        <v>7650</v>
      </c>
      <c r="J529" s="1000">
        <v>7650</v>
      </c>
      <c r="K529" s="1000">
        <v>7650</v>
      </c>
      <c r="L529" s="1000">
        <v>0</v>
      </c>
    </row>
    <row r="530" spans="1:12" ht="18.75">
      <c r="A530" s="1004" t="s">
        <v>11953</v>
      </c>
      <c r="B530" s="1000" t="s">
        <v>3780</v>
      </c>
      <c r="C530" s="1000" t="s">
        <v>4303</v>
      </c>
      <c r="D530" s="1000" t="s">
        <v>11955</v>
      </c>
      <c r="E530" s="1000">
        <v>2763</v>
      </c>
      <c r="F530" s="1000">
        <v>1897500</v>
      </c>
      <c r="G530" s="1000">
        <v>69</v>
      </c>
      <c r="H530" s="1000">
        <v>47437.5</v>
      </c>
      <c r="I530" s="1000">
        <v>29329</v>
      </c>
      <c r="J530" s="1000">
        <v>29329</v>
      </c>
      <c r="K530" s="1000">
        <v>29329</v>
      </c>
      <c r="L530" s="1000">
        <v>0</v>
      </c>
    </row>
    <row r="531" spans="1:12" ht="18.75">
      <c r="A531" s="1004" t="s">
        <v>11953</v>
      </c>
      <c r="B531" s="1001" t="s">
        <v>3780</v>
      </c>
      <c r="C531" s="1001" t="s">
        <v>11956</v>
      </c>
      <c r="D531" s="1001" t="s">
        <v>11961</v>
      </c>
      <c r="E531" s="1001">
        <v>964</v>
      </c>
      <c r="F531" s="1001">
        <v>1379556.38</v>
      </c>
      <c r="G531" s="1001">
        <v>0</v>
      </c>
      <c r="H531" s="1001">
        <v>0</v>
      </c>
      <c r="I531" s="1001">
        <v>11253</v>
      </c>
      <c r="J531" s="1001">
        <v>11253</v>
      </c>
      <c r="K531" s="1001">
        <v>11253</v>
      </c>
      <c r="L531" s="1000">
        <v>0</v>
      </c>
    </row>
    <row r="532" spans="1:12" ht="18.75">
      <c r="A532" s="1004" t="s">
        <v>11953</v>
      </c>
      <c r="B532" s="1001" t="s">
        <v>3780</v>
      </c>
      <c r="C532" s="1001" t="s">
        <v>11956</v>
      </c>
      <c r="D532" s="1001" t="s">
        <v>11962</v>
      </c>
      <c r="E532" s="1001">
        <v>5557</v>
      </c>
      <c r="F532" s="1001">
        <v>0</v>
      </c>
      <c r="G532" s="1001">
        <v>0</v>
      </c>
      <c r="H532" s="1001">
        <v>0</v>
      </c>
      <c r="I532" s="1001">
        <v>42226</v>
      </c>
      <c r="J532" s="1001">
        <v>42226</v>
      </c>
      <c r="K532" s="1001">
        <v>55501</v>
      </c>
      <c r="L532" s="1000">
        <v>13275</v>
      </c>
    </row>
    <row r="533" spans="1:12" ht="18.75">
      <c r="A533" s="1004" t="s">
        <v>11953</v>
      </c>
      <c r="B533" s="1001" t="s">
        <v>3780</v>
      </c>
      <c r="C533" s="1001" t="s">
        <v>4301</v>
      </c>
      <c r="D533" s="1001" t="s">
        <v>11963</v>
      </c>
      <c r="E533" s="1001">
        <v>346</v>
      </c>
      <c r="F533" s="1001">
        <v>75205.259999999995</v>
      </c>
      <c r="G533" s="1001">
        <v>0</v>
      </c>
      <c r="H533" s="1001">
        <v>0</v>
      </c>
      <c r="I533" s="1001">
        <v>4131</v>
      </c>
      <c r="J533" s="1001">
        <v>4131</v>
      </c>
      <c r="K533" s="1001">
        <v>4131</v>
      </c>
      <c r="L533" s="1000">
        <v>0</v>
      </c>
    </row>
    <row r="534" spans="1:12" ht="18.75">
      <c r="A534" s="1004" t="s">
        <v>11953</v>
      </c>
      <c r="B534" s="1001" t="s">
        <v>3780</v>
      </c>
      <c r="C534" s="1001" t="s">
        <v>4301</v>
      </c>
      <c r="D534" s="1001" t="s">
        <v>11983</v>
      </c>
      <c r="E534" s="1001">
        <v>0</v>
      </c>
      <c r="F534" s="1001">
        <v>0</v>
      </c>
      <c r="G534" s="1001">
        <v>0</v>
      </c>
      <c r="H534" s="1001">
        <v>0</v>
      </c>
      <c r="I534" s="1001">
        <v>482</v>
      </c>
      <c r="J534" s="1001">
        <v>482</v>
      </c>
      <c r="K534" s="1001">
        <v>482</v>
      </c>
      <c r="L534" s="1000">
        <v>0</v>
      </c>
    </row>
    <row r="535" spans="1:12" ht="18.75">
      <c r="A535" s="1004" t="s">
        <v>11953</v>
      </c>
      <c r="B535" s="1001" t="s">
        <v>3780</v>
      </c>
      <c r="C535" s="1001" t="s">
        <v>4301</v>
      </c>
      <c r="D535" s="1001" t="s">
        <v>11984</v>
      </c>
      <c r="E535" s="1001">
        <v>2244</v>
      </c>
      <c r="F535" s="1001">
        <v>3646439.26</v>
      </c>
      <c r="G535" s="1001">
        <v>0</v>
      </c>
      <c r="H535" s="1001">
        <v>0</v>
      </c>
      <c r="I535" s="1001">
        <v>71821</v>
      </c>
      <c r="J535" s="1001">
        <v>71821</v>
      </c>
      <c r="K535" s="1001">
        <v>50584</v>
      </c>
      <c r="L535" s="1000">
        <v>-21237</v>
      </c>
    </row>
    <row r="536" spans="1:12" ht="18.75">
      <c r="A536" s="1004" t="s">
        <v>11953</v>
      </c>
      <c r="B536" s="1001" t="s">
        <v>3780</v>
      </c>
      <c r="C536" s="1001" t="s">
        <v>4301</v>
      </c>
      <c r="D536" s="1001" t="s">
        <v>11962</v>
      </c>
      <c r="E536" s="1001">
        <v>11952</v>
      </c>
      <c r="F536" s="1001">
        <v>0</v>
      </c>
      <c r="G536" s="1001">
        <v>0</v>
      </c>
      <c r="H536" s="1001">
        <v>0</v>
      </c>
      <c r="I536" s="1001">
        <v>55198</v>
      </c>
      <c r="J536" s="1001">
        <v>55198</v>
      </c>
      <c r="K536" s="1001">
        <v>101453</v>
      </c>
      <c r="L536" s="1000">
        <v>46255</v>
      </c>
    </row>
    <row r="537" spans="1:12" ht="18.75">
      <c r="A537" s="1004" t="s">
        <v>11953</v>
      </c>
      <c r="B537" s="1001" t="s">
        <v>3780</v>
      </c>
      <c r="C537" s="1001" t="s">
        <v>4301</v>
      </c>
      <c r="D537" s="1001" t="s">
        <v>11987</v>
      </c>
      <c r="E537" s="1001">
        <v>135</v>
      </c>
      <c r="F537" s="1001">
        <v>25138.35</v>
      </c>
      <c r="G537" s="1001">
        <v>0</v>
      </c>
      <c r="H537" s="1001">
        <v>0</v>
      </c>
      <c r="I537" s="1001">
        <v>1627</v>
      </c>
      <c r="J537" s="1001">
        <v>1627</v>
      </c>
      <c r="K537" s="1001">
        <v>1627</v>
      </c>
      <c r="L537" s="1000">
        <v>0</v>
      </c>
    </row>
    <row r="538" spans="1:12" ht="18.75">
      <c r="A538" s="1004" t="s">
        <v>11953</v>
      </c>
      <c r="B538" s="1001" t="s">
        <v>3780</v>
      </c>
      <c r="C538" s="1001" t="s">
        <v>4301</v>
      </c>
      <c r="D538" s="1001" t="s">
        <v>11988</v>
      </c>
      <c r="E538" s="1001">
        <v>271</v>
      </c>
      <c r="F538" s="1001">
        <v>204428.85</v>
      </c>
      <c r="G538" s="1001">
        <v>0</v>
      </c>
      <c r="H538" s="1001">
        <v>0</v>
      </c>
      <c r="I538" s="1001">
        <v>3245</v>
      </c>
      <c r="J538" s="1001">
        <v>3245</v>
      </c>
      <c r="K538" s="1001">
        <v>3245</v>
      </c>
      <c r="L538" s="1000">
        <v>0</v>
      </c>
    </row>
    <row r="539" spans="1:12" ht="18.75">
      <c r="A539" s="1004" t="s">
        <v>11953</v>
      </c>
      <c r="B539" s="1001" t="s">
        <v>3780</v>
      </c>
      <c r="C539" s="1001" t="s">
        <v>4301</v>
      </c>
      <c r="D539" s="1001" t="s">
        <v>11989</v>
      </c>
      <c r="E539" s="1001">
        <v>280</v>
      </c>
      <c r="F539" s="1001">
        <v>38320.800000000003</v>
      </c>
      <c r="G539" s="1001">
        <v>0</v>
      </c>
      <c r="H539" s="1001">
        <v>0</v>
      </c>
      <c r="I539" s="1001">
        <v>3245</v>
      </c>
      <c r="J539" s="1001">
        <v>3245</v>
      </c>
      <c r="K539" s="1001">
        <v>3245</v>
      </c>
      <c r="L539" s="1000">
        <v>0</v>
      </c>
    </row>
    <row r="540" spans="1:12" ht="18.75">
      <c r="A540" s="1004" t="s">
        <v>11953</v>
      </c>
      <c r="B540" s="1000" t="s">
        <v>4268</v>
      </c>
      <c r="C540" s="1000" t="s">
        <v>4303</v>
      </c>
      <c r="D540" s="1000" t="s">
        <v>11955</v>
      </c>
      <c r="E540" s="1000">
        <v>319</v>
      </c>
      <c r="F540" s="1000">
        <v>216906.25</v>
      </c>
      <c r="G540" s="1000">
        <v>2</v>
      </c>
      <c r="H540" s="1000">
        <v>1375</v>
      </c>
      <c r="I540" s="1000">
        <v>3647</v>
      </c>
      <c r="J540" s="1000">
        <v>3647</v>
      </c>
      <c r="K540" s="1000">
        <v>3736</v>
      </c>
      <c r="L540" s="1000">
        <v>89</v>
      </c>
    </row>
    <row r="541" spans="1:12" ht="18.75">
      <c r="A541" s="1004" t="s">
        <v>11953</v>
      </c>
      <c r="B541" s="1001" t="s">
        <v>4268</v>
      </c>
      <c r="C541" s="1001" t="s">
        <v>4303</v>
      </c>
      <c r="D541" s="1001" t="s">
        <v>11992</v>
      </c>
      <c r="E541" s="1001">
        <v>3431</v>
      </c>
      <c r="F541" s="1001">
        <v>2358812.5</v>
      </c>
      <c r="G541" s="1001">
        <v>0</v>
      </c>
      <c r="H541" s="1001">
        <v>0</v>
      </c>
      <c r="I541" s="1001">
        <v>39980</v>
      </c>
      <c r="J541" s="1001">
        <v>39980</v>
      </c>
      <c r="K541" s="1001">
        <v>39980</v>
      </c>
      <c r="L541" s="1000">
        <v>0</v>
      </c>
    </row>
    <row r="542" spans="1:12" ht="18.75">
      <c r="A542" s="1004" t="s">
        <v>11953</v>
      </c>
      <c r="B542" s="1001" t="s">
        <v>4268</v>
      </c>
      <c r="C542" s="1001" t="s">
        <v>11956</v>
      </c>
      <c r="D542" s="1001" t="s">
        <v>11961</v>
      </c>
      <c r="E542" s="1001">
        <v>133</v>
      </c>
      <c r="F542" s="1001">
        <v>171585.09</v>
      </c>
      <c r="G542" s="1001">
        <v>0</v>
      </c>
      <c r="H542" s="1001">
        <v>0</v>
      </c>
      <c r="I542" s="1001">
        <v>3064</v>
      </c>
      <c r="J542" s="1001">
        <v>3064</v>
      </c>
      <c r="K542" s="1001">
        <v>3064</v>
      </c>
      <c r="L542" s="1000">
        <v>0</v>
      </c>
    </row>
    <row r="543" spans="1:12" ht="18.75">
      <c r="A543" s="1004" t="s">
        <v>11953</v>
      </c>
      <c r="B543" s="1001" t="s">
        <v>4268</v>
      </c>
      <c r="C543" s="1001" t="s">
        <v>11956</v>
      </c>
      <c r="D543" s="1001" t="s">
        <v>12010</v>
      </c>
      <c r="E543" s="1001">
        <v>332</v>
      </c>
      <c r="F543" s="1001">
        <v>383941.4</v>
      </c>
      <c r="G543" s="1001">
        <v>0</v>
      </c>
      <c r="H543" s="1001">
        <v>0</v>
      </c>
      <c r="I543" s="1001">
        <v>3868</v>
      </c>
      <c r="J543" s="1001">
        <v>3868</v>
      </c>
      <c r="K543" s="1001">
        <v>3868</v>
      </c>
      <c r="L543" s="1000">
        <v>0</v>
      </c>
    </row>
    <row r="544" spans="1:12" ht="18.75">
      <c r="A544" s="1004" t="s">
        <v>11953</v>
      </c>
      <c r="B544" s="1001" t="s">
        <v>4268</v>
      </c>
      <c r="C544" s="1001" t="s">
        <v>11956</v>
      </c>
      <c r="D544" s="1001" t="s">
        <v>11962</v>
      </c>
      <c r="E544" s="1001">
        <v>855</v>
      </c>
      <c r="F544" s="1001">
        <v>0</v>
      </c>
      <c r="G544" s="1001">
        <v>0</v>
      </c>
      <c r="H544" s="1001">
        <v>0</v>
      </c>
      <c r="I544" s="1001">
        <v>10053</v>
      </c>
      <c r="J544" s="1001">
        <v>10053</v>
      </c>
      <c r="K544" s="1001">
        <v>10086</v>
      </c>
      <c r="L544" s="1000">
        <v>33</v>
      </c>
    </row>
    <row r="545" spans="1:12" ht="18.75">
      <c r="A545" s="1004" t="s">
        <v>11953</v>
      </c>
      <c r="B545" s="1001" t="s">
        <v>4268</v>
      </c>
      <c r="C545" s="1001" t="s">
        <v>4301</v>
      </c>
      <c r="D545" s="1001" t="s">
        <v>11963</v>
      </c>
      <c r="E545" s="1001">
        <v>0</v>
      </c>
      <c r="F545" s="1001">
        <v>0</v>
      </c>
      <c r="G545" s="1001">
        <v>0</v>
      </c>
      <c r="H545" s="1001">
        <v>0</v>
      </c>
      <c r="I545" s="1001">
        <v>467</v>
      </c>
      <c r="J545" s="1001">
        <v>467</v>
      </c>
      <c r="K545" s="1001">
        <v>603</v>
      </c>
      <c r="L545" s="1000">
        <v>136</v>
      </c>
    </row>
    <row r="546" spans="1:12" ht="18.75">
      <c r="A546" s="1004" t="s">
        <v>11953</v>
      </c>
      <c r="B546" s="1001" t="s">
        <v>4268</v>
      </c>
      <c r="C546" s="1001" t="s">
        <v>4301</v>
      </c>
      <c r="D546" s="1001" t="s">
        <v>11981</v>
      </c>
      <c r="E546" s="1001">
        <v>56</v>
      </c>
      <c r="F546" s="1001">
        <v>21329.279999999999</v>
      </c>
      <c r="G546" s="1001">
        <v>0</v>
      </c>
      <c r="H546" s="1001">
        <v>0</v>
      </c>
      <c r="I546" s="1001">
        <v>1025</v>
      </c>
      <c r="J546" s="1001">
        <v>1025</v>
      </c>
      <c r="K546" s="1001">
        <v>989</v>
      </c>
      <c r="L546" s="1000">
        <v>-36</v>
      </c>
    </row>
    <row r="547" spans="1:12" ht="18.75">
      <c r="A547" s="1004" t="s">
        <v>11953</v>
      </c>
      <c r="B547" s="1000" t="s">
        <v>4268</v>
      </c>
      <c r="C547" s="1000" t="s">
        <v>4301</v>
      </c>
      <c r="D547" s="1000" t="s">
        <v>11982</v>
      </c>
      <c r="E547" s="1000">
        <v>36</v>
      </c>
      <c r="F547" s="1000">
        <v>9049.68</v>
      </c>
      <c r="G547" s="1000">
        <v>2</v>
      </c>
      <c r="H547" s="1000">
        <v>502.76</v>
      </c>
      <c r="I547" s="1000">
        <v>439</v>
      </c>
      <c r="J547" s="1000">
        <v>439</v>
      </c>
      <c r="K547" s="1000">
        <v>439</v>
      </c>
      <c r="L547" s="1000">
        <v>0</v>
      </c>
    </row>
    <row r="548" spans="1:12" ht="18.75">
      <c r="A548" s="1004" t="s">
        <v>11953</v>
      </c>
      <c r="B548" s="1001" t="s">
        <v>4268</v>
      </c>
      <c r="C548" s="1001" t="s">
        <v>4301</v>
      </c>
      <c r="D548" s="1001" t="s">
        <v>11964</v>
      </c>
      <c r="E548" s="1001">
        <v>133</v>
      </c>
      <c r="F548" s="1001">
        <v>132598</v>
      </c>
      <c r="G548" s="1001">
        <v>0</v>
      </c>
      <c r="H548" s="1001">
        <v>0</v>
      </c>
      <c r="I548" s="1001">
        <v>2108</v>
      </c>
      <c r="J548" s="1001">
        <v>2108</v>
      </c>
      <c r="K548" s="1001">
        <v>2106</v>
      </c>
      <c r="L548" s="1000">
        <v>-2</v>
      </c>
    </row>
    <row r="549" spans="1:12" ht="18.75">
      <c r="A549" s="1004" t="s">
        <v>11953</v>
      </c>
      <c r="B549" s="1001" t="s">
        <v>4268</v>
      </c>
      <c r="C549" s="1001" t="s">
        <v>4301</v>
      </c>
      <c r="D549" s="1001" t="s">
        <v>11965</v>
      </c>
      <c r="E549" s="1001">
        <v>0</v>
      </c>
      <c r="F549" s="1001">
        <v>0</v>
      </c>
      <c r="G549" s="1001">
        <v>0</v>
      </c>
      <c r="H549" s="1001">
        <v>0</v>
      </c>
      <c r="I549" s="1001">
        <v>929</v>
      </c>
      <c r="J549" s="1001">
        <v>929</v>
      </c>
      <c r="K549" s="1001">
        <v>0</v>
      </c>
      <c r="L549" s="1000">
        <v>-929</v>
      </c>
    </row>
    <row r="550" spans="1:12" ht="18.75">
      <c r="A550" s="1004" t="s">
        <v>11953</v>
      </c>
      <c r="B550" s="1001" t="s">
        <v>4268</v>
      </c>
      <c r="C550" s="1001" t="s">
        <v>4301</v>
      </c>
      <c r="D550" s="1001" t="s">
        <v>11966</v>
      </c>
      <c r="E550" s="1001">
        <v>41</v>
      </c>
      <c r="F550" s="1001">
        <v>10873</v>
      </c>
      <c r="G550" s="1001">
        <v>0</v>
      </c>
      <c r="H550" s="1001">
        <v>0</v>
      </c>
      <c r="I550" s="1001">
        <v>523</v>
      </c>
      <c r="J550" s="1001">
        <v>523</v>
      </c>
      <c r="K550" s="1001">
        <v>521</v>
      </c>
      <c r="L550" s="1000">
        <v>-2</v>
      </c>
    </row>
    <row r="551" spans="1:12" ht="18.75">
      <c r="A551" s="1004" t="s">
        <v>11953</v>
      </c>
      <c r="B551" s="1001" t="s">
        <v>4268</v>
      </c>
      <c r="C551" s="1001" t="s">
        <v>4301</v>
      </c>
      <c r="D551" s="1001" t="s">
        <v>11967</v>
      </c>
      <c r="E551" s="1001">
        <v>0</v>
      </c>
      <c r="F551" s="1001">
        <v>0</v>
      </c>
      <c r="G551" s="1001">
        <v>0</v>
      </c>
      <c r="H551" s="1001">
        <v>0</v>
      </c>
      <c r="I551" s="1001">
        <v>232</v>
      </c>
      <c r="J551" s="1001">
        <v>232</v>
      </c>
      <c r="K551" s="1001">
        <v>0</v>
      </c>
      <c r="L551" s="1000">
        <v>-232</v>
      </c>
    </row>
    <row r="552" spans="1:12" ht="18.75">
      <c r="A552" s="1004" t="s">
        <v>11953</v>
      </c>
      <c r="B552" s="1001" t="s">
        <v>4268</v>
      </c>
      <c r="C552" s="1001" t="s">
        <v>4301</v>
      </c>
      <c r="D552" s="1001" t="s">
        <v>11968</v>
      </c>
      <c r="E552" s="1001">
        <v>53</v>
      </c>
      <c r="F552" s="1001">
        <v>29875</v>
      </c>
      <c r="G552" s="1001">
        <v>0</v>
      </c>
      <c r="H552" s="1001">
        <v>0</v>
      </c>
      <c r="I552" s="1001">
        <v>1526</v>
      </c>
      <c r="J552" s="1001">
        <v>1526</v>
      </c>
      <c r="K552" s="1001">
        <v>1516</v>
      </c>
      <c r="L552" s="1000">
        <v>-10</v>
      </c>
    </row>
    <row r="553" spans="1:12" ht="18.75">
      <c r="A553" s="1004" t="s">
        <v>11953</v>
      </c>
      <c r="B553" s="1001" t="s">
        <v>4268</v>
      </c>
      <c r="C553" s="1001" t="s">
        <v>4301</v>
      </c>
      <c r="D553" s="1001" t="s">
        <v>11962</v>
      </c>
      <c r="E553" s="1001">
        <v>1773</v>
      </c>
      <c r="F553" s="1001">
        <v>0</v>
      </c>
      <c r="G553" s="1001">
        <v>0</v>
      </c>
      <c r="H553" s="1001">
        <v>0</v>
      </c>
      <c r="I553" s="1001">
        <v>13160</v>
      </c>
      <c r="J553" s="1001">
        <v>13160</v>
      </c>
      <c r="K553" s="1001">
        <v>11093</v>
      </c>
      <c r="L553" s="1000">
        <v>-2067</v>
      </c>
    </row>
    <row r="554" spans="1:12" ht="18.75">
      <c r="A554" s="1004" t="s">
        <v>11953</v>
      </c>
      <c r="B554" s="1001" t="s">
        <v>4268</v>
      </c>
      <c r="C554" s="1001" t="s">
        <v>4301</v>
      </c>
      <c r="D554" s="1001" t="s">
        <v>11969</v>
      </c>
      <c r="E554" s="1001">
        <v>0</v>
      </c>
      <c r="F554" s="1001">
        <v>0</v>
      </c>
      <c r="G554" s="1001">
        <v>0</v>
      </c>
      <c r="H554" s="1001">
        <v>0</v>
      </c>
      <c r="I554" s="1001">
        <v>1320</v>
      </c>
      <c r="J554" s="1001">
        <v>1320</v>
      </c>
      <c r="K554" s="1001">
        <v>1450</v>
      </c>
      <c r="L554" s="1000">
        <v>130</v>
      </c>
    </row>
    <row r="555" spans="1:12" ht="18.75">
      <c r="A555" s="1004" t="s">
        <v>11953</v>
      </c>
      <c r="B555" s="1001" t="s">
        <v>4268</v>
      </c>
      <c r="C555" s="1001" t="s">
        <v>4301</v>
      </c>
      <c r="D555" s="1001" t="s">
        <v>11987</v>
      </c>
      <c r="E555" s="1001">
        <v>0</v>
      </c>
      <c r="F555" s="1001">
        <v>0</v>
      </c>
      <c r="G555" s="1001">
        <v>0</v>
      </c>
      <c r="H555" s="1001">
        <v>0</v>
      </c>
      <c r="I555" s="1001">
        <v>226</v>
      </c>
      <c r="J555" s="1001">
        <v>226</v>
      </c>
      <c r="K555" s="1001">
        <v>380</v>
      </c>
      <c r="L555" s="1000">
        <v>154</v>
      </c>
    </row>
    <row r="556" spans="1:12" ht="18.75">
      <c r="A556" s="1004" t="s">
        <v>11953</v>
      </c>
      <c r="B556" s="1001" t="s">
        <v>4268</v>
      </c>
      <c r="C556" s="1001" t="s">
        <v>4301</v>
      </c>
      <c r="D556" s="1001" t="s">
        <v>11970</v>
      </c>
      <c r="E556" s="1001">
        <v>53</v>
      </c>
      <c r="F556" s="1001">
        <v>39980.550000000003</v>
      </c>
      <c r="G556" s="1001">
        <v>0</v>
      </c>
      <c r="H556" s="1001">
        <v>0</v>
      </c>
      <c r="I556" s="1001">
        <v>1984</v>
      </c>
      <c r="J556" s="1001">
        <v>1984</v>
      </c>
      <c r="K556" s="1001">
        <v>1984</v>
      </c>
      <c r="L556" s="1000">
        <v>0</v>
      </c>
    </row>
    <row r="557" spans="1:12" ht="18.75">
      <c r="A557" s="1004" t="s">
        <v>11953</v>
      </c>
      <c r="B557" s="1001" t="s">
        <v>4268</v>
      </c>
      <c r="C557" s="1001" t="s">
        <v>4301</v>
      </c>
      <c r="D557" s="1001" t="s">
        <v>11988</v>
      </c>
      <c r="E557" s="1001">
        <v>0</v>
      </c>
      <c r="F557" s="1001">
        <v>0</v>
      </c>
      <c r="G557" s="1001">
        <v>0</v>
      </c>
      <c r="H557" s="1001">
        <v>0</v>
      </c>
      <c r="I557" s="1001">
        <v>584</v>
      </c>
      <c r="J557" s="1001">
        <v>584</v>
      </c>
      <c r="K557" s="1001">
        <v>759</v>
      </c>
      <c r="L557" s="1000">
        <v>175</v>
      </c>
    </row>
    <row r="558" spans="1:12" ht="18.75">
      <c r="A558" s="1004" t="s">
        <v>11953</v>
      </c>
      <c r="B558" s="1001" t="s">
        <v>4268</v>
      </c>
      <c r="C558" s="1001" t="s">
        <v>4301</v>
      </c>
      <c r="D558" s="1001" t="s">
        <v>11971</v>
      </c>
      <c r="E558" s="1001">
        <v>53</v>
      </c>
      <c r="F558" s="1001">
        <v>3591.81</v>
      </c>
      <c r="G558" s="1001">
        <v>0</v>
      </c>
      <c r="H558" s="1001">
        <v>0</v>
      </c>
      <c r="I558" s="1001">
        <v>1984</v>
      </c>
      <c r="J558" s="1001">
        <v>1984</v>
      </c>
      <c r="K558" s="1001">
        <v>1984</v>
      </c>
      <c r="L558" s="1000">
        <v>0</v>
      </c>
    </row>
    <row r="559" spans="1:12" ht="18.75">
      <c r="A559" s="1004" t="s">
        <v>11953</v>
      </c>
      <c r="B559" s="1001" t="s">
        <v>4268</v>
      </c>
      <c r="C559" s="1001" t="s">
        <v>4301</v>
      </c>
      <c r="D559" s="1001" t="s">
        <v>11972</v>
      </c>
      <c r="E559" s="1001">
        <v>53</v>
      </c>
      <c r="F559" s="1001">
        <v>7253.58</v>
      </c>
      <c r="G559" s="1001">
        <v>0</v>
      </c>
      <c r="H559" s="1001">
        <v>0</v>
      </c>
      <c r="I559" s="1001">
        <v>1984</v>
      </c>
      <c r="J559" s="1001">
        <v>1984</v>
      </c>
      <c r="K559" s="1001">
        <v>1984</v>
      </c>
      <c r="L559" s="1000">
        <v>0</v>
      </c>
    </row>
    <row r="560" spans="1:12" ht="18.75">
      <c r="A560" s="1004" t="s">
        <v>11953</v>
      </c>
      <c r="B560" s="1001" t="s">
        <v>4268</v>
      </c>
      <c r="C560" s="1001" t="s">
        <v>4301</v>
      </c>
      <c r="D560" s="1001" t="s">
        <v>11989</v>
      </c>
      <c r="E560" s="1001">
        <v>0</v>
      </c>
      <c r="F560" s="1001">
        <v>0</v>
      </c>
      <c r="G560" s="1001">
        <v>0</v>
      </c>
      <c r="H560" s="1001">
        <v>0</v>
      </c>
      <c r="I560" s="1001">
        <v>584</v>
      </c>
      <c r="J560" s="1001">
        <v>584</v>
      </c>
      <c r="K560" s="1001">
        <v>759</v>
      </c>
      <c r="L560" s="1000">
        <v>175</v>
      </c>
    </row>
    <row r="561" spans="1:12" ht="18.75">
      <c r="A561" s="1004" t="s">
        <v>11953</v>
      </c>
      <c r="B561" s="1001" t="s">
        <v>6322</v>
      </c>
      <c r="C561" s="1001" t="s">
        <v>4303</v>
      </c>
      <c r="D561" s="1001" t="s">
        <v>11955</v>
      </c>
      <c r="E561" s="1001">
        <v>3744</v>
      </c>
      <c r="F561" s="1001">
        <v>2251451.17</v>
      </c>
      <c r="G561" s="1001">
        <v>0</v>
      </c>
      <c r="H561" s="1001">
        <v>0</v>
      </c>
      <c r="I561" s="1001">
        <v>43734</v>
      </c>
      <c r="J561" s="1001">
        <v>43734</v>
      </c>
      <c r="K561" s="1001">
        <v>43734</v>
      </c>
      <c r="L561" s="1000">
        <v>0</v>
      </c>
    </row>
    <row r="562" spans="1:12" ht="18.75">
      <c r="A562" s="1004" t="s">
        <v>11953</v>
      </c>
      <c r="B562" s="1001" t="s">
        <v>6322</v>
      </c>
      <c r="C562" s="1001" t="s">
        <v>11956</v>
      </c>
      <c r="D562" s="1001" t="s">
        <v>11961</v>
      </c>
      <c r="E562" s="1001">
        <v>4739</v>
      </c>
      <c r="F562" s="1001">
        <v>7364678.0599999996</v>
      </c>
      <c r="G562" s="1001">
        <v>0</v>
      </c>
      <c r="H562" s="1001">
        <v>0</v>
      </c>
      <c r="I562" s="1001">
        <v>58611</v>
      </c>
      <c r="J562" s="1001">
        <v>58611</v>
      </c>
      <c r="K562" s="1001">
        <v>58611</v>
      </c>
      <c r="L562" s="1000">
        <v>0</v>
      </c>
    </row>
    <row r="563" spans="1:12" ht="18.75">
      <c r="A563" s="1004" t="s">
        <v>11953</v>
      </c>
      <c r="B563" s="1001" t="s">
        <v>6322</v>
      </c>
      <c r="C563" s="1001" t="s">
        <v>11956</v>
      </c>
      <c r="D563" s="1001" t="s">
        <v>11995</v>
      </c>
      <c r="E563" s="1001">
        <v>0</v>
      </c>
      <c r="F563" s="1001">
        <v>0</v>
      </c>
      <c r="G563" s="1001">
        <v>0</v>
      </c>
      <c r="H563" s="1001">
        <v>0</v>
      </c>
      <c r="I563" s="1001">
        <v>2967</v>
      </c>
      <c r="J563" s="1001">
        <v>2967</v>
      </c>
      <c r="K563" s="1001">
        <v>2959</v>
      </c>
      <c r="L563" s="1000">
        <v>-8</v>
      </c>
    </row>
    <row r="564" spans="1:12" ht="18.75">
      <c r="A564" s="1004" t="s">
        <v>11953</v>
      </c>
      <c r="B564" s="1001" t="s">
        <v>6322</v>
      </c>
      <c r="C564" s="1001" t="s">
        <v>11956</v>
      </c>
      <c r="D564" s="1001" t="s">
        <v>12001</v>
      </c>
      <c r="E564" s="1001">
        <v>558</v>
      </c>
      <c r="F564" s="1001">
        <v>1071722.7</v>
      </c>
      <c r="G564" s="1001">
        <v>0</v>
      </c>
      <c r="H564" s="1001">
        <v>0</v>
      </c>
      <c r="I564" s="1001">
        <v>2968</v>
      </c>
      <c r="J564" s="1001">
        <v>2968</v>
      </c>
      <c r="K564" s="1001">
        <v>2968</v>
      </c>
      <c r="L564" s="1000">
        <v>0</v>
      </c>
    </row>
    <row r="565" spans="1:12" ht="18.75">
      <c r="A565" s="1004" t="s">
        <v>11953</v>
      </c>
      <c r="B565" s="1001" t="s">
        <v>6322</v>
      </c>
      <c r="C565" s="1001" t="s">
        <v>11956</v>
      </c>
      <c r="D565" s="1001" t="s">
        <v>11962</v>
      </c>
      <c r="E565" s="1001">
        <v>11799</v>
      </c>
      <c r="F565" s="1001">
        <v>0</v>
      </c>
      <c r="G565" s="1001">
        <v>0</v>
      </c>
      <c r="H565" s="1001">
        <v>0</v>
      </c>
      <c r="I565" s="1001">
        <v>125065</v>
      </c>
      <c r="J565" s="1001">
        <v>125065</v>
      </c>
      <c r="K565" s="1001">
        <v>130478</v>
      </c>
      <c r="L565" s="1000">
        <v>5413</v>
      </c>
    </row>
    <row r="566" spans="1:12" ht="18.75">
      <c r="A566" s="1004" t="s">
        <v>11953</v>
      </c>
      <c r="B566" s="1001" t="s">
        <v>6322</v>
      </c>
      <c r="C566" s="1001" t="s">
        <v>4301</v>
      </c>
      <c r="D566" s="1001" t="s">
        <v>11963</v>
      </c>
      <c r="E566" s="1001">
        <v>7606</v>
      </c>
      <c r="F566" s="1001">
        <v>1960799.25</v>
      </c>
      <c r="G566" s="1001">
        <v>0</v>
      </c>
      <c r="H566" s="1001">
        <v>0</v>
      </c>
      <c r="I566" s="1001">
        <v>65549</v>
      </c>
      <c r="J566" s="1001">
        <v>65549</v>
      </c>
      <c r="K566" s="1001">
        <v>65534</v>
      </c>
      <c r="L566" s="1000">
        <v>-15</v>
      </c>
    </row>
    <row r="567" spans="1:12" ht="18.75">
      <c r="A567" s="1004" t="s">
        <v>11953</v>
      </c>
      <c r="B567" s="1001" t="s">
        <v>6322</v>
      </c>
      <c r="C567" s="1001" t="s">
        <v>4301</v>
      </c>
      <c r="D567" s="1001" t="s">
        <v>11981</v>
      </c>
      <c r="E567" s="1001">
        <v>160</v>
      </c>
      <c r="F567" s="1001">
        <v>60940.800000000003</v>
      </c>
      <c r="G567" s="1001">
        <v>0</v>
      </c>
      <c r="H567" s="1001">
        <v>0</v>
      </c>
      <c r="I567" s="1001">
        <v>2050</v>
      </c>
      <c r="J567" s="1001">
        <v>2050</v>
      </c>
      <c r="K567" s="1001">
        <v>1929</v>
      </c>
      <c r="L567" s="1000">
        <v>-121</v>
      </c>
    </row>
    <row r="568" spans="1:12" ht="18.75">
      <c r="A568" s="1004" t="s">
        <v>11953</v>
      </c>
      <c r="B568" s="1000" t="s">
        <v>6322</v>
      </c>
      <c r="C568" s="1000" t="s">
        <v>4301</v>
      </c>
      <c r="D568" s="1000" t="s">
        <v>11982</v>
      </c>
      <c r="E568" s="1000">
        <v>75</v>
      </c>
      <c r="F568" s="1000">
        <v>18853.5</v>
      </c>
      <c r="G568" s="1000">
        <v>6</v>
      </c>
      <c r="H568" s="1000">
        <v>1508.28</v>
      </c>
      <c r="I568" s="1000">
        <v>878</v>
      </c>
      <c r="J568" s="1000">
        <v>878</v>
      </c>
      <c r="K568" s="1000">
        <v>878</v>
      </c>
      <c r="L568" s="1000">
        <v>0</v>
      </c>
    </row>
    <row r="569" spans="1:12" ht="18.75">
      <c r="A569" s="1004" t="s">
        <v>11953</v>
      </c>
      <c r="B569" s="1001" t="s">
        <v>6322</v>
      </c>
      <c r="C569" s="1001" t="s">
        <v>4301</v>
      </c>
      <c r="D569" s="1001" t="s">
        <v>11964</v>
      </c>
      <c r="E569" s="1001">
        <v>2299</v>
      </c>
      <c r="F569" s="1001">
        <v>2333748</v>
      </c>
      <c r="G569" s="1001">
        <v>0</v>
      </c>
      <c r="H569" s="1001">
        <v>0</v>
      </c>
      <c r="I569" s="1001">
        <v>25723</v>
      </c>
      <c r="J569" s="1001">
        <v>25723</v>
      </c>
      <c r="K569" s="1001">
        <v>25665</v>
      </c>
      <c r="L569" s="1000">
        <v>-58</v>
      </c>
    </row>
    <row r="570" spans="1:12" ht="18.75">
      <c r="A570" s="1004" t="s">
        <v>11953</v>
      </c>
      <c r="B570" s="1001" t="s">
        <v>6322</v>
      </c>
      <c r="C570" s="1001" t="s">
        <v>4301</v>
      </c>
      <c r="D570" s="1001" t="s">
        <v>11965</v>
      </c>
      <c r="E570" s="1001">
        <v>0</v>
      </c>
      <c r="F570" s="1001">
        <v>0</v>
      </c>
      <c r="G570" s="1001">
        <v>0</v>
      </c>
      <c r="H570" s="1001">
        <v>0</v>
      </c>
      <c r="I570" s="1001">
        <v>10643</v>
      </c>
      <c r="J570" s="1001">
        <v>10643</v>
      </c>
      <c r="K570" s="1001">
        <v>0</v>
      </c>
      <c r="L570" s="1000">
        <v>-10643</v>
      </c>
    </row>
    <row r="571" spans="1:12" ht="18.75">
      <c r="A571" s="1004" t="s">
        <v>11953</v>
      </c>
      <c r="B571" s="1001" t="s">
        <v>6322</v>
      </c>
      <c r="C571" s="1001" t="s">
        <v>4301</v>
      </c>
      <c r="D571" s="1001" t="s">
        <v>11966</v>
      </c>
      <c r="E571" s="1001">
        <v>313</v>
      </c>
      <c r="F571" s="1001">
        <v>74481.59</v>
      </c>
      <c r="G571" s="1001">
        <v>0</v>
      </c>
      <c r="H571" s="1001">
        <v>0</v>
      </c>
      <c r="I571" s="1001">
        <v>4259</v>
      </c>
      <c r="J571" s="1001">
        <v>4259</v>
      </c>
      <c r="K571" s="1001">
        <v>4230</v>
      </c>
      <c r="L571" s="1000">
        <v>-29</v>
      </c>
    </row>
    <row r="572" spans="1:12" ht="18.75">
      <c r="A572" s="1004" t="s">
        <v>11953</v>
      </c>
      <c r="B572" s="1001" t="s">
        <v>6322</v>
      </c>
      <c r="C572" s="1001" t="s">
        <v>4301</v>
      </c>
      <c r="D572" s="1001" t="s">
        <v>11967</v>
      </c>
      <c r="E572" s="1001">
        <v>0</v>
      </c>
      <c r="F572" s="1001">
        <v>0</v>
      </c>
      <c r="G572" s="1001">
        <v>0</v>
      </c>
      <c r="H572" s="1001">
        <v>0</v>
      </c>
      <c r="I572" s="1001">
        <v>2792</v>
      </c>
      <c r="J572" s="1001">
        <v>2792</v>
      </c>
      <c r="K572" s="1001">
        <v>0</v>
      </c>
      <c r="L572" s="1000">
        <v>-2792</v>
      </c>
    </row>
    <row r="573" spans="1:12" ht="18.75">
      <c r="A573" s="1004" t="s">
        <v>11953</v>
      </c>
      <c r="B573" s="1001" t="s">
        <v>6322</v>
      </c>
      <c r="C573" s="1001" t="s">
        <v>4301</v>
      </c>
      <c r="D573" s="1001" t="s">
        <v>11959</v>
      </c>
      <c r="E573" s="1001">
        <v>710</v>
      </c>
      <c r="F573" s="1001">
        <v>247486.51</v>
      </c>
      <c r="G573" s="1001">
        <v>0</v>
      </c>
      <c r="H573" s="1001">
        <v>0</v>
      </c>
      <c r="I573" s="1001">
        <v>7644</v>
      </c>
      <c r="J573" s="1001">
        <v>7644</v>
      </c>
      <c r="K573" s="1001">
        <v>7492</v>
      </c>
      <c r="L573" s="1000">
        <v>-152</v>
      </c>
    </row>
    <row r="574" spans="1:12" ht="18.75">
      <c r="A574" s="1004" t="s">
        <v>11953</v>
      </c>
      <c r="B574" s="1001" t="s">
        <v>6322</v>
      </c>
      <c r="C574" s="1001" t="s">
        <v>4301</v>
      </c>
      <c r="D574" s="1001" t="s">
        <v>11968</v>
      </c>
      <c r="E574" s="1001">
        <v>457</v>
      </c>
      <c r="F574" s="1001">
        <v>256148</v>
      </c>
      <c r="G574" s="1001">
        <v>0</v>
      </c>
      <c r="H574" s="1001">
        <v>0</v>
      </c>
      <c r="I574" s="1001">
        <v>7838</v>
      </c>
      <c r="J574" s="1001">
        <v>7838</v>
      </c>
      <c r="K574" s="1001">
        <v>7824</v>
      </c>
      <c r="L574" s="1000">
        <v>-14</v>
      </c>
    </row>
    <row r="575" spans="1:12" ht="18.75">
      <c r="A575" s="1004" t="s">
        <v>11953</v>
      </c>
      <c r="B575" s="1001" t="s">
        <v>6322</v>
      </c>
      <c r="C575" s="1001" t="s">
        <v>4301</v>
      </c>
      <c r="D575" s="1001" t="s">
        <v>11962</v>
      </c>
      <c r="E575" s="1001">
        <v>18429</v>
      </c>
      <c r="F575" s="1001">
        <v>0</v>
      </c>
      <c r="G575" s="1001">
        <v>0</v>
      </c>
      <c r="H575" s="1001">
        <v>0</v>
      </c>
      <c r="I575" s="1001">
        <v>132722</v>
      </c>
      <c r="J575" s="1001">
        <v>132722</v>
      </c>
      <c r="K575" s="1001">
        <v>105105</v>
      </c>
      <c r="L575" s="1000">
        <v>-27617</v>
      </c>
    </row>
    <row r="576" spans="1:12" ht="18.75">
      <c r="A576" s="1004" t="s">
        <v>11953</v>
      </c>
      <c r="B576" s="1001" t="s">
        <v>5544</v>
      </c>
      <c r="C576" s="1001" t="s">
        <v>4303</v>
      </c>
      <c r="D576" s="1001" t="s">
        <v>11955</v>
      </c>
      <c r="E576" s="1001">
        <v>2715</v>
      </c>
      <c r="F576" s="1001">
        <v>1866562.5</v>
      </c>
      <c r="G576" s="1001">
        <v>0</v>
      </c>
      <c r="H576" s="1001">
        <v>0</v>
      </c>
      <c r="I576" s="1001">
        <v>21930</v>
      </c>
      <c r="J576" s="1001">
        <v>21930</v>
      </c>
      <c r="K576" s="1001">
        <v>21664</v>
      </c>
      <c r="L576" s="1000">
        <v>-266</v>
      </c>
    </row>
    <row r="577" spans="1:12" ht="18.75">
      <c r="A577" s="1004" t="s">
        <v>11953</v>
      </c>
      <c r="B577" s="1001" t="s">
        <v>5544</v>
      </c>
      <c r="C577" s="1001" t="s">
        <v>4303</v>
      </c>
      <c r="D577" s="1001" t="s">
        <v>11992</v>
      </c>
      <c r="E577" s="1001">
        <v>2017</v>
      </c>
      <c r="F577" s="1001">
        <v>1386687.5</v>
      </c>
      <c r="G577" s="1001">
        <v>0</v>
      </c>
      <c r="H577" s="1001">
        <v>0</v>
      </c>
      <c r="I577" s="1001">
        <v>26538</v>
      </c>
      <c r="J577" s="1001">
        <v>26538</v>
      </c>
      <c r="K577" s="1001">
        <v>26538</v>
      </c>
      <c r="L577" s="1000">
        <v>0</v>
      </c>
    </row>
    <row r="578" spans="1:12" ht="18.75">
      <c r="A578" s="1004" t="s">
        <v>11953</v>
      </c>
      <c r="B578" s="1001" t="s">
        <v>5544</v>
      </c>
      <c r="C578" s="1001" t="s">
        <v>11956</v>
      </c>
      <c r="D578" s="1001" t="s">
        <v>11961</v>
      </c>
      <c r="E578" s="1001">
        <v>1605</v>
      </c>
      <c r="F578" s="1001">
        <v>2195405.46</v>
      </c>
      <c r="G578" s="1001">
        <v>0</v>
      </c>
      <c r="H578" s="1001">
        <v>0</v>
      </c>
      <c r="I578" s="1001">
        <v>17710</v>
      </c>
      <c r="J578" s="1001">
        <v>17710</v>
      </c>
      <c r="K578" s="1001">
        <v>17710</v>
      </c>
      <c r="L578" s="1000">
        <v>0</v>
      </c>
    </row>
    <row r="579" spans="1:12" ht="18.75">
      <c r="A579" s="1004" t="s">
        <v>11953</v>
      </c>
      <c r="B579" s="1001" t="s">
        <v>5544</v>
      </c>
      <c r="C579" s="1001" t="s">
        <v>11956</v>
      </c>
      <c r="D579" s="1001" t="s">
        <v>12010</v>
      </c>
      <c r="E579" s="1001">
        <v>568</v>
      </c>
      <c r="F579" s="1001">
        <v>656863.6</v>
      </c>
      <c r="G579" s="1001">
        <v>0</v>
      </c>
      <c r="H579" s="1001">
        <v>0</v>
      </c>
      <c r="I579" s="1001">
        <v>5128</v>
      </c>
      <c r="J579" s="1001">
        <v>5128</v>
      </c>
      <c r="K579" s="1001">
        <v>4954</v>
      </c>
      <c r="L579" s="1000">
        <v>-174</v>
      </c>
    </row>
    <row r="580" spans="1:12" ht="18.75">
      <c r="A580" s="1004" t="s">
        <v>11953</v>
      </c>
      <c r="B580" s="1001" t="s">
        <v>5544</v>
      </c>
      <c r="C580" s="1001" t="s">
        <v>11956</v>
      </c>
      <c r="D580" s="1001" t="s">
        <v>11962</v>
      </c>
      <c r="E580" s="1001">
        <v>4298</v>
      </c>
      <c r="F580" s="1001">
        <v>0</v>
      </c>
      <c r="G580" s="1001">
        <v>0</v>
      </c>
      <c r="H580" s="1001">
        <v>0</v>
      </c>
      <c r="I580" s="1001">
        <v>47207</v>
      </c>
      <c r="J580" s="1001">
        <v>47207</v>
      </c>
      <c r="K580" s="1001">
        <v>49160</v>
      </c>
      <c r="L580" s="1000">
        <v>1953</v>
      </c>
    </row>
    <row r="581" spans="1:12" ht="18.75">
      <c r="A581" s="1004" t="s">
        <v>11953</v>
      </c>
      <c r="B581" s="1001" t="s">
        <v>5544</v>
      </c>
      <c r="C581" s="1001" t="s">
        <v>4301</v>
      </c>
      <c r="D581" s="1001" t="s">
        <v>11963</v>
      </c>
      <c r="E581" s="1001">
        <v>2993</v>
      </c>
      <c r="F581" s="1001">
        <v>725165.67</v>
      </c>
      <c r="G581" s="1001">
        <v>0</v>
      </c>
      <c r="H581" s="1001">
        <v>0</v>
      </c>
      <c r="I581" s="1001">
        <v>35950</v>
      </c>
      <c r="J581" s="1001">
        <v>35950</v>
      </c>
      <c r="K581" s="1001">
        <v>35948</v>
      </c>
      <c r="L581" s="1000">
        <v>-2</v>
      </c>
    </row>
    <row r="582" spans="1:12" ht="18.75">
      <c r="A582" s="1004" t="s">
        <v>11953</v>
      </c>
      <c r="B582" s="1001" t="s">
        <v>5544</v>
      </c>
      <c r="C582" s="1001" t="s">
        <v>4301</v>
      </c>
      <c r="D582" s="1001" t="s">
        <v>11964</v>
      </c>
      <c r="E582" s="1001">
        <v>563</v>
      </c>
      <c r="F582" s="1001">
        <v>571609</v>
      </c>
      <c r="G582" s="1001">
        <v>0</v>
      </c>
      <c r="H582" s="1001">
        <v>0</v>
      </c>
      <c r="I582" s="1001">
        <v>7870</v>
      </c>
      <c r="J582" s="1001">
        <v>7870</v>
      </c>
      <c r="K582" s="1001">
        <v>7869</v>
      </c>
      <c r="L582" s="1000">
        <v>-1</v>
      </c>
    </row>
    <row r="583" spans="1:12" ht="18.75">
      <c r="A583" s="1004" t="s">
        <v>11953</v>
      </c>
      <c r="B583" s="1001" t="s">
        <v>5544</v>
      </c>
      <c r="C583" s="1001" t="s">
        <v>4301</v>
      </c>
      <c r="D583" s="1001" t="s">
        <v>11965</v>
      </c>
      <c r="E583" s="1001">
        <v>0</v>
      </c>
      <c r="F583" s="1001">
        <v>0</v>
      </c>
      <c r="G583" s="1001">
        <v>0</v>
      </c>
      <c r="H583" s="1001">
        <v>0</v>
      </c>
      <c r="I583" s="1001">
        <v>3565</v>
      </c>
      <c r="J583" s="1001">
        <v>3565</v>
      </c>
      <c r="K583" s="1001">
        <v>0</v>
      </c>
      <c r="L583" s="1000">
        <v>-3565</v>
      </c>
    </row>
    <row r="584" spans="1:12" ht="18.75">
      <c r="A584" s="1004" t="s">
        <v>11953</v>
      </c>
      <c r="B584" s="1001" t="s">
        <v>5544</v>
      </c>
      <c r="C584" s="1001" t="s">
        <v>4301</v>
      </c>
      <c r="D584" s="1001" t="s">
        <v>11966</v>
      </c>
      <c r="E584" s="1001">
        <v>292</v>
      </c>
      <c r="F584" s="1001">
        <v>66811.94</v>
      </c>
      <c r="G584" s="1001">
        <v>0</v>
      </c>
      <c r="H584" s="1001">
        <v>0</v>
      </c>
      <c r="I584" s="1001">
        <v>2117</v>
      </c>
      <c r="J584" s="1001">
        <v>2117</v>
      </c>
      <c r="K584" s="1001">
        <v>2067</v>
      </c>
      <c r="L584" s="1000">
        <v>-50</v>
      </c>
    </row>
    <row r="585" spans="1:12" ht="18.75">
      <c r="A585" s="1004" t="s">
        <v>11953</v>
      </c>
      <c r="B585" s="1001" t="s">
        <v>5544</v>
      </c>
      <c r="C585" s="1001" t="s">
        <v>4301</v>
      </c>
      <c r="D585" s="1001" t="s">
        <v>11967</v>
      </c>
      <c r="E585" s="1001">
        <v>0</v>
      </c>
      <c r="F585" s="1001">
        <v>0</v>
      </c>
      <c r="G585" s="1001">
        <v>0</v>
      </c>
      <c r="H585" s="1001">
        <v>0</v>
      </c>
      <c r="I585" s="1001">
        <v>1055</v>
      </c>
      <c r="J585" s="1001">
        <v>1055</v>
      </c>
      <c r="K585" s="1001">
        <v>0</v>
      </c>
      <c r="L585" s="1000">
        <v>-1055</v>
      </c>
    </row>
    <row r="586" spans="1:12" ht="18.75">
      <c r="A586" s="1004" t="s">
        <v>11953</v>
      </c>
      <c r="B586" s="1001" t="s">
        <v>5544</v>
      </c>
      <c r="C586" s="1001" t="s">
        <v>4301</v>
      </c>
      <c r="D586" s="1001" t="s">
        <v>11959</v>
      </c>
      <c r="E586" s="1001">
        <v>349</v>
      </c>
      <c r="F586" s="1001">
        <v>117698.33</v>
      </c>
      <c r="G586" s="1001">
        <v>0</v>
      </c>
      <c r="H586" s="1001">
        <v>0</v>
      </c>
      <c r="I586" s="1001">
        <v>4186</v>
      </c>
      <c r="J586" s="1001">
        <v>4186</v>
      </c>
      <c r="K586" s="1001">
        <v>4186</v>
      </c>
      <c r="L586" s="1000">
        <v>0</v>
      </c>
    </row>
    <row r="587" spans="1:12" ht="18.75">
      <c r="A587" s="1004" t="s">
        <v>11953</v>
      </c>
      <c r="B587" s="1001" t="s">
        <v>5544</v>
      </c>
      <c r="C587" s="1001" t="s">
        <v>4301</v>
      </c>
      <c r="D587" s="1001" t="s">
        <v>11968</v>
      </c>
      <c r="E587" s="1001">
        <v>599</v>
      </c>
      <c r="F587" s="1001">
        <v>348364</v>
      </c>
      <c r="G587" s="1001">
        <v>0</v>
      </c>
      <c r="H587" s="1001">
        <v>0</v>
      </c>
      <c r="I587" s="1001">
        <v>6935</v>
      </c>
      <c r="J587" s="1001">
        <v>6935</v>
      </c>
      <c r="K587" s="1001">
        <v>6928</v>
      </c>
      <c r="L587" s="1000">
        <v>-7</v>
      </c>
    </row>
    <row r="588" spans="1:12" ht="18.75">
      <c r="A588" s="1004" t="s">
        <v>11953</v>
      </c>
      <c r="B588" s="1001" t="s">
        <v>5544</v>
      </c>
      <c r="C588" s="1001" t="s">
        <v>4301</v>
      </c>
      <c r="D588" s="1001" t="s">
        <v>11962</v>
      </c>
      <c r="E588" s="1001">
        <v>5131</v>
      </c>
      <c r="F588" s="1001">
        <v>0</v>
      </c>
      <c r="G588" s="1001">
        <v>0</v>
      </c>
      <c r="H588" s="1001">
        <v>0</v>
      </c>
      <c r="I588" s="1001">
        <v>45442</v>
      </c>
      <c r="J588" s="1001">
        <v>45442</v>
      </c>
      <c r="K588" s="1001">
        <v>33068</v>
      </c>
      <c r="L588" s="1000">
        <v>-12374</v>
      </c>
    </row>
    <row r="589" spans="1:12" ht="18.75">
      <c r="A589" s="1004" t="s">
        <v>11953</v>
      </c>
      <c r="B589" s="1000" t="s">
        <v>12011</v>
      </c>
      <c r="C589" s="1000" t="s">
        <v>4303</v>
      </c>
      <c r="D589" s="1000" t="s">
        <v>11955</v>
      </c>
      <c r="E589" s="1000">
        <v>2819</v>
      </c>
      <c r="F589" s="1000">
        <v>1957640.19</v>
      </c>
      <c r="G589" s="1000">
        <v>79</v>
      </c>
      <c r="H589" s="1000">
        <v>56043.48</v>
      </c>
      <c r="I589" s="1000">
        <v>33814</v>
      </c>
      <c r="J589" s="1000">
        <v>33814</v>
      </c>
      <c r="K589" s="1000">
        <v>33814</v>
      </c>
      <c r="L589" s="1000">
        <v>0</v>
      </c>
    </row>
    <row r="590" spans="1:12" ht="18.75">
      <c r="A590" s="1004" t="s">
        <v>11953</v>
      </c>
      <c r="B590" s="1001" t="s">
        <v>12011</v>
      </c>
      <c r="C590" s="1001" t="s">
        <v>11956</v>
      </c>
      <c r="D590" s="1001" t="s">
        <v>11961</v>
      </c>
      <c r="E590" s="1001">
        <v>2094</v>
      </c>
      <c r="F590" s="1001">
        <v>2730798.46</v>
      </c>
      <c r="G590" s="1001">
        <v>0</v>
      </c>
      <c r="H590" s="1001">
        <v>0</v>
      </c>
      <c r="I590" s="1001">
        <v>24372</v>
      </c>
      <c r="J590" s="1001">
        <v>24372</v>
      </c>
      <c r="K590" s="1001">
        <v>24372</v>
      </c>
      <c r="L590" s="1000">
        <v>0</v>
      </c>
    </row>
    <row r="591" spans="1:12" ht="18.75">
      <c r="A591" s="1004" t="s">
        <v>11953</v>
      </c>
      <c r="B591" s="1001" t="s">
        <v>12011</v>
      </c>
      <c r="C591" s="1001" t="s">
        <v>11956</v>
      </c>
      <c r="D591" s="1001" t="s">
        <v>11962</v>
      </c>
      <c r="E591" s="1001">
        <v>9502</v>
      </c>
      <c r="F591" s="1001">
        <v>0</v>
      </c>
      <c r="G591" s="1001">
        <v>0</v>
      </c>
      <c r="H591" s="1001">
        <v>0</v>
      </c>
      <c r="I591" s="1001">
        <v>95440</v>
      </c>
      <c r="J591" s="1001">
        <v>95440</v>
      </c>
      <c r="K591" s="1001">
        <v>103370</v>
      </c>
      <c r="L591" s="1000">
        <v>7930</v>
      </c>
    </row>
    <row r="592" spans="1:12" ht="18.75">
      <c r="A592" s="1004" t="s">
        <v>11953</v>
      </c>
      <c r="B592" s="1001" t="s">
        <v>12011</v>
      </c>
      <c r="C592" s="1001" t="s">
        <v>4301</v>
      </c>
      <c r="D592" s="1001" t="s">
        <v>11963</v>
      </c>
      <c r="E592" s="1001">
        <v>1682</v>
      </c>
      <c r="F592" s="1001">
        <v>457981.09</v>
      </c>
      <c r="G592" s="1001">
        <v>0</v>
      </c>
      <c r="H592" s="1001">
        <v>0</v>
      </c>
      <c r="I592" s="1001">
        <v>20230</v>
      </c>
      <c r="J592" s="1001">
        <v>20230</v>
      </c>
      <c r="K592" s="1001">
        <v>20224</v>
      </c>
      <c r="L592" s="1000">
        <v>-6</v>
      </c>
    </row>
    <row r="593" spans="1:12" ht="18.75">
      <c r="A593" s="1004" t="s">
        <v>11953</v>
      </c>
      <c r="B593" s="1001" t="s">
        <v>12011</v>
      </c>
      <c r="C593" s="1001" t="s">
        <v>4301</v>
      </c>
      <c r="D593" s="1001" t="s">
        <v>11964</v>
      </c>
      <c r="E593" s="1001">
        <v>881</v>
      </c>
      <c r="F593" s="1001">
        <v>806515</v>
      </c>
      <c r="G593" s="1001">
        <v>0</v>
      </c>
      <c r="H593" s="1001">
        <v>0</v>
      </c>
      <c r="I593" s="1001">
        <v>12440</v>
      </c>
      <c r="J593" s="1001">
        <v>12440</v>
      </c>
      <c r="K593" s="1001">
        <v>12430</v>
      </c>
      <c r="L593" s="1000">
        <v>-10</v>
      </c>
    </row>
    <row r="594" spans="1:12" ht="18.75">
      <c r="A594" s="1004" t="s">
        <v>11953</v>
      </c>
      <c r="B594" s="1001" t="s">
        <v>12011</v>
      </c>
      <c r="C594" s="1001" t="s">
        <v>4301</v>
      </c>
      <c r="D594" s="1001" t="s">
        <v>11965</v>
      </c>
      <c r="E594" s="1001">
        <v>0</v>
      </c>
      <c r="F594" s="1001">
        <v>0</v>
      </c>
      <c r="G594" s="1001">
        <v>0</v>
      </c>
      <c r="H594" s="1001">
        <v>0</v>
      </c>
      <c r="I594" s="1001">
        <v>5284</v>
      </c>
      <c r="J594" s="1001">
        <v>5284</v>
      </c>
      <c r="K594" s="1001">
        <v>0</v>
      </c>
      <c r="L594" s="1000">
        <v>-5284</v>
      </c>
    </row>
    <row r="595" spans="1:12" ht="18.75">
      <c r="A595" s="1004" t="s">
        <v>11953</v>
      </c>
      <c r="B595" s="1001" t="s">
        <v>12011</v>
      </c>
      <c r="C595" s="1001" t="s">
        <v>4301</v>
      </c>
      <c r="D595" s="1001" t="s">
        <v>11966</v>
      </c>
      <c r="E595" s="1001">
        <v>288</v>
      </c>
      <c r="F595" s="1001">
        <v>74548.11</v>
      </c>
      <c r="G595" s="1001">
        <v>0</v>
      </c>
      <c r="H595" s="1001">
        <v>0</v>
      </c>
      <c r="I595" s="1001">
        <v>3394</v>
      </c>
      <c r="J595" s="1001">
        <v>3394</v>
      </c>
      <c r="K595" s="1001">
        <v>3391</v>
      </c>
      <c r="L595" s="1000">
        <v>-3</v>
      </c>
    </row>
    <row r="596" spans="1:12" ht="18.75">
      <c r="A596" s="1004" t="s">
        <v>11953</v>
      </c>
      <c r="B596" s="1001" t="s">
        <v>12011</v>
      </c>
      <c r="C596" s="1001" t="s">
        <v>4301</v>
      </c>
      <c r="D596" s="1001" t="s">
        <v>11967</v>
      </c>
      <c r="E596" s="1001">
        <v>0</v>
      </c>
      <c r="F596" s="1001">
        <v>0</v>
      </c>
      <c r="G596" s="1001">
        <v>0</v>
      </c>
      <c r="H596" s="1001">
        <v>0</v>
      </c>
      <c r="I596" s="1001">
        <v>1445</v>
      </c>
      <c r="J596" s="1001">
        <v>1445</v>
      </c>
      <c r="K596" s="1001">
        <v>0</v>
      </c>
      <c r="L596" s="1000">
        <v>-1445</v>
      </c>
    </row>
    <row r="597" spans="1:12" ht="18.75">
      <c r="A597" s="1004" t="s">
        <v>11953</v>
      </c>
      <c r="B597" s="1001" t="s">
        <v>12011</v>
      </c>
      <c r="C597" s="1001" t="s">
        <v>4301</v>
      </c>
      <c r="D597" s="1001" t="s">
        <v>11983</v>
      </c>
      <c r="E597" s="1001">
        <v>0</v>
      </c>
      <c r="F597" s="1001">
        <v>0</v>
      </c>
      <c r="G597" s="1001">
        <v>0</v>
      </c>
      <c r="H597" s="1001">
        <v>0</v>
      </c>
      <c r="I597" s="1001">
        <v>203</v>
      </c>
      <c r="J597" s="1001">
        <v>203</v>
      </c>
      <c r="K597" s="1001">
        <v>203</v>
      </c>
      <c r="L597" s="1000">
        <v>0</v>
      </c>
    </row>
    <row r="598" spans="1:12" ht="18.75">
      <c r="A598" s="1004" t="s">
        <v>11953</v>
      </c>
      <c r="B598" s="1001" t="s">
        <v>12011</v>
      </c>
      <c r="C598" s="1001" t="s">
        <v>4301</v>
      </c>
      <c r="D598" s="1001" t="s">
        <v>11968</v>
      </c>
      <c r="E598" s="1001">
        <v>1424</v>
      </c>
      <c r="F598" s="1001">
        <v>834596</v>
      </c>
      <c r="G598" s="1001">
        <v>0</v>
      </c>
      <c r="H598" s="1001">
        <v>0</v>
      </c>
      <c r="I598" s="1001">
        <v>13563</v>
      </c>
      <c r="J598" s="1001">
        <v>13563</v>
      </c>
      <c r="K598" s="1001">
        <v>13551</v>
      </c>
      <c r="L598" s="1000">
        <v>-12</v>
      </c>
    </row>
    <row r="599" spans="1:12" ht="18.75">
      <c r="A599" s="1004" t="s">
        <v>11953</v>
      </c>
      <c r="B599" s="1001" t="s">
        <v>12011</v>
      </c>
      <c r="C599" s="1001" t="s">
        <v>4301</v>
      </c>
      <c r="D599" s="1001" t="s">
        <v>11984</v>
      </c>
      <c r="E599" s="1001">
        <v>1812</v>
      </c>
      <c r="F599" s="1001">
        <v>3417694.6</v>
      </c>
      <c r="G599" s="1001">
        <v>0</v>
      </c>
      <c r="H599" s="1001">
        <v>0</v>
      </c>
      <c r="I599" s="1001">
        <v>39458</v>
      </c>
      <c r="J599" s="1001">
        <v>39458</v>
      </c>
      <c r="K599" s="1001">
        <v>25758</v>
      </c>
      <c r="L599" s="1000">
        <v>-13700</v>
      </c>
    </row>
    <row r="600" spans="1:12" ht="18.75">
      <c r="A600" s="1004" t="s">
        <v>11953</v>
      </c>
      <c r="B600" s="1001" t="s">
        <v>12011</v>
      </c>
      <c r="C600" s="1001" t="s">
        <v>4301</v>
      </c>
      <c r="D600" s="1001" t="s">
        <v>11962</v>
      </c>
      <c r="E600" s="1001">
        <v>13053</v>
      </c>
      <c r="F600" s="1001">
        <v>0</v>
      </c>
      <c r="G600" s="1001">
        <v>0</v>
      </c>
      <c r="H600" s="1001">
        <v>0</v>
      </c>
      <c r="I600" s="1001">
        <v>86623</v>
      </c>
      <c r="J600" s="1001">
        <v>86623</v>
      </c>
      <c r="K600" s="1001">
        <v>91233</v>
      </c>
      <c r="L600" s="1000">
        <v>4610</v>
      </c>
    </row>
    <row r="601" spans="1:12" ht="18.75">
      <c r="A601" s="1004" t="s">
        <v>11953</v>
      </c>
      <c r="B601" s="1000" t="s">
        <v>1505</v>
      </c>
      <c r="C601" s="1000" t="s">
        <v>4303</v>
      </c>
      <c r="D601" s="1000" t="s">
        <v>11955</v>
      </c>
      <c r="E601" s="1000">
        <v>1373</v>
      </c>
      <c r="F601" s="1000">
        <v>943937.5</v>
      </c>
      <c r="G601" s="1000">
        <v>37</v>
      </c>
      <c r="H601" s="1000">
        <v>25437.5</v>
      </c>
      <c r="I601" s="1000">
        <v>16411</v>
      </c>
      <c r="J601" s="1000">
        <v>16411</v>
      </c>
      <c r="K601" s="1000">
        <v>16462</v>
      </c>
      <c r="L601" s="1000">
        <v>51</v>
      </c>
    </row>
    <row r="602" spans="1:12" ht="18.75">
      <c r="A602" s="1004" t="s">
        <v>11953</v>
      </c>
      <c r="B602" s="1001" t="s">
        <v>1505</v>
      </c>
      <c r="C602" s="1001" t="s">
        <v>4303</v>
      </c>
      <c r="D602" s="1001" t="s">
        <v>11992</v>
      </c>
      <c r="E602" s="1001">
        <v>2128</v>
      </c>
      <c r="F602" s="1001">
        <v>1463000</v>
      </c>
      <c r="G602" s="1001">
        <v>0</v>
      </c>
      <c r="H602" s="1001">
        <v>0</v>
      </c>
      <c r="I602" s="1001">
        <v>24779</v>
      </c>
      <c r="J602" s="1001">
        <v>24779</v>
      </c>
      <c r="K602" s="1001">
        <v>24779</v>
      </c>
      <c r="L602" s="1000">
        <v>0</v>
      </c>
    </row>
    <row r="603" spans="1:12" ht="18.75">
      <c r="A603" s="1004" t="s">
        <v>11953</v>
      </c>
      <c r="B603" s="1001" t="s">
        <v>1505</v>
      </c>
      <c r="C603" s="1001" t="s">
        <v>11956</v>
      </c>
      <c r="D603" s="1001" t="s">
        <v>11961</v>
      </c>
      <c r="E603" s="1001">
        <v>1809</v>
      </c>
      <c r="F603" s="1001">
        <v>3067357.68</v>
      </c>
      <c r="G603" s="1001">
        <v>0</v>
      </c>
      <c r="H603" s="1001">
        <v>0</v>
      </c>
      <c r="I603" s="1001">
        <v>23759</v>
      </c>
      <c r="J603" s="1001">
        <v>23759</v>
      </c>
      <c r="K603" s="1001">
        <v>23759</v>
      </c>
      <c r="L603" s="1000">
        <v>0</v>
      </c>
    </row>
    <row r="604" spans="1:12" ht="18.75">
      <c r="A604" s="1004" t="s">
        <v>11953</v>
      </c>
      <c r="B604" s="1001" t="s">
        <v>1505</v>
      </c>
      <c r="C604" s="1001" t="s">
        <v>11956</v>
      </c>
      <c r="D604" s="1001" t="s">
        <v>12010</v>
      </c>
      <c r="E604" s="1001">
        <v>901</v>
      </c>
      <c r="F604" s="1001">
        <v>1041961.45</v>
      </c>
      <c r="G604" s="1001">
        <v>0</v>
      </c>
      <c r="H604" s="1001">
        <v>0</v>
      </c>
      <c r="I604" s="1001">
        <v>5116</v>
      </c>
      <c r="J604" s="1001">
        <v>5116</v>
      </c>
      <c r="K604" s="1001">
        <v>4540</v>
      </c>
      <c r="L604" s="1000">
        <v>-576</v>
      </c>
    </row>
    <row r="605" spans="1:12" ht="18.75">
      <c r="A605" s="1004" t="s">
        <v>11953</v>
      </c>
      <c r="B605" s="1001" t="s">
        <v>1505</v>
      </c>
      <c r="C605" s="1001" t="s">
        <v>11956</v>
      </c>
      <c r="D605" s="1001" t="s">
        <v>11962</v>
      </c>
      <c r="E605" s="1001">
        <v>3429</v>
      </c>
      <c r="F605" s="1001">
        <v>0</v>
      </c>
      <c r="G605" s="1001">
        <v>0</v>
      </c>
      <c r="H605" s="1001">
        <v>0</v>
      </c>
      <c r="I605" s="1001">
        <v>45006</v>
      </c>
      <c r="J605" s="1001">
        <v>45006</v>
      </c>
      <c r="K605" s="1001">
        <v>46097</v>
      </c>
      <c r="L605" s="1000">
        <v>1091</v>
      </c>
    </row>
    <row r="606" spans="1:12" ht="18.75">
      <c r="A606" s="1004" t="s">
        <v>11953</v>
      </c>
      <c r="B606" s="1001" t="s">
        <v>1505</v>
      </c>
      <c r="C606" s="1001" t="s">
        <v>4301</v>
      </c>
      <c r="D606" s="1001" t="s">
        <v>11963</v>
      </c>
      <c r="E606" s="1001">
        <v>2025</v>
      </c>
      <c r="F606" s="1001">
        <v>517737.96</v>
      </c>
      <c r="G606" s="1001">
        <v>0</v>
      </c>
      <c r="H606" s="1001">
        <v>0</v>
      </c>
      <c r="I606" s="1001">
        <v>24330</v>
      </c>
      <c r="J606" s="1001">
        <v>24330</v>
      </c>
      <c r="K606" s="1001">
        <v>24321</v>
      </c>
      <c r="L606" s="1000">
        <v>-9</v>
      </c>
    </row>
    <row r="607" spans="1:12" ht="18.75">
      <c r="A607" s="1004" t="s">
        <v>11953</v>
      </c>
      <c r="B607" s="1001" t="s">
        <v>1505</v>
      </c>
      <c r="C607" s="1001" t="s">
        <v>4301</v>
      </c>
      <c r="D607" s="1001" t="s">
        <v>11981</v>
      </c>
      <c r="E607" s="1001">
        <v>90</v>
      </c>
      <c r="F607" s="1001">
        <v>34279.199999999997</v>
      </c>
      <c r="G607" s="1001">
        <v>0</v>
      </c>
      <c r="H607" s="1001">
        <v>0</v>
      </c>
      <c r="I607" s="1001">
        <v>1025</v>
      </c>
      <c r="J607" s="1001">
        <v>1025</v>
      </c>
      <c r="K607" s="1001">
        <v>1024</v>
      </c>
      <c r="L607" s="1000">
        <v>-1</v>
      </c>
    </row>
    <row r="608" spans="1:12" ht="18.75">
      <c r="A608" s="1004" t="s">
        <v>11953</v>
      </c>
      <c r="B608" s="1001" t="s">
        <v>1505</v>
      </c>
      <c r="C608" s="1001" t="s">
        <v>4301</v>
      </c>
      <c r="D608" s="1001" t="s">
        <v>11982</v>
      </c>
      <c r="E608" s="1001">
        <v>80</v>
      </c>
      <c r="F608" s="1001">
        <v>20110.400000000001</v>
      </c>
      <c r="G608" s="1001">
        <v>0</v>
      </c>
      <c r="H608" s="1001">
        <v>0</v>
      </c>
      <c r="I608" s="1001">
        <v>439</v>
      </c>
      <c r="J608" s="1001">
        <v>439</v>
      </c>
      <c r="K608" s="1001">
        <v>435</v>
      </c>
      <c r="L608" s="1000">
        <v>-4</v>
      </c>
    </row>
    <row r="609" spans="1:12" ht="18.75">
      <c r="A609" s="1004" t="s">
        <v>11953</v>
      </c>
      <c r="B609" s="1001" t="s">
        <v>1505</v>
      </c>
      <c r="C609" s="1001" t="s">
        <v>4301</v>
      </c>
      <c r="D609" s="1001" t="s">
        <v>11964</v>
      </c>
      <c r="E609" s="1001">
        <v>796</v>
      </c>
      <c r="F609" s="1001">
        <v>753435</v>
      </c>
      <c r="G609" s="1001">
        <v>0</v>
      </c>
      <c r="H609" s="1001">
        <v>0</v>
      </c>
      <c r="I609" s="1001">
        <v>12001</v>
      </c>
      <c r="J609" s="1001">
        <v>12001</v>
      </c>
      <c r="K609" s="1001">
        <v>11989</v>
      </c>
      <c r="L609" s="1000">
        <v>-12</v>
      </c>
    </row>
    <row r="610" spans="1:12" ht="18.75">
      <c r="A610" s="1004" t="s">
        <v>11953</v>
      </c>
      <c r="B610" s="1001" t="s">
        <v>1505</v>
      </c>
      <c r="C610" s="1001" t="s">
        <v>4301</v>
      </c>
      <c r="D610" s="1001" t="s">
        <v>11965</v>
      </c>
      <c r="E610" s="1001">
        <v>0</v>
      </c>
      <c r="F610" s="1001">
        <v>0</v>
      </c>
      <c r="G610" s="1001">
        <v>0</v>
      </c>
      <c r="H610" s="1001">
        <v>0</v>
      </c>
      <c r="I610" s="1001">
        <v>5039</v>
      </c>
      <c r="J610" s="1001">
        <v>5039</v>
      </c>
      <c r="K610" s="1001">
        <v>0</v>
      </c>
      <c r="L610" s="1000">
        <v>-5039</v>
      </c>
    </row>
    <row r="611" spans="1:12" ht="18.75">
      <c r="A611" s="1004" t="s">
        <v>11953</v>
      </c>
      <c r="B611" s="1001" t="s">
        <v>1505</v>
      </c>
      <c r="C611" s="1001" t="s">
        <v>4301</v>
      </c>
      <c r="D611" s="1001" t="s">
        <v>11966</v>
      </c>
      <c r="E611" s="1001">
        <v>169</v>
      </c>
      <c r="F611" s="1001">
        <v>59106.2</v>
      </c>
      <c r="G611" s="1001">
        <v>0</v>
      </c>
      <c r="H611" s="1001">
        <v>0</v>
      </c>
      <c r="I611" s="1001">
        <v>2036</v>
      </c>
      <c r="J611" s="1001">
        <v>2036</v>
      </c>
      <c r="K611" s="1001">
        <v>2032</v>
      </c>
      <c r="L611" s="1000">
        <v>-4</v>
      </c>
    </row>
    <row r="612" spans="1:12" ht="18.75">
      <c r="A612" s="1004" t="s">
        <v>11953</v>
      </c>
      <c r="B612" s="1001" t="s">
        <v>1505</v>
      </c>
      <c r="C612" s="1001" t="s">
        <v>4301</v>
      </c>
      <c r="D612" s="1001" t="s">
        <v>11967</v>
      </c>
      <c r="E612" s="1001">
        <v>0</v>
      </c>
      <c r="F612" s="1001">
        <v>0</v>
      </c>
      <c r="G612" s="1001">
        <v>0</v>
      </c>
      <c r="H612" s="1001">
        <v>0</v>
      </c>
      <c r="I612" s="1001">
        <v>879</v>
      </c>
      <c r="J612" s="1001">
        <v>879</v>
      </c>
      <c r="K612" s="1001">
        <v>0</v>
      </c>
      <c r="L612" s="1000">
        <v>-879</v>
      </c>
    </row>
    <row r="613" spans="1:12" ht="18.75">
      <c r="A613" s="1004" t="s">
        <v>11953</v>
      </c>
      <c r="B613" s="1001" t="s">
        <v>1505</v>
      </c>
      <c r="C613" s="1001" t="s">
        <v>4301</v>
      </c>
      <c r="D613" s="1001" t="s">
        <v>11959</v>
      </c>
      <c r="E613" s="1001">
        <v>219</v>
      </c>
      <c r="F613" s="1001">
        <v>59070.87</v>
      </c>
      <c r="G613" s="1001">
        <v>0</v>
      </c>
      <c r="H613" s="1001">
        <v>0</v>
      </c>
      <c r="I613" s="1001">
        <v>2635</v>
      </c>
      <c r="J613" s="1001">
        <v>2635</v>
      </c>
      <c r="K613" s="1001">
        <v>2635</v>
      </c>
      <c r="L613" s="1000">
        <v>0</v>
      </c>
    </row>
    <row r="614" spans="1:12" ht="18.75">
      <c r="A614" s="1004" t="s">
        <v>11953</v>
      </c>
      <c r="B614" s="1001" t="s">
        <v>1505</v>
      </c>
      <c r="C614" s="1001" t="s">
        <v>4301</v>
      </c>
      <c r="D614" s="1001" t="s">
        <v>11968</v>
      </c>
      <c r="E614" s="1001">
        <v>2232</v>
      </c>
      <c r="F614" s="1001">
        <v>1274763</v>
      </c>
      <c r="G614" s="1001">
        <v>0</v>
      </c>
      <c r="H614" s="1001">
        <v>0</v>
      </c>
      <c r="I614" s="1001">
        <v>10693</v>
      </c>
      <c r="J614" s="1001">
        <v>10693</v>
      </c>
      <c r="K614" s="1001">
        <v>10638</v>
      </c>
      <c r="L614" s="1000">
        <v>-55</v>
      </c>
    </row>
    <row r="615" spans="1:12" ht="18.75">
      <c r="A615" s="1004" t="s">
        <v>11953</v>
      </c>
      <c r="B615" s="1001" t="s">
        <v>1505</v>
      </c>
      <c r="C615" s="1001" t="s">
        <v>4301</v>
      </c>
      <c r="D615" s="1001" t="s">
        <v>11962</v>
      </c>
      <c r="E615" s="1001">
        <v>5995</v>
      </c>
      <c r="F615" s="1001">
        <v>0</v>
      </c>
      <c r="G615" s="1001">
        <v>0</v>
      </c>
      <c r="H615" s="1001">
        <v>0</v>
      </c>
      <c r="I615" s="1001">
        <v>53332</v>
      </c>
      <c r="J615" s="1001">
        <v>53332</v>
      </c>
      <c r="K615" s="1001">
        <v>49095</v>
      </c>
      <c r="L615" s="1000">
        <v>-4237</v>
      </c>
    </row>
    <row r="616" spans="1:12" ht="18.75">
      <c r="A616" s="1004" t="s">
        <v>11953</v>
      </c>
      <c r="B616" s="1001" t="s">
        <v>7045</v>
      </c>
      <c r="C616" s="1001" t="s">
        <v>4303</v>
      </c>
      <c r="D616" s="1001" t="s">
        <v>11955</v>
      </c>
      <c r="E616" s="1001">
        <v>1800</v>
      </c>
      <c r="F616" s="1001">
        <v>1173033.3</v>
      </c>
      <c r="G616" s="1001">
        <v>0</v>
      </c>
      <c r="H616" s="1001">
        <v>0</v>
      </c>
      <c r="I616" s="1001">
        <v>15075</v>
      </c>
      <c r="J616" s="1001">
        <v>15075</v>
      </c>
      <c r="K616" s="1001">
        <v>15075</v>
      </c>
      <c r="L616" s="1000">
        <v>0</v>
      </c>
    </row>
    <row r="617" spans="1:12" ht="18.75">
      <c r="A617" s="1004" t="s">
        <v>11953</v>
      </c>
      <c r="B617" s="1001" t="s">
        <v>7045</v>
      </c>
      <c r="C617" s="1001" t="s">
        <v>11956</v>
      </c>
      <c r="D617" s="1001" t="s">
        <v>11961</v>
      </c>
      <c r="E617" s="1001">
        <v>1529</v>
      </c>
      <c r="F617" s="1001">
        <v>2374263.2000000002</v>
      </c>
      <c r="G617" s="1001">
        <v>0</v>
      </c>
      <c r="H617" s="1001">
        <v>0</v>
      </c>
      <c r="I617" s="1001">
        <v>13366</v>
      </c>
      <c r="J617" s="1001">
        <v>13366</v>
      </c>
      <c r="K617" s="1001">
        <v>13366</v>
      </c>
      <c r="L617" s="1000">
        <v>0</v>
      </c>
    </row>
    <row r="618" spans="1:12" ht="18.75">
      <c r="A618" s="1004" t="s">
        <v>11953</v>
      </c>
      <c r="B618" s="1001" t="s">
        <v>7045</v>
      </c>
      <c r="C618" s="1001" t="s">
        <v>11956</v>
      </c>
      <c r="D618" s="1001" t="s">
        <v>11962</v>
      </c>
      <c r="E618" s="1001">
        <v>3448</v>
      </c>
      <c r="F618" s="1001">
        <v>0</v>
      </c>
      <c r="G618" s="1001">
        <v>0</v>
      </c>
      <c r="H618" s="1001">
        <v>0</v>
      </c>
      <c r="I618" s="1001">
        <v>50962</v>
      </c>
      <c r="J618" s="1001">
        <v>50962</v>
      </c>
      <c r="K618" s="1001">
        <v>45481</v>
      </c>
      <c r="L618" s="1000">
        <v>-5481</v>
      </c>
    </row>
    <row r="619" spans="1:12" ht="18.75">
      <c r="A619" s="1004" t="s">
        <v>11953</v>
      </c>
      <c r="B619" s="1000" t="s">
        <v>7045</v>
      </c>
      <c r="C619" s="1000" t="s">
        <v>4301</v>
      </c>
      <c r="D619" s="1000" t="s">
        <v>11963</v>
      </c>
      <c r="E619" s="1000">
        <v>1297</v>
      </c>
      <c r="F619" s="1000">
        <v>267591.88</v>
      </c>
      <c r="G619" s="1000">
        <v>516</v>
      </c>
      <c r="H619" s="1000">
        <v>90389.54</v>
      </c>
      <c r="I619" s="1000">
        <v>15592</v>
      </c>
      <c r="J619" s="1000">
        <v>15592</v>
      </c>
      <c r="K619" s="1000">
        <v>15592</v>
      </c>
      <c r="L619" s="1000">
        <v>0</v>
      </c>
    </row>
    <row r="620" spans="1:12" ht="18.75">
      <c r="A620" s="1004" t="s">
        <v>11953</v>
      </c>
      <c r="B620" s="1001" t="s">
        <v>7045</v>
      </c>
      <c r="C620" s="1001" t="s">
        <v>4301</v>
      </c>
      <c r="D620" s="1001" t="s">
        <v>11964</v>
      </c>
      <c r="E620" s="1001">
        <v>620</v>
      </c>
      <c r="F620" s="1001">
        <v>622116</v>
      </c>
      <c r="G620" s="1001">
        <v>0</v>
      </c>
      <c r="H620" s="1001">
        <v>0</v>
      </c>
      <c r="I620" s="1001">
        <v>9275</v>
      </c>
      <c r="J620" s="1001">
        <v>9275</v>
      </c>
      <c r="K620" s="1001">
        <v>9206</v>
      </c>
      <c r="L620" s="1000">
        <v>-69</v>
      </c>
    </row>
    <row r="621" spans="1:12" ht="18.75">
      <c r="A621" s="1004" t="s">
        <v>11953</v>
      </c>
      <c r="B621" s="1001" t="s">
        <v>7045</v>
      </c>
      <c r="C621" s="1001" t="s">
        <v>4301</v>
      </c>
      <c r="D621" s="1001" t="s">
        <v>11965</v>
      </c>
      <c r="E621" s="1001">
        <v>0</v>
      </c>
      <c r="F621" s="1001">
        <v>0</v>
      </c>
      <c r="G621" s="1001">
        <v>0</v>
      </c>
      <c r="H621" s="1001">
        <v>0</v>
      </c>
      <c r="I621" s="1001">
        <v>3914</v>
      </c>
      <c r="J621" s="1001">
        <v>3914</v>
      </c>
      <c r="K621" s="1001">
        <v>0</v>
      </c>
      <c r="L621" s="1000">
        <v>-3914</v>
      </c>
    </row>
    <row r="622" spans="1:12" ht="18.75">
      <c r="A622" s="1004" t="s">
        <v>11953</v>
      </c>
      <c r="B622" s="1001" t="s">
        <v>7045</v>
      </c>
      <c r="C622" s="1001" t="s">
        <v>4301</v>
      </c>
      <c r="D622" s="1001" t="s">
        <v>11966</v>
      </c>
      <c r="E622" s="1001">
        <v>248</v>
      </c>
      <c r="F622" s="1001">
        <v>78915.19</v>
      </c>
      <c r="G622" s="1001">
        <v>0</v>
      </c>
      <c r="H622" s="1001">
        <v>0</v>
      </c>
      <c r="I622" s="1001">
        <v>2961</v>
      </c>
      <c r="J622" s="1001">
        <v>2961</v>
      </c>
      <c r="K622" s="1001">
        <v>2957</v>
      </c>
      <c r="L622" s="1000">
        <v>-4</v>
      </c>
    </row>
    <row r="623" spans="1:12" ht="18.75">
      <c r="A623" s="1004" t="s">
        <v>11953</v>
      </c>
      <c r="B623" s="1001" t="s">
        <v>7045</v>
      </c>
      <c r="C623" s="1001" t="s">
        <v>4301</v>
      </c>
      <c r="D623" s="1001" t="s">
        <v>11967</v>
      </c>
      <c r="E623" s="1001">
        <v>0</v>
      </c>
      <c r="F623" s="1001">
        <v>0</v>
      </c>
      <c r="G623" s="1001">
        <v>0</v>
      </c>
      <c r="H623" s="1001">
        <v>0</v>
      </c>
      <c r="I623" s="1001">
        <v>1136</v>
      </c>
      <c r="J623" s="1001">
        <v>1136</v>
      </c>
      <c r="K623" s="1001">
        <v>0</v>
      </c>
      <c r="L623" s="1000">
        <v>-1136</v>
      </c>
    </row>
    <row r="624" spans="1:12" ht="18.75">
      <c r="A624" s="1004" t="s">
        <v>11953</v>
      </c>
      <c r="B624" s="1001" t="s">
        <v>7045</v>
      </c>
      <c r="C624" s="1001" t="s">
        <v>4301</v>
      </c>
      <c r="D624" s="1001" t="s">
        <v>11959</v>
      </c>
      <c r="E624" s="1001">
        <v>9</v>
      </c>
      <c r="F624" s="1001">
        <v>3115.17</v>
      </c>
      <c r="G624" s="1001">
        <v>0</v>
      </c>
      <c r="H624" s="1001">
        <v>0</v>
      </c>
      <c r="I624" s="1001">
        <v>108</v>
      </c>
      <c r="J624" s="1001">
        <v>108</v>
      </c>
      <c r="K624" s="1001">
        <v>108</v>
      </c>
      <c r="L624" s="1000">
        <v>0</v>
      </c>
    </row>
    <row r="625" spans="1:12" ht="18.75">
      <c r="A625" s="1004" t="s">
        <v>11953</v>
      </c>
      <c r="B625" s="1001" t="s">
        <v>7045</v>
      </c>
      <c r="C625" s="1001" t="s">
        <v>4301</v>
      </c>
      <c r="D625" s="1001" t="s">
        <v>11968</v>
      </c>
      <c r="E625" s="1001">
        <v>398</v>
      </c>
      <c r="F625" s="1001">
        <v>224985</v>
      </c>
      <c r="G625" s="1001">
        <v>0</v>
      </c>
      <c r="H625" s="1001">
        <v>0</v>
      </c>
      <c r="I625" s="1001">
        <v>5949</v>
      </c>
      <c r="J625" s="1001">
        <v>5949</v>
      </c>
      <c r="K625" s="1001">
        <v>5747</v>
      </c>
      <c r="L625" s="1000">
        <v>-202</v>
      </c>
    </row>
    <row r="626" spans="1:12" ht="18.75">
      <c r="A626" s="1004" t="s">
        <v>11953</v>
      </c>
      <c r="B626" s="1001" t="s">
        <v>7045</v>
      </c>
      <c r="C626" s="1001" t="s">
        <v>4301</v>
      </c>
      <c r="D626" s="1001" t="s">
        <v>11962</v>
      </c>
      <c r="E626" s="1001">
        <v>3670</v>
      </c>
      <c r="F626" s="1001">
        <v>0</v>
      </c>
      <c r="G626" s="1001">
        <v>0</v>
      </c>
      <c r="H626" s="1001">
        <v>0</v>
      </c>
      <c r="I626" s="1001">
        <v>50397</v>
      </c>
      <c r="J626" s="1001">
        <v>50397</v>
      </c>
      <c r="K626" s="1001">
        <v>36869</v>
      </c>
      <c r="L626" s="1000">
        <v>-13528</v>
      </c>
    </row>
    <row r="627" spans="1:12" ht="18.75">
      <c r="A627" s="1004" t="s">
        <v>11953</v>
      </c>
      <c r="B627" s="1000" t="s">
        <v>12012</v>
      </c>
      <c r="C627" s="1000" t="s">
        <v>4303</v>
      </c>
      <c r="D627" s="1000" t="s">
        <v>11955</v>
      </c>
      <c r="E627" s="1000">
        <v>2454</v>
      </c>
      <c r="F627" s="1000">
        <v>1687125</v>
      </c>
      <c r="G627" s="1000">
        <v>58</v>
      </c>
      <c r="H627" s="1000">
        <v>39875</v>
      </c>
      <c r="I627" s="1000">
        <v>29238</v>
      </c>
      <c r="J627" s="1000">
        <v>29238</v>
      </c>
      <c r="K627" s="1000">
        <v>29250</v>
      </c>
      <c r="L627" s="1000">
        <v>12</v>
      </c>
    </row>
    <row r="628" spans="1:12" ht="18.75">
      <c r="A628" s="1004" t="s">
        <v>11953</v>
      </c>
      <c r="B628" s="1001" t="s">
        <v>12012</v>
      </c>
      <c r="C628" s="1001" t="s">
        <v>4303</v>
      </c>
      <c r="D628" s="1001" t="s">
        <v>11992</v>
      </c>
      <c r="E628" s="1001">
        <v>788</v>
      </c>
      <c r="F628" s="1001">
        <v>541750</v>
      </c>
      <c r="G628" s="1001">
        <v>0</v>
      </c>
      <c r="H628" s="1001">
        <v>0</v>
      </c>
      <c r="I628" s="1001">
        <v>9245</v>
      </c>
      <c r="J628" s="1001">
        <v>9245</v>
      </c>
      <c r="K628" s="1001">
        <v>9245</v>
      </c>
      <c r="L628" s="1000">
        <v>0</v>
      </c>
    </row>
    <row r="629" spans="1:12" ht="18.75">
      <c r="A629" s="1004" t="s">
        <v>11953</v>
      </c>
      <c r="B629" s="1001" t="s">
        <v>12012</v>
      </c>
      <c r="C629" s="1001" t="s">
        <v>11956</v>
      </c>
      <c r="D629" s="1001" t="s">
        <v>11961</v>
      </c>
      <c r="E629" s="1001">
        <v>2235</v>
      </c>
      <c r="F629" s="1001">
        <v>3862274.64</v>
      </c>
      <c r="G629" s="1001">
        <v>0</v>
      </c>
      <c r="H629" s="1001">
        <v>0</v>
      </c>
      <c r="I629" s="1001">
        <v>25957</v>
      </c>
      <c r="J629" s="1001">
        <v>25957</v>
      </c>
      <c r="K629" s="1001">
        <v>25957</v>
      </c>
      <c r="L629" s="1000">
        <v>0</v>
      </c>
    </row>
    <row r="630" spans="1:12" ht="18.75">
      <c r="A630" s="1004" t="s">
        <v>11953</v>
      </c>
      <c r="B630" s="1001" t="s">
        <v>12012</v>
      </c>
      <c r="C630" s="1001" t="s">
        <v>11956</v>
      </c>
      <c r="D630" s="1001" t="s">
        <v>12010</v>
      </c>
      <c r="E630" s="1001">
        <v>204</v>
      </c>
      <c r="F630" s="1001">
        <v>235915.8</v>
      </c>
      <c r="G630" s="1001">
        <v>0</v>
      </c>
      <c r="H630" s="1001">
        <v>0</v>
      </c>
      <c r="I630" s="1001">
        <v>1365</v>
      </c>
      <c r="J630" s="1001">
        <v>1365</v>
      </c>
      <c r="K630" s="1001">
        <v>1365</v>
      </c>
      <c r="L630" s="1000">
        <v>0</v>
      </c>
    </row>
    <row r="631" spans="1:12" ht="18.75">
      <c r="A631" s="1004" t="s">
        <v>11953</v>
      </c>
      <c r="B631" s="1001" t="s">
        <v>12012</v>
      </c>
      <c r="C631" s="1001" t="s">
        <v>11956</v>
      </c>
      <c r="D631" s="1001" t="s">
        <v>11962</v>
      </c>
      <c r="E631" s="1001">
        <v>8634</v>
      </c>
      <c r="F631" s="1001">
        <v>0</v>
      </c>
      <c r="G631" s="1001">
        <v>0</v>
      </c>
      <c r="H631" s="1001">
        <v>0</v>
      </c>
      <c r="I631" s="1001">
        <v>85423</v>
      </c>
      <c r="J631" s="1001">
        <v>85423</v>
      </c>
      <c r="K631" s="1001">
        <v>78100</v>
      </c>
      <c r="L631" s="1000">
        <v>-7323</v>
      </c>
    </row>
    <row r="632" spans="1:12" ht="18.75">
      <c r="A632" s="1004" t="s">
        <v>11953</v>
      </c>
      <c r="B632" s="1001" t="s">
        <v>12012</v>
      </c>
      <c r="C632" s="1001" t="s">
        <v>4301</v>
      </c>
      <c r="D632" s="1001" t="s">
        <v>11963</v>
      </c>
      <c r="E632" s="1001">
        <v>2017</v>
      </c>
      <c r="F632" s="1001">
        <v>616594.1</v>
      </c>
      <c r="G632" s="1001">
        <v>0</v>
      </c>
      <c r="H632" s="1001">
        <v>0</v>
      </c>
      <c r="I632" s="1001">
        <v>24171</v>
      </c>
      <c r="J632" s="1001">
        <v>24171</v>
      </c>
      <c r="K632" s="1001">
        <v>24163</v>
      </c>
      <c r="L632" s="1000">
        <v>-8</v>
      </c>
    </row>
    <row r="633" spans="1:12" ht="18.75">
      <c r="A633" s="1004" t="s">
        <v>11953</v>
      </c>
      <c r="B633" s="1001" t="s">
        <v>12012</v>
      </c>
      <c r="C633" s="1001" t="s">
        <v>4301</v>
      </c>
      <c r="D633" s="1001" t="s">
        <v>11964</v>
      </c>
      <c r="E633" s="1001">
        <v>627</v>
      </c>
      <c r="F633" s="1001">
        <v>600288</v>
      </c>
      <c r="G633" s="1001">
        <v>0</v>
      </c>
      <c r="H633" s="1001">
        <v>0</v>
      </c>
      <c r="I633" s="1001">
        <v>10897</v>
      </c>
      <c r="J633" s="1001">
        <v>10897</v>
      </c>
      <c r="K633" s="1001">
        <v>10862</v>
      </c>
      <c r="L633" s="1000">
        <v>-35</v>
      </c>
    </row>
    <row r="634" spans="1:12" ht="18.75">
      <c r="A634" s="1004" t="s">
        <v>11953</v>
      </c>
      <c r="B634" s="1001" t="s">
        <v>12012</v>
      </c>
      <c r="C634" s="1001" t="s">
        <v>4301</v>
      </c>
      <c r="D634" s="1001" t="s">
        <v>11965</v>
      </c>
      <c r="E634" s="1001">
        <v>0</v>
      </c>
      <c r="F634" s="1001">
        <v>0</v>
      </c>
      <c r="G634" s="1001">
        <v>0</v>
      </c>
      <c r="H634" s="1001">
        <v>0</v>
      </c>
      <c r="I634" s="1001">
        <v>4482</v>
      </c>
      <c r="J634" s="1001">
        <v>4482</v>
      </c>
      <c r="K634" s="1001">
        <v>0</v>
      </c>
      <c r="L634" s="1000">
        <v>-4482</v>
      </c>
    </row>
    <row r="635" spans="1:12" ht="18.75">
      <c r="A635" s="1004" t="s">
        <v>11953</v>
      </c>
      <c r="B635" s="1001" t="s">
        <v>12012</v>
      </c>
      <c r="C635" s="1001" t="s">
        <v>4301</v>
      </c>
      <c r="D635" s="1001" t="s">
        <v>11966</v>
      </c>
      <c r="E635" s="1001">
        <v>230</v>
      </c>
      <c r="F635" s="1001">
        <v>53458.26</v>
      </c>
      <c r="G635" s="1001">
        <v>0</v>
      </c>
      <c r="H635" s="1001">
        <v>0</v>
      </c>
      <c r="I635" s="1001">
        <v>2790</v>
      </c>
      <c r="J635" s="1001">
        <v>2790</v>
      </c>
      <c r="K635" s="1001">
        <v>2781</v>
      </c>
      <c r="L635" s="1000">
        <v>-9</v>
      </c>
    </row>
    <row r="636" spans="1:12" ht="18.75">
      <c r="A636" s="1004" t="s">
        <v>11953</v>
      </c>
      <c r="B636" s="1001" t="s">
        <v>12012</v>
      </c>
      <c r="C636" s="1001" t="s">
        <v>4301</v>
      </c>
      <c r="D636" s="1001" t="s">
        <v>11967</v>
      </c>
      <c r="E636" s="1001">
        <v>0</v>
      </c>
      <c r="F636" s="1001">
        <v>0</v>
      </c>
      <c r="G636" s="1001">
        <v>0</v>
      </c>
      <c r="H636" s="1001">
        <v>0</v>
      </c>
      <c r="I636" s="1001">
        <v>1166</v>
      </c>
      <c r="J636" s="1001">
        <v>1166</v>
      </c>
      <c r="K636" s="1001">
        <v>0</v>
      </c>
      <c r="L636" s="1000">
        <v>-1166</v>
      </c>
    </row>
    <row r="637" spans="1:12" ht="18.75">
      <c r="A637" s="1004" t="s">
        <v>11953</v>
      </c>
      <c r="B637" s="1001" t="s">
        <v>12012</v>
      </c>
      <c r="C637" s="1001" t="s">
        <v>4301</v>
      </c>
      <c r="D637" s="1001" t="s">
        <v>11983</v>
      </c>
      <c r="E637" s="1001">
        <v>0</v>
      </c>
      <c r="F637" s="1001">
        <v>0</v>
      </c>
      <c r="G637" s="1001">
        <v>0</v>
      </c>
      <c r="H637" s="1001">
        <v>0</v>
      </c>
      <c r="I637" s="1001">
        <v>185</v>
      </c>
      <c r="J637" s="1001">
        <v>185</v>
      </c>
      <c r="K637" s="1001">
        <v>159</v>
      </c>
      <c r="L637" s="1000">
        <v>-26</v>
      </c>
    </row>
    <row r="638" spans="1:12" ht="18.75">
      <c r="A638" s="1004" t="s">
        <v>11953</v>
      </c>
      <c r="B638" s="1001" t="s">
        <v>12012</v>
      </c>
      <c r="C638" s="1001" t="s">
        <v>4301</v>
      </c>
      <c r="D638" s="1001" t="s">
        <v>11968</v>
      </c>
      <c r="E638" s="1001">
        <v>1701</v>
      </c>
      <c r="F638" s="1001">
        <v>1075978</v>
      </c>
      <c r="G638" s="1001">
        <v>0</v>
      </c>
      <c r="H638" s="1001">
        <v>0</v>
      </c>
      <c r="I638" s="1001">
        <v>11704</v>
      </c>
      <c r="J638" s="1001">
        <v>11704</v>
      </c>
      <c r="K638" s="1001">
        <v>11676</v>
      </c>
      <c r="L638" s="1000">
        <v>-28</v>
      </c>
    </row>
    <row r="639" spans="1:12" ht="18.75">
      <c r="A639" s="1004" t="s">
        <v>11953</v>
      </c>
      <c r="B639" s="1001" t="s">
        <v>12012</v>
      </c>
      <c r="C639" s="1001" t="s">
        <v>4301</v>
      </c>
      <c r="D639" s="1001" t="s">
        <v>11984</v>
      </c>
      <c r="E639" s="1001">
        <v>1298</v>
      </c>
      <c r="F639" s="1001">
        <v>2405092.94</v>
      </c>
      <c r="G639" s="1001">
        <v>0</v>
      </c>
      <c r="H639" s="1001">
        <v>0</v>
      </c>
      <c r="I639" s="1001">
        <v>41603</v>
      </c>
      <c r="J639" s="1001">
        <v>41603</v>
      </c>
      <c r="K639" s="1001">
        <v>26054</v>
      </c>
      <c r="L639" s="1000">
        <v>-15549</v>
      </c>
    </row>
    <row r="640" spans="1:12" ht="18.75">
      <c r="A640" s="1004" t="s">
        <v>11953</v>
      </c>
      <c r="B640" s="1001" t="s">
        <v>12012</v>
      </c>
      <c r="C640" s="1001" t="s">
        <v>4301</v>
      </c>
      <c r="D640" s="1001" t="s">
        <v>11962</v>
      </c>
      <c r="E640" s="1001">
        <v>10282</v>
      </c>
      <c r="F640" s="1001">
        <v>0</v>
      </c>
      <c r="G640" s="1001">
        <v>0</v>
      </c>
      <c r="H640" s="1001">
        <v>0</v>
      </c>
      <c r="I640" s="1001">
        <v>64021</v>
      </c>
      <c r="J640" s="1001">
        <v>64021</v>
      </c>
      <c r="K640" s="1001">
        <v>88478</v>
      </c>
      <c r="L640" s="1000">
        <v>24457</v>
      </c>
    </row>
    <row r="641" spans="1:12" ht="18.75">
      <c r="A641" s="1004" t="s">
        <v>11953</v>
      </c>
      <c r="B641" s="1001" t="s">
        <v>12012</v>
      </c>
      <c r="C641" s="1001" t="s">
        <v>4301</v>
      </c>
      <c r="D641" s="1001" t="s">
        <v>11969</v>
      </c>
      <c r="E641" s="1001">
        <v>152</v>
      </c>
      <c r="F641" s="1001">
        <v>28303.919999999998</v>
      </c>
      <c r="G641" s="1001">
        <v>0</v>
      </c>
      <c r="H641" s="1001">
        <v>0</v>
      </c>
      <c r="I641" s="1001">
        <v>1824</v>
      </c>
      <c r="J641" s="1001">
        <v>1824</v>
      </c>
      <c r="K641" s="1001">
        <v>1824</v>
      </c>
      <c r="L641" s="1000">
        <v>0</v>
      </c>
    </row>
    <row r="642" spans="1:12" ht="18.75">
      <c r="A642" s="1004" t="s">
        <v>11953</v>
      </c>
      <c r="B642" s="1001" t="s">
        <v>12012</v>
      </c>
      <c r="C642" s="1001" t="s">
        <v>4301</v>
      </c>
      <c r="D642" s="1001" t="s">
        <v>11987</v>
      </c>
      <c r="E642" s="1001">
        <v>40</v>
      </c>
      <c r="F642" s="1001">
        <v>7448.4</v>
      </c>
      <c r="G642" s="1001">
        <v>0</v>
      </c>
      <c r="H642" s="1001">
        <v>0</v>
      </c>
      <c r="I642" s="1001">
        <v>490</v>
      </c>
      <c r="J642" s="1001">
        <v>490</v>
      </c>
      <c r="K642" s="1001">
        <v>490</v>
      </c>
      <c r="L642" s="1000">
        <v>0</v>
      </c>
    </row>
    <row r="643" spans="1:12" ht="18.75">
      <c r="A643" s="1004" t="s">
        <v>11953</v>
      </c>
      <c r="B643" s="1001" t="s">
        <v>12012</v>
      </c>
      <c r="C643" s="1001" t="s">
        <v>4301</v>
      </c>
      <c r="D643" s="1001" t="s">
        <v>11970</v>
      </c>
      <c r="E643" s="1001">
        <v>197</v>
      </c>
      <c r="F643" s="1001">
        <v>148606.95000000001</v>
      </c>
      <c r="G643" s="1001">
        <v>0</v>
      </c>
      <c r="H643" s="1001">
        <v>0</v>
      </c>
      <c r="I643" s="1001">
        <v>2415</v>
      </c>
      <c r="J643" s="1001">
        <v>2415</v>
      </c>
      <c r="K643" s="1001">
        <v>2403</v>
      </c>
      <c r="L643" s="1000">
        <v>-12</v>
      </c>
    </row>
    <row r="644" spans="1:12" ht="18.75">
      <c r="A644" s="1004" t="s">
        <v>11953</v>
      </c>
      <c r="B644" s="1001" t="s">
        <v>12012</v>
      </c>
      <c r="C644" s="1001" t="s">
        <v>4301</v>
      </c>
      <c r="D644" s="1001" t="s">
        <v>11988</v>
      </c>
      <c r="E644" s="1001">
        <v>83</v>
      </c>
      <c r="F644" s="1001">
        <v>62611.05</v>
      </c>
      <c r="G644" s="1001">
        <v>0</v>
      </c>
      <c r="H644" s="1001">
        <v>0</v>
      </c>
      <c r="I644" s="1001">
        <v>991</v>
      </c>
      <c r="J644" s="1001">
        <v>991</v>
      </c>
      <c r="K644" s="1001">
        <v>991</v>
      </c>
      <c r="L644" s="1000">
        <v>0</v>
      </c>
    </row>
    <row r="645" spans="1:12" ht="18.75">
      <c r="A645" s="1004" t="s">
        <v>11953</v>
      </c>
      <c r="B645" s="1001" t="s">
        <v>12012</v>
      </c>
      <c r="C645" s="1001" t="s">
        <v>4301</v>
      </c>
      <c r="D645" s="1001" t="s">
        <v>11971</v>
      </c>
      <c r="E645" s="1001">
        <v>234</v>
      </c>
      <c r="F645" s="1001">
        <v>15858.18</v>
      </c>
      <c r="G645" s="1001">
        <v>0</v>
      </c>
      <c r="H645" s="1001">
        <v>0</v>
      </c>
      <c r="I645" s="1001">
        <v>2435</v>
      </c>
      <c r="J645" s="1001">
        <v>2435</v>
      </c>
      <c r="K645" s="1001">
        <v>2433</v>
      </c>
      <c r="L645" s="1000">
        <v>-2</v>
      </c>
    </row>
    <row r="646" spans="1:12" ht="18.75">
      <c r="A646" s="1004" t="s">
        <v>11953</v>
      </c>
      <c r="B646" s="1001" t="s">
        <v>12012</v>
      </c>
      <c r="C646" s="1001" t="s">
        <v>4301</v>
      </c>
      <c r="D646" s="1001" t="s">
        <v>11972</v>
      </c>
      <c r="E646" s="1001">
        <v>203</v>
      </c>
      <c r="F646" s="1001">
        <v>27782.58</v>
      </c>
      <c r="G646" s="1001">
        <v>0</v>
      </c>
      <c r="H646" s="1001">
        <v>0</v>
      </c>
      <c r="I646" s="1001">
        <v>2435</v>
      </c>
      <c r="J646" s="1001">
        <v>2435</v>
      </c>
      <c r="K646" s="1001">
        <v>2434</v>
      </c>
      <c r="L646" s="1000">
        <v>-1</v>
      </c>
    </row>
    <row r="647" spans="1:12" ht="18.75">
      <c r="A647" s="1004" t="s">
        <v>11953</v>
      </c>
      <c r="B647" s="1001" t="s">
        <v>12012</v>
      </c>
      <c r="C647" s="1001" t="s">
        <v>4301</v>
      </c>
      <c r="D647" s="1001" t="s">
        <v>11989</v>
      </c>
      <c r="E647" s="1001">
        <v>82</v>
      </c>
      <c r="F647" s="1001">
        <v>11222.52</v>
      </c>
      <c r="G647" s="1001">
        <v>0</v>
      </c>
      <c r="H647" s="1001">
        <v>0</v>
      </c>
      <c r="I647" s="1001">
        <v>991</v>
      </c>
      <c r="J647" s="1001">
        <v>991</v>
      </c>
      <c r="K647" s="1001">
        <v>991</v>
      </c>
      <c r="L647" s="1000">
        <v>0</v>
      </c>
    </row>
    <row r="648" spans="1:12" ht="18.75">
      <c r="A648" s="1004" t="s">
        <v>11953</v>
      </c>
      <c r="B648" s="1000" t="s">
        <v>12013</v>
      </c>
      <c r="C648" s="1000" t="s">
        <v>4303</v>
      </c>
      <c r="D648" s="1000" t="s">
        <v>11955</v>
      </c>
      <c r="E648" s="1000">
        <v>582</v>
      </c>
      <c r="F648" s="1000">
        <v>395441.58</v>
      </c>
      <c r="G648" s="1000">
        <v>60</v>
      </c>
      <c r="H648" s="1000">
        <v>39827.86</v>
      </c>
      <c r="I648" s="1000">
        <v>6990</v>
      </c>
      <c r="J648" s="1000">
        <v>6990</v>
      </c>
      <c r="K648" s="1000">
        <v>6990</v>
      </c>
      <c r="L648" s="1000">
        <v>0</v>
      </c>
    </row>
    <row r="649" spans="1:12" ht="18.75">
      <c r="A649" s="1004" t="s">
        <v>11953</v>
      </c>
      <c r="B649" s="1001" t="s">
        <v>12013</v>
      </c>
      <c r="C649" s="1001" t="s">
        <v>11956</v>
      </c>
      <c r="D649" s="1001" t="s">
        <v>11961</v>
      </c>
      <c r="E649" s="1001">
        <v>884</v>
      </c>
      <c r="F649" s="1001">
        <v>1066682.1299999999</v>
      </c>
      <c r="G649" s="1001">
        <v>0</v>
      </c>
      <c r="H649" s="1001">
        <v>0</v>
      </c>
      <c r="I649" s="1001">
        <v>10158</v>
      </c>
      <c r="J649" s="1001">
        <v>10158</v>
      </c>
      <c r="K649" s="1001">
        <v>10158</v>
      </c>
      <c r="L649" s="1000">
        <v>0</v>
      </c>
    </row>
    <row r="650" spans="1:12" ht="18.75">
      <c r="A650" s="1004" t="s">
        <v>11953</v>
      </c>
      <c r="B650" s="1001" t="s">
        <v>12013</v>
      </c>
      <c r="C650" s="1001" t="s">
        <v>11956</v>
      </c>
      <c r="D650" s="1001" t="s">
        <v>11962</v>
      </c>
      <c r="E650" s="1001">
        <v>813</v>
      </c>
      <c r="F650" s="1001">
        <v>0</v>
      </c>
      <c r="G650" s="1001">
        <v>0</v>
      </c>
      <c r="H650" s="1001">
        <v>0</v>
      </c>
      <c r="I650" s="1001">
        <v>21830</v>
      </c>
      <c r="J650" s="1001">
        <v>21830</v>
      </c>
      <c r="K650" s="1001">
        <v>13954</v>
      </c>
      <c r="L650" s="1000">
        <v>-7876</v>
      </c>
    </row>
    <row r="651" spans="1:12" ht="18.75">
      <c r="A651" s="1004" t="s">
        <v>11953</v>
      </c>
      <c r="B651" s="1000" t="s">
        <v>12013</v>
      </c>
      <c r="C651" s="1000" t="s">
        <v>4301</v>
      </c>
      <c r="D651" s="1000" t="s">
        <v>11963</v>
      </c>
      <c r="E651" s="1000">
        <v>745</v>
      </c>
      <c r="F651" s="1000">
        <v>198772.01</v>
      </c>
      <c r="G651" s="1000">
        <v>52</v>
      </c>
      <c r="H651" s="1000">
        <v>12093.23</v>
      </c>
      <c r="I651" s="1000">
        <v>8963</v>
      </c>
      <c r="J651" s="1000">
        <v>8963</v>
      </c>
      <c r="K651" s="1000">
        <v>8963</v>
      </c>
      <c r="L651" s="1000">
        <v>0</v>
      </c>
    </row>
    <row r="652" spans="1:12" ht="18.75">
      <c r="A652" s="1004" t="s">
        <v>11953</v>
      </c>
      <c r="B652" s="1001" t="s">
        <v>12013</v>
      </c>
      <c r="C652" s="1001" t="s">
        <v>4301</v>
      </c>
      <c r="D652" s="1001" t="s">
        <v>11964</v>
      </c>
      <c r="E652" s="1001">
        <v>267</v>
      </c>
      <c r="F652" s="1001">
        <v>281928</v>
      </c>
      <c r="G652" s="1001">
        <v>0</v>
      </c>
      <c r="H652" s="1001">
        <v>0</v>
      </c>
      <c r="I652" s="1001">
        <v>3534</v>
      </c>
      <c r="J652" s="1001">
        <v>3534</v>
      </c>
      <c r="K652" s="1001">
        <v>3527</v>
      </c>
      <c r="L652" s="1000">
        <v>-7</v>
      </c>
    </row>
    <row r="653" spans="1:12" ht="18.75">
      <c r="A653" s="1004" t="s">
        <v>11953</v>
      </c>
      <c r="B653" s="1001" t="s">
        <v>12013</v>
      </c>
      <c r="C653" s="1001" t="s">
        <v>4301</v>
      </c>
      <c r="D653" s="1001" t="s">
        <v>11965</v>
      </c>
      <c r="E653" s="1001">
        <v>0</v>
      </c>
      <c r="F653" s="1001">
        <v>0</v>
      </c>
      <c r="G653" s="1001">
        <v>0</v>
      </c>
      <c r="H653" s="1001">
        <v>0</v>
      </c>
      <c r="I653" s="1001">
        <v>913</v>
      </c>
      <c r="J653" s="1001">
        <v>913</v>
      </c>
      <c r="K653" s="1001">
        <v>0</v>
      </c>
      <c r="L653" s="1000">
        <v>-913</v>
      </c>
    </row>
    <row r="654" spans="1:12" ht="18.75">
      <c r="A654" s="1004" t="s">
        <v>11953</v>
      </c>
      <c r="B654" s="1001" t="s">
        <v>12013</v>
      </c>
      <c r="C654" s="1001" t="s">
        <v>4301</v>
      </c>
      <c r="D654" s="1001" t="s">
        <v>11966</v>
      </c>
      <c r="E654" s="1001">
        <v>55</v>
      </c>
      <c r="F654" s="1001">
        <v>11590.95</v>
      </c>
      <c r="G654" s="1001">
        <v>0</v>
      </c>
      <c r="H654" s="1001">
        <v>0</v>
      </c>
      <c r="I654" s="1001">
        <v>681</v>
      </c>
      <c r="J654" s="1001">
        <v>681</v>
      </c>
      <c r="K654" s="1001">
        <v>655</v>
      </c>
      <c r="L654" s="1000">
        <v>-26</v>
      </c>
    </row>
    <row r="655" spans="1:12" ht="18.75">
      <c r="A655" s="1004" t="s">
        <v>11953</v>
      </c>
      <c r="B655" s="1001" t="s">
        <v>12013</v>
      </c>
      <c r="C655" s="1001" t="s">
        <v>4301</v>
      </c>
      <c r="D655" s="1001" t="s">
        <v>11967</v>
      </c>
      <c r="E655" s="1001">
        <v>0</v>
      </c>
      <c r="F655" s="1001">
        <v>0</v>
      </c>
      <c r="G655" s="1001">
        <v>0</v>
      </c>
      <c r="H655" s="1001">
        <v>0</v>
      </c>
      <c r="I655" s="1001">
        <v>191</v>
      </c>
      <c r="J655" s="1001">
        <v>191</v>
      </c>
      <c r="K655" s="1001">
        <v>0</v>
      </c>
      <c r="L655" s="1000">
        <v>-191</v>
      </c>
    </row>
    <row r="656" spans="1:12" ht="18.75">
      <c r="A656" s="1004" t="s">
        <v>11953</v>
      </c>
      <c r="B656" s="1001" t="s">
        <v>12013</v>
      </c>
      <c r="C656" s="1001" t="s">
        <v>4301</v>
      </c>
      <c r="D656" s="1001" t="s">
        <v>11968</v>
      </c>
      <c r="E656" s="1001">
        <v>39</v>
      </c>
      <c r="F656" s="1001">
        <v>21499</v>
      </c>
      <c r="G656" s="1001">
        <v>0</v>
      </c>
      <c r="H656" s="1001">
        <v>0</v>
      </c>
      <c r="I656" s="1001">
        <v>1400</v>
      </c>
      <c r="J656" s="1001">
        <v>1400</v>
      </c>
      <c r="K656" s="1001">
        <v>1400</v>
      </c>
      <c r="L656" s="1000">
        <v>0</v>
      </c>
    </row>
    <row r="657" spans="1:12" ht="18.75">
      <c r="A657" s="1004" t="s">
        <v>11953</v>
      </c>
      <c r="B657" s="1001" t="s">
        <v>12013</v>
      </c>
      <c r="C657" s="1001" t="s">
        <v>4301</v>
      </c>
      <c r="D657" s="1001" t="s">
        <v>11962</v>
      </c>
      <c r="E657" s="1001">
        <v>1666</v>
      </c>
      <c r="F657" s="1001">
        <v>0</v>
      </c>
      <c r="G657" s="1001">
        <v>0</v>
      </c>
      <c r="H657" s="1001">
        <v>0</v>
      </c>
      <c r="I657" s="1001">
        <v>24284</v>
      </c>
      <c r="J657" s="1001">
        <v>24284</v>
      </c>
      <c r="K657" s="1001">
        <v>20231</v>
      </c>
      <c r="L657" s="1000">
        <v>-4053</v>
      </c>
    </row>
    <row r="658" spans="1:12" ht="18.75">
      <c r="A658" s="1004" t="s">
        <v>11953</v>
      </c>
      <c r="B658" s="1001" t="s">
        <v>12014</v>
      </c>
      <c r="C658" s="1001" t="s">
        <v>4301</v>
      </c>
      <c r="D658" s="1001" t="s">
        <v>11959</v>
      </c>
      <c r="E658" s="1001">
        <v>133</v>
      </c>
      <c r="F658" s="1001">
        <v>64873.41</v>
      </c>
      <c r="G658" s="1001">
        <v>0</v>
      </c>
      <c r="H658" s="1001">
        <v>0</v>
      </c>
      <c r="I658" s="1001">
        <v>1600</v>
      </c>
      <c r="J658" s="1001">
        <v>1600</v>
      </c>
      <c r="K658" s="1001">
        <v>1600</v>
      </c>
      <c r="L658" s="1000">
        <v>0</v>
      </c>
    </row>
    <row r="659" spans="1:12" ht="18.75">
      <c r="A659" s="1004" t="s">
        <v>11953</v>
      </c>
      <c r="B659" s="1000" t="s">
        <v>3065</v>
      </c>
      <c r="C659" s="1000" t="s">
        <v>4303</v>
      </c>
      <c r="D659" s="1000" t="s">
        <v>11955</v>
      </c>
      <c r="E659" s="1000">
        <v>1884</v>
      </c>
      <c r="F659" s="1000">
        <v>1276680.43</v>
      </c>
      <c r="G659" s="1000">
        <v>32</v>
      </c>
      <c r="H659" s="1000">
        <v>23010.57</v>
      </c>
      <c r="I659" s="1000">
        <v>22614</v>
      </c>
      <c r="J659" s="1000">
        <v>22614</v>
      </c>
      <c r="K659" s="1000">
        <v>22614</v>
      </c>
      <c r="L659" s="1000">
        <v>0</v>
      </c>
    </row>
    <row r="660" spans="1:12" ht="18.75">
      <c r="A660" s="1004" t="s">
        <v>11953</v>
      </c>
      <c r="B660" s="1001" t="s">
        <v>3065</v>
      </c>
      <c r="C660" s="1001" t="s">
        <v>11956</v>
      </c>
      <c r="D660" s="1001" t="s">
        <v>11961</v>
      </c>
      <c r="E660" s="1001">
        <v>1295</v>
      </c>
      <c r="F660" s="1001">
        <v>1724575.13</v>
      </c>
      <c r="G660" s="1001">
        <v>0</v>
      </c>
      <c r="H660" s="1001">
        <v>0</v>
      </c>
      <c r="I660" s="1001">
        <v>15383</v>
      </c>
      <c r="J660" s="1001">
        <v>15383</v>
      </c>
      <c r="K660" s="1001">
        <v>15383</v>
      </c>
      <c r="L660" s="1000">
        <v>0</v>
      </c>
    </row>
    <row r="661" spans="1:12" ht="18.75">
      <c r="A661" s="1004" t="s">
        <v>11953</v>
      </c>
      <c r="B661" s="1001" t="s">
        <v>3065</v>
      </c>
      <c r="C661" s="1001" t="s">
        <v>11956</v>
      </c>
      <c r="D661" s="1001" t="s">
        <v>11962</v>
      </c>
      <c r="E661" s="1001">
        <v>1086</v>
      </c>
      <c r="F661" s="1001">
        <v>0</v>
      </c>
      <c r="G661" s="1001">
        <v>0</v>
      </c>
      <c r="H661" s="1001">
        <v>0</v>
      </c>
      <c r="I661" s="1001">
        <v>54610</v>
      </c>
      <c r="J661" s="1001">
        <v>54610</v>
      </c>
      <c r="K661" s="1001">
        <v>14655</v>
      </c>
      <c r="L661" s="1000">
        <v>-39955</v>
      </c>
    </row>
    <row r="662" spans="1:12" ht="18.75">
      <c r="A662" s="1004" t="s">
        <v>11953</v>
      </c>
      <c r="B662" s="1001" t="s">
        <v>3065</v>
      </c>
      <c r="C662" s="1001" t="s">
        <v>4301</v>
      </c>
      <c r="D662" s="1001" t="s">
        <v>11963</v>
      </c>
      <c r="E662" s="1001">
        <v>1036</v>
      </c>
      <c r="F662" s="1001">
        <v>348877.36</v>
      </c>
      <c r="G662" s="1001">
        <v>0</v>
      </c>
      <c r="H662" s="1001">
        <v>0</v>
      </c>
      <c r="I662" s="1001">
        <v>12454</v>
      </c>
      <c r="J662" s="1001">
        <v>12454</v>
      </c>
      <c r="K662" s="1001">
        <v>12452</v>
      </c>
      <c r="L662" s="1000">
        <v>-2</v>
      </c>
    </row>
    <row r="663" spans="1:12" ht="18.75">
      <c r="A663" s="1004" t="s">
        <v>11953</v>
      </c>
      <c r="B663" s="1001" t="s">
        <v>3065</v>
      </c>
      <c r="C663" s="1001" t="s">
        <v>4301</v>
      </c>
      <c r="D663" s="1001" t="s">
        <v>11981</v>
      </c>
      <c r="E663" s="1001">
        <v>85</v>
      </c>
      <c r="F663" s="1001">
        <v>32374.799999999999</v>
      </c>
      <c r="G663" s="1001">
        <v>0</v>
      </c>
      <c r="H663" s="1001">
        <v>0</v>
      </c>
      <c r="I663" s="1001">
        <v>1025</v>
      </c>
      <c r="J663" s="1001">
        <v>1025</v>
      </c>
      <c r="K663" s="1001">
        <v>1025</v>
      </c>
      <c r="L663" s="1000">
        <v>0</v>
      </c>
    </row>
    <row r="664" spans="1:12" ht="18.75">
      <c r="A664" s="1004" t="s">
        <v>11953</v>
      </c>
      <c r="B664" s="1001" t="s">
        <v>3065</v>
      </c>
      <c r="C664" s="1001" t="s">
        <v>4301</v>
      </c>
      <c r="D664" s="1001" t="s">
        <v>11982</v>
      </c>
      <c r="E664" s="1001">
        <v>36</v>
      </c>
      <c r="F664" s="1001">
        <v>9049.68</v>
      </c>
      <c r="G664" s="1001">
        <v>0</v>
      </c>
      <c r="H664" s="1001">
        <v>0</v>
      </c>
      <c r="I664" s="1001">
        <v>439</v>
      </c>
      <c r="J664" s="1001">
        <v>439</v>
      </c>
      <c r="K664" s="1001">
        <v>439</v>
      </c>
      <c r="L664" s="1000">
        <v>0</v>
      </c>
    </row>
    <row r="665" spans="1:12" ht="18.75">
      <c r="A665" s="1004" t="s">
        <v>11953</v>
      </c>
      <c r="B665" s="1001" t="s">
        <v>3065</v>
      </c>
      <c r="C665" s="1001" t="s">
        <v>4301</v>
      </c>
      <c r="D665" s="1001" t="s">
        <v>11964</v>
      </c>
      <c r="E665" s="1001">
        <v>427</v>
      </c>
      <c r="F665" s="1001">
        <v>492968</v>
      </c>
      <c r="G665" s="1001">
        <v>0</v>
      </c>
      <c r="H665" s="1001">
        <v>0</v>
      </c>
      <c r="I665" s="1001">
        <v>7864</v>
      </c>
      <c r="J665" s="1001">
        <v>7864</v>
      </c>
      <c r="K665" s="1001">
        <v>7862</v>
      </c>
      <c r="L665" s="1000">
        <v>-2</v>
      </c>
    </row>
    <row r="666" spans="1:12" ht="18.75">
      <c r="A666" s="1004" t="s">
        <v>11953</v>
      </c>
      <c r="B666" s="1001" t="s">
        <v>3065</v>
      </c>
      <c r="C666" s="1001" t="s">
        <v>4301</v>
      </c>
      <c r="D666" s="1001" t="s">
        <v>11965</v>
      </c>
      <c r="E666" s="1001">
        <v>0</v>
      </c>
      <c r="F666" s="1001">
        <v>0</v>
      </c>
      <c r="G666" s="1001">
        <v>0</v>
      </c>
      <c r="H666" s="1001">
        <v>0</v>
      </c>
      <c r="I666" s="1001">
        <v>3358</v>
      </c>
      <c r="J666" s="1001">
        <v>3358</v>
      </c>
      <c r="K666" s="1001">
        <v>0</v>
      </c>
      <c r="L666" s="1000">
        <v>-3358</v>
      </c>
    </row>
    <row r="667" spans="1:12" ht="18.75">
      <c r="A667" s="1004" t="s">
        <v>11953</v>
      </c>
      <c r="B667" s="1001" t="s">
        <v>3065</v>
      </c>
      <c r="C667" s="1001" t="s">
        <v>4301</v>
      </c>
      <c r="D667" s="1001" t="s">
        <v>11966</v>
      </c>
      <c r="E667" s="1001">
        <v>193</v>
      </c>
      <c r="F667" s="1001">
        <v>39984.129999999997</v>
      </c>
      <c r="G667" s="1001">
        <v>0</v>
      </c>
      <c r="H667" s="1001">
        <v>0</v>
      </c>
      <c r="I667" s="1001">
        <v>2149</v>
      </c>
      <c r="J667" s="1001">
        <v>2149</v>
      </c>
      <c r="K667" s="1001">
        <v>2149</v>
      </c>
      <c r="L667" s="1000">
        <v>0</v>
      </c>
    </row>
    <row r="668" spans="1:12" ht="18.75">
      <c r="A668" s="1004" t="s">
        <v>11953</v>
      </c>
      <c r="B668" s="1001" t="s">
        <v>3065</v>
      </c>
      <c r="C668" s="1001" t="s">
        <v>4301</v>
      </c>
      <c r="D668" s="1001" t="s">
        <v>11967</v>
      </c>
      <c r="E668" s="1001">
        <v>0</v>
      </c>
      <c r="F668" s="1001">
        <v>0</v>
      </c>
      <c r="G668" s="1001">
        <v>0</v>
      </c>
      <c r="H668" s="1001">
        <v>0</v>
      </c>
      <c r="I668" s="1001">
        <v>961</v>
      </c>
      <c r="J668" s="1001">
        <v>961</v>
      </c>
      <c r="K668" s="1001">
        <v>0</v>
      </c>
      <c r="L668" s="1000">
        <v>-961</v>
      </c>
    </row>
    <row r="669" spans="1:12" ht="18.75">
      <c r="A669" s="1004" t="s">
        <v>11953</v>
      </c>
      <c r="B669" s="1001" t="s">
        <v>3065</v>
      </c>
      <c r="C669" s="1001" t="s">
        <v>4301</v>
      </c>
      <c r="D669" s="1001" t="s">
        <v>11983</v>
      </c>
      <c r="E669" s="1001">
        <v>0</v>
      </c>
      <c r="F669" s="1001">
        <v>0</v>
      </c>
      <c r="G669" s="1001">
        <v>0</v>
      </c>
      <c r="H669" s="1001">
        <v>0</v>
      </c>
      <c r="I669" s="1001">
        <v>176</v>
      </c>
      <c r="J669" s="1001">
        <v>176</v>
      </c>
      <c r="K669" s="1001">
        <v>176</v>
      </c>
      <c r="L669" s="1000">
        <v>0</v>
      </c>
    </row>
    <row r="670" spans="1:12" ht="18.75">
      <c r="A670" s="1004" t="s">
        <v>11953</v>
      </c>
      <c r="B670" s="1001" t="s">
        <v>3065</v>
      </c>
      <c r="C670" s="1001" t="s">
        <v>4301</v>
      </c>
      <c r="D670" s="1001" t="s">
        <v>11968</v>
      </c>
      <c r="E670" s="1001">
        <v>762</v>
      </c>
      <c r="F670" s="1001">
        <v>437769</v>
      </c>
      <c r="G670" s="1001">
        <v>0</v>
      </c>
      <c r="H670" s="1001">
        <v>0</v>
      </c>
      <c r="I670" s="1001">
        <v>8481</v>
      </c>
      <c r="J670" s="1001">
        <v>8481</v>
      </c>
      <c r="K670" s="1001">
        <v>8477</v>
      </c>
      <c r="L670" s="1000">
        <v>-4</v>
      </c>
    </row>
    <row r="671" spans="1:12" ht="18.75">
      <c r="A671" s="1004" t="s">
        <v>11953</v>
      </c>
      <c r="B671" s="1001" t="s">
        <v>3065</v>
      </c>
      <c r="C671" s="1001" t="s">
        <v>4301</v>
      </c>
      <c r="D671" s="1001" t="s">
        <v>11984</v>
      </c>
      <c r="E671" s="1001">
        <v>323</v>
      </c>
      <c r="F671" s="1001">
        <v>682081.99</v>
      </c>
      <c r="G671" s="1001">
        <v>0</v>
      </c>
      <c r="H671" s="1001">
        <v>0</v>
      </c>
      <c r="I671" s="1001">
        <v>17045</v>
      </c>
      <c r="J671" s="1001">
        <v>17045</v>
      </c>
      <c r="K671" s="1001">
        <v>10516</v>
      </c>
      <c r="L671" s="1000">
        <v>-6529</v>
      </c>
    </row>
    <row r="672" spans="1:12" ht="18.75">
      <c r="A672" s="1004" t="s">
        <v>11953</v>
      </c>
      <c r="B672" s="1001" t="s">
        <v>3065</v>
      </c>
      <c r="C672" s="1001" t="s">
        <v>4301</v>
      </c>
      <c r="D672" s="1001" t="s">
        <v>11962</v>
      </c>
      <c r="E672" s="1001">
        <v>3324</v>
      </c>
      <c r="F672" s="1001">
        <v>0</v>
      </c>
      <c r="G672" s="1001">
        <v>0</v>
      </c>
      <c r="H672" s="1001">
        <v>0</v>
      </c>
      <c r="I672" s="1001">
        <v>57356</v>
      </c>
      <c r="J672" s="1001">
        <v>57356</v>
      </c>
      <c r="K672" s="1001">
        <v>48056</v>
      </c>
      <c r="L672" s="1000">
        <v>-9300</v>
      </c>
    </row>
    <row r="673" spans="1:12" ht="18.75">
      <c r="A673" s="1004" t="s">
        <v>11953</v>
      </c>
      <c r="B673" s="1000" t="s">
        <v>9009</v>
      </c>
      <c r="C673" s="1000" t="s">
        <v>4303</v>
      </c>
      <c r="D673" s="1000" t="s">
        <v>11955</v>
      </c>
      <c r="E673" s="1000">
        <v>1913</v>
      </c>
      <c r="F673" s="1000">
        <v>1150531.25</v>
      </c>
      <c r="G673" s="1000">
        <v>46</v>
      </c>
      <c r="H673" s="1000">
        <v>31625</v>
      </c>
      <c r="I673" s="1000">
        <v>22759</v>
      </c>
      <c r="J673" s="1000">
        <v>22759</v>
      </c>
      <c r="K673" s="1000">
        <v>22759</v>
      </c>
      <c r="L673" s="1000">
        <v>0</v>
      </c>
    </row>
    <row r="674" spans="1:12" ht="18.75">
      <c r="A674" s="1004" t="s">
        <v>11953</v>
      </c>
      <c r="B674" s="1001" t="s">
        <v>9009</v>
      </c>
      <c r="C674" s="1001" t="s">
        <v>11956</v>
      </c>
      <c r="D674" s="1001" t="s">
        <v>11961</v>
      </c>
      <c r="E674" s="1001">
        <v>1171</v>
      </c>
      <c r="F674" s="1001">
        <v>1197417.3600000001</v>
      </c>
      <c r="G674" s="1001">
        <v>0</v>
      </c>
      <c r="H674" s="1001">
        <v>0</v>
      </c>
      <c r="I674" s="1001">
        <v>13603</v>
      </c>
      <c r="J674" s="1001">
        <v>13603</v>
      </c>
      <c r="K674" s="1001">
        <v>13603</v>
      </c>
      <c r="L674" s="1000">
        <v>0</v>
      </c>
    </row>
    <row r="675" spans="1:12" ht="18.75">
      <c r="A675" s="1004" t="s">
        <v>11953</v>
      </c>
      <c r="B675" s="1001" t="s">
        <v>9009</v>
      </c>
      <c r="C675" s="1001" t="s">
        <v>11956</v>
      </c>
      <c r="D675" s="1001" t="s">
        <v>11962</v>
      </c>
      <c r="E675" s="1001">
        <v>4976</v>
      </c>
      <c r="F675" s="1001">
        <v>0</v>
      </c>
      <c r="G675" s="1001">
        <v>0</v>
      </c>
      <c r="H675" s="1001">
        <v>0</v>
      </c>
      <c r="I675" s="1001">
        <v>58856</v>
      </c>
      <c r="J675" s="1001">
        <v>58856</v>
      </c>
      <c r="K675" s="1001">
        <v>41768</v>
      </c>
      <c r="L675" s="1000">
        <v>-17088</v>
      </c>
    </row>
    <row r="676" spans="1:12" ht="18.75">
      <c r="A676" s="1004" t="s">
        <v>11953</v>
      </c>
      <c r="B676" s="1001" t="s">
        <v>9009</v>
      </c>
      <c r="C676" s="1001" t="s">
        <v>4301</v>
      </c>
      <c r="D676" s="1001" t="s">
        <v>11963</v>
      </c>
      <c r="E676" s="1001">
        <v>302</v>
      </c>
      <c r="F676" s="1001">
        <v>104645.28</v>
      </c>
      <c r="G676" s="1001">
        <v>0</v>
      </c>
      <c r="H676" s="1001">
        <v>0</v>
      </c>
      <c r="I676" s="1001">
        <v>3609</v>
      </c>
      <c r="J676" s="1001">
        <v>3609</v>
      </c>
      <c r="K676" s="1001">
        <v>3608</v>
      </c>
      <c r="L676" s="1000">
        <v>-1</v>
      </c>
    </row>
    <row r="677" spans="1:12" ht="18.75">
      <c r="A677" s="1004" t="s">
        <v>11953</v>
      </c>
      <c r="B677" s="1001" t="s">
        <v>9009</v>
      </c>
      <c r="C677" s="1001" t="s">
        <v>4301</v>
      </c>
      <c r="D677" s="1001" t="s">
        <v>11983</v>
      </c>
      <c r="E677" s="1001">
        <v>0</v>
      </c>
      <c r="F677" s="1001">
        <v>0</v>
      </c>
      <c r="G677" s="1001">
        <v>0</v>
      </c>
      <c r="H677" s="1001">
        <v>0</v>
      </c>
      <c r="I677" s="1001">
        <v>295</v>
      </c>
      <c r="J677" s="1001">
        <v>295</v>
      </c>
      <c r="K677" s="1001">
        <v>283</v>
      </c>
      <c r="L677" s="1000">
        <v>-12</v>
      </c>
    </row>
    <row r="678" spans="1:12" ht="18.75">
      <c r="A678" s="1004" t="s">
        <v>11953</v>
      </c>
      <c r="B678" s="1001" t="s">
        <v>9009</v>
      </c>
      <c r="C678" s="1001" t="s">
        <v>4301</v>
      </c>
      <c r="D678" s="1001" t="s">
        <v>11959</v>
      </c>
      <c r="E678" s="1001">
        <v>236</v>
      </c>
      <c r="F678" s="1001">
        <v>63656.28</v>
      </c>
      <c r="G678" s="1001">
        <v>0</v>
      </c>
      <c r="H678" s="1001">
        <v>0</v>
      </c>
      <c r="I678" s="1001">
        <v>2430</v>
      </c>
      <c r="J678" s="1001">
        <v>2430</v>
      </c>
      <c r="K678" s="1001">
        <v>1669</v>
      </c>
      <c r="L678" s="1000">
        <v>-761</v>
      </c>
    </row>
    <row r="679" spans="1:12" ht="18.75">
      <c r="A679" s="1004" t="s">
        <v>11953</v>
      </c>
      <c r="B679" s="1001" t="s">
        <v>9009</v>
      </c>
      <c r="C679" s="1001" t="s">
        <v>4301</v>
      </c>
      <c r="D679" s="1001" t="s">
        <v>11984</v>
      </c>
      <c r="E679" s="1001">
        <v>1141</v>
      </c>
      <c r="F679" s="1001">
        <v>1637745.31</v>
      </c>
      <c r="G679" s="1001">
        <v>0</v>
      </c>
      <c r="H679" s="1001">
        <v>0</v>
      </c>
      <c r="I679" s="1001">
        <v>35163</v>
      </c>
      <c r="J679" s="1001">
        <v>35163</v>
      </c>
      <c r="K679" s="1001">
        <v>29948</v>
      </c>
      <c r="L679" s="1000">
        <v>-5215</v>
      </c>
    </row>
    <row r="680" spans="1:12" ht="18.75">
      <c r="A680" s="1004" t="s">
        <v>11953</v>
      </c>
      <c r="B680" s="1001" t="s">
        <v>9009</v>
      </c>
      <c r="C680" s="1001" t="s">
        <v>4301</v>
      </c>
      <c r="D680" s="1001" t="s">
        <v>11962</v>
      </c>
      <c r="E680" s="1001">
        <v>10738</v>
      </c>
      <c r="F680" s="1001">
        <v>0</v>
      </c>
      <c r="G680" s="1001">
        <v>0</v>
      </c>
      <c r="H680" s="1001">
        <v>0</v>
      </c>
      <c r="I680" s="1001">
        <v>72978</v>
      </c>
      <c r="J680" s="1001">
        <v>72978</v>
      </c>
      <c r="K680" s="1001">
        <v>138492</v>
      </c>
      <c r="L680" s="1000">
        <v>65514</v>
      </c>
    </row>
    <row r="681" spans="1:12" ht="18.75">
      <c r="A681" s="1004" t="s">
        <v>11953</v>
      </c>
      <c r="B681" s="1001" t="s">
        <v>9009</v>
      </c>
      <c r="C681" s="1001" t="s">
        <v>4301</v>
      </c>
      <c r="D681" s="1001" t="s">
        <v>11987</v>
      </c>
      <c r="E681" s="1001">
        <v>142</v>
      </c>
      <c r="F681" s="1001">
        <v>26441.82</v>
      </c>
      <c r="G681" s="1001">
        <v>0</v>
      </c>
      <c r="H681" s="1001">
        <v>0</v>
      </c>
      <c r="I681" s="1001">
        <v>2104</v>
      </c>
      <c r="J681" s="1001">
        <v>2104</v>
      </c>
      <c r="K681" s="1001">
        <v>1211</v>
      </c>
      <c r="L681" s="1000">
        <v>-893</v>
      </c>
    </row>
    <row r="682" spans="1:12" ht="18.75">
      <c r="A682" s="1004" t="s">
        <v>11953</v>
      </c>
      <c r="B682" s="1001" t="s">
        <v>9009</v>
      </c>
      <c r="C682" s="1001" t="s">
        <v>4301</v>
      </c>
      <c r="D682" s="1001" t="s">
        <v>11988</v>
      </c>
      <c r="E682" s="1001">
        <v>345</v>
      </c>
      <c r="F682" s="1001">
        <v>260250.75</v>
      </c>
      <c r="G682" s="1001">
        <v>0</v>
      </c>
      <c r="H682" s="1001">
        <v>0</v>
      </c>
      <c r="I682" s="1001">
        <v>5634</v>
      </c>
      <c r="J682" s="1001">
        <v>5634</v>
      </c>
      <c r="K682" s="1001">
        <v>5008</v>
      </c>
      <c r="L682" s="1000">
        <v>-626</v>
      </c>
    </row>
    <row r="683" spans="1:12" ht="18.75">
      <c r="A683" s="1004" t="s">
        <v>11953</v>
      </c>
      <c r="B683" s="1001" t="s">
        <v>9009</v>
      </c>
      <c r="C683" s="1001" t="s">
        <v>4301</v>
      </c>
      <c r="D683" s="1001" t="s">
        <v>11989</v>
      </c>
      <c r="E683" s="1001">
        <v>350</v>
      </c>
      <c r="F683" s="1001">
        <v>47901</v>
      </c>
      <c r="G683" s="1001">
        <v>0</v>
      </c>
      <c r="H683" s="1001">
        <v>0</v>
      </c>
      <c r="I683" s="1001">
        <v>4208</v>
      </c>
      <c r="J683" s="1001">
        <v>4208</v>
      </c>
      <c r="K683" s="1001">
        <v>4202</v>
      </c>
      <c r="L683" s="1000">
        <v>-6</v>
      </c>
    </row>
    <row r="684" spans="1:12" ht="18.75">
      <c r="A684" s="1004" t="s">
        <v>11953</v>
      </c>
      <c r="B684" s="1001" t="s">
        <v>6952</v>
      </c>
      <c r="C684" s="1001" t="s">
        <v>4303</v>
      </c>
      <c r="D684" s="1001" t="s">
        <v>11955</v>
      </c>
      <c r="E684" s="1001">
        <v>1117</v>
      </c>
      <c r="F684" s="1001">
        <v>718781.25</v>
      </c>
      <c r="G684" s="1001">
        <v>0</v>
      </c>
      <c r="H684" s="1001">
        <v>0</v>
      </c>
      <c r="I684" s="1001">
        <v>13508</v>
      </c>
      <c r="J684" s="1001">
        <v>13508</v>
      </c>
      <c r="K684" s="1001">
        <v>13508</v>
      </c>
      <c r="L684" s="1000">
        <v>0</v>
      </c>
    </row>
    <row r="685" spans="1:12" ht="18.75">
      <c r="A685" s="1004" t="s">
        <v>11953</v>
      </c>
      <c r="B685" s="1001" t="s">
        <v>6952</v>
      </c>
      <c r="C685" s="1001" t="s">
        <v>11956</v>
      </c>
      <c r="D685" s="1001" t="s">
        <v>11961</v>
      </c>
      <c r="E685" s="1001">
        <v>1098</v>
      </c>
      <c r="F685" s="1001">
        <v>1501388.23</v>
      </c>
      <c r="G685" s="1001">
        <v>0</v>
      </c>
      <c r="H685" s="1001">
        <v>0</v>
      </c>
      <c r="I685" s="1001">
        <v>13247</v>
      </c>
      <c r="J685" s="1001">
        <v>13247</v>
      </c>
      <c r="K685" s="1001">
        <v>11247</v>
      </c>
      <c r="L685" s="1000">
        <v>-2000</v>
      </c>
    </row>
    <row r="686" spans="1:12" ht="18.75">
      <c r="A686" s="1004" t="s">
        <v>11953</v>
      </c>
      <c r="B686" s="1001" t="s">
        <v>6952</v>
      </c>
      <c r="C686" s="1001" t="s">
        <v>11956</v>
      </c>
      <c r="D686" s="1001" t="s">
        <v>11962</v>
      </c>
      <c r="E686" s="1001">
        <v>6472</v>
      </c>
      <c r="F686" s="1001">
        <v>0</v>
      </c>
      <c r="G686" s="1001">
        <v>0</v>
      </c>
      <c r="H686" s="1001">
        <v>0</v>
      </c>
      <c r="I686" s="1001">
        <v>50317</v>
      </c>
      <c r="J686" s="1001">
        <v>50317</v>
      </c>
      <c r="K686" s="1001">
        <v>56092</v>
      </c>
      <c r="L686" s="1000">
        <v>5775</v>
      </c>
    </row>
    <row r="687" spans="1:12" ht="18.75">
      <c r="A687" s="1004" t="s">
        <v>11953</v>
      </c>
      <c r="B687" s="1001" t="s">
        <v>6952</v>
      </c>
      <c r="C687" s="1001" t="s">
        <v>4301</v>
      </c>
      <c r="D687" s="1001" t="s">
        <v>11963</v>
      </c>
      <c r="E687" s="1001">
        <v>834</v>
      </c>
      <c r="F687" s="1001">
        <v>210995.88</v>
      </c>
      <c r="G687" s="1001">
        <v>0</v>
      </c>
      <c r="H687" s="1001">
        <v>0</v>
      </c>
      <c r="I687" s="1001">
        <v>10096</v>
      </c>
      <c r="J687" s="1001">
        <v>10096</v>
      </c>
      <c r="K687" s="1001">
        <v>10076</v>
      </c>
      <c r="L687" s="1000">
        <v>-20</v>
      </c>
    </row>
    <row r="688" spans="1:12" ht="18.75">
      <c r="A688" s="1004" t="s">
        <v>11953</v>
      </c>
      <c r="B688" s="1001" t="s">
        <v>6952</v>
      </c>
      <c r="C688" s="1001" t="s">
        <v>4301</v>
      </c>
      <c r="D688" s="1001" t="s">
        <v>11983</v>
      </c>
      <c r="E688" s="1001">
        <v>0</v>
      </c>
      <c r="F688" s="1001">
        <v>0</v>
      </c>
      <c r="G688" s="1001">
        <v>0</v>
      </c>
      <c r="H688" s="1001">
        <v>0</v>
      </c>
      <c r="I688" s="1001">
        <v>270</v>
      </c>
      <c r="J688" s="1001">
        <v>270</v>
      </c>
      <c r="K688" s="1001">
        <v>269</v>
      </c>
      <c r="L688" s="1000">
        <v>-1</v>
      </c>
    </row>
    <row r="689" spans="1:12" ht="18.75">
      <c r="A689" s="1004" t="s">
        <v>11953</v>
      </c>
      <c r="B689" s="1001" t="s">
        <v>6952</v>
      </c>
      <c r="C689" s="1001" t="s">
        <v>4301</v>
      </c>
      <c r="D689" s="1001" t="s">
        <v>11959</v>
      </c>
      <c r="E689" s="1001">
        <v>77</v>
      </c>
      <c r="F689" s="1001">
        <v>20769.21</v>
      </c>
      <c r="G689" s="1001">
        <v>0</v>
      </c>
      <c r="H689" s="1001">
        <v>0</v>
      </c>
      <c r="I689" s="1001">
        <v>609</v>
      </c>
      <c r="J689" s="1001">
        <v>609</v>
      </c>
      <c r="K689" s="1001">
        <v>608</v>
      </c>
      <c r="L689" s="1000">
        <v>-1</v>
      </c>
    </row>
    <row r="690" spans="1:12" ht="18.75">
      <c r="A690" s="1004" t="s">
        <v>11953</v>
      </c>
      <c r="B690" s="1001" t="s">
        <v>6952</v>
      </c>
      <c r="C690" s="1001" t="s">
        <v>4301</v>
      </c>
      <c r="D690" s="1001" t="s">
        <v>11968</v>
      </c>
      <c r="E690" s="1001">
        <v>0</v>
      </c>
      <c r="F690" s="1001">
        <v>0</v>
      </c>
      <c r="G690" s="1001">
        <v>0</v>
      </c>
      <c r="H690" s="1001">
        <v>0</v>
      </c>
      <c r="I690" s="1001">
        <v>0</v>
      </c>
      <c r="J690" s="1001">
        <v>0</v>
      </c>
      <c r="K690" s="1001">
        <v>0</v>
      </c>
      <c r="L690" s="1000">
        <v>0</v>
      </c>
    </row>
    <row r="691" spans="1:12" ht="18.75">
      <c r="A691" s="1004" t="s">
        <v>11953</v>
      </c>
      <c r="B691" s="1001" t="s">
        <v>6952</v>
      </c>
      <c r="C691" s="1001" t="s">
        <v>4301</v>
      </c>
      <c r="D691" s="1001" t="s">
        <v>11984</v>
      </c>
      <c r="E691" s="1001">
        <v>3267</v>
      </c>
      <c r="F691" s="1001">
        <v>6044983.9800000004</v>
      </c>
      <c r="G691" s="1001">
        <v>0</v>
      </c>
      <c r="H691" s="1001">
        <v>0</v>
      </c>
      <c r="I691" s="1001">
        <v>72805</v>
      </c>
      <c r="J691" s="1001">
        <v>72805</v>
      </c>
      <c r="K691" s="1001">
        <v>51401</v>
      </c>
      <c r="L691" s="1000">
        <v>-21404</v>
      </c>
    </row>
    <row r="692" spans="1:12" ht="18.75">
      <c r="A692" s="1004" t="s">
        <v>11953</v>
      </c>
      <c r="B692" s="1001" t="s">
        <v>6952</v>
      </c>
      <c r="C692" s="1001" t="s">
        <v>4301</v>
      </c>
      <c r="D692" s="1001" t="s">
        <v>11962</v>
      </c>
      <c r="E692" s="1001">
        <v>6188</v>
      </c>
      <c r="F692" s="1001">
        <v>0</v>
      </c>
      <c r="G692" s="1001">
        <v>0</v>
      </c>
      <c r="H692" s="1001">
        <v>0</v>
      </c>
      <c r="I692" s="1001">
        <v>68128</v>
      </c>
      <c r="J692" s="1001">
        <v>68128</v>
      </c>
      <c r="K692" s="1001">
        <v>91053</v>
      </c>
      <c r="L692" s="1000">
        <v>22925</v>
      </c>
    </row>
    <row r="693" spans="1:12" ht="18.75">
      <c r="A693" s="1004" t="s">
        <v>11953</v>
      </c>
      <c r="B693" s="1001" t="s">
        <v>12015</v>
      </c>
      <c r="C693" s="1001" t="s">
        <v>4303</v>
      </c>
      <c r="D693" s="1001" t="s">
        <v>11955</v>
      </c>
      <c r="E693" s="1001">
        <v>1046</v>
      </c>
      <c r="F693" s="1001">
        <v>696437.5</v>
      </c>
      <c r="G693" s="1001">
        <v>0</v>
      </c>
      <c r="H693" s="1001">
        <v>0</v>
      </c>
      <c r="I693" s="1001">
        <v>12160</v>
      </c>
      <c r="J693" s="1001">
        <v>12160</v>
      </c>
      <c r="K693" s="1001">
        <v>12160</v>
      </c>
      <c r="L693" s="1000">
        <v>0</v>
      </c>
    </row>
    <row r="694" spans="1:12" ht="18.75">
      <c r="A694" s="1004" t="s">
        <v>11953</v>
      </c>
      <c r="B694" s="1001" t="s">
        <v>12015</v>
      </c>
      <c r="C694" s="1001" t="s">
        <v>11956</v>
      </c>
      <c r="D694" s="1001" t="s">
        <v>11961</v>
      </c>
      <c r="E694" s="1001">
        <v>907</v>
      </c>
      <c r="F694" s="1001">
        <v>1192653.92</v>
      </c>
      <c r="G694" s="1001">
        <v>0</v>
      </c>
      <c r="H694" s="1001">
        <v>0</v>
      </c>
      <c r="I694" s="1001">
        <v>10631</v>
      </c>
      <c r="J694" s="1001">
        <v>10631</v>
      </c>
      <c r="K694" s="1001">
        <v>10631</v>
      </c>
      <c r="L694" s="1000">
        <v>0</v>
      </c>
    </row>
    <row r="695" spans="1:12" ht="18.75">
      <c r="A695" s="1004" t="s">
        <v>11953</v>
      </c>
      <c r="B695" s="1001" t="s">
        <v>12015</v>
      </c>
      <c r="C695" s="1001" t="s">
        <v>11956</v>
      </c>
      <c r="D695" s="1001" t="s">
        <v>11962</v>
      </c>
      <c r="E695" s="1001">
        <v>5683</v>
      </c>
      <c r="F695" s="1001">
        <v>0</v>
      </c>
      <c r="G695" s="1001">
        <v>0</v>
      </c>
      <c r="H695" s="1001">
        <v>0</v>
      </c>
      <c r="I695" s="1001">
        <v>44045</v>
      </c>
      <c r="J695" s="1001">
        <v>44045</v>
      </c>
      <c r="K695" s="1001">
        <v>50335</v>
      </c>
      <c r="L695" s="1000">
        <v>6290</v>
      </c>
    </row>
    <row r="696" spans="1:12" ht="18.75">
      <c r="A696" s="1004" t="s">
        <v>11953</v>
      </c>
      <c r="B696" s="1000" t="s">
        <v>12015</v>
      </c>
      <c r="C696" s="1000" t="s">
        <v>4301</v>
      </c>
      <c r="D696" s="1000" t="s">
        <v>11963</v>
      </c>
      <c r="E696" s="1000">
        <v>301</v>
      </c>
      <c r="F696" s="1000">
        <v>62582.239999999998</v>
      </c>
      <c r="G696" s="1000">
        <v>22</v>
      </c>
      <c r="H696" s="1000">
        <v>4704.1400000000003</v>
      </c>
      <c r="I696" s="1000">
        <v>3620</v>
      </c>
      <c r="J696" s="1000">
        <v>3620</v>
      </c>
      <c r="K696" s="1000">
        <v>3620</v>
      </c>
      <c r="L696" s="1000">
        <v>0</v>
      </c>
    </row>
    <row r="697" spans="1:12" ht="18.75">
      <c r="A697" s="1004" t="s">
        <v>11953</v>
      </c>
      <c r="B697" s="1001" t="s">
        <v>12015</v>
      </c>
      <c r="C697" s="1001" t="s">
        <v>4301</v>
      </c>
      <c r="D697" s="1001" t="s">
        <v>11983</v>
      </c>
      <c r="E697" s="1001">
        <v>0</v>
      </c>
      <c r="F697" s="1001">
        <v>0</v>
      </c>
      <c r="G697" s="1001">
        <v>0</v>
      </c>
      <c r="H697" s="1001">
        <v>0</v>
      </c>
      <c r="I697" s="1001">
        <v>418</v>
      </c>
      <c r="J697" s="1001">
        <v>418</v>
      </c>
      <c r="K697" s="1001">
        <v>418</v>
      </c>
      <c r="L697" s="1000">
        <v>0</v>
      </c>
    </row>
    <row r="698" spans="1:12" ht="18.75">
      <c r="A698" s="1004" t="s">
        <v>11953</v>
      </c>
      <c r="B698" s="1001" t="s">
        <v>12015</v>
      </c>
      <c r="C698" s="1001" t="s">
        <v>4301</v>
      </c>
      <c r="D698" s="1001" t="s">
        <v>11984</v>
      </c>
      <c r="E698" s="1001">
        <v>2154</v>
      </c>
      <c r="F698" s="1001">
        <v>3350564.2</v>
      </c>
      <c r="G698" s="1001">
        <v>0</v>
      </c>
      <c r="H698" s="1001">
        <v>0</v>
      </c>
      <c r="I698" s="1001">
        <v>69106</v>
      </c>
      <c r="J698" s="1001">
        <v>69106</v>
      </c>
      <c r="K698" s="1001">
        <v>37983</v>
      </c>
      <c r="L698" s="1000">
        <v>-31123</v>
      </c>
    </row>
    <row r="699" spans="1:12" ht="18.75">
      <c r="A699" s="1004" t="s">
        <v>11953</v>
      </c>
      <c r="B699" s="1001" t="s">
        <v>12015</v>
      </c>
      <c r="C699" s="1001" t="s">
        <v>4301</v>
      </c>
      <c r="D699" s="1001" t="s">
        <v>11962</v>
      </c>
      <c r="E699" s="1001">
        <v>13900</v>
      </c>
      <c r="F699" s="1001">
        <v>0</v>
      </c>
      <c r="G699" s="1001">
        <v>0</v>
      </c>
      <c r="H699" s="1001">
        <v>0</v>
      </c>
      <c r="I699" s="1001">
        <v>67916</v>
      </c>
      <c r="J699" s="1001">
        <v>67916</v>
      </c>
      <c r="K699" s="1001">
        <v>86288</v>
      </c>
      <c r="L699" s="1000">
        <v>18372</v>
      </c>
    </row>
    <row r="700" spans="1:12" ht="18.75">
      <c r="A700" s="1004" t="s">
        <v>11953</v>
      </c>
      <c r="B700" s="1000" t="s">
        <v>4310</v>
      </c>
      <c r="C700" s="1000" t="s">
        <v>4303</v>
      </c>
      <c r="D700" s="1000" t="s">
        <v>11955</v>
      </c>
      <c r="E700" s="1000">
        <v>1343</v>
      </c>
      <c r="F700" s="1000">
        <v>924928.15</v>
      </c>
      <c r="G700" s="1000">
        <v>34</v>
      </c>
      <c r="H700" s="1000">
        <v>23375</v>
      </c>
      <c r="I700" s="1000">
        <v>15971</v>
      </c>
      <c r="J700" s="1000">
        <v>15971</v>
      </c>
      <c r="K700" s="1000">
        <v>15991</v>
      </c>
      <c r="L700" s="1000">
        <v>20</v>
      </c>
    </row>
    <row r="701" spans="1:12" ht="18.75">
      <c r="A701" s="1004" t="s">
        <v>11953</v>
      </c>
      <c r="B701" s="1001" t="s">
        <v>4310</v>
      </c>
      <c r="C701" s="1001" t="s">
        <v>4303</v>
      </c>
      <c r="D701" s="1001" t="s">
        <v>11992</v>
      </c>
      <c r="E701" s="1001">
        <v>636</v>
      </c>
      <c r="F701" s="1001">
        <v>437250</v>
      </c>
      <c r="G701" s="1001">
        <v>0</v>
      </c>
      <c r="H701" s="1001">
        <v>0</v>
      </c>
      <c r="I701" s="1001">
        <v>7412</v>
      </c>
      <c r="J701" s="1001">
        <v>7412</v>
      </c>
      <c r="K701" s="1001">
        <v>7412</v>
      </c>
      <c r="L701" s="1000">
        <v>0</v>
      </c>
    </row>
    <row r="702" spans="1:12" ht="18.75">
      <c r="A702" s="1004" t="s">
        <v>11953</v>
      </c>
      <c r="B702" s="1001" t="s">
        <v>4310</v>
      </c>
      <c r="C702" s="1001" t="s">
        <v>11956</v>
      </c>
      <c r="D702" s="1001" t="s">
        <v>11961</v>
      </c>
      <c r="E702" s="1001">
        <v>1435</v>
      </c>
      <c r="F702" s="1001">
        <v>2795997</v>
      </c>
      <c r="G702" s="1001">
        <v>0</v>
      </c>
      <c r="H702" s="1001">
        <v>0</v>
      </c>
      <c r="I702" s="1001">
        <v>16746</v>
      </c>
      <c r="J702" s="1001">
        <v>16746</v>
      </c>
      <c r="K702" s="1001">
        <v>16746</v>
      </c>
      <c r="L702" s="1000">
        <v>0</v>
      </c>
    </row>
    <row r="703" spans="1:12" ht="18.75">
      <c r="A703" s="1004" t="s">
        <v>11953</v>
      </c>
      <c r="B703" s="1001" t="s">
        <v>4310</v>
      </c>
      <c r="C703" s="1001" t="s">
        <v>11956</v>
      </c>
      <c r="D703" s="1001" t="s">
        <v>12010</v>
      </c>
      <c r="E703" s="1001">
        <v>257</v>
      </c>
      <c r="F703" s="1001">
        <v>297207.65000000002</v>
      </c>
      <c r="G703" s="1001">
        <v>0</v>
      </c>
      <c r="H703" s="1001">
        <v>0</v>
      </c>
      <c r="I703" s="1001">
        <v>1090</v>
      </c>
      <c r="J703" s="1001">
        <v>1090</v>
      </c>
      <c r="K703" s="1001">
        <v>1088</v>
      </c>
      <c r="L703" s="1000">
        <v>-2</v>
      </c>
    </row>
    <row r="704" spans="1:12" ht="18.75">
      <c r="A704" s="1004" t="s">
        <v>11953</v>
      </c>
      <c r="B704" s="1001" t="s">
        <v>4310</v>
      </c>
      <c r="C704" s="1001" t="s">
        <v>11956</v>
      </c>
      <c r="D704" s="1001" t="s">
        <v>11962</v>
      </c>
      <c r="E704" s="1001">
        <v>8213</v>
      </c>
      <c r="F704" s="1001">
        <v>0</v>
      </c>
      <c r="G704" s="1001">
        <v>0</v>
      </c>
      <c r="H704" s="1001">
        <v>0</v>
      </c>
      <c r="I704" s="1001">
        <v>56529</v>
      </c>
      <c r="J704" s="1001">
        <v>56529</v>
      </c>
      <c r="K704" s="1001">
        <v>81744</v>
      </c>
      <c r="L704" s="1000">
        <v>25215</v>
      </c>
    </row>
    <row r="705" spans="1:12" ht="18.75">
      <c r="A705" s="1004" t="s">
        <v>11953</v>
      </c>
      <c r="B705" s="1001" t="s">
        <v>4310</v>
      </c>
      <c r="C705" s="1001" t="s">
        <v>4301</v>
      </c>
      <c r="D705" s="1001" t="s">
        <v>11963</v>
      </c>
      <c r="E705" s="1001">
        <v>874</v>
      </c>
      <c r="F705" s="1001">
        <v>356271.35</v>
      </c>
      <c r="G705" s="1001">
        <v>0</v>
      </c>
      <c r="H705" s="1001">
        <v>0</v>
      </c>
      <c r="I705" s="1001">
        <v>10494</v>
      </c>
      <c r="J705" s="1001">
        <v>10494</v>
      </c>
      <c r="K705" s="1001">
        <v>10491</v>
      </c>
      <c r="L705" s="1000">
        <v>-3</v>
      </c>
    </row>
    <row r="706" spans="1:12" ht="18.75">
      <c r="A706" s="1004" t="s">
        <v>11953</v>
      </c>
      <c r="B706" s="1001" t="s">
        <v>4310</v>
      </c>
      <c r="C706" s="1001" t="s">
        <v>4301</v>
      </c>
      <c r="D706" s="1001" t="s">
        <v>11983</v>
      </c>
      <c r="E706" s="1001">
        <v>0</v>
      </c>
      <c r="F706" s="1001">
        <v>0</v>
      </c>
      <c r="G706" s="1001">
        <v>0</v>
      </c>
      <c r="H706" s="1001">
        <v>0</v>
      </c>
      <c r="I706" s="1001">
        <v>75</v>
      </c>
      <c r="J706" s="1001">
        <v>75</v>
      </c>
      <c r="K706" s="1001">
        <v>75</v>
      </c>
      <c r="L706" s="1000">
        <v>0</v>
      </c>
    </row>
    <row r="707" spans="1:12" ht="18.75">
      <c r="A707" s="1004" t="s">
        <v>11953</v>
      </c>
      <c r="B707" s="1001" t="s">
        <v>4310</v>
      </c>
      <c r="C707" s="1001" t="s">
        <v>4301</v>
      </c>
      <c r="D707" s="1001" t="s">
        <v>11984</v>
      </c>
      <c r="E707" s="1001">
        <v>4371</v>
      </c>
      <c r="F707" s="1001">
        <v>6109944.6900000004</v>
      </c>
      <c r="G707" s="1001">
        <v>0</v>
      </c>
      <c r="H707" s="1001">
        <v>0</v>
      </c>
      <c r="I707" s="1001">
        <v>85902</v>
      </c>
      <c r="J707" s="1001">
        <v>85902</v>
      </c>
      <c r="K707" s="1001">
        <v>54518</v>
      </c>
      <c r="L707" s="1000">
        <v>-31384</v>
      </c>
    </row>
    <row r="708" spans="1:12" ht="18.75">
      <c r="A708" s="1004" t="s">
        <v>11953</v>
      </c>
      <c r="B708" s="1001" t="s">
        <v>4310</v>
      </c>
      <c r="C708" s="1001" t="s">
        <v>4301</v>
      </c>
      <c r="D708" s="1001" t="s">
        <v>11962</v>
      </c>
      <c r="E708" s="1001">
        <v>4755</v>
      </c>
      <c r="F708" s="1001">
        <v>0</v>
      </c>
      <c r="G708" s="1001">
        <v>0</v>
      </c>
      <c r="H708" s="1001">
        <v>0</v>
      </c>
      <c r="I708" s="1001">
        <v>82275</v>
      </c>
      <c r="J708" s="1001">
        <v>82275</v>
      </c>
      <c r="K708" s="1001">
        <v>66005</v>
      </c>
      <c r="L708" s="1000">
        <v>-16270</v>
      </c>
    </row>
    <row r="709" spans="1:12" ht="18.75">
      <c r="A709" s="1004" t="s">
        <v>11953</v>
      </c>
      <c r="B709" s="1000" t="s">
        <v>12016</v>
      </c>
      <c r="C709" s="1000" t="s">
        <v>4303</v>
      </c>
      <c r="D709" s="1000" t="s">
        <v>11955</v>
      </c>
      <c r="E709" s="1000">
        <v>1627</v>
      </c>
      <c r="F709" s="1000">
        <v>1115125</v>
      </c>
      <c r="G709" s="1000">
        <v>39</v>
      </c>
      <c r="H709" s="1000">
        <v>26812.5</v>
      </c>
      <c r="I709" s="1000">
        <v>19397</v>
      </c>
      <c r="J709" s="1000">
        <v>19397</v>
      </c>
      <c r="K709" s="1000">
        <v>19415</v>
      </c>
      <c r="L709" s="1000">
        <v>18</v>
      </c>
    </row>
    <row r="710" spans="1:12" ht="18.75">
      <c r="A710" s="1004" t="s">
        <v>11953</v>
      </c>
      <c r="B710" s="1001" t="s">
        <v>12016</v>
      </c>
      <c r="C710" s="1001" t="s">
        <v>4303</v>
      </c>
      <c r="D710" s="1001" t="s">
        <v>11992</v>
      </c>
      <c r="E710" s="1001">
        <v>619</v>
      </c>
      <c r="F710" s="1001">
        <v>425562.5</v>
      </c>
      <c r="G710" s="1001">
        <v>0</v>
      </c>
      <c r="H710" s="1001">
        <v>0</v>
      </c>
      <c r="I710" s="1001">
        <v>7228</v>
      </c>
      <c r="J710" s="1001">
        <v>7228</v>
      </c>
      <c r="K710" s="1001">
        <v>7228</v>
      </c>
      <c r="L710" s="1000">
        <v>0</v>
      </c>
    </row>
    <row r="711" spans="1:12" ht="18.75">
      <c r="A711" s="1004" t="s">
        <v>11953</v>
      </c>
      <c r="B711" s="1001" t="s">
        <v>12016</v>
      </c>
      <c r="C711" s="1001" t="s">
        <v>11956</v>
      </c>
      <c r="D711" s="1001" t="s">
        <v>11961</v>
      </c>
      <c r="E711" s="1001">
        <v>1881</v>
      </c>
      <c r="F711" s="1001">
        <v>2509579.75</v>
      </c>
      <c r="G711" s="1001">
        <v>0</v>
      </c>
      <c r="H711" s="1001">
        <v>0</v>
      </c>
      <c r="I711" s="1001">
        <v>21262</v>
      </c>
      <c r="J711" s="1001">
        <v>21262</v>
      </c>
      <c r="K711" s="1001">
        <v>21262</v>
      </c>
      <c r="L711" s="1000">
        <v>0</v>
      </c>
    </row>
    <row r="712" spans="1:12" ht="18.75">
      <c r="A712" s="1004" t="s">
        <v>11953</v>
      </c>
      <c r="B712" s="1001" t="s">
        <v>12016</v>
      </c>
      <c r="C712" s="1001" t="s">
        <v>11956</v>
      </c>
      <c r="D712" s="1001" t="s">
        <v>12010</v>
      </c>
      <c r="E712" s="1001">
        <v>110</v>
      </c>
      <c r="F712" s="1001">
        <v>127209.5</v>
      </c>
      <c r="G712" s="1001">
        <v>0</v>
      </c>
      <c r="H712" s="1001">
        <v>0</v>
      </c>
      <c r="I712" s="1001">
        <v>1064</v>
      </c>
      <c r="J712" s="1001">
        <v>1064</v>
      </c>
      <c r="K712" s="1001">
        <v>1064</v>
      </c>
      <c r="L712" s="1000">
        <v>0</v>
      </c>
    </row>
    <row r="713" spans="1:12" ht="18.75">
      <c r="A713" s="1004" t="s">
        <v>11953</v>
      </c>
      <c r="B713" s="1001" t="s">
        <v>12016</v>
      </c>
      <c r="C713" s="1001" t="s">
        <v>11956</v>
      </c>
      <c r="D713" s="1001" t="s">
        <v>11962</v>
      </c>
      <c r="E713" s="1001">
        <v>9977</v>
      </c>
      <c r="F713" s="1001">
        <v>0</v>
      </c>
      <c r="G713" s="1001">
        <v>0</v>
      </c>
      <c r="H713" s="1001">
        <v>0</v>
      </c>
      <c r="I713" s="1001">
        <v>68238</v>
      </c>
      <c r="J713" s="1001">
        <v>68238</v>
      </c>
      <c r="K713" s="1001">
        <v>88476</v>
      </c>
      <c r="L713" s="1000">
        <v>20238</v>
      </c>
    </row>
    <row r="714" spans="1:12" ht="18.75">
      <c r="A714" s="1004" t="s">
        <v>11953</v>
      </c>
      <c r="B714" s="1001" t="s">
        <v>12016</v>
      </c>
      <c r="C714" s="1001" t="s">
        <v>4301</v>
      </c>
      <c r="D714" s="1001" t="s">
        <v>11963</v>
      </c>
      <c r="E714" s="1001">
        <v>1267</v>
      </c>
      <c r="F714" s="1001">
        <v>259781.93</v>
      </c>
      <c r="G714" s="1001">
        <v>0</v>
      </c>
      <c r="H714" s="1001">
        <v>0</v>
      </c>
      <c r="I714" s="1001">
        <v>22034</v>
      </c>
      <c r="J714" s="1001">
        <v>22034</v>
      </c>
      <c r="K714" s="1001">
        <v>21160</v>
      </c>
      <c r="L714" s="1000">
        <v>-874</v>
      </c>
    </row>
    <row r="715" spans="1:12" ht="18.75">
      <c r="A715" s="1004" t="s">
        <v>11953</v>
      </c>
      <c r="B715" s="1001" t="s">
        <v>12016</v>
      </c>
      <c r="C715" s="1001" t="s">
        <v>4301</v>
      </c>
      <c r="D715" s="1001" t="s">
        <v>11983</v>
      </c>
      <c r="E715" s="1001">
        <v>14</v>
      </c>
      <c r="F715" s="1001">
        <v>60648</v>
      </c>
      <c r="G715" s="1001">
        <v>0</v>
      </c>
      <c r="H715" s="1001">
        <v>0</v>
      </c>
      <c r="I715" s="1001">
        <v>352</v>
      </c>
      <c r="J715" s="1001">
        <v>352</v>
      </c>
      <c r="K715" s="1001">
        <v>358</v>
      </c>
      <c r="L715" s="1000">
        <v>6</v>
      </c>
    </row>
    <row r="716" spans="1:12" ht="18.75">
      <c r="A716" s="1004" t="s">
        <v>11953</v>
      </c>
      <c r="B716" s="1001" t="s">
        <v>12016</v>
      </c>
      <c r="C716" s="1001" t="s">
        <v>4301</v>
      </c>
      <c r="D716" s="1001" t="s">
        <v>11984</v>
      </c>
      <c r="E716" s="1001">
        <v>3732</v>
      </c>
      <c r="F716" s="1001">
        <v>6816101.4699999997</v>
      </c>
      <c r="G716" s="1001">
        <v>0</v>
      </c>
      <c r="H716" s="1001">
        <v>0</v>
      </c>
      <c r="I716" s="1001">
        <v>118484</v>
      </c>
      <c r="J716" s="1001">
        <v>118484</v>
      </c>
      <c r="K716" s="1001">
        <v>77214</v>
      </c>
      <c r="L716" s="1000">
        <v>-41270</v>
      </c>
    </row>
    <row r="717" spans="1:12" ht="18.75">
      <c r="A717" s="1004" t="s">
        <v>11953</v>
      </c>
      <c r="B717" s="1001" t="s">
        <v>12016</v>
      </c>
      <c r="C717" s="1001" t="s">
        <v>4301</v>
      </c>
      <c r="D717" s="1001" t="s">
        <v>11962</v>
      </c>
      <c r="E717" s="1001">
        <v>13318</v>
      </c>
      <c r="F717" s="1001">
        <v>0</v>
      </c>
      <c r="G717" s="1001">
        <v>0</v>
      </c>
      <c r="H717" s="1001">
        <v>0</v>
      </c>
      <c r="I717" s="1001">
        <v>70684</v>
      </c>
      <c r="J717" s="1001">
        <v>70684</v>
      </c>
      <c r="K717" s="1001">
        <v>169665</v>
      </c>
      <c r="L717" s="1000">
        <v>98981</v>
      </c>
    </row>
    <row r="718" spans="1:12" ht="18.75">
      <c r="A718" s="1004" t="s">
        <v>11953</v>
      </c>
      <c r="B718" s="1001" t="s">
        <v>12016</v>
      </c>
      <c r="C718" s="1001" t="s">
        <v>4301</v>
      </c>
      <c r="D718" s="1001" t="s">
        <v>11987</v>
      </c>
      <c r="E718" s="1001">
        <v>213</v>
      </c>
      <c r="F718" s="1001">
        <v>39662.730000000003</v>
      </c>
      <c r="G718" s="1001">
        <v>0</v>
      </c>
      <c r="H718" s="1001">
        <v>0</v>
      </c>
      <c r="I718" s="1001">
        <v>2554</v>
      </c>
      <c r="J718" s="1001">
        <v>2554</v>
      </c>
      <c r="K718" s="1001">
        <v>2554</v>
      </c>
      <c r="L718" s="1000">
        <v>0</v>
      </c>
    </row>
    <row r="719" spans="1:12" ht="18.75">
      <c r="A719" s="1004" t="s">
        <v>11953</v>
      </c>
      <c r="B719" s="1001" t="s">
        <v>12016</v>
      </c>
      <c r="C719" s="1001" t="s">
        <v>4301</v>
      </c>
      <c r="D719" s="1001" t="s">
        <v>11988</v>
      </c>
      <c r="E719" s="1001">
        <v>423</v>
      </c>
      <c r="F719" s="1001">
        <v>319090.05</v>
      </c>
      <c r="G719" s="1001">
        <v>0</v>
      </c>
      <c r="H719" s="1001">
        <v>0</v>
      </c>
      <c r="I719" s="1001">
        <v>5101</v>
      </c>
      <c r="J719" s="1001">
        <v>5101</v>
      </c>
      <c r="K719" s="1001">
        <v>5097</v>
      </c>
      <c r="L719" s="1000">
        <v>-4</v>
      </c>
    </row>
    <row r="720" spans="1:12" ht="18.75">
      <c r="A720" s="1004" t="s">
        <v>11953</v>
      </c>
      <c r="B720" s="1001" t="s">
        <v>12016</v>
      </c>
      <c r="C720" s="1001" t="s">
        <v>4301</v>
      </c>
      <c r="D720" s="1001" t="s">
        <v>11989</v>
      </c>
      <c r="E720" s="1001">
        <v>423</v>
      </c>
      <c r="F720" s="1001">
        <v>57891.78</v>
      </c>
      <c r="G720" s="1001">
        <v>0</v>
      </c>
      <c r="H720" s="1001">
        <v>0</v>
      </c>
      <c r="I720" s="1001">
        <v>5101</v>
      </c>
      <c r="J720" s="1001">
        <v>5101</v>
      </c>
      <c r="K720" s="1001">
        <v>5097</v>
      </c>
      <c r="L720" s="1000">
        <v>-4</v>
      </c>
    </row>
    <row r="721" spans="1:12" ht="18.75">
      <c r="A721" s="1004" t="s">
        <v>11953</v>
      </c>
      <c r="B721" s="1001" t="s">
        <v>12017</v>
      </c>
      <c r="C721" s="1001" t="s">
        <v>4303</v>
      </c>
      <c r="D721" s="1001" t="s">
        <v>11955</v>
      </c>
      <c r="E721" s="1001">
        <v>624</v>
      </c>
      <c r="F721" s="1001">
        <v>429000</v>
      </c>
      <c r="G721" s="1001">
        <v>0</v>
      </c>
      <c r="H721" s="1001">
        <v>0</v>
      </c>
      <c r="I721" s="1001">
        <v>7505</v>
      </c>
      <c r="J721" s="1001">
        <v>7505</v>
      </c>
      <c r="K721" s="1001">
        <v>7505</v>
      </c>
      <c r="L721" s="1000">
        <v>0</v>
      </c>
    </row>
    <row r="722" spans="1:12" ht="18.75">
      <c r="A722" s="1004" t="s">
        <v>11953</v>
      </c>
      <c r="B722" s="1001" t="s">
        <v>12017</v>
      </c>
      <c r="C722" s="1001" t="s">
        <v>11956</v>
      </c>
      <c r="D722" s="1001" t="s">
        <v>11961</v>
      </c>
      <c r="E722" s="1001">
        <v>674</v>
      </c>
      <c r="F722" s="1001">
        <v>1252784.7</v>
      </c>
      <c r="G722" s="1001">
        <v>0</v>
      </c>
      <c r="H722" s="1001">
        <v>0</v>
      </c>
      <c r="I722" s="1001">
        <v>8076</v>
      </c>
      <c r="J722" s="1001">
        <v>8076</v>
      </c>
      <c r="K722" s="1001">
        <v>8076</v>
      </c>
      <c r="L722" s="1000">
        <v>0</v>
      </c>
    </row>
    <row r="723" spans="1:12" ht="18.75">
      <c r="A723" s="1004" t="s">
        <v>11953</v>
      </c>
      <c r="B723" s="1001" t="s">
        <v>12017</v>
      </c>
      <c r="C723" s="1001" t="s">
        <v>11956</v>
      </c>
      <c r="D723" s="1001" t="s">
        <v>11962</v>
      </c>
      <c r="E723" s="1001">
        <v>3208</v>
      </c>
      <c r="F723" s="1001">
        <v>0</v>
      </c>
      <c r="G723" s="1001">
        <v>0</v>
      </c>
      <c r="H723" s="1001">
        <v>0</v>
      </c>
      <c r="I723" s="1001">
        <v>26476</v>
      </c>
      <c r="J723" s="1001">
        <v>26476</v>
      </c>
      <c r="K723" s="1001">
        <v>30622</v>
      </c>
      <c r="L723" s="1000">
        <v>4146</v>
      </c>
    </row>
    <row r="724" spans="1:12" ht="18.75">
      <c r="A724" s="1004" t="s">
        <v>11953</v>
      </c>
      <c r="B724" s="1001" t="s">
        <v>12017</v>
      </c>
      <c r="C724" s="1001" t="s">
        <v>4301</v>
      </c>
      <c r="D724" s="1001" t="s">
        <v>11963</v>
      </c>
      <c r="E724" s="1001">
        <v>378</v>
      </c>
      <c r="F724" s="1001">
        <v>180397.9</v>
      </c>
      <c r="G724" s="1001">
        <v>0</v>
      </c>
      <c r="H724" s="1001">
        <v>0</v>
      </c>
      <c r="I724" s="1001">
        <v>4555</v>
      </c>
      <c r="J724" s="1001">
        <v>4555</v>
      </c>
      <c r="K724" s="1001">
        <v>4554</v>
      </c>
      <c r="L724" s="1000">
        <v>-1</v>
      </c>
    </row>
    <row r="725" spans="1:12" ht="18.75">
      <c r="A725" s="1004" t="s">
        <v>11953</v>
      </c>
      <c r="B725" s="1001" t="s">
        <v>12017</v>
      </c>
      <c r="C725" s="1001" t="s">
        <v>4301</v>
      </c>
      <c r="D725" s="1001" t="s">
        <v>11983</v>
      </c>
      <c r="E725" s="1001">
        <v>0</v>
      </c>
      <c r="F725" s="1001">
        <v>0</v>
      </c>
      <c r="G725" s="1001">
        <v>0</v>
      </c>
      <c r="H725" s="1001">
        <v>0</v>
      </c>
      <c r="I725" s="1001">
        <v>105</v>
      </c>
      <c r="J725" s="1001">
        <v>105</v>
      </c>
      <c r="K725" s="1001">
        <v>103</v>
      </c>
      <c r="L725" s="1000">
        <v>-2</v>
      </c>
    </row>
    <row r="726" spans="1:12" ht="18.75">
      <c r="A726" s="1004" t="s">
        <v>11953</v>
      </c>
      <c r="B726" s="1001" t="s">
        <v>12017</v>
      </c>
      <c r="C726" s="1001" t="s">
        <v>4301</v>
      </c>
      <c r="D726" s="1001" t="s">
        <v>11984</v>
      </c>
      <c r="E726" s="1001">
        <v>2190</v>
      </c>
      <c r="F726" s="1001">
        <v>3463209.09</v>
      </c>
      <c r="G726" s="1001">
        <v>0</v>
      </c>
      <c r="H726" s="1001">
        <v>0</v>
      </c>
      <c r="I726" s="1001">
        <v>46905</v>
      </c>
      <c r="J726" s="1001">
        <v>46905</v>
      </c>
      <c r="K726" s="1001">
        <v>28605</v>
      </c>
      <c r="L726" s="1000">
        <v>-18300</v>
      </c>
    </row>
    <row r="727" spans="1:12" ht="18.75">
      <c r="A727" s="1004" t="s">
        <v>11953</v>
      </c>
      <c r="B727" s="1001" t="s">
        <v>12017</v>
      </c>
      <c r="C727" s="1001" t="s">
        <v>4301</v>
      </c>
      <c r="D727" s="1001" t="s">
        <v>11962</v>
      </c>
      <c r="E727" s="1001">
        <v>4124</v>
      </c>
      <c r="F727" s="1001">
        <v>0</v>
      </c>
      <c r="G727" s="1001">
        <v>0</v>
      </c>
      <c r="H727" s="1001">
        <v>0</v>
      </c>
      <c r="I727" s="1001">
        <v>43410</v>
      </c>
      <c r="J727" s="1001">
        <v>43410</v>
      </c>
      <c r="K727" s="1001">
        <v>47292</v>
      </c>
      <c r="L727" s="1000">
        <v>3882</v>
      </c>
    </row>
    <row r="728" spans="1:12" ht="18.75">
      <c r="A728" s="1004" t="s">
        <v>11953</v>
      </c>
      <c r="B728" s="1000" t="s">
        <v>12018</v>
      </c>
      <c r="C728" s="1000" t="s">
        <v>4303</v>
      </c>
      <c r="D728" s="1000" t="s">
        <v>11955</v>
      </c>
      <c r="E728" s="1000">
        <v>810</v>
      </c>
      <c r="F728" s="1000">
        <v>630849.98</v>
      </c>
      <c r="G728" s="1000">
        <v>29</v>
      </c>
      <c r="H728" s="1000">
        <v>22789.96</v>
      </c>
      <c r="I728" s="1000">
        <v>9725</v>
      </c>
      <c r="J728" s="1000">
        <v>9725</v>
      </c>
      <c r="K728" s="1000">
        <v>9725</v>
      </c>
      <c r="L728" s="1000">
        <v>0</v>
      </c>
    </row>
    <row r="729" spans="1:12" ht="18.75">
      <c r="A729" s="1004" t="s">
        <v>11953</v>
      </c>
      <c r="B729" s="1001" t="s">
        <v>12018</v>
      </c>
      <c r="C729" s="1001" t="s">
        <v>11956</v>
      </c>
      <c r="D729" s="1001" t="s">
        <v>11957</v>
      </c>
      <c r="E729" s="1001">
        <v>2610</v>
      </c>
      <c r="F729" s="1001">
        <v>6161823.0199999996</v>
      </c>
      <c r="G729" s="1001">
        <v>0</v>
      </c>
      <c r="H729" s="1001">
        <v>0</v>
      </c>
      <c r="I729" s="1001">
        <v>30309</v>
      </c>
      <c r="J729" s="1001">
        <v>30309</v>
      </c>
      <c r="K729" s="1001">
        <v>30309</v>
      </c>
      <c r="L729" s="1000">
        <v>0</v>
      </c>
    </row>
    <row r="730" spans="1:12" ht="18.75">
      <c r="A730" s="1004" t="s">
        <v>11953</v>
      </c>
      <c r="B730" s="1000" t="s">
        <v>12018</v>
      </c>
      <c r="C730" s="1000" t="s">
        <v>4301</v>
      </c>
      <c r="D730" s="1000" t="s">
        <v>11957</v>
      </c>
      <c r="E730" s="1000">
        <v>2614</v>
      </c>
      <c r="F730" s="1000">
        <v>1690287.68</v>
      </c>
      <c r="G730" s="1000">
        <v>13</v>
      </c>
      <c r="H730" s="1000">
        <v>8350.6299999999992</v>
      </c>
      <c r="I730" s="1000">
        <v>31369</v>
      </c>
      <c r="J730" s="1000">
        <v>31369</v>
      </c>
      <c r="K730" s="1000">
        <v>31369</v>
      </c>
      <c r="L730" s="1000">
        <v>0</v>
      </c>
    </row>
    <row r="731" spans="1:12" ht="18.75">
      <c r="A731" s="1004" t="s">
        <v>11953</v>
      </c>
      <c r="B731" s="1001" t="s">
        <v>12019</v>
      </c>
      <c r="C731" s="1001" t="s">
        <v>4303</v>
      </c>
      <c r="D731" s="1001" t="s">
        <v>11955</v>
      </c>
      <c r="E731" s="1001">
        <v>2621</v>
      </c>
      <c r="F731" s="1001">
        <v>1801593.75</v>
      </c>
      <c r="G731" s="1001">
        <v>0</v>
      </c>
      <c r="H731" s="1001">
        <v>0</v>
      </c>
      <c r="I731" s="1001">
        <v>30427</v>
      </c>
      <c r="J731" s="1001">
        <v>30427</v>
      </c>
      <c r="K731" s="1001">
        <v>30427</v>
      </c>
      <c r="L731" s="1000">
        <v>0</v>
      </c>
    </row>
    <row r="732" spans="1:12" ht="18.75">
      <c r="A732" s="1004" t="s">
        <v>11953</v>
      </c>
      <c r="B732" s="1001" t="s">
        <v>12019</v>
      </c>
      <c r="C732" s="1001" t="s">
        <v>11956</v>
      </c>
      <c r="D732" s="1001" t="s">
        <v>11961</v>
      </c>
      <c r="E732" s="1001">
        <v>1972</v>
      </c>
      <c r="F732" s="1001">
        <v>2604037.2999999998</v>
      </c>
      <c r="G732" s="1001">
        <v>0</v>
      </c>
      <c r="H732" s="1001">
        <v>0</v>
      </c>
      <c r="I732" s="1001">
        <v>22872</v>
      </c>
      <c r="J732" s="1001">
        <v>22872</v>
      </c>
      <c r="K732" s="1001">
        <v>22872</v>
      </c>
      <c r="L732" s="1000">
        <v>0</v>
      </c>
    </row>
    <row r="733" spans="1:12" ht="18.75">
      <c r="A733" s="1004" t="s">
        <v>11953</v>
      </c>
      <c r="B733" s="1001" t="s">
        <v>12019</v>
      </c>
      <c r="C733" s="1001" t="s">
        <v>11956</v>
      </c>
      <c r="D733" s="1001" t="s">
        <v>11962</v>
      </c>
      <c r="E733" s="1001">
        <v>4695</v>
      </c>
      <c r="F733" s="1001">
        <v>0</v>
      </c>
      <c r="G733" s="1001">
        <v>0</v>
      </c>
      <c r="H733" s="1001">
        <v>0</v>
      </c>
      <c r="I733" s="1001">
        <v>73482</v>
      </c>
      <c r="J733" s="1001">
        <v>73482</v>
      </c>
      <c r="K733" s="1001">
        <v>53844</v>
      </c>
      <c r="L733" s="1000">
        <v>-19638</v>
      </c>
    </row>
    <row r="734" spans="1:12" ht="18.75">
      <c r="A734" s="1004" t="s">
        <v>11953</v>
      </c>
      <c r="B734" s="1001" t="s">
        <v>12019</v>
      </c>
      <c r="C734" s="1001" t="s">
        <v>4301</v>
      </c>
      <c r="D734" s="1001" t="s">
        <v>11963</v>
      </c>
      <c r="E734" s="1001">
        <v>863</v>
      </c>
      <c r="F734" s="1001">
        <v>223299.71</v>
      </c>
      <c r="G734" s="1001">
        <v>0</v>
      </c>
      <c r="H734" s="1001">
        <v>0</v>
      </c>
      <c r="I734" s="1001">
        <v>10325</v>
      </c>
      <c r="J734" s="1001">
        <v>10325</v>
      </c>
      <c r="K734" s="1001">
        <v>10266</v>
      </c>
      <c r="L734" s="1000">
        <v>-59</v>
      </c>
    </row>
    <row r="735" spans="1:12" ht="18.75">
      <c r="A735" s="1004" t="s">
        <v>11953</v>
      </c>
      <c r="B735" s="1001" t="s">
        <v>12019</v>
      </c>
      <c r="C735" s="1001" t="s">
        <v>4301</v>
      </c>
      <c r="D735" s="1001" t="s">
        <v>11981</v>
      </c>
      <c r="E735" s="1001">
        <v>2</v>
      </c>
      <c r="F735" s="1001">
        <v>761.76</v>
      </c>
      <c r="G735" s="1001">
        <v>0</v>
      </c>
      <c r="H735" s="1001">
        <v>0</v>
      </c>
      <c r="I735" s="1001">
        <v>1025</v>
      </c>
      <c r="J735" s="1001">
        <v>1025</v>
      </c>
      <c r="K735" s="1001">
        <v>611</v>
      </c>
      <c r="L735" s="1000">
        <v>-414</v>
      </c>
    </row>
    <row r="736" spans="1:12" ht="18.75">
      <c r="A736" s="1004" t="s">
        <v>11953</v>
      </c>
      <c r="B736" s="1001" t="s">
        <v>12019</v>
      </c>
      <c r="C736" s="1001" t="s">
        <v>4301</v>
      </c>
      <c r="D736" s="1001" t="s">
        <v>11982</v>
      </c>
      <c r="E736" s="1001">
        <v>0</v>
      </c>
      <c r="F736" s="1001">
        <v>0</v>
      </c>
      <c r="G736" s="1001">
        <v>0</v>
      </c>
      <c r="H736" s="1001">
        <v>0</v>
      </c>
      <c r="I736" s="1001">
        <v>439</v>
      </c>
      <c r="J736" s="1001">
        <v>439</v>
      </c>
      <c r="K736" s="1001">
        <v>283</v>
      </c>
      <c r="L736" s="1000">
        <v>-156</v>
      </c>
    </row>
    <row r="737" spans="1:12" ht="18.75">
      <c r="A737" s="1004" t="s">
        <v>11953</v>
      </c>
      <c r="B737" s="1001" t="s">
        <v>12019</v>
      </c>
      <c r="C737" s="1001" t="s">
        <v>4301</v>
      </c>
      <c r="D737" s="1001" t="s">
        <v>11964</v>
      </c>
      <c r="E737" s="1001">
        <v>1269</v>
      </c>
      <c r="F737" s="1001">
        <v>1109075.28</v>
      </c>
      <c r="G737" s="1001">
        <v>0</v>
      </c>
      <c r="H737" s="1001">
        <v>0</v>
      </c>
      <c r="I737" s="1001">
        <v>10964</v>
      </c>
      <c r="J737" s="1001">
        <v>10964</v>
      </c>
      <c r="K737" s="1001">
        <v>10172</v>
      </c>
      <c r="L737" s="1000">
        <v>-792</v>
      </c>
    </row>
    <row r="738" spans="1:12" ht="18.75">
      <c r="A738" s="1004" t="s">
        <v>11953</v>
      </c>
      <c r="B738" s="1001" t="s">
        <v>12019</v>
      </c>
      <c r="C738" s="1001" t="s">
        <v>4301</v>
      </c>
      <c r="D738" s="1001" t="s">
        <v>11965</v>
      </c>
      <c r="E738" s="1001">
        <v>0</v>
      </c>
      <c r="F738" s="1001">
        <v>0</v>
      </c>
      <c r="G738" s="1001">
        <v>0</v>
      </c>
      <c r="H738" s="1001">
        <v>0</v>
      </c>
      <c r="I738" s="1001">
        <v>5311</v>
      </c>
      <c r="J738" s="1001">
        <v>5311</v>
      </c>
      <c r="K738" s="1001">
        <v>0</v>
      </c>
      <c r="L738" s="1000">
        <v>-5311</v>
      </c>
    </row>
    <row r="739" spans="1:12" ht="18.75">
      <c r="A739" s="1004" t="s">
        <v>11953</v>
      </c>
      <c r="B739" s="1001" t="s">
        <v>12019</v>
      </c>
      <c r="C739" s="1001" t="s">
        <v>4301</v>
      </c>
      <c r="D739" s="1001" t="s">
        <v>11966</v>
      </c>
      <c r="E739" s="1001">
        <v>103</v>
      </c>
      <c r="F739" s="1001">
        <v>23256.87</v>
      </c>
      <c r="G739" s="1001">
        <v>0</v>
      </c>
      <c r="H739" s="1001">
        <v>0</v>
      </c>
      <c r="I739" s="1001">
        <v>3065</v>
      </c>
      <c r="J739" s="1001">
        <v>3065</v>
      </c>
      <c r="K739" s="1001">
        <v>2081</v>
      </c>
      <c r="L739" s="1000">
        <v>-984</v>
      </c>
    </row>
    <row r="740" spans="1:12" ht="18.75">
      <c r="A740" s="1004" t="s">
        <v>11953</v>
      </c>
      <c r="B740" s="1001" t="s">
        <v>12019</v>
      </c>
      <c r="C740" s="1001" t="s">
        <v>4301</v>
      </c>
      <c r="D740" s="1001" t="s">
        <v>11967</v>
      </c>
      <c r="E740" s="1001">
        <v>0</v>
      </c>
      <c r="F740" s="1001">
        <v>0</v>
      </c>
      <c r="G740" s="1001">
        <v>0</v>
      </c>
      <c r="H740" s="1001">
        <v>0</v>
      </c>
      <c r="I740" s="1001">
        <v>1593</v>
      </c>
      <c r="J740" s="1001">
        <v>1593</v>
      </c>
      <c r="K740" s="1001">
        <v>0</v>
      </c>
      <c r="L740" s="1000">
        <v>-1593</v>
      </c>
    </row>
    <row r="741" spans="1:12" ht="18.75">
      <c r="A741" s="1004" t="s">
        <v>11953</v>
      </c>
      <c r="B741" s="1001" t="s">
        <v>12019</v>
      </c>
      <c r="C741" s="1001" t="s">
        <v>4301</v>
      </c>
      <c r="D741" s="1001" t="s">
        <v>11983</v>
      </c>
      <c r="E741" s="1001">
        <v>0</v>
      </c>
      <c r="F741" s="1001">
        <v>0</v>
      </c>
      <c r="G741" s="1001">
        <v>0</v>
      </c>
      <c r="H741" s="1001">
        <v>0</v>
      </c>
      <c r="I741" s="1001">
        <v>181</v>
      </c>
      <c r="J741" s="1001">
        <v>181</v>
      </c>
      <c r="K741" s="1001">
        <v>180</v>
      </c>
      <c r="L741" s="1000">
        <v>-1</v>
      </c>
    </row>
    <row r="742" spans="1:12" ht="18.75">
      <c r="A742" s="1004" t="s">
        <v>11953</v>
      </c>
      <c r="B742" s="1001" t="s">
        <v>12019</v>
      </c>
      <c r="C742" s="1001" t="s">
        <v>4301</v>
      </c>
      <c r="D742" s="1001" t="s">
        <v>11959</v>
      </c>
      <c r="E742" s="1001">
        <v>1</v>
      </c>
      <c r="F742" s="1001">
        <v>346.13</v>
      </c>
      <c r="G742" s="1001">
        <v>0</v>
      </c>
      <c r="H742" s="1001">
        <v>0</v>
      </c>
      <c r="I742" s="1001">
        <v>260</v>
      </c>
      <c r="J742" s="1001">
        <v>260</v>
      </c>
      <c r="K742" s="1001">
        <v>32</v>
      </c>
      <c r="L742" s="1000">
        <v>-228</v>
      </c>
    </row>
    <row r="743" spans="1:12" ht="18.75">
      <c r="A743" s="1004" t="s">
        <v>11953</v>
      </c>
      <c r="B743" s="1001" t="s">
        <v>12019</v>
      </c>
      <c r="C743" s="1001" t="s">
        <v>4301</v>
      </c>
      <c r="D743" s="1001" t="s">
        <v>11968</v>
      </c>
      <c r="E743" s="1001">
        <v>1574</v>
      </c>
      <c r="F743" s="1001">
        <v>942375</v>
      </c>
      <c r="G743" s="1001">
        <v>0</v>
      </c>
      <c r="H743" s="1001">
        <v>0</v>
      </c>
      <c r="I743" s="1001">
        <v>7546</v>
      </c>
      <c r="J743" s="1001">
        <v>7546</v>
      </c>
      <c r="K743" s="1001">
        <v>7513</v>
      </c>
      <c r="L743" s="1000">
        <v>-33</v>
      </c>
    </row>
    <row r="744" spans="1:12" ht="18.75">
      <c r="A744" s="1004" t="s">
        <v>11953</v>
      </c>
      <c r="B744" s="1001" t="s">
        <v>12019</v>
      </c>
      <c r="C744" s="1001" t="s">
        <v>4301</v>
      </c>
      <c r="D744" s="1001" t="s">
        <v>11984</v>
      </c>
      <c r="E744" s="1001">
        <v>1115</v>
      </c>
      <c r="F744" s="1001">
        <v>2330499.92</v>
      </c>
      <c r="G744" s="1001">
        <v>0</v>
      </c>
      <c r="H744" s="1001">
        <v>0</v>
      </c>
      <c r="I744" s="1001">
        <v>23781</v>
      </c>
      <c r="J744" s="1001">
        <v>23781</v>
      </c>
      <c r="K744" s="1001">
        <v>11269</v>
      </c>
      <c r="L744" s="1000">
        <v>-12512</v>
      </c>
    </row>
    <row r="745" spans="1:12" ht="18.75">
      <c r="A745" s="1004" t="s">
        <v>11953</v>
      </c>
      <c r="B745" s="1001" t="s">
        <v>12019</v>
      </c>
      <c r="C745" s="1001" t="s">
        <v>4301</v>
      </c>
      <c r="D745" s="1001" t="s">
        <v>11962</v>
      </c>
      <c r="E745" s="1001">
        <v>6570</v>
      </c>
      <c r="F745" s="1001">
        <v>0</v>
      </c>
      <c r="G745" s="1001">
        <v>0</v>
      </c>
      <c r="H745" s="1001">
        <v>0</v>
      </c>
      <c r="I745" s="1001">
        <v>91280</v>
      </c>
      <c r="J745" s="1001">
        <v>91280</v>
      </c>
      <c r="K745" s="1001">
        <v>71620</v>
      </c>
      <c r="L745" s="1000">
        <v>-19660</v>
      </c>
    </row>
    <row r="746" spans="1:12" ht="18.75">
      <c r="A746" s="1004" t="s">
        <v>11953</v>
      </c>
      <c r="B746" s="1001" t="s">
        <v>12019</v>
      </c>
      <c r="C746" s="1001" t="s">
        <v>4301</v>
      </c>
      <c r="D746" s="1001" t="s">
        <v>11969</v>
      </c>
      <c r="E746" s="1001">
        <v>35</v>
      </c>
      <c r="F746" s="1001">
        <v>6517.35</v>
      </c>
      <c r="G746" s="1001">
        <v>0</v>
      </c>
      <c r="H746" s="1001">
        <v>0</v>
      </c>
      <c r="I746" s="1001">
        <v>1474</v>
      </c>
      <c r="J746" s="1001">
        <v>1474</v>
      </c>
      <c r="K746" s="1001">
        <v>1472</v>
      </c>
      <c r="L746" s="1000">
        <v>-2</v>
      </c>
    </row>
    <row r="747" spans="1:12" ht="18.75">
      <c r="A747" s="1004" t="s">
        <v>11953</v>
      </c>
      <c r="B747" s="1001" t="s">
        <v>12019</v>
      </c>
      <c r="C747" s="1001" t="s">
        <v>4301</v>
      </c>
      <c r="D747" s="1001" t="s">
        <v>11987</v>
      </c>
      <c r="E747" s="1001">
        <v>43</v>
      </c>
      <c r="F747" s="1001">
        <v>8007.03</v>
      </c>
      <c r="G747" s="1001">
        <v>0</v>
      </c>
      <c r="H747" s="1001">
        <v>0</v>
      </c>
      <c r="I747" s="1001">
        <v>520</v>
      </c>
      <c r="J747" s="1001">
        <v>520</v>
      </c>
      <c r="K747" s="1001">
        <v>520</v>
      </c>
      <c r="L747" s="1000">
        <v>0</v>
      </c>
    </row>
    <row r="748" spans="1:12" ht="18.75">
      <c r="A748" s="1004" t="s">
        <v>11953</v>
      </c>
      <c r="B748" s="1001" t="s">
        <v>12019</v>
      </c>
      <c r="C748" s="1001" t="s">
        <v>4301</v>
      </c>
      <c r="D748" s="1001" t="s">
        <v>11970</v>
      </c>
      <c r="E748" s="1001">
        <v>65</v>
      </c>
      <c r="F748" s="1001">
        <v>49032.75</v>
      </c>
      <c r="G748" s="1001">
        <v>0</v>
      </c>
      <c r="H748" s="1001">
        <v>0</v>
      </c>
      <c r="I748" s="1001">
        <v>1962</v>
      </c>
      <c r="J748" s="1001">
        <v>1962</v>
      </c>
      <c r="K748" s="1001">
        <v>1931</v>
      </c>
      <c r="L748" s="1000">
        <v>-31</v>
      </c>
    </row>
    <row r="749" spans="1:12" ht="18.75">
      <c r="A749" s="1004" t="s">
        <v>11953</v>
      </c>
      <c r="B749" s="1001" t="s">
        <v>12019</v>
      </c>
      <c r="C749" s="1001" t="s">
        <v>4301</v>
      </c>
      <c r="D749" s="1001" t="s">
        <v>11988</v>
      </c>
      <c r="E749" s="1001">
        <v>82</v>
      </c>
      <c r="F749" s="1001">
        <v>61856.7</v>
      </c>
      <c r="G749" s="1001">
        <v>0</v>
      </c>
      <c r="H749" s="1001">
        <v>0</v>
      </c>
      <c r="I749" s="1001">
        <v>1038</v>
      </c>
      <c r="J749" s="1001">
        <v>1038</v>
      </c>
      <c r="K749" s="1001">
        <v>1017</v>
      </c>
      <c r="L749" s="1000">
        <v>-21</v>
      </c>
    </row>
    <row r="750" spans="1:12" ht="18.75">
      <c r="A750" s="1004" t="s">
        <v>11953</v>
      </c>
      <c r="B750" s="1001" t="s">
        <v>12019</v>
      </c>
      <c r="C750" s="1001" t="s">
        <v>4301</v>
      </c>
      <c r="D750" s="1001" t="s">
        <v>11971</v>
      </c>
      <c r="E750" s="1001">
        <v>46</v>
      </c>
      <c r="F750" s="1001">
        <v>3117.42</v>
      </c>
      <c r="G750" s="1001">
        <v>0</v>
      </c>
      <c r="H750" s="1001">
        <v>0</v>
      </c>
      <c r="I750" s="1001">
        <v>1962</v>
      </c>
      <c r="J750" s="1001">
        <v>1962</v>
      </c>
      <c r="K750" s="1001">
        <v>1948</v>
      </c>
      <c r="L750" s="1000">
        <v>-14</v>
      </c>
    </row>
    <row r="751" spans="1:12" ht="18.75">
      <c r="A751" s="1004" t="s">
        <v>11953</v>
      </c>
      <c r="B751" s="1001" t="s">
        <v>12019</v>
      </c>
      <c r="C751" s="1001" t="s">
        <v>4301</v>
      </c>
      <c r="D751" s="1001" t="s">
        <v>11972</v>
      </c>
      <c r="E751" s="1001">
        <v>47</v>
      </c>
      <c r="F751" s="1001">
        <v>6432.42</v>
      </c>
      <c r="G751" s="1001">
        <v>0</v>
      </c>
      <c r="H751" s="1001">
        <v>0</v>
      </c>
      <c r="I751" s="1001">
        <v>1962</v>
      </c>
      <c r="J751" s="1001">
        <v>1962</v>
      </c>
      <c r="K751" s="1001">
        <v>1947</v>
      </c>
      <c r="L751" s="1000">
        <v>-15</v>
      </c>
    </row>
    <row r="752" spans="1:12" ht="18.75">
      <c r="A752" s="1004" t="s">
        <v>11953</v>
      </c>
      <c r="B752" s="1001" t="s">
        <v>12019</v>
      </c>
      <c r="C752" s="1001" t="s">
        <v>4301</v>
      </c>
      <c r="D752" s="1001" t="s">
        <v>11989</v>
      </c>
      <c r="E752" s="1001">
        <v>86</v>
      </c>
      <c r="F752" s="1001">
        <v>11769.96</v>
      </c>
      <c r="G752" s="1001">
        <v>0</v>
      </c>
      <c r="H752" s="1001">
        <v>0</v>
      </c>
      <c r="I752" s="1001">
        <v>1038</v>
      </c>
      <c r="J752" s="1001">
        <v>1038</v>
      </c>
      <c r="K752" s="1001">
        <v>1031</v>
      </c>
      <c r="L752" s="1000">
        <v>-7</v>
      </c>
    </row>
    <row r="753" spans="1:12" ht="18.75">
      <c r="A753" s="1004" t="s">
        <v>11953</v>
      </c>
      <c r="B753" s="1000" t="s">
        <v>5891</v>
      </c>
      <c r="C753" s="1000" t="s">
        <v>4303</v>
      </c>
      <c r="D753" s="1000" t="s">
        <v>11955</v>
      </c>
      <c r="E753" s="1000">
        <v>653</v>
      </c>
      <c r="F753" s="1000">
        <v>448997.34</v>
      </c>
      <c r="G753" s="1000">
        <v>15</v>
      </c>
      <c r="H753" s="1000">
        <v>11441.09</v>
      </c>
      <c r="I753" s="1000">
        <v>7799</v>
      </c>
      <c r="J753" s="1000">
        <v>7799</v>
      </c>
      <c r="K753" s="1000">
        <v>7799</v>
      </c>
      <c r="L753" s="1000">
        <v>0</v>
      </c>
    </row>
    <row r="754" spans="1:12" ht="18.75">
      <c r="A754" s="1004" t="s">
        <v>11953</v>
      </c>
      <c r="B754" s="1001" t="s">
        <v>5891</v>
      </c>
      <c r="C754" s="1001" t="s">
        <v>11956</v>
      </c>
      <c r="D754" s="1001" t="s">
        <v>11961</v>
      </c>
      <c r="E754" s="1001">
        <v>627</v>
      </c>
      <c r="F754" s="1001">
        <v>826653.5</v>
      </c>
      <c r="G754" s="1001">
        <v>0</v>
      </c>
      <c r="H754" s="1001">
        <v>0</v>
      </c>
      <c r="I754" s="1001">
        <v>7319</v>
      </c>
      <c r="J754" s="1001">
        <v>7319</v>
      </c>
      <c r="K754" s="1001">
        <v>7319</v>
      </c>
      <c r="L754" s="1000">
        <v>0</v>
      </c>
    </row>
    <row r="755" spans="1:12" ht="18.75">
      <c r="A755" s="1004" t="s">
        <v>11953</v>
      </c>
      <c r="B755" s="1001" t="s">
        <v>5891</v>
      </c>
      <c r="C755" s="1001" t="s">
        <v>11956</v>
      </c>
      <c r="D755" s="1001" t="s">
        <v>11962</v>
      </c>
      <c r="E755" s="1001">
        <v>388</v>
      </c>
      <c r="F755" s="1001">
        <v>0</v>
      </c>
      <c r="G755" s="1001">
        <v>0</v>
      </c>
      <c r="H755" s="1001">
        <v>0</v>
      </c>
      <c r="I755" s="1001">
        <v>16819</v>
      </c>
      <c r="J755" s="1001">
        <v>16819</v>
      </c>
      <c r="K755" s="1001">
        <v>4243</v>
      </c>
      <c r="L755" s="1000">
        <v>-12576</v>
      </c>
    </row>
    <row r="756" spans="1:12" ht="18.75">
      <c r="A756" s="1004" t="s">
        <v>11953</v>
      </c>
      <c r="B756" s="1000" t="s">
        <v>5891</v>
      </c>
      <c r="C756" s="1000" t="s">
        <v>4301</v>
      </c>
      <c r="D756" s="1000" t="s">
        <v>11963</v>
      </c>
      <c r="E756" s="1000">
        <v>259</v>
      </c>
      <c r="F756" s="1000">
        <v>66047.22</v>
      </c>
      <c r="G756" s="1000">
        <v>1</v>
      </c>
      <c r="H756" s="1000">
        <v>265.83999999999997</v>
      </c>
      <c r="I756" s="1000">
        <v>3114</v>
      </c>
      <c r="J756" s="1000">
        <v>3114</v>
      </c>
      <c r="K756" s="1000">
        <v>3114</v>
      </c>
      <c r="L756" s="1000">
        <v>0</v>
      </c>
    </row>
    <row r="757" spans="1:12" ht="18.75">
      <c r="A757" s="1004" t="s">
        <v>11953</v>
      </c>
      <c r="B757" s="1001" t="s">
        <v>5891</v>
      </c>
      <c r="C757" s="1001" t="s">
        <v>4301</v>
      </c>
      <c r="D757" s="1001" t="s">
        <v>11964</v>
      </c>
      <c r="E757" s="1001">
        <v>370</v>
      </c>
      <c r="F757" s="1001">
        <v>431282</v>
      </c>
      <c r="G757" s="1001">
        <v>0</v>
      </c>
      <c r="H757" s="1001">
        <v>0</v>
      </c>
      <c r="I757" s="1001">
        <v>3190</v>
      </c>
      <c r="J757" s="1001">
        <v>3190</v>
      </c>
      <c r="K757" s="1001">
        <v>3179</v>
      </c>
      <c r="L757" s="1000">
        <v>-11</v>
      </c>
    </row>
    <row r="758" spans="1:12" ht="18.75">
      <c r="A758" s="1004" t="s">
        <v>11953</v>
      </c>
      <c r="B758" s="1001" t="s">
        <v>5891</v>
      </c>
      <c r="C758" s="1001" t="s">
        <v>4301</v>
      </c>
      <c r="D758" s="1001" t="s">
        <v>11965</v>
      </c>
      <c r="E758" s="1001">
        <v>0</v>
      </c>
      <c r="F758" s="1001">
        <v>0</v>
      </c>
      <c r="G758" s="1001">
        <v>0</v>
      </c>
      <c r="H758" s="1001">
        <v>0</v>
      </c>
      <c r="I758" s="1001">
        <v>1317</v>
      </c>
      <c r="J758" s="1001">
        <v>1317</v>
      </c>
      <c r="K758" s="1001">
        <v>0</v>
      </c>
      <c r="L758" s="1000">
        <v>-1317</v>
      </c>
    </row>
    <row r="759" spans="1:12" ht="18.75">
      <c r="A759" s="1004" t="s">
        <v>11953</v>
      </c>
      <c r="B759" s="1001" t="s">
        <v>5891</v>
      </c>
      <c r="C759" s="1001" t="s">
        <v>4301</v>
      </c>
      <c r="D759" s="1001" t="s">
        <v>11966</v>
      </c>
      <c r="E759" s="1001">
        <v>94</v>
      </c>
      <c r="F759" s="1001">
        <v>20366.36</v>
      </c>
      <c r="G759" s="1001">
        <v>0</v>
      </c>
      <c r="H759" s="1001">
        <v>0</v>
      </c>
      <c r="I759" s="1001">
        <v>1048</v>
      </c>
      <c r="J759" s="1001">
        <v>1048</v>
      </c>
      <c r="K759" s="1001">
        <v>1042</v>
      </c>
      <c r="L759" s="1000">
        <v>-6</v>
      </c>
    </row>
    <row r="760" spans="1:12" ht="18.75">
      <c r="A760" s="1004" t="s">
        <v>11953</v>
      </c>
      <c r="B760" s="1001" t="s">
        <v>5891</v>
      </c>
      <c r="C760" s="1001" t="s">
        <v>4301</v>
      </c>
      <c r="D760" s="1001" t="s">
        <v>11967</v>
      </c>
      <c r="E760" s="1001">
        <v>0</v>
      </c>
      <c r="F760" s="1001">
        <v>0</v>
      </c>
      <c r="G760" s="1001">
        <v>0</v>
      </c>
      <c r="H760" s="1001">
        <v>0</v>
      </c>
      <c r="I760" s="1001">
        <v>395</v>
      </c>
      <c r="J760" s="1001">
        <v>395</v>
      </c>
      <c r="K760" s="1001">
        <v>0</v>
      </c>
      <c r="L760" s="1000">
        <v>-395</v>
      </c>
    </row>
    <row r="761" spans="1:12" ht="18.75">
      <c r="A761" s="1004" t="s">
        <v>11953</v>
      </c>
      <c r="B761" s="1001" t="s">
        <v>5891</v>
      </c>
      <c r="C761" s="1001" t="s">
        <v>4301</v>
      </c>
      <c r="D761" s="1001" t="s">
        <v>11983</v>
      </c>
      <c r="E761" s="1001">
        <v>0</v>
      </c>
      <c r="F761" s="1001">
        <v>0</v>
      </c>
      <c r="G761" s="1001">
        <v>0</v>
      </c>
      <c r="H761" s="1001">
        <v>0</v>
      </c>
      <c r="I761" s="1001">
        <v>45</v>
      </c>
      <c r="J761" s="1001">
        <v>45</v>
      </c>
      <c r="K761" s="1001">
        <v>44</v>
      </c>
      <c r="L761" s="1000">
        <v>-1</v>
      </c>
    </row>
    <row r="762" spans="1:12" ht="18.75">
      <c r="A762" s="1004" t="s">
        <v>11953</v>
      </c>
      <c r="B762" s="1001" t="s">
        <v>5891</v>
      </c>
      <c r="C762" s="1001" t="s">
        <v>4301</v>
      </c>
      <c r="D762" s="1001" t="s">
        <v>11968</v>
      </c>
      <c r="E762" s="1001">
        <v>382</v>
      </c>
      <c r="F762" s="1001">
        <v>203603</v>
      </c>
      <c r="G762" s="1001">
        <v>0</v>
      </c>
      <c r="H762" s="1001">
        <v>0</v>
      </c>
      <c r="I762" s="1001">
        <v>3607</v>
      </c>
      <c r="J762" s="1001">
        <v>3607</v>
      </c>
      <c r="K762" s="1001">
        <v>3579</v>
      </c>
      <c r="L762" s="1000">
        <v>-28</v>
      </c>
    </row>
    <row r="763" spans="1:12" ht="18.75">
      <c r="A763" s="1004" t="s">
        <v>11953</v>
      </c>
      <c r="B763" s="1001" t="s">
        <v>5891</v>
      </c>
      <c r="C763" s="1001" t="s">
        <v>4301</v>
      </c>
      <c r="D763" s="1001" t="s">
        <v>11984</v>
      </c>
      <c r="E763" s="1001">
        <v>139</v>
      </c>
      <c r="F763" s="1001">
        <v>260128.17</v>
      </c>
      <c r="G763" s="1001">
        <v>0</v>
      </c>
      <c r="H763" s="1001">
        <v>0</v>
      </c>
      <c r="I763" s="1001">
        <v>5187</v>
      </c>
      <c r="J763" s="1001">
        <v>5187</v>
      </c>
      <c r="K763" s="1001">
        <v>2531</v>
      </c>
      <c r="L763" s="1000">
        <v>-2656</v>
      </c>
    </row>
    <row r="764" spans="1:12" ht="18.75">
      <c r="A764" s="1004" t="s">
        <v>11953</v>
      </c>
      <c r="B764" s="1001" t="s">
        <v>5891</v>
      </c>
      <c r="C764" s="1001" t="s">
        <v>4301</v>
      </c>
      <c r="D764" s="1001" t="s">
        <v>11962</v>
      </c>
      <c r="E764" s="1001">
        <v>1472</v>
      </c>
      <c r="F764" s="1001">
        <v>0</v>
      </c>
      <c r="G764" s="1001">
        <v>0</v>
      </c>
      <c r="H764" s="1001">
        <v>0</v>
      </c>
      <c r="I764" s="1001">
        <v>20087</v>
      </c>
      <c r="J764" s="1001">
        <v>20087</v>
      </c>
      <c r="K764" s="1001">
        <v>10158</v>
      </c>
      <c r="L764" s="1000">
        <v>-9929</v>
      </c>
    </row>
    <row r="765" spans="1:12" ht="18.75">
      <c r="A765" s="1004" t="s">
        <v>11953</v>
      </c>
      <c r="B765" s="1001" t="s">
        <v>5891</v>
      </c>
      <c r="C765" s="1001" t="s">
        <v>4301</v>
      </c>
      <c r="D765" s="1001" t="s">
        <v>11970</v>
      </c>
      <c r="E765" s="1001">
        <v>118</v>
      </c>
      <c r="F765" s="1001">
        <v>170524.16</v>
      </c>
      <c r="G765" s="1001">
        <v>0</v>
      </c>
      <c r="H765" s="1001">
        <v>0</v>
      </c>
      <c r="I765" s="1001">
        <v>223</v>
      </c>
      <c r="J765" s="1001">
        <v>223</v>
      </c>
      <c r="K765" s="1001">
        <v>218</v>
      </c>
      <c r="L765" s="1000">
        <v>-5</v>
      </c>
    </row>
    <row r="766" spans="1:12" ht="18.75">
      <c r="A766" s="1004" t="s">
        <v>11953</v>
      </c>
      <c r="B766" s="1000" t="s">
        <v>12020</v>
      </c>
      <c r="C766" s="1000" t="s">
        <v>4303</v>
      </c>
      <c r="D766" s="1000" t="s">
        <v>11955</v>
      </c>
      <c r="E766" s="1000">
        <v>678</v>
      </c>
      <c r="F766" s="1000">
        <v>473333.99</v>
      </c>
      <c r="G766" s="1000">
        <v>12</v>
      </c>
      <c r="H766" s="1000">
        <v>8250</v>
      </c>
      <c r="I766" s="1000">
        <v>8036</v>
      </c>
      <c r="J766" s="1000">
        <v>8036</v>
      </c>
      <c r="K766" s="1000">
        <v>8036</v>
      </c>
      <c r="L766" s="1000">
        <v>0</v>
      </c>
    </row>
    <row r="767" spans="1:12" ht="18.75">
      <c r="A767" s="1004" t="s">
        <v>11953</v>
      </c>
      <c r="B767" s="1001" t="s">
        <v>12020</v>
      </c>
      <c r="C767" s="1001" t="s">
        <v>11956</v>
      </c>
      <c r="D767" s="1001" t="s">
        <v>11961</v>
      </c>
      <c r="E767" s="1001">
        <v>396</v>
      </c>
      <c r="F767" s="1001">
        <v>532417.24</v>
      </c>
      <c r="G767" s="1001">
        <v>0</v>
      </c>
      <c r="H767" s="1001">
        <v>0</v>
      </c>
      <c r="I767" s="1001">
        <v>4637</v>
      </c>
      <c r="J767" s="1001">
        <v>4637</v>
      </c>
      <c r="K767" s="1001">
        <v>4637</v>
      </c>
      <c r="L767" s="1000">
        <v>0</v>
      </c>
    </row>
    <row r="768" spans="1:12" ht="18.75">
      <c r="A768" s="1004" t="s">
        <v>11953</v>
      </c>
      <c r="B768" s="1001" t="s">
        <v>12020</v>
      </c>
      <c r="C768" s="1001" t="s">
        <v>11956</v>
      </c>
      <c r="D768" s="1001" t="s">
        <v>11962</v>
      </c>
      <c r="E768" s="1001">
        <v>1887</v>
      </c>
      <c r="F768" s="1001">
        <v>0</v>
      </c>
      <c r="G768" s="1001">
        <v>0</v>
      </c>
      <c r="H768" s="1001">
        <v>0</v>
      </c>
      <c r="I768" s="1001">
        <v>20246</v>
      </c>
      <c r="J768" s="1001">
        <v>20246</v>
      </c>
      <c r="K768" s="1001">
        <v>19652</v>
      </c>
      <c r="L768" s="1000">
        <v>-594</v>
      </c>
    </row>
    <row r="769" spans="1:12" ht="18.75">
      <c r="A769" s="1004" t="s">
        <v>11953</v>
      </c>
      <c r="B769" s="1001" t="s">
        <v>12020</v>
      </c>
      <c r="C769" s="1001" t="s">
        <v>4301</v>
      </c>
      <c r="D769" s="1001" t="s">
        <v>11963</v>
      </c>
      <c r="E769" s="1001">
        <v>434</v>
      </c>
      <c r="F769" s="1001">
        <v>102129.91</v>
      </c>
      <c r="G769" s="1001">
        <v>0</v>
      </c>
      <c r="H769" s="1001">
        <v>0</v>
      </c>
      <c r="I769" s="1001">
        <v>5254</v>
      </c>
      <c r="J769" s="1001">
        <v>5254</v>
      </c>
      <c r="K769" s="1001">
        <v>5242</v>
      </c>
      <c r="L769" s="1000">
        <v>-12</v>
      </c>
    </row>
    <row r="770" spans="1:12" ht="18.75">
      <c r="A770" s="1004" t="s">
        <v>11953</v>
      </c>
      <c r="B770" s="1001" t="s">
        <v>12020</v>
      </c>
      <c r="C770" s="1001" t="s">
        <v>4301</v>
      </c>
      <c r="D770" s="1001" t="s">
        <v>11964</v>
      </c>
      <c r="E770" s="1001">
        <v>167</v>
      </c>
      <c r="F770" s="1001">
        <v>122991</v>
      </c>
      <c r="G770" s="1001">
        <v>0</v>
      </c>
      <c r="H770" s="1001">
        <v>0</v>
      </c>
      <c r="I770" s="1001">
        <v>3044</v>
      </c>
      <c r="J770" s="1001">
        <v>3044</v>
      </c>
      <c r="K770" s="1001">
        <v>2989</v>
      </c>
      <c r="L770" s="1000">
        <v>-55</v>
      </c>
    </row>
    <row r="771" spans="1:12" ht="18.75">
      <c r="A771" s="1004" t="s">
        <v>11953</v>
      </c>
      <c r="B771" s="1001" t="s">
        <v>12020</v>
      </c>
      <c r="C771" s="1001" t="s">
        <v>4301</v>
      </c>
      <c r="D771" s="1001" t="s">
        <v>11965</v>
      </c>
      <c r="E771" s="1001">
        <v>0</v>
      </c>
      <c r="F771" s="1001">
        <v>0</v>
      </c>
      <c r="G771" s="1001">
        <v>0</v>
      </c>
      <c r="H771" s="1001">
        <v>0</v>
      </c>
      <c r="I771" s="1001">
        <v>1305</v>
      </c>
      <c r="J771" s="1001">
        <v>1305</v>
      </c>
      <c r="K771" s="1001">
        <v>0</v>
      </c>
      <c r="L771" s="1000">
        <v>-1305</v>
      </c>
    </row>
    <row r="772" spans="1:12" ht="18.75">
      <c r="A772" s="1004" t="s">
        <v>11953</v>
      </c>
      <c r="B772" s="1001" t="s">
        <v>12020</v>
      </c>
      <c r="C772" s="1001" t="s">
        <v>4301</v>
      </c>
      <c r="D772" s="1001" t="s">
        <v>11966</v>
      </c>
      <c r="E772" s="1001">
        <v>7</v>
      </c>
      <c r="F772" s="1001">
        <v>1958.92</v>
      </c>
      <c r="G772" s="1001">
        <v>0</v>
      </c>
      <c r="H772" s="1001">
        <v>0</v>
      </c>
      <c r="I772" s="1001">
        <v>891</v>
      </c>
      <c r="J772" s="1001">
        <v>891</v>
      </c>
      <c r="K772" s="1001">
        <v>627</v>
      </c>
      <c r="L772" s="1000">
        <v>-264</v>
      </c>
    </row>
    <row r="773" spans="1:12" ht="18.75">
      <c r="A773" s="1004" t="s">
        <v>11953</v>
      </c>
      <c r="B773" s="1001" t="s">
        <v>12020</v>
      </c>
      <c r="C773" s="1001" t="s">
        <v>4301</v>
      </c>
      <c r="D773" s="1001" t="s">
        <v>11967</v>
      </c>
      <c r="E773" s="1001">
        <v>0</v>
      </c>
      <c r="F773" s="1001">
        <v>0</v>
      </c>
      <c r="G773" s="1001">
        <v>0</v>
      </c>
      <c r="H773" s="1001">
        <v>0</v>
      </c>
      <c r="I773" s="1001">
        <v>390</v>
      </c>
      <c r="J773" s="1001">
        <v>390</v>
      </c>
      <c r="K773" s="1001">
        <v>0</v>
      </c>
      <c r="L773" s="1000">
        <v>-390</v>
      </c>
    </row>
    <row r="774" spans="1:12" ht="18.75">
      <c r="A774" s="1004" t="s">
        <v>11953</v>
      </c>
      <c r="B774" s="1001" t="s">
        <v>12020</v>
      </c>
      <c r="C774" s="1001" t="s">
        <v>4301</v>
      </c>
      <c r="D774" s="1001" t="s">
        <v>11983</v>
      </c>
      <c r="E774" s="1001">
        <v>0</v>
      </c>
      <c r="F774" s="1001">
        <v>0</v>
      </c>
      <c r="G774" s="1001">
        <v>0</v>
      </c>
      <c r="H774" s="1001">
        <v>0</v>
      </c>
      <c r="I774" s="1001">
        <v>209</v>
      </c>
      <c r="J774" s="1001">
        <v>209</v>
      </c>
      <c r="K774" s="1001">
        <v>206</v>
      </c>
      <c r="L774" s="1000">
        <v>-3</v>
      </c>
    </row>
    <row r="775" spans="1:12" ht="18.75">
      <c r="A775" s="1004" t="s">
        <v>11953</v>
      </c>
      <c r="B775" s="1001" t="s">
        <v>12020</v>
      </c>
      <c r="C775" s="1001" t="s">
        <v>4301</v>
      </c>
      <c r="D775" s="1001" t="s">
        <v>11968</v>
      </c>
      <c r="E775" s="1001">
        <v>394</v>
      </c>
      <c r="F775" s="1001">
        <v>274476</v>
      </c>
      <c r="G775" s="1001">
        <v>0</v>
      </c>
      <c r="H775" s="1001">
        <v>0</v>
      </c>
      <c r="I775" s="1001">
        <v>2464</v>
      </c>
      <c r="J775" s="1001">
        <v>2464</v>
      </c>
      <c r="K775" s="1001">
        <v>2459</v>
      </c>
      <c r="L775" s="1000">
        <v>-5</v>
      </c>
    </row>
    <row r="776" spans="1:12" ht="18.75">
      <c r="A776" s="1004" t="s">
        <v>11953</v>
      </c>
      <c r="B776" s="1001" t="s">
        <v>12020</v>
      </c>
      <c r="C776" s="1001" t="s">
        <v>4301</v>
      </c>
      <c r="D776" s="1001" t="s">
        <v>11984</v>
      </c>
      <c r="E776" s="1001">
        <v>167</v>
      </c>
      <c r="F776" s="1001">
        <v>304269.84999999998</v>
      </c>
      <c r="G776" s="1001">
        <v>0</v>
      </c>
      <c r="H776" s="1001">
        <v>0</v>
      </c>
      <c r="I776" s="1001">
        <v>7325</v>
      </c>
      <c r="J776" s="1001">
        <v>7325</v>
      </c>
      <c r="K776" s="1001">
        <v>3561</v>
      </c>
      <c r="L776" s="1000">
        <v>-3764</v>
      </c>
    </row>
    <row r="777" spans="1:12" ht="18.75">
      <c r="A777" s="1004" t="s">
        <v>11953</v>
      </c>
      <c r="B777" s="1001" t="s">
        <v>12020</v>
      </c>
      <c r="C777" s="1001" t="s">
        <v>4301</v>
      </c>
      <c r="D777" s="1001" t="s">
        <v>11962</v>
      </c>
      <c r="E777" s="1001">
        <v>2451</v>
      </c>
      <c r="F777" s="1001">
        <v>0</v>
      </c>
      <c r="G777" s="1001">
        <v>0</v>
      </c>
      <c r="H777" s="1001">
        <v>0</v>
      </c>
      <c r="I777" s="1001">
        <v>13202</v>
      </c>
      <c r="J777" s="1001">
        <v>13202</v>
      </c>
      <c r="K777" s="1001">
        <v>10989</v>
      </c>
      <c r="L777" s="1000">
        <v>-2213</v>
      </c>
    </row>
    <row r="778" spans="1:12" ht="18.75">
      <c r="A778" s="1004" t="s">
        <v>11953</v>
      </c>
      <c r="B778" s="1001" t="s">
        <v>12020</v>
      </c>
      <c r="C778" s="1001" t="s">
        <v>4301</v>
      </c>
      <c r="D778" s="1001" t="s">
        <v>11970</v>
      </c>
      <c r="E778" s="1001">
        <v>0</v>
      </c>
      <c r="F778" s="1001">
        <v>0</v>
      </c>
      <c r="G778" s="1001">
        <v>0</v>
      </c>
      <c r="H778" s="1001">
        <v>0</v>
      </c>
      <c r="I778" s="1001">
        <v>146</v>
      </c>
      <c r="J778" s="1001">
        <v>146</v>
      </c>
      <c r="K778" s="1001">
        <v>0</v>
      </c>
      <c r="L778" s="1000">
        <v>-146</v>
      </c>
    </row>
    <row r="779" spans="1:12" ht="18.75">
      <c r="A779" s="1004" t="s">
        <v>11953</v>
      </c>
      <c r="B779" s="1001" t="s">
        <v>12020</v>
      </c>
      <c r="C779" s="1001" t="s">
        <v>4301</v>
      </c>
      <c r="D779" s="1001" t="s">
        <v>11988</v>
      </c>
      <c r="E779" s="1001">
        <v>0</v>
      </c>
      <c r="F779" s="1001">
        <v>0</v>
      </c>
      <c r="G779" s="1001">
        <v>0</v>
      </c>
      <c r="H779" s="1001">
        <v>0</v>
      </c>
      <c r="I779" s="1001">
        <v>48</v>
      </c>
      <c r="J779" s="1001">
        <v>48</v>
      </c>
      <c r="K779" s="1001">
        <v>0</v>
      </c>
      <c r="L779" s="1000">
        <v>-48</v>
      </c>
    </row>
    <row r="780" spans="1:12" ht="18.75">
      <c r="A780" s="1004" t="s">
        <v>11953</v>
      </c>
      <c r="B780" s="1001" t="s">
        <v>12021</v>
      </c>
      <c r="C780" s="1001" t="s">
        <v>4303</v>
      </c>
      <c r="D780" s="1001" t="s">
        <v>11955</v>
      </c>
      <c r="E780" s="1001">
        <v>333</v>
      </c>
      <c r="F780" s="1001">
        <v>228937.5</v>
      </c>
      <c r="G780" s="1001">
        <v>0</v>
      </c>
      <c r="H780" s="1001">
        <v>0</v>
      </c>
      <c r="I780" s="1001">
        <v>3999</v>
      </c>
      <c r="J780" s="1001">
        <v>3999</v>
      </c>
      <c r="K780" s="1001">
        <v>3999</v>
      </c>
      <c r="L780" s="1000">
        <v>0</v>
      </c>
    </row>
    <row r="781" spans="1:12" ht="18.75">
      <c r="A781" s="1004" t="s">
        <v>11953</v>
      </c>
      <c r="B781" s="1001" t="s">
        <v>12021</v>
      </c>
      <c r="C781" s="1001" t="s">
        <v>4301</v>
      </c>
      <c r="D781" s="1001" t="s">
        <v>11959</v>
      </c>
      <c r="E781" s="1001">
        <v>251</v>
      </c>
      <c r="F781" s="1001">
        <v>122430.27</v>
      </c>
      <c r="G781" s="1001">
        <v>0</v>
      </c>
      <c r="H781" s="1001">
        <v>0</v>
      </c>
      <c r="I781" s="1001">
        <v>3000</v>
      </c>
      <c r="J781" s="1001">
        <v>3000</v>
      </c>
      <c r="K781" s="1001">
        <v>3000</v>
      </c>
      <c r="L781" s="1000">
        <v>0</v>
      </c>
    </row>
    <row r="782" spans="1:12" ht="18.75">
      <c r="A782" s="1004" t="s">
        <v>11953</v>
      </c>
      <c r="B782" s="1000" t="s">
        <v>4261</v>
      </c>
      <c r="C782" s="1000" t="s">
        <v>4303</v>
      </c>
      <c r="D782" s="1000" t="s">
        <v>11955</v>
      </c>
      <c r="E782" s="1000">
        <v>2463</v>
      </c>
      <c r="F782" s="1000">
        <v>1721760.94</v>
      </c>
      <c r="G782" s="1000">
        <v>67</v>
      </c>
      <c r="H782" s="1000">
        <v>59998.05</v>
      </c>
      <c r="I782" s="1000">
        <v>29340</v>
      </c>
      <c r="J782" s="1000">
        <v>29340</v>
      </c>
      <c r="K782" s="1000">
        <v>29340</v>
      </c>
      <c r="L782" s="1000">
        <v>0</v>
      </c>
    </row>
    <row r="783" spans="1:12" ht="18.75">
      <c r="A783" s="1004" t="s">
        <v>11953</v>
      </c>
      <c r="B783" s="1001" t="s">
        <v>4261</v>
      </c>
      <c r="C783" s="1001" t="s">
        <v>11956</v>
      </c>
      <c r="D783" s="1001" t="s">
        <v>11961</v>
      </c>
      <c r="E783" s="1001">
        <v>2487</v>
      </c>
      <c r="F783" s="1001">
        <v>3361058.63</v>
      </c>
      <c r="G783" s="1001">
        <v>0</v>
      </c>
      <c r="H783" s="1001">
        <v>0</v>
      </c>
      <c r="I783" s="1001">
        <v>28885</v>
      </c>
      <c r="J783" s="1001">
        <v>28885</v>
      </c>
      <c r="K783" s="1001">
        <v>28885</v>
      </c>
      <c r="L783" s="1000">
        <v>0</v>
      </c>
    </row>
    <row r="784" spans="1:12" ht="18.75">
      <c r="A784" s="1004" t="s">
        <v>11953</v>
      </c>
      <c r="B784" s="1001" t="s">
        <v>4261</v>
      </c>
      <c r="C784" s="1001" t="s">
        <v>11956</v>
      </c>
      <c r="D784" s="1001" t="s">
        <v>11962</v>
      </c>
      <c r="E784" s="1001">
        <v>2326</v>
      </c>
      <c r="F784" s="1001">
        <v>0</v>
      </c>
      <c r="G784" s="1001">
        <v>0</v>
      </c>
      <c r="H784" s="1001">
        <v>0</v>
      </c>
      <c r="I784" s="1001">
        <v>63041</v>
      </c>
      <c r="J784" s="1001">
        <v>63041</v>
      </c>
      <c r="K784" s="1001">
        <v>38482</v>
      </c>
      <c r="L784" s="1000">
        <v>-24559</v>
      </c>
    </row>
    <row r="785" spans="1:12" ht="18.75">
      <c r="A785" s="1004" t="s">
        <v>11953</v>
      </c>
      <c r="B785" s="1001" t="s">
        <v>4261</v>
      </c>
      <c r="C785" s="1001" t="s">
        <v>4301</v>
      </c>
      <c r="D785" s="1001" t="s">
        <v>11963</v>
      </c>
      <c r="E785" s="1001">
        <v>978</v>
      </c>
      <c r="F785" s="1001">
        <v>310219.63</v>
      </c>
      <c r="G785" s="1001">
        <v>0</v>
      </c>
      <c r="H785" s="1001">
        <v>0</v>
      </c>
      <c r="I785" s="1001">
        <v>11700</v>
      </c>
      <c r="J785" s="1001">
        <v>11700</v>
      </c>
      <c r="K785" s="1001">
        <v>11698</v>
      </c>
      <c r="L785" s="1000">
        <v>-2</v>
      </c>
    </row>
    <row r="786" spans="1:12" ht="18.75">
      <c r="A786" s="1004" t="s">
        <v>11953</v>
      </c>
      <c r="B786" s="1001" t="s">
        <v>4261</v>
      </c>
      <c r="C786" s="1001" t="s">
        <v>4301</v>
      </c>
      <c r="D786" s="1001" t="s">
        <v>11964</v>
      </c>
      <c r="E786" s="1001">
        <v>555</v>
      </c>
      <c r="F786" s="1001">
        <v>562160</v>
      </c>
      <c r="G786" s="1001">
        <v>0</v>
      </c>
      <c r="H786" s="1001">
        <v>0</v>
      </c>
      <c r="I786" s="1001">
        <v>9474</v>
      </c>
      <c r="J786" s="1001">
        <v>9474</v>
      </c>
      <c r="K786" s="1001">
        <v>9453</v>
      </c>
      <c r="L786" s="1000">
        <v>-21</v>
      </c>
    </row>
    <row r="787" spans="1:12" ht="18.75">
      <c r="A787" s="1004" t="s">
        <v>11953</v>
      </c>
      <c r="B787" s="1001" t="s">
        <v>4261</v>
      </c>
      <c r="C787" s="1001" t="s">
        <v>4301</v>
      </c>
      <c r="D787" s="1001" t="s">
        <v>11965</v>
      </c>
      <c r="E787" s="1001">
        <v>0</v>
      </c>
      <c r="F787" s="1001">
        <v>0</v>
      </c>
      <c r="G787" s="1001">
        <v>0</v>
      </c>
      <c r="H787" s="1001">
        <v>0</v>
      </c>
      <c r="I787" s="1001">
        <v>3943</v>
      </c>
      <c r="J787" s="1001">
        <v>3943</v>
      </c>
      <c r="K787" s="1001">
        <v>0</v>
      </c>
      <c r="L787" s="1000">
        <v>-3943</v>
      </c>
    </row>
    <row r="788" spans="1:12" ht="18.75">
      <c r="A788" s="1004" t="s">
        <v>11953</v>
      </c>
      <c r="B788" s="1001" t="s">
        <v>4261</v>
      </c>
      <c r="C788" s="1001" t="s">
        <v>4301</v>
      </c>
      <c r="D788" s="1001" t="s">
        <v>11966</v>
      </c>
      <c r="E788" s="1001">
        <v>207</v>
      </c>
      <c r="F788" s="1001">
        <v>41126.68</v>
      </c>
      <c r="G788" s="1001">
        <v>0</v>
      </c>
      <c r="H788" s="1001">
        <v>0</v>
      </c>
      <c r="I788" s="1001">
        <v>2502</v>
      </c>
      <c r="J788" s="1001">
        <v>2502</v>
      </c>
      <c r="K788" s="1001">
        <v>2489</v>
      </c>
      <c r="L788" s="1000">
        <v>-13</v>
      </c>
    </row>
    <row r="789" spans="1:12" ht="18.75">
      <c r="A789" s="1004" t="s">
        <v>11953</v>
      </c>
      <c r="B789" s="1001" t="s">
        <v>4261</v>
      </c>
      <c r="C789" s="1001" t="s">
        <v>4301</v>
      </c>
      <c r="D789" s="1001" t="s">
        <v>11967</v>
      </c>
      <c r="E789" s="1001">
        <v>0</v>
      </c>
      <c r="F789" s="1001">
        <v>0</v>
      </c>
      <c r="G789" s="1001">
        <v>0</v>
      </c>
      <c r="H789" s="1001">
        <v>0</v>
      </c>
      <c r="I789" s="1001">
        <v>986</v>
      </c>
      <c r="J789" s="1001">
        <v>986</v>
      </c>
      <c r="K789" s="1001">
        <v>0</v>
      </c>
      <c r="L789" s="1000">
        <v>-986</v>
      </c>
    </row>
    <row r="790" spans="1:12" ht="18.75">
      <c r="A790" s="1004" t="s">
        <v>11953</v>
      </c>
      <c r="B790" s="1001" t="s">
        <v>4261</v>
      </c>
      <c r="C790" s="1001" t="s">
        <v>4301</v>
      </c>
      <c r="D790" s="1001" t="s">
        <v>11983</v>
      </c>
      <c r="E790" s="1001">
        <v>0</v>
      </c>
      <c r="F790" s="1001">
        <v>0</v>
      </c>
      <c r="G790" s="1001">
        <v>0</v>
      </c>
      <c r="H790" s="1001">
        <v>0</v>
      </c>
      <c r="I790" s="1001">
        <v>235</v>
      </c>
      <c r="J790" s="1001">
        <v>235</v>
      </c>
      <c r="K790" s="1001">
        <v>213</v>
      </c>
      <c r="L790" s="1000">
        <v>-22</v>
      </c>
    </row>
    <row r="791" spans="1:12" ht="18.75">
      <c r="A791" s="1004" t="s">
        <v>11953</v>
      </c>
      <c r="B791" s="1001" t="s">
        <v>4261</v>
      </c>
      <c r="C791" s="1001" t="s">
        <v>4301</v>
      </c>
      <c r="D791" s="1001" t="s">
        <v>11968</v>
      </c>
      <c r="E791" s="1001">
        <v>492</v>
      </c>
      <c r="F791" s="1001">
        <v>340801</v>
      </c>
      <c r="G791" s="1001">
        <v>0</v>
      </c>
      <c r="H791" s="1001">
        <v>0</v>
      </c>
      <c r="I791" s="1001">
        <v>6935</v>
      </c>
      <c r="J791" s="1001">
        <v>6935</v>
      </c>
      <c r="K791" s="1001">
        <v>6928</v>
      </c>
      <c r="L791" s="1000">
        <v>-7</v>
      </c>
    </row>
    <row r="792" spans="1:12" ht="18.75">
      <c r="A792" s="1004" t="s">
        <v>11953</v>
      </c>
      <c r="B792" s="1001" t="s">
        <v>4261</v>
      </c>
      <c r="C792" s="1001" t="s">
        <v>4301</v>
      </c>
      <c r="D792" s="1001" t="s">
        <v>11984</v>
      </c>
      <c r="E792" s="1001">
        <v>519</v>
      </c>
      <c r="F792" s="1001">
        <v>1076755.8600000001</v>
      </c>
      <c r="G792" s="1001">
        <v>0</v>
      </c>
      <c r="H792" s="1001">
        <v>0</v>
      </c>
      <c r="I792" s="1001">
        <v>26126</v>
      </c>
      <c r="J792" s="1001">
        <v>26126</v>
      </c>
      <c r="K792" s="1001">
        <v>16889</v>
      </c>
      <c r="L792" s="1000">
        <v>-9237</v>
      </c>
    </row>
    <row r="793" spans="1:12" ht="18.75">
      <c r="A793" s="1004" t="s">
        <v>11953</v>
      </c>
      <c r="B793" s="1001" t="s">
        <v>4261</v>
      </c>
      <c r="C793" s="1001" t="s">
        <v>4301</v>
      </c>
      <c r="D793" s="1001" t="s">
        <v>11962</v>
      </c>
      <c r="E793" s="1001">
        <v>6662</v>
      </c>
      <c r="F793" s="1001">
        <v>0</v>
      </c>
      <c r="G793" s="1001">
        <v>0</v>
      </c>
      <c r="H793" s="1001">
        <v>0</v>
      </c>
      <c r="I793" s="1001">
        <v>77996</v>
      </c>
      <c r="J793" s="1001">
        <v>77996</v>
      </c>
      <c r="K793" s="1001">
        <v>63433</v>
      </c>
      <c r="L793" s="1000">
        <v>-14563</v>
      </c>
    </row>
    <row r="794" spans="1:12" ht="18.75">
      <c r="A794" s="1004" t="s">
        <v>11953</v>
      </c>
      <c r="B794" s="1001" t="s">
        <v>4266</v>
      </c>
      <c r="C794" s="1001" t="s">
        <v>4303</v>
      </c>
      <c r="D794" s="1001" t="s">
        <v>11955</v>
      </c>
      <c r="E794" s="1001">
        <v>1232</v>
      </c>
      <c r="F794" s="1001">
        <v>847000</v>
      </c>
      <c r="G794" s="1001">
        <v>0</v>
      </c>
      <c r="H794" s="1001">
        <v>0</v>
      </c>
      <c r="I794" s="1001">
        <v>14689</v>
      </c>
      <c r="J794" s="1001">
        <v>14689</v>
      </c>
      <c r="K794" s="1001">
        <v>14689</v>
      </c>
      <c r="L794" s="1000">
        <v>0</v>
      </c>
    </row>
    <row r="795" spans="1:12" ht="18.75">
      <c r="A795" s="1004" t="s">
        <v>11953</v>
      </c>
      <c r="B795" s="1001" t="s">
        <v>4266</v>
      </c>
      <c r="C795" s="1001" t="s">
        <v>11956</v>
      </c>
      <c r="D795" s="1001" t="s">
        <v>11961</v>
      </c>
      <c r="E795" s="1001">
        <v>1048</v>
      </c>
      <c r="F795" s="1001">
        <v>942093.24</v>
      </c>
      <c r="G795" s="1001">
        <v>0</v>
      </c>
      <c r="H795" s="1001">
        <v>0</v>
      </c>
      <c r="I795" s="1001">
        <v>12556</v>
      </c>
      <c r="J795" s="1001">
        <v>12556</v>
      </c>
      <c r="K795" s="1001">
        <v>12556</v>
      </c>
      <c r="L795" s="1000">
        <v>0</v>
      </c>
    </row>
    <row r="796" spans="1:12" ht="18.75">
      <c r="A796" s="1004" t="s">
        <v>11953</v>
      </c>
      <c r="B796" s="1001" t="s">
        <v>4266</v>
      </c>
      <c r="C796" s="1001" t="s">
        <v>11956</v>
      </c>
      <c r="D796" s="1001" t="s">
        <v>11962</v>
      </c>
      <c r="E796" s="1001">
        <v>1788</v>
      </c>
      <c r="F796" s="1001">
        <v>0</v>
      </c>
      <c r="G796" s="1001">
        <v>0</v>
      </c>
      <c r="H796" s="1001">
        <v>0</v>
      </c>
      <c r="I796" s="1001">
        <v>32978</v>
      </c>
      <c r="J796" s="1001">
        <v>32978</v>
      </c>
      <c r="K796" s="1001">
        <v>21259</v>
      </c>
      <c r="L796" s="1000">
        <v>-11719</v>
      </c>
    </row>
    <row r="797" spans="1:12" ht="18.75">
      <c r="A797" s="1004" t="s">
        <v>11953</v>
      </c>
      <c r="B797" s="1001" t="s">
        <v>4266</v>
      </c>
      <c r="C797" s="1001" t="s">
        <v>4301</v>
      </c>
      <c r="D797" s="1001" t="s">
        <v>11963</v>
      </c>
      <c r="E797" s="1001">
        <v>962</v>
      </c>
      <c r="F797" s="1001">
        <v>206185.26</v>
      </c>
      <c r="G797" s="1001">
        <v>0</v>
      </c>
      <c r="H797" s="1001">
        <v>0</v>
      </c>
      <c r="I797" s="1001">
        <v>11492</v>
      </c>
      <c r="J797" s="1001">
        <v>11492</v>
      </c>
      <c r="K797" s="1001">
        <v>11475</v>
      </c>
      <c r="L797" s="1000">
        <v>-17</v>
      </c>
    </row>
    <row r="798" spans="1:12" ht="18.75">
      <c r="A798" s="1004" t="s">
        <v>11953</v>
      </c>
      <c r="B798" s="1001" t="s">
        <v>4266</v>
      </c>
      <c r="C798" s="1001" t="s">
        <v>4301</v>
      </c>
      <c r="D798" s="1001" t="s">
        <v>11964</v>
      </c>
      <c r="E798" s="1001">
        <v>498</v>
      </c>
      <c r="F798" s="1001">
        <v>546065</v>
      </c>
      <c r="G798" s="1001">
        <v>0</v>
      </c>
      <c r="H798" s="1001">
        <v>0</v>
      </c>
      <c r="I798" s="1001">
        <v>5426</v>
      </c>
      <c r="J798" s="1001">
        <v>5426</v>
      </c>
      <c r="K798" s="1001">
        <v>5416</v>
      </c>
      <c r="L798" s="1000">
        <v>-10</v>
      </c>
    </row>
    <row r="799" spans="1:12" ht="18.75">
      <c r="A799" s="1004" t="s">
        <v>11953</v>
      </c>
      <c r="B799" s="1001" t="s">
        <v>4266</v>
      </c>
      <c r="C799" s="1001" t="s">
        <v>4301</v>
      </c>
      <c r="D799" s="1001" t="s">
        <v>11965</v>
      </c>
      <c r="E799" s="1001">
        <v>0</v>
      </c>
      <c r="F799" s="1001">
        <v>0</v>
      </c>
      <c r="G799" s="1001">
        <v>0</v>
      </c>
      <c r="H799" s="1001">
        <v>0</v>
      </c>
      <c r="I799" s="1001">
        <v>2219</v>
      </c>
      <c r="J799" s="1001">
        <v>2219</v>
      </c>
      <c r="K799" s="1001">
        <v>0</v>
      </c>
      <c r="L799" s="1000">
        <v>-2219</v>
      </c>
    </row>
    <row r="800" spans="1:12" ht="18.75">
      <c r="A800" s="1004" t="s">
        <v>11953</v>
      </c>
      <c r="B800" s="1001" t="s">
        <v>4266</v>
      </c>
      <c r="C800" s="1001" t="s">
        <v>4301</v>
      </c>
      <c r="D800" s="1001" t="s">
        <v>11966</v>
      </c>
      <c r="E800" s="1001">
        <v>80</v>
      </c>
      <c r="F800" s="1001">
        <v>16819.48</v>
      </c>
      <c r="G800" s="1001">
        <v>0</v>
      </c>
      <c r="H800" s="1001">
        <v>0</v>
      </c>
      <c r="I800" s="1001">
        <v>1395</v>
      </c>
      <c r="J800" s="1001">
        <v>1395</v>
      </c>
      <c r="K800" s="1001">
        <v>995</v>
      </c>
      <c r="L800" s="1000">
        <v>-400</v>
      </c>
    </row>
    <row r="801" spans="1:12" ht="18.75">
      <c r="A801" s="1004" t="s">
        <v>11953</v>
      </c>
      <c r="B801" s="1001" t="s">
        <v>4266</v>
      </c>
      <c r="C801" s="1001" t="s">
        <v>4301</v>
      </c>
      <c r="D801" s="1001" t="s">
        <v>11967</v>
      </c>
      <c r="E801" s="1001">
        <v>0</v>
      </c>
      <c r="F801" s="1001">
        <v>0</v>
      </c>
      <c r="G801" s="1001">
        <v>0</v>
      </c>
      <c r="H801" s="1001">
        <v>0</v>
      </c>
      <c r="I801" s="1001">
        <v>575</v>
      </c>
      <c r="J801" s="1001">
        <v>575</v>
      </c>
      <c r="K801" s="1001">
        <v>0</v>
      </c>
      <c r="L801" s="1000">
        <v>-575</v>
      </c>
    </row>
    <row r="802" spans="1:12" ht="18.75">
      <c r="A802" s="1004" t="s">
        <v>11953</v>
      </c>
      <c r="B802" s="1001" t="s">
        <v>4266</v>
      </c>
      <c r="C802" s="1001" t="s">
        <v>4301</v>
      </c>
      <c r="D802" s="1001" t="s">
        <v>11983</v>
      </c>
      <c r="E802" s="1001">
        <v>0</v>
      </c>
      <c r="F802" s="1001">
        <v>0</v>
      </c>
      <c r="G802" s="1001">
        <v>0</v>
      </c>
      <c r="H802" s="1001">
        <v>0</v>
      </c>
      <c r="I802" s="1001">
        <v>25</v>
      </c>
      <c r="J802" s="1001">
        <v>25</v>
      </c>
      <c r="K802" s="1001">
        <v>25</v>
      </c>
      <c r="L802" s="1000">
        <v>0</v>
      </c>
    </row>
    <row r="803" spans="1:12" ht="18.75">
      <c r="A803" s="1004" t="s">
        <v>11953</v>
      </c>
      <c r="B803" s="1001" t="s">
        <v>4266</v>
      </c>
      <c r="C803" s="1001" t="s">
        <v>4301</v>
      </c>
      <c r="D803" s="1001" t="s">
        <v>11968</v>
      </c>
      <c r="E803" s="1001">
        <v>348</v>
      </c>
      <c r="F803" s="1001">
        <v>206497</v>
      </c>
      <c r="G803" s="1001">
        <v>0</v>
      </c>
      <c r="H803" s="1001">
        <v>0</v>
      </c>
      <c r="I803" s="1001">
        <v>2843</v>
      </c>
      <c r="J803" s="1001">
        <v>2843</v>
      </c>
      <c r="K803" s="1001">
        <v>2836</v>
      </c>
      <c r="L803" s="1000">
        <v>-7</v>
      </c>
    </row>
    <row r="804" spans="1:12" ht="18.75">
      <c r="A804" s="1004" t="s">
        <v>11953</v>
      </c>
      <c r="B804" s="1001" t="s">
        <v>4266</v>
      </c>
      <c r="C804" s="1001" t="s">
        <v>4301</v>
      </c>
      <c r="D804" s="1001" t="s">
        <v>11984</v>
      </c>
      <c r="E804" s="1001">
        <v>233</v>
      </c>
      <c r="F804" s="1001">
        <v>465063.31</v>
      </c>
      <c r="G804" s="1001">
        <v>0</v>
      </c>
      <c r="H804" s="1001">
        <v>0</v>
      </c>
      <c r="I804" s="1001">
        <v>12933</v>
      </c>
      <c r="J804" s="1001">
        <v>12933</v>
      </c>
      <c r="K804" s="1001">
        <v>5974</v>
      </c>
      <c r="L804" s="1000">
        <v>-6959</v>
      </c>
    </row>
    <row r="805" spans="1:12" ht="18.75">
      <c r="A805" s="1004" t="s">
        <v>11953</v>
      </c>
      <c r="B805" s="1001" t="s">
        <v>4266</v>
      </c>
      <c r="C805" s="1001" t="s">
        <v>4301</v>
      </c>
      <c r="D805" s="1001" t="s">
        <v>11962</v>
      </c>
      <c r="E805" s="1001">
        <v>1876</v>
      </c>
      <c r="F805" s="1001">
        <v>0</v>
      </c>
      <c r="G805" s="1001">
        <v>0</v>
      </c>
      <c r="H805" s="1001">
        <v>0</v>
      </c>
      <c r="I805" s="1001">
        <v>26210</v>
      </c>
      <c r="J805" s="1001">
        <v>26210</v>
      </c>
      <c r="K805" s="1001">
        <v>24043</v>
      </c>
      <c r="L805" s="1000">
        <v>-2167</v>
      </c>
    </row>
    <row r="806" spans="1:12" ht="18.75">
      <c r="A806" s="1004" t="s">
        <v>11953</v>
      </c>
      <c r="B806" s="1001" t="s">
        <v>12022</v>
      </c>
      <c r="C806" s="1001" t="s">
        <v>4303</v>
      </c>
      <c r="D806" s="1001" t="s">
        <v>11955</v>
      </c>
      <c r="E806" s="1001">
        <v>4036</v>
      </c>
      <c r="F806" s="1001">
        <v>2138417.2799999998</v>
      </c>
      <c r="G806" s="1001">
        <v>0</v>
      </c>
      <c r="H806" s="1001">
        <v>0</v>
      </c>
      <c r="I806" s="1001">
        <v>48465</v>
      </c>
      <c r="J806" s="1001">
        <v>48465</v>
      </c>
      <c r="K806" s="1001">
        <v>48465</v>
      </c>
      <c r="L806" s="1000">
        <v>0</v>
      </c>
    </row>
    <row r="807" spans="1:12" ht="18.75">
      <c r="A807" s="1004" t="s">
        <v>11953</v>
      </c>
      <c r="B807" s="1001" t="s">
        <v>12022</v>
      </c>
      <c r="C807" s="1001" t="s">
        <v>11956</v>
      </c>
      <c r="D807" s="1001" t="s">
        <v>11961</v>
      </c>
      <c r="E807" s="1001">
        <v>3330</v>
      </c>
      <c r="F807" s="1001">
        <v>2887976.83</v>
      </c>
      <c r="G807" s="1001">
        <v>0</v>
      </c>
      <c r="H807" s="1001">
        <v>0</v>
      </c>
      <c r="I807" s="1001">
        <v>44890</v>
      </c>
      <c r="J807" s="1001">
        <v>44890</v>
      </c>
      <c r="K807" s="1001">
        <v>44890</v>
      </c>
      <c r="L807" s="1000">
        <v>0</v>
      </c>
    </row>
    <row r="808" spans="1:12" ht="18.75">
      <c r="A808" s="1004" t="s">
        <v>11953</v>
      </c>
      <c r="B808" s="1001" t="s">
        <v>12022</v>
      </c>
      <c r="C808" s="1001" t="s">
        <v>11956</v>
      </c>
      <c r="D808" s="1001" t="s">
        <v>11962</v>
      </c>
      <c r="E808" s="1001">
        <v>7598</v>
      </c>
      <c r="F808" s="1001">
        <v>0</v>
      </c>
      <c r="G808" s="1001">
        <v>0</v>
      </c>
      <c r="H808" s="1001">
        <v>0</v>
      </c>
      <c r="I808" s="1001">
        <v>104540</v>
      </c>
      <c r="J808" s="1001">
        <v>104540</v>
      </c>
      <c r="K808" s="1001">
        <v>103451</v>
      </c>
      <c r="L808" s="1000">
        <v>-1089</v>
      </c>
    </row>
    <row r="809" spans="1:12" ht="18.75">
      <c r="A809" s="1004" t="s">
        <v>11953</v>
      </c>
      <c r="B809" s="1001" t="s">
        <v>12022</v>
      </c>
      <c r="C809" s="1001" t="s">
        <v>4301</v>
      </c>
      <c r="D809" s="1001" t="s">
        <v>11963</v>
      </c>
      <c r="E809" s="1001">
        <v>3262</v>
      </c>
      <c r="F809" s="1001">
        <v>822372.9</v>
      </c>
      <c r="G809" s="1001">
        <v>0</v>
      </c>
      <c r="H809" s="1001">
        <v>0</v>
      </c>
      <c r="I809" s="1001">
        <v>39139</v>
      </c>
      <c r="J809" s="1001">
        <v>39139</v>
      </c>
      <c r="K809" s="1001">
        <v>39135</v>
      </c>
      <c r="L809" s="1000">
        <v>-4</v>
      </c>
    </row>
    <row r="810" spans="1:12" ht="18.75">
      <c r="A810" s="1004" t="s">
        <v>11953</v>
      </c>
      <c r="B810" s="1001" t="s">
        <v>12022</v>
      </c>
      <c r="C810" s="1001" t="s">
        <v>4301</v>
      </c>
      <c r="D810" s="1001" t="s">
        <v>11964</v>
      </c>
      <c r="E810" s="1001">
        <v>986</v>
      </c>
      <c r="F810" s="1001">
        <v>1060644</v>
      </c>
      <c r="G810" s="1001">
        <v>0</v>
      </c>
      <c r="H810" s="1001">
        <v>0</v>
      </c>
      <c r="I810" s="1001">
        <v>17787</v>
      </c>
      <c r="J810" s="1001">
        <v>17787</v>
      </c>
      <c r="K810" s="1001">
        <v>17753</v>
      </c>
      <c r="L810" s="1000">
        <v>-34</v>
      </c>
    </row>
    <row r="811" spans="1:12" ht="18.75">
      <c r="A811" s="1004" t="s">
        <v>11953</v>
      </c>
      <c r="B811" s="1001" t="s">
        <v>12022</v>
      </c>
      <c r="C811" s="1001" t="s">
        <v>4301</v>
      </c>
      <c r="D811" s="1001" t="s">
        <v>11965</v>
      </c>
      <c r="E811" s="1001">
        <v>0</v>
      </c>
      <c r="F811" s="1001">
        <v>0</v>
      </c>
      <c r="G811" s="1001">
        <v>0</v>
      </c>
      <c r="H811" s="1001">
        <v>0</v>
      </c>
      <c r="I811" s="1001">
        <v>7454</v>
      </c>
      <c r="J811" s="1001">
        <v>7454</v>
      </c>
      <c r="K811" s="1001">
        <v>0</v>
      </c>
      <c r="L811" s="1000">
        <v>-7454</v>
      </c>
    </row>
    <row r="812" spans="1:12" ht="18.75">
      <c r="A812" s="1004" t="s">
        <v>11953</v>
      </c>
      <c r="B812" s="1001" t="s">
        <v>12022</v>
      </c>
      <c r="C812" s="1001" t="s">
        <v>4301</v>
      </c>
      <c r="D812" s="1001" t="s">
        <v>11966</v>
      </c>
      <c r="E812" s="1001">
        <v>389</v>
      </c>
      <c r="F812" s="1001">
        <v>76880.7</v>
      </c>
      <c r="G812" s="1001">
        <v>0</v>
      </c>
      <c r="H812" s="1001">
        <v>0</v>
      </c>
      <c r="I812" s="1001">
        <v>4767</v>
      </c>
      <c r="J812" s="1001">
        <v>4767</v>
      </c>
      <c r="K812" s="1001">
        <v>4755</v>
      </c>
      <c r="L812" s="1000">
        <v>-12</v>
      </c>
    </row>
    <row r="813" spans="1:12" ht="18.75">
      <c r="A813" s="1004" t="s">
        <v>11953</v>
      </c>
      <c r="B813" s="1001" t="s">
        <v>12022</v>
      </c>
      <c r="C813" s="1001" t="s">
        <v>4301</v>
      </c>
      <c r="D813" s="1001" t="s">
        <v>11967</v>
      </c>
      <c r="E813" s="1001">
        <v>0</v>
      </c>
      <c r="F813" s="1001">
        <v>0</v>
      </c>
      <c r="G813" s="1001">
        <v>0</v>
      </c>
      <c r="H813" s="1001">
        <v>0</v>
      </c>
      <c r="I813" s="1001">
        <v>1863</v>
      </c>
      <c r="J813" s="1001">
        <v>1863</v>
      </c>
      <c r="K813" s="1001">
        <v>0</v>
      </c>
      <c r="L813" s="1000">
        <v>-1863</v>
      </c>
    </row>
    <row r="814" spans="1:12" ht="18.75">
      <c r="A814" s="1004" t="s">
        <v>11953</v>
      </c>
      <c r="B814" s="1001" t="s">
        <v>12022</v>
      </c>
      <c r="C814" s="1001" t="s">
        <v>4301</v>
      </c>
      <c r="D814" s="1001" t="s">
        <v>11983</v>
      </c>
      <c r="E814" s="1001">
        <v>0</v>
      </c>
      <c r="F814" s="1001">
        <v>0</v>
      </c>
      <c r="G814" s="1001">
        <v>0</v>
      </c>
      <c r="H814" s="1001">
        <v>0</v>
      </c>
      <c r="I814" s="1001">
        <v>362</v>
      </c>
      <c r="J814" s="1001">
        <v>362</v>
      </c>
      <c r="K814" s="1001">
        <v>362</v>
      </c>
      <c r="L814" s="1000">
        <v>0</v>
      </c>
    </row>
    <row r="815" spans="1:12" ht="18.75">
      <c r="A815" s="1004" t="s">
        <v>11953</v>
      </c>
      <c r="B815" s="1001" t="s">
        <v>12022</v>
      </c>
      <c r="C815" s="1001" t="s">
        <v>4301</v>
      </c>
      <c r="D815" s="1001" t="s">
        <v>11968</v>
      </c>
      <c r="E815" s="1001">
        <v>785</v>
      </c>
      <c r="F815" s="1001">
        <v>453383</v>
      </c>
      <c r="G815" s="1001">
        <v>0</v>
      </c>
      <c r="H815" s="1001">
        <v>0</v>
      </c>
      <c r="I815" s="1001">
        <v>11619</v>
      </c>
      <c r="J815" s="1001">
        <v>11619</v>
      </c>
      <c r="K815" s="1001">
        <v>11603</v>
      </c>
      <c r="L815" s="1000">
        <v>-16</v>
      </c>
    </row>
    <row r="816" spans="1:12" ht="18.75">
      <c r="A816" s="1004" t="s">
        <v>11953</v>
      </c>
      <c r="B816" s="1001" t="s">
        <v>12022</v>
      </c>
      <c r="C816" s="1001" t="s">
        <v>4301</v>
      </c>
      <c r="D816" s="1001" t="s">
        <v>11984</v>
      </c>
      <c r="E816" s="1001">
        <v>679</v>
      </c>
      <c r="F816" s="1001">
        <v>1637706.79</v>
      </c>
      <c r="G816" s="1001">
        <v>0</v>
      </c>
      <c r="H816" s="1001">
        <v>0</v>
      </c>
      <c r="I816" s="1001">
        <v>26902</v>
      </c>
      <c r="J816" s="1001">
        <v>26902</v>
      </c>
      <c r="K816" s="1001">
        <v>16826</v>
      </c>
      <c r="L816" s="1000">
        <v>-10076</v>
      </c>
    </row>
    <row r="817" spans="1:12" ht="18.75">
      <c r="A817" s="1004" t="s">
        <v>11953</v>
      </c>
      <c r="B817" s="1001" t="s">
        <v>12022</v>
      </c>
      <c r="C817" s="1001" t="s">
        <v>4301</v>
      </c>
      <c r="D817" s="1001" t="s">
        <v>11962</v>
      </c>
      <c r="E817" s="1001">
        <v>10824</v>
      </c>
      <c r="F817" s="1001">
        <v>0</v>
      </c>
      <c r="G817" s="1001">
        <v>0</v>
      </c>
      <c r="H817" s="1001">
        <v>0</v>
      </c>
      <c r="I817" s="1001">
        <v>109848</v>
      </c>
      <c r="J817" s="1001">
        <v>109848</v>
      </c>
      <c r="K817" s="1001">
        <v>103460</v>
      </c>
      <c r="L817" s="1000">
        <v>-6388</v>
      </c>
    </row>
    <row r="818" spans="1:12" ht="18.75">
      <c r="A818" s="1004" t="s">
        <v>11953</v>
      </c>
      <c r="B818" s="1001" t="s">
        <v>12022</v>
      </c>
      <c r="C818" s="1001" t="s">
        <v>4301</v>
      </c>
      <c r="D818" s="1001" t="s">
        <v>11969</v>
      </c>
      <c r="E818" s="1001">
        <v>109</v>
      </c>
      <c r="F818" s="1001">
        <v>20296.89</v>
      </c>
      <c r="G818" s="1001">
        <v>0</v>
      </c>
      <c r="H818" s="1001">
        <v>0</v>
      </c>
      <c r="I818" s="1001">
        <v>1322</v>
      </c>
      <c r="J818" s="1001">
        <v>1322</v>
      </c>
      <c r="K818" s="1001">
        <v>1320</v>
      </c>
      <c r="L818" s="1000">
        <v>-2</v>
      </c>
    </row>
    <row r="819" spans="1:12" ht="18.75">
      <c r="A819" s="1004" t="s">
        <v>11953</v>
      </c>
      <c r="B819" s="1001" t="s">
        <v>12022</v>
      </c>
      <c r="C819" s="1001" t="s">
        <v>4301</v>
      </c>
      <c r="D819" s="1001" t="s">
        <v>11987</v>
      </c>
      <c r="E819" s="1001">
        <v>30</v>
      </c>
      <c r="F819" s="1001">
        <v>5586.3</v>
      </c>
      <c r="G819" s="1001">
        <v>0</v>
      </c>
      <c r="H819" s="1001">
        <v>0</v>
      </c>
      <c r="I819" s="1001">
        <v>325</v>
      </c>
      <c r="J819" s="1001">
        <v>325</v>
      </c>
      <c r="K819" s="1001">
        <v>317</v>
      </c>
      <c r="L819" s="1000">
        <v>-8</v>
      </c>
    </row>
    <row r="820" spans="1:12" ht="18.75">
      <c r="A820" s="1004" t="s">
        <v>11953</v>
      </c>
      <c r="B820" s="1001" t="s">
        <v>12022</v>
      </c>
      <c r="C820" s="1001" t="s">
        <v>4301</v>
      </c>
      <c r="D820" s="1001" t="s">
        <v>11970</v>
      </c>
      <c r="E820" s="1001">
        <v>93</v>
      </c>
      <c r="F820" s="1001">
        <v>70154.55</v>
      </c>
      <c r="G820" s="1001">
        <v>0</v>
      </c>
      <c r="H820" s="1001">
        <v>0</v>
      </c>
      <c r="I820" s="1001">
        <v>1119</v>
      </c>
      <c r="J820" s="1001">
        <v>1119</v>
      </c>
      <c r="K820" s="1001">
        <v>1118</v>
      </c>
      <c r="L820" s="1000">
        <v>-1</v>
      </c>
    </row>
    <row r="821" spans="1:12" ht="18.75">
      <c r="A821" s="1004" t="s">
        <v>11953</v>
      </c>
      <c r="B821" s="1001" t="s">
        <v>12022</v>
      </c>
      <c r="C821" s="1001" t="s">
        <v>4301</v>
      </c>
      <c r="D821" s="1001" t="s">
        <v>11988</v>
      </c>
      <c r="E821" s="1001">
        <v>29</v>
      </c>
      <c r="F821" s="1001">
        <v>21876.15</v>
      </c>
      <c r="G821" s="1001">
        <v>0</v>
      </c>
      <c r="H821" s="1001">
        <v>0</v>
      </c>
      <c r="I821" s="1001">
        <v>366</v>
      </c>
      <c r="J821" s="1001">
        <v>366</v>
      </c>
      <c r="K821" s="1001">
        <v>365</v>
      </c>
      <c r="L821" s="1000">
        <v>-1</v>
      </c>
    </row>
    <row r="822" spans="1:12" ht="18.75">
      <c r="A822" s="1004" t="s">
        <v>11953</v>
      </c>
      <c r="B822" s="1001" t="s">
        <v>12022</v>
      </c>
      <c r="C822" s="1001" t="s">
        <v>4301</v>
      </c>
      <c r="D822" s="1001" t="s">
        <v>11971</v>
      </c>
      <c r="E822" s="1001">
        <v>93</v>
      </c>
      <c r="F822" s="1001">
        <v>6302.61</v>
      </c>
      <c r="G822" s="1001">
        <v>0</v>
      </c>
      <c r="H822" s="1001">
        <v>0</v>
      </c>
      <c r="I822" s="1001">
        <v>1121</v>
      </c>
      <c r="J822" s="1001">
        <v>1121</v>
      </c>
      <c r="K822" s="1001">
        <v>1120</v>
      </c>
      <c r="L822" s="1000">
        <v>-1</v>
      </c>
    </row>
    <row r="823" spans="1:12" ht="18.75">
      <c r="A823" s="1004" t="s">
        <v>11953</v>
      </c>
      <c r="B823" s="1001" t="s">
        <v>12022</v>
      </c>
      <c r="C823" s="1001" t="s">
        <v>4301</v>
      </c>
      <c r="D823" s="1001" t="s">
        <v>11972</v>
      </c>
      <c r="E823" s="1001">
        <v>136</v>
      </c>
      <c r="F823" s="1001">
        <v>18612.96</v>
      </c>
      <c r="G823" s="1001">
        <v>0</v>
      </c>
      <c r="H823" s="1001">
        <v>0</v>
      </c>
      <c r="I823" s="1001">
        <v>1760</v>
      </c>
      <c r="J823" s="1001">
        <v>1760</v>
      </c>
      <c r="K823" s="1001">
        <v>1748</v>
      </c>
      <c r="L823" s="1000">
        <v>-12</v>
      </c>
    </row>
    <row r="824" spans="1:12" ht="18.75">
      <c r="A824" s="1004" t="s">
        <v>11953</v>
      </c>
      <c r="B824" s="1001" t="s">
        <v>12022</v>
      </c>
      <c r="C824" s="1001" t="s">
        <v>4301</v>
      </c>
      <c r="D824" s="1001" t="s">
        <v>11989</v>
      </c>
      <c r="E824" s="1001">
        <v>44</v>
      </c>
      <c r="F824" s="1001">
        <v>6021.84</v>
      </c>
      <c r="G824" s="1001">
        <v>0</v>
      </c>
      <c r="H824" s="1001">
        <v>0</v>
      </c>
      <c r="I824" s="1001">
        <v>652</v>
      </c>
      <c r="J824" s="1001">
        <v>652</v>
      </c>
      <c r="K824" s="1001">
        <v>613</v>
      </c>
      <c r="L824" s="1000">
        <v>-39</v>
      </c>
    </row>
    <row r="825" spans="1:12" ht="18.75">
      <c r="A825" s="1004" t="s">
        <v>11953</v>
      </c>
      <c r="B825" s="1001" t="s">
        <v>12023</v>
      </c>
      <c r="C825" s="1001" t="s">
        <v>4303</v>
      </c>
      <c r="D825" s="1001" t="s">
        <v>11955</v>
      </c>
      <c r="E825" s="1001">
        <v>2126</v>
      </c>
      <c r="F825" s="1001">
        <v>1230968.75</v>
      </c>
      <c r="G825" s="1001">
        <v>0</v>
      </c>
      <c r="H825" s="1001">
        <v>0</v>
      </c>
      <c r="I825" s="1001">
        <v>26166</v>
      </c>
      <c r="J825" s="1001">
        <v>26166</v>
      </c>
      <c r="K825" s="1001">
        <v>26179</v>
      </c>
      <c r="L825" s="1000">
        <v>13</v>
      </c>
    </row>
    <row r="826" spans="1:12" ht="18.75">
      <c r="A826" s="1004" t="s">
        <v>11953</v>
      </c>
      <c r="B826" s="1001" t="s">
        <v>12023</v>
      </c>
      <c r="C826" s="1001" t="s">
        <v>4303</v>
      </c>
      <c r="D826" s="1001" t="s">
        <v>11992</v>
      </c>
      <c r="E826" s="1001">
        <v>827</v>
      </c>
      <c r="F826" s="1001">
        <v>568562.5</v>
      </c>
      <c r="G826" s="1001">
        <v>0</v>
      </c>
      <c r="H826" s="1001">
        <v>0</v>
      </c>
      <c r="I826" s="1001">
        <v>6514</v>
      </c>
      <c r="J826" s="1001">
        <v>6514</v>
      </c>
      <c r="K826" s="1001">
        <v>6514</v>
      </c>
      <c r="L826" s="1000">
        <v>0</v>
      </c>
    </row>
    <row r="827" spans="1:12" ht="18.75">
      <c r="A827" s="1004" t="s">
        <v>11953</v>
      </c>
      <c r="B827" s="1001" t="s">
        <v>12023</v>
      </c>
      <c r="C827" s="1001" t="s">
        <v>11956</v>
      </c>
      <c r="D827" s="1001" t="s">
        <v>11961</v>
      </c>
      <c r="E827" s="1001">
        <v>1409</v>
      </c>
      <c r="F827" s="1001">
        <v>1663195.07</v>
      </c>
      <c r="G827" s="1001">
        <v>0</v>
      </c>
      <c r="H827" s="1001">
        <v>0</v>
      </c>
      <c r="I827" s="1001">
        <v>16440</v>
      </c>
      <c r="J827" s="1001">
        <v>16440</v>
      </c>
      <c r="K827" s="1001">
        <v>16440</v>
      </c>
      <c r="L827" s="1000">
        <v>0</v>
      </c>
    </row>
    <row r="828" spans="1:12" ht="18.75">
      <c r="A828" s="1004" t="s">
        <v>11953</v>
      </c>
      <c r="B828" s="1001" t="s">
        <v>12023</v>
      </c>
      <c r="C828" s="1001" t="s">
        <v>11956</v>
      </c>
      <c r="D828" s="1001" t="s">
        <v>11995</v>
      </c>
      <c r="E828" s="1001">
        <v>397</v>
      </c>
      <c r="F828" s="1001">
        <v>762498.05</v>
      </c>
      <c r="G828" s="1001">
        <v>0</v>
      </c>
      <c r="H828" s="1001">
        <v>0</v>
      </c>
      <c r="I828" s="1001">
        <v>4599</v>
      </c>
      <c r="J828" s="1001">
        <v>4599</v>
      </c>
      <c r="K828" s="1001">
        <v>4599</v>
      </c>
      <c r="L828" s="1000">
        <v>0</v>
      </c>
    </row>
    <row r="829" spans="1:12" ht="18.75">
      <c r="A829" s="1004" t="s">
        <v>11953</v>
      </c>
      <c r="B829" s="1001" t="s">
        <v>12023</v>
      </c>
      <c r="C829" s="1001" t="s">
        <v>11956</v>
      </c>
      <c r="D829" s="1001" t="s">
        <v>11962</v>
      </c>
      <c r="E829" s="1001">
        <v>3475</v>
      </c>
      <c r="F829" s="1001">
        <v>0</v>
      </c>
      <c r="G829" s="1001">
        <v>0</v>
      </c>
      <c r="H829" s="1001">
        <v>0</v>
      </c>
      <c r="I829" s="1001">
        <v>61513</v>
      </c>
      <c r="J829" s="1001">
        <v>61513</v>
      </c>
      <c r="K829" s="1001">
        <v>34021</v>
      </c>
      <c r="L829" s="1000">
        <v>-27492</v>
      </c>
    </row>
    <row r="830" spans="1:12" ht="18.75">
      <c r="A830" s="1004" t="s">
        <v>11953</v>
      </c>
      <c r="B830" s="1001" t="s">
        <v>12023</v>
      </c>
      <c r="C830" s="1001" t="s">
        <v>4301</v>
      </c>
      <c r="D830" s="1001" t="s">
        <v>11963</v>
      </c>
      <c r="E830" s="1001">
        <v>1441</v>
      </c>
      <c r="F830" s="1001">
        <v>414620.21</v>
      </c>
      <c r="G830" s="1001">
        <v>0</v>
      </c>
      <c r="H830" s="1001">
        <v>0</v>
      </c>
      <c r="I830" s="1001">
        <v>17212</v>
      </c>
      <c r="J830" s="1001">
        <v>17212</v>
      </c>
      <c r="K830" s="1001">
        <v>17203</v>
      </c>
      <c r="L830" s="1000">
        <v>-9</v>
      </c>
    </row>
    <row r="831" spans="1:12" ht="18.75">
      <c r="A831" s="1004" t="s">
        <v>11953</v>
      </c>
      <c r="B831" s="1000" t="s">
        <v>12023</v>
      </c>
      <c r="C831" s="1000" t="s">
        <v>4301</v>
      </c>
      <c r="D831" s="1000" t="s">
        <v>11964</v>
      </c>
      <c r="E831" s="1000">
        <v>860</v>
      </c>
      <c r="F831" s="1000">
        <v>839019</v>
      </c>
      <c r="G831" s="1000">
        <v>230</v>
      </c>
      <c r="H831" s="1000">
        <v>218645</v>
      </c>
      <c r="I831" s="1000">
        <v>13140</v>
      </c>
      <c r="J831" s="1000">
        <v>13140</v>
      </c>
      <c r="K831" s="1000">
        <v>13140</v>
      </c>
      <c r="L831" s="1000">
        <v>0</v>
      </c>
    </row>
    <row r="832" spans="1:12" ht="18.75">
      <c r="A832" s="1004" t="s">
        <v>11953</v>
      </c>
      <c r="B832" s="1001" t="s">
        <v>12023</v>
      </c>
      <c r="C832" s="1001" t="s">
        <v>4301</v>
      </c>
      <c r="D832" s="1001" t="s">
        <v>11965</v>
      </c>
      <c r="E832" s="1001">
        <v>0</v>
      </c>
      <c r="F832" s="1001">
        <v>0</v>
      </c>
      <c r="G832" s="1001">
        <v>0</v>
      </c>
      <c r="H832" s="1001">
        <v>0</v>
      </c>
      <c r="I832" s="1001">
        <v>5871</v>
      </c>
      <c r="J832" s="1001">
        <v>5871</v>
      </c>
      <c r="K832" s="1001">
        <v>0</v>
      </c>
      <c r="L832" s="1000">
        <v>-5871</v>
      </c>
    </row>
    <row r="833" spans="1:12" ht="18.75">
      <c r="A833" s="1004" t="s">
        <v>11953</v>
      </c>
      <c r="B833" s="1001" t="s">
        <v>12023</v>
      </c>
      <c r="C833" s="1001" t="s">
        <v>4301</v>
      </c>
      <c r="D833" s="1001" t="s">
        <v>11966</v>
      </c>
      <c r="E833" s="1001">
        <v>333</v>
      </c>
      <c r="F833" s="1001">
        <v>75141.05</v>
      </c>
      <c r="G833" s="1001">
        <v>0</v>
      </c>
      <c r="H833" s="1001">
        <v>0</v>
      </c>
      <c r="I833" s="1001">
        <v>3879</v>
      </c>
      <c r="J833" s="1001">
        <v>3879</v>
      </c>
      <c r="K833" s="1001">
        <v>3874</v>
      </c>
      <c r="L833" s="1000">
        <v>-5</v>
      </c>
    </row>
    <row r="834" spans="1:12" ht="18.75">
      <c r="A834" s="1004" t="s">
        <v>11953</v>
      </c>
      <c r="B834" s="1001" t="s">
        <v>12023</v>
      </c>
      <c r="C834" s="1001" t="s">
        <v>4301</v>
      </c>
      <c r="D834" s="1001" t="s">
        <v>11967</v>
      </c>
      <c r="E834" s="1001">
        <v>0</v>
      </c>
      <c r="F834" s="1001">
        <v>0</v>
      </c>
      <c r="G834" s="1001">
        <v>0</v>
      </c>
      <c r="H834" s="1001">
        <v>0</v>
      </c>
      <c r="I834" s="1001">
        <v>1761</v>
      </c>
      <c r="J834" s="1001">
        <v>1761</v>
      </c>
      <c r="K834" s="1001">
        <v>0</v>
      </c>
      <c r="L834" s="1000">
        <v>-1761</v>
      </c>
    </row>
    <row r="835" spans="1:12" ht="18.75">
      <c r="A835" s="1004" t="s">
        <v>11953</v>
      </c>
      <c r="B835" s="1001" t="s">
        <v>12023</v>
      </c>
      <c r="C835" s="1001" t="s">
        <v>4301</v>
      </c>
      <c r="D835" s="1001" t="s">
        <v>11959</v>
      </c>
      <c r="E835" s="1001">
        <v>185</v>
      </c>
      <c r="F835" s="1001">
        <v>65629.320000000007</v>
      </c>
      <c r="G835" s="1001">
        <v>0</v>
      </c>
      <c r="H835" s="1001">
        <v>0</v>
      </c>
      <c r="I835" s="1001">
        <v>938</v>
      </c>
      <c r="J835" s="1001">
        <v>938</v>
      </c>
      <c r="K835" s="1001">
        <v>938</v>
      </c>
      <c r="L835" s="1000">
        <v>0</v>
      </c>
    </row>
    <row r="836" spans="1:12" ht="18.75">
      <c r="A836" s="1004" t="s">
        <v>11953</v>
      </c>
      <c r="B836" s="1001" t="s">
        <v>12023</v>
      </c>
      <c r="C836" s="1001" t="s">
        <v>4301</v>
      </c>
      <c r="D836" s="1001" t="s">
        <v>11968</v>
      </c>
      <c r="E836" s="1001">
        <v>1582</v>
      </c>
      <c r="F836" s="1001">
        <v>870525.84</v>
      </c>
      <c r="G836" s="1001">
        <v>0</v>
      </c>
      <c r="H836" s="1001">
        <v>0</v>
      </c>
      <c r="I836" s="1001">
        <v>16511</v>
      </c>
      <c r="J836" s="1001">
        <v>16511</v>
      </c>
      <c r="K836" s="1001">
        <v>16498</v>
      </c>
      <c r="L836" s="1000">
        <v>-13</v>
      </c>
    </row>
    <row r="837" spans="1:12" ht="18.75">
      <c r="A837" s="1004" t="s">
        <v>11953</v>
      </c>
      <c r="B837" s="1001" t="s">
        <v>12023</v>
      </c>
      <c r="C837" s="1001" t="s">
        <v>4301</v>
      </c>
      <c r="D837" s="1001" t="s">
        <v>11962</v>
      </c>
      <c r="E837" s="1001">
        <v>7143</v>
      </c>
      <c r="F837" s="1001">
        <v>0</v>
      </c>
      <c r="G837" s="1001">
        <v>0</v>
      </c>
      <c r="H837" s="1001">
        <v>0</v>
      </c>
      <c r="I837" s="1001">
        <v>66890</v>
      </c>
      <c r="J837" s="1001">
        <v>66890</v>
      </c>
      <c r="K837" s="1001">
        <v>57708</v>
      </c>
      <c r="L837" s="1000">
        <v>-9182</v>
      </c>
    </row>
    <row r="838" spans="1:12" ht="18.75">
      <c r="A838" s="1004" t="s">
        <v>11953</v>
      </c>
      <c r="B838" s="1001" t="s">
        <v>12024</v>
      </c>
      <c r="C838" s="1001" t="s">
        <v>4303</v>
      </c>
      <c r="D838" s="1001" t="s">
        <v>11955</v>
      </c>
      <c r="E838" s="1001">
        <v>1100</v>
      </c>
      <c r="F838" s="1001">
        <v>766546.18</v>
      </c>
      <c r="G838" s="1001">
        <v>0</v>
      </c>
      <c r="H838" s="1001">
        <v>0</v>
      </c>
      <c r="I838" s="1001">
        <v>13759</v>
      </c>
      <c r="J838" s="1001">
        <v>13759</v>
      </c>
      <c r="K838" s="1001">
        <v>13759</v>
      </c>
      <c r="L838" s="1000">
        <v>0</v>
      </c>
    </row>
    <row r="839" spans="1:12" ht="18.75">
      <c r="A839" s="1004" t="s">
        <v>11953</v>
      </c>
      <c r="B839" s="1001" t="s">
        <v>12024</v>
      </c>
      <c r="C839" s="1001" t="s">
        <v>11956</v>
      </c>
      <c r="D839" s="1001" t="s">
        <v>11961</v>
      </c>
      <c r="E839" s="1001">
        <v>1236</v>
      </c>
      <c r="F839" s="1001">
        <v>1437586.94</v>
      </c>
      <c r="G839" s="1001">
        <v>0</v>
      </c>
      <c r="H839" s="1001">
        <v>0</v>
      </c>
      <c r="I839" s="1001">
        <v>14434</v>
      </c>
      <c r="J839" s="1001">
        <v>14434</v>
      </c>
      <c r="K839" s="1001">
        <v>14434</v>
      </c>
      <c r="L839" s="1000">
        <v>0</v>
      </c>
    </row>
    <row r="840" spans="1:12" ht="18.75">
      <c r="A840" s="1004" t="s">
        <v>11953</v>
      </c>
      <c r="B840" s="1001" t="s">
        <v>12024</v>
      </c>
      <c r="C840" s="1001" t="s">
        <v>11956</v>
      </c>
      <c r="D840" s="1001" t="s">
        <v>11962</v>
      </c>
      <c r="E840" s="1001">
        <v>2402</v>
      </c>
      <c r="F840" s="1001">
        <v>0</v>
      </c>
      <c r="G840" s="1001">
        <v>0</v>
      </c>
      <c r="H840" s="1001">
        <v>0</v>
      </c>
      <c r="I840" s="1001">
        <v>29156</v>
      </c>
      <c r="J840" s="1001">
        <v>29156</v>
      </c>
      <c r="K840" s="1001">
        <v>29530</v>
      </c>
      <c r="L840" s="1000">
        <v>374</v>
      </c>
    </row>
    <row r="841" spans="1:12" ht="18.75">
      <c r="A841" s="1004" t="s">
        <v>11953</v>
      </c>
      <c r="B841" s="1001" t="s">
        <v>12024</v>
      </c>
      <c r="C841" s="1001" t="s">
        <v>4301</v>
      </c>
      <c r="D841" s="1001" t="s">
        <v>11963</v>
      </c>
      <c r="E841" s="1001">
        <v>844</v>
      </c>
      <c r="F841" s="1001">
        <v>487582.58</v>
      </c>
      <c r="G841" s="1001">
        <v>0</v>
      </c>
      <c r="H841" s="1001">
        <v>0</v>
      </c>
      <c r="I841" s="1001">
        <v>10188</v>
      </c>
      <c r="J841" s="1001">
        <v>10188</v>
      </c>
      <c r="K841" s="1001">
        <v>10165</v>
      </c>
      <c r="L841" s="1000">
        <v>-23</v>
      </c>
    </row>
    <row r="842" spans="1:12" ht="18.75">
      <c r="A842" s="1004" t="s">
        <v>11953</v>
      </c>
      <c r="B842" s="1001" t="s">
        <v>12024</v>
      </c>
      <c r="C842" s="1001" t="s">
        <v>4301</v>
      </c>
      <c r="D842" s="1001" t="s">
        <v>11964</v>
      </c>
      <c r="E842" s="1001">
        <v>260</v>
      </c>
      <c r="F842" s="1001">
        <v>280036</v>
      </c>
      <c r="G842" s="1001">
        <v>0</v>
      </c>
      <c r="H842" s="1001">
        <v>0</v>
      </c>
      <c r="I842" s="1001">
        <v>4571</v>
      </c>
      <c r="J842" s="1001">
        <v>4571</v>
      </c>
      <c r="K842" s="1001">
        <v>4571</v>
      </c>
      <c r="L842" s="1000">
        <v>0</v>
      </c>
    </row>
    <row r="843" spans="1:12" ht="18.75">
      <c r="A843" s="1004" t="s">
        <v>11953</v>
      </c>
      <c r="B843" s="1001" t="s">
        <v>12024</v>
      </c>
      <c r="C843" s="1001" t="s">
        <v>4301</v>
      </c>
      <c r="D843" s="1001" t="s">
        <v>11965</v>
      </c>
      <c r="E843" s="1001">
        <v>0</v>
      </c>
      <c r="F843" s="1001">
        <v>0</v>
      </c>
      <c r="G843" s="1001">
        <v>0</v>
      </c>
      <c r="H843" s="1001">
        <v>0</v>
      </c>
      <c r="I843" s="1001">
        <v>2119</v>
      </c>
      <c r="J843" s="1001">
        <v>2119</v>
      </c>
      <c r="K843" s="1001">
        <v>0</v>
      </c>
      <c r="L843" s="1000">
        <v>-2119</v>
      </c>
    </row>
    <row r="844" spans="1:12" ht="18.75">
      <c r="A844" s="1004" t="s">
        <v>11953</v>
      </c>
      <c r="B844" s="1000" t="s">
        <v>12024</v>
      </c>
      <c r="C844" s="1000" t="s">
        <v>4301</v>
      </c>
      <c r="D844" s="1000" t="s">
        <v>11966</v>
      </c>
      <c r="E844" s="1000">
        <v>110</v>
      </c>
      <c r="F844" s="1000">
        <v>23589.11</v>
      </c>
      <c r="G844" s="1000">
        <v>34</v>
      </c>
      <c r="H844" s="1000">
        <v>7055.37</v>
      </c>
      <c r="I844" s="1000">
        <v>1321</v>
      </c>
      <c r="J844" s="1000">
        <v>1321</v>
      </c>
      <c r="K844" s="1000">
        <v>1321</v>
      </c>
      <c r="L844" s="1000">
        <v>0</v>
      </c>
    </row>
    <row r="845" spans="1:12" ht="18.75">
      <c r="A845" s="1004" t="s">
        <v>11953</v>
      </c>
      <c r="B845" s="1001" t="s">
        <v>12024</v>
      </c>
      <c r="C845" s="1001" t="s">
        <v>4301</v>
      </c>
      <c r="D845" s="1001" t="s">
        <v>11967</v>
      </c>
      <c r="E845" s="1001">
        <v>0</v>
      </c>
      <c r="F845" s="1001">
        <v>0</v>
      </c>
      <c r="G845" s="1001">
        <v>0</v>
      </c>
      <c r="H845" s="1001">
        <v>0</v>
      </c>
      <c r="I845" s="1001">
        <v>624</v>
      </c>
      <c r="J845" s="1001">
        <v>624</v>
      </c>
      <c r="K845" s="1001">
        <v>0</v>
      </c>
      <c r="L845" s="1000">
        <v>-624</v>
      </c>
    </row>
    <row r="846" spans="1:12" ht="18.75">
      <c r="A846" s="1004" t="s">
        <v>11953</v>
      </c>
      <c r="B846" s="1001" t="s">
        <v>12024</v>
      </c>
      <c r="C846" s="1001" t="s">
        <v>4301</v>
      </c>
      <c r="D846" s="1001" t="s">
        <v>11983</v>
      </c>
      <c r="E846" s="1001">
        <v>0</v>
      </c>
      <c r="F846" s="1001">
        <v>0</v>
      </c>
      <c r="G846" s="1001">
        <v>0</v>
      </c>
      <c r="H846" s="1001">
        <v>0</v>
      </c>
      <c r="I846" s="1001">
        <v>158</v>
      </c>
      <c r="J846" s="1001">
        <v>158</v>
      </c>
      <c r="K846" s="1001">
        <v>158</v>
      </c>
      <c r="L846" s="1000">
        <v>0</v>
      </c>
    </row>
    <row r="847" spans="1:12" ht="18.75">
      <c r="A847" s="1004" t="s">
        <v>11953</v>
      </c>
      <c r="B847" s="1001" t="s">
        <v>12024</v>
      </c>
      <c r="C847" s="1001" t="s">
        <v>4301</v>
      </c>
      <c r="D847" s="1001" t="s">
        <v>11968</v>
      </c>
      <c r="E847" s="1001">
        <v>849</v>
      </c>
      <c r="F847" s="1001">
        <v>519657</v>
      </c>
      <c r="G847" s="1001">
        <v>0</v>
      </c>
      <c r="H847" s="1001">
        <v>0</v>
      </c>
      <c r="I847" s="1001">
        <v>4315</v>
      </c>
      <c r="J847" s="1001">
        <v>4315</v>
      </c>
      <c r="K847" s="1001">
        <v>4310</v>
      </c>
      <c r="L847" s="1000">
        <v>-5</v>
      </c>
    </row>
    <row r="848" spans="1:12" ht="18.75">
      <c r="A848" s="1004" t="s">
        <v>11953</v>
      </c>
      <c r="B848" s="1001" t="s">
        <v>12024</v>
      </c>
      <c r="C848" s="1001" t="s">
        <v>4301</v>
      </c>
      <c r="D848" s="1001" t="s">
        <v>11984</v>
      </c>
      <c r="E848" s="1001">
        <v>381</v>
      </c>
      <c r="F848" s="1001">
        <v>929768.72</v>
      </c>
      <c r="G848" s="1001">
        <v>0</v>
      </c>
      <c r="H848" s="1001">
        <v>0</v>
      </c>
      <c r="I848" s="1001">
        <v>11306</v>
      </c>
      <c r="J848" s="1001">
        <v>11306</v>
      </c>
      <c r="K848" s="1001">
        <v>6434</v>
      </c>
      <c r="L848" s="1000">
        <v>-4872</v>
      </c>
    </row>
    <row r="849" spans="1:12" ht="18.75">
      <c r="A849" s="1004" t="s">
        <v>11953</v>
      </c>
      <c r="B849" s="1001" t="s">
        <v>12024</v>
      </c>
      <c r="C849" s="1001" t="s">
        <v>4301</v>
      </c>
      <c r="D849" s="1001" t="s">
        <v>11962</v>
      </c>
      <c r="E849" s="1001">
        <v>2599</v>
      </c>
      <c r="F849" s="1001">
        <v>0</v>
      </c>
      <c r="G849" s="1001">
        <v>0</v>
      </c>
      <c r="H849" s="1001">
        <v>0</v>
      </c>
      <c r="I849" s="1001">
        <v>31860</v>
      </c>
      <c r="J849" s="1001">
        <v>31860</v>
      </c>
      <c r="K849" s="1001">
        <v>35966</v>
      </c>
      <c r="L849" s="1000">
        <v>4106</v>
      </c>
    </row>
    <row r="850" spans="1:12" ht="18.75">
      <c r="A850" s="1004" t="s">
        <v>11953</v>
      </c>
      <c r="B850" s="1001" t="s">
        <v>8910</v>
      </c>
      <c r="C850" s="1001" t="s">
        <v>4303</v>
      </c>
      <c r="D850" s="1001" t="s">
        <v>11955</v>
      </c>
      <c r="E850" s="1001">
        <v>1010</v>
      </c>
      <c r="F850" s="1001">
        <v>703234.77</v>
      </c>
      <c r="G850" s="1001">
        <v>0</v>
      </c>
      <c r="H850" s="1001">
        <v>0</v>
      </c>
      <c r="I850" s="1001">
        <v>12955</v>
      </c>
      <c r="J850" s="1001">
        <v>12955</v>
      </c>
      <c r="K850" s="1001">
        <v>12955</v>
      </c>
      <c r="L850" s="1000">
        <v>0</v>
      </c>
    </row>
    <row r="851" spans="1:12" ht="18.75">
      <c r="A851" s="1004" t="s">
        <v>11953</v>
      </c>
      <c r="B851" s="1001" t="s">
        <v>8910</v>
      </c>
      <c r="C851" s="1001" t="s">
        <v>11956</v>
      </c>
      <c r="D851" s="1001" t="s">
        <v>11961</v>
      </c>
      <c r="E851" s="1001">
        <v>772</v>
      </c>
      <c r="F851" s="1001">
        <v>1113896.1200000001</v>
      </c>
      <c r="G851" s="1001">
        <v>0</v>
      </c>
      <c r="H851" s="1001">
        <v>0</v>
      </c>
      <c r="I851" s="1001">
        <v>9253</v>
      </c>
      <c r="J851" s="1001">
        <v>9253</v>
      </c>
      <c r="K851" s="1001">
        <v>9253</v>
      </c>
      <c r="L851" s="1000">
        <v>0</v>
      </c>
    </row>
    <row r="852" spans="1:12" ht="18.75">
      <c r="A852" s="1004" t="s">
        <v>11953</v>
      </c>
      <c r="B852" s="1001" t="s">
        <v>8910</v>
      </c>
      <c r="C852" s="1001" t="s">
        <v>11956</v>
      </c>
      <c r="D852" s="1001" t="s">
        <v>11962</v>
      </c>
      <c r="E852" s="1001">
        <v>1734</v>
      </c>
      <c r="F852" s="1001">
        <v>0</v>
      </c>
      <c r="G852" s="1001">
        <v>0</v>
      </c>
      <c r="H852" s="1001">
        <v>0</v>
      </c>
      <c r="I852" s="1001">
        <v>31150</v>
      </c>
      <c r="J852" s="1001">
        <v>31150</v>
      </c>
      <c r="K852" s="1001">
        <v>14899</v>
      </c>
      <c r="L852" s="1000">
        <v>-16251</v>
      </c>
    </row>
    <row r="853" spans="1:12" ht="18.75">
      <c r="A853" s="1004" t="s">
        <v>11953</v>
      </c>
      <c r="B853" s="1001" t="s">
        <v>8910</v>
      </c>
      <c r="C853" s="1001" t="s">
        <v>4301</v>
      </c>
      <c r="D853" s="1001" t="s">
        <v>11963</v>
      </c>
      <c r="E853" s="1001">
        <v>833</v>
      </c>
      <c r="F853" s="1001">
        <v>199544.26</v>
      </c>
      <c r="G853" s="1001">
        <v>0</v>
      </c>
      <c r="H853" s="1001">
        <v>0</v>
      </c>
      <c r="I853" s="1001">
        <v>9847</v>
      </c>
      <c r="J853" s="1001">
        <v>9847</v>
      </c>
      <c r="K853" s="1001">
        <v>9750</v>
      </c>
      <c r="L853" s="1000">
        <v>-97</v>
      </c>
    </row>
    <row r="854" spans="1:12" ht="18.75">
      <c r="A854" s="1004" t="s">
        <v>11953</v>
      </c>
      <c r="B854" s="1001" t="s">
        <v>8910</v>
      </c>
      <c r="C854" s="1001" t="s">
        <v>4301</v>
      </c>
      <c r="D854" s="1001" t="s">
        <v>11981</v>
      </c>
      <c r="E854" s="1001">
        <v>90</v>
      </c>
      <c r="F854" s="1001">
        <v>34279.199999999997</v>
      </c>
      <c r="G854" s="1001">
        <v>0</v>
      </c>
      <c r="H854" s="1001">
        <v>0</v>
      </c>
      <c r="I854" s="1001">
        <v>1025</v>
      </c>
      <c r="J854" s="1001">
        <v>1025</v>
      </c>
      <c r="K854" s="1001">
        <v>1018</v>
      </c>
      <c r="L854" s="1000">
        <v>-7</v>
      </c>
    </row>
    <row r="855" spans="1:12" ht="18.75">
      <c r="A855" s="1004" t="s">
        <v>11953</v>
      </c>
      <c r="B855" s="1001" t="s">
        <v>8910</v>
      </c>
      <c r="C855" s="1001" t="s">
        <v>4301</v>
      </c>
      <c r="D855" s="1001" t="s">
        <v>11982</v>
      </c>
      <c r="E855" s="1001">
        <v>41</v>
      </c>
      <c r="F855" s="1001">
        <v>10306.58</v>
      </c>
      <c r="G855" s="1001">
        <v>0</v>
      </c>
      <c r="H855" s="1001">
        <v>0</v>
      </c>
      <c r="I855" s="1001">
        <v>439</v>
      </c>
      <c r="J855" s="1001">
        <v>439</v>
      </c>
      <c r="K855" s="1001">
        <v>396</v>
      </c>
      <c r="L855" s="1000">
        <v>-43</v>
      </c>
    </row>
    <row r="856" spans="1:12" ht="18.75">
      <c r="A856" s="1004" t="s">
        <v>11953</v>
      </c>
      <c r="B856" s="1001" t="s">
        <v>8910</v>
      </c>
      <c r="C856" s="1001" t="s">
        <v>4301</v>
      </c>
      <c r="D856" s="1001" t="s">
        <v>11964</v>
      </c>
      <c r="E856" s="1001">
        <v>179</v>
      </c>
      <c r="F856" s="1001">
        <v>150082</v>
      </c>
      <c r="G856" s="1001">
        <v>0</v>
      </c>
      <c r="H856" s="1001">
        <v>0</v>
      </c>
      <c r="I856" s="1001">
        <v>4768</v>
      </c>
      <c r="J856" s="1001">
        <v>4768</v>
      </c>
      <c r="K856" s="1001">
        <v>4412</v>
      </c>
      <c r="L856" s="1000">
        <v>-356</v>
      </c>
    </row>
    <row r="857" spans="1:12" ht="18.75">
      <c r="A857" s="1004" t="s">
        <v>11953</v>
      </c>
      <c r="B857" s="1001" t="s">
        <v>8910</v>
      </c>
      <c r="C857" s="1001" t="s">
        <v>4301</v>
      </c>
      <c r="D857" s="1001" t="s">
        <v>11965</v>
      </c>
      <c r="E857" s="1001">
        <v>0</v>
      </c>
      <c r="F857" s="1001">
        <v>0</v>
      </c>
      <c r="G857" s="1001">
        <v>0</v>
      </c>
      <c r="H857" s="1001">
        <v>0</v>
      </c>
      <c r="I857" s="1001">
        <v>2121</v>
      </c>
      <c r="J857" s="1001">
        <v>2121</v>
      </c>
      <c r="K857" s="1001">
        <v>0</v>
      </c>
      <c r="L857" s="1000">
        <v>-2121</v>
      </c>
    </row>
    <row r="858" spans="1:12" ht="18.75">
      <c r="A858" s="1004" t="s">
        <v>11953</v>
      </c>
      <c r="B858" s="1001" t="s">
        <v>8910</v>
      </c>
      <c r="C858" s="1001" t="s">
        <v>4301</v>
      </c>
      <c r="D858" s="1001" t="s">
        <v>11966</v>
      </c>
      <c r="E858" s="1001">
        <v>117</v>
      </c>
      <c r="F858" s="1001">
        <v>56068.07</v>
      </c>
      <c r="G858" s="1001">
        <v>0</v>
      </c>
      <c r="H858" s="1001">
        <v>0</v>
      </c>
      <c r="I858" s="1001">
        <v>1220</v>
      </c>
      <c r="J858" s="1001">
        <v>1220</v>
      </c>
      <c r="K858" s="1001">
        <v>1201</v>
      </c>
      <c r="L858" s="1000">
        <v>-19</v>
      </c>
    </row>
    <row r="859" spans="1:12" ht="18.75">
      <c r="A859" s="1004" t="s">
        <v>11953</v>
      </c>
      <c r="B859" s="1001" t="s">
        <v>8910</v>
      </c>
      <c r="C859" s="1001" t="s">
        <v>4301</v>
      </c>
      <c r="D859" s="1001" t="s">
        <v>11967</v>
      </c>
      <c r="E859" s="1001">
        <v>0</v>
      </c>
      <c r="F859" s="1001">
        <v>0</v>
      </c>
      <c r="G859" s="1001">
        <v>0</v>
      </c>
      <c r="H859" s="1001">
        <v>0</v>
      </c>
      <c r="I859" s="1001">
        <v>581</v>
      </c>
      <c r="J859" s="1001">
        <v>581</v>
      </c>
      <c r="K859" s="1001">
        <v>0</v>
      </c>
      <c r="L859" s="1000">
        <v>-581</v>
      </c>
    </row>
    <row r="860" spans="1:12" ht="18.75">
      <c r="A860" s="1004" t="s">
        <v>11953</v>
      </c>
      <c r="B860" s="1001" t="s">
        <v>8910</v>
      </c>
      <c r="C860" s="1001" t="s">
        <v>4301</v>
      </c>
      <c r="D860" s="1001" t="s">
        <v>11983</v>
      </c>
      <c r="E860" s="1001">
        <v>0</v>
      </c>
      <c r="F860" s="1001">
        <v>0</v>
      </c>
      <c r="G860" s="1001">
        <v>0</v>
      </c>
      <c r="H860" s="1001">
        <v>0</v>
      </c>
      <c r="I860" s="1001">
        <v>55</v>
      </c>
      <c r="J860" s="1001">
        <v>55</v>
      </c>
      <c r="K860" s="1001">
        <v>51</v>
      </c>
      <c r="L860" s="1000">
        <v>-4</v>
      </c>
    </row>
    <row r="861" spans="1:12" ht="18.75">
      <c r="A861" s="1004" t="s">
        <v>11953</v>
      </c>
      <c r="B861" s="1001" t="s">
        <v>8910</v>
      </c>
      <c r="C861" s="1001" t="s">
        <v>4301</v>
      </c>
      <c r="D861" s="1001" t="s">
        <v>11968</v>
      </c>
      <c r="E861" s="1001">
        <v>58</v>
      </c>
      <c r="F861" s="1001">
        <v>29010</v>
      </c>
      <c r="G861" s="1001">
        <v>0</v>
      </c>
      <c r="H861" s="1001">
        <v>0</v>
      </c>
      <c r="I861" s="1001">
        <v>7642</v>
      </c>
      <c r="J861" s="1001">
        <v>7642</v>
      </c>
      <c r="K861" s="1001">
        <v>7324</v>
      </c>
      <c r="L861" s="1000">
        <v>-318</v>
      </c>
    </row>
    <row r="862" spans="1:12" ht="18.75">
      <c r="A862" s="1004" t="s">
        <v>11953</v>
      </c>
      <c r="B862" s="1001" t="s">
        <v>8910</v>
      </c>
      <c r="C862" s="1001" t="s">
        <v>4301</v>
      </c>
      <c r="D862" s="1001" t="s">
        <v>11984</v>
      </c>
      <c r="E862" s="1001">
        <v>127</v>
      </c>
      <c r="F862" s="1001">
        <v>127210.15</v>
      </c>
      <c r="G862" s="1001">
        <v>0</v>
      </c>
      <c r="H862" s="1001">
        <v>0</v>
      </c>
      <c r="I862" s="1001">
        <v>9730</v>
      </c>
      <c r="J862" s="1001">
        <v>9730</v>
      </c>
      <c r="K862" s="1001">
        <v>5441</v>
      </c>
      <c r="L862" s="1000">
        <v>-4289</v>
      </c>
    </row>
    <row r="863" spans="1:12" ht="18.75">
      <c r="A863" s="1004" t="s">
        <v>11953</v>
      </c>
      <c r="B863" s="1001" t="s">
        <v>8910</v>
      </c>
      <c r="C863" s="1001" t="s">
        <v>4301</v>
      </c>
      <c r="D863" s="1001" t="s">
        <v>11962</v>
      </c>
      <c r="E863" s="1001">
        <v>1668</v>
      </c>
      <c r="F863" s="1001">
        <v>0</v>
      </c>
      <c r="G863" s="1001">
        <v>0</v>
      </c>
      <c r="H863" s="1001">
        <v>0</v>
      </c>
      <c r="I863" s="1001">
        <v>24641</v>
      </c>
      <c r="J863" s="1001">
        <v>24641</v>
      </c>
      <c r="K863" s="1001">
        <v>22789</v>
      </c>
      <c r="L863" s="1000">
        <v>-1852</v>
      </c>
    </row>
    <row r="864" spans="1:12" ht="18.75">
      <c r="A864" s="1004" t="s">
        <v>11953</v>
      </c>
      <c r="B864" s="1000" t="s">
        <v>1300</v>
      </c>
      <c r="C864" s="1000" t="s">
        <v>4303</v>
      </c>
      <c r="D864" s="1000" t="s">
        <v>11955</v>
      </c>
      <c r="E864" s="1000">
        <v>2129</v>
      </c>
      <c r="F864" s="1000">
        <v>1569090.41</v>
      </c>
      <c r="G864" s="1000">
        <v>152</v>
      </c>
      <c r="H864" s="1000">
        <v>108266.32</v>
      </c>
      <c r="I864" s="1000">
        <v>25635</v>
      </c>
      <c r="J864" s="1000">
        <v>25635</v>
      </c>
      <c r="K864" s="1000">
        <v>25635</v>
      </c>
      <c r="L864" s="1000">
        <v>0</v>
      </c>
    </row>
    <row r="865" spans="1:12" ht="18.75">
      <c r="A865" s="1004" t="s">
        <v>11953</v>
      </c>
      <c r="B865" s="1001" t="s">
        <v>1300</v>
      </c>
      <c r="C865" s="1001" t="s">
        <v>11956</v>
      </c>
      <c r="D865" s="1001" t="s">
        <v>11961</v>
      </c>
      <c r="E865" s="1001">
        <v>1523</v>
      </c>
      <c r="F865" s="1001">
        <v>2029887.54</v>
      </c>
      <c r="G865" s="1001">
        <v>0</v>
      </c>
      <c r="H865" s="1001">
        <v>0</v>
      </c>
      <c r="I865" s="1001">
        <v>16772</v>
      </c>
      <c r="J865" s="1001">
        <v>16772</v>
      </c>
      <c r="K865" s="1001">
        <v>16772</v>
      </c>
      <c r="L865" s="1000">
        <v>0</v>
      </c>
    </row>
    <row r="866" spans="1:12" ht="18.75">
      <c r="A866" s="1004" t="s">
        <v>11953</v>
      </c>
      <c r="B866" s="1001" t="s">
        <v>1300</v>
      </c>
      <c r="C866" s="1001" t="s">
        <v>11956</v>
      </c>
      <c r="D866" s="1001" t="s">
        <v>11962</v>
      </c>
      <c r="E866" s="1001">
        <v>2127</v>
      </c>
      <c r="F866" s="1001">
        <v>0</v>
      </c>
      <c r="G866" s="1001">
        <v>0</v>
      </c>
      <c r="H866" s="1001">
        <v>0</v>
      </c>
      <c r="I866" s="1001">
        <v>62716</v>
      </c>
      <c r="J866" s="1001">
        <v>62716</v>
      </c>
      <c r="K866" s="1001">
        <v>20198</v>
      </c>
      <c r="L866" s="1000">
        <v>-42518</v>
      </c>
    </row>
    <row r="867" spans="1:12" ht="18.75">
      <c r="A867" s="1004" t="s">
        <v>11953</v>
      </c>
      <c r="B867" s="1000" t="s">
        <v>1300</v>
      </c>
      <c r="C867" s="1000" t="s">
        <v>4301</v>
      </c>
      <c r="D867" s="1000" t="s">
        <v>11963</v>
      </c>
      <c r="E867" s="1000">
        <v>2433</v>
      </c>
      <c r="F867" s="1000">
        <v>709630.84</v>
      </c>
      <c r="G867" s="1000">
        <v>156</v>
      </c>
      <c r="H867" s="1000">
        <v>42817.24</v>
      </c>
      <c r="I867" s="1000">
        <v>29227</v>
      </c>
      <c r="J867" s="1000">
        <v>29227</v>
      </c>
      <c r="K867" s="1000">
        <v>29227</v>
      </c>
      <c r="L867" s="1000">
        <v>0</v>
      </c>
    </row>
    <row r="868" spans="1:12" ht="18.75">
      <c r="A868" s="1004" t="s">
        <v>11953</v>
      </c>
      <c r="B868" s="1000" t="s">
        <v>1300</v>
      </c>
      <c r="C868" s="1000" t="s">
        <v>4301</v>
      </c>
      <c r="D868" s="1000" t="s">
        <v>11964</v>
      </c>
      <c r="E868" s="1000">
        <v>553</v>
      </c>
      <c r="F868" s="1000">
        <v>525989</v>
      </c>
      <c r="G868" s="1000">
        <v>5</v>
      </c>
      <c r="H868" s="1000">
        <v>4470</v>
      </c>
      <c r="I868" s="1000">
        <v>8337</v>
      </c>
      <c r="J868" s="1000">
        <v>8337</v>
      </c>
      <c r="K868" s="1000">
        <v>8337</v>
      </c>
      <c r="L868" s="1000">
        <v>0</v>
      </c>
    </row>
    <row r="869" spans="1:12" ht="18.75">
      <c r="A869" s="1004" t="s">
        <v>11953</v>
      </c>
      <c r="B869" s="1001" t="s">
        <v>1300</v>
      </c>
      <c r="C869" s="1001" t="s">
        <v>4301</v>
      </c>
      <c r="D869" s="1001" t="s">
        <v>11965</v>
      </c>
      <c r="E869" s="1001">
        <v>0</v>
      </c>
      <c r="F869" s="1001">
        <v>0</v>
      </c>
      <c r="G869" s="1001">
        <v>0</v>
      </c>
      <c r="H869" s="1001">
        <v>0</v>
      </c>
      <c r="I869" s="1001">
        <v>3752</v>
      </c>
      <c r="J869" s="1001">
        <v>3752</v>
      </c>
      <c r="K869" s="1001">
        <v>0</v>
      </c>
      <c r="L869" s="1000">
        <v>-3752</v>
      </c>
    </row>
    <row r="870" spans="1:12" ht="18.75">
      <c r="A870" s="1004" t="s">
        <v>11953</v>
      </c>
      <c r="B870" s="1001" t="s">
        <v>1300</v>
      </c>
      <c r="C870" s="1001" t="s">
        <v>4301</v>
      </c>
      <c r="D870" s="1001" t="s">
        <v>11966</v>
      </c>
      <c r="E870" s="1001">
        <v>104</v>
      </c>
      <c r="F870" s="1001">
        <v>22130.2</v>
      </c>
      <c r="G870" s="1001">
        <v>0</v>
      </c>
      <c r="H870" s="1001">
        <v>0</v>
      </c>
      <c r="I870" s="1001">
        <v>2153</v>
      </c>
      <c r="J870" s="1001">
        <v>2153</v>
      </c>
      <c r="K870" s="1001">
        <v>2018</v>
      </c>
      <c r="L870" s="1000">
        <v>-135</v>
      </c>
    </row>
    <row r="871" spans="1:12" ht="18.75">
      <c r="A871" s="1004" t="s">
        <v>11953</v>
      </c>
      <c r="B871" s="1001" t="s">
        <v>1300</v>
      </c>
      <c r="C871" s="1001" t="s">
        <v>4301</v>
      </c>
      <c r="D871" s="1001" t="s">
        <v>11967</v>
      </c>
      <c r="E871" s="1001">
        <v>0</v>
      </c>
      <c r="F871" s="1001">
        <v>0</v>
      </c>
      <c r="G871" s="1001">
        <v>0</v>
      </c>
      <c r="H871" s="1001">
        <v>0</v>
      </c>
      <c r="I871" s="1001">
        <v>1002</v>
      </c>
      <c r="J871" s="1001">
        <v>1002</v>
      </c>
      <c r="K871" s="1001">
        <v>0</v>
      </c>
      <c r="L871" s="1000">
        <v>-1002</v>
      </c>
    </row>
    <row r="872" spans="1:12" ht="18.75">
      <c r="A872" s="1004" t="s">
        <v>11953</v>
      </c>
      <c r="B872" s="1001" t="s">
        <v>1300</v>
      </c>
      <c r="C872" s="1001" t="s">
        <v>4301</v>
      </c>
      <c r="D872" s="1001" t="s">
        <v>11983</v>
      </c>
      <c r="E872" s="1001">
        <v>21</v>
      </c>
      <c r="F872" s="1001">
        <v>90972</v>
      </c>
      <c r="G872" s="1001">
        <v>0</v>
      </c>
      <c r="H872" s="1001">
        <v>0</v>
      </c>
      <c r="I872" s="1001">
        <v>112</v>
      </c>
      <c r="J872" s="1001">
        <v>112</v>
      </c>
      <c r="K872" s="1001">
        <v>125</v>
      </c>
      <c r="L872" s="1000">
        <v>13</v>
      </c>
    </row>
    <row r="873" spans="1:12" ht="18.75">
      <c r="A873" s="1004" t="s">
        <v>11953</v>
      </c>
      <c r="B873" s="1001" t="s">
        <v>1300</v>
      </c>
      <c r="C873" s="1001" t="s">
        <v>4301</v>
      </c>
      <c r="D873" s="1001" t="s">
        <v>11968</v>
      </c>
      <c r="E873" s="1001">
        <v>672</v>
      </c>
      <c r="F873" s="1001">
        <v>425818</v>
      </c>
      <c r="G873" s="1001">
        <v>0</v>
      </c>
      <c r="H873" s="1001">
        <v>0</v>
      </c>
      <c r="I873" s="1001">
        <v>6336</v>
      </c>
      <c r="J873" s="1001">
        <v>6336</v>
      </c>
      <c r="K873" s="1001">
        <v>6331</v>
      </c>
      <c r="L873" s="1000">
        <v>-5</v>
      </c>
    </row>
    <row r="874" spans="1:12" ht="18.75">
      <c r="A874" s="1004" t="s">
        <v>11953</v>
      </c>
      <c r="B874" s="1001" t="s">
        <v>1300</v>
      </c>
      <c r="C874" s="1001" t="s">
        <v>4301</v>
      </c>
      <c r="D874" s="1001" t="s">
        <v>11984</v>
      </c>
      <c r="E874" s="1001">
        <v>359</v>
      </c>
      <c r="F874" s="1001">
        <v>727737.37</v>
      </c>
      <c r="G874" s="1001">
        <v>0</v>
      </c>
      <c r="H874" s="1001">
        <v>0</v>
      </c>
      <c r="I874" s="1001">
        <v>14818</v>
      </c>
      <c r="J874" s="1001">
        <v>14818</v>
      </c>
      <c r="K874" s="1001">
        <v>8701</v>
      </c>
      <c r="L874" s="1000">
        <v>-6117</v>
      </c>
    </row>
    <row r="875" spans="1:12" ht="18.75">
      <c r="A875" s="1004" t="s">
        <v>11953</v>
      </c>
      <c r="B875" s="1001" t="s">
        <v>1300</v>
      </c>
      <c r="C875" s="1001" t="s">
        <v>4301</v>
      </c>
      <c r="D875" s="1001" t="s">
        <v>11962</v>
      </c>
      <c r="E875" s="1001">
        <v>4696</v>
      </c>
      <c r="F875" s="1001">
        <v>0</v>
      </c>
      <c r="G875" s="1001">
        <v>0</v>
      </c>
      <c r="H875" s="1001">
        <v>0</v>
      </c>
      <c r="I875" s="1001">
        <v>60574</v>
      </c>
      <c r="J875" s="1001">
        <v>60574</v>
      </c>
      <c r="K875" s="1001">
        <v>56814</v>
      </c>
      <c r="L875" s="1000">
        <v>-3760</v>
      </c>
    </row>
    <row r="876" spans="1:12" ht="18.75">
      <c r="A876" s="1004" t="s">
        <v>11953</v>
      </c>
      <c r="B876" s="1000" t="s">
        <v>12025</v>
      </c>
      <c r="C876" s="1000" t="s">
        <v>4303</v>
      </c>
      <c r="D876" s="1000" t="s">
        <v>11955</v>
      </c>
      <c r="E876" s="1000">
        <v>791</v>
      </c>
      <c r="F876" s="1000">
        <v>543812.5</v>
      </c>
      <c r="G876" s="1000">
        <v>13</v>
      </c>
      <c r="H876" s="1000">
        <v>8937.5</v>
      </c>
      <c r="I876" s="1000">
        <v>9300</v>
      </c>
      <c r="J876" s="1000">
        <v>9300</v>
      </c>
      <c r="K876" s="1000">
        <v>9300</v>
      </c>
      <c r="L876" s="1000">
        <v>0</v>
      </c>
    </row>
    <row r="877" spans="1:12" ht="18.75">
      <c r="A877" s="1004" t="s">
        <v>11953</v>
      </c>
      <c r="B877" s="1001" t="s">
        <v>12025</v>
      </c>
      <c r="C877" s="1001" t="s">
        <v>11956</v>
      </c>
      <c r="D877" s="1001" t="s">
        <v>11961</v>
      </c>
      <c r="E877" s="1001">
        <v>661</v>
      </c>
      <c r="F877" s="1001">
        <v>1004297.65</v>
      </c>
      <c r="G877" s="1001">
        <v>0</v>
      </c>
      <c r="H877" s="1001">
        <v>0</v>
      </c>
      <c r="I877" s="1001">
        <v>7752</v>
      </c>
      <c r="J877" s="1001">
        <v>7752</v>
      </c>
      <c r="K877" s="1001">
        <v>7752</v>
      </c>
      <c r="L877" s="1000">
        <v>0</v>
      </c>
    </row>
    <row r="878" spans="1:12" ht="18.75">
      <c r="A878" s="1004" t="s">
        <v>11953</v>
      </c>
      <c r="B878" s="1001" t="s">
        <v>12025</v>
      </c>
      <c r="C878" s="1001" t="s">
        <v>11956</v>
      </c>
      <c r="D878" s="1001" t="s">
        <v>11962</v>
      </c>
      <c r="E878" s="1001">
        <v>924</v>
      </c>
      <c r="F878" s="1001">
        <v>0</v>
      </c>
      <c r="G878" s="1001">
        <v>0</v>
      </c>
      <c r="H878" s="1001">
        <v>0</v>
      </c>
      <c r="I878" s="1001">
        <v>21008</v>
      </c>
      <c r="J878" s="1001">
        <v>21008</v>
      </c>
      <c r="K878" s="1001">
        <v>9201</v>
      </c>
      <c r="L878" s="1000">
        <v>-11807</v>
      </c>
    </row>
    <row r="879" spans="1:12" ht="18.75">
      <c r="A879" s="1004" t="s">
        <v>11953</v>
      </c>
      <c r="B879" s="1001" t="s">
        <v>12025</v>
      </c>
      <c r="C879" s="1001" t="s">
        <v>4301</v>
      </c>
      <c r="D879" s="1001" t="s">
        <v>11963</v>
      </c>
      <c r="E879" s="1001">
        <v>928</v>
      </c>
      <c r="F879" s="1001">
        <v>448813.25</v>
      </c>
      <c r="G879" s="1001">
        <v>0</v>
      </c>
      <c r="H879" s="1001">
        <v>0</v>
      </c>
      <c r="I879" s="1001">
        <v>10114</v>
      </c>
      <c r="J879" s="1001">
        <v>10114</v>
      </c>
      <c r="K879" s="1001">
        <v>10090</v>
      </c>
      <c r="L879" s="1000">
        <v>-24</v>
      </c>
    </row>
    <row r="880" spans="1:12" ht="18.75">
      <c r="A880" s="1004" t="s">
        <v>11953</v>
      </c>
      <c r="B880" s="1001" t="s">
        <v>12025</v>
      </c>
      <c r="C880" s="1001" t="s">
        <v>4301</v>
      </c>
      <c r="D880" s="1001" t="s">
        <v>11964</v>
      </c>
      <c r="E880" s="1001">
        <v>208</v>
      </c>
      <c r="F880" s="1001">
        <v>220942</v>
      </c>
      <c r="G880" s="1001">
        <v>0</v>
      </c>
      <c r="H880" s="1001">
        <v>0</v>
      </c>
      <c r="I880" s="1001">
        <v>3505</v>
      </c>
      <c r="J880" s="1001">
        <v>3505</v>
      </c>
      <c r="K880" s="1001">
        <v>3500</v>
      </c>
      <c r="L880" s="1000">
        <v>-5</v>
      </c>
    </row>
    <row r="881" spans="1:12" ht="18.75">
      <c r="A881" s="1004" t="s">
        <v>11953</v>
      </c>
      <c r="B881" s="1001" t="s">
        <v>12025</v>
      </c>
      <c r="C881" s="1001" t="s">
        <v>4301</v>
      </c>
      <c r="D881" s="1001" t="s">
        <v>11965</v>
      </c>
      <c r="E881" s="1001">
        <v>0</v>
      </c>
      <c r="F881" s="1001">
        <v>0</v>
      </c>
      <c r="G881" s="1001">
        <v>0</v>
      </c>
      <c r="H881" s="1001">
        <v>0</v>
      </c>
      <c r="I881" s="1001">
        <v>1429</v>
      </c>
      <c r="J881" s="1001">
        <v>1429</v>
      </c>
      <c r="K881" s="1001">
        <v>0</v>
      </c>
      <c r="L881" s="1000">
        <v>-1429</v>
      </c>
    </row>
    <row r="882" spans="1:12" ht="18.75">
      <c r="A882" s="1004" t="s">
        <v>11953</v>
      </c>
      <c r="B882" s="1001" t="s">
        <v>12025</v>
      </c>
      <c r="C882" s="1001" t="s">
        <v>4301</v>
      </c>
      <c r="D882" s="1001" t="s">
        <v>11966</v>
      </c>
      <c r="E882" s="1001">
        <v>145</v>
      </c>
      <c r="F882" s="1001">
        <v>52060.35</v>
      </c>
      <c r="G882" s="1001">
        <v>0</v>
      </c>
      <c r="H882" s="1001">
        <v>0</v>
      </c>
      <c r="I882" s="1001">
        <v>918</v>
      </c>
      <c r="J882" s="1001">
        <v>918</v>
      </c>
      <c r="K882" s="1001">
        <v>911</v>
      </c>
      <c r="L882" s="1000">
        <v>-7</v>
      </c>
    </row>
    <row r="883" spans="1:12" ht="18.75">
      <c r="A883" s="1004" t="s">
        <v>11953</v>
      </c>
      <c r="B883" s="1001" t="s">
        <v>12025</v>
      </c>
      <c r="C883" s="1001" t="s">
        <v>4301</v>
      </c>
      <c r="D883" s="1001" t="s">
        <v>11967</v>
      </c>
      <c r="E883" s="1001">
        <v>0</v>
      </c>
      <c r="F883" s="1001">
        <v>0</v>
      </c>
      <c r="G883" s="1001">
        <v>0</v>
      </c>
      <c r="H883" s="1001">
        <v>0</v>
      </c>
      <c r="I883" s="1001">
        <v>392</v>
      </c>
      <c r="J883" s="1001">
        <v>392</v>
      </c>
      <c r="K883" s="1001">
        <v>0</v>
      </c>
      <c r="L883" s="1000">
        <v>-392</v>
      </c>
    </row>
    <row r="884" spans="1:12" ht="18.75">
      <c r="A884" s="1004" t="s">
        <v>11953</v>
      </c>
      <c r="B884" s="1001" t="s">
        <v>12025</v>
      </c>
      <c r="C884" s="1001" t="s">
        <v>4301</v>
      </c>
      <c r="D884" s="1001" t="s">
        <v>11983</v>
      </c>
      <c r="E884" s="1001">
        <v>0</v>
      </c>
      <c r="F884" s="1001">
        <v>0</v>
      </c>
      <c r="G884" s="1001">
        <v>0</v>
      </c>
      <c r="H884" s="1001">
        <v>0</v>
      </c>
      <c r="I884" s="1001">
        <v>45</v>
      </c>
      <c r="J884" s="1001">
        <v>45</v>
      </c>
      <c r="K884" s="1001">
        <v>44</v>
      </c>
      <c r="L884" s="1000">
        <v>-1</v>
      </c>
    </row>
    <row r="885" spans="1:12" ht="18.75">
      <c r="A885" s="1004" t="s">
        <v>11953</v>
      </c>
      <c r="B885" s="1001" t="s">
        <v>12025</v>
      </c>
      <c r="C885" s="1001" t="s">
        <v>4301</v>
      </c>
      <c r="D885" s="1001" t="s">
        <v>11968</v>
      </c>
      <c r="E885" s="1001">
        <v>271</v>
      </c>
      <c r="F885" s="1001">
        <v>142517</v>
      </c>
      <c r="G885" s="1001">
        <v>0</v>
      </c>
      <c r="H885" s="1001">
        <v>0</v>
      </c>
      <c r="I885" s="1001">
        <v>2340</v>
      </c>
      <c r="J885" s="1001">
        <v>2340</v>
      </c>
      <c r="K885" s="1001">
        <v>2307</v>
      </c>
      <c r="L885" s="1000">
        <v>-33</v>
      </c>
    </row>
    <row r="886" spans="1:12" ht="18.75">
      <c r="A886" s="1004" t="s">
        <v>11953</v>
      </c>
      <c r="B886" s="1001" t="s">
        <v>12025</v>
      </c>
      <c r="C886" s="1001" t="s">
        <v>4301</v>
      </c>
      <c r="D886" s="1001" t="s">
        <v>11984</v>
      </c>
      <c r="E886" s="1001">
        <v>356</v>
      </c>
      <c r="F886" s="1001">
        <v>540188.32999999996</v>
      </c>
      <c r="G886" s="1001">
        <v>0</v>
      </c>
      <c r="H886" s="1001">
        <v>0</v>
      </c>
      <c r="I886" s="1001">
        <v>8184</v>
      </c>
      <c r="J886" s="1001">
        <v>8184</v>
      </c>
      <c r="K886" s="1001">
        <v>4170</v>
      </c>
      <c r="L886" s="1000">
        <v>-4014</v>
      </c>
    </row>
    <row r="887" spans="1:12" ht="18.75">
      <c r="A887" s="1004" t="s">
        <v>11953</v>
      </c>
      <c r="B887" s="1001" t="s">
        <v>12025</v>
      </c>
      <c r="C887" s="1001" t="s">
        <v>4301</v>
      </c>
      <c r="D887" s="1001" t="s">
        <v>11962</v>
      </c>
      <c r="E887" s="1001">
        <v>1539</v>
      </c>
      <c r="F887" s="1001">
        <v>0</v>
      </c>
      <c r="G887" s="1001">
        <v>0</v>
      </c>
      <c r="H887" s="1001">
        <v>0</v>
      </c>
      <c r="I887" s="1001">
        <v>16041</v>
      </c>
      <c r="J887" s="1001">
        <v>16041</v>
      </c>
      <c r="K887" s="1001">
        <v>18792</v>
      </c>
      <c r="L887" s="1000">
        <v>2751</v>
      </c>
    </row>
    <row r="888" spans="1:12" ht="18.75">
      <c r="A888" s="1004" t="s">
        <v>11953</v>
      </c>
      <c r="B888" s="1000" t="s">
        <v>7473</v>
      </c>
      <c r="C888" s="1000" t="s">
        <v>4303</v>
      </c>
      <c r="D888" s="1000" t="s">
        <v>11955</v>
      </c>
      <c r="E888" s="1000">
        <v>1286</v>
      </c>
      <c r="F888" s="1000">
        <v>874067.61</v>
      </c>
      <c r="G888" s="1000">
        <v>34</v>
      </c>
      <c r="H888" s="1000">
        <v>22812.94</v>
      </c>
      <c r="I888" s="1000">
        <v>15307</v>
      </c>
      <c r="J888" s="1000">
        <v>15307</v>
      </c>
      <c r="K888" s="1000">
        <v>15307</v>
      </c>
      <c r="L888" s="1000">
        <v>0</v>
      </c>
    </row>
    <row r="889" spans="1:12" ht="18.75">
      <c r="A889" s="1004" t="s">
        <v>11953</v>
      </c>
      <c r="B889" s="1001" t="s">
        <v>7473</v>
      </c>
      <c r="C889" s="1001" t="s">
        <v>11956</v>
      </c>
      <c r="D889" s="1001" t="s">
        <v>11961</v>
      </c>
      <c r="E889" s="1001">
        <v>1015</v>
      </c>
      <c r="F889" s="1001">
        <v>1893341</v>
      </c>
      <c r="G889" s="1001">
        <v>0</v>
      </c>
      <c r="H889" s="1001">
        <v>0</v>
      </c>
      <c r="I889" s="1001">
        <v>11150</v>
      </c>
      <c r="J889" s="1001">
        <v>11150</v>
      </c>
      <c r="K889" s="1001">
        <v>11150</v>
      </c>
      <c r="L889" s="1000">
        <v>0</v>
      </c>
    </row>
    <row r="890" spans="1:12" ht="18.75">
      <c r="A890" s="1004" t="s">
        <v>11953</v>
      </c>
      <c r="B890" s="1001" t="s">
        <v>7473</v>
      </c>
      <c r="C890" s="1001" t="s">
        <v>11956</v>
      </c>
      <c r="D890" s="1001" t="s">
        <v>11962</v>
      </c>
      <c r="E890" s="1001">
        <v>3620</v>
      </c>
      <c r="F890" s="1001">
        <v>0</v>
      </c>
      <c r="G890" s="1001">
        <v>0</v>
      </c>
      <c r="H890" s="1001">
        <v>0</v>
      </c>
      <c r="I890" s="1001">
        <v>36229</v>
      </c>
      <c r="J890" s="1001">
        <v>36229</v>
      </c>
      <c r="K890" s="1001">
        <v>38891</v>
      </c>
      <c r="L890" s="1000">
        <v>2662</v>
      </c>
    </row>
    <row r="891" spans="1:12" ht="18.75">
      <c r="A891" s="1004" t="s">
        <v>11953</v>
      </c>
      <c r="B891" s="1001" t="s">
        <v>7473</v>
      </c>
      <c r="C891" s="1001" t="s">
        <v>4301</v>
      </c>
      <c r="D891" s="1001" t="s">
        <v>11963</v>
      </c>
      <c r="E891" s="1001">
        <v>1371</v>
      </c>
      <c r="F891" s="1001">
        <v>730420.41</v>
      </c>
      <c r="G891" s="1001">
        <v>0</v>
      </c>
      <c r="H891" s="1001">
        <v>0</v>
      </c>
      <c r="I891" s="1001">
        <v>15468</v>
      </c>
      <c r="J891" s="1001">
        <v>15468</v>
      </c>
      <c r="K891" s="1001">
        <v>15432</v>
      </c>
      <c r="L891" s="1000">
        <v>-36</v>
      </c>
    </row>
    <row r="892" spans="1:12" ht="18.75">
      <c r="A892" s="1004" t="s">
        <v>11953</v>
      </c>
      <c r="B892" s="1001" t="s">
        <v>7473</v>
      </c>
      <c r="C892" s="1001" t="s">
        <v>4301</v>
      </c>
      <c r="D892" s="1001" t="s">
        <v>11964</v>
      </c>
      <c r="E892" s="1001">
        <v>738</v>
      </c>
      <c r="F892" s="1001">
        <v>725429</v>
      </c>
      <c r="G892" s="1001">
        <v>0</v>
      </c>
      <c r="H892" s="1001">
        <v>0</v>
      </c>
      <c r="I892" s="1001">
        <v>5942</v>
      </c>
      <c r="J892" s="1001">
        <v>5942</v>
      </c>
      <c r="K892" s="1001">
        <v>5886</v>
      </c>
      <c r="L892" s="1000">
        <v>-56</v>
      </c>
    </row>
    <row r="893" spans="1:12" ht="18.75">
      <c r="A893" s="1004" t="s">
        <v>11953</v>
      </c>
      <c r="B893" s="1001" t="s">
        <v>7473</v>
      </c>
      <c r="C893" s="1001" t="s">
        <v>4301</v>
      </c>
      <c r="D893" s="1001" t="s">
        <v>11965</v>
      </c>
      <c r="E893" s="1001">
        <v>0</v>
      </c>
      <c r="F893" s="1001">
        <v>0</v>
      </c>
      <c r="G893" s="1001">
        <v>0</v>
      </c>
      <c r="H893" s="1001">
        <v>0</v>
      </c>
      <c r="I893" s="1001">
        <v>2222</v>
      </c>
      <c r="J893" s="1001">
        <v>2222</v>
      </c>
      <c r="K893" s="1001">
        <v>0</v>
      </c>
      <c r="L893" s="1000">
        <v>-2222</v>
      </c>
    </row>
    <row r="894" spans="1:12" ht="18.75">
      <c r="A894" s="1004" t="s">
        <v>11953</v>
      </c>
      <c r="B894" s="1001" t="s">
        <v>7473</v>
      </c>
      <c r="C894" s="1001" t="s">
        <v>4301</v>
      </c>
      <c r="D894" s="1001" t="s">
        <v>11966</v>
      </c>
      <c r="E894" s="1001">
        <v>258</v>
      </c>
      <c r="F894" s="1001">
        <v>69269.440000000002</v>
      </c>
      <c r="G894" s="1001">
        <v>0</v>
      </c>
      <c r="H894" s="1001">
        <v>0</v>
      </c>
      <c r="I894" s="1001">
        <v>3276</v>
      </c>
      <c r="J894" s="1001">
        <v>3276</v>
      </c>
      <c r="K894" s="1001">
        <v>3254</v>
      </c>
      <c r="L894" s="1000">
        <v>-22</v>
      </c>
    </row>
    <row r="895" spans="1:12" ht="18.75">
      <c r="A895" s="1004" t="s">
        <v>11953</v>
      </c>
      <c r="B895" s="1001" t="s">
        <v>7473</v>
      </c>
      <c r="C895" s="1001" t="s">
        <v>4301</v>
      </c>
      <c r="D895" s="1001" t="s">
        <v>11967</v>
      </c>
      <c r="E895" s="1001">
        <v>0</v>
      </c>
      <c r="F895" s="1001">
        <v>0</v>
      </c>
      <c r="G895" s="1001">
        <v>0</v>
      </c>
      <c r="H895" s="1001">
        <v>0</v>
      </c>
      <c r="I895" s="1001">
        <v>1111</v>
      </c>
      <c r="J895" s="1001">
        <v>1111</v>
      </c>
      <c r="K895" s="1001">
        <v>0</v>
      </c>
      <c r="L895" s="1000">
        <v>-1111</v>
      </c>
    </row>
    <row r="896" spans="1:12" ht="18.75">
      <c r="A896" s="1004" t="s">
        <v>11953</v>
      </c>
      <c r="B896" s="1001" t="s">
        <v>7473</v>
      </c>
      <c r="C896" s="1001" t="s">
        <v>4301</v>
      </c>
      <c r="D896" s="1001" t="s">
        <v>11983</v>
      </c>
      <c r="E896" s="1001">
        <v>0</v>
      </c>
      <c r="F896" s="1001">
        <v>0</v>
      </c>
      <c r="G896" s="1001">
        <v>0</v>
      </c>
      <c r="H896" s="1001">
        <v>0</v>
      </c>
      <c r="I896" s="1001">
        <v>60</v>
      </c>
      <c r="J896" s="1001">
        <v>60</v>
      </c>
      <c r="K896" s="1001">
        <v>58</v>
      </c>
      <c r="L896" s="1000">
        <v>-2</v>
      </c>
    </row>
    <row r="897" spans="1:12" ht="18.75">
      <c r="A897" s="1004" t="s">
        <v>11953</v>
      </c>
      <c r="B897" s="1001" t="s">
        <v>7473</v>
      </c>
      <c r="C897" s="1001" t="s">
        <v>4301</v>
      </c>
      <c r="D897" s="1001" t="s">
        <v>11968</v>
      </c>
      <c r="E897" s="1001">
        <v>515</v>
      </c>
      <c r="F897" s="1001">
        <v>308235</v>
      </c>
      <c r="G897" s="1001">
        <v>0</v>
      </c>
      <c r="H897" s="1001">
        <v>0</v>
      </c>
      <c r="I897" s="1001">
        <v>5198</v>
      </c>
      <c r="J897" s="1001">
        <v>5198</v>
      </c>
      <c r="K897" s="1001">
        <v>5193</v>
      </c>
      <c r="L897" s="1000">
        <v>-5</v>
      </c>
    </row>
    <row r="898" spans="1:12" ht="18.75">
      <c r="A898" s="1004" t="s">
        <v>11953</v>
      </c>
      <c r="B898" s="1001" t="s">
        <v>7473</v>
      </c>
      <c r="C898" s="1001" t="s">
        <v>4301</v>
      </c>
      <c r="D898" s="1001" t="s">
        <v>11984</v>
      </c>
      <c r="E898" s="1001">
        <v>215</v>
      </c>
      <c r="F898" s="1001">
        <v>399029.04</v>
      </c>
      <c r="G898" s="1001">
        <v>0</v>
      </c>
      <c r="H898" s="1001">
        <v>0</v>
      </c>
      <c r="I898" s="1001">
        <v>10699</v>
      </c>
      <c r="J898" s="1001">
        <v>10699</v>
      </c>
      <c r="K898" s="1001">
        <v>5689</v>
      </c>
      <c r="L898" s="1000">
        <v>-5010</v>
      </c>
    </row>
    <row r="899" spans="1:12" ht="18.75">
      <c r="A899" s="1004" t="s">
        <v>11953</v>
      </c>
      <c r="B899" s="1001" t="s">
        <v>7473</v>
      </c>
      <c r="C899" s="1001" t="s">
        <v>4301</v>
      </c>
      <c r="D899" s="1001" t="s">
        <v>11962</v>
      </c>
      <c r="E899" s="1001">
        <v>2853</v>
      </c>
      <c r="F899" s="1001">
        <v>0</v>
      </c>
      <c r="G899" s="1001">
        <v>0</v>
      </c>
      <c r="H899" s="1001">
        <v>0</v>
      </c>
      <c r="I899" s="1001">
        <v>32678</v>
      </c>
      <c r="J899" s="1001">
        <v>32678</v>
      </c>
      <c r="K899" s="1001">
        <v>37162</v>
      </c>
      <c r="L899" s="1000">
        <v>4484</v>
      </c>
    </row>
    <row r="900" spans="1:12" ht="18.75">
      <c r="A900" s="1004" t="s">
        <v>11953</v>
      </c>
      <c r="B900" s="1001" t="s">
        <v>9049</v>
      </c>
      <c r="C900" s="1001" t="s">
        <v>4303</v>
      </c>
      <c r="D900" s="1001" t="s">
        <v>11955</v>
      </c>
      <c r="E900" s="1001">
        <v>1551</v>
      </c>
      <c r="F900" s="1001">
        <v>1088111.57</v>
      </c>
      <c r="G900" s="1001">
        <v>0</v>
      </c>
      <c r="H900" s="1001">
        <v>0</v>
      </c>
      <c r="I900" s="1001">
        <v>17912</v>
      </c>
      <c r="J900" s="1001">
        <v>17912</v>
      </c>
      <c r="K900" s="1001">
        <v>17912</v>
      </c>
      <c r="L900" s="1000">
        <v>0</v>
      </c>
    </row>
    <row r="901" spans="1:12" ht="18.75">
      <c r="A901" s="1004" t="s">
        <v>11953</v>
      </c>
      <c r="B901" s="1001" t="s">
        <v>9049</v>
      </c>
      <c r="C901" s="1001" t="s">
        <v>11956</v>
      </c>
      <c r="D901" s="1001" t="s">
        <v>11961</v>
      </c>
      <c r="E901" s="1001">
        <v>1778</v>
      </c>
      <c r="F901" s="1001">
        <v>2679910.4700000002</v>
      </c>
      <c r="G901" s="1001">
        <v>0</v>
      </c>
      <c r="H901" s="1001">
        <v>0</v>
      </c>
      <c r="I901" s="1001">
        <v>20178</v>
      </c>
      <c r="J901" s="1001">
        <v>20178</v>
      </c>
      <c r="K901" s="1001">
        <v>20178</v>
      </c>
      <c r="L901" s="1000">
        <v>0</v>
      </c>
    </row>
    <row r="902" spans="1:12" ht="18.75">
      <c r="A902" s="1004" t="s">
        <v>11953</v>
      </c>
      <c r="B902" s="1001" t="s">
        <v>9049</v>
      </c>
      <c r="C902" s="1001" t="s">
        <v>11956</v>
      </c>
      <c r="D902" s="1001" t="s">
        <v>11962</v>
      </c>
      <c r="E902" s="1001">
        <v>3545</v>
      </c>
      <c r="F902" s="1001">
        <v>0</v>
      </c>
      <c r="G902" s="1001">
        <v>0</v>
      </c>
      <c r="H902" s="1001">
        <v>0</v>
      </c>
      <c r="I902" s="1001">
        <v>35726</v>
      </c>
      <c r="J902" s="1001">
        <v>35726</v>
      </c>
      <c r="K902" s="1001">
        <v>34538</v>
      </c>
      <c r="L902" s="1000">
        <v>-1188</v>
      </c>
    </row>
    <row r="903" spans="1:12" ht="18.75">
      <c r="A903" s="1004" t="s">
        <v>11953</v>
      </c>
      <c r="B903" s="1001" t="s">
        <v>9049</v>
      </c>
      <c r="C903" s="1001" t="s">
        <v>4301</v>
      </c>
      <c r="D903" s="1001" t="s">
        <v>11963</v>
      </c>
      <c r="E903" s="1001">
        <v>840</v>
      </c>
      <c r="F903" s="1001">
        <v>238890.23999999999</v>
      </c>
      <c r="G903" s="1001">
        <v>0</v>
      </c>
      <c r="H903" s="1001">
        <v>0</v>
      </c>
      <c r="I903" s="1001">
        <v>10077</v>
      </c>
      <c r="J903" s="1001">
        <v>10077</v>
      </c>
      <c r="K903" s="1001">
        <v>10072</v>
      </c>
      <c r="L903" s="1000">
        <v>-5</v>
      </c>
    </row>
    <row r="904" spans="1:12" ht="18.75">
      <c r="A904" s="1004" t="s">
        <v>11953</v>
      </c>
      <c r="B904" s="1001" t="s">
        <v>9049</v>
      </c>
      <c r="C904" s="1001" t="s">
        <v>4301</v>
      </c>
      <c r="D904" s="1001" t="s">
        <v>11964</v>
      </c>
      <c r="E904" s="1001">
        <v>403</v>
      </c>
      <c r="F904" s="1001">
        <v>324615</v>
      </c>
      <c r="G904" s="1001">
        <v>0</v>
      </c>
      <c r="H904" s="1001">
        <v>0</v>
      </c>
      <c r="I904" s="1001">
        <v>5419</v>
      </c>
      <c r="J904" s="1001">
        <v>5419</v>
      </c>
      <c r="K904" s="1001">
        <v>5405</v>
      </c>
      <c r="L904" s="1000">
        <v>-14</v>
      </c>
    </row>
    <row r="905" spans="1:12" ht="18.75">
      <c r="A905" s="1004" t="s">
        <v>11953</v>
      </c>
      <c r="B905" s="1001" t="s">
        <v>9049</v>
      </c>
      <c r="C905" s="1001" t="s">
        <v>4301</v>
      </c>
      <c r="D905" s="1001" t="s">
        <v>11965</v>
      </c>
      <c r="E905" s="1001">
        <v>0</v>
      </c>
      <c r="F905" s="1001">
        <v>0</v>
      </c>
      <c r="G905" s="1001">
        <v>0</v>
      </c>
      <c r="H905" s="1001">
        <v>0</v>
      </c>
      <c r="I905" s="1001">
        <v>2677</v>
      </c>
      <c r="J905" s="1001">
        <v>2677</v>
      </c>
      <c r="K905" s="1001">
        <v>0</v>
      </c>
      <c r="L905" s="1000">
        <v>-2677</v>
      </c>
    </row>
    <row r="906" spans="1:12" ht="18.75">
      <c r="A906" s="1004" t="s">
        <v>11953</v>
      </c>
      <c r="B906" s="1001" t="s">
        <v>9049</v>
      </c>
      <c r="C906" s="1001" t="s">
        <v>4301</v>
      </c>
      <c r="D906" s="1001" t="s">
        <v>11966</v>
      </c>
      <c r="E906" s="1001">
        <v>94</v>
      </c>
      <c r="F906" s="1001">
        <v>21728.86</v>
      </c>
      <c r="G906" s="1001">
        <v>0</v>
      </c>
      <c r="H906" s="1001">
        <v>0</v>
      </c>
      <c r="I906" s="1001">
        <v>1109</v>
      </c>
      <c r="J906" s="1001">
        <v>1109</v>
      </c>
      <c r="K906" s="1001">
        <v>1104</v>
      </c>
      <c r="L906" s="1000">
        <v>-5</v>
      </c>
    </row>
    <row r="907" spans="1:12" ht="18.75">
      <c r="A907" s="1004" t="s">
        <v>11953</v>
      </c>
      <c r="B907" s="1001" t="s">
        <v>9049</v>
      </c>
      <c r="C907" s="1001" t="s">
        <v>4301</v>
      </c>
      <c r="D907" s="1001" t="s">
        <v>11967</v>
      </c>
      <c r="E907" s="1001">
        <v>0</v>
      </c>
      <c r="F907" s="1001">
        <v>0</v>
      </c>
      <c r="G907" s="1001">
        <v>0</v>
      </c>
      <c r="H907" s="1001">
        <v>0</v>
      </c>
      <c r="I907" s="1001">
        <v>556</v>
      </c>
      <c r="J907" s="1001">
        <v>556</v>
      </c>
      <c r="K907" s="1001">
        <v>0</v>
      </c>
      <c r="L907" s="1000">
        <v>-556</v>
      </c>
    </row>
    <row r="908" spans="1:12" ht="18.75">
      <c r="A908" s="1004" t="s">
        <v>11953</v>
      </c>
      <c r="B908" s="1001" t="s">
        <v>9049</v>
      </c>
      <c r="C908" s="1001" t="s">
        <v>4301</v>
      </c>
      <c r="D908" s="1001" t="s">
        <v>11983</v>
      </c>
      <c r="E908" s="1001">
        <v>0</v>
      </c>
      <c r="F908" s="1001">
        <v>0</v>
      </c>
      <c r="G908" s="1001">
        <v>0</v>
      </c>
      <c r="H908" s="1001">
        <v>0</v>
      </c>
      <c r="I908" s="1001">
        <v>90</v>
      </c>
      <c r="J908" s="1001">
        <v>90</v>
      </c>
      <c r="K908" s="1001">
        <v>88</v>
      </c>
      <c r="L908" s="1000">
        <v>-2</v>
      </c>
    </row>
    <row r="909" spans="1:12" ht="18.75">
      <c r="A909" s="1004" t="s">
        <v>11953</v>
      </c>
      <c r="B909" s="1001" t="s">
        <v>9049</v>
      </c>
      <c r="C909" s="1001" t="s">
        <v>4301</v>
      </c>
      <c r="D909" s="1001" t="s">
        <v>11968</v>
      </c>
      <c r="E909" s="1001">
        <v>769</v>
      </c>
      <c r="F909" s="1001">
        <v>445855</v>
      </c>
      <c r="G909" s="1001">
        <v>0</v>
      </c>
      <c r="H909" s="1001">
        <v>0</v>
      </c>
      <c r="I909" s="1001">
        <v>8334</v>
      </c>
      <c r="J909" s="1001">
        <v>8334</v>
      </c>
      <c r="K909" s="1001">
        <v>7801</v>
      </c>
      <c r="L909" s="1000">
        <v>-533</v>
      </c>
    </row>
    <row r="910" spans="1:12" ht="18.75">
      <c r="A910" s="1004" t="s">
        <v>11953</v>
      </c>
      <c r="B910" s="1001" t="s">
        <v>9049</v>
      </c>
      <c r="C910" s="1001" t="s">
        <v>4301</v>
      </c>
      <c r="D910" s="1001" t="s">
        <v>11984</v>
      </c>
      <c r="E910" s="1001">
        <v>460</v>
      </c>
      <c r="F910" s="1001">
        <v>843122.01</v>
      </c>
      <c r="G910" s="1001">
        <v>0</v>
      </c>
      <c r="H910" s="1001">
        <v>0</v>
      </c>
      <c r="I910" s="1001">
        <v>15187</v>
      </c>
      <c r="J910" s="1001">
        <v>15187</v>
      </c>
      <c r="K910" s="1001">
        <v>8652</v>
      </c>
      <c r="L910" s="1000">
        <v>-6535</v>
      </c>
    </row>
    <row r="911" spans="1:12" ht="18.75">
      <c r="A911" s="1004" t="s">
        <v>11953</v>
      </c>
      <c r="B911" s="1001" t="s">
        <v>9049</v>
      </c>
      <c r="C911" s="1001" t="s">
        <v>4301</v>
      </c>
      <c r="D911" s="1001" t="s">
        <v>11962</v>
      </c>
      <c r="E911" s="1001">
        <v>3852</v>
      </c>
      <c r="F911" s="1001">
        <v>0</v>
      </c>
      <c r="G911" s="1001">
        <v>0</v>
      </c>
      <c r="H911" s="1001">
        <v>0</v>
      </c>
      <c r="I911" s="1001">
        <v>44098</v>
      </c>
      <c r="J911" s="1001">
        <v>44098</v>
      </c>
      <c r="K911" s="1001">
        <v>44851</v>
      </c>
      <c r="L911" s="1000">
        <v>753</v>
      </c>
    </row>
    <row r="912" spans="1:12" ht="18.75">
      <c r="A912" s="1004" t="s">
        <v>11953</v>
      </c>
      <c r="B912" s="1000" t="s">
        <v>4323</v>
      </c>
      <c r="C912" s="1000" t="s">
        <v>4303</v>
      </c>
      <c r="D912" s="1000" t="s">
        <v>11955</v>
      </c>
      <c r="E912" s="1000">
        <v>1220</v>
      </c>
      <c r="F912" s="1000">
        <v>838750</v>
      </c>
      <c r="G912" s="1000">
        <v>36</v>
      </c>
      <c r="H912" s="1000">
        <v>24750</v>
      </c>
      <c r="I912" s="1000">
        <v>14613</v>
      </c>
      <c r="J912" s="1000">
        <v>14613</v>
      </c>
      <c r="K912" s="1000">
        <v>14613</v>
      </c>
      <c r="L912" s="1000">
        <v>0</v>
      </c>
    </row>
    <row r="913" spans="1:12" ht="18.75">
      <c r="A913" s="1004" t="s">
        <v>11953</v>
      </c>
      <c r="B913" s="1001" t="s">
        <v>4323</v>
      </c>
      <c r="C913" s="1001" t="s">
        <v>11956</v>
      </c>
      <c r="D913" s="1001" t="s">
        <v>11961</v>
      </c>
      <c r="E913" s="1001">
        <v>775</v>
      </c>
      <c r="F913" s="1001">
        <v>970389.53</v>
      </c>
      <c r="G913" s="1001">
        <v>0</v>
      </c>
      <c r="H913" s="1001">
        <v>0</v>
      </c>
      <c r="I913" s="1001">
        <v>8593</v>
      </c>
      <c r="J913" s="1001">
        <v>8593</v>
      </c>
      <c r="K913" s="1001">
        <v>8593</v>
      </c>
      <c r="L913" s="1000">
        <v>0</v>
      </c>
    </row>
    <row r="914" spans="1:12" ht="18.75">
      <c r="A914" s="1004" t="s">
        <v>11953</v>
      </c>
      <c r="B914" s="1001" t="s">
        <v>4323</v>
      </c>
      <c r="C914" s="1001" t="s">
        <v>11956</v>
      </c>
      <c r="D914" s="1001" t="s">
        <v>11962</v>
      </c>
      <c r="E914" s="1001">
        <v>3710</v>
      </c>
      <c r="F914" s="1001">
        <v>0</v>
      </c>
      <c r="G914" s="1001">
        <v>0</v>
      </c>
      <c r="H914" s="1001">
        <v>0</v>
      </c>
      <c r="I914" s="1001">
        <v>36629</v>
      </c>
      <c r="J914" s="1001">
        <v>36629</v>
      </c>
      <c r="K914" s="1001">
        <v>38115</v>
      </c>
      <c r="L914" s="1000">
        <v>1486</v>
      </c>
    </row>
    <row r="915" spans="1:12" ht="18.75">
      <c r="A915" s="1004" t="s">
        <v>11953</v>
      </c>
      <c r="B915" s="1001" t="s">
        <v>4323</v>
      </c>
      <c r="C915" s="1001" t="s">
        <v>4301</v>
      </c>
      <c r="D915" s="1001" t="s">
        <v>11963</v>
      </c>
      <c r="E915" s="1001">
        <v>244</v>
      </c>
      <c r="F915" s="1001">
        <v>67848.61</v>
      </c>
      <c r="G915" s="1001">
        <v>0</v>
      </c>
      <c r="H915" s="1001">
        <v>0</v>
      </c>
      <c r="I915" s="1001">
        <v>8916</v>
      </c>
      <c r="J915" s="1001">
        <v>8916</v>
      </c>
      <c r="K915" s="1001">
        <v>8383</v>
      </c>
      <c r="L915" s="1000">
        <v>-533</v>
      </c>
    </row>
    <row r="916" spans="1:12" ht="18.75">
      <c r="A916" s="1004" t="s">
        <v>11953</v>
      </c>
      <c r="B916" s="1001" t="s">
        <v>4323</v>
      </c>
      <c r="C916" s="1001" t="s">
        <v>4301</v>
      </c>
      <c r="D916" s="1001" t="s">
        <v>11964</v>
      </c>
      <c r="E916" s="1001">
        <v>248</v>
      </c>
      <c r="F916" s="1001">
        <v>213178</v>
      </c>
      <c r="G916" s="1001">
        <v>0</v>
      </c>
      <c r="H916" s="1001">
        <v>0</v>
      </c>
      <c r="I916" s="1001">
        <v>5731</v>
      </c>
      <c r="J916" s="1001">
        <v>5731</v>
      </c>
      <c r="K916" s="1001">
        <v>5561</v>
      </c>
      <c r="L916" s="1000">
        <v>-170</v>
      </c>
    </row>
    <row r="917" spans="1:12" ht="18.75">
      <c r="A917" s="1004" t="s">
        <v>11953</v>
      </c>
      <c r="B917" s="1001" t="s">
        <v>4323</v>
      </c>
      <c r="C917" s="1001" t="s">
        <v>4301</v>
      </c>
      <c r="D917" s="1001" t="s">
        <v>11965</v>
      </c>
      <c r="E917" s="1001">
        <v>0</v>
      </c>
      <c r="F917" s="1001">
        <v>0</v>
      </c>
      <c r="G917" s="1001">
        <v>0</v>
      </c>
      <c r="H917" s="1001">
        <v>0</v>
      </c>
      <c r="I917" s="1001">
        <v>2389</v>
      </c>
      <c r="J917" s="1001">
        <v>2389</v>
      </c>
      <c r="K917" s="1001">
        <v>0</v>
      </c>
      <c r="L917" s="1000">
        <v>-2389</v>
      </c>
    </row>
    <row r="918" spans="1:12" ht="18.75">
      <c r="A918" s="1004" t="s">
        <v>11953</v>
      </c>
      <c r="B918" s="1001" t="s">
        <v>4323</v>
      </c>
      <c r="C918" s="1001" t="s">
        <v>4301</v>
      </c>
      <c r="D918" s="1001" t="s">
        <v>11966</v>
      </c>
      <c r="E918" s="1001">
        <v>123</v>
      </c>
      <c r="F918" s="1001">
        <v>29554.27</v>
      </c>
      <c r="G918" s="1001">
        <v>0</v>
      </c>
      <c r="H918" s="1001">
        <v>0</v>
      </c>
      <c r="I918" s="1001">
        <v>1481</v>
      </c>
      <c r="J918" s="1001">
        <v>1481</v>
      </c>
      <c r="K918" s="1001">
        <v>1474</v>
      </c>
      <c r="L918" s="1000">
        <v>-7</v>
      </c>
    </row>
    <row r="919" spans="1:12" ht="18.75">
      <c r="A919" s="1004" t="s">
        <v>11953</v>
      </c>
      <c r="B919" s="1001" t="s">
        <v>4323</v>
      </c>
      <c r="C919" s="1001" t="s">
        <v>4301</v>
      </c>
      <c r="D919" s="1001" t="s">
        <v>11967</v>
      </c>
      <c r="E919" s="1001">
        <v>0</v>
      </c>
      <c r="F919" s="1001">
        <v>0</v>
      </c>
      <c r="G919" s="1001">
        <v>0</v>
      </c>
      <c r="H919" s="1001">
        <v>0</v>
      </c>
      <c r="I919" s="1001">
        <v>599</v>
      </c>
      <c r="J919" s="1001">
        <v>599</v>
      </c>
      <c r="K919" s="1001">
        <v>0</v>
      </c>
      <c r="L919" s="1000">
        <v>-599</v>
      </c>
    </row>
    <row r="920" spans="1:12" ht="18.75">
      <c r="A920" s="1004" t="s">
        <v>11953</v>
      </c>
      <c r="B920" s="1001" t="s">
        <v>4323</v>
      </c>
      <c r="C920" s="1001" t="s">
        <v>4301</v>
      </c>
      <c r="D920" s="1001" t="s">
        <v>11983</v>
      </c>
      <c r="E920" s="1001">
        <v>0</v>
      </c>
      <c r="F920" s="1001">
        <v>0</v>
      </c>
      <c r="G920" s="1001">
        <v>0</v>
      </c>
      <c r="H920" s="1001">
        <v>0</v>
      </c>
      <c r="I920" s="1001">
        <v>72</v>
      </c>
      <c r="J920" s="1001">
        <v>72</v>
      </c>
      <c r="K920" s="1001">
        <v>70</v>
      </c>
      <c r="L920" s="1000">
        <v>-2</v>
      </c>
    </row>
    <row r="921" spans="1:12" ht="18.75">
      <c r="A921" s="1004" t="s">
        <v>11953</v>
      </c>
      <c r="B921" s="1001" t="s">
        <v>4323</v>
      </c>
      <c r="C921" s="1001" t="s">
        <v>4301</v>
      </c>
      <c r="D921" s="1001" t="s">
        <v>11968</v>
      </c>
      <c r="E921" s="1001">
        <v>714</v>
      </c>
      <c r="F921" s="1001">
        <v>429565</v>
      </c>
      <c r="G921" s="1001">
        <v>0</v>
      </c>
      <c r="H921" s="1001">
        <v>0</v>
      </c>
      <c r="I921" s="1001">
        <v>5879</v>
      </c>
      <c r="J921" s="1001">
        <v>5879</v>
      </c>
      <c r="K921" s="1001">
        <v>5860</v>
      </c>
      <c r="L921" s="1000">
        <v>-19</v>
      </c>
    </row>
    <row r="922" spans="1:12" ht="18.75">
      <c r="A922" s="1004" t="s">
        <v>11953</v>
      </c>
      <c r="B922" s="1001" t="s">
        <v>4323</v>
      </c>
      <c r="C922" s="1001" t="s">
        <v>4301</v>
      </c>
      <c r="D922" s="1001" t="s">
        <v>11984</v>
      </c>
      <c r="E922" s="1001">
        <v>174</v>
      </c>
      <c r="F922" s="1001">
        <v>316060.84999999998</v>
      </c>
      <c r="G922" s="1001">
        <v>0</v>
      </c>
      <c r="H922" s="1001">
        <v>0</v>
      </c>
      <c r="I922" s="1001">
        <v>10775</v>
      </c>
      <c r="J922" s="1001">
        <v>10775</v>
      </c>
      <c r="K922" s="1001">
        <v>5625</v>
      </c>
      <c r="L922" s="1000">
        <v>-5150</v>
      </c>
    </row>
    <row r="923" spans="1:12" ht="18.75">
      <c r="A923" s="1004" t="s">
        <v>11953</v>
      </c>
      <c r="B923" s="1001" t="s">
        <v>4323</v>
      </c>
      <c r="C923" s="1001" t="s">
        <v>4301</v>
      </c>
      <c r="D923" s="1001" t="s">
        <v>11962</v>
      </c>
      <c r="E923" s="1001">
        <v>1621</v>
      </c>
      <c r="F923" s="1001">
        <v>0</v>
      </c>
      <c r="G923" s="1001">
        <v>0</v>
      </c>
      <c r="H923" s="1001">
        <v>0</v>
      </c>
      <c r="I923" s="1001">
        <v>34305</v>
      </c>
      <c r="J923" s="1001">
        <v>34305</v>
      </c>
      <c r="K923" s="1001">
        <v>28578</v>
      </c>
      <c r="L923" s="1000">
        <v>-5727</v>
      </c>
    </row>
    <row r="924" spans="1:12" ht="18.75">
      <c r="A924" s="1004" t="s">
        <v>11953</v>
      </c>
      <c r="B924" s="1001" t="s">
        <v>12026</v>
      </c>
      <c r="C924" s="1001" t="s">
        <v>4303</v>
      </c>
      <c r="D924" s="1001" t="s">
        <v>11955</v>
      </c>
      <c r="E924" s="1001">
        <v>1157</v>
      </c>
      <c r="F924" s="1001">
        <v>802072.33</v>
      </c>
      <c r="G924" s="1001">
        <v>0</v>
      </c>
      <c r="H924" s="1001">
        <v>0</v>
      </c>
      <c r="I924" s="1001">
        <v>13930</v>
      </c>
      <c r="J924" s="1001">
        <v>13930</v>
      </c>
      <c r="K924" s="1001">
        <v>13930</v>
      </c>
      <c r="L924" s="1000">
        <v>0</v>
      </c>
    </row>
    <row r="925" spans="1:12" ht="18.75">
      <c r="A925" s="1004" t="s">
        <v>11953</v>
      </c>
      <c r="B925" s="1001" t="s">
        <v>12026</v>
      </c>
      <c r="C925" s="1001" t="s">
        <v>11956</v>
      </c>
      <c r="D925" s="1001" t="s">
        <v>11961</v>
      </c>
      <c r="E925" s="1001">
        <v>1057</v>
      </c>
      <c r="F925" s="1001">
        <v>1477639.89</v>
      </c>
      <c r="G925" s="1001">
        <v>0</v>
      </c>
      <c r="H925" s="1001">
        <v>0</v>
      </c>
      <c r="I925" s="1001">
        <v>12263</v>
      </c>
      <c r="J925" s="1001">
        <v>12263</v>
      </c>
      <c r="K925" s="1001">
        <v>12263</v>
      </c>
      <c r="L925" s="1000">
        <v>0</v>
      </c>
    </row>
    <row r="926" spans="1:12" ht="18.75">
      <c r="A926" s="1004" t="s">
        <v>11953</v>
      </c>
      <c r="B926" s="1001" t="s">
        <v>12026</v>
      </c>
      <c r="C926" s="1001" t="s">
        <v>11956</v>
      </c>
      <c r="D926" s="1001" t="s">
        <v>11962</v>
      </c>
      <c r="E926" s="1001">
        <v>1282</v>
      </c>
      <c r="F926" s="1001">
        <v>0</v>
      </c>
      <c r="G926" s="1001">
        <v>0</v>
      </c>
      <c r="H926" s="1001">
        <v>0</v>
      </c>
      <c r="I926" s="1001">
        <v>30905</v>
      </c>
      <c r="J926" s="1001">
        <v>30905</v>
      </c>
      <c r="K926" s="1001">
        <v>18098</v>
      </c>
      <c r="L926" s="1000">
        <v>-12807</v>
      </c>
    </row>
    <row r="927" spans="1:12" ht="18.75">
      <c r="A927" s="1004" t="s">
        <v>11953</v>
      </c>
      <c r="B927" s="1001" t="s">
        <v>12026</v>
      </c>
      <c r="C927" s="1001" t="s">
        <v>4301</v>
      </c>
      <c r="D927" s="1001" t="s">
        <v>11963</v>
      </c>
      <c r="E927" s="1001">
        <v>1058</v>
      </c>
      <c r="F927" s="1001">
        <v>225401.42</v>
      </c>
      <c r="G927" s="1001">
        <v>0</v>
      </c>
      <c r="H927" s="1001">
        <v>0</v>
      </c>
      <c r="I927" s="1001">
        <v>12372</v>
      </c>
      <c r="J927" s="1001">
        <v>12372</v>
      </c>
      <c r="K927" s="1001">
        <v>12363</v>
      </c>
      <c r="L927" s="1000">
        <v>-9</v>
      </c>
    </row>
    <row r="928" spans="1:12" ht="18.75">
      <c r="A928" s="1004" t="s">
        <v>11953</v>
      </c>
      <c r="B928" s="1001" t="s">
        <v>12026</v>
      </c>
      <c r="C928" s="1001" t="s">
        <v>4301</v>
      </c>
      <c r="D928" s="1001" t="s">
        <v>11964</v>
      </c>
      <c r="E928" s="1001">
        <v>289</v>
      </c>
      <c r="F928" s="1001">
        <v>262727</v>
      </c>
      <c r="G928" s="1001">
        <v>0</v>
      </c>
      <c r="H928" s="1001">
        <v>0</v>
      </c>
      <c r="I928" s="1001">
        <v>5189</v>
      </c>
      <c r="J928" s="1001">
        <v>5189</v>
      </c>
      <c r="K928" s="1001">
        <v>5180</v>
      </c>
      <c r="L928" s="1000">
        <v>-9</v>
      </c>
    </row>
    <row r="929" spans="1:12" ht="18.75">
      <c r="A929" s="1004" t="s">
        <v>11953</v>
      </c>
      <c r="B929" s="1001" t="s">
        <v>12026</v>
      </c>
      <c r="C929" s="1001" t="s">
        <v>4301</v>
      </c>
      <c r="D929" s="1001" t="s">
        <v>11965</v>
      </c>
      <c r="E929" s="1001">
        <v>0</v>
      </c>
      <c r="F929" s="1001">
        <v>0</v>
      </c>
      <c r="G929" s="1001">
        <v>0</v>
      </c>
      <c r="H929" s="1001">
        <v>0</v>
      </c>
      <c r="I929" s="1001">
        <v>2110</v>
      </c>
      <c r="J929" s="1001">
        <v>2110</v>
      </c>
      <c r="K929" s="1001">
        <v>0</v>
      </c>
      <c r="L929" s="1000">
        <v>-2110</v>
      </c>
    </row>
    <row r="930" spans="1:12" ht="18.75">
      <c r="A930" s="1004" t="s">
        <v>11953</v>
      </c>
      <c r="B930" s="1001" t="s">
        <v>12026</v>
      </c>
      <c r="C930" s="1001" t="s">
        <v>4301</v>
      </c>
      <c r="D930" s="1001" t="s">
        <v>11966</v>
      </c>
      <c r="E930" s="1001">
        <v>77</v>
      </c>
      <c r="F930" s="1001">
        <v>19154.88</v>
      </c>
      <c r="G930" s="1001">
        <v>0</v>
      </c>
      <c r="H930" s="1001">
        <v>0</v>
      </c>
      <c r="I930" s="1001">
        <v>1396</v>
      </c>
      <c r="J930" s="1001">
        <v>1396</v>
      </c>
      <c r="K930" s="1001">
        <v>1295</v>
      </c>
      <c r="L930" s="1000">
        <v>-101</v>
      </c>
    </row>
    <row r="931" spans="1:12" ht="18.75">
      <c r="A931" s="1004" t="s">
        <v>11953</v>
      </c>
      <c r="B931" s="1001" t="s">
        <v>12026</v>
      </c>
      <c r="C931" s="1001" t="s">
        <v>4301</v>
      </c>
      <c r="D931" s="1001" t="s">
        <v>11967</v>
      </c>
      <c r="E931" s="1001">
        <v>0</v>
      </c>
      <c r="F931" s="1001">
        <v>0</v>
      </c>
      <c r="G931" s="1001">
        <v>0</v>
      </c>
      <c r="H931" s="1001">
        <v>0</v>
      </c>
      <c r="I931" s="1001">
        <v>555</v>
      </c>
      <c r="J931" s="1001">
        <v>555</v>
      </c>
      <c r="K931" s="1001">
        <v>0</v>
      </c>
      <c r="L931" s="1000">
        <v>-555</v>
      </c>
    </row>
    <row r="932" spans="1:12" ht="18.75">
      <c r="A932" s="1004" t="s">
        <v>11953</v>
      </c>
      <c r="B932" s="1001" t="s">
        <v>12026</v>
      </c>
      <c r="C932" s="1001" t="s">
        <v>4301</v>
      </c>
      <c r="D932" s="1001" t="s">
        <v>11983</v>
      </c>
      <c r="E932" s="1001">
        <v>0</v>
      </c>
      <c r="F932" s="1001">
        <v>0</v>
      </c>
      <c r="G932" s="1001">
        <v>0</v>
      </c>
      <c r="H932" s="1001">
        <v>0</v>
      </c>
      <c r="I932" s="1001">
        <v>90</v>
      </c>
      <c r="J932" s="1001">
        <v>90</v>
      </c>
      <c r="K932" s="1001">
        <v>90</v>
      </c>
      <c r="L932" s="1000">
        <v>0</v>
      </c>
    </row>
    <row r="933" spans="1:12" ht="18.75">
      <c r="A933" s="1004" t="s">
        <v>11953</v>
      </c>
      <c r="B933" s="1001" t="s">
        <v>12026</v>
      </c>
      <c r="C933" s="1001" t="s">
        <v>4301</v>
      </c>
      <c r="D933" s="1001" t="s">
        <v>11959</v>
      </c>
      <c r="E933" s="1001">
        <v>0</v>
      </c>
      <c r="F933" s="1001">
        <v>0</v>
      </c>
      <c r="G933" s="1001">
        <v>0</v>
      </c>
      <c r="H933" s="1001">
        <v>0</v>
      </c>
      <c r="I933" s="1001">
        <v>670</v>
      </c>
      <c r="J933" s="1001">
        <v>670</v>
      </c>
      <c r="K933" s="1001">
        <v>0</v>
      </c>
      <c r="L933" s="1000">
        <v>-670</v>
      </c>
    </row>
    <row r="934" spans="1:12" ht="18.75">
      <c r="A934" s="1004" t="s">
        <v>11953</v>
      </c>
      <c r="B934" s="1001" t="s">
        <v>12026</v>
      </c>
      <c r="C934" s="1001" t="s">
        <v>4301</v>
      </c>
      <c r="D934" s="1001" t="s">
        <v>11968</v>
      </c>
      <c r="E934" s="1001">
        <v>393</v>
      </c>
      <c r="F934" s="1001">
        <v>228297</v>
      </c>
      <c r="G934" s="1001">
        <v>0</v>
      </c>
      <c r="H934" s="1001">
        <v>0</v>
      </c>
      <c r="I934" s="1001">
        <v>4323</v>
      </c>
      <c r="J934" s="1001">
        <v>4323</v>
      </c>
      <c r="K934" s="1001">
        <v>4309</v>
      </c>
      <c r="L934" s="1000">
        <v>-14</v>
      </c>
    </row>
    <row r="935" spans="1:12" ht="18.75">
      <c r="A935" s="1004" t="s">
        <v>11953</v>
      </c>
      <c r="B935" s="1001" t="s">
        <v>12026</v>
      </c>
      <c r="C935" s="1001" t="s">
        <v>4301</v>
      </c>
      <c r="D935" s="1001" t="s">
        <v>11984</v>
      </c>
      <c r="E935" s="1001">
        <v>213</v>
      </c>
      <c r="F935" s="1001">
        <v>359004.36</v>
      </c>
      <c r="G935" s="1001">
        <v>0</v>
      </c>
      <c r="H935" s="1001">
        <v>0</v>
      </c>
      <c r="I935" s="1001">
        <v>11357</v>
      </c>
      <c r="J935" s="1001">
        <v>11357</v>
      </c>
      <c r="K935" s="1001">
        <v>6608</v>
      </c>
      <c r="L935" s="1000">
        <v>-4749</v>
      </c>
    </row>
    <row r="936" spans="1:12" ht="18.75">
      <c r="A936" s="1004" t="s">
        <v>11953</v>
      </c>
      <c r="B936" s="1001" t="s">
        <v>12026</v>
      </c>
      <c r="C936" s="1001" t="s">
        <v>4301</v>
      </c>
      <c r="D936" s="1001" t="s">
        <v>11962</v>
      </c>
      <c r="E936" s="1001">
        <v>743</v>
      </c>
      <c r="F936" s="1001">
        <v>0</v>
      </c>
      <c r="G936" s="1001">
        <v>0</v>
      </c>
      <c r="H936" s="1001">
        <v>0</v>
      </c>
      <c r="I936" s="1001">
        <v>27119</v>
      </c>
      <c r="J936" s="1001">
        <v>27119</v>
      </c>
      <c r="K936" s="1001">
        <v>17760</v>
      </c>
      <c r="L936" s="1000">
        <v>-9359</v>
      </c>
    </row>
    <row r="937" spans="1:12" ht="18.75">
      <c r="A937" s="1004" t="s">
        <v>11953</v>
      </c>
      <c r="B937" s="1000" t="s">
        <v>4318</v>
      </c>
      <c r="C937" s="1000" t="s">
        <v>4303</v>
      </c>
      <c r="D937" s="1000" t="s">
        <v>11955</v>
      </c>
      <c r="E937" s="1000">
        <v>4224</v>
      </c>
      <c r="F937" s="1000">
        <v>3048954.86</v>
      </c>
      <c r="G937" s="1000">
        <v>3</v>
      </c>
      <c r="H937" s="1000">
        <v>2062.5</v>
      </c>
      <c r="I937" s="1000">
        <v>46972</v>
      </c>
      <c r="J937" s="1000">
        <v>46972</v>
      </c>
      <c r="K937" s="1000">
        <v>46972</v>
      </c>
      <c r="L937" s="1000">
        <v>0</v>
      </c>
    </row>
    <row r="938" spans="1:12" ht="18.75">
      <c r="A938" s="1004" t="s">
        <v>11953</v>
      </c>
      <c r="B938" s="1001" t="s">
        <v>4318</v>
      </c>
      <c r="C938" s="1001" t="s">
        <v>11956</v>
      </c>
      <c r="D938" s="1001" t="s">
        <v>11961</v>
      </c>
      <c r="E938" s="1001">
        <v>2625</v>
      </c>
      <c r="F938" s="1001">
        <v>4368187.6500000004</v>
      </c>
      <c r="G938" s="1001">
        <v>0</v>
      </c>
      <c r="H938" s="1001">
        <v>0</v>
      </c>
      <c r="I938" s="1001">
        <v>31887</v>
      </c>
      <c r="J938" s="1001">
        <v>31887</v>
      </c>
      <c r="K938" s="1001">
        <v>31887</v>
      </c>
      <c r="L938" s="1000">
        <v>0</v>
      </c>
    </row>
    <row r="939" spans="1:12" ht="18.75">
      <c r="A939" s="1004" t="s">
        <v>11953</v>
      </c>
      <c r="B939" s="1001" t="s">
        <v>4318</v>
      </c>
      <c r="C939" s="1001" t="s">
        <v>11956</v>
      </c>
      <c r="D939" s="1001" t="s">
        <v>11962</v>
      </c>
      <c r="E939" s="1001">
        <v>9669</v>
      </c>
      <c r="F939" s="1001">
        <v>0</v>
      </c>
      <c r="G939" s="1001">
        <v>0</v>
      </c>
      <c r="H939" s="1001">
        <v>0</v>
      </c>
      <c r="I939" s="1001">
        <v>114630</v>
      </c>
      <c r="J939" s="1001">
        <v>114630</v>
      </c>
      <c r="K939" s="1001">
        <v>106848</v>
      </c>
      <c r="L939" s="1000">
        <v>-7782</v>
      </c>
    </row>
    <row r="940" spans="1:12" ht="18.75">
      <c r="A940" s="1004" t="s">
        <v>11953</v>
      </c>
      <c r="B940" s="1001" t="s">
        <v>4318</v>
      </c>
      <c r="C940" s="1001" t="s">
        <v>4301</v>
      </c>
      <c r="D940" s="1001" t="s">
        <v>11963</v>
      </c>
      <c r="E940" s="1001">
        <v>2348</v>
      </c>
      <c r="F940" s="1001">
        <v>605076.19999999995</v>
      </c>
      <c r="G940" s="1001">
        <v>0</v>
      </c>
      <c r="H940" s="1001">
        <v>0</v>
      </c>
      <c r="I940" s="1001">
        <v>28122</v>
      </c>
      <c r="J940" s="1001">
        <v>28122</v>
      </c>
      <c r="K940" s="1001">
        <v>28114</v>
      </c>
      <c r="L940" s="1000">
        <v>-8</v>
      </c>
    </row>
    <row r="941" spans="1:12" ht="18.75">
      <c r="A941" s="1004" t="s">
        <v>11953</v>
      </c>
      <c r="B941" s="1001" t="s">
        <v>4318</v>
      </c>
      <c r="C941" s="1001" t="s">
        <v>4301</v>
      </c>
      <c r="D941" s="1001" t="s">
        <v>11981</v>
      </c>
      <c r="E941" s="1001">
        <v>85</v>
      </c>
      <c r="F941" s="1001">
        <v>32374.799999999999</v>
      </c>
      <c r="G941" s="1001">
        <v>0</v>
      </c>
      <c r="H941" s="1001">
        <v>0</v>
      </c>
      <c r="I941" s="1001">
        <v>1025</v>
      </c>
      <c r="J941" s="1001">
        <v>1025</v>
      </c>
      <c r="K941" s="1001">
        <v>1002</v>
      </c>
      <c r="L941" s="1000">
        <v>-23</v>
      </c>
    </row>
    <row r="942" spans="1:12" ht="18.75">
      <c r="A942" s="1004" t="s">
        <v>11953</v>
      </c>
      <c r="B942" s="1000" t="s">
        <v>4318</v>
      </c>
      <c r="C942" s="1000" t="s">
        <v>4301</v>
      </c>
      <c r="D942" s="1000" t="s">
        <v>11982</v>
      </c>
      <c r="E942" s="1000">
        <v>36</v>
      </c>
      <c r="F942" s="1000">
        <v>9049.68</v>
      </c>
      <c r="G942" s="1000">
        <v>15</v>
      </c>
      <c r="H942" s="1000">
        <v>3770.7</v>
      </c>
      <c r="I942" s="1000">
        <v>439</v>
      </c>
      <c r="J942" s="1000">
        <v>439</v>
      </c>
      <c r="K942" s="1000">
        <v>439</v>
      </c>
      <c r="L942" s="1000">
        <v>0</v>
      </c>
    </row>
    <row r="943" spans="1:12" ht="18.75">
      <c r="A943" s="1004" t="s">
        <v>11953</v>
      </c>
      <c r="B943" s="1001" t="s">
        <v>4318</v>
      </c>
      <c r="C943" s="1001" t="s">
        <v>4301</v>
      </c>
      <c r="D943" s="1001" t="s">
        <v>11964</v>
      </c>
      <c r="E943" s="1001">
        <v>966</v>
      </c>
      <c r="F943" s="1001">
        <v>1037641</v>
      </c>
      <c r="G943" s="1001">
        <v>0</v>
      </c>
      <c r="H943" s="1001">
        <v>0</v>
      </c>
      <c r="I943" s="1001">
        <v>17441</v>
      </c>
      <c r="J943" s="1001">
        <v>17441</v>
      </c>
      <c r="K943" s="1001">
        <v>17326</v>
      </c>
      <c r="L943" s="1000">
        <v>-115</v>
      </c>
    </row>
    <row r="944" spans="1:12" ht="18.75">
      <c r="A944" s="1004" t="s">
        <v>11953</v>
      </c>
      <c r="B944" s="1001" t="s">
        <v>4318</v>
      </c>
      <c r="C944" s="1001" t="s">
        <v>4301</v>
      </c>
      <c r="D944" s="1001" t="s">
        <v>11965</v>
      </c>
      <c r="E944" s="1001">
        <v>0</v>
      </c>
      <c r="F944" s="1001">
        <v>0</v>
      </c>
      <c r="G944" s="1001">
        <v>0</v>
      </c>
      <c r="H944" s="1001">
        <v>0</v>
      </c>
      <c r="I944" s="1001">
        <v>7220</v>
      </c>
      <c r="J944" s="1001">
        <v>7220</v>
      </c>
      <c r="K944" s="1001">
        <v>0</v>
      </c>
      <c r="L944" s="1000">
        <v>-7220</v>
      </c>
    </row>
    <row r="945" spans="1:12" ht="18.75">
      <c r="A945" s="1004" t="s">
        <v>11953</v>
      </c>
      <c r="B945" s="1001" t="s">
        <v>4318</v>
      </c>
      <c r="C945" s="1001" t="s">
        <v>4301</v>
      </c>
      <c r="D945" s="1001" t="s">
        <v>11966</v>
      </c>
      <c r="E945" s="1001">
        <v>698</v>
      </c>
      <c r="F945" s="1001">
        <v>158225.65</v>
      </c>
      <c r="G945" s="1001">
        <v>0</v>
      </c>
      <c r="H945" s="1001">
        <v>0</v>
      </c>
      <c r="I945" s="1001">
        <v>4435</v>
      </c>
      <c r="J945" s="1001">
        <v>4435</v>
      </c>
      <c r="K945" s="1001">
        <v>4360</v>
      </c>
      <c r="L945" s="1000">
        <v>-75</v>
      </c>
    </row>
    <row r="946" spans="1:12" ht="18.75">
      <c r="A946" s="1004" t="s">
        <v>11953</v>
      </c>
      <c r="B946" s="1001" t="s">
        <v>4318</v>
      </c>
      <c r="C946" s="1001" t="s">
        <v>4301</v>
      </c>
      <c r="D946" s="1001" t="s">
        <v>11967</v>
      </c>
      <c r="E946" s="1001">
        <v>0</v>
      </c>
      <c r="F946" s="1001">
        <v>0</v>
      </c>
      <c r="G946" s="1001">
        <v>0</v>
      </c>
      <c r="H946" s="1001">
        <v>0</v>
      </c>
      <c r="I946" s="1001">
        <v>1913</v>
      </c>
      <c r="J946" s="1001">
        <v>1913</v>
      </c>
      <c r="K946" s="1001">
        <v>0</v>
      </c>
      <c r="L946" s="1000">
        <v>-1913</v>
      </c>
    </row>
    <row r="947" spans="1:12" ht="18.75">
      <c r="A947" s="1004" t="s">
        <v>11953</v>
      </c>
      <c r="B947" s="1001" t="s">
        <v>4318</v>
      </c>
      <c r="C947" s="1001" t="s">
        <v>4301</v>
      </c>
      <c r="D947" s="1001" t="s">
        <v>11983</v>
      </c>
      <c r="E947" s="1001">
        <v>1</v>
      </c>
      <c r="F947" s="1001">
        <v>4332</v>
      </c>
      <c r="G947" s="1001">
        <v>0</v>
      </c>
      <c r="H947" s="1001">
        <v>0</v>
      </c>
      <c r="I947" s="1001">
        <v>373</v>
      </c>
      <c r="J947" s="1001">
        <v>373</v>
      </c>
      <c r="K947" s="1001">
        <v>373</v>
      </c>
      <c r="L947" s="1000">
        <v>0</v>
      </c>
    </row>
    <row r="948" spans="1:12" ht="18.75">
      <c r="A948" s="1004" t="s">
        <v>11953</v>
      </c>
      <c r="B948" s="1001" t="s">
        <v>4318</v>
      </c>
      <c r="C948" s="1001" t="s">
        <v>4301</v>
      </c>
      <c r="D948" s="1001" t="s">
        <v>11968</v>
      </c>
      <c r="E948" s="1001">
        <v>1222</v>
      </c>
      <c r="F948" s="1001">
        <v>752638</v>
      </c>
      <c r="G948" s="1001">
        <v>0</v>
      </c>
      <c r="H948" s="1001">
        <v>0</v>
      </c>
      <c r="I948" s="1001">
        <v>18435</v>
      </c>
      <c r="J948" s="1001">
        <v>18435</v>
      </c>
      <c r="K948" s="1001">
        <v>18072</v>
      </c>
      <c r="L948" s="1000">
        <v>-363</v>
      </c>
    </row>
    <row r="949" spans="1:12" ht="18.75">
      <c r="A949" s="1004" t="s">
        <v>11953</v>
      </c>
      <c r="B949" s="1001" t="s">
        <v>4318</v>
      </c>
      <c r="C949" s="1001" t="s">
        <v>4301</v>
      </c>
      <c r="D949" s="1001" t="s">
        <v>11984</v>
      </c>
      <c r="E949" s="1001">
        <v>3426</v>
      </c>
      <c r="F949" s="1001">
        <v>5027471.7300000004</v>
      </c>
      <c r="G949" s="1001">
        <v>0</v>
      </c>
      <c r="H949" s="1001">
        <v>0</v>
      </c>
      <c r="I949" s="1001">
        <v>49239</v>
      </c>
      <c r="J949" s="1001">
        <v>49239</v>
      </c>
      <c r="K949" s="1001">
        <v>27583</v>
      </c>
      <c r="L949" s="1000">
        <v>-21656</v>
      </c>
    </row>
    <row r="950" spans="1:12" ht="18.75">
      <c r="A950" s="1004" t="s">
        <v>11953</v>
      </c>
      <c r="B950" s="1001" t="s">
        <v>4318</v>
      </c>
      <c r="C950" s="1001" t="s">
        <v>4301</v>
      </c>
      <c r="D950" s="1001" t="s">
        <v>11962</v>
      </c>
      <c r="E950" s="1001">
        <v>9490</v>
      </c>
      <c r="F950" s="1001">
        <v>0</v>
      </c>
      <c r="G950" s="1001">
        <v>0</v>
      </c>
      <c r="H950" s="1001">
        <v>0</v>
      </c>
      <c r="I950" s="1001">
        <v>113349</v>
      </c>
      <c r="J950" s="1001">
        <v>113349</v>
      </c>
      <c r="K950" s="1001">
        <v>95463</v>
      </c>
      <c r="L950" s="1000">
        <v>-17886</v>
      </c>
    </row>
    <row r="951" spans="1:12" ht="18.75">
      <c r="A951" s="1004" t="s">
        <v>11953</v>
      </c>
      <c r="B951" s="1000" t="s">
        <v>4230</v>
      </c>
      <c r="C951" s="1000" t="s">
        <v>4303</v>
      </c>
      <c r="D951" s="1000" t="s">
        <v>11955</v>
      </c>
      <c r="E951" s="1000">
        <v>1438</v>
      </c>
      <c r="F951" s="1000">
        <v>814530</v>
      </c>
      <c r="G951" s="1000">
        <v>26</v>
      </c>
      <c r="H951" s="1000">
        <v>13750</v>
      </c>
      <c r="I951" s="1000">
        <v>16861</v>
      </c>
      <c r="J951" s="1000">
        <v>16861</v>
      </c>
      <c r="K951" s="1000">
        <v>16861</v>
      </c>
      <c r="L951" s="1000">
        <v>0</v>
      </c>
    </row>
    <row r="952" spans="1:12" ht="18.75">
      <c r="A952" s="1004" t="s">
        <v>11953</v>
      </c>
      <c r="B952" s="1001" t="s">
        <v>4230</v>
      </c>
      <c r="C952" s="1001" t="s">
        <v>11956</v>
      </c>
      <c r="D952" s="1001" t="s">
        <v>11961</v>
      </c>
      <c r="E952" s="1001">
        <v>884</v>
      </c>
      <c r="F952" s="1001">
        <v>1088842.3700000001</v>
      </c>
      <c r="G952" s="1001">
        <v>0</v>
      </c>
      <c r="H952" s="1001">
        <v>0</v>
      </c>
      <c r="I952" s="1001">
        <v>10245</v>
      </c>
      <c r="J952" s="1001">
        <v>10245</v>
      </c>
      <c r="K952" s="1001">
        <v>10245</v>
      </c>
      <c r="L952" s="1000">
        <v>0</v>
      </c>
    </row>
    <row r="953" spans="1:12" ht="18.75">
      <c r="A953" s="1004" t="s">
        <v>11953</v>
      </c>
      <c r="B953" s="1001" t="s">
        <v>4230</v>
      </c>
      <c r="C953" s="1001" t="s">
        <v>11956</v>
      </c>
      <c r="D953" s="1001" t="s">
        <v>11995</v>
      </c>
      <c r="E953" s="1001">
        <v>134</v>
      </c>
      <c r="F953" s="1001">
        <v>257367.1</v>
      </c>
      <c r="G953" s="1001">
        <v>0</v>
      </c>
      <c r="H953" s="1001">
        <v>0</v>
      </c>
      <c r="I953" s="1001">
        <v>2552</v>
      </c>
      <c r="J953" s="1001">
        <v>2552</v>
      </c>
      <c r="K953" s="1001">
        <v>2452</v>
      </c>
      <c r="L953" s="1000">
        <v>-100</v>
      </c>
    </row>
    <row r="954" spans="1:12" ht="18.75">
      <c r="A954" s="1004" t="s">
        <v>11953</v>
      </c>
      <c r="B954" s="1001" t="s">
        <v>4230</v>
      </c>
      <c r="C954" s="1001" t="s">
        <v>11956</v>
      </c>
      <c r="D954" s="1001" t="s">
        <v>11962</v>
      </c>
      <c r="E954" s="1001">
        <v>3842</v>
      </c>
      <c r="F954" s="1001">
        <v>0</v>
      </c>
      <c r="G954" s="1001">
        <v>0</v>
      </c>
      <c r="H954" s="1001">
        <v>0</v>
      </c>
      <c r="I954" s="1001">
        <v>41985</v>
      </c>
      <c r="J954" s="1001">
        <v>41985</v>
      </c>
      <c r="K954" s="1001">
        <v>39466</v>
      </c>
      <c r="L954" s="1000">
        <v>-2519</v>
      </c>
    </row>
    <row r="955" spans="1:12" ht="18.75">
      <c r="A955" s="1004" t="s">
        <v>11953</v>
      </c>
      <c r="B955" s="1001" t="s">
        <v>4230</v>
      </c>
      <c r="C955" s="1001" t="s">
        <v>4301</v>
      </c>
      <c r="D955" s="1001" t="s">
        <v>11963</v>
      </c>
      <c r="E955" s="1001">
        <v>1137</v>
      </c>
      <c r="F955" s="1001">
        <v>375070.68</v>
      </c>
      <c r="G955" s="1001">
        <v>0</v>
      </c>
      <c r="H955" s="1001">
        <v>0</v>
      </c>
      <c r="I955" s="1001">
        <v>11640</v>
      </c>
      <c r="J955" s="1001">
        <v>11640</v>
      </c>
      <c r="K955" s="1001">
        <v>11629</v>
      </c>
      <c r="L955" s="1000">
        <v>-11</v>
      </c>
    </row>
    <row r="956" spans="1:12" ht="18.75">
      <c r="A956" s="1004" t="s">
        <v>11953</v>
      </c>
      <c r="B956" s="1001" t="s">
        <v>4230</v>
      </c>
      <c r="C956" s="1001" t="s">
        <v>4301</v>
      </c>
      <c r="D956" s="1001" t="s">
        <v>11981</v>
      </c>
      <c r="E956" s="1001">
        <v>88</v>
      </c>
      <c r="F956" s="1001">
        <v>33517.440000000002</v>
      </c>
      <c r="G956" s="1001">
        <v>0</v>
      </c>
      <c r="H956" s="1001">
        <v>0</v>
      </c>
      <c r="I956" s="1001">
        <v>1025</v>
      </c>
      <c r="J956" s="1001">
        <v>1025</v>
      </c>
      <c r="K956" s="1001">
        <v>970</v>
      </c>
      <c r="L956" s="1000">
        <v>-55</v>
      </c>
    </row>
    <row r="957" spans="1:12" ht="18.75">
      <c r="A957" s="1004" t="s">
        <v>11953</v>
      </c>
      <c r="B957" s="1000" t="s">
        <v>4230</v>
      </c>
      <c r="C957" s="1000" t="s">
        <v>4301</v>
      </c>
      <c r="D957" s="1000" t="s">
        <v>11982</v>
      </c>
      <c r="E957" s="1000">
        <v>40</v>
      </c>
      <c r="F957" s="1000">
        <v>10055.200000000001</v>
      </c>
      <c r="G957" s="1000">
        <v>6</v>
      </c>
      <c r="H957" s="1000">
        <v>1508.28</v>
      </c>
      <c r="I957" s="1000">
        <v>439</v>
      </c>
      <c r="J957" s="1000">
        <v>439</v>
      </c>
      <c r="K957" s="1000">
        <v>439</v>
      </c>
      <c r="L957" s="1000">
        <v>0</v>
      </c>
    </row>
    <row r="958" spans="1:12" ht="18.75">
      <c r="A958" s="1004" t="s">
        <v>11953</v>
      </c>
      <c r="B958" s="1001" t="s">
        <v>4230</v>
      </c>
      <c r="C958" s="1001" t="s">
        <v>4301</v>
      </c>
      <c r="D958" s="1001" t="s">
        <v>11964</v>
      </c>
      <c r="E958" s="1001">
        <v>477</v>
      </c>
      <c r="F958" s="1001">
        <v>504090</v>
      </c>
      <c r="G958" s="1001">
        <v>0</v>
      </c>
      <c r="H958" s="1001">
        <v>0</v>
      </c>
      <c r="I958" s="1001">
        <v>5248</v>
      </c>
      <c r="J958" s="1001">
        <v>5248</v>
      </c>
      <c r="K958" s="1001">
        <v>5237</v>
      </c>
      <c r="L958" s="1000">
        <v>-11</v>
      </c>
    </row>
    <row r="959" spans="1:12" ht="18.75">
      <c r="A959" s="1004" t="s">
        <v>11953</v>
      </c>
      <c r="B959" s="1001" t="s">
        <v>4230</v>
      </c>
      <c r="C959" s="1001" t="s">
        <v>4301</v>
      </c>
      <c r="D959" s="1001" t="s">
        <v>11965</v>
      </c>
      <c r="E959" s="1001">
        <v>0</v>
      </c>
      <c r="F959" s="1001">
        <v>0</v>
      </c>
      <c r="G959" s="1001">
        <v>0</v>
      </c>
      <c r="H959" s="1001">
        <v>0</v>
      </c>
      <c r="I959" s="1001">
        <v>2352</v>
      </c>
      <c r="J959" s="1001">
        <v>2352</v>
      </c>
      <c r="K959" s="1001">
        <v>0</v>
      </c>
      <c r="L959" s="1000">
        <v>-2352</v>
      </c>
    </row>
    <row r="960" spans="1:12" ht="18.75">
      <c r="A960" s="1004" t="s">
        <v>11953</v>
      </c>
      <c r="B960" s="1001" t="s">
        <v>4230</v>
      </c>
      <c r="C960" s="1001" t="s">
        <v>4301</v>
      </c>
      <c r="D960" s="1001" t="s">
        <v>11966</v>
      </c>
      <c r="E960" s="1001">
        <v>135</v>
      </c>
      <c r="F960" s="1001">
        <v>81126.17</v>
      </c>
      <c r="G960" s="1001">
        <v>0</v>
      </c>
      <c r="H960" s="1001">
        <v>0</v>
      </c>
      <c r="I960" s="1001">
        <v>1339</v>
      </c>
      <c r="J960" s="1001">
        <v>1339</v>
      </c>
      <c r="K960" s="1001">
        <v>1048</v>
      </c>
      <c r="L960" s="1000">
        <v>-291</v>
      </c>
    </row>
    <row r="961" spans="1:12" ht="18.75">
      <c r="A961" s="1004" t="s">
        <v>11953</v>
      </c>
      <c r="B961" s="1001" t="s">
        <v>4230</v>
      </c>
      <c r="C961" s="1001" t="s">
        <v>4301</v>
      </c>
      <c r="D961" s="1001" t="s">
        <v>11967</v>
      </c>
      <c r="E961" s="1001">
        <v>0</v>
      </c>
      <c r="F961" s="1001">
        <v>0</v>
      </c>
      <c r="G961" s="1001">
        <v>0</v>
      </c>
      <c r="H961" s="1001">
        <v>0</v>
      </c>
      <c r="I961" s="1001">
        <v>659</v>
      </c>
      <c r="J961" s="1001">
        <v>659</v>
      </c>
      <c r="K961" s="1001">
        <v>0</v>
      </c>
      <c r="L961" s="1000">
        <v>-659</v>
      </c>
    </row>
    <row r="962" spans="1:12" ht="18.75">
      <c r="A962" s="1004" t="s">
        <v>11953</v>
      </c>
      <c r="B962" s="1001" t="s">
        <v>4230</v>
      </c>
      <c r="C962" s="1001" t="s">
        <v>4301</v>
      </c>
      <c r="D962" s="1001" t="s">
        <v>11983</v>
      </c>
      <c r="E962" s="1001">
        <v>0</v>
      </c>
      <c r="F962" s="1001">
        <v>0</v>
      </c>
      <c r="G962" s="1001">
        <v>0</v>
      </c>
      <c r="H962" s="1001">
        <v>0</v>
      </c>
      <c r="I962" s="1001">
        <v>70</v>
      </c>
      <c r="J962" s="1001">
        <v>70</v>
      </c>
      <c r="K962" s="1001">
        <v>70</v>
      </c>
      <c r="L962" s="1000">
        <v>0</v>
      </c>
    </row>
    <row r="963" spans="1:12" ht="18.75">
      <c r="A963" s="1004" t="s">
        <v>11953</v>
      </c>
      <c r="B963" s="1001" t="s">
        <v>4230</v>
      </c>
      <c r="C963" s="1001" t="s">
        <v>4301</v>
      </c>
      <c r="D963" s="1001" t="s">
        <v>11968</v>
      </c>
      <c r="E963" s="1001">
        <v>458</v>
      </c>
      <c r="F963" s="1001">
        <v>257186</v>
      </c>
      <c r="G963" s="1001">
        <v>0</v>
      </c>
      <c r="H963" s="1001">
        <v>0</v>
      </c>
      <c r="I963" s="1001">
        <v>4050</v>
      </c>
      <c r="J963" s="1001">
        <v>4050</v>
      </c>
      <c r="K963" s="1001">
        <v>4012</v>
      </c>
      <c r="L963" s="1000">
        <v>-38</v>
      </c>
    </row>
    <row r="964" spans="1:12" ht="18.75">
      <c r="A964" s="1004" t="s">
        <v>11953</v>
      </c>
      <c r="B964" s="1001" t="s">
        <v>4230</v>
      </c>
      <c r="C964" s="1001" t="s">
        <v>4301</v>
      </c>
      <c r="D964" s="1001" t="s">
        <v>11984</v>
      </c>
      <c r="E964" s="1001">
        <v>309</v>
      </c>
      <c r="F964" s="1001">
        <v>485609.41</v>
      </c>
      <c r="G964" s="1001">
        <v>0</v>
      </c>
      <c r="H964" s="1001">
        <v>0</v>
      </c>
      <c r="I964" s="1001">
        <v>13170</v>
      </c>
      <c r="J964" s="1001">
        <v>13170</v>
      </c>
      <c r="K964" s="1001">
        <v>7757</v>
      </c>
      <c r="L964" s="1000">
        <v>-5413</v>
      </c>
    </row>
    <row r="965" spans="1:12" ht="18.75">
      <c r="A965" s="1004" t="s">
        <v>11953</v>
      </c>
      <c r="B965" s="1001" t="s">
        <v>4230</v>
      </c>
      <c r="C965" s="1001" t="s">
        <v>4301</v>
      </c>
      <c r="D965" s="1001" t="s">
        <v>11962</v>
      </c>
      <c r="E965" s="1001">
        <v>3881</v>
      </c>
      <c r="F965" s="1001">
        <v>0</v>
      </c>
      <c r="G965" s="1001">
        <v>0</v>
      </c>
      <c r="H965" s="1001">
        <v>0</v>
      </c>
      <c r="I965" s="1001">
        <v>40792</v>
      </c>
      <c r="J965" s="1001">
        <v>40792</v>
      </c>
      <c r="K965" s="1001">
        <v>37858</v>
      </c>
      <c r="L965" s="1000">
        <v>-2934</v>
      </c>
    </row>
    <row r="966" spans="1:12" ht="18.75">
      <c r="A966" s="1004" t="s">
        <v>11953</v>
      </c>
      <c r="B966" s="1001" t="s">
        <v>4230</v>
      </c>
      <c r="C966" s="1001" t="s">
        <v>4301</v>
      </c>
      <c r="D966" s="1001" t="s">
        <v>11969</v>
      </c>
      <c r="E966" s="1001">
        <v>0</v>
      </c>
      <c r="F966" s="1001">
        <v>0</v>
      </c>
      <c r="G966" s="1001">
        <v>0</v>
      </c>
      <c r="H966" s="1001">
        <v>0</v>
      </c>
      <c r="I966" s="1001">
        <v>1646</v>
      </c>
      <c r="J966" s="1001">
        <v>1646</v>
      </c>
      <c r="K966" s="1001">
        <v>1508</v>
      </c>
      <c r="L966" s="1000">
        <v>-138</v>
      </c>
    </row>
    <row r="967" spans="1:12" ht="18.75">
      <c r="A967" s="1004" t="s">
        <v>11953</v>
      </c>
      <c r="B967" s="1001" t="s">
        <v>4230</v>
      </c>
      <c r="C967" s="1001" t="s">
        <v>4301</v>
      </c>
      <c r="D967" s="1001" t="s">
        <v>11987</v>
      </c>
      <c r="E967" s="1001">
        <v>33</v>
      </c>
      <c r="F967" s="1001">
        <v>11771.76</v>
      </c>
      <c r="G967" s="1001">
        <v>0</v>
      </c>
      <c r="H967" s="1001">
        <v>0</v>
      </c>
      <c r="I967" s="1001">
        <v>596</v>
      </c>
      <c r="J967" s="1001">
        <v>596</v>
      </c>
      <c r="K967" s="1001">
        <v>579</v>
      </c>
      <c r="L967" s="1000">
        <v>-17</v>
      </c>
    </row>
    <row r="968" spans="1:12" ht="18.75">
      <c r="A968" s="1004" t="s">
        <v>11953</v>
      </c>
      <c r="B968" s="1001" t="s">
        <v>4230</v>
      </c>
      <c r="C968" s="1001" t="s">
        <v>4301</v>
      </c>
      <c r="D968" s="1001" t="s">
        <v>11970</v>
      </c>
      <c r="E968" s="1001">
        <v>441</v>
      </c>
      <c r="F968" s="1001">
        <v>637297.92000000004</v>
      </c>
      <c r="G968" s="1001">
        <v>0</v>
      </c>
      <c r="H968" s="1001">
        <v>0</v>
      </c>
      <c r="I968" s="1001">
        <v>5341</v>
      </c>
      <c r="J968" s="1001">
        <v>5341</v>
      </c>
      <c r="K968" s="1001">
        <v>5326</v>
      </c>
      <c r="L968" s="1000">
        <v>-15</v>
      </c>
    </row>
    <row r="969" spans="1:12" ht="18.75">
      <c r="A969" s="1004" t="s">
        <v>11953</v>
      </c>
      <c r="B969" s="1001" t="s">
        <v>4230</v>
      </c>
      <c r="C969" s="1001" t="s">
        <v>4301</v>
      </c>
      <c r="D969" s="1001" t="s">
        <v>11988</v>
      </c>
      <c r="E969" s="1001">
        <v>149</v>
      </c>
      <c r="F969" s="1001">
        <v>215322.88</v>
      </c>
      <c r="G969" s="1001">
        <v>0</v>
      </c>
      <c r="H969" s="1001">
        <v>0</v>
      </c>
      <c r="I969" s="1001">
        <v>1811</v>
      </c>
      <c r="J969" s="1001">
        <v>1811</v>
      </c>
      <c r="K969" s="1001">
        <v>1808</v>
      </c>
      <c r="L969" s="1000">
        <v>-3</v>
      </c>
    </row>
    <row r="970" spans="1:12" ht="18.75">
      <c r="A970" s="1004" t="s">
        <v>11953</v>
      </c>
      <c r="B970" s="1001" t="s">
        <v>4230</v>
      </c>
      <c r="C970" s="1001" t="s">
        <v>4301</v>
      </c>
      <c r="D970" s="1001" t="s">
        <v>11971</v>
      </c>
      <c r="E970" s="1001">
        <v>448</v>
      </c>
      <c r="F970" s="1001">
        <v>58163.839999999997</v>
      </c>
      <c r="G970" s="1001">
        <v>0</v>
      </c>
      <c r="H970" s="1001">
        <v>0</v>
      </c>
      <c r="I970" s="1001">
        <v>5457</v>
      </c>
      <c r="J970" s="1001">
        <v>5457</v>
      </c>
      <c r="K970" s="1001">
        <v>5441</v>
      </c>
      <c r="L970" s="1000">
        <v>-16</v>
      </c>
    </row>
    <row r="971" spans="1:12" ht="18.75">
      <c r="A971" s="1004" t="s">
        <v>11953</v>
      </c>
      <c r="B971" s="1001" t="s">
        <v>4230</v>
      </c>
      <c r="C971" s="1001" t="s">
        <v>4301</v>
      </c>
      <c r="D971" s="1001" t="s">
        <v>11972</v>
      </c>
      <c r="E971" s="1001">
        <v>429</v>
      </c>
      <c r="F971" s="1001">
        <v>112475.22</v>
      </c>
      <c r="G971" s="1001">
        <v>0</v>
      </c>
      <c r="H971" s="1001">
        <v>0</v>
      </c>
      <c r="I971" s="1001">
        <v>5175</v>
      </c>
      <c r="J971" s="1001">
        <v>5175</v>
      </c>
      <c r="K971" s="1001">
        <v>5157</v>
      </c>
      <c r="L971" s="1000">
        <v>-18</v>
      </c>
    </row>
    <row r="972" spans="1:12" ht="18.75">
      <c r="A972" s="1004" t="s">
        <v>11953</v>
      </c>
      <c r="B972" s="1001" t="s">
        <v>4230</v>
      </c>
      <c r="C972" s="1001" t="s">
        <v>4301</v>
      </c>
      <c r="D972" s="1001" t="s">
        <v>11989</v>
      </c>
      <c r="E972" s="1001">
        <v>0</v>
      </c>
      <c r="F972" s="1001">
        <v>0</v>
      </c>
      <c r="G972" s="1001">
        <v>0</v>
      </c>
      <c r="H972" s="1001">
        <v>0</v>
      </c>
      <c r="I972" s="1001">
        <v>1811</v>
      </c>
      <c r="J972" s="1001">
        <v>1811</v>
      </c>
      <c r="K972" s="1001">
        <v>1660</v>
      </c>
      <c r="L972" s="1000">
        <v>-151</v>
      </c>
    </row>
    <row r="973" spans="1:12" ht="18.75">
      <c r="A973" s="1004" t="s">
        <v>11953</v>
      </c>
      <c r="B973" s="1000" t="s">
        <v>12027</v>
      </c>
      <c r="C973" s="1000" t="s">
        <v>4303</v>
      </c>
      <c r="D973" s="1000" t="s">
        <v>11955</v>
      </c>
      <c r="E973" s="1000">
        <v>1110</v>
      </c>
      <c r="F973" s="1000">
        <v>773245.39</v>
      </c>
      <c r="G973" s="1000">
        <v>1</v>
      </c>
      <c r="H973" s="1000">
        <v>687.5</v>
      </c>
      <c r="I973" s="1000">
        <v>12907</v>
      </c>
      <c r="J973" s="1000">
        <v>12907</v>
      </c>
      <c r="K973" s="1000">
        <v>12907</v>
      </c>
      <c r="L973" s="1000">
        <v>0</v>
      </c>
    </row>
    <row r="974" spans="1:12" ht="18.75">
      <c r="A974" s="1004" t="s">
        <v>11953</v>
      </c>
      <c r="B974" s="1001" t="s">
        <v>12027</v>
      </c>
      <c r="C974" s="1001" t="s">
        <v>11956</v>
      </c>
      <c r="D974" s="1001" t="s">
        <v>11961</v>
      </c>
      <c r="E974" s="1001">
        <v>647</v>
      </c>
      <c r="F974" s="1001">
        <v>860227.06</v>
      </c>
      <c r="G974" s="1001">
        <v>0</v>
      </c>
      <c r="H974" s="1001">
        <v>0</v>
      </c>
      <c r="I974" s="1001">
        <v>8372</v>
      </c>
      <c r="J974" s="1001">
        <v>8372</v>
      </c>
      <c r="K974" s="1001">
        <v>8372</v>
      </c>
      <c r="L974" s="1000">
        <v>0</v>
      </c>
    </row>
    <row r="975" spans="1:12" ht="18.75">
      <c r="A975" s="1004" t="s">
        <v>11953</v>
      </c>
      <c r="B975" s="1001" t="s">
        <v>12027</v>
      </c>
      <c r="C975" s="1001" t="s">
        <v>11956</v>
      </c>
      <c r="D975" s="1001" t="s">
        <v>11962</v>
      </c>
      <c r="E975" s="1001">
        <v>3144</v>
      </c>
      <c r="F975" s="1001">
        <v>0</v>
      </c>
      <c r="G975" s="1001">
        <v>0</v>
      </c>
      <c r="H975" s="1001">
        <v>0</v>
      </c>
      <c r="I975" s="1001">
        <v>31524</v>
      </c>
      <c r="J975" s="1001">
        <v>31524</v>
      </c>
      <c r="K975" s="1001">
        <v>31738</v>
      </c>
      <c r="L975" s="1000">
        <v>214</v>
      </c>
    </row>
    <row r="976" spans="1:12" ht="18.75">
      <c r="A976" s="1004" t="s">
        <v>11953</v>
      </c>
      <c r="B976" s="1001" t="s">
        <v>12027</v>
      </c>
      <c r="C976" s="1001" t="s">
        <v>4301</v>
      </c>
      <c r="D976" s="1001" t="s">
        <v>11963</v>
      </c>
      <c r="E976" s="1001">
        <v>610</v>
      </c>
      <c r="F976" s="1001">
        <v>205471.03</v>
      </c>
      <c r="G976" s="1001">
        <v>0</v>
      </c>
      <c r="H976" s="1001">
        <v>0</v>
      </c>
      <c r="I976" s="1001">
        <v>7477</v>
      </c>
      <c r="J976" s="1001">
        <v>7477</v>
      </c>
      <c r="K976" s="1001">
        <v>7378</v>
      </c>
      <c r="L976" s="1000">
        <v>-99</v>
      </c>
    </row>
    <row r="977" spans="1:12" ht="18.75">
      <c r="A977" s="1004" t="s">
        <v>11953</v>
      </c>
      <c r="B977" s="1001" t="s">
        <v>12027</v>
      </c>
      <c r="C977" s="1001" t="s">
        <v>4301</v>
      </c>
      <c r="D977" s="1001" t="s">
        <v>11964</v>
      </c>
      <c r="E977" s="1001">
        <v>327</v>
      </c>
      <c r="F977" s="1001">
        <v>319944</v>
      </c>
      <c r="G977" s="1001">
        <v>0</v>
      </c>
      <c r="H977" s="1001">
        <v>0</v>
      </c>
      <c r="I977" s="1001">
        <v>4690</v>
      </c>
      <c r="J977" s="1001">
        <v>4690</v>
      </c>
      <c r="K977" s="1001">
        <v>4686</v>
      </c>
      <c r="L977" s="1000">
        <v>-4</v>
      </c>
    </row>
    <row r="978" spans="1:12" ht="18.75">
      <c r="A978" s="1004" t="s">
        <v>11953</v>
      </c>
      <c r="B978" s="1001" t="s">
        <v>12027</v>
      </c>
      <c r="C978" s="1001" t="s">
        <v>4301</v>
      </c>
      <c r="D978" s="1001" t="s">
        <v>11965</v>
      </c>
      <c r="E978" s="1001">
        <v>0</v>
      </c>
      <c r="F978" s="1001">
        <v>0</v>
      </c>
      <c r="G978" s="1001">
        <v>0</v>
      </c>
      <c r="H978" s="1001">
        <v>0</v>
      </c>
      <c r="I978" s="1001">
        <v>1950</v>
      </c>
      <c r="J978" s="1001">
        <v>1950</v>
      </c>
      <c r="K978" s="1001">
        <v>0</v>
      </c>
      <c r="L978" s="1000">
        <v>-1950</v>
      </c>
    </row>
    <row r="979" spans="1:12" ht="18.75">
      <c r="A979" s="1004" t="s">
        <v>11953</v>
      </c>
      <c r="B979" s="1001" t="s">
        <v>12027</v>
      </c>
      <c r="C979" s="1001" t="s">
        <v>4301</v>
      </c>
      <c r="D979" s="1001" t="s">
        <v>11966</v>
      </c>
      <c r="E979" s="1001">
        <v>113</v>
      </c>
      <c r="F979" s="1001">
        <v>23861.86</v>
      </c>
      <c r="G979" s="1001">
        <v>0</v>
      </c>
      <c r="H979" s="1001">
        <v>0</v>
      </c>
      <c r="I979" s="1001">
        <v>1341</v>
      </c>
      <c r="J979" s="1001">
        <v>1341</v>
      </c>
      <c r="K979" s="1001">
        <v>1338</v>
      </c>
      <c r="L979" s="1000">
        <v>-3</v>
      </c>
    </row>
    <row r="980" spans="1:12" ht="18.75">
      <c r="A980" s="1004" t="s">
        <v>11953</v>
      </c>
      <c r="B980" s="1001" t="s">
        <v>12027</v>
      </c>
      <c r="C980" s="1001" t="s">
        <v>4301</v>
      </c>
      <c r="D980" s="1001" t="s">
        <v>11967</v>
      </c>
      <c r="E980" s="1001">
        <v>0</v>
      </c>
      <c r="F980" s="1001">
        <v>0</v>
      </c>
      <c r="G980" s="1001">
        <v>0</v>
      </c>
      <c r="H980" s="1001">
        <v>0</v>
      </c>
      <c r="I980" s="1001">
        <v>556</v>
      </c>
      <c r="J980" s="1001">
        <v>556</v>
      </c>
      <c r="K980" s="1001">
        <v>0</v>
      </c>
      <c r="L980" s="1000">
        <v>-556</v>
      </c>
    </row>
    <row r="981" spans="1:12" ht="18.75">
      <c r="A981" s="1004" t="s">
        <v>11953</v>
      </c>
      <c r="B981" s="1001" t="s">
        <v>12027</v>
      </c>
      <c r="C981" s="1001" t="s">
        <v>4301</v>
      </c>
      <c r="D981" s="1001" t="s">
        <v>11983</v>
      </c>
      <c r="E981" s="1001">
        <v>15</v>
      </c>
      <c r="F981" s="1001">
        <v>64980</v>
      </c>
      <c r="G981" s="1001">
        <v>0</v>
      </c>
      <c r="H981" s="1001">
        <v>0</v>
      </c>
      <c r="I981" s="1001">
        <v>92</v>
      </c>
      <c r="J981" s="1001">
        <v>92</v>
      </c>
      <c r="K981" s="1001">
        <v>62</v>
      </c>
      <c r="L981" s="1000">
        <v>-30</v>
      </c>
    </row>
    <row r="982" spans="1:12" ht="18.75">
      <c r="A982" s="1004" t="s">
        <v>11953</v>
      </c>
      <c r="B982" s="1001" t="s">
        <v>12027</v>
      </c>
      <c r="C982" s="1001" t="s">
        <v>4301</v>
      </c>
      <c r="D982" s="1001" t="s">
        <v>11968</v>
      </c>
      <c r="E982" s="1001">
        <v>115</v>
      </c>
      <c r="F982" s="1001">
        <v>67389</v>
      </c>
      <c r="G982" s="1001">
        <v>0</v>
      </c>
      <c r="H982" s="1001">
        <v>0</v>
      </c>
      <c r="I982" s="1001">
        <v>3916</v>
      </c>
      <c r="J982" s="1001">
        <v>3916</v>
      </c>
      <c r="K982" s="1001">
        <v>3910</v>
      </c>
      <c r="L982" s="1000">
        <v>-6</v>
      </c>
    </row>
    <row r="983" spans="1:12" ht="18.75">
      <c r="A983" s="1004" t="s">
        <v>11953</v>
      </c>
      <c r="B983" s="1001" t="s">
        <v>12027</v>
      </c>
      <c r="C983" s="1001" t="s">
        <v>4301</v>
      </c>
      <c r="D983" s="1001" t="s">
        <v>11984</v>
      </c>
      <c r="E983" s="1001">
        <v>134</v>
      </c>
      <c r="F983" s="1001">
        <v>205302.1</v>
      </c>
      <c r="G983" s="1001">
        <v>0</v>
      </c>
      <c r="H983" s="1001">
        <v>0</v>
      </c>
      <c r="I983" s="1001">
        <v>8795</v>
      </c>
      <c r="J983" s="1001">
        <v>8795</v>
      </c>
      <c r="K983" s="1001">
        <v>4177</v>
      </c>
      <c r="L983" s="1000">
        <v>-4618</v>
      </c>
    </row>
    <row r="984" spans="1:12" ht="18.75">
      <c r="A984" s="1004" t="s">
        <v>11953</v>
      </c>
      <c r="B984" s="1001" t="s">
        <v>12027</v>
      </c>
      <c r="C984" s="1001" t="s">
        <v>4301</v>
      </c>
      <c r="D984" s="1001" t="s">
        <v>11962</v>
      </c>
      <c r="E984" s="1001">
        <v>3630</v>
      </c>
      <c r="F984" s="1001">
        <v>0</v>
      </c>
      <c r="G984" s="1001">
        <v>0</v>
      </c>
      <c r="H984" s="1001">
        <v>0</v>
      </c>
      <c r="I984" s="1001">
        <v>26741</v>
      </c>
      <c r="J984" s="1001">
        <v>26741</v>
      </c>
      <c r="K984" s="1001">
        <v>26401</v>
      </c>
      <c r="L984" s="1000">
        <v>-340</v>
      </c>
    </row>
    <row r="985" spans="1:12" ht="18.75">
      <c r="A985" s="1004" t="s">
        <v>11953</v>
      </c>
      <c r="B985" s="1001" t="s">
        <v>12028</v>
      </c>
      <c r="C985" s="1001" t="s">
        <v>4303</v>
      </c>
      <c r="D985" s="1001" t="s">
        <v>11955</v>
      </c>
      <c r="E985" s="1001">
        <v>1242</v>
      </c>
      <c r="F985" s="1001">
        <v>863886.1</v>
      </c>
      <c r="G985" s="1001">
        <v>0</v>
      </c>
      <c r="H985" s="1001">
        <v>0</v>
      </c>
      <c r="I985" s="1001">
        <v>14684</v>
      </c>
      <c r="J985" s="1001">
        <v>14684</v>
      </c>
      <c r="K985" s="1001">
        <v>14684</v>
      </c>
      <c r="L985" s="1000">
        <v>0</v>
      </c>
    </row>
    <row r="986" spans="1:12" ht="18.75">
      <c r="A986" s="1004" t="s">
        <v>11953</v>
      </c>
      <c r="B986" s="1001" t="s">
        <v>12028</v>
      </c>
      <c r="C986" s="1001" t="s">
        <v>11956</v>
      </c>
      <c r="D986" s="1001" t="s">
        <v>11961</v>
      </c>
      <c r="E986" s="1001">
        <v>939</v>
      </c>
      <c r="F986" s="1001">
        <v>1105612.77</v>
      </c>
      <c r="G986" s="1001">
        <v>0</v>
      </c>
      <c r="H986" s="1001">
        <v>0</v>
      </c>
      <c r="I986" s="1001">
        <v>11140</v>
      </c>
      <c r="J986" s="1001">
        <v>11140</v>
      </c>
      <c r="K986" s="1001">
        <v>11140</v>
      </c>
      <c r="L986" s="1000">
        <v>0</v>
      </c>
    </row>
    <row r="987" spans="1:12" ht="18.75">
      <c r="A987" s="1004" t="s">
        <v>11953</v>
      </c>
      <c r="B987" s="1001" t="s">
        <v>12028</v>
      </c>
      <c r="C987" s="1001" t="s">
        <v>11956</v>
      </c>
      <c r="D987" s="1001" t="s">
        <v>11962</v>
      </c>
      <c r="E987" s="1001">
        <v>2698</v>
      </c>
      <c r="F987" s="1001">
        <v>0</v>
      </c>
      <c r="G987" s="1001">
        <v>0</v>
      </c>
      <c r="H987" s="1001">
        <v>0</v>
      </c>
      <c r="I987" s="1001">
        <v>34539</v>
      </c>
      <c r="J987" s="1001">
        <v>34539</v>
      </c>
      <c r="K987" s="1001">
        <v>34702</v>
      </c>
      <c r="L987" s="1000">
        <v>163</v>
      </c>
    </row>
    <row r="988" spans="1:12" ht="18.75">
      <c r="A988" s="1004" t="s">
        <v>11953</v>
      </c>
      <c r="B988" s="1001" t="s">
        <v>12028</v>
      </c>
      <c r="C988" s="1001" t="s">
        <v>4301</v>
      </c>
      <c r="D988" s="1001" t="s">
        <v>11963</v>
      </c>
      <c r="E988" s="1001">
        <v>753</v>
      </c>
      <c r="F988" s="1001">
        <v>206146.73</v>
      </c>
      <c r="G988" s="1001">
        <v>0</v>
      </c>
      <c r="H988" s="1001">
        <v>0</v>
      </c>
      <c r="I988" s="1001">
        <v>8996</v>
      </c>
      <c r="J988" s="1001">
        <v>8996</v>
      </c>
      <c r="K988" s="1001">
        <v>8986</v>
      </c>
      <c r="L988" s="1000">
        <v>-10</v>
      </c>
    </row>
    <row r="989" spans="1:12" ht="18.75">
      <c r="A989" s="1004" t="s">
        <v>11953</v>
      </c>
      <c r="B989" s="1001" t="s">
        <v>12028</v>
      </c>
      <c r="C989" s="1001" t="s">
        <v>4301</v>
      </c>
      <c r="D989" s="1001" t="s">
        <v>11981</v>
      </c>
      <c r="E989" s="1001">
        <v>87</v>
      </c>
      <c r="F989" s="1001">
        <v>33136.559999999998</v>
      </c>
      <c r="G989" s="1001">
        <v>0</v>
      </c>
      <c r="H989" s="1001">
        <v>0</v>
      </c>
      <c r="I989" s="1001">
        <v>1025</v>
      </c>
      <c r="J989" s="1001">
        <v>1025</v>
      </c>
      <c r="K989" s="1001">
        <v>929</v>
      </c>
      <c r="L989" s="1000">
        <v>-96</v>
      </c>
    </row>
    <row r="990" spans="1:12" ht="18.75">
      <c r="A990" s="1004" t="s">
        <v>11953</v>
      </c>
      <c r="B990" s="1001" t="s">
        <v>12028</v>
      </c>
      <c r="C990" s="1001" t="s">
        <v>4301</v>
      </c>
      <c r="D990" s="1001" t="s">
        <v>11982</v>
      </c>
      <c r="E990" s="1001">
        <v>35</v>
      </c>
      <c r="F990" s="1001">
        <v>8798.2999999999993</v>
      </c>
      <c r="G990" s="1001">
        <v>0</v>
      </c>
      <c r="H990" s="1001">
        <v>0</v>
      </c>
      <c r="I990" s="1001">
        <v>439</v>
      </c>
      <c r="J990" s="1001">
        <v>439</v>
      </c>
      <c r="K990" s="1001">
        <v>433</v>
      </c>
      <c r="L990" s="1000">
        <v>-6</v>
      </c>
    </row>
    <row r="991" spans="1:12" ht="18.75">
      <c r="A991" s="1004" t="s">
        <v>11953</v>
      </c>
      <c r="B991" s="1001" t="s">
        <v>12028</v>
      </c>
      <c r="C991" s="1001" t="s">
        <v>4301</v>
      </c>
      <c r="D991" s="1001" t="s">
        <v>11964</v>
      </c>
      <c r="E991" s="1001">
        <v>332</v>
      </c>
      <c r="F991" s="1001">
        <v>326719</v>
      </c>
      <c r="G991" s="1001">
        <v>0</v>
      </c>
      <c r="H991" s="1001">
        <v>0</v>
      </c>
      <c r="I991" s="1001">
        <v>5973</v>
      </c>
      <c r="J991" s="1001">
        <v>5973</v>
      </c>
      <c r="K991" s="1001">
        <v>5922</v>
      </c>
      <c r="L991" s="1000">
        <v>-51</v>
      </c>
    </row>
    <row r="992" spans="1:12" ht="18.75">
      <c r="A992" s="1004" t="s">
        <v>11953</v>
      </c>
      <c r="B992" s="1001" t="s">
        <v>12028</v>
      </c>
      <c r="C992" s="1001" t="s">
        <v>4301</v>
      </c>
      <c r="D992" s="1001" t="s">
        <v>11965</v>
      </c>
      <c r="E992" s="1001">
        <v>0</v>
      </c>
      <c r="F992" s="1001">
        <v>0</v>
      </c>
      <c r="G992" s="1001">
        <v>0</v>
      </c>
      <c r="H992" s="1001">
        <v>0</v>
      </c>
      <c r="I992" s="1001">
        <v>2502</v>
      </c>
      <c r="J992" s="1001">
        <v>2502</v>
      </c>
      <c r="K992" s="1001">
        <v>0</v>
      </c>
      <c r="L992" s="1000">
        <v>-2502</v>
      </c>
    </row>
    <row r="993" spans="1:12" ht="18.75">
      <c r="A993" s="1004" t="s">
        <v>11953</v>
      </c>
      <c r="B993" s="1001" t="s">
        <v>12028</v>
      </c>
      <c r="C993" s="1001" t="s">
        <v>4301</v>
      </c>
      <c r="D993" s="1001" t="s">
        <v>11966</v>
      </c>
      <c r="E993" s="1001">
        <v>154</v>
      </c>
      <c r="F993" s="1001">
        <v>30735.02</v>
      </c>
      <c r="G993" s="1001">
        <v>0</v>
      </c>
      <c r="H993" s="1001">
        <v>0</v>
      </c>
      <c r="I993" s="1001">
        <v>1847</v>
      </c>
      <c r="J993" s="1001">
        <v>1847</v>
      </c>
      <c r="K993" s="1001">
        <v>1824</v>
      </c>
      <c r="L993" s="1000">
        <v>-23</v>
      </c>
    </row>
    <row r="994" spans="1:12" ht="18.75">
      <c r="A994" s="1004" t="s">
        <v>11953</v>
      </c>
      <c r="B994" s="1001" t="s">
        <v>12028</v>
      </c>
      <c r="C994" s="1001" t="s">
        <v>4301</v>
      </c>
      <c r="D994" s="1001" t="s">
        <v>11967</v>
      </c>
      <c r="E994" s="1001">
        <v>0</v>
      </c>
      <c r="F994" s="1001">
        <v>0</v>
      </c>
      <c r="G994" s="1001">
        <v>0</v>
      </c>
      <c r="H994" s="1001">
        <v>0</v>
      </c>
      <c r="I994" s="1001">
        <v>709</v>
      </c>
      <c r="J994" s="1001">
        <v>709</v>
      </c>
      <c r="K994" s="1001">
        <v>0</v>
      </c>
      <c r="L994" s="1000">
        <v>-709</v>
      </c>
    </row>
    <row r="995" spans="1:12" ht="18.75">
      <c r="A995" s="1004" t="s">
        <v>11953</v>
      </c>
      <c r="B995" s="1001" t="s">
        <v>12028</v>
      </c>
      <c r="C995" s="1001" t="s">
        <v>4301</v>
      </c>
      <c r="D995" s="1001" t="s">
        <v>11983</v>
      </c>
      <c r="E995" s="1001">
        <v>0</v>
      </c>
      <c r="F995" s="1001">
        <v>0</v>
      </c>
      <c r="G995" s="1001">
        <v>0</v>
      </c>
      <c r="H995" s="1001">
        <v>0</v>
      </c>
      <c r="I995" s="1001">
        <v>20</v>
      </c>
      <c r="J995" s="1001">
        <v>20</v>
      </c>
      <c r="K995" s="1001">
        <v>20</v>
      </c>
      <c r="L995" s="1000">
        <v>0</v>
      </c>
    </row>
    <row r="996" spans="1:12" ht="18.75">
      <c r="A996" s="1004" t="s">
        <v>11953</v>
      </c>
      <c r="B996" s="1001" t="s">
        <v>12028</v>
      </c>
      <c r="C996" s="1001" t="s">
        <v>4301</v>
      </c>
      <c r="D996" s="1001" t="s">
        <v>11968</v>
      </c>
      <c r="E996" s="1001">
        <v>88</v>
      </c>
      <c r="F996" s="1001">
        <v>52459</v>
      </c>
      <c r="G996" s="1001">
        <v>0</v>
      </c>
      <c r="H996" s="1001">
        <v>0</v>
      </c>
      <c r="I996" s="1001">
        <v>2963</v>
      </c>
      <c r="J996" s="1001">
        <v>2963</v>
      </c>
      <c r="K996" s="1001">
        <v>2963</v>
      </c>
      <c r="L996" s="1000">
        <v>0</v>
      </c>
    </row>
    <row r="997" spans="1:12" ht="18.75">
      <c r="A997" s="1004" t="s">
        <v>11953</v>
      </c>
      <c r="B997" s="1000" t="s">
        <v>12028</v>
      </c>
      <c r="C997" s="1000" t="s">
        <v>4301</v>
      </c>
      <c r="D997" s="1000" t="s">
        <v>11984</v>
      </c>
      <c r="E997" s="1000">
        <v>157</v>
      </c>
      <c r="F997" s="1000">
        <v>212040.45</v>
      </c>
      <c r="G997" s="1000">
        <v>6</v>
      </c>
      <c r="H997" s="1000">
        <v>16240.13</v>
      </c>
      <c r="I997" s="1000">
        <v>10936</v>
      </c>
      <c r="J997" s="1000">
        <v>10936</v>
      </c>
      <c r="K997" s="1000">
        <v>5109</v>
      </c>
      <c r="L997" s="1000">
        <v>-5827</v>
      </c>
    </row>
    <row r="998" spans="1:12" ht="18.75">
      <c r="A998" s="1004" t="s">
        <v>11953</v>
      </c>
      <c r="B998" s="1001" t="s">
        <v>12028</v>
      </c>
      <c r="C998" s="1001" t="s">
        <v>4301</v>
      </c>
      <c r="D998" s="1001" t="s">
        <v>11962</v>
      </c>
      <c r="E998" s="1001">
        <v>5793</v>
      </c>
      <c r="F998" s="1001">
        <v>0</v>
      </c>
      <c r="G998" s="1001">
        <v>0</v>
      </c>
      <c r="H998" s="1001">
        <v>0</v>
      </c>
      <c r="I998" s="1001">
        <v>34916</v>
      </c>
      <c r="J998" s="1001">
        <v>34916</v>
      </c>
      <c r="K998" s="1001">
        <v>31757</v>
      </c>
      <c r="L998" s="1000">
        <v>-3159</v>
      </c>
    </row>
    <row r="999" spans="1:12" ht="18.75">
      <c r="A999" s="1004" t="s">
        <v>11953</v>
      </c>
      <c r="B999" s="1001" t="s">
        <v>12029</v>
      </c>
      <c r="C999" s="1001" t="s">
        <v>4303</v>
      </c>
      <c r="D999" s="1001" t="s">
        <v>11955</v>
      </c>
      <c r="E999" s="1001">
        <v>1030</v>
      </c>
      <c r="F999" s="1001">
        <v>718372.01</v>
      </c>
      <c r="G999" s="1001">
        <v>0</v>
      </c>
      <c r="H999" s="1001">
        <v>0</v>
      </c>
      <c r="I999" s="1001">
        <v>15844</v>
      </c>
      <c r="J999" s="1001">
        <v>15844</v>
      </c>
      <c r="K999" s="1001">
        <v>15844</v>
      </c>
      <c r="L999" s="1000">
        <v>0</v>
      </c>
    </row>
    <row r="1000" spans="1:12" ht="18.75">
      <c r="A1000" s="1004" t="s">
        <v>11953</v>
      </c>
      <c r="B1000" s="1001" t="s">
        <v>12029</v>
      </c>
      <c r="C1000" s="1001" t="s">
        <v>11956</v>
      </c>
      <c r="D1000" s="1001" t="s">
        <v>11961</v>
      </c>
      <c r="E1000" s="1001">
        <v>1348</v>
      </c>
      <c r="F1000" s="1001">
        <v>1431587.09</v>
      </c>
      <c r="G1000" s="1001">
        <v>0</v>
      </c>
      <c r="H1000" s="1001">
        <v>0</v>
      </c>
      <c r="I1000" s="1001">
        <v>15333</v>
      </c>
      <c r="J1000" s="1001">
        <v>15333</v>
      </c>
      <c r="K1000" s="1001">
        <v>15333</v>
      </c>
      <c r="L1000" s="1000">
        <v>0</v>
      </c>
    </row>
    <row r="1001" spans="1:12" ht="18.75">
      <c r="A1001" s="1004" t="s">
        <v>11953</v>
      </c>
      <c r="B1001" s="1001" t="s">
        <v>12029</v>
      </c>
      <c r="C1001" s="1001" t="s">
        <v>11956</v>
      </c>
      <c r="D1001" s="1001" t="s">
        <v>11962</v>
      </c>
      <c r="E1001" s="1001">
        <v>2655</v>
      </c>
      <c r="F1001" s="1001">
        <v>0</v>
      </c>
      <c r="G1001" s="1001">
        <v>0</v>
      </c>
      <c r="H1001" s="1001">
        <v>0</v>
      </c>
      <c r="I1001" s="1001">
        <v>35832</v>
      </c>
      <c r="J1001" s="1001">
        <v>35832</v>
      </c>
      <c r="K1001" s="1001">
        <v>30767</v>
      </c>
      <c r="L1001" s="1000">
        <v>-5065</v>
      </c>
    </row>
    <row r="1002" spans="1:12" ht="18.75">
      <c r="A1002" s="1004" t="s">
        <v>11953</v>
      </c>
      <c r="B1002" s="1001" t="s">
        <v>12029</v>
      </c>
      <c r="C1002" s="1001" t="s">
        <v>4301</v>
      </c>
      <c r="D1002" s="1001" t="s">
        <v>11963</v>
      </c>
      <c r="E1002" s="1001">
        <v>752</v>
      </c>
      <c r="F1002" s="1001">
        <v>180791.78</v>
      </c>
      <c r="G1002" s="1001">
        <v>0</v>
      </c>
      <c r="H1002" s="1001">
        <v>0</v>
      </c>
      <c r="I1002" s="1001">
        <v>9008</v>
      </c>
      <c r="J1002" s="1001">
        <v>9008</v>
      </c>
      <c r="K1002" s="1001">
        <v>9001</v>
      </c>
      <c r="L1002" s="1000">
        <v>-7</v>
      </c>
    </row>
    <row r="1003" spans="1:12" ht="18.75">
      <c r="A1003" s="1004" t="s">
        <v>11953</v>
      </c>
      <c r="B1003" s="1001" t="s">
        <v>12029</v>
      </c>
      <c r="C1003" s="1001" t="s">
        <v>4301</v>
      </c>
      <c r="D1003" s="1001" t="s">
        <v>11964</v>
      </c>
      <c r="E1003" s="1001">
        <v>434</v>
      </c>
      <c r="F1003" s="1001">
        <v>470679</v>
      </c>
      <c r="G1003" s="1001">
        <v>0</v>
      </c>
      <c r="H1003" s="1001">
        <v>0</v>
      </c>
      <c r="I1003" s="1001">
        <v>5945</v>
      </c>
      <c r="J1003" s="1001">
        <v>5945</v>
      </c>
      <c r="K1003" s="1001">
        <v>5860</v>
      </c>
      <c r="L1003" s="1000">
        <v>-85</v>
      </c>
    </row>
    <row r="1004" spans="1:12" ht="18.75">
      <c r="A1004" s="1004" t="s">
        <v>11953</v>
      </c>
      <c r="B1004" s="1001" t="s">
        <v>12029</v>
      </c>
      <c r="C1004" s="1001" t="s">
        <v>4301</v>
      </c>
      <c r="D1004" s="1001" t="s">
        <v>11965</v>
      </c>
      <c r="E1004" s="1001">
        <v>0</v>
      </c>
      <c r="F1004" s="1001">
        <v>0</v>
      </c>
      <c r="G1004" s="1001">
        <v>0</v>
      </c>
      <c r="H1004" s="1001">
        <v>0</v>
      </c>
      <c r="I1004" s="1001">
        <v>2617</v>
      </c>
      <c r="J1004" s="1001">
        <v>2617</v>
      </c>
      <c r="K1004" s="1001">
        <v>0</v>
      </c>
      <c r="L1004" s="1000">
        <v>-2617</v>
      </c>
    </row>
    <row r="1005" spans="1:12" ht="18.75">
      <c r="A1005" s="1004" t="s">
        <v>11953</v>
      </c>
      <c r="B1005" s="1001" t="s">
        <v>12029</v>
      </c>
      <c r="C1005" s="1001" t="s">
        <v>4301</v>
      </c>
      <c r="D1005" s="1001" t="s">
        <v>11966</v>
      </c>
      <c r="E1005" s="1001">
        <v>77</v>
      </c>
      <c r="F1005" s="1001">
        <v>15510.65</v>
      </c>
      <c r="G1005" s="1001">
        <v>0</v>
      </c>
      <c r="H1005" s="1001">
        <v>0</v>
      </c>
      <c r="I1005" s="1001">
        <v>1201</v>
      </c>
      <c r="J1005" s="1001">
        <v>1201</v>
      </c>
      <c r="K1005" s="1001">
        <v>944</v>
      </c>
      <c r="L1005" s="1000">
        <v>-257</v>
      </c>
    </row>
    <row r="1006" spans="1:12" ht="18.75">
      <c r="A1006" s="1004" t="s">
        <v>11953</v>
      </c>
      <c r="B1006" s="1001" t="s">
        <v>12029</v>
      </c>
      <c r="C1006" s="1001" t="s">
        <v>4301</v>
      </c>
      <c r="D1006" s="1001" t="s">
        <v>11967</v>
      </c>
      <c r="E1006" s="1001">
        <v>0</v>
      </c>
      <c r="F1006" s="1001">
        <v>0</v>
      </c>
      <c r="G1006" s="1001">
        <v>0</v>
      </c>
      <c r="H1006" s="1001">
        <v>0</v>
      </c>
      <c r="I1006" s="1001">
        <v>523</v>
      </c>
      <c r="J1006" s="1001">
        <v>523</v>
      </c>
      <c r="K1006" s="1001">
        <v>0</v>
      </c>
      <c r="L1006" s="1000">
        <v>-523</v>
      </c>
    </row>
    <row r="1007" spans="1:12" ht="18.75">
      <c r="A1007" s="1004" t="s">
        <v>11953</v>
      </c>
      <c r="B1007" s="1001" t="s">
        <v>12029</v>
      </c>
      <c r="C1007" s="1001" t="s">
        <v>4301</v>
      </c>
      <c r="D1007" s="1001" t="s">
        <v>11983</v>
      </c>
      <c r="E1007" s="1001">
        <v>6</v>
      </c>
      <c r="F1007" s="1001">
        <v>25992</v>
      </c>
      <c r="G1007" s="1001">
        <v>0</v>
      </c>
      <c r="H1007" s="1001">
        <v>0</v>
      </c>
      <c r="I1007" s="1001">
        <v>53</v>
      </c>
      <c r="J1007" s="1001">
        <v>53</v>
      </c>
      <c r="K1007" s="1001">
        <v>53</v>
      </c>
      <c r="L1007" s="1000">
        <v>0</v>
      </c>
    </row>
    <row r="1008" spans="1:12" ht="18.75">
      <c r="A1008" s="1004" t="s">
        <v>11953</v>
      </c>
      <c r="B1008" s="1001" t="s">
        <v>12029</v>
      </c>
      <c r="C1008" s="1001" t="s">
        <v>4301</v>
      </c>
      <c r="D1008" s="1001" t="s">
        <v>11968</v>
      </c>
      <c r="E1008" s="1001">
        <v>44</v>
      </c>
      <c r="F1008" s="1001">
        <v>28444</v>
      </c>
      <c r="G1008" s="1001">
        <v>0</v>
      </c>
      <c r="H1008" s="1001">
        <v>0</v>
      </c>
      <c r="I1008" s="1001">
        <v>1582</v>
      </c>
      <c r="J1008" s="1001">
        <v>1582</v>
      </c>
      <c r="K1008" s="1001">
        <v>1580</v>
      </c>
      <c r="L1008" s="1000">
        <v>-2</v>
      </c>
    </row>
    <row r="1009" spans="1:12" ht="18.75">
      <c r="A1009" s="1004" t="s">
        <v>11953</v>
      </c>
      <c r="B1009" s="1001" t="s">
        <v>12029</v>
      </c>
      <c r="C1009" s="1001" t="s">
        <v>4301</v>
      </c>
      <c r="D1009" s="1001" t="s">
        <v>11984</v>
      </c>
      <c r="E1009" s="1001">
        <v>201</v>
      </c>
      <c r="F1009" s="1001">
        <v>248939.89</v>
      </c>
      <c r="G1009" s="1001">
        <v>0</v>
      </c>
      <c r="H1009" s="1001">
        <v>0</v>
      </c>
      <c r="I1009" s="1001">
        <v>11874</v>
      </c>
      <c r="J1009" s="1001">
        <v>11874</v>
      </c>
      <c r="K1009" s="1001">
        <v>6633</v>
      </c>
      <c r="L1009" s="1000">
        <v>-5241</v>
      </c>
    </row>
    <row r="1010" spans="1:12" ht="18.75">
      <c r="A1010" s="1004" t="s">
        <v>11953</v>
      </c>
      <c r="B1010" s="1001" t="s">
        <v>12029</v>
      </c>
      <c r="C1010" s="1001" t="s">
        <v>4301</v>
      </c>
      <c r="D1010" s="1001" t="s">
        <v>11962</v>
      </c>
      <c r="E1010" s="1001">
        <v>2086</v>
      </c>
      <c r="F1010" s="1001">
        <v>0</v>
      </c>
      <c r="G1010" s="1001">
        <v>0</v>
      </c>
      <c r="H1010" s="1001">
        <v>0</v>
      </c>
      <c r="I1010" s="1001">
        <v>39041</v>
      </c>
      <c r="J1010" s="1001">
        <v>39041</v>
      </c>
      <c r="K1010" s="1001">
        <v>23895</v>
      </c>
      <c r="L1010" s="1000">
        <v>-15146</v>
      </c>
    </row>
    <row r="1011" spans="1:12" ht="18.75">
      <c r="A1011" s="1004" t="s">
        <v>11953</v>
      </c>
      <c r="B1011" s="1001" t="s">
        <v>9519</v>
      </c>
      <c r="C1011" s="1001" t="s">
        <v>4303</v>
      </c>
      <c r="D1011" s="1001" t="s">
        <v>11955</v>
      </c>
      <c r="E1011" s="1001">
        <v>899</v>
      </c>
      <c r="F1011" s="1001">
        <v>630172.62</v>
      </c>
      <c r="G1011" s="1001">
        <v>0</v>
      </c>
      <c r="H1011" s="1001">
        <v>0</v>
      </c>
      <c r="I1011" s="1001">
        <v>10475</v>
      </c>
      <c r="J1011" s="1001">
        <v>10475</v>
      </c>
      <c r="K1011" s="1001">
        <v>10475</v>
      </c>
      <c r="L1011" s="1000">
        <v>0</v>
      </c>
    </row>
    <row r="1012" spans="1:12" ht="18.75">
      <c r="A1012" s="1004" t="s">
        <v>11953</v>
      </c>
      <c r="B1012" s="1001" t="s">
        <v>9519</v>
      </c>
      <c r="C1012" s="1001" t="s">
        <v>11956</v>
      </c>
      <c r="D1012" s="1001" t="s">
        <v>11961</v>
      </c>
      <c r="E1012" s="1001">
        <v>840</v>
      </c>
      <c r="F1012" s="1001">
        <v>1151362.6100000001</v>
      </c>
      <c r="G1012" s="1001">
        <v>0</v>
      </c>
      <c r="H1012" s="1001">
        <v>0</v>
      </c>
      <c r="I1012" s="1001">
        <v>8897</v>
      </c>
      <c r="J1012" s="1001">
        <v>8897</v>
      </c>
      <c r="K1012" s="1001">
        <v>8897</v>
      </c>
      <c r="L1012" s="1000">
        <v>0</v>
      </c>
    </row>
    <row r="1013" spans="1:12" ht="18.75">
      <c r="A1013" s="1004" t="s">
        <v>11953</v>
      </c>
      <c r="B1013" s="1001" t="s">
        <v>9519</v>
      </c>
      <c r="C1013" s="1001" t="s">
        <v>11956</v>
      </c>
      <c r="D1013" s="1001" t="s">
        <v>11962</v>
      </c>
      <c r="E1013" s="1001">
        <v>2202</v>
      </c>
      <c r="F1013" s="1001">
        <v>0</v>
      </c>
      <c r="G1013" s="1001">
        <v>0</v>
      </c>
      <c r="H1013" s="1001">
        <v>0</v>
      </c>
      <c r="I1013" s="1001">
        <v>24476</v>
      </c>
      <c r="J1013" s="1001">
        <v>24476</v>
      </c>
      <c r="K1013" s="1001">
        <v>24122</v>
      </c>
      <c r="L1013" s="1000">
        <v>-354</v>
      </c>
    </row>
    <row r="1014" spans="1:12" ht="18.75">
      <c r="A1014" s="1004" t="s">
        <v>11953</v>
      </c>
      <c r="B1014" s="1001" t="s">
        <v>9519</v>
      </c>
      <c r="C1014" s="1001" t="s">
        <v>4301</v>
      </c>
      <c r="D1014" s="1001" t="s">
        <v>11963</v>
      </c>
      <c r="E1014" s="1001">
        <v>955</v>
      </c>
      <c r="F1014" s="1001">
        <v>559196.43000000005</v>
      </c>
      <c r="G1014" s="1001">
        <v>0</v>
      </c>
      <c r="H1014" s="1001">
        <v>0</v>
      </c>
      <c r="I1014" s="1001">
        <v>11432</v>
      </c>
      <c r="J1014" s="1001">
        <v>11432</v>
      </c>
      <c r="K1014" s="1001">
        <v>11419</v>
      </c>
      <c r="L1014" s="1000">
        <v>-13</v>
      </c>
    </row>
    <row r="1015" spans="1:12" ht="18.75">
      <c r="A1015" s="1004" t="s">
        <v>11953</v>
      </c>
      <c r="B1015" s="1001" t="s">
        <v>9519</v>
      </c>
      <c r="C1015" s="1001" t="s">
        <v>4301</v>
      </c>
      <c r="D1015" s="1001" t="s">
        <v>11964</v>
      </c>
      <c r="E1015" s="1001">
        <v>253</v>
      </c>
      <c r="F1015" s="1001">
        <v>237891</v>
      </c>
      <c r="G1015" s="1001">
        <v>0</v>
      </c>
      <c r="H1015" s="1001">
        <v>0</v>
      </c>
      <c r="I1015" s="1001">
        <v>4161</v>
      </c>
      <c r="J1015" s="1001">
        <v>4161</v>
      </c>
      <c r="K1015" s="1001">
        <v>3950</v>
      </c>
      <c r="L1015" s="1000">
        <v>-211</v>
      </c>
    </row>
    <row r="1016" spans="1:12" ht="18.75">
      <c r="A1016" s="1004" t="s">
        <v>11953</v>
      </c>
      <c r="B1016" s="1001" t="s">
        <v>9519</v>
      </c>
      <c r="C1016" s="1001" t="s">
        <v>4301</v>
      </c>
      <c r="D1016" s="1001" t="s">
        <v>11965</v>
      </c>
      <c r="E1016" s="1001">
        <v>0</v>
      </c>
      <c r="F1016" s="1001">
        <v>0</v>
      </c>
      <c r="G1016" s="1001">
        <v>0</v>
      </c>
      <c r="H1016" s="1001">
        <v>0</v>
      </c>
      <c r="I1016" s="1001">
        <v>1662</v>
      </c>
      <c r="J1016" s="1001">
        <v>1662</v>
      </c>
      <c r="K1016" s="1001">
        <v>0</v>
      </c>
      <c r="L1016" s="1000">
        <v>-1662</v>
      </c>
    </row>
    <row r="1017" spans="1:12" ht="18.75">
      <c r="A1017" s="1004" t="s">
        <v>11953</v>
      </c>
      <c r="B1017" s="1001" t="s">
        <v>9519</v>
      </c>
      <c r="C1017" s="1001" t="s">
        <v>4301</v>
      </c>
      <c r="D1017" s="1001" t="s">
        <v>11966</v>
      </c>
      <c r="E1017" s="1001">
        <v>100</v>
      </c>
      <c r="F1017" s="1001">
        <v>45698.77</v>
      </c>
      <c r="G1017" s="1001">
        <v>0</v>
      </c>
      <c r="H1017" s="1001">
        <v>0</v>
      </c>
      <c r="I1017" s="1001">
        <v>1201</v>
      </c>
      <c r="J1017" s="1001">
        <v>1201</v>
      </c>
      <c r="K1017" s="1001">
        <v>1199</v>
      </c>
      <c r="L1017" s="1000">
        <v>-2</v>
      </c>
    </row>
    <row r="1018" spans="1:12" ht="18.75">
      <c r="A1018" s="1004" t="s">
        <v>11953</v>
      </c>
      <c r="B1018" s="1001" t="s">
        <v>9519</v>
      </c>
      <c r="C1018" s="1001" t="s">
        <v>4301</v>
      </c>
      <c r="D1018" s="1001" t="s">
        <v>11967</v>
      </c>
      <c r="E1018" s="1001">
        <v>0</v>
      </c>
      <c r="F1018" s="1001">
        <v>0</v>
      </c>
      <c r="G1018" s="1001">
        <v>0</v>
      </c>
      <c r="H1018" s="1001">
        <v>0</v>
      </c>
      <c r="I1018" s="1001">
        <v>499</v>
      </c>
      <c r="J1018" s="1001">
        <v>499</v>
      </c>
      <c r="K1018" s="1001">
        <v>0</v>
      </c>
      <c r="L1018" s="1000">
        <v>-499</v>
      </c>
    </row>
    <row r="1019" spans="1:12" ht="18.75">
      <c r="A1019" s="1004" t="s">
        <v>11953</v>
      </c>
      <c r="B1019" s="1001" t="s">
        <v>9519</v>
      </c>
      <c r="C1019" s="1001" t="s">
        <v>4301</v>
      </c>
      <c r="D1019" s="1001" t="s">
        <v>11983</v>
      </c>
      <c r="E1019" s="1001">
        <v>5</v>
      </c>
      <c r="F1019" s="1001">
        <v>21660</v>
      </c>
      <c r="G1019" s="1001">
        <v>0</v>
      </c>
      <c r="H1019" s="1001">
        <v>0</v>
      </c>
      <c r="I1019" s="1001">
        <v>113</v>
      </c>
      <c r="J1019" s="1001">
        <v>113</v>
      </c>
      <c r="K1019" s="1001">
        <v>108</v>
      </c>
      <c r="L1019" s="1000">
        <v>-5</v>
      </c>
    </row>
    <row r="1020" spans="1:12" ht="18.75">
      <c r="A1020" s="1004" t="s">
        <v>11953</v>
      </c>
      <c r="B1020" s="1001" t="s">
        <v>9519</v>
      </c>
      <c r="C1020" s="1001" t="s">
        <v>4301</v>
      </c>
      <c r="D1020" s="1001" t="s">
        <v>11968</v>
      </c>
      <c r="E1020" s="1001">
        <v>169</v>
      </c>
      <c r="F1020" s="1001">
        <v>100400</v>
      </c>
      <c r="G1020" s="1001">
        <v>0</v>
      </c>
      <c r="H1020" s="1001">
        <v>0</v>
      </c>
      <c r="I1020" s="1001">
        <v>1744</v>
      </c>
      <c r="J1020" s="1001">
        <v>1744</v>
      </c>
      <c r="K1020" s="1001">
        <v>1744</v>
      </c>
      <c r="L1020" s="1000">
        <v>0</v>
      </c>
    </row>
    <row r="1021" spans="1:12" ht="18.75">
      <c r="A1021" s="1004" t="s">
        <v>11953</v>
      </c>
      <c r="B1021" s="1001" t="s">
        <v>9519</v>
      </c>
      <c r="C1021" s="1001" t="s">
        <v>4301</v>
      </c>
      <c r="D1021" s="1001" t="s">
        <v>11984</v>
      </c>
      <c r="E1021" s="1001">
        <v>370</v>
      </c>
      <c r="F1021" s="1001">
        <v>500725.18</v>
      </c>
      <c r="G1021" s="1001">
        <v>0</v>
      </c>
      <c r="H1021" s="1001">
        <v>0</v>
      </c>
      <c r="I1021" s="1001">
        <v>10011</v>
      </c>
      <c r="J1021" s="1001">
        <v>10011</v>
      </c>
      <c r="K1021" s="1001">
        <v>5754</v>
      </c>
      <c r="L1021" s="1000">
        <v>-4257</v>
      </c>
    </row>
    <row r="1022" spans="1:12" ht="18.75">
      <c r="A1022" s="1004" t="s">
        <v>11953</v>
      </c>
      <c r="B1022" s="1001" t="s">
        <v>9519</v>
      </c>
      <c r="C1022" s="1001" t="s">
        <v>4301</v>
      </c>
      <c r="D1022" s="1001" t="s">
        <v>11962</v>
      </c>
      <c r="E1022" s="1001">
        <v>2720</v>
      </c>
      <c r="F1022" s="1001">
        <v>0</v>
      </c>
      <c r="G1022" s="1001">
        <v>0</v>
      </c>
      <c r="H1022" s="1001">
        <v>0</v>
      </c>
      <c r="I1022" s="1001">
        <v>19381</v>
      </c>
      <c r="J1022" s="1001">
        <v>19381</v>
      </c>
      <c r="K1022" s="1001">
        <v>20073</v>
      </c>
      <c r="L1022" s="1000">
        <v>692</v>
      </c>
    </row>
    <row r="1023" spans="1:12" ht="18.75">
      <c r="A1023" s="1004" t="s">
        <v>11953</v>
      </c>
      <c r="B1023" s="1001" t="s">
        <v>12030</v>
      </c>
      <c r="C1023" s="1001" t="s">
        <v>4303</v>
      </c>
      <c r="D1023" s="1001" t="s">
        <v>11955</v>
      </c>
      <c r="E1023" s="1001">
        <v>2279</v>
      </c>
      <c r="F1023" s="1001">
        <v>1562687.5</v>
      </c>
      <c r="G1023" s="1001">
        <v>0</v>
      </c>
      <c r="H1023" s="1001">
        <v>0</v>
      </c>
      <c r="I1023" s="1001">
        <v>27342</v>
      </c>
      <c r="J1023" s="1001">
        <v>27342</v>
      </c>
      <c r="K1023" s="1001">
        <v>27342</v>
      </c>
      <c r="L1023" s="1000">
        <v>0</v>
      </c>
    </row>
    <row r="1024" spans="1:12" ht="18.75">
      <c r="A1024" s="1004" t="s">
        <v>11953</v>
      </c>
      <c r="B1024" s="1001" t="s">
        <v>12030</v>
      </c>
      <c r="C1024" s="1001" t="s">
        <v>11956</v>
      </c>
      <c r="D1024" s="1001" t="s">
        <v>11961</v>
      </c>
      <c r="E1024" s="1001">
        <v>1973</v>
      </c>
      <c r="F1024" s="1001">
        <v>3046641.31</v>
      </c>
      <c r="G1024" s="1001">
        <v>0</v>
      </c>
      <c r="H1024" s="1001">
        <v>0</v>
      </c>
      <c r="I1024" s="1001">
        <v>23628</v>
      </c>
      <c r="J1024" s="1001">
        <v>23628</v>
      </c>
      <c r="K1024" s="1001">
        <v>23628</v>
      </c>
      <c r="L1024" s="1000">
        <v>0</v>
      </c>
    </row>
    <row r="1025" spans="1:12" ht="18.75">
      <c r="A1025" s="1004" t="s">
        <v>11953</v>
      </c>
      <c r="B1025" s="1001" t="s">
        <v>12030</v>
      </c>
      <c r="C1025" s="1001" t="s">
        <v>11956</v>
      </c>
      <c r="D1025" s="1001" t="s">
        <v>11962</v>
      </c>
      <c r="E1025" s="1001">
        <v>3096</v>
      </c>
      <c r="F1025" s="1001">
        <v>0</v>
      </c>
      <c r="G1025" s="1001">
        <v>0</v>
      </c>
      <c r="H1025" s="1001">
        <v>0</v>
      </c>
      <c r="I1025" s="1001">
        <v>73437</v>
      </c>
      <c r="J1025" s="1001">
        <v>73437</v>
      </c>
      <c r="K1025" s="1001">
        <v>49846</v>
      </c>
      <c r="L1025" s="1000">
        <v>-23591</v>
      </c>
    </row>
    <row r="1026" spans="1:12" ht="18.75">
      <c r="A1026" s="1004" t="s">
        <v>11953</v>
      </c>
      <c r="B1026" s="1001" t="s">
        <v>12030</v>
      </c>
      <c r="C1026" s="1001" t="s">
        <v>4301</v>
      </c>
      <c r="D1026" s="1001" t="s">
        <v>11963</v>
      </c>
      <c r="E1026" s="1001">
        <v>418</v>
      </c>
      <c r="F1026" s="1001">
        <v>162464.06</v>
      </c>
      <c r="G1026" s="1001">
        <v>0</v>
      </c>
      <c r="H1026" s="1001">
        <v>0</v>
      </c>
      <c r="I1026" s="1001">
        <v>5042</v>
      </c>
      <c r="J1026" s="1001">
        <v>5042</v>
      </c>
      <c r="K1026" s="1001">
        <v>5037</v>
      </c>
      <c r="L1026" s="1000">
        <v>-5</v>
      </c>
    </row>
    <row r="1027" spans="1:12" ht="18.75">
      <c r="A1027" s="1004" t="s">
        <v>11953</v>
      </c>
      <c r="B1027" s="1001" t="s">
        <v>12030</v>
      </c>
      <c r="C1027" s="1001" t="s">
        <v>4301</v>
      </c>
      <c r="D1027" s="1001" t="s">
        <v>11981</v>
      </c>
      <c r="E1027" s="1001">
        <v>36</v>
      </c>
      <c r="F1027" s="1001">
        <v>13711.68</v>
      </c>
      <c r="G1027" s="1001">
        <v>0</v>
      </c>
      <c r="H1027" s="1001">
        <v>0</v>
      </c>
      <c r="I1027" s="1001">
        <v>436</v>
      </c>
      <c r="J1027" s="1001">
        <v>436</v>
      </c>
      <c r="K1027" s="1001">
        <v>433</v>
      </c>
      <c r="L1027" s="1000">
        <v>-3</v>
      </c>
    </row>
    <row r="1028" spans="1:12" ht="18.75">
      <c r="A1028" s="1004" t="s">
        <v>11953</v>
      </c>
      <c r="B1028" s="1001" t="s">
        <v>12030</v>
      </c>
      <c r="C1028" s="1001" t="s">
        <v>4301</v>
      </c>
      <c r="D1028" s="1001" t="s">
        <v>11982</v>
      </c>
      <c r="E1028" s="1001">
        <v>0</v>
      </c>
      <c r="F1028" s="1001">
        <v>0</v>
      </c>
      <c r="G1028" s="1001">
        <v>0</v>
      </c>
      <c r="H1028" s="1001">
        <v>0</v>
      </c>
      <c r="I1028" s="1001">
        <v>42</v>
      </c>
      <c r="J1028" s="1001">
        <v>42</v>
      </c>
      <c r="K1028" s="1001">
        <v>42</v>
      </c>
      <c r="L1028" s="1000">
        <v>0</v>
      </c>
    </row>
    <row r="1029" spans="1:12" ht="18.75">
      <c r="A1029" s="1004" t="s">
        <v>11953</v>
      </c>
      <c r="B1029" s="1001" t="s">
        <v>12030</v>
      </c>
      <c r="C1029" s="1001" t="s">
        <v>4301</v>
      </c>
      <c r="D1029" s="1001" t="s">
        <v>11964</v>
      </c>
      <c r="E1029" s="1001">
        <v>797</v>
      </c>
      <c r="F1029" s="1001">
        <v>857640</v>
      </c>
      <c r="G1029" s="1001">
        <v>0</v>
      </c>
      <c r="H1029" s="1001">
        <v>0</v>
      </c>
      <c r="I1029" s="1001">
        <v>13167</v>
      </c>
      <c r="J1029" s="1001">
        <v>13167</v>
      </c>
      <c r="K1029" s="1001">
        <v>13153</v>
      </c>
      <c r="L1029" s="1000">
        <v>-14</v>
      </c>
    </row>
    <row r="1030" spans="1:12" ht="18.75">
      <c r="A1030" s="1004" t="s">
        <v>11953</v>
      </c>
      <c r="B1030" s="1001" t="s">
        <v>12030</v>
      </c>
      <c r="C1030" s="1001" t="s">
        <v>4301</v>
      </c>
      <c r="D1030" s="1001" t="s">
        <v>11965</v>
      </c>
      <c r="E1030" s="1001">
        <v>0</v>
      </c>
      <c r="F1030" s="1001">
        <v>0</v>
      </c>
      <c r="G1030" s="1001">
        <v>0</v>
      </c>
      <c r="H1030" s="1001">
        <v>0</v>
      </c>
      <c r="I1030" s="1001">
        <v>3819</v>
      </c>
      <c r="J1030" s="1001">
        <v>3819</v>
      </c>
      <c r="K1030" s="1001">
        <v>0</v>
      </c>
      <c r="L1030" s="1000">
        <v>-3819</v>
      </c>
    </row>
    <row r="1031" spans="1:12" ht="18.75">
      <c r="A1031" s="1004" t="s">
        <v>11953</v>
      </c>
      <c r="B1031" s="1001" t="s">
        <v>12030</v>
      </c>
      <c r="C1031" s="1001" t="s">
        <v>4301</v>
      </c>
      <c r="D1031" s="1001" t="s">
        <v>11966</v>
      </c>
      <c r="E1031" s="1001">
        <v>153</v>
      </c>
      <c r="F1031" s="1001">
        <v>39895.65</v>
      </c>
      <c r="G1031" s="1001">
        <v>0</v>
      </c>
      <c r="H1031" s="1001">
        <v>0</v>
      </c>
      <c r="I1031" s="1001">
        <v>1852</v>
      </c>
      <c r="J1031" s="1001">
        <v>1852</v>
      </c>
      <c r="K1031" s="1001">
        <v>1848</v>
      </c>
      <c r="L1031" s="1000">
        <v>-4</v>
      </c>
    </row>
    <row r="1032" spans="1:12" ht="18.75">
      <c r="A1032" s="1004" t="s">
        <v>11953</v>
      </c>
      <c r="B1032" s="1001" t="s">
        <v>12030</v>
      </c>
      <c r="C1032" s="1001" t="s">
        <v>4301</v>
      </c>
      <c r="D1032" s="1001" t="s">
        <v>11967</v>
      </c>
      <c r="E1032" s="1001">
        <v>0</v>
      </c>
      <c r="F1032" s="1001">
        <v>0</v>
      </c>
      <c r="G1032" s="1001">
        <v>0</v>
      </c>
      <c r="H1032" s="1001">
        <v>0</v>
      </c>
      <c r="I1032" s="1001">
        <v>530</v>
      </c>
      <c r="J1032" s="1001">
        <v>530</v>
      </c>
      <c r="K1032" s="1001">
        <v>0</v>
      </c>
      <c r="L1032" s="1000">
        <v>-530</v>
      </c>
    </row>
    <row r="1033" spans="1:12" ht="18.75">
      <c r="A1033" s="1004" t="s">
        <v>11953</v>
      </c>
      <c r="B1033" s="1001" t="s">
        <v>12030</v>
      </c>
      <c r="C1033" s="1001" t="s">
        <v>4301</v>
      </c>
      <c r="D1033" s="1001" t="s">
        <v>11968</v>
      </c>
      <c r="E1033" s="1001">
        <v>947</v>
      </c>
      <c r="F1033" s="1001">
        <v>531571</v>
      </c>
      <c r="G1033" s="1001">
        <v>0</v>
      </c>
      <c r="H1033" s="1001">
        <v>0</v>
      </c>
      <c r="I1033" s="1001">
        <v>10781</v>
      </c>
      <c r="J1033" s="1001">
        <v>10781</v>
      </c>
      <c r="K1033" s="1001">
        <v>10741</v>
      </c>
      <c r="L1033" s="1000">
        <v>-40</v>
      </c>
    </row>
    <row r="1034" spans="1:12" ht="18.75">
      <c r="A1034" s="1004" t="s">
        <v>11953</v>
      </c>
      <c r="B1034" s="1001" t="s">
        <v>12030</v>
      </c>
      <c r="C1034" s="1001" t="s">
        <v>4301</v>
      </c>
      <c r="D1034" s="1001" t="s">
        <v>11984</v>
      </c>
      <c r="E1034" s="1001">
        <v>178</v>
      </c>
      <c r="F1034" s="1001">
        <v>729858.68</v>
      </c>
      <c r="G1034" s="1001">
        <v>0</v>
      </c>
      <c r="H1034" s="1001">
        <v>0</v>
      </c>
      <c r="I1034" s="1001">
        <v>10815</v>
      </c>
      <c r="J1034" s="1001">
        <v>10815</v>
      </c>
      <c r="K1034" s="1001">
        <v>2896</v>
      </c>
      <c r="L1034" s="1000">
        <v>-7919</v>
      </c>
    </row>
    <row r="1035" spans="1:12" ht="18.75">
      <c r="A1035" s="1004" t="s">
        <v>11953</v>
      </c>
      <c r="B1035" s="1001" t="s">
        <v>12030</v>
      </c>
      <c r="C1035" s="1001" t="s">
        <v>4301</v>
      </c>
      <c r="D1035" s="1001" t="s">
        <v>11962</v>
      </c>
      <c r="E1035" s="1001">
        <v>5539</v>
      </c>
      <c r="F1035" s="1001">
        <v>0</v>
      </c>
      <c r="G1035" s="1001">
        <v>0</v>
      </c>
      <c r="H1035" s="1001">
        <v>0</v>
      </c>
      <c r="I1035" s="1001">
        <v>77973</v>
      </c>
      <c r="J1035" s="1001">
        <v>77973</v>
      </c>
      <c r="K1035" s="1001">
        <v>46367</v>
      </c>
      <c r="L1035" s="1000">
        <v>-31606</v>
      </c>
    </row>
    <row r="1036" spans="1:12" ht="18.75">
      <c r="A1036" s="1004" t="s">
        <v>11953</v>
      </c>
      <c r="B1036" s="1001" t="s">
        <v>12031</v>
      </c>
      <c r="C1036" s="1001" t="s">
        <v>4303</v>
      </c>
      <c r="D1036" s="1001" t="s">
        <v>11955</v>
      </c>
      <c r="E1036" s="1001">
        <v>1310</v>
      </c>
      <c r="F1036" s="1001">
        <v>900625</v>
      </c>
      <c r="G1036" s="1001">
        <v>0</v>
      </c>
      <c r="H1036" s="1001">
        <v>0</v>
      </c>
      <c r="I1036" s="1001">
        <v>15290</v>
      </c>
      <c r="J1036" s="1001">
        <v>15290</v>
      </c>
      <c r="K1036" s="1001">
        <v>15290</v>
      </c>
      <c r="L1036" s="1000">
        <v>0</v>
      </c>
    </row>
    <row r="1037" spans="1:12" ht="18.75">
      <c r="A1037" s="1004" t="s">
        <v>11953</v>
      </c>
      <c r="B1037" s="1001" t="s">
        <v>12031</v>
      </c>
      <c r="C1037" s="1001" t="s">
        <v>11956</v>
      </c>
      <c r="D1037" s="1001" t="s">
        <v>11961</v>
      </c>
      <c r="E1037" s="1001">
        <v>1073</v>
      </c>
      <c r="F1037" s="1001">
        <v>1307540.1299999999</v>
      </c>
      <c r="G1037" s="1001">
        <v>0</v>
      </c>
      <c r="H1037" s="1001">
        <v>0</v>
      </c>
      <c r="I1037" s="1001">
        <v>13811</v>
      </c>
      <c r="J1037" s="1001">
        <v>13811</v>
      </c>
      <c r="K1037" s="1001">
        <v>13811</v>
      </c>
      <c r="L1037" s="1000">
        <v>0</v>
      </c>
    </row>
    <row r="1038" spans="1:12" ht="18.75">
      <c r="A1038" s="1004" t="s">
        <v>11953</v>
      </c>
      <c r="B1038" s="1001" t="s">
        <v>12031</v>
      </c>
      <c r="C1038" s="1001" t="s">
        <v>11956</v>
      </c>
      <c r="D1038" s="1001" t="s">
        <v>11962</v>
      </c>
      <c r="E1038" s="1001">
        <v>3043</v>
      </c>
      <c r="F1038" s="1001">
        <v>0</v>
      </c>
      <c r="G1038" s="1001">
        <v>0</v>
      </c>
      <c r="H1038" s="1001">
        <v>0</v>
      </c>
      <c r="I1038" s="1001">
        <v>38705</v>
      </c>
      <c r="J1038" s="1001">
        <v>38705</v>
      </c>
      <c r="K1038" s="1001">
        <v>37182</v>
      </c>
      <c r="L1038" s="1000">
        <v>-1523</v>
      </c>
    </row>
    <row r="1039" spans="1:12" ht="18.75">
      <c r="A1039" s="1004" t="s">
        <v>11953</v>
      </c>
      <c r="B1039" s="1001" t="s">
        <v>12031</v>
      </c>
      <c r="C1039" s="1001" t="s">
        <v>4301</v>
      </c>
      <c r="D1039" s="1001" t="s">
        <v>11963</v>
      </c>
      <c r="E1039" s="1001">
        <v>143</v>
      </c>
      <c r="F1039" s="1001">
        <v>44645.39</v>
      </c>
      <c r="G1039" s="1001">
        <v>0</v>
      </c>
      <c r="H1039" s="1001">
        <v>0</v>
      </c>
      <c r="I1039" s="1001">
        <v>7010</v>
      </c>
      <c r="J1039" s="1001">
        <v>7010</v>
      </c>
      <c r="K1039" s="1001">
        <v>5121</v>
      </c>
      <c r="L1039" s="1000">
        <v>-1889</v>
      </c>
    </row>
    <row r="1040" spans="1:12" ht="18.75">
      <c r="A1040" s="1004" t="s">
        <v>11953</v>
      </c>
      <c r="B1040" s="1001" t="s">
        <v>12031</v>
      </c>
      <c r="C1040" s="1001" t="s">
        <v>4301</v>
      </c>
      <c r="D1040" s="1001" t="s">
        <v>11964</v>
      </c>
      <c r="E1040" s="1001">
        <v>477</v>
      </c>
      <c r="F1040" s="1001">
        <v>516254</v>
      </c>
      <c r="G1040" s="1001">
        <v>0</v>
      </c>
      <c r="H1040" s="1001">
        <v>0</v>
      </c>
      <c r="I1040" s="1001">
        <v>10625</v>
      </c>
      <c r="J1040" s="1001">
        <v>10625</v>
      </c>
      <c r="K1040" s="1001">
        <v>10020</v>
      </c>
      <c r="L1040" s="1000">
        <v>-605</v>
      </c>
    </row>
    <row r="1041" spans="1:12" ht="18.75">
      <c r="A1041" s="1004" t="s">
        <v>11953</v>
      </c>
      <c r="B1041" s="1001" t="s">
        <v>12031</v>
      </c>
      <c r="C1041" s="1001" t="s">
        <v>4301</v>
      </c>
      <c r="D1041" s="1001" t="s">
        <v>11965</v>
      </c>
      <c r="E1041" s="1001">
        <v>0</v>
      </c>
      <c r="F1041" s="1001">
        <v>0</v>
      </c>
      <c r="G1041" s="1001">
        <v>0</v>
      </c>
      <c r="H1041" s="1001">
        <v>0</v>
      </c>
      <c r="I1041" s="1001">
        <v>4035</v>
      </c>
      <c r="J1041" s="1001">
        <v>4035</v>
      </c>
      <c r="K1041" s="1001">
        <v>0</v>
      </c>
      <c r="L1041" s="1000">
        <v>-4035</v>
      </c>
    </row>
    <row r="1042" spans="1:12" ht="18.75">
      <c r="A1042" s="1004" t="s">
        <v>11953</v>
      </c>
      <c r="B1042" s="1001" t="s">
        <v>12031</v>
      </c>
      <c r="C1042" s="1001" t="s">
        <v>4301</v>
      </c>
      <c r="D1042" s="1001" t="s">
        <v>11966</v>
      </c>
      <c r="E1042" s="1001">
        <v>166</v>
      </c>
      <c r="F1042" s="1001">
        <v>39543.26</v>
      </c>
      <c r="G1042" s="1001">
        <v>0</v>
      </c>
      <c r="H1042" s="1001">
        <v>0</v>
      </c>
      <c r="I1042" s="1001">
        <v>3167</v>
      </c>
      <c r="J1042" s="1001">
        <v>3167</v>
      </c>
      <c r="K1042" s="1001">
        <v>2905</v>
      </c>
      <c r="L1042" s="1000">
        <v>-262</v>
      </c>
    </row>
    <row r="1043" spans="1:12" ht="18.75">
      <c r="A1043" s="1004" t="s">
        <v>11953</v>
      </c>
      <c r="B1043" s="1001" t="s">
        <v>12031</v>
      </c>
      <c r="C1043" s="1001" t="s">
        <v>4301</v>
      </c>
      <c r="D1043" s="1001" t="s">
        <v>11967</v>
      </c>
      <c r="E1043" s="1001">
        <v>0</v>
      </c>
      <c r="F1043" s="1001">
        <v>0</v>
      </c>
      <c r="G1043" s="1001">
        <v>0</v>
      </c>
      <c r="H1043" s="1001">
        <v>0</v>
      </c>
      <c r="I1043" s="1001">
        <v>1210</v>
      </c>
      <c r="J1043" s="1001">
        <v>1210</v>
      </c>
      <c r="K1043" s="1001">
        <v>0</v>
      </c>
      <c r="L1043" s="1000">
        <v>-1210</v>
      </c>
    </row>
    <row r="1044" spans="1:12" ht="18.75">
      <c r="A1044" s="1004" t="s">
        <v>11953</v>
      </c>
      <c r="B1044" s="1001" t="s">
        <v>12031</v>
      </c>
      <c r="C1044" s="1001" t="s">
        <v>4301</v>
      </c>
      <c r="D1044" s="1001" t="s">
        <v>11968</v>
      </c>
      <c r="E1044" s="1001">
        <v>561</v>
      </c>
      <c r="F1044" s="1001">
        <v>338127</v>
      </c>
      <c r="G1044" s="1001">
        <v>0</v>
      </c>
      <c r="H1044" s="1001">
        <v>0</v>
      </c>
      <c r="I1044" s="1001">
        <v>11053</v>
      </c>
      <c r="J1044" s="1001">
        <v>11053</v>
      </c>
      <c r="K1044" s="1001">
        <v>11020</v>
      </c>
      <c r="L1044" s="1000">
        <v>-33</v>
      </c>
    </row>
    <row r="1045" spans="1:12" ht="18.75">
      <c r="A1045" s="1004" t="s">
        <v>11953</v>
      </c>
      <c r="B1045" s="1001" t="s">
        <v>12031</v>
      </c>
      <c r="C1045" s="1001" t="s">
        <v>4301</v>
      </c>
      <c r="D1045" s="1001" t="s">
        <v>11962</v>
      </c>
      <c r="E1045" s="1001">
        <v>3360</v>
      </c>
      <c r="F1045" s="1001">
        <v>0</v>
      </c>
      <c r="G1045" s="1001">
        <v>0</v>
      </c>
      <c r="H1045" s="1001">
        <v>0</v>
      </c>
      <c r="I1045" s="1001">
        <v>43895</v>
      </c>
      <c r="J1045" s="1001">
        <v>43895</v>
      </c>
      <c r="K1045" s="1001">
        <v>30587</v>
      </c>
      <c r="L1045" s="1000">
        <v>-13308</v>
      </c>
    </row>
    <row r="1046" spans="1:12" ht="18.75">
      <c r="A1046" s="1004" t="s">
        <v>11953</v>
      </c>
      <c r="B1046" s="1001" t="s">
        <v>12031</v>
      </c>
      <c r="C1046" s="1001" t="s">
        <v>4301</v>
      </c>
      <c r="D1046" s="1001" t="s">
        <v>11969</v>
      </c>
      <c r="E1046" s="1001">
        <v>205</v>
      </c>
      <c r="F1046" s="1001">
        <v>38173.050000000003</v>
      </c>
      <c r="G1046" s="1001">
        <v>0</v>
      </c>
      <c r="H1046" s="1001">
        <v>0</v>
      </c>
      <c r="I1046" s="1001">
        <v>2920</v>
      </c>
      <c r="J1046" s="1001">
        <v>2920</v>
      </c>
      <c r="K1046" s="1001">
        <v>2878</v>
      </c>
      <c r="L1046" s="1000">
        <v>-42</v>
      </c>
    </row>
    <row r="1047" spans="1:12" ht="18.75">
      <c r="A1047" s="1004" t="s">
        <v>11953</v>
      </c>
      <c r="B1047" s="1001" t="s">
        <v>12031</v>
      </c>
      <c r="C1047" s="1001" t="s">
        <v>4301</v>
      </c>
      <c r="D1047" s="1001" t="s">
        <v>11970</v>
      </c>
      <c r="E1047" s="1001">
        <v>331</v>
      </c>
      <c r="F1047" s="1001">
        <v>249689.85</v>
      </c>
      <c r="G1047" s="1001">
        <v>0</v>
      </c>
      <c r="H1047" s="1001">
        <v>0</v>
      </c>
      <c r="I1047" s="1001">
        <v>3889</v>
      </c>
      <c r="J1047" s="1001">
        <v>3889</v>
      </c>
      <c r="K1047" s="1001">
        <v>3889</v>
      </c>
      <c r="L1047" s="1000">
        <v>0</v>
      </c>
    </row>
    <row r="1048" spans="1:12" ht="18.75">
      <c r="A1048" s="1004" t="s">
        <v>11953</v>
      </c>
      <c r="B1048" s="1001" t="s">
        <v>12031</v>
      </c>
      <c r="C1048" s="1001" t="s">
        <v>4301</v>
      </c>
      <c r="D1048" s="1001" t="s">
        <v>11971</v>
      </c>
      <c r="E1048" s="1001">
        <v>327</v>
      </c>
      <c r="F1048" s="1001">
        <v>22160.79</v>
      </c>
      <c r="G1048" s="1001">
        <v>0</v>
      </c>
      <c r="H1048" s="1001">
        <v>0</v>
      </c>
      <c r="I1048" s="1001">
        <v>3889</v>
      </c>
      <c r="J1048" s="1001">
        <v>3889</v>
      </c>
      <c r="K1048" s="1001">
        <v>3889</v>
      </c>
      <c r="L1048" s="1000">
        <v>0</v>
      </c>
    </row>
    <row r="1049" spans="1:12" ht="18.75">
      <c r="A1049" s="1004" t="s">
        <v>11953</v>
      </c>
      <c r="B1049" s="1001" t="s">
        <v>12031</v>
      </c>
      <c r="C1049" s="1001" t="s">
        <v>4301</v>
      </c>
      <c r="D1049" s="1001" t="s">
        <v>11972</v>
      </c>
      <c r="E1049" s="1001">
        <v>304</v>
      </c>
      <c r="F1049" s="1001">
        <v>41605.440000000002</v>
      </c>
      <c r="G1049" s="1001">
        <v>0</v>
      </c>
      <c r="H1049" s="1001">
        <v>0</v>
      </c>
      <c r="I1049" s="1001">
        <v>3889</v>
      </c>
      <c r="J1049" s="1001">
        <v>3889</v>
      </c>
      <c r="K1049" s="1001">
        <v>3866</v>
      </c>
      <c r="L1049" s="1000">
        <v>-23</v>
      </c>
    </row>
    <row r="1050" spans="1:12" ht="18.75">
      <c r="A1050" s="1004" t="s">
        <v>11953</v>
      </c>
      <c r="B1050" s="1000" t="s">
        <v>6357</v>
      </c>
      <c r="C1050" s="1000" t="s">
        <v>4303</v>
      </c>
      <c r="D1050" s="1000" t="s">
        <v>11955</v>
      </c>
      <c r="E1050" s="1000">
        <v>1235</v>
      </c>
      <c r="F1050" s="1000">
        <v>886479.54</v>
      </c>
      <c r="G1050" s="1000">
        <v>30</v>
      </c>
      <c r="H1050" s="1000">
        <v>21654.49</v>
      </c>
      <c r="I1050" s="1000">
        <v>14721</v>
      </c>
      <c r="J1050" s="1000">
        <v>14721</v>
      </c>
      <c r="K1050" s="1000">
        <v>14721</v>
      </c>
      <c r="L1050" s="1000">
        <v>0</v>
      </c>
    </row>
    <row r="1051" spans="1:12" ht="18.75">
      <c r="A1051" s="1004" t="s">
        <v>11953</v>
      </c>
      <c r="B1051" s="1001" t="s">
        <v>6357</v>
      </c>
      <c r="C1051" s="1001" t="s">
        <v>11956</v>
      </c>
      <c r="D1051" s="1001" t="s">
        <v>11961</v>
      </c>
      <c r="E1051" s="1001">
        <v>1456</v>
      </c>
      <c r="F1051" s="1001">
        <v>2395082.58</v>
      </c>
      <c r="G1051" s="1001">
        <v>0</v>
      </c>
      <c r="H1051" s="1001">
        <v>0</v>
      </c>
      <c r="I1051" s="1001">
        <v>16955</v>
      </c>
      <c r="J1051" s="1001">
        <v>16955</v>
      </c>
      <c r="K1051" s="1001">
        <v>16955</v>
      </c>
      <c r="L1051" s="1000">
        <v>0</v>
      </c>
    </row>
    <row r="1052" spans="1:12" ht="18.75">
      <c r="A1052" s="1004" t="s">
        <v>11953</v>
      </c>
      <c r="B1052" s="1001" t="s">
        <v>6357</v>
      </c>
      <c r="C1052" s="1001" t="s">
        <v>11956</v>
      </c>
      <c r="D1052" s="1001" t="s">
        <v>11995</v>
      </c>
      <c r="E1052" s="1001">
        <v>860</v>
      </c>
      <c r="F1052" s="1001">
        <v>1651759</v>
      </c>
      <c r="G1052" s="1001">
        <v>0</v>
      </c>
      <c r="H1052" s="1001">
        <v>0</v>
      </c>
      <c r="I1052" s="1001">
        <v>5274</v>
      </c>
      <c r="J1052" s="1001">
        <v>5274</v>
      </c>
      <c r="K1052" s="1001">
        <v>5225</v>
      </c>
      <c r="L1052" s="1000">
        <v>-49</v>
      </c>
    </row>
    <row r="1053" spans="1:12" ht="18.75">
      <c r="A1053" s="1004" t="s">
        <v>11953</v>
      </c>
      <c r="B1053" s="1001" t="s">
        <v>6357</v>
      </c>
      <c r="C1053" s="1001" t="s">
        <v>11956</v>
      </c>
      <c r="D1053" s="1001" t="s">
        <v>11962</v>
      </c>
      <c r="E1053" s="1001">
        <v>2284</v>
      </c>
      <c r="F1053" s="1001">
        <v>0</v>
      </c>
      <c r="G1053" s="1001">
        <v>0</v>
      </c>
      <c r="H1053" s="1001">
        <v>0</v>
      </c>
      <c r="I1053" s="1001">
        <v>42698</v>
      </c>
      <c r="J1053" s="1001">
        <v>42698</v>
      </c>
      <c r="K1053" s="1001">
        <v>24316</v>
      </c>
      <c r="L1053" s="1000">
        <v>-18382</v>
      </c>
    </row>
    <row r="1054" spans="1:12" ht="18.75">
      <c r="A1054" s="1004" t="s">
        <v>11953</v>
      </c>
      <c r="B1054" s="1001" t="s">
        <v>6357</v>
      </c>
      <c r="C1054" s="1001" t="s">
        <v>4301</v>
      </c>
      <c r="D1054" s="1001" t="s">
        <v>11963</v>
      </c>
      <c r="E1054" s="1001">
        <v>1144</v>
      </c>
      <c r="F1054" s="1001">
        <v>328809.40999999997</v>
      </c>
      <c r="G1054" s="1001">
        <v>0</v>
      </c>
      <c r="H1054" s="1001">
        <v>0</v>
      </c>
      <c r="I1054" s="1001">
        <v>13719</v>
      </c>
      <c r="J1054" s="1001">
        <v>13719</v>
      </c>
      <c r="K1054" s="1001">
        <v>13711</v>
      </c>
      <c r="L1054" s="1000">
        <v>-8</v>
      </c>
    </row>
    <row r="1055" spans="1:12" ht="18.75">
      <c r="A1055" s="1004" t="s">
        <v>11953</v>
      </c>
      <c r="B1055" s="1001" t="s">
        <v>6357</v>
      </c>
      <c r="C1055" s="1001" t="s">
        <v>4301</v>
      </c>
      <c r="D1055" s="1001" t="s">
        <v>11964</v>
      </c>
      <c r="E1055" s="1001">
        <v>579</v>
      </c>
      <c r="F1055" s="1001">
        <v>551910</v>
      </c>
      <c r="G1055" s="1001">
        <v>0</v>
      </c>
      <c r="H1055" s="1001">
        <v>0</v>
      </c>
      <c r="I1055" s="1001">
        <v>9919</v>
      </c>
      <c r="J1055" s="1001">
        <v>9919</v>
      </c>
      <c r="K1055" s="1001">
        <v>9912</v>
      </c>
      <c r="L1055" s="1000">
        <v>-7</v>
      </c>
    </row>
    <row r="1056" spans="1:12" ht="18.75">
      <c r="A1056" s="1004" t="s">
        <v>11953</v>
      </c>
      <c r="B1056" s="1001" t="s">
        <v>6357</v>
      </c>
      <c r="C1056" s="1001" t="s">
        <v>4301</v>
      </c>
      <c r="D1056" s="1001" t="s">
        <v>11965</v>
      </c>
      <c r="E1056" s="1001">
        <v>0</v>
      </c>
      <c r="F1056" s="1001">
        <v>0</v>
      </c>
      <c r="G1056" s="1001">
        <v>0</v>
      </c>
      <c r="H1056" s="1001">
        <v>0</v>
      </c>
      <c r="I1056" s="1001">
        <v>4712</v>
      </c>
      <c r="J1056" s="1001">
        <v>4712</v>
      </c>
      <c r="K1056" s="1001">
        <v>0</v>
      </c>
      <c r="L1056" s="1000">
        <v>-4712</v>
      </c>
    </row>
    <row r="1057" spans="1:12" ht="18.75">
      <c r="A1057" s="1004" t="s">
        <v>11953</v>
      </c>
      <c r="B1057" s="1001" t="s">
        <v>6357</v>
      </c>
      <c r="C1057" s="1001" t="s">
        <v>4301</v>
      </c>
      <c r="D1057" s="1001" t="s">
        <v>11966</v>
      </c>
      <c r="E1057" s="1001">
        <v>256</v>
      </c>
      <c r="F1057" s="1001">
        <v>56123.93</v>
      </c>
      <c r="G1057" s="1001">
        <v>0</v>
      </c>
      <c r="H1057" s="1001">
        <v>0</v>
      </c>
      <c r="I1057" s="1001">
        <v>2729</v>
      </c>
      <c r="J1057" s="1001">
        <v>2729</v>
      </c>
      <c r="K1057" s="1001">
        <v>2728</v>
      </c>
      <c r="L1057" s="1000">
        <v>-1</v>
      </c>
    </row>
    <row r="1058" spans="1:12" ht="18.75">
      <c r="A1058" s="1004" t="s">
        <v>11953</v>
      </c>
      <c r="B1058" s="1001" t="s">
        <v>6357</v>
      </c>
      <c r="C1058" s="1001" t="s">
        <v>4301</v>
      </c>
      <c r="D1058" s="1001" t="s">
        <v>11967</v>
      </c>
      <c r="E1058" s="1001">
        <v>0</v>
      </c>
      <c r="F1058" s="1001">
        <v>0</v>
      </c>
      <c r="G1058" s="1001">
        <v>0</v>
      </c>
      <c r="H1058" s="1001">
        <v>0</v>
      </c>
      <c r="I1058" s="1001">
        <v>1178</v>
      </c>
      <c r="J1058" s="1001">
        <v>1178</v>
      </c>
      <c r="K1058" s="1001">
        <v>0</v>
      </c>
      <c r="L1058" s="1000">
        <v>-1178</v>
      </c>
    </row>
    <row r="1059" spans="1:12" ht="18.75">
      <c r="A1059" s="1004" t="s">
        <v>11953</v>
      </c>
      <c r="B1059" s="1001" t="s">
        <v>6357</v>
      </c>
      <c r="C1059" s="1001" t="s">
        <v>4301</v>
      </c>
      <c r="D1059" s="1001" t="s">
        <v>11968</v>
      </c>
      <c r="E1059" s="1001">
        <v>1122</v>
      </c>
      <c r="F1059" s="1001">
        <v>708168</v>
      </c>
      <c r="G1059" s="1001">
        <v>0</v>
      </c>
      <c r="H1059" s="1001">
        <v>0</v>
      </c>
      <c r="I1059" s="1001">
        <v>13434</v>
      </c>
      <c r="J1059" s="1001">
        <v>13434</v>
      </c>
      <c r="K1059" s="1001">
        <v>13429</v>
      </c>
      <c r="L1059" s="1000">
        <v>-5</v>
      </c>
    </row>
    <row r="1060" spans="1:12" ht="18.75">
      <c r="A1060" s="1004" t="s">
        <v>11953</v>
      </c>
      <c r="B1060" s="1001" t="s">
        <v>6357</v>
      </c>
      <c r="C1060" s="1001" t="s">
        <v>4301</v>
      </c>
      <c r="D1060" s="1001" t="s">
        <v>11962</v>
      </c>
      <c r="E1060" s="1001">
        <v>3929</v>
      </c>
      <c r="F1060" s="1001">
        <v>0</v>
      </c>
      <c r="G1060" s="1001">
        <v>0</v>
      </c>
      <c r="H1060" s="1001">
        <v>0</v>
      </c>
      <c r="I1060" s="1001">
        <v>38024</v>
      </c>
      <c r="J1060" s="1001">
        <v>38024</v>
      </c>
      <c r="K1060" s="1001">
        <v>40908</v>
      </c>
      <c r="L1060" s="1000">
        <v>2884</v>
      </c>
    </row>
    <row r="1061" spans="1:12" ht="18.75">
      <c r="A1061" s="1004" t="s">
        <v>11953</v>
      </c>
      <c r="B1061" s="1001" t="s">
        <v>12032</v>
      </c>
      <c r="C1061" s="1001" t="s">
        <v>4303</v>
      </c>
      <c r="D1061" s="1001" t="s">
        <v>11955</v>
      </c>
      <c r="E1061" s="1001">
        <v>955</v>
      </c>
      <c r="F1061" s="1001">
        <v>656562.5</v>
      </c>
      <c r="G1061" s="1001">
        <v>0</v>
      </c>
      <c r="H1061" s="1001">
        <v>0</v>
      </c>
      <c r="I1061" s="1001">
        <v>11455</v>
      </c>
      <c r="J1061" s="1001">
        <v>11455</v>
      </c>
      <c r="K1061" s="1001">
        <v>11455</v>
      </c>
      <c r="L1061" s="1000">
        <v>0</v>
      </c>
    </row>
    <row r="1062" spans="1:12" ht="18.75">
      <c r="A1062" s="1004" t="s">
        <v>11953</v>
      </c>
      <c r="B1062" s="1001" t="s">
        <v>12032</v>
      </c>
      <c r="C1062" s="1001" t="s">
        <v>11956</v>
      </c>
      <c r="D1062" s="1001" t="s">
        <v>11961</v>
      </c>
      <c r="E1062" s="1001">
        <v>874</v>
      </c>
      <c r="F1062" s="1001">
        <v>1190202.03</v>
      </c>
      <c r="G1062" s="1001">
        <v>0</v>
      </c>
      <c r="H1062" s="1001">
        <v>0</v>
      </c>
      <c r="I1062" s="1001">
        <v>10498</v>
      </c>
      <c r="J1062" s="1001">
        <v>10498</v>
      </c>
      <c r="K1062" s="1001">
        <v>10498</v>
      </c>
      <c r="L1062" s="1000">
        <v>0</v>
      </c>
    </row>
    <row r="1063" spans="1:12" ht="18.75">
      <c r="A1063" s="1004" t="s">
        <v>11953</v>
      </c>
      <c r="B1063" s="1001" t="s">
        <v>12032</v>
      </c>
      <c r="C1063" s="1001" t="s">
        <v>11956</v>
      </c>
      <c r="D1063" s="1001" t="s">
        <v>11962</v>
      </c>
      <c r="E1063" s="1001">
        <v>2001</v>
      </c>
      <c r="F1063" s="1001">
        <v>0</v>
      </c>
      <c r="G1063" s="1001">
        <v>0</v>
      </c>
      <c r="H1063" s="1001">
        <v>0</v>
      </c>
      <c r="I1063" s="1001">
        <v>29355</v>
      </c>
      <c r="J1063" s="1001">
        <v>29355</v>
      </c>
      <c r="K1063" s="1001">
        <v>25844</v>
      </c>
      <c r="L1063" s="1000">
        <v>-3511</v>
      </c>
    </row>
    <row r="1064" spans="1:12" ht="18.75">
      <c r="A1064" s="1004" t="s">
        <v>11953</v>
      </c>
      <c r="B1064" s="1001" t="s">
        <v>12032</v>
      </c>
      <c r="C1064" s="1001" t="s">
        <v>4301</v>
      </c>
      <c r="D1064" s="1001" t="s">
        <v>11963</v>
      </c>
      <c r="E1064" s="1001">
        <v>538</v>
      </c>
      <c r="F1064" s="1001">
        <v>122715.75</v>
      </c>
      <c r="G1064" s="1001">
        <v>0</v>
      </c>
      <c r="H1064" s="1001">
        <v>0</v>
      </c>
      <c r="I1064" s="1001">
        <v>6437</v>
      </c>
      <c r="J1064" s="1001">
        <v>6437</v>
      </c>
      <c r="K1064" s="1001">
        <v>6433</v>
      </c>
      <c r="L1064" s="1000">
        <v>-4</v>
      </c>
    </row>
    <row r="1065" spans="1:12" ht="18.75">
      <c r="A1065" s="1004" t="s">
        <v>11953</v>
      </c>
      <c r="B1065" s="1000" t="s">
        <v>12032</v>
      </c>
      <c r="C1065" s="1000" t="s">
        <v>4301</v>
      </c>
      <c r="D1065" s="1000" t="s">
        <v>11964</v>
      </c>
      <c r="E1065" s="1000">
        <v>397</v>
      </c>
      <c r="F1065" s="1000">
        <v>416121</v>
      </c>
      <c r="G1065" s="1000">
        <v>604</v>
      </c>
      <c r="H1065" s="1000">
        <v>628994</v>
      </c>
      <c r="I1065" s="1000">
        <v>7249</v>
      </c>
      <c r="J1065" s="1000">
        <v>7249</v>
      </c>
      <c r="K1065" s="1000">
        <v>7249</v>
      </c>
      <c r="L1065" s="1000">
        <v>0</v>
      </c>
    </row>
    <row r="1066" spans="1:12" ht="18.75">
      <c r="A1066" s="1004" t="s">
        <v>11953</v>
      </c>
      <c r="B1066" s="1001" t="s">
        <v>12032</v>
      </c>
      <c r="C1066" s="1001" t="s">
        <v>4301</v>
      </c>
      <c r="D1066" s="1001" t="s">
        <v>11965</v>
      </c>
      <c r="E1066" s="1001">
        <v>0</v>
      </c>
      <c r="F1066" s="1001">
        <v>0</v>
      </c>
      <c r="G1066" s="1001">
        <v>0</v>
      </c>
      <c r="H1066" s="1001">
        <v>0</v>
      </c>
      <c r="I1066" s="1001">
        <v>2895</v>
      </c>
      <c r="J1066" s="1001">
        <v>2895</v>
      </c>
      <c r="K1066" s="1001">
        <v>0</v>
      </c>
      <c r="L1066" s="1000">
        <v>-2895</v>
      </c>
    </row>
    <row r="1067" spans="1:12" ht="18.75">
      <c r="A1067" s="1004" t="s">
        <v>11953</v>
      </c>
      <c r="B1067" s="1001" t="s">
        <v>12032</v>
      </c>
      <c r="C1067" s="1001" t="s">
        <v>4301</v>
      </c>
      <c r="D1067" s="1001" t="s">
        <v>11966</v>
      </c>
      <c r="E1067" s="1001">
        <v>144</v>
      </c>
      <c r="F1067" s="1001">
        <v>51992.98</v>
      </c>
      <c r="G1067" s="1001">
        <v>0</v>
      </c>
      <c r="H1067" s="1001">
        <v>0</v>
      </c>
      <c r="I1067" s="1001">
        <v>1751</v>
      </c>
      <c r="J1067" s="1001">
        <v>1751</v>
      </c>
      <c r="K1067" s="1001">
        <v>1750</v>
      </c>
      <c r="L1067" s="1000">
        <v>-1</v>
      </c>
    </row>
    <row r="1068" spans="1:12" ht="18.75">
      <c r="A1068" s="1004" t="s">
        <v>11953</v>
      </c>
      <c r="B1068" s="1001" t="s">
        <v>12032</v>
      </c>
      <c r="C1068" s="1001" t="s">
        <v>4301</v>
      </c>
      <c r="D1068" s="1001" t="s">
        <v>11967</v>
      </c>
      <c r="E1068" s="1001">
        <v>0</v>
      </c>
      <c r="F1068" s="1001">
        <v>0</v>
      </c>
      <c r="G1068" s="1001">
        <v>0</v>
      </c>
      <c r="H1068" s="1001">
        <v>0</v>
      </c>
      <c r="I1068" s="1001">
        <v>723</v>
      </c>
      <c r="J1068" s="1001">
        <v>723</v>
      </c>
      <c r="K1068" s="1001">
        <v>0</v>
      </c>
      <c r="L1068" s="1000">
        <v>-723</v>
      </c>
    </row>
    <row r="1069" spans="1:12" ht="18.75">
      <c r="A1069" s="1004" t="s">
        <v>11953</v>
      </c>
      <c r="B1069" s="1001" t="s">
        <v>12032</v>
      </c>
      <c r="C1069" s="1001" t="s">
        <v>4301</v>
      </c>
      <c r="D1069" s="1001" t="s">
        <v>11968</v>
      </c>
      <c r="E1069" s="1001">
        <v>2120</v>
      </c>
      <c r="F1069" s="1001">
        <v>1245518</v>
      </c>
      <c r="G1069" s="1001">
        <v>0</v>
      </c>
      <c r="H1069" s="1001">
        <v>0</v>
      </c>
      <c r="I1069" s="1001">
        <v>12524</v>
      </c>
      <c r="J1069" s="1001">
        <v>12524</v>
      </c>
      <c r="K1069" s="1001">
        <v>12509</v>
      </c>
      <c r="L1069" s="1000">
        <v>-15</v>
      </c>
    </row>
    <row r="1070" spans="1:12" ht="18.75">
      <c r="A1070" s="1004" t="s">
        <v>11953</v>
      </c>
      <c r="B1070" s="1001" t="s">
        <v>12032</v>
      </c>
      <c r="C1070" s="1001" t="s">
        <v>4301</v>
      </c>
      <c r="D1070" s="1001" t="s">
        <v>11962</v>
      </c>
      <c r="E1070" s="1001">
        <v>1700</v>
      </c>
      <c r="F1070" s="1001">
        <v>0</v>
      </c>
      <c r="G1070" s="1001">
        <v>0</v>
      </c>
      <c r="H1070" s="1001">
        <v>0</v>
      </c>
      <c r="I1070" s="1001">
        <v>33714</v>
      </c>
      <c r="J1070" s="1001">
        <v>33714</v>
      </c>
      <c r="K1070" s="1001">
        <v>19587</v>
      </c>
      <c r="L1070" s="1000">
        <v>-14127</v>
      </c>
    </row>
    <row r="1071" spans="1:12" ht="18.75">
      <c r="A1071" s="1004" t="s">
        <v>11953</v>
      </c>
      <c r="B1071" s="1001" t="s">
        <v>12032</v>
      </c>
      <c r="C1071" s="1001" t="s">
        <v>4301</v>
      </c>
      <c r="D1071" s="1001" t="s">
        <v>11969</v>
      </c>
      <c r="E1071" s="1001">
        <v>372</v>
      </c>
      <c r="F1071" s="1001">
        <v>69270.12</v>
      </c>
      <c r="G1071" s="1001">
        <v>0</v>
      </c>
      <c r="H1071" s="1001">
        <v>0</v>
      </c>
      <c r="I1071" s="1001">
        <v>4473</v>
      </c>
      <c r="J1071" s="1001">
        <v>4473</v>
      </c>
      <c r="K1071" s="1001">
        <v>4473</v>
      </c>
      <c r="L1071" s="1000">
        <v>0</v>
      </c>
    </row>
    <row r="1072" spans="1:12" ht="18.75">
      <c r="A1072" s="1004" t="s">
        <v>11953</v>
      </c>
      <c r="B1072" s="1001" t="s">
        <v>12032</v>
      </c>
      <c r="C1072" s="1001" t="s">
        <v>4301</v>
      </c>
      <c r="D1072" s="1001" t="s">
        <v>11970</v>
      </c>
      <c r="E1072" s="1001">
        <v>497</v>
      </c>
      <c r="F1072" s="1001">
        <v>374911.95</v>
      </c>
      <c r="G1072" s="1001">
        <v>0</v>
      </c>
      <c r="H1072" s="1001">
        <v>0</v>
      </c>
      <c r="I1072" s="1001">
        <v>5973</v>
      </c>
      <c r="J1072" s="1001">
        <v>5973</v>
      </c>
      <c r="K1072" s="1001">
        <v>5972</v>
      </c>
      <c r="L1072" s="1000">
        <v>-1</v>
      </c>
    </row>
    <row r="1073" spans="1:12" ht="18.75">
      <c r="A1073" s="1004" t="s">
        <v>11953</v>
      </c>
      <c r="B1073" s="1001" t="s">
        <v>12032</v>
      </c>
      <c r="C1073" s="1001" t="s">
        <v>4301</v>
      </c>
      <c r="D1073" s="1001" t="s">
        <v>11971</v>
      </c>
      <c r="E1073" s="1001">
        <v>496</v>
      </c>
      <c r="F1073" s="1001">
        <v>33613.919999999998</v>
      </c>
      <c r="G1073" s="1001">
        <v>0</v>
      </c>
      <c r="H1073" s="1001">
        <v>0</v>
      </c>
      <c r="I1073" s="1001">
        <v>5973</v>
      </c>
      <c r="J1073" s="1001">
        <v>5973</v>
      </c>
      <c r="K1073" s="1001">
        <v>5972</v>
      </c>
      <c r="L1073" s="1000">
        <v>-1</v>
      </c>
    </row>
    <row r="1074" spans="1:12" ht="18.75">
      <c r="A1074" s="1004" t="s">
        <v>11953</v>
      </c>
      <c r="B1074" s="1001" t="s">
        <v>12032</v>
      </c>
      <c r="C1074" s="1001" t="s">
        <v>4301</v>
      </c>
      <c r="D1074" s="1001" t="s">
        <v>11972</v>
      </c>
      <c r="E1074" s="1001">
        <v>497</v>
      </c>
      <c r="F1074" s="1001">
        <v>68019.42</v>
      </c>
      <c r="G1074" s="1001">
        <v>0</v>
      </c>
      <c r="H1074" s="1001">
        <v>0</v>
      </c>
      <c r="I1074" s="1001">
        <v>5973</v>
      </c>
      <c r="J1074" s="1001">
        <v>5973</v>
      </c>
      <c r="K1074" s="1001">
        <v>5972</v>
      </c>
      <c r="L1074" s="1000">
        <v>-1</v>
      </c>
    </row>
    <row r="1075" spans="1:12" ht="18.75">
      <c r="A1075" s="1004" t="s">
        <v>11953</v>
      </c>
      <c r="B1075" s="1001" t="s">
        <v>12033</v>
      </c>
      <c r="C1075" s="1001" t="s">
        <v>4303</v>
      </c>
      <c r="D1075" s="1001" t="s">
        <v>11955</v>
      </c>
      <c r="E1075" s="1001">
        <v>2354</v>
      </c>
      <c r="F1075" s="1001">
        <v>1618375</v>
      </c>
      <c r="G1075" s="1001">
        <v>0</v>
      </c>
      <c r="H1075" s="1001">
        <v>0</v>
      </c>
      <c r="I1075" s="1001">
        <v>28192</v>
      </c>
      <c r="J1075" s="1001">
        <v>28192</v>
      </c>
      <c r="K1075" s="1001">
        <v>28192</v>
      </c>
      <c r="L1075" s="1000">
        <v>0</v>
      </c>
    </row>
    <row r="1076" spans="1:12" ht="18.75">
      <c r="A1076" s="1004" t="s">
        <v>11953</v>
      </c>
      <c r="B1076" s="1001" t="s">
        <v>12033</v>
      </c>
      <c r="C1076" s="1001" t="s">
        <v>11956</v>
      </c>
      <c r="D1076" s="1001" t="s">
        <v>11961</v>
      </c>
      <c r="E1076" s="1001">
        <v>2409</v>
      </c>
      <c r="F1076" s="1001">
        <v>4002875.3</v>
      </c>
      <c r="G1076" s="1001">
        <v>0</v>
      </c>
      <c r="H1076" s="1001">
        <v>0</v>
      </c>
      <c r="I1076" s="1001">
        <v>28668</v>
      </c>
      <c r="J1076" s="1001">
        <v>28668</v>
      </c>
      <c r="K1076" s="1001">
        <v>28668</v>
      </c>
      <c r="L1076" s="1000">
        <v>0</v>
      </c>
    </row>
    <row r="1077" spans="1:12" ht="18.75">
      <c r="A1077" s="1004" t="s">
        <v>11953</v>
      </c>
      <c r="B1077" s="1001" t="s">
        <v>12033</v>
      </c>
      <c r="C1077" s="1001" t="s">
        <v>11956</v>
      </c>
      <c r="D1077" s="1001" t="s">
        <v>11995</v>
      </c>
      <c r="E1077" s="1001">
        <v>497</v>
      </c>
      <c r="F1077" s="1001">
        <v>954563.05</v>
      </c>
      <c r="G1077" s="1001">
        <v>0</v>
      </c>
      <c r="H1077" s="1001">
        <v>0</v>
      </c>
      <c r="I1077" s="1001">
        <v>4675</v>
      </c>
      <c r="J1077" s="1001">
        <v>4675</v>
      </c>
      <c r="K1077" s="1001">
        <v>4581</v>
      </c>
      <c r="L1077" s="1000">
        <v>-94</v>
      </c>
    </row>
    <row r="1078" spans="1:12" ht="18.75">
      <c r="A1078" s="1004" t="s">
        <v>11953</v>
      </c>
      <c r="B1078" s="1001" t="s">
        <v>12033</v>
      </c>
      <c r="C1078" s="1001" t="s">
        <v>11956</v>
      </c>
      <c r="D1078" s="1001" t="s">
        <v>11962</v>
      </c>
      <c r="E1078" s="1001">
        <v>6526</v>
      </c>
      <c r="F1078" s="1001">
        <v>0</v>
      </c>
      <c r="G1078" s="1001">
        <v>0</v>
      </c>
      <c r="H1078" s="1001">
        <v>0</v>
      </c>
      <c r="I1078" s="1001">
        <v>84475</v>
      </c>
      <c r="J1078" s="1001">
        <v>84475</v>
      </c>
      <c r="K1078" s="1001">
        <v>90042</v>
      </c>
      <c r="L1078" s="1000">
        <v>5567</v>
      </c>
    </row>
    <row r="1079" spans="1:12" ht="18.75">
      <c r="A1079" s="1004" t="s">
        <v>11953</v>
      </c>
      <c r="B1079" s="1001" t="s">
        <v>12033</v>
      </c>
      <c r="C1079" s="1001" t="s">
        <v>4301</v>
      </c>
      <c r="D1079" s="1001" t="s">
        <v>11963</v>
      </c>
      <c r="E1079" s="1001">
        <v>3599</v>
      </c>
      <c r="F1079" s="1001">
        <v>881705.52</v>
      </c>
      <c r="G1079" s="1001">
        <v>0</v>
      </c>
      <c r="H1079" s="1001">
        <v>0</v>
      </c>
      <c r="I1079" s="1001">
        <v>43044</v>
      </c>
      <c r="J1079" s="1001">
        <v>43044</v>
      </c>
      <c r="K1079" s="1001">
        <v>43037</v>
      </c>
      <c r="L1079" s="1000">
        <v>-7</v>
      </c>
    </row>
    <row r="1080" spans="1:12" ht="18.75">
      <c r="A1080" s="1004" t="s">
        <v>11953</v>
      </c>
      <c r="B1080" s="1001" t="s">
        <v>12033</v>
      </c>
      <c r="C1080" s="1001" t="s">
        <v>4301</v>
      </c>
      <c r="D1080" s="1001" t="s">
        <v>11981</v>
      </c>
      <c r="E1080" s="1001">
        <v>85</v>
      </c>
      <c r="F1080" s="1001">
        <v>32374.799999999999</v>
      </c>
      <c r="G1080" s="1001">
        <v>0</v>
      </c>
      <c r="H1080" s="1001">
        <v>0</v>
      </c>
      <c r="I1080" s="1001">
        <v>1025</v>
      </c>
      <c r="J1080" s="1001">
        <v>1025</v>
      </c>
      <c r="K1080" s="1001">
        <v>1024</v>
      </c>
      <c r="L1080" s="1000">
        <v>-1</v>
      </c>
    </row>
    <row r="1081" spans="1:12" ht="18.75">
      <c r="A1081" s="1004" t="s">
        <v>11953</v>
      </c>
      <c r="B1081" s="1001" t="s">
        <v>12033</v>
      </c>
      <c r="C1081" s="1001" t="s">
        <v>4301</v>
      </c>
      <c r="D1081" s="1001" t="s">
        <v>11982</v>
      </c>
      <c r="E1081" s="1001">
        <v>35</v>
      </c>
      <c r="F1081" s="1001">
        <v>8798.2999999999993</v>
      </c>
      <c r="G1081" s="1001">
        <v>0</v>
      </c>
      <c r="H1081" s="1001">
        <v>0</v>
      </c>
      <c r="I1081" s="1001">
        <v>439</v>
      </c>
      <c r="J1081" s="1001">
        <v>439</v>
      </c>
      <c r="K1081" s="1001">
        <v>438</v>
      </c>
      <c r="L1081" s="1000">
        <v>-1</v>
      </c>
    </row>
    <row r="1082" spans="1:12" ht="18.75">
      <c r="A1082" s="1004" t="s">
        <v>11953</v>
      </c>
      <c r="B1082" s="1001" t="s">
        <v>12033</v>
      </c>
      <c r="C1082" s="1001" t="s">
        <v>4301</v>
      </c>
      <c r="D1082" s="1001" t="s">
        <v>11964</v>
      </c>
      <c r="E1082" s="1001">
        <v>1008</v>
      </c>
      <c r="F1082" s="1001">
        <v>1109022</v>
      </c>
      <c r="G1082" s="1001">
        <v>0</v>
      </c>
      <c r="H1082" s="1001">
        <v>0</v>
      </c>
      <c r="I1082" s="1001">
        <v>16887</v>
      </c>
      <c r="J1082" s="1001">
        <v>16887</v>
      </c>
      <c r="K1082" s="1001">
        <v>16885</v>
      </c>
      <c r="L1082" s="1000">
        <v>-2</v>
      </c>
    </row>
    <row r="1083" spans="1:12" ht="18.75">
      <c r="A1083" s="1004" t="s">
        <v>11953</v>
      </c>
      <c r="B1083" s="1001" t="s">
        <v>12033</v>
      </c>
      <c r="C1083" s="1001" t="s">
        <v>4301</v>
      </c>
      <c r="D1083" s="1001" t="s">
        <v>11965</v>
      </c>
      <c r="E1083" s="1001">
        <v>0</v>
      </c>
      <c r="F1083" s="1001">
        <v>0</v>
      </c>
      <c r="G1083" s="1001">
        <v>0</v>
      </c>
      <c r="H1083" s="1001">
        <v>0</v>
      </c>
      <c r="I1083" s="1001">
        <v>6671</v>
      </c>
      <c r="J1083" s="1001">
        <v>6671</v>
      </c>
      <c r="K1083" s="1001">
        <v>0</v>
      </c>
      <c r="L1083" s="1000">
        <v>-6671</v>
      </c>
    </row>
    <row r="1084" spans="1:12" ht="18.75">
      <c r="A1084" s="1004" t="s">
        <v>11953</v>
      </c>
      <c r="B1084" s="1001" t="s">
        <v>12033</v>
      </c>
      <c r="C1084" s="1001" t="s">
        <v>4301</v>
      </c>
      <c r="D1084" s="1001" t="s">
        <v>11966</v>
      </c>
      <c r="E1084" s="1001">
        <v>407</v>
      </c>
      <c r="F1084" s="1001">
        <v>121093.02</v>
      </c>
      <c r="G1084" s="1001">
        <v>0</v>
      </c>
      <c r="H1084" s="1001">
        <v>0</v>
      </c>
      <c r="I1084" s="1001">
        <v>4848</v>
      </c>
      <c r="J1084" s="1001">
        <v>4848</v>
      </c>
      <c r="K1084" s="1001">
        <v>4771</v>
      </c>
      <c r="L1084" s="1000">
        <v>-77</v>
      </c>
    </row>
    <row r="1085" spans="1:12" ht="18.75">
      <c r="A1085" s="1004" t="s">
        <v>11953</v>
      </c>
      <c r="B1085" s="1001" t="s">
        <v>12033</v>
      </c>
      <c r="C1085" s="1001" t="s">
        <v>4301</v>
      </c>
      <c r="D1085" s="1001" t="s">
        <v>11967</v>
      </c>
      <c r="E1085" s="1001">
        <v>0</v>
      </c>
      <c r="F1085" s="1001">
        <v>0</v>
      </c>
      <c r="G1085" s="1001">
        <v>0</v>
      </c>
      <c r="H1085" s="1001">
        <v>0</v>
      </c>
      <c r="I1085" s="1001">
        <v>1944</v>
      </c>
      <c r="J1085" s="1001">
        <v>1944</v>
      </c>
      <c r="K1085" s="1001">
        <v>0</v>
      </c>
      <c r="L1085" s="1000">
        <v>-1944</v>
      </c>
    </row>
    <row r="1086" spans="1:12" ht="18.75">
      <c r="A1086" s="1004" t="s">
        <v>11953</v>
      </c>
      <c r="B1086" s="1001" t="s">
        <v>12033</v>
      </c>
      <c r="C1086" s="1001" t="s">
        <v>4301</v>
      </c>
      <c r="D1086" s="1001" t="s">
        <v>11968</v>
      </c>
      <c r="E1086" s="1001">
        <v>1589</v>
      </c>
      <c r="F1086" s="1001">
        <v>713689</v>
      </c>
      <c r="G1086" s="1001">
        <v>0</v>
      </c>
      <c r="H1086" s="1001">
        <v>0</v>
      </c>
      <c r="I1086" s="1001">
        <v>9588</v>
      </c>
      <c r="J1086" s="1001">
        <v>9588</v>
      </c>
      <c r="K1086" s="1001">
        <v>9571</v>
      </c>
      <c r="L1086" s="1000">
        <v>-17</v>
      </c>
    </row>
    <row r="1087" spans="1:12" ht="18.75">
      <c r="A1087" s="1004" t="s">
        <v>11953</v>
      </c>
      <c r="B1087" s="1001" t="s">
        <v>12033</v>
      </c>
      <c r="C1087" s="1001" t="s">
        <v>4301</v>
      </c>
      <c r="D1087" s="1001" t="s">
        <v>11962</v>
      </c>
      <c r="E1087" s="1001">
        <v>8167</v>
      </c>
      <c r="F1087" s="1001">
        <v>0</v>
      </c>
      <c r="G1087" s="1001">
        <v>0</v>
      </c>
      <c r="H1087" s="1001">
        <v>0</v>
      </c>
      <c r="I1087" s="1001">
        <v>80831</v>
      </c>
      <c r="J1087" s="1001">
        <v>80831</v>
      </c>
      <c r="K1087" s="1001">
        <v>75006</v>
      </c>
      <c r="L1087" s="1000">
        <v>-5825</v>
      </c>
    </row>
    <row r="1088" spans="1:12" ht="18.75">
      <c r="A1088" s="1004" t="s">
        <v>11953</v>
      </c>
      <c r="B1088" s="1000" t="s">
        <v>12034</v>
      </c>
      <c r="C1088" s="1000" t="s">
        <v>4303</v>
      </c>
      <c r="D1088" s="1000" t="s">
        <v>11955</v>
      </c>
      <c r="E1088" s="1000">
        <v>1256</v>
      </c>
      <c r="F1088" s="1000">
        <v>853531.25</v>
      </c>
      <c r="G1088" s="1000">
        <v>30</v>
      </c>
      <c r="H1088" s="1000">
        <v>20625</v>
      </c>
      <c r="I1088" s="1000">
        <v>15028</v>
      </c>
      <c r="J1088" s="1000">
        <v>15028</v>
      </c>
      <c r="K1088" s="1000">
        <v>15028</v>
      </c>
      <c r="L1088" s="1000">
        <v>0</v>
      </c>
    </row>
    <row r="1089" spans="1:12" ht="18.75">
      <c r="A1089" s="1004" t="s">
        <v>11953</v>
      </c>
      <c r="B1089" s="1001" t="s">
        <v>12034</v>
      </c>
      <c r="C1089" s="1001" t="s">
        <v>11956</v>
      </c>
      <c r="D1089" s="1001" t="s">
        <v>11961</v>
      </c>
      <c r="E1089" s="1001">
        <v>1876</v>
      </c>
      <c r="F1089" s="1001">
        <v>2954086</v>
      </c>
      <c r="G1089" s="1001">
        <v>0</v>
      </c>
      <c r="H1089" s="1001">
        <v>0</v>
      </c>
      <c r="I1089" s="1001">
        <v>20408</v>
      </c>
      <c r="J1089" s="1001">
        <v>20408</v>
      </c>
      <c r="K1089" s="1001">
        <v>20408</v>
      </c>
      <c r="L1089" s="1000">
        <v>0</v>
      </c>
    </row>
    <row r="1090" spans="1:12" ht="18.75">
      <c r="A1090" s="1004" t="s">
        <v>11953</v>
      </c>
      <c r="B1090" s="1001" t="s">
        <v>12034</v>
      </c>
      <c r="C1090" s="1001" t="s">
        <v>11956</v>
      </c>
      <c r="D1090" s="1001" t="s">
        <v>11962</v>
      </c>
      <c r="E1090" s="1001">
        <v>3196</v>
      </c>
      <c r="F1090" s="1001">
        <v>0</v>
      </c>
      <c r="G1090" s="1001">
        <v>0</v>
      </c>
      <c r="H1090" s="1001">
        <v>0</v>
      </c>
      <c r="I1090" s="1001">
        <v>39908</v>
      </c>
      <c r="J1090" s="1001">
        <v>39908</v>
      </c>
      <c r="K1090" s="1001">
        <v>40889</v>
      </c>
      <c r="L1090" s="1000">
        <v>981</v>
      </c>
    </row>
    <row r="1091" spans="1:12" ht="18.75">
      <c r="A1091" s="1004" t="s">
        <v>11953</v>
      </c>
      <c r="B1091" s="1001" t="s">
        <v>12034</v>
      </c>
      <c r="C1091" s="1001" t="s">
        <v>4301</v>
      </c>
      <c r="D1091" s="1001" t="s">
        <v>11963</v>
      </c>
      <c r="E1091" s="1001">
        <v>1941</v>
      </c>
      <c r="F1091" s="1001">
        <v>480283.06</v>
      </c>
      <c r="G1091" s="1001">
        <v>0</v>
      </c>
      <c r="H1091" s="1001">
        <v>0</v>
      </c>
      <c r="I1091" s="1001">
        <v>20397</v>
      </c>
      <c r="J1091" s="1001">
        <v>20397</v>
      </c>
      <c r="K1091" s="1001">
        <v>20361</v>
      </c>
      <c r="L1091" s="1000">
        <v>-36</v>
      </c>
    </row>
    <row r="1092" spans="1:12" ht="18.75">
      <c r="A1092" s="1004" t="s">
        <v>11953</v>
      </c>
      <c r="B1092" s="1001" t="s">
        <v>12034</v>
      </c>
      <c r="C1092" s="1001" t="s">
        <v>4301</v>
      </c>
      <c r="D1092" s="1001" t="s">
        <v>11981</v>
      </c>
      <c r="E1092" s="1001">
        <v>191</v>
      </c>
      <c r="F1092" s="1001">
        <v>72748.08</v>
      </c>
      <c r="G1092" s="1001">
        <v>0</v>
      </c>
      <c r="H1092" s="1001">
        <v>0</v>
      </c>
      <c r="I1092" s="1001">
        <v>508</v>
      </c>
      <c r="J1092" s="1001">
        <v>508</v>
      </c>
      <c r="K1092" s="1001">
        <v>390</v>
      </c>
      <c r="L1092" s="1000">
        <v>-118</v>
      </c>
    </row>
    <row r="1093" spans="1:12" ht="18.75">
      <c r="A1093" s="1004" t="s">
        <v>11953</v>
      </c>
      <c r="B1093" s="1001" t="s">
        <v>12034</v>
      </c>
      <c r="C1093" s="1001" t="s">
        <v>4301</v>
      </c>
      <c r="D1093" s="1001" t="s">
        <v>11982</v>
      </c>
      <c r="E1093" s="1001">
        <v>75</v>
      </c>
      <c r="F1093" s="1001">
        <v>18853.5</v>
      </c>
      <c r="G1093" s="1001">
        <v>0</v>
      </c>
      <c r="H1093" s="1001">
        <v>0</v>
      </c>
      <c r="I1093" s="1001">
        <v>229</v>
      </c>
      <c r="J1093" s="1001">
        <v>229</v>
      </c>
      <c r="K1093" s="1001">
        <v>186</v>
      </c>
      <c r="L1093" s="1000">
        <v>-43</v>
      </c>
    </row>
    <row r="1094" spans="1:12" ht="18.75">
      <c r="A1094" s="1004" t="s">
        <v>11953</v>
      </c>
      <c r="B1094" s="1001" t="s">
        <v>12034</v>
      </c>
      <c r="C1094" s="1001" t="s">
        <v>4301</v>
      </c>
      <c r="D1094" s="1001" t="s">
        <v>11964</v>
      </c>
      <c r="E1094" s="1001">
        <v>361</v>
      </c>
      <c r="F1094" s="1001">
        <v>375030</v>
      </c>
      <c r="G1094" s="1001">
        <v>0</v>
      </c>
      <c r="H1094" s="1001">
        <v>0</v>
      </c>
      <c r="I1094" s="1001">
        <v>10113</v>
      </c>
      <c r="J1094" s="1001">
        <v>10113</v>
      </c>
      <c r="K1094" s="1001">
        <v>9357</v>
      </c>
      <c r="L1094" s="1000">
        <v>-756</v>
      </c>
    </row>
    <row r="1095" spans="1:12" ht="18.75">
      <c r="A1095" s="1004" t="s">
        <v>11953</v>
      </c>
      <c r="B1095" s="1001" t="s">
        <v>12034</v>
      </c>
      <c r="C1095" s="1001" t="s">
        <v>4301</v>
      </c>
      <c r="D1095" s="1001" t="s">
        <v>11965</v>
      </c>
      <c r="E1095" s="1001">
        <v>0</v>
      </c>
      <c r="F1095" s="1001">
        <v>0</v>
      </c>
      <c r="G1095" s="1001">
        <v>0</v>
      </c>
      <c r="H1095" s="1001">
        <v>0</v>
      </c>
      <c r="I1095" s="1001">
        <v>3860</v>
      </c>
      <c r="J1095" s="1001">
        <v>3860</v>
      </c>
      <c r="K1095" s="1001">
        <v>0</v>
      </c>
      <c r="L1095" s="1000">
        <v>-3860</v>
      </c>
    </row>
    <row r="1096" spans="1:12" ht="18.75">
      <c r="A1096" s="1004" t="s">
        <v>11953</v>
      </c>
      <c r="B1096" s="1001" t="s">
        <v>12034</v>
      </c>
      <c r="C1096" s="1001" t="s">
        <v>4301</v>
      </c>
      <c r="D1096" s="1001" t="s">
        <v>11966</v>
      </c>
      <c r="E1096" s="1001">
        <v>424</v>
      </c>
      <c r="F1096" s="1001">
        <v>120522.93</v>
      </c>
      <c r="G1096" s="1001">
        <v>0</v>
      </c>
      <c r="H1096" s="1001">
        <v>0</v>
      </c>
      <c r="I1096" s="1001">
        <v>2794</v>
      </c>
      <c r="J1096" s="1001">
        <v>2794</v>
      </c>
      <c r="K1096" s="1001">
        <v>2789</v>
      </c>
      <c r="L1096" s="1000">
        <v>-5</v>
      </c>
    </row>
    <row r="1097" spans="1:12" ht="18.75">
      <c r="A1097" s="1004" t="s">
        <v>11953</v>
      </c>
      <c r="B1097" s="1001" t="s">
        <v>12034</v>
      </c>
      <c r="C1097" s="1001" t="s">
        <v>4301</v>
      </c>
      <c r="D1097" s="1001" t="s">
        <v>11967</v>
      </c>
      <c r="E1097" s="1001">
        <v>0</v>
      </c>
      <c r="F1097" s="1001">
        <v>0</v>
      </c>
      <c r="G1097" s="1001">
        <v>0</v>
      </c>
      <c r="H1097" s="1001">
        <v>0</v>
      </c>
      <c r="I1097" s="1001">
        <v>1158</v>
      </c>
      <c r="J1097" s="1001">
        <v>1158</v>
      </c>
      <c r="K1097" s="1001">
        <v>0</v>
      </c>
      <c r="L1097" s="1000">
        <v>-1158</v>
      </c>
    </row>
    <row r="1098" spans="1:12" ht="18.75">
      <c r="A1098" s="1004" t="s">
        <v>11953</v>
      </c>
      <c r="B1098" s="1001" t="s">
        <v>12034</v>
      </c>
      <c r="C1098" s="1001" t="s">
        <v>4301</v>
      </c>
      <c r="D1098" s="1001" t="s">
        <v>11968</v>
      </c>
      <c r="E1098" s="1001">
        <v>1642</v>
      </c>
      <c r="F1098" s="1001">
        <v>961756</v>
      </c>
      <c r="G1098" s="1001">
        <v>0</v>
      </c>
      <c r="H1098" s="1001">
        <v>0</v>
      </c>
      <c r="I1098" s="1001">
        <v>13315</v>
      </c>
      <c r="J1098" s="1001">
        <v>13315</v>
      </c>
      <c r="K1098" s="1001">
        <v>13139</v>
      </c>
      <c r="L1098" s="1000">
        <v>-176</v>
      </c>
    </row>
    <row r="1099" spans="1:12" ht="18.75">
      <c r="A1099" s="1004" t="s">
        <v>11953</v>
      </c>
      <c r="B1099" s="1001" t="s">
        <v>12034</v>
      </c>
      <c r="C1099" s="1001" t="s">
        <v>4301</v>
      </c>
      <c r="D1099" s="1001" t="s">
        <v>11962</v>
      </c>
      <c r="E1099" s="1001">
        <v>11238</v>
      </c>
      <c r="F1099" s="1001">
        <v>0</v>
      </c>
      <c r="G1099" s="1001">
        <v>0</v>
      </c>
      <c r="H1099" s="1001">
        <v>0</v>
      </c>
      <c r="I1099" s="1001">
        <v>43133</v>
      </c>
      <c r="J1099" s="1001">
        <v>43133</v>
      </c>
      <c r="K1099" s="1001">
        <v>42354</v>
      </c>
      <c r="L1099" s="1000">
        <v>-779</v>
      </c>
    </row>
    <row r="1100" spans="1:12" ht="18.75">
      <c r="A1100" s="1004" t="s">
        <v>11953</v>
      </c>
      <c r="B1100" s="1001" t="s">
        <v>12035</v>
      </c>
      <c r="C1100" s="1001" t="s">
        <v>4303</v>
      </c>
      <c r="D1100" s="1001" t="s">
        <v>11955</v>
      </c>
      <c r="E1100" s="1001">
        <v>1459</v>
      </c>
      <c r="F1100" s="1001">
        <v>1000656.25</v>
      </c>
      <c r="G1100" s="1001">
        <v>0</v>
      </c>
      <c r="H1100" s="1001">
        <v>0</v>
      </c>
      <c r="I1100" s="1001">
        <v>17028</v>
      </c>
      <c r="J1100" s="1001">
        <v>17028</v>
      </c>
      <c r="K1100" s="1001">
        <v>17028</v>
      </c>
      <c r="L1100" s="1000">
        <v>0</v>
      </c>
    </row>
    <row r="1101" spans="1:12" ht="18.75">
      <c r="A1101" s="1004" t="s">
        <v>11953</v>
      </c>
      <c r="B1101" s="1001" t="s">
        <v>12035</v>
      </c>
      <c r="C1101" s="1001" t="s">
        <v>11956</v>
      </c>
      <c r="D1101" s="1001" t="s">
        <v>11961</v>
      </c>
      <c r="E1101" s="1001">
        <v>1476</v>
      </c>
      <c r="F1101" s="1001">
        <v>1779014.76</v>
      </c>
      <c r="G1101" s="1001">
        <v>0</v>
      </c>
      <c r="H1101" s="1001">
        <v>0</v>
      </c>
      <c r="I1101" s="1001">
        <v>17202</v>
      </c>
      <c r="J1101" s="1001">
        <v>17202</v>
      </c>
      <c r="K1101" s="1001">
        <v>17202</v>
      </c>
      <c r="L1101" s="1000">
        <v>0</v>
      </c>
    </row>
    <row r="1102" spans="1:12" ht="18.75">
      <c r="A1102" s="1004" t="s">
        <v>11953</v>
      </c>
      <c r="B1102" s="1001" t="s">
        <v>12035</v>
      </c>
      <c r="C1102" s="1001" t="s">
        <v>11956</v>
      </c>
      <c r="D1102" s="1001" t="s">
        <v>11962</v>
      </c>
      <c r="E1102" s="1001">
        <v>3753</v>
      </c>
      <c r="F1102" s="1001">
        <v>0</v>
      </c>
      <c r="G1102" s="1001">
        <v>0</v>
      </c>
      <c r="H1102" s="1001">
        <v>0</v>
      </c>
      <c r="I1102" s="1001">
        <v>42638</v>
      </c>
      <c r="J1102" s="1001">
        <v>42638</v>
      </c>
      <c r="K1102" s="1001">
        <v>48161</v>
      </c>
      <c r="L1102" s="1000">
        <v>5523</v>
      </c>
    </row>
    <row r="1103" spans="1:12" ht="18.75">
      <c r="A1103" s="1004" t="s">
        <v>11953</v>
      </c>
      <c r="B1103" s="1001" t="s">
        <v>12035</v>
      </c>
      <c r="C1103" s="1001" t="s">
        <v>4301</v>
      </c>
      <c r="D1103" s="1001" t="s">
        <v>11963</v>
      </c>
      <c r="E1103" s="1001">
        <v>837</v>
      </c>
      <c r="F1103" s="1001">
        <v>194961.46</v>
      </c>
      <c r="G1103" s="1001">
        <v>0</v>
      </c>
      <c r="H1103" s="1001">
        <v>0</v>
      </c>
      <c r="I1103" s="1001">
        <v>10011</v>
      </c>
      <c r="J1103" s="1001">
        <v>10011</v>
      </c>
      <c r="K1103" s="1001">
        <v>10006</v>
      </c>
      <c r="L1103" s="1000">
        <v>-5</v>
      </c>
    </row>
    <row r="1104" spans="1:12" ht="18.75">
      <c r="A1104" s="1004" t="s">
        <v>11953</v>
      </c>
      <c r="B1104" s="1000" t="s">
        <v>12035</v>
      </c>
      <c r="C1104" s="1000" t="s">
        <v>4301</v>
      </c>
      <c r="D1104" s="1000" t="s">
        <v>11981</v>
      </c>
      <c r="E1104" s="1000">
        <v>85</v>
      </c>
      <c r="F1104" s="1000">
        <v>32374.799999999999</v>
      </c>
      <c r="G1104" s="1000">
        <v>7</v>
      </c>
      <c r="H1104" s="1000">
        <v>2666.16</v>
      </c>
      <c r="I1104" s="1000">
        <v>1025</v>
      </c>
      <c r="J1104" s="1000">
        <v>1025</v>
      </c>
      <c r="K1104" s="1000">
        <v>1025</v>
      </c>
      <c r="L1104" s="1000">
        <v>0</v>
      </c>
    </row>
    <row r="1105" spans="1:12" ht="18.75">
      <c r="A1105" s="1004" t="s">
        <v>11953</v>
      </c>
      <c r="B1105" s="1001" t="s">
        <v>12035</v>
      </c>
      <c r="C1105" s="1001" t="s">
        <v>4301</v>
      </c>
      <c r="D1105" s="1001" t="s">
        <v>11982</v>
      </c>
      <c r="E1105" s="1001">
        <v>33</v>
      </c>
      <c r="F1105" s="1001">
        <v>8295.5400000000009</v>
      </c>
      <c r="G1105" s="1001">
        <v>0</v>
      </c>
      <c r="H1105" s="1001">
        <v>0</v>
      </c>
      <c r="I1105" s="1001">
        <v>439</v>
      </c>
      <c r="J1105" s="1001">
        <v>439</v>
      </c>
      <c r="K1105" s="1001">
        <v>420</v>
      </c>
      <c r="L1105" s="1000">
        <v>-19</v>
      </c>
    </row>
    <row r="1106" spans="1:12" ht="18.75">
      <c r="A1106" s="1004" t="s">
        <v>11953</v>
      </c>
      <c r="B1106" s="1001" t="s">
        <v>12035</v>
      </c>
      <c r="C1106" s="1001" t="s">
        <v>4301</v>
      </c>
      <c r="D1106" s="1001" t="s">
        <v>11964</v>
      </c>
      <c r="E1106" s="1001">
        <v>805</v>
      </c>
      <c r="F1106" s="1001">
        <v>788857</v>
      </c>
      <c r="G1106" s="1001">
        <v>0</v>
      </c>
      <c r="H1106" s="1001">
        <v>0</v>
      </c>
      <c r="I1106" s="1001">
        <v>10776</v>
      </c>
      <c r="J1106" s="1001">
        <v>10776</v>
      </c>
      <c r="K1106" s="1001">
        <v>10725</v>
      </c>
      <c r="L1106" s="1000">
        <v>-51</v>
      </c>
    </row>
    <row r="1107" spans="1:12" ht="18.75">
      <c r="A1107" s="1004" t="s">
        <v>11953</v>
      </c>
      <c r="B1107" s="1001" t="s">
        <v>12035</v>
      </c>
      <c r="C1107" s="1001" t="s">
        <v>4301</v>
      </c>
      <c r="D1107" s="1001" t="s">
        <v>11965</v>
      </c>
      <c r="E1107" s="1001">
        <v>0</v>
      </c>
      <c r="F1107" s="1001">
        <v>0</v>
      </c>
      <c r="G1107" s="1001">
        <v>0</v>
      </c>
      <c r="H1107" s="1001">
        <v>0</v>
      </c>
      <c r="I1107" s="1001">
        <v>4903</v>
      </c>
      <c r="J1107" s="1001">
        <v>4903</v>
      </c>
      <c r="K1107" s="1001">
        <v>0</v>
      </c>
      <c r="L1107" s="1000">
        <v>-4903</v>
      </c>
    </row>
    <row r="1108" spans="1:12" ht="18.75">
      <c r="A1108" s="1004" t="s">
        <v>11953</v>
      </c>
      <c r="B1108" s="1001" t="s">
        <v>12035</v>
      </c>
      <c r="C1108" s="1001" t="s">
        <v>4301</v>
      </c>
      <c r="D1108" s="1001" t="s">
        <v>11966</v>
      </c>
      <c r="E1108" s="1001">
        <v>225</v>
      </c>
      <c r="F1108" s="1001">
        <v>72694.53</v>
      </c>
      <c r="G1108" s="1001">
        <v>0</v>
      </c>
      <c r="H1108" s="1001">
        <v>0</v>
      </c>
      <c r="I1108" s="1001">
        <v>2720</v>
      </c>
      <c r="J1108" s="1001">
        <v>2720</v>
      </c>
      <c r="K1108" s="1001">
        <v>2697</v>
      </c>
      <c r="L1108" s="1000">
        <v>-23</v>
      </c>
    </row>
    <row r="1109" spans="1:12" ht="18.75">
      <c r="A1109" s="1004" t="s">
        <v>11953</v>
      </c>
      <c r="B1109" s="1001" t="s">
        <v>12035</v>
      </c>
      <c r="C1109" s="1001" t="s">
        <v>4301</v>
      </c>
      <c r="D1109" s="1001" t="s">
        <v>11967</v>
      </c>
      <c r="E1109" s="1001">
        <v>0</v>
      </c>
      <c r="F1109" s="1001">
        <v>0</v>
      </c>
      <c r="G1109" s="1001">
        <v>0</v>
      </c>
      <c r="H1109" s="1001">
        <v>0</v>
      </c>
      <c r="I1109" s="1001">
        <v>1226</v>
      </c>
      <c r="J1109" s="1001">
        <v>1226</v>
      </c>
      <c r="K1109" s="1001">
        <v>0</v>
      </c>
      <c r="L1109" s="1000">
        <v>-1226</v>
      </c>
    </row>
    <row r="1110" spans="1:12" ht="18.75">
      <c r="A1110" s="1004" t="s">
        <v>11953</v>
      </c>
      <c r="B1110" s="1001" t="s">
        <v>12035</v>
      </c>
      <c r="C1110" s="1001" t="s">
        <v>4301</v>
      </c>
      <c r="D1110" s="1001" t="s">
        <v>11959</v>
      </c>
      <c r="E1110" s="1001">
        <v>55</v>
      </c>
      <c r="F1110" s="1001">
        <v>19037.150000000001</v>
      </c>
      <c r="G1110" s="1001">
        <v>0</v>
      </c>
      <c r="H1110" s="1001">
        <v>0</v>
      </c>
      <c r="I1110" s="1001">
        <v>661</v>
      </c>
      <c r="J1110" s="1001">
        <v>661</v>
      </c>
      <c r="K1110" s="1001">
        <v>661</v>
      </c>
      <c r="L1110" s="1000">
        <v>0</v>
      </c>
    </row>
    <row r="1111" spans="1:12" ht="18.75">
      <c r="A1111" s="1004" t="s">
        <v>11953</v>
      </c>
      <c r="B1111" s="1000" t="s">
        <v>12035</v>
      </c>
      <c r="C1111" s="1000" t="s">
        <v>4301</v>
      </c>
      <c r="D1111" s="1000" t="s">
        <v>11968</v>
      </c>
      <c r="E1111" s="1000">
        <v>745</v>
      </c>
      <c r="F1111" s="1000">
        <v>401552</v>
      </c>
      <c r="G1111" s="1000">
        <v>181</v>
      </c>
      <c r="H1111" s="1000">
        <v>98655</v>
      </c>
      <c r="I1111" s="1000">
        <v>9025</v>
      </c>
      <c r="J1111" s="1000">
        <v>9025</v>
      </c>
      <c r="K1111" s="1000">
        <v>9025</v>
      </c>
      <c r="L1111" s="1000">
        <v>0</v>
      </c>
    </row>
    <row r="1112" spans="1:12" ht="18.75">
      <c r="A1112" s="1004" t="s">
        <v>11953</v>
      </c>
      <c r="B1112" s="1001" t="s">
        <v>12035</v>
      </c>
      <c r="C1112" s="1001" t="s">
        <v>4301</v>
      </c>
      <c r="D1112" s="1001" t="s">
        <v>11962</v>
      </c>
      <c r="E1112" s="1001">
        <v>7169</v>
      </c>
      <c r="F1112" s="1001">
        <v>0</v>
      </c>
      <c r="G1112" s="1001">
        <v>0</v>
      </c>
      <c r="H1112" s="1001">
        <v>0</v>
      </c>
      <c r="I1112" s="1001">
        <v>49222</v>
      </c>
      <c r="J1112" s="1001">
        <v>49222</v>
      </c>
      <c r="K1112" s="1001">
        <v>47634</v>
      </c>
      <c r="L1112" s="1000">
        <v>-1588</v>
      </c>
    </row>
    <row r="1113" spans="1:12" ht="18.75">
      <c r="A1113" s="1004" t="s">
        <v>11953</v>
      </c>
      <c r="B1113" s="1001" t="s">
        <v>12035</v>
      </c>
      <c r="C1113" s="1001" t="s">
        <v>4301</v>
      </c>
      <c r="D1113" s="1001" t="s">
        <v>11969</v>
      </c>
      <c r="E1113" s="1001">
        <v>245</v>
      </c>
      <c r="F1113" s="1001">
        <v>45621.45</v>
      </c>
      <c r="G1113" s="1001">
        <v>0</v>
      </c>
      <c r="H1113" s="1001">
        <v>0</v>
      </c>
      <c r="I1113" s="1001">
        <v>2958</v>
      </c>
      <c r="J1113" s="1001">
        <v>2958</v>
      </c>
      <c r="K1113" s="1001">
        <v>2957</v>
      </c>
      <c r="L1113" s="1000">
        <v>-1</v>
      </c>
    </row>
    <row r="1114" spans="1:12" ht="18.75">
      <c r="A1114" s="1004" t="s">
        <v>11953</v>
      </c>
      <c r="B1114" s="1001" t="s">
        <v>12035</v>
      </c>
      <c r="C1114" s="1001" t="s">
        <v>4301</v>
      </c>
      <c r="D1114" s="1001" t="s">
        <v>11970</v>
      </c>
      <c r="E1114" s="1001">
        <v>326</v>
      </c>
      <c r="F1114" s="1001">
        <v>245918.1</v>
      </c>
      <c r="G1114" s="1001">
        <v>0</v>
      </c>
      <c r="H1114" s="1001">
        <v>0</v>
      </c>
      <c r="I1114" s="1001">
        <v>3941</v>
      </c>
      <c r="J1114" s="1001">
        <v>3941</v>
      </c>
      <c r="K1114" s="1001">
        <v>3936</v>
      </c>
      <c r="L1114" s="1000">
        <v>-5</v>
      </c>
    </row>
    <row r="1115" spans="1:12" ht="18.75">
      <c r="A1115" s="1004" t="s">
        <v>11953</v>
      </c>
      <c r="B1115" s="1001" t="s">
        <v>12035</v>
      </c>
      <c r="C1115" s="1001" t="s">
        <v>4301</v>
      </c>
      <c r="D1115" s="1001" t="s">
        <v>11971</v>
      </c>
      <c r="E1115" s="1001">
        <v>328</v>
      </c>
      <c r="F1115" s="1001">
        <v>22228.560000000001</v>
      </c>
      <c r="G1115" s="1001">
        <v>0</v>
      </c>
      <c r="H1115" s="1001">
        <v>0</v>
      </c>
      <c r="I1115" s="1001">
        <v>3941</v>
      </c>
      <c r="J1115" s="1001">
        <v>3941</v>
      </c>
      <c r="K1115" s="1001">
        <v>3938</v>
      </c>
      <c r="L1115" s="1000">
        <v>-3</v>
      </c>
    </row>
    <row r="1116" spans="1:12" ht="18.75">
      <c r="A1116" s="1004" t="s">
        <v>11953</v>
      </c>
      <c r="B1116" s="1001" t="s">
        <v>12035</v>
      </c>
      <c r="C1116" s="1001" t="s">
        <v>4301</v>
      </c>
      <c r="D1116" s="1001" t="s">
        <v>11972</v>
      </c>
      <c r="E1116" s="1001">
        <v>327</v>
      </c>
      <c r="F1116" s="1001">
        <v>44753.22</v>
      </c>
      <c r="G1116" s="1001">
        <v>0</v>
      </c>
      <c r="H1116" s="1001">
        <v>0</v>
      </c>
      <c r="I1116" s="1001">
        <v>3941</v>
      </c>
      <c r="J1116" s="1001">
        <v>3941</v>
      </c>
      <c r="K1116" s="1001">
        <v>3937</v>
      </c>
      <c r="L1116" s="1000">
        <v>-4</v>
      </c>
    </row>
    <row r="1117" spans="1:12" ht="18.75">
      <c r="A1117" s="1004" t="s">
        <v>11953</v>
      </c>
      <c r="B1117" s="1000" t="s">
        <v>9040</v>
      </c>
      <c r="C1117" s="1000" t="s">
        <v>4303</v>
      </c>
      <c r="D1117" s="1000" t="s">
        <v>11955</v>
      </c>
      <c r="E1117" s="1000">
        <v>868</v>
      </c>
      <c r="F1117" s="1000">
        <v>590906.25</v>
      </c>
      <c r="G1117" s="1000">
        <v>24</v>
      </c>
      <c r="H1117" s="1000">
        <v>16156.25</v>
      </c>
      <c r="I1117" s="1000">
        <v>10374</v>
      </c>
      <c r="J1117" s="1000">
        <v>10374</v>
      </c>
      <c r="K1117" s="1000">
        <v>10374</v>
      </c>
      <c r="L1117" s="1000">
        <v>0</v>
      </c>
    </row>
    <row r="1118" spans="1:12" ht="18.75">
      <c r="A1118" s="1004" t="s">
        <v>11953</v>
      </c>
      <c r="B1118" s="1001" t="s">
        <v>9040</v>
      </c>
      <c r="C1118" s="1001" t="s">
        <v>11956</v>
      </c>
      <c r="D1118" s="1001" t="s">
        <v>11961</v>
      </c>
      <c r="E1118" s="1001">
        <v>961</v>
      </c>
      <c r="F1118" s="1001">
        <v>1274344.45</v>
      </c>
      <c r="G1118" s="1001">
        <v>0</v>
      </c>
      <c r="H1118" s="1001">
        <v>0</v>
      </c>
      <c r="I1118" s="1001">
        <v>11215</v>
      </c>
      <c r="J1118" s="1001">
        <v>11215</v>
      </c>
      <c r="K1118" s="1001">
        <v>11215</v>
      </c>
      <c r="L1118" s="1000">
        <v>0</v>
      </c>
    </row>
    <row r="1119" spans="1:12" ht="18.75">
      <c r="A1119" s="1004" t="s">
        <v>11953</v>
      </c>
      <c r="B1119" s="1001" t="s">
        <v>9040</v>
      </c>
      <c r="C1119" s="1001" t="s">
        <v>11956</v>
      </c>
      <c r="D1119" s="1001" t="s">
        <v>11995</v>
      </c>
      <c r="E1119" s="1001">
        <v>605</v>
      </c>
      <c r="F1119" s="1001">
        <v>1161993.25</v>
      </c>
      <c r="G1119" s="1001">
        <v>0</v>
      </c>
      <c r="H1119" s="1001">
        <v>0</v>
      </c>
      <c r="I1119" s="1001">
        <v>7016</v>
      </c>
      <c r="J1119" s="1001">
        <v>7016</v>
      </c>
      <c r="K1119" s="1001">
        <v>7007</v>
      </c>
      <c r="L1119" s="1000">
        <v>-9</v>
      </c>
    </row>
    <row r="1120" spans="1:12" ht="18.75">
      <c r="A1120" s="1004" t="s">
        <v>11953</v>
      </c>
      <c r="B1120" s="1001" t="s">
        <v>9040</v>
      </c>
      <c r="C1120" s="1001" t="s">
        <v>11956</v>
      </c>
      <c r="D1120" s="1001" t="s">
        <v>11962</v>
      </c>
      <c r="E1120" s="1001">
        <v>1852</v>
      </c>
      <c r="F1120" s="1001">
        <v>0</v>
      </c>
      <c r="G1120" s="1001">
        <v>0</v>
      </c>
      <c r="H1120" s="1001">
        <v>0</v>
      </c>
      <c r="I1120" s="1001">
        <v>24773</v>
      </c>
      <c r="J1120" s="1001">
        <v>24773</v>
      </c>
      <c r="K1120" s="1001">
        <v>25109</v>
      </c>
      <c r="L1120" s="1000">
        <v>336</v>
      </c>
    </row>
    <row r="1121" spans="1:12" ht="18.75">
      <c r="A1121" s="1004" t="s">
        <v>11953</v>
      </c>
      <c r="B1121" s="1001" t="s">
        <v>9040</v>
      </c>
      <c r="C1121" s="1001" t="s">
        <v>4301</v>
      </c>
      <c r="D1121" s="1001" t="s">
        <v>11963</v>
      </c>
      <c r="E1121" s="1001">
        <v>392</v>
      </c>
      <c r="F1121" s="1001">
        <v>82299.39</v>
      </c>
      <c r="G1121" s="1001">
        <v>0</v>
      </c>
      <c r="H1121" s="1001">
        <v>0</v>
      </c>
      <c r="I1121" s="1001">
        <v>4696</v>
      </c>
      <c r="J1121" s="1001">
        <v>4696</v>
      </c>
      <c r="K1121" s="1001">
        <v>4695</v>
      </c>
      <c r="L1121" s="1000">
        <v>-1</v>
      </c>
    </row>
    <row r="1122" spans="1:12" ht="18.75">
      <c r="A1122" s="1004" t="s">
        <v>11953</v>
      </c>
      <c r="B1122" s="1001" t="s">
        <v>9040</v>
      </c>
      <c r="C1122" s="1001" t="s">
        <v>4301</v>
      </c>
      <c r="D1122" s="1001" t="s">
        <v>11964</v>
      </c>
      <c r="E1122" s="1001">
        <v>359</v>
      </c>
      <c r="F1122" s="1001">
        <v>354095</v>
      </c>
      <c r="G1122" s="1001">
        <v>0</v>
      </c>
      <c r="H1122" s="1001">
        <v>0</v>
      </c>
      <c r="I1122" s="1001">
        <v>6544</v>
      </c>
      <c r="J1122" s="1001">
        <v>6544</v>
      </c>
      <c r="K1122" s="1001">
        <v>6535</v>
      </c>
      <c r="L1122" s="1000">
        <v>-9</v>
      </c>
    </row>
    <row r="1123" spans="1:12" ht="18.75">
      <c r="A1123" s="1004" t="s">
        <v>11953</v>
      </c>
      <c r="B1123" s="1001" t="s">
        <v>9040</v>
      </c>
      <c r="C1123" s="1001" t="s">
        <v>4301</v>
      </c>
      <c r="D1123" s="1001" t="s">
        <v>11965</v>
      </c>
      <c r="E1123" s="1001">
        <v>0</v>
      </c>
      <c r="F1123" s="1001">
        <v>0</v>
      </c>
      <c r="G1123" s="1001">
        <v>0</v>
      </c>
      <c r="H1123" s="1001">
        <v>0</v>
      </c>
      <c r="I1123" s="1001">
        <v>2753</v>
      </c>
      <c r="J1123" s="1001">
        <v>2753</v>
      </c>
      <c r="K1123" s="1001">
        <v>0</v>
      </c>
      <c r="L1123" s="1000">
        <v>-2753</v>
      </c>
    </row>
    <row r="1124" spans="1:12" ht="18.75">
      <c r="A1124" s="1004" t="s">
        <v>11953</v>
      </c>
      <c r="B1124" s="1001" t="s">
        <v>9040</v>
      </c>
      <c r="C1124" s="1001" t="s">
        <v>4301</v>
      </c>
      <c r="D1124" s="1001" t="s">
        <v>11966</v>
      </c>
      <c r="E1124" s="1001">
        <v>152</v>
      </c>
      <c r="F1124" s="1001">
        <v>59461.01</v>
      </c>
      <c r="G1124" s="1001">
        <v>0</v>
      </c>
      <c r="H1124" s="1001">
        <v>0</v>
      </c>
      <c r="I1124" s="1001">
        <v>1802</v>
      </c>
      <c r="J1124" s="1001">
        <v>1802</v>
      </c>
      <c r="K1124" s="1001">
        <v>1801</v>
      </c>
      <c r="L1124" s="1000">
        <v>-1</v>
      </c>
    </row>
    <row r="1125" spans="1:12" ht="18.75">
      <c r="A1125" s="1004" t="s">
        <v>11953</v>
      </c>
      <c r="B1125" s="1001" t="s">
        <v>9040</v>
      </c>
      <c r="C1125" s="1001" t="s">
        <v>4301</v>
      </c>
      <c r="D1125" s="1001" t="s">
        <v>11967</v>
      </c>
      <c r="E1125" s="1001">
        <v>0</v>
      </c>
      <c r="F1125" s="1001">
        <v>0</v>
      </c>
      <c r="G1125" s="1001">
        <v>0</v>
      </c>
      <c r="H1125" s="1001">
        <v>0</v>
      </c>
      <c r="I1125" s="1001">
        <v>691</v>
      </c>
      <c r="J1125" s="1001">
        <v>691</v>
      </c>
      <c r="K1125" s="1001">
        <v>0</v>
      </c>
      <c r="L1125" s="1000">
        <v>-691</v>
      </c>
    </row>
    <row r="1126" spans="1:12" ht="18.75">
      <c r="A1126" s="1004" t="s">
        <v>11953</v>
      </c>
      <c r="B1126" s="1001" t="s">
        <v>9040</v>
      </c>
      <c r="C1126" s="1001" t="s">
        <v>4301</v>
      </c>
      <c r="D1126" s="1001" t="s">
        <v>11968</v>
      </c>
      <c r="E1126" s="1001">
        <v>1457</v>
      </c>
      <c r="F1126" s="1001">
        <v>838597</v>
      </c>
      <c r="G1126" s="1001">
        <v>0</v>
      </c>
      <c r="H1126" s="1001">
        <v>0</v>
      </c>
      <c r="I1126" s="1001">
        <v>10623</v>
      </c>
      <c r="J1126" s="1001">
        <v>10623</v>
      </c>
      <c r="K1126" s="1001">
        <v>10598</v>
      </c>
      <c r="L1126" s="1000">
        <v>-25</v>
      </c>
    </row>
    <row r="1127" spans="1:12" ht="18.75">
      <c r="A1127" s="1004" t="s">
        <v>11953</v>
      </c>
      <c r="B1127" s="1001" t="s">
        <v>9040</v>
      </c>
      <c r="C1127" s="1001" t="s">
        <v>4301</v>
      </c>
      <c r="D1127" s="1001" t="s">
        <v>11962</v>
      </c>
      <c r="E1127" s="1001">
        <v>4024</v>
      </c>
      <c r="F1127" s="1001">
        <v>0</v>
      </c>
      <c r="G1127" s="1001">
        <v>0</v>
      </c>
      <c r="H1127" s="1001">
        <v>0</v>
      </c>
      <c r="I1127" s="1001">
        <v>31288</v>
      </c>
      <c r="J1127" s="1001">
        <v>31288</v>
      </c>
      <c r="K1127" s="1001">
        <v>31821</v>
      </c>
      <c r="L1127" s="1000">
        <v>533</v>
      </c>
    </row>
    <row r="1128" spans="1:12" ht="18.75">
      <c r="A1128" s="1004" t="s">
        <v>11953</v>
      </c>
      <c r="B1128" s="1000" t="s">
        <v>12036</v>
      </c>
      <c r="C1128" s="1000" t="s">
        <v>4303</v>
      </c>
      <c r="D1128" s="1000" t="s">
        <v>11955</v>
      </c>
      <c r="E1128" s="1000">
        <v>2379</v>
      </c>
      <c r="F1128" s="1000">
        <v>1632812.5</v>
      </c>
      <c r="G1128" s="1000">
        <v>72</v>
      </c>
      <c r="H1128" s="1000">
        <v>49156.25</v>
      </c>
      <c r="I1128" s="1000">
        <v>28528</v>
      </c>
      <c r="J1128" s="1000">
        <v>28528</v>
      </c>
      <c r="K1128" s="1000">
        <v>28528</v>
      </c>
      <c r="L1128" s="1000">
        <v>0</v>
      </c>
    </row>
    <row r="1129" spans="1:12" ht="18.75">
      <c r="A1129" s="1004" t="s">
        <v>11953</v>
      </c>
      <c r="B1129" s="1001" t="s">
        <v>12036</v>
      </c>
      <c r="C1129" s="1001" t="s">
        <v>11956</v>
      </c>
      <c r="D1129" s="1001" t="s">
        <v>11961</v>
      </c>
      <c r="E1129" s="1001">
        <v>2463</v>
      </c>
      <c r="F1129" s="1001">
        <v>3739880.3</v>
      </c>
      <c r="G1129" s="1001">
        <v>0</v>
      </c>
      <c r="H1129" s="1001">
        <v>0</v>
      </c>
      <c r="I1129" s="1001">
        <v>28675</v>
      </c>
      <c r="J1129" s="1001">
        <v>28675</v>
      </c>
      <c r="K1129" s="1001">
        <v>28675</v>
      </c>
      <c r="L1129" s="1000">
        <v>0</v>
      </c>
    </row>
    <row r="1130" spans="1:12" ht="18.75">
      <c r="A1130" s="1004" t="s">
        <v>11953</v>
      </c>
      <c r="B1130" s="1001" t="s">
        <v>12036</v>
      </c>
      <c r="C1130" s="1001" t="s">
        <v>11956</v>
      </c>
      <c r="D1130" s="1001" t="s">
        <v>11995</v>
      </c>
      <c r="E1130" s="1001">
        <v>1257</v>
      </c>
      <c r="F1130" s="1001">
        <v>2414257.0499999998</v>
      </c>
      <c r="G1130" s="1001">
        <v>0</v>
      </c>
      <c r="H1130" s="1001">
        <v>0</v>
      </c>
      <c r="I1130" s="1001">
        <v>7015</v>
      </c>
      <c r="J1130" s="1001">
        <v>7015</v>
      </c>
      <c r="K1130" s="1001">
        <v>7015</v>
      </c>
      <c r="L1130" s="1000">
        <v>0</v>
      </c>
    </row>
    <row r="1131" spans="1:12" ht="18.75">
      <c r="A1131" s="1004" t="s">
        <v>11953</v>
      </c>
      <c r="B1131" s="1001" t="s">
        <v>12036</v>
      </c>
      <c r="C1131" s="1001" t="s">
        <v>11956</v>
      </c>
      <c r="D1131" s="1001" t="s">
        <v>11962</v>
      </c>
      <c r="E1131" s="1001">
        <v>8482</v>
      </c>
      <c r="F1131" s="1001">
        <v>0</v>
      </c>
      <c r="G1131" s="1001">
        <v>0</v>
      </c>
      <c r="H1131" s="1001">
        <v>0</v>
      </c>
      <c r="I1131" s="1001">
        <v>89481</v>
      </c>
      <c r="J1131" s="1001">
        <v>89481</v>
      </c>
      <c r="K1131" s="1001">
        <v>89599</v>
      </c>
      <c r="L1131" s="1000">
        <v>118</v>
      </c>
    </row>
    <row r="1132" spans="1:12" ht="18.75">
      <c r="A1132" s="1004" t="s">
        <v>11953</v>
      </c>
      <c r="B1132" s="1001" t="s">
        <v>12036</v>
      </c>
      <c r="C1132" s="1001" t="s">
        <v>4301</v>
      </c>
      <c r="D1132" s="1001" t="s">
        <v>11963</v>
      </c>
      <c r="E1132" s="1001">
        <v>2491</v>
      </c>
      <c r="F1132" s="1001">
        <v>636005.57999999996</v>
      </c>
      <c r="G1132" s="1001">
        <v>0</v>
      </c>
      <c r="H1132" s="1001">
        <v>0</v>
      </c>
      <c r="I1132" s="1001">
        <v>30000</v>
      </c>
      <c r="J1132" s="1001">
        <v>30000</v>
      </c>
      <c r="K1132" s="1001">
        <v>29987</v>
      </c>
      <c r="L1132" s="1000">
        <v>-13</v>
      </c>
    </row>
    <row r="1133" spans="1:12" ht="18.75">
      <c r="A1133" s="1004" t="s">
        <v>11953</v>
      </c>
      <c r="B1133" s="1001" t="s">
        <v>12036</v>
      </c>
      <c r="C1133" s="1001" t="s">
        <v>4301</v>
      </c>
      <c r="D1133" s="1001" t="s">
        <v>11981</v>
      </c>
      <c r="E1133" s="1001">
        <v>85</v>
      </c>
      <c r="F1133" s="1001">
        <v>32374.799999999999</v>
      </c>
      <c r="G1133" s="1001">
        <v>0</v>
      </c>
      <c r="H1133" s="1001">
        <v>0</v>
      </c>
      <c r="I1133" s="1001">
        <v>1025</v>
      </c>
      <c r="J1133" s="1001">
        <v>1025</v>
      </c>
      <c r="K1133" s="1001">
        <v>1003</v>
      </c>
      <c r="L1133" s="1000">
        <v>-22</v>
      </c>
    </row>
    <row r="1134" spans="1:12" ht="18.75">
      <c r="A1134" s="1004" t="s">
        <v>11953</v>
      </c>
      <c r="B1134" s="1000" t="s">
        <v>12036</v>
      </c>
      <c r="C1134" s="1000" t="s">
        <v>4301</v>
      </c>
      <c r="D1134" s="1000" t="s">
        <v>11982</v>
      </c>
      <c r="E1134" s="1000">
        <v>36</v>
      </c>
      <c r="F1134" s="1000">
        <v>9049.68</v>
      </c>
      <c r="G1134" s="1000">
        <v>20</v>
      </c>
      <c r="H1134" s="1000">
        <v>5027.6000000000004</v>
      </c>
      <c r="I1134" s="1000">
        <v>439</v>
      </c>
      <c r="J1134" s="1000">
        <v>439</v>
      </c>
      <c r="K1134" s="1000">
        <v>439</v>
      </c>
      <c r="L1134" s="1000">
        <v>0</v>
      </c>
    </row>
    <row r="1135" spans="1:12" ht="18.75">
      <c r="A1135" s="1004" t="s">
        <v>11953</v>
      </c>
      <c r="B1135" s="1001" t="s">
        <v>12036</v>
      </c>
      <c r="C1135" s="1001" t="s">
        <v>4301</v>
      </c>
      <c r="D1135" s="1001" t="s">
        <v>11964</v>
      </c>
      <c r="E1135" s="1001">
        <v>1052</v>
      </c>
      <c r="F1135" s="1001">
        <v>1052491</v>
      </c>
      <c r="G1135" s="1001">
        <v>0</v>
      </c>
      <c r="H1135" s="1001">
        <v>0</v>
      </c>
      <c r="I1135" s="1001">
        <v>19313</v>
      </c>
      <c r="J1135" s="1001">
        <v>19313</v>
      </c>
      <c r="K1135" s="1001">
        <v>19308</v>
      </c>
      <c r="L1135" s="1000">
        <v>-5</v>
      </c>
    </row>
    <row r="1136" spans="1:12" ht="18.75">
      <c r="A1136" s="1004" t="s">
        <v>11953</v>
      </c>
      <c r="B1136" s="1001" t="s">
        <v>12036</v>
      </c>
      <c r="C1136" s="1001" t="s">
        <v>4301</v>
      </c>
      <c r="D1136" s="1001" t="s">
        <v>11965</v>
      </c>
      <c r="E1136" s="1001">
        <v>0</v>
      </c>
      <c r="F1136" s="1001">
        <v>0</v>
      </c>
      <c r="G1136" s="1001">
        <v>0</v>
      </c>
      <c r="H1136" s="1001">
        <v>0</v>
      </c>
      <c r="I1136" s="1001">
        <v>7432</v>
      </c>
      <c r="J1136" s="1001">
        <v>7432</v>
      </c>
      <c r="K1136" s="1001">
        <v>0</v>
      </c>
      <c r="L1136" s="1000">
        <v>-7432</v>
      </c>
    </row>
    <row r="1137" spans="1:12" ht="18.75">
      <c r="A1137" s="1004" t="s">
        <v>11953</v>
      </c>
      <c r="B1137" s="1000" t="s">
        <v>12036</v>
      </c>
      <c r="C1137" s="1000" t="s">
        <v>4301</v>
      </c>
      <c r="D1137" s="1000" t="s">
        <v>11966</v>
      </c>
      <c r="E1137" s="1000">
        <v>500</v>
      </c>
      <c r="F1137" s="1000">
        <v>148350.9</v>
      </c>
      <c r="G1137" s="1000">
        <v>1</v>
      </c>
      <c r="H1137" s="1000">
        <v>190.53</v>
      </c>
      <c r="I1137" s="1000">
        <v>5991</v>
      </c>
      <c r="J1137" s="1000">
        <v>5991</v>
      </c>
      <c r="K1137" s="1000">
        <v>5991</v>
      </c>
      <c r="L1137" s="1000">
        <v>0</v>
      </c>
    </row>
    <row r="1138" spans="1:12" ht="18.75">
      <c r="A1138" s="1004" t="s">
        <v>11953</v>
      </c>
      <c r="B1138" s="1001" t="s">
        <v>12036</v>
      </c>
      <c r="C1138" s="1001" t="s">
        <v>4301</v>
      </c>
      <c r="D1138" s="1001" t="s">
        <v>11967</v>
      </c>
      <c r="E1138" s="1001">
        <v>0</v>
      </c>
      <c r="F1138" s="1001">
        <v>0</v>
      </c>
      <c r="G1138" s="1001">
        <v>0</v>
      </c>
      <c r="H1138" s="1001">
        <v>0</v>
      </c>
      <c r="I1138" s="1001">
        <v>2282</v>
      </c>
      <c r="J1138" s="1001">
        <v>2282</v>
      </c>
      <c r="K1138" s="1001">
        <v>0</v>
      </c>
      <c r="L1138" s="1000">
        <v>-2282</v>
      </c>
    </row>
    <row r="1139" spans="1:12" ht="18.75">
      <c r="A1139" s="1004" t="s">
        <v>11953</v>
      </c>
      <c r="B1139" s="1001" t="s">
        <v>12036</v>
      </c>
      <c r="C1139" s="1001" t="s">
        <v>4301</v>
      </c>
      <c r="D1139" s="1001" t="s">
        <v>11968</v>
      </c>
      <c r="E1139" s="1001">
        <v>2008</v>
      </c>
      <c r="F1139" s="1001">
        <v>1193243</v>
      </c>
      <c r="G1139" s="1001">
        <v>0</v>
      </c>
      <c r="H1139" s="1001">
        <v>0</v>
      </c>
      <c r="I1139" s="1001">
        <v>17099</v>
      </c>
      <c r="J1139" s="1001">
        <v>17099</v>
      </c>
      <c r="K1139" s="1001">
        <v>17019</v>
      </c>
      <c r="L1139" s="1000">
        <v>-80</v>
      </c>
    </row>
    <row r="1140" spans="1:12" ht="18.75">
      <c r="A1140" s="1004" t="s">
        <v>11953</v>
      </c>
      <c r="B1140" s="1001" t="s">
        <v>12036</v>
      </c>
      <c r="C1140" s="1001" t="s">
        <v>4301</v>
      </c>
      <c r="D1140" s="1001" t="s">
        <v>11962</v>
      </c>
      <c r="E1140" s="1001">
        <v>11383</v>
      </c>
      <c r="F1140" s="1001">
        <v>0</v>
      </c>
      <c r="G1140" s="1001">
        <v>0</v>
      </c>
      <c r="H1140" s="1001">
        <v>0</v>
      </c>
      <c r="I1140" s="1001">
        <v>97524</v>
      </c>
      <c r="J1140" s="1001">
        <v>97524</v>
      </c>
      <c r="K1140" s="1001">
        <v>97875</v>
      </c>
      <c r="L1140" s="1000">
        <v>351</v>
      </c>
    </row>
    <row r="1141" spans="1:12" ht="18.75">
      <c r="A1141" s="1004" t="s">
        <v>11953</v>
      </c>
      <c r="B1141" s="1001" t="s">
        <v>12037</v>
      </c>
      <c r="C1141" s="1001" t="s">
        <v>4303</v>
      </c>
      <c r="D1141" s="1001" t="s">
        <v>11955</v>
      </c>
      <c r="E1141" s="1001">
        <v>1118</v>
      </c>
      <c r="F1141" s="1001">
        <v>768625</v>
      </c>
      <c r="G1141" s="1001">
        <v>0</v>
      </c>
      <c r="H1141" s="1001">
        <v>0</v>
      </c>
      <c r="I1141" s="1001">
        <v>13007</v>
      </c>
      <c r="J1141" s="1001">
        <v>13007</v>
      </c>
      <c r="K1141" s="1001">
        <v>13007</v>
      </c>
      <c r="L1141" s="1000">
        <v>0</v>
      </c>
    </row>
    <row r="1142" spans="1:12" ht="18.75">
      <c r="A1142" s="1004" t="s">
        <v>11953</v>
      </c>
      <c r="B1142" s="1001" t="s">
        <v>12037</v>
      </c>
      <c r="C1142" s="1001" t="s">
        <v>11956</v>
      </c>
      <c r="D1142" s="1001" t="s">
        <v>11961</v>
      </c>
      <c r="E1142" s="1001">
        <v>1099</v>
      </c>
      <c r="F1142" s="1001">
        <v>1573902.86</v>
      </c>
      <c r="G1142" s="1001">
        <v>0</v>
      </c>
      <c r="H1142" s="1001">
        <v>0</v>
      </c>
      <c r="I1142" s="1001">
        <v>12747</v>
      </c>
      <c r="J1142" s="1001">
        <v>12747</v>
      </c>
      <c r="K1142" s="1001">
        <v>12747</v>
      </c>
      <c r="L1142" s="1000">
        <v>0</v>
      </c>
    </row>
    <row r="1143" spans="1:12" ht="18.75">
      <c r="A1143" s="1004" t="s">
        <v>11953</v>
      </c>
      <c r="B1143" s="1001" t="s">
        <v>12037</v>
      </c>
      <c r="C1143" s="1001" t="s">
        <v>11956</v>
      </c>
      <c r="D1143" s="1001" t="s">
        <v>11962</v>
      </c>
      <c r="E1143" s="1001">
        <v>2859</v>
      </c>
      <c r="F1143" s="1001">
        <v>0</v>
      </c>
      <c r="G1143" s="1001">
        <v>0</v>
      </c>
      <c r="H1143" s="1001">
        <v>0</v>
      </c>
      <c r="I1143" s="1001">
        <v>32420</v>
      </c>
      <c r="J1143" s="1001">
        <v>32420</v>
      </c>
      <c r="K1143" s="1001">
        <v>35723</v>
      </c>
      <c r="L1143" s="1000">
        <v>3303</v>
      </c>
    </row>
    <row r="1144" spans="1:12" ht="18.75">
      <c r="A1144" s="1004" t="s">
        <v>11953</v>
      </c>
      <c r="B1144" s="1001" t="s">
        <v>12037</v>
      </c>
      <c r="C1144" s="1001" t="s">
        <v>4301</v>
      </c>
      <c r="D1144" s="1001" t="s">
        <v>11963</v>
      </c>
      <c r="E1144" s="1001">
        <v>630</v>
      </c>
      <c r="F1144" s="1001">
        <v>190439.81</v>
      </c>
      <c r="G1144" s="1001">
        <v>0</v>
      </c>
      <c r="H1144" s="1001">
        <v>0</v>
      </c>
      <c r="I1144" s="1001">
        <v>7560</v>
      </c>
      <c r="J1144" s="1001">
        <v>7560</v>
      </c>
      <c r="K1144" s="1001">
        <v>7553</v>
      </c>
      <c r="L1144" s="1000">
        <v>-7</v>
      </c>
    </row>
    <row r="1145" spans="1:12" ht="18.75">
      <c r="A1145" s="1004" t="s">
        <v>11953</v>
      </c>
      <c r="B1145" s="1001" t="s">
        <v>12037</v>
      </c>
      <c r="C1145" s="1001" t="s">
        <v>4301</v>
      </c>
      <c r="D1145" s="1001" t="s">
        <v>11964</v>
      </c>
      <c r="E1145" s="1001">
        <v>981</v>
      </c>
      <c r="F1145" s="1001">
        <v>990604</v>
      </c>
      <c r="G1145" s="1001">
        <v>0</v>
      </c>
      <c r="H1145" s="1001">
        <v>0</v>
      </c>
      <c r="I1145" s="1001">
        <v>8577</v>
      </c>
      <c r="J1145" s="1001">
        <v>8577</v>
      </c>
      <c r="K1145" s="1001">
        <v>8496</v>
      </c>
      <c r="L1145" s="1000">
        <v>-81</v>
      </c>
    </row>
    <row r="1146" spans="1:12" ht="18.75">
      <c r="A1146" s="1004" t="s">
        <v>11953</v>
      </c>
      <c r="B1146" s="1001" t="s">
        <v>12037</v>
      </c>
      <c r="C1146" s="1001" t="s">
        <v>4301</v>
      </c>
      <c r="D1146" s="1001" t="s">
        <v>11965</v>
      </c>
      <c r="E1146" s="1001">
        <v>0</v>
      </c>
      <c r="F1146" s="1001">
        <v>0</v>
      </c>
      <c r="G1146" s="1001">
        <v>0</v>
      </c>
      <c r="H1146" s="1001">
        <v>0</v>
      </c>
      <c r="I1146" s="1001">
        <v>3055</v>
      </c>
      <c r="J1146" s="1001">
        <v>3055</v>
      </c>
      <c r="K1146" s="1001">
        <v>0</v>
      </c>
      <c r="L1146" s="1000">
        <v>-3055</v>
      </c>
    </row>
    <row r="1147" spans="1:12" ht="18.75">
      <c r="A1147" s="1004" t="s">
        <v>11953</v>
      </c>
      <c r="B1147" s="1001" t="s">
        <v>12037</v>
      </c>
      <c r="C1147" s="1001" t="s">
        <v>4301</v>
      </c>
      <c r="D1147" s="1001" t="s">
        <v>11966</v>
      </c>
      <c r="E1147" s="1001">
        <v>229</v>
      </c>
      <c r="F1147" s="1001">
        <v>60962.82</v>
      </c>
      <c r="G1147" s="1001">
        <v>0</v>
      </c>
      <c r="H1147" s="1001">
        <v>0</v>
      </c>
      <c r="I1147" s="1001">
        <v>2014</v>
      </c>
      <c r="J1147" s="1001">
        <v>2014</v>
      </c>
      <c r="K1147" s="1001">
        <v>1971</v>
      </c>
      <c r="L1147" s="1000">
        <v>-43</v>
      </c>
    </row>
    <row r="1148" spans="1:12" ht="18.75">
      <c r="A1148" s="1004" t="s">
        <v>11953</v>
      </c>
      <c r="B1148" s="1001" t="s">
        <v>12037</v>
      </c>
      <c r="C1148" s="1001" t="s">
        <v>4301</v>
      </c>
      <c r="D1148" s="1001" t="s">
        <v>11967</v>
      </c>
      <c r="E1148" s="1001">
        <v>0</v>
      </c>
      <c r="F1148" s="1001">
        <v>0</v>
      </c>
      <c r="G1148" s="1001">
        <v>0</v>
      </c>
      <c r="H1148" s="1001">
        <v>0</v>
      </c>
      <c r="I1148" s="1001">
        <v>764</v>
      </c>
      <c r="J1148" s="1001">
        <v>764</v>
      </c>
      <c r="K1148" s="1001">
        <v>0</v>
      </c>
      <c r="L1148" s="1000">
        <v>-764</v>
      </c>
    </row>
    <row r="1149" spans="1:12" ht="18.75">
      <c r="A1149" s="1004" t="s">
        <v>11953</v>
      </c>
      <c r="B1149" s="1001" t="s">
        <v>12037</v>
      </c>
      <c r="C1149" s="1001" t="s">
        <v>4301</v>
      </c>
      <c r="D1149" s="1001" t="s">
        <v>11968</v>
      </c>
      <c r="E1149" s="1001">
        <v>678</v>
      </c>
      <c r="F1149" s="1001">
        <v>477462</v>
      </c>
      <c r="G1149" s="1001">
        <v>0</v>
      </c>
      <c r="H1149" s="1001">
        <v>0</v>
      </c>
      <c r="I1149" s="1001">
        <v>5441</v>
      </c>
      <c r="J1149" s="1001">
        <v>5441</v>
      </c>
      <c r="K1149" s="1001">
        <v>5436</v>
      </c>
      <c r="L1149" s="1000">
        <v>-5</v>
      </c>
    </row>
    <row r="1150" spans="1:12" ht="18.75">
      <c r="A1150" s="1004" t="s">
        <v>11953</v>
      </c>
      <c r="B1150" s="1001" t="s">
        <v>12037</v>
      </c>
      <c r="C1150" s="1001" t="s">
        <v>4301</v>
      </c>
      <c r="D1150" s="1001" t="s">
        <v>11962</v>
      </c>
      <c r="E1150" s="1001">
        <v>5326</v>
      </c>
      <c r="F1150" s="1001">
        <v>0</v>
      </c>
      <c r="G1150" s="1001">
        <v>0</v>
      </c>
      <c r="H1150" s="1001">
        <v>0</v>
      </c>
      <c r="I1150" s="1001">
        <v>37093</v>
      </c>
      <c r="J1150" s="1001">
        <v>37093</v>
      </c>
      <c r="K1150" s="1001">
        <v>32095</v>
      </c>
      <c r="L1150" s="1000">
        <v>-4998</v>
      </c>
    </row>
    <row r="1151" spans="1:12" ht="18.75">
      <c r="A1151" s="1004" t="s">
        <v>11953</v>
      </c>
      <c r="B1151" s="1000" t="s">
        <v>7084</v>
      </c>
      <c r="C1151" s="1000" t="s">
        <v>4303</v>
      </c>
      <c r="D1151" s="1000" t="s">
        <v>11955</v>
      </c>
      <c r="E1151" s="1000">
        <v>1047</v>
      </c>
      <c r="F1151" s="1000">
        <v>712250</v>
      </c>
      <c r="G1151" s="1000">
        <v>29</v>
      </c>
      <c r="H1151" s="1000">
        <v>19593.75</v>
      </c>
      <c r="I1151" s="1000">
        <v>12553</v>
      </c>
      <c r="J1151" s="1000">
        <v>12553</v>
      </c>
      <c r="K1151" s="1000">
        <v>12553</v>
      </c>
      <c r="L1151" s="1000">
        <v>0</v>
      </c>
    </row>
    <row r="1152" spans="1:12" ht="18.75">
      <c r="A1152" s="1004" t="s">
        <v>11953</v>
      </c>
      <c r="B1152" s="1001" t="s">
        <v>7084</v>
      </c>
      <c r="C1152" s="1001" t="s">
        <v>11956</v>
      </c>
      <c r="D1152" s="1001" t="s">
        <v>11961</v>
      </c>
      <c r="E1152" s="1001">
        <v>1471</v>
      </c>
      <c r="F1152" s="1001">
        <v>2019121.22</v>
      </c>
      <c r="G1152" s="1001">
        <v>0</v>
      </c>
      <c r="H1152" s="1001">
        <v>0</v>
      </c>
      <c r="I1152" s="1001">
        <v>17224</v>
      </c>
      <c r="J1152" s="1001">
        <v>17224</v>
      </c>
      <c r="K1152" s="1001">
        <v>17224</v>
      </c>
      <c r="L1152" s="1000">
        <v>0</v>
      </c>
    </row>
    <row r="1153" spans="1:12" ht="18.75">
      <c r="A1153" s="1004" t="s">
        <v>11953</v>
      </c>
      <c r="B1153" s="1001" t="s">
        <v>7084</v>
      </c>
      <c r="C1153" s="1001" t="s">
        <v>11956</v>
      </c>
      <c r="D1153" s="1001" t="s">
        <v>11962</v>
      </c>
      <c r="E1153" s="1001">
        <v>1943</v>
      </c>
      <c r="F1153" s="1001">
        <v>0</v>
      </c>
      <c r="G1153" s="1001">
        <v>0</v>
      </c>
      <c r="H1153" s="1001">
        <v>0</v>
      </c>
      <c r="I1153" s="1001">
        <v>28292</v>
      </c>
      <c r="J1153" s="1001">
        <v>28292</v>
      </c>
      <c r="K1153" s="1001">
        <v>28535</v>
      </c>
      <c r="L1153" s="1000">
        <v>243</v>
      </c>
    </row>
    <row r="1154" spans="1:12" ht="18.75">
      <c r="A1154" s="1004" t="s">
        <v>11953</v>
      </c>
      <c r="B1154" s="1001" t="s">
        <v>7084</v>
      </c>
      <c r="C1154" s="1001" t="s">
        <v>4301</v>
      </c>
      <c r="D1154" s="1001" t="s">
        <v>11963</v>
      </c>
      <c r="E1154" s="1001">
        <v>1195</v>
      </c>
      <c r="F1154" s="1001">
        <v>268029.38</v>
      </c>
      <c r="G1154" s="1001">
        <v>0</v>
      </c>
      <c r="H1154" s="1001">
        <v>0</v>
      </c>
      <c r="I1154" s="1001">
        <v>14370</v>
      </c>
      <c r="J1154" s="1001">
        <v>14370</v>
      </c>
      <c r="K1154" s="1001">
        <v>14363</v>
      </c>
      <c r="L1154" s="1000">
        <v>-7</v>
      </c>
    </row>
    <row r="1155" spans="1:12" ht="18.75">
      <c r="A1155" s="1004" t="s">
        <v>11953</v>
      </c>
      <c r="B1155" s="1001" t="s">
        <v>7084</v>
      </c>
      <c r="C1155" s="1001" t="s">
        <v>4301</v>
      </c>
      <c r="D1155" s="1001" t="s">
        <v>11964</v>
      </c>
      <c r="E1155" s="1001">
        <v>663</v>
      </c>
      <c r="F1155" s="1001">
        <v>693865</v>
      </c>
      <c r="G1155" s="1001">
        <v>0</v>
      </c>
      <c r="H1155" s="1001">
        <v>0</v>
      </c>
      <c r="I1155" s="1001">
        <v>7672</v>
      </c>
      <c r="J1155" s="1001">
        <v>7672</v>
      </c>
      <c r="K1155" s="1001">
        <v>7665</v>
      </c>
      <c r="L1155" s="1000">
        <v>-7</v>
      </c>
    </row>
    <row r="1156" spans="1:12" ht="18.75">
      <c r="A1156" s="1004" t="s">
        <v>11953</v>
      </c>
      <c r="B1156" s="1001" t="s">
        <v>7084</v>
      </c>
      <c r="C1156" s="1001" t="s">
        <v>4301</v>
      </c>
      <c r="D1156" s="1001" t="s">
        <v>11965</v>
      </c>
      <c r="E1156" s="1001">
        <v>0</v>
      </c>
      <c r="F1156" s="1001">
        <v>0</v>
      </c>
      <c r="G1156" s="1001">
        <v>0</v>
      </c>
      <c r="H1156" s="1001">
        <v>0</v>
      </c>
      <c r="I1156" s="1001">
        <v>3228</v>
      </c>
      <c r="J1156" s="1001">
        <v>3228</v>
      </c>
      <c r="K1156" s="1001">
        <v>0</v>
      </c>
      <c r="L1156" s="1000">
        <v>-3228</v>
      </c>
    </row>
    <row r="1157" spans="1:12" ht="18.75">
      <c r="A1157" s="1004" t="s">
        <v>11953</v>
      </c>
      <c r="B1157" s="1000" t="s">
        <v>7084</v>
      </c>
      <c r="C1157" s="1000" t="s">
        <v>4301</v>
      </c>
      <c r="D1157" s="1000" t="s">
        <v>11966</v>
      </c>
      <c r="E1157" s="1000">
        <v>370</v>
      </c>
      <c r="F1157" s="1000">
        <v>176732.58</v>
      </c>
      <c r="G1157" s="1000">
        <v>15</v>
      </c>
      <c r="H1157" s="1000">
        <v>9883.9500000000007</v>
      </c>
      <c r="I1157" s="1000">
        <v>2106</v>
      </c>
      <c r="J1157" s="1000">
        <v>2106</v>
      </c>
      <c r="K1157" s="1000">
        <v>2106</v>
      </c>
      <c r="L1157" s="1000">
        <v>0</v>
      </c>
    </row>
    <row r="1158" spans="1:12" ht="18.75">
      <c r="A1158" s="1004" t="s">
        <v>11953</v>
      </c>
      <c r="B1158" s="1001" t="s">
        <v>7084</v>
      </c>
      <c r="C1158" s="1001" t="s">
        <v>4301</v>
      </c>
      <c r="D1158" s="1001" t="s">
        <v>11967</v>
      </c>
      <c r="E1158" s="1001">
        <v>0</v>
      </c>
      <c r="F1158" s="1001">
        <v>0</v>
      </c>
      <c r="G1158" s="1001">
        <v>0</v>
      </c>
      <c r="H1158" s="1001">
        <v>0</v>
      </c>
      <c r="I1158" s="1001">
        <v>807</v>
      </c>
      <c r="J1158" s="1001">
        <v>807</v>
      </c>
      <c r="K1158" s="1001">
        <v>0</v>
      </c>
      <c r="L1158" s="1000">
        <v>-807</v>
      </c>
    </row>
    <row r="1159" spans="1:12" ht="18.75">
      <c r="A1159" s="1004" t="s">
        <v>11953</v>
      </c>
      <c r="B1159" s="1001" t="s">
        <v>7084</v>
      </c>
      <c r="C1159" s="1001" t="s">
        <v>4301</v>
      </c>
      <c r="D1159" s="1001" t="s">
        <v>11968</v>
      </c>
      <c r="E1159" s="1001">
        <v>488</v>
      </c>
      <c r="F1159" s="1001">
        <v>282519</v>
      </c>
      <c r="G1159" s="1001">
        <v>0</v>
      </c>
      <c r="H1159" s="1001">
        <v>0</v>
      </c>
      <c r="I1159" s="1001">
        <v>7487</v>
      </c>
      <c r="J1159" s="1001">
        <v>7487</v>
      </c>
      <c r="K1159" s="1001">
        <v>7481</v>
      </c>
      <c r="L1159" s="1000">
        <v>-6</v>
      </c>
    </row>
    <row r="1160" spans="1:12" ht="18.75">
      <c r="A1160" s="1004" t="s">
        <v>11953</v>
      </c>
      <c r="B1160" s="1001" t="s">
        <v>7084</v>
      </c>
      <c r="C1160" s="1001" t="s">
        <v>4301</v>
      </c>
      <c r="D1160" s="1001" t="s">
        <v>11962</v>
      </c>
      <c r="E1160" s="1001">
        <v>6404</v>
      </c>
      <c r="F1160" s="1001">
        <v>0</v>
      </c>
      <c r="G1160" s="1001">
        <v>0</v>
      </c>
      <c r="H1160" s="1001">
        <v>0</v>
      </c>
      <c r="I1160" s="1001">
        <v>34469</v>
      </c>
      <c r="J1160" s="1001">
        <v>34469</v>
      </c>
      <c r="K1160" s="1001">
        <v>33850</v>
      </c>
      <c r="L1160" s="1000">
        <v>-619</v>
      </c>
    </row>
    <row r="1161" spans="1:12" ht="18.75">
      <c r="A1161" s="1004" t="s">
        <v>11953</v>
      </c>
      <c r="B1161" s="1000" t="s">
        <v>7358</v>
      </c>
      <c r="C1161" s="1000" t="s">
        <v>4303</v>
      </c>
      <c r="D1161" s="1000" t="s">
        <v>11955</v>
      </c>
      <c r="E1161" s="1000">
        <v>1854</v>
      </c>
      <c r="F1161" s="1000">
        <v>1332617.51</v>
      </c>
      <c r="G1161" s="1000">
        <v>43</v>
      </c>
      <c r="H1161" s="1000">
        <v>55347.42</v>
      </c>
      <c r="I1161" s="1000">
        <v>22079</v>
      </c>
      <c r="J1161" s="1000">
        <v>22079</v>
      </c>
      <c r="K1161" s="1000">
        <v>22079</v>
      </c>
      <c r="L1161" s="1000">
        <v>0</v>
      </c>
    </row>
    <row r="1162" spans="1:12" ht="18.75">
      <c r="A1162" s="1004" t="s">
        <v>11953</v>
      </c>
      <c r="B1162" s="1001" t="s">
        <v>7358</v>
      </c>
      <c r="C1162" s="1001" t="s">
        <v>11956</v>
      </c>
      <c r="D1162" s="1001" t="s">
        <v>11961</v>
      </c>
      <c r="E1162" s="1001">
        <v>1587</v>
      </c>
      <c r="F1162" s="1001">
        <v>2213692.7799999998</v>
      </c>
      <c r="G1162" s="1001">
        <v>0</v>
      </c>
      <c r="H1162" s="1001">
        <v>0</v>
      </c>
      <c r="I1162" s="1001">
        <v>18575</v>
      </c>
      <c r="J1162" s="1001">
        <v>18575</v>
      </c>
      <c r="K1162" s="1001">
        <v>18575</v>
      </c>
      <c r="L1162" s="1000">
        <v>0</v>
      </c>
    </row>
    <row r="1163" spans="1:12" ht="18.75">
      <c r="A1163" s="1004" t="s">
        <v>11953</v>
      </c>
      <c r="B1163" s="1001" t="s">
        <v>7358</v>
      </c>
      <c r="C1163" s="1001" t="s">
        <v>11956</v>
      </c>
      <c r="D1163" s="1001" t="s">
        <v>11962</v>
      </c>
      <c r="E1163" s="1001">
        <v>3419</v>
      </c>
      <c r="F1163" s="1001">
        <v>0</v>
      </c>
      <c r="G1163" s="1001">
        <v>0</v>
      </c>
      <c r="H1163" s="1001">
        <v>0</v>
      </c>
      <c r="I1163" s="1001">
        <v>49787</v>
      </c>
      <c r="J1163" s="1001">
        <v>49787</v>
      </c>
      <c r="K1163" s="1001">
        <v>35990</v>
      </c>
      <c r="L1163" s="1000">
        <v>-13797</v>
      </c>
    </row>
    <row r="1164" spans="1:12" ht="18.75">
      <c r="A1164" s="1004" t="s">
        <v>11953</v>
      </c>
      <c r="B1164" s="1001" t="s">
        <v>7358</v>
      </c>
      <c r="C1164" s="1001" t="s">
        <v>4301</v>
      </c>
      <c r="D1164" s="1001" t="s">
        <v>11963</v>
      </c>
      <c r="E1164" s="1001">
        <v>1000</v>
      </c>
      <c r="F1164" s="1001">
        <v>310242.44</v>
      </c>
      <c r="G1164" s="1001">
        <v>0</v>
      </c>
      <c r="H1164" s="1001">
        <v>0</v>
      </c>
      <c r="I1164" s="1001">
        <v>12008</v>
      </c>
      <c r="J1164" s="1001">
        <v>12008</v>
      </c>
      <c r="K1164" s="1001">
        <v>12001</v>
      </c>
      <c r="L1164" s="1000">
        <v>-7</v>
      </c>
    </row>
    <row r="1165" spans="1:12" ht="18.75">
      <c r="A1165" s="1004" t="s">
        <v>11953</v>
      </c>
      <c r="B1165" s="1001" t="s">
        <v>7358</v>
      </c>
      <c r="C1165" s="1001" t="s">
        <v>4301</v>
      </c>
      <c r="D1165" s="1001" t="s">
        <v>11964</v>
      </c>
      <c r="E1165" s="1001">
        <v>584</v>
      </c>
      <c r="F1165" s="1001">
        <v>550669</v>
      </c>
      <c r="G1165" s="1001">
        <v>0</v>
      </c>
      <c r="H1165" s="1001">
        <v>0</v>
      </c>
      <c r="I1165" s="1001">
        <v>8694</v>
      </c>
      <c r="J1165" s="1001">
        <v>8694</v>
      </c>
      <c r="K1165" s="1001">
        <v>8668</v>
      </c>
      <c r="L1165" s="1000">
        <v>-26</v>
      </c>
    </row>
    <row r="1166" spans="1:12" ht="18.75">
      <c r="A1166" s="1004" t="s">
        <v>11953</v>
      </c>
      <c r="B1166" s="1001" t="s">
        <v>7358</v>
      </c>
      <c r="C1166" s="1001" t="s">
        <v>4301</v>
      </c>
      <c r="D1166" s="1001" t="s">
        <v>11965</v>
      </c>
      <c r="E1166" s="1001">
        <v>0</v>
      </c>
      <c r="F1166" s="1001">
        <v>0</v>
      </c>
      <c r="G1166" s="1001">
        <v>0</v>
      </c>
      <c r="H1166" s="1001">
        <v>0</v>
      </c>
      <c r="I1166" s="1001">
        <v>3721</v>
      </c>
      <c r="J1166" s="1001">
        <v>3721</v>
      </c>
      <c r="K1166" s="1001">
        <v>0</v>
      </c>
      <c r="L1166" s="1000">
        <v>-3721</v>
      </c>
    </row>
    <row r="1167" spans="1:12" ht="18.75">
      <c r="A1167" s="1004" t="s">
        <v>11953</v>
      </c>
      <c r="B1167" s="1001" t="s">
        <v>7358</v>
      </c>
      <c r="C1167" s="1001" t="s">
        <v>4301</v>
      </c>
      <c r="D1167" s="1001" t="s">
        <v>11966</v>
      </c>
      <c r="E1167" s="1001">
        <v>384</v>
      </c>
      <c r="F1167" s="1001">
        <v>78087.31</v>
      </c>
      <c r="G1167" s="1001">
        <v>0</v>
      </c>
      <c r="H1167" s="1001">
        <v>0</v>
      </c>
      <c r="I1167" s="1001">
        <v>2114</v>
      </c>
      <c r="J1167" s="1001">
        <v>2114</v>
      </c>
      <c r="K1167" s="1001">
        <v>2085</v>
      </c>
      <c r="L1167" s="1000">
        <v>-29</v>
      </c>
    </row>
    <row r="1168" spans="1:12" ht="18.75">
      <c r="A1168" s="1004" t="s">
        <v>11953</v>
      </c>
      <c r="B1168" s="1001" t="s">
        <v>7358</v>
      </c>
      <c r="C1168" s="1001" t="s">
        <v>4301</v>
      </c>
      <c r="D1168" s="1001" t="s">
        <v>11967</v>
      </c>
      <c r="E1168" s="1001">
        <v>0</v>
      </c>
      <c r="F1168" s="1001">
        <v>0</v>
      </c>
      <c r="G1168" s="1001">
        <v>0</v>
      </c>
      <c r="H1168" s="1001">
        <v>0</v>
      </c>
      <c r="I1168" s="1001">
        <v>995</v>
      </c>
      <c r="J1168" s="1001">
        <v>995</v>
      </c>
      <c r="K1168" s="1001">
        <v>0</v>
      </c>
      <c r="L1168" s="1000">
        <v>-995</v>
      </c>
    </row>
    <row r="1169" spans="1:12" ht="18.75">
      <c r="A1169" s="1004" t="s">
        <v>11953</v>
      </c>
      <c r="B1169" s="1001" t="s">
        <v>7358</v>
      </c>
      <c r="C1169" s="1001" t="s">
        <v>4301</v>
      </c>
      <c r="D1169" s="1001" t="s">
        <v>11983</v>
      </c>
      <c r="E1169" s="1001">
        <v>0</v>
      </c>
      <c r="F1169" s="1001">
        <v>0</v>
      </c>
      <c r="G1169" s="1001">
        <v>0</v>
      </c>
      <c r="H1169" s="1001">
        <v>0</v>
      </c>
      <c r="I1169" s="1001">
        <v>170</v>
      </c>
      <c r="J1169" s="1001">
        <v>170</v>
      </c>
      <c r="K1169" s="1001">
        <v>170</v>
      </c>
      <c r="L1169" s="1000">
        <v>0</v>
      </c>
    </row>
    <row r="1170" spans="1:12" ht="18.75">
      <c r="A1170" s="1004" t="s">
        <v>11953</v>
      </c>
      <c r="B1170" s="1001" t="s">
        <v>7358</v>
      </c>
      <c r="C1170" s="1001" t="s">
        <v>4301</v>
      </c>
      <c r="D1170" s="1001" t="s">
        <v>11968</v>
      </c>
      <c r="E1170" s="1001">
        <v>1944</v>
      </c>
      <c r="F1170" s="1001">
        <v>1031078</v>
      </c>
      <c r="G1170" s="1001">
        <v>0</v>
      </c>
      <c r="H1170" s="1001">
        <v>0</v>
      </c>
      <c r="I1170" s="1001">
        <v>14675</v>
      </c>
      <c r="J1170" s="1001">
        <v>14675</v>
      </c>
      <c r="K1170" s="1001">
        <v>14578</v>
      </c>
      <c r="L1170" s="1000">
        <v>-97</v>
      </c>
    </row>
    <row r="1171" spans="1:12" ht="18.75">
      <c r="A1171" s="1004" t="s">
        <v>11953</v>
      </c>
      <c r="B1171" s="1001" t="s">
        <v>7358</v>
      </c>
      <c r="C1171" s="1001" t="s">
        <v>4301</v>
      </c>
      <c r="D1171" s="1001" t="s">
        <v>11984</v>
      </c>
      <c r="E1171" s="1001">
        <v>386</v>
      </c>
      <c r="F1171" s="1001">
        <v>691432.69</v>
      </c>
      <c r="G1171" s="1001">
        <v>0</v>
      </c>
      <c r="H1171" s="1001">
        <v>0</v>
      </c>
      <c r="I1171" s="1001">
        <v>18631</v>
      </c>
      <c r="J1171" s="1001">
        <v>18631</v>
      </c>
      <c r="K1171" s="1001">
        <v>10195</v>
      </c>
      <c r="L1171" s="1000">
        <v>-8436</v>
      </c>
    </row>
    <row r="1172" spans="1:12" ht="18.75">
      <c r="A1172" s="1004" t="s">
        <v>11953</v>
      </c>
      <c r="B1172" s="1001" t="s">
        <v>7358</v>
      </c>
      <c r="C1172" s="1001" t="s">
        <v>4301</v>
      </c>
      <c r="D1172" s="1001" t="s">
        <v>11962</v>
      </c>
      <c r="E1172" s="1001">
        <v>4250</v>
      </c>
      <c r="F1172" s="1001">
        <v>0</v>
      </c>
      <c r="G1172" s="1001">
        <v>0</v>
      </c>
      <c r="H1172" s="1001">
        <v>0</v>
      </c>
      <c r="I1172" s="1001">
        <v>53071</v>
      </c>
      <c r="J1172" s="1001">
        <v>53071</v>
      </c>
      <c r="K1172" s="1001">
        <v>33284</v>
      </c>
      <c r="L1172" s="1000">
        <v>-19787</v>
      </c>
    </row>
    <row r="1173" spans="1:12" ht="18.75">
      <c r="A1173" s="1004" t="s">
        <v>11953</v>
      </c>
      <c r="B1173" s="1001" t="s">
        <v>7358</v>
      </c>
      <c r="C1173" s="1001" t="s">
        <v>4301</v>
      </c>
      <c r="D1173" s="1001" t="s">
        <v>11970</v>
      </c>
      <c r="E1173" s="1001">
        <v>539</v>
      </c>
      <c r="F1173" s="1001">
        <v>778919.68</v>
      </c>
      <c r="G1173" s="1001">
        <v>0</v>
      </c>
      <c r="H1173" s="1001">
        <v>0</v>
      </c>
      <c r="I1173" s="1001">
        <v>542</v>
      </c>
      <c r="J1173" s="1001">
        <v>542</v>
      </c>
      <c r="K1173" s="1001">
        <v>539</v>
      </c>
      <c r="L1173" s="1000">
        <v>-3</v>
      </c>
    </row>
    <row r="1174" spans="1:12" ht="18.75">
      <c r="A1174" s="1004" t="s">
        <v>11953</v>
      </c>
      <c r="B1174" s="1001" t="s">
        <v>12038</v>
      </c>
      <c r="C1174" s="1001" t="s">
        <v>11956</v>
      </c>
      <c r="D1174" s="1001" t="s">
        <v>11957</v>
      </c>
      <c r="E1174" s="1001">
        <v>2859</v>
      </c>
      <c r="F1174" s="1001">
        <v>5006120.83</v>
      </c>
      <c r="G1174" s="1001">
        <v>0</v>
      </c>
      <c r="H1174" s="1001">
        <v>0</v>
      </c>
      <c r="I1174" s="1001">
        <v>34142</v>
      </c>
      <c r="J1174" s="1001">
        <v>34142</v>
      </c>
      <c r="K1174" s="1001">
        <v>34114</v>
      </c>
      <c r="L1174" s="1000">
        <v>-28</v>
      </c>
    </row>
    <row r="1175" spans="1:12" ht="18.75">
      <c r="A1175" s="1004" t="s">
        <v>11953</v>
      </c>
      <c r="B1175" s="1001" t="s">
        <v>12038</v>
      </c>
      <c r="C1175" s="1001" t="s">
        <v>4301</v>
      </c>
      <c r="D1175" s="1001" t="s">
        <v>11957</v>
      </c>
      <c r="E1175" s="1001">
        <v>3705</v>
      </c>
      <c r="F1175" s="1001">
        <v>994365.31</v>
      </c>
      <c r="G1175" s="1001">
        <v>0</v>
      </c>
      <c r="H1175" s="1001">
        <v>0</v>
      </c>
      <c r="I1175" s="1001">
        <v>44588</v>
      </c>
      <c r="J1175" s="1001">
        <v>44588</v>
      </c>
      <c r="K1175" s="1001">
        <v>44545</v>
      </c>
      <c r="L1175" s="1000">
        <v>-43</v>
      </c>
    </row>
    <row r="1176" spans="1:12" ht="18.75">
      <c r="A1176" s="1004" t="s">
        <v>11953</v>
      </c>
      <c r="B1176" s="1000" t="s">
        <v>3793</v>
      </c>
      <c r="C1176" s="1000" t="s">
        <v>4303</v>
      </c>
      <c r="D1176" s="1000" t="s">
        <v>11955</v>
      </c>
      <c r="E1176" s="1000">
        <v>913</v>
      </c>
      <c r="F1176" s="1000">
        <v>625457.24</v>
      </c>
      <c r="G1176" s="1000">
        <v>19</v>
      </c>
      <c r="H1176" s="1000">
        <v>13062.5</v>
      </c>
      <c r="I1176" s="1000">
        <v>10847</v>
      </c>
      <c r="J1176" s="1000">
        <v>10847</v>
      </c>
      <c r="K1176" s="1000">
        <v>10847</v>
      </c>
      <c r="L1176" s="1000">
        <v>0</v>
      </c>
    </row>
    <row r="1177" spans="1:12" ht="18.75">
      <c r="A1177" s="1004" t="s">
        <v>11953</v>
      </c>
      <c r="B1177" s="1001" t="s">
        <v>3793</v>
      </c>
      <c r="C1177" s="1001" t="s">
        <v>11956</v>
      </c>
      <c r="D1177" s="1001" t="s">
        <v>11961</v>
      </c>
      <c r="E1177" s="1001">
        <v>861</v>
      </c>
      <c r="F1177" s="1001">
        <v>754339.14</v>
      </c>
      <c r="G1177" s="1001">
        <v>0</v>
      </c>
      <c r="H1177" s="1001">
        <v>0</v>
      </c>
      <c r="I1177" s="1001">
        <v>10058</v>
      </c>
      <c r="J1177" s="1001">
        <v>10058</v>
      </c>
      <c r="K1177" s="1001">
        <v>10058</v>
      </c>
      <c r="L1177" s="1000">
        <v>0</v>
      </c>
    </row>
    <row r="1178" spans="1:12" ht="18.75">
      <c r="A1178" s="1004" t="s">
        <v>11953</v>
      </c>
      <c r="B1178" s="1001" t="s">
        <v>3793</v>
      </c>
      <c r="C1178" s="1001" t="s">
        <v>11956</v>
      </c>
      <c r="D1178" s="1001" t="s">
        <v>11962</v>
      </c>
      <c r="E1178" s="1001">
        <v>411</v>
      </c>
      <c r="F1178" s="1001">
        <v>0</v>
      </c>
      <c r="G1178" s="1001">
        <v>0</v>
      </c>
      <c r="H1178" s="1001">
        <v>0</v>
      </c>
      <c r="I1178" s="1001">
        <v>23508</v>
      </c>
      <c r="J1178" s="1001">
        <v>23508</v>
      </c>
      <c r="K1178" s="1001">
        <v>3468</v>
      </c>
      <c r="L1178" s="1000">
        <v>-20040</v>
      </c>
    </row>
    <row r="1179" spans="1:12" ht="18.75">
      <c r="A1179" s="1004" t="s">
        <v>11953</v>
      </c>
      <c r="B1179" s="1001" t="s">
        <v>3793</v>
      </c>
      <c r="C1179" s="1001" t="s">
        <v>4301</v>
      </c>
      <c r="D1179" s="1001" t="s">
        <v>11963</v>
      </c>
      <c r="E1179" s="1001">
        <v>515</v>
      </c>
      <c r="F1179" s="1001">
        <v>217074.57</v>
      </c>
      <c r="G1179" s="1001">
        <v>0</v>
      </c>
      <c r="H1179" s="1001">
        <v>0</v>
      </c>
      <c r="I1179" s="1001">
        <v>5707</v>
      </c>
      <c r="J1179" s="1001">
        <v>5707</v>
      </c>
      <c r="K1179" s="1001">
        <v>5638</v>
      </c>
      <c r="L1179" s="1000">
        <v>-69</v>
      </c>
    </row>
    <row r="1180" spans="1:12" ht="18.75">
      <c r="A1180" s="1004" t="s">
        <v>11953</v>
      </c>
      <c r="B1180" s="1001" t="s">
        <v>3793</v>
      </c>
      <c r="C1180" s="1001" t="s">
        <v>4301</v>
      </c>
      <c r="D1180" s="1001" t="s">
        <v>11964</v>
      </c>
      <c r="E1180" s="1001">
        <v>237</v>
      </c>
      <c r="F1180" s="1001">
        <v>215676</v>
      </c>
      <c r="G1180" s="1001">
        <v>0</v>
      </c>
      <c r="H1180" s="1001">
        <v>0</v>
      </c>
      <c r="I1180" s="1001">
        <v>4405</v>
      </c>
      <c r="J1180" s="1001">
        <v>4405</v>
      </c>
      <c r="K1180" s="1001">
        <v>4404</v>
      </c>
      <c r="L1180" s="1000">
        <v>-1</v>
      </c>
    </row>
    <row r="1181" spans="1:12" ht="18.75">
      <c r="A1181" s="1004" t="s">
        <v>11953</v>
      </c>
      <c r="B1181" s="1001" t="s">
        <v>3793</v>
      </c>
      <c r="C1181" s="1001" t="s">
        <v>4301</v>
      </c>
      <c r="D1181" s="1001" t="s">
        <v>11965</v>
      </c>
      <c r="E1181" s="1001">
        <v>0</v>
      </c>
      <c r="F1181" s="1001">
        <v>0</v>
      </c>
      <c r="G1181" s="1001">
        <v>0</v>
      </c>
      <c r="H1181" s="1001">
        <v>0</v>
      </c>
      <c r="I1181" s="1001">
        <v>1853</v>
      </c>
      <c r="J1181" s="1001">
        <v>1853</v>
      </c>
      <c r="K1181" s="1001">
        <v>0</v>
      </c>
      <c r="L1181" s="1000">
        <v>-1853</v>
      </c>
    </row>
    <row r="1182" spans="1:12" ht="18.75">
      <c r="A1182" s="1004" t="s">
        <v>11953</v>
      </c>
      <c r="B1182" s="1001" t="s">
        <v>3793</v>
      </c>
      <c r="C1182" s="1001" t="s">
        <v>4301</v>
      </c>
      <c r="D1182" s="1001" t="s">
        <v>11966</v>
      </c>
      <c r="E1182" s="1001">
        <v>90</v>
      </c>
      <c r="F1182" s="1001">
        <v>15889.16</v>
      </c>
      <c r="G1182" s="1001">
        <v>0</v>
      </c>
      <c r="H1182" s="1001">
        <v>0</v>
      </c>
      <c r="I1182" s="1001">
        <v>1122</v>
      </c>
      <c r="J1182" s="1001">
        <v>1122</v>
      </c>
      <c r="K1182" s="1001">
        <v>1119</v>
      </c>
      <c r="L1182" s="1000">
        <v>-3</v>
      </c>
    </row>
    <row r="1183" spans="1:12" ht="18.75">
      <c r="A1183" s="1004" t="s">
        <v>11953</v>
      </c>
      <c r="B1183" s="1001" t="s">
        <v>3793</v>
      </c>
      <c r="C1183" s="1001" t="s">
        <v>4301</v>
      </c>
      <c r="D1183" s="1001" t="s">
        <v>11967</v>
      </c>
      <c r="E1183" s="1001">
        <v>0</v>
      </c>
      <c r="F1183" s="1001">
        <v>0</v>
      </c>
      <c r="G1183" s="1001">
        <v>0</v>
      </c>
      <c r="H1183" s="1001">
        <v>0</v>
      </c>
      <c r="I1183" s="1001">
        <v>428</v>
      </c>
      <c r="J1183" s="1001">
        <v>428</v>
      </c>
      <c r="K1183" s="1001">
        <v>0</v>
      </c>
      <c r="L1183" s="1000">
        <v>-428</v>
      </c>
    </row>
    <row r="1184" spans="1:12" ht="18.75">
      <c r="A1184" s="1004" t="s">
        <v>11953</v>
      </c>
      <c r="B1184" s="1001" t="s">
        <v>3793</v>
      </c>
      <c r="C1184" s="1001" t="s">
        <v>4301</v>
      </c>
      <c r="D1184" s="1001" t="s">
        <v>11983</v>
      </c>
      <c r="E1184" s="1001">
        <v>19</v>
      </c>
      <c r="F1184" s="1001">
        <v>82308</v>
      </c>
      <c r="G1184" s="1001">
        <v>0</v>
      </c>
      <c r="H1184" s="1001">
        <v>0</v>
      </c>
      <c r="I1184" s="1001">
        <v>184</v>
      </c>
      <c r="J1184" s="1001">
        <v>184</v>
      </c>
      <c r="K1184" s="1001">
        <v>190</v>
      </c>
      <c r="L1184" s="1000">
        <v>6</v>
      </c>
    </row>
    <row r="1185" spans="1:12" ht="18.75">
      <c r="A1185" s="1004" t="s">
        <v>11953</v>
      </c>
      <c r="B1185" s="1000" t="s">
        <v>3793</v>
      </c>
      <c r="C1185" s="1000" t="s">
        <v>4301</v>
      </c>
      <c r="D1185" s="1000" t="s">
        <v>11968</v>
      </c>
      <c r="E1185" s="1000">
        <v>1106</v>
      </c>
      <c r="F1185" s="1000">
        <v>640377</v>
      </c>
      <c r="G1185" s="1000">
        <v>92</v>
      </c>
      <c r="H1185" s="1000">
        <v>54034</v>
      </c>
      <c r="I1185" s="1000">
        <v>7324</v>
      </c>
      <c r="J1185" s="1000">
        <v>7324</v>
      </c>
      <c r="K1185" s="1000">
        <v>7324</v>
      </c>
      <c r="L1185" s="1000">
        <v>0</v>
      </c>
    </row>
    <row r="1186" spans="1:12" ht="18.75">
      <c r="A1186" s="1004" t="s">
        <v>11953</v>
      </c>
      <c r="B1186" s="1000" t="s">
        <v>3793</v>
      </c>
      <c r="C1186" s="1000" t="s">
        <v>4301</v>
      </c>
      <c r="D1186" s="1000" t="s">
        <v>11984</v>
      </c>
      <c r="E1186" s="1000">
        <v>177</v>
      </c>
      <c r="F1186" s="1000">
        <v>229494.83</v>
      </c>
      <c r="G1186" s="1000">
        <v>77</v>
      </c>
      <c r="H1186" s="1000">
        <v>94083.75</v>
      </c>
      <c r="I1186" s="1000">
        <v>9394</v>
      </c>
      <c r="J1186" s="1000">
        <v>9394</v>
      </c>
      <c r="K1186" s="1000">
        <v>4269</v>
      </c>
      <c r="L1186" s="1000">
        <v>-5125</v>
      </c>
    </row>
    <row r="1187" spans="1:12" ht="18.75">
      <c r="A1187" s="1004" t="s">
        <v>11953</v>
      </c>
      <c r="B1187" s="1001" t="s">
        <v>3793</v>
      </c>
      <c r="C1187" s="1001" t="s">
        <v>4301</v>
      </c>
      <c r="D1187" s="1001" t="s">
        <v>11962</v>
      </c>
      <c r="E1187" s="1001">
        <v>894</v>
      </c>
      <c r="F1187" s="1001">
        <v>0</v>
      </c>
      <c r="G1187" s="1001">
        <v>0</v>
      </c>
      <c r="H1187" s="1001">
        <v>0</v>
      </c>
      <c r="I1187" s="1001">
        <v>23610</v>
      </c>
      <c r="J1187" s="1001">
        <v>23610</v>
      </c>
      <c r="K1187" s="1001">
        <v>13645</v>
      </c>
      <c r="L1187" s="1000">
        <v>-9965</v>
      </c>
    </row>
    <row r="1188" spans="1:12" ht="18.75">
      <c r="A1188" s="1004" t="s">
        <v>11953</v>
      </c>
      <c r="B1188" s="1001" t="s">
        <v>12039</v>
      </c>
      <c r="C1188" s="1001" t="s">
        <v>11956</v>
      </c>
      <c r="D1188" s="1001" t="s">
        <v>11957</v>
      </c>
      <c r="E1188" s="1001">
        <v>1369</v>
      </c>
      <c r="F1188" s="1001">
        <v>3498069.31</v>
      </c>
      <c r="G1188" s="1001">
        <v>0</v>
      </c>
      <c r="H1188" s="1001">
        <v>0</v>
      </c>
      <c r="I1188" s="1001">
        <v>16472</v>
      </c>
      <c r="J1188" s="1001">
        <v>16472</v>
      </c>
      <c r="K1188" s="1001">
        <v>16472</v>
      </c>
      <c r="L1188" s="1000">
        <v>0</v>
      </c>
    </row>
    <row r="1189" spans="1:12" ht="18.75">
      <c r="A1189" s="1004" t="s">
        <v>11953</v>
      </c>
      <c r="B1189" s="1001" t="s">
        <v>12039</v>
      </c>
      <c r="C1189" s="1001" t="s">
        <v>4301</v>
      </c>
      <c r="D1189" s="1001" t="s">
        <v>11957</v>
      </c>
      <c r="E1189" s="1001">
        <v>218</v>
      </c>
      <c r="F1189" s="1001">
        <v>224802.03</v>
      </c>
      <c r="G1189" s="1001">
        <v>0</v>
      </c>
      <c r="H1189" s="1001">
        <v>0</v>
      </c>
      <c r="I1189" s="1001">
        <v>2646</v>
      </c>
      <c r="J1189" s="1001">
        <v>2646</v>
      </c>
      <c r="K1189" s="1001">
        <v>2641</v>
      </c>
      <c r="L1189" s="1000">
        <v>-5</v>
      </c>
    </row>
    <row r="1190" spans="1:12" ht="18.75">
      <c r="A1190" s="1004" t="s">
        <v>11953</v>
      </c>
      <c r="B1190" s="1001" t="s">
        <v>12040</v>
      </c>
      <c r="C1190" s="1001" t="s">
        <v>4303</v>
      </c>
      <c r="D1190" s="1001" t="s">
        <v>11955</v>
      </c>
      <c r="E1190" s="1001">
        <v>1908</v>
      </c>
      <c r="F1190" s="1001">
        <v>2395500.6</v>
      </c>
      <c r="G1190" s="1001">
        <v>0</v>
      </c>
      <c r="H1190" s="1001">
        <v>0</v>
      </c>
      <c r="I1190" s="1001">
        <v>22990</v>
      </c>
      <c r="J1190" s="1001">
        <v>22990</v>
      </c>
      <c r="K1190" s="1001">
        <v>22990</v>
      </c>
      <c r="L1190" s="1000">
        <v>0</v>
      </c>
    </row>
    <row r="1191" spans="1:12" ht="18.75">
      <c r="A1191" s="1004" t="s">
        <v>11953</v>
      </c>
      <c r="B1191" s="1001" t="s">
        <v>12040</v>
      </c>
      <c r="C1191" s="1001" t="s">
        <v>11956</v>
      </c>
      <c r="D1191" s="1001" t="s">
        <v>11957</v>
      </c>
      <c r="E1191" s="1001">
        <v>1598</v>
      </c>
      <c r="F1191" s="1001">
        <v>3603472.6</v>
      </c>
      <c r="G1191" s="1001">
        <v>0</v>
      </c>
      <c r="H1191" s="1001">
        <v>0</v>
      </c>
      <c r="I1191" s="1001">
        <v>19217</v>
      </c>
      <c r="J1191" s="1001">
        <v>19217</v>
      </c>
      <c r="K1191" s="1001">
        <v>19217</v>
      </c>
      <c r="L1191" s="1000">
        <v>0</v>
      </c>
    </row>
    <row r="1192" spans="1:12" ht="18.75">
      <c r="A1192" s="1004" t="s">
        <v>11953</v>
      </c>
      <c r="B1192" s="1001" t="s">
        <v>12040</v>
      </c>
      <c r="C1192" s="1001" t="s">
        <v>4301</v>
      </c>
      <c r="D1192" s="1001" t="s">
        <v>11957</v>
      </c>
      <c r="E1192" s="1001">
        <v>257</v>
      </c>
      <c r="F1192" s="1001">
        <v>151588.76</v>
      </c>
      <c r="G1192" s="1001">
        <v>0</v>
      </c>
      <c r="H1192" s="1001">
        <v>0</v>
      </c>
      <c r="I1192" s="1001">
        <v>3086</v>
      </c>
      <c r="J1192" s="1001">
        <v>3086</v>
      </c>
      <c r="K1192" s="1001">
        <v>3084</v>
      </c>
      <c r="L1192" s="1000">
        <v>-2</v>
      </c>
    </row>
    <row r="1193" spans="1:12" ht="18.75">
      <c r="A1193" s="1004" t="s">
        <v>11953</v>
      </c>
      <c r="B1193" s="1001" t="s">
        <v>12041</v>
      </c>
      <c r="C1193" s="1001" t="s">
        <v>11956</v>
      </c>
      <c r="D1193" s="1001" t="s">
        <v>11957</v>
      </c>
      <c r="E1193" s="1001">
        <v>1901</v>
      </c>
      <c r="F1193" s="1001">
        <v>3735288.63</v>
      </c>
      <c r="G1193" s="1001">
        <v>0</v>
      </c>
      <c r="H1193" s="1001">
        <v>0</v>
      </c>
      <c r="I1193" s="1001">
        <v>22809</v>
      </c>
      <c r="J1193" s="1001">
        <v>22809</v>
      </c>
      <c r="K1193" s="1001">
        <v>22809</v>
      </c>
      <c r="L1193" s="1000">
        <v>0</v>
      </c>
    </row>
    <row r="1194" spans="1:12" ht="18.75">
      <c r="A1194" s="1004" t="s">
        <v>11953</v>
      </c>
      <c r="B1194" s="1001" t="s">
        <v>12041</v>
      </c>
      <c r="C1194" s="1001" t="s">
        <v>4301</v>
      </c>
      <c r="D1194" s="1001" t="s">
        <v>11957</v>
      </c>
      <c r="E1194" s="1001">
        <v>305</v>
      </c>
      <c r="F1194" s="1001">
        <v>111352.39</v>
      </c>
      <c r="G1194" s="1001">
        <v>0</v>
      </c>
      <c r="H1194" s="1001">
        <v>0</v>
      </c>
      <c r="I1194" s="1001">
        <v>3661</v>
      </c>
      <c r="J1194" s="1001">
        <v>3661</v>
      </c>
      <c r="K1194" s="1001">
        <v>3658</v>
      </c>
      <c r="L1194" s="1000">
        <v>-3</v>
      </c>
    </row>
    <row r="1195" spans="1:12" ht="18.75">
      <c r="A1195" s="1004" t="s">
        <v>11953</v>
      </c>
      <c r="B1195" s="1001" t="s">
        <v>12042</v>
      </c>
      <c r="C1195" s="1001" t="s">
        <v>11956</v>
      </c>
      <c r="D1195" s="1001" t="s">
        <v>11957</v>
      </c>
      <c r="E1195" s="1001">
        <v>1580</v>
      </c>
      <c r="F1195" s="1001">
        <v>4021436.07</v>
      </c>
      <c r="G1195" s="1001">
        <v>0</v>
      </c>
      <c r="H1195" s="1001">
        <v>0</v>
      </c>
      <c r="I1195" s="1001">
        <v>18547</v>
      </c>
      <c r="J1195" s="1001">
        <v>18547</v>
      </c>
      <c r="K1195" s="1001">
        <v>18547</v>
      </c>
      <c r="L1195" s="1000">
        <v>0</v>
      </c>
    </row>
    <row r="1196" spans="1:12" ht="18.75">
      <c r="A1196" s="1004" t="s">
        <v>11953</v>
      </c>
      <c r="B1196" s="1001" t="s">
        <v>12042</v>
      </c>
      <c r="C1196" s="1001" t="s">
        <v>4301</v>
      </c>
      <c r="D1196" s="1001" t="s">
        <v>11957</v>
      </c>
      <c r="E1196" s="1001">
        <v>245</v>
      </c>
      <c r="F1196" s="1001">
        <v>374483.43</v>
      </c>
      <c r="G1196" s="1001">
        <v>0</v>
      </c>
      <c r="H1196" s="1001">
        <v>0</v>
      </c>
      <c r="I1196" s="1001">
        <v>2971</v>
      </c>
      <c r="J1196" s="1001">
        <v>2971</v>
      </c>
      <c r="K1196" s="1001">
        <v>2968</v>
      </c>
      <c r="L1196" s="1000">
        <v>-3</v>
      </c>
    </row>
    <row r="1197" spans="1:12" ht="18.75">
      <c r="A1197" s="1004" t="s">
        <v>11953</v>
      </c>
      <c r="B1197" s="1001" t="s">
        <v>12043</v>
      </c>
      <c r="C1197" s="1001" t="s">
        <v>11956</v>
      </c>
      <c r="D1197" s="1001" t="s">
        <v>11957</v>
      </c>
      <c r="E1197" s="1001">
        <v>2385</v>
      </c>
      <c r="F1197" s="1001">
        <v>5314365.43</v>
      </c>
      <c r="G1197" s="1001">
        <v>0</v>
      </c>
      <c r="H1197" s="1001">
        <v>0</v>
      </c>
      <c r="I1197" s="1001">
        <v>27949</v>
      </c>
      <c r="J1197" s="1001">
        <v>27949</v>
      </c>
      <c r="K1197" s="1001">
        <v>27949</v>
      </c>
      <c r="L1197" s="1000">
        <v>0</v>
      </c>
    </row>
    <row r="1198" spans="1:12" ht="18.75">
      <c r="A1198" s="1004" t="s">
        <v>11953</v>
      </c>
      <c r="B1198" s="1001" t="s">
        <v>12043</v>
      </c>
      <c r="C1198" s="1001" t="s">
        <v>4301</v>
      </c>
      <c r="D1198" s="1001" t="s">
        <v>11957</v>
      </c>
      <c r="E1198" s="1001">
        <v>1036</v>
      </c>
      <c r="F1198" s="1001">
        <v>395962.48</v>
      </c>
      <c r="G1198" s="1001">
        <v>0</v>
      </c>
      <c r="H1198" s="1001">
        <v>0</v>
      </c>
      <c r="I1198" s="1001">
        <v>13089</v>
      </c>
      <c r="J1198" s="1001">
        <v>13089</v>
      </c>
      <c r="K1198" s="1001">
        <v>13032</v>
      </c>
      <c r="L1198" s="1000">
        <v>-57</v>
      </c>
    </row>
    <row r="1199" spans="1:12" ht="18.75">
      <c r="A1199" s="1004" t="s">
        <v>11953</v>
      </c>
      <c r="B1199" s="1001" t="s">
        <v>12044</v>
      </c>
      <c r="C1199" s="1001" t="s">
        <v>4303</v>
      </c>
      <c r="D1199" s="1001" t="s">
        <v>11955</v>
      </c>
      <c r="E1199" s="1001">
        <v>250</v>
      </c>
      <c r="F1199" s="1001">
        <v>163638.48000000001</v>
      </c>
      <c r="G1199" s="1001">
        <v>0</v>
      </c>
      <c r="H1199" s="1001">
        <v>0</v>
      </c>
      <c r="I1199" s="1001">
        <v>2999</v>
      </c>
      <c r="J1199" s="1001">
        <v>2999</v>
      </c>
      <c r="K1199" s="1001">
        <v>2999</v>
      </c>
      <c r="L1199" s="1000">
        <v>0</v>
      </c>
    </row>
    <row r="1200" spans="1:12" ht="18.75">
      <c r="A1200" s="1004" t="s">
        <v>11953</v>
      </c>
      <c r="B1200" s="1001" t="s">
        <v>12044</v>
      </c>
      <c r="C1200" s="1001" t="s">
        <v>11956</v>
      </c>
      <c r="D1200" s="1001" t="s">
        <v>11957</v>
      </c>
      <c r="E1200" s="1001">
        <v>2063</v>
      </c>
      <c r="F1200" s="1001">
        <v>3511916.27</v>
      </c>
      <c r="G1200" s="1001">
        <v>0</v>
      </c>
      <c r="H1200" s="1001">
        <v>0</v>
      </c>
      <c r="I1200" s="1001">
        <v>24747</v>
      </c>
      <c r="J1200" s="1001">
        <v>24747</v>
      </c>
      <c r="K1200" s="1001">
        <v>24747</v>
      </c>
      <c r="L1200" s="1000">
        <v>0</v>
      </c>
    </row>
    <row r="1201" spans="1:12" ht="18.75">
      <c r="A1201" s="1004" t="s">
        <v>11953</v>
      </c>
      <c r="B1201" s="1001" t="s">
        <v>12044</v>
      </c>
      <c r="C1201" s="1001" t="s">
        <v>4301</v>
      </c>
      <c r="D1201" s="1001" t="s">
        <v>11957</v>
      </c>
      <c r="E1201" s="1001">
        <v>932</v>
      </c>
      <c r="F1201" s="1001">
        <v>782935.31</v>
      </c>
      <c r="G1201" s="1001">
        <v>0</v>
      </c>
      <c r="H1201" s="1001">
        <v>0</v>
      </c>
      <c r="I1201" s="1001">
        <v>11200</v>
      </c>
      <c r="J1201" s="1001">
        <v>11200</v>
      </c>
      <c r="K1201" s="1001">
        <v>11178</v>
      </c>
      <c r="L1201" s="1000">
        <v>-22</v>
      </c>
    </row>
    <row r="1202" spans="1:12" ht="18.75">
      <c r="A1202" s="1004" t="s">
        <v>11953</v>
      </c>
      <c r="B1202" s="1000" t="s">
        <v>12045</v>
      </c>
      <c r="C1202" s="1000" t="s">
        <v>4303</v>
      </c>
      <c r="D1202" s="1000" t="s">
        <v>11955</v>
      </c>
      <c r="E1202" s="1000">
        <v>475</v>
      </c>
      <c r="F1202" s="1000">
        <v>540856.52</v>
      </c>
      <c r="G1202" s="1000">
        <v>15</v>
      </c>
      <c r="H1202" s="1000">
        <v>16230.56</v>
      </c>
      <c r="I1202" s="1000">
        <v>5710</v>
      </c>
      <c r="J1202" s="1000">
        <v>5710</v>
      </c>
      <c r="K1202" s="1000">
        <v>5710</v>
      </c>
      <c r="L1202" s="1000">
        <v>0</v>
      </c>
    </row>
    <row r="1203" spans="1:12" ht="18.75">
      <c r="A1203" s="1004" t="s">
        <v>11953</v>
      </c>
      <c r="B1203" s="1001" t="s">
        <v>12045</v>
      </c>
      <c r="C1203" s="1001" t="s">
        <v>11956</v>
      </c>
      <c r="D1203" s="1001" t="s">
        <v>11957</v>
      </c>
      <c r="E1203" s="1001">
        <v>2260</v>
      </c>
      <c r="F1203" s="1001">
        <v>4870263.1399999997</v>
      </c>
      <c r="G1203" s="1001">
        <v>0</v>
      </c>
      <c r="H1203" s="1001">
        <v>0</v>
      </c>
      <c r="I1203" s="1001">
        <v>26845</v>
      </c>
      <c r="J1203" s="1001">
        <v>26845</v>
      </c>
      <c r="K1203" s="1001">
        <v>26845</v>
      </c>
      <c r="L1203" s="1000">
        <v>0</v>
      </c>
    </row>
    <row r="1204" spans="1:12" ht="18.75">
      <c r="A1204" s="1004" t="s">
        <v>11953</v>
      </c>
      <c r="B1204" s="1001" t="s">
        <v>12045</v>
      </c>
      <c r="C1204" s="1001" t="s">
        <v>4301</v>
      </c>
      <c r="D1204" s="1001" t="s">
        <v>11957</v>
      </c>
      <c r="E1204" s="1001">
        <v>1400</v>
      </c>
      <c r="F1204" s="1001">
        <v>1396541.86</v>
      </c>
      <c r="G1204" s="1001">
        <v>0</v>
      </c>
      <c r="H1204" s="1001">
        <v>0</v>
      </c>
      <c r="I1204" s="1001">
        <v>16800</v>
      </c>
      <c r="J1204" s="1001">
        <v>16800</v>
      </c>
      <c r="K1204" s="1001">
        <v>16800</v>
      </c>
      <c r="L1204" s="1000">
        <v>0</v>
      </c>
    </row>
    <row r="1205" spans="1:12" ht="18.75">
      <c r="A1205" s="1004" t="s">
        <v>11953</v>
      </c>
      <c r="B1205" s="1000" t="s">
        <v>12046</v>
      </c>
      <c r="C1205" s="1000" t="s">
        <v>4303</v>
      </c>
      <c r="D1205" s="1000" t="s">
        <v>11955</v>
      </c>
      <c r="E1205" s="1000">
        <v>918</v>
      </c>
      <c r="F1205" s="1000">
        <v>1047365.57</v>
      </c>
      <c r="G1205" s="1000">
        <v>14</v>
      </c>
      <c r="H1205" s="1000">
        <v>16183.16</v>
      </c>
      <c r="I1205" s="1000">
        <v>11000</v>
      </c>
      <c r="J1205" s="1000">
        <v>11000</v>
      </c>
      <c r="K1205" s="1000">
        <v>11000</v>
      </c>
      <c r="L1205" s="1000">
        <v>0</v>
      </c>
    </row>
    <row r="1206" spans="1:12" ht="18.75">
      <c r="A1206" s="1004" t="s">
        <v>11953</v>
      </c>
      <c r="B1206" s="1001" t="s">
        <v>12046</v>
      </c>
      <c r="C1206" s="1001" t="s">
        <v>11956</v>
      </c>
      <c r="D1206" s="1001" t="s">
        <v>11957</v>
      </c>
      <c r="E1206" s="1001">
        <v>5333</v>
      </c>
      <c r="F1206" s="1001">
        <v>8456630.7300000004</v>
      </c>
      <c r="G1206" s="1001">
        <v>0</v>
      </c>
      <c r="H1206" s="1001">
        <v>0</v>
      </c>
      <c r="I1206" s="1001">
        <v>63518</v>
      </c>
      <c r="J1206" s="1001">
        <v>63518</v>
      </c>
      <c r="K1206" s="1001">
        <v>63518</v>
      </c>
      <c r="L1206" s="1000">
        <v>0</v>
      </c>
    </row>
    <row r="1207" spans="1:12" ht="18.75">
      <c r="A1207" s="1004" t="s">
        <v>11953</v>
      </c>
      <c r="B1207" s="1000" t="s">
        <v>12046</v>
      </c>
      <c r="C1207" s="1000" t="s">
        <v>4301</v>
      </c>
      <c r="D1207" s="1000" t="s">
        <v>11957</v>
      </c>
      <c r="E1207" s="1000">
        <v>1000</v>
      </c>
      <c r="F1207" s="1000">
        <v>708384.06</v>
      </c>
      <c r="G1207" s="1000">
        <v>110</v>
      </c>
      <c r="H1207" s="1000">
        <v>66578.69</v>
      </c>
      <c r="I1207" s="1000">
        <v>12000</v>
      </c>
      <c r="J1207" s="1000">
        <v>12000</v>
      </c>
      <c r="K1207" s="1000">
        <v>12000</v>
      </c>
      <c r="L1207" s="1000">
        <v>0</v>
      </c>
    </row>
    <row r="1208" spans="1:12" ht="18.75">
      <c r="A1208" s="1004" t="s">
        <v>11953</v>
      </c>
      <c r="B1208" s="1001" t="s">
        <v>4263</v>
      </c>
      <c r="C1208" s="1001" t="s">
        <v>4303</v>
      </c>
      <c r="D1208" s="1001" t="s">
        <v>11955</v>
      </c>
      <c r="E1208" s="1001">
        <v>2049</v>
      </c>
      <c r="F1208" s="1001">
        <v>1378959.76</v>
      </c>
      <c r="G1208" s="1001">
        <v>0</v>
      </c>
      <c r="H1208" s="1001">
        <v>0</v>
      </c>
      <c r="I1208" s="1001">
        <v>18689</v>
      </c>
      <c r="J1208" s="1001">
        <v>18689</v>
      </c>
      <c r="K1208" s="1001">
        <v>18689</v>
      </c>
      <c r="L1208" s="1000">
        <v>0</v>
      </c>
    </row>
    <row r="1209" spans="1:12" ht="18.75">
      <c r="A1209" s="1004" t="s">
        <v>11953</v>
      </c>
      <c r="B1209" s="1001" t="s">
        <v>4263</v>
      </c>
      <c r="C1209" s="1001" t="s">
        <v>11956</v>
      </c>
      <c r="D1209" s="1001" t="s">
        <v>11961</v>
      </c>
      <c r="E1209" s="1001">
        <v>1298</v>
      </c>
      <c r="F1209" s="1001">
        <v>1373068.07</v>
      </c>
      <c r="G1209" s="1001">
        <v>0</v>
      </c>
      <c r="H1209" s="1001">
        <v>0</v>
      </c>
      <c r="I1209" s="1001">
        <v>14938</v>
      </c>
      <c r="J1209" s="1001">
        <v>14938</v>
      </c>
      <c r="K1209" s="1001">
        <v>14938</v>
      </c>
      <c r="L1209" s="1000">
        <v>0</v>
      </c>
    </row>
    <row r="1210" spans="1:12" ht="18.75">
      <c r="A1210" s="1004" t="s">
        <v>11953</v>
      </c>
      <c r="B1210" s="1001" t="s">
        <v>4263</v>
      </c>
      <c r="C1210" s="1001" t="s">
        <v>11956</v>
      </c>
      <c r="D1210" s="1001" t="s">
        <v>11962</v>
      </c>
      <c r="E1210" s="1001">
        <v>2812</v>
      </c>
      <c r="F1210" s="1001">
        <v>0</v>
      </c>
      <c r="G1210" s="1001">
        <v>0</v>
      </c>
      <c r="H1210" s="1001">
        <v>0</v>
      </c>
      <c r="I1210" s="1001">
        <v>43127</v>
      </c>
      <c r="J1210" s="1001">
        <v>43127</v>
      </c>
      <c r="K1210" s="1001">
        <v>37896</v>
      </c>
      <c r="L1210" s="1000">
        <v>-5231</v>
      </c>
    </row>
    <row r="1211" spans="1:12" ht="18.75">
      <c r="A1211" s="1004" t="s">
        <v>11953</v>
      </c>
      <c r="B1211" s="1001" t="s">
        <v>4263</v>
      </c>
      <c r="C1211" s="1001" t="s">
        <v>4301</v>
      </c>
      <c r="D1211" s="1001" t="s">
        <v>11963</v>
      </c>
      <c r="E1211" s="1001">
        <v>605</v>
      </c>
      <c r="F1211" s="1001">
        <v>153367.54999999999</v>
      </c>
      <c r="G1211" s="1001">
        <v>0</v>
      </c>
      <c r="H1211" s="1001">
        <v>0</v>
      </c>
      <c r="I1211" s="1001">
        <v>7165</v>
      </c>
      <c r="J1211" s="1001">
        <v>7165</v>
      </c>
      <c r="K1211" s="1001">
        <v>6987</v>
      </c>
      <c r="L1211" s="1000">
        <v>-178</v>
      </c>
    </row>
    <row r="1212" spans="1:12" ht="18.75">
      <c r="A1212" s="1004" t="s">
        <v>11953</v>
      </c>
      <c r="B1212" s="1001" t="s">
        <v>4263</v>
      </c>
      <c r="C1212" s="1001" t="s">
        <v>4301</v>
      </c>
      <c r="D1212" s="1001" t="s">
        <v>11964</v>
      </c>
      <c r="E1212" s="1001">
        <v>436</v>
      </c>
      <c r="F1212" s="1001">
        <v>524387</v>
      </c>
      <c r="G1212" s="1001">
        <v>0</v>
      </c>
      <c r="H1212" s="1001">
        <v>0</v>
      </c>
      <c r="I1212" s="1001">
        <v>7260</v>
      </c>
      <c r="J1212" s="1001">
        <v>7260</v>
      </c>
      <c r="K1212" s="1001">
        <v>7254</v>
      </c>
      <c r="L1212" s="1000">
        <v>-6</v>
      </c>
    </row>
    <row r="1213" spans="1:12" ht="18.75">
      <c r="A1213" s="1004" t="s">
        <v>11953</v>
      </c>
      <c r="B1213" s="1001" t="s">
        <v>4263</v>
      </c>
      <c r="C1213" s="1001" t="s">
        <v>4301</v>
      </c>
      <c r="D1213" s="1001" t="s">
        <v>11965</v>
      </c>
      <c r="E1213" s="1001">
        <v>0</v>
      </c>
      <c r="F1213" s="1001">
        <v>0</v>
      </c>
      <c r="G1213" s="1001">
        <v>0</v>
      </c>
      <c r="H1213" s="1001">
        <v>0</v>
      </c>
      <c r="I1213" s="1001">
        <v>2975</v>
      </c>
      <c r="J1213" s="1001">
        <v>2975</v>
      </c>
      <c r="K1213" s="1001">
        <v>0</v>
      </c>
      <c r="L1213" s="1000">
        <v>-2975</v>
      </c>
    </row>
    <row r="1214" spans="1:12" ht="18.75">
      <c r="A1214" s="1004" t="s">
        <v>11953</v>
      </c>
      <c r="B1214" s="1001" t="s">
        <v>4263</v>
      </c>
      <c r="C1214" s="1001" t="s">
        <v>4301</v>
      </c>
      <c r="D1214" s="1001" t="s">
        <v>11966</v>
      </c>
      <c r="E1214" s="1001">
        <v>180</v>
      </c>
      <c r="F1214" s="1001">
        <v>34295.4</v>
      </c>
      <c r="G1214" s="1001">
        <v>0</v>
      </c>
      <c r="H1214" s="1001">
        <v>0</v>
      </c>
      <c r="I1214" s="1001">
        <v>1993</v>
      </c>
      <c r="J1214" s="1001">
        <v>1993</v>
      </c>
      <c r="K1214" s="1001">
        <v>1992</v>
      </c>
      <c r="L1214" s="1000">
        <v>-1</v>
      </c>
    </row>
    <row r="1215" spans="1:12" ht="18.75">
      <c r="A1215" s="1004" t="s">
        <v>11953</v>
      </c>
      <c r="B1215" s="1001" t="s">
        <v>4263</v>
      </c>
      <c r="C1215" s="1001" t="s">
        <v>4301</v>
      </c>
      <c r="D1215" s="1001" t="s">
        <v>11967</v>
      </c>
      <c r="E1215" s="1001">
        <v>0</v>
      </c>
      <c r="F1215" s="1001">
        <v>0</v>
      </c>
      <c r="G1215" s="1001">
        <v>0</v>
      </c>
      <c r="H1215" s="1001">
        <v>0</v>
      </c>
      <c r="I1215" s="1001">
        <v>744</v>
      </c>
      <c r="J1215" s="1001">
        <v>744</v>
      </c>
      <c r="K1215" s="1001">
        <v>0</v>
      </c>
      <c r="L1215" s="1000">
        <v>-744</v>
      </c>
    </row>
    <row r="1216" spans="1:12" ht="18.75">
      <c r="A1216" s="1004" t="s">
        <v>11953</v>
      </c>
      <c r="B1216" s="1001" t="s">
        <v>4263</v>
      </c>
      <c r="C1216" s="1001" t="s">
        <v>4301</v>
      </c>
      <c r="D1216" s="1001" t="s">
        <v>11983</v>
      </c>
      <c r="E1216" s="1001">
        <v>2</v>
      </c>
      <c r="F1216" s="1001">
        <v>8664</v>
      </c>
      <c r="G1216" s="1001">
        <v>0</v>
      </c>
      <c r="H1216" s="1001">
        <v>0</v>
      </c>
      <c r="I1216" s="1001">
        <v>118</v>
      </c>
      <c r="J1216" s="1001">
        <v>118</v>
      </c>
      <c r="K1216" s="1001">
        <v>110</v>
      </c>
      <c r="L1216" s="1000">
        <v>-8</v>
      </c>
    </row>
    <row r="1217" spans="1:12" ht="18.75">
      <c r="A1217" s="1004" t="s">
        <v>11953</v>
      </c>
      <c r="B1217" s="1001" t="s">
        <v>4263</v>
      </c>
      <c r="C1217" s="1001" t="s">
        <v>4301</v>
      </c>
      <c r="D1217" s="1001" t="s">
        <v>11968</v>
      </c>
      <c r="E1217" s="1001">
        <v>419</v>
      </c>
      <c r="F1217" s="1001">
        <v>219218</v>
      </c>
      <c r="G1217" s="1001">
        <v>0</v>
      </c>
      <c r="H1217" s="1001">
        <v>0</v>
      </c>
      <c r="I1217" s="1001">
        <v>4045</v>
      </c>
      <c r="J1217" s="1001">
        <v>4045</v>
      </c>
      <c r="K1217" s="1001">
        <v>4026</v>
      </c>
      <c r="L1217" s="1000">
        <v>-19</v>
      </c>
    </row>
    <row r="1218" spans="1:12" ht="18.75">
      <c r="A1218" s="1004" t="s">
        <v>11953</v>
      </c>
      <c r="B1218" s="1001" t="s">
        <v>4263</v>
      </c>
      <c r="C1218" s="1001" t="s">
        <v>4301</v>
      </c>
      <c r="D1218" s="1001" t="s">
        <v>11984</v>
      </c>
      <c r="E1218" s="1001">
        <v>229</v>
      </c>
      <c r="F1218" s="1001">
        <v>400358.34</v>
      </c>
      <c r="G1218" s="1001">
        <v>0</v>
      </c>
      <c r="H1218" s="1001">
        <v>0</v>
      </c>
      <c r="I1218" s="1001">
        <v>12637</v>
      </c>
      <c r="J1218" s="1001">
        <v>12637</v>
      </c>
      <c r="K1218" s="1001">
        <v>5937</v>
      </c>
      <c r="L1218" s="1000">
        <v>-6700</v>
      </c>
    </row>
    <row r="1219" spans="1:12" ht="18.75">
      <c r="A1219" s="1004" t="s">
        <v>11953</v>
      </c>
      <c r="B1219" s="1001" t="s">
        <v>4263</v>
      </c>
      <c r="C1219" s="1001" t="s">
        <v>4301</v>
      </c>
      <c r="D1219" s="1001" t="s">
        <v>11962</v>
      </c>
      <c r="E1219" s="1001">
        <v>3351</v>
      </c>
      <c r="F1219" s="1001">
        <v>0</v>
      </c>
      <c r="G1219" s="1001">
        <v>0</v>
      </c>
      <c r="H1219" s="1001">
        <v>0</v>
      </c>
      <c r="I1219" s="1001">
        <v>51635</v>
      </c>
      <c r="J1219" s="1001">
        <v>51635</v>
      </c>
      <c r="K1219" s="1001">
        <v>31612</v>
      </c>
      <c r="L1219" s="1000">
        <v>-20023</v>
      </c>
    </row>
    <row r="1220" spans="1:12" ht="18.75">
      <c r="A1220" s="1004" t="s">
        <v>11953</v>
      </c>
      <c r="B1220" s="1001" t="s">
        <v>12047</v>
      </c>
      <c r="C1220" s="1001" t="s">
        <v>4303</v>
      </c>
      <c r="D1220" s="1001" t="s">
        <v>11955</v>
      </c>
      <c r="E1220" s="1001">
        <v>7094</v>
      </c>
      <c r="F1220" s="1001">
        <v>4873970.43</v>
      </c>
      <c r="G1220" s="1001">
        <v>0</v>
      </c>
      <c r="H1220" s="1001">
        <v>0</v>
      </c>
      <c r="I1220" s="1001">
        <v>73171</v>
      </c>
      <c r="J1220" s="1001">
        <v>73171</v>
      </c>
      <c r="K1220" s="1001">
        <v>73171</v>
      </c>
      <c r="L1220" s="1000">
        <v>0</v>
      </c>
    </row>
    <row r="1221" spans="1:12" ht="18.75">
      <c r="A1221" s="1004" t="s">
        <v>11953</v>
      </c>
      <c r="B1221" s="1001" t="s">
        <v>12047</v>
      </c>
      <c r="C1221" s="1001" t="s">
        <v>11956</v>
      </c>
      <c r="D1221" s="1001" t="s">
        <v>11961</v>
      </c>
      <c r="E1221" s="1001">
        <v>4058</v>
      </c>
      <c r="F1221" s="1001">
        <v>5829522.6900000004</v>
      </c>
      <c r="G1221" s="1001">
        <v>0</v>
      </c>
      <c r="H1221" s="1001">
        <v>0</v>
      </c>
      <c r="I1221" s="1001">
        <v>48510</v>
      </c>
      <c r="J1221" s="1001">
        <v>48510</v>
      </c>
      <c r="K1221" s="1001">
        <v>48510</v>
      </c>
      <c r="L1221" s="1000">
        <v>0</v>
      </c>
    </row>
    <row r="1222" spans="1:12" ht="18.75">
      <c r="A1222" s="1004" t="s">
        <v>11953</v>
      </c>
      <c r="B1222" s="1001" t="s">
        <v>12047</v>
      </c>
      <c r="C1222" s="1001" t="s">
        <v>11956</v>
      </c>
      <c r="D1222" s="1001" t="s">
        <v>11962</v>
      </c>
      <c r="E1222" s="1001">
        <v>9713</v>
      </c>
      <c r="F1222" s="1001">
        <v>0</v>
      </c>
      <c r="G1222" s="1001">
        <v>0</v>
      </c>
      <c r="H1222" s="1001">
        <v>0</v>
      </c>
      <c r="I1222" s="1001">
        <v>178342</v>
      </c>
      <c r="J1222" s="1001">
        <v>178342</v>
      </c>
      <c r="K1222" s="1001">
        <v>113588</v>
      </c>
      <c r="L1222" s="1000">
        <v>-64754</v>
      </c>
    </row>
    <row r="1223" spans="1:12" ht="18.75">
      <c r="A1223" s="1004" t="s">
        <v>11953</v>
      </c>
      <c r="B1223" s="1000" t="s">
        <v>12047</v>
      </c>
      <c r="C1223" s="1000" t="s">
        <v>4301</v>
      </c>
      <c r="D1223" s="1000" t="s">
        <v>11963</v>
      </c>
      <c r="E1223" s="1000">
        <v>4750</v>
      </c>
      <c r="F1223" s="1000">
        <v>1405442.07</v>
      </c>
      <c r="G1223" s="1000">
        <v>420</v>
      </c>
      <c r="H1223" s="1000">
        <v>154006.41</v>
      </c>
      <c r="I1223" s="1000">
        <v>56995</v>
      </c>
      <c r="J1223" s="1000">
        <v>56995</v>
      </c>
      <c r="K1223" s="1000">
        <v>56996</v>
      </c>
      <c r="L1223" s="1000">
        <v>1</v>
      </c>
    </row>
    <row r="1224" spans="1:12" ht="18.75">
      <c r="A1224" s="1004" t="s">
        <v>11953</v>
      </c>
      <c r="B1224" s="1001" t="s">
        <v>12047</v>
      </c>
      <c r="C1224" s="1001" t="s">
        <v>4301</v>
      </c>
      <c r="D1224" s="1001" t="s">
        <v>11981</v>
      </c>
      <c r="E1224" s="1001">
        <v>114</v>
      </c>
      <c r="F1224" s="1001">
        <v>43420.32</v>
      </c>
      <c r="G1224" s="1001">
        <v>0</v>
      </c>
      <c r="H1224" s="1001">
        <v>0</v>
      </c>
      <c r="I1224" s="1001">
        <v>1025</v>
      </c>
      <c r="J1224" s="1001">
        <v>1025</v>
      </c>
      <c r="K1224" s="1001">
        <v>966</v>
      </c>
      <c r="L1224" s="1000">
        <v>-59</v>
      </c>
    </row>
    <row r="1225" spans="1:12" ht="18.75">
      <c r="A1225" s="1004" t="s">
        <v>11953</v>
      </c>
      <c r="B1225" s="1001" t="s">
        <v>12047</v>
      </c>
      <c r="C1225" s="1001" t="s">
        <v>4301</v>
      </c>
      <c r="D1225" s="1001" t="s">
        <v>11982</v>
      </c>
      <c r="E1225" s="1001">
        <v>73</v>
      </c>
      <c r="F1225" s="1001">
        <v>18350.740000000002</v>
      </c>
      <c r="G1225" s="1001">
        <v>0</v>
      </c>
      <c r="H1225" s="1001">
        <v>0</v>
      </c>
      <c r="I1225" s="1001">
        <v>439</v>
      </c>
      <c r="J1225" s="1001">
        <v>439</v>
      </c>
      <c r="K1225" s="1001">
        <v>337</v>
      </c>
      <c r="L1225" s="1000">
        <v>-102</v>
      </c>
    </row>
    <row r="1226" spans="1:12" ht="18.75">
      <c r="A1226" s="1004" t="s">
        <v>11953</v>
      </c>
      <c r="B1226" s="1001" t="s">
        <v>12047</v>
      </c>
      <c r="C1226" s="1001" t="s">
        <v>4301</v>
      </c>
      <c r="D1226" s="1001" t="s">
        <v>11964</v>
      </c>
      <c r="E1226" s="1001">
        <v>1597</v>
      </c>
      <c r="F1226" s="1001">
        <v>1997983</v>
      </c>
      <c r="G1226" s="1001">
        <v>0</v>
      </c>
      <c r="H1226" s="1001">
        <v>0</v>
      </c>
      <c r="I1226" s="1001">
        <v>25389</v>
      </c>
      <c r="J1226" s="1001">
        <v>25389</v>
      </c>
      <c r="K1226" s="1001">
        <v>25346</v>
      </c>
      <c r="L1226" s="1000">
        <v>-43</v>
      </c>
    </row>
    <row r="1227" spans="1:12" ht="18.75">
      <c r="A1227" s="1004" t="s">
        <v>11953</v>
      </c>
      <c r="B1227" s="1001" t="s">
        <v>12047</v>
      </c>
      <c r="C1227" s="1001" t="s">
        <v>4301</v>
      </c>
      <c r="D1227" s="1001" t="s">
        <v>11965</v>
      </c>
      <c r="E1227" s="1001">
        <v>0</v>
      </c>
      <c r="F1227" s="1001">
        <v>0</v>
      </c>
      <c r="G1227" s="1001">
        <v>0</v>
      </c>
      <c r="H1227" s="1001">
        <v>0</v>
      </c>
      <c r="I1227" s="1001">
        <v>10669</v>
      </c>
      <c r="J1227" s="1001">
        <v>10669</v>
      </c>
      <c r="K1227" s="1001">
        <v>0</v>
      </c>
      <c r="L1227" s="1000">
        <v>-10669</v>
      </c>
    </row>
    <row r="1228" spans="1:12" ht="18.75">
      <c r="A1228" s="1004" t="s">
        <v>11953</v>
      </c>
      <c r="B1228" s="1001" t="s">
        <v>12047</v>
      </c>
      <c r="C1228" s="1001" t="s">
        <v>4301</v>
      </c>
      <c r="D1228" s="1001" t="s">
        <v>11966</v>
      </c>
      <c r="E1228" s="1001">
        <v>222</v>
      </c>
      <c r="F1228" s="1001">
        <v>53106.879999999997</v>
      </c>
      <c r="G1228" s="1001">
        <v>0</v>
      </c>
      <c r="H1228" s="1001">
        <v>0</v>
      </c>
      <c r="I1228" s="1001">
        <v>7380</v>
      </c>
      <c r="J1228" s="1001">
        <v>7380</v>
      </c>
      <c r="K1228" s="1001">
        <v>5422</v>
      </c>
      <c r="L1228" s="1000">
        <v>-1958</v>
      </c>
    </row>
    <row r="1229" spans="1:12" ht="18.75">
      <c r="A1229" s="1004" t="s">
        <v>11953</v>
      </c>
      <c r="B1229" s="1001" t="s">
        <v>12047</v>
      </c>
      <c r="C1229" s="1001" t="s">
        <v>4301</v>
      </c>
      <c r="D1229" s="1001" t="s">
        <v>11967</v>
      </c>
      <c r="E1229" s="1001">
        <v>0</v>
      </c>
      <c r="F1229" s="1001">
        <v>0</v>
      </c>
      <c r="G1229" s="1001">
        <v>0</v>
      </c>
      <c r="H1229" s="1001">
        <v>0</v>
      </c>
      <c r="I1229" s="1001">
        <v>3218</v>
      </c>
      <c r="J1229" s="1001">
        <v>3218</v>
      </c>
      <c r="K1229" s="1001">
        <v>0</v>
      </c>
      <c r="L1229" s="1000">
        <v>-3218</v>
      </c>
    </row>
    <row r="1230" spans="1:12" ht="18.75">
      <c r="A1230" s="1004" t="s">
        <v>11953</v>
      </c>
      <c r="B1230" s="1001" t="s">
        <v>12047</v>
      </c>
      <c r="C1230" s="1001" t="s">
        <v>4301</v>
      </c>
      <c r="D1230" s="1001" t="s">
        <v>11983</v>
      </c>
      <c r="E1230" s="1001">
        <v>0</v>
      </c>
      <c r="F1230" s="1001">
        <v>0</v>
      </c>
      <c r="G1230" s="1001">
        <v>0</v>
      </c>
      <c r="H1230" s="1001">
        <v>0</v>
      </c>
      <c r="I1230" s="1001">
        <v>729</v>
      </c>
      <c r="J1230" s="1001">
        <v>729</v>
      </c>
      <c r="K1230" s="1001">
        <v>687</v>
      </c>
      <c r="L1230" s="1000">
        <v>-42</v>
      </c>
    </row>
    <row r="1231" spans="1:12" ht="18.75">
      <c r="A1231" s="1004" t="s">
        <v>11953</v>
      </c>
      <c r="B1231" s="1001" t="s">
        <v>12047</v>
      </c>
      <c r="C1231" s="1001" t="s">
        <v>4301</v>
      </c>
      <c r="D1231" s="1001" t="s">
        <v>11959</v>
      </c>
      <c r="E1231" s="1001">
        <v>54</v>
      </c>
      <c r="F1231" s="1001">
        <v>18691.02</v>
      </c>
      <c r="G1231" s="1001">
        <v>0</v>
      </c>
      <c r="H1231" s="1001">
        <v>0</v>
      </c>
      <c r="I1231" s="1001">
        <v>398</v>
      </c>
      <c r="J1231" s="1001">
        <v>398</v>
      </c>
      <c r="K1231" s="1001">
        <v>196</v>
      </c>
      <c r="L1231" s="1000">
        <v>-202</v>
      </c>
    </row>
    <row r="1232" spans="1:12" ht="18.75">
      <c r="A1232" s="1004" t="s">
        <v>11953</v>
      </c>
      <c r="B1232" s="1001" t="s">
        <v>12047</v>
      </c>
      <c r="C1232" s="1001" t="s">
        <v>4301</v>
      </c>
      <c r="D1232" s="1001" t="s">
        <v>11968</v>
      </c>
      <c r="E1232" s="1001">
        <v>2090</v>
      </c>
      <c r="F1232" s="1001">
        <v>1160992</v>
      </c>
      <c r="G1232" s="1001">
        <v>0</v>
      </c>
      <c r="H1232" s="1001">
        <v>0</v>
      </c>
      <c r="I1232" s="1001">
        <v>16552</v>
      </c>
      <c r="J1232" s="1001">
        <v>16552</v>
      </c>
      <c r="K1232" s="1001">
        <v>16501</v>
      </c>
      <c r="L1232" s="1000">
        <v>-51</v>
      </c>
    </row>
    <row r="1233" spans="1:12" ht="18.75">
      <c r="A1233" s="1004" t="s">
        <v>11953</v>
      </c>
      <c r="B1233" s="1001" t="s">
        <v>12047</v>
      </c>
      <c r="C1233" s="1001" t="s">
        <v>4301</v>
      </c>
      <c r="D1233" s="1001" t="s">
        <v>11984</v>
      </c>
      <c r="E1233" s="1001">
        <v>2295</v>
      </c>
      <c r="F1233" s="1001">
        <v>4323562.37</v>
      </c>
      <c r="G1233" s="1001">
        <v>0</v>
      </c>
      <c r="H1233" s="1001">
        <v>0</v>
      </c>
      <c r="I1233" s="1001">
        <v>61733</v>
      </c>
      <c r="J1233" s="1001">
        <v>61733</v>
      </c>
      <c r="K1233" s="1001">
        <v>35192</v>
      </c>
      <c r="L1233" s="1000">
        <v>-26541</v>
      </c>
    </row>
    <row r="1234" spans="1:12" ht="18.75">
      <c r="A1234" s="1004" t="s">
        <v>11953</v>
      </c>
      <c r="B1234" s="1001" t="s">
        <v>12047</v>
      </c>
      <c r="C1234" s="1001" t="s">
        <v>4301</v>
      </c>
      <c r="D1234" s="1001" t="s">
        <v>11962</v>
      </c>
      <c r="E1234" s="1001">
        <v>19189</v>
      </c>
      <c r="F1234" s="1001">
        <v>0</v>
      </c>
      <c r="G1234" s="1001">
        <v>0</v>
      </c>
      <c r="H1234" s="1001">
        <v>0</v>
      </c>
      <c r="I1234" s="1001">
        <v>153671</v>
      </c>
      <c r="J1234" s="1001">
        <v>153671</v>
      </c>
      <c r="K1234" s="1001">
        <v>139611</v>
      </c>
      <c r="L1234" s="1000">
        <v>-14060</v>
      </c>
    </row>
    <row r="1235" spans="1:12" ht="18.75">
      <c r="A1235" s="1004" t="s">
        <v>11953</v>
      </c>
      <c r="B1235" s="1001" t="s">
        <v>12047</v>
      </c>
      <c r="C1235" s="1001" t="s">
        <v>4301</v>
      </c>
      <c r="D1235" s="1001" t="s">
        <v>11987</v>
      </c>
      <c r="E1235" s="1001">
        <v>119</v>
      </c>
      <c r="F1235" s="1001">
        <v>22158.99</v>
      </c>
      <c r="G1235" s="1001">
        <v>0</v>
      </c>
      <c r="H1235" s="1001">
        <v>0</v>
      </c>
      <c r="I1235" s="1001">
        <v>888</v>
      </c>
      <c r="J1235" s="1001">
        <v>888</v>
      </c>
      <c r="K1235" s="1001">
        <v>888</v>
      </c>
      <c r="L1235" s="1000">
        <v>0</v>
      </c>
    </row>
    <row r="1236" spans="1:12" ht="18.75">
      <c r="A1236" s="1004" t="s">
        <v>11953</v>
      </c>
      <c r="B1236" s="1001" t="s">
        <v>12047</v>
      </c>
      <c r="C1236" s="1001" t="s">
        <v>4301</v>
      </c>
      <c r="D1236" s="1001" t="s">
        <v>11988</v>
      </c>
      <c r="E1236" s="1001">
        <v>146</v>
      </c>
      <c r="F1236" s="1001">
        <v>110135.1</v>
      </c>
      <c r="G1236" s="1001">
        <v>0</v>
      </c>
      <c r="H1236" s="1001">
        <v>0</v>
      </c>
      <c r="I1236" s="1001">
        <v>1763</v>
      </c>
      <c r="J1236" s="1001">
        <v>1763</v>
      </c>
      <c r="K1236" s="1001">
        <v>1762</v>
      </c>
      <c r="L1236" s="1000">
        <v>-1</v>
      </c>
    </row>
    <row r="1237" spans="1:12" ht="18.75">
      <c r="A1237" s="1004" t="s">
        <v>11953</v>
      </c>
      <c r="B1237" s="1001" t="s">
        <v>12047</v>
      </c>
      <c r="C1237" s="1001" t="s">
        <v>4301</v>
      </c>
      <c r="D1237" s="1001" t="s">
        <v>11989</v>
      </c>
      <c r="E1237" s="1001">
        <v>147</v>
      </c>
      <c r="F1237" s="1001">
        <v>20118.419999999998</v>
      </c>
      <c r="G1237" s="1001">
        <v>0</v>
      </c>
      <c r="H1237" s="1001">
        <v>0</v>
      </c>
      <c r="I1237" s="1001">
        <v>1763</v>
      </c>
      <c r="J1237" s="1001">
        <v>1763</v>
      </c>
      <c r="K1237" s="1001">
        <v>1763</v>
      </c>
      <c r="L1237" s="1000">
        <v>0</v>
      </c>
    </row>
    <row r="1238" spans="1:12" ht="18.75">
      <c r="A1238" s="1004" t="s">
        <v>11953</v>
      </c>
      <c r="B1238" s="1001" t="s">
        <v>9915</v>
      </c>
      <c r="C1238" s="1001" t="s">
        <v>4303</v>
      </c>
      <c r="D1238" s="1001" t="s">
        <v>11955</v>
      </c>
      <c r="E1238" s="1001">
        <v>737</v>
      </c>
      <c r="F1238" s="1001">
        <v>412965.07</v>
      </c>
      <c r="G1238" s="1001">
        <v>0</v>
      </c>
      <c r="H1238" s="1001">
        <v>0</v>
      </c>
      <c r="I1238" s="1001">
        <v>8583</v>
      </c>
      <c r="J1238" s="1001">
        <v>8583</v>
      </c>
      <c r="K1238" s="1001">
        <v>8583</v>
      </c>
      <c r="L1238" s="1000">
        <v>0</v>
      </c>
    </row>
    <row r="1239" spans="1:12" ht="18.75">
      <c r="A1239" s="1004" t="s">
        <v>11953</v>
      </c>
      <c r="B1239" s="1001" t="s">
        <v>9915</v>
      </c>
      <c r="C1239" s="1001" t="s">
        <v>11956</v>
      </c>
      <c r="D1239" s="1001" t="s">
        <v>11961</v>
      </c>
      <c r="E1239" s="1001">
        <v>625</v>
      </c>
      <c r="F1239" s="1001">
        <v>760431.79</v>
      </c>
      <c r="G1239" s="1001">
        <v>0</v>
      </c>
      <c r="H1239" s="1001">
        <v>0</v>
      </c>
      <c r="I1239" s="1001">
        <v>7286</v>
      </c>
      <c r="J1239" s="1001">
        <v>7286</v>
      </c>
      <c r="K1239" s="1001">
        <v>7286</v>
      </c>
      <c r="L1239" s="1000">
        <v>0</v>
      </c>
    </row>
    <row r="1240" spans="1:12" ht="18.75">
      <c r="A1240" s="1004" t="s">
        <v>11953</v>
      </c>
      <c r="B1240" s="1001" t="s">
        <v>9915</v>
      </c>
      <c r="C1240" s="1001" t="s">
        <v>11956</v>
      </c>
      <c r="D1240" s="1001" t="s">
        <v>11962</v>
      </c>
      <c r="E1240" s="1001">
        <v>963</v>
      </c>
      <c r="F1240" s="1001">
        <v>0</v>
      </c>
      <c r="G1240" s="1001">
        <v>0</v>
      </c>
      <c r="H1240" s="1001">
        <v>0</v>
      </c>
      <c r="I1240" s="1001">
        <v>19347</v>
      </c>
      <c r="J1240" s="1001">
        <v>19347</v>
      </c>
      <c r="K1240" s="1001">
        <v>10521</v>
      </c>
      <c r="L1240" s="1000">
        <v>-8826</v>
      </c>
    </row>
    <row r="1241" spans="1:12" ht="18.75">
      <c r="A1241" s="1004" t="s">
        <v>11953</v>
      </c>
      <c r="B1241" s="1001" t="s">
        <v>9915</v>
      </c>
      <c r="C1241" s="1001" t="s">
        <v>4301</v>
      </c>
      <c r="D1241" s="1001" t="s">
        <v>11963</v>
      </c>
      <c r="E1241" s="1001">
        <v>499</v>
      </c>
      <c r="F1241" s="1001">
        <v>106140.82</v>
      </c>
      <c r="G1241" s="1001">
        <v>0</v>
      </c>
      <c r="H1241" s="1001">
        <v>0</v>
      </c>
      <c r="I1241" s="1001">
        <v>5988</v>
      </c>
      <c r="J1241" s="1001">
        <v>5988</v>
      </c>
      <c r="K1241" s="1001">
        <v>5987</v>
      </c>
      <c r="L1241" s="1000">
        <v>-1</v>
      </c>
    </row>
    <row r="1242" spans="1:12" ht="18.75">
      <c r="A1242" s="1004" t="s">
        <v>11953</v>
      </c>
      <c r="B1242" s="1001" t="s">
        <v>9915</v>
      </c>
      <c r="C1242" s="1001" t="s">
        <v>4301</v>
      </c>
      <c r="D1242" s="1001" t="s">
        <v>11964</v>
      </c>
      <c r="E1242" s="1001">
        <v>204</v>
      </c>
      <c r="F1242" s="1001">
        <v>208205</v>
      </c>
      <c r="G1242" s="1001">
        <v>0</v>
      </c>
      <c r="H1242" s="1001">
        <v>0</v>
      </c>
      <c r="I1242" s="1001">
        <v>3518</v>
      </c>
      <c r="J1242" s="1001">
        <v>3518</v>
      </c>
      <c r="K1242" s="1001">
        <v>3512</v>
      </c>
      <c r="L1242" s="1000">
        <v>-6</v>
      </c>
    </row>
    <row r="1243" spans="1:12" ht="18.75">
      <c r="A1243" s="1004" t="s">
        <v>11953</v>
      </c>
      <c r="B1243" s="1001" t="s">
        <v>9915</v>
      </c>
      <c r="C1243" s="1001" t="s">
        <v>4301</v>
      </c>
      <c r="D1243" s="1001" t="s">
        <v>11965</v>
      </c>
      <c r="E1243" s="1001">
        <v>0</v>
      </c>
      <c r="F1243" s="1001">
        <v>0</v>
      </c>
      <c r="G1243" s="1001">
        <v>0</v>
      </c>
      <c r="H1243" s="1001">
        <v>0</v>
      </c>
      <c r="I1243" s="1001">
        <v>1485</v>
      </c>
      <c r="J1243" s="1001">
        <v>1485</v>
      </c>
      <c r="K1243" s="1001">
        <v>0</v>
      </c>
      <c r="L1243" s="1000">
        <v>-1485</v>
      </c>
    </row>
    <row r="1244" spans="1:12" ht="18.75">
      <c r="A1244" s="1004" t="s">
        <v>11953</v>
      </c>
      <c r="B1244" s="1001" t="s">
        <v>9915</v>
      </c>
      <c r="C1244" s="1001" t="s">
        <v>4301</v>
      </c>
      <c r="D1244" s="1001" t="s">
        <v>11966</v>
      </c>
      <c r="E1244" s="1001">
        <v>70</v>
      </c>
      <c r="F1244" s="1001">
        <v>14209.96</v>
      </c>
      <c r="G1244" s="1001">
        <v>0</v>
      </c>
      <c r="H1244" s="1001">
        <v>0</v>
      </c>
      <c r="I1244" s="1001">
        <v>821</v>
      </c>
      <c r="J1244" s="1001">
        <v>821</v>
      </c>
      <c r="K1244" s="1001">
        <v>818</v>
      </c>
      <c r="L1244" s="1000">
        <v>-3</v>
      </c>
    </row>
    <row r="1245" spans="1:12" ht="18.75">
      <c r="A1245" s="1004" t="s">
        <v>11953</v>
      </c>
      <c r="B1245" s="1001" t="s">
        <v>9915</v>
      </c>
      <c r="C1245" s="1001" t="s">
        <v>4301</v>
      </c>
      <c r="D1245" s="1001" t="s">
        <v>11967</v>
      </c>
      <c r="E1245" s="1001">
        <v>0</v>
      </c>
      <c r="F1245" s="1001">
        <v>0</v>
      </c>
      <c r="G1245" s="1001">
        <v>0</v>
      </c>
      <c r="H1245" s="1001">
        <v>0</v>
      </c>
      <c r="I1245" s="1001">
        <v>355</v>
      </c>
      <c r="J1245" s="1001">
        <v>355</v>
      </c>
      <c r="K1245" s="1001">
        <v>0</v>
      </c>
      <c r="L1245" s="1000">
        <v>-355</v>
      </c>
    </row>
    <row r="1246" spans="1:12" ht="18.75">
      <c r="A1246" s="1004" t="s">
        <v>11953</v>
      </c>
      <c r="B1246" s="1001" t="s">
        <v>9915</v>
      </c>
      <c r="C1246" s="1001" t="s">
        <v>4301</v>
      </c>
      <c r="D1246" s="1001" t="s">
        <v>11983</v>
      </c>
      <c r="E1246" s="1001">
        <v>0</v>
      </c>
      <c r="F1246" s="1001">
        <v>0</v>
      </c>
      <c r="G1246" s="1001">
        <v>0</v>
      </c>
      <c r="H1246" s="1001">
        <v>0</v>
      </c>
      <c r="I1246" s="1001">
        <v>71</v>
      </c>
      <c r="J1246" s="1001">
        <v>71</v>
      </c>
      <c r="K1246" s="1001">
        <v>70</v>
      </c>
      <c r="L1246" s="1000">
        <v>-1</v>
      </c>
    </row>
    <row r="1247" spans="1:12" ht="18.75">
      <c r="A1247" s="1004" t="s">
        <v>11953</v>
      </c>
      <c r="B1247" s="1001" t="s">
        <v>9915</v>
      </c>
      <c r="C1247" s="1001" t="s">
        <v>4301</v>
      </c>
      <c r="D1247" s="1001" t="s">
        <v>11968</v>
      </c>
      <c r="E1247" s="1001">
        <v>863</v>
      </c>
      <c r="F1247" s="1001">
        <v>490860</v>
      </c>
      <c r="G1247" s="1001">
        <v>0</v>
      </c>
      <c r="H1247" s="1001">
        <v>0</v>
      </c>
      <c r="I1247" s="1001">
        <v>4110</v>
      </c>
      <c r="J1247" s="1001">
        <v>4110</v>
      </c>
      <c r="K1247" s="1001">
        <v>4103</v>
      </c>
      <c r="L1247" s="1000">
        <v>-7</v>
      </c>
    </row>
    <row r="1248" spans="1:12" ht="18.75">
      <c r="A1248" s="1004" t="s">
        <v>11953</v>
      </c>
      <c r="B1248" s="1001" t="s">
        <v>9915</v>
      </c>
      <c r="C1248" s="1001" t="s">
        <v>4301</v>
      </c>
      <c r="D1248" s="1001" t="s">
        <v>11984</v>
      </c>
      <c r="E1248" s="1001">
        <v>132</v>
      </c>
      <c r="F1248" s="1001">
        <v>241568.61</v>
      </c>
      <c r="G1248" s="1001">
        <v>0</v>
      </c>
      <c r="H1248" s="1001">
        <v>0</v>
      </c>
      <c r="I1248" s="1001">
        <v>5452</v>
      </c>
      <c r="J1248" s="1001">
        <v>5452</v>
      </c>
      <c r="K1248" s="1001">
        <v>3077</v>
      </c>
      <c r="L1248" s="1000">
        <v>-2375</v>
      </c>
    </row>
    <row r="1249" spans="1:12" ht="18.75">
      <c r="A1249" s="1004" t="s">
        <v>11953</v>
      </c>
      <c r="B1249" s="1001" t="s">
        <v>9915</v>
      </c>
      <c r="C1249" s="1001" t="s">
        <v>4301</v>
      </c>
      <c r="D1249" s="1001" t="s">
        <v>11962</v>
      </c>
      <c r="E1249" s="1001">
        <v>2251</v>
      </c>
      <c r="F1249" s="1001">
        <v>0</v>
      </c>
      <c r="G1249" s="1001">
        <v>0</v>
      </c>
      <c r="H1249" s="1001">
        <v>0</v>
      </c>
      <c r="I1249" s="1001">
        <v>20224</v>
      </c>
      <c r="J1249" s="1001">
        <v>20224</v>
      </c>
      <c r="K1249" s="1001">
        <v>18659</v>
      </c>
      <c r="L1249" s="1000">
        <v>-1565</v>
      </c>
    </row>
    <row r="1250" spans="1:12" ht="18.75">
      <c r="A1250" s="1004" t="s">
        <v>11953</v>
      </c>
      <c r="B1250" s="1000" t="s">
        <v>4435</v>
      </c>
      <c r="C1250" s="1000" t="s">
        <v>4303</v>
      </c>
      <c r="D1250" s="1000" t="s">
        <v>11955</v>
      </c>
      <c r="E1250" s="1000">
        <v>2784</v>
      </c>
      <c r="F1250" s="1000">
        <v>1729902.83</v>
      </c>
      <c r="G1250" s="1000">
        <v>64</v>
      </c>
      <c r="H1250" s="1000">
        <v>44000</v>
      </c>
      <c r="I1250" s="1000">
        <v>33205</v>
      </c>
      <c r="J1250" s="1000">
        <v>33205</v>
      </c>
      <c r="K1250" s="1000">
        <v>33205</v>
      </c>
      <c r="L1250" s="1000">
        <v>0</v>
      </c>
    </row>
    <row r="1251" spans="1:12" ht="18.75">
      <c r="A1251" s="1004" t="s">
        <v>11953</v>
      </c>
      <c r="B1251" s="1001" t="s">
        <v>4435</v>
      </c>
      <c r="C1251" s="1001" t="s">
        <v>11956</v>
      </c>
      <c r="D1251" s="1001" t="s">
        <v>11961</v>
      </c>
      <c r="E1251" s="1001">
        <v>1488</v>
      </c>
      <c r="F1251" s="1001">
        <v>2432429.9700000002</v>
      </c>
      <c r="G1251" s="1001">
        <v>0</v>
      </c>
      <c r="H1251" s="1001">
        <v>0</v>
      </c>
      <c r="I1251" s="1001">
        <v>19005</v>
      </c>
      <c r="J1251" s="1001">
        <v>19005</v>
      </c>
      <c r="K1251" s="1001">
        <v>19005</v>
      </c>
      <c r="L1251" s="1000">
        <v>0</v>
      </c>
    </row>
    <row r="1252" spans="1:12" ht="18.75">
      <c r="A1252" s="1004" t="s">
        <v>11953</v>
      </c>
      <c r="B1252" s="1001" t="s">
        <v>4435</v>
      </c>
      <c r="C1252" s="1001" t="s">
        <v>11956</v>
      </c>
      <c r="D1252" s="1001" t="s">
        <v>11995</v>
      </c>
      <c r="E1252" s="1001">
        <v>329</v>
      </c>
      <c r="F1252" s="1001">
        <v>631893.85</v>
      </c>
      <c r="G1252" s="1001">
        <v>0</v>
      </c>
      <c r="H1252" s="1001">
        <v>0</v>
      </c>
      <c r="I1252" s="1001">
        <v>3819</v>
      </c>
      <c r="J1252" s="1001">
        <v>3819</v>
      </c>
      <c r="K1252" s="1001">
        <v>3781</v>
      </c>
      <c r="L1252" s="1000">
        <v>-38</v>
      </c>
    </row>
    <row r="1253" spans="1:12" ht="18.75">
      <c r="A1253" s="1004" t="s">
        <v>11953</v>
      </c>
      <c r="B1253" s="1001" t="s">
        <v>4435</v>
      </c>
      <c r="C1253" s="1001" t="s">
        <v>11956</v>
      </c>
      <c r="D1253" s="1001" t="s">
        <v>11962</v>
      </c>
      <c r="E1253" s="1001">
        <v>4477</v>
      </c>
      <c r="F1253" s="1001">
        <v>0</v>
      </c>
      <c r="G1253" s="1001">
        <v>0</v>
      </c>
      <c r="H1253" s="1001">
        <v>0</v>
      </c>
      <c r="I1253" s="1001">
        <v>71149</v>
      </c>
      <c r="J1253" s="1001">
        <v>71149</v>
      </c>
      <c r="K1253" s="1001">
        <v>46319</v>
      </c>
      <c r="L1253" s="1000">
        <v>-24830</v>
      </c>
    </row>
    <row r="1254" spans="1:12" ht="18.75">
      <c r="A1254" s="1004" t="s">
        <v>11953</v>
      </c>
      <c r="B1254" s="1001" t="s">
        <v>4435</v>
      </c>
      <c r="C1254" s="1001" t="s">
        <v>4301</v>
      </c>
      <c r="D1254" s="1001" t="s">
        <v>11963</v>
      </c>
      <c r="E1254" s="1001">
        <v>1187</v>
      </c>
      <c r="F1254" s="1001">
        <v>257814.82</v>
      </c>
      <c r="G1254" s="1001">
        <v>0</v>
      </c>
      <c r="H1254" s="1001">
        <v>0</v>
      </c>
      <c r="I1254" s="1001">
        <v>13219</v>
      </c>
      <c r="J1254" s="1001">
        <v>13219</v>
      </c>
      <c r="K1254" s="1001">
        <v>13197</v>
      </c>
      <c r="L1254" s="1000">
        <v>-22</v>
      </c>
    </row>
    <row r="1255" spans="1:12" ht="18.75">
      <c r="A1255" s="1004" t="s">
        <v>11953</v>
      </c>
      <c r="B1255" s="1001" t="s">
        <v>4435</v>
      </c>
      <c r="C1255" s="1001" t="s">
        <v>4301</v>
      </c>
      <c r="D1255" s="1001" t="s">
        <v>11981</v>
      </c>
      <c r="E1255" s="1001">
        <v>168</v>
      </c>
      <c r="F1255" s="1001">
        <v>63987.839999999997</v>
      </c>
      <c r="G1255" s="1001">
        <v>0</v>
      </c>
      <c r="H1255" s="1001">
        <v>0</v>
      </c>
      <c r="I1255" s="1001">
        <v>1025</v>
      </c>
      <c r="J1255" s="1001">
        <v>1025</v>
      </c>
      <c r="K1255" s="1001">
        <v>990</v>
      </c>
      <c r="L1255" s="1000">
        <v>-35</v>
      </c>
    </row>
    <row r="1256" spans="1:12" ht="18.75">
      <c r="A1256" s="1004" t="s">
        <v>11953</v>
      </c>
      <c r="B1256" s="1001" t="s">
        <v>4435</v>
      </c>
      <c r="C1256" s="1001" t="s">
        <v>4301</v>
      </c>
      <c r="D1256" s="1001" t="s">
        <v>11982</v>
      </c>
      <c r="E1256" s="1001">
        <v>46</v>
      </c>
      <c r="F1256" s="1001">
        <v>11563.48</v>
      </c>
      <c r="G1256" s="1001">
        <v>0</v>
      </c>
      <c r="H1256" s="1001">
        <v>0</v>
      </c>
      <c r="I1256" s="1001">
        <v>439</v>
      </c>
      <c r="J1256" s="1001">
        <v>439</v>
      </c>
      <c r="K1256" s="1001">
        <v>436</v>
      </c>
      <c r="L1256" s="1000">
        <v>-3</v>
      </c>
    </row>
    <row r="1257" spans="1:12" ht="18.75">
      <c r="A1257" s="1004" t="s">
        <v>11953</v>
      </c>
      <c r="B1257" s="1001" t="s">
        <v>4435</v>
      </c>
      <c r="C1257" s="1001" t="s">
        <v>4301</v>
      </c>
      <c r="D1257" s="1001" t="s">
        <v>11964</v>
      </c>
      <c r="E1257" s="1001">
        <v>779</v>
      </c>
      <c r="F1257" s="1001">
        <v>767132</v>
      </c>
      <c r="G1257" s="1001">
        <v>0</v>
      </c>
      <c r="H1257" s="1001">
        <v>0</v>
      </c>
      <c r="I1257" s="1001">
        <v>10353</v>
      </c>
      <c r="J1257" s="1001">
        <v>10353</v>
      </c>
      <c r="K1257" s="1001">
        <v>10347</v>
      </c>
      <c r="L1257" s="1000">
        <v>-6</v>
      </c>
    </row>
    <row r="1258" spans="1:12" ht="18.75">
      <c r="A1258" s="1004" t="s">
        <v>11953</v>
      </c>
      <c r="B1258" s="1001" t="s">
        <v>4435</v>
      </c>
      <c r="C1258" s="1001" t="s">
        <v>4301</v>
      </c>
      <c r="D1258" s="1001" t="s">
        <v>11965</v>
      </c>
      <c r="E1258" s="1001">
        <v>0</v>
      </c>
      <c r="F1258" s="1001">
        <v>0</v>
      </c>
      <c r="G1258" s="1001">
        <v>0</v>
      </c>
      <c r="H1258" s="1001">
        <v>0</v>
      </c>
      <c r="I1258" s="1001">
        <v>4683</v>
      </c>
      <c r="J1258" s="1001">
        <v>4683</v>
      </c>
      <c r="K1258" s="1001">
        <v>0</v>
      </c>
      <c r="L1258" s="1000">
        <v>-4683</v>
      </c>
    </row>
    <row r="1259" spans="1:12" ht="18.75">
      <c r="A1259" s="1004" t="s">
        <v>11953</v>
      </c>
      <c r="B1259" s="1001" t="s">
        <v>4435</v>
      </c>
      <c r="C1259" s="1001" t="s">
        <v>4301</v>
      </c>
      <c r="D1259" s="1001" t="s">
        <v>11966</v>
      </c>
      <c r="E1259" s="1001">
        <v>204</v>
      </c>
      <c r="F1259" s="1001">
        <v>41351.589999999997</v>
      </c>
      <c r="G1259" s="1001">
        <v>0</v>
      </c>
      <c r="H1259" s="1001">
        <v>0</v>
      </c>
      <c r="I1259" s="1001">
        <v>2472</v>
      </c>
      <c r="J1259" s="1001">
        <v>2472</v>
      </c>
      <c r="K1259" s="1001">
        <v>2461</v>
      </c>
      <c r="L1259" s="1000">
        <v>-11</v>
      </c>
    </row>
    <row r="1260" spans="1:12" ht="18.75">
      <c r="A1260" s="1004" t="s">
        <v>11953</v>
      </c>
      <c r="B1260" s="1001" t="s">
        <v>4435</v>
      </c>
      <c r="C1260" s="1001" t="s">
        <v>4301</v>
      </c>
      <c r="D1260" s="1001" t="s">
        <v>11967</v>
      </c>
      <c r="E1260" s="1001">
        <v>0</v>
      </c>
      <c r="F1260" s="1001">
        <v>0</v>
      </c>
      <c r="G1260" s="1001">
        <v>0</v>
      </c>
      <c r="H1260" s="1001">
        <v>0</v>
      </c>
      <c r="I1260" s="1001">
        <v>1101</v>
      </c>
      <c r="J1260" s="1001">
        <v>1101</v>
      </c>
      <c r="K1260" s="1001">
        <v>0</v>
      </c>
      <c r="L1260" s="1000">
        <v>-1101</v>
      </c>
    </row>
    <row r="1261" spans="1:12" ht="18.75">
      <c r="A1261" s="1004" t="s">
        <v>11953</v>
      </c>
      <c r="B1261" s="1001" t="s">
        <v>4435</v>
      </c>
      <c r="C1261" s="1001" t="s">
        <v>4301</v>
      </c>
      <c r="D1261" s="1001" t="s">
        <v>11983</v>
      </c>
      <c r="E1261" s="1001">
        <v>0</v>
      </c>
      <c r="F1261" s="1001">
        <v>0</v>
      </c>
      <c r="G1261" s="1001">
        <v>0</v>
      </c>
      <c r="H1261" s="1001">
        <v>0</v>
      </c>
      <c r="I1261" s="1001">
        <v>264</v>
      </c>
      <c r="J1261" s="1001">
        <v>264</v>
      </c>
      <c r="K1261" s="1001">
        <v>243</v>
      </c>
      <c r="L1261" s="1000">
        <v>-21</v>
      </c>
    </row>
    <row r="1262" spans="1:12" ht="18.75">
      <c r="A1262" s="1004" t="s">
        <v>11953</v>
      </c>
      <c r="B1262" s="1001" t="s">
        <v>4435</v>
      </c>
      <c r="C1262" s="1001" t="s">
        <v>4301</v>
      </c>
      <c r="D1262" s="1001" t="s">
        <v>11968</v>
      </c>
      <c r="E1262" s="1001">
        <v>137</v>
      </c>
      <c r="F1262" s="1001">
        <v>93808</v>
      </c>
      <c r="G1262" s="1001">
        <v>0</v>
      </c>
      <c r="H1262" s="1001">
        <v>0</v>
      </c>
      <c r="I1262" s="1001">
        <v>3726</v>
      </c>
      <c r="J1262" s="1001">
        <v>3726</v>
      </c>
      <c r="K1262" s="1001">
        <v>3723</v>
      </c>
      <c r="L1262" s="1000">
        <v>-3</v>
      </c>
    </row>
    <row r="1263" spans="1:12" ht="18.75">
      <c r="A1263" s="1004" t="s">
        <v>11953</v>
      </c>
      <c r="B1263" s="1001" t="s">
        <v>4435</v>
      </c>
      <c r="C1263" s="1001" t="s">
        <v>4301</v>
      </c>
      <c r="D1263" s="1001" t="s">
        <v>11984</v>
      </c>
      <c r="E1263" s="1001">
        <v>607</v>
      </c>
      <c r="F1263" s="1001">
        <v>1064334.44</v>
      </c>
      <c r="G1263" s="1001">
        <v>0</v>
      </c>
      <c r="H1263" s="1001">
        <v>0</v>
      </c>
      <c r="I1263" s="1001">
        <v>27995</v>
      </c>
      <c r="J1263" s="1001">
        <v>27995</v>
      </c>
      <c r="K1263" s="1001">
        <v>18147</v>
      </c>
      <c r="L1263" s="1000">
        <v>-9848</v>
      </c>
    </row>
    <row r="1264" spans="1:12" ht="18.75">
      <c r="A1264" s="1004" t="s">
        <v>11953</v>
      </c>
      <c r="B1264" s="1001" t="s">
        <v>4435</v>
      </c>
      <c r="C1264" s="1001" t="s">
        <v>4301</v>
      </c>
      <c r="D1264" s="1001" t="s">
        <v>11962</v>
      </c>
      <c r="E1264" s="1001">
        <v>4317</v>
      </c>
      <c r="F1264" s="1001">
        <v>0</v>
      </c>
      <c r="G1264" s="1001">
        <v>0</v>
      </c>
      <c r="H1264" s="1001">
        <v>0</v>
      </c>
      <c r="I1264" s="1001">
        <v>83012</v>
      </c>
      <c r="J1264" s="1001">
        <v>83012</v>
      </c>
      <c r="K1264" s="1001">
        <v>64611</v>
      </c>
      <c r="L1264" s="1000">
        <v>-18401</v>
      </c>
    </row>
    <row r="1265" spans="1:12" ht="18.75">
      <c r="A1265" s="1004" t="s">
        <v>11953</v>
      </c>
      <c r="B1265" s="1001" t="s">
        <v>4435</v>
      </c>
      <c r="C1265" s="1001" t="s">
        <v>4301</v>
      </c>
      <c r="D1265" s="1001" t="s">
        <v>11969</v>
      </c>
      <c r="E1265" s="1001">
        <v>205</v>
      </c>
      <c r="F1265" s="1001">
        <v>67330.259999999995</v>
      </c>
      <c r="G1265" s="1001">
        <v>0</v>
      </c>
      <c r="H1265" s="1001">
        <v>0</v>
      </c>
      <c r="I1265" s="1001">
        <v>2463</v>
      </c>
      <c r="J1265" s="1001">
        <v>2463</v>
      </c>
      <c r="K1265" s="1001">
        <v>2461</v>
      </c>
      <c r="L1265" s="1000">
        <v>-2</v>
      </c>
    </row>
    <row r="1266" spans="1:12" ht="18.75">
      <c r="A1266" s="1004" t="s">
        <v>11953</v>
      </c>
      <c r="B1266" s="1001" t="s">
        <v>4435</v>
      </c>
      <c r="C1266" s="1001" t="s">
        <v>4301</v>
      </c>
      <c r="D1266" s="1001" t="s">
        <v>11987</v>
      </c>
      <c r="E1266" s="1001">
        <v>71</v>
      </c>
      <c r="F1266" s="1001">
        <v>13220.91</v>
      </c>
      <c r="G1266" s="1001">
        <v>0</v>
      </c>
      <c r="H1266" s="1001">
        <v>0</v>
      </c>
      <c r="I1266" s="1001">
        <v>858</v>
      </c>
      <c r="J1266" s="1001">
        <v>858</v>
      </c>
      <c r="K1266" s="1001">
        <v>857</v>
      </c>
      <c r="L1266" s="1000">
        <v>-1</v>
      </c>
    </row>
    <row r="1267" spans="1:12" ht="18.75">
      <c r="A1267" s="1004" t="s">
        <v>11953</v>
      </c>
      <c r="B1267" s="1001" t="s">
        <v>4435</v>
      </c>
      <c r="C1267" s="1001" t="s">
        <v>4301</v>
      </c>
      <c r="D1267" s="1001" t="s">
        <v>11970</v>
      </c>
      <c r="E1267" s="1001">
        <v>286</v>
      </c>
      <c r="F1267" s="1001">
        <v>216434.87</v>
      </c>
      <c r="G1267" s="1001">
        <v>0</v>
      </c>
      <c r="H1267" s="1001">
        <v>0</v>
      </c>
      <c r="I1267" s="1001">
        <v>3463</v>
      </c>
      <c r="J1267" s="1001">
        <v>3463</v>
      </c>
      <c r="K1267" s="1001">
        <v>3432</v>
      </c>
      <c r="L1267" s="1000">
        <v>-31</v>
      </c>
    </row>
    <row r="1268" spans="1:12" ht="18.75">
      <c r="A1268" s="1004" t="s">
        <v>11953</v>
      </c>
      <c r="B1268" s="1001" t="s">
        <v>4435</v>
      </c>
      <c r="C1268" s="1001" t="s">
        <v>4301</v>
      </c>
      <c r="D1268" s="1001" t="s">
        <v>11988</v>
      </c>
      <c r="E1268" s="1001">
        <v>143</v>
      </c>
      <c r="F1268" s="1001">
        <v>107872.05</v>
      </c>
      <c r="G1268" s="1001">
        <v>0</v>
      </c>
      <c r="H1268" s="1001">
        <v>0</v>
      </c>
      <c r="I1268" s="1001">
        <v>1716</v>
      </c>
      <c r="J1268" s="1001">
        <v>1716</v>
      </c>
      <c r="K1268" s="1001">
        <v>1715</v>
      </c>
      <c r="L1268" s="1000">
        <v>-1</v>
      </c>
    </row>
    <row r="1269" spans="1:12" ht="18.75">
      <c r="A1269" s="1004" t="s">
        <v>11953</v>
      </c>
      <c r="B1269" s="1001" t="s">
        <v>4435</v>
      </c>
      <c r="C1269" s="1001" t="s">
        <v>4301</v>
      </c>
      <c r="D1269" s="1001" t="s">
        <v>11971</v>
      </c>
      <c r="E1269" s="1001">
        <v>285</v>
      </c>
      <c r="F1269" s="1001">
        <v>19314.45</v>
      </c>
      <c r="G1269" s="1001">
        <v>0</v>
      </c>
      <c r="H1269" s="1001">
        <v>0</v>
      </c>
      <c r="I1269" s="1001">
        <v>3285</v>
      </c>
      <c r="J1269" s="1001">
        <v>3285</v>
      </c>
      <c r="K1269" s="1001">
        <v>3278</v>
      </c>
      <c r="L1269" s="1000">
        <v>-7</v>
      </c>
    </row>
    <row r="1270" spans="1:12" ht="18.75">
      <c r="A1270" s="1004" t="s">
        <v>11953</v>
      </c>
      <c r="B1270" s="1001" t="s">
        <v>4435</v>
      </c>
      <c r="C1270" s="1001" t="s">
        <v>4301</v>
      </c>
      <c r="D1270" s="1001" t="s">
        <v>11972</v>
      </c>
      <c r="E1270" s="1001">
        <v>283</v>
      </c>
      <c r="F1270" s="1001">
        <v>40109.9</v>
      </c>
      <c r="G1270" s="1001">
        <v>0</v>
      </c>
      <c r="H1270" s="1001">
        <v>0</v>
      </c>
      <c r="I1270" s="1001">
        <v>3285</v>
      </c>
      <c r="J1270" s="1001">
        <v>3285</v>
      </c>
      <c r="K1270" s="1001">
        <v>3258</v>
      </c>
      <c r="L1270" s="1000">
        <v>-27</v>
      </c>
    </row>
    <row r="1271" spans="1:12" ht="18.75">
      <c r="A1271" s="1004" t="s">
        <v>11953</v>
      </c>
      <c r="B1271" s="1001" t="s">
        <v>4435</v>
      </c>
      <c r="C1271" s="1001" t="s">
        <v>4301</v>
      </c>
      <c r="D1271" s="1001" t="s">
        <v>11989</v>
      </c>
      <c r="E1271" s="1001">
        <v>145</v>
      </c>
      <c r="F1271" s="1001">
        <v>19844.7</v>
      </c>
      <c r="G1271" s="1001">
        <v>0</v>
      </c>
      <c r="H1271" s="1001">
        <v>0</v>
      </c>
      <c r="I1271" s="1001">
        <v>1716</v>
      </c>
      <c r="J1271" s="1001">
        <v>1716</v>
      </c>
      <c r="K1271" s="1001">
        <v>1716</v>
      </c>
      <c r="L1271" s="1000">
        <v>0</v>
      </c>
    </row>
    <row r="1272" spans="1:12" ht="18.75">
      <c r="A1272" s="1004" t="s">
        <v>11953</v>
      </c>
      <c r="B1272" s="1000" t="s">
        <v>8339</v>
      </c>
      <c r="C1272" s="1000" t="s">
        <v>4303</v>
      </c>
      <c r="D1272" s="1000" t="s">
        <v>11955</v>
      </c>
      <c r="E1272" s="1000">
        <v>1350</v>
      </c>
      <c r="F1272" s="1000">
        <v>874691.51</v>
      </c>
      <c r="G1272" s="1000">
        <v>15</v>
      </c>
      <c r="H1272" s="1000">
        <v>10089.84</v>
      </c>
      <c r="I1272" s="1000">
        <v>15929</v>
      </c>
      <c r="J1272" s="1000">
        <v>15929</v>
      </c>
      <c r="K1272" s="1000">
        <v>15929</v>
      </c>
      <c r="L1272" s="1000">
        <v>0</v>
      </c>
    </row>
    <row r="1273" spans="1:12" ht="18.75">
      <c r="A1273" s="1004" t="s">
        <v>11953</v>
      </c>
      <c r="B1273" s="1001" t="s">
        <v>8339</v>
      </c>
      <c r="C1273" s="1001" t="s">
        <v>11956</v>
      </c>
      <c r="D1273" s="1001" t="s">
        <v>11961</v>
      </c>
      <c r="E1273" s="1001">
        <v>883</v>
      </c>
      <c r="F1273" s="1001">
        <v>1112530.1000000001</v>
      </c>
      <c r="G1273" s="1001">
        <v>0</v>
      </c>
      <c r="H1273" s="1001">
        <v>0</v>
      </c>
      <c r="I1273" s="1001">
        <v>10301</v>
      </c>
      <c r="J1273" s="1001">
        <v>10301</v>
      </c>
      <c r="K1273" s="1001">
        <v>10301</v>
      </c>
      <c r="L1273" s="1000">
        <v>0</v>
      </c>
    </row>
    <row r="1274" spans="1:12" ht="18.75">
      <c r="A1274" s="1004" t="s">
        <v>11953</v>
      </c>
      <c r="B1274" s="1001" t="s">
        <v>8339</v>
      </c>
      <c r="C1274" s="1001" t="s">
        <v>11956</v>
      </c>
      <c r="D1274" s="1001" t="s">
        <v>11962</v>
      </c>
      <c r="E1274" s="1001">
        <v>2978</v>
      </c>
      <c r="F1274" s="1001">
        <v>0</v>
      </c>
      <c r="G1274" s="1001">
        <v>0</v>
      </c>
      <c r="H1274" s="1001">
        <v>0</v>
      </c>
      <c r="I1274" s="1001">
        <v>38992</v>
      </c>
      <c r="J1274" s="1001">
        <v>38992</v>
      </c>
      <c r="K1274" s="1001">
        <v>31921</v>
      </c>
      <c r="L1274" s="1000">
        <v>-7071</v>
      </c>
    </row>
    <row r="1275" spans="1:12" ht="18.75">
      <c r="A1275" s="1004" t="s">
        <v>11953</v>
      </c>
      <c r="B1275" s="1001" t="s">
        <v>8339</v>
      </c>
      <c r="C1275" s="1001" t="s">
        <v>4301</v>
      </c>
      <c r="D1275" s="1001" t="s">
        <v>11963</v>
      </c>
      <c r="E1275" s="1001">
        <v>898</v>
      </c>
      <c r="F1275" s="1001">
        <v>344659.06</v>
      </c>
      <c r="G1275" s="1001">
        <v>0</v>
      </c>
      <c r="H1275" s="1001">
        <v>0</v>
      </c>
      <c r="I1275" s="1001">
        <v>10947</v>
      </c>
      <c r="J1275" s="1001">
        <v>10947</v>
      </c>
      <c r="K1275" s="1001">
        <v>10919</v>
      </c>
      <c r="L1275" s="1000">
        <v>-28</v>
      </c>
    </row>
    <row r="1276" spans="1:12" ht="18.75">
      <c r="A1276" s="1004" t="s">
        <v>11953</v>
      </c>
      <c r="B1276" s="1001" t="s">
        <v>8339</v>
      </c>
      <c r="C1276" s="1001" t="s">
        <v>4301</v>
      </c>
      <c r="D1276" s="1001" t="s">
        <v>11964</v>
      </c>
      <c r="E1276" s="1001">
        <v>360</v>
      </c>
      <c r="F1276" s="1001">
        <v>382414</v>
      </c>
      <c r="G1276" s="1001">
        <v>0</v>
      </c>
      <c r="H1276" s="1001">
        <v>0</v>
      </c>
      <c r="I1276" s="1001">
        <v>6228</v>
      </c>
      <c r="J1276" s="1001">
        <v>6228</v>
      </c>
      <c r="K1276" s="1001">
        <v>6224</v>
      </c>
      <c r="L1276" s="1000">
        <v>-4</v>
      </c>
    </row>
    <row r="1277" spans="1:12" ht="18.75">
      <c r="A1277" s="1004" t="s">
        <v>11953</v>
      </c>
      <c r="B1277" s="1001" t="s">
        <v>8339</v>
      </c>
      <c r="C1277" s="1001" t="s">
        <v>4301</v>
      </c>
      <c r="D1277" s="1001" t="s">
        <v>11965</v>
      </c>
      <c r="E1277" s="1001">
        <v>0</v>
      </c>
      <c r="F1277" s="1001">
        <v>0</v>
      </c>
      <c r="G1277" s="1001">
        <v>0</v>
      </c>
      <c r="H1277" s="1001">
        <v>0</v>
      </c>
      <c r="I1277" s="1001">
        <v>2595</v>
      </c>
      <c r="J1277" s="1001">
        <v>2595</v>
      </c>
      <c r="K1277" s="1001">
        <v>0</v>
      </c>
      <c r="L1277" s="1000">
        <v>-2595</v>
      </c>
    </row>
    <row r="1278" spans="1:12" ht="18.75">
      <c r="A1278" s="1004" t="s">
        <v>11953</v>
      </c>
      <c r="B1278" s="1001" t="s">
        <v>8339</v>
      </c>
      <c r="C1278" s="1001" t="s">
        <v>4301</v>
      </c>
      <c r="D1278" s="1001" t="s">
        <v>11966</v>
      </c>
      <c r="E1278" s="1001">
        <v>142</v>
      </c>
      <c r="F1278" s="1001">
        <v>32571.32</v>
      </c>
      <c r="G1278" s="1001">
        <v>0</v>
      </c>
      <c r="H1278" s="1001">
        <v>0</v>
      </c>
      <c r="I1278" s="1001">
        <v>1685</v>
      </c>
      <c r="J1278" s="1001">
        <v>1685</v>
      </c>
      <c r="K1278" s="1001">
        <v>1682</v>
      </c>
      <c r="L1278" s="1000">
        <v>-3</v>
      </c>
    </row>
    <row r="1279" spans="1:12" ht="18.75">
      <c r="A1279" s="1004" t="s">
        <v>11953</v>
      </c>
      <c r="B1279" s="1001" t="s">
        <v>8339</v>
      </c>
      <c r="C1279" s="1001" t="s">
        <v>4301</v>
      </c>
      <c r="D1279" s="1001" t="s">
        <v>11967</v>
      </c>
      <c r="E1279" s="1001">
        <v>0</v>
      </c>
      <c r="F1279" s="1001">
        <v>0</v>
      </c>
      <c r="G1279" s="1001">
        <v>0</v>
      </c>
      <c r="H1279" s="1001">
        <v>0</v>
      </c>
      <c r="I1279" s="1001">
        <v>726</v>
      </c>
      <c r="J1279" s="1001">
        <v>726</v>
      </c>
      <c r="K1279" s="1001">
        <v>0</v>
      </c>
      <c r="L1279" s="1000">
        <v>-726</v>
      </c>
    </row>
    <row r="1280" spans="1:12" ht="18.75">
      <c r="A1280" s="1004" t="s">
        <v>11953</v>
      </c>
      <c r="B1280" s="1001" t="s">
        <v>8339</v>
      </c>
      <c r="C1280" s="1001" t="s">
        <v>4301</v>
      </c>
      <c r="D1280" s="1001" t="s">
        <v>11983</v>
      </c>
      <c r="E1280" s="1001">
        <v>2</v>
      </c>
      <c r="F1280" s="1001">
        <v>8664</v>
      </c>
      <c r="G1280" s="1001">
        <v>0</v>
      </c>
      <c r="H1280" s="1001">
        <v>0</v>
      </c>
      <c r="I1280" s="1001">
        <v>76</v>
      </c>
      <c r="J1280" s="1001">
        <v>76</v>
      </c>
      <c r="K1280" s="1001">
        <v>76</v>
      </c>
      <c r="L1280" s="1000">
        <v>0</v>
      </c>
    </row>
    <row r="1281" spans="1:12" ht="18.75">
      <c r="A1281" s="1004" t="s">
        <v>11953</v>
      </c>
      <c r="B1281" s="1001" t="s">
        <v>8339</v>
      </c>
      <c r="C1281" s="1001" t="s">
        <v>4301</v>
      </c>
      <c r="D1281" s="1001" t="s">
        <v>11968</v>
      </c>
      <c r="E1281" s="1001">
        <v>165</v>
      </c>
      <c r="F1281" s="1001">
        <v>99084</v>
      </c>
      <c r="G1281" s="1001">
        <v>0</v>
      </c>
      <c r="H1281" s="1001">
        <v>0</v>
      </c>
      <c r="I1281" s="1001">
        <v>5439</v>
      </c>
      <c r="J1281" s="1001">
        <v>5439</v>
      </c>
      <c r="K1281" s="1001">
        <v>5438</v>
      </c>
      <c r="L1281" s="1000">
        <v>-1</v>
      </c>
    </row>
    <row r="1282" spans="1:12" ht="18.75">
      <c r="A1282" s="1004" t="s">
        <v>11953</v>
      </c>
      <c r="B1282" s="1001" t="s">
        <v>8339</v>
      </c>
      <c r="C1282" s="1001" t="s">
        <v>4301</v>
      </c>
      <c r="D1282" s="1001" t="s">
        <v>11984</v>
      </c>
      <c r="E1282" s="1001">
        <v>202</v>
      </c>
      <c r="F1282" s="1001">
        <v>384132.12</v>
      </c>
      <c r="G1282" s="1001">
        <v>0</v>
      </c>
      <c r="H1282" s="1001">
        <v>0</v>
      </c>
      <c r="I1282" s="1001">
        <v>13156</v>
      </c>
      <c r="J1282" s="1001">
        <v>13156</v>
      </c>
      <c r="K1282" s="1001">
        <v>6918</v>
      </c>
      <c r="L1282" s="1000">
        <v>-6238</v>
      </c>
    </row>
    <row r="1283" spans="1:12" ht="18.75">
      <c r="A1283" s="1004" t="s">
        <v>11953</v>
      </c>
      <c r="B1283" s="1001" t="s">
        <v>8339</v>
      </c>
      <c r="C1283" s="1001" t="s">
        <v>4301</v>
      </c>
      <c r="D1283" s="1001" t="s">
        <v>11962</v>
      </c>
      <c r="E1283" s="1001">
        <v>2420</v>
      </c>
      <c r="F1283" s="1001">
        <v>0</v>
      </c>
      <c r="G1283" s="1001">
        <v>0</v>
      </c>
      <c r="H1283" s="1001">
        <v>0</v>
      </c>
      <c r="I1283" s="1001">
        <v>36611</v>
      </c>
      <c r="J1283" s="1001">
        <v>36611</v>
      </c>
      <c r="K1283" s="1001">
        <v>24270</v>
      </c>
      <c r="L1283" s="1000">
        <v>-12341</v>
      </c>
    </row>
    <row r="1284" spans="1:12" ht="18.75">
      <c r="A1284" s="1004" t="s">
        <v>11953</v>
      </c>
      <c r="B1284" s="1000" t="s">
        <v>12048</v>
      </c>
      <c r="C1284" s="1000" t="s">
        <v>4303</v>
      </c>
      <c r="D1284" s="1000" t="s">
        <v>11955</v>
      </c>
      <c r="E1284" s="1000">
        <v>2224</v>
      </c>
      <c r="F1284" s="1000">
        <v>1530813.98</v>
      </c>
      <c r="G1284" s="1000">
        <v>57</v>
      </c>
      <c r="H1284" s="1000">
        <v>39187.5</v>
      </c>
      <c r="I1284" s="1000">
        <v>26621</v>
      </c>
      <c r="J1284" s="1000">
        <v>26621</v>
      </c>
      <c r="K1284" s="1000">
        <v>26621</v>
      </c>
      <c r="L1284" s="1000">
        <v>0</v>
      </c>
    </row>
    <row r="1285" spans="1:12" ht="18.75">
      <c r="A1285" s="1004" t="s">
        <v>11953</v>
      </c>
      <c r="B1285" s="1001" t="s">
        <v>12048</v>
      </c>
      <c r="C1285" s="1001" t="s">
        <v>11956</v>
      </c>
      <c r="D1285" s="1001" t="s">
        <v>11961</v>
      </c>
      <c r="E1285" s="1001">
        <v>1835</v>
      </c>
      <c r="F1285" s="1001">
        <v>2761792.72</v>
      </c>
      <c r="G1285" s="1001">
        <v>0</v>
      </c>
      <c r="H1285" s="1001">
        <v>0</v>
      </c>
      <c r="I1285" s="1001">
        <v>21445</v>
      </c>
      <c r="J1285" s="1001">
        <v>21445</v>
      </c>
      <c r="K1285" s="1001">
        <v>21445</v>
      </c>
      <c r="L1285" s="1000">
        <v>0</v>
      </c>
    </row>
    <row r="1286" spans="1:12" ht="18.75">
      <c r="A1286" s="1004" t="s">
        <v>11953</v>
      </c>
      <c r="B1286" s="1001" t="s">
        <v>12048</v>
      </c>
      <c r="C1286" s="1001" t="s">
        <v>11956</v>
      </c>
      <c r="D1286" s="1001" t="s">
        <v>11962</v>
      </c>
      <c r="E1286" s="1001">
        <v>5536</v>
      </c>
      <c r="F1286" s="1001">
        <v>0</v>
      </c>
      <c r="G1286" s="1001">
        <v>0</v>
      </c>
      <c r="H1286" s="1001">
        <v>0</v>
      </c>
      <c r="I1286" s="1001">
        <v>60977</v>
      </c>
      <c r="J1286" s="1001">
        <v>60977</v>
      </c>
      <c r="K1286" s="1001">
        <v>60402</v>
      </c>
      <c r="L1286" s="1000">
        <v>-575</v>
      </c>
    </row>
    <row r="1287" spans="1:12" ht="18.75">
      <c r="A1287" s="1004" t="s">
        <v>11953</v>
      </c>
      <c r="B1287" s="1001" t="s">
        <v>12048</v>
      </c>
      <c r="C1287" s="1001" t="s">
        <v>4301</v>
      </c>
      <c r="D1287" s="1001" t="s">
        <v>11963</v>
      </c>
      <c r="E1287" s="1001">
        <v>1656</v>
      </c>
      <c r="F1287" s="1001">
        <v>428848.31</v>
      </c>
      <c r="G1287" s="1001">
        <v>0</v>
      </c>
      <c r="H1287" s="1001">
        <v>0</v>
      </c>
      <c r="I1287" s="1001">
        <v>19852</v>
      </c>
      <c r="J1287" s="1001">
        <v>19852</v>
      </c>
      <c r="K1287" s="1001">
        <v>19838</v>
      </c>
      <c r="L1287" s="1000">
        <v>-14</v>
      </c>
    </row>
    <row r="1288" spans="1:12" ht="18.75">
      <c r="A1288" s="1004" t="s">
        <v>11953</v>
      </c>
      <c r="B1288" s="1001" t="s">
        <v>12048</v>
      </c>
      <c r="C1288" s="1001" t="s">
        <v>4301</v>
      </c>
      <c r="D1288" s="1001" t="s">
        <v>11964</v>
      </c>
      <c r="E1288" s="1001">
        <v>647</v>
      </c>
      <c r="F1288" s="1001">
        <v>570504</v>
      </c>
      <c r="G1288" s="1001">
        <v>0</v>
      </c>
      <c r="H1288" s="1001">
        <v>0</v>
      </c>
      <c r="I1288" s="1001">
        <v>9969</v>
      </c>
      <c r="J1288" s="1001">
        <v>9969</v>
      </c>
      <c r="K1288" s="1001">
        <v>9953</v>
      </c>
      <c r="L1288" s="1000">
        <v>-16</v>
      </c>
    </row>
    <row r="1289" spans="1:12" ht="18.75">
      <c r="A1289" s="1004" t="s">
        <v>11953</v>
      </c>
      <c r="B1289" s="1001" t="s">
        <v>12048</v>
      </c>
      <c r="C1289" s="1001" t="s">
        <v>4301</v>
      </c>
      <c r="D1289" s="1001" t="s">
        <v>11965</v>
      </c>
      <c r="E1289" s="1001">
        <v>0</v>
      </c>
      <c r="F1289" s="1001">
        <v>0</v>
      </c>
      <c r="G1289" s="1001">
        <v>0</v>
      </c>
      <c r="H1289" s="1001">
        <v>0</v>
      </c>
      <c r="I1289" s="1001">
        <v>4304</v>
      </c>
      <c r="J1289" s="1001">
        <v>4304</v>
      </c>
      <c r="K1289" s="1001">
        <v>0</v>
      </c>
      <c r="L1289" s="1000">
        <v>-4304</v>
      </c>
    </row>
    <row r="1290" spans="1:12" ht="18.75">
      <c r="A1290" s="1004" t="s">
        <v>11953</v>
      </c>
      <c r="B1290" s="1001" t="s">
        <v>12048</v>
      </c>
      <c r="C1290" s="1001" t="s">
        <v>4301</v>
      </c>
      <c r="D1290" s="1001" t="s">
        <v>11966</v>
      </c>
      <c r="E1290" s="1001">
        <v>204</v>
      </c>
      <c r="F1290" s="1001">
        <v>40202.230000000003</v>
      </c>
      <c r="G1290" s="1001">
        <v>0</v>
      </c>
      <c r="H1290" s="1001">
        <v>0</v>
      </c>
      <c r="I1290" s="1001">
        <v>2463</v>
      </c>
      <c r="J1290" s="1001">
        <v>2463</v>
      </c>
      <c r="K1290" s="1001">
        <v>2451</v>
      </c>
      <c r="L1290" s="1000">
        <v>-12</v>
      </c>
    </row>
    <row r="1291" spans="1:12" ht="18.75">
      <c r="A1291" s="1004" t="s">
        <v>11953</v>
      </c>
      <c r="B1291" s="1001" t="s">
        <v>12048</v>
      </c>
      <c r="C1291" s="1001" t="s">
        <v>4301</v>
      </c>
      <c r="D1291" s="1001" t="s">
        <v>11967</v>
      </c>
      <c r="E1291" s="1001">
        <v>0</v>
      </c>
      <c r="F1291" s="1001">
        <v>0</v>
      </c>
      <c r="G1291" s="1001">
        <v>0</v>
      </c>
      <c r="H1291" s="1001">
        <v>0</v>
      </c>
      <c r="I1291" s="1001">
        <v>1077</v>
      </c>
      <c r="J1291" s="1001">
        <v>1077</v>
      </c>
      <c r="K1291" s="1001">
        <v>0</v>
      </c>
      <c r="L1291" s="1000">
        <v>-1077</v>
      </c>
    </row>
    <row r="1292" spans="1:12" ht="18.75">
      <c r="A1292" s="1004" t="s">
        <v>11953</v>
      </c>
      <c r="B1292" s="1001" t="s">
        <v>12048</v>
      </c>
      <c r="C1292" s="1001" t="s">
        <v>4301</v>
      </c>
      <c r="D1292" s="1001" t="s">
        <v>11983</v>
      </c>
      <c r="E1292" s="1001">
        <v>0</v>
      </c>
      <c r="F1292" s="1001">
        <v>0</v>
      </c>
      <c r="G1292" s="1001">
        <v>0</v>
      </c>
      <c r="H1292" s="1001">
        <v>0</v>
      </c>
      <c r="I1292" s="1001">
        <v>75</v>
      </c>
      <c r="J1292" s="1001">
        <v>75</v>
      </c>
      <c r="K1292" s="1001">
        <v>75</v>
      </c>
      <c r="L1292" s="1000">
        <v>0</v>
      </c>
    </row>
    <row r="1293" spans="1:12" ht="18.75">
      <c r="A1293" s="1004" t="s">
        <v>11953</v>
      </c>
      <c r="B1293" s="1001" t="s">
        <v>12048</v>
      </c>
      <c r="C1293" s="1001" t="s">
        <v>4301</v>
      </c>
      <c r="D1293" s="1001" t="s">
        <v>11968</v>
      </c>
      <c r="E1293" s="1001">
        <v>1301</v>
      </c>
      <c r="F1293" s="1001">
        <v>651307</v>
      </c>
      <c r="G1293" s="1001">
        <v>0</v>
      </c>
      <c r="H1293" s="1001">
        <v>0</v>
      </c>
      <c r="I1293" s="1001">
        <v>14529</v>
      </c>
      <c r="J1293" s="1001">
        <v>14529</v>
      </c>
      <c r="K1293" s="1001">
        <v>14450</v>
      </c>
      <c r="L1293" s="1000">
        <v>-79</v>
      </c>
    </row>
    <row r="1294" spans="1:12" ht="18.75">
      <c r="A1294" s="1004" t="s">
        <v>11953</v>
      </c>
      <c r="B1294" s="1001" t="s">
        <v>12048</v>
      </c>
      <c r="C1294" s="1001" t="s">
        <v>4301</v>
      </c>
      <c r="D1294" s="1001" t="s">
        <v>11984</v>
      </c>
      <c r="E1294" s="1001">
        <v>293</v>
      </c>
      <c r="F1294" s="1001">
        <v>611402.28</v>
      </c>
      <c r="G1294" s="1001">
        <v>0</v>
      </c>
      <c r="H1294" s="1001">
        <v>0</v>
      </c>
      <c r="I1294" s="1001">
        <v>21378</v>
      </c>
      <c r="J1294" s="1001">
        <v>21378</v>
      </c>
      <c r="K1294" s="1001">
        <v>13142</v>
      </c>
      <c r="L1294" s="1000">
        <v>-8236</v>
      </c>
    </row>
    <row r="1295" spans="1:12" ht="18.75">
      <c r="A1295" s="1004" t="s">
        <v>11953</v>
      </c>
      <c r="B1295" s="1001" t="s">
        <v>12048</v>
      </c>
      <c r="C1295" s="1001" t="s">
        <v>4301</v>
      </c>
      <c r="D1295" s="1001" t="s">
        <v>11962</v>
      </c>
      <c r="E1295" s="1001">
        <v>4395</v>
      </c>
      <c r="F1295" s="1001">
        <v>0</v>
      </c>
      <c r="G1295" s="1001">
        <v>0</v>
      </c>
      <c r="H1295" s="1001">
        <v>0</v>
      </c>
      <c r="I1295" s="1001">
        <v>52970</v>
      </c>
      <c r="J1295" s="1001">
        <v>52970</v>
      </c>
      <c r="K1295" s="1001">
        <v>61304</v>
      </c>
      <c r="L1295" s="1000">
        <v>8334</v>
      </c>
    </row>
    <row r="1296" spans="1:12" ht="18.75">
      <c r="A1296" s="1004" t="s">
        <v>11953</v>
      </c>
      <c r="B1296" s="1001" t="s">
        <v>12048</v>
      </c>
      <c r="C1296" s="1001" t="s">
        <v>4301</v>
      </c>
      <c r="D1296" s="1001" t="s">
        <v>11970</v>
      </c>
      <c r="E1296" s="1001">
        <v>1</v>
      </c>
      <c r="F1296" s="1001">
        <v>1445.12</v>
      </c>
      <c r="G1296" s="1001">
        <v>0</v>
      </c>
      <c r="H1296" s="1001">
        <v>0</v>
      </c>
      <c r="I1296" s="1001">
        <v>20</v>
      </c>
      <c r="J1296" s="1001">
        <v>20</v>
      </c>
      <c r="K1296" s="1001">
        <v>19</v>
      </c>
      <c r="L1296" s="1000">
        <v>-1</v>
      </c>
    </row>
    <row r="1297" spans="1:12" ht="18.75">
      <c r="A1297" s="1004" t="s">
        <v>11953</v>
      </c>
      <c r="B1297" s="1001" t="s">
        <v>8477</v>
      </c>
      <c r="C1297" s="1001" t="s">
        <v>4303</v>
      </c>
      <c r="D1297" s="1001" t="s">
        <v>11955</v>
      </c>
      <c r="E1297" s="1001">
        <v>958</v>
      </c>
      <c r="F1297" s="1001">
        <v>675808.1</v>
      </c>
      <c r="G1297" s="1001">
        <v>0</v>
      </c>
      <c r="H1297" s="1001">
        <v>0</v>
      </c>
      <c r="I1297" s="1001">
        <v>12067</v>
      </c>
      <c r="J1297" s="1001">
        <v>12067</v>
      </c>
      <c r="K1297" s="1001">
        <v>12067</v>
      </c>
      <c r="L1297" s="1000">
        <v>0</v>
      </c>
    </row>
    <row r="1298" spans="1:12" ht="18.75">
      <c r="A1298" s="1004" t="s">
        <v>11953</v>
      </c>
      <c r="B1298" s="1001" t="s">
        <v>8477</v>
      </c>
      <c r="C1298" s="1001" t="s">
        <v>11956</v>
      </c>
      <c r="D1298" s="1001" t="s">
        <v>11961</v>
      </c>
      <c r="E1298" s="1001">
        <v>765</v>
      </c>
      <c r="F1298" s="1001">
        <v>1559310.7</v>
      </c>
      <c r="G1298" s="1001">
        <v>0</v>
      </c>
      <c r="H1298" s="1001">
        <v>0</v>
      </c>
      <c r="I1298" s="1001">
        <v>8988</v>
      </c>
      <c r="J1298" s="1001">
        <v>8988</v>
      </c>
      <c r="K1298" s="1001">
        <v>8988</v>
      </c>
      <c r="L1298" s="1000">
        <v>0</v>
      </c>
    </row>
    <row r="1299" spans="1:12" ht="18.75">
      <c r="A1299" s="1004" t="s">
        <v>11953</v>
      </c>
      <c r="B1299" s="1001" t="s">
        <v>8477</v>
      </c>
      <c r="C1299" s="1001" t="s">
        <v>11956</v>
      </c>
      <c r="D1299" s="1001" t="s">
        <v>11962</v>
      </c>
      <c r="E1299" s="1001">
        <v>2518</v>
      </c>
      <c r="F1299" s="1001">
        <v>0</v>
      </c>
      <c r="G1299" s="1001">
        <v>0</v>
      </c>
      <c r="H1299" s="1001">
        <v>0</v>
      </c>
      <c r="I1299" s="1001">
        <v>28536</v>
      </c>
      <c r="J1299" s="1001">
        <v>28536</v>
      </c>
      <c r="K1299" s="1001">
        <v>24937</v>
      </c>
      <c r="L1299" s="1000">
        <v>-3599</v>
      </c>
    </row>
    <row r="1300" spans="1:12" ht="18.75">
      <c r="A1300" s="1004" t="s">
        <v>11953</v>
      </c>
      <c r="B1300" s="1001" t="s">
        <v>8477</v>
      </c>
      <c r="C1300" s="1001" t="s">
        <v>4301</v>
      </c>
      <c r="D1300" s="1001" t="s">
        <v>11963</v>
      </c>
      <c r="E1300" s="1001">
        <v>823</v>
      </c>
      <c r="F1300" s="1001">
        <v>362284.05</v>
      </c>
      <c r="G1300" s="1001">
        <v>0</v>
      </c>
      <c r="H1300" s="1001">
        <v>0</v>
      </c>
      <c r="I1300" s="1001">
        <v>9835</v>
      </c>
      <c r="J1300" s="1001">
        <v>9835</v>
      </c>
      <c r="K1300" s="1001">
        <v>9830</v>
      </c>
      <c r="L1300" s="1000">
        <v>-5</v>
      </c>
    </row>
    <row r="1301" spans="1:12" ht="18.75">
      <c r="A1301" s="1004" t="s">
        <v>11953</v>
      </c>
      <c r="B1301" s="1001" t="s">
        <v>8477</v>
      </c>
      <c r="C1301" s="1001" t="s">
        <v>4301</v>
      </c>
      <c r="D1301" s="1001" t="s">
        <v>11964</v>
      </c>
      <c r="E1301" s="1001">
        <v>259</v>
      </c>
      <c r="F1301" s="1001">
        <v>274359</v>
      </c>
      <c r="G1301" s="1001">
        <v>0</v>
      </c>
      <c r="H1301" s="1001">
        <v>0</v>
      </c>
      <c r="I1301" s="1001">
        <v>4510</v>
      </c>
      <c r="J1301" s="1001">
        <v>4510</v>
      </c>
      <c r="K1301" s="1001">
        <v>4483</v>
      </c>
      <c r="L1301" s="1000">
        <v>-27</v>
      </c>
    </row>
    <row r="1302" spans="1:12" ht="18.75">
      <c r="A1302" s="1004" t="s">
        <v>11953</v>
      </c>
      <c r="B1302" s="1001" t="s">
        <v>8477</v>
      </c>
      <c r="C1302" s="1001" t="s">
        <v>4301</v>
      </c>
      <c r="D1302" s="1001" t="s">
        <v>11965</v>
      </c>
      <c r="E1302" s="1001">
        <v>0</v>
      </c>
      <c r="F1302" s="1001">
        <v>0</v>
      </c>
      <c r="G1302" s="1001">
        <v>0</v>
      </c>
      <c r="H1302" s="1001">
        <v>0</v>
      </c>
      <c r="I1302" s="1001">
        <v>1830</v>
      </c>
      <c r="J1302" s="1001">
        <v>1830</v>
      </c>
      <c r="K1302" s="1001">
        <v>0</v>
      </c>
      <c r="L1302" s="1000">
        <v>-1830</v>
      </c>
    </row>
    <row r="1303" spans="1:12" ht="18.75">
      <c r="A1303" s="1004" t="s">
        <v>11953</v>
      </c>
      <c r="B1303" s="1001" t="s">
        <v>8477</v>
      </c>
      <c r="C1303" s="1001" t="s">
        <v>4301</v>
      </c>
      <c r="D1303" s="1001" t="s">
        <v>11966</v>
      </c>
      <c r="E1303" s="1001">
        <v>17</v>
      </c>
      <c r="F1303" s="1001">
        <v>3749.38</v>
      </c>
      <c r="G1303" s="1001">
        <v>0</v>
      </c>
      <c r="H1303" s="1001">
        <v>0</v>
      </c>
      <c r="I1303" s="1001">
        <v>998</v>
      </c>
      <c r="J1303" s="1001">
        <v>998</v>
      </c>
      <c r="K1303" s="1001">
        <v>784</v>
      </c>
      <c r="L1303" s="1000">
        <v>-214</v>
      </c>
    </row>
    <row r="1304" spans="1:12" ht="18.75">
      <c r="A1304" s="1004" t="s">
        <v>11953</v>
      </c>
      <c r="B1304" s="1001" t="s">
        <v>8477</v>
      </c>
      <c r="C1304" s="1001" t="s">
        <v>4301</v>
      </c>
      <c r="D1304" s="1001" t="s">
        <v>11967</v>
      </c>
      <c r="E1304" s="1001">
        <v>0</v>
      </c>
      <c r="F1304" s="1001">
        <v>0</v>
      </c>
      <c r="G1304" s="1001">
        <v>0</v>
      </c>
      <c r="H1304" s="1001">
        <v>0</v>
      </c>
      <c r="I1304" s="1001">
        <v>459</v>
      </c>
      <c r="J1304" s="1001">
        <v>459</v>
      </c>
      <c r="K1304" s="1001">
        <v>0</v>
      </c>
      <c r="L1304" s="1000">
        <v>-459</v>
      </c>
    </row>
    <row r="1305" spans="1:12" ht="18.75">
      <c r="A1305" s="1004" t="s">
        <v>11953</v>
      </c>
      <c r="B1305" s="1001" t="s">
        <v>8477</v>
      </c>
      <c r="C1305" s="1001" t="s">
        <v>4301</v>
      </c>
      <c r="D1305" s="1001" t="s">
        <v>11983</v>
      </c>
      <c r="E1305" s="1001">
        <v>0</v>
      </c>
      <c r="F1305" s="1001">
        <v>0</v>
      </c>
      <c r="G1305" s="1001">
        <v>0</v>
      </c>
      <c r="H1305" s="1001">
        <v>0</v>
      </c>
      <c r="I1305" s="1001">
        <v>105</v>
      </c>
      <c r="J1305" s="1001">
        <v>105</v>
      </c>
      <c r="K1305" s="1001">
        <v>102</v>
      </c>
      <c r="L1305" s="1000">
        <v>-3</v>
      </c>
    </row>
    <row r="1306" spans="1:12" ht="18.75">
      <c r="A1306" s="1004" t="s">
        <v>11953</v>
      </c>
      <c r="B1306" s="1001" t="s">
        <v>8477</v>
      </c>
      <c r="C1306" s="1001" t="s">
        <v>4301</v>
      </c>
      <c r="D1306" s="1001" t="s">
        <v>11968</v>
      </c>
      <c r="E1306" s="1001">
        <v>180</v>
      </c>
      <c r="F1306" s="1001">
        <v>126786</v>
      </c>
      <c r="G1306" s="1001">
        <v>0</v>
      </c>
      <c r="H1306" s="1001">
        <v>0</v>
      </c>
      <c r="I1306" s="1001">
        <v>1250</v>
      </c>
      <c r="J1306" s="1001">
        <v>1250</v>
      </c>
      <c r="K1306" s="1001">
        <v>1250</v>
      </c>
      <c r="L1306" s="1000">
        <v>0</v>
      </c>
    </row>
    <row r="1307" spans="1:12" ht="18.75">
      <c r="A1307" s="1004" t="s">
        <v>11953</v>
      </c>
      <c r="B1307" s="1001" t="s">
        <v>8477</v>
      </c>
      <c r="C1307" s="1001" t="s">
        <v>4301</v>
      </c>
      <c r="D1307" s="1001" t="s">
        <v>11984</v>
      </c>
      <c r="E1307" s="1001">
        <v>140</v>
      </c>
      <c r="F1307" s="1001">
        <v>385251.53</v>
      </c>
      <c r="G1307" s="1001">
        <v>0</v>
      </c>
      <c r="H1307" s="1001">
        <v>0</v>
      </c>
      <c r="I1307" s="1001">
        <v>7165</v>
      </c>
      <c r="J1307" s="1001">
        <v>7165</v>
      </c>
      <c r="K1307" s="1001">
        <v>3521</v>
      </c>
      <c r="L1307" s="1000">
        <v>-3644</v>
      </c>
    </row>
    <row r="1308" spans="1:12" ht="18.75">
      <c r="A1308" s="1004" t="s">
        <v>11953</v>
      </c>
      <c r="B1308" s="1001" t="s">
        <v>8477</v>
      </c>
      <c r="C1308" s="1001" t="s">
        <v>4301</v>
      </c>
      <c r="D1308" s="1001" t="s">
        <v>11962</v>
      </c>
      <c r="E1308" s="1001">
        <v>1706</v>
      </c>
      <c r="F1308" s="1001">
        <v>0</v>
      </c>
      <c r="G1308" s="1001">
        <v>0</v>
      </c>
      <c r="H1308" s="1001">
        <v>0</v>
      </c>
      <c r="I1308" s="1001">
        <v>23896</v>
      </c>
      <c r="J1308" s="1001">
        <v>23896</v>
      </c>
      <c r="K1308" s="1001">
        <v>19125</v>
      </c>
      <c r="L1308" s="1000">
        <v>-4771</v>
      </c>
    </row>
    <row r="1309" spans="1:12" ht="18.75">
      <c r="A1309" s="1004" t="s">
        <v>11953</v>
      </c>
      <c r="B1309" s="1001" t="s">
        <v>4320</v>
      </c>
      <c r="C1309" s="1001" t="s">
        <v>4303</v>
      </c>
      <c r="D1309" s="1001" t="s">
        <v>11955</v>
      </c>
      <c r="E1309" s="1001">
        <v>1035</v>
      </c>
      <c r="F1309" s="1001">
        <v>686833.24</v>
      </c>
      <c r="G1309" s="1001">
        <v>0</v>
      </c>
      <c r="H1309" s="1001">
        <v>0</v>
      </c>
      <c r="I1309" s="1001">
        <v>12680</v>
      </c>
      <c r="J1309" s="1001">
        <v>12680</v>
      </c>
      <c r="K1309" s="1001">
        <v>12680</v>
      </c>
      <c r="L1309" s="1000">
        <v>0</v>
      </c>
    </row>
    <row r="1310" spans="1:12" ht="18.75">
      <c r="A1310" s="1004" t="s">
        <v>11953</v>
      </c>
      <c r="B1310" s="1001" t="s">
        <v>4320</v>
      </c>
      <c r="C1310" s="1001" t="s">
        <v>11956</v>
      </c>
      <c r="D1310" s="1001" t="s">
        <v>11961</v>
      </c>
      <c r="E1310" s="1001">
        <v>656</v>
      </c>
      <c r="F1310" s="1001">
        <v>877656.62</v>
      </c>
      <c r="G1310" s="1001">
        <v>0</v>
      </c>
      <c r="H1310" s="1001">
        <v>0</v>
      </c>
      <c r="I1310" s="1001">
        <v>7842</v>
      </c>
      <c r="J1310" s="1001">
        <v>7842</v>
      </c>
      <c r="K1310" s="1001">
        <v>7842</v>
      </c>
      <c r="L1310" s="1000">
        <v>0</v>
      </c>
    </row>
    <row r="1311" spans="1:12" ht="18.75">
      <c r="A1311" s="1004" t="s">
        <v>11953</v>
      </c>
      <c r="B1311" s="1001" t="s">
        <v>4320</v>
      </c>
      <c r="C1311" s="1001" t="s">
        <v>11956</v>
      </c>
      <c r="D1311" s="1001" t="s">
        <v>11962</v>
      </c>
      <c r="E1311" s="1001">
        <v>2994</v>
      </c>
      <c r="F1311" s="1001">
        <v>0</v>
      </c>
      <c r="G1311" s="1001">
        <v>0</v>
      </c>
      <c r="H1311" s="1001">
        <v>0</v>
      </c>
      <c r="I1311" s="1001">
        <v>31528</v>
      </c>
      <c r="J1311" s="1001">
        <v>31528</v>
      </c>
      <c r="K1311" s="1001">
        <v>31085</v>
      </c>
      <c r="L1311" s="1000">
        <v>-443</v>
      </c>
    </row>
    <row r="1312" spans="1:12" ht="18.75">
      <c r="A1312" s="1004" t="s">
        <v>11953</v>
      </c>
      <c r="B1312" s="1000" t="s">
        <v>4320</v>
      </c>
      <c r="C1312" s="1000" t="s">
        <v>4301</v>
      </c>
      <c r="D1312" s="1000" t="s">
        <v>11963</v>
      </c>
      <c r="E1312" s="1000">
        <v>595</v>
      </c>
      <c r="F1312" s="1000">
        <v>110233.35</v>
      </c>
      <c r="G1312" s="1000">
        <v>1</v>
      </c>
      <c r="H1312" s="1000">
        <v>95.27</v>
      </c>
      <c r="I1312" s="1000">
        <v>7145</v>
      </c>
      <c r="J1312" s="1000">
        <v>7145</v>
      </c>
      <c r="K1312" s="1000">
        <v>7145</v>
      </c>
      <c r="L1312" s="1000">
        <v>0</v>
      </c>
    </row>
    <row r="1313" spans="1:12" ht="18.75">
      <c r="A1313" s="1004" t="s">
        <v>11953</v>
      </c>
      <c r="B1313" s="1001" t="s">
        <v>4320</v>
      </c>
      <c r="C1313" s="1001" t="s">
        <v>4301</v>
      </c>
      <c r="D1313" s="1001" t="s">
        <v>11964</v>
      </c>
      <c r="E1313" s="1001">
        <v>296</v>
      </c>
      <c r="F1313" s="1001">
        <v>304433</v>
      </c>
      <c r="G1313" s="1001">
        <v>0</v>
      </c>
      <c r="H1313" s="1001">
        <v>0</v>
      </c>
      <c r="I1313" s="1001">
        <v>4793</v>
      </c>
      <c r="J1313" s="1001">
        <v>4793</v>
      </c>
      <c r="K1313" s="1001">
        <v>4772</v>
      </c>
      <c r="L1313" s="1000">
        <v>-21</v>
      </c>
    </row>
    <row r="1314" spans="1:12" ht="18.75">
      <c r="A1314" s="1004" t="s">
        <v>11953</v>
      </c>
      <c r="B1314" s="1001" t="s">
        <v>4320</v>
      </c>
      <c r="C1314" s="1001" t="s">
        <v>4301</v>
      </c>
      <c r="D1314" s="1001" t="s">
        <v>11965</v>
      </c>
      <c r="E1314" s="1001">
        <v>0</v>
      </c>
      <c r="F1314" s="1001">
        <v>0</v>
      </c>
      <c r="G1314" s="1001">
        <v>0</v>
      </c>
      <c r="H1314" s="1001">
        <v>0</v>
      </c>
      <c r="I1314" s="1001">
        <v>2024</v>
      </c>
      <c r="J1314" s="1001">
        <v>2024</v>
      </c>
      <c r="K1314" s="1001">
        <v>0</v>
      </c>
      <c r="L1314" s="1000">
        <v>-2024</v>
      </c>
    </row>
    <row r="1315" spans="1:12" ht="18.75">
      <c r="A1315" s="1004" t="s">
        <v>11953</v>
      </c>
      <c r="B1315" s="1001" t="s">
        <v>4320</v>
      </c>
      <c r="C1315" s="1001" t="s">
        <v>4301</v>
      </c>
      <c r="D1315" s="1001" t="s">
        <v>11966</v>
      </c>
      <c r="E1315" s="1001">
        <v>158</v>
      </c>
      <c r="F1315" s="1001">
        <v>40519.86</v>
      </c>
      <c r="G1315" s="1001">
        <v>0</v>
      </c>
      <c r="H1315" s="1001">
        <v>0</v>
      </c>
      <c r="I1315" s="1001">
        <v>1199</v>
      </c>
      <c r="J1315" s="1001">
        <v>1199</v>
      </c>
      <c r="K1315" s="1001">
        <v>994</v>
      </c>
      <c r="L1315" s="1000">
        <v>-205</v>
      </c>
    </row>
    <row r="1316" spans="1:12" ht="18.75">
      <c r="A1316" s="1004" t="s">
        <v>11953</v>
      </c>
      <c r="B1316" s="1001" t="s">
        <v>4320</v>
      </c>
      <c r="C1316" s="1001" t="s">
        <v>4301</v>
      </c>
      <c r="D1316" s="1001" t="s">
        <v>11967</v>
      </c>
      <c r="E1316" s="1001">
        <v>0</v>
      </c>
      <c r="F1316" s="1001">
        <v>0</v>
      </c>
      <c r="G1316" s="1001">
        <v>0</v>
      </c>
      <c r="H1316" s="1001">
        <v>0</v>
      </c>
      <c r="I1316" s="1001">
        <v>506</v>
      </c>
      <c r="J1316" s="1001">
        <v>506</v>
      </c>
      <c r="K1316" s="1001">
        <v>0</v>
      </c>
      <c r="L1316" s="1000">
        <v>-506</v>
      </c>
    </row>
    <row r="1317" spans="1:12" ht="18.75">
      <c r="A1317" s="1004" t="s">
        <v>11953</v>
      </c>
      <c r="B1317" s="1001" t="s">
        <v>4320</v>
      </c>
      <c r="C1317" s="1001" t="s">
        <v>4301</v>
      </c>
      <c r="D1317" s="1001" t="s">
        <v>11983</v>
      </c>
      <c r="E1317" s="1001">
        <v>0</v>
      </c>
      <c r="F1317" s="1001">
        <v>0</v>
      </c>
      <c r="G1317" s="1001">
        <v>0</v>
      </c>
      <c r="H1317" s="1001">
        <v>0</v>
      </c>
      <c r="I1317" s="1001">
        <v>112</v>
      </c>
      <c r="J1317" s="1001">
        <v>112</v>
      </c>
      <c r="K1317" s="1001">
        <v>90</v>
      </c>
      <c r="L1317" s="1000">
        <v>-22</v>
      </c>
    </row>
    <row r="1318" spans="1:12" ht="18.75">
      <c r="A1318" s="1004" t="s">
        <v>11953</v>
      </c>
      <c r="B1318" s="1001" t="s">
        <v>4320</v>
      </c>
      <c r="C1318" s="1001" t="s">
        <v>4301</v>
      </c>
      <c r="D1318" s="1001" t="s">
        <v>11968</v>
      </c>
      <c r="E1318" s="1001">
        <v>103</v>
      </c>
      <c r="F1318" s="1001">
        <v>62507</v>
      </c>
      <c r="G1318" s="1001">
        <v>0</v>
      </c>
      <c r="H1318" s="1001">
        <v>0</v>
      </c>
      <c r="I1318" s="1001">
        <v>1588</v>
      </c>
      <c r="J1318" s="1001">
        <v>1588</v>
      </c>
      <c r="K1318" s="1001">
        <v>1584</v>
      </c>
      <c r="L1318" s="1000">
        <v>-4</v>
      </c>
    </row>
    <row r="1319" spans="1:12" ht="18.75">
      <c r="A1319" s="1004" t="s">
        <v>11953</v>
      </c>
      <c r="B1319" s="1001" t="s">
        <v>4320</v>
      </c>
      <c r="C1319" s="1001" t="s">
        <v>4301</v>
      </c>
      <c r="D1319" s="1001" t="s">
        <v>11984</v>
      </c>
      <c r="E1319" s="1001">
        <v>133</v>
      </c>
      <c r="F1319" s="1001">
        <v>226759.03</v>
      </c>
      <c r="G1319" s="1001">
        <v>0</v>
      </c>
      <c r="H1319" s="1001">
        <v>0</v>
      </c>
      <c r="I1319" s="1001">
        <v>10280</v>
      </c>
      <c r="J1319" s="1001">
        <v>10280</v>
      </c>
      <c r="K1319" s="1001">
        <v>4876</v>
      </c>
      <c r="L1319" s="1000">
        <v>-5404</v>
      </c>
    </row>
    <row r="1320" spans="1:12" ht="18.75">
      <c r="A1320" s="1004" t="s">
        <v>11953</v>
      </c>
      <c r="B1320" s="1001" t="s">
        <v>4320</v>
      </c>
      <c r="C1320" s="1001" t="s">
        <v>4301</v>
      </c>
      <c r="D1320" s="1001" t="s">
        <v>11962</v>
      </c>
      <c r="E1320" s="1001">
        <v>3662</v>
      </c>
      <c r="F1320" s="1001">
        <v>0</v>
      </c>
      <c r="G1320" s="1001">
        <v>0</v>
      </c>
      <c r="H1320" s="1001">
        <v>0</v>
      </c>
      <c r="I1320" s="1001">
        <v>28238</v>
      </c>
      <c r="J1320" s="1001">
        <v>28238</v>
      </c>
      <c r="K1320" s="1001">
        <v>22810</v>
      </c>
      <c r="L1320" s="1000">
        <v>-5428</v>
      </c>
    </row>
    <row r="1321" spans="1:12" ht="18.75">
      <c r="A1321" s="1004" t="s">
        <v>11953</v>
      </c>
      <c r="B1321" s="1000" t="s">
        <v>12049</v>
      </c>
      <c r="C1321" s="1000" t="s">
        <v>4303</v>
      </c>
      <c r="D1321" s="1000" t="s">
        <v>11955</v>
      </c>
      <c r="E1321" s="1000">
        <v>2128</v>
      </c>
      <c r="F1321" s="1000">
        <v>1473368.89</v>
      </c>
      <c r="G1321" s="1000">
        <v>466</v>
      </c>
      <c r="H1321" s="1000">
        <v>320117.3</v>
      </c>
      <c r="I1321" s="1000">
        <v>25538</v>
      </c>
      <c r="J1321" s="1000">
        <v>25538</v>
      </c>
      <c r="K1321" s="1000">
        <v>25538</v>
      </c>
      <c r="L1321" s="1000">
        <v>0</v>
      </c>
    </row>
    <row r="1322" spans="1:12" ht="18.75">
      <c r="A1322" s="1004" t="s">
        <v>11953</v>
      </c>
      <c r="B1322" s="1001" t="s">
        <v>12049</v>
      </c>
      <c r="C1322" s="1001" t="s">
        <v>11956</v>
      </c>
      <c r="D1322" s="1001" t="s">
        <v>11961</v>
      </c>
      <c r="E1322" s="1001">
        <v>2124</v>
      </c>
      <c r="F1322" s="1001">
        <v>2657997.7200000002</v>
      </c>
      <c r="G1322" s="1001">
        <v>0</v>
      </c>
      <c r="H1322" s="1001">
        <v>0</v>
      </c>
      <c r="I1322" s="1001">
        <v>24447</v>
      </c>
      <c r="J1322" s="1001">
        <v>24447</v>
      </c>
      <c r="K1322" s="1001">
        <v>24447</v>
      </c>
      <c r="L1322" s="1000">
        <v>0</v>
      </c>
    </row>
    <row r="1323" spans="1:12" ht="18.75">
      <c r="A1323" s="1004" t="s">
        <v>11953</v>
      </c>
      <c r="B1323" s="1001" t="s">
        <v>12049</v>
      </c>
      <c r="C1323" s="1001" t="s">
        <v>11956</v>
      </c>
      <c r="D1323" s="1001" t="s">
        <v>11962</v>
      </c>
      <c r="E1323" s="1001">
        <v>3569</v>
      </c>
      <c r="F1323" s="1001">
        <v>0</v>
      </c>
      <c r="G1323" s="1001">
        <v>0</v>
      </c>
      <c r="H1323" s="1001">
        <v>0</v>
      </c>
      <c r="I1323" s="1001">
        <v>54677</v>
      </c>
      <c r="J1323" s="1001">
        <v>54677</v>
      </c>
      <c r="K1323" s="1001">
        <v>51027</v>
      </c>
      <c r="L1323" s="1000">
        <v>-3650</v>
      </c>
    </row>
    <row r="1324" spans="1:12" ht="18.75">
      <c r="A1324" s="1004" t="s">
        <v>11953</v>
      </c>
      <c r="B1324" s="1000" t="s">
        <v>12049</v>
      </c>
      <c r="C1324" s="1000" t="s">
        <v>4301</v>
      </c>
      <c r="D1324" s="1000" t="s">
        <v>11963</v>
      </c>
      <c r="E1324" s="1000">
        <v>1448</v>
      </c>
      <c r="F1324" s="1000">
        <v>354735.14</v>
      </c>
      <c r="G1324" s="1000">
        <v>234</v>
      </c>
      <c r="H1324" s="1000">
        <v>55621.33</v>
      </c>
      <c r="I1324" s="1000">
        <v>17450</v>
      </c>
      <c r="J1324" s="1000">
        <v>17450</v>
      </c>
      <c r="K1324" s="1000">
        <v>17455</v>
      </c>
      <c r="L1324" s="1000">
        <v>5</v>
      </c>
    </row>
    <row r="1325" spans="1:12" ht="18.75">
      <c r="A1325" s="1004" t="s">
        <v>11953</v>
      </c>
      <c r="B1325" s="1001" t="s">
        <v>12049</v>
      </c>
      <c r="C1325" s="1001" t="s">
        <v>4301</v>
      </c>
      <c r="D1325" s="1001" t="s">
        <v>11981</v>
      </c>
      <c r="E1325" s="1001">
        <v>133</v>
      </c>
      <c r="F1325" s="1001">
        <v>50657.04</v>
      </c>
      <c r="G1325" s="1001">
        <v>0</v>
      </c>
      <c r="H1325" s="1001">
        <v>0</v>
      </c>
      <c r="I1325" s="1001">
        <v>1025</v>
      </c>
      <c r="J1325" s="1001">
        <v>1025</v>
      </c>
      <c r="K1325" s="1001">
        <v>1007</v>
      </c>
      <c r="L1325" s="1000">
        <v>-18</v>
      </c>
    </row>
    <row r="1326" spans="1:12" ht="18.75">
      <c r="A1326" s="1004" t="s">
        <v>11953</v>
      </c>
      <c r="B1326" s="1000" t="s">
        <v>12049</v>
      </c>
      <c r="C1326" s="1000" t="s">
        <v>4301</v>
      </c>
      <c r="D1326" s="1000" t="s">
        <v>11982</v>
      </c>
      <c r="E1326" s="1000">
        <v>73</v>
      </c>
      <c r="F1326" s="1000">
        <v>18350.740000000002</v>
      </c>
      <c r="G1326" s="1000">
        <v>15</v>
      </c>
      <c r="H1326" s="1000">
        <v>3770.7</v>
      </c>
      <c r="I1326" s="1000">
        <v>439</v>
      </c>
      <c r="J1326" s="1000">
        <v>439</v>
      </c>
      <c r="K1326" s="1000">
        <v>439</v>
      </c>
      <c r="L1326" s="1000">
        <v>0</v>
      </c>
    </row>
    <row r="1327" spans="1:12" ht="18.75">
      <c r="A1327" s="1004" t="s">
        <v>11953</v>
      </c>
      <c r="B1327" s="1001" t="s">
        <v>12049</v>
      </c>
      <c r="C1327" s="1001" t="s">
        <v>4301</v>
      </c>
      <c r="D1327" s="1001" t="s">
        <v>11964</v>
      </c>
      <c r="E1327" s="1001">
        <v>519</v>
      </c>
      <c r="F1327" s="1001">
        <v>522313</v>
      </c>
      <c r="G1327" s="1001">
        <v>0</v>
      </c>
      <c r="H1327" s="1001">
        <v>0</v>
      </c>
      <c r="I1327" s="1001">
        <v>9401</v>
      </c>
      <c r="J1327" s="1001">
        <v>9401</v>
      </c>
      <c r="K1327" s="1001">
        <v>9394</v>
      </c>
      <c r="L1327" s="1000">
        <v>-7</v>
      </c>
    </row>
    <row r="1328" spans="1:12" ht="18.75">
      <c r="A1328" s="1004" t="s">
        <v>11953</v>
      </c>
      <c r="B1328" s="1001" t="s">
        <v>12049</v>
      </c>
      <c r="C1328" s="1001" t="s">
        <v>4301</v>
      </c>
      <c r="D1328" s="1001" t="s">
        <v>11965</v>
      </c>
      <c r="E1328" s="1001">
        <v>0</v>
      </c>
      <c r="F1328" s="1001">
        <v>0</v>
      </c>
      <c r="G1328" s="1001">
        <v>0</v>
      </c>
      <c r="H1328" s="1001">
        <v>0</v>
      </c>
      <c r="I1328" s="1001">
        <v>3909</v>
      </c>
      <c r="J1328" s="1001">
        <v>3909</v>
      </c>
      <c r="K1328" s="1001">
        <v>0</v>
      </c>
      <c r="L1328" s="1000">
        <v>-3909</v>
      </c>
    </row>
    <row r="1329" spans="1:12" ht="18.75">
      <c r="A1329" s="1004" t="s">
        <v>11953</v>
      </c>
      <c r="B1329" s="1001" t="s">
        <v>12049</v>
      </c>
      <c r="C1329" s="1001" t="s">
        <v>4301</v>
      </c>
      <c r="D1329" s="1001" t="s">
        <v>11966</v>
      </c>
      <c r="E1329" s="1001">
        <v>228</v>
      </c>
      <c r="F1329" s="1001">
        <v>43440.84</v>
      </c>
      <c r="G1329" s="1001">
        <v>0</v>
      </c>
      <c r="H1329" s="1001">
        <v>0</v>
      </c>
      <c r="I1329" s="1001">
        <v>2741</v>
      </c>
      <c r="J1329" s="1001">
        <v>2741</v>
      </c>
      <c r="K1329" s="1001">
        <v>2739</v>
      </c>
      <c r="L1329" s="1000">
        <v>-2</v>
      </c>
    </row>
    <row r="1330" spans="1:12" ht="18.75">
      <c r="A1330" s="1004" t="s">
        <v>11953</v>
      </c>
      <c r="B1330" s="1001" t="s">
        <v>12049</v>
      </c>
      <c r="C1330" s="1001" t="s">
        <v>4301</v>
      </c>
      <c r="D1330" s="1001" t="s">
        <v>11967</v>
      </c>
      <c r="E1330" s="1001">
        <v>0</v>
      </c>
      <c r="F1330" s="1001">
        <v>0</v>
      </c>
      <c r="G1330" s="1001">
        <v>0</v>
      </c>
      <c r="H1330" s="1001">
        <v>0</v>
      </c>
      <c r="I1330" s="1001">
        <v>1173</v>
      </c>
      <c r="J1330" s="1001">
        <v>1173</v>
      </c>
      <c r="K1330" s="1001">
        <v>0</v>
      </c>
      <c r="L1330" s="1000">
        <v>-1173</v>
      </c>
    </row>
    <row r="1331" spans="1:12" ht="18.75">
      <c r="A1331" s="1004" t="s">
        <v>11953</v>
      </c>
      <c r="B1331" s="1001" t="s">
        <v>12049</v>
      </c>
      <c r="C1331" s="1001" t="s">
        <v>4301</v>
      </c>
      <c r="D1331" s="1001" t="s">
        <v>11983</v>
      </c>
      <c r="E1331" s="1001">
        <v>0</v>
      </c>
      <c r="F1331" s="1001">
        <v>0</v>
      </c>
      <c r="G1331" s="1001">
        <v>0</v>
      </c>
      <c r="H1331" s="1001">
        <v>0</v>
      </c>
      <c r="I1331" s="1001">
        <v>270</v>
      </c>
      <c r="J1331" s="1001">
        <v>270</v>
      </c>
      <c r="K1331" s="1001">
        <v>269</v>
      </c>
      <c r="L1331" s="1000">
        <v>-1</v>
      </c>
    </row>
    <row r="1332" spans="1:12" ht="18.75">
      <c r="A1332" s="1004" t="s">
        <v>11953</v>
      </c>
      <c r="B1332" s="1001" t="s">
        <v>12049</v>
      </c>
      <c r="C1332" s="1001" t="s">
        <v>4301</v>
      </c>
      <c r="D1332" s="1001" t="s">
        <v>11968</v>
      </c>
      <c r="E1332" s="1001">
        <v>590</v>
      </c>
      <c r="F1332" s="1001">
        <v>351104</v>
      </c>
      <c r="G1332" s="1001">
        <v>0</v>
      </c>
      <c r="H1332" s="1001">
        <v>0</v>
      </c>
      <c r="I1332" s="1001">
        <v>8891</v>
      </c>
      <c r="J1332" s="1001">
        <v>8891</v>
      </c>
      <c r="K1332" s="1001">
        <v>8887</v>
      </c>
      <c r="L1332" s="1000">
        <v>-4</v>
      </c>
    </row>
    <row r="1333" spans="1:12" ht="18.75">
      <c r="A1333" s="1004" t="s">
        <v>11953</v>
      </c>
      <c r="B1333" s="1001" t="s">
        <v>12049</v>
      </c>
      <c r="C1333" s="1001" t="s">
        <v>4301</v>
      </c>
      <c r="D1333" s="1001" t="s">
        <v>11984</v>
      </c>
      <c r="E1333" s="1001">
        <v>634</v>
      </c>
      <c r="F1333" s="1001">
        <v>1209817.81</v>
      </c>
      <c r="G1333" s="1001">
        <v>0</v>
      </c>
      <c r="H1333" s="1001">
        <v>0</v>
      </c>
      <c r="I1333" s="1001">
        <v>21648</v>
      </c>
      <c r="J1333" s="1001">
        <v>21648</v>
      </c>
      <c r="K1333" s="1001">
        <v>11840</v>
      </c>
      <c r="L1333" s="1000">
        <v>-9808</v>
      </c>
    </row>
    <row r="1334" spans="1:12" ht="18.75">
      <c r="A1334" s="1004" t="s">
        <v>11953</v>
      </c>
      <c r="B1334" s="1001" t="s">
        <v>12049</v>
      </c>
      <c r="C1334" s="1001" t="s">
        <v>4301</v>
      </c>
      <c r="D1334" s="1001" t="s">
        <v>11962</v>
      </c>
      <c r="E1334" s="1001">
        <v>4122</v>
      </c>
      <c r="F1334" s="1001">
        <v>0</v>
      </c>
      <c r="G1334" s="1001">
        <v>0</v>
      </c>
      <c r="H1334" s="1001">
        <v>0</v>
      </c>
      <c r="I1334" s="1001">
        <v>60705</v>
      </c>
      <c r="J1334" s="1001">
        <v>60705</v>
      </c>
      <c r="K1334" s="1001">
        <v>54834</v>
      </c>
      <c r="L1334" s="1000">
        <v>-5871</v>
      </c>
    </row>
    <row r="1335" spans="1:12" ht="18.75">
      <c r="A1335" s="1004" t="s">
        <v>11953</v>
      </c>
      <c r="B1335" s="1001" t="s">
        <v>12050</v>
      </c>
      <c r="C1335" s="1001" t="s">
        <v>11956</v>
      </c>
      <c r="D1335" s="1001" t="s">
        <v>12051</v>
      </c>
      <c r="E1335" s="1001">
        <v>36</v>
      </c>
      <c r="F1335" s="1001">
        <v>358458.48</v>
      </c>
      <c r="G1335" s="1001">
        <v>0</v>
      </c>
      <c r="H1335" s="1001">
        <v>0</v>
      </c>
      <c r="I1335" s="1001">
        <v>415</v>
      </c>
      <c r="J1335" s="1001">
        <v>415</v>
      </c>
      <c r="K1335" s="1001">
        <v>402</v>
      </c>
      <c r="L1335" s="1000">
        <v>-13</v>
      </c>
    </row>
    <row r="1336" spans="1:12" ht="18.75">
      <c r="A1336" s="1004" t="s">
        <v>11953</v>
      </c>
      <c r="B1336" s="1001" t="s">
        <v>12050</v>
      </c>
      <c r="C1336" s="1001" t="s">
        <v>4301</v>
      </c>
      <c r="D1336" s="1001" t="s">
        <v>11959</v>
      </c>
      <c r="E1336" s="1001">
        <v>20747</v>
      </c>
      <c r="F1336" s="1001">
        <v>7843824.1200000001</v>
      </c>
      <c r="G1336" s="1001">
        <v>0</v>
      </c>
      <c r="H1336" s="1001">
        <v>0</v>
      </c>
      <c r="I1336" s="1001">
        <v>219358</v>
      </c>
      <c r="J1336" s="1001">
        <v>219358</v>
      </c>
      <c r="K1336" s="1001">
        <v>213694</v>
      </c>
      <c r="L1336" s="1000">
        <v>-5664</v>
      </c>
    </row>
    <row r="1337" spans="1:12" ht="18.75">
      <c r="A1337" s="1004" t="s">
        <v>11953</v>
      </c>
      <c r="B1337" s="1001" t="s">
        <v>12052</v>
      </c>
      <c r="C1337" s="1001" t="s">
        <v>11956</v>
      </c>
      <c r="D1337" s="1001" t="s">
        <v>11957</v>
      </c>
      <c r="E1337" s="1001">
        <v>2490</v>
      </c>
      <c r="F1337" s="1001">
        <v>4748205.9000000004</v>
      </c>
      <c r="G1337" s="1001">
        <v>0</v>
      </c>
      <c r="H1337" s="1001">
        <v>0</v>
      </c>
      <c r="I1337" s="1001">
        <v>27490</v>
      </c>
      <c r="J1337" s="1001">
        <v>27490</v>
      </c>
      <c r="K1337" s="1001">
        <v>27490</v>
      </c>
      <c r="L1337" s="1000">
        <v>0</v>
      </c>
    </row>
    <row r="1338" spans="1:12" ht="18.75">
      <c r="A1338" s="1004" t="s">
        <v>11953</v>
      </c>
      <c r="B1338" s="1001" t="s">
        <v>12052</v>
      </c>
      <c r="C1338" s="1001" t="s">
        <v>4301</v>
      </c>
      <c r="D1338" s="1001" t="s">
        <v>11959</v>
      </c>
      <c r="E1338" s="1001">
        <v>0</v>
      </c>
      <c r="F1338" s="1001">
        <v>0</v>
      </c>
      <c r="G1338" s="1001">
        <v>0</v>
      </c>
      <c r="H1338" s="1001">
        <v>0</v>
      </c>
      <c r="I1338" s="1001">
        <v>1000</v>
      </c>
      <c r="J1338" s="1001">
        <v>1000</v>
      </c>
      <c r="K1338" s="1001">
        <v>738</v>
      </c>
      <c r="L1338" s="1000">
        <v>-262</v>
      </c>
    </row>
    <row r="1339" spans="1:12" ht="18.75">
      <c r="A1339" s="1004" t="s">
        <v>11953</v>
      </c>
      <c r="B1339" s="1000" t="s">
        <v>12052</v>
      </c>
      <c r="C1339" s="1000" t="s">
        <v>4301</v>
      </c>
      <c r="D1339" s="1000" t="s">
        <v>11957</v>
      </c>
      <c r="E1339" s="1000">
        <v>3809</v>
      </c>
      <c r="F1339" s="1000">
        <v>1021357.72</v>
      </c>
      <c r="G1339" s="1000">
        <v>190</v>
      </c>
      <c r="H1339" s="1000">
        <v>55782.03</v>
      </c>
      <c r="I1339" s="1000">
        <v>45711</v>
      </c>
      <c r="J1339" s="1000">
        <v>45711</v>
      </c>
      <c r="K1339" s="1000">
        <v>45711</v>
      </c>
      <c r="L1339" s="1000">
        <v>0</v>
      </c>
    </row>
    <row r="1340" spans="1:12" ht="18.75">
      <c r="A1340" s="1004" t="s">
        <v>11953</v>
      </c>
      <c r="B1340" s="1001" t="s">
        <v>7580</v>
      </c>
      <c r="C1340" s="1001" t="s">
        <v>4301</v>
      </c>
      <c r="D1340" s="1001" t="s">
        <v>11959</v>
      </c>
      <c r="E1340" s="1001">
        <v>5662</v>
      </c>
      <c r="F1340" s="1001">
        <v>2340000.5299999998</v>
      </c>
      <c r="G1340" s="1001">
        <v>0</v>
      </c>
      <c r="H1340" s="1001">
        <v>0</v>
      </c>
      <c r="I1340" s="1001">
        <v>68000</v>
      </c>
      <c r="J1340" s="1001">
        <v>68000</v>
      </c>
      <c r="K1340" s="1001">
        <v>67987</v>
      </c>
      <c r="L1340" s="1000">
        <v>-13</v>
      </c>
    </row>
    <row r="1341" spans="1:12" ht="18.75">
      <c r="A1341" s="1004" t="s">
        <v>11953</v>
      </c>
      <c r="B1341" s="1001" t="s">
        <v>12053</v>
      </c>
      <c r="C1341" s="1001" t="s">
        <v>4303</v>
      </c>
      <c r="D1341" s="1001" t="s">
        <v>11955</v>
      </c>
      <c r="E1341" s="1001">
        <v>491</v>
      </c>
      <c r="F1341" s="1001">
        <v>337562.5</v>
      </c>
      <c r="G1341" s="1001">
        <v>0</v>
      </c>
      <c r="H1341" s="1001">
        <v>0</v>
      </c>
      <c r="I1341" s="1001">
        <v>5616</v>
      </c>
      <c r="J1341" s="1001">
        <v>5616</v>
      </c>
      <c r="K1341" s="1001">
        <v>5652</v>
      </c>
      <c r="L1341" s="1000">
        <v>36</v>
      </c>
    </row>
    <row r="1342" spans="1:12" ht="18.75">
      <c r="A1342" s="1004" t="s">
        <v>11953</v>
      </c>
      <c r="B1342" s="1001" t="s">
        <v>12053</v>
      </c>
      <c r="C1342" s="1001" t="s">
        <v>4303</v>
      </c>
      <c r="D1342" s="1001" t="s">
        <v>11992</v>
      </c>
      <c r="E1342" s="1001">
        <v>1542</v>
      </c>
      <c r="F1342" s="1001">
        <v>1060125</v>
      </c>
      <c r="G1342" s="1001">
        <v>0</v>
      </c>
      <c r="H1342" s="1001">
        <v>0</v>
      </c>
      <c r="I1342" s="1001">
        <v>14144</v>
      </c>
      <c r="J1342" s="1001">
        <v>14144</v>
      </c>
      <c r="K1342" s="1001">
        <v>14144</v>
      </c>
      <c r="L1342" s="1000">
        <v>0</v>
      </c>
    </row>
    <row r="1343" spans="1:12" ht="18.75">
      <c r="A1343" s="1004" t="s">
        <v>11953</v>
      </c>
      <c r="B1343" s="1001" t="s">
        <v>12053</v>
      </c>
      <c r="C1343" s="1001" t="s">
        <v>11956</v>
      </c>
      <c r="D1343" s="1001" t="s">
        <v>12010</v>
      </c>
      <c r="E1343" s="1001">
        <v>821</v>
      </c>
      <c r="F1343" s="1001">
        <v>949445.45</v>
      </c>
      <c r="G1343" s="1001">
        <v>0</v>
      </c>
      <c r="H1343" s="1001">
        <v>0</v>
      </c>
      <c r="I1343" s="1001">
        <v>1599</v>
      </c>
      <c r="J1343" s="1001">
        <v>1599</v>
      </c>
      <c r="K1343" s="1001">
        <v>1575</v>
      </c>
      <c r="L1343" s="1000">
        <v>-24</v>
      </c>
    </row>
    <row r="1344" spans="1:12" ht="18.75">
      <c r="A1344" s="1004" t="s">
        <v>11953</v>
      </c>
      <c r="B1344" s="1001" t="s">
        <v>12053</v>
      </c>
      <c r="C1344" s="1001" t="s">
        <v>4301</v>
      </c>
      <c r="D1344" s="1001" t="s">
        <v>11959</v>
      </c>
      <c r="E1344" s="1001">
        <v>9749</v>
      </c>
      <c r="F1344" s="1001">
        <v>4307733.46</v>
      </c>
      <c r="G1344" s="1001">
        <v>0</v>
      </c>
      <c r="H1344" s="1001">
        <v>0</v>
      </c>
      <c r="I1344" s="1001">
        <v>114500</v>
      </c>
      <c r="J1344" s="1001">
        <v>114500</v>
      </c>
      <c r="K1344" s="1001">
        <v>113648</v>
      </c>
      <c r="L1344" s="1000">
        <v>-852</v>
      </c>
    </row>
    <row r="1345" spans="1:12" ht="18.75">
      <c r="A1345" s="1004" t="s">
        <v>11953</v>
      </c>
      <c r="B1345" s="1001" t="s">
        <v>12053</v>
      </c>
      <c r="C1345" s="1001" t="s">
        <v>4301</v>
      </c>
      <c r="D1345" s="1001" t="s">
        <v>11984</v>
      </c>
      <c r="E1345" s="1001">
        <v>0</v>
      </c>
      <c r="F1345" s="1001">
        <v>0</v>
      </c>
      <c r="G1345" s="1001">
        <v>0</v>
      </c>
      <c r="H1345" s="1001">
        <v>0</v>
      </c>
      <c r="I1345" s="1001">
        <v>0</v>
      </c>
      <c r="J1345" s="1001">
        <v>0</v>
      </c>
      <c r="K1345" s="1001">
        <v>0</v>
      </c>
      <c r="L1345" s="1000">
        <v>0</v>
      </c>
    </row>
    <row r="1346" spans="1:12" ht="18.75">
      <c r="A1346" s="1004" t="s">
        <v>11953</v>
      </c>
      <c r="B1346" s="1000" t="s">
        <v>12053</v>
      </c>
      <c r="C1346" s="1000" t="s">
        <v>4301</v>
      </c>
      <c r="D1346" s="1000" t="s">
        <v>11962</v>
      </c>
      <c r="E1346" s="1000">
        <v>0</v>
      </c>
      <c r="F1346" s="1000">
        <v>0</v>
      </c>
      <c r="G1346" s="1000">
        <v>5</v>
      </c>
      <c r="H1346" s="1000">
        <v>0</v>
      </c>
      <c r="I1346" s="1000">
        <v>0</v>
      </c>
      <c r="J1346" s="1000">
        <v>0</v>
      </c>
      <c r="K1346" s="1000">
        <v>0</v>
      </c>
      <c r="L1346" s="1000">
        <v>0</v>
      </c>
    </row>
    <row r="1347" spans="1:12" ht="18.75">
      <c r="A1347" s="1004" t="s">
        <v>11953</v>
      </c>
      <c r="B1347" s="1001" t="s">
        <v>7427</v>
      </c>
      <c r="C1347" s="1001" t="s">
        <v>4301</v>
      </c>
      <c r="D1347" s="1001" t="s">
        <v>11959</v>
      </c>
      <c r="E1347" s="1001">
        <v>7083</v>
      </c>
      <c r="F1347" s="1001">
        <v>2606737.13</v>
      </c>
      <c r="G1347" s="1001">
        <v>0</v>
      </c>
      <c r="H1347" s="1001">
        <v>0</v>
      </c>
      <c r="I1347" s="1001">
        <v>85000</v>
      </c>
      <c r="J1347" s="1001">
        <v>85000</v>
      </c>
      <c r="K1347" s="1001">
        <v>84999</v>
      </c>
      <c r="L1347" s="1000">
        <v>-1</v>
      </c>
    </row>
    <row r="1348" spans="1:12" ht="18.75">
      <c r="A1348" s="1004" t="s">
        <v>11953</v>
      </c>
      <c r="B1348" s="1000" t="s">
        <v>12054</v>
      </c>
      <c r="C1348" s="1000" t="s">
        <v>4301</v>
      </c>
      <c r="D1348" s="1000" t="s">
        <v>11981</v>
      </c>
      <c r="E1348" s="1000">
        <v>314</v>
      </c>
      <c r="F1348" s="1000">
        <v>119596.32</v>
      </c>
      <c r="G1348" s="1000">
        <v>4</v>
      </c>
      <c r="H1348" s="1000">
        <v>1523.52</v>
      </c>
      <c r="I1348" s="1000">
        <v>3224</v>
      </c>
      <c r="J1348" s="1000">
        <v>3224</v>
      </c>
      <c r="K1348" s="1000">
        <v>3224</v>
      </c>
      <c r="L1348" s="1000">
        <v>0</v>
      </c>
    </row>
    <row r="1349" spans="1:12" ht="18.75">
      <c r="A1349" s="1004" t="s">
        <v>11953</v>
      </c>
      <c r="B1349" s="1001" t="s">
        <v>12054</v>
      </c>
      <c r="C1349" s="1001" t="s">
        <v>4301</v>
      </c>
      <c r="D1349" s="1001" t="s">
        <v>11982</v>
      </c>
      <c r="E1349" s="1001">
        <v>316</v>
      </c>
      <c r="F1349" s="1001">
        <v>79436.08</v>
      </c>
      <c r="G1349" s="1001">
        <v>0</v>
      </c>
      <c r="H1349" s="1001">
        <v>0</v>
      </c>
      <c r="I1349" s="1001">
        <v>1598</v>
      </c>
      <c r="J1349" s="1001">
        <v>1598</v>
      </c>
      <c r="K1349" s="1001">
        <v>1598</v>
      </c>
      <c r="L1349" s="1000">
        <v>0</v>
      </c>
    </row>
    <row r="1350" spans="1:12" ht="18.75">
      <c r="A1350" s="1004" t="s">
        <v>11953</v>
      </c>
      <c r="B1350" s="1001" t="s">
        <v>12054</v>
      </c>
      <c r="C1350" s="1001" t="s">
        <v>4301</v>
      </c>
      <c r="D1350" s="1001" t="s">
        <v>11959</v>
      </c>
      <c r="E1350" s="1001">
        <v>4416</v>
      </c>
      <c r="F1350" s="1001">
        <v>1774984.44</v>
      </c>
      <c r="G1350" s="1001">
        <v>0</v>
      </c>
      <c r="H1350" s="1001">
        <v>0</v>
      </c>
      <c r="I1350" s="1001">
        <v>53000</v>
      </c>
      <c r="J1350" s="1001">
        <v>53000</v>
      </c>
      <c r="K1350" s="1001">
        <v>52992</v>
      </c>
      <c r="L1350" s="1000">
        <v>-8</v>
      </c>
    </row>
    <row r="1351" spans="1:12" ht="18.75">
      <c r="A1351" s="1004" t="s">
        <v>11953</v>
      </c>
      <c r="B1351" s="1001" t="s">
        <v>12054</v>
      </c>
      <c r="C1351" s="1001" t="s">
        <v>4301</v>
      </c>
      <c r="D1351" s="1001" t="s">
        <v>11962</v>
      </c>
      <c r="E1351" s="1001">
        <v>0</v>
      </c>
      <c r="F1351" s="1001">
        <v>0</v>
      </c>
      <c r="G1351" s="1001">
        <v>0</v>
      </c>
      <c r="H1351" s="1001">
        <v>0</v>
      </c>
      <c r="I1351" s="1001">
        <v>0</v>
      </c>
      <c r="J1351" s="1001">
        <v>0</v>
      </c>
      <c r="K1351" s="1001">
        <v>0</v>
      </c>
      <c r="L1351" s="1000">
        <v>0</v>
      </c>
    </row>
    <row r="1352" spans="1:12" ht="18.75">
      <c r="A1352" s="1004" t="s">
        <v>11953</v>
      </c>
      <c r="B1352" s="1001" t="s">
        <v>12055</v>
      </c>
      <c r="C1352" s="1001" t="s">
        <v>11956</v>
      </c>
      <c r="D1352" s="1001" t="s">
        <v>11957</v>
      </c>
      <c r="E1352" s="1001">
        <v>56</v>
      </c>
      <c r="F1352" s="1001">
        <v>153114.34</v>
      </c>
      <c r="G1352" s="1001">
        <v>0</v>
      </c>
      <c r="H1352" s="1001">
        <v>0</v>
      </c>
      <c r="I1352" s="1001">
        <v>671</v>
      </c>
      <c r="J1352" s="1001">
        <v>671</v>
      </c>
      <c r="K1352" s="1001">
        <v>671</v>
      </c>
      <c r="L1352" s="1000">
        <v>0</v>
      </c>
    </row>
    <row r="1353" spans="1:12" ht="18.75">
      <c r="A1353" s="1004" t="s">
        <v>11953</v>
      </c>
      <c r="B1353" s="1001" t="s">
        <v>12056</v>
      </c>
      <c r="C1353" s="1001" t="s">
        <v>11956</v>
      </c>
      <c r="D1353" s="1001" t="s">
        <v>11957</v>
      </c>
      <c r="E1353" s="1001">
        <v>0</v>
      </c>
      <c r="F1353" s="1001">
        <v>0</v>
      </c>
      <c r="G1353" s="1001">
        <v>0</v>
      </c>
      <c r="H1353" s="1001">
        <v>0</v>
      </c>
      <c r="I1353" s="1001">
        <v>0</v>
      </c>
      <c r="J1353" s="1001">
        <v>0</v>
      </c>
      <c r="K1353" s="1001">
        <v>0</v>
      </c>
      <c r="L1353" s="1000">
        <v>0</v>
      </c>
    </row>
    <row r="1354" spans="1:12" ht="18.75">
      <c r="A1354" s="1004" t="s">
        <v>11953</v>
      </c>
      <c r="B1354" s="1001" t="s">
        <v>12056</v>
      </c>
      <c r="C1354" s="1001" t="s">
        <v>4301</v>
      </c>
      <c r="D1354" s="1001" t="s">
        <v>11957</v>
      </c>
      <c r="E1354" s="1001">
        <v>0</v>
      </c>
      <c r="F1354" s="1001">
        <v>0</v>
      </c>
      <c r="G1354" s="1001">
        <v>0</v>
      </c>
      <c r="H1354" s="1001">
        <v>0</v>
      </c>
      <c r="I1354" s="1001">
        <v>25</v>
      </c>
      <c r="J1354" s="1001">
        <v>25</v>
      </c>
      <c r="K1354" s="1001">
        <v>0</v>
      </c>
      <c r="L1354" s="1000">
        <v>-25</v>
      </c>
    </row>
    <row r="1355" spans="1:12" ht="18.75">
      <c r="A1355" s="1004" t="s">
        <v>11953</v>
      </c>
      <c r="B1355" s="1001" t="s">
        <v>12057</v>
      </c>
      <c r="C1355" s="1001" t="s">
        <v>4303</v>
      </c>
      <c r="D1355" s="1001" t="s">
        <v>11955</v>
      </c>
      <c r="E1355" s="1001">
        <v>0</v>
      </c>
      <c r="F1355" s="1001">
        <v>0</v>
      </c>
      <c r="G1355" s="1001">
        <v>0</v>
      </c>
      <c r="H1355" s="1001">
        <v>0</v>
      </c>
      <c r="I1355" s="1001">
        <v>108</v>
      </c>
      <c r="J1355" s="1001">
        <v>108</v>
      </c>
      <c r="K1355" s="1001">
        <v>108</v>
      </c>
      <c r="L1355" s="1000">
        <v>0</v>
      </c>
    </row>
    <row r="1356" spans="1:12" ht="18.75">
      <c r="A1356" s="1004" t="s">
        <v>11953</v>
      </c>
      <c r="B1356" s="1001" t="s">
        <v>12057</v>
      </c>
      <c r="C1356" s="1001" t="s">
        <v>11956</v>
      </c>
      <c r="D1356" s="1001" t="s">
        <v>11957</v>
      </c>
      <c r="E1356" s="1001">
        <v>4</v>
      </c>
      <c r="F1356" s="1001">
        <v>4260.91</v>
      </c>
      <c r="G1356" s="1001">
        <v>0</v>
      </c>
      <c r="H1356" s="1001">
        <v>0</v>
      </c>
      <c r="I1356" s="1001">
        <v>55</v>
      </c>
      <c r="J1356" s="1001">
        <v>55</v>
      </c>
      <c r="K1356" s="1001">
        <v>55</v>
      </c>
      <c r="L1356" s="1000">
        <v>0</v>
      </c>
    </row>
    <row r="1357" spans="1:12" ht="18.75">
      <c r="A1357" s="1004" t="s">
        <v>11953</v>
      </c>
      <c r="B1357" s="1001" t="s">
        <v>12057</v>
      </c>
      <c r="C1357" s="1001" t="s">
        <v>4301</v>
      </c>
      <c r="D1357" s="1001" t="s">
        <v>11957</v>
      </c>
      <c r="E1357" s="1001">
        <v>0</v>
      </c>
      <c r="F1357" s="1001">
        <v>0</v>
      </c>
      <c r="G1357" s="1001">
        <v>0</v>
      </c>
      <c r="H1357" s="1001">
        <v>0</v>
      </c>
      <c r="I1357" s="1001">
        <v>36</v>
      </c>
      <c r="J1357" s="1001">
        <v>36</v>
      </c>
      <c r="K1357" s="1001">
        <v>36</v>
      </c>
      <c r="L1357" s="1000">
        <v>0</v>
      </c>
    </row>
    <row r="1358" spans="1:12" ht="18.75">
      <c r="A1358" s="1004" t="s">
        <v>11953</v>
      </c>
      <c r="B1358" s="1001" t="s">
        <v>12058</v>
      </c>
      <c r="C1358" s="1001" t="s">
        <v>4303</v>
      </c>
      <c r="D1358" s="1001" t="s">
        <v>11955</v>
      </c>
      <c r="E1358" s="1001">
        <v>0</v>
      </c>
      <c r="F1358" s="1001">
        <v>0</v>
      </c>
      <c r="G1358" s="1001">
        <v>0</v>
      </c>
      <c r="H1358" s="1001">
        <v>0</v>
      </c>
      <c r="I1358" s="1001">
        <v>11</v>
      </c>
      <c r="J1358" s="1001">
        <v>11</v>
      </c>
      <c r="K1358" s="1001">
        <v>11</v>
      </c>
      <c r="L1358" s="1000">
        <v>0</v>
      </c>
    </row>
    <row r="1359" spans="1:12" ht="18.75">
      <c r="A1359" s="1004" t="s">
        <v>11953</v>
      </c>
      <c r="B1359" s="1001" t="s">
        <v>12058</v>
      </c>
      <c r="C1359" s="1001" t="s">
        <v>11956</v>
      </c>
      <c r="D1359" s="1001" t="s">
        <v>11957</v>
      </c>
      <c r="E1359" s="1001">
        <v>0</v>
      </c>
      <c r="F1359" s="1001">
        <v>0</v>
      </c>
      <c r="G1359" s="1001">
        <v>0</v>
      </c>
      <c r="H1359" s="1001">
        <v>0</v>
      </c>
      <c r="I1359" s="1001">
        <v>19</v>
      </c>
      <c r="J1359" s="1001">
        <v>19</v>
      </c>
      <c r="K1359" s="1001">
        <v>19</v>
      </c>
      <c r="L1359" s="1000">
        <v>0</v>
      </c>
    </row>
    <row r="1360" spans="1:12" ht="18.75">
      <c r="A1360" s="1004" t="s">
        <v>11953</v>
      </c>
      <c r="B1360" s="1001" t="s">
        <v>12058</v>
      </c>
      <c r="C1360" s="1001" t="s">
        <v>4301</v>
      </c>
      <c r="D1360" s="1001" t="s">
        <v>11957</v>
      </c>
      <c r="E1360" s="1001">
        <v>0</v>
      </c>
      <c r="F1360" s="1001">
        <v>0</v>
      </c>
      <c r="G1360" s="1001">
        <v>0</v>
      </c>
      <c r="H1360" s="1001">
        <v>0</v>
      </c>
      <c r="I1360" s="1001">
        <v>1</v>
      </c>
      <c r="J1360" s="1001">
        <v>1</v>
      </c>
      <c r="K1360" s="1001">
        <v>1</v>
      </c>
      <c r="L1360" s="1000">
        <v>0</v>
      </c>
    </row>
    <row r="1361" spans="1:12" ht="18.75">
      <c r="A1361" s="1004" t="s">
        <v>11953</v>
      </c>
      <c r="B1361" s="1001" t="s">
        <v>4244</v>
      </c>
      <c r="C1361" s="1001" t="s">
        <v>4303</v>
      </c>
      <c r="D1361" s="1001" t="s">
        <v>11955</v>
      </c>
      <c r="E1361" s="1001">
        <v>6</v>
      </c>
      <c r="F1361" s="1001">
        <v>6177.4</v>
      </c>
      <c r="G1361" s="1001">
        <v>0</v>
      </c>
      <c r="H1361" s="1001">
        <v>0</v>
      </c>
      <c r="I1361" s="1001">
        <v>80</v>
      </c>
      <c r="J1361" s="1001">
        <v>80</v>
      </c>
      <c r="K1361" s="1001">
        <v>80</v>
      </c>
      <c r="L1361" s="1000">
        <v>0</v>
      </c>
    </row>
    <row r="1362" spans="1:12" ht="18.75">
      <c r="A1362" s="1004" t="s">
        <v>11953</v>
      </c>
      <c r="B1362" s="1001" t="s">
        <v>4244</v>
      </c>
      <c r="C1362" s="1001" t="s">
        <v>11956</v>
      </c>
      <c r="D1362" s="1001" t="s">
        <v>11957</v>
      </c>
      <c r="E1362" s="1001">
        <v>51</v>
      </c>
      <c r="F1362" s="1001">
        <v>94283.95</v>
      </c>
      <c r="G1362" s="1001">
        <v>0</v>
      </c>
      <c r="H1362" s="1001">
        <v>0</v>
      </c>
      <c r="I1362" s="1001">
        <v>569</v>
      </c>
      <c r="J1362" s="1001">
        <v>569</v>
      </c>
      <c r="K1362" s="1001">
        <v>569</v>
      </c>
      <c r="L1362" s="1000">
        <v>0</v>
      </c>
    </row>
    <row r="1363" spans="1:12" ht="18.75">
      <c r="A1363" s="1004" t="s">
        <v>11953</v>
      </c>
      <c r="B1363" s="1001" t="s">
        <v>3027</v>
      </c>
      <c r="C1363" s="1001" t="s">
        <v>4303</v>
      </c>
      <c r="D1363" s="1001" t="s">
        <v>11955</v>
      </c>
      <c r="E1363" s="1001">
        <v>7</v>
      </c>
      <c r="F1363" s="1001">
        <v>17813.87</v>
      </c>
      <c r="G1363" s="1001">
        <v>0</v>
      </c>
      <c r="H1363" s="1001">
        <v>0</v>
      </c>
      <c r="I1363" s="1001">
        <v>79</v>
      </c>
      <c r="J1363" s="1001">
        <v>79</v>
      </c>
      <c r="K1363" s="1001">
        <v>79</v>
      </c>
      <c r="L1363" s="1000">
        <v>0</v>
      </c>
    </row>
    <row r="1364" spans="1:12" ht="18.75">
      <c r="A1364" s="1004" t="s">
        <v>11953</v>
      </c>
      <c r="B1364" s="1001" t="s">
        <v>3027</v>
      </c>
      <c r="C1364" s="1001" t="s">
        <v>11956</v>
      </c>
      <c r="D1364" s="1001" t="s">
        <v>11957</v>
      </c>
      <c r="E1364" s="1001">
        <v>81</v>
      </c>
      <c r="F1364" s="1001">
        <v>199177.32</v>
      </c>
      <c r="G1364" s="1001">
        <v>0</v>
      </c>
      <c r="H1364" s="1001">
        <v>0</v>
      </c>
      <c r="I1364" s="1001">
        <v>566</v>
      </c>
      <c r="J1364" s="1001">
        <v>566</v>
      </c>
      <c r="K1364" s="1001">
        <v>566</v>
      </c>
      <c r="L1364" s="1000">
        <v>0</v>
      </c>
    </row>
    <row r="1365" spans="1:12" ht="18.75">
      <c r="A1365" s="1004" t="s">
        <v>11953</v>
      </c>
      <c r="B1365" s="1001" t="s">
        <v>3027</v>
      </c>
      <c r="C1365" s="1001" t="s">
        <v>4301</v>
      </c>
      <c r="D1365" s="1001" t="s">
        <v>11957</v>
      </c>
      <c r="E1365" s="1001">
        <v>2</v>
      </c>
      <c r="F1365" s="1001">
        <v>3842.14</v>
      </c>
      <c r="G1365" s="1001">
        <v>0</v>
      </c>
      <c r="H1365" s="1001">
        <v>0</v>
      </c>
      <c r="I1365" s="1001">
        <v>25</v>
      </c>
      <c r="J1365" s="1001">
        <v>25</v>
      </c>
      <c r="K1365" s="1001">
        <v>25</v>
      </c>
      <c r="L1365" s="1000">
        <v>0</v>
      </c>
    </row>
    <row r="1366" spans="1:12" ht="18.75">
      <c r="A1366" s="1004" t="s">
        <v>11953</v>
      </c>
      <c r="B1366" s="1001" t="s">
        <v>6491</v>
      </c>
      <c r="C1366" s="1001" t="s">
        <v>11956</v>
      </c>
      <c r="D1366" s="1001" t="s">
        <v>11957</v>
      </c>
      <c r="E1366" s="1001">
        <v>50</v>
      </c>
      <c r="F1366" s="1001">
        <v>73048.19</v>
      </c>
      <c r="G1366" s="1001">
        <v>0</v>
      </c>
      <c r="H1366" s="1001">
        <v>0</v>
      </c>
      <c r="I1366" s="1001">
        <v>597</v>
      </c>
      <c r="J1366" s="1001">
        <v>597</v>
      </c>
      <c r="K1366" s="1001">
        <v>597</v>
      </c>
      <c r="L1366" s="1000">
        <v>0</v>
      </c>
    </row>
    <row r="1367" spans="1:12" ht="18.75">
      <c r="A1367" s="1004" t="s">
        <v>11953</v>
      </c>
      <c r="B1367" s="1001" t="s">
        <v>6491</v>
      </c>
      <c r="C1367" s="1001" t="s">
        <v>4301</v>
      </c>
      <c r="D1367" s="1001" t="s">
        <v>11957</v>
      </c>
      <c r="E1367" s="1001">
        <v>0</v>
      </c>
      <c r="F1367" s="1001">
        <v>0</v>
      </c>
      <c r="G1367" s="1001">
        <v>0</v>
      </c>
      <c r="H1367" s="1001">
        <v>0</v>
      </c>
      <c r="I1367" s="1001">
        <v>4</v>
      </c>
      <c r="J1367" s="1001">
        <v>4</v>
      </c>
      <c r="K1367" s="1001">
        <v>4</v>
      </c>
      <c r="L1367" s="1000">
        <v>0</v>
      </c>
    </row>
    <row r="1368" spans="1:12" ht="18.75">
      <c r="A1368" s="1004" t="s">
        <v>11953</v>
      </c>
      <c r="B1368" s="1001" t="s">
        <v>12059</v>
      </c>
      <c r="C1368" s="1001" t="s">
        <v>4303</v>
      </c>
      <c r="D1368" s="1001" t="s">
        <v>11955</v>
      </c>
      <c r="E1368" s="1001">
        <v>6</v>
      </c>
      <c r="F1368" s="1001">
        <v>5225.25</v>
      </c>
      <c r="G1368" s="1001">
        <v>0</v>
      </c>
      <c r="H1368" s="1001">
        <v>0</v>
      </c>
      <c r="I1368" s="1001">
        <v>80</v>
      </c>
      <c r="J1368" s="1001">
        <v>80</v>
      </c>
      <c r="K1368" s="1001">
        <v>80</v>
      </c>
      <c r="L1368" s="1000">
        <v>0</v>
      </c>
    </row>
    <row r="1369" spans="1:12" ht="18.75">
      <c r="A1369" s="1004" t="s">
        <v>11953</v>
      </c>
      <c r="B1369" s="1001" t="s">
        <v>12059</v>
      </c>
      <c r="C1369" s="1001" t="s">
        <v>11956</v>
      </c>
      <c r="D1369" s="1001" t="s">
        <v>11957</v>
      </c>
      <c r="E1369" s="1001">
        <v>48</v>
      </c>
      <c r="F1369" s="1001">
        <v>78553.09</v>
      </c>
      <c r="G1369" s="1001">
        <v>0</v>
      </c>
      <c r="H1369" s="1001">
        <v>0</v>
      </c>
      <c r="I1369" s="1001">
        <v>570</v>
      </c>
      <c r="J1369" s="1001">
        <v>570</v>
      </c>
      <c r="K1369" s="1001">
        <v>570</v>
      </c>
      <c r="L1369" s="1000">
        <v>0</v>
      </c>
    </row>
    <row r="1370" spans="1:12" ht="18.75">
      <c r="A1370" s="1004" t="s">
        <v>11953</v>
      </c>
      <c r="B1370" s="1001" t="s">
        <v>12060</v>
      </c>
      <c r="C1370" s="1001" t="s">
        <v>11956</v>
      </c>
      <c r="D1370" s="1001" t="s">
        <v>11957</v>
      </c>
      <c r="E1370" s="1001">
        <v>13</v>
      </c>
      <c r="F1370" s="1001">
        <v>31085.64</v>
      </c>
      <c r="G1370" s="1001">
        <v>0</v>
      </c>
      <c r="H1370" s="1001">
        <v>0</v>
      </c>
      <c r="I1370" s="1001">
        <v>106</v>
      </c>
      <c r="J1370" s="1001">
        <v>106</v>
      </c>
      <c r="K1370" s="1001">
        <v>106</v>
      </c>
      <c r="L1370" s="1000">
        <v>0</v>
      </c>
    </row>
    <row r="1371" spans="1:12" ht="18.75">
      <c r="A1371" s="1004" t="s">
        <v>11953</v>
      </c>
      <c r="B1371" s="1001" t="s">
        <v>12061</v>
      </c>
      <c r="C1371" s="1001" t="s">
        <v>4303</v>
      </c>
      <c r="D1371" s="1001" t="s">
        <v>11955</v>
      </c>
      <c r="E1371" s="1001">
        <v>20</v>
      </c>
      <c r="F1371" s="1001">
        <v>51482.31</v>
      </c>
      <c r="G1371" s="1001">
        <v>0</v>
      </c>
      <c r="H1371" s="1001">
        <v>0</v>
      </c>
      <c r="I1371" s="1001">
        <v>250</v>
      </c>
      <c r="J1371" s="1001">
        <v>250</v>
      </c>
      <c r="K1371" s="1001">
        <v>250</v>
      </c>
      <c r="L1371" s="1000">
        <v>0</v>
      </c>
    </row>
    <row r="1372" spans="1:12" ht="18.75">
      <c r="A1372" s="1004" t="s">
        <v>11953</v>
      </c>
      <c r="B1372" s="1001" t="s">
        <v>12061</v>
      </c>
      <c r="C1372" s="1001" t="s">
        <v>11956</v>
      </c>
      <c r="D1372" s="1001" t="s">
        <v>11957</v>
      </c>
      <c r="E1372" s="1001">
        <v>37</v>
      </c>
      <c r="F1372" s="1001">
        <v>100647.73</v>
      </c>
      <c r="G1372" s="1001">
        <v>0</v>
      </c>
      <c r="H1372" s="1001">
        <v>0</v>
      </c>
      <c r="I1372" s="1001">
        <v>447</v>
      </c>
      <c r="J1372" s="1001">
        <v>447</v>
      </c>
      <c r="K1372" s="1001">
        <v>447</v>
      </c>
      <c r="L1372" s="1000">
        <v>0</v>
      </c>
    </row>
    <row r="1373" spans="1:12" ht="18.75">
      <c r="A1373" s="1004" t="s">
        <v>11953</v>
      </c>
      <c r="B1373" s="1001" t="s">
        <v>12061</v>
      </c>
      <c r="C1373" s="1001" t="s">
        <v>4301</v>
      </c>
      <c r="D1373" s="1001" t="s">
        <v>11957</v>
      </c>
      <c r="E1373" s="1001">
        <v>8</v>
      </c>
      <c r="F1373" s="1001">
        <v>12466.36</v>
      </c>
      <c r="G1373" s="1001">
        <v>0</v>
      </c>
      <c r="H1373" s="1001">
        <v>0</v>
      </c>
      <c r="I1373" s="1001">
        <v>100</v>
      </c>
      <c r="J1373" s="1001">
        <v>100</v>
      </c>
      <c r="K1373" s="1001">
        <v>100</v>
      </c>
      <c r="L1373" s="1000">
        <v>0</v>
      </c>
    </row>
    <row r="1374" spans="1:12" ht="18.75">
      <c r="A1374" s="1004" t="s">
        <v>11953</v>
      </c>
      <c r="B1374" s="1001" t="s">
        <v>2606</v>
      </c>
      <c r="C1374" s="1001" t="s">
        <v>11956</v>
      </c>
      <c r="D1374" s="1001" t="s">
        <v>11957</v>
      </c>
      <c r="E1374" s="1001">
        <v>99</v>
      </c>
      <c r="F1374" s="1001">
        <v>218284.01</v>
      </c>
      <c r="G1374" s="1001">
        <v>0</v>
      </c>
      <c r="H1374" s="1001">
        <v>0</v>
      </c>
      <c r="I1374" s="1001">
        <v>573</v>
      </c>
      <c r="J1374" s="1001">
        <v>573</v>
      </c>
      <c r="K1374" s="1001">
        <v>573</v>
      </c>
      <c r="L1374" s="1000">
        <v>0</v>
      </c>
    </row>
    <row r="1375" spans="1:12" ht="18.75">
      <c r="A1375" s="1004" t="s">
        <v>11953</v>
      </c>
      <c r="B1375" s="1001" t="s">
        <v>10349</v>
      </c>
      <c r="C1375" s="1001" t="s">
        <v>11956</v>
      </c>
      <c r="D1375" s="1001" t="s">
        <v>11957</v>
      </c>
      <c r="E1375" s="1001">
        <v>48</v>
      </c>
      <c r="F1375" s="1001">
        <v>104682.39</v>
      </c>
      <c r="G1375" s="1001">
        <v>0</v>
      </c>
      <c r="H1375" s="1001">
        <v>0</v>
      </c>
      <c r="I1375" s="1001">
        <v>570</v>
      </c>
      <c r="J1375" s="1001">
        <v>570</v>
      </c>
      <c r="K1375" s="1001">
        <v>570</v>
      </c>
      <c r="L1375" s="1000">
        <v>0</v>
      </c>
    </row>
    <row r="1376" spans="1:12" ht="18.75">
      <c r="A1376" s="1004" t="s">
        <v>11953</v>
      </c>
      <c r="B1376" s="1001" t="s">
        <v>6385</v>
      </c>
      <c r="C1376" s="1001" t="s">
        <v>4303</v>
      </c>
      <c r="D1376" s="1001" t="s">
        <v>11955</v>
      </c>
      <c r="E1376" s="1001">
        <v>30</v>
      </c>
      <c r="F1376" s="1001">
        <v>45032.91</v>
      </c>
      <c r="G1376" s="1001">
        <v>0</v>
      </c>
      <c r="H1376" s="1001">
        <v>0</v>
      </c>
      <c r="I1376" s="1001">
        <v>159</v>
      </c>
      <c r="J1376" s="1001">
        <v>159</v>
      </c>
      <c r="K1376" s="1001">
        <v>159</v>
      </c>
      <c r="L1376" s="1000">
        <v>0</v>
      </c>
    </row>
    <row r="1377" spans="1:12" ht="18.75">
      <c r="A1377" s="1004" t="s">
        <v>11953</v>
      </c>
      <c r="B1377" s="1001" t="s">
        <v>6385</v>
      </c>
      <c r="C1377" s="1001" t="s">
        <v>11956</v>
      </c>
      <c r="D1377" s="1001" t="s">
        <v>11957</v>
      </c>
      <c r="E1377" s="1001">
        <v>4</v>
      </c>
      <c r="F1377" s="1001">
        <v>3120.8</v>
      </c>
      <c r="G1377" s="1001">
        <v>0</v>
      </c>
      <c r="H1377" s="1001">
        <v>0</v>
      </c>
      <c r="I1377" s="1001">
        <v>50</v>
      </c>
      <c r="J1377" s="1001">
        <v>50</v>
      </c>
      <c r="K1377" s="1001">
        <v>50</v>
      </c>
      <c r="L1377" s="1000">
        <v>0</v>
      </c>
    </row>
    <row r="1378" spans="1:12" ht="18.75">
      <c r="A1378" s="1004" t="s">
        <v>11953</v>
      </c>
      <c r="B1378" s="1001" t="s">
        <v>6385</v>
      </c>
      <c r="C1378" s="1001" t="s">
        <v>4301</v>
      </c>
      <c r="D1378" s="1001" t="s">
        <v>11957</v>
      </c>
      <c r="E1378" s="1001">
        <v>10</v>
      </c>
      <c r="F1378" s="1001">
        <v>5761.68</v>
      </c>
      <c r="G1378" s="1001">
        <v>0</v>
      </c>
      <c r="H1378" s="1001">
        <v>0</v>
      </c>
      <c r="I1378" s="1001">
        <v>100</v>
      </c>
      <c r="J1378" s="1001">
        <v>100</v>
      </c>
      <c r="K1378" s="1001">
        <v>94</v>
      </c>
      <c r="L1378" s="1000">
        <v>-6</v>
      </c>
    </row>
    <row r="1379" spans="1:12" ht="18.75">
      <c r="A1379" s="1004" t="s">
        <v>11953</v>
      </c>
      <c r="B1379" s="1001" t="s">
        <v>12062</v>
      </c>
      <c r="C1379" s="1001" t="s">
        <v>11956</v>
      </c>
      <c r="D1379" s="1001" t="s">
        <v>12051</v>
      </c>
      <c r="E1379" s="1001">
        <v>19</v>
      </c>
      <c r="F1379" s="1001">
        <v>280356.95</v>
      </c>
      <c r="G1379" s="1001">
        <v>0</v>
      </c>
      <c r="H1379" s="1001">
        <v>0</v>
      </c>
      <c r="I1379" s="1001">
        <v>77</v>
      </c>
      <c r="J1379" s="1001">
        <v>77</v>
      </c>
      <c r="K1379" s="1001">
        <v>57</v>
      </c>
      <c r="L1379" s="1000">
        <v>-20</v>
      </c>
    </row>
    <row r="1380" spans="1:12" ht="18.75">
      <c r="A1380" s="1004" t="s">
        <v>11953</v>
      </c>
      <c r="B1380" s="1001" t="s">
        <v>5874</v>
      </c>
      <c r="C1380" s="1001" t="s">
        <v>11956</v>
      </c>
      <c r="D1380" s="1001" t="s">
        <v>11957</v>
      </c>
      <c r="E1380" s="1001">
        <v>9</v>
      </c>
      <c r="F1380" s="1001">
        <v>11908.97</v>
      </c>
      <c r="G1380" s="1001">
        <v>0</v>
      </c>
      <c r="H1380" s="1001">
        <v>0</v>
      </c>
      <c r="I1380" s="1001">
        <v>42</v>
      </c>
      <c r="J1380" s="1001">
        <v>42</v>
      </c>
      <c r="K1380" s="1001">
        <v>42</v>
      </c>
      <c r="L1380" s="1000">
        <v>0</v>
      </c>
    </row>
    <row r="1381" spans="1:12" ht="18.75">
      <c r="A1381" s="1004" t="s">
        <v>11953</v>
      </c>
      <c r="B1381" s="1001" t="s">
        <v>5874</v>
      </c>
      <c r="C1381" s="1001" t="s">
        <v>4301</v>
      </c>
      <c r="D1381" s="1001" t="s">
        <v>11957</v>
      </c>
      <c r="E1381" s="1001">
        <v>4</v>
      </c>
      <c r="F1381" s="1001">
        <v>811.56</v>
      </c>
      <c r="G1381" s="1001">
        <v>0</v>
      </c>
      <c r="H1381" s="1001">
        <v>0</v>
      </c>
      <c r="I1381" s="1001">
        <v>50</v>
      </c>
      <c r="J1381" s="1001">
        <v>50</v>
      </c>
      <c r="K1381" s="1001">
        <v>19</v>
      </c>
      <c r="L1381" s="1000">
        <v>-31</v>
      </c>
    </row>
    <row r="1382" spans="1:12" ht="18.75">
      <c r="A1382" s="1004" t="s">
        <v>11953</v>
      </c>
      <c r="B1382" s="1001" t="s">
        <v>12063</v>
      </c>
      <c r="C1382" s="1001" t="s">
        <v>4301</v>
      </c>
      <c r="D1382" s="1001" t="s">
        <v>11957</v>
      </c>
      <c r="E1382" s="1001">
        <v>2</v>
      </c>
      <c r="F1382" s="1001">
        <v>405.78</v>
      </c>
      <c r="G1382" s="1001">
        <v>0</v>
      </c>
      <c r="H1382" s="1001">
        <v>0</v>
      </c>
      <c r="I1382" s="1001">
        <v>40</v>
      </c>
      <c r="J1382" s="1001">
        <v>40</v>
      </c>
      <c r="K1382" s="1001">
        <v>40</v>
      </c>
      <c r="L1382" s="1000">
        <v>0</v>
      </c>
    </row>
    <row r="1383" spans="1:12" ht="18.75">
      <c r="A1383" s="1004" t="s">
        <v>11953</v>
      </c>
      <c r="B1383" s="1001" t="s">
        <v>12064</v>
      </c>
      <c r="C1383" s="1001" t="s">
        <v>11956</v>
      </c>
      <c r="D1383" s="1001" t="s">
        <v>11957</v>
      </c>
      <c r="E1383" s="1001">
        <v>0</v>
      </c>
      <c r="F1383" s="1001">
        <v>0</v>
      </c>
      <c r="G1383" s="1001">
        <v>0</v>
      </c>
      <c r="H1383" s="1001">
        <v>0</v>
      </c>
      <c r="I1383" s="1001">
        <v>8</v>
      </c>
      <c r="J1383" s="1001">
        <v>8</v>
      </c>
      <c r="K1383" s="1001">
        <v>8</v>
      </c>
      <c r="L1383" s="1000">
        <v>0</v>
      </c>
    </row>
    <row r="1384" spans="1:12" ht="18.75">
      <c r="A1384" s="1004" t="s">
        <v>11953</v>
      </c>
      <c r="B1384" s="1000" t="s">
        <v>5716</v>
      </c>
      <c r="C1384" s="1000" t="s">
        <v>4303</v>
      </c>
      <c r="D1384" s="1000" t="s">
        <v>11955</v>
      </c>
      <c r="E1384" s="1000">
        <v>6</v>
      </c>
      <c r="F1384" s="1000">
        <v>4970.04</v>
      </c>
      <c r="G1384" s="1000">
        <v>1</v>
      </c>
      <c r="H1384" s="1000">
        <v>828.34</v>
      </c>
      <c r="I1384" s="1000">
        <v>80</v>
      </c>
      <c r="J1384" s="1000">
        <v>80</v>
      </c>
      <c r="K1384" s="1000">
        <v>80</v>
      </c>
      <c r="L1384" s="1000">
        <v>0</v>
      </c>
    </row>
    <row r="1385" spans="1:12" ht="18.75">
      <c r="A1385" s="1004" t="s">
        <v>11953</v>
      </c>
      <c r="B1385" s="1001" t="s">
        <v>5716</v>
      </c>
      <c r="C1385" s="1001" t="s">
        <v>11956</v>
      </c>
      <c r="D1385" s="1001" t="s">
        <v>11957</v>
      </c>
      <c r="E1385" s="1001">
        <v>49</v>
      </c>
      <c r="F1385" s="1001">
        <v>127958.47</v>
      </c>
      <c r="G1385" s="1001">
        <v>0</v>
      </c>
      <c r="H1385" s="1001">
        <v>0</v>
      </c>
      <c r="I1385" s="1001">
        <v>567</v>
      </c>
      <c r="J1385" s="1001">
        <v>567</v>
      </c>
      <c r="K1385" s="1001">
        <v>567</v>
      </c>
      <c r="L1385" s="1000">
        <v>0</v>
      </c>
    </row>
    <row r="1386" spans="1:12" ht="18.75">
      <c r="A1386" s="1004" t="s">
        <v>11953</v>
      </c>
      <c r="B1386" s="1001" t="s">
        <v>7743</v>
      </c>
      <c r="C1386" s="1001" t="s">
        <v>11956</v>
      </c>
      <c r="D1386" s="1001" t="s">
        <v>12051</v>
      </c>
      <c r="E1386" s="1001">
        <v>576</v>
      </c>
      <c r="F1386" s="1001">
        <v>10619327.6</v>
      </c>
      <c r="G1386" s="1001">
        <v>0</v>
      </c>
      <c r="H1386" s="1001">
        <v>0</v>
      </c>
      <c r="I1386" s="1001">
        <v>4142</v>
      </c>
      <c r="J1386" s="1001">
        <v>4142</v>
      </c>
      <c r="K1386" s="1001">
        <v>4349</v>
      </c>
      <c r="L1386" s="1000">
        <v>207</v>
      </c>
    </row>
    <row r="1387" spans="1:12" ht="18.75">
      <c r="A1387" s="1004" t="s">
        <v>11953</v>
      </c>
      <c r="B1387" s="1001" t="s">
        <v>4394</v>
      </c>
      <c r="C1387" s="1001" t="s">
        <v>11956</v>
      </c>
      <c r="D1387" s="1001" t="s">
        <v>11957</v>
      </c>
      <c r="E1387" s="1001">
        <v>6</v>
      </c>
      <c r="F1387" s="1001">
        <v>11441.46</v>
      </c>
      <c r="G1387" s="1001">
        <v>0</v>
      </c>
      <c r="H1387" s="1001">
        <v>0</v>
      </c>
      <c r="I1387" s="1001">
        <v>31</v>
      </c>
      <c r="J1387" s="1001">
        <v>31</v>
      </c>
      <c r="K1387" s="1001">
        <v>31</v>
      </c>
      <c r="L1387" s="1000">
        <v>0</v>
      </c>
    </row>
    <row r="1388" spans="1:12" ht="18.75">
      <c r="A1388" s="1004" t="s">
        <v>11953</v>
      </c>
      <c r="B1388" s="1001" t="s">
        <v>12065</v>
      </c>
      <c r="C1388" s="1001" t="s">
        <v>11956</v>
      </c>
      <c r="D1388" s="1001" t="s">
        <v>11957</v>
      </c>
      <c r="E1388" s="1001">
        <v>2</v>
      </c>
      <c r="F1388" s="1001">
        <v>3813.82</v>
      </c>
      <c r="G1388" s="1001">
        <v>0</v>
      </c>
      <c r="H1388" s="1001">
        <v>0</v>
      </c>
      <c r="I1388" s="1001">
        <v>24</v>
      </c>
      <c r="J1388" s="1001">
        <v>24</v>
      </c>
      <c r="K1388" s="1001">
        <v>24</v>
      </c>
      <c r="L1388" s="1000">
        <v>0</v>
      </c>
    </row>
    <row r="1389" spans="1:12" ht="18.75">
      <c r="A1389" s="1004" t="s">
        <v>11953</v>
      </c>
      <c r="B1389" s="1001" t="s">
        <v>12066</v>
      </c>
      <c r="C1389" s="1001" t="s">
        <v>11956</v>
      </c>
      <c r="D1389" s="1001" t="s">
        <v>11995</v>
      </c>
      <c r="E1389" s="1001">
        <v>170</v>
      </c>
      <c r="F1389" s="1001">
        <v>326510.5</v>
      </c>
      <c r="G1389" s="1001">
        <v>0</v>
      </c>
      <c r="H1389" s="1001">
        <v>0</v>
      </c>
      <c r="I1389" s="1001">
        <v>2004</v>
      </c>
      <c r="J1389" s="1001">
        <v>2004</v>
      </c>
      <c r="K1389" s="1001">
        <v>2004</v>
      </c>
      <c r="L1389" s="1000">
        <v>0</v>
      </c>
    </row>
    <row r="1390" spans="1:12" ht="18.75">
      <c r="A1390" s="1004" t="s">
        <v>11953</v>
      </c>
      <c r="B1390" s="1001" t="s">
        <v>12067</v>
      </c>
      <c r="C1390" s="1001" t="s">
        <v>11956</v>
      </c>
      <c r="D1390" s="1001" t="s">
        <v>12051</v>
      </c>
      <c r="E1390" s="1001">
        <v>117</v>
      </c>
      <c r="F1390" s="1001">
        <v>1725816.82</v>
      </c>
      <c r="G1390" s="1001">
        <v>0</v>
      </c>
      <c r="H1390" s="1001">
        <v>0</v>
      </c>
      <c r="I1390" s="1001">
        <v>916</v>
      </c>
      <c r="J1390" s="1001">
        <v>916</v>
      </c>
      <c r="K1390" s="1001">
        <v>860</v>
      </c>
      <c r="L1390" s="1000">
        <v>-56</v>
      </c>
    </row>
    <row r="1391" spans="1:12" ht="18.75">
      <c r="A1391" s="1004" t="s">
        <v>11953</v>
      </c>
      <c r="B1391" s="1001" t="s">
        <v>2288</v>
      </c>
      <c r="C1391" s="1001" t="s">
        <v>4303</v>
      </c>
      <c r="D1391" s="1001" t="s">
        <v>11955</v>
      </c>
      <c r="E1391" s="1001">
        <v>3</v>
      </c>
      <c r="F1391" s="1001">
        <v>2066.2600000000002</v>
      </c>
      <c r="G1391" s="1001">
        <v>0</v>
      </c>
      <c r="H1391" s="1001">
        <v>0</v>
      </c>
      <c r="I1391" s="1001">
        <v>25</v>
      </c>
      <c r="J1391" s="1001">
        <v>25</v>
      </c>
      <c r="K1391" s="1001">
        <v>25</v>
      </c>
      <c r="L1391" s="1000">
        <v>0</v>
      </c>
    </row>
    <row r="1392" spans="1:12" ht="18.75">
      <c r="A1392" s="1004" t="s">
        <v>11953</v>
      </c>
      <c r="B1392" s="1001" t="s">
        <v>2288</v>
      </c>
      <c r="C1392" s="1001" t="s">
        <v>11956</v>
      </c>
      <c r="D1392" s="1001" t="s">
        <v>11957</v>
      </c>
      <c r="E1392" s="1001">
        <v>38</v>
      </c>
      <c r="F1392" s="1001">
        <v>49379.7</v>
      </c>
      <c r="G1392" s="1001">
        <v>0</v>
      </c>
      <c r="H1392" s="1001">
        <v>0</v>
      </c>
      <c r="I1392" s="1001">
        <v>458</v>
      </c>
      <c r="J1392" s="1001">
        <v>458</v>
      </c>
      <c r="K1392" s="1001">
        <v>458</v>
      </c>
      <c r="L1392" s="1000">
        <v>0</v>
      </c>
    </row>
    <row r="1393" spans="1:12" ht="18.75">
      <c r="A1393" s="1004" t="s">
        <v>11953</v>
      </c>
      <c r="B1393" s="1001" t="s">
        <v>2288</v>
      </c>
      <c r="C1393" s="1001" t="s">
        <v>4301</v>
      </c>
      <c r="D1393" s="1001" t="s">
        <v>11957</v>
      </c>
      <c r="E1393" s="1001">
        <v>30</v>
      </c>
      <c r="F1393" s="1001">
        <v>7844.16</v>
      </c>
      <c r="G1393" s="1001">
        <v>0</v>
      </c>
      <c r="H1393" s="1001">
        <v>0</v>
      </c>
      <c r="I1393" s="1001">
        <v>382</v>
      </c>
      <c r="J1393" s="1001">
        <v>382</v>
      </c>
      <c r="K1393" s="1001">
        <v>380</v>
      </c>
      <c r="L1393" s="1000">
        <v>-2</v>
      </c>
    </row>
    <row r="1394" spans="1:12" ht="18.75">
      <c r="A1394" s="1004" t="s">
        <v>11953</v>
      </c>
      <c r="B1394" s="1001" t="s">
        <v>12068</v>
      </c>
      <c r="C1394" s="1001" t="s">
        <v>4303</v>
      </c>
      <c r="D1394" s="1001" t="s">
        <v>11955</v>
      </c>
      <c r="E1394" s="1001">
        <v>8</v>
      </c>
      <c r="F1394" s="1001">
        <v>8309.3799999999992</v>
      </c>
      <c r="G1394" s="1001">
        <v>0</v>
      </c>
      <c r="H1394" s="1001">
        <v>0</v>
      </c>
      <c r="I1394" s="1001">
        <v>102</v>
      </c>
      <c r="J1394" s="1001">
        <v>102</v>
      </c>
      <c r="K1394" s="1001">
        <v>102</v>
      </c>
      <c r="L1394" s="1000">
        <v>0</v>
      </c>
    </row>
    <row r="1395" spans="1:12" ht="18.75">
      <c r="A1395" s="1004" t="s">
        <v>11953</v>
      </c>
      <c r="B1395" s="1001" t="s">
        <v>12068</v>
      </c>
      <c r="C1395" s="1001" t="s">
        <v>11956</v>
      </c>
      <c r="D1395" s="1001" t="s">
        <v>11957</v>
      </c>
      <c r="E1395" s="1001">
        <v>12</v>
      </c>
      <c r="F1395" s="1001">
        <v>28475.3</v>
      </c>
      <c r="G1395" s="1001">
        <v>0</v>
      </c>
      <c r="H1395" s="1001">
        <v>0</v>
      </c>
      <c r="I1395" s="1001">
        <v>112</v>
      </c>
      <c r="J1395" s="1001">
        <v>112</v>
      </c>
      <c r="K1395" s="1001">
        <v>112</v>
      </c>
      <c r="L1395" s="1000">
        <v>0</v>
      </c>
    </row>
    <row r="1396" spans="1:12" ht="18.75">
      <c r="A1396" s="1004" t="s">
        <v>11953</v>
      </c>
      <c r="B1396" s="1001" t="s">
        <v>12068</v>
      </c>
      <c r="C1396" s="1001" t="s">
        <v>4301</v>
      </c>
      <c r="D1396" s="1001" t="s">
        <v>11957</v>
      </c>
      <c r="E1396" s="1001">
        <v>2</v>
      </c>
      <c r="F1396" s="1001">
        <v>965.88</v>
      </c>
      <c r="G1396" s="1001">
        <v>0</v>
      </c>
      <c r="H1396" s="1001">
        <v>0</v>
      </c>
      <c r="I1396" s="1001">
        <v>32</v>
      </c>
      <c r="J1396" s="1001">
        <v>32</v>
      </c>
      <c r="K1396" s="1001">
        <v>32</v>
      </c>
      <c r="L1396" s="1000">
        <v>0</v>
      </c>
    </row>
    <row r="1397" spans="1:12" ht="18.75">
      <c r="A1397" s="1004" t="s">
        <v>11953</v>
      </c>
      <c r="B1397" s="1001" t="s">
        <v>12069</v>
      </c>
      <c r="C1397" s="1001" t="s">
        <v>11956</v>
      </c>
      <c r="D1397" s="1001" t="s">
        <v>11957</v>
      </c>
      <c r="E1397" s="1001">
        <v>125</v>
      </c>
      <c r="F1397" s="1001">
        <v>341264.54</v>
      </c>
      <c r="G1397" s="1001">
        <v>0</v>
      </c>
      <c r="H1397" s="1001">
        <v>0</v>
      </c>
      <c r="I1397" s="1001">
        <v>1760</v>
      </c>
      <c r="J1397" s="1001">
        <v>1760</v>
      </c>
      <c r="K1397" s="1001">
        <v>1760</v>
      </c>
      <c r="L1397" s="1000">
        <v>0</v>
      </c>
    </row>
    <row r="1398" spans="1:12" ht="18.75">
      <c r="A1398" s="1004" t="s">
        <v>11953</v>
      </c>
      <c r="B1398" s="1001" t="s">
        <v>7362</v>
      </c>
      <c r="C1398" s="1001" t="s">
        <v>11956</v>
      </c>
      <c r="D1398" s="1001" t="s">
        <v>11957</v>
      </c>
      <c r="E1398" s="1001">
        <v>2</v>
      </c>
      <c r="F1398" s="1001">
        <v>3813.82</v>
      </c>
      <c r="G1398" s="1001">
        <v>0</v>
      </c>
      <c r="H1398" s="1001">
        <v>0</v>
      </c>
      <c r="I1398" s="1001">
        <v>31</v>
      </c>
      <c r="J1398" s="1001">
        <v>31</v>
      </c>
      <c r="K1398" s="1001">
        <v>31</v>
      </c>
      <c r="L1398" s="1000">
        <v>0</v>
      </c>
    </row>
    <row r="1399" spans="1:12" ht="18.75">
      <c r="A1399" s="1004" t="s">
        <v>11953</v>
      </c>
      <c r="B1399" s="1001" t="s">
        <v>7362</v>
      </c>
      <c r="C1399" s="1001" t="s">
        <v>4301</v>
      </c>
      <c r="D1399" s="1001" t="s">
        <v>11957</v>
      </c>
      <c r="E1399" s="1001">
        <v>2</v>
      </c>
      <c r="F1399" s="1001">
        <v>531.67999999999995</v>
      </c>
      <c r="G1399" s="1001">
        <v>0</v>
      </c>
      <c r="H1399" s="1001">
        <v>0</v>
      </c>
      <c r="I1399" s="1001">
        <v>25</v>
      </c>
      <c r="J1399" s="1001">
        <v>25</v>
      </c>
      <c r="K1399" s="1001">
        <v>25</v>
      </c>
      <c r="L1399" s="1000">
        <v>0</v>
      </c>
    </row>
    <row r="1400" spans="1:12" ht="18.75">
      <c r="A1400" s="1004" t="s">
        <v>11953</v>
      </c>
      <c r="B1400" s="1001" t="s">
        <v>1360</v>
      </c>
      <c r="C1400" s="1001" t="s">
        <v>4303</v>
      </c>
      <c r="D1400" s="1001" t="s">
        <v>11955</v>
      </c>
      <c r="E1400" s="1001">
        <v>432</v>
      </c>
      <c r="F1400" s="1001">
        <v>294486.39</v>
      </c>
      <c r="G1400" s="1001">
        <v>0</v>
      </c>
      <c r="H1400" s="1001">
        <v>0</v>
      </c>
      <c r="I1400" s="1001">
        <v>6320</v>
      </c>
      <c r="J1400" s="1001">
        <v>6320</v>
      </c>
      <c r="K1400" s="1001">
        <v>6320</v>
      </c>
      <c r="L1400" s="1000">
        <v>0</v>
      </c>
    </row>
    <row r="1401" spans="1:12" ht="18.75">
      <c r="A1401" s="1004" t="s">
        <v>11953</v>
      </c>
      <c r="B1401" s="1001" t="s">
        <v>1360</v>
      </c>
      <c r="C1401" s="1001" t="s">
        <v>11956</v>
      </c>
      <c r="D1401" s="1001" t="s">
        <v>11961</v>
      </c>
      <c r="E1401" s="1001">
        <v>439</v>
      </c>
      <c r="F1401" s="1001">
        <v>394765.04</v>
      </c>
      <c r="G1401" s="1001">
        <v>0</v>
      </c>
      <c r="H1401" s="1001">
        <v>0</v>
      </c>
      <c r="I1401" s="1001">
        <v>5443</v>
      </c>
      <c r="J1401" s="1001">
        <v>5443</v>
      </c>
      <c r="K1401" s="1001">
        <v>5443</v>
      </c>
      <c r="L1401" s="1000">
        <v>0</v>
      </c>
    </row>
    <row r="1402" spans="1:12" ht="18.75">
      <c r="A1402" s="1004" t="s">
        <v>11953</v>
      </c>
      <c r="B1402" s="1001" t="s">
        <v>1360</v>
      </c>
      <c r="C1402" s="1001" t="s">
        <v>11956</v>
      </c>
      <c r="D1402" s="1001" t="s">
        <v>11962</v>
      </c>
      <c r="E1402" s="1001">
        <v>615</v>
      </c>
      <c r="F1402" s="1001">
        <v>0</v>
      </c>
      <c r="G1402" s="1001">
        <v>0</v>
      </c>
      <c r="H1402" s="1001">
        <v>0</v>
      </c>
      <c r="I1402" s="1001">
        <v>13294</v>
      </c>
      <c r="J1402" s="1001">
        <v>13294</v>
      </c>
      <c r="K1402" s="1001">
        <v>8781</v>
      </c>
      <c r="L1402" s="1000">
        <v>-4513</v>
      </c>
    </row>
    <row r="1403" spans="1:12" ht="18.75">
      <c r="A1403" s="1004" t="s">
        <v>11953</v>
      </c>
      <c r="B1403" s="1001" t="s">
        <v>1360</v>
      </c>
      <c r="C1403" s="1001" t="s">
        <v>4301</v>
      </c>
      <c r="D1403" s="1001" t="s">
        <v>11963</v>
      </c>
      <c r="E1403" s="1001">
        <v>340</v>
      </c>
      <c r="F1403" s="1001">
        <v>89734.82</v>
      </c>
      <c r="G1403" s="1001">
        <v>0</v>
      </c>
      <c r="H1403" s="1001">
        <v>0</v>
      </c>
      <c r="I1403" s="1001">
        <v>4100</v>
      </c>
      <c r="J1403" s="1001">
        <v>4100</v>
      </c>
      <c r="K1403" s="1001">
        <v>4100</v>
      </c>
      <c r="L1403" s="1000">
        <v>0</v>
      </c>
    </row>
    <row r="1404" spans="1:12" ht="18.75">
      <c r="A1404" s="1004" t="s">
        <v>11953</v>
      </c>
      <c r="B1404" s="1001" t="s">
        <v>1360</v>
      </c>
      <c r="C1404" s="1001" t="s">
        <v>4301</v>
      </c>
      <c r="D1404" s="1001" t="s">
        <v>11962</v>
      </c>
      <c r="E1404" s="1001">
        <v>1441</v>
      </c>
      <c r="F1404" s="1001">
        <v>0</v>
      </c>
      <c r="G1404" s="1001">
        <v>0</v>
      </c>
      <c r="H1404" s="1001">
        <v>0</v>
      </c>
      <c r="I1404" s="1001">
        <v>27592</v>
      </c>
      <c r="J1404" s="1001">
        <v>27592</v>
      </c>
      <c r="K1404" s="1001">
        <v>15376</v>
      </c>
      <c r="L1404" s="1000">
        <v>-12216</v>
      </c>
    </row>
    <row r="1405" spans="1:12" ht="18.75">
      <c r="A1405" s="1004" t="s">
        <v>11953</v>
      </c>
      <c r="B1405" s="1001" t="s">
        <v>11297</v>
      </c>
      <c r="C1405" s="1001" t="s">
        <v>11956</v>
      </c>
      <c r="D1405" s="1001" t="s">
        <v>11957</v>
      </c>
      <c r="E1405" s="1001">
        <v>27</v>
      </c>
      <c r="F1405" s="1001">
        <v>51486.57</v>
      </c>
      <c r="G1405" s="1001">
        <v>0</v>
      </c>
      <c r="H1405" s="1001">
        <v>0</v>
      </c>
      <c r="I1405" s="1001">
        <v>172</v>
      </c>
      <c r="J1405" s="1001">
        <v>172</v>
      </c>
      <c r="K1405" s="1001">
        <v>172</v>
      </c>
      <c r="L1405" s="1000">
        <v>0</v>
      </c>
    </row>
    <row r="1406" spans="1:12" ht="18.75">
      <c r="A1406" s="1004" t="s">
        <v>11953</v>
      </c>
      <c r="B1406" s="1001" t="s">
        <v>12070</v>
      </c>
      <c r="C1406" s="1001" t="s">
        <v>11956</v>
      </c>
      <c r="D1406" s="1001" t="s">
        <v>11957</v>
      </c>
      <c r="E1406" s="1001">
        <v>0</v>
      </c>
      <c r="F1406" s="1001">
        <v>0</v>
      </c>
      <c r="G1406" s="1001">
        <v>0</v>
      </c>
      <c r="H1406" s="1001">
        <v>0</v>
      </c>
      <c r="I1406" s="1001">
        <v>34</v>
      </c>
      <c r="J1406" s="1001">
        <v>34</v>
      </c>
      <c r="K1406" s="1001">
        <v>34</v>
      </c>
      <c r="L1406" s="1000">
        <v>0</v>
      </c>
    </row>
    <row r="1407" spans="1:12" ht="18.75">
      <c r="A1407" s="1004" t="s">
        <v>11953</v>
      </c>
      <c r="B1407" s="1001" t="s">
        <v>12070</v>
      </c>
      <c r="C1407" s="1001" t="s">
        <v>4301</v>
      </c>
      <c r="D1407" s="1001" t="s">
        <v>11957</v>
      </c>
      <c r="E1407" s="1001">
        <v>0</v>
      </c>
      <c r="F1407" s="1001">
        <v>0</v>
      </c>
      <c r="G1407" s="1001">
        <v>0</v>
      </c>
      <c r="H1407" s="1001">
        <v>0</v>
      </c>
      <c r="I1407" s="1001">
        <v>2</v>
      </c>
      <c r="J1407" s="1001">
        <v>2</v>
      </c>
      <c r="K1407" s="1001">
        <v>2</v>
      </c>
      <c r="L1407" s="1000">
        <v>0</v>
      </c>
    </row>
    <row r="1408" spans="1:12" ht="18.75">
      <c r="A1408" s="1004" t="s">
        <v>11953</v>
      </c>
      <c r="B1408" s="1001" t="s">
        <v>12071</v>
      </c>
      <c r="C1408" s="1001" t="s">
        <v>11956</v>
      </c>
      <c r="D1408" s="1001" t="s">
        <v>11957</v>
      </c>
      <c r="E1408" s="1001">
        <v>0</v>
      </c>
      <c r="F1408" s="1001">
        <v>0</v>
      </c>
      <c r="G1408" s="1001">
        <v>0</v>
      </c>
      <c r="H1408" s="1001">
        <v>0</v>
      </c>
      <c r="I1408" s="1001">
        <v>27</v>
      </c>
      <c r="J1408" s="1001">
        <v>27</v>
      </c>
      <c r="K1408" s="1001">
        <v>27</v>
      </c>
      <c r="L1408" s="1000">
        <v>0</v>
      </c>
    </row>
    <row r="1409" spans="1:12" ht="18.75">
      <c r="A1409" s="1004" t="s">
        <v>11953</v>
      </c>
      <c r="B1409" s="1001" t="s">
        <v>12071</v>
      </c>
      <c r="C1409" s="1001" t="s">
        <v>4301</v>
      </c>
      <c r="D1409" s="1001" t="s">
        <v>11957</v>
      </c>
      <c r="E1409" s="1001">
        <v>0</v>
      </c>
      <c r="F1409" s="1001">
        <v>0</v>
      </c>
      <c r="G1409" s="1001">
        <v>0</v>
      </c>
      <c r="H1409" s="1001">
        <v>0</v>
      </c>
      <c r="I1409" s="1001">
        <v>46</v>
      </c>
      <c r="J1409" s="1001">
        <v>46</v>
      </c>
      <c r="K1409" s="1001">
        <v>46</v>
      </c>
      <c r="L1409" s="1000">
        <v>0</v>
      </c>
    </row>
    <row r="1410" spans="1:12" ht="18.75">
      <c r="A1410" s="1004" t="s">
        <v>11953</v>
      </c>
      <c r="B1410" s="1001" t="s">
        <v>12072</v>
      </c>
      <c r="C1410" s="1001" t="s">
        <v>4303</v>
      </c>
      <c r="D1410" s="1001" t="s">
        <v>11955</v>
      </c>
      <c r="E1410" s="1001">
        <v>0</v>
      </c>
      <c r="F1410" s="1001">
        <v>0</v>
      </c>
      <c r="G1410" s="1001">
        <v>0</v>
      </c>
      <c r="H1410" s="1001">
        <v>0</v>
      </c>
      <c r="I1410" s="1001">
        <v>23</v>
      </c>
      <c r="J1410" s="1001">
        <v>23</v>
      </c>
      <c r="K1410" s="1001">
        <v>23</v>
      </c>
      <c r="L1410" s="1000">
        <v>0</v>
      </c>
    </row>
    <row r="1411" spans="1:12" ht="18.75">
      <c r="A1411" s="1004" t="s">
        <v>11953</v>
      </c>
      <c r="B1411" s="1001" t="s">
        <v>12072</v>
      </c>
      <c r="C1411" s="1001" t="s">
        <v>11956</v>
      </c>
      <c r="D1411" s="1001" t="s">
        <v>11957</v>
      </c>
      <c r="E1411" s="1001">
        <v>25</v>
      </c>
      <c r="F1411" s="1001">
        <v>39568.04</v>
      </c>
      <c r="G1411" s="1001">
        <v>0</v>
      </c>
      <c r="H1411" s="1001">
        <v>0</v>
      </c>
      <c r="I1411" s="1001">
        <v>128</v>
      </c>
      <c r="J1411" s="1001">
        <v>128</v>
      </c>
      <c r="K1411" s="1001">
        <v>128</v>
      </c>
      <c r="L1411" s="1000">
        <v>0</v>
      </c>
    </row>
    <row r="1412" spans="1:12" ht="18.75">
      <c r="A1412" s="1004" t="s">
        <v>11953</v>
      </c>
      <c r="B1412" s="1001" t="s">
        <v>12072</v>
      </c>
      <c r="C1412" s="1001" t="s">
        <v>4301</v>
      </c>
      <c r="D1412" s="1001" t="s">
        <v>11957</v>
      </c>
      <c r="E1412" s="1001">
        <v>0</v>
      </c>
      <c r="F1412" s="1001">
        <v>0</v>
      </c>
      <c r="G1412" s="1001">
        <v>0</v>
      </c>
      <c r="H1412" s="1001">
        <v>0</v>
      </c>
      <c r="I1412" s="1001">
        <v>82</v>
      </c>
      <c r="J1412" s="1001">
        <v>82</v>
      </c>
      <c r="K1412" s="1001">
        <v>0</v>
      </c>
      <c r="L1412" s="1000">
        <v>-82</v>
      </c>
    </row>
    <row r="1413" spans="1:12" ht="18.75">
      <c r="A1413" s="1004" t="s">
        <v>11953</v>
      </c>
      <c r="B1413" s="1001" t="s">
        <v>11207</v>
      </c>
      <c r="C1413" s="1001" t="s">
        <v>4303</v>
      </c>
      <c r="D1413" s="1001" t="s">
        <v>11955</v>
      </c>
      <c r="E1413" s="1001">
        <v>17</v>
      </c>
      <c r="F1413" s="1001">
        <v>9727.66</v>
      </c>
      <c r="G1413" s="1001">
        <v>0</v>
      </c>
      <c r="H1413" s="1001">
        <v>0</v>
      </c>
      <c r="I1413" s="1001">
        <v>95</v>
      </c>
      <c r="J1413" s="1001">
        <v>95</v>
      </c>
      <c r="K1413" s="1001">
        <v>95</v>
      </c>
      <c r="L1413" s="1000">
        <v>0</v>
      </c>
    </row>
    <row r="1414" spans="1:12" ht="18.75">
      <c r="A1414" s="1004" t="s">
        <v>11953</v>
      </c>
      <c r="B1414" s="1001" t="s">
        <v>11207</v>
      </c>
      <c r="C1414" s="1001" t="s">
        <v>11956</v>
      </c>
      <c r="D1414" s="1001" t="s">
        <v>11957</v>
      </c>
      <c r="E1414" s="1001">
        <v>0</v>
      </c>
      <c r="F1414" s="1001">
        <v>0</v>
      </c>
      <c r="G1414" s="1001">
        <v>0</v>
      </c>
      <c r="H1414" s="1001">
        <v>0</v>
      </c>
      <c r="I1414" s="1001">
        <v>36</v>
      </c>
      <c r="J1414" s="1001">
        <v>36</v>
      </c>
      <c r="K1414" s="1001">
        <v>36</v>
      </c>
      <c r="L1414" s="1000">
        <v>0</v>
      </c>
    </row>
    <row r="1415" spans="1:12" ht="18.75">
      <c r="A1415" s="1004" t="s">
        <v>11953</v>
      </c>
      <c r="B1415" s="1001" t="s">
        <v>11207</v>
      </c>
      <c r="C1415" s="1001" t="s">
        <v>4301</v>
      </c>
      <c r="D1415" s="1001" t="s">
        <v>11957</v>
      </c>
      <c r="E1415" s="1001">
        <v>0</v>
      </c>
      <c r="F1415" s="1001">
        <v>0</v>
      </c>
      <c r="G1415" s="1001">
        <v>0</v>
      </c>
      <c r="H1415" s="1001">
        <v>0</v>
      </c>
      <c r="I1415" s="1001">
        <v>85</v>
      </c>
      <c r="J1415" s="1001">
        <v>85</v>
      </c>
      <c r="K1415" s="1001">
        <v>55</v>
      </c>
      <c r="L1415" s="1000">
        <v>-30</v>
      </c>
    </row>
    <row r="1416" spans="1:12" ht="18.75">
      <c r="A1416" s="1004" t="s">
        <v>11953</v>
      </c>
      <c r="B1416" s="1001" t="s">
        <v>3774</v>
      </c>
      <c r="C1416" s="1001" t="s">
        <v>11956</v>
      </c>
      <c r="D1416" s="1001" t="s">
        <v>11957</v>
      </c>
      <c r="E1416" s="1001">
        <v>34</v>
      </c>
      <c r="F1416" s="1001">
        <v>73858.460000000006</v>
      </c>
      <c r="G1416" s="1001">
        <v>0</v>
      </c>
      <c r="H1416" s="1001">
        <v>0</v>
      </c>
      <c r="I1416" s="1001">
        <v>298</v>
      </c>
      <c r="J1416" s="1001">
        <v>298</v>
      </c>
      <c r="K1416" s="1001">
        <v>298</v>
      </c>
      <c r="L1416" s="1000">
        <v>0</v>
      </c>
    </row>
    <row r="1417" spans="1:12" ht="18.75">
      <c r="A1417" s="1004" t="s">
        <v>11953</v>
      </c>
      <c r="B1417" s="1001" t="s">
        <v>3774</v>
      </c>
      <c r="C1417" s="1001" t="s">
        <v>4301</v>
      </c>
      <c r="D1417" s="1001" t="s">
        <v>11957</v>
      </c>
      <c r="E1417" s="1001">
        <v>2</v>
      </c>
      <c r="F1417" s="1001">
        <v>5202.34</v>
      </c>
      <c r="G1417" s="1001">
        <v>0</v>
      </c>
      <c r="H1417" s="1001">
        <v>0</v>
      </c>
      <c r="I1417" s="1001">
        <v>100</v>
      </c>
      <c r="J1417" s="1001">
        <v>100</v>
      </c>
      <c r="K1417" s="1001">
        <v>39</v>
      </c>
      <c r="L1417" s="1000">
        <v>-61</v>
      </c>
    </row>
    <row r="1418" spans="1:12" ht="18.75">
      <c r="A1418" s="1004" t="s">
        <v>11953</v>
      </c>
      <c r="B1418" s="1001" t="s">
        <v>12073</v>
      </c>
      <c r="C1418" s="1001" t="s">
        <v>4303</v>
      </c>
      <c r="D1418" s="1001" t="s">
        <v>11955</v>
      </c>
      <c r="E1418" s="1001">
        <v>0</v>
      </c>
      <c r="F1418" s="1001">
        <v>0</v>
      </c>
      <c r="G1418" s="1001">
        <v>0</v>
      </c>
      <c r="H1418" s="1001">
        <v>0</v>
      </c>
      <c r="I1418" s="1001">
        <v>7</v>
      </c>
      <c r="J1418" s="1001">
        <v>7</v>
      </c>
      <c r="K1418" s="1001">
        <v>7</v>
      </c>
      <c r="L1418" s="1000">
        <v>0</v>
      </c>
    </row>
    <row r="1419" spans="1:12" ht="18.75">
      <c r="A1419" s="1004" t="s">
        <v>11953</v>
      </c>
      <c r="B1419" s="1001" t="s">
        <v>12073</v>
      </c>
      <c r="C1419" s="1001" t="s">
        <v>11956</v>
      </c>
      <c r="D1419" s="1001" t="s">
        <v>11957</v>
      </c>
      <c r="E1419" s="1001">
        <v>20</v>
      </c>
      <c r="F1419" s="1001">
        <v>29375.439999999999</v>
      </c>
      <c r="G1419" s="1001">
        <v>0</v>
      </c>
      <c r="H1419" s="1001">
        <v>0</v>
      </c>
      <c r="I1419" s="1001">
        <v>87</v>
      </c>
      <c r="J1419" s="1001">
        <v>87</v>
      </c>
      <c r="K1419" s="1001">
        <v>87</v>
      </c>
      <c r="L1419" s="1000">
        <v>0</v>
      </c>
    </row>
    <row r="1420" spans="1:12" ht="18.75">
      <c r="A1420" s="1004" t="s">
        <v>11953</v>
      </c>
      <c r="B1420" s="1001" t="s">
        <v>12073</v>
      </c>
      <c r="C1420" s="1001" t="s">
        <v>4301</v>
      </c>
      <c r="D1420" s="1001" t="s">
        <v>11957</v>
      </c>
      <c r="E1420" s="1001">
        <v>0</v>
      </c>
      <c r="F1420" s="1001">
        <v>0</v>
      </c>
      <c r="G1420" s="1001">
        <v>0</v>
      </c>
      <c r="H1420" s="1001">
        <v>0</v>
      </c>
      <c r="I1420" s="1001">
        <v>32</v>
      </c>
      <c r="J1420" s="1001">
        <v>32</v>
      </c>
      <c r="K1420" s="1001">
        <v>0</v>
      </c>
      <c r="L1420" s="1000">
        <v>-32</v>
      </c>
    </row>
    <row r="1421" spans="1:12" ht="18.75">
      <c r="A1421" s="1004" t="s">
        <v>11953</v>
      </c>
      <c r="B1421" s="1001" t="s">
        <v>4250</v>
      </c>
      <c r="C1421" s="1001" t="s">
        <v>11956</v>
      </c>
      <c r="D1421" s="1001" t="s">
        <v>12051</v>
      </c>
      <c r="E1421" s="1001">
        <v>58</v>
      </c>
      <c r="F1421" s="1001">
        <v>1304574.54</v>
      </c>
      <c r="G1421" s="1001">
        <v>0</v>
      </c>
      <c r="H1421" s="1001">
        <v>0</v>
      </c>
      <c r="I1421" s="1001">
        <v>697</v>
      </c>
      <c r="J1421" s="1001">
        <v>697</v>
      </c>
      <c r="K1421" s="1001">
        <v>521</v>
      </c>
      <c r="L1421" s="1000">
        <v>-176</v>
      </c>
    </row>
    <row r="1422" spans="1:12" ht="18.75">
      <c r="A1422" s="1004" t="s">
        <v>11953</v>
      </c>
      <c r="B1422" s="1001" t="s">
        <v>12074</v>
      </c>
      <c r="C1422" s="1001" t="s">
        <v>11956</v>
      </c>
      <c r="D1422" s="1001" t="s">
        <v>11957</v>
      </c>
      <c r="E1422" s="1001">
        <v>0</v>
      </c>
      <c r="F1422" s="1001">
        <v>0</v>
      </c>
      <c r="G1422" s="1001">
        <v>0</v>
      </c>
      <c r="H1422" s="1001">
        <v>0</v>
      </c>
      <c r="I1422" s="1001">
        <v>25</v>
      </c>
      <c r="J1422" s="1001">
        <v>25</v>
      </c>
      <c r="K1422" s="1001">
        <v>25</v>
      </c>
      <c r="L1422" s="1000">
        <v>0</v>
      </c>
    </row>
    <row r="1423" spans="1:12" ht="18.75">
      <c r="A1423" s="1004" t="s">
        <v>11953</v>
      </c>
      <c r="B1423" s="1001" t="s">
        <v>12074</v>
      </c>
      <c r="C1423" s="1001" t="s">
        <v>4301</v>
      </c>
      <c r="D1423" s="1001" t="s">
        <v>11957</v>
      </c>
      <c r="E1423" s="1001">
        <v>0</v>
      </c>
      <c r="F1423" s="1001">
        <v>0</v>
      </c>
      <c r="G1423" s="1001">
        <v>0</v>
      </c>
      <c r="H1423" s="1001">
        <v>0</v>
      </c>
      <c r="I1423" s="1001">
        <v>11</v>
      </c>
      <c r="J1423" s="1001">
        <v>11</v>
      </c>
      <c r="K1423" s="1001">
        <v>7</v>
      </c>
      <c r="L1423" s="1000">
        <v>-4</v>
      </c>
    </row>
    <row r="1424" spans="1:12" ht="18.75">
      <c r="A1424" s="1004" t="s">
        <v>11953</v>
      </c>
      <c r="B1424" s="1001" t="s">
        <v>4240</v>
      </c>
      <c r="C1424" s="1001" t="s">
        <v>11956</v>
      </c>
      <c r="D1424" s="1001" t="s">
        <v>11957</v>
      </c>
      <c r="E1424" s="1001">
        <v>2</v>
      </c>
      <c r="F1424" s="1001">
        <v>3813.82</v>
      </c>
      <c r="G1424" s="1001">
        <v>0</v>
      </c>
      <c r="H1424" s="1001">
        <v>0</v>
      </c>
      <c r="I1424" s="1001">
        <v>31</v>
      </c>
      <c r="J1424" s="1001">
        <v>31</v>
      </c>
      <c r="K1424" s="1001">
        <v>31</v>
      </c>
      <c r="L1424" s="1000">
        <v>0</v>
      </c>
    </row>
    <row r="1425" spans="1:12" ht="18.75">
      <c r="A1425" s="1004" t="s">
        <v>11953</v>
      </c>
      <c r="B1425" s="1001" t="s">
        <v>12075</v>
      </c>
      <c r="C1425" s="1001" t="s">
        <v>11956</v>
      </c>
      <c r="D1425" s="1001" t="s">
        <v>11957</v>
      </c>
      <c r="E1425" s="1001">
        <v>66</v>
      </c>
      <c r="F1425" s="1001">
        <v>117844.19</v>
      </c>
      <c r="G1425" s="1001">
        <v>0</v>
      </c>
      <c r="H1425" s="1001">
        <v>0</v>
      </c>
      <c r="I1425" s="1001">
        <v>882</v>
      </c>
      <c r="J1425" s="1001">
        <v>882</v>
      </c>
      <c r="K1425" s="1001">
        <v>882</v>
      </c>
      <c r="L1425" s="1000">
        <v>0</v>
      </c>
    </row>
    <row r="1426" spans="1:12" ht="18.75">
      <c r="A1426" s="1004" t="s">
        <v>11953</v>
      </c>
      <c r="B1426" s="1001" t="s">
        <v>12076</v>
      </c>
      <c r="C1426" s="1001" t="s">
        <v>11956</v>
      </c>
      <c r="D1426" s="1001" t="s">
        <v>12051</v>
      </c>
      <c r="E1426" s="1001">
        <v>176</v>
      </c>
      <c r="F1426" s="1001">
        <v>1564925.21</v>
      </c>
      <c r="G1426" s="1001">
        <v>0</v>
      </c>
      <c r="H1426" s="1001">
        <v>0</v>
      </c>
      <c r="I1426" s="1001">
        <v>1716</v>
      </c>
      <c r="J1426" s="1001">
        <v>1716</v>
      </c>
      <c r="K1426" s="1001">
        <v>1661</v>
      </c>
      <c r="L1426" s="1000">
        <v>-55</v>
      </c>
    </row>
    <row r="1427" spans="1:12" ht="18.75">
      <c r="A1427" s="1004" t="s">
        <v>11953</v>
      </c>
      <c r="B1427" s="1001" t="s">
        <v>12077</v>
      </c>
      <c r="C1427" s="1001" t="s">
        <v>4303</v>
      </c>
      <c r="D1427" s="1001" t="s">
        <v>11955</v>
      </c>
      <c r="E1427" s="1001">
        <v>5</v>
      </c>
      <c r="F1427" s="1001">
        <v>7655.26</v>
      </c>
      <c r="G1427" s="1001">
        <v>0</v>
      </c>
      <c r="H1427" s="1001">
        <v>0</v>
      </c>
      <c r="I1427" s="1001">
        <v>9</v>
      </c>
      <c r="J1427" s="1001">
        <v>9</v>
      </c>
      <c r="K1427" s="1001">
        <v>9</v>
      </c>
      <c r="L1427" s="1000">
        <v>0</v>
      </c>
    </row>
    <row r="1428" spans="1:12" ht="18.75">
      <c r="A1428" s="1004" t="s">
        <v>11953</v>
      </c>
      <c r="B1428" s="1001" t="s">
        <v>12077</v>
      </c>
      <c r="C1428" s="1001" t="s">
        <v>11956</v>
      </c>
      <c r="D1428" s="1001" t="s">
        <v>11957</v>
      </c>
      <c r="E1428" s="1001">
        <v>5</v>
      </c>
      <c r="F1428" s="1001">
        <v>12168.32</v>
      </c>
      <c r="G1428" s="1001">
        <v>0</v>
      </c>
      <c r="H1428" s="1001">
        <v>0</v>
      </c>
      <c r="I1428" s="1001">
        <v>96</v>
      </c>
      <c r="J1428" s="1001">
        <v>96</v>
      </c>
      <c r="K1428" s="1001">
        <v>96</v>
      </c>
      <c r="L1428" s="1000">
        <v>0</v>
      </c>
    </row>
    <row r="1429" spans="1:12" ht="18.75">
      <c r="A1429" s="1004" t="s">
        <v>11953</v>
      </c>
      <c r="B1429" s="1001" t="s">
        <v>12077</v>
      </c>
      <c r="C1429" s="1001" t="s">
        <v>4301</v>
      </c>
      <c r="D1429" s="1001" t="s">
        <v>11957</v>
      </c>
      <c r="E1429" s="1001">
        <v>0</v>
      </c>
      <c r="F1429" s="1001">
        <v>0</v>
      </c>
      <c r="G1429" s="1001">
        <v>0</v>
      </c>
      <c r="H1429" s="1001">
        <v>0</v>
      </c>
      <c r="I1429" s="1001">
        <v>17</v>
      </c>
      <c r="J1429" s="1001">
        <v>17</v>
      </c>
      <c r="K1429" s="1001">
        <v>13</v>
      </c>
      <c r="L1429" s="1000">
        <v>-4</v>
      </c>
    </row>
    <row r="1430" spans="1:12" ht="18.75">
      <c r="A1430" s="1004" t="s">
        <v>11953</v>
      </c>
      <c r="B1430" s="1001" t="s">
        <v>12078</v>
      </c>
      <c r="C1430" s="1001" t="s">
        <v>11956</v>
      </c>
      <c r="D1430" s="1001" t="s">
        <v>11957</v>
      </c>
      <c r="E1430" s="1001">
        <v>47</v>
      </c>
      <c r="F1430" s="1001">
        <v>105186.78</v>
      </c>
      <c r="G1430" s="1001">
        <v>0</v>
      </c>
      <c r="H1430" s="1001">
        <v>0</v>
      </c>
      <c r="I1430" s="1001">
        <v>572</v>
      </c>
      <c r="J1430" s="1001">
        <v>572</v>
      </c>
      <c r="K1430" s="1001">
        <v>572</v>
      </c>
      <c r="L1430" s="1000">
        <v>0</v>
      </c>
    </row>
    <row r="1431" spans="1:12" ht="18.75">
      <c r="A1431" s="1004" t="s">
        <v>11953</v>
      </c>
      <c r="B1431" s="1001" t="s">
        <v>12079</v>
      </c>
      <c r="C1431" s="1001" t="s">
        <v>4303</v>
      </c>
      <c r="D1431" s="1001" t="s">
        <v>11955</v>
      </c>
      <c r="E1431" s="1001">
        <v>6</v>
      </c>
      <c r="F1431" s="1001">
        <v>6206.43</v>
      </c>
      <c r="G1431" s="1001">
        <v>0</v>
      </c>
      <c r="H1431" s="1001">
        <v>0</v>
      </c>
      <c r="I1431" s="1001">
        <v>79</v>
      </c>
      <c r="J1431" s="1001">
        <v>79</v>
      </c>
      <c r="K1431" s="1001">
        <v>79</v>
      </c>
      <c r="L1431" s="1000">
        <v>0</v>
      </c>
    </row>
    <row r="1432" spans="1:12" ht="18.75">
      <c r="A1432" s="1004" t="s">
        <v>11953</v>
      </c>
      <c r="B1432" s="1001" t="s">
        <v>12079</v>
      </c>
      <c r="C1432" s="1001" t="s">
        <v>11956</v>
      </c>
      <c r="D1432" s="1001" t="s">
        <v>11957</v>
      </c>
      <c r="E1432" s="1001">
        <v>58</v>
      </c>
      <c r="F1432" s="1001">
        <v>119037.83</v>
      </c>
      <c r="G1432" s="1001">
        <v>0</v>
      </c>
      <c r="H1432" s="1001">
        <v>0</v>
      </c>
      <c r="I1432" s="1001">
        <v>568</v>
      </c>
      <c r="J1432" s="1001">
        <v>568</v>
      </c>
      <c r="K1432" s="1001">
        <v>568</v>
      </c>
      <c r="L1432" s="1000">
        <v>0</v>
      </c>
    </row>
    <row r="1433" spans="1:12" ht="18.75">
      <c r="A1433" s="1004" t="s">
        <v>11953</v>
      </c>
      <c r="B1433" s="1001" t="s">
        <v>12080</v>
      </c>
      <c r="C1433" s="1001" t="s">
        <v>11956</v>
      </c>
      <c r="D1433" s="1001" t="s">
        <v>11957</v>
      </c>
      <c r="E1433" s="1001">
        <v>29</v>
      </c>
      <c r="F1433" s="1001">
        <v>49844.27</v>
      </c>
      <c r="G1433" s="1001">
        <v>0</v>
      </c>
      <c r="H1433" s="1001">
        <v>0</v>
      </c>
      <c r="I1433" s="1001">
        <v>273</v>
      </c>
      <c r="J1433" s="1001">
        <v>273</v>
      </c>
      <c r="K1433" s="1001">
        <v>273</v>
      </c>
      <c r="L1433" s="1000">
        <v>0</v>
      </c>
    </row>
    <row r="1434" spans="1:12" ht="18.75">
      <c r="A1434" s="1004" t="s">
        <v>11953</v>
      </c>
      <c r="B1434" s="1001" t="s">
        <v>12081</v>
      </c>
      <c r="C1434" s="1001" t="s">
        <v>11956</v>
      </c>
      <c r="D1434" s="1001" t="s">
        <v>11957</v>
      </c>
      <c r="E1434" s="1001">
        <v>66</v>
      </c>
      <c r="F1434" s="1001">
        <v>125856.06</v>
      </c>
      <c r="G1434" s="1001">
        <v>0</v>
      </c>
      <c r="H1434" s="1001">
        <v>0</v>
      </c>
      <c r="I1434" s="1001">
        <v>190</v>
      </c>
      <c r="J1434" s="1001">
        <v>190</v>
      </c>
      <c r="K1434" s="1001">
        <v>190</v>
      </c>
      <c r="L1434" s="1000">
        <v>0</v>
      </c>
    </row>
    <row r="1435" spans="1:12" ht="18.75">
      <c r="A1435" s="1004" t="s">
        <v>11953</v>
      </c>
      <c r="B1435" s="1000" t="s">
        <v>1062</v>
      </c>
      <c r="C1435" s="1000" t="s">
        <v>4303</v>
      </c>
      <c r="D1435" s="1000" t="s">
        <v>11955</v>
      </c>
      <c r="E1435" s="1000">
        <v>198</v>
      </c>
      <c r="F1435" s="1000">
        <v>215401.44</v>
      </c>
      <c r="G1435" s="1000">
        <v>6</v>
      </c>
      <c r="H1435" s="1000">
        <v>10426.06</v>
      </c>
      <c r="I1435" s="1000">
        <v>2365</v>
      </c>
      <c r="J1435" s="1000">
        <v>2365</v>
      </c>
      <c r="K1435" s="1000">
        <v>2365</v>
      </c>
      <c r="L1435" s="1000">
        <v>0</v>
      </c>
    </row>
    <row r="1436" spans="1:12" ht="18.75">
      <c r="A1436" s="1004" t="s">
        <v>11953</v>
      </c>
      <c r="B1436" s="1001" t="s">
        <v>1062</v>
      </c>
      <c r="C1436" s="1001" t="s">
        <v>11956</v>
      </c>
      <c r="D1436" s="1001" t="s">
        <v>11961</v>
      </c>
      <c r="E1436" s="1001">
        <v>174</v>
      </c>
      <c r="F1436" s="1001">
        <v>289170.31</v>
      </c>
      <c r="G1436" s="1001">
        <v>0</v>
      </c>
      <c r="H1436" s="1001">
        <v>0</v>
      </c>
      <c r="I1436" s="1001">
        <v>2010</v>
      </c>
      <c r="J1436" s="1001">
        <v>2010</v>
      </c>
      <c r="K1436" s="1001">
        <v>2010</v>
      </c>
      <c r="L1436" s="1000">
        <v>0</v>
      </c>
    </row>
    <row r="1437" spans="1:12" ht="18.75">
      <c r="A1437" s="1004" t="s">
        <v>11953</v>
      </c>
      <c r="B1437" s="1001" t="s">
        <v>1062</v>
      </c>
      <c r="C1437" s="1001" t="s">
        <v>11956</v>
      </c>
      <c r="D1437" s="1001" t="s">
        <v>11962</v>
      </c>
      <c r="E1437" s="1001">
        <v>880</v>
      </c>
      <c r="F1437" s="1001">
        <v>0</v>
      </c>
      <c r="G1437" s="1001">
        <v>0</v>
      </c>
      <c r="H1437" s="1001">
        <v>0</v>
      </c>
      <c r="I1437" s="1001">
        <v>6236</v>
      </c>
      <c r="J1437" s="1001">
        <v>6236</v>
      </c>
      <c r="K1437" s="1001">
        <v>8752</v>
      </c>
      <c r="L1437" s="1000">
        <v>2516</v>
      </c>
    </row>
    <row r="1438" spans="1:12" ht="18.75">
      <c r="A1438" s="1004" t="s">
        <v>11953</v>
      </c>
      <c r="B1438" s="1001" t="s">
        <v>1062</v>
      </c>
      <c r="C1438" s="1001" t="s">
        <v>4301</v>
      </c>
      <c r="D1438" s="1001" t="s">
        <v>11963</v>
      </c>
      <c r="E1438" s="1001">
        <v>124</v>
      </c>
      <c r="F1438" s="1001">
        <v>63513.55</v>
      </c>
      <c r="G1438" s="1001">
        <v>0</v>
      </c>
      <c r="H1438" s="1001">
        <v>0</v>
      </c>
      <c r="I1438" s="1001">
        <v>1490</v>
      </c>
      <c r="J1438" s="1001">
        <v>1490</v>
      </c>
      <c r="K1438" s="1001">
        <v>1487</v>
      </c>
      <c r="L1438" s="1000">
        <v>-3</v>
      </c>
    </row>
    <row r="1439" spans="1:12" ht="18.75">
      <c r="A1439" s="1004" t="s">
        <v>11953</v>
      </c>
      <c r="B1439" s="1001" t="s">
        <v>1062</v>
      </c>
      <c r="C1439" s="1001" t="s">
        <v>4301</v>
      </c>
      <c r="D1439" s="1001" t="s">
        <v>11964</v>
      </c>
      <c r="E1439" s="1001">
        <v>88</v>
      </c>
      <c r="F1439" s="1001">
        <v>92484</v>
      </c>
      <c r="G1439" s="1001">
        <v>0</v>
      </c>
      <c r="H1439" s="1001">
        <v>0</v>
      </c>
      <c r="I1439" s="1001">
        <v>1444</v>
      </c>
      <c r="J1439" s="1001">
        <v>1444</v>
      </c>
      <c r="K1439" s="1001">
        <v>1444</v>
      </c>
      <c r="L1439" s="1000">
        <v>0</v>
      </c>
    </row>
    <row r="1440" spans="1:12" ht="18.75">
      <c r="A1440" s="1004" t="s">
        <v>11953</v>
      </c>
      <c r="B1440" s="1001" t="s">
        <v>1062</v>
      </c>
      <c r="C1440" s="1001" t="s">
        <v>4301</v>
      </c>
      <c r="D1440" s="1001" t="s">
        <v>11965</v>
      </c>
      <c r="E1440" s="1001">
        <v>0</v>
      </c>
      <c r="F1440" s="1001">
        <v>0</v>
      </c>
      <c r="G1440" s="1001">
        <v>0</v>
      </c>
      <c r="H1440" s="1001">
        <v>0</v>
      </c>
      <c r="I1440" s="1001">
        <v>757</v>
      </c>
      <c r="J1440" s="1001">
        <v>757</v>
      </c>
      <c r="K1440" s="1001">
        <v>0</v>
      </c>
      <c r="L1440" s="1000">
        <v>-757</v>
      </c>
    </row>
    <row r="1441" spans="1:12" ht="18.75">
      <c r="A1441" s="1004" t="s">
        <v>11953</v>
      </c>
      <c r="B1441" s="1001" t="s">
        <v>1062</v>
      </c>
      <c r="C1441" s="1001" t="s">
        <v>4301</v>
      </c>
      <c r="D1441" s="1001" t="s">
        <v>11966</v>
      </c>
      <c r="E1441" s="1001">
        <v>36</v>
      </c>
      <c r="F1441" s="1001">
        <v>8976.2099999999991</v>
      </c>
      <c r="G1441" s="1001">
        <v>0</v>
      </c>
      <c r="H1441" s="1001">
        <v>0</v>
      </c>
      <c r="I1441" s="1001">
        <v>233</v>
      </c>
      <c r="J1441" s="1001">
        <v>233</v>
      </c>
      <c r="K1441" s="1001">
        <v>233</v>
      </c>
      <c r="L1441" s="1000">
        <v>0</v>
      </c>
    </row>
    <row r="1442" spans="1:12" ht="18.75">
      <c r="A1442" s="1004" t="s">
        <v>11953</v>
      </c>
      <c r="B1442" s="1001" t="s">
        <v>1062</v>
      </c>
      <c r="C1442" s="1001" t="s">
        <v>4301</v>
      </c>
      <c r="D1442" s="1001" t="s">
        <v>11967</v>
      </c>
      <c r="E1442" s="1001">
        <v>0</v>
      </c>
      <c r="F1442" s="1001">
        <v>0</v>
      </c>
      <c r="G1442" s="1001">
        <v>0</v>
      </c>
      <c r="H1442" s="1001">
        <v>0</v>
      </c>
      <c r="I1442" s="1001">
        <v>151</v>
      </c>
      <c r="J1442" s="1001">
        <v>151</v>
      </c>
      <c r="K1442" s="1001">
        <v>0</v>
      </c>
      <c r="L1442" s="1000">
        <v>-151</v>
      </c>
    </row>
    <row r="1443" spans="1:12" ht="18.75">
      <c r="A1443" s="1004" t="s">
        <v>11953</v>
      </c>
      <c r="B1443" s="1001" t="s">
        <v>1062</v>
      </c>
      <c r="C1443" s="1001" t="s">
        <v>4301</v>
      </c>
      <c r="D1443" s="1001" t="s">
        <v>11968</v>
      </c>
      <c r="E1443" s="1001">
        <v>77</v>
      </c>
      <c r="F1443" s="1001">
        <v>47311</v>
      </c>
      <c r="G1443" s="1001">
        <v>0</v>
      </c>
      <c r="H1443" s="1001">
        <v>0</v>
      </c>
      <c r="I1443" s="1001">
        <v>1251</v>
      </c>
      <c r="J1443" s="1001">
        <v>1251</v>
      </c>
      <c r="K1443" s="1001">
        <v>1251</v>
      </c>
      <c r="L1443" s="1000">
        <v>0</v>
      </c>
    </row>
    <row r="1444" spans="1:12" ht="18.75">
      <c r="A1444" s="1004" t="s">
        <v>11953</v>
      </c>
      <c r="B1444" s="1001" t="s">
        <v>1062</v>
      </c>
      <c r="C1444" s="1001" t="s">
        <v>4301</v>
      </c>
      <c r="D1444" s="1001" t="s">
        <v>11962</v>
      </c>
      <c r="E1444" s="1001">
        <v>855</v>
      </c>
      <c r="F1444" s="1001">
        <v>0</v>
      </c>
      <c r="G1444" s="1001">
        <v>0</v>
      </c>
      <c r="H1444" s="1001">
        <v>0</v>
      </c>
      <c r="I1444" s="1001">
        <v>6942</v>
      </c>
      <c r="J1444" s="1001">
        <v>6942</v>
      </c>
      <c r="K1444" s="1001">
        <v>7389</v>
      </c>
      <c r="L1444" s="1000">
        <v>447</v>
      </c>
    </row>
    <row r="1445" spans="1:12" ht="18.75">
      <c r="A1445" s="1004" t="s">
        <v>11953</v>
      </c>
      <c r="B1445" s="1000" t="s">
        <v>8118</v>
      </c>
      <c r="C1445" s="1000" t="s">
        <v>4303</v>
      </c>
      <c r="D1445" s="1000" t="s">
        <v>11955</v>
      </c>
      <c r="E1445" s="1000">
        <v>367</v>
      </c>
      <c r="F1445" s="1000">
        <v>251625</v>
      </c>
      <c r="G1445" s="1000">
        <v>7</v>
      </c>
      <c r="H1445" s="1000">
        <v>4812.5</v>
      </c>
      <c r="I1445" s="1000">
        <v>4245</v>
      </c>
      <c r="J1445" s="1000">
        <v>4245</v>
      </c>
      <c r="K1445" s="1000">
        <v>4245</v>
      </c>
      <c r="L1445" s="1000">
        <v>0</v>
      </c>
    </row>
    <row r="1446" spans="1:12" ht="18.75">
      <c r="A1446" s="1004" t="s">
        <v>11953</v>
      </c>
      <c r="B1446" s="1001" t="s">
        <v>8118</v>
      </c>
      <c r="C1446" s="1001" t="s">
        <v>11956</v>
      </c>
      <c r="D1446" s="1001" t="s">
        <v>11961</v>
      </c>
      <c r="E1446" s="1001">
        <v>172</v>
      </c>
      <c r="F1446" s="1001">
        <v>299471.03999999998</v>
      </c>
      <c r="G1446" s="1001">
        <v>0</v>
      </c>
      <c r="H1446" s="1001">
        <v>0</v>
      </c>
      <c r="I1446" s="1001">
        <v>2004</v>
      </c>
      <c r="J1446" s="1001">
        <v>2004</v>
      </c>
      <c r="K1446" s="1001">
        <v>2004</v>
      </c>
      <c r="L1446" s="1000">
        <v>0</v>
      </c>
    </row>
    <row r="1447" spans="1:12" ht="18.75">
      <c r="A1447" s="1004" t="s">
        <v>11953</v>
      </c>
      <c r="B1447" s="1001" t="s">
        <v>8118</v>
      </c>
      <c r="C1447" s="1001" t="s">
        <v>11956</v>
      </c>
      <c r="D1447" s="1001" t="s">
        <v>11962</v>
      </c>
      <c r="E1447" s="1001">
        <v>958</v>
      </c>
      <c r="F1447" s="1001">
        <v>0</v>
      </c>
      <c r="G1447" s="1001">
        <v>0</v>
      </c>
      <c r="H1447" s="1001">
        <v>0</v>
      </c>
      <c r="I1447" s="1001">
        <v>10589</v>
      </c>
      <c r="J1447" s="1001">
        <v>10589</v>
      </c>
      <c r="K1447" s="1001">
        <v>8330</v>
      </c>
      <c r="L1447" s="1000">
        <v>-2259</v>
      </c>
    </row>
    <row r="1448" spans="1:12" ht="18.75">
      <c r="A1448" s="1004" t="s">
        <v>11953</v>
      </c>
      <c r="B1448" s="1001" t="s">
        <v>8118</v>
      </c>
      <c r="C1448" s="1001" t="s">
        <v>4301</v>
      </c>
      <c r="D1448" s="1001" t="s">
        <v>11963</v>
      </c>
      <c r="E1448" s="1001">
        <v>69</v>
      </c>
      <c r="F1448" s="1001">
        <v>18289.740000000002</v>
      </c>
      <c r="G1448" s="1001">
        <v>0</v>
      </c>
      <c r="H1448" s="1001">
        <v>0</v>
      </c>
      <c r="I1448" s="1001">
        <v>732</v>
      </c>
      <c r="J1448" s="1001">
        <v>732</v>
      </c>
      <c r="K1448" s="1001">
        <v>731</v>
      </c>
      <c r="L1448" s="1000">
        <v>-1</v>
      </c>
    </row>
    <row r="1449" spans="1:12" ht="18.75">
      <c r="A1449" s="1004" t="s">
        <v>11953</v>
      </c>
      <c r="B1449" s="1001" t="s">
        <v>8118</v>
      </c>
      <c r="C1449" s="1001" t="s">
        <v>4301</v>
      </c>
      <c r="D1449" s="1001" t="s">
        <v>11964</v>
      </c>
      <c r="E1449" s="1001">
        <v>45</v>
      </c>
      <c r="F1449" s="1001">
        <v>24775</v>
      </c>
      <c r="G1449" s="1001">
        <v>0</v>
      </c>
      <c r="H1449" s="1001">
        <v>0</v>
      </c>
      <c r="I1449" s="1001">
        <v>904</v>
      </c>
      <c r="J1449" s="1001">
        <v>904</v>
      </c>
      <c r="K1449" s="1001">
        <v>896</v>
      </c>
      <c r="L1449" s="1000">
        <v>-8</v>
      </c>
    </row>
    <row r="1450" spans="1:12" ht="18.75">
      <c r="A1450" s="1004" t="s">
        <v>11953</v>
      </c>
      <c r="B1450" s="1001" t="s">
        <v>8118</v>
      </c>
      <c r="C1450" s="1001" t="s">
        <v>4301</v>
      </c>
      <c r="D1450" s="1001" t="s">
        <v>11965</v>
      </c>
      <c r="E1450" s="1001">
        <v>0</v>
      </c>
      <c r="F1450" s="1001">
        <v>0</v>
      </c>
      <c r="G1450" s="1001">
        <v>0</v>
      </c>
      <c r="H1450" s="1001">
        <v>0</v>
      </c>
      <c r="I1450" s="1001">
        <v>86</v>
      </c>
      <c r="J1450" s="1001">
        <v>86</v>
      </c>
      <c r="K1450" s="1001">
        <v>0</v>
      </c>
      <c r="L1450" s="1000">
        <v>-86</v>
      </c>
    </row>
    <row r="1451" spans="1:12" ht="18.75">
      <c r="A1451" s="1004" t="s">
        <v>11953</v>
      </c>
      <c r="B1451" s="1001" t="s">
        <v>8118</v>
      </c>
      <c r="C1451" s="1001" t="s">
        <v>4301</v>
      </c>
      <c r="D1451" s="1001" t="s">
        <v>11966</v>
      </c>
      <c r="E1451" s="1001">
        <v>2</v>
      </c>
      <c r="F1451" s="1001">
        <v>1253.67</v>
      </c>
      <c r="G1451" s="1001">
        <v>0</v>
      </c>
      <c r="H1451" s="1001">
        <v>0</v>
      </c>
      <c r="I1451" s="1001">
        <v>38</v>
      </c>
      <c r="J1451" s="1001">
        <v>38</v>
      </c>
      <c r="K1451" s="1001">
        <v>37</v>
      </c>
      <c r="L1451" s="1000">
        <v>-1</v>
      </c>
    </row>
    <row r="1452" spans="1:12" ht="18.75">
      <c r="A1452" s="1004" t="s">
        <v>11953</v>
      </c>
      <c r="B1452" s="1001" t="s">
        <v>8118</v>
      </c>
      <c r="C1452" s="1001" t="s">
        <v>4301</v>
      </c>
      <c r="D1452" s="1001" t="s">
        <v>11967</v>
      </c>
      <c r="E1452" s="1001">
        <v>0</v>
      </c>
      <c r="F1452" s="1001">
        <v>0</v>
      </c>
      <c r="G1452" s="1001">
        <v>0</v>
      </c>
      <c r="H1452" s="1001">
        <v>0</v>
      </c>
      <c r="I1452" s="1001">
        <v>17</v>
      </c>
      <c r="J1452" s="1001">
        <v>17</v>
      </c>
      <c r="K1452" s="1001">
        <v>0</v>
      </c>
      <c r="L1452" s="1000">
        <v>-17</v>
      </c>
    </row>
    <row r="1453" spans="1:12" ht="18.75">
      <c r="A1453" s="1004" t="s">
        <v>11953</v>
      </c>
      <c r="B1453" s="1001" t="s">
        <v>8118</v>
      </c>
      <c r="C1453" s="1001" t="s">
        <v>4301</v>
      </c>
      <c r="D1453" s="1001" t="s">
        <v>11959</v>
      </c>
      <c r="E1453" s="1001">
        <v>689</v>
      </c>
      <c r="F1453" s="1001">
        <v>216757.41</v>
      </c>
      <c r="G1453" s="1001">
        <v>0</v>
      </c>
      <c r="H1453" s="1001">
        <v>0</v>
      </c>
      <c r="I1453" s="1001">
        <v>8240</v>
      </c>
      <c r="J1453" s="1001">
        <v>8240</v>
      </c>
      <c r="K1453" s="1001">
        <v>8237</v>
      </c>
      <c r="L1453" s="1000">
        <v>-3</v>
      </c>
    </row>
    <row r="1454" spans="1:12" ht="18.75">
      <c r="A1454" s="1004" t="s">
        <v>11953</v>
      </c>
      <c r="B1454" s="1001" t="s">
        <v>8118</v>
      </c>
      <c r="C1454" s="1001" t="s">
        <v>4301</v>
      </c>
      <c r="D1454" s="1001" t="s">
        <v>11968</v>
      </c>
      <c r="E1454" s="1001">
        <v>15</v>
      </c>
      <c r="F1454" s="1001">
        <v>7825</v>
      </c>
      <c r="G1454" s="1001">
        <v>0</v>
      </c>
      <c r="H1454" s="1001">
        <v>0</v>
      </c>
      <c r="I1454" s="1001">
        <v>184</v>
      </c>
      <c r="J1454" s="1001">
        <v>184</v>
      </c>
      <c r="K1454" s="1001">
        <v>183</v>
      </c>
      <c r="L1454" s="1000">
        <v>-1</v>
      </c>
    </row>
    <row r="1455" spans="1:12" ht="18.75">
      <c r="A1455" s="1004" t="s">
        <v>11953</v>
      </c>
      <c r="B1455" s="1001" t="s">
        <v>8118</v>
      </c>
      <c r="C1455" s="1001" t="s">
        <v>4301</v>
      </c>
      <c r="D1455" s="1001" t="s">
        <v>11962</v>
      </c>
      <c r="E1455" s="1001">
        <v>3740</v>
      </c>
      <c r="F1455" s="1001">
        <v>0</v>
      </c>
      <c r="G1455" s="1001">
        <v>0</v>
      </c>
      <c r="H1455" s="1001">
        <v>0</v>
      </c>
      <c r="I1455" s="1001">
        <v>18295</v>
      </c>
      <c r="J1455" s="1001">
        <v>18295</v>
      </c>
      <c r="K1455" s="1001">
        <v>18358</v>
      </c>
      <c r="L1455" s="1000">
        <v>63</v>
      </c>
    </row>
    <row r="1456" spans="1:12" ht="18.75">
      <c r="A1456" s="1004" t="s">
        <v>11953</v>
      </c>
      <c r="B1456" s="1000" t="s">
        <v>12082</v>
      </c>
      <c r="C1456" s="1000" t="s">
        <v>4303</v>
      </c>
      <c r="D1456" s="1000" t="s">
        <v>11955</v>
      </c>
      <c r="E1456" s="1000">
        <v>0</v>
      </c>
      <c r="F1456" s="1000">
        <v>0</v>
      </c>
      <c r="G1456" s="1000">
        <v>1</v>
      </c>
      <c r="H1456" s="1000">
        <v>1577.21</v>
      </c>
      <c r="I1456" s="1000">
        <v>0</v>
      </c>
      <c r="J1456" s="1000">
        <v>0</v>
      </c>
      <c r="K1456" s="1000">
        <v>0</v>
      </c>
      <c r="L1456" s="1000">
        <v>0</v>
      </c>
    </row>
    <row r="1457" spans="1:12" ht="18.75">
      <c r="A1457" s="1004" t="s">
        <v>11953</v>
      </c>
      <c r="B1457" s="1001" t="s">
        <v>12082</v>
      </c>
      <c r="C1457" s="1001" t="s">
        <v>11956</v>
      </c>
      <c r="D1457" s="1001" t="s">
        <v>11957</v>
      </c>
      <c r="E1457" s="1001">
        <v>366</v>
      </c>
      <c r="F1457" s="1001">
        <v>562173.09</v>
      </c>
      <c r="G1457" s="1001">
        <v>0</v>
      </c>
      <c r="H1457" s="1001">
        <v>0</v>
      </c>
      <c r="I1457" s="1001">
        <v>4455</v>
      </c>
      <c r="J1457" s="1001">
        <v>4455</v>
      </c>
      <c r="K1457" s="1001">
        <v>4455</v>
      </c>
      <c r="L1457" s="1000">
        <v>0</v>
      </c>
    </row>
    <row r="1458" spans="1:12" ht="18.75">
      <c r="A1458" s="1004" t="s">
        <v>11953</v>
      </c>
      <c r="B1458" s="1001" t="s">
        <v>12082</v>
      </c>
      <c r="C1458" s="1001" t="s">
        <v>4301</v>
      </c>
      <c r="D1458" s="1001" t="s">
        <v>11957</v>
      </c>
      <c r="E1458" s="1001">
        <v>364</v>
      </c>
      <c r="F1458" s="1001">
        <v>180832.45</v>
      </c>
      <c r="G1458" s="1001">
        <v>0</v>
      </c>
      <c r="H1458" s="1001">
        <v>0</v>
      </c>
      <c r="I1458" s="1001">
        <v>3600</v>
      </c>
      <c r="J1458" s="1001">
        <v>3600</v>
      </c>
      <c r="K1458" s="1001">
        <v>3496</v>
      </c>
      <c r="L1458" s="1000">
        <v>-104</v>
      </c>
    </row>
    <row r="1459" spans="1:12" ht="18.75">
      <c r="A1459" s="1004" t="s">
        <v>11953</v>
      </c>
      <c r="B1459" s="1001" t="s">
        <v>12083</v>
      </c>
      <c r="C1459" s="1001" t="s">
        <v>11956</v>
      </c>
      <c r="D1459" s="1001" t="s">
        <v>11957</v>
      </c>
      <c r="E1459" s="1001">
        <v>84</v>
      </c>
      <c r="F1459" s="1001">
        <v>81640.44</v>
      </c>
      <c r="G1459" s="1001">
        <v>0</v>
      </c>
      <c r="H1459" s="1001">
        <v>0</v>
      </c>
      <c r="I1459" s="1001">
        <v>898</v>
      </c>
      <c r="J1459" s="1001">
        <v>898</v>
      </c>
      <c r="K1459" s="1001">
        <v>898</v>
      </c>
      <c r="L1459" s="1000">
        <v>0</v>
      </c>
    </row>
    <row r="1460" spans="1:12" ht="18.75">
      <c r="A1460" s="1004" t="s">
        <v>11953</v>
      </c>
      <c r="B1460" s="1001" t="s">
        <v>8453</v>
      </c>
      <c r="C1460" s="1001" t="s">
        <v>4303</v>
      </c>
      <c r="D1460" s="1001" t="s">
        <v>11955</v>
      </c>
      <c r="E1460" s="1001">
        <v>642</v>
      </c>
      <c r="F1460" s="1001">
        <v>795090.35</v>
      </c>
      <c r="G1460" s="1001">
        <v>0</v>
      </c>
      <c r="H1460" s="1001">
        <v>0</v>
      </c>
      <c r="I1460" s="1001">
        <v>7731</v>
      </c>
      <c r="J1460" s="1001">
        <v>7731</v>
      </c>
      <c r="K1460" s="1001">
        <v>7731</v>
      </c>
      <c r="L1460" s="1000">
        <v>0</v>
      </c>
    </row>
    <row r="1461" spans="1:12" ht="18.75">
      <c r="A1461" s="1004" t="s">
        <v>11953</v>
      </c>
      <c r="B1461" s="1001" t="s">
        <v>8453</v>
      </c>
      <c r="C1461" s="1001" t="s">
        <v>11956</v>
      </c>
      <c r="D1461" s="1001" t="s">
        <v>11961</v>
      </c>
      <c r="E1461" s="1001">
        <v>656</v>
      </c>
      <c r="F1461" s="1001">
        <v>1889336.11</v>
      </c>
      <c r="G1461" s="1001">
        <v>0</v>
      </c>
      <c r="H1461" s="1001">
        <v>0</v>
      </c>
      <c r="I1461" s="1001">
        <v>7874</v>
      </c>
      <c r="J1461" s="1001">
        <v>7874</v>
      </c>
      <c r="K1461" s="1001">
        <v>7874</v>
      </c>
      <c r="L1461" s="1000">
        <v>0</v>
      </c>
    </row>
    <row r="1462" spans="1:12" ht="18.75">
      <c r="A1462" s="1004" t="s">
        <v>11953</v>
      </c>
      <c r="B1462" s="1001" t="s">
        <v>8453</v>
      </c>
      <c r="C1462" s="1001" t="s">
        <v>11956</v>
      </c>
      <c r="D1462" s="1001" t="s">
        <v>11962</v>
      </c>
      <c r="E1462" s="1001">
        <v>1178</v>
      </c>
      <c r="F1462" s="1001">
        <v>0</v>
      </c>
      <c r="G1462" s="1001">
        <v>0</v>
      </c>
      <c r="H1462" s="1001">
        <v>0</v>
      </c>
      <c r="I1462" s="1001">
        <v>16605</v>
      </c>
      <c r="J1462" s="1001">
        <v>16605</v>
      </c>
      <c r="K1462" s="1001">
        <v>16609</v>
      </c>
      <c r="L1462" s="1000">
        <v>4</v>
      </c>
    </row>
    <row r="1463" spans="1:12" ht="18.75">
      <c r="A1463" s="1004" t="s">
        <v>11953</v>
      </c>
      <c r="B1463" s="1001" t="s">
        <v>8453</v>
      </c>
      <c r="C1463" s="1001" t="s">
        <v>4301</v>
      </c>
      <c r="D1463" s="1001" t="s">
        <v>11963</v>
      </c>
      <c r="E1463" s="1001">
        <v>934</v>
      </c>
      <c r="F1463" s="1001">
        <v>691725.07</v>
      </c>
      <c r="G1463" s="1001">
        <v>0</v>
      </c>
      <c r="H1463" s="1001">
        <v>0</v>
      </c>
      <c r="I1463" s="1001">
        <v>11218</v>
      </c>
      <c r="J1463" s="1001">
        <v>11218</v>
      </c>
      <c r="K1463" s="1001">
        <v>11215</v>
      </c>
      <c r="L1463" s="1000">
        <v>-3</v>
      </c>
    </row>
    <row r="1464" spans="1:12" ht="18.75">
      <c r="A1464" s="1004" t="s">
        <v>11953</v>
      </c>
      <c r="B1464" s="1001" t="s">
        <v>8453</v>
      </c>
      <c r="C1464" s="1001" t="s">
        <v>4301</v>
      </c>
      <c r="D1464" s="1001" t="s">
        <v>11964</v>
      </c>
      <c r="E1464" s="1001">
        <v>160</v>
      </c>
      <c r="F1464" s="1001">
        <v>306919.34000000003</v>
      </c>
      <c r="G1464" s="1001">
        <v>0</v>
      </c>
      <c r="H1464" s="1001">
        <v>0</v>
      </c>
      <c r="I1464" s="1001">
        <v>2929</v>
      </c>
      <c r="J1464" s="1001">
        <v>2929</v>
      </c>
      <c r="K1464" s="1001">
        <v>2926</v>
      </c>
      <c r="L1464" s="1000">
        <v>-3</v>
      </c>
    </row>
    <row r="1465" spans="1:12" ht="18.75">
      <c r="A1465" s="1004" t="s">
        <v>11953</v>
      </c>
      <c r="B1465" s="1001" t="s">
        <v>8453</v>
      </c>
      <c r="C1465" s="1001" t="s">
        <v>4301</v>
      </c>
      <c r="D1465" s="1001" t="s">
        <v>11965</v>
      </c>
      <c r="E1465" s="1001">
        <v>0</v>
      </c>
      <c r="F1465" s="1001">
        <v>0</v>
      </c>
      <c r="G1465" s="1001">
        <v>0</v>
      </c>
      <c r="H1465" s="1001">
        <v>0</v>
      </c>
      <c r="I1465" s="1001">
        <v>1479</v>
      </c>
      <c r="J1465" s="1001">
        <v>1479</v>
      </c>
      <c r="K1465" s="1001">
        <v>0</v>
      </c>
      <c r="L1465" s="1000">
        <v>-1479</v>
      </c>
    </row>
    <row r="1466" spans="1:12" ht="18.75">
      <c r="A1466" s="1004" t="s">
        <v>11953</v>
      </c>
      <c r="B1466" s="1001" t="s">
        <v>8453</v>
      </c>
      <c r="C1466" s="1001" t="s">
        <v>4301</v>
      </c>
      <c r="D1466" s="1001" t="s">
        <v>11966</v>
      </c>
      <c r="E1466" s="1001">
        <v>72</v>
      </c>
      <c r="F1466" s="1001">
        <v>34234.160000000003</v>
      </c>
      <c r="G1466" s="1001">
        <v>0</v>
      </c>
      <c r="H1466" s="1001">
        <v>0</v>
      </c>
      <c r="I1466" s="1001">
        <v>884</v>
      </c>
      <c r="J1466" s="1001">
        <v>884</v>
      </c>
      <c r="K1466" s="1001">
        <v>883</v>
      </c>
      <c r="L1466" s="1000">
        <v>-1</v>
      </c>
    </row>
    <row r="1467" spans="1:12" ht="18.75">
      <c r="A1467" s="1004" t="s">
        <v>11953</v>
      </c>
      <c r="B1467" s="1001" t="s">
        <v>8453</v>
      </c>
      <c r="C1467" s="1001" t="s">
        <v>4301</v>
      </c>
      <c r="D1467" s="1001" t="s">
        <v>11967</v>
      </c>
      <c r="E1467" s="1001">
        <v>0</v>
      </c>
      <c r="F1467" s="1001">
        <v>0</v>
      </c>
      <c r="G1467" s="1001">
        <v>0</v>
      </c>
      <c r="H1467" s="1001">
        <v>0</v>
      </c>
      <c r="I1467" s="1001">
        <v>416</v>
      </c>
      <c r="J1467" s="1001">
        <v>416</v>
      </c>
      <c r="K1467" s="1001">
        <v>0</v>
      </c>
      <c r="L1467" s="1000">
        <v>-416</v>
      </c>
    </row>
    <row r="1468" spans="1:12" ht="18.75">
      <c r="A1468" s="1004" t="s">
        <v>11953</v>
      </c>
      <c r="B1468" s="1001" t="s">
        <v>8453</v>
      </c>
      <c r="C1468" s="1001" t="s">
        <v>4301</v>
      </c>
      <c r="D1468" s="1001" t="s">
        <v>11983</v>
      </c>
      <c r="E1468" s="1001">
        <v>0</v>
      </c>
      <c r="F1468" s="1001">
        <v>0</v>
      </c>
      <c r="G1468" s="1001">
        <v>0</v>
      </c>
      <c r="H1468" s="1001">
        <v>0</v>
      </c>
      <c r="I1468" s="1001">
        <v>46</v>
      </c>
      <c r="J1468" s="1001">
        <v>46</v>
      </c>
      <c r="K1468" s="1001">
        <v>46</v>
      </c>
      <c r="L1468" s="1000">
        <v>0</v>
      </c>
    </row>
    <row r="1469" spans="1:12" ht="18.75">
      <c r="A1469" s="1004" t="s">
        <v>11953</v>
      </c>
      <c r="B1469" s="1001" t="s">
        <v>8453</v>
      </c>
      <c r="C1469" s="1001" t="s">
        <v>4301</v>
      </c>
      <c r="D1469" s="1001" t="s">
        <v>11968</v>
      </c>
      <c r="E1469" s="1001">
        <v>79</v>
      </c>
      <c r="F1469" s="1001">
        <v>100214.66</v>
      </c>
      <c r="G1469" s="1001">
        <v>0</v>
      </c>
      <c r="H1469" s="1001">
        <v>0</v>
      </c>
      <c r="I1469" s="1001">
        <v>2924</v>
      </c>
      <c r="J1469" s="1001">
        <v>2924</v>
      </c>
      <c r="K1469" s="1001">
        <v>2924</v>
      </c>
      <c r="L1469" s="1000">
        <v>0</v>
      </c>
    </row>
    <row r="1470" spans="1:12" ht="18.75">
      <c r="A1470" s="1004" t="s">
        <v>11953</v>
      </c>
      <c r="B1470" s="1001" t="s">
        <v>8453</v>
      </c>
      <c r="C1470" s="1001" t="s">
        <v>4301</v>
      </c>
      <c r="D1470" s="1001" t="s">
        <v>11984</v>
      </c>
      <c r="E1470" s="1001">
        <v>100</v>
      </c>
      <c r="F1470" s="1001">
        <v>390240.44</v>
      </c>
      <c r="G1470" s="1001">
        <v>0</v>
      </c>
      <c r="H1470" s="1001">
        <v>0</v>
      </c>
      <c r="I1470" s="1001">
        <v>6055</v>
      </c>
      <c r="J1470" s="1001">
        <v>6055</v>
      </c>
      <c r="K1470" s="1001">
        <v>3254</v>
      </c>
      <c r="L1470" s="1000">
        <v>-2801</v>
      </c>
    </row>
    <row r="1471" spans="1:12" ht="18.75">
      <c r="A1471" s="1004" t="s">
        <v>11953</v>
      </c>
      <c r="B1471" s="1001" t="s">
        <v>8453</v>
      </c>
      <c r="C1471" s="1001" t="s">
        <v>4301</v>
      </c>
      <c r="D1471" s="1001" t="s">
        <v>11962</v>
      </c>
      <c r="E1471" s="1001">
        <v>2118</v>
      </c>
      <c r="F1471" s="1001">
        <v>0</v>
      </c>
      <c r="G1471" s="1001">
        <v>0</v>
      </c>
      <c r="H1471" s="1001">
        <v>0</v>
      </c>
      <c r="I1471" s="1001">
        <v>16942</v>
      </c>
      <c r="J1471" s="1001">
        <v>16942</v>
      </c>
      <c r="K1471" s="1001">
        <v>22305</v>
      </c>
      <c r="L1471" s="1000">
        <v>5363</v>
      </c>
    </row>
    <row r="1472" spans="1:12" ht="18.75">
      <c r="A1472" s="1004" t="s">
        <v>11953</v>
      </c>
      <c r="B1472" s="1001" t="s">
        <v>12084</v>
      </c>
      <c r="C1472" s="1001" t="s">
        <v>11956</v>
      </c>
      <c r="D1472" s="1001" t="s">
        <v>11957</v>
      </c>
      <c r="E1472" s="1001">
        <v>112</v>
      </c>
      <c r="F1472" s="1001">
        <v>121354.94</v>
      </c>
      <c r="G1472" s="1001">
        <v>0</v>
      </c>
      <c r="H1472" s="1001">
        <v>0</v>
      </c>
      <c r="I1472" s="1001">
        <v>1341</v>
      </c>
      <c r="J1472" s="1001">
        <v>1341</v>
      </c>
      <c r="K1472" s="1001">
        <v>1341</v>
      </c>
      <c r="L1472" s="1000">
        <v>0</v>
      </c>
    </row>
    <row r="1473" spans="1:12" ht="18.75">
      <c r="A1473" s="1004" t="s">
        <v>11953</v>
      </c>
      <c r="B1473" s="1000" t="s">
        <v>12084</v>
      </c>
      <c r="C1473" s="1000" t="s">
        <v>4301</v>
      </c>
      <c r="D1473" s="1000" t="s">
        <v>11957</v>
      </c>
      <c r="E1473" s="1000">
        <v>696</v>
      </c>
      <c r="F1473" s="1000">
        <v>137442.95000000001</v>
      </c>
      <c r="G1473" s="1000">
        <v>19</v>
      </c>
      <c r="H1473" s="1000">
        <v>4670.1499999999996</v>
      </c>
      <c r="I1473" s="1000">
        <v>8362</v>
      </c>
      <c r="J1473" s="1000">
        <v>8362</v>
      </c>
      <c r="K1473" s="1000">
        <v>8362</v>
      </c>
      <c r="L1473" s="1000">
        <v>0</v>
      </c>
    </row>
    <row r="1474" spans="1:12" ht="18.75">
      <c r="A1474" s="1004" t="s">
        <v>11953</v>
      </c>
      <c r="B1474" s="1001" t="s">
        <v>12085</v>
      </c>
      <c r="C1474" s="1001" t="s">
        <v>4303</v>
      </c>
      <c r="D1474" s="1001" t="s">
        <v>11955</v>
      </c>
      <c r="E1474" s="1001">
        <v>611</v>
      </c>
      <c r="F1474" s="1001">
        <v>481801.1</v>
      </c>
      <c r="G1474" s="1001">
        <v>0</v>
      </c>
      <c r="H1474" s="1001">
        <v>0</v>
      </c>
      <c r="I1474" s="1001">
        <v>7101</v>
      </c>
      <c r="J1474" s="1001">
        <v>7101</v>
      </c>
      <c r="K1474" s="1001">
        <v>7101</v>
      </c>
      <c r="L1474" s="1000">
        <v>0</v>
      </c>
    </row>
    <row r="1475" spans="1:12" ht="18.75">
      <c r="A1475" s="1004" t="s">
        <v>11953</v>
      </c>
      <c r="B1475" s="1001" t="s">
        <v>12085</v>
      </c>
      <c r="C1475" s="1001" t="s">
        <v>11956</v>
      </c>
      <c r="D1475" s="1001" t="s">
        <v>11961</v>
      </c>
      <c r="E1475" s="1001">
        <v>631</v>
      </c>
      <c r="F1475" s="1001">
        <v>1229116.54</v>
      </c>
      <c r="G1475" s="1001">
        <v>0</v>
      </c>
      <c r="H1475" s="1001">
        <v>0</v>
      </c>
      <c r="I1475" s="1001">
        <v>7356</v>
      </c>
      <c r="J1475" s="1001">
        <v>7356</v>
      </c>
      <c r="K1475" s="1001">
        <v>7356</v>
      </c>
      <c r="L1475" s="1000">
        <v>0</v>
      </c>
    </row>
    <row r="1476" spans="1:12" ht="18.75">
      <c r="A1476" s="1004" t="s">
        <v>11953</v>
      </c>
      <c r="B1476" s="1001" t="s">
        <v>12085</v>
      </c>
      <c r="C1476" s="1001" t="s">
        <v>11956</v>
      </c>
      <c r="D1476" s="1001" t="s">
        <v>11962</v>
      </c>
      <c r="E1476" s="1001">
        <v>1907</v>
      </c>
      <c r="F1476" s="1001">
        <v>0</v>
      </c>
      <c r="G1476" s="1001">
        <v>0</v>
      </c>
      <c r="H1476" s="1001">
        <v>0</v>
      </c>
      <c r="I1476" s="1001">
        <v>24821</v>
      </c>
      <c r="J1476" s="1001">
        <v>24821</v>
      </c>
      <c r="K1476" s="1001">
        <v>24833</v>
      </c>
      <c r="L1476" s="1000">
        <v>12</v>
      </c>
    </row>
    <row r="1477" spans="1:12" ht="18.75">
      <c r="A1477" s="1004" t="s">
        <v>11953</v>
      </c>
      <c r="B1477" s="1001" t="s">
        <v>12085</v>
      </c>
      <c r="C1477" s="1001" t="s">
        <v>4301</v>
      </c>
      <c r="D1477" s="1001" t="s">
        <v>11963</v>
      </c>
      <c r="E1477" s="1001">
        <v>1080</v>
      </c>
      <c r="F1477" s="1001">
        <v>383096.29</v>
      </c>
      <c r="G1477" s="1001">
        <v>0</v>
      </c>
      <c r="H1477" s="1001">
        <v>0</v>
      </c>
      <c r="I1477" s="1001">
        <v>5277</v>
      </c>
      <c r="J1477" s="1001">
        <v>5277</v>
      </c>
      <c r="K1477" s="1001">
        <v>5273</v>
      </c>
      <c r="L1477" s="1000">
        <v>-4</v>
      </c>
    </row>
    <row r="1478" spans="1:12" ht="18.75">
      <c r="A1478" s="1004" t="s">
        <v>11953</v>
      </c>
      <c r="B1478" s="1001" t="s">
        <v>12085</v>
      </c>
      <c r="C1478" s="1001" t="s">
        <v>4301</v>
      </c>
      <c r="D1478" s="1001" t="s">
        <v>11981</v>
      </c>
      <c r="E1478" s="1001">
        <v>177</v>
      </c>
      <c r="F1478" s="1001">
        <v>67415.759999999995</v>
      </c>
      <c r="G1478" s="1001">
        <v>0</v>
      </c>
      <c r="H1478" s="1001">
        <v>0</v>
      </c>
      <c r="I1478" s="1001">
        <v>2156</v>
      </c>
      <c r="J1478" s="1001">
        <v>2156</v>
      </c>
      <c r="K1478" s="1001">
        <v>2136</v>
      </c>
      <c r="L1478" s="1000">
        <v>-20</v>
      </c>
    </row>
    <row r="1479" spans="1:12" ht="18.75">
      <c r="A1479" s="1004" t="s">
        <v>11953</v>
      </c>
      <c r="B1479" s="1000" t="s">
        <v>12085</v>
      </c>
      <c r="C1479" s="1000" t="s">
        <v>4301</v>
      </c>
      <c r="D1479" s="1000" t="s">
        <v>11982</v>
      </c>
      <c r="E1479" s="1000">
        <v>77</v>
      </c>
      <c r="F1479" s="1000">
        <v>19356.259999999998</v>
      </c>
      <c r="G1479" s="1000">
        <v>17</v>
      </c>
      <c r="H1479" s="1000">
        <v>4273.46</v>
      </c>
      <c r="I1479" s="1000">
        <v>924</v>
      </c>
      <c r="J1479" s="1000">
        <v>924</v>
      </c>
      <c r="K1479" s="1000">
        <v>924</v>
      </c>
      <c r="L1479" s="1000">
        <v>0</v>
      </c>
    </row>
    <row r="1480" spans="1:12" ht="18.75">
      <c r="A1480" s="1004" t="s">
        <v>11953</v>
      </c>
      <c r="B1480" s="1001" t="s">
        <v>12085</v>
      </c>
      <c r="C1480" s="1001" t="s">
        <v>4301</v>
      </c>
      <c r="D1480" s="1001" t="s">
        <v>11964</v>
      </c>
      <c r="E1480" s="1001">
        <v>280</v>
      </c>
      <c r="F1480" s="1001">
        <v>264597</v>
      </c>
      <c r="G1480" s="1001">
        <v>0</v>
      </c>
      <c r="H1480" s="1001">
        <v>0</v>
      </c>
      <c r="I1480" s="1001">
        <v>3994</v>
      </c>
      <c r="J1480" s="1001">
        <v>3994</v>
      </c>
      <c r="K1480" s="1001">
        <v>3993</v>
      </c>
      <c r="L1480" s="1000">
        <v>-1</v>
      </c>
    </row>
    <row r="1481" spans="1:12" ht="18.75">
      <c r="A1481" s="1004" t="s">
        <v>11953</v>
      </c>
      <c r="B1481" s="1001" t="s">
        <v>12085</v>
      </c>
      <c r="C1481" s="1001" t="s">
        <v>4301</v>
      </c>
      <c r="D1481" s="1001" t="s">
        <v>11965</v>
      </c>
      <c r="E1481" s="1001">
        <v>0</v>
      </c>
      <c r="F1481" s="1001">
        <v>0</v>
      </c>
      <c r="G1481" s="1001">
        <v>0</v>
      </c>
      <c r="H1481" s="1001">
        <v>0</v>
      </c>
      <c r="I1481" s="1001">
        <v>1845</v>
      </c>
      <c r="J1481" s="1001">
        <v>1845</v>
      </c>
      <c r="K1481" s="1001">
        <v>0</v>
      </c>
      <c r="L1481" s="1000">
        <v>-1845</v>
      </c>
    </row>
    <row r="1482" spans="1:12" ht="18.75">
      <c r="A1482" s="1004" t="s">
        <v>11953</v>
      </c>
      <c r="B1482" s="1001" t="s">
        <v>12085</v>
      </c>
      <c r="C1482" s="1001" t="s">
        <v>4301</v>
      </c>
      <c r="D1482" s="1001" t="s">
        <v>11966</v>
      </c>
      <c r="E1482" s="1001">
        <v>84</v>
      </c>
      <c r="F1482" s="1001">
        <v>23205.67</v>
      </c>
      <c r="G1482" s="1001">
        <v>0</v>
      </c>
      <c r="H1482" s="1001">
        <v>0</v>
      </c>
      <c r="I1482" s="1001">
        <v>989</v>
      </c>
      <c r="J1482" s="1001">
        <v>989</v>
      </c>
      <c r="K1482" s="1001">
        <v>989</v>
      </c>
      <c r="L1482" s="1000">
        <v>0</v>
      </c>
    </row>
    <row r="1483" spans="1:12" ht="18.75">
      <c r="A1483" s="1004" t="s">
        <v>11953</v>
      </c>
      <c r="B1483" s="1001" t="s">
        <v>12085</v>
      </c>
      <c r="C1483" s="1001" t="s">
        <v>4301</v>
      </c>
      <c r="D1483" s="1001" t="s">
        <v>11967</v>
      </c>
      <c r="E1483" s="1001">
        <v>0</v>
      </c>
      <c r="F1483" s="1001">
        <v>0</v>
      </c>
      <c r="G1483" s="1001">
        <v>0</v>
      </c>
      <c r="H1483" s="1001">
        <v>0</v>
      </c>
      <c r="I1483" s="1001">
        <v>461</v>
      </c>
      <c r="J1483" s="1001">
        <v>461</v>
      </c>
      <c r="K1483" s="1001">
        <v>0</v>
      </c>
      <c r="L1483" s="1000">
        <v>-461</v>
      </c>
    </row>
    <row r="1484" spans="1:12" ht="18.75">
      <c r="A1484" s="1004" t="s">
        <v>11953</v>
      </c>
      <c r="B1484" s="1001" t="s">
        <v>12085</v>
      </c>
      <c r="C1484" s="1001" t="s">
        <v>4301</v>
      </c>
      <c r="D1484" s="1001" t="s">
        <v>11968</v>
      </c>
      <c r="E1484" s="1001">
        <v>281</v>
      </c>
      <c r="F1484" s="1001">
        <v>163321</v>
      </c>
      <c r="G1484" s="1001">
        <v>0</v>
      </c>
      <c r="H1484" s="1001">
        <v>0</v>
      </c>
      <c r="I1484" s="1001">
        <v>3782</v>
      </c>
      <c r="J1484" s="1001">
        <v>3782</v>
      </c>
      <c r="K1484" s="1001">
        <v>3782</v>
      </c>
      <c r="L1484" s="1000">
        <v>0</v>
      </c>
    </row>
    <row r="1485" spans="1:12" ht="18.75">
      <c r="A1485" s="1004" t="s">
        <v>11953</v>
      </c>
      <c r="B1485" s="1001" t="s">
        <v>12085</v>
      </c>
      <c r="C1485" s="1001" t="s">
        <v>4301</v>
      </c>
      <c r="D1485" s="1001" t="s">
        <v>11962</v>
      </c>
      <c r="E1485" s="1001">
        <v>5199</v>
      </c>
      <c r="F1485" s="1001">
        <v>0</v>
      </c>
      <c r="G1485" s="1001">
        <v>0</v>
      </c>
      <c r="H1485" s="1001">
        <v>0</v>
      </c>
      <c r="I1485" s="1001">
        <v>33448</v>
      </c>
      <c r="J1485" s="1001">
        <v>33448</v>
      </c>
      <c r="K1485" s="1001">
        <v>33241</v>
      </c>
      <c r="L1485" s="1000">
        <v>-207</v>
      </c>
    </row>
    <row r="1486" spans="1:12" ht="18.75">
      <c r="A1486" s="1004" t="s">
        <v>11953</v>
      </c>
      <c r="B1486" s="1001" t="s">
        <v>12086</v>
      </c>
      <c r="C1486" s="1001" t="s">
        <v>4303</v>
      </c>
      <c r="D1486" s="1001" t="s">
        <v>11955</v>
      </c>
      <c r="E1486" s="1001">
        <v>326</v>
      </c>
      <c r="F1486" s="1001">
        <v>224125</v>
      </c>
      <c r="G1486" s="1001">
        <v>0</v>
      </c>
      <c r="H1486" s="1001">
        <v>0</v>
      </c>
      <c r="I1486" s="1001">
        <v>3922</v>
      </c>
      <c r="J1486" s="1001">
        <v>3922</v>
      </c>
      <c r="K1486" s="1001">
        <v>3922</v>
      </c>
      <c r="L1486" s="1000">
        <v>0</v>
      </c>
    </row>
    <row r="1487" spans="1:12" ht="18.75">
      <c r="A1487" s="1004" t="s">
        <v>11953</v>
      </c>
      <c r="B1487" s="1001" t="s">
        <v>12086</v>
      </c>
      <c r="C1487" s="1001" t="s">
        <v>11956</v>
      </c>
      <c r="D1487" s="1001" t="s">
        <v>11961</v>
      </c>
      <c r="E1487" s="1001">
        <v>476</v>
      </c>
      <c r="F1487" s="1001">
        <v>627656.29</v>
      </c>
      <c r="G1487" s="1001">
        <v>0</v>
      </c>
      <c r="H1487" s="1001">
        <v>0</v>
      </c>
      <c r="I1487" s="1001">
        <v>4820</v>
      </c>
      <c r="J1487" s="1001">
        <v>4820</v>
      </c>
      <c r="K1487" s="1001">
        <v>4820</v>
      </c>
      <c r="L1487" s="1000">
        <v>0</v>
      </c>
    </row>
    <row r="1488" spans="1:12" ht="18.75">
      <c r="A1488" s="1004" t="s">
        <v>11953</v>
      </c>
      <c r="B1488" s="1001" t="s">
        <v>12086</v>
      </c>
      <c r="C1488" s="1001" t="s">
        <v>11956</v>
      </c>
      <c r="D1488" s="1001" t="s">
        <v>11962</v>
      </c>
      <c r="E1488" s="1001">
        <v>679</v>
      </c>
      <c r="F1488" s="1001">
        <v>0</v>
      </c>
      <c r="G1488" s="1001">
        <v>0</v>
      </c>
      <c r="H1488" s="1001">
        <v>0</v>
      </c>
      <c r="I1488" s="1001">
        <v>6684</v>
      </c>
      <c r="J1488" s="1001">
        <v>6684</v>
      </c>
      <c r="K1488" s="1001">
        <v>7164</v>
      </c>
      <c r="L1488" s="1000">
        <v>480</v>
      </c>
    </row>
    <row r="1489" spans="1:12" ht="18.75">
      <c r="A1489" s="1004" t="s">
        <v>11953</v>
      </c>
      <c r="B1489" s="1001" t="s">
        <v>12086</v>
      </c>
      <c r="C1489" s="1001" t="s">
        <v>4301</v>
      </c>
      <c r="D1489" s="1001" t="s">
        <v>11963</v>
      </c>
      <c r="E1489" s="1001">
        <v>69</v>
      </c>
      <c r="F1489" s="1001">
        <v>25567.57</v>
      </c>
      <c r="G1489" s="1001">
        <v>0</v>
      </c>
      <c r="H1489" s="1001">
        <v>0</v>
      </c>
      <c r="I1489" s="1001">
        <v>839</v>
      </c>
      <c r="J1489" s="1001">
        <v>839</v>
      </c>
      <c r="K1489" s="1001">
        <v>837</v>
      </c>
      <c r="L1489" s="1000">
        <v>-2</v>
      </c>
    </row>
    <row r="1490" spans="1:12" ht="18.75">
      <c r="A1490" s="1004" t="s">
        <v>11953</v>
      </c>
      <c r="B1490" s="1001" t="s">
        <v>12086</v>
      </c>
      <c r="C1490" s="1001" t="s">
        <v>4301</v>
      </c>
      <c r="D1490" s="1001" t="s">
        <v>11964</v>
      </c>
      <c r="E1490" s="1001">
        <v>122</v>
      </c>
      <c r="F1490" s="1001">
        <v>122691</v>
      </c>
      <c r="G1490" s="1001">
        <v>0</v>
      </c>
      <c r="H1490" s="1001">
        <v>0</v>
      </c>
      <c r="I1490" s="1001">
        <v>2189</v>
      </c>
      <c r="J1490" s="1001">
        <v>2189</v>
      </c>
      <c r="K1490" s="1001">
        <v>2189</v>
      </c>
      <c r="L1490" s="1000">
        <v>0</v>
      </c>
    </row>
    <row r="1491" spans="1:12" ht="18.75">
      <c r="A1491" s="1004" t="s">
        <v>11953</v>
      </c>
      <c r="B1491" s="1001" t="s">
        <v>12086</v>
      </c>
      <c r="C1491" s="1001" t="s">
        <v>4301</v>
      </c>
      <c r="D1491" s="1001" t="s">
        <v>11965</v>
      </c>
      <c r="E1491" s="1001">
        <v>0</v>
      </c>
      <c r="F1491" s="1001">
        <v>0</v>
      </c>
      <c r="G1491" s="1001">
        <v>0</v>
      </c>
      <c r="H1491" s="1001">
        <v>0</v>
      </c>
      <c r="I1491" s="1001">
        <v>854</v>
      </c>
      <c r="J1491" s="1001">
        <v>854</v>
      </c>
      <c r="K1491" s="1001">
        <v>0</v>
      </c>
      <c r="L1491" s="1000">
        <v>-854</v>
      </c>
    </row>
    <row r="1492" spans="1:12" ht="18.75">
      <c r="A1492" s="1004" t="s">
        <v>11953</v>
      </c>
      <c r="B1492" s="1001" t="s">
        <v>12086</v>
      </c>
      <c r="C1492" s="1001" t="s">
        <v>4301</v>
      </c>
      <c r="D1492" s="1001" t="s">
        <v>11966</v>
      </c>
      <c r="E1492" s="1001">
        <v>50</v>
      </c>
      <c r="F1492" s="1001">
        <v>28589.78</v>
      </c>
      <c r="G1492" s="1001">
        <v>0</v>
      </c>
      <c r="H1492" s="1001">
        <v>0</v>
      </c>
      <c r="I1492" s="1001">
        <v>515</v>
      </c>
      <c r="J1492" s="1001">
        <v>515</v>
      </c>
      <c r="K1492" s="1001">
        <v>512</v>
      </c>
      <c r="L1492" s="1000">
        <v>-3</v>
      </c>
    </row>
    <row r="1493" spans="1:12" ht="18.75">
      <c r="A1493" s="1004" t="s">
        <v>11953</v>
      </c>
      <c r="B1493" s="1001" t="s">
        <v>12086</v>
      </c>
      <c r="C1493" s="1001" t="s">
        <v>4301</v>
      </c>
      <c r="D1493" s="1001" t="s">
        <v>11967</v>
      </c>
      <c r="E1493" s="1001">
        <v>0</v>
      </c>
      <c r="F1493" s="1001">
        <v>0</v>
      </c>
      <c r="G1493" s="1001">
        <v>0</v>
      </c>
      <c r="H1493" s="1001">
        <v>0</v>
      </c>
      <c r="I1493" s="1001">
        <v>210</v>
      </c>
      <c r="J1493" s="1001">
        <v>210</v>
      </c>
      <c r="K1493" s="1001">
        <v>0</v>
      </c>
      <c r="L1493" s="1000">
        <v>-210</v>
      </c>
    </row>
    <row r="1494" spans="1:12" ht="18.75">
      <c r="A1494" s="1004" t="s">
        <v>11953</v>
      </c>
      <c r="B1494" s="1001" t="s">
        <v>12086</v>
      </c>
      <c r="C1494" s="1001" t="s">
        <v>4301</v>
      </c>
      <c r="D1494" s="1001" t="s">
        <v>11968</v>
      </c>
      <c r="E1494" s="1001">
        <v>24</v>
      </c>
      <c r="F1494" s="1001">
        <v>11834</v>
      </c>
      <c r="G1494" s="1001">
        <v>0</v>
      </c>
      <c r="H1494" s="1001">
        <v>0</v>
      </c>
      <c r="I1494" s="1001">
        <v>883</v>
      </c>
      <c r="J1494" s="1001">
        <v>883</v>
      </c>
      <c r="K1494" s="1001">
        <v>883</v>
      </c>
      <c r="L1494" s="1000">
        <v>0</v>
      </c>
    </row>
    <row r="1495" spans="1:12" ht="18.75">
      <c r="A1495" s="1004" t="s">
        <v>11953</v>
      </c>
      <c r="B1495" s="1001" t="s">
        <v>12086</v>
      </c>
      <c r="C1495" s="1001" t="s">
        <v>4301</v>
      </c>
      <c r="D1495" s="1001" t="s">
        <v>11962</v>
      </c>
      <c r="E1495" s="1001">
        <v>916</v>
      </c>
      <c r="F1495" s="1001">
        <v>0</v>
      </c>
      <c r="G1495" s="1001">
        <v>0</v>
      </c>
      <c r="H1495" s="1001">
        <v>0</v>
      </c>
      <c r="I1495" s="1001">
        <v>10312</v>
      </c>
      <c r="J1495" s="1001">
        <v>10312</v>
      </c>
      <c r="K1495" s="1001">
        <v>8577</v>
      </c>
      <c r="L1495" s="1000">
        <v>-1735</v>
      </c>
    </row>
    <row r="1496" spans="1:12" ht="18.75">
      <c r="A1496" s="1004" t="s">
        <v>937</v>
      </c>
      <c r="B1496" s="999" t="s">
        <v>11954</v>
      </c>
      <c r="C1496" s="999" t="s">
        <v>12087</v>
      </c>
      <c r="D1496" s="999" t="s">
        <v>12088</v>
      </c>
      <c r="E1496" s="999">
        <v>0</v>
      </c>
      <c r="F1496" s="999">
        <v>0</v>
      </c>
      <c r="G1496" s="999">
        <v>0</v>
      </c>
      <c r="H1496" s="999">
        <v>0</v>
      </c>
      <c r="I1496" s="999">
        <v>2759</v>
      </c>
      <c r="J1496" s="999">
        <v>2759</v>
      </c>
      <c r="K1496" s="999">
        <v>2759</v>
      </c>
      <c r="L1496" s="1005">
        <v>0</v>
      </c>
    </row>
    <row r="1497" spans="1:12" ht="18.75">
      <c r="A1497" s="1004" t="s">
        <v>937</v>
      </c>
      <c r="B1497" s="999" t="s">
        <v>11960</v>
      </c>
      <c r="C1497" s="999" t="s">
        <v>12087</v>
      </c>
      <c r="D1497" s="999" t="s">
        <v>12088</v>
      </c>
      <c r="E1497" s="999">
        <v>964</v>
      </c>
      <c r="F1497" s="999">
        <v>43373519.859999999</v>
      </c>
      <c r="G1497" s="999">
        <v>0</v>
      </c>
      <c r="H1497" s="999">
        <v>0</v>
      </c>
      <c r="I1497" s="999">
        <v>11323</v>
      </c>
      <c r="J1497" s="999">
        <v>11323</v>
      </c>
      <c r="K1497" s="999">
        <v>11323</v>
      </c>
      <c r="L1497" s="1005">
        <v>0</v>
      </c>
    </row>
    <row r="1498" spans="1:12" ht="18.75">
      <c r="A1498" s="1004" t="s">
        <v>937</v>
      </c>
      <c r="B1498" s="999" t="s">
        <v>11960</v>
      </c>
      <c r="C1498" s="999" t="s">
        <v>12087</v>
      </c>
      <c r="D1498" s="999" t="s">
        <v>12089</v>
      </c>
      <c r="E1498" s="999">
        <v>109</v>
      </c>
      <c r="F1498" s="999">
        <v>3001612.45</v>
      </c>
      <c r="G1498" s="999">
        <v>0</v>
      </c>
      <c r="H1498" s="999">
        <v>0</v>
      </c>
      <c r="I1498" s="999">
        <v>1301</v>
      </c>
      <c r="J1498" s="999">
        <v>1301</v>
      </c>
      <c r="K1498" s="999">
        <v>1301</v>
      </c>
      <c r="L1498" s="1005">
        <v>0</v>
      </c>
    </row>
    <row r="1499" spans="1:12" ht="18.75">
      <c r="A1499" s="1004" t="s">
        <v>937</v>
      </c>
      <c r="B1499" s="999" t="s">
        <v>11960</v>
      </c>
      <c r="C1499" s="999" t="s">
        <v>12087</v>
      </c>
      <c r="D1499" s="999" t="s">
        <v>12090</v>
      </c>
      <c r="E1499" s="999">
        <v>48</v>
      </c>
      <c r="F1499" s="999">
        <v>2333658.44</v>
      </c>
      <c r="G1499" s="999">
        <v>0</v>
      </c>
      <c r="H1499" s="999">
        <v>0</v>
      </c>
      <c r="I1499" s="999">
        <v>335</v>
      </c>
      <c r="J1499" s="999">
        <v>335</v>
      </c>
      <c r="K1499" s="999">
        <v>335</v>
      </c>
      <c r="L1499" s="1005">
        <v>0</v>
      </c>
    </row>
    <row r="1500" spans="1:12" ht="18.75">
      <c r="A1500" s="1004" t="s">
        <v>937</v>
      </c>
      <c r="B1500" s="999" t="s">
        <v>11974</v>
      </c>
      <c r="C1500" s="999" t="s">
        <v>12087</v>
      </c>
      <c r="D1500" s="999" t="s">
        <v>12088</v>
      </c>
      <c r="E1500" s="999">
        <v>60</v>
      </c>
      <c r="F1500" s="999">
        <v>1758348.59</v>
      </c>
      <c r="G1500" s="999">
        <v>0</v>
      </c>
      <c r="H1500" s="999">
        <v>0</v>
      </c>
      <c r="I1500" s="999">
        <v>729</v>
      </c>
      <c r="J1500" s="999">
        <v>729</v>
      </c>
      <c r="K1500" s="999">
        <v>729</v>
      </c>
      <c r="L1500" s="1005">
        <v>0</v>
      </c>
    </row>
    <row r="1501" spans="1:12" ht="18.75">
      <c r="A1501" s="1004" t="s">
        <v>937</v>
      </c>
      <c r="B1501" s="999" t="s">
        <v>11975</v>
      </c>
      <c r="C1501" s="999" t="s">
        <v>12087</v>
      </c>
      <c r="D1501" s="999" t="s">
        <v>12088</v>
      </c>
      <c r="E1501" s="999">
        <v>59</v>
      </c>
      <c r="F1501" s="999">
        <v>1533157.4</v>
      </c>
      <c r="G1501" s="999">
        <v>0</v>
      </c>
      <c r="H1501" s="999">
        <v>0</v>
      </c>
      <c r="I1501" s="999">
        <v>752</v>
      </c>
      <c r="J1501" s="999">
        <v>752</v>
      </c>
      <c r="K1501" s="999">
        <v>752</v>
      </c>
      <c r="L1501" s="1005">
        <v>0</v>
      </c>
    </row>
    <row r="1502" spans="1:12" ht="18.75">
      <c r="A1502" s="1004" t="s">
        <v>937</v>
      </c>
      <c r="B1502" s="999" t="s">
        <v>11980</v>
      </c>
      <c r="C1502" s="999" t="s">
        <v>12087</v>
      </c>
      <c r="D1502" s="999" t="s">
        <v>12088</v>
      </c>
      <c r="E1502" s="999">
        <v>1028</v>
      </c>
      <c r="F1502" s="999">
        <v>19414390.940000001</v>
      </c>
      <c r="G1502" s="999">
        <v>0</v>
      </c>
      <c r="H1502" s="999">
        <v>0</v>
      </c>
      <c r="I1502" s="999">
        <v>9429</v>
      </c>
      <c r="J1502" s="999">
        <v>9429</v>
      </c>
      <c r="K1502" s="999">
        <v>9429</v>
      </c>
      <c r="L1502" s="1005">
        <v>0</v>
      </c>
    </row>
    <row r="1503" spans="1:12" ht="18.75">
      <c r="A1503" s="1004" t="s">
        <v>937</v>
      </c>
      <c r="B1503" s="999" t="s">
        <v>11980</v>
      </c>
      <c r="C1503" s="999" t="s">
        <v>12087</v>
      </c>
      <c r="D1503" s="999" t="s">
        <v>12090</v>
      </c>
      <c r="E1503" s="999">
        <v>18</v>
      </c>
      <c r="F1503" s="999">
        <v>190175.76</v>
      </c>
      <c r="G1503" s="999">
        <v>0</v>
      </c>
      <c r="H1503" s="999">
        <v>0</v>
      </c>
      <c r="I1503" s="999">
        <v>104</v>
      </c>
      <c r="J1503" s="999">
        <v>104</v>
      </c>
      <c r="K1503" s="999">
        <v>104</v>
      </c>
      <c r="L1503" s="1005">
        <v>0</v>
      </c>
    </row>
    <row r="1504" spans="1:12" ht="18.75">
      <c r="A1504" s="1004" t="s">
        <v>937</v>
      </c>
      <c r="B1504" s="999" t="s">
        <v>11985</v>
      </c>
      <c r="C1504" s="999" t="s">
        <v>12087</v>
      </c>
      <c r="D1504" s="999" t="s">
        <v>12088</v>
      </c>
      <c r="E1504" s="999">
        <v>172</v>
      </c>
      <c r="F1504" s="999">
        <v>14665655.6</v>
      </c>
      <c r="G1504" s="999">
        <v>0</v>
      </c>
      <c r="H1504" s="999">
        <v>0</v>
      </c>
      <c r="I1504" s="999">
        <v>2296</v>
      </c>
      <c r="J1504" s="999">
        <v>2296</v>
      </c>
      <c r="K1504" s="999">
        <v>2296</v>
      </c>
      <c r="L1504" s="1005">
        <v>0</v>
      </c>
    </row>
    <row r="1505" spans="1:12" ht="18.75">
      <c r="A1505" s="1004" t="s">
        <v>937</v>
      </c>
      <c r="B1505" s="999" t="s">
        <v>11985</v>
      </c>
      <c r="C1505" s="999" t="s">
        <v>12087</v>
      </c>
      <c r="D1505" s="999" t="s">
        <v>12090</v>
      </c>
      <c r="E1505" s="999">
        <v>2240</v>
      </c>
      <c r="F1505" s="999">
        <v>253435982.84</v>
      </c>
      <c r="G1505" s="999">
        <v>0</v>
      </c>
      <c r="H1505" s="999">
        <v>0</v>
      </c>
      <c r="I1505" s="999">
        <v>17921</v>
      </c>
      <c r="J1505" s="999">
        <v>17921</v>
      </c>
      <c r="K1505" s="999">
        <v>17921</v>
      </c>
      <c r="L1505" s="1005">
        <v>0</v>
      </c>
    </row>
    <row r="1506" spans="1:12" ht="18.75">
      <c r="A1506" s="1004" t="s">
        <v>937</v>
      </c>
      <c r="B1506" s="999" t="s">
        <v>11990</v>
      </c>
      <c r="C1506" s="999" t="s">
        <v>12087</v>
      </c>
      <c r="D1506" s="999" t="s">
        <v>12088</v>
      </c>
      <c r="E1506" s="999">
        <v>445</v>
      </c>
      <c r="F1506" s="999">
        <v>17911616.289999999</v>
      </c>
      <c r="G1506" s="999">
        <v>0</v>
      </c>
      <c r="H1506" s="999">
        <v>0</v>
      </c>
      <c r="I1506" s="999">
        <v>5317</v>
      </c>
      <c r="J1506" s="999">
        <v>5317</v>
      </c>
      <c r="K1506" s="999">
        <v>5317</v>
      </c>
      <c r="L1506" s="1005">
        <v>0</v>
      </c>
    </row>
    <row r="1507" spans="1:12" ht="18.75">
      <c r="A1507" s="1004" t="s">
        <v>937</v>
      </c>
      <c r="B1507" s="999" t="s">
        <v>11991</v>
      </c>
      <c r="C1507" s="999" t="s">
        <v>12087</v>
      </c>
      <c r="D1507" s="999" t="s">
        <v>12088</v>
      </c>
      <c r="E1507" s="999">
        <v>829</v>
      </c>
      <c r="F1507" s="999">
        <v>44650737.100000001</v>
      </c>
      <c r="G1507" s="999">
        <v>0</v>
      </c>
      <c r="H1507" s="999">
        <v>0</v>
      </c>
      <c r="I1507" s="999">
        <v>9651</v>
      </c>
      <c r="J1507" s="999">
        <v>9651</v>
      </c>
      <c r="K1507" s="999">
        <v>9651</v>
      </c>
      <c r="L1507" s="1005">
        <v>0</v>
      </c>
    </row>
    <row r="1508" spans="1:12" ht="18.75">
      <c r="A1508" s="1004" t="s">
        <v>937</v>
      </c>
      <c r="B1508" s="999" t="s">
        <v>6496</v>
      </c>
      <c r="C1508" s="999" t="s">
        <v>12087</v>
      </c>
      <c r="D1508" s="999" t="s">
        <v>12088</v>
      </c>
      <c r="E1508" s="999">
        <v>283</v>
      </c>
      <c r="F1508" s="999">
        <v>4798296.68</v>
      </c>
      <c r="G1508" s="999">
        <v>0</v>
      </c>
      <c r="H1508" s="999">
        <v>0</v>
      </c>
      <c r="I1508" s="999">
        <v>3278</v>
      </c>
      <c r="J1508" s="999">
        <v>3278</v>
      </c>
      <c r="K1508" s="999">
        <v>3278</v>
      </c>
      <c r="L1508" s="1005">
        <v>0</v>
      </c>
    </row>
    <row r="1509" spans="1:12" ht="18.75">
      <c r="A1509" s="1004" t="s">
        <v>937</v>
      </c>
      <c r="B1509" s="999" t="s">
        <v>1117</v>
      </c>
      <c r="C1509" s="999" t="s">
        <v>12087</v>
      </c>
      <c r="D1509" s="999" t="s">
        <v>12088</v>
      </c>
      <c r="E1509" s="999">
        <v>161</v>
      </c>
      <c r="F1509" s="999">
        <v>3453237.26</v>
      </c>
      <c r="G1509" s="999">
        <v>0</v>
      </c>
      <c r="H1509" s="999">
        <v>0</v>
      </c>
      <c r="I1509" s="999">
        <v>1995</v>
      </c>
      <c r="J1509" s="999">
        <v>1995</v>
      </c>
      <c r="K1509" s="999">
        <v>1995</v>
      </c>
      <c r="L1509" s="1005">
        <v>0</v>
      </c>
    </row>
    <row r="1510" spans="1:12" ht="18.75">
      <c r="A1510" s="1004" t="s">
        <v>937</v>
      </c>
      <c r="B1510" s="999" t="s">
        <v>8942</v>
      </c>
      <c r="C1510" s="999" t="s">
        <v>12087</v>
      </c>
      <c r="D1510" s="999" t="s">
        <v>12088</v>
      </c>
      <c r="E1510" s="999">
        <v>371</v>
      </c>
      <c r="F1510" s="999">
        <v>6415791.71</v>
      </c>
      <c r="G1510" s="999">
        <v>0</v>
      </c>
      <c r="H1510" s="999">
        <v>0</v>
      </c>
      <c r="I1510" s="999">
        <v>4334</v>
      </c>
      <c r="J1510" s="999">
        <v>4334</v>
      </c>
      <c r="K1510" s="999">
        <v>4334</v>
      </c>
      <c r="L1510" s="1005">
        <v>0</v>
      </c>
    </row>
    <row r="1511" spans="1:12" ht="18.75">
      <c r="A1511" s="1004" t="s">
        <v>937</v>
      </c>
      <c r="B1511" s="999" t="s">
        <v>8942</v>
      </c>
      <c r="C1511" s="999" t="s">
        <v>12087</v>
      </c>
      <c r="D1511" s="999" t="s">
        <v>12090</v>
      </c>
      <c r="E1511" s="999">
        <v>0</v>
      </c>
      <c r="F1511" s="999">
        <v>0</v>
      </c>
      <c r="G1511" s="999">
        <v>0</v>
      </c>
      <c r="H1511" s="999">
        <v>0</v>
      </c>
      <c r="I1511" s="999">
        <v>1</v>
      </c>
      <c r="J1511" s="999">
        <v>1</v>
      </c>
      <c r="K1511" s="999">
        <v>1</v>
      </c>
      <c r="L1511" s="1005">
        <v>0</v>
      </c>
    </row>
    <row r="1512" spans="1:12" ht="18.75">
      <c r="A1512" s="1004" t="s">
        <v>937</v>
      </c>
      <c r="B1512" s="999" t="s">
        <v>1709</v>
      </c>
      <c r="C1512" s="999" t="s">
        <v>12087</v>
      </c>
      <c r="D1512" s="999" t="s">
        <v>12088</v>
      </c>
      <c r="E1512" s="999">
        <v>200</v>
      </c>
      <c r="F1512" s="999">
        <v>4561347.79</v>
      </c>
      <c r="G1512" s="999">
        <v>0</v>
      </c>
      <c r="H1512" s="999">
        <v>0</v>
      </c>
      <c r="I1512" s="999">
        <v>2416</v>
      </c>
      <c r="J1512" s="999">
        <v>2416</v>
      </c>
      <c r="K1512" s="999">
        <v>2416</v>
      </c>
      <c r="L1512" s="1005">
        <v>0</v>
      </c>
    </row>
    <row r="1513" spans="1:12" ht="18.75">
      <c r="A1513" s="1004" t="s">
        <v>937</v>
      </c>
      <c r="B1513" s="999" t="s">
        <v>11993</v>
      </c>
      <c r="C1513" s="999" t="s">
        <v>12087</v>
      </c>
      <c r="D1513" s="999" t="s">
        <v>12088</v>
      </c>
      <c r="E1513" s="999">
        <v>1890</v>
      </c>
      <c r="F1513" s="999">
        <v>68809100.629999995</v>
      </c>
      <c r="G1513" s="999">
        <v>0</v>
      </c>
      <c r="H1513" s="999">
        <v>0</v>
      </c>
      <c r="I1513" s="999">
        <v>22326</v>
      </c>
      <c r="J1513" s="999">
        <v>22326</v>
      </c>
      <c r="K1513" s="999">
        <v>22436</v>
      </c>
      <c r="L1513" s="1005">
        <v>110</v>
      </c>
    </row>
    <row r="1514" spans="1:12" ht="18.75">
      <c r="A1514" s="1004" t="s">
        <v>937</v>
      </c>
      <c r="B1514" s="999" t="s">
        <v>11993</v>
      </c>
      <c r="C1514" s="999" t="s">
        <v>12087</v>
      </c>
      <c r="D1514" s="999" t="s">
        <v>12089</v>
      </c>
      <c r="E1514" s="999">
        <v>170</v>
      </c>
      <c r="F1514" s="999">
        <v>4868117.16</v>
      </c>
      <c r="G1514" s="999">
        <v>0</v>
      </c>
      <c r="H1514" s="999">
        <v>0</v>
      </c>
      <c r="I1514" s="999">
        <v>1313</v>
      </c>
      <c r="J1514" s="999">
        <v>1313</v>
      </c>
      <c r="K1514" s="999">
        <v>1313</v>
      </c>
      <c r="L1514" s="1005">
        <v>0</v>
      </c>
    </row>
    <row r="1515" spans="1:12" ht="18.75">
      <c r="A1515" s="1004" t="s">
        <v>937</v>
      </c>
      <c r="B1515" s="999" t="s">
        <v>11993</v>
      </c>
      <c r="C1515" s="999" t="s">
        <v>12087</v>
      </c>
      <c r="D1515" s="999" t="s">
        <v>12090</v>
      </c>
      <c r="E1515" s="999">
        <v>11</v>
      </c>
      <c r="F1515" s="999">
        <v>793222.37</v>
      </c>
      <c r="G1515" s="999">
        <v>0</v>
      </c>
      <c r="H1515" s="999">
        <v>0</v>
      </c>
      <c r="I1515" s="999">
        <v>221</v>
      </c>
      <c r="J1515" s="999">
        <v>221</v>
      </c>
      <c r="K1515" s="999">
        <v>221</v>
      </c>
      <c r="L1515" s="1005">
        <v>0</v>
      </c>
    </row>
    <row r="1516" spans="1:12" ht="18.75">
      <c r="A1516" s="1004" t="s">
        <v>937</v>
      </c>
      <c r="B1516" s="999" t="s">
        <v>7835</v>
      </c>
      <c r="C1516" s="999" t="s">
        <v>12087</v>
      </c>
      <c r="D1516" s="999" t="s">
        <v>12088</v>
      </c>
      <c r="E1516" s="999">
        <v>544</v>
      </c>
      <c r="F1516" s="999">
        <v>9879134.0899999999</v>
      </c>
      <c r="G1516" s="999">
        <v>0</v>
      </c>
      <c r="H1516" s="999">
        <v>0</v>
      </c>
      <c r="I1516" s="999">
        <v>6636</v>
      </c>
      <c r="J1516" s="999">
        <v>6636</v>
      </c>
      <c r="K1516" s="999">
        <v>6636</v>
      </c>
      <c r="L1516" s="1005">
        <v>0</v>
      </c>
    </row>
    <row r="1517" spans="1:12" ht="18.75">
      <c r="A1517" s="1004" t="s">
        <v>937</v>
      </c>
      <c r="B1517" s="999" t="s">
        <v>11994</v>
      </c>
      <c r="C1517" s="999" t="s">
        <v>12087</v>
      </c>
      <c r="D1517" s="999" t="s">
        <v>12088</v>
      </c>
      <c r="E1517" s="999">
        <v>273</v>
      </c>
      <c r="F1517" s="999">
        <v>5671683.04</v>
      </c>
      <c r="G1517" s="999">
        <v>0</v>
      </c>
      <c r="H1517" s="999">
        <v>0</v>
      </c>
      <c r="I1517" s="999">
        <v>3165</v>
      </c>
      <c r="J1517" s="999">
        <v>3165</v>
      </c>
      <c r="K1517" s="999">
        <v>3165</v>
      </c>
      <c r="L1517" s="1005">
        <v>0</v>
      </c>
    </row>
    <row r="1518" spans="1:12" ht="18.75">
      <c r="A1518" s="1004" t="s">
        <v>937</v>
      </c>
      <c r="B1518" s="999" t="s">
        <v>11994</v>
      </c>
      <c r="C1518" s="999" t="s">
        <v>12087</v>
      </c>
      <c r="D1518" s="999" t="s">
        <v>12090</v>
      </c>
      <c r="E1518" s="999">
        <v>0</v>
      </c>
      <c r="F1518" s="999">
        <v>0</v>
      </c>
      <c r="G1518" s="999">
        <v>0</v>
      </c>
      <c r="H1518" s="999">
        <v>0</v>
      </c>
      <c r="I1518" s="999">
        <v>2</v>
      </c>
      <c r="J1518" s="999">
        <v>2</v>
      </c>
      <c r="K1518" s="999">
        <v>2</v>
      </c>
      <c r="L1518" s="1005">
        <v>0</v>
      </c>
    </row>
    <row r="1519" spans="1:12" ht="18.75">
      <c r="A1519" s="1004" t="s">
        <v>937</v>
      </c>
      <c r="B1519" s="999" t="s">
        <v>4242</v>
      </c>
      <c r="C1519" s="999" t="s">
        <v>12087</v>
      </c>
      <c r="D1519" s="999" t="s">
        <v>12088</v>
      </c>
      <c r="E1519" s="999">
        <v>168</v>
      </c>
      <c r="F1519" s="999">
        <v>3671868.84</v>
      </c>
      <c r="G1519" s="999">
        <v>0</v>
      </c>
      <c r="H1519" s="999">
        <v>0</v>
      </c>
      <c r="I1519" s="999">
        <v>1936</v>
      </c>
      <c r="J1519" s="999">
        <v>1936</v>
      </c>
      <c r="K1519" s="999">
        <v>1936</v>
      </c>
      <c r="L1519" s="1005">
        <v>0</v>
      </c>
    </row>
    <row r="1520" spans="1:12" ht="18.75">
      <c r="A1520" s="1004" t="s">
        <v>937</v>
      </c>
      <c r="B1520" s="999" t="s">
        <v>4242</v>
      </c>
      <c r="C1520" s="999" t="s">
        <v>12087</v>
      </c>
      <c r="D1520" s="999" t="s">
        <v>12090</v>
      </c>
      <c r="E1520" s="999">
        <v>1</v>
      </c>
      <c r="F1520" s="999">
        <v>30395.62</v>
      </c>
      <c r="G1520" s="999">
        <v>0</v>
      </c>
      <c r="H1520" s="999">
        <v>0</v>
      </c>
      <c r="I1520" s="999">
        <v>14</v>
      </c>
      <c r="J1520" s="999">
        <v>14</v>
      </c>
      <c r="K1520" s="999">
        <v>14</v>
      </c>
      <c r="L1520" s="1005">
        <v>0</v>
      </c>
    </row>
    <row r="1521" spans="1:12" ht="18.75">
      <c r="A1521" s="1004" t="s">
        <v>937</v>
      </c>
      <c r="B1521" s="999" t="s">
        <v>2641</v>
      </c>
      <c r="C1521" s="999" t="s">
        <v>12087</v>
      </c>
      <c r="D1521" s="999" t="s">
        <v>12088</v>
      </c>
      <c r="E1521" s="999">
        <v>1269</v>
      </c>
      <c r="F1521" s="999">
        <v>24668496.34</v>
      </c>
      <c r="G1521" s="999">
        <v>0</v>
      </c>
      <c r="H1521" s="999">
        <v>0</v>
      </c>
      <c r="I1521" s="999">
        <v>13906</v>
      </c>
      <c r="J1521" s="999">
        <v>13906</v>
      </c>
      <c r="K1521" s="999">
        <v>13906</v>
      </c>
      <c r="L1521" s="1005">
        <v>0</v>
      </c>
    </row>
    <row r="1522" spans="1:12" ht="18.75">
      <c r="A1522" s="1004" t="s">
        <v>937</v>
      </c>
      <c r="B1522" s="999" t="s">
        <v>2641</v>
      </c>
      <c r="C1522" s="999" t="s">
        <v>12087</v>
      </c>
      <c r="D1522" s="999" t="s">
        <v>12090</v>
      </c>
      <c r="E1522" s="999">
        <v>42</v>
      </c>
      <c r="F1522" s="999">
        <v>1996490.99</v>
      </c>
      <c r="G1522" s="999">
        <v>0</v>
      </c>
      <c r="H1522" s="999">
        <v>0</v>
      </c>
      <c r="I1522" s="999">
        <v>346</v>
      </c>
      <c r="J1522" s="999">
        <v>346</v>
      </c>
      <c r="K1522" s="999">
        <v>346</v>
      </c>
      <c r="L1522" s="1005">
        <v>0</v>
      </c>
    </row>
    <row r="1523" spans="1:12" ht="18.75">
      <c r="A1523" s="1004" t="s">
        <v>937</v>
      </c>
      <c r="B1523" s="999" t="s">
        <v>11996</v>
      </c>
      <c r="C1523" s="999" t="s">
        <v>12087</v>
      </c>
      <c r="D1523" s="999" t="s">
        <v>12088</v>
      </c>
      <c r="E1523" s="999">
        <v>171</v>
      </c>
      <c r="F1523" s="999">
        <v>2569735.7200000002</v>
      </c>
      <c r="G1523" s="999">
        <v>0</v>
      </c>
      <c r="H1523" s="999">
        <v>0</v>
      </c>
      <c r="I1523" s="999">
        <v>2182</v>
      </c>
      <c r="J1523" s="999">
        <v>2182</v>
      </c>
      <c r="K1523" s="999">
        <v>2182</v>
      </c>
      <c r="L1523" s="1005">
        <v>0</v>
      </c>
    </row>
    <row r="1524" spans="1:12" ht="18.75">
      <c r="A1524" s="1004" t="s">
        <v>937</v>
      </c>
      <c r="B1524" s="999" t="s">
        <v>11114</v>
      </c>
      <c r="C1524" s="999" t="s">
        <v>12087</v>
      </c>
      <c r="D1524" s="999" t="s">
        <v>12088</v>
      </c>
      <c r="E1524" s="999">
        <v>1625</v>
      </c>
      <c r="F1524" s="999">
        <v>37031083.020000003</v>
      </c>
      <c r="G1524" s="999">
        <v>0</v>
      </c>
      <c r="H1524" s="999">
        <v>0</v>
      </c>
      <c r="I1524" s="999">
        <v>18346</v>
      </c>
      <c r="J1524" s="999">
        <v>18346</v>
      </c>
      <c r="K1524" s="999">
        <v>18346</v>
      </c>
      <c r="L1524" s="1005">
        <v>0</v>
      </c>
    </row>
    <row r="1525" spans="1:12" ht="18.75">
      <c r="A1525" s="1004" t="s">
        <v>937</v>
      </c>
      <c r="B1525" s="999" t="s">
        <v>11114</v>
      </c>
      <c r="C1525" s="999" t="s">
        <v>12087</v>
      </c>
      <c r="D1525" s="999" t="s">
        <v>12089</v>
      </c>
      <c r="E1525" s="999">
        <v>27</v>
      </c>
      <c r="F1525" s="999">
        <v>517311.61</v>
      </c>
      <c r="G1525" s="999">
        <v>0</v>
      </c>
      <c r="H1525" s="999">
        <v>0</v>
      </c>
      <c r="I1525" s="999">
        <v>313</v>
      </c>
      <c r="J1525" s="999">
        <v>313</v>
      </c>
      <c r="K1525" s="999">
        <v>313</v>
      </c>
      <c r="L1525" s="1005">
        <v>0</v>
      </c>
    </row>
    <row r="1526" spans="1:12" ht="18.75">
      <c r="A1526" s="1004" t="s">
        <v>937</v>
      </c>
      <c r="B1526" s="999" t="s">
        <v>11114</v>
      </c>
      <c r="C1526" s="999" t="s">
        <v>12087</v>
      </c>
      <c r="D1526" s="999" t="s">
        <v>12090</v>
      </c>
      <c r="E1526" s="999">
        <v>23</v>
      </c>
      <c r="F1526" s="999">
        <v>1112814.3899999999</v>
      </c>
      <c r="G1526" s="999">
        <v>0</v>
      </c>
      <c r="H1526" s="999">
        <v>0</v>
      </c>
      <c r="I1526" s="999">
        <v>522</v>
      </c>
      <c r="J1526" s="999">
        <v>522</v>
      </c>
      <c r="K1526" s="999">
        <v>522</v>
      </c>
      <c r="L1526" s="1005">
        <v>0</v>
      </c>
    </row>
    <row r="1527" spans="1:12" ht="18.75">
      <c r="A1527" s="1004" t="s">
        <v>937</v>
      </c>
      <c r="B1527" s="999" t="s">
        <v>11997</v>
      </c>
      <c r="C1527" s="999" t="s">
        <v>12087</v>
      </c>
      <c r="D1527" s="999" t="s">
        <v>12088</v>
      </c>
      <c r="E1527" s="999">
        <v>207</v>
      </c>
      <c r="F1527" s="999">
        <v>3832083.27</v>
      </c>
      <c r="G1527" s="999">
        <v>0</v>
      </c>
      <c r="H1527" s="999">
        <v>0</v>
      </c>
      <c r="I1527" s="999">
        <v>2456</v>
      </c>
      <c r="J1527" s="999">
        <v>2456</v>
      </c>
      <c r="K1527" s="999">
        <v>2456</v>
      </c>
      <c r="L1527" s="1005">
        <v>0</v>
      </c>
    </row>
    <row r="1528" spans="1:12" ht="18.75">
      <c r="A1528" s="1004" t="s">
        <v>937</v>
      </c>
      <c r="B1528" s="999" t="s">
        <v>11998</v>
      </c>
      <c r="C1528" s="999" t="s">
        <v>12087</v>
      </c>
      <c r="D1528" s="999" t="s">
        <v>12088</v>
      </c>
      <c r="E1528" s="999">
        <v>716</v>
      </c>
      <c r="F1528" s="999">
        <v>15736643.279999999</v>
      </c>
      <c r="G1528" s="999">
        <v>0</v>
      </c>
      <c r="H1528" s="999">
        <v>0</v>
      </c>
      <c r="I1528" s="999">
        <v>9168</v>
      </c>
      <c r="J1528" s="999">
        <v>9168</v>
      </c>
      <c r="K1528" s="999">
        <v>9168</v>
      </c>
      <c r="L1528" s="1005">
        <v>0</v>
      </c>
    </row>
    <row r="1529" spans="1:12" ht="18.75">
      <c r="A1529" s="1004" t="s">
        <v>937</v>
      </c>
      <c r="B1529" s="999" t="s">
        <v>11998</v>
      </c>
      <c r="C1529" s="999" t="s">
        <v>12087</v>
      </c>
      <c r="D1529" s="999" t="s">
        <v>12090</v>
      </c>
      <c r="E1529" s="999">
        <v>1</v>
      </c>
      <c r="F1529" s="999">
        <v>53966.04</v>
      </c>
      <c r="G1529" s="999">
        <v>0</v>
      </c>
      <c r="H1529" s="999">
        <v>0</v>
      </c>
      <c r="I1529" s="999">
        <v>1</v>
      </c>
      <c r="J1529" s="999">
        <v>1</v>
      </c>
      <c r="K1529" s="999">
        <v>1</v>
      </c>
      <c r="L1529" s="1005">
        <v>0</v>
      </c>
    </row>
    <row r="1530" spans="1:12" ht="18.75">
      <c r="A1530" s="1004" t="s">
        <v>937</v>
      </c>
      <c r="B1530" s="999" t="s">
        <v>5635</v>
      </c>
      <c r="C1530" s="999" t="s">
        <v>12087</v>
      </c>
      <c r="D1530" s="999" t="s">
        <v>12088</v>
      </c>
      <c r="E1530" s="999">
        <v>443</v>
      </c>
      <c r="F1530" s="999">
        <v>8254672.4000000004</v>
      </c>
      <c r="G1530" s="999">
        <v>0</v>
      </c>
      <c r="H1530" s="999">
        <v>0</v>
      </c>
      <c r="I1530" s="999">
        <v>5391</v>
      </c>
      <c r="J1530" s="999">
        <v>5391</v>
      </c>
      <c r="K1530" s="999">
        <v>5391</v>
      </c>
      <c r="L1530" s="1005">
        <v>0</v>
      </c>
    </row>
    <row r="1531" spans="1:12" ht="18.75">
      <c r="A1531" s="1004" t="s">
        <v>937</v>
      </c>
      <c r="B1531" s="999" t="s">
        <v>5635</v>
      </c>
      <c r="C1531" s="999" t="s">
        <v>12087</v>
      </c>
      <c r="D1531" s="999" t="s">
        <v>12090</v>
      </c>
      <c r="E1531" s="999">
        <v>0</v>
      </c>
      <c r="F1531" s="999">
        <v>0</v>
      </c>
      <c r="G1531" s="999">
        <v>0</v>
      </c>
      <c r="H1531" s="999">
        <v>0</v>
      </c>
      <c r="I1531" s="999">
        <v>26</v>
      </c>
      <c r="J1531" s="999">
        <v>26</v>
      </c>
      <c r="K1531" s="999">
        <v>26</v>
      </c>
      <c r="L1531" s="1005">
        <v>0</v>
      </c>
    </row>
    <row r="1532" spans="1:12" ht="18.75">
      <c r="A1532" s="1004" t="s">
        <v>937</v>
      </c>
      <c r="B1532" s="999" t="s">
        <v>9297</v>
      </c>
      <c r="C1532" s="999" t="s">
        <v>12087</v>
      </c>
      <c r="D1532" s="999" t="s">
        <v>12088</v>
      </c>
      <c r="E1532" s="999">
        <v>238</v>
      </c>
      <c r="F1532" s="999">
        <v>4573902.47</v>
      </c>
      <c r="G1532" s="999">
        <v>0</v>
      </c>
      <c r="H1532" s="999">
        <v>0</v>
      </c>
      <c r="I1532" s="999">
        <v>2764</v>
      </c>
      <c r="J1532" s="999">
        <v>2764</v>
      </c>
      <c r="K1532" s="999">
        <v>2764</v>
      </c>
      <c r="L1532" s="1005">
        <v>0</v>
      </c>
    </row>
    <row r="1533" spans="1:12" ht="18.75">
      <c r="A1533" s="1004" t="s">
        <v>937</v>
      </c>
      <c r="B1533" s="999" t="s">
        <v>9297</v>
      </c>
      <c r="C1533" s="999" t="s">
        <v>12087</v>
      </c>
      <c r="D1533" s="999" t="s">
        <v>12090</v>
      </c>
      <c r="E1533" s="999">
        <v>0</v>
      </c>
      <c r="F1533" s="999">
        <v>0</v>
      </c>
      <c r="G1533" s="999">
        <v>0</v>
      </c>
      <c r="H1533" s="999">
        <v>0</v>
      </c>
      <c r="I1533" s="999">
        <v>2</v>
      </c>
      <c r="J1533" s="999">
        <v>2</v>
      </c>
      <c r="K1533" s="999">
        <v>2</v>
      </c>
      <c r="L1533" s="1005">
        <v>0</v>
      </c>
    </row>
    <row r="1534" spans="1:12" ht="18.75">
      <c r="A1534" s="1004" t="s">
        <v>937</v>
      </c>
      <c r="B1534" s="999" t="s">
        <v>928</v>
      </c>
      <c r="C1534" s="999" t="s">
        <v>12087</v>
      </c>
      <c r="D1534" s="999" t="s">
        <v>12088</v>
      </c>
      <c r="E1534" s="999">
        <v>317</v>
      </c>
      <c r="F1534" s="999">
        <v>6062185.8700000001</v>
      </c>
      <c r="G1534" s="999">
        <v>0</v>
      </c>
      <c r="H1534" s="999">
        <v>0</v>
      </c>
      <c r="I1534" s="999">
        <v>3713</v>
      </c>
      <c r="J1534" s="999">
        <v>3713</v>
      </c>
      <c r="K1534" s="999">
        <v>3713</v>
      </c>
      <c r="L1534" s="1005">
        <v>0</v>
      </c>
    </row>
    <row r="1535" spans="1:12" ht="18.75">
      <c r="A1535" s="1004" t="s">
        <v>937</v>
      </c>
      <c r="B1535" s="999" t="s">
        <v>928</v>
      </c>
      <c r="C1535" s="999" t="s">
        <v>12087</v>
      </c>
      <c r="D1535" s="999" t="s">
        <v>12090</v>
      </c>
      <c r="E1535" s="999">
        <v>3</v>
      </c>
      <c r="F1535" s="999">
        <v>79676.41</v>
      </c>
      <c r="G1535" s="999">
        <v>0</v>
      </c>
      <c r="H1535" s="999">
        <v>0</v>
      </c>
      <c r="I1535" s="999">
        <v>37</v>
      </c>
      <c r="J1535" s="999">
        <v>37</v>
      </c>
      <c r="K1535" s="999">
        <v>37</v>
      </c>
      <c r="L1535" s="1005">
        <v>0</v>
      </c>
    </row>
    <row r="1536" spans="1:12" ht="18.75">
      <c r="A1536" s="1004" t="s">
        <v>937</v>
      </c>
      <c r="B1536" s="999" t="s">
        <v>1697</v>
      </c>
      <c r="C1536" s="999" t="s">
        <v>12087</v>
      </c>
      <c r="D1536" s="999" t="s">
        <v>12088</v>
      </c>
      <c r="E1536" s="999">
        <v>190</v>
      </c>
      <c r="F1536" s="999">
        <v>4419517.4000000004</v>
      </c>
      <c r="G1536" s="999">
        <v>0</v>
      </c>
      <c r="H1536" s="999">
        <v>0</v>
      </c>
      <c r="I1536" s="999">
        <v>2140</v>
      </c>
      <c r="J1536" s="999">
        <v>2140</v>
      </c>
      <c r="K1536" s="999">
        <v>2140</v>
      </c>
      <c r="L1536" s="1005">
        <v>0</v>
      </c>
    </row>
    <row r="1537" spans="1:12" ht="18.75">
      <c r="A1537" s="1004" t="s">
        <v>937</v>
      </c>
      <c r="B1537" s="999" t="s">
        <v>1697</v>
      </c>
      <c r="C1537" s="999" t="s">
        <v>12087</v>
      </c>
      <c r="D1537" s="999" t="s">
        <v>12090</v>
      </c>
      <c r="E1537" s="999">
        <v>0</v>
      </c>
      <c r="F1537" s="999">
        <v>0</v>
      </c>
      <c r="G1537" s="999">
        <v>0</v>
      </c>
      <c r="H1537" s="999">
        <v>0</v>
      </c>
      <c r="I1537" s="999">
        <v>7</v>
      </c>
      <c r="J1537" s="999">
        <v>7</v>
      </c>
      <c r="K1537" s="999">
        <v>7</v>
      </c>
      <c r="L1537" s="1005">
        <v>0</v>
      </c>
    </row>
    <row r="1538" spans="1:12" ht="18.75">
      <c r="A1538" s="1004" t="s">
        <v>937</v>
      </c>
      <c r="B1538" s="999" t="s">
        <v>12000</v>
      </c>
      <c r="C1538" s="999" t="s">
        <v>12087</v>
      </c>
      <c r="D1538" s="999" t="s">
        <v>12088</v>
      </c>
      <c r="E1538" s="999">
        <v>156</v>
      </c>
      <c r="F1538" s="999">
        <v>2807402.62</v>
      </c>
      <c r="G1538" s="999">
        <v>0</v>
      </c>
      <c r="H1538" s="999">
        <v>0</v>
      </c>
      <c r="I1538" s="999">
        <v>1833</v>
      </c>
      <c r="J1538" s="999">
        <v>1833</v>
      </c>
      <c r="K1538" s="999">
        <v>1833</v>
      </c>
      <c r="L1538" s="1005">
        <v>0</v>
      </c>
    </row>
    <row r="1539" spans="1:12" ht="18.75">
      <c r="A1539" s="1004" t="s">
        <v>937</v>
      </c>
      <c r="B1539" s="999" t="s">
        <v>12000</v>
      </c>
      <c r="C1539" s="999" t="s">
        <v>12087</v>
      </c>
      <c r="D1539" s="999" t="s">
        <v>12090</v>
      </c>
      <c r="E1539" s="999">
        <v>0</v>
      </c>
      <c r="F1539" s="999">
        <v>0</v>
      </c>
      <c r="G1539" s="999">
        <v>0</v>
      </c>
      <c r="H1539" s="999">
        <v>0</v>
      </c>
      <c r="I1539" s="999">
        <v>0</v>
      </c>
      <c r="J1539" s="999">
        <v>0</v>
      </c>
      <c r="K1539" s="999">
        <v>0</v>
      </c>
      <c r="L1539" s="1005">
        <v>0</v>
      </c>
    </row>
    <row r="1540" spans="1:12" ht="18.75">
      <c r="A1540" s="1004" t="s">
        <v>937</v>
      </c>
      <c r="B1540" s="999" t="s">
        <v>2362</v>
      </c>
      <c r="C1540" s="999" t="s">
        <v>12087</v>
      </c>
      <c r="D1540" s="999" t="s">
        <v>12088</v>
      </c>
      <c r="E1540" s="999">
        <v>221</v>
      </c>
      <c r="F1540" s="999">
        <v>4342241.43</v>
      </c>
      <c r="G1540" s="999">
        <v>0</v>
      </c>
      <c r="H1540" s="999">
        <v>0</v>
      </c>
      <c r="I1540" s="999">
        <v>2588</v>
      </c>
      <c r="J1540" s="999">
        <v>2588</v>
      </c>
      <c r="K1540" s="999">
        <v>2588</v>
      </c>
      <c r="L1540" s="1005">
        <v>0</v>
      </c>
    </row>
    <row r="1541" spans="1:12" ht="18.75">
      <c r="A1541" s="1004" t="s">
        <v>937</v>
      </c>
      <c r="B1541" s="999" t="s">
        <v>6101</v>
      </c>
      <c r="C1541" s="999" t="s">
        <v>12087</v>
      </c>
      <c r="D1541" s="999" t="s">
        <v>12088</v>
      </c>
      <c r="E1541" s="999">
        <v>270</v>
      </c>
      <c r="F1541" s="999">
        <v>4655417.58</v>
      </c>
      <c r="G1541" s="999">
        <v>0</v>
      </c>
      <c r="H1541" s="999">
        <v>0</v>
      </c>
      <c r="I1541" s="999">
        <v>3661</v>
      </c>
      <c r="J1541" s="999">
        <v>3661</v>
      </c>
      <c r="K1541" s="999">
        <v>3661</v>
      </c>
      <c r="L1541" s="1005">
        <v>0</v>
      </c>
    </row>
    <row r="1542" spans="1:12" ht="18.75">
      <c r="A1542" s="1004" t="s">
        <v>937</v>
      </c>
      <c r="B1542" s="999" t="s">
        <v>6101</v>
      </c>
      <c r="C1542" s="999" t="s">
        <v>12087</v>
      </c>
      <c r="D1542" s="999" t="s">
        <v>12090</v>
      </c>
      <c r="E1542" s="999">
        <v>0</v>
      </c>
      <c r="F1542" s="999">
        <v>0</v>
      </c>
      <c r="G1542" s="999">
        <v>0</v>
      </c>
      <c r="H1542" s="999">
        <v>0</v>
      </c>
      <c r="I1542" s="999">
        <v>4</v>
      </c>
      <c r="J1542" s="999">
        <v>4</v>
      </c>
      <c r="K1542" s="999">
        <v>4</v>
      </c>
      <c r="L1542" s="1005">
        <v>0</v>
      </c>
    </row>
    <row r="1543" spans="1:12" ht="18.75">
      <c r="A1543" s="1004" t="s">
        <v>937</v>
      </c>
      <c r="B1543" s="999" t="s">
        <v>9159</v>
      </c>
      <c r="C1543" s="999" t="s">
        <v>12087</v>
      </c>
      <c r="D1543" s="999" t="s">
        <v>12088</v>
      </c>
      <c r="E1543" s="999">
        <v>1408</v>
      </c>
      <c r="F1543" s="999">
        <v>32187419.699999999</v>
      </c>
      <c r="G1543" s="999">
        <v>0</v>
      </c>
      <c r="H1543" s="999">
        <v>0</v>
      </c>
      <c r="I1543" s="999">
        <v>16008</v>
      </c>
      <c r="J1543" s="999">
        <v>16008</v>
      </c>
      <c r="K1543" s="999">
        <v>16008</v>
      </c>
      <c r="L1543" s="1005">
        <v>0</v>
      </c>
    </row>
    <row r="1544" spans="1:12" ht="18.75">
      <c r="A1544" s="1004" t="s">
        <v>937</v>
      </c>
      <c r="B1544" s="999" t="s">
        <v>9159</v>
      </c>
      <c r="C1544" s="999" t="s">
        <v>12087</v>
      </c>
      <c r="D1544" s="999" t="s">
        <v>12089</v>
      </c>
      <c r="E1544" s="999">
        <v>87</v>
      </c>
      <c r="F1544" s="999">
        <v>1860384.31</v>
      </c>
      <c r="G1544" s="999">
        <v>0</v>
      </c>
      <c r="H1544" s="999">
        <v>0</v>
      </c>
      <c r="I1544" s="999">
        <v>626</v>
      </c>
      <c r="J1544" s="999">
        <v>626</v>
      </c>
      <c r="K1544" s="999">
        <v>626</v>
      </c>
      <c r="L1544" s="1005">
        <v>0</v>
      </c>
    </row>
    <row r="1545" spans="1:12" ht="18.75">
      <c r="A1545" s="1004" t="s">
        <v>937</v>
      </c>
      <c r="B1545" s="999" t="s">
        <v>9159</v>
      </c>
      <c r="C1545" s="999" t="s">
        <v>12087</v>
      </c>
      <c r="D1545" s="999" t="s">
        <v>12090</v>
      </c>
      <c r="E1545" s="999">
        <v>108</v>
      </c>
      <c r="F1545" s="999">
        <v>5515838.3399999999</v>
      </c>
      <c r="G1545" s="999">
        <v>0</v>
      </c>
      <c r="H1545" s="999">
        <v>0</v>
      </c>
      <c r="I1545" s="999">
        <v>1027</v>
      </c>
      <c r="J1545" s="999">
        <v>1027</v>
      </c>
      <c r="K1545" s="999">
        <v>1027</v>
      </c>
      <c r="L1545" s="1005">
        <v>0</v>
      </c>
    </row>
    <row r="1546" spans="1:12" ht="18.75">
      <c r="A1546" s="1004" t="s">
        <v>937</v>
      </c>
      <c r="B1546" s="999" t="s">
        <v>12002</v>
      </c>
      <c r="C1546" s="999" t="s">
        <v>12087</v>
      </c>
      <c r="D1546" s="999" t="s">
        <v>12088</v>
      </c>
      <c r="E1546" s="999">
        <v>228</v>
      </c>
      <c r="F1546" s="999">
        <v>4393592.29</v>
      </c>
      <c r="G1546" s="999">
        <v>0</v>
      </c>
      <c r="H1546" s="999">
        <v>0</v>
      </c>
      <c r="I1546" s="999">
        <v>2706</v>
      </c>
      <c r="J1546" s="999">
        <v>2706</v>
      </c>
      <c r="K1546" s="999">
        <v>2706</v>
      </c>
      <c r="L1546" s="1005">
        <v>0</v>
      </c>
    </row>
    <row r="1547" spans="1:12" ht="18.75">
      <c r="A1547" s="1004" t="s">
        <v>937</v>
      </c>
      <c r="B1547" s="999" t="s">
        <v>12002</v>
      </c>
      <c r="C1547" s="999" t="s">
        <v>12087</v>
      </c>
      <c r="D1547" s="999" t="s">
        <v>12089</v>
      </c>
      <c r="E1547" s="999">
        <v>52</v>
      </c>
      <c r="F1547" s="999">
        <v>1220658.33</v>
      </c>
      <c r="G1547" s="999">
        <v>0</v>
      </c>
      <c r="H1547" s="999">
        <v>0</v>
      </c>
      <c r="I1547" s="999">
        <v>627</v>
      </c>
      <c r="J1547" s="999">
        <v>627</v>
      </c>
      <c r="K1547" s="999">
        <v>627</v>
      </c>
      <c r="L1547" s="1005">
        <v>0</v>
      </c>
    </row>
    <row r="1548" spans="1:12" ht="18.75">
      <c r="A1548" s="1004" t="s">
        <v>937</v>
      </c>
      <c r="B1548" s="999" t="s">
        <v>12003</v>
      </c>
      <c r="C1548" s="999" t="s">
        <v>12087</v>
      </c>
      <c r="D1548" s="999" t="s">
        <v>12088</v>
      </c>
      <c r="E1548" s="999">
        <v>1037</v>
      </c>
      <c r="F1548" s="999">
        <v>22779189.16</v>
      </c>
      <c r="G1548" s="999">
        <v>0</v>
      </c>
      <c r="H1548" s="999">
        <v>0</v>
      </c>
      <c r="I1548" s="999">
        <v>12243</v>
      </c>
      <c r="J1548" s="999">
        <v>12243</v>
      </c>
      <c r="K1548" s="999">
        <v>12243</v>
      </c>
      <c r="L1548" s="1005">
        <v>0</v>
      </c>
    </row>
    <row r="1549" spans="1:12" ht="18.75">
      <c r="A1549" s="1004" t="s">
        <v>937</v>
      </c>
      <c r="B1549" s="999" t="s">
        <v>12003</v>
      </c>
      <c r="C1549" s="999" t="s">
        <v>12087</v>
      </c>
      <c r="D1549" s="999" t="s">
        <v>12090</v>
      </c>
      <c r="E1549" s="999">
        <v>5</v>
      </c>
      <c r="F1549" s="999">
        <v>53291.02</v>
      </c>
      <c r="G1549" s="999">
        <v>0</v>
      </c>
      <c r="H1549" s="999">
        <v>0</v>
      </c>
      <c r="I1549" s="999">
        <v>35</v>
      </c>
      <c r="J1549" s="999">
        <v>35</v>
      </c>
      <c r="K1549" s="999">
        <v>35</v>
      </c>
      <c r="L1549" s="1005">
        <v>0</v>
      </c>
    </row>
    <row r="1550" spans="1:12" ht="18.75">
      <c r="A1550" s="1004" t="s">
        <v>937</v>
      </c>
      <c r="B1550" s="999" t="s">
        <v>12004</v>
      </c>
      <c r="C1550" s="999" t="s">
        <v>12087</v>
      </c>
      <c r="D1550" s="999" t="s">
        <v>12088</v>
      </c>
      <c r="E1550" s="999">
        <v>242</v>
      </c>
      <c r="F1550" s="999">
        <v>5828345.0599999996</v>
      </c>
      <c r="G1550" s="999">
        <v>0</v>
      </c>
      <c r="H1550" s="999">
        <v>0</v>
      </c>
      <c r="I1550" s="999">
        <v>2780</v>
      </c>
      <c r="J1550" s="999">
        <v>2780</v>
      </c>
      <c r="K1550" s="999">
        <v>2780</v>
      </c>
      <c r="L1550" s="1005">
        <v>0</v>
      </c>
    </row>
    <row r="1551" spans="1:12" ht="18.75">
      <c r="A1551" s="1004" t="s">
        <v>937</v>
      </c>
      <c r="B1551" s="999" t="s">
        <v>12005</v>
      </c>
      <c r="C1551" s="999" t="s">
        <v>12087</v>
      </c>
      <c r="D1551" s="999" t="s">
        <v>12088</v>
      </c>
      <c r="E1551" s="999">
        <v>67</v>
      </c>
      <c r="F1551" s="999">
        <v>1129500.29</v>
      </c>
      <c r="G1551" s="999">
        <v>0</v>
      </c>
      <c r="H1551" s="999">
        <v>0</v>
      </c>
      <c r="I1551" s="999">
        <v>793</v>
      </c>
      <c r="J1551" s="999">
        <v>793</v>
      </c>
      <c r="K1551" s="999">
        <v>793</v>
      </c>
      <c r="L1551" s="1005">
        <v>0</v>
      </c>
    </row>
    <row r="1552" spans="1:12" ht="18.75">
      <c r="A1552" s="1004" t="s">
        <v>937</v>
      </c>
      <c r="B1552" s="999" t="s">
        <v>4321</v>
      </c>
      <c r="C1552" s="999" t="s">
        <v>12087</v>
      </c>
      <c r="D1552" s="999" t="s">
        <v>12088</v>
      </c>
      <c r="E1552" s="999">
        <v>80</v>
      </c>
      <c r="F1552" s="999">
        <v>1591794.2</v>
      </c>
      <c r="G1552" s="999">
        <v>0</v>
      </c>
      <c r="H1552" s="999">
        <v>0</v>
      </c>
      <c r="I1552" s="999">
        <v>930</v>
      </c>
      <c r="J1552" s="999">
        <v>930</v>
      </c>
      <c r="K1552" s="999">
        <v>930</v>
      </c>
      <c r="L1552" s="1005">
        <v>0</v>
      </c>
    </row>
    <row r="1553" spans="1:12" ht="18.75">
      <c r="A1553" s="1004" t="s">
        <v>937</v>
      </c>
      <c r="B1553" s="999" t="s">
        <v>4001</v>
      </c>
      <c r="C1553" s="999" t="s">
        <v>12087</v>
      </c>
      <c r="D1553" s="999" t="s">
        <v>12088</v>
      </c>
      <c r="E1553" s="999">
        <v>890</v>
      </c>
      <c r="F1553" s="999">
        <v>24799033.510000002</v>
      </c>
      <c r="G1553" s="999">
        <v>0</v>
      </c>
      <c r="H1553" s="999">
        <v>0</v>
      </c>
      <c r="I1553" s="999">
        <v>10326</v>
      </c>
      <c r="J1553" s="999">
        <v>10326</v>
      </c>
      <c r="K1553" s="999">
        <v>10326</v>
      </c>
      <c r="L1553" s="1005">
        <v>0</v>
      </c>
    </row>
    <row r="1554" spans="1:12" ht="18.75">
      <c r="A1554" s="1004" t="s">
        <v>937</v>
      </c>
      <c r="B1554" s="999" t="s">
        <v>4001</v>
      </c>
      <c r="C1554" s="999" t="s">
        <v>12087</v>
      </c>
      <c r="D1554" s="999" t="s">
        <v>12089</v>
      </c>
      <c r="E1554" s="999">
        <v>44</v>
      </c>
      <c r="F1554" s="999">
        <v>1241111.94</v>
      </c>
      <c r="G1554" s="999">
        <v>0</v>
      </c>
      <c r="H1554" s="999">
        <v>0</v>
      </c>
      <c r="I1554" s="999">
        <v>245</v>
      </c>
      <c r="J1554" s="999">
        <v>245</v>
      </c>
      <c r="K1554" s="999">
        <v>245</v>
      </c>
      <c r="L1554" s="1005">
        <v>0</v>
      </c>
    </row>
    <row r="1555" spans="1:12" ht="18.75">
      <c r="A1555" s="1004" t="s">
        <v>937</v>
      </c>
      <c r="B1555" s="999" t="s">
        <v>4001</v>
      </c>
      <c r="C1555" s="999" t="s">
        <v>12087</v>
      </c>
      <c r="D1555" s="999" t="s">
        <v>12090</v>
      </c>
      <c r="E1555" s="999">
        <v>112</v>
      </c>
      <c r="F1555" s="999">
        <v>5404869.1600000001</v>
      </c>
      <c r="G1555" s="999">
        <v>0</v>
      </c>
      <c r="H1555" s="999">
        <v>0</v>
      </c>
      <c r="I1555" s="999">
        <v>836</v>
      </c>
      <c r="J1555" s="999">
        <v>836</v>
      </c>
      <c r="K1555" s="999">
        <v>836</v>
      </c>
      <c r="L1555" s="1005">
        <v>0</v>
      </c>
    </row>
    <row r="1556" spans="1:12" ht="18.75">
      <c r="A1556" s="1004" t="s">
        <v>937</v>
      </c>
      <c r="B1556" s="999" t="s">
        <v>12006</v>
      </c>
      <c r="C1556" s="999" t="s">
        <v>12087</v>
      </c>
      <c r="D1556" s="999" t="s">
        <v>12088</v>
      </c>
      <c r="E1556" s="999">
        <v>111</v>
      </c>
      <c r="F1556" s="999">
        <v>2048258.53</v>
      </c>
      <c r="G1556" s="999">
        <v>0</v>
      </c>
      <c r="H1556" s="999">
        <v>0</v>
      </c>
      <c r="I1556" s="999">
        <v>1209</v>
      </c>
      <c r="J1556" s="999">
        <v>1209</v>
      </c>
      <c r="K1556" s="999">
        <v>1209</v>
      </c>
      <c r="L1556" s="1005">
        <v>0</v>
      </c>
    </row>
    <row r="1557" spans="1:12" ht="18.75">
      <c r="A1557" s="1004" t="s">
        <v>937</v>
      </c>
      <c r="B1557" s="999" t="s">
        <v>9125</v>
      </c>
      <c r="C1557" s="999" t="s">
        <v>12087</v>
      </c>
      <c r="D1557" s="999" t="s">
        <v>12088</v>
      </c>
      <c r="E1557" s="999">
        <v>1784</v>
      </c>
      <c r="F1557" s="999">
        <v>47666827.909999996</v>
      </c>
      <c r="G1557" s="999">
        <v>0</v>
      </c>
      <c r="H1557" s="999">
        <v>0</v>
      </c>
      <c r="I1557" s="999">
        <v>20992</v>
      </c>
      <c r="J1557" s="999">
        <v>20992</v>
      </c>
      <c r="K1557" s="999">
        <v>20992</v>
      </c>
      <c r="L1557" s="1005">
        <v>0</v>
      </c>
    </row>
    <row r="1558" spans="1:12" ht="18.75">
      <c r="A1558" s="1004" t="s">
        <v>937</v>
      </c>
      <c r="B1558" s="999" t="s">
        <v>9125</v>
      </c>
      <c r="C1558" s="999" t="s">
        <v>12087</v>
      </c>
      <c r="D1558" s="999" t="s">
        <v>12089</v>
      </c>
      <c r="E1558" s="999">
        <v>53</v>
      </c>
      <c r="F1558" s="999">
        <v>1654942.03</v>
      </c>
      <c r="G1558" s="999">
        <v>0</v>
      </c>
      <c r="H1558" s="999">
        <v>0</v>
      </c>
      <c r="I1558" s="999">
        <v>516</v>
      </c>
      <c r="J1558" s="999">
        <v>516</v>
      </c>
      <c r="K1558" s="999">
        <v>516</v>
      </c>
      <c r="L1558" s="1005">
        <v>0</v>
      </c>
    </row>
    <row r="1559" spans="1:12" ht="18.75">
      <c r="A1559" s="1004" t="s">
        <v>937</v>
      </c>
      <c r="B1559" s="999" t="s">
        <v>9125</v>
      </c>
      <c r="C1559" s="999" t="s">
        <v>12087</v>
      </c>
      <c r="D1559" s="999" t="s">
        <v>12090</v>
      </c>
      <c r="E1559" s="999">
        <v>123</v>
      </c>
      <c r="F1559" s="999">
        <v>6530092.7000000002</v>
      </c>
      <c r="G1559" s="999">
        <v>0</v>
      </c>
      <c r="H1559" s="999">
        <v>0</v>
      </c>
      <c r="I1559" s="999">
        <v>1706</v>
      </c>
      <c r="J1559" s="999">
        <v>1706</v>
      </c>
      <c r="K1559" s="999">
        <v>1706</v>
      </c>
      <c r="L1559" s="1005">
        <v>0</v>
      </c>
    </row>
    <row r="1560" spans="1:12" ht="18.75">
      <c r="A1560" s="1004" t="s">
        <v>937</v>
      </c>
      <c r="B1560" s="999" t="s">
        <v>12007</v>
      </c>
      <c r="C1560" s="999" t="s">
        <v>12087</v>
      </c>
      <c r="D1560" s="999" t="s">
        <v>12088</v>
      </c>
      <c r="E1560" s="999">
        <v>128</v>
      </c>
      <c r="F1560" s="999">
        <v>2478192.27</v>
      </c>
      <c r="G1560" s="999">
        <v>0</v>
      </c>
      <c r="H1560" s="999">
        <v>0</v>
      </c>
      <c r="I1560" s="999">
        <v>1497</v>
      </c>
      <c r="J1560" s="999">
        <v>1497</v>
      </c>
      <c r="K1560" s="999">
        <v>1497</v>
      </c>
      <c r="L1560" s="1005">
        <v>0</v>
      </c>
    </row>
    <row r="1561" spans="1:12" ht="18.75">
      <c r="A1561" s="1004" t="s">
        <v>937</v>
      </c>
      <c r="B1561" s="999" t="s">
        <v>9603</v>
      </c>
      <c r="C1561" s="999" t="s">
        <v>12087</v>
      </c>
      <c r="D1561" s="999" t="s">
        <v>12088</v>
      </c>
      <c r="E1561" s="999">
        <v>1170</v>
      </c>
      <c r="F1561" s="999">
        <v>31523351.870000001</v>
      </c>
      <c r="G1561" s="999">
        <v>0</v>
      </c>
      <c r="H1561" s="999">
        <v>0</v>
      </c>
      <c r="I1561" s="999">
        <v>11392</v>
      </c>
      <c r="J1561" s="999">
        <v>11392</v>
      </c>
      <c r="K1561" s="999">
        <v>11392</v>
      </c>
      <c r="L1561" s="1005">
        <v>0</v>
      </c>
    </row>
    <row r="1562" spans="1:12" ht="18.75">
      <c r="A1562" s="1004" t="s">
        <v>937</v>
      </c>
      <c r="B1562" s="999" t="s">
        <v>9603</v>
      </c>
      <c r="C1562" s="999" t="s">
        <v>12087</v>
      </c>
      <c r="D1562" s="999" t="s">
        <v>12090</v>
      </c>
      <c r="E1562" s="999">
        <v>77</v>
      </c>
      <c r="F1562" s="999">
        <v>4306521.01</v>
      </c>
      <c r="G1562" s="999">
        <v>0</v>
      </c>
      <c r="H1562" s="999">
        <v>0</v>
      </c>
      <c r="I1562" s="999">
        <v>853</v>
      </c>
      <c r="J1562" s="999">
        <v>853</v>
      </c>
      <c r="K1562" s="999">
        <v>853</v>
      </c>
      <c r="L1562" s="1005">
        <v>0</v>
      </c>
    </row>
    <row r="1563" spans="1:12" ht="18.75">
      <c r="A1563" s="1004" t="s">
        <v>937</v>
      </c>
      <c r="B1563" s="999" t="s">
        <v>12008</v>
      </c>
      <c r="C1563" s="999" t="s">
        <v>12087</v>
      </c>
      <c r="D1563" s="999" t="s">
        <v>12088</v>
      </c>
      <c r="E1563" s="999">
        <v>267</v>
      </c>
      <c r="F1563" s="999">
        <v>4041639.06</v>
      </c>
      <c r="G1563" s="999">
        <v>0</v>
      </c>
      <c r="H1563" s="999">
        <v>0</v>
      </c>
      <c r="I1563" s="999">
        <v>3224</v>
      </c>
      <c r="J1563" s="999">
        <v>3224</v>
      </c>
      <c r="K1563" s="999">
        <v>3224</v>
      </c>
      <c r="L1563" s="1005">
        <v>0</v>
      </c>
    </row>
    <row r="1564" spans="1:12" ht="18.75">
      <c r="A1564" s="1004" t="s">
        <v>937</v>
      </c>
      <c r="B1564" s="999" t="s">
        <v>12009</v>
      </c>
      <c r="C1564" s="999" t="s">
        <v>12087</v>
      </c>
      <c r="D1564" s="999" t="s">
        <v>12088</v>
      </c>
      <c r="E1564" s="999">
        <v>415</v>
      </c>
      <c r="F1564" s="999">
        <v>8005087.0099999998</v>
      </c>
      <c r="G1564" s="999">
        <v>0</v>
      </c>
      <c r="H1564" s="999">
        <v>0</v>
      </c>
      <c r="I1564" s="999">
        <v>2496</v>
      </c>
      <c r="J1564" s="999">
        <v>2496</v>
      </c>
      <c r="K1564" s="999">
        <v>2496</v>
      </c>
      <c r="L1564" s="1005">
        <v>0</v>
      </c>
    </row>
    <row r="1565" spans="1:12" ht="18.75">
      <c r="A1565" s="1004" t="s">
        <v>937</v>
      </c>
      <c r="B1565" s="999" t="s">
        <v>3780</v>
      </c>
      <c r="C1565" s="999" t="s">
        <v>12087</v>
      </c>
      <c r="D1565" s="999" t="s">
        <v>12088</v>
      </c>
      <c r="E1565" s="999">
        <v>1009</v>
      </c>
      <c r="F1565" s="999">
        <v>29013915.489999998</v>
      </c>
      <c r="G1565" s="999">
        <v>0</v>
      </c>
      <c r="H1565" s="999">
        <v>0</v>
      </c>
      <c r="I1565" s="999">
        <v>13092</v>
      </c>
      <c r="J1565" s="999">
        <v>13092</v>
      </c>
      <c r="K1565" s="999">
        <v>13092</v>
      </c>
      <c r="L1565" s="1005">
        <v>0</v>
      </c>
    </row>
    <row r="1566" spans="1:12" ht="18.75">
      <c r="A1566" s="1004" t="s">
        <v>937</v>
      </c>
      <c r="B1566" s="999" t="s">
        <v>3780</v>
      </c>
      <c r="C1566" s="999" t="s">
        <v>12087</v>
      </c>
      <c r="D1566" s="999" t="s">
        <v>12089</v>
      </c>
      <c r="E1566" s="999">
        <v>56</v>
      </c>
      <c r="F1566" s="999">
        <v>3236173.9</v>
      </c>
      <c r="G1566" s="999">
        <v>0</v>
      </c>
      <c r="H1566" s="999">
        <v>0</v>
      </c>
      <c r="I1566" s="999">
        <v>655</v>
      </c>
      <c r="J1566" s="999">
        <v>655</v>
      </c>
      <c r="K1566" s="999">
        <v>655</v>
      </c>
      <c r="L1566" s="1005">
        <v>0</v>
      </c>
    </row>
    <row r="1567" spans="1:12" ht="18.75">
      <c r="A1567" s="1004" t="s">
        <v>937</v>
      </c>
      <c r="B1567" s="999" t="s">
        <v>4268</v>
      </c>
      <c r="C1567" s="999" t="s">
        <v>12087</v>
      </c>
      <c r="D1567" s="999" t="s">
        <v>12088</v>
      </c>
      <c r="E1567" s="999">
        <v>492</v>
      </c>
      <c r="F1567" s="999">
        <v>13375739</v>
      </c>
      <c r="G1567" s="999">
        <v>0</v>
      </c>
      <c r="H1567" s="999">
        <v>0</v>
      </c>
      <c r="I1567" s="999">
        <v>5908</v>
      </c>
      <c r="J1567" s="999">
        <v>5908</v>
      </c>
      <c r="K1567" s="999">
        <v>5908</v>
      </c>
      <c r="L1567" s="1005">
        <v>0</v>
      </c>
    </row>
    <row r="1568" spans="1:12" ht="18.75">
      <c r="A1568" s="1004" t="s">
        <v>937</v>
      </c>
      <c r="B1568" s="999" t="s">
        <v>4268</v>
      </c>
      <c r="C1568" s="999" t="s">
        <v>12087</v>
      </c>
      <c r="D1568" s="999" t="s">
        <v>12089</v>
      </c>
      <c r="E1568" s="999">
        <v>54</v>
      </c>
      <c r="F1568" s="999">
        <v>1435092.24</v>
      </c>
      <c r="G1568" s="999">
        <v>0</v>
      </c>
      <c r="H1568" s="999">
        <v>0</v>
      </c>
      <c r="I1568" s="999">
        <v>623</v>
      </c>
      <c r="J1568" s="999">
        <v>623</v>
      </c>
      <c r="K1568" s="999">
        <v>623</v>
      </c>
      <c r="L1568" s="1005">
        <v>0</v>
      </c>
    </row>
    <row r="1569" spans="1:12" ht="18.75">
      <c r="A1569" s="1004" t="s">
        <v>937</v>
      </c>
      <c r="B1569" s="999" t="s">
        <v>6322</v>
      </c>
      <c r="C1569" s="999" t="s">
        <v>12087</v>
      </c>
      <c r="D1569" s="999" t="s">
        <v>12088</v>
      </c>
      <c r="E1569" s="999">
        <v>963</v>
      </c>
      <c r="F1569" s="999">
        <v>43687466.859999999</v>
      </c>
      <c r="G1569" s="999">
        <v>0</v>
      </c>
      <c r="H1569" s="999">
        <v>0</v>
      </c>
      <c r="I1569" s="999">
        <v>11201</v>
      </c>
      <c r="J1569" s="999">
        <v>11201</v>
      </c>
      <c r="K1569" s="999">
        <v>11201</v>
      </c>
      <c r="L1569" s="1005">
        <v>0</v>
      </c>
    </row>
    <row r="1570" spans="1:12" ht="18.75">
      <c r="A1570" s="1004" t="s">
        <v>937</v>
      </c>
      <c r="B1570" s="999" t="s">
        <v>6322</v>
      </c>
      <c r="C1570" s="999" t="s">
        <v>12087</v>
      </c>
      <c r="D1570" s="999" t="s">
        <v>12089</v>
      </c>
      <c r="E1570" s="999">
        <v>55</v>
      </c>
      <c r="F1570" s="999">
        <v>1266715.8999999999</v>
      </c>
      <c r="G1570" s="999">
        <v>0</v>
      </c>
      <c r="H1570" s="999">
        <v>0</v>
      </c>
      <c r="I1570" s="999">
        <v>628</v>
      </c>
      <c r="J1570" s="999">
        <v>628</v>
      </c>
      <c r="K1570" s="999">
        <v>628</v>
      </c>
      <c r="L1570" s="1005">
        <v>0</v>
      </c>
    </row>
    <row r="1571" spans="1:12" ht="18.75">
      <c r="A1571" s="1004" t="s">
        <v>937</v>
      </c>
      <c r="B1571" s="999" t="s">
        <v>6322</v>
      </c>
      <c r="C1571" s="999" t="s">
        <v>12087</v>
      </c>
      <c r="D1571" s="999" t="s">
        <v>12090</v>
      </c>
      <c r="E1571" s="999">
        <v>6</v>
      </c>
      <c r="F1571" s="999">
        <v>324141.48</v>
      </c>
      <c r="G1571" s="999">
        <v>0</v>
      </c>
      <c r="H1571" s="999">
        <v>0</v>
      </c>
      <c r="I1571" s="999">
        <v>42</v>
      </c>
      <c r="J1571" s="999">
        <v>42</v>
      </c>
      <c r="K1571" s="999">
        <v>42</v>
      </c>
      <c r="L1571" s="1005">
        <v>0</v>
      </c>
    </row>
    <row r="1572" spans="1:12" ht="18.75">
      <c r="A1572" s="1004" t="s">
        <v>937</v>
      </c>
      <c r="B1572" s="999" t="s">
        <v>5544</v>
      </c>
      <c r="C1572" s="999" t="s">
        <v>12087</v>
      </c>
      <c r="D1572" s="999" t="s">
        <v>12088</v>
      </c>
      <c r="E1572" s="999">
        <v>1670</v>
      </c>
      <c r="F1572" s="999">
        <v>61608654.299999997</v>
      </c>
      <c r="G1572" s="999">
        <v>0</v>
      </c>
      <c r="H1572" s="999">
        <v>0</v>
      </c>
      <c r="I1572" s="999">
        <v>19231</v>
      </c>
      <c r="J1572" s="999">
        <v>19231</v>
      </c>
      <c r="K1572" s="999">
        <v>19230</v>
      </c>
      <c r="L1572" s="1005">
        <v>-1</v>
      </c>
    </row>
    <row r="1573" spans="1:12" ht="18.75">
      <c r="A1573" s="1004" t="s">
        <v>937</v>
      </c>
      <c r="B1573" s="999" t="s">
        <v>5544</v>
      </c>
      <c r="C1573" s="999" t="s">
        <v>12087</v>
      </c>
      <c r="D1573" s="999" t="s">
        <v>12089</v>
      </c>
      <c r="E1573" s="999">
        <v>66</v>
      </c>
      <c r="F1573" s="999">
        <v>1825016.98</v>
      </c>
      <c r="G1573" s="999">
        <v>0</v>
      </c>
      <c r="H1573" s="999">
        <v>0</v>
      </c>
      <c r="I1573" s="999">
        <v>801</v>
      </c>
      <c r="J1573" s="999">
        <v>801</v>
      </c>
      <c r="K1573" s="999">
        <v>801</v>
      </c>
      <c r="L1573" s="1005">
        <v>0</v>
      </c>
    </row>
    <row r="1574" spans="1:12" ht="18.75">
      <c r="A1574" s="1004" t="s">
        <v>937</v>
      </c>
      <c r="B1574" s="999" t="s">
        <v>5544</v>
      </c>
      <c r="C1574" s="999" t="s">
        <v>12087</v>
      </c>
      <c r="D1574" s="999" t="s">
        <v>12090</v>
      </c>
      <c r="E1574" s="999">
        <v>108</v>
      </c>
      <c r="F1574" s="999">
        <v>6071779</v>
      </c>
      <c r="G1574" s="999">
        <v>0</v>
      </c>
      <c r="H1574" s="999">
        <v>0</v>
      </c>
      <c r="I1574" s="999">
        <v>1143</v>
      </c>
      <c r="J1574" s="999">
        <v>1143</v>
      </c>
      <c r="K1574" s="999">
        <v>1143</v>
      </c>
      <c r="L1574" s="1005">
        <v>0</v>
      </c>
    </row>
    <row r="1575" spans="1:12" ht="18.75">
      <c r="A1575" s="1004" t="s">
        <v>937</v>
      </c>
      <c r="B1575" s="999" t="s">
        <v>12011</v>
      </c>
      <c r="C1575" s="999" t="s">
        <v>12087</v>
      </c>
      <c r="D1575" s="999" t="s">
        <v>12088</v>
      </c>
      <c r="E1575" s="999">
        <v>180</v>
      </c>
      <c r="F1575" s="999">
        <v>2887087.65</v>
      </c>
      <c r="G1575" s="999">
        <v>0</v>
      </c>
      <c r="H1575" s="999">
        <v>0</v>
      </c>
      <c r="I1575" s="999">
        <v>2163</v>
      </c>
      <c r="J1575" s="999">
        <v>2163</v>
      </c>
      <c r="K1575" s="999">
        <v>2163</v>
      </c>
      <c r="L1575" s="1005">
        <v>0</v>
      </c>
    </row>
    <row r="1576" spans="1:12" ht="18.75">
      <c r="A1576" s="1004" t="s">
        <v>937</v>
      </c>
      <c r="B1576" s="999" t="s">
        <v>1505</v>
      </c>
      <c r="C1576" s="999" t="s">
        <v>12087</v>
      </c>
      <c r="D1576" s="999" t="s">
        <v>12088</v>
      </c>
      <c r="E1576" s="999">
        <v>271</v>
      </c>
      <c r="F1576" s="999">
        <v>7185972.6299999999</v>
      </c>
      <c r="G1576" s="999">
        <v>0</v>
      </c>
      <c r="H1576" s="999">
        <v>0</v>
      </c>
      <c r="I1576" s="999">
        <v>2992</v>
      </c>
      <c r="J1576" s="999">
        <v>2992</v>
      </c>
      <c r="K1576" s="999">
        <v>2992</v>
      </c>
      <c r="L1576" s="1005">
        <v>0</v>
      </c>
    </row>
    <row r="1577" spans="1:12" ht="18.75">
      <c r="A1577" s="1004" t="s">
        <v>937</v>
      </c>
      <c r="B1577" s="999" t="s">
        <v>1505</v>
      </c>
      <c r="C1577" s="999" t="s">
        <v>12087</v>
      </c>
      <c r="D1577" s="999" t="s">
        <v>12089</v>
      </c>
      <c r="E1577" s="999">
        <v>53</v>
      </c>
      <c r="F1577" s="999">
        <v>1188455.23</v>
      </c>
      <c r="G1577" s="999">
        <v>0</v>
      </c>
      <c r="H1577" s="999">
        <v>0</v>
      </c>
      <c r="I1577" s="999">
        <v>625</v>
      </c>
      <c r="J1577" s="999">
        <v>625</v>
      </c>
      <c r="K1577" s="999">
        <v>625</v>
      </c>
      <c r="L1577" s="1005">
        <v>0</v>
      </c>
    </row>
    <row r="1578" spans="1:12" ht="18.75">
      <c r="A1578" s="1004" t="s">
        <v>937</v>
      </c>
      <c r="B1578" s="999" t="s">
        <v>7045</v>
      </c>
      <c r="C1578" s="999" t="s">
        <v>12087</v>
      </c>
      <c r="D1578" s="999" t="s">
        <v>12088</v>
      </c>
      <c r="E1578" s="999">
        <v>1561</v>
      </c>
      <c r="F1578" s="999">
        <v>30467917.079999998</v>
      </c>
      <c r="G1578" s="999">
        <v>0</v>
      </c>
      <c r="H1578" s="999">
        <v>0</v>
      </c>
      <c r="I1578" s="999">
        <v>17611</v>
      </c>
      <c r="J1578" s="999">
        <v>17611</v>
      </c>
      <c r="K1578" s="999">
        <v>17611</v>
      </c>
      <c r="L1578" s="1005">
        <v>0</v>
      </c>
    </row>
    <row r="1579" spans="1:12" ht="18.75">
      <c r="A1579" s="1004" t="s">
        <v>937</v>
      </c>
      <c r="B1579" s="999" t="s">
        <v>7045</v>
      </c>
      <c r="C1579" s="999" t="s">
        <v>12087</v>
      </c>
      <c r="D1579" s="999" t="s">
        <v>12090</v>
      </c>
      <c r="E1579" s="999">
        <v>1</v>
      </c>
      <c r="F1579" s="999">
        <v>5282.66</v>
      </c>
      <c r="G1579" s="999">
        <v>0</v>
      </c>
      <c r="H1579" s="999">
        <v>0</v>
      </c>
      <c r="I1579" s="999">
        <v>17</v>
      </c>
      <c r="J1579" s="999">
        <v>17</v>
      </c>
      <c r="K1579" s="999">
        <v>17</v>
      </c>
      <c r="L1579" s="1005">
        <v>0</v>
      </c>
    </row>
    <row r="1580" spans="1:12" ht="18.75">
      <c r="A1580" s="1004" t="s">
        <v>937</v>
      </c>
      <c r="B1580" s="999" t="s">
        <v>12012</v>
      </c>
      <c r="C1580" s="999" t="s">
        <v>12087</v>
      </c>
      <c r="D1580" s="999" t="s">
        <v>12088</v>
      </c>
      <c r="E1580" s="999">
        <v>837</v>
      </c>
      <c r="F1580" s="999">
        <v>20348346.210000001</v>
      </c>
      <c r="G1580" s="999">
        <v>0</v>
      </c>
      <c r="H1580" s="999">
        <v>0</v>
      </c>
      <c r="I1580" s="999">
        <v>9615</v>
      </c>
      <c r="J1580" s="999">
        <v>9615</v>
      </c>
      <c r="K1580" s="999">
        <v>9615</v>
      </c>
      <c r="L1580" s="1005">
        <v>0</v>
      </c>
    </row>
    <row r="1581" spans="1:12" ht="18.75">
      <c r="A1581" s="1004" t="s">
        <v>937</v>
      </c>
      <c r="B1581" s="999" t="s">
        <v>12012</v>
      </c>
      <c r="C1581" s="999" t="s">
        <v>12087</v>
      </c>
      <c r="D1581" s="999" t="s">
        <v>12090</v>
      </c>
      <c r="E1581" s="999">
        <v>14</v>
      </c>
      <c r="F1581" s="999">
        <v>254566.84</v>
      </c>
      <c r="G1581" s="999">
        <v>0</v>
      </c>
      <c r="H1581" s="999">
        <v>0</v>
      </c>
      <c r="I1581" s="999">
        <v>57</v>
      </c>
      <c r="J1581" s="999">
        <v>57</v>
      </c>
      <c r="K1581" s="999">
        <v>57</v>
      </c>
      <c r="L1581" s="1005">
        <v>0</v>
      </c>
    </row>
    <row r="1582" spans="1:12" ht="18.75">
      <c r="A1582" s="1004" t="s">
        <v>937</v>
      </c>
      <c r="B1582" s="999" t="s">
        <v>12013</v>
      </c>
      <c r="C1582" s="999" t="s">
        <v>12087</v>
      </c>
      <c r="D1582" s="999" t="s">
        <v>12088</v>
      </c>
      <c r="E1582" s="999">
        <v>80</v>
      </c>
      <c r="F1582" s="999">
        <v>1446533.67</v>
      </c>
      <c r="G1582" s="999">
        <v>0</v>
      </c>
      <c r="H1582" s="999">
        <v>0</v>
      </c>
      <c r="I1582" s="999">
        <v>930</v>
      </c>
      <c r="J1582" s="999">
        <v>930</v>
      </c>
      <c r="K1582" s="999">
        <v>930</v>
      </c>
      <c r="L1582" s="1005">
        <v>0</v>
      </c>
    </row>
    <row r="1583" spans="1:12" ht="18.75">
      <c r="A1583" s="1004" t="s">
        <v>937</v>
      </c>
      <c r="B1583" s="999" t="s">
        <v>12014</v>
      </c>
      <c r="C1583" s="999" t="s">
        <v>12087</v>
      </c>
      <c r="D1583" s="999" t="s">
        <v>12088</v>
      </c>
      <c r="E1583" s="999">
        <v>300</v>
      </c>
      <c r="F1583" s="999">
        <v>4138483.12</v>
      </c>
      <c r="G1583" s="999">
        <v>0</v>
      </c>
      <c r="H1583" s="999">
        <v>0</v>
      </c>
      <c r="I1583" s="999">
        <v>3843</v>
      </c>
      <c r="J1583" s="999">
        <v>3843</v>
      </c>
      <c r="K1583" s="999">
        <v>3843</v>
      </c>
      <c r="L1583" s="1005">
        <v>0</v>
      </c>
    </row>
    <row r="1584" spans="1:12" ht="18.75">
      <c r="A1584" s="1004" t="s">
        <v>937</v>
      </c>
      <c r="B1584" s="999" t="s">
        <v>3065</v>
      </c>
      <c r="C1584" s="999" t="s">
        <v>12087</v>
      </c>
      <c r="D1584" s="999" t="s">
        <v>12088</v>
      </c>
      <c r="E1584" s="999">
        <v>387</v>
      </c>
      <c r="F1584" s="999">
        <v>7292761.8499999996</v>
      </c>
      <c r="G1584" s="999">
        <v>0</v>
      </c>
      <c r="H1584" s="999">
        <v>0</v>
      </c>
      <c r="I1584" s="999">
        <v>4516</v>
      </c>
      <c r="J1584" s="999">
        <v>4516</v>
      </c>
      <c r="K1584" s="999">
        <v>4516</v>
      </c>
      <c r="L1584" s="1005">
        <v>0</v>
      </c>
    </row>
    <row r="1585" spans="1:12" ht="18.75">
      <c r="A1585" s="1004" t="s">
        <v>937</v>
      </c>
      <c r="B1585" s="999" t="s">
        <v>9009</v>
      </c>
      <c r="C1585" s="999" t="s">
        <v>12087</v>
      </c>
      <c r="D1585" s="999" t="s">
        <v>12088</v>
      </c>
      <c r="E1585" s="999">
        <v>484</v>
      </c>
      <c r="F1585" s="999">
        <v>8782147.75</v>
      </c>
      <c r="G1585" s="999">
        <v>0</v>
      </c>
      <c r="H1585" s="999">
        <v>0</v>
      </c>
      <c r="I1585" s="999">
        <v>5534</v>
      </c>
      <c r="J1585" s="999">
        <v>5534</v>
      </c>
      <c r="K1585" s="999">
        <v>5534</v>
      </c>
      <c r="L1585" s="1005">
        <v>0</v>
      </c>
    </row>
    <row r="1586" spans="1:12" ht="18.75">
      <c r="A1586" s="1004" t="s">
        <v>937</v>
      </c>
      <c r="B1586" s="999" t="s">
        <v>12019</v>
      </c>
      <c r="C1586" s="999" t="s">
        <v>12087</v>
      </c>
      <c r="D1586" s="999" t="s">
        <v>12088</v>
      </c>
      <c r="E1586" s="999">
        <v>600</v>
      </c>
      <c r="F1586" s="999">
        <v>13658486.050000001</v>
      </c>
      <c r="G1586" s="999">
        <v>0</v>
      </c>
      <c r="H1586" s="999">
        <v>0</v>
      </c>
      <c r="I1586" s="999">
        <v>8030</v>
      </c>
      <c r="J1586" s="999">
        <v>8030</v>
      </c>
      <c r="K1586" s="999">
        <v>8030</v>
      </c>
      <c r="L1586" s="1005">
        <v>0</v>
      </c>
    </row>
    <row r="1587" spans="1:12" ht="18.75">
      <c r="A1587" s="1004" t="s">
        <v>937</v>
      </c>
      <c r="B1587" s="999" t="s">
        <v>12019</v>
      </c>
      <c r="C1587" s="999" t="s">
        <v>12087</v>
      </c>
      <c r="D1587" s="999" t="s">
        <v>12090</v>
      </c>
      <c r="E1587" s="999">
        <v>0</v>
      </c>
      <c r="F1587" s="999">
        <v>0</v>
      </c>
      <c r="G1587" s="999">
        <v>0</v>
      </c>
      <c r="H1587" s="999">
        <v>0</v>
      </c>
      <c r="I1587" s="999">
        <v>25</v>
      </c>
      <c r="J1587" s="999">
        <v>25</v>
      </c>
      <c r="K1587" s="999">
        <v>25</v>
      </c>
      <c r="L1587" s="1005">
        <v>0</v>
      </c>
    </row>
    <row r="1588" spans="1:12" ht="18.75">
      <c r="A1588" s="1004" t="s">
        <v>937</v>
      </c>
      <c r="B1588" s="999" t="s">
        <v>5891</v>
      </c>
      <c r="C1588" s="999" t="s">
        <v>12087</v>
      </c>
      <c r="D1588" s="999" t="s">
        <v>12088</v>
      </c>
      <c r="E1588" s="999">
        <v>140</v>
      </c>
      <c r="F1588" s="999">
        <v>3065306.13</v>
      </c>
      <c r="G1588" s="999">
        <v>0</v>
      </c>
      <c r="H1588" s="999">
        <v>0</v>
      </c>
      <c r="I1588" s="999">
        <v>1704</v>
      </c>
      <c r="J1588" s="999">
        <v>1704</v>
      </c>
      <c r="K1588" s="999">
        <v>1704</v>
      </c>
      <c r="L1588" s="1005">
        <v>0</v>
      </c>
    </row>
    <row r="1589" spans="1:12" ht="18.75">
      <c r="A1589" s="1004" t="s">
        <v>937</v>
      </c>
      <c r="B1589" s="999" t="s">
        <v>5891</v>
      </c>
      <c r="C1589" s="999" t="s">
        <v>12087</v>
      </c>
      <c r="D1589" s="999" t="s">
        <v>12090</v>
      </c>
      <c r="E1589" s="999">
        <v>0</v>
      </c>
      <c r="F1589" s="999">
        <v>0</v>
      </c>
      <c r="G1589" s="999">
        <v>0</v>
      </c>
      <c r="H1589" s="999">
        <v>0</v>
      </c>
      <c r="I1589" s="999">
        <v>2</v>
      </c>
      <c r="J1589" s="999">
        <v>2</v>
      </c>
      <c r="K1589" s="999">
        <v>2</v>
      </c>
      <c r="L1589" s="1005">
        <v>0</v>
      </c>
    </row>
    <row r="1590" spans="1:12" ht="18.75">
      <c r="A1590" s="1004" t="s">
        <v>937</v>
      </c>
      <c r="B1590" s="999" t="s">
        <v>12020</v>
      </c>
      <c r="C1590" s="999" t="s">
        <v>12087</v>
      </c>
      <c r="D1590" s="999" t="s">
        <v>12088</v>
      </c>
      <c r="E1590" s="999">
        <v>150</v>
      </c>
      <c r="F1590" s="999">
        <v>2479277.92</v>
      </c>
      <c r="G1590" s="999">
        <v>0</v>
      </c>
      <c r="H1590" s="999">
        <v>0</v>
      </c>
      <c r="I1590" s="999">
        <v>1731</v>
      </c>
      <c r="J1590" s="999">
        <v>1731</v>
      </c>
      <c r="K1590" s="999">
        <v>1731</v>
      </c>
      <c r="L1590" s="1005">
        <v>0</v>
      </c>
    </row>
    <row r="1591" spans="1:12" ht="18.75">
      <c r="A1591" s="1004" t="s">
        <v>937</v>
      </c>
      <c r="B1591" s="999" t="s">
        <v>12021</v>
      </c>
      <c r="C1591" s="999" t="s">
        <v>12087</v>
      </c>
      <c r="D1591" s="999" t="s">
        <v>12088</v>
      </c>
      <c r="E1591" s="999">
        <v>1355</v>
      </c>
      <c r="F1591" s="999">
        <v>30084168.77</v>
      </c>
      <c r="G1591" s="999">
        <v>0</v>
      </c>
      <c r="H1591" s="999">
        <v>0</v>
      </c>
      <c r="I1591" s="999">
        <v>15872</v>
      </c>
      <c r="J1591" s="999">
        <v>15872</v>
      </c>
      <c r="K1591" s="999">
        <v>15872</v>
      </c>
      <c r="L1591" s="1005">
        <v>0</v>
      </c>
    </row>
    <row r="1592" spans="1:12" ht="18.75">
      <c r="A1592" s="1004" t="s">
        <v>937</v>
      </c>
      <c r="B1592" s="999" t="s">
        <v>4261</v>
      </c>
      <c r="C1592" s="999" t="s">
        <v>12087</v>
      </c>
      <c r="D1592" s="999" t="s">
        <v>12088</v>
      </c>
      <c r="E1592" s="999">
        <v>308</v>
      </c>
      <c r="F1592" s="999">
        <v>5123473.53</v>
      </c>
      <c r="G1592" s="999">
        <v>0</v>
      </c>
      <c r="H1592" s="999">
        <v>0</v>
      </c>
      <c r="I1592" s="999">
        <v>3607</v>
      </c>
      <c r="J1592" s="999">
        <v>3607</v>
      </c>
      <c r="K1592" s="999">
        <v>3607</v>
      </c>
      <c r="L1592" s="1005">
        <v>0</v>
      </c>
    </row>
    <row r="1593" spans="1:12" ht="18.75">
      <c r="A1593" s="1004" t="s">
        <v>937</v>
      </c>
      <c r="B1593" s="999" t="s">
        <v>4261</v>
      </c>
      <c r="C1593" s="999" t="s">
        <v>12087</v>
      </c>
      <c r="D1593" s="999" t="s">
        <v>12090</v>
      </c>
      <c r="E1593" s="999">
        <v>0</v>
      </c>
      <c r="F1593" s="999">
        <v>0</v>
      </c>
      <c r="G1593" s="999">
        <v>0</v>
      </c>
      <c r="H1593" s="999">
        <v>0</v>
      </c>
      <c r="I1593" s="999">
        <v>2</v>
      </c>
      <c r="J1593" s="999">
        <v>2</v>
      </c>
      <c r="K1593" s="999">
        <v>2</v>
      </c>
      <c r="L1593" s="1005">
        <v>0</v>
      </c>
    </row>
    <row r="1594" spans="1:12" ht="18.75">
      <c r="A1594" s="1004" t="s">
        <v>937</v>
      </c>
      <c r="B1594" s="999" t="s">
        <v>4266</v>
      </c>
      <c r="C1594" s="999" t="s">
        <v>12087</v>
      </c>
      <c r="D1594" s="999" t="s">
        <v>12088</v>
      </c>
      <c r="E1594" s="999">
        <v>267</v>
      </c>
      <c r="F1594" s="999">
        <v>4795599.97</v>
      </c>
      <c r="G1594" s="999">
        <v>0</v>
      </c>
      <c r="H1594" s="999">
        <v>0</v>
      </c>
      <c r="I1594" s="999">
        <v>3097</v>
      </c>
      <c r="J1594" s="999">
        <v>3097</v>
      </c>
      <c r="K1594" s="999">
        <v>3097</v>
      </c>
      <c r="L1594" s="1005">
        <v>0</v>
      </c>
    </row>
    <row r="1595" spans="1:12" ht="18.75">
      <c r="A1595" s="1004" t="s">
        <v>937</v>
      </c>
      <c r="B1595" s="999" t="s">
        <v>12022</v>
      </c>
      <c r="C1595" s="999" t="s">
        <v>12087</v>
      </c>
      <c r="D1595" s="999" t="s">
        <v>12088</v>
      </c>
      <c r="E1595" s="999">
        <v>963</v>
      </c>
      <c r="F1595" s="999">
        <v>18446918.510000002</v>
      </c>
      <c r="G1595" s="999">
        <v>0</v>
      </c>
      <c r="H1595" s="999">
        <v>0</v>
      </c>
      <c r="I1595" s="999">
        <v>11112</v>
      </c>
      <c r="J1595" s="999">
        <v>11112</v>
      </c>
      <c r="K1595" s="999">
        <v>11112</v>
      </c>
      <c r="L1595" s="1005">
        <v>0</v>
      </c>
    </row>
    <row r="1596" spans="1:12" ht="18.75">
      <c r="A1596" s="1004" t="s">
        <v>937</v>
      </c>
      <c r="B1596" s="999" t="s">
        <v>12022</v>
      </c>
      <c r="C1596" s="999" t="s">
        <v>12087</v>
      </c>
      <c r="D1596" s="999" t="s">
        <v>12090</v>
      </c>
      <c r="E1596" s="999">
        <v>9</v>
      </c>
      <c r="F1596" s="999">
        <v>120127.71</v>
      </c>
      <c r="G1596" s="999">
        <v>0</v>
      </c>
      <c r="H1596" s="999">
        <v>0</v>
      </c>
      <c r="I1596" s="999">
        <v>40</v>
      </c>
      <c r="J1596" s="999">
        <v>40</v>
      </c>
      <c r="K1596" s="999">
        <v>40</v>
      </c>
      <c r="L1596" s="1005">
        <v>0</v>
      </c>
    </row>
    <row r="1597" spans="1:12" ht="18.75">
      <c r="A1597" s="1004" t="s">
        <v>937</v>
      </c>
      <c r="B1597" s="999" t="s">
        <v>12023</v>
      </c>
      <c r="C1597" s="999" t="s">
        <v>12087</v>
      </c>
      <c r="D1597" s="999" t="s">
        <v>12088</v>
      </c>
      <c r="E1597" s="999">
        <v>1961</v>
      </c>
      <c r="F1597" s="999">
        <v>58530668.210000001</v>
      </c>
      <c r="G1597" s="999">
        <v>0</v>
      </c>
      <c r="H1597" s="999">
        <v>0</v>
      </c>
      <c r="I1597" s="999">
        <v>22816</v>
      </c>
      <c r="J1597" s="999">
        <v>22816</v>
      </c>
      <c r="K1597" s="999">
        <v>22816</v>
      </c>
      <c r="L1597" s="1005">
        <v>0</v>
      </c>
    </row>
    <row r="1598" spans="1:12" ht="18.75">
      <c r="A1598" s="1004" t="s">
        <v>937</v>
      </c>
      <c r="B1598" s="999" t="s">
        <v>12023</v>
      </c>
      <c r="C1598" s="999" t="s">
        <v>12087</v>
      </c>
      <c r="D1598" s="999" t="s">
        <v>12090</v>
      </c>
      <c r="E1598" s="999">
        <v>227</v>
      </c>
      <c r="F1598" s="999">
        <v>15601781.869999999</v>
      </c>
      <c r="G1598" s="999">
        <v>0</v>
      </c>
      <c r="H1598" s="999">
        <v>0</v>
      </c>
      <c r="I1598" s="999">
        <v>3380</v>
      </c>
      <c r="J1598" s="999">
        <v>3380</v>
      </c>
      <c r="K1598" s="999">
        <v>3380</v>
      </c>
      <c r="L1598" s="1005">
        <v>0</v>
      </c>
    </row>
    <row r="1599" spans="1:12" ht="18.75">
      <c r="A1599" s="1004" t="s">
        <v>937</v>
      </c>
      <c r="B1599" s="999" t="s">
        <v>12024</v>
      </c>
      <c r="C1599" s="999" t="s">
        <v>12087</v>
      </c>
      <c r="D1599" s="999" t="s">
        <v>12088</v>
      </c>
      <c r="E1599" s="999">
        <v>181</v>
      </c>
      <c r="F1599" s="999">
        <v>3965358.34</v>
      </c>
      <c r="G1599" s="999">
        <v>0</v>
      </c>
      <c r="H1599" s="999">
        <v>0</v>
      </c>
      <c r="I1599" s="999">
        <v>2115</v>
      </c>
      <c r="J1599" s="999">
        <v>2115</v>
      </c>
      <c r="K1599" s="999">
        <v>2115</v>
      </c>
      <c r="L1599" s="1005">
        <v>0</v>
      </c>
    </row>
    <row r="1600" spans="1:12" ht="18.75">
      <c r="A1600" s="1004" t="s">
        <v>937</v>
      </c>
      <c r="B1600" s="999" t="s">
        <v>12024</v>
      </c>
      <c r="C1600" s="999" t="s">
        <v>12087</v>
      </c>
      <c r="D1600" s="999" t="s">
        <v>12090</v>
      </c>
      <c r="E1600" s="999">
        <v>0</v>
      </c>
      <c r="F1600" s="999">
        <v>0</v>
      </c>
      <c r="G1600" s="999">
        <v>0</v>
      </c>
      <c r="H1600" s="999">
        <v>0</v>
      </c>
      <c r="I1600" s="999">
        <v>4</v>
      </c>
      <c r="J1600" s="999">
        <v>4</v>
      </c>
      <c r="K1600" s="999">
        <v>4</v>
      </c>
      <c r="L1600" s="1005">
        <v>0</v>
      </c>
    </row>
    <row r="1601" spans="1:12" ht="18.75">
      <c r="A1601" s="1004" t="s">
        <v>937</v>
      </c>
      <c r="B1601" s="999" t="s">
        <v>8910</v>
      </c>
      <c r="C1601" s="999" t="s">
        <v>12087</v>
      </c>
      <c r="D1601" s="999" t="s">
        <v>12088</v>
      </c>
      <c r="E1601" s="999">
        <v>264</v>
      </c>
      <c r="F1601" s="999">
        <v>5355062.33</v>
      </c>
      <c r="G1601" s="999">
        <v>0</v>
      </c>
      <c r="H1601" s="999">
        <v>0</v>
      </c>
      <c r="I1601" s="999">
        <v>3113</v>
      </c>
      <c r="J1601" s="999">
        <v>3113</v>
      </c>
      <c r="K1601" s="999">
        <v>3113</v>
      </c>
      <c r="L1601" s="1005">
        <v>0</v>
      </c>
    </row>
    <row r="1602" spans="1:12" ht="18.75">
      <c r="A1602" s="1004" t="s">
        <v>937</v>
      </c>
      <c r="B1602" s="999" t="s">
        <v>8910</v>
      </c>
      <c r="C1602" s="999" t="s">
        <v>12087</v>
      </c>
      <c r="D1602" s="999" t="s">
        <v>12090</v>
      </c>
      <c r="E1602" s="999">
        <v>0</v>
      </c>
      <c r="F1602" s="999">
        <v>0</v>
      </c>
      <c r="G1602" s="999">
        <v>0</v>
      </c>
      <c r="H1602" s="999">
        <v>0</v>
      </c>
      <c r="I1602" s="999">
        <v>2</v>
      </c>
      <c r="J1602" s="999">
        <v>2</v>
      </c>
      <c r="K1602" s="999">
        <v>2</v>
      </c>
      <c r="L1602" s="1005">
        <v>0</v>
      </c>
    </row>
    <row r="1603" spans="1:12" ht="18.75">
      <c r="A1603" s="1004" t="s">
        <v>937</v>
      </c>
      <c r="B1603" s="999" t="s">
        <v>1300</v>
      </c>
      <c r="C1603" s="999" t="s">
        <v>12087</v>
      </c>
      <c r="D1603" s="999" t="s">
        <v>12088</v>
      </c>
      <c r="E1603" s="999">
        <v>402</v>
      </c>
      <c r="F1603" s="999">
        <v>7980665.2300000004</v>
      </c>
      <c r="G1603" s="999">
        <v>0</v>
      </c>
      <c r="H1603" s="999">
        <v>0</v>
      </c>
      <c r="I1603" s="999">
        <v>4743</v>
      </c>
      <c r="J1603" s="999">
        <v>4743</v>
      </c>
      <c r="K1603" s="999">
        <v>4743</v>
      </c>
      <c r="L1603" s="1005">
        <v>0</v>
      </c>
    </row>
    <row r="1604" spans="1:12" ht="18.75">
      <c r="A1604" s="1004" t="s">
        <v>937</v>
      </c>
      <c r="B1604" s="999" t="s">
        <v>1300</v>
      </c>
      <c r="C1604" s="999" t="s">
        <v>12087</v>
      </c>
      <c r="D1604" s="999" t="s">
        <v>12090</v>
      </c>
      <c r="E1604" s="999">
        <v>3</v>
      </c>
      <c r="F1604" s="999">
        <v>145258.6</v>
      </c>
      <c r="G1604" s="999">
        <v>0</v>
      </c>
      <c r="H1604" s="999">
        <v>0</v>
      </c>
      <c r="I1604" s="999">
        <v>25</v>
      </c>
      <c r="J1604" s="999">
        <v>25</v>
      </c>
      <c r="K1604" s="999">
        <v>25</v>
      </c>
      <c r="L1604" s="1005">
        <v>0</v>
      </c>
    </row>
    <row r="1605" spans="1:12" ht="18.75">
      <c r="A1605" s="1004" t="s">
        <v>937</v>
      </c>
      <c r="B1605" s="999" t="s">
        <v>12025</v>
      </c>
      <c r="C1605" s="999" t="s">
        <v>12087</v>
      </c>
      <c r="D1605" s="999" t="s">
        <v>12088</v>
      </c>
      <c r="E1605" s="999">
        <v>165</v>
      </c>
      <c r="F1605" s="999">
        <v>2845880.26</v>
      </c>
      <c r="G1605" s="999">
        <v>0</v>
      </c>
      <c r="H1605" s="999">
        <v>0</v>
      </c>
      <c r="I1605" s="999">
        <v>1794</v>
      </c>
      <c r="J1605" s="999">
        <v>1794</v>
      </c>
      <c r="K1605" s="999">
        <v>1794</v>
      </c>
      <c r="L1605" s="1005">
        <v>0</v>
      </c>
    </row>
    <row r="1606" spans="1:12" ht="18.75">
      <c r="A1606" s="1004" t="s">
        <v>937</v>
      </c>
      <c r="B1606" s="999" t="s">
        <v>7473</v>
      </c>
      <c r="C1606" s="999" t="s">
        <v>12087</v>
      </c>
      <c r="D1606" s="999" t="s">
        <v>12088</v>
      </c>
      <c r="E1606" s="999">
        <v>219</v>
      </c>
      <c r="F1606" s="999">
        <v>4126745.43</v>
      </c>
      <c r="G1606" s="999">
        <v>0</v>
      </c>
      <c r="H1606" s="999">
        <v>0</v>
      </c>
      <c r="I1606" s="999">
        <v>2238</v>
      </c>
      <c r="J1606" s="999">
        <v>2238</v>
      </c>
      <c r="K1606" s="999">
        <v>2238</v>
      </c>
      <c r="L1606" s="1005">
        <v>0</v>
      </c>
    </row>
    <row r="1607" spans="1:12" ht="18.75">
      <c r="A1607" s="1004" t="s">
        <v>937</v>
      </c>
      <c r="B1607" s="999" t="s">
        <v>9049</v>
      </c>
      <c r="C1607" s="999" t="s">
        <v>12087</v>
      </c>
      <c r="D1607" s="999" t="s">
        <v>12088</v>
      </c>
      <c r="E1607" s="999">
        <v>293</v>
      </c>
      <c r="F1607" s="999">
        <v>5454390.9299999997</v>
      </c>
      <c r="G1607" s="999">
        <v>0</v>
      </c>
      <c r="H1607" s="999">
        <v>0</v>
      </c>
      <c r="I1607" s="999">
        <v>3442</v>
      </c>
      <c r="J1607" s="999">
        <v>3442</v>
      </c>
      <c r="K1607" s="999">
        <v>3442</v>
      </c>
      <c r="L1607" s="1005">
        <v>0</v>
      </c>
    </row>
    <row r="1608" spans="1:12" ht="18.75">
      <c r="A1608" s="1004" t="s">
        <v>937</v>
      </c>
      <c r="B1608" s="999" t="s">
        <v>4323</v>
      </c>
      <c r="C1608" s="999" t="s">
        <v>12087</v>
      </c>
      <c r="D1608" s="999" t="s">
        <v>12088</v>
      </c>
      <c r="E1608" s="999">
        <v>230</v>
      </c>
      <c r="F1608" s="999">
        <v>4249373.21</v>
      </c>
      <c r="G1608" s="999">
        <v>0</v>
      </c>
      <c r="H1608" s="999">
        <v>0</v>
      </c>
      <c r="I1608" s="999">
        <v>2571</v>
      </c>
      <c r="J1608" s="999">
        <v>2571</v>
      </c>
      <c r="K1608" s="999">
        <v>2571</v>
      </c>
      <c r="L1608" s="1005">
        <v>0</v>
      </c>
    </row>
    <row r="1609" spans="1:12" ht="18.75">
      <c r="A1609" s="1004" t="s">
        <v>937</v>
      </c>
      <c r="B1609" s="999" t="s">
        <v>4323</v>
      </c>
      <c r="C1609" s="999" t="s">
        <v>12087</v>
      </c>
      <c r="D1609" s="999" t="s">
        <v>12090</v>
      </c>
      <c r="E1609" s="999">
        <v>0</v>
      </c>
      <c r="F1609" s="999">
        <v>0</v>
      </c>
      <c r="G1609" s="999">
        <v>0</v>
      </c>
      <c r="H1609" s="999">
        <v>0</v>
      </c>
      <c r="I1609" s="999">
        <v>18</v>
      </c>
      <c r="J1609" s="999">
        <v>18</v>
      </c>
      <c r="K1609" s="999">
        <v>18</v>
      </c>
      <c r="L1609" s="1005">
        <v>0</v>
      </c>
    </row>
    <row r="1610" spans="1:12" ht="18.75">
      <c r="A1610" s="1004" t="s">
        <v>937</v>
      </c>
      <c r="B1610" s="999" t="s">
        <v>12026</v>
      </c>
      <c r="C1610" s="999" t="s">
        <v>12087</v>
      </c>
      <c r="D1610" s="999" t="s">
        <v>12088</v>
      </c>
      <c r="E1610" s="999">
        <v>335</v>
      </c>
      <c r="F1610" s="999">
        <v>7889427.3200000003</v>
      </c>
      <c r="G1610" s="999">
        <v>0</v>
      </c>
      <c r="H1610" s="999">
        <v>0</v>
      </c>
      <c r="I1610" s="999">
        <v>3515</v>
      </c>
      <c r="J1610" s="999">
        <v>3515</v>
      </c>
      <c r="K1610" s="999">
        <v>3515</v>
      </c>
      <c r="L1610" s="1005">
        <v>0</v>
      </c>
    </row>
    <row r="1611" spans="1:12" ht="18.75">
      <c r="A1611" s="1004" t="s">
        <v>937</v>
      </c>
      <c r="B1611" s="999" t="s">
        <v>12026</v>
      </c>
      <c r="C1611" s="999" t="s">
        <v>12087</v>
      </c>
      <c r="D1611" s="999" t="s">
        <v>12090</v>
      </c>
      <c r="E1611" s="999">
        <v>20</v>
      </c>
      <c r="F1611" s="999">
        <v>523565.21</v>
      </c>
      <c r="G1611" s="999">
        <v>0</v>
      </c>
      <c r="H1611" s="999">
        <v>0</v>
      </c>
      <c r="I1611" s="999">
        <v>158</v>
      </c>
      <c r="J1611" s="999">
        <v>158</v>
      </c>
      <c r="K1611" s="999">
        <v>158</v>
      </c>
      <c r="L1611" s="1005">
        <v>0</v>
      </c>
    </row>
    <row r="1612" spans="1:12" ht="18.75">
      <c r="A1612" s="1004" t="s">
        <v>937</v>
      </c>
      <c r="B1612" s="999" t="s">
        <v>4318</v>
      </c>
      <c r="C1612" s="999" t="s">
        <v>12087</v>
      </c>
      <c r="D1612" s="999" t="s">
        <v>12088</v>
      </c>
      <c r="E1612" s="999">
        <v>932</v>
      </c>
      <c r="F1612" s="999">
        <v>17670329.550000001</v>
      </c>
      <c r="G1612" s="999">
        <v>0</v>
      </c>
      <c r="H1612" s="999">
        <v>0</v>
      </c>
      <c r="I1612" s="999">
        <v>10555</v>
      </c>
      <c r="J1612" s="999">
        <v>10555</v>
      </c>
      <c r="K1612" s="999">
        <v>10555</v>
      </c>
      <c r="L1612" s="1005">
        <v>0</v>
      </c>
    </row>
    <row r="1613" spans="1:12" ht="18.75">
      <c r="A1613" s="1004" t="s">
        <v>937</v>
      </c>
      <c r="B1613" s="999" t="s">
        <v>4318</v>
      </c>
      <c r="C1613" s="999" t="s">
        <v>12087</v>
      </c>
      <c r="D1613" s="999" t="s">
        <v>12090</v>
      </c>
      <c r="E1613" s="999">
        <v>39</v>
      </c>
      <c r="F1613" s="999">
        <v>1984335.19</v>
      </c>
      <c r="G1613" s="999">
        <v>0</v>
      </c>
      <c r="H1613" s="999">
        <v>0</v>
      </c>
      <c r="I1613" s="999">
        <v>405</v>
      </c>
      <c r="J1613" s="999">
        <v>405</v>
      </c>
      <c r="K1613" s="999">
        <v>405</v>
      </c>
      <c r="L1613" s="1005">
        <v>0</v>
      </c>
    </row>
    <row r="1614" spans="1:12" ht="18.75">
      <c r="A1614" s="1004" t="s">
        <v>937</v>
      </c>
      <c r="B1614" s="999" t="s">
        <v>4230</v>
      </c>
      <c r="C1614" s="999" t="s">
        <v>12087</v>
      </c>
      <c r="D1614" s="999" t="s">
        <v>12088</v>
      </c>
      <c r="E1614" s="999">
        <v>352</v>
      </c>
      <c r="F1614" s="999">
        <v>12845413.42</v>
      </c>
      <c r="G1614" s="999">
        <v>0</v>
      </c>
      <c r="H1614" s="999">
        <v>0</v>
      </c>
      <c r="I1614" s="999">
        <v>4353</v>
      </c>
      <c r="J1614" s="999">
        <v>4353</v>
      </c>
      <c r="K1614" s="999">
        <v>4353</v>
      </c>
      <c r="L1614" s="1005">
        <v>0</v>
      </c>
    </row>
    <row r="1615" spans="1:12" ht="18.75">
      <c r="A1615" s="1004" t="s">
        <v>937</v>
      </c>
      <c r="B1615" s="999" t="s">
        <v>4230</v>
      </c>
      <c r="C1615" s="999" t="s">
        <v>12087</v>
      </c>
      <c r="D1615" s="999" t="s">
        <v>12089</v>
      </c>
      <c r="E1615" s="999">
        <v>32</v>
      </c>
      <c r="F1615" s="999">
        <v>887306.89</v>
      </c>
      <c r="G1615" s="999">
        <v>0</v>
      </c>
      <c r="H1615" s="999">
        <v>0</v>
      </c>
      <c r="I1615" s="999">
        <v>314</v>
      </c>
      <c r="J1615" s="999">
        <v>314</v>
      </c>
      <c r="K1615" s="999">
        <v>314</v>
      </c>
      <c r="L1615" s="1005">
        <v>0</v>
      </c>
    </row>
    <row r="1616" spans="1:12" ht="18.75">
      <c r="A1616" s="1004" t="s">
        <v>937</v>
      </c>
      <c r="B1616" s="999" t="s">
        <v>4230</v>
      </c>
      <c r="C1616" s="999" t="s">
        <v>12087</v>
      </c>
      <c r="D1616" s="999" t="s">
        <v>12090</v>
      </c>
      <c r="E1616" s="999">
        <v>41</v>
      </c>
      <c r="F1616" s="999">
        <v>2706730.67</v>
      </c>
      <c r="G1616" s="999">
        <v>0</v>
      </c>
      <c r="H1616" s="999">
        <v>0</v>
      </c>
      <c r="I1616" s="999">
        <v>392</v>
      </c>
      <c r="J1616" s="999">
        <v>392</v>
      </c>
      <c r="K1616" s="999">
        <v>392</v>
      </c>
      <c r="L1616" s="1005">
        <v>0</v>
      </c>
    </row>
    <row r="1617" spans="1:12" ht="18.75">
      <c r="A1617" s="1004" t="s">
        <v>937</v>
      </c>
      <c r="B1617" s="999" t="s">
        <v>12027</v>
      </c>
      <c r="C1617" s="999" t="s">
        <v>12087</v>
      </c>
      <c r="D1617" s="999" t="s">
        <v>12088</v>
      </c>
      <c r="E1617" s="999">
        <v>236</v>
      </c>
      <c r="F1617" s="999">
        <v>3919710.32</v>
      </c>
      <c r="G1617" s="999">
        <v>0</v>
      </c>
      <c r="H1617" s="999">
        <v>0</v>
      </c>
      <c r="I1617" s="999">
        <v>2808</v>
      </c>
      <c r="J1617" s="999">
        <v>2808</v>
      </c>
      <c r="K1617" s="999">
        <v>2808</v>
      </c>
      <c r="L1617" s="1005">
        <v>0</v>
      </c>
    </row>
    <row r="1618" spans="1:12" ht="18.75">
      <c r="A1618" s="1004" t="s">
        <v>937</v>
      </c>
      <c r="B1618" s="999" t="s">
        <v>12027</v>
      </c>
      <c r="C1618" s="999" t="s">
        <v>12087</v>
      </c>
      <c r="D1618" s="999" t="s">
        <v>12090</v>
      </c>
      <c r="E1618" s="999">
        <v>13</v>
      </c>
      <c r="F1618" s="999">
        <v>267619.99</v>
      </c>
      <c r="G1618" s="999">
        <v>0</v>
      </c>
      <c r="H1618" s="999">
        <v>0</v>
      </c>
      <c r="I1618" s="999">
        <v>15</v>
      </c>
      <c r="J1618" s="999">
        <v>15</v>
      </c>
      <c r="K1618" s="999">
        <v>15</v>
      </c>
      <c r="L1618" s="1005">
        <v>0</v>
      </c>
    </row>
    <row r="1619" spans="1:12" ht="18.75">
      <c r="A1619" s="1004" t="s">
        <v>937</v>
      </c>
      <c r="B1619" s="999" t="s">
        <v>12028</v>
      </c>
      <c r="C1619" s="999" t="s">
        <v>12087</v>
      </c>
      <c r="D1619" s="999" t="s">
        <v>12088</v>
      </c>
      <c r="E1619" s="999">
        <v>231</v>
      </c>
      <c r="F1619" s="999">
        <v>4339487.68</v>
      </c>
      <c r="G1619" s="999">
        <v>0</v>
      </c>
      <c r="H1619" s="999">
        <v>0</v>
      </c>
      <c r="I1619" s="999">
        <v>3210</v>
      </c>
      <c r="J1619" s="999">
        <v>3210</v>
      </c>
      <c r="K1619" s="999">
        <v>3210</v>
      </c>
      <c r="L1619" s="1005">
        <v>0</v>
      </c>
    </row>
    <row r="1620" spans="1:12" ht="18.75">
      <c r="A1620" s="1004" t="s">
        <v>937</v>
      </c>
      <c r="B1620" s="999" t="s">
        <v>12028</v>
      </c>
      <c r="C1620" s="999" t="s">
        <v>12087</v>
      </c>
      <c r="D1620" s="999" t="s">
        <v>12090</v>
      </c>
      <c r="E1620" s="999">
        <v>0</v>
      </c>
      <c r="F1620" s="999">
        <v>0</v>
      </c>
      <c r="G1620" s="999">
        <v>0</v>
      </c>
      <c r="H1620" s="999">
        <v>0</v>
      </c>
      <c r="I1620" s="999">
        <v>7</v>
      </c>
      <c r="J1620" s="999">
        <v>7</v>
      </c>
      <c r="K1620" s="999">
        <v>7</v>
      </c>
      <c r="L1620" s="1005">
        <v>0</v>
      </c>
    </row>
    <row r="1621" spans="1:12" ht="18.75">
      <c r="A1621" s="1004" t="s">
        <v>937</v>
      </c>
      <c r="B1621" s="999" t="s">
        <v>12029</v>
      </c>
      <c r="C1621" s="999" t="s">
        <v>12087</v>
      </c>
      <c r="D1621" s="999" t="s">
        <v>12088</v>
      </c>
      <c r="E1621" s="999">
        <v>172</v>
      </c>
      <c r="F1621" s="999">
        <v>2839119.39</v>
      </c>
      <c r="G1621" s="999">
        <v>0</v>
      </c>
      <c r="H1621" s="999">
        <v>0</v>
      </c>
      <c r="I1621" s="999">
        <v>3397</v>
      </c>
      <c r="J1621" s="999">
        <v>3397</v>
      </c>
      <c r="K1621" s="999">
        <v>3397</v>
      </c>
      <c r="L1621" s="1005">
        <v>0</v>
      </c>
    </row>
    <row r="1622" spans="1:12" ht="18.75">
      <c r="A1622" s="1004" t="s">
        <v>937</v>
      </c>
      <c r="B1622" s="999" t="s">
        <v>12029</v>
      </c>
      <c r="C1622" s="999" t="s">
        <v>12087</v>
      </c>
      <c r="D1622" s="999" t="s">
        <v>12090</v>
      </c>
      <c r="E1622" s="999">
        <v>0</v>
      </c>
      <c r="F1622" s="999">
        <v>0</v>
      </c>
      <c r="G1622" s="999">
        <v>0</v>
      </c>
      <c r="H1622" s="999">
        <v>0</v>
      </c>
      <c r="I1622" s="999">
        <v>3</v>
      </c>
      <c r="J1622" s="999">
        <v>3</v>
      </c>
      <c r="K1622" s="999">
        <v>3</v>
      </c>
      <c r="L1622" s="1005">
        <v>0</v>
      </c>
    </row>
    <row r="1623" spans="1:12" ht="18.75">
      <c r="A1623" s="1004" t="s">
        <v>937</v>
      </c>
      <c r="B1623" s="999" t="s">
        <v>9519</v>
      </c>
      <c r="C1623" s="999" t="s">
        <v>12087</v>
      </c>
      <c r="D1623" s="999" t="s">
        <v>12088</v>
      </c>
      <c r="E1623" s="999">
        <v>160</v>
      </c>
      <c r="F1623" s="999">
        <v>2879468.4</v>
      </c>
      <c r="G1623" s="999">
        <v>0</v>
      </c>
      <c r="H1623" s="999">
        <v>0</v>
      </c>
      <c r="I1623" s="999">
        <v>2080</v>
      </c>
      <c r="J1623" s="999">
        <v>2080</v>
      </c>
      <c r="K1623" s="999">
        <v>2080</v>
      </c>
      <c r="L1623" s="1005">
        <v>0</v>
      </c>
    </row>
    <row r="1624" spans="1:12" ht="18.75">
      <c r="A1624" s="1004" t="s">
        <v>937</v>
      </c>
      <c r="B1624" s="999" t="s">
        <v>9519</v>
      </c>
      <c r="C1624" s="999" t="s">
        <v>12087</v>
      </c>
      <c r="D1624" s="999" t="s">
        <v>12090</v>
      </c>
      <c r="E1624" s="999">
        <v>1</v>
      </c>
      <c r="F1624" s="999">
        <v>10362.14</v>
      </c>
      <c r="G1624" s="999">
        <v>0</v>
      </c>
      <c r="H1624" s="999">
        <v>0</v>
      </c>
      <c r="I1624" s="999">
        <v>4</v>
      </c>
      <c r="J1624" s="999">
        <v>4</v>
      </c>
      <c r="K1624" s="999">
        <v>4</v>
      </c>
      <c r="L1624" s="1005">
        <v>0</v>
      </c>
    </row>
    <row r="1625" spans="1:12" ht="18.75">
      <c r="A1625" s="1004" t="s">
        <v>937</v>
      </c>
      <c r="B1625" s="999" t="s">
        <v>7358</v>
      </c>
      <c r="C1625" s="999" t="s">
        <v>12087</v>
      </c>
      <c r="D1625" s="999" t="s">
        <v>12088</v>
      </c>
      <c r="E1625" s="999">
        <v>369</v>
      </c>
      <c r="F1625" s="999">
        <v>6700966.7300000004</v>
      </c>
      <c r="G1625" s="999">
        <v>0</v>
      </c>
      <c r="H1625" s="999">
        <v>0</v>
      </c>
      <c r="I1625" s="999">
        <v>4494</v>
      </c>
      <c r="J1625" s="999">
        <v>4494</v>
      </c>
      <c r="K1625" s="999">
        <v>4494</v>
      </c>
      <c r="L1625" s="1005">
        <v>0</v>
      </c>
    </row>
    <row r="1626" spans="1:12" ht="18.75">
      <c r="A1626" s="1004" t="s">
        <v>937</v>
      </c>
      <c r="B1626" s="999" t="s">
        <v>7358</v>
      </c>
      <c r="C1626" s="999" t="s">
        <v>12087</v>
      </c>
      <c r="D1626" s="999" t="s">
        <v>12090</v>
      </c>
      <c r="E1626" s="999">
        <v>1</v>
      </c>
      <c r="F1626" s="999">
        <v>9868.7099999999991</v>
      </c>
      <c r="G1626" s="999">
        <v>0</v>
      </c>
      <c r="H1626" s="999">
        <v>0</v>
      </c>
      <c r="I1626" s="999">
        <v>8</v>
      </c>
      <c r="J1626" s="999">
        <v>8</v>
      </c>
      <c r="K1626" s="999">
        <v>8</v>
      </c>
      <c r="L1626" s="1005">
        <v>0</v>
      </c>
    </row>
    <row r="1627" spans="1:12" ht="18.75">
      <c r="A1627" s="1004" t="s">
        <v>937</v>
      </c>
      <c r="B1627" s="999" t="s">
        <v>12038</v>
      </c>
      <c r="C1627" s="999" t="s">
        <v>12087</v>
      </c>
      <c r="D1627" s="999" t="s">
        <v>12088</v>
      </c>
      <c r="E1627" s="999">
        <v>795</v>
      </c>
      <c r="F1627" s="999">
        <v>20906363.010000002</v>
      </c>
      <c r="G1627" s="999">
        <v>0</v>
      </c>
      <c r="H1627" s="999">
        <v>0</v>
      </c>
      <c r="I1627" s="999">
        <v>9302</v>
      </c>
      <c r="J1627" s="999">
        <v>9302</v>
      </c>
      <c r="K1627" s="999">
        <v>9302</v>
      </c>
      <c r="L1627" s="1005">
        <v>0</v>
      </c>
    </row>
    <row r="1628" spans="1:12" ht="18.75">
      <c r="A1628" s="1004" t="s">
        <v>937</v>
      </c>
      <c r="B1628" s="999" t="s">
        <v>3793</v>
      </c>
      <c r="C1628" s="999" t="s">
        <v>12087</v>
      </c>
      <c r="D1628" s="999" t="s">
        <v>12088</v>
      </c>
      <c r="E1628" s="999">
        <v>189</v>
      </c>
      <c r="F1628" s="999">
        <v>3787504.6</v>
      </c>
      <c r="G1628" s="999">
        <v>0</v>
      </c>
      <c r="H1628" s="999">
        <v>0</v>
      </c>
      <c r="I1628" s="999">
        <v>2167</v>
      </c>
      <c r="J1628" s="999">
        <v>2167</v>
      </c>
      <c r="K1628" s="999">
        <v>2167</v>
      </c>
      <c r="L1628" s="1005">
        <v>0</v>
      </c>
    </row>
    <row r="1629" spans="1:12" ht="18.75">
      <c r="A1629" s="1004" t="s">
        <v>937</v>
      </c>
      <c r="B1629" s="999" t="s">
        <v>4263</v>
      </c>
      <c r="C1629" s="999" t="s">
        <v>12087</v>
      </c>
      <c r="D1629" s="999" t="s">
        <v>12088</v>
      </c>
      <c r="E1629" s="999">
        <v>254</v>
      </c>
      <c r="F1629" s="999">
        <v>4777957.2699999996</v>
      </c>
      <c r="G1629" s="999">
        <v>0</v>
      </c>
      <c r="H1629" s="999">
        <v>0</v>
      </c>
      <c r="I1629" s="999">
        <v>2952</v>
      </c>
      <c r="J1629" s="999">
        <v>2952</v>
      </c>
      <c r="K1629" s="999">
        <v>2952</v>
      </c>
      <c r="L1629" s="1005">
        <v>0</v>
      </c>
    </row>
    <row r="1630" spans="1:12" ht="18.75">
      <c r="A1630" s="1004" t="s">
        <v>937</v>
      </c>
      <c r="B1630" s="999" t="s">
        <v>4263</v>
      </c>
      <c r="C1630" s="999" t="s">
        <v>12087</v>
      </c>
      <c r="D1630" s="999" t="s">
        <v>12090</v>
      </c>
      <c r="E1630" s="999">
        <v>0</v>
      </c>
      <c r="F1630" s="999">
        <v>0</v>
      </c>
      <c r="G1630" s="999">
        <v>0</v>
      </c>
      <c r="H1630" s="999">
        <v>0</v>
      </c>
      <c r="I1630" s="999">
        <v>3</v>
      </c>
      <c r="J1630" s="999">
        <v>3</v>
      </c>
      <c r="K1630" s="999">
        <v>3</v>
      </c>
      <c r="L1630" s="1005">
        <v>0</v>
      </c>
    </row>
    <row r="1631" spans="1:12" ht="18.75">
      <c r="A1631" s="1004" t="s">
        <v>937</v>
      </c>
      <c r="B1631" s="999" t="s">
        <v>12047</v>
      </c>
      <c r="C1631" s="999" t="s">
        <v>12087</v>
      </c>
      <c r="D1631" s="999" t="s">
        <v>12088</v>
      </c>
      <c r="E1631" s="999">
        <v>1352</v>
      </c>
      <c r="F1631" s="999">
        <v>30939891.77</v>
      </c>
      <c r="G1631" s="999">
        <v>0</v>
      </c>
      <c r="H1631" s="999">
        <v>0</v>
      </c>
      <c r="I1631" s="999">
        <v>15726</v>
      </c>
      <c r="J1631" s="999">
        <v>15726</v>
      </c>
      <c r="K1631" s="999">
        <v>15726</v>
      </c>
      <c r="L1631" s="1005">
        <v>0</v>
      </c>
    </row>
    <row r="1632" spans="1:12" ht="18.75">
      <c r="A1632" s="1004" t="s">
        <v>937</v>
      </c>
      <c r="B1632" s="999" t="s">
        <v>12047</v>
      </c>
      <c r="C1632" s="999" t="s">
        <v>12087</v>
      </c>
      <c r="D1632" s="999" t="s">
        <v>12090</v>
      </c>
      <c r="E1632" s="999">
        <v>45</v>
      </c>
      <c r="F1632" s="999">
        <v>1047797.42</v>
      </c>
      <c r="G1632" s="999">
        <v>0</v>
      </c>
      <c r="H1632" s="999">
        <v>0</v>
      </c>
      <c r="I1632" s="999">
        <v>317</v>
      </c>
      <c r="J1632" s="999">
        <v>317</v>
      </c>
      <c r="K1632" s="999">
        <v>317</v>
      </c>
      <c r="L1632" s="1005">
        <v>0</v>
      </c>
    </row>
    <row r="1633" spans="1:12" ht="18.75">
      <c r="A1633" s="1004" t="s">
        <v>937</v>
      </c>
      <c r="B1633" s="999" t="s">
        <v>9915</v>
      </c>
      <c r="C1633" s="999" t="s">
        <v>12087</v>
      </c>
      <c r="D1633" s="999" t="s">
        <v>12088</v>
      </c>
      <c r="E1633" s="999">
        <v>162</v>
      </c>
      <c r="F1633" s="999">
        <v>3049406.48</v>
      </c>
      <c r="G1633" s="999">
        <v>0</v>
      </c>
      <c r="H1633" s="999">
        <v>0</v>
      </c>
      <c r="I1633" s="999">
        <v>1675</v>
      </c>
      <c r="J1633" s="999">
        <v>1675</v>
      </c>
      <c r="K1633" s="999">
        <v>1675</v>
      </c>
      <c r="L1633" s="1005">
        <v>0</v>
      </c>
    </row>
    <row r="1634" spans="1:12" ht="18.75">
      <c r="A1634" s="1004" t="s">
        <v>937</v>
      </c>
      <c r="B1634" s="999" t="s">
        <v>9915</v>
      </c>
      <c r="C1634" s="999" t="s">
        <v>12087</v>
      </c>
      <c r="D1634" s="999" t="s">
        <v>12090</v>
      </c>
      <c r="E1634" s="999">
        <v>0</v>
      </c>
      <c r="F1634" s="999">
        <v>0</v>
      </c>
      <c r="G1634" s="999">
        <v>0</v>
      </c>
      <c r="H1634" s="999">
        <v>0</v>
      </c>
      <c r="I1634" s="999">
        <v>4</v>
      </c>
      <c r="J1634" s="999">
        <v>4</v>
      </c>
      <c r="K1634" s="999">
        <v>4</v>
      </c>
      <c r="L1634" s="1005">
        <v>0</v>
      </c>
    </row>
    <row r="1635" spans="1:12" ht="18.75">
      <c r="A1635" s="1004" t="s">
        <v>937</v>
      </c>
      <c r="B1635" s="999" t="s">
        <v>4435</v>
      </c>
      <c r="C1635" s="999" t="s">
        <v>12087</v>
      </c>
      <c r="D1635" s="999" t="s">
        <v>12088</v>
      </c>
      <c r="E1635" s="999">
        <v>816</v>
      </c>
      <c r="F1635" s="999">
        <v>20171122.510000002</v>
      </c>
      <c r="G1635" s="999">
        <v>0</v>
      </c>
      <c r="H1635" s="999">
        <v>0</v>
      </c>
      <c r="I1635" s="999">
        <v>9707</v>
      </c>
      <c r="J1635" s="999">
        <v>9707</v>
      </c>
      <c r="K1635" s="999">
        <v>9707</v>
      </c>
      <c r="L1635" s="1005">
        <v>0</v>
      </c>
    </row>
    <row r="1636" spans="1:12" ht="18.75">
      <c r="A1636" s="1004" t="s">
        <v>937</v>
      </c>
      <c r="B1636" s="999" t="s">
        <v>4435</v>
      </c>
      <c r="C1636" s="999" t="s">
        <v>12087</v>
      </c>
      <c r="D1636" s="999" t="s">
        <v>12089</v>
      </c>
      <c r="E1636" s="999">
        <v>17</v>
      </c>
      <c r="F1636" s="999">
        <v>443272.67</v>
      </c>
      <c r="G1636" s="999">
        <v>0</v>
      </c>
      <c r="H1636" s="999">
        <v>0</v>
      </c>
      <c r="I1636" s="999">
        <v>194</v>
      </c>
      <c r="J1636" s="999">
        <v>194</v>
      </c>
      <c r="K1636" s="999">
        <v>194</v>
      </c>
      <c r="L1636" s="1005">
        <v>0</v>
      </c>
    </row>
    <row r="1637" spans="1:12" ht="18.75">
      <c r="A1637" s="1004" t="s">
        <v>937</v>
      </c>
      <c r="B1637" s="999" t="s">
        <v>4435</v>
      </c>
      <c r="C1637" s="999" t="s">
        <v>12087</v>
      </c>
      <c r="D1637" s="999" t="s">
        <v>12090</v>
      </c>
      <c r="E1637" s="999">
        <v>32</v>
      </c>
      <c r="F1637" s="999">
        <v>780401.57</v>
      </c>
      <c r="G1637" s="999">
        <v>0</v>
      </c>
      <c r="H1637" s="999">
        <v>0</v>
      </c>
      <c r="I1637" s="999">
        <v>187</v>
      </c>
      <c r="J1637" s="999">
        <v>187</v>
      </c>
      <c r="K1637" s="999">
        <v>187</v>
      </c>
      <c r="L1637" s="1005">
        <v>0</v>
      </c>
    </row>
    <row r="1638" spans="1:12" ht="18.75">
      <c r="A1638" s="1004" t="s">
        <v>937</v>
      </c>
      <c r="B1638" s="999" t="s">
        <v>8339</v>
      </c>
      <c r="C1638" s="999" t="s">
        <v>12087</v>
      </c>
      <c r="D1638" s="999" t="s">
        <v>12088</v>
      </c>
      <c r="E1638" s="999">
        <v>199</v>
      </c>
      <c r="F1638" s="999">
        <v>3849256.62</v>
      </c>
      <c r="G1638" s="999">
        <v>0</v>
      </c>
      <c r="H1638" s="999">
        <v>0</v>
      </c>
      <c r="I1638" s="999">
        <v>2980</v>
      </c>
      <c r="J1638" s="999">
        <v>2980</v>
      </c>
      <c r="K1638" s="999">
        <v>2980</v>
      </c>
      <c r="L1638" s="1005">
        <v>0</v>
      </c>
    </row>
    <row r="1639" spans="1:12" ht="18.75">
      <c r="A1639" s="1004" t="s">
        <v>937</v>
      </c>
      <c r="B1639" s="999" t="s">
        <v>12048</v>
      </c>
      <c r="C1639" s="999" t="s">
        <v>12087</v>
      </c>
      <c r="D1639" s="999" t="s">
        <v>12088</v>
      </c>
      <c r="E1639" s="999">
        <v>363</v>
      </c>
      <c r="F1639" s="999">
        <v>6814426.5999999996</v>
      </c>
      <c r="G1639" s="999">
        <v>0</v>
      </c>
      <c r="H1639" s="999">
        <v>0</v>
      </c>
      <c r="I1639" s="999">
        <v>4415</v>
      </c>
      <c r="J1639" s="999">
        <v>4415</v>
      </c>
      <c r="K1639" s="999">
        <v>4415</v>
      </c>
      <c r="L1639" s="1005">
        <v>0</v>
      </c>
    </row>
    <row r="1640" spans="1:12" ht="18.75">
      <c r="A1640" s="1004" t="s">
        <v>937</v>
      </c>
      <c r="B1640" s="999" t="s">
        <v>12048</v>
      </c>
      <c r="C1640" s="999" t="s">
        <v>12087</v>
      </c>
      <c r="D1640" s="999" t="s">
        <v>12090</v>
      </c>
      <c r="E1640" s="999">
        <v>0</v>
      </c>
      <c r="F1640" s="999">
        <v>0</v>
      </c>
      <c r="G1640" s="999">
        <v>0</v>
      </c>
      <c r="H1640" s="999">
        <v>0</v>
      </c>
      <c r="I1640" s="999">
        <v>7</v>
      </c>
      <c r="J1640" s="999">
        <v>7</v>
      </c>
      <c r="K1640" s="999">
        <v>7</v>
      </c>
      <c r="L1640" s="1005">
        <v>0</v>
      </c>
    </row>
    <row r="1641" spans="1:12" ht="18.75">
      <c r="A1641" s="1004" t="s">
        <v>937</v>
      </c>
      <c r="B1641" s="999" t="s">
        <v>8477</v>
      </c>
      <c r="C1641" s="999" t="s">
        <v>12087</v>
      </c>
      <c r="D1641" s="999" t="s">
        <v>12088</v>
      </c>
      <c r="E1641" s="999">
        <v>228</v>
      </c>
      <c r="F1641" s="999">
        <v>4650596.29</v>
      </c>
      <c r="G1641" s="999">
        <v>0</v>
      </c>
      <c r="H1641" s="999">
        <v>0</v>
      </c>
      <c r="I1641" s="999">
        <v>2660</v>
      </c>
      <c r="J1641" s="999">
        <v>2660</v>
      </c>
      <c r="K1641" s="999">
        <v>2660</v>
      </c>
      <c r="L1641" s="1005">
        <v>0</v>
      </c>
    </row>
    <row r="1642" spans="1:12" ht="18.75">
      <c r="A1642" s="1004" t="s">
        <v>937</v>
      </c>
      <c r="B1642" s="999" t="s">
        <v>8477</v>
      </c>
      <c r="C1642" s="999" t="s">
        <v>12087</v>
      </c>
      <c r="D1642" s="999" t="s">
        <v>12090</v>
      </c>
      <c r="E1642" s="999">
        <v>4</v>
      </c>
      <c r="F1642" s="999">
        <v>44046.01</v>
      </c>
      <c r="G1642" s="999">
        <v>0</v>
      </c>
      <c r="H1642" s="999">
        <v>0</v>
      </c>
      <c r="I1642" s="999">
        <v>57</v>
      </c>
      <c r="J1642" s="999">
        <v>57</v>
      </c>
      <c r="K1642" s="999">
        <v>57</v>
      </c>
      <c r="L1642" s="1005">
        <v>0</v>
      </c>
    </row>
    <row r="1643" spans="1:12" ht="18.75">
      <c r="A1643" s="1004" t="s">
        <v>937</v>
      </c>
      <c r="B1643" s="999" t="s">
        <v>4320</v>
      </c>
      <c r="C1643" s="999" t="s">
        <v>12087</v>
      </c>
      <c r="D1643" s="999" t="s">
        <v>12088</v>
      </c>
      <c r="E1643" s="999">
        <v>192</v>
      </c>
      <c r="F1643" s="999">
        <v>3136410.91</v>
      </c>
      <c r="G1643" s="999">
        <v>0</v>
      </c>
      <c r="H1643" s="999">
        <v>0</v>
      </c>
      <c r="I1643" s="999">
        <v>2248</v>
      </c>
      <c r="J1643" s="999">
        <v>2248</v>
      </c>
      <c r="K1643" s="999">
        <v>2248</v>
      </c>
      <c r="L1643" s="1005">
        <v>0</v>
      </c>
    </row>
    <row r="1644" spans="1:12" ht="18.75">
      <c r="A1644" s="1004" t="s">
        <v>937</v>
      </c>
      <c r="B1644" s="999" t="s">
        <v>12049</v>
      </c>
      <c r="C1644" s="999" t="s">
        <v>12087</v>
      </c>
      <c r="D1644" s="999" t="s">
        <v>12088</v>
      </c>
      <c r="E1644" s="999">
        <v>445</v>
      </c>
      <c r="F1644" s="999">
        <v>10267458.17</v>
      </c>
      <c r="G1644" s="999">
        <v>0</v>
      </c>
      <c r="H1644" s="999">
        <v>0</v>
      </c>
      <c r="I1644" s="999">
        <v>5446</v>
      </c>
      <c r="J1644" s="999">
        <v>5446</v>
      </c>
      <c r="K1644" s="999">
        <v>5446</v>
      </c>
      <c r="L1644" s="1005">
        <v>0</v>
      </c>
    </row>
    <row r="1645" spans="1:12" ht="18.75">
      <c r="A1645" s="1004" t="s">
        <v>937</v>
      </c>
      <c r="B1645" s="999" t="s">
        <v>12049</v>
      </c>
      <c r="C1645" s="999" t="s">
        <v>12087</v>
      </c>
      <c r="D1645" s="999" t="s">
        <v>12090</v>
      </c>
      <c r="E1645" s="999">
        <v>0</v>
      </c>
      <c r="F1645" s="999">
        <v>0</v>
      </c>
      <c r="G1645" s="999">
        <v>0</v>
      </c>
      <c r="H1645" s="999">
        <v>0</v>
      </c>
      <c r="I1645" s="999">
        <v>5</v>
      </c>
      <c r="J1645" s="999">
        <v>5</v>
      </c>
      <c r="K1645" s="999">
        <v>5</v>
      </c>
      <c r="L1645" s="1005">
        <v>0</v>
      </c>
    </row>
    <row r="1646" spans="1:12" ht="18.75">
      <c r="A1646" s="1004" t="s">
        <v>937</v>
      </c>
      <c r="B1646" s="999" t="s">
        <v>12050</v>
      </c>
      <c r="C1646" s="999" t="s">
        <v>12087</v>
      </c>
      <c r="D1646" s="999" t="s">
        <v>12088</v>
      </c>
      <c r="E1646" s="999">
        <v>1856</v>
      </c>
      <c r="F1646" s="999">
        <v>94614360.709999993</v>
      </c>
      <c r="G1646" s="999">
        <v>0</v>
      </c>
      <c r="H1646" s="999">
        <v>0</v>
      </c>
      <c r="I1646" s="999">
        <v>23374</v>
      </c>
      <c r="J1646" s="999">
        <v>23374</v>
      </c>
      <c r="K1646" s="999">
        <v>23374</v>
      </c>
      <c r="L1646" s="1005">
        <v>0</v>
      </c>
    </row>
    <row r="1647" spans="1:12" ht="18.75">
      <c r="A1647" s="1004" t="s">
        <v>937</v>
      </c>
      <c r="B1647" s="999" t="s">
        <v>12050</v>
      </c>
      <c r="C1647" s="999" t="s">
        <v>12087</v>
      </c>
      <c r="D1647" s="999" t="s">
        <v>12089</v>
      </c>
      <c r="E1647" s="999">
        <v>168</v>
      </c>
      <c r="F1647" s="999">
        <v>5359958.8600000003</v>
      </c>
      <c r="G1647" s="999">
        <v>0</v>
      </c>
      <c r="H1647" s="999">
        <v>0</v>
      </c>
      <c r="I1647" s="999">
        <v>924</v>
      </c>
      <c r="J1647" s="999">
        <v>924</v>
      </c>
      <c r="K1647" s="999">
        <v>924</v>
      </c>
      <c r="L1647" s="1005">
        <v>0</v>
      </c>
    </row>
    <row r="1648" spans="1:12" ht="18.75">
      <c r="A1648" s="1004" t="s">
        <v>937</v>
      </c>
      <c r="B1648" s="999" t="s">
        <v>12050</v>
      </c>
      <c r="C1648" s="999" t="s">
        <v>12087</v>
      </c>
      <c r="D1648" s="999" t="s">
        <v>12090</v>
      </c>
      <c r="E1648" s="999">
        <v>80</v>
      </c>
      <c r="F1648" s="999">
        <v>7998249.2599999998</v>
      </c>
      <c r="G1648" s="999">
        <v>0</v>
      </c>
      <c r="H1648" s="999">
        <v>0</v>
      </c>
      <c r="I1648" s="999">
        <v>633</v>
      </c>
      <c r="J1648" s="999">
        <v>633</v>
      </c>
      <c r="K1648" s="999">
        <v>633</v>
      </c>
      <c r="L1648" s="1005">
        <v>0</v>
      </c>
    </row>
    <row r="1649" spans="1:12" ht="18.75">
      <c r="A1649" s="1004" t="s">
        <v>937</v>
      </c>
      <c r="B1649" s="999" t="s">
        <v>12052</v>
      </c>
      <c r="C1649" s="999" t="s">
        <v>12087</v>
      </c>
      <c r="D1649" s="999" t="s">
        <v>12088</v>
      </c>
      <c r="E1649" s="999">
        <v>1774</v>
      </c>
      <c r="F1649" s="999">
        <v>54275320.100000001</v>
      </c>
      <c r="G1649" s="999">
        <v>0</v>
      </c>
      <c r="H1649" s="999">
        <v>0</v>
      </c>
      <c r="I1649" s="999">
        <v>22171</v>
      </c>
      <c r="J1649" s="999">
        <v>22171</v>
      </c>
      <c r="K1649" s="999">
        <v>22171</v>
      </c>
      <c r="L1649" s="1005">
        <v>0</v>
      </c>
    </row>
    <row r="1650" spans="1:12" ht="18.75">
      <c r="A1650" s="1004" t="s">
        <v>937</v>
      </c>
      <c r="B1650" s="999" t="s">
        <v>12053</v>
      </c>
      <c r="C1650" s="999" t="s">
        <v>12087</v>
      </c>
      <c r="D1650" s="999" t="s">
        <v>12088</v>
      </c>
      <c r="E1650" s="999">
        <v>1064</v>
      </c>
      <c r="F1650" s="999">
        <v>41492848.460000001</v>
      </c>
      <c r="G1650" s="999">
        <v>0</v>
      </c>
      <c r="H1650" s="999">
        <v>0</v>
      </c>
      <c r="I1650" s="999">
        <v>14291</v>
      </c>
      <c r="J1650" s="999">
        <v>14291</v>
      </c>
      <c r="K1650" s="999">
        <v>14291</v>
      </c>
      <c r="L1650" s="1005">
        <v>0</v>
      </c>
    </row>
    <row r="1651" spans="1:12" ht="18.75">
      <c r="A1651" s="1004" t="s">
        <v>937</v>
      </c>
      <c r="B1651" s="999" t="s">
        <v>12053</v>
      </c>
      <c r="C1651" s="999" t="s">
        <v>12087</v>
      </c>
      <c r="D1651" s="999" t="s">
        <v>12089</v>
      </c>
      <c r="E1651" s="999">
        <v>3</v>
      </c>
      <c r="F1651" s="999">
        <v>171645.87</v>
      </c>
      <c r="G1651" s="999">
        <v>0</v>
      </c>
      <c r="H1651" s="999">
        <v>0</v>
      </c>
      <c r="I1651" s="999">
        <v>234</v>
      </c>
      <c r="J1651" s="999">
        <v>234</v>
      </c>
      <c r="K1651" s="999">
        <v>234</v>
      </c>
      <c r="L1651" s="1005">
        <v>0</v>
      </c>
    </row>
    <row r="1652" spans="1:12" ht="18.75">
      <c r="A1652" s="1004" t="s">
        <v>937</v>
      </c>
      <c r="B1652" s="999" t="s">
        <v>12053</v>
      </c>
      <c r="C1652" s="999" t="s">
        <v>12087</v>
      </c>
      <c r="D1652" s="999" t="s">
        <v>12090</v>
      </c>
      <c r="E1652" s="999">
        <v>36</v>
      </c>
      <c r="F1652" s="999">
        <v>3136958.24</v>
      </c>
      <c r="G1652" s="999">
        <v>0</v>
      </c>
      <c r="H1652" s="999">
        <v>0</v>
      </c>
      <c r="I1652" s="999">
        <v>427</v>
      </c>
      <c r="J1652" s="999">
        <v>427</v>
      </c>
      <c r="K1652" s="999">
        <v>427</v>
      </c>
      <c r="L1652" s="1005">
        <v>0</v>
      </c>
    </row>
    <row r="1653" spans="1:12" ht="18.75">
      <c r="A1653" s="1004" t="s">
        <v>937</v>
      </c>
      <c r="B1653" s="999" t="s">
        <v>7427</v>
      </c>
      <c r="C1653" s="999" t="s">
        <v>12087</v>
      </c>
      <c r="D1653" s="999" t="s">
        <v>12088</v>
      </c>
      <c r="E1653" s="999">
        <v>717</v>
      </c>
      <c r="F1653" s="999">
        <v>38558601.07</v>
      </c>
      <c r="G1653" s="999">
        <v>0</v>
      </c>
      <c r="H1653" s="999">
        <v>0</v>
      </c>
      <c r="I1653" s="999">
        <v>8394</v>
      </c>
      <c r="J1653" s="999">
        <v>8394</v>
      </c>
      <c r="K1653" s="999">
        <v>8394</v>
      </c>
      <c r="L1653" s="1005">
        <v>0</v>
      </c>
    </row>
    <row r="1654" spans="1:12" ht="18.75">
      <c r="A1654" s="1004" t="s">
        <v>937</v>
      </c>
      <c r="B1654" s="999" t="s">
        <v>7427</v>
      </c>
      <c r="C1654" s="999" t="s">
        <v>12087</v>
      </c>
      <c r="D1654" s="999" t="s">
        <v>12089</v>
      </c>
      <c r="E1654" s="999">
        <v>54</v>
      </c>
      <c r="F1654" s="999">
        <v>1074963.47</v>
      </c>
      <c r="G1654" s="999">
        <v>0</v>
      </c>
      <c r="H1654" s="999">
        <v>0</v>
      </c>
      <c r="I1654" s="999">
        <v>626</v>
      </c>
      <c r="J1654" s="999">
        <v>626</v>
      </c>
      <c r="K1654" s="999">
        <v>626</v>
      </c>
      <c r="L1654" s="1005">
        <v>0</v>
      </c>
    </row>
    <row r="1655" spans="1:12" ht="18.75">
      <c r="A1655" s="1004" t="s">
        <v>937</v>
      </c>
      <c r="B1655" s="999" t="s">
        <v>12054</v>
      </c>
      <c r="C1655" s="999" t="s">
        <v>12087</v>
      </c>
      <c r="D1655" s="999" t="s">
        <v>12088</v>
      </c>
      <c r="E1655" s="999">
        <v>331</v>
      </c>
      <c r="F1655" s="999">
        <v>14883976.539999999</v>
      </c>
      <c r="G1655" s="999">
        <v>0</v>
      </c>
      <c r="H1655" s="999">
        <v>0</v>
      </c>
      <c r="I1655" s="999">
        <v>3854</v>
      </c>
      <c r="J1655" s="999">
        <v>3854</v>
      </c>
      <c r="K1655" s="999">
        <v>3854</v>
      </c>
      <c r="L1655" s="1005">
        <v>0</v>
      </c>
    </row>
    <row r="1656" spans="1:12" ht="18.75">
      <c r="A1656" s="1004" t="s">
        <v>937</v>
      </c>
      <c r="B1656" s="999" t="s">
        <v>12054</v>
      </c>
      <c r="C1656" s="999" t="s">
        <v>12087</v>
      </c>
      <c r="D1656" s="999" t="s">
        <v>12089</v>
      </c>
      <c r="E1656" s="999">
        <v>116</v>
      </c>
      <c r="F1656" s="999">
        <v>3914839.09</v>
      </c>
      <c r="G1656" s="999">
        <v>0</v>
      </c>
      <c r="H1656" s="999">
        <v>0</v>
      </c>
      <c r="I1656" s="999">
        <v>1355</v>
      </c>
      <c r="J1656" s="999">
        <v>1355</v>
      </c>
      <c r="K1656" s="999">
        <v>1355</v>
      </c>
      <c r="L1656" s="1005">
        <v>0</v>
      </c>
    </row>
    <row r="1657" spans="1:12" ht="18.75">
      <c r="A1657" s="1004" t="s">
        <v>937</v>
      </c>
      <c r="B1657" s="999" t="s">
        <v>4394</v>
      </c>
      <c r="C1657" s="999" t="s">
        <v>12087</v>
      </c>
      <c r="D1657" s="999" t="s">
        <v>12088</v>
      </c>
      <c r="E1657" s="999">
        <v>7</v>
      </c>
      <c r="F1657" s="999">
        <v>463963.98</v>
      </c>
      <c r="G1657" s="999">
        <v>0</v>
      </c>
      <c r="H1657" s="999">
        <v>0</v>
      </c>
      <c r="I1657" s="999">
        <v>89</v>
      </c>
      <c r="J1657" s="999">
        <v>89</v>
      </c>
      <c r="K1657" s="999">
        <v>89</v>
      </c>
      <c r="L1657" s="1005">
        <v>0</v>
      </c>
    </row>
    <row r="1658" spans="1:12" ht="18.75">
      <c r="A1658" s="1004" t="s">
        <v>937</v>
      </c>
      <c r="B1658" s="999" t="s">
        <v>2288</v>
      </c>
      <c r="C1658" s="999" t="s">
        <v>12087</v>
      </c>
      <c r="D1658" s="999" t="s">
        <v>12088</v>
      </c>
      <c r="E1658" s="999">
        <v>1</v>
      </c>
      <c r="F1658" s="999">
        <v>41416.07</v>
      </c>
      <c r="G1658" s="999">
        <v>0</v>
      </c>
      <c r="H1658" s="999">
        <v>0</v>
      </c>
      <c r="I1658" s="999">
        <v>17</v>
      </c>
      <c r="J1658" s="999">
        <v>17</v>
      </c>
      <c r="K1658" s="999">
        <v>17</v>
      </c>
      <c r="L1658" s="1005">
        <v>0</v>
      </c>
    </row>
    <row r="1659" spans="1:12" ht="18.75">
      <c r="A1659" s="1004" t="s">
        <v>937</v>
      </c>
      <c r="B1659" s="999" t="s">
        <v>7362</v>
      </c>
      <c r="C1659" s="999" t="s">
        <v>12087</v>
      </c>
      <c r="D1659" s="999" t="s">
        <v>12088</v>
      </c>
      <c r="E1659" s="999">
        <v>1</v>
      </c>
      <c r="F1659" s="999">
        <v>24722.86</v>
      </c>
      <c r="G1659" s="999">
        <v>0</v>
      </c>
      <c r="H1659" s="999">
        <v>0</v>
      </c>
      <c r="I1659" s="999">
        <v>17</v>
      </c>
      <c r="J1659" s="999">
        <v>17</v>
      </c>
      <c r="K1659" s="999">
        <v>17</v>
      </c>
      <c r="L1659" s="1005">
        <v>0</v>
      </c>
    </row>
    <row r="1660" spans="1:12" ht="18.75">
      <c r="A1660" s="1004" t="s">
        <v>937</v>
      </c>
      <c r="B1660" s="999" t="s">
        <v>1360</v>
      </c>
      <c r="C1660" s="999" t="s">
        <v>12087</v>
      </c>
      <c r="D1660" s="999" t="s">
        <v>12088</v>
      </c>
      <c r="E1660" s="999">
        <v>55</v>
      </c>
      <c r="F1660" s="999">
        <v>4670397.51</v>
      </c>
      <c r="G1660" s="999">
        <v>0</v>
      </c>
      <c r="H1660" s="999">
        <v>0</v>
      </c>
      <c r="I1660" s="999">
        <v>649</v>
      </c>
      <c r="J1660" s="999">
        <v>649</v>
      </c>
      <c r="K1660" s="999">
        <v>649</v>
      </c>
      <c r="L1660" s="1005">
        <v>0</v>
      </c>
    </row>
    <row r="1661" spans="1:12" ht="18.75">
      <c r="A1661" s="1004" t="s">
        <v>937</v>
      </c>
      <c r="B1661" s="999" t="s">
        <v>1360</v>
      </c>
      <c r="C1661" s="999" t="s">
        <v>12087</v>
      </c>
      <c r="D1661" s="999" t="s">
        <v>12090</v>
      </c>
      <c r="E1661" s="999">
        <v>4</v>
      </c>
      <c r="F1661" s="999">
        <v>102572.21</v>
      </c>
      <c r="G1661" s="999">
        <v>0</v>
      </c>
      <c r="H1661" s="999">
        <v>0</v>
      </c>
      <c r="I1661" s="999">
        <v>61</v>
      </c>
      <c r="J1661" s="999">
        <v>61</v>
      </c>
      <c r="K1661" s="999">
        <v>61</v>
      </c>
      <c r="L1661" s="1005">
        <v>0</v>
      </c>
    </row>
    <row r="1662" spans="1:12" ht="18.75">
      <c r="A1662" s="1004" t="s">
        <v>937</v>
      </c>
      <c r="B1662" s="999" t="s">
        <v>6694</v>
      </c>
      <c r="C1662" s="999" t="s">
        <v>12087</v>
      </c>
      <c r="D1662" s="999" t="s">
        <v>12091</v>
      </c>
      <c r="E1662" s="999">
        <v>338</v>
      </c>
      <c r="F1662" s="999">
        <v>9927881.4600000009</v>
      </c>
      <c r="G1662" s="999">
        <v>0</v>
      </c>
      <c r="H1662" s="999">
        <v>0</v>
      </c>
      <c r="I1662" s="999">
        <v>3693</v>
      </c>
      <c r="J1662" s="999">
        <v>3693</v>
      </c>
      <c r="K1662" s="999">
        <v>3692</v>
      </c>
      <c r="L1662" s="1005">
        <v>-1</v>
      </c>
    </row>
    <row r="1663" spans="1:12" ht="18.75">
      <c r="A1663" s="1004" t="s">
        <v>937</v>
      </c>
      <c r="B1663" s="999" t="s">
        <v>4240</v>
      </c>
      <c r="C1663" s="999" t="s">
        <v>12087</v>
      </c>
      <c r="D1663" s="999" t="s">
        <v>12088</v>
      </c>
      <c r="E1663" s="999">
        <v>2</v>
      </c>
      <c r="F1663" s="999">
        <v>92974.84</v>
      </c>
      <c r="G1663" s="999">
        <v>0</v>
      </c>
      <c r="H1663" s="999">
        <v>0</v>
      </c>
      <c r="I1663" s="999">
        <v>17</v>
      </c>
      <c r="J1663" s="999">
        <v>17</v>
      </c>
      <c r="K1663" s="999">
        <v>17</v>
      </c>
      <c r="L1663" s="1005">
        <v>0</v>
      </c>
    </row>
    <row r="1664" spans="1:12" ht="18.75">
      <c r="A1664" s="1004" t="s">
        <v>937</v>
      </c>
      <c r="B1664" s="999" t="s">
        <v>6273</v>
      </c>
      <c r="C1664" s="999" t="s">
        <v>12087</v>
      </c>
      <c r="D1664" s="999" t="s">
        <v>12091</v>
      </c>
      <c r="E1664" s="999">
        <v>163</v>
      </c>
      <c r="F1664" s="999">
        <v>4824665.46</v>
      </c>
      <c r="G1664" s="999">
        <v>0</v>
      </c>
      <c r="H1664" s="999">
        <v>0</v>
      </c>
      <c r="I1664" s="999">
        <v>1942</v>
      </c>
      <c r="J1664" s="999">
        <v>1942</v>
      </c>
      <c r="K1664" s="999">
        <v>1511</v>
      </c>
      <c r="L1664" s="1005">
        <v>-431</v>
      </c>
    </row>
    <row r="1665" spans="1:12" ht="18.75">
      <c r="A1665" s="1004" t="s">
        <v>937</v>
      </c>
      <c r="B1665" s="999" t="s">
        <v>12092</v>
      </c>
      <c r="C1665" s="999" t="s">
        <v>12087</v>
      </c>
      <c r="D1665" s="999" t="s">
        <v>12088</v>
      </c>
      <c r="E1665" s="999">
        <v>66</v>
      </c>
      <c r="F1665" s="999">
        <v>1926891.76</v>
      </c>
      <c r="G1665" s="999">
        <v>0</v>
      </c>
      <c r="H1665" s="999">
        <v>0</v>
      </c>
      <c r="I1665" s="999">
        <v>792</v>
      </c>
      <c r="J1665" s="999">
        <v>792</v>
      </c>
      <c r="K1665" s="999">
        <v>792</v>
      </c>
      <c r="L1665" s="1005">
        <v>0</v>
      </c>
    </row>
    <row r="1666" spans="1:12" ht="18.75">
      <c r="A1666" s="1004" t="s">
        <v>937</v>
      </c>
      <c r="B1666" s="999" t="s">
        <v>8118</v>
      </c>
      <c r="C1666" s="999" t="s">
        <v>12087</v>
      </c>
      <c r="D1666" s="999" t="s">
        <v>12088</v>
      </c>
      <c r="E1666" s="999">
        <v>1394</v>
      </c>
      <c r="F1666" s="999">
        <v>88174363.290000007</v>
      </c>
      <c r="G1666" s="999">
        <v>0</v>
      </c>
      <c r="H1666" s="999">
        <v>0</v>
      </c>
      <c r="I1666" s="999">
        <v>15918</v>
      </c>
      <c r="J1666" s="999">
        <v>15918</v>
      </c>
      <c r="K1666" s="999">
        <v>15918</v>
      </c>
      <c r="L1666" s="1005">
        <v>0</v>
      </c>
    </row>
    <row r="1667" spans="1:12" ht="18.75">
      <c r="A1667" s="1004" t="s">
        <v>937</v>
      </c>
      <c r="B1667" s="999" t="s">
        <v>8118</v>
      </c>
      <c r="C1667" s="999" t="s">
        <v>12087</v>
      </c>
      <c r="D1667" s="999" t="s">
        <v>12089</v>
      </c>
      <c r="E1667" s="999">
        <v>53</v>
      </c>
      <c r="F1667" s="999">
        <v>1780435.82</v>
      </c>
      <c r="G1667" s="999">
        <v>0</v>
      </c>
      <c r="H1667" s="999">
        <v>0</v>
      </c>
      <c r="I1667" s="999">
        <v>625</v>
      </c>
      <c r="J1667" s="999">
        <v>625</v>
      </c>
      <c r="K1667" s="999">
        <v>625</v>
      </c>
      <c r="L1667" s="1005">
        <v>0</v>
      </c>
    </row>
    <row r="1668" spans="1:12" ht="18.75">
      <c r="A1668" s="1004" t="s">
        <v>937</v>
      </c>
      <c r="B1668" s="999" t="s">
        <v>8118</v>
      </c>
      <c r="C1668" s="999" t="s">
        <v>12087</v>
      </c>
      <c r="D1668" s="999" t="s">
        <v>12090</v>
      </c>
      <c r="E1668" s="999">
        <v>369</v>
      </c>
      <c r="F1668" s="999">
        <v>26978424.02</v>
      </c>
      <c r="G1668" s="999">
        <v>0</v>
      </c>
      <c r="H1668" s="999">
        <v>0</v>
      </c>
      <c r="I1668" s="999">
        <v>3005</v>
      </c>
      <c r="J1668" s="999">
        <v>3005</v>
      </c>
      <c r="K1668" s="999">
        <v>3005</v>
      </c>
      <c r="L1668" s="1005">
        <v>0</v>
      </c>
    </row>
    <row r="1669" spans="1:12" ht="18.75">
      <c r="A1669" s="1004" t="s">
        <v>937</v>
      </c>
      <c r="B1669" s="999" t="s">
        <v>12083</v>
      </c>
      <c r="C1669" s="999" t="s">
        <v>12087</v>
      </c>
      <c r="D1669" s="999" t="s">
        <v>12088</v>
      </c>
      <c r="E1669" s="999">
        <v>62</v>
      </c>
      <c r="F1669" s="999">
        <v>1674863.72</v>
      </c>
      <c r="G1669" s="999">
        <v>0</v>
      </c>
      <c r="H1669" s="999">
        <v>0</v>
      </c>
      <c r="I1669" s="999">
        <v>710</v>
      </c>
      <c r="J1669" s="999">
        <v>710</v>
      </c>
      <c r="K1669" s="999">
        <v>710</v>
      </c>
      <c r="L1669" s="1005">
        <v>0</v>
      </c>
    </row>
    <row r="1670" spans="1:12" ht="18.75">
      <c r="A1670" s="1004" t="s">
        <v>937</v>
      </c>
      <c r="B1670" s="999" t="s">
        <v>12083</v>
      </c>
      <c r="C1670" s="999" t="s">
        <v>12087</v>
      </c>
      <c r="D1670" s="999" t="s">
        <v>12090</v>
      </c>
      <c r="E1670" s="999">
        <v>0</v>
      </c>
      <c r="F1670" s="999">
        <v>0</v>
      </c>
      <c r="G1670" s="999">
        <v>0</v>
      </c>
      <c r="H1670" s="999">
        <v>0</v>
      </c>
      <c r="I1670" s="999">
        <v>1</v>
      </c>
      <c r="J1670" s="999">
        <v>1</v>
      </c>
      <c r="K1670" s="999">
        <v>1</v>
      </c>
      <c r="L1670" s="1005">
        <v>0</v>
      </c>
    </row>
    <row r="1671" spans="1:12" ht="18.75">
      <c r="A1671" s="1004" t="s">
        <v>937</v>
      </c>
      <c r="B1671" s="999" t="s">
        <v>8453</v>
      </c>
      <c r="C1671" s="999" t="s">
        <v>12087</v>
      </c>
      <c r="D1671" s="999" t="s">
        <v>12088</v>
      </c>
      <c r="E1671" s="999">
        <v>207</v>
      </c>
      <c r="F1671" s="999">
        <v>9070046.5700000003</v>
      </c>
      <c r="G1671" s="999">
        <v>0</v>
      </c>
      <c r="H1671" s="999">
        <v>0</v>
      </c>
      <c r="I1671" s="999">
        <v>2416</v>
      </c>
      <c r="J1671" s="999">
        <v>2416</v>
      </c>
      <c r="K1671" s="999">
        <v>2416</v>
      </c>
      <c r="L1671" s="1005">
        <v>0</v>
      </c>
    </row>
    <row r="1672" spans="1:12" ht="18.75">
      <c r="A1672" s="1004" t="s">
        <v>937</v>
      </c>
      <c r="B1672" s="999" t="s">
        <v>12084</v>
      </c>
      <c r="C1672" s="999" t="s">
        <v>12087</v>
      </c>
      <c r="D1672" s="999" t="s">
        <v>12088</v>
      </c>
      <c r="E1672" s="999">
        <v>96</v>
      </c>
      <c r="F1672" s="999">
        <v>1669912.97</v>
      </c>
      <c r="G1672" s="999">
        <v>0</v>
      </c>
      <c r="H1672" s="999">
        <v>0</v>
      </c>
      <c r="I1672" s="999">
        <v>2637</v>
      </c>
      <c r="J1672" s="999">
        <v>2637</v>
      </c>
      <c r="K1672" s="999">
        <v>2637</v>
      </c>
      <c r="L1672" s="1005">
        <v>0</v>
      </c>
    </row>
    <row r="1673" spans="1:12" ht="18.75">
      <c r="A1673" s="1004" t="s">
        <v>937</v>
      </c>
      <c r="B1673" s="999" t="s">
        <v>12085</v>
      </c>
      <c r="C1673" s="999" t="s">
        <v>12087</v>
      </c>
      <c r="D1673" s="999" t="s">
        <v>12088</v>
      </c>
      <c r="E1673" s="999">
        <v>618</v>
      </c>
      <c r="F1673" s="999">
        <v>17925086.940000001</v>
      </c>
      <c r="G1673" s="999">
        <v>0</v>
      </c>
      <c r="H1673" s="999">
        <v>0</v>
      </c>
      <c r="I1673" s="999">
        <v>7117</v>
      </c>
      <c r="J1673" s="999">
        <v>7117</v>
      </c>
      <c r="K1673" s="999">
        <v>7117</v>
      </c>
      <c r="L1673" s="1005">
        <v>0</v>
      </c>
    </row>
    <row r="1674" spans="1:12" ht="18.75">
      <c r="A1674" s="1004" t="s">
        <v>937</v>
      </c>
      <c r="B1674" s="999" t="s">
        <v>12085</v>
      </c>
      <c r="C1674" s="999" t="s">
        <v>12087</v>
      </c>
      <c r="D1674" s="999" t="s">
        <v>12089</v>
      </c>
      <c r="E1674" s="999">
        <v>46</v>
      </c>
      <c r="F1674" s="999">
        <v>985448.83</v>
      </c>
      <c r="G1674" s="999">
        <v>0</v>
      </c>
      <c r="H1674" s="999">
        <v>0</v>
      </c>
      <c r="I1674" s="999">
        <v>524</v>
      </c>
      <c r="J1674" s="999">
        <v>524</v>
      </c>
      <c r="K1674" s="999">
        <v>524</v>
      </c>
      <c r="L1674" s="1005">
        <v>0</v>
      </c>
    </row>
    <row r="1675" spans="1:12" ht="18.75">
      <c r="A1675" s="1004" t="s">
        <v>937</v>
      </c>
      <c r="B1675" s="999" t="s">
        <v>12085</v>
      </c>
      <c r="C1675" s="999" t="s">
        <v>12087</v>
      </c>
      <c r="D1675" s="999" t="s">
        <v>12090</v>
      </c>
      <c r="E1675" s="999">
        <v>0</v>
      </c>
      <c r="F1675" s="999">
        <v>0</v>
      </c>
      <c r="G1675" s="999">
        <v>0</v>
      </c>
      <c r="H1675" s="999">
        <v>0</v>
      </c>
      <c r="I1675" s="999">
        <v>1</v>
      </c>
      <c r="J1675" s="999">
        <v>1</v>
      </c>
      <c r="K1675" s="999">
        <v>1</v>
      </c>
      <c r="L1675" s="1005">
        <v>0</v>
      </c>
    </row>
    <row r="1676" spans="1:12" ht="18.75">
      <c r="A1676" s="1004" t="s">
        <v>12093</v>
      </c>
      <c r="B1676" s="1006" t="s">
        <v>11960</v>
      </c>
      <c r="C1676" s="1006" t="s">
        <v>12094</v>
      </c>
      <c r="D1676" s="1006" t="s">
        <v>12095</v>
      </c>
      <c r="E1676" s="1006">
        <v>2</v>
      </c>
      <c r="F1676" s="1006">
        <v>1064510</v>
      </c>
      <c r="G1676" s="1006">
        <v>0</v>
      </c>
      <c r="H1676" s="1006">
        <v>0</v>
      </c>
      <c r="I1676" s="1006">
        <v>88</v>
      </c>
      <c r="J1676" s="1006">
        <v>88</v>
      </c>
      <c r="K1676" s="1006">
        <v>88</v>
      </c>
      <c r="L1676" s="1007">
        <v>0</v>
      </c>
    </row>
    <row r="1677" spans="1:12" ht="18.75">
      <c r="A1677" s="1004" t="s">
        <v>12093</v>
      </c>
      <c r="B1677" s="1006" t="s">
        <v>11960</v>
      </c>
      <c r="C1677" s="1006" t="s">
        <v>12094</v>
      </c>
      <c r="D1677" s="1006" t="s">
        <v>12096</v>
      </c>
      <c r="E1677" s="1006">
        <v>0</v>
      </c>
      <c r="F1677" s="1006">
        <v>0</v>
      </c>
      <c r="G1677" s="1006">
        <v>0</v>
      </c>
      <c r="H1677" s="1006">
        <v>0</v>
      </c>
      <c r="I1677" s="1006">
        <v>10</v>
      </c>
      <c r="J1677" s="1006">
        <v>10</v>
      </c>
      <c r="K1677" s="1006">
        <v>10</v>
      </c>
      <c r="L1677" s="1007">
        <v>0</v>
      </c>
    </row>
    <row r="1678" spans="1:12" ht="18.75">
      <c r="A1678" s="1004" t="s">
        <v>12093</v>
      </c>
      <c r="B1678" s="1006" t="s">
        <v>11960</v>
      </c>
      <c r="C1678" s="1006" t="s">
        <v>12094</v>
      </c>
      <c r="D1678" s="1006" t="s">
        <v>12097</v>
      </c>
      <c r="E1678" s="1006">
        <v>4</v>
      </c>
      <c r="F1678" s="1006">
        <v>509044</v>
      </c>
      <c r="G1678" s="1006">
        <v>0</v>
      </c>
      <c r="H1678" s="1006">
        <v>0</v>
      </c>
      <c r="I1678" s="1006">
        <v>105</v>
      </c>
      <c r="J1678" s="1006">
        <v>105</v>
      </c>
      <c r="K1678" s="1006">
        <v>105</v>
      </c>
      <c r="L1678" s="1007">
        <v>0</v>
      </c>
    </row>
    <row r="1679" spans="1:12" ht="18.75">
      <c r="A1679" s="1004" t="s">
        <v>12093</v>
      </c>
      <c r="B1679" s="1006" t="s">
        <v>11960</v>
      </c>
      <c r="C1679" s="1006" t="s">
        <v>12094</v>
      </c>
      <c r="D1679" s="1006" t="s">
        <v>12098</v>
      </c>
      <c r="E1679" s="1006">
        <v>0</v>
      </c>
      <c r="F1679" s="1006">
        <v>0</v>
      </c>
      <c r="G1679" s="1006">
        <v>0</v>
      </c>
      <c r="H1679" s="1006">
        <v>0</v>
      </c>
      <c r="I1679" s="1006">
        <v>35</v>
      </c>
      <c r="J1679" s="1006">
        <v>35</v>
      </c>
      <c r="K1679" s="1006">
        <v>35</v>
      </c>
      <c r="L1679" s="1007">
        <v>0</v>
      </c>
    </row>
    <row r="1680" spans="1:12" ht="18.75">
      <c r="A1680" s="1004" t="s">
        <v>12093</v>
      </c>
      <c r="B1680" s="1006" t="s">
        <v>11960</v>
      </c>
      <c r="C1680" s="1006" t="s">
        <v>12094</v>
      </c>
      <c r="D1680" s="1006" t="s">
        <v>12099</v>
      </c>
      <c r="E1680" s="1006">
        <v>22</v>
      </c>
      <c r="F1680" s="1006">
        <v>5158384</v>
      </c>
      <c r="G1680" s="1006">
        <v>0</v>
      </c>
      <c r="H1680" s="1006">
        <v>0</v>
      </c>
      <c r="I1680" s="1006">
        <v>78</v>
      </c>
      <c r="J1680" s="1006">
        <v>78</v>
      </c>
      <c r="K1680" s="1006">
        <v>78</v>
      </c>
      <c r="L1680" s="1007">
        <v>0</v>
      </c>
    </row>
    <row r="1681" spans="1:12" ht="18.75">
      <c r="A1681" s="1004" t="s">
        <v>12093</v>
      </c>
      <c r="B1681" s="1006" t="s">
        <v>11960</v>
      </c>
      <c r="C1681" s="1006" t="s">
        <v>12094</v>
      </c>
      <c r="D1681" s="1006" t="s">
        <v>12100</v>
      </c>
      <c r="E1681" s="1006">
        <v>0</v>
      </c>
      <c r="F1681" s="1006">
        <v>0</v>
      </c>
      <c r="G1681" s="1006">
        <v>0</v>
      </c>
      <c r="H1681" s="1006">
        <v>0</v>
      </c>
      <c r="I1681" s="1006">
        <v>15</v>
      </c>
      <c r="J1681" s="1006">
        <v>15</v>
      </c>
      <c r="K1681" s="1006">
        <v>15</v>
      </c>
      <c r="L1681" s="1007">
        <v>0</v>
      </c>
    </row>
    <row r="1682" spans="1:12" ht="18.75">
      <c r="A1682" s="1004" t="s">
        <v>12093</v>
      </c>
      <c r="B1682" s="1006" t="s">
        <v>11960</v>
      </c>
      <c r="C1682" s="1006" t="s">
        <v>12094</v>
      </c>
      <c r="D1682" s="1006" t="s">
        <v>12101</v>
      </c>
      <c r="E1682" s="1006">
        <v>0</v>
      </c>
      <c r="F1682" s="1006">
        <v>0</v>
      </c>
      <c r="G1682" s="1006">
        <v>0</v>
      </c>
      <c r="H1682" s="1006">
        <v>0</v>
      </c>
      <c r="I1682" s="1006">
        <v>25</v>
      </c>
      <c r="J1682" s="1006">
        <v>25</v>
      </c>
      <c r="K1682" s="1006">
        <v>25</v>
      </c>
      <c r="L1682" s="1007">
        <v>0</v>
      </c>
    </row>
    <row r="1683" spans="1:12" ht="18.75">
      <c r="A1683" s="1004" t="s">
        <v>12093</v>
      </c>
      <c r="B1683" s="1006" t="s">
        <v>11960</v>
      </c>
      <c r="C1683" s="1006" t="s">
        <v>12094</v>
      </c>
      <c r="D1683" s="1006" t="s">
        <v>12102</v>
      </c>
      <c r="E1683" s="1006">
        <v>25</v>
      </c>
      <c r="F1683" s="1006">
        <v>5234125</v>
      </c>
      <c r="G1683" s="1006">
        <v>0</v>
      </c>
      <c r="H1683" s="1006">
        <v>0</v>
      </c>
      <c r="I1683" s="1006">
        <v>84</v>
      </c>
      <c r="J1683" s="1006">
        <v>84</v>
      </c>
      <c r="K1683" s="1006">
        <v>84</v>
      </c>
      <c r="L1683" s="1007">
        <v>0</v>
      </c>
    </row>
    <row r="1684" spans="1:12" ht="18.75">
      <c r="A1684" s="1004" t="s">
        <v>12093</v>
      </c>
      <c r="B1684" s="1006" t="s">
        <v>11960</v>
      </c>
      <c r="C1684" s="1006" t="s">
        <v>12094</v>
      </c>
      <c r="D1684" s="1006" t="s">
        <v>12103</v>
      </c>
      <c r="E1684" s="1006">
        <v>0</v>
      </c>
      <c r="F1684" s="1006">
        <v>0</v>
      </c>
      <c r="G1684" s="1006">
        <v>0</v>
      </c>
      <c r="H1684" s="1006">
        <v>0</v>
      </c>
      <c r="I1684" s="1006">
        <v>12</v>
      </c>
      <c r="J1684" s="1006">
        <v>12</v>
      </c>
      <c r="K1684" s="1006">
        <v>12</v>
      </c>
      <c r="L1684" s="1007">
        <v>0</v>
      </c>
    </row>
    <row r="1685" spans="1:12" ht="18.75">
      <c r="A1685" s="1004" t="s">
        <v>12093</v>
      </c>
      <c r="B1685" s="1006" t="s">
        <v>11960</v>
      </c>
      <c r="C1685" s="1006" t="s">
        <v>12094</v>
      </c>
      <c r="D1685" s="1006" t="s">
        <v>12104</v>
      </c>
      <c r="E1685" s="1006">
        <v>0</v>
      </c>
      <c r="F1685" s="1006">
        <v>0</v>
      </c>
      <c r="G1685" s="1006">
        <v>0</v>
      </c>
      <c r="H1685" s="1006">
        <v>0</v>
      </c>
      <c r="I1685" s="1006">
        <v>4</v>
      </c>
      <c r="J1685" s="1006">
        <v>4</v>
      </c>
      <c r="K1685" s="1006">
        <v>4</v>
      </c>
      <c r="L1685" s="1007">
        <v>0</v>
      </c>
    </row>
    <row r="1686" spans="1:12" ht="18.75">
      <c r="A1686" s="1004" t="s">
        <v>12093</v>
      </c>
      <c r="B1686" s="1006" t="s">
        <v>11960</v>
      </c>
      <c r="C1686" s="1006" t="s">
        <v>12094</v>
      </c>
      <c r="D1686" s="1006" t="s">
        <v>12105</v>
      </c>
      <c r="E1686" s="1006">
        <v>5</v>
      </c>
      <c r="F1686" s="1006">
        <v>961025</v>
      </c>
      <c r="G1686" s="1006">
        <v>0</v>
      </c>
      <c r="H1686" s="1006">
        <v>0</v>
      </c>
      <c r="I1686" s="1006">
        <v>75</v>
      </c>
      <c r="J1686" s="1006">
        <v>75</v>
      </c>
      <c r="K1686" s="1006">
        <v>75</v>
      </c>
      <c r="L1686" s="1007">
        <v>0</v>
      </c>
    </row>
    <row r="1687" spans="1:12" ht="18.75">
      <c r="A1687" s="1004" t="s">
        <v>12093</v>
      </c>
      <c r="B1687" s="1006" t="s">
        <v>11960</v>
      </c>
      <c r="C1687" s="1006" t="s">
        <v>12094</v>
      </c>
      <c r="D1687" s="1006" t="s">
        <v>12106</v>
      </c>
      <c r="E1687" s="1006">
        <v>1</v>
      </c>
      <c r="F1687" s="1006">
        <v>233748</v>
      </c>
      <c r="G1687" s="1006">
        <v>0</v>
      </c>
      <c r="H1687" s="1006">
        <v>0</v>
      </c>
      <c r="I1687" s="1006">
        <v>2</v>
      </c>
      <c r="J1687" s="1006">
        <v>2</v>
      </c>
      <c r="K1687" s="1006">
        <v>2</v>
      </c>
      <c r="L1687" s="1007">
        <v>0</v>
      </c>
    </row>
    <row r="1688" spans="1:12" ht="18.75">
      <c r="A1688" s="1004" t="s">
        <v>12093</v>
      </c>
      <c r="B1688" s="1006" t="s">
        <v>11960</v>
      </c>
      <c r="C1688" s="1006" t="s">
        <v>12094</v>
      </c>
      <c r="D1688" s="1006" t="s">
        <v>12107</v>
      </c>
      <c r="E1688" s="1006">
        <v>2</v>
      </c>
      <c r="F1688" s="1006">
        <v>275116</v>
      </c>
      <c r="G1688" s="1006">
        <v>0</v>
      </c>
      <c r="H1688" s="1006">
        <v>0</v>
      </c>
      <c r="I1688" s="1006">
        <v>10</v>
      </c>
      <c r="J1688" s="1006">
        <v>10</v>
      </c>
      <c r="K1688" s="1006">
        <v>10</v>
      </c>
      <c r="L1688" s="1007">
        <v>0</v>
      </c>
    </row>
    <row r="1689" spans="1:12" ht="18.75">
      <c r="A1689" s="1004" t="s">
        <v>12093</v>
      </c>
      <c r="B1689" s="1006" t="s">
        <v>11960</v>
      </c>
      <c r="C1689" s="1006" t="s">
        <v>12094</v>
      </c>
      <c r="D1689" s="1006" t="s">
        <v>12108</v>
      </c>
      <c r="E1689" s="1006">
        <v>0</v>
      </c>
      <c r="F1689" s="1006">
        <v>0</v>
      </c>
      <c r="G1689" s="1006">
        <v>0</v>
      </c>
      <c r="H1689" s="1006">
        <v>0</v>
      </c>
      <c r="I1689" s="1006">
        <v>165</v>
      </c>
      <c r="J1689" s="1006">
        <v>165</v>
      </c>
      <c r="K1689" s="1006">
        <v>165</v>
      </c>
      <c r="L1689" s="1007">
        <v>0</v>
      </c>
    </row>
    <row r="1690" spans="1:12" ht="18.75">
      <c r="A1690" s="1004" t="s">
        <v>12093</v>
      </c>
      <c r="B1690" s="1006" t="s">
        <v>11960</v>
      </c>
      <c r="C1690" s="1006" t="s">
        <v>12094</v>
      </c>
      <c r="D1690" s="1006" t="s">
        <v>12109</v>
      </c>
      <c r="E1690" s="1006">
        <v>0</v>
      </c>
      <c r="F1690" s="1006">
        <v>0</v>
      </c>
      <c r="G1690" s="1006">
        <v>0</v>
      </c>
      <c r="H1690" s="1006">
        <v>0</v>
      </c>
      <c r="I1690" s="1006">
        <v>35</v>
      </c>
      <c r="J1690" s="1006">
        <v>35</v>
      </c>
      <c r="K1690" s="1006">
        <v>35</v>
      </c>
      <c r="L1690" s="1007">
        <v>0</v>
      </c>
    </row>
    <row r="1691" spans="1:12" ht="18.75">
      <c r="A1691" s="1004" t="s">
        <v>12093</v>
      </c>
      <c r="B1691" s="1006" t="s">
        <v>11985</v>
      </c>
      <c r="C1691" s="1006" t="s">
        <v>12094</v>
      </c>
      <c r="D1691" s="1006" t="s">
        <v>12110</v>
      </c>
      <c r="E1691" s="1006">
        <v>99</v>
      </c>
      <c r="F1691" s="1006">
        <v>12606264</v>
      </c>
      <c r="G1691" s="1006">
        <v>0</v>
      </c>
      <c r="H1691" s="1006">
        <v>0</v>
      </c>
      <c r="I1691" s="1006">
        <v>976</v>
      </c>
      <c r="J1691" s="1006">
        <v>976</v>
      </c>
      <c r="K1691" s="1006">
        <v>976</v>
      </c>
      <c r="L1691" s="1007">
        <v>0</v>
      </c>
    </row>
    <row r="1692" spans="1:12" ht="18.75">
      <c r="A1692" s="1004" t="s">
        <v>12093</v>
      </c>
      <c r="B1692" s="1006" t="s">
        <v>11985</v>
      </c>
      <c r="C1692" s="1006" t="s">
        <v>12094</v>
      </c>
      <c r="D1692" s="1006" t="s">
        <v>12111</v>
      </c>
      <c r="E1692" s="1006">
        <v>6</v>
      </c>
      <c r="F1692" s="1006">
        <v>805194</v>
      </c>
      <c r="G1692" s="1006">
        <v>0</v>
      </c>
      <c r="H1692" s="1006">
        <v>0</v>
      </c>
      <c r="I1692" s="1006">
        <v>249</v>
      </c>
      <c r="J1692" s="1006">
        <v>249</v>
      </c>
      <c r="K1692" s="1006">
        <v>249</v>
      </c>
      <c r="L1692" s="1007">
        <v>0</v>
      </c>
    </row>
    <row r="1693" spans="1:12" ht="18.75">
      <c r="A1693" s="1004" t="s">
        <v>12093</v>
      </c>
      <c r="B1693" s="1006" t="s">
        <v>11990</v>
      </c>
      <c r="C1693" s="1006" t="s">
        <v>12094</v>
      </c>
      <c r="D1693" s="1006" t="s">
        <v>12112</v>
      </c>
      <c r="E1693" s="1006">
        <v>4</v>
      </c>
      <c r="F1693" s="1006">
        <v>403492</v>
      </c>
      <c r="G1693" s="1006">
        <v>0</v>
      </c>
      <c r="H1693" s="1006">
        <v>0</v>
      </c>
      <c r="I1693" s="1006">
        <v>52</v>
      </c>
      <c r="J1693" s="1006">
        <v>52</v>
      </c>
      <c r="K1693" s="1006">
        <v>52</v>
      </c>
      <c r="L1693" s="1007">
        <v>0</v>
      </c>
    </row>
    <row r="1694" spans="1:12" ht="18.75">
      <c r="A1694" s="1004" t="s">
        <v>12093</v>
      </c>
      <c r="B1694" s="1006" t="s">
        <v>11991</v>
      </c>
      <c r="C1694" s="1006" t="s">
        <v>12094</v>
      </c>
      <c r="D1694" s="1006" t="s">
        <v>12113</v>
      </c>
      <c r="E1694" s="1006">
        <v>197</v>
      </c>
      <c r="F1694" s="1006">
        <v>14026794</v>
      </c>
      <c r="G1694" s="1006">
        <v>0</v>
      </c>
      <c r="H1694" s="1006">
        <v>0</v>
      </c>
      <c r="I1694" s="1006">
        <v>2399</v>
      </c>
      <c r="J1694" s="1006">
        <v>2399</v>
      </c>
      <c r="K1694" s="1006">
        <v>2399</v>
      </c>
      <c r="L1694" s="1007">
        <v>0</v>
      </c>
    </row>
    <row r="1695" spans="1:12" ht="18.75">
      <c r="A1695" s="1004" t="s">
        <v>12093</v>
      </c>
      <c r="B1695" s="1006" t="s">
        <v>11991</v>
      </c>
      <c r="C1695" s="1006" t="s">
        <v>12094</v>
      </c>
      <c r="D1695" s="1006" t="s">
        <v>12114</v>
      </c>
      <c r="E1695" s="1006">
        <v>5</v>
      </c>
      <c r="F1695" s="1006">
        <v>438220</v>
      </c>
      <c r="G1695" s="1006">
        <v>0</v>
      </c>
      <c r="H1695" s="1006">
        <v>0</v>
      </c>
      <c r="I1695" s="1006">
        <v>24</v>
      </c>
      <c r="J1695" s="1006">
        <v>24</v>
      </c>
      <c r="K1695" s="1006">
        <v>24</v>
      </c>
      <c r="L1695" s="1007">
        <v>0</v>
      </c>
    </row>
    <row r="1696" spans="1:12" ht="18.75">
      <c r="A1696" s="1004" t="s">
        <v>12093</v>
      </c>
      <c r="B1696" s="1006" t="s">
        <v>11993</v>
      </c>
      <c r="C1696" s="1006" t="s">
        <v>12094</v>
      </c>
      <c r="D1696" s="1006" t="s">
        <v>12115</v>
      </c>
      <c r="E1696" s="1006">
        <v>3</v>
      </c>
      <c r="F1696" s="1006">
        <v>487332</v>
      </c>
      <c r="G1696" s="1006">
        <v>0</v>
      </c>
      <c r="H1696" s="1006">
        <v>0</v>
      </c>
      <c r="I1696" s="1006">
        <v>60</v>
      </c>
      <c r="J1696" s="1006">
        <v>60</v>
      </c>
      <c r="K1696" s="1006">
        <v>60</v>
      </c>
      <c r="L1696" s="1007">
        <v>0</v>
      </c>
    </row>
    <row r="1697" spans="1:12" ht="18.75">
      <c r="A1697" s="1004" t="s">
        <v>12093</v>
      </c>
      <c r="B1697" s="1006" t="s">
        <v>11993</v>
      </c>
      <c r="C1697" s="1006" t="s">
        <v>12094</v>
      </c>
      <c r="D1697" s="1006" t="s">
        <v>12116</v>
      </c>
      <c r="E1697" s="1006">
        <v>1</v>
      </c>
      <c r="F1697" s="1006">
        <v>157767</v>
      </c>
      <c r="G1697" s="1006">
        <v>0</v>
      </c>
      <c r="H1697" s="1006">
        <v>0</v>
      </c>
      <c r="I1697" s="1006">
        <v>3</v>
      </c>
      <c r="J1697" s="1006">
        <v>3</v>
      </c>
      <c r="K1697" s="1006">
        <v>3</v>
      </c>
      <c r="L1697" s="1007">
        <v>0</v>
      </c>
    </row>
    <row r="1698" spans="1:12" ht="18.75">
      <c r="A1698" s="1004" t="s">
        <v>12093</v>
      </c>
      <c r="B1698" s="1006" t="s">
        <v>11993</v>
      </c>
      <c r="C1698" s="1006" t="s">
        <v>12094</v>
      </c>
      <c r="D1698" s="1006" t="s">
        <v>12117</v>
      </c>
      <c r="E1698" s="1006">
        <v>3</v>
      </c>
      <c r="F1698" s="1006">
        <v>1186095</v>
      </c>
      <c r="G1698" s="1006">
        <v>0</v>
      </c>
      <c r="H1698" s="1006">
        <v>0</v>
      </c>
      <c r="I1698" s="1006">
        <v>15</v>
      </c>
      <c r="J1698" s="1006">
        <v>15</v>
      </c>
      <c r="K1698" s="1006">
        <v>15</v>
      </c>
      <c r="L1698" s="1007">
        <v>0</v>
      </c>
    </row>
    <row r="1699" spans="1:12" ht="18.75">
      <c r="A1699" s="1004" t="s">
        <v>12093</v>
      </c>
      <c r="B1699" s="1006" t="s">
        <v>11993</v>
      </c>
      <c r="C1699" s="1006" t="s">
        <v>12094</v>
      </c>
      <c r="D1699" s="1006" t="s">
        <v>12118</v>
      </c>
      <c r="E1699" s="1006">
        <v>0</v>
      </c>
      <c r="F1699" s="1006">
        <v>0</v>
      </c>
      <c r="G1699" s="1006">
        <v>0</v>
      </c>
      <c r="H1699" s="1006">
        <v>0</v>
      </c>
      <c r="I1699" s="1006">
        <v>2</v>
      </c>
      <c r="J1699" s="1006">
        <v>2</v>
      </c>
      <c r="K1699" s="1006">
        <v>2</v>
      </c>
      <c r="L1699" s="1007">
        <v>0</v>
      </c>
    </row>
    <row r="1700" spans="1:12" ht="18.75">
      <c r="A1700" s="1004" t="s">
        <v>12093</v>
      </c>
      <c r="B1700" s="1006" t="s">
        <v>11993</v>
      </c>
      <c r="C1700" s="1006" t="s">
        <v>12094</v>
      </c>
      <c r="D1700" s="1006" t="s">
        <v>12098</v>
      </c>
      <c r="E1700" s="1006">
        <v>26</v>
      </c>
      <c r="F1700" s="1006">
        <v>4433650</v>
      </c>
      <c r="G1700" s="1006">
        <v>0</v>
      </c>
      <c r="H1700" s="1006">
        <v>0</v>
      </c>
      <c r="I1700" s="1006">
        <v>282</v>
      </c>
      <c r="J1700" s="1006">
        <v>282</v>
      </c>
      <c r="K1700" s="1006">
        <v>282</v>
      </c>
      <c r="L1700" s="1007">
        <v>0</v>
      </c>
    </row>
    <row r="1701" spans="1:12" ht="18.75">
      <c r="A1701" s="1004" t="s">
        <v>12093</v>
      </c>
      <c r="B1701" s="1006" t="s">
        <v>11993</v>
      </c>
      <c r="C1701" s="1006" t="s">
        <v>12094</v>
      </c>
      <c r="D1701" s="1006" t="s">
        <v>12099</v>
      </c>
      <c r="E1701" s="1006">
        <v>8</v>
      </c>
      <c r="F1701" s="1006">
        <v>1875776</v>
      </c>
      <c r="G1701" s="1006">
        <v>0</v>
      </c>
      <c r="H1701" s="1006">
        <v>0</v>
      </c>
      <c r="I1701" s="1006">
        <v>86</v>
      </c>
      <c r="J1701" s="1006">
        <v>86</v>
      </c>
      <c r="K1701" s="1006">
        <v>86</v>
      </c>
      <c r="L1701" s="1007">
        <v>0</v>
      </c>
    </row>
    <row r="1702" spans="1:12" ht="18.75">
      <c r="A1702" s="1004" t="s">
        <v>12093</v>
      </c>
      <c r="B1702" s="1006" t="s">
        <v>11993</v>
      </c>
      <c r="C1702" s="1006" t="s">
        <v>12094</v>
      </c>
      <c r="D1702" s="1006" t="s">
        <v>12100</v>
      </c>
      <c r="E1702" s="1006">
        <v>4</v>
      </c>
      <c r="F1702" s="1006">
        <v>1193680</v>
      </c>
      <c r="G1702" s="1006">
        <v>0</v>
      </c>
      <c r="H1702" s="1006">
        <v>0</v>
      </c>
      <c r="I1702" s="1006">
        <v>22</v>
      </c>
      <c r="J1702" s="1006">
        <v>22</v>
      </c>
      <c r="K1702" s="1006">
        <v>22</v>
      </c>
      <c r="L1702" s="1007">
        <v>0</v>
      </c>
    </row>
    <row r="1703" spans="1:12" ht="18.75">
      <c r="A1703" s="1004" t="s">
        <v>12093</v>
      </c>
      <c r="B1703" s="1006" t="s">
        <v>11993</v>
      </c>
      <c r="C1703" s="1006" t="s">
        <v>12094</v>
      </c>
      <c r="D1703" s="1006" t="s">
        <v>12101</v>
      </c>
      <c r="E1703" s="1006">
        <v>20</v>
      </c>
      <c r="F1703" s="1006">
        <v>3045300</v>
      </c>
      <c r="G1703" s="1006">
        <v>0</v>
      </c>
      <c r="H1703" s="1006">
        <v>0</v>
      </c>
      <c r="I1703" s="1006">
        <v>289</v>
      </c>
      <c r="J1703" s="1006">
        <v>289</v>
      </c>
      <c r="K1703" s="1006">
        <v>289</v>
      </c>
      <c r="L1703" s="1007">
        <v>0</v>
      </c>
    </row>
    <row r="1704" spans="1:12" ht="18.75">
      <c r="A1704" s="1004" t="s">
        <v>12093</v>
      </c>
      <c r="B1704" s="1006" t="s">
        <v>11993</v>
      </c>
      <c r="C1704" s="1006" t="s">
        <v>12094</v>
      </c>
      <c r="D1704" s="1006" t="s">
        <v>12102</v>
      </c>
      <c r="E1704" s="1006">
        <v>6</v>
      </c>
      <c r="F1704" s="1006">
        <v>1256190</v>
      </c>
      <c r="G1704" s="1006">
        <v>0</v>
      </c>
      <c r="H1704" s="1006">
        <v>0</v>
      </c>
      <c r="I1704" s="1006">
        <v>78</v>
      </c>
      <c r="J1704" s="1006">
        <v>78</v>
      </c>
      <c r="K1704" s="1006">
        <v>78</v>
      </c>
      <c r="L1704" s="1007">
        <v>0</v>
      </c>
    </row>
    <row r="1705" spans="1:12" ht="18.75">
      <c r="A1705" s="1004" t="s">
        <v>12093</v>
      </c>
      <c r="B1705" s="1006" t="s">
        <v>11993</v>
      </c>
      <c r="C1705" s="1006" t="s">
        <v>12094</v>
      </c>
      <c r="D1705" s="1006" t="s">
        <v>12103</v>
      </c>
      <c r="E1705" s="1006">
        <v>2</v>
      </c>
      <c r="F1705" s="1006">
        <v>532930</v>
      </c>
      <c r="G1705" s="1006">
        <v>0</v>
      </c>
      <c r="H1705" s="1006">
        <v>0</v>
      </c>
      <c r="I1705" s="1006">
        <v>14</v>
      </c>
      <c r="J1705" s="1006">
        <v>14</v>
      </c>
      <c r="K1705" s="1006">
        <v>14</v>
      </c>
      <c r="L1705" s="1007">
        <v>0</v>
      </c>
    </row>
    <row r="1706" spans="1:12" ht="18.75">
      <c r="A1706" s="1004" t="s">
        <v>12093</v>
      </c>
      <c r="B1706" s="1006" t="s">
        <v>11993</v>
      </c>
      <c r="C1706" s="1006" t="s">
        <v>12094</v>
      </c>
      <c r="D1706" s="1006" t="s">
        <v>12119</v>
      </c>
      <c r="E1706" s="1006">
        <v>8</v>
      </c>
      <c r="F1706" s="1006">
        <v>2015576</v>
      </c>
      <c r="G1706" s="1006">
        <v>0</v>
      </c>
      <c r="H1706" s="1006">
        <v>0</v>
      </c>
      <c r="I1706" s="1006">
        <v>20</v>
      </c>
      <c r="J1706" s="1006">
        <v>20</v>
      </c>
      <c r="K1706" s="1006">
        <v>20</v>
      </c>
      <c r="L1706" s="1007">
        <v>0</v>
      </c>
    </row>
    <row r="1707" spans="1:12" ht="18.75">
      <c r="A1707" s="1004" t="s">
        <v>12093</v>
      </c>
      <c r="B1707" s="1006" t="s">
        <v>11993</v>
      </c>
      <c r="C1707" s="1006" t="s">
        <v>12094</v>
      </c>
      <c r="D1707" s="1006" t="s">
        <v>12107</v>
      </c>
      <c r="E1707" s="1006">
        <v>3</v>
      </c>
      <c r="F1707" s="1006">
        <v>412674</v>
      </c>
      <c r="G1707" s="1006">
        <v>0</v>
      </c>
      <c r="H1707" s="1006">
        <v>0</v>
      </c>
      <c r="I1707" s="1006">
        <v>54</v>
      </c>
      <c r="J1707" s="1006">
        <v>54</v>
      </c>
      <c r="K1707" s="1006">
        <v>54</v>
      </c>
      <c r="L1707" s="1007">
        <v>0</v>
      </c>
    </row>
    <row r="1708" spans="1:12" ht="18.75">
      <c r="A1708" s="1004" t="s">
        <v>12093</v>
      </c>
      <c r="B1708" s="1006" t="s">
        <v>11993</v>
      </c>
      <c r="C1708" s="1006" t="s">
        <v>12094</v>
      </c>
      <c r="D1708" s="1006" t="s">
        <v>12120</v>
      </c>
      <c r="E1708" s="1006">
        <v>6</v>
      </c>
      <c r="F1708" s="1006">
        <v>1226898</v>
      </c>
      <c r="G1708" s="1006">
        <v>0</v>
      </c>
      <c r="H1708" s="1006">
        <v>0</v>
      </c>
      <c r="I1708" s="1006">
        <v>41</v>
      </c>
      <c r="J1708" s="1006">
        <v>41</v>
      </c>
      <c r="K1708" s="1006">
        <v>41</v>
      </c>
      <c r="L1708" s="1007">
        <v>0</v>
      </c>
    </row>
    <row r="1709" spans="1:12" ht="18.75">
      <c r="A1709" s="1004" t="s">
        <v>12093</v>
      </c>
      <c r="B1709" s="1006" t="s">
        <v>11993</v>
      </c>
      <c r="C1709" s="1006" t="s">
        <v>12094</v>
      </c>
      <c r="D1709" s="1006" t="s">
        <v>12108</v>
      </c>
      <c r="E1709" s="1006">
        <v>6</v>
      </c>
      <c r="F1709" s="1006">
        <v>877140</v>
      </c>
      <c r="G1709" s="1006">
        <v>0</v>
      </c>
      <c r="H1709" s="1006">
        <v>0</v>
      </c>
      <c r="I1709" s="1006">
        <v>95</v>
      </c>
      <c r="J1709" s="1006">
        <v>95</v>
      </c>
      <c r="K1709" s="1006">
        <v>95</v>
      </c>
      <c r="L1709" s="1007">
        <v>0</v>
      </c>
    </row>
    <row r="1710" spans="1:12" ht="18.75">
      <c r="A1710" s="1004" t="s">
        <v>12093</v>
      </c>
      <c r="B1710" s="1006" t="s">
        <v>11993</v>
      </c>
      <c r="C1710" s="1006" t="s">
        <v>12094</v>
      </c>
      <c r="D1710" s="1006" t="s">
        <v>12109</v>
      </c>
      <c r="E1710" s="1006">
        <v>1</v>
      </c>
      <c r="F1710" s="1006">
        <v>209307</v>
      </c>
      <c r="G1710" s="1006">
        <v>0</v>
      </c>
      <c r="H1710" s="1006">
        <v>0</v>
      </c>
      <c r="I1710" s="1006">
        <v>6</v>
      </c>
      <c r="J1710" s="1006">
        <v>6</v>
      </c>
      <c r="K1710" s="1006">
        <v>6</v>
      </c>
      <c r="L1710" s="1007">
        <v>0</v>
      </c>
    </row>
    <row r="1711" spans="1:12" ht="18.75">
      <c r="A1711" s="1004" t="s">
        <v>12093</v>
      </c>
      <c r="B1711" s="1006" t="s">
        <v>11993</v>
      </c>
      <c r="C1711" s="1006" t="s">
        <v>12094</v>
      </c>
      <c r="D1711" s="1006" t="s">
        <v>12121</v>
      </c>
      <c r="E1711" s="1006">
        <v>0</v>
      </c>
      <c r="F1711" s="1006">
        <v>0</v>
      </c>
      <c r="G1711" s="1006">
        <v>0</v>
      </c>
      <c r="H1711" s="1006">
        <v>0</v>
      </c>
      <c r="I1711" s="1006">
        <v>29</v>
      </c>
      <c r="J1711" s="1006">
        <v>29</v>
      </c>
      <c r="K1711" s="1006">
        <v>29</v>
      </c>
      <c r="L1711" s="1007">
        <v>0</v>
      </c>
    </row>
    <row r="1712" spans="1:12" ht="18.75">
      <c r="A1712" s="1004" t="s">
        <v>12093</v>
      </c>
      <c r="B1712" s="1006" t="s">
        <v>4001</v>
      </c>
      <c r="C1712" s="1006" t="s">
        <v>12094</v>
      </c>
      <c r="D1712" s="1006" t="s">
        <v>12115</v>
      </c>
      <c r="E1712" s="1006">
        <v>0</v>
      </c>
      <c r="F1712" s="1006">
        <v>0</v>
      </c>
      <c r="G1712" s="1006">
        <v>0</v>
      </c>
      <c r="H1712" s="1006">
        <v>0</v>
      </c>
      <c r="I1712" s="1006">
        <v>5</v>
      </c>
      <c r="J1712" s="1006">
        <v>5</v>
      </c>
      <c r="K1712" s="1006">
        <v>5</v>
      </c>
      <c r="L1712" s="1007">
        <v>0</v>
      </c>
    </row>
    <row r="1713" spans="1:12" ht="18.75">
      <c r="A1713" s="1004" t="s">
        <v>12093</v>
      </c>
      <c r="B1713" s="1006" t="s">
        <v>4001</v>
      </c>
      <c r="C1713" s="1006" t="s">
        <v>12094</v>
      </c>
      <c r="D1713" s="1006" t="s">
        <v>12122</v>
      </c>
      <c r="E1713" s="1006">
        <v>0</v>
      </c>
      <c r="F1713" s="1006">
        <v>0</v>
      </c>
      <c r="G1713" s="1006">
        <v>0</v>
      </c>
      <c r="H1713" s="1006">
        <v>0</v>
      </c>
      <c r="I1713" s="1006">
        <v>2</v>
      </c>
      <c r="J1713" s="1006">
        <v>2</v>
      </c>
      <c r="K1713" s="1006">
        <v>2</v>
      </c>
      <c r="L1713" s="1007">
        <v>0</v>
      </c>
    </row>
    <row r="1714" spans="1:12" ht="18.75">
      <c r="A1714" s="1004" t="s">
        <v>12093</v>
      </c>
      <c r="B1714" s="1006" t="s">
        <v>4001</v>
      </c>
      <c r="C1714" s="1006" t="s">
        <v>12094</v>
      </c>
      <c r="D1714" s="1006" t="s">
        <v>12107</v>
      </c>
      <c r="E1714" s="1006">
        <v>1</v>
      </c>
      <c r="F1714" s="1006">
        <v>137558</v>
      </c>
      <c r="G1714" s="1006">
        <v>0</v>
      </c>
      <c r="H1714" s="1006">
        <v>0</v>
      </c>
      <c r="I1714" s="1006">
        <v>15</v>
      </c>
      <c r="J1714" s="1006">
        <v>15</v>
      </c>
      <c r="K1714" s="1006">
        <v>15</v>
      </c>
      <c r="L1714" s="1007">
        <v>0</v>
      </c>
    </row>
    <row r="1715" spans="1:12" ht="18.75">
      <c r="A1715" s="1004" t="s">
        <v>12093</v>
      </c>
      <c r="B1715" s="1006" t="s">
        <v>4001</v>
      </c>
      <c r="C1715" s="1006" t="s">
        <v>12094</v>
      </c>
      <c r="D1715" s="1006" t="s">
        <v>12120</v>
      </c>
      <c r="E1715" s="1006">
        <v>1</v>
      </c>
      <c r="F1715" s="1006">
        <v>204483</v>
      </c>
      <c r="G1715" s="1006">
        <v>0</v>
      </c>
      <c r="H1715" s="1006">
        <v>0</v>
      </c>
      <c r="I1715" s="1006">
        <v>8</v>
      </c>
      <c r="J1715" s="1006">
        <v>8</v>
      </c>
      <c r="K1715" s="1006">
        <v>8</v>
      </c>
      <c r="L1715" s="1007">
        <v>0</v>
      </c>
    </row>
    <row r="1716" spans="1:12" ht="18.75">
      <c r="A1716" s="1004" t="s">
        <v>12093</v>
      </c>
      <c r="B1716" s="1006" t="s">
        <v>4001</v>
      </c>
      <c r="C1716" s="1006" t="s">
        <v>12094</v>
      </c>
      <c r="D1716" s="1006" t="s">
        <v>12123</v>
      </c>
      <c r="E1716" s="1006">
        <v>0</v>
      </c>
      <c r="F1716" s="1006">
        <v>0</v>
      </c>
      <c r="G1716" s="1006">
        <v>0</v>
      </c>
      <c r="H1716" s="1006">
        <v>0</v>
      </c>
      <c r="I1716" s="1006">
        <v>2</v>
      </c>
      <c r="J1716" s="1006">
        <v>2</v>
      </c>
      <c r="K1716" s="1006">
        <v>2</v>
      </c>
      <c r="L1716" s="1007">
        <v>0</v>
      </c>
    </row>
    <row r="1717" spans="1:12" ht="18.75">
      <c r="A1717" s="1004" t="s">
        <v>12093</v>
      </c>
      <c r="B1717" s="1006" t="s">
        <v>9125</v>
      </c>
      <c r="C1717" s="1006" t="s">
        <v>12094</v>
      </c>
      <c r="D1717" s="1006" t="s">
        <v>12098</v>
      </c>
      <c r="E1717" s="1006">
        <v>5</v>
      </c>
      <c r="F1717" s="1006">
        <v>852625</v>
      </c>
      <c r="G1717" s="1006">
        <v>0</v>
      </c>
      <c r="H1717" s="1006">
        <v>0</v>
      </c>
      <c r="I1717" s="1006">
        <v>34</v>
      </c>
      <c r="J1717" s="1006">
        <v>34</v>
      </c>
      <c r="K1717" s="1006">
        <v>34</v>
      </c>
      <c r="L1717" s="1007">
        <v>0</v>
      </c>
    </row>
    <row r="1718" spans="1:12" ht="18.75">
      <c r="A1718" s="1004" t="s">
        <v>12093</v>
      </c>
      <c r="B1718" s="1006" t="s">
        <v>9125</v>
      </c>
      <c r="C1718" s="1006" t="s">
        <v>12094</v>
      </c>
      <c r="D1718" s="1006" t="s">
        <v>12099</v>
      </c>
      <c r="E1718" s="1006">
        <v>5</v>
      </c>
      <c r="F1718" s="1006">
        <v>1172360</v>
      </c>
      <c r="G1718" s="1006">
        <v>0</v>
      </c>
      <c r="H1718" s="1006">
        <v>0</v>
      </c>
      <c r="I1718" s="1006">
        <v>11</v>
      </c>
      <c r="J1718" s="1006">
        <v>11</v>
      </c>
      <c r="K1718" s="1006">
        <v>11</v>
      </c>
      <c r="L1718" s="1007">
        <v>0</v>
      </c>
    </row>
    <row r="1719" spans="1:12" ht="18.75">
      <c r="A1719" s="1004" t="s">
        <v>12093</v>
      </c>
      <c r="B1719" s="1006" t="s">
        <v>9125</v>
      </c>
      <c r="C1719" s="1006" t="s">
        <v>12094</v>
      </c>
      <c r="D1719" s="1006" t="s">
        <v>12100</v>
      </c>
      <c r="E1719" s="1006">
        <v>3</v>
      </c>
      <c r="F1719" s="1006">
        <v>895260</v>
      </c>
      <c r="G1719" s="1006">
        <v>0</v>
      </c>
      <c r="H1719" s="1006">
        <v>0</v>
      </c>
      <c r="I1719" s="1006">
        <v>6</v>
      </c>
      <c r="J1719" s="1006">
        <v>6</v>
      </c>
      <c r="K1719" s="1006">
        <v>6</v>
      </c>
      <c r="L1719" s="1007">
        <v>0</v>
      </c>
    </row>
    <row r="1720" spans="1:12" ht="18.75">
      <c r="A1720" s="1004" t="s">
        <v>12093</v>
      </c>
      <c r="B1720" s="1006" t="s">
        <v>9125</v>
      </c>
      <c r="C1720" s="1006" t="s">
        <v>12094</v>
      </c>
      <c r="D1720" s="1006" t="s">
        <v>12101</v>
      </c>
      <c r="E1720" s="1006">
        <v>9</v>
      </c>
      <c r="F1720" s="1006">
        <v>1370385</v>
      </c>
      <c r="G1720" s="1006">
        <v>0</v>
      </c>
      <c r="H1720" s="1006">
        <v>0</v>
      </c>
      <c r="I1720" s="1006">
        <v>46</v>
      </c>
      <c r="J1720" s="1006">
        <v>46</v>
      </c>
      <c r="K1720" s="1006">
        <v>46</v>
      </c>
      <c r="L1720" s="1007">
        <v>0</v>
      </c>
    </row>
    <row r="1721" spans="1:12" ht="18.75">
      <c r="A1721" s="1004" t="s">
        <v>12093</v>
      </c>
      <c r="B1721" s="1006" t="s">
        <v>9125</v>
      </c>
      <c r="C1721" s="1006" t="s">
        <v>12094</v>
      </c>
      <c r="D1721" s="1006" t="s">
        <v>12102</v>
      </c>
      <c r="E1721" s="1006">
        <v>2</v>
      </c>
      <c r="F1721" s="1006">
        <v>418730</v>
      </c>
      <c r="G1721" s="1006">
        <v>0</v>
      </c>
      <c r="H1721" s="1006">
        <v>0</v>
      </c>
      <c r="I1721" s="1006">
        <v>12</v>
      </c>
      <c r="J1721" s="1006">
        <v>12</v>
      </c>
      <c r="K1721" s="1006">
        <v>12</v>
      </c>
      <c r="L1721" s="1007">
        <v>0</v>
      </c>
    </row>
    <row r="1722" spans="1:12" ht="18.75">
      <c r="A1722" s="1004" t="s">
        <v>12093</v>
      </c>
      <c r="B1722" s="1006" t="s">
        <v>9125</v>
      </c>
      <c r="C1722" s="1006" t="s">
        <v>12094</v>
      </c>
      <c r="D1722" s="1006" t="s">
        <v>12103</v>
      </c>
      <c r="E1722" s="1006">
        <v>2</v>
      </c>
      <c r="F1722" s="1006">
        <v>532930</v>
      </c>
      <c r="G1722" s="1006">
        <v>0</v>
      </c>
      <c r="H1722" s="1006">
        <v>0</v>
      </c>
      <c r="I1722" s="1006">
        <v>4</v>
      </c>
      <c r="J1722" s="1006">
        <v>4</v>
      </c>
      <c r="K1722" s="1006">
        <v>4</v>
      </c>
      <c r="L1722" s="1007">
        <v>0</v>
      </c>
    </row>
    <row r="1723" spans="1:12" ht="18.75">
      <c r="A1723" s="1004" t="s">
        <v>12093</v>
      </c>
      <c r="B1723" s="1006" t="s">
        <v>9603</v>
      </c>
      <c r="C1723" s="1006" t="s">
        <v>12094</v>
      </c>
      <c r="D1723" s="1006" t="s">
        <v>12120</v>
      </c>
      <c r="E1723" s="1006">
        <v>1</v>
      </c>
      <c r="F1723" s="1006">
        <v>204483</v>
      </c>
      <c r="G1723" s="1006">
        <v>0</v>
      </c>
      <c r="H1723" s="1006">
        <v>0</v>
      </c>
      <c r="I1723" s="1006">
        <v>20</v>
      </c>
      <c r="J1723" s="1006">
        <v>20</v>
      </c>
      <c r="K1723" s="1006">
        <v>20</v>
      </c>
      <c r="L1723" s="1007">
        <v>0</v>
      </c>
    </row>
    <row r="1724" spans="1:12" ht="18.75">
      <c r="A1724" s="1004" t="s">
        <v>12093</v>
      </c>
      <c r="B1724" s="1006" t="s">
        <v>3780</v>
      </c>
      <c r="C1724" s="1006" t="s">
        <v>12094</v>
      </c>
      <c r="D1724" s="1006" t="s">
        <v>12115</v>
      </c>
      <c r="E1724" s="1006">
        <v>2</v>
      </c>
      <c r="F1724" s="1006">
        <v>324888</v>
      </c>
      <c r="G1724" s="1006">
        <v>0</v>
      </c>
      <c r="H1724" s="1006">
        <v>0</v>
      </c>
      <c r="I1724" s="1006">
        <v>10</v>
      </c>
      <c r="J1724" s="1006">
        <v>10</v>
      </c>
      <c r="K1724" s="1006">
        <v>10</v>
      </c>
      <c r="L1724" s="1007">
        <v>0</v>
      </c>
    </row>
    <row r="1725" spans="1:12" ht="18.75">
      <c r="A1725" s="1004" t="s">
        <v>12093</v>
      </c>
      <c r="B1725" s="1006" t="s">
        <v>3780</v>
      </c>
      <c r="C1725" s="1006" t="s">
        <v>12094</v>
      </c>
      <c r="D1725" s="1006" t="s">
        <v>12124</v>
      </c>
      <c r="E1725" s="1006">
        <v>2</v>
      </c>
      <c r="F1725" s="1006">
        <v>453534</v>
      </c>
      <c r="G1725" s="1006">
        <v>0</v>
      </c>
      <c r="H1725" s="1006">
        <v>0</v>
      </c>
      <c r="I1725" s="1006">
        <v>17</v>
      </c>
      <c r="J1725" s="1006">
        <v>17</v>
      </c>
      <c r="K1725" s="1006">
        <v>17</v>
      </c>
      <c r="L1725" s="1007">
        <v>0</v>
      </c>
    </row>
    <row r="1726" spans="1:12" ht="18.75">
      <c r="A1726" s="1004" t="s">
        <v>12093</v>
      </c>
      <c r="B1726" s="1006" t="s">
        <v>3780</v>
      </c>
      <c r="C1726" s="1006" t="s">
        <v>12094</v>
      </c>
      <c r="D1726" s="1006" t="s">
        <v>12125</v>
      </c>
      <c r="E1726" s="1006">
        <v>3</v>
      </c>
      <c r="F1726" s="1006">
        <v>740745</v>
      </c>
      <c r="G1726" s="1006">
        <v>0</v>
      </c>
      <c r="H1726" s="1006">
        <v>0</v>
      </c>
      <c r="I1726" s="1006">
        <v>91</v>
      </c>
      <c r="J1726" s="1006">
        <v>91</v>
      </c>
      <c r="K1726" s="1006">
        <v>91</v>
      </c>
      <c r="L1726" s="1007">
        <v>0</v>
      </c>
    </row>
    <row r="1727" spans="1:12" ht="18.75">
      <c r="A1727" s="1004" t="s">
        <v>12093</v>
      </c>
      <c r="B1727" s="1006" t="s">
        <v>3780</v>
      </c>
      <c r="C1727" s="1006" t="s">
        <v>12094</v>
      </c>
      <c r="D1727" s="1006" t="s">
        <v>12126</v>
      </c>
      <c r="E1727" s="1006">
        <v>5</v>
      </c>
      <c r="F1727" s="1006">
        <v>1803640</v>
      </c>
      <c r="G1727" s="1006">
        <v>0</v>
      </c>
      <c r="H1727" s="1006">
        <v>0</v>
      </c>
      <c r="I1727" s="1006">
        <v>28</v>
      </c>
      <c r="J1727" s="1006">
        <v>28</v>
      </c>
      <c r="K1727" s="1006">
        <v>28</v>
      </c>
      <c r="L1727" s="1007">
        <v>0</v>
      </c>
    </row>
    <row r="1728" spans="1:12" ht="18.75">
      <c r="A1728" s="1004" t="s">
        <v>12093</v>
      </c>
      <c r="B1728" s="1006" t="s">
        <v>3780</v>
      </c>
      <c r="C1728" s="1006" t="s">
        <v>12094</v>
      </c>
      <c r="D1728" s="1006" t="s">
        <v>12107</v>
      </c>
      <c r="E1728" s="1006">
        <v>31</v>
      </c>
      <c r="F1728" s="1006">
        <v>4264298</v>
      </c>
      <c r="G1728" s="1006">
        <v>0</v>
      </c>
      <c r="H1728" s="1006">
        <v>0</v>
      </c>
      <c r="I1728" s="1006">
        <v>248</v>
      </c>
      <c r="J1728" s="1006">
        <v>248</v>
      </c>
      <c r="K1728" s="1006">
        <v>248</v>
      </c>
      <c r="L1728" s="1007">
        <v>0</v>
      </c>
    </row>
    <row r="1729" spans="1:12" ht="18.75">
      <c r="A1729" s="1004" t="s">
        <v>12093</v>
      </c>
      <c r="B1729" s="1006" t="s">
        <v>3780</v>
      </c>
      <c r="C1729" s="1006" t="s">
        <v>12094</v>
      </c>
      <c r="D1729" s="1006" t="s">
        <v>12120</v>
      </c>
      <c r="E1729" s="1006">
        <v>0</v>
      </c>
      <c r="F1729" s="1006">
        <v>0</v>
      </c>
      <c r="G1729" s="1006">
        <v>0</v>
      </c>
      <c r="H1729" s="1006">
        <v>0</v>
      </c>
      <c r="I1729" s="1006">
        <v>1</v>
      </c>
      <c r="J1729" s="1006">
        <v>1</v>
      </c>
      <c r="K1729" s="1006">
        <v>1</v>
      </c>
      <c r="L1729" s="1007">
        <v>0</v>
      </c>
    </row>
    <row r="1730" spans="1:12" ht="18.75">
      <c r="A1730" s="1004" t="s">
        <v>12093</v>
      </c>
      <c r="B1730" s="1006" t="s">
        <v>3780</v>
      </c>
      <c r="C1730" s="1006" t="s">
        <v>12094</v>
      </c>
      <c r="D1730" s="1006" t="s">
        <v>12127</v>
      </c>
      <c r="E1730" s="1006">
        <v>0</v>
      </c>
      <c r="F1730" s="1006">
        <v>0</v>
      </c>
      <c r="G1730" s="1006">
        <v>0</v>
      </c>
      <c r="H1730" s="1006">
        <v>0</v>
      </c>
      <c r="I1730" s="1006">
        <v>10</v>
      </c>
      <c r="J1730" s="1006">
        <v>10</v>
      </c>
      <c r="K1730" s="1006">
        <v>10</v>
      </c>
      <c r="L1730" s="1007">
        <v>0</v>
      </c>
    </row>
    <row r="1731" spans="1:12" ht="18.75">
      <c r="A1731" s="1004" t="s">
        <v>12093</v>
      </c>
      <c r="B1731" s="1006" t="s">
        <v>3780</v>
      </c>
      <c r="C1731" s="1006" t="s">
        <v>12094</v>
      </c>
      <c r="D1731" s="1006" t="s">
        <v>12121</v>
      </c>
      <c r="E1731" s="1006">
        <v>4</v>
      </c>
      <c r="F1731" s="1006">
        <v>378768</v>
      </c>
      <c r="G1731" s="1006">
        <v>0</v>
      </c>
      <c r="H1731" s="1006">
        <v>0</v>
      </c>
      <c r="I1731" s="1006">
        <v>37</v>
      </c>
      <c r="J1731" s="1006">
        <v>37</v>
      </c>
      <c r="K1731" s="1006">
        <v>37</v>
      </c>
      <c r="L1731" s="1007">
        <v>0</v>
      </c>
    </row>
    <row r="1732" spans="1:12" ht="18.75">
      <c r="A1732" s="1004" t="s">
        <v>12093</v>
      </c>
      <c r="B1732" s="1006" t="s">
        <v>4268</v>
      </c>
      <c r="C1732" s="1006" t="s">
        <v>12094</v>
      </c>
      <c r="D1732" s="1006" t="s">
        <v>12113</v>
      </c>
      <c r="E1732" s="1006">
        <v>16</v>
      </c>
      <c r="F1732" s="1006">
        <v>1139232</v>
      </c>
      <c r="G1732" s="1006">
        <v>0</v>
      </c>
      <c r="H1732" s="1006">
        <v>0</v>
      </c>
      <c r="I1732" s="1006">
        <v>200</v>
      </c>
      <c r="J1732" s="1006">
        <v>200</v>
      </c>
      <c r="K1732" s="1006">
        <v>200</v>
      </c>
      <c r="L1732" s="1007">
        <v>0</v>
      </c>
    </row>
    <row r="1733" spans="1:12" ht="18.75">
      <c r="A1733" s="1004" t="s">
        <v>12093</v>
      </c>
      <c r="B1733" s="1006" t="s">
        <v>6322</v>
      </c>
      <c r="C1733" s="1006" t="s">
        <v>12094</v>
      </c>
      <c r="D1733" s="1006" t="s">
        <v>12128</v>
      </c>
      <c r="E1733" s="1006">
        <v>7</v>
      </c>
      <c r="F1733" s="1006">
        <v>796334</v>
      </c>
      <c r="G1733" s="1006">
        <v>0</v>
      </c>
      <c r="H1733" s="1006">
        <v>0</v>
      </c>
      <c r="I1733" s="1006">
        <v>62</v>
      </c>
      <c r="J1733" s="1006">
        <v>62</v>
      </c>
      <c r="K1733" s="1006">
        <v>62</v>
      </c>
      <c r="L1733" s="1007">
        <v>0</v>
      </c>
    </row>
    <row r="1734" spans="1:12" ht="18.75">
      <c r="A1734" s="1004" t="s">
        <v>12093</v>
      </c>
      <c r="B1734" s="1006" t="s">
        <v>6322</v>
      </c>
      <c r="C1734" s="1006" t="s">
        <v>12094</v>
      </c>
      <c r="D1734" s="1006" t="s">
        <v>12118</v>
      </c>
      <c r="E1734" s="1006">
        <v>1</v>
      </c>
      <c r="F1734" s="1006">
        <v>67939</v>
      </c>
      <c r="G1734" s="1006">
        <v>0</v>
      </c>
      <c r="H1734" s="1006">
        <v>0</v>
      </c>
      <c r="I1734" s="1006">
        <v>41</v>
      </c>
      <c r="J1734" s="1006">
        <v>41</v>
      </c>
      <c r="K1734" s="1006">
        <v>41</v>
      </c>
      <c r="L1734" s="1007">
        <v>0</v>
      </c>
    </row>
    <row r="1735" spans="1:12" ht="18.75">
      <c r="A1735" s="1004" t="s">
        <v>12093</v>
      </c>
      <c r="B1735" s="1006" t="s">
        <v>6322</v>
      </c>
      <c r="C1735" s="1006" t="s">
        <v>12094</v>
      </c>
      <c r="D1735" s="1006" t="s">
        <v>12129</v>
      </c>
      <c r="E1735" s="1006">
        <v>6</v>
      </c>
      <c r="F1735" s="1006">
        <v>788772</v>
      </c>
      <c r="G1735" s="1006">
        <v>0</v>
      </c>
      <c r="H1735" s="1006">
        <v>0</v>
      </c>
      <c r="I1735" s="1006">
        <v>100</v>
      </c>
      <c r="J1735" s="1006">
        <v>100</v>
      </c>
      <c r="K1735" s="1006">
        <v>100</v>
      </c>
      <c r="L1735" s="1007">
        <v>0</v>
      </c>
    </row>
    <row r="1736" spans="1:12" ht="18.75">
      <c r="A1736" s="1004" t="s">
        <v>12093</v>
      </c>
      <c r="B1736" s="1006" t="s">
        <v>6322</v>
      </c>
      <c r="C1736" s="1006" t="s">
        <v>12094</v>
      </c>
      <c r="D1736" s="1006" t="s">
        <v>12107</v>
      </c>
      <c r="E1736" s="1006">
        <v>3</v>
      </c>
      <c r="F1736" s="1006">
        <v>412674</v>
      </c>
      <c r="G1736" s="1006">
        <v>0</v>
      </c>
      <c r="H1736" s="1006">
        <v>0</v>
      </c>
      <c r="I1736" s="1006">
        <v>11</v>
      </c>
      <c r="J1736" s="1006">
        <v>11</v>
      </c>
      <c r="K1736" s="1006">
        <v>11</v>
      </c>
      <c r="L1736" s="1007">
        <v>0</v>
      </c>
    </row>
    <row r="1737" spans="1:12" ht="18.75">
      <c r="A1737" s="1004" t="s">
        <v>12093</v>
      </c>
      <c r="B1737" s="1006" t="s">
        <v>6322</v>
      </c>
      <c r="C1737" s="1006" t="s">
        <v>12094</v>
      </c>
      <c r="D1737" s="1006" t="s">
        <v>12120</v>
      </c>
      <c r="E1737" s="1006">
        <v>2</v>
      </c>
      <c r="F1737" s="1006">
        <v>408966</v>
      </c>
      <c r="G1737" s="1006">
        <v>0</v>
      </c>
      <c r="H1737" s="1006">
        <v>0</v>
      </c>
      <c r="I1737" s="1006">
        <v>15</v>
      </c>
      <c r="J1737" s="1006">
        <v>15</v>
      </c>
      <c r="K1737" s="1006">
        <v>15</v>
      </c>
      <c r="L1737" s="1007">
        <v>0</v>
      </c>
    </row>
    <row r="1738" spans="1:12" ht="18.75">
      <c r="A1738" s="1004" t="s">
        <v>12093</v>
      </c>
      <c r="B1738" s="1006" t="s">
        <v>6322</v>
      </c>
      <c r="C1738" s="1006" t="s">
        <v>12094</v>
      </c>
      <c r="D1738" s="1006" t="s">
        <v>12108</v>
      </c>
      <c r="E1738" s="1006">
        <v>1</v>
      </c>
      <c r="F1738" s="1006">
        <v>146190</v>
      </c>
      <c r="G1738" s="1006">
        <v>0</v>
      </c>
      <c r="H1738" s="1006">
        <v>0</v>
      </c>
      <c r="I1738" s="1006">
        <v>36</v>
      </c>
      <c r="J1738" s="1006">
        <v>36</v>
      </c>
      <c r="K1738" s="1006">
        <v>36</v>
      </c>
      <c r="L1738" s="1007">
        <v>0</v>
      </c>
    </row>
    <row r="1739" spans="1:12" ht="18.75">
      <c r="A1739" s="1004" t="s">
        <v>12093</v>
      </c>
      <c r="B1739" s="1006" t="s">
        <v>6322</v>
      </c>
      <c r="C1739" s="1006" t="s">
        <v>12094</v>
      </c>
      <c r="D1739" s="1006" t="s">
        <v>12130</v>
      </c>
      <c r="E1739" s="1006">
        <v>5</v>
      </c>
      <c r="F1739" s="1006">
        <v>747140</v>
      </c>
      <c r="G1739" s="1006">
        <v>0</v>
      </c>
      <c r="H1739" s="1006">
        <v>0</v>
      </c>
      <c r="I1739" s="1006">
        <v>16</v>
      </c>
      <c r="J1739" s="1006">
        <v>16</v>
      </c>
      <c r="K1739" s="1006">
        <v>16</v>
      </c>
      <c r="L1739" s="1007">
        <v>0</v>
      </c>
    </row>
    <row r="1740" spans="1:12" ht="18.75">
      <c r="A1740" s="1004" t="s">
        <v>12093</v>
      </c>
      <c r="B1740" s="1006" t="s">
        <v>5544</v>
      </c>
      <c r="C1740" s="1006" t="s">
        <v>12094</v>
      </c>
      <c r="D1740" s="1006" t="s">
        <v>12131</v>
      </c>
      <c r="E1740" s="1006">
        <v>8</v>
      </c>
      <c r="F1740" s="1006">
        <v>1318040</v>
      </c>
      <c r="G1740" s="1006">
        <v>0</v>
      </c>
      <c r="H1740" s="1006">
        <v>0</v>
      </c>
      <c r="I1740" s="1006">
        <v>57</v>
      </c>
      <c r="J1740" s="1006">
        <v>57</v>
      </c>
      <c r="K1740" s="1006">
        <v>57</v>
      </c>
      <c r="L1740" s="1007">
        <v>0</v>
      </c>
    </row>
    <row r="1741" spans="1:12" ht="18.75">
      <c r="A1741" s="1004" t="s">
        <v>12093</v>
      </c>
      <c r="B1741" s="1006" t="s">
        <v>5544</v>
      </c>
      <c r="C1741" s="1006" t="s">
        <v>12094</v>
      </c>
      <c r="D1741" s="1006" t="s">
        <v>12115</v>
      </c>
      <c r="E1741" s="1006">
        <v>12</v>
      </c>
      <c r="F1741" s="1006">
        <v>1949328</v>
      </c>
      <c r="G1741" s="1006">
        <v>0</v>
      </c>
      <c r="H1741" s="1006">
        <v>0</v>
      </c>
      <c r="I1741" s="1006">
        <v>106</v>
      </c>
      <c r="J1741" s="1006">
        <v>106</v>
      </c>
      <c r="K1741" s="1006">
        <v>106</v>
      </c>
      <c r="L1741" s="1007">
        <v>0</v>
      </c>
    </row>
    <row r="1742" spans="1:12" ht="18.75">
      <c r="A1742" s="1004" t="s">
        <v>12093</v>
      </c>
      <c r="B1742" s="1006" t="s">
        <v>5544</v>
      </c>
      <c r="C1742" s="1006" t="s">
        <v>12094</v>
      </c>
      <c r="D1742" s="1006" t="s">
        <v>12116</v>
      </c>
      <c r="E1742" s="1006">
        <v>0</v>
      </c>
      <c r="F1742" s="1006">
        <v>0</v>
      </c>
      <c r="G1742" s="1006">
        <v>0</v>
      </c>
      <c r="H1742" s="1006">
        <v>0</v>
      </c>
      <c r="I1742" s="1006">
        <v>7</v>
      </c>
      <c r="J1742" s="1006">
        <v>7</v>
      </c>
      <c r="K1742" s="1006">
        <v>7</v>
      </c>
      <c r="L1742" s="1007">
        <v>0</v>
      </c>
    </row>
    <row r="1743" spans="1:12" ht="18.75">
      <c r="A1743" s="1004" t="s">
        <v>12093</v>
      </c>
      <c r="B1743" s="1006" t="s">
        <v>5544</v>
      </c>
      <c r="C1743" s="1006" t="s">
        <v>12094</v>
      </c>
      <c r="D1743" s="1006" t="s">
        <v>12117</v>
      </c>
      <c r="E1743" s="1006">
        <v>0</v>
      </c>
      <c r="F1743" s="1006">
        <v>0</v>
      </c>
      <c r="G1743" s="1006">
        <v>0</v>
      </c>
      <c r="H1743" s="1006">
        <v>0</v>
      </c>
      <c r="I1743" s="1006">
        <v>2</v>
      </c>
      <c r="J1743" s="1006">
        <v>2</v>
      </c>
      <c r="K1743" s="1006">
        <v>2</v>
      </c>
      <c r="L1743" s="1007">
        <v>0</v>
      </c>
    </row>
    <row r="1744" spans="1:12" ht="18.75">
      <c r="A1744" s="1004" t="s">
        <v>12093</v>
      </c>
      <c r="B1744" s="1006" t="s">
        <v>5544</v>
      </c>
      <c r="C1744" s="1006" t="s">
        <v>12094</v>
      </c>
      <c r="D1744" s="1006" t="s">
        <v>12128</v>
      </c>
      <c r="E1744" s="1006">
        <v>1</v>
      </c>
      <c r="F1744" s="1006">
        <v>113762</v>
      </c>
      <c r="G1744" s="1006">
        <v>0</v>
      </c>
      <c r="H1744" s="1006">
        <v>0</v>
      </c>
      <c r="I1744" s="1006">
        <v>23</v>
      </c>
      <c r="J1744" s="1006">
        <v>23</v>
      </c>
      <c r="K1744" s="1006">
        <v>23</v>
      </c>
      <c r="L1744" s="1007">
        <v>0</v>
      </c>
    </row>
    <row r="1745" spans="1:12" ht="18.75">
      <c r="A1745" s="1004" t="s">
        <v>12093</v>
      </c>
      <c r="B1745" s="1006" t="s">
        <v>5544</v>
      </c>
      <c r="C1745" s="1006" t="s">
        <v>12094</v>
      </c>
      <c r="D1745" s="1006" t="s">
        <v>12118</v>
      </c>
      <c r="E1745" s="1006">
        <v>7</v>
      </c>
      <c r="F1745" s="1006">
        <v>475573</v>
      </c>
      <c r="G1745" s="1006">
        <v>0</v>
      </c>
      <c r="H1745" s="1006">
        <v>0</v>
      </c>
      <c r="I1745" s="1006">
        <v>47</v>
      </c>
      <c r="J1745" s="1006">
        <v>47</v>
      </c>
      <c r="K1745" s="1006">
        <v>47</v>
      </c>
      <c r="L1745" s="1007">
        <v>0</v>
      </c>
    </row>
    <row r="1746" spans="1:12" ht="18.75">
      <c r="A1746" s="1004" t="s">
        <v>12093</v>
      </c>
      <c r="B1746" s="1006" t="s">
        <v>5544</v>
      </c>
      <c r="C1746" s="1006" t="s">
        <v>12094</v>
      </c>
      <c r="D1746" s="1006" t="s">
        <v>12097</v>
      </c>
      <c r="E1746" s="1006">
        <v>4</v>
      </c>
      <c r="F1746" s="1006">
        <v>509044</v>
      </c>
      <c r="G1746" s="1006">
        <v>0</v>
      </c>
      <c r="H1746" s="1006">
        <v>0</v>
      </c>
      <c r="I1746" s="1006">
        <v>15</v>
      </c>
      <c r="J1746" s="1006">
        <v>15</v>
      </c>
      <c r="K1746" s="1006">
        <v>15</v>
      </c>
      <c r="L1746" s="1007">
        <v>0</v>
      </c>
    </row>
    <row r="1747" spans="1:12" ht="18.75">
      <c r="A1747" s="1004" t="s">
        <v>12093</v>
      </c>
      <c r="B1747" s="1006" t="s">
        <v>5544</v>
      </c>
      <c r="C1747" s="1006" t="s">
        <v>12094</v>
      </c>
      <c r="D1747" s="1006" t="s">
        <v>12098</v>
      </c>
      <c r="E1747" s="1006">
        <v>29</v>
      </c>
      <c r="F1747" s="1006">
        <v>4945225</v>
      </c>
      <c r="G1747" s="1006">
        <v>0</v>
      </c>
      <c r="H1747" s="1006">
        <v>0</v>
      </c>
      <c r="I1747" s="1006">
        <v>244</v>
      </c>
      <c r="J1747" s="1006">
        <v>244</v>
      </c>
      <c r="K1747" s="1006">
        <v>244</v>
      </c>
      <c r="L1747" s="1007">
        <v>0</v>
      </c>
    </row>
    <row r="1748" spans="1:12" ht="18.75">
      <c r="A1748" s="1004" t="s">
        <v>12093</v>
      </c>
      <c r="B1748" s="1006" t="s">
        <v>5544</v>
      </c>
      <c r="C1748" s="1006" t="s">
        <v>12094</v>
      </c>
      <c r="D1748" s="1006" t="s">
        <v>12099</v>
      </c>
      <c r="E1748" s="1006">
        <v>7</v>
      </c>
      <c r="F1748" s="1006">
        <v>1641304</v>
      </c>
      <c r="G1748" s="1006">
        <v>0</v>
      </c>
      <c r="H1748" s="1006">
        <v>0</v>
      </c>
      <c r="I1748" s="1006">
        <v>71</v>
      </c>
      <c r="J1748" s="1006">
        <v>71</v>
      </c>
      <c r="K1748" s="1006">
        <v>71</v>
      </c>
      <c r="L1748" s="1007">
        <v>0</v>
      </c>
    </row>
    <row r="1749" spans="1:12" ht="18.75">
      <c r="A1749" s="1004" t="s">
        <v>12093</v>
      </c>
      <c r="B1749" s="1006" t="s">
        <v>5544</v>
      </c>
      <c r="C1749" s="1006" t="s">
        <v>12094</v>
      </c>
      <c r="D1749" s="1006" t="s">
        <v>12100</v>
      </c>
      <c r="E1749" s="1006">
        <v>2</v>
      </c>
      <c r="F1749" s="1006">
        <v>596840</v>
      </c>
      <c r="G1749" s="1006">
        <v>0</v>
      </c>
      <c r="H1749" s="1006">
        <v>0</v>
      </c>
      <c r="I1749" s="1006">
        <v>12</v>
      </c>
      <c r="J1749" s="1006">
        <v>12</v>
      </c>
      <c r="K1749" s="1006">
        <v>12</v>
      </c>
      <c r="L1749" s="1007">
        <v>0</v>
      </c>
    </row>
    <row r="1750" spans="1:12" ht="18.75">
      <c r="A1750" s="1004" t="s">
        <v>12093</v>
      </c>
      <c r="B1750" s="1006" t="s">
        <v>5544</v>
      </c>
      <c r="C1750" s="1006" t="s">
        <v>12094</v>
      </c>
      <c r="D1750" s="1006" t="s">
        <v>12101</v>
      </c>
      <c r="E1750" s="1006">
        <v>31</v>
      </c>
      <c r="F1750" s="1006">
        <v>4720215</v>
      </c>
      <c r="G1750" s="1006">
        <v>0</v>
      </c>
      <c r="H1750" s="1006">
        <v>0</v>
      </c>
      <c r="I1750" s="1006">
        <v>202</v>
      </c>
      <c r="J1750" s="1006">
        <v>202</v>
      </c>
      <c r="K1750" s="1006">
        <v>202</v>
      </c>
      <c r="L1750" s="1007">
        <v>0</v>
      </c>
    </row>
    <row r="1751" spans="1:12" ht="18.75">
      <c r="A1751" s="1004" t="s">
        <v>12093</v>
      </c>
      <c r="B1751" s="1006" t="s">
        <v>5544</v>
      </c>
      <c r="C1751" s="1006" t="s">
        <v>12094</v>
      </c>
      <c r="D1751" s="1006" t="s">
        <v>12102</v>
      </c>
      <c r="E1751" s="1006">
        <v>5</v>
      </c>
      <c r="F1751" s="1006">
        <v>1046825</v>
      </c>
      <c r="G1751" s="1006">
        <v>0</v>
      </c>
      <c r="H1751" s="1006">
        <v>0</v>
      </c>
      <c r="I1751" s="1006">
        <v>34</v>
      </c>
      <c r="J1751" s="1006">
        <v>34</v>
      </c>
      <c r="K1751" s="1006">
        <v>34</v>
      </c>
      <c r="L1751" s="1007">
        <v>0</v>
      </c>
    </row>
    <row r="1752" spans="1:12" ht="18.75">
      <c r="A1752" s="1004" t="s">
        <v>12093</v>
      </c>
      <c r="B1752" s="1006" t="s">
        <v>5544</v>
      </c>
      <c r="C1752" s="1006" t="s">
        <v>12094</v>
      </c>
      <c r="D1752" s="1006" t="s">
        <v>12103</v>
      </c>
      <c r="E1752" s="1006">
        <v>0</v>
      </c>
      <c r="F1752" s="1006">
        <v>0</v>
      </c>
      <c r="G1752" s="1006">
        <v>0</v>
      </c>
      <c r="H1752" s="1006">
        <v>0</v>
      </c>
      <c r="I1752" s="1006">
        <v>8</v>
      </c>
      <c r="J1752" s="1006">
        <v>8</v>
      </c>
      <c r="K1752" s="1006">
        <v>8</v>
      </c>
      <c r="L1752" s="1007">
        <v>0</v>
      </c>
    </row>
    <row r="1753" spans="1:12" ht="18.75">
      <c r="A1753" s="1004" t="s">
        <v>12093</v>
      </c>
      <c r="B1753" s="1006" t="s">
        <v>5544</v>
      </c>
      <c r="C1753" s="1006" t="s">
        <v>12094</v>
      </c>
      <c r="D1753" s="1006" t="s">
        <v>12105</v>
      </c>
      <c r="E1753" s="1006">
        <v>7</v>
      </c>
      <c r="F1753" s="1006">
        <v>1345435</v>
      </c>
      <c r="G1753" s="1006">
        <v>0</v>
      </c>
      <c r="H1753" s="1006">
        <v>0</v>
      </c>
      <c r="I1753" s="1006">
        <v>32</v>
      </c>
      <c r="J1753" s="1006">
        <v>32</v>
      </c>
      <c r="K1753" s="1006">
        <v>32</v>
      </c>
      <c r="L1753" s="1007">
        <v>0</v>
      </c>
    </row>
    <row r="1754" spans="1:12" ht="18.75">
      <c r="A1754" s="1004" t="s">
        <v>12093</v>
      </c>
      <c r="B1754" s="1006" t="s">
        <v>5544</v>
      </c>
      <c r="C1754" s="1006" t="s">
        <v>12094</v>
      </c>
      <c r="D1754" s="1006" t="s">
        <v>12107</v>
      </c>
      <c r="E1754" s="1006">
        <v>0</v>
      </c>
      <c r="F1754" s="1006">
        <v>0</v>
      </c>
      <c r="G1754" s="1006">
        <v>0</v>
      </c>
      <c r="H1754" s="1006">
        <v>0</v>
      </c>
      <c r="I1754" s="1006">
        <v>55</v>
      </c>
      <c r="J1754" s="1006">
        <v>55</v>
      </c>
      <c r="K1754" s="1006">
        <v>55</v>
      </c>
      <c r="L1754" s="1007">
        <v>0</v>
      </c>
    </row>
    <row r="1755" spans="1:12" ht="18.75">
      <c r="A1755" s="1004" t="s">
        <v>12093</v>
      </c>
      <c r="B1755" s="1006" t="s">
        <v>5544</v>
      </c>
      <c r="C1755" s="1006" t="s">
        <v>12094</v>
      </c>
      <c r="D1755" s="1006" t="s">
        <v>12120</v>
      </c>
      <c r="E1755" s="1006">
        <v>0</v>
      </c>
      <c r="F1755" s="1006">
        <v>0</v>
      </c>
      <c r="G1755" s="1006">
        <v>0</v>
      </c>
      <c r="H1755" s="1006">
        <v>0</v>
      </c>
      <c r="I1755" s="1006">
        <v>20</v>
      </c>
      <c r="J1755" s="1006">
        <v>20</v>
      </c>
      <c r="K1755" s="1006">
        <v>20</v>
      </c>
      <c r="L1755" s="1007">
        <v>0</v>
      </c>
    </row>
    <row r="1756" spans="1:12" ht="18.75">
      <c r="A1756" s="1004" t="s">
        <v>12093</v>
      </c>
      <c r="B1756" s="1006" t="s">
        <v>5544</v>
      </c>
      <c r="C1756" s="1006" t="s">
        <v>12094</v>
      </c>
      <c r="D1756" s="1006" t="s">
        <v>12108</v>
      </c>
      <c r="E1756" s="1006">
        <v>5</v>
      </c>
      <c r="F1756" s="1006">
        <v>730950</v>
      </c>
      <c r="G1756" s="1006">
        <v>0</v>
      </c>
      <c r="H1756" s="1006">
        <v>0</v>
      </c>
      <c r="I1756" s="1006">
        <v>127</v>
      </c>
      <c r="J1756" s="1006">
        <v>127</v>
      </c>
      <c r="K1756" s="1006">
        <v>127</v>
      </c>
      <c r="L1756" s="1007">
        <v>0</v>
      </c>
    </row>
    <row r="1757" spans="1:12" ht="18.75">
      <c r="A1757" s="1004" t="s">
        <v>12093</v>
      </c>
      <c r="B1757" s="1006" t="s">
        <v>5544</v>
      </c>
      <c r="C1757" s="1006" t="s">
        <v>12094</v>
      </c>
      <c r="D1757" s="1006" t="s">
        <v>12132</v>
      </c>
      <c r="E1757" s="1006">
        <v>6</v>
      </c>
      <c r="F1757" s="1006">
        <v>792546</v>
      </c>
      <c r="G1757" s="1006">
        <v>0</v>
      </c>
      <c r="H1757" s="1006">
        <v>0</v>
      </c>
      <c r="I1757" s="1006">
        <v>60</v>
      </c>
      <c r="J1757" s="1006">
        <v>60</v>
      </c>
      <c r="K1757" s="1006">
        <v>60</v>
      </c>
      <c r="L1757" s="1007">
        <v>0</v>
      </c>
    </row>
    <row r="1758" spans="1:12" ht="18.75">
      <c r="A1758" s="1004" t="s">
        <v>12093</v>
      </c>
      <c r="B1758" s="1006" t="s">
        <v>5544</v>
      </c>
      <c r="C1758" s="1006" t="s">
        <v>12094</v>
      </c>
      <c r="D1758" s="1006" t="s">
        <v>12121</v>
      </c>
      <c r="E1758" s="1006">
        <v>0</v>
      </c>
      <c r="F1758" s="1006">
        <v>0</v>
      </c>
      <c r="G1758" s="1006">
        <v>0</v>
      </c>
      <c r="H1758" s="1006">
        <v>0</v>
      </c>
      <c r="I1758" s="1006">
        <v>10</v>
      </c>
      <c r="J1758" s="1006">
        <v>10</v>
      </c>
      <c r="K1758" s="1006">
        <v>10</v>
      </c>
      <c r="L1758" s="1007">
        <v>0</v>
      </c>
    </row>
    <row r="1759" spans="1:12" ht="18.75">
      <c r="A1759" s="1004" t="s">
        <v>12093</v>
      </c>
      <c r="B1759" s="1006" t="s">
        <v>5544</v>
      </c>
      <c r="C1759" s="1006" t="s">
        <v>12094</v>
      </c>
      <c r="D1759" s="1006" t="s">
        <v>12133</v>
      </c>
      <c r="E1759" s="1006">
        <v>3</v>
      </c>
      <c r="F1759" s="1006">
        <v>369192</v>
      </c>
      <c r="G1759" s="1006">
        <v>0</v>
      </c>
      <c r="H1759" s="1006">
        <v>0</v>
      </c>
      <c r="I1759" s="1006">
        <v>62</v>
      </c>
      <c r="J1759" s="1006">
        <v>62</v>
      </c>
      <c r="K1759" s="1006">
        <v>62</v>
      </c>
      <c r="L1759" s="1007">
        <v>0</v>
      </c>
    </row>
    <row r="1760" spans="1:12" ht="18.75">
      <c r="A1760" s="1004" t="s">
        <v>12093</v>
      </c>
      <c r="B1760" s="1006" t="s">
        <v>5544</v>
      </c>
      <c r="C1760" s="1006" t="s">
        <v>12094</v>
      </c>
      <c r="D1760" s="1006" t="s">
        <v>12134</v>
      </c>
      <c r="E1760" s="1006">
        <v>0</v>
      </c>
      <c r="F1760" s="1006">
        <v>0</v>
      </c>
      <c r="G1760" s="1006">
        <v>0</v>
      </c>
      <c r="H1760" s="1006">
        <v>0</v>
      </c>
      <c r="I1760" s="1006">
        <v>20</v>
      </c>
      <c r="J1760" s="1006">
        <v>20</v>
      </c>
      <c r="K1760" s="1006">
        <v>20</v>
      </c>
      <c r="L1760" s="1007">
        <v>0</v>
      </c>
    </row>
    <row r="1761" spans="1:12" ht="18.75">
      <c r="A1761" s="1004" t="s">
        <v>12093</v>
      </c>
      <c r="B1761" s="1006" t="s">
        <v>12023</v>
      </c>
      <c r="C1761" s="1006" t="s">
        <v>12094</v>
      </c>
      <c r="D1761" s="1006" t="s">
        <v>12095</v>
      </c>
      <c r="E1761" s="1006">
        <v>0</v>
      </c>
      <c r="F1761" s="1006">
        <v>0</v>
      </c>
      <c r="G1761" s="1006">
        <v>0</v>
      </c>
      <c r="H1761" s="1006">
        <v>0</v>
      </c>
      <c r="I1761" s="1006">
        <v>21</v>
      </c>
      <c r="J1761" s="1006">
        <v>21</v>
      </c>
      <c r="K1761" s="1006">
        <v>21</v>
      </c>
      <c r="L1761" s="1007">
        <v>0</v>
      </c>
    </row>
    <row r="1762" spans="1:12" ht="18.75">
      <c r="A1762" s="1004" t="s">
        <v>12093</v>
      </c>
      <c r="B1762" s="1006" t="s">
        <v>12023</v>
      </c>
      <c r="C1762" s="1006" t="s">
        <v>12094</v>
      </c>
      <c r="D1762" s="1006" t="s">
        <v>12115</v>
      </c>
      <c r="E1762" s="1006">
        <v>17</v>
      </c>
      <c r="F1762" s="1006">
        <v>2761548</v>
      </c>
      <c r="G1762" s="1006">
        <v>0</v>
      </c>
      <c r="H1762" s="1006">
        <v>0</v>
      </c>
      <c r="I1762" s="1006">
        <v>156</v>
      </c>
      <c r="J1762" s="1006">
        <v>156</v>
      </c>
      <c r="K1762" s="1006">
        <v>156</v>
      </c>
      <c r="L1762" s="1007">
        <v>0</v>
      </c>
    </row>
    <row r="1763" spans="1:12" ht="18.75">
      <c r="A1763" s="1004" t="s">
        <v>12093</v>
      </c>
      <c r="B1763" s="1006" t="s">
        <v>12023</v>
      </c>
      <c r="C1763" s="1006" t="s">
        <v>12094</v>
      </c>
      <c r="D1763" s="1006" t="s">
        <v>12116</v>
      </c>
      <c r="E1763" s="1006">
        <v>4</v>
      </c>
      <c r="F1763" s="1006">
        <v>631068</v>
      </c>
      <c r="G1763" s="1006">
        <v>0</v>
      </c>
      <c r="H1763" s="1006">
        <v>0</v>
      </c>
      <c r="I1763" s="1006">
        <v>15</v>
      </c>
      <c r="J1763" s="1006">
        <v>15</v>
      </c>
      <c r="K1763" s="1006">
        <v>15</v>
      </c>
      <c r="L1763" s="1007">
        <v>0</v>
      </c>
    </row>
    <row r="1764" spans="1:12" ht="18.75">
      <c r="A1764" s="1004" t="s">
        <v>12093</v>
      </c>
      <c r="B1764" s="1006" t="s">
        <v>12023</v>
      </c>
      <c r="C1764" s="1006" t="s">
        <v>12094</v>
      </c>
      <c r="D1764" s="1006" t="s">
        <v>12110</v>
      </c>
      <c r="E1764" s="1006">
        <v>2</v>
      </c>
      <c r="F1764" s="1006">
        <v>254672</v>
      </c>
      <c r="G1764" s="1006">
        <v>0</v>
      </c>
      <c r="H1764" s="1006">
        <v>0</v>
      </c>
      <c r="I1764" s="1006">
        <v>52</v>
      </c>
      <c r="J1764" s="1006">
        <v>52</v>
      </c>
      <c r="K1764" s="1006">
        <v>52</v>
      </c>
      <c r="L1764" s="1007">
        <v>0</v>
      </c>
    </row>
    <row r="1765" spans="1:12" ht="18.75">
      <c r="A1765" s="1004" t="s">
        <v>12093</v>
      </c>
      <c r="B1765" s="1006" t="s">
        <v>12023</v>
      </c>
      <c r="C1765" s="1006" t="s">
        <v>12094</v>
      </c>
      <c r="D1765" s="1006" t="s">
        <v>12129</v>
      </c>
      <c r="E1765" s="1006">
        <v>6</v>
      </c>
      <c r="F1765" s="1006">
        <v>788772</v>
      </c>
      <c r="G1765" s="1006">
        <v>0</v>
      </c>
      <c r="H1765" s="1006">
        <v>0</v>
      </c>
      <c r="I1765" s="1006">
        <v>63</v>
      </c>
      <c r="J1765" s="1006">
        <v>63</v>
      </c>
      <c r="K1765" s="1006">
        <v>63</v>
      </c>
      <c r="L1765" s="1007">
        <v>0</v>
      </c>
    </row>
    <row r="1766" spans="1:12" ht="18.75">
      <c r="A1766" s="1004" t="s">
        <v>12093</v>
      </c>
      <c r="B1766" s="1006" t="s">
        <v>12023</v>
      </c>
      <c r="C1766" s="1006" t="s">
        <v>12094</v>
      </c>
      <c r="D1766" s="1006" t="s">
        <v>12098</v>
      </c>
      <c r="E1766" s="1006">
        <v>17</v>
      </c>
      <c r="F1766" s="1006">
        <v>2898925</v>
      </c>
      <c r="G1766" s="1006">
        <v>0</v>
      </c>
      <c r="H1766" s="1006">
        <v>0</v>
      </c>
      <c r="I1766" s="1006">
        <v>250</v>
      </c>
      <c r="J1766" s="1006">
        <v>250</v>
      </c>
      <c r="K1766" s="1006">
        <v>250</v>
      </c>
      <c r="L1766" s="1007">
        <v>0</v>
      </c>
    </row>
    <row r="1767" spans="1:12" ht="18.75">
      <c r="A1767" s="1004" t="s">
        <v>12093</v>
      </c>
      <c r="B1767" s="1006" t="s">
        <v>12023</v>
      </c>
      <c r="C1767" s="1006" t="s">
        <v>12094</v>
      </c>
      <c r="D1767" s="1006" t="s">
        <v>12099</v>
      </c>
      <c r="E1767" s="1006">
        <v>3</v>
      </c>
      <c r="F1767" s="1006">
        <v>703416</v>
      </c>
      <c r="G1767" s="1006">
        <v>0</v>
      </c>
      <c r="H1767" s="1006">
        <v>0</v>
      </c>
      <c r="I1767" s="1006">
        <v>26</v>
      </c>
      <c r="J1767" s="1006">
        <v>26</v>
      </c>
      <c r="K1767" s="1006">
        <v>26</v>
      </c>
      <c r="L1767" s="1007">
        <v>0</v>
      </c>
    </row>
    <row r="1768" spans="1:12" ht="18.75">
      <c r="A1768" s="1004" t="s">
        <v>12093</v>
      </c>
      <c r="B1768" s="1006" t="s">
        <v>12023</v>
      </c>
      <c r="C1768" s="1006" t="s">
        <v>12094</v>
      </c>
      <c r="D1768" s="1006" t="s">
        <v>12100</v>
      </c>
      <c r="E1768" s="1006">
        <v>1</v>
      </c>
      <c r="F1768" s="1006">
        <v>298420</v>
      </c>
      <c r="G1768" s="1006">
        <v>0</v>
      </c>
      <c r="H1768" s="1006">
        <v>0</v>
      </c>
      <c r="I1768" s="1006">
        <v>3</v>
      </c>
      <c r="J1768" s="1006">
        <v>3</v>
      </c>
      <c r="K1768" s="1006">
        <v>3</v>
      </c>
      <c r="L1768" s="1007">
        <v>0</v>
      </c>
    </row>
    <row r="1769" spans="1:12" ht="18.75">
      <c r="A1769" s="1004" t="s">
        <v>12093</v>
      </c>
      <c r="B1769" s="1006" t="s">
        <v>12023</v>
      </c>
      <c r="C1769" s="1006" t="s">
        <v>12094</v>
      </c>
      <c r="D1769" s="1006" t="s">
        <v>12101</v>
      </c>
      <c r="E1769" s="1006">
        <v>1</v>
      </c>
      <c r="F1769" s="1006">
        <v>152265</v>
      </c>
      <c r="G1769" s="1006">
        <v>0</v>
      </c>
      <c r="H1769" s="1006">
        <v>0</v>
      </c>
      <c r="I1769" s="1006">
        <v>87</v>
      </c>
      <c r="J1769" s="1006">
        <v>87</v>
      </c>
      <c r="K1769" s="1006">
        <v>87</v>
      </c>
      <c r="L1769" s="1007">
        <v>0</v>
      </c>
    </row>
    <row r="1770" spans="1:12" ht="18.75">
      <c r="A1770" s="1004" t="s">
        <v>12093</v>
      </c>
      <c r="B1770" s="1006" t="s">
        <v>12023</v>
      </c>
      <c r="C1770" s="1006" t="s">
        <v>12094</v>
      </c>
      <c r="D1770" s="1006" t="s">
        <v>12102</v>
      </c>
      <c r="E1770" s="1006">
        <v>2</v>
      </c>
      <c r="F1770" s="1006">
        <v>418730</v>
      </c>
      <c r="G1770" s="1006">
        <v>0</v>
      </c>
      <c r="H1770" s="1006">
        <v>0</v>
      </c>
      <c r="I1770" s="1006">
        <v>8</v>
      </c>
      <c r="J1770" s="1006">
        <v>8</v>
      </c>
      <c r="K1770" s="1006">
        <v>8</v>
      </c>
      <c r="L1770" s="1007">
        <v>0</v>
      </c>
    </row>
    <row r="1771" spans="1:12" ht="18.75">
      <c r="A1771" s="1004" t="s">
        <v>12093</v>
      </c>
      <c r="B1771" s="1006" t="s">
        <v>12023</v>
      </c>
      <c r="C1771" s="1006" t="s">
        <v>12094</v>
      </c>
      <c r="D1771" s="1006" t="s">
        <v>12107</v>
      </c>
      <c r="E1771" s="1006">
        <v>12</v>
      </c>
      <c r="F1771" s="1006">
        <v>1650696</v>
      </c>
      <c r="G1771" s="1006">
        <v>0</v>
      </c>
      <c r="H1771" s="1006">
        <v>0</v>
      </c>
      <c r="I1771" s="1006">
        <v>59</v>
      </c>
      <c r="J1771" s="1006">
        <v>59</v>
      </c>
      <c r="K1771" s="1006">
        <v>59</v>
      </c>
      <c r="L1771" s="1007">
        <v>0</v>
      </c>
    </row>
    <row r="1772" spans="1:12" ht="18.75">
      <c r="A1772" s="1004" t="s">
        <v>12093</v>
      </c>
      <c r="B1772" s="1006" t="s">
        <v>12023</v>
      </c>
      <c r="C1772" s="1006" t="s">
        <v>12094</v>
      </c>
      <c r="D1772" s="1006" t="s">
        <v>12120</v>
      </c>
      <c r="E1772" s="1006">
        <v>7</v>
      </c>
      <c r="F1772" s="1006">
        <v>1431381</v>
      </c>
      <c r="G1772" s="1006">
        <v>0</v>
      </c>
      <c r="H1772" s="1006">
        <v>0</v>
      </c>
      <c r="I1772" s="1006">
        <v>57</v>
      </c>
      <c r="J1772" s="1006">
        <v>57</v>
      </c>
      <c r="K1772" s="1006">
        <v>57</v>
      </c>
      <c r="L1772" s="1007">
        <v>0</v>
      </c>
    </row>
    <row r="1773" spans="1:12" ht="18.75">
      <c r="A1773" s="1004" t="s">
        <v>12093</v>
      </c>
      <c r="B1773" s="1006" t="s">
        <v>12023</v>
      </c>
      <c r="C1773" s="1006" t="s">
        <v>12094</v>
      </c>
      <c r="D1773" s="1006" t="s">
        <v>12108</v>
      </c>
      <c r="E1773" s="1006">
        <v>0</v>
      </c>
      <c r="F1773" s="1006">
        <v>0</v>
      </c>
      <c r="G1773" s="1006">
        <v>0</v>
      </c>
      <c r="H1773" s="1006">
        <v>0</v>
      </c>
      <c r="I1773" s="1006">
        <v>16</v>
      </c>
      <c r="J1773" s="1006">
        <v>16</v>
      </c>
      <c r="K1773" s="1006">
        <v>16</v>
      </c>
      <c r="L1773" s="1007">
        <v>0</v>
      </c>
    </row>
    <row r="1774" spans="1:12" ht="18.75">
      <c r="A1774" s="1004" t="s">
        <v>12093</v>
      </c>
      <c r="B1774" s="1006" t="s">
        <v>12023</v>
      </c>
      <c r="C1774" s="1006" t="s">
        <v>12094</v>
      </c>
      <c r="D1774" s="1006" t="s">
        <v>12135</v>
      </c>
      <c r="E1774" s="1006">
        <v>0</v>
      </c>
      <c r="F1774" s="1006">
        <v>0</v>
      </c>
      <c r="G1774" s="1006">
        <v>0</v>
      </c>
      <c r="H1774" s="1006">
        <v>0</v>
      </c>
      <c r="I1774" s="1006">
        <v>0</v>
      </c>
      <c r="J1774" s="1006">
        <v>0</v>
      </c>
      <c r="K1774" s="1006">
        <v>0</v>
      </c>
      <c r="L1774" s="1007">
        <v>0</v>
      </c>
    </row>
    <row r="1775" spans="1:12" ht="18.75">
      <c r="A1775" s="1004" t="s">
        <v>12093</v>
      </c>
      <c r="B1775" s="1006" t="s">
        <v>12023</v>
      </c>
      <c r="C1775" s="1006" t="s">
        <v>12094</v>
      </c>
      <c r="D1775" s="1006" t="s">
        <v>12133</v>
      </c>
      <c r="E1775" s="1006">
        <v>1</v>
      </c>
      <c r="F1775" s="1006">
        <v>123064</v>
      </c>
      <c r="G1775" s="1006">
        <v>0</v>
      </c>
      <c r="H1775" s="1006">
        <v>0</v>
      </c>
      <c r="I1775" s="1006">
        <v>20</v>
      </c>
      <c r="J1775" s="1006">
        <v>20</v>
      </c>
      <c r="K1775" s="1006">
        <v>20</v>
      </c>
      <c r="L1775" s="1007">
        <v>0</v>
      </c>
    </row>
    <row r="1776" spans="1:12" ht="18.75">
      <c r="A1776" s="1004" t="s">
        <v>12093</v>
      </c>
      <c r="B1776" s="1006" t="s">
        <v>4230</v>
      </c>
      <c r="C1776" s="1006" t="s">
        <v>12094</v>
      </c>
      <c r="D1776" s="1006" t="s">
        <v>12136</v>
      </c>
      <c r="E1776" s="1006">
        <v>0</v>
      </c>
      <c r="F1776" s="1006">
        <v>0</v>
      </c>
      <c r="G1776" s="1006">
        <v>0</v>
      </c>
      <c r="H1776" s="1006">
        <v>0</v>
      </c>
      <c r="I1776" s="1006">
        <v>2</v>
      </c>
      <c r="J1776" s="1006">
        <v>2</v>
      </c>
      <c r="K1776" s="1006">
        <v>2</v>
      </c>
      <c r="L1776" s="1007">
        <v>0</v>
      </c>
    </row>
    <row r="1777" spans="1:12" ht="18.75">
      <c r="A1777" s="1004" t="s">
        <v>12093</v>
      </c>
      <c r="B1777" s="1006" t="s">
        <v>4230</v>
      </c>
      <c r="C1777" s="1006" t="s">
        <v>12094</v>
      </c>
      <c r="D1777" s="1006" t="s">
        <v>12098</v>
      </c>
      <c r="E1777" s="1006">
        <v>22</v>
      </c>
      <c r="F1777" s="1006">
        <v>3751550</v>
      </c>
      <c r="G1777" s="1006">
        <v>0</v>
      </c>
      <c r="H1777" s="1006">
        <v>0</v>
      </c>
      <c r="I1777" s="1006">
        <v>120</v>
      </c>
      <c r="J1777" s="1006">
        <v>120</v>
      </c>
      <c r="K1777" s="1006">
        <v>120</v>
      </c>
      <c r="L1777" s="1007">
        <v>0</v>
      </c>
    </row>
    <row r="1778" spans="1:12" ht="18.75">
      <c r="A1778" s="1004" t="s">
        <v>12093</v>
      </c>
      <c r="B1778" s="1006" t="s">
        <v>4230</v>
      </c>
      <c r="C1778" s="1006" t="s">
        <v>12094</v>
      </c>
      <c r="D1778" s="1006" t="s">
        <v>12099</v>
      </c>
      <c r="E1778" s="1006">
        <v>8</v>
      </c>
      <c r="F1778" s="1006">
        <v>1875776</v>
      </c>
      <c r="G1778" s="1006">
        <v>0</v>
      </c>
      <c r="H1778" s="1006">
        <v>0</v>
      </c>
      <c r="I1778" s="1006">
        <v>63</v>
      </c>
      <c r="J1778" s="1006">
        <v>63</v>
      </c>
      <c r="K1778" s="1006">
        <v>63</v>
      </c>
      <c r="L1778" s="1007">
        <v>0</v>
      </c>
    </row>
    <row r="1779" spans="1:12" ht="18.75">
      <c r="A1779" s="1004" t="s">
        <v>12093</v>
      </c>
      <c r="B1779" s="1006" t="s">
        <v>4230</v>
      </c>
      <c r="C1779" s="1006" t="s">
        <v>12094</v>
      </c>
      <c r="D1779" s="1006" t="s">
        <v>12100</v>
      </c>
      <c r="E1779" s="1006">
        <v>4</v>
      </c>
      <c r="F1779" s="1006">
        <v>1193680</v>
      </c>
      <c r="G1779" s="1006">
        <v>0</v>
      </c>
      <c r="H1779" s="1006">
        <v>0</v>
      </c>
      <c r="I1779" s="1006">
        <v>23</v>
      </c>
      <c r="J1779" s="1006">
        <v>23</v>
      </c>
      <c r="K1779" s="1006">
        <v>23</v>
      </c>
      <c r="L1779" s="1007">
        <v>0</v>
      </c>
    </row>
    <row r="1780" spans="1:12" ht="18.75">
      <c r="A1780" s="1004" t="s">
        <v>12093</v>
      </c>
      <c r="B1780" s="1006" t="s">
        <v>4230</v>
      </c>
      <c r="C1780" s="1006" t="s">
        <v>12094</v>
      </c>
      <c r="D1780" s="1006" t="s">
        <v>12107</v>
      </c>
      <c r="E1780" s="1006">
        <v>3</v>
      </c>
      <c r="F1780" s="1006">
        <v>412674</v>
      </c>
      <c r="G1780" s="1006">
        <v>0</v>
      </c>
      <c r="H1780" s="1006">
        <v>0</v>
      </c>
      <c r="I1780" s="1006">
        <v>15</v>
      </c>
      <c r="J1780" s="1006">
        <v>15</v>
      </c>
      <c r="K1780" s="1006">
        <v>15</v>
      </c>
      <c r="L1780" s="1007">
        <v>0</v>
      </c>
    </row>
    <row r="1781" spans="1:12" ht="18.75">
      <c r="A1781" s="1004" t="s">
        <v>12093</v>
      </c>
      <c r="B1781" s="1006" t="s">
        <v>4230</v>
      </c>
      <c r="C1781" s="1006" t="s">
        <v>12094</v>
      </c>
      <c r="D1781" s="1006" t="s">
        <v>12120</v>
      </c>
      <c r="E1781" s="1006">
        <v>3</v>
      </c>
      <c r="F1781" s="1006">
        <v>613449</v>
      </c>
      <c r="G1781" s="1006">
        <v>0</v>
      </c>
      <c r="H1781" s="1006">
        <v>0</v>
      </c>
      <c r="I1781" s="1006">
        <v>8</v>
      </c>
      <c r="J1781" s="1006">
        <v>8</v>
      </c>
      <c r="K1781" s="1006">
        <v>8</v>
      </c>
      <c r="L1781" s="1007">
        <v>0</v>
      </c>
    </row>
    <row r="1782" spans="1:12" ht="18.75">
      <c r="A1782" s="1004" t="s">
        <v>12093</v>
      </c>
      <c r="B1782" s="1006" t="s">
        <v>4230</v>
      </c>
      <c r="C1782" s="1006" t="s">
        <v>12094</v>
      </c>
      <c r="D1782" s="1006" t="s">
        <v>12123</v>
      </c>
      <c r="E1782" s="1006">
        <v>0</v>
      </c>
      <c r="F1782" s="1006">
        <v>0</v>
      </c>
      <c r="G1782" s="1006">
        <v>0</v>
      </c>
      <c r="H1782" s="1006">
        <v>0</v>
      </c>
      <c r="I1782" s="1006">
        <v>1</v>
      </c>
      <c r="J1782" s="1006">
        <v>1</v>
      </c>
      <c r="K1782" s="1006">
        <v>1</v>
      </c>
      <c r="L1782" s="1007">
        <v>0</v>
      </c>
    </row>
    <row r="1783" spans="1:12" ht="18.75">
      <c r="A1783" s="1004" t="s">
        <v>12093</v>
      </c>
      <c r="B1783" s="1006" t="s">
        <v>4230</v>
      </c>
      <c r="C1783" s="1006" t="s">
        <v>12094</v>
      </c>
      <c r="D1783" s="1006" t="s">
        <v>12108</v>
      </c>
      <c r="E1783" s="1006">
        <v>0</v>
      </c>
      <c r="F1783" s="1006">
        <v>0</v>
      </c>
      <c r="G1783" s="1006">
        <v>0</v>
      </c>
      <c r="H1783" s="1006">
        <v>0</v>
      </c>
      <c r="I1783" s="1006">
        <v>10</v>
      </c>
      <c r="J1783" s="1006">
        <v>10</v>
      </c>
      <c r="K1783" s="1006">
        <v>10</v>
      </c>
      <c r="L1783" s="1007">
        <v>0</v>
      </c>
    </row>
    <row r="1784" spans="1:12" ht="18.75">
      <c r="A1784" s="1004" t="s">
        <v>12093</v>
      </c>
      <c r="B1784" s="1006" t="s">
        <v>12038</v>
      </c>
      <c r="C1784" s="1006" t="s">
        <v>12094</v>
      </c>
      <c r="D1784" s="1006" t="s">
        <v>12097</v>
      </c>
      <c r="E1784" s="1006">
        <v>1</v>
      </c>
      <c r="F1784" s="1006">
        <v>127261</v>
      </c>
      <c r="G1784" s="1006">
        <v>0</v>
      </c>
      <c r="H1784" s="1006">
        <v>0</v>
      </c>
      <c r="I1784" s="1006">
        <v>20</v>
      </c>
      <c r="J1784" s="1006">
        <v>20</v>
      </c>
      <c r="K1784" s="1006">
        <v>20</v>
      </c>
      <c r="L1784" s="1007">
        <v>0</v>
      </c>
    </row>
    <row r="1785" spans="1:12" ht="18.75">
      <c r="A1785" s="1004" t="s">
        <v>12093</v>
      </c>
      <c r="B1785" s="1006" t="s">
        <v>12050</v>
      </c>
      <c r="C1785" s="1006" t="s">
        <v>12094</v>
      </c>
      <c r="D1785" s="1006" t="s">
        <v>12131</v>
      </c>
      <c r="E1785" s="1006">
        <v>8</v>
      </c>
      <c r="F1785" s="1006">
        <v>1318040</v>
      </c>
      <c r="G1785" s="1006">
        <v>0</v>
      </c>
      <c r="H1785" s="1006">
        <v>0</v>
      </c>
      <c r="I1785" s="1006">
        <v>127</v>
      </c>
      <c r="J1785" s="1006">
        <v>127</v>
      </c>
      <c r="K1785" s="1006">
        <v>127</v>
      </c>
      <c r="L1785" s="1007">
        <v>0</v>
      </c>
    </row>
    <row r="1786" spans="1:12" ht="18.75">
      <c r="A1786" s="1004" t="s">
        <v>12093</v>
      </c>
      <c r="B1786" s="1006" t="s">
        <v>12050</v>
      </c>
      <c r="C1786" s="1006" t="s">
        <v>12094</v>
      </c>
      <c r="D1786" s="1006" t="s">
        <v>12115</v>
      </c>
      <c r="E1786" s="1006">
        <v>26</v>
      </c>
      <c r="F1786" s="1006">
        <v>4223544</v>
      </c>
      <c r="G1786" s="1006">
        <v>0</v>
      </c>
      <c r="H1786" s="1006">
        <v>0</v>
      </c>
      <c r="I1786" s="1006">
        <v>361</v>
      </c>
      <c r="J1786" s="1006">
        <v>361</v>
      </c>
      <c r="K1786" s="1006">
        <v>361</v>
      </c>
      <c r="L1786" s="1007">
        <v>0</v>
      </c>
    </row>
    <row r="1787" spans="1:12" ht="18.75">
      <c r="A1787" s="1004" t="s">
        <v>12093</v>
      </c>
      <c r="B1787" s="1006" t="s">
        <v>12050</v>
      </c>
      <c r="C1787" s="1006" t="s">
        <v>12094</v>
      </c>
      <c r="D1787" s="1006" t="s">
        <v>12136</v>
      </c>
      <c r="E1787" s="1006">
        <v>0</v>
      </c>
      <c r="F1787" s="1006">
        <v>0</v>
      </c>
      <c r="G1787" s="1006">
        <v>0</v>
      </c>
      <c r="H1787" s="1006">
        <v>0</v>
      </c>
      <c r="I1787" s="1006">
        <v>0</v>
      </c>
      <c r="J1787" s="1006">
        <v>0</v>
      </c>
      <c r="K1787" s="1006">
        <v>0</v>
      </c>
      <c r="L1787" s="1007">
        <v>0</v>
      </c>
    </row>
    <row r="1788" spans="1:12" ht="18.75">
      <c r="A1788" s="1004" t="s">
        <v>12093</v>
      </c>
      <c r="B1788" s="1006" t="s">
        <v>12050</v>
      </c>
      <c r="C1788" s="1006" t="s">
        <v>12094</v>
      </c>
      <c r="D1788" s="1006" t="s">
        <v>12116</v>
      </c>
      <c r="E1788" s="1006">
        <v>1</v>
      </c>
      <c r="F1788" s="1006">
        <v>157767</v>
      </c>
      <c r="G1788" s="1006">
        <v>0</v>
      </c>
      <c r="H1788" s="1006">
        <v>0</v>
      </c>
      <c r="I1788" s="1006">
        <v>10</v>
      </c>
      <c r="J1788" s="1006">
        <v>10</v>
      </c>
      <c r="K1788" s="1006">
        <v>10</v>
      </c>
      <c r="L1788" s="1007">
        <v>0</v>
      </c>
    </row>
    <row r="1789" spans="1:12" ht="18.75">
      <c r="A1789" s="1004" t="s">
        <v>12093</v>
      </c>
      <c r="B1789" s="1006" t="s">
        <v>12050</v>
      </c>
      <c r="C1789" s="1006" t="s">
        <v>12094</v>
      </c>
      <c r="D1789" s="1006" t="s">
        <v>12122</v>
      </c>
      <c r="E1789" s="1006">
        <v>0</v>
      </c>
      <c r="F1789" s="1006">
        <v>0</v>
      </c>
      <c r="G1789" s="1006">
        <v>0</v>
      </c>
      <c r="H1789" s="1006">
        <v>0</v>
      </c>
      <c r="I1789" s="1006">
        <v>6</v>
      </c>
      <c r="J1789" s="1006">
        <v>6</v>
      </c>
      <c r="K1789" s="1006">
        <v>6</v>
      </c>
      <c r="L1789" s="1007">
        <v>0</v>
      </c>
    </row>
    <row r="1790" spans="1:12" ht="18.75">
      <c r="A1790" s="1004" t="s">
        <v>12093</v>
      </c>
      <c r="B1790" s="1006" t="s">
        <v>12050</v>
      </c>
      <c r="C1790" s="1006" t="s">
        <v>12094</v>
      </c>
      <c r="D1790" s="1006" t="s">
        <v>12117</v>
      </c>
      <c r="E1790" s="1006">
        <v>0</v>
      </c>
      <c r="F1790" s="1006">
        <v>0</v>
      </c>
      <c r="G1790" s="1006">
        <v>0</v>
      </c>
      <c r="H1790" s="1006">
        <v>0</v>
      </c>
      <c r="I1790" s="1006">
        <v>15</v>
      </c>
      <c r="J1790" s="1006">
        <v>15</v>
      </c>
      <c r="K1790" s="1006">
        <v>15</v>
      </c>
      <c r="L1790" s="1007">
        <v>0</v>
      </c>
    </row>
    <row r="1791" spans="1:12" ht="18.75">
      <c r="A1791" s="1004" t="s">
        <v>12093</v>
      </c>
      <c r="B1791" s="1006" t="s">
        <v>12050</v>
      </c>
      <c r="C1791" s="1006" t="s">
        <v>12094</v>
      </c>
      <c r="D1791" s="1006" t="s">
        <v>12125</v>
      </c>
      <c r="E1791" s="1006">
        <v>15</v>
      </c>
      <c r="F1791" s="1006">
        <v>3703725</v>
      </c>
      <c r="G1791" s="1006">
        <v>0</v>
      </c>
      <c r="H1791" s="1006">
        <v>0</v>
      </c>
      <c r="I1791" s="1006">
        <v>142</v>
      </c>
      <c r="J1791" s="1006">
        <v>142</v>
      </c>
      <c r="K1791" s="1006">
        <v>142</v>
      </c>
      <c r="L1791" s="1007">
        <v>0</v>
      </c>
    </row>
    <row r="1792" spans="1:12" ht="18.75">
      <c r="A1792" s="1004" t="s">
        <v>12093</v>
      </c>
      <c r="B1792" s="1006" t="s">
        <v>12050</v>
      </c>
      <c r="C1792" s="1006" t="s">
        <v>12094</v>
      </c>
      <c r="D1792" s="1006" t="s">
        <v>12126</v>
      </c>
      <c r="E1792" s="1006">
        <v>0</v>
      </c>
      <c r="F1792" s="1006">
        <v>0</v>
      </c>
      <c r="G1792" s="1006">
        <v>0</v>
      </c>
      <c r="H1792" s="1006">
        <v>0</v>
      </c>
      <c r="I1792" s="1006">
        <v>27</v>
      </c>
      <c r="J1792" s="1006">
        <v>27</v>
      </c>
      <c r="K1792" s="1006">
        <v>27</v>
      </c>
      <c r="L1792" s="1007">
        <v>0</v>
      </c>
    </row>
    <row r="1793" spans="1:12" ht="18.75">
      <c r="A1793" s="1004" t="s">
        <v>12093</v>
      </c>
      <c r="B1793" s="1006" t="s">
        <v>12050</v>
      </c>
      <c r="C1793" s="1006" t="s">
        <v>12094</v>
      </c>
      <c r="D1793" s="1006" t="s">
        <v>12137</v>
      </c>
      <c r="E1793" s="1006">
        <v>0</v>
      </c>
      <c r="F1793" s="1006">
        <v>0</v>
      </c>
      <c r="G1793" s="1006">
        <v>0</v>
      </c>
      <c r="H1793" s="1006">
        <v>0</v>
      </c>
      <c r="I1793" s="1006">
        <v>5</v>
      </c>
      <c r="J1793" s="1006">
        <v>5</v>
      </c>
      <c r="K1793" s="1006">
        <v>5</v>
      </c>
      <c r="L1793" s="1007">
        <v>0</v>
      </c>
    </row>
    <row r="1794" spans="1:12" ht="18.75">
      <c r="A1794" s="1004" t="s">
        <v>12093</v>
      </c>
      <c r="B1794" s="1006" t="s">
        <v>12050</v>
      </c>
      <c r="C1794" s="1006" t="s">
        <v>12094</v>
      </c>
      <c r="D1794" s="1006" t="s">
        <v>12110</v>
      </c>
      <c r="E1794" s="1006">
        <v>0</v>
      </c>
      <c r="F1794" s="1006">
        <v>0</v>
      </c>
      <c r="G1794" s="1006">
        <v>0</v>
      </c>
      <c r="H1794" s="1006">
        <v>0</v>
      </c>
      <c r="I1794" s="1006">
        <v>41</v>
      </c>
      <c r="J1794" s="1006">
        <v>41</v>
      </c>
      <c r="K1794" s="1006">
        <v>41</v>
      </c>
      <c r="L1794" s="1007">
        <v>0</v>
      </c>
    </row>
    <row r="1795" spans="1:12" ht="18.75">
      <c r="A1795" s="1004" t="s">
        <v>12093</v>
      </c>
      <c r="B1795" s="1006" t="s">
        <v>12050</v>
      </c>
      <c r="C1795" s="1006" t="s">
        <v>12094</v>
      </c>
      <c r="D1795" s="1006" t="s">
        <v>12111</v>
      </c>
      <c r="E1795" s="1006">
        <v>3</v>
      </c>
      <c r="F1795" s="1006">
        <v>402597</v>
      </c>
      <c r="G1795" s="1006">
        <v>0</v>
      </c>
      <c r="H1795" s="1006">
        <v>0</v>
      </c>
      <c r="I1795" s="1006">
        <v>56</v>
      </c>
      <c r="J1795" s="1006">
        <v>56</v>
      </c>
      <c r="K1795" s="1006">
        <v>56</v>
      </c>
      <c r="L1795" s="1007">
        <v>0</v>
      </c>
    </row>
    <row r="1796" spans="1:12" ht="18.75">
      <c r="A1796" s="1004" t="s">
        <v>12093</v>
      </c>
      <c r="B1796" s="1006" t="s">
        <v>12050</v>
      </c>
      <c r="C1796" s="1006" t="s">
        <v>12094</v>
      </c>
      <c r="D1796" s="1006" t="s">
        <v>12128</v>
      </c>
      <c r="E1796" s="1006">
        <v>12</v>
      </c>
      <c r="F1796" s="1006">
        <v>1365144</v>
      </c>
      <c r="G1796" s="1006">
        <v>0</v>
      </c>
      <c r="H1796" s="1006">
        <v>0</v>
      </c>
      <c r="I1796" s="1006">
        <v>127</v>
      </c>
      <c r="J1796" s="1006">
        <v>127</v>
      </c>
      <c r="K1796" s="1006">
        <v>127</v>
      </c>
      <c r="L1796" s="1007">
        <v>0</v>
      </c>
    </row>
    <row r="1797" spans="1:12" ht="18.75">
      <c r="A1797" s="1004" t="s">
        <v>12093</v>
      </c>
      <c r="B1797" s="1006" t="s">
        <v>12050</v>
      </c>
      <c r="C1797" s="1006" t="s">
        <v>12094</v>
      </c>
      <c r="D1797" s="1006" t="s">
        <v>12118</v>
      </c>
      <c r="E1797" s="1006">
        <v>4</v>
      </c>
      <c r="F1797" s="1006">
        <v>271756</v>
      </c>
      <c r="G1797" s="1006">
        <v>0</v>
      </c>
      <c r="H1797" s="1006">
        <v>0</v>
      </c>
      <c r="I1797" s="1006">
        <v>32</v>
      </c>
      <c r="J1797" s="1006">
        <v>32</v>
      </c>
      <c r="K1797" s="1006">
        <v>32</v>
      </c>
      <c r="L1797" s="1007">
        <v>0</v>
      </c>
    </row>
    <row r="1798" spans="1:12" ht="18.75">
      <c r="A1798" s="1004" t="s">
        <v>12093</v>
      </c>
      <c r="B1798" s="1006" t="s">
        <v>12050</v>
      </c>
      <c r="C1798" s="1006" t="s">
        <v>12094</v>
      </c>
      <c r="D1798" s="1006" t="s">
        <v>12097</v>
      </c>
      <c r="E1798" s="1006">
        <v>10</v>
      </c>
      <c r="F1798" s="1006">
        <v>1272610</v>
      </c>
      <c r="G1798" s="1006">
        <v>0</v>
      </c>
      <c r="H1798" s="1006">
        <v>0</v>
      </c>
      <c r="I1798" s="1006">
        <v>204</v>
      </c>
      <c r="J1798" s="1006">
        <v>204</v>
      </c>
      <c r="K1798" s="1006">
        <v>204</v>
      </c>
      <c r="L1798" s="1007">
        <v>0</v>
      </c>
    </row>
    <row r="1799" spans="1:12" ht="18.75">
      <c r="A1799" s="1004" t="s">
        <v>12093</v>
      </c>
      <c r="B1799" s="1006" t="s">
        <v>12050</v>
      </c>
      <c r="C1799" s="1006" t="s">
        <v>12094</v>
      </c>
      <c r="D1799" s="1006" t="s">
        <v>12129</v>
      </c>
      <c r="E1799" s="1006">
        <v>20</v>
      </c>
      <c r="F1799" s="1006">
        <v>2629240</v>
      </c>
      <c r="G1799" s="1006">
        <v>0</v>
      </c>
      <c r="H1799" s="1006">
        <v>0</v>
      </c>
      <c r="I1799" s="1006">
        <v>200</v>
      </c>
      <c r="J1799" s="1006">
        <v>200</v>
      </c>
      <c r="K1799" s="1006">
        <v>200</v>
      </c>
      <c r="L1799" s="1007">
        <v>0</v>
      </c>
    </row>
    <row r="1800" spans="1:12" ht="18.75">
      <c r="A1800" s="1004" t="s">
        <v>12093</v>
      </c>
      <c r="B1800" s="1006" t="s">
        <v>12050</v>
      </c>
      <c r="C1800" s="1006" t="s">
        <v>12094</v>
      </c>
      <c r="D1800" s="1006" t="s">
        <v>12098</v>
      </c>
      <c r="E1800" s="1006">
        <v>6</v>
      </c>
      <c r="F1800" s="1006">
        <v>1023150</v>
      </c>
      <c r="G1800" s="1006">
        <v>0</v>
      </c>
      <c r="H1800" s="1006">
        <v>0</v>
      </c>
      <c r="I1800" s="1006">
        <v>43</v>
      </c>
      <c r="J1800" s="1006">
        <v>43</v>
      </c>
      <c r="K1800" s="1006">
        <v>43</v>
      </c>
      <c r="L1800" s="1007">
        <v>0</v>
      </c>
    </row>
    <row r="1801" spans="1:12" ht="18.75">
      <c r="A1801" s="1004" t="s">
        <v>12093</v>
      </c>
      <c r="B1801" s="1006" t="s">
        <v>12050</v>
      </c>
      <c r="C1801" s="1006" t="s">
        <v>12094</v>
      </c>
      <c r="D1801" s="1006" t="s">
        <v>12099</v>
      </c>
      <c r="E1801" s="1006">
        <v>3</v>
      </c>
      <c r="F1801" s="1006">
        <v>703416</v>
      </c>
      <c r="G1801" s="1006">
        <v>0</v>
      </c>
      <c r="H1801" s="1006">
        <v>0</v>
      </c>
      <c r="I1801" s="1006">
        <v>38</v>
      </c>
      <c r="J1801" s="1006">
        <v>38</v>
      </c>
      <c r="K1801" s="1006">
        <v>38</v>
      </c>
      <c r="L1801" s="1007">
        <v>0</v>
      </c>
    </row>
    <row r="1802" spans="1:12" ht="18.75">
      <c r="A1802" s="1004" t="s">
        <v>12093</v>
      </c>
      <c r="B1802" s="1006" t="s">
        <v>12050</v>
      </c>
      <c r="C1802" s="1006" t="s">
        <v>12094</v>
      </c>
      <c r="D1802" s="1006" t="s">
        <v>12100</v>
      </c>
      <c r="E1802" s="1006">
        <v>3</v>
      </c>
      <c r="F1802" s="1006">
        <v>895260</v>
      </c>
      <c r="G1802" s="1006">
        <v>0</v>
      </c>
      <c r="H1802" s="1006">
        <v>0</v>
      </c>
      <c r="I1802" s="1006">
        <v>12</v>
      </c>
      <c r="J1802" s="1006">
        <v>12</v>
      </c>
      <c r="K1802" s="1006">
        <v>12</v>
      </c>
      <c r="L1802" s="1007">
        <v>0</v>
      </c>
    </row>
    <row r="1803" spans="1:12" ht="18.75">
      <c r="A1803" s="1004" t="s">
        <v>12093</v>
      </c>
      <c r="B1803" s="1006" t="s">
        <v>12050</v>
      </c>
      <c r="C1803" s="1006" t="s">
        <v>12094</v>
      </c>
      <c r="D1803" s="1006" t="s">
        <v>12101</v>
      </c>
      <c r="E1803" s="1006">
        <v>13</v>
      </c>
      <c r="F1803" s="1006">
        <v>1979445</v>
      </c>
      <c r="G1803" s="1006">
        <v>0</v>
      </c>
      <c r="H1803" s="1006">
        <v>0</v>
      </c>
      <c r="I1803" s="1006">
        <v>109</v>
      </c>
      <c r="J1803" s="1006">
        <v>109</v>
      </c>
      <c r="K1803" s="1006">
        <v>109</v>
      </c>
      <c r="L1803" s="1007">
        <v>0</v>
      </c>
    </row>
    <row r="1804" spans="1:12" ht="18.75">
      <c r="A1804" s="1004" t="s">
        <v>12093</v>
      </c>
      <c r="B1804" s="1006" t="s">
        <v>12050</v>
      </c>
      <c r="C1804" s="1006" t="s">
        <v>12094</v>
      </c>
      <c r="D1804" s="1006" t="s">
        <v>12102</v>
      </c>
      <c r="E1804" s="1006">
        <v>14</v>
      </c>
      <c r="F1804" s="1006">
        <v>2931110</v>
      </c>
      <c r="G1804" s="1006">
        <v>0</v>
      </c>
      <c r="H1804" s="1006">
        <v>0</v>
      </c>
      <c r="I1804" s="1006">
        <v>95</v>
      </c>
      <c r="J1804" s="1006">
        <v>95</v>
      </c>
      <c r="K1804" s="1006">
        <v>95</v>
      </c>
      <c r="L1804" s="1007">
        <v>0</v>
      </c>
    </row>
    <row r="1805" spans="1:12" ht="18.75">
      <c r="A1805" s="1004" t="s">
        <v>12093</v>
      </c>
      <c r="B1805" s="1006" t="s">
        <v>12050</v>
      </c>
      <c r="C1805" s="1006" t="s">
        <v>12094</v>
      </c>
      <c r="D1805" s="1006" t="s">
        <v>12103</v>
      </c>
      <c r="E1805" s="1006">
        <v>4</v>
      </c>
      <c r="F1805" s="1006">
        <v>1065860</v>
      </c>
      <c r="G1805" s="1006">
        <v>0</v>
      </c>
      <c r="H1805" s="1006">
        <v>0</v>
      </c>
      <c r="I1805" s="1006">
        <v>26</v>
      </c>
      <c r="J1805" s="1006">
        <v>26</v>
      </c>
      <c r="K1805" s="1006">
        <v>26</v>
      </c>
      <c r="L1805" s="1007">
        <v>0</v>
      </c>
    </row>
    <row r="1806" spans="1:12" ht="18.75">
      <c r="A1806" s="1004" t="s">
        <v>12093</v>
      </c>
      <c r="B1806" s="1006" t="s">
        <v>12050</v>
      </c>
      <c r="C1806" s="1006" t="s">
        <v>12094</v>
      </c>
      <c r="D1806" s="1006" t="s">
        <v>12105</v>
      </c>
      <c r="E1806" s="1006">
        <v>16</v>
      </c>
      <c r="F1806" s="1006">
        <v>3075280</v>
      </c>
      <c r="G1806" s="1006">
        <v>0</v>
      </c>
      <c r="H1806" s="1006">
        <v>0</v>
      </c>
      <c r="I1806" s="1006">
        <v>153</v>
      </c>
      <c r="J1806" s="1006">
        <v>153</v>
      </c>
      <c r="K1806" s="1006">
        <v>153</v>
      </c>
      <c r="L1806" s="1007">
        <v>0</v>
      </c>
    </row>
    <row r="1807" spans="1:12" ht="18.75">
      <c r="A1807" s="1004" t="s">
        <v>12093</v>
      </c>
      <c r="B1807" s="1006" t="s">
        <v>12050</v>
      </c>
      <c r="C1807" s="1006" t="s">
        <v>12094</v>
      </c>
      <c r="D1807" s="1006" t="s">
        <v>12138</v>
      </c>
      <c r="E1807" s="1006">
        <v>1</v>
      </c>
      <c r="F1807" s="1006">
        <v>142546</v>
      </c>
      <c r="G1807" s="1006">
        <v>0</v>
      </c>
      <c r="H1807" s="1006">
        <v>0</v>
      </c>
      <c r="I1807" s="1006">
        <v>18</v>
      </c>
      <c r="J1807" s="1006">
        <v>18</v>
      </c>
      <c r="K1807" s="1006">
        <v>18</v>
      </c>
      <c r="L1807" s="1007">
        <v>0</v>
      </c>
    </row>
    <row r="1808" spans="1:12" ht="18.75">
      <c r="A1808" s="1004" t="s">
        <v>12093</v>
      </c>
      <c r="B1808" s="1006" t="s">
        <v>12050</v>
      </c>
      <c r="C1808" s="1006" t="s">
        <v>12094</v>
      </c>
      <c r="D1808" s="1006" t="s">
        <v>12139</v>
      </c>
      <c r="E1808" s="1006">
        <v>0</v>
      </c>
      <c r="F1808" s="1006">
        <v>0</v>
      </c>
      <c r="G1808" s="1006">
        <v>0</v>
      </c>
      <c r="H1808" s="1006">
        <v>0</v>
      </c>
      <c r="I1808" s="1006">
        <v>7</v>
      </c>
      <c r="J1808" s="1006">
        <v>7</v>
      </c>
      <c r="K1808" s="1006">
        <v>7</v>
      </c>
      <c r="L1808" s="1007">
        <v>0</v>
      </c>
    </row>
    <row r="1809" spans="1:12" ht="18.75">
      <c r="A1809" s="1004" t="s">
        <v>12093</v>
      </c>
      <c r="B1809" s="1006" t="s">
        <v>12050</v>
      </c>
      <c r="C1809" s="1006" t="s">
        <v>12094</v>
      </c>
      <c r="D1809" s="1006" t="s">
        <v>12107</v>
      </c>
      <c r="E1809" s="1006">
        <v>9</v>
      </c>
      <c r="F1809" s="1006">
        <v>1238022</v>
      </c>
      <c r="G1809" s="1006">
        <v>0</v>
      </c>
      <c r="H1809" s="1006">
        <v>0</v>
      </c>
      <c r="I1809" s="1006">
        <v>77</v>
      </c>
      <c r="J1809" s="1006">
        <v>77</v>
      </c>
      <c r="K1809" s="1006">
        <v>77</v>
      </c>
      <c r="L1809" s="1007">
        <v>0</v>
      </c>
    </row>
    <row r="1810" spans="1:12" ht="18.75">
      <c r="A1810" s="1004" t="s">
        <v>12093</v>
      </c>
      <c r="B1810" s="1006" t="s">
        <v>12050</v>
      </c>
      <c r="C1810" s="1006" t="s">
        <v>12094</v>
      </c>
      <c r="D1810" s="1006" t="s">
        <v>12120</v>
      </c>
      <c r="E1810" s="1006">
        <v>4</v>
      </c>
      <c r="F1810" s="1006">
        <v>817932</v>
      </c>
      <c r="G1810" s="1006">
        <v>0</v>
      </c>
      <c r="H1810" s="1006">
        <v>0</v>
      </c>
      <c r="I1810" s="1006">
        <v>25</v>
      </c>
      <c r="J1810" s="1006">
        <v>25</v>
      </c>
      <c r="K1810" s="1006">
        <v>25</v>
      </c>
      <c r="L1810" s="1007">
        <v>0</v>
      </c>
    </row>
    <row r="1811" spans="1:12" ht="18.75">
      <c r="A1811" s="1004" t="s">
        <v>12093</v>
      </c>
      <c r="B1811" s="1006" t="s">
        <v>12050</v>
      </c>
      <c r="C1811" s="1006" t="s">
        <v>12094</v>
      </c>
      <c r="D1811" s="1006" t="s">
        <v>12108</v>
      </c>
      <c r="E1811" s="1006">
        <v>17</v>
      </c>
      <c r="F1811" s="1006">
        <v>2485230</v>
      </c>
      <c r="G1811" s="1006">
        <v>0</v>
      </c>
      <c r="H1811" s="1006">
        <v>0</v>
      </c>
      <c r="I1811" s="1006">
        <v>150</v>
      </c>
      <c r="J1811" s="1006">
        <v>150</v>
      </c>
      <c r="K1811" s="1006">
        <v>150</v>
      </c>
      <c r="L1811" s="1007">
        <v>0</v>
      </c>
    </row>
    <row r="1812" spans="1:12" ht="18.75">
      <c r="A1812" s="1004" t="s">
        <v>12093</v>
      </c>
      <c r="B1812" s="1006" t="s">
        <v>12050</v>
      </c>
      <c r="C1812" s="1006" t="s">
        <v>12094</v>
      </c>
      <c r="D1812" s="1006" t="s">
        <v>12109</v>
      </c>
      <c r="E1812" s="1006">
        <v>0</v>
      </c>
      <c r="F1812" s="1006">
        <v>0</v>
      </c>
      <c r="G1812" s="1006">
        <v>0</v>
      </c>
      <c r="H1812" s="1006">
        <v>0</v>
      </c>
      <c r="I1812" s="1006">
        <v>105</v>
      </c>
      <c r="J1812" s="1006">
        <v>105</v>
      </c>
      <c r="K1812" s="1006">
        <v>105</v>
      </c>
      <c r="L1812" s="1007">
        <v>0</v>
      </c>
    </row>
    <row r="1813" spans="1:12" ht="18.75">
      <c r="A1813" s="1004" t="s">
        <v>12093</v>
      </c>
      <c r="B1813" s="1006" t="s">
        <v>12050</v>
      </c>
      <c r="C1813" s="1006" t="s">
        <v>12094</v>
      </c>
      <c r="D1813" s="1006" t="s">
        <v>12132</v>
      </c>
      <c r="E1813" s="1006">
        <v>0</v>
      </c>
      <c r="F1813" s="1006">
        <v>0</v>
      </c>
      <c r="G1813" s="1006">
        <v>0</v>
      </c>
      <c r="H1813" s="1006">
        <v>0</v>
      </c>
      <c r="I1813" s="1006">
        <v>50</v>
      </c>
      <c r="J1813" s="1006">
        <v>50</v>
      </c>
      <c r="K1813" s="1006">
        <v>50</v>
      </c>
      <c r="L1813" s="1007">
        <v>0</v>
      </c>
    </row>
    <row r="1814" spans="1:12" ht="18.75">
      <c r="A1814" s="1004" t="s">
        <v>12093</v>
      </c>
      <c r="B1814" s="1006" t="s">
        <v>12050</v>
      </c>
      <c r="C1814" s="1006" t="s">
        <v>12094</v>
      </c>
      <c r="D1814" s="1006" t="s">
        <v>12121</v>
      </c>
      <c r="E1814" s="1006">
        <v>14</v>
      </c>
      <c r="F1814" s="1006">
        <v>1325688</v>
      </c>
      <c r="G1814" s="1006">
        <v>0</v>
      </c>
      <c r="H1814" s="1006">
        <v>0</v>
      </c>
      <c r="I1814" s="1006">
        <v>125</v>
      </c>
      <c r="J1814" s="1006">
        <v>125</v>
      </c>
      <c r="K1814" s="1006">
        <v>125</v>
      </c>
      <c r="L1814" s="1007">
        <v>0</v>
      </c>
    </row>
    <row r="1815" spans="1:12" ht="18.75">
      <c r="A1815" s="1004" t="s">
        <v>12093</v>
      </c>
      <c r="B1815" s="1006" t="s">
        <v>12050</v>
      </c>
      <c r="C1815" s="1006" t="s">
        <v>12094</v>
      </c>
      <c r="D1815" s="1006" t="s">
        <v>12135</v>
      </c>
      <c r="E1815" s="1006">
        <v>0</v>
      </c>
      <c r="F1815" s="1006">
        <v>0</v>
      </c>
      <c r="G1815" s="1006">
        <v>0</v>
      </c>
      <c r="H1815" s="1006">
        <v>0</v>
      </c>
      <c r="I1815" s="1006">
        <v>10</v>
      </c>
      <c r="J1815" s="1006">
        <v>10</v>
      </c>
      <c r="K1815" s="1006">
        <v>10</v>
      </c>
      <c r="L1815" s="1007">
        <v>0</v>
      </c>
    </row>
    <row r="1816" spans="1:12" ht="18.75">
      <c r="A1816" s="1004" t="s">
        <v>12093</v>
      </c>
      <c r="B1816" s="1006" t="s">
        <v>12050</v>
      </c>
      <c r="C1816" s="1006" t="s">
        <v>12094</v>
      </c>
      <c r="D1816" s="1006" t="s">
        <v>12134</v>
      </c>
      <c r="E1816" s="1006">
        <v>0</v>
      </c>
      <c r="F1816" s="1006">
        <v>0</v>
      </c>
      <c r="G1816" s="1006">
        <v>0</v>
      </c>
      <c r="H1816" s="1006">
        <v>0</v>
      </c>
      <c r="I1816" s="1006">
        <v>10</v>
      </c>
      <c r="J1816" s="1006">
        <v>10</v>
      </c>
      <c r="K1816" s="1006">
        <v>10</v>
      </c>
      <c r="L1816" s="1007">
        <v>0</v>
      </c>
    </row>
    <row r="1817" spans="1:12" ht="18.75">
      <c r="A1817" s="1004" t="s">
        <v>12093</v>
      </c>
      <c r="B1817" s="1006" t="s">
        <v>12050</v>
      </c>
      <c r="C1817" s="1006" t="s">
        <v>12094</v>
      </c>
      <c r="D1817" s="1006" t="s">
        <v>12130</v>
      </c>
      <c r="E1817" s="1006">
        <v>0</v>
      </c>
      <c r="F1817" s="1006">
        <v>0</v>
      </c>
      <c r="G1817" s="1006">
        <v>0</v>
      </c>
      <c r="H1817" s="1006">
        <v>0</v>
      </c>
      <c r="I1817" s="1006">
        <v>20</v>
      </c>
      <c r="J1817" s="1006">
        <v>20</v>
      </c>
      <c r="K1817" s="1006">
        <v>20</v>
      </c>
      <c r="L1817" s="1007">
        <v>0</v>
      </c>
    </row>
    <row r="1818" spans="1:12" ht="18.75">
      <c r="A1818" s="1004" t="s">
        <v>12093</v>
      </c>
      <c r="B1818" s="1006" t="s">
        <v>12052</v>
      </c>
      <c r="C1818" s="1006" t="s">
        <v>12094</v>
      </c>
      <c r="D1818" s="1006" t="s">
        <v>12125</v>
      </c>
      <c r="E1818" s="1006">
        <v>6</v>
      </c>
      <c r="F1818" s="1006">
        <v>1481490</v>
      </c>
      <c r="G1818" s="1006">
        <v>0</v>
      </c>
      <c r="H1818" s="1006">
        <v>0</v>
      </c>
      <c r="I1818" s="1006">
        <v>235</v>
      </c>
      <c r="J1818" s="1006">
        <v>235</v>
      </c>
      <c r="K1818" s="1006">
        <v>235</v>
      </c>
      <c r="L1818" s="1007">
        <v>0</v>
      </c>
    </row>
    <row r="1819" spans="1:12" ht="18.75">
      <c r="A1819" s="1004" t="s">
        <v>12093</v>
      </c>
      <c r="B1819" s="1006" t="s">
        <v>12052</v>
      </c>
      <c r="C1819" s="1006" t="s">
        <v>12094</v>
      </c>
      <c r="D1819" s="1006" t="s">
        <v>12126</v>
      </c>
      <c r="E1819" s="1006">
        <v>10</v>
      </c>
      <c r="F1819" s="1006">
        <v>3607280</v>
      </c>
      <c r="G1819" s="1006">
        <v>0</v>
      </c>
      <c r="H1819" s="1006">
        <v>0</v>
      </c>
      <c r="I1819" s="1006">
        <v>181</v>
      </c>
      <c r="J1819" s="1006">
        <v>181</v>
      </c>
      <c r="K1819" s="1006">
        <v>181</v>
      </c>
      <c r="L1819" s="1007">
        <v>0</v>
      </c>
    </row>
    <row r="1820" spans="1:12" ht="18.75">
      <c r="A1820" s="1004" t="s">
        <v>12093</v>
      </c>
      <c r="B1820" s="1006" t="s">
        <v>12052</v>
      </c>
      <c r="C1820" s="1006" t="s">
        <v>12094</v>
      </c>
      <c r="D1820" s="1006" t="s">
        <v>12097</v>
      </c>
      <c r="E1820" s="1006">
        <v>23</v>
      </c>
      <c r="F1820" s="1006">
        <v>2927003</v>
      </c>
      <c r="G1820" s="1006">
        <v>0</v>
      </c>
      <c r="H1820" s="1006">
        <v>0</v>
      </c>
      <c r="I1820" s="1006">
        <v>133</v>
      </c>
      <c r="J1820" s="1006">
        <v>133</v>
      </c>
      <c r="K1820" s="1006">
        <v>133</v>
      </c>
      <c r="L1820" s="1007">
        <v>0</v>
      </c>
    </row>
    <row r="1821" spans="1:12" ht="18.75">
      <c r="A1821" s="1004" t="s">
        <v>12093</v>
      </c>
      <c r="B1821" s="1006" t="s">
        <v>12052</v>
      </c>
      <c r="C1821" s="1006" t="s">
        <v>12094</v>
      </c>
      <c r="D1821" s="1006" t="s">
        <v>12105</v>
      </c>
      <c r="E1821" s="1006">
        <v>13</v>
      </c>
      <c r="F1821" s="1006">
        <v>2498665</v>
      </c>
      <c r="G1821" s="1006">
        <v>0</v>
      </c>
      <c r="H1821" s="1006">
        <v>0</v>
      </c>
      <c r="I1821" s="1006">
        <v>74</v>
      </c>
      <c r="J1821" s="1006">
        <v>74</v>
      </c>
      <c r="K1821" s="1006">
        <v>74</v>
      </c>
      <c r="L1821" s="1007">
        <v>0</v>
      </c>
    </row>
    <row r="1822" spans="1:12" ht="18.75">
      <c r="A1822" s="1004" t="s">
        <v>12093</v>
      </c>
      <c r="B1822" s="1006" t="s">
        <v>12053</v>
      </c>
      <c r="C1822" s="1006" t="s">
        <v>12094</v>
      </c>
      <c r="D1822" s="1006" t="s">
        <v>12115</v>
      </c>
      <c r="E1822" s="1006">
        <v>5</v>
      </c>
      <c r="F1822" s="1006">
        <v>812220</v>
      </c>
      <c r="G1822" s="1006">
        <v>0</v>
      </c>
      <c r="H1822" s="1006">
        <v>0</v>
      </c>
      <c r="I1822" s="1006">
        <v>83</v>
      </c>
      <c r="J1822" s="1006">
        <v>83</v>
      </c>
      <c r="K1822" s="1006">
        <v>83</v>
      </c>
      <c r="L1822" s="1007">
        <v>0</v>
      </c>
    </row>
    <row r="1823" spans="1:12" ht="18.75">
      <c r="A1823" s="1004" t="s">
        <v>12093</v>
      </c>
      <c r="B1823" s="1006" t="s">
        <v>12053</v>
      </c>
      <c r="C1823" s="1006" t="s">
        <v>12094</v>
      </c>
      <c r="D1823" s="1006" t="s">
        <v>12124</v>
      </c>
      <c r="E1823" s="1006">
        <v>4</v>
      </c>
      <c r="F1823" s="1006">
        <v>907068</v>
      </c>
      <c r="G1823" s="1006">
        <v>0</v>
      </c>
      <c r="H1823" s="1006">
        <v>0</v>
      </c>
      <c r="I1823" s="1006">
        <v>54</v>
      </c>
      <c r="J1823" s="1006">
        <v>54</v>
      </c>
      <c r="K1823" s="1006">
        <v>54</v>
      </c>
      <c r="L1823" s="1007">
        <v>0</v>
      </c>
    </row>
    <row r="1824" spans="1:12" ht="18.75">
      <c r="A1824" s="1004" t="s">
        <v>12093</v>
      </c>
      <c r="B1824" s="1006" t="s">
        <v>12053</v>
      </c>
      <c r="C1824" s="1006" t="s">
        <v>12094</v>
      </c>
      <c r="D1824" s="1006" t="s">
        <v>12125</v>
      </c>
      <c r="E1824" s="1006">
        <v>8</v>
      </c>
      <c r="F1824" s="1006">
        <v>1975320</v>
      </c>
      <c r="G1824" s="1006">
        <v>0</v>
      </c>
      <c r="H1824" s="1006">
        <v>0</v>
      </c>
      <c r="I1824" s="1006">
        <v>122</v>
      </c>
      <c r="J1824" s="1006">
        <v>122</v>
      </c>
      <c r="K1824" s="1006">
        <v>122</v>
      </c>
      <c r="L1824" s="1007">
        <v>0</v>
      </c>
    </row>
    <row r="1825" spans="1:12" ht="18.75">
      <c r="A1825" s="1004" t="s">
        <v>12093</v>
      </c>
      <c r="B1825" s="1006" t="s">
        <v>12053</v>
      </c>
      <c r="C1825" s="1006" t="s">
        <v>12094</v>
      </c>
      <c r="D1825" s="1006" t="s">
        <v>12126</v>
      </c>
      <c r="E1825" s="1006">
        <v>8</v>
      </c>
      <c r="F1825" s="1006">
        <v>2885824</v>
      </c>
      <c r="G1825" s="1006">
        <v>0</v>
      </c>
      <c r="H1825" s="1006">
        <v>0</v>
      </c>
      <c r="I1825" s="1006">
        <v>40</v>
      </c>
      <c r="J1825" s="1006">
        <v>40</v>
      </c>
      <c r="K1825" s="1006">
        <v>40</v>
      </c>
      <c r="L1825" s="1007">
        <v>0</v>
      </c>
    </row>
    <row r="1826" spans="1:12" ht="18.75">
      <c r="A1826" s="1004" t="s">
        <v>12093</v>
      </c>
      <c r="B1826" s="1006" t="s">
        <v>12053</v>
      </c>
      <c r="C1826" s="1006" t="s">
        <v>12094</v>
      </c>
      <c r="D1826" s="1006" t="s">
        <v>12110</v>
      </c>
      <c r="E1826" s="1006">
        <v>0</v>
      </c>
      <c r="F1826" s="1006">
        <v>0</v>
      </c>
      <c r="G1826" s="1006">
        <v>0</v>
      </c>
      <c r="H1826" s="1006">
        <v>0</v>
      </c>
      <c r="I1826" s="1006">
        <v>5</v>
      </c>
      <c r="J1826" s="1006">
        <v>5</v>
      </c>
      <c r="K1826" s="1006">
        <v>5</v>
      </c>
      <c r="L1826" s="1007">
        <v>0</v>
      </c>
    </row>
    <row r="1827" spans="1:12" ht="18.75">
      <c r="A1827" s="1004" t="s">
        <v>12093</v>
      </c>
      <c r="B1827" s="1006" t="s">
        <v>12053</v>
      </c>
      <c r="C1827" s="1006" t="s">
        <v>12094</v>
      </c>
      <c r="D1827" s="1006" t="s">
        <v>12111</v>
      </c>
      <c r="E1827" s="1006">
        <v>2</v>
      </c>
      <c r="F1827" s="1006">
        <v>268398</v>
      </c>
      <c r="G1827" s="1006">
        <v>0</v>
      </c>
      <c r="H1827" s="1006">
        <v>0</v>
      </c>
      <c r="I1827" s="1006">
        <v>96</v>
      </c>
      <c r="J1827" s="1006">
        <v>96</v>
      </c>
      <c r="K1827" s="1006">
        <v>96</v>
      </c>
      <c r="L1827" s="1007">
        <v>0</v>
      </c>
    </row>
    <row r="1828" spans="1:12" ht="18.75">
      <c r="A1828" s="1004" t="s">
        <v>12093</v>
      </c>
      <c r="B1828" s="1006" t="s">
        <v>12053</v>
      </c>
      <c r="C1828" s="1006" t="s">
        <v>12094</v>
      </c>
      <c r="D1828" s="1006" t="s">
        <v>12128</v>
      </c>
      <c r="E1828" s="1006">
        <v>0</v>
      </c>
      <c r="F1828" s="1006">
        <v>0</v>
      </c>
      <c r="G1828" s="1006">
        <v>0</v>
      </c>
      <c r="H1828" s="1006">
        <v>0</v>
      </c>
      <c r="I1828" s="1006">
        <v>45</v>
      </c>
      <c r="J1828" s="1006">
        <v>45</v>
      </c>
      <c r="K1828" s="1006">
        <v>45</v>
      </c>
      <c r="L1828" s="1007">
        <v>0</v>
      </c>
    </row>
    <row r="1829" spans="1:12" ht="18.75">
      <c r="A1829" s="1004" t="s">
        <v>12093</v>
      </c>
      <c r="B1829" s="1006" t="s">
        <v>12053</v>
      </c>
      <c r="C1829" s="1006" t="s">
        <v>12094</v>
      </c>
      <c r="D1829" s="1006" t="s">
        <v>12118</v>
      </c>
      <c r="E1829" s="1006">
        <v>0</v>
      </c>
      <c r="F1829" s="1006">
        <v>0</v>
      </c>
      <c r="G1829" s="1006">
        <v>0</v>
      </c>
      <c r="H1829" s="1006">
        <v>0</v>
      </c>
      <c r="I1829" s="1006">
        <v>11</v>
      </c>
      <c r="J1829" s="1006">
        <v>11</v>
      </c>
      <c r="K1829" s="1006">
        <v>11</v>
      </c>
      <c r="L1829" s="1007">
        <v>0</v>
      </c>
    </row>
    <row r="1830" spans="1:12" ht="18.75">
      <c r="A1830" s="1004" t="s">
        <v>12093</v>
      </c>
      <c r="B1830" s="1006" t="s">
        <v>12053</v>
      </c>
      <c r="C1830" s="1006" t="s">
        <v>12094</v>
      </c>
      <c r="D1830" s="1006" t="s">
        <v>12113</v>
      </c>
      <c r="E1830" s="1006">
        <v>1</v>
      </c>
      <c r="F1830" s="1006">
        <v>71202</v>
      </c>
      <c r="G1830" s="1006">
        <v>0</v>
      </c>
      <c r="H1830" s="1006">
        <v>0</v>
      </c>
      <c r="I1830" s="1006">
        <v>53</v>
      </c>
      <c r="J1830" s="1006">
        <v>53</v>
      </c>
      <c r="K1830" s="1006">
        <v>53</v>
      </c>
      <c r="L1830" s="1007">
        <v>0</v>
      </c>
    </row>
    <row r="1831" spans="1:12" ht="18.75">
      <c r="A1831" s="1004" t="s">
        <v>12093</v>
      </c>
      <c r="B1831" s="1006" t="s">
        <v>12053</v>
      </c>
      <c r="C1831" s="1006" t="s">
        <v>12094</v>
      </c>
      <c r="D1831" s="1006" t="s">
        <v>12140</v>
      </c>
      <c r="E1831" s="1006">
        <v>0</v>
      </c>
      <c r="F1831" s="1006">
        <v>0</v>
      </c>
      <c r="G1831" s="1006">
        <v>0</v>
      </c>
      <c r="H1831" s="1006">
        <v>0</v>
      </c>
      <c r="I1831" s="1006">
        <v>3</v>
      </c>
      <c r="J1831" s="1006">
        <v>3</v>
      </c>
      <c r="K1831" s="1006">
        <v>3</v>
      </c>
      <c r="L1831" s="1007">
        <v>0</v>
      </c>
    </row>
    <row r="1832" spans="1:12" ht="18.75">
      <c r="A1832" s="1004" t="s">
        <v>12093</v>
      </c>
      <c r="B1832" s="1006" t="s">
        <v>12053</v>
      </c>
      <c r="C1832" s="1006" t="s">
        <v>12094</v>
      </c>
      <c r="D1832" s="1006" t="s">
        <v>12141</v>
      </c>
      <c r="E1832" s="1006">
        <v>0</v>
      </c>
      <c r="F1832" s="1006">
        <v>0</v>
      </c>
      <c r="G1832" s="1006">
        <v>0</v>
      </c>
      <c r="H1832" s="1006">
        <v>0</v>
      </c>
      <c r="I1832" s="1006">
        <v>37</v>
      </c>
      <c r="J1832" s="1006">
        <v>37</v>
      </c>
      <c r="K1832" s="1006">
        <v>37</v>
      </c>
      <c r="L1832" s="1007">
        <v>0</v>
      </c>
    </row>
    <row r="1833" spans="1:12" ht="18.75">
      <c r="A1833" s="1004" t="s">
        <v>12093</v>
      </c>
      <c r="B1833" s="1006" t="s">
        <v>12053</v>
      </c>
      <c r="C1833" s="1006" t="s">
        <v>12094</v>
      </c>
      <c r="D1833" s="1006" t="s">
        <v>12105</v>
      </c>
      <c r="E1833" s="1006">
        <v>5</v>
      </c>
      <c r="F1833" s="1006">
        <v>961025</v>
      </c>
      <c r="G1833" s="1006">
        <v>0</v>
      </c>
      <c r="H1833" s="1006">
        <v>0</v>
      </c>
      <c r="I1833" s="1006">
        <v>27</v>
      </c>
      <c r="J1833" s="1006">
        <v>27</v>
      </c>
      <c r="K1833" s="1006">
        <v>27</v>
      </c>
      <c r="L1833" s="1007">
        <v>0</v>
      </c>
    </row>
    <row r="1834" spans="1:12" ht="18.75">
      <c r="A1834" s="1004" t="s">
        <v>12093</v>
      </c>
      <c r="B1834" s="1006" t="s">
        <v>12053</v>
      </c>
      <c r="C1834" s="1006" t="s">
        <v>12094</v>
      </c>
      <c r="D1834" s="1006" t="s">
        <v>12107</v>
      </c>
      <c r="E1834" s="1006">
        <v>1</v>
      </c>
      <c r="F1834" s="1006">
        <v>137558</v>
      </c>
      <c r="G1834" s="1006">
        <v>0</v>
      </c>
      <c r="H1834" s="1006">
        <v>0</v>
      </c>
      <c r="I1834" s="1006">
        <v>53</v>
      </c>
      <c r="J1834" s="1006">
        <v>53</v>
      </c>
      <c r="K1834" s="1006">
        <v>53</v>
      </c>
      <c r="L1834" s="1007">
        <v>0</v>
      </c>
    </row>
    <row r="1835" spans="1:12" ht="18.75">
      <c r="A1835" s="1004" t="s">
        <v>12093</v>
      </c>
      <c r="B1835" s="1006" t="s">
        <v>12053</v>
      </c>
      <c r="C1835" s="1006" t="s">
        <v>12094</v>
      </c>
      <c r="D1835" s="1006" t="s">
        <v>12123</v>
      </c>
      <c r="E1835" s="1006">
        <v>0</v>
      </c>
      <c r="F1835" s="1006">
        <v>0</v>
      </c>
      <c r="G1835" s="1006">
        <v>0</v>
      </c>
      <c r="H1835" s="1006">
        <v>0</v>
      </c>
      <c r="I1835" s="1006">
        <v>1</v>
      </c>
      <c r="J1835" s="1006">
        <v>1</v>
      </c>
      <c r="K1835" s="1006">
        <v>1</v>
      </c>
      <c r="L1835" s="1007">
        <v>0</v>
      </c>
    </row>
    <row r="1836" spans="1:12" ht="18.75">
      <c r="A1836" s="1004" t="s">
        <v>12093</v>
      </c>
      <c r="B1836" s="1006" t="s">
        <v>12053</v>
      </c>
      <c r="C1836" s="1006" t="s">
        <v>12094</v>
      </c>
      <c r="D1836" s="1006" t="s">
        <v>12132</v>
      </c>
      <c r="E1836" s="1006">
        <v>1</v>
      </c>
      <c r="F1836" s="1006">
        <v>132091</v>
      </c>
      <c r="G1836" s="1006">
        <v>0</v>
      </c>
      <c r="H1836" s="1006">
        <v>0</v>
      </c>
      <c r="I1836" s="1006">
        <v>34</v>
      </c>
      <c r="J1836" s="1006">
        <v>34</v>
      </c>
      <c r="K1836" s="1006">
        <v>34</v>
      </c>
      <c r="L1836" s="1007">
        <v>0</v>
      </c>
    </row>
    <row r="1837" spans="1:12" ht="18.75">
      <c r="A1837" s="1004" t="s">
        <v>12093</v>
      </c>
      <c r="B1837" s="1006" t="s">
        <v>12053</v>
      </c>
      <c r="C1837" s="1006" t="s">
        <v>12094</v>
      </c>
      <c r="D1837" s="1006" t="s">
        <v>12121</v>
      </c>
      <c r="E1837" s="1006">
        <v>11</v>
      </c>
      <c r="F1837" s="1006">
        <v>1041612</v>
      </c>
      <c r="G1837" s="1006">
        <v>0</v>
      </c>
      <c r="H1837" s="1006">
        <v>0</v>
      </c>
      <c r="I1837" s="1006">
        <v>136</v>
      </c>
      <c r="J1837" s="1006">
        <v>136</v>
      </c>
      <c r="K1837" s="1006">
        <v>136</v>
      </c>
      <c r="L1837" s="1007">
        <v>0</v>
      </c>
    </row>
    <row r="1838" spans="1:12" ht="18.75">
      <c r="A1838" s="1004" t="s">
        <v>12093</v>
      </c>
      <c r="B1838" s="1006" t="s">
        <v>12053</v>
      </c>
      <c r="C1838" s="1006" t="s">
        <v>12094</v>
      </c>
      <c r="D1838" s="1006" t="s">
        <v>12133</v>
      </c>
      <c r="E1838" s="1006">
        <v>2</v>
      </c>
      <c r="F1838" s="1006">
        <v>246128</v>
      </c>
      <c r="G1838" s="1006">
        <v>0</v>
      </c>
      <c r="H1838" s="1006">
        <v>0</v>
      </c>
      <c r="I1838" s="1006">
        <v>51</v>
      </c>
      <c r="J1838" s="1006">
        <v>51</v>
      </c>
      <c r="K1838" s="1006">
        <v>51</v>
      </c>
      <c r="L1838" s="1007">
        <v>0</v>
      </c>
    </row>
    <row r="1839" spans="1:12" ht="18.75">
      <c r="A1839" s="1004" t="s">
        <v>12093</v>
      </c>
      <c r="B1839" s="1006" t="s">
        <v>12053</v>
      </c>
      <c r="C1839" s="1006" t="s">
        <v>12094</v>
      </c>
      <c r="D1839" s="1006" t="s">
        <v>12134</v>
      </c>
      <c r="E1839" s="1006">
        <v>4</v>
      </c>
      <c r="F1839" s="1006">
        <v>740256</v>
      </c>
      <c r="G1839" s="1006">
        <v>0</v>
      </c>
      <c r="H1839" s="1006">
        <v>0</v>
      </c>
      <c r="I1839" s="1006">
        <v>35</v>
      </c>
      <c r="J1839" s="1006">
        <v>35</v>
      </c>
      <c r="K1839" s="1006">
        <v>35</v>
      </c>
      <c r="L1839" s="1007">
        <v>0</v>
      </c>
    </row>
    <row r="1840" spans="1:12" ht="18.75">
      <c r="A1840" s="1004" t="s">
        <v>12093</v>
      </c>
      <c r="B1840" s="1006" t="s">
        <v>12053</v>
      </c>
      <c r="C1840" s="1006" t="s">
        <v>12094</v>
      </c>
      <c r="D1840" s="1006" t="s">
        <v>12130</v>
      </c>
      <c r="E1840" s="1006">
        <v>0</v>
      </c>
      <c r="F1840" s="1006">
        <v>0</v>
      </c>
      <c r="G1840" s="1006">
        <v>0</v>
      </c>
      <c r="H1840" s="1006">
        <v>0</v>
      </c>
      <c r="I1840" s="1006">
        <v>18</v>
      </c>
      <c r="J1840" s="1006">
        <v>18</v>
      </c>
      <c r="K1840" s="1006">
        <v>18</v>
      </c>
      <c r="L1840" s="1007">
        <v>0</v>
      </c>
    </row>
    <row r="1841" spans="1:12" ht="18.75">
      <c r="A1841" s="1004" t="s">
        <v>12093</v>
      </c>
      <c r="B1841" s="1006" t="s">
        <v>12053</v>
      </c>
      <c r="C1841" s="1006" t="s">
        <v>12094</v>
      </c>
      <c r="D1841" s="1006" t="s">
        <v>12142</v>
      </c>
      <c r="E1841" s="1006">
        <v>0</v>
      </c>
      <c r="F1841" s="1006">
        <v>0</v>
      </c>
      <c r="G1841" s="1006">
        <v>0</v>
      </c>
      <c r="H1841" s="1006">
        <v>0</v>
      </c>
      <c r="I1841" s="1006">
        <v>4</v>
      </c>
      <c r="J1841" s="1006">
        <v>4</v>
      </c>
      <c r="K1841" s="1006">
        <v>4</v>
      </c>
      <c r="L1841" s="1007">
        <v>0</v>
      </c>
    </row>
    <row r="1842" spans="1:12" ht="18.75">
      <c r="A1842" s="1004" t="s">
        <v>12093</v>
      </c>
      <c r="B1842" s="1006" t="s">
        <v>7427</v>
      </c>
      <c r="C1842" s="1006" t="s">
        <v>12094</v>
      </c>
      <c r="D1842" s="1006" t="s">
        <v>12098</v>
      </c>
      <c r="E1842" s="1006">
        <v>26</v>
      </c>
      <c r="F1842" s="1006">
        <v>4433650</v>
      </c>
      <c r="G1842" s="1006">
        <v>0</v>
      </c>
      <c r="H1842" s="1006">
        <v>0</v>
      </c>
      <c r="I1842" s="1006">
        <v>380</v>
      </c>
      <c r="J1842" s="1006">
        <v>380</v>
      </c>
      <c r="K1842" s="1006">
        <v>380</v>
      </c>
      <c r="L1842" s="1007">
        <v>0</v>
      </c>
    </row>
    <row r="1843" spans="1:12" ht="18.75">
      <c r="A1843" s="1004" t="s">
        <v>12093</v>
      </c>
      <c r="B1843" s="1006" t="s">
        <v>7427</v>
      </c>
      <c r="C1843" s="1006" t="s">
        <v>12094</v>
      </c>
      <c r="D1843" s="1006" t="s">
        <v>12099</v>
      </c>
      <c r="E1843" s="1006">
        <v>10</v>
      </c>
      <c r="F1843" s="1006">
        <v>2344720</v>
      </c>
      <c r="G1843" s="1006">
        <v>0</v>
      </c>
      <c r="H1843" s="1006">
        <v>0</v>
      </c>
      <c r="I1843" s="1006">
        <v>130</v>
      </c>
      <c r="J1843" s="1006">
        <v>130</v>
      </c>
      <c r="K1843" s="1006">
        <v>130</v>
      </c>
      <c r="L1843" s="1007">
        <v>0</v>
      </c>
    </row>
    <row r="1844" spans="1:12" ht="18.75">
      <c r="A1844" s="1004" t="s">
        <v>12093</v>
      </c>
      <c r="B1844" s="1006" t="s">
        <v>7427</v>
      </c>
      <c r="C1844" s="1006" t="s">
        <v>12094</v>
      </c>
      <c r="D1844" s="1006" t="s">
        <v>12100</v>
      </c>
      <c r="E1844" s="1006">
        <v>4</v>
      </c>
      <c r="F1844" s="1006">
        <v>1193680</v>
      </c>
      <c r="G1844" s="1006">
        <v>0</v>
      </c>
      <c r="H1844" s="1006">
        <v>0</v>
      </c>
      <c r="I1844" s="1006">
        <v>55</v>
      </c>
      <c r="J1844" s="1006">
        <v>55</v>
      </c>
      <c r="K1844" s="1006">
        <v>55</v>
      </c>
      <c r="L1844" s="1007">
        <v>0</v>
      </c>
    </row>
    <row r="1845" spans="1:12" ht="18.75">
      <c r="A1845" s="1004" t="s">
        <v>12093</v>
      </c>
      <c r="B1845" s="1006" t="s">
        <v>7427</v>
      </c>
      <c r="C1845" s="1006" t="s">
        <v>12094</v>
      </c>
      <c r="D1845" s="1006" t="s">
        <v>12101</v>
      </c>
      <c r="E1845" s="1006">
        <v>61</v>
      </c>
      <c r="F1845" s="1006">
        <v>9288165</v>
      </c>
      <c r="G1845" s="1006">
        <v>0</v>
      </c>
      <c r="H1845" s="1006">
        <v>0</v>
      </c>
      <c r="I1845" s="1006">
        <v>571</v>
      </c>
      <c r="J1845" s="1006">
        <v>571</v>
      </c>
      <c r="K1845" s="1006">
        <v>571</v>
      </c>
      <c r="L1845" s="1007">
        <v>0</v>
      </c>
    </row>
    <row r="1846" spans="1:12" ht="18.75">
      <c r="A1846" s="1004" t="s">
        <v>12093</v>
      </c>
      <c r="B1846" s="1006" t="s">
        <v>7427</v>
      </c>
      <c r="C1846" s="1006" t="s">
        <v>12094</v>
      </c>
      <c r="D1846" s="1006" t="s">
        <v>12102</v>
      </c>
      <c r="E1846" s="1006">
        <v>21</v>
      </c>
      <c r="F1846" s="1006">
        <v>4396665</v>
      </c>
      <c r="G1846" s="1006">
        <v>0</v>
      </c>
      <c r="H1846" s="1006">
        <v>0</v>
      </c>
      <c r="I1846" s="1006">
        <v>229</v>
      </c>
      <c r="J1846" s="1006">
        <v>229</v>
      </c>
      <c r="K1846" s="1006">
        <v>229</v>
      </c>
      <c r="L1846" s="1007">
        <v>0</v>
      </c>
    </row>
    <row r="1847" spans="1:12" ht="18.75">
      <c r="A1847" s="1004" t="s">
        <v>12093</v>
      </c>
      <c r="B1847" s="1006" t="s">
        <v>7427</v>
      </c>
      <c r="C1847" s="1006" t="s">
        <v>12094</v>
      </c>
      <c r="D1847" s="1006" t="s">
        <v>12103</v>
      </c>
      <c r="E1847" s="1006">
        <v>0</v>
      </c>
      <c r="F1847" s="1006">
        <v>0</v>
      </c>
      <c r="G1847" s="1006">
        <v>0</v>
      </c>
      <c r="H1847" s="1006">
        <v>0</v>
      </c>
      <c r="I1847" s="1006">
        <v>76</v>
      </c>
      <c r="J1847" s="1006">
        <v>76</v>
      </c>
      <c r="K1847" s="1006">
        <v>76</v>
      </c>
      <c r="L1847" s="1007">
        <v>0</v>
      </c>
    </row>
    <row r="1848" spans="1:12" ht="18.75">
      <c r="A1848" s="1004" t="s">
        <v>12093</v>
      </c>
      <c r="B1848" s="1006" t="s">
        <v>7427</v>
      </c>
      <c r="C1848" s="1006" t="s">
        <v>12094</v>
      </c>
      <c r="D1848" s="1006" t="s">
        <v>12119</v>
      </c>
      <c r="E1848" s="1006">
        <v>62</v>
      </c>
      <c r="F1848" s="1006">
        <v>15620714</v>
      </c>
      <c r="G1848" s="1006">
        <v>0</v>
      </c>
      <c r="H1848" s="1006">
        <v>0</v>
      </c>
      <c r="I1848" s="1006">
        <v>405</v>
      </c>
      <c r="J1848" s="1006">
        <v>405</v>
      </c>
      <c r="K1848" s="1006">
        <v>405</v>
      </c>
      <c r="L1848" s="1007">
        <v>0</v>
      </c>
    </row>
    <row r="1849" spans="1:12" ht="18.75">
      <c r="A1849" s="1004" t="s">
        <v>12093</v>
      </c>
      <c r="B1849" s="1006" t="s">
        <v>7427</v>
      </c>
      <c r="C1849" s="1006" t="s">
        <v>12094</v>
      </c>
      <c r="D1849" s="1006" t="s">
        <v>12104</v>
      </c>
      <c r="E1849" s="1006">
        <v>4</v>
      </c>
      <c r="F1849" s="1006">
        <v>562028</v>
      </c>
      <c r="G1849" s="1006">
        <v>0</v>
      </c>
      <c r="H1849" s="1006">
        <v>0</v>
      </c>
      <c r="I1849" s="1006">
        <v>303</v>
      </c>
      <c r="J1849" s="1006">
        <v>303</v>
      </c>
      <c r="K1849" s="1006">
        <v>303</v>
      </c>
      <c r="L1849" s="1007">
        <v>0</v>
      </c>
    </row>
    <row r="1850" spans="1:12" ht="18.75">
      <c r="A1850" s="1004" t="s">
        <v>12093</v>
      </c>
      <c r="B1850" s="1006" t="s">
        <v>7427</v>
      </c>
      <c r="C1850" s="1006" t="s">
        <v>12094</v>
      </c>
      <c r="D1850" s="1006" t="s">
        <v>12143</v>
      </c>
      <c r="E1850" s="1006">
        <v>0</v>
      </c>
      <c r="F1850" s="1006">
        <v>0</v>
      </c>
      <c r="G1850" s="1006">
        <v>0</v>
      </c>
      <c r="H1850" s="1006">
        <v>0</v>
      </c>
      <c r="I1850" s="1006">
        <v>2</v>
      </c>
      <c r="J1850" s="1006">
        <v>2</v>
      </c>
      <c r="K1850" s="1006">
        <v>2</v>
      </c>
      <c r="L1850" s="1007">
        <v>0</v>
      </c>
    </row>
    <row r="1851" spans="1:12" ht="18.75">
      <c r="A1851" s="1004" t="s">
        <v>12093</v>
      </c>
      <c r="B1851" s="1006" t="s">
        <v>7427</v>
      </c>
      <c r="C1851" s="1006" t="s">
        <v>12094</v>
      </c>
      <c r="D1851" s="1006" t="s">
        <v>12106</v>
      </c>
      <c r="E1851" s="1006">
        <v>97</v>
      </c>
      <c r="F1851" s="1006">
        <v>22673556</v>
      </c>
      <c r="G1851" s="1006">
        <v>0</v>
      </c>
      <c r="H1851" s="1006">
        <v>0</v>
      </c>
      <c r="I1851" s="1006">
        <v>755</v>
      </c>
      <c r="J1851" s="1006">
        <v>755</v>
      </c>
      <c r="K1851" s="1006">
        <v>755</v>
      </c>
      <c r="L1851" s="1007">
        <v>0</v>
      </c>
    </row>
    <row r="1852" spans="1:12" ht="18.75">
      <c r="A1852" s="1004" t="s">
        <v>12093</v>
      </c>
      <c r="B1852" s="1006" t="s">
        <v>7427</v>
      </c>
      <c r="C1852" s="1006" t="s">
        <v>12094</v>
      </c>
      <c r="D1852" s="1006" t="s">
        <v>12144</v>
      </c>
      <c r="E1852" s="1006">
        <v>0</v>
      </c>
      <c r="F1852" s="1006">
        <v>0</v>
      </c>
      <c r="G1852" s="1006">
        <v>0</v>
      </c>
      <c r="H1852" s="1006">
        <v>0</v>
      </c>
      <c r="I1852" s="1006">
        <v>421</v>
      </c>
      <c r="J1852" s="1006">
        <v>421</v>
      </c>
      <c r="K1852" s="1006">
        <v>421</v>
      </c>
      <c r="L1852" s="1007">
        <v>0</v>
      </c>
    </row>
    <row r="1853" spans="1:12" ht="18.75">
      <c r="A1853" s="1004" t="s">
        <v>12093</v>
      </c>
      <c r="B1853" s="1006" t="s">
        <v>12054</v>
      </c>
      <c r="C1853" s="1006" t="s">
        <v>12094</v>
      </c>
      <c r="D1853" s="1006" t="s">
        <v>12107</v>
      </c>
      <c r="E1853" s="1006">
        <v>3</v>
      </c>
      <c r="F1853" s="1006">
        <v>412674</v>
      </c>
      <c r="G1853" s="1006">
        <v>0</v>
      </c>
      <c r="H1853" s="1006">
        <v>0</v>
      </c>
      <c r="I1853" s="1006">
        <v>54</v>
      </c>
      <c r="J1853" s="1006">
        <v>54</v>
      </c>
      <c r="K1853" s="1006">
        <v>54</v>
      </c>
      <c r="L1853" s="1007">
        <v>0</v>
      </c>
    </row>
    <row r="1854" spans="1:12" ht="18.75">
      <c r="A1854" s="1004" t="s">
        <v>12093</v>
      </c>
      <c r="B1854" s="1006" t="s">
        <v>12054</v>
      </c>
      <c r="C1854" s="1006" t="s">
        <v>12094</v>
      </c>
      <c r="D1854" s="1006" t="s">
        <v>12108</v>
      </c>
      <c r="E1854" s="1006">
        <v>15</v>
      </c>
      <c r="F1854" s="1006">
        <v>2192850</v>
      </c>
      <c r="G1854" s="1006">
        <v>0</v>
      </c>
      <c r="H1854" s="1006">
        <v>0</v>
      </c>
      <c r="I1854" s="1006">
        <v>162</v>
      </c>
      <c r="J1854" s="1006">
        <v>162</v>
      </c>
      <c r="K1854" s="1006">
        <v>162</v>
      </c>
      <c r="L1854" s="1007">
        <v>0</v>
      </c>
    </row>
    <row r="1855" spans="1:12" ht="18.75">
      <c r="A1855" s="1004" t="s">
        <v>12093</v>
      </c>
      <c r="B1855" s="1006" t="s">
        <v>4394</v>
      </c>
      <c r="C1855" s="1006" t="s">
        <v>12094</v>
      </c>
      <c r="D1855" s="1006" t="s">
        <v>12131</v>
      </c>
      <c r="E1855" s="1006">
        <v>3</v>
      </c>
      <c r="F1855" s="1006">
        <v>494265</v>
      </c>
      <c r="G1855" s="1006">
        <v>0</v>
      </c>
      <c r="H1855" s="1006">
        <v>0</v>
      </c>
      <c r="I1855" s="1006">
        <v>20</v>
      </c>
      <c r="J1855" s="1006">
        <v>20</v>
      </c>
      <c r="K1855" s="1006">
        <v>20</v>
      </c>
      <c r="L1855" s="1007">
        <v>0</v>
      </c>
    </row>
    <row r="1856" spans="1:12" ht="18.75">
      <c r="A1856" s="1004" t="s">
        <v>12093</v>
      </c>
      <c r="B1856" s="1006" t="s">
        <v>4394</v>
      </c>
      <c r="C1856" s="1006" t="s">
        <v>12094</v>
      </c>
      <c r="D1856" s="1006" t="s">
        <v>12097</v>
      </c>
      <c r="E1856" s="1006">
        <v>14</v>
      </c>
      <c r="F1856" s="1006">
        <v>1781654</v>
      </c>
      <c r="G1856" s="1006">
        <v>0</v>
      </c>
      <c r="H1856" s="1006">
        <v>0</v>
      </c>
      <c r="I1856" s="1006">
        <v>150</v>
      </c>
      <c r="J1856" s="1006">
        <v>150</v>
      </c>
      <c r="K1856" s="1006">
        <v>150</v>
      </c>
      <c r="L1856" s="1007">
        <v>0</v>
      </c>
    </row>
    <row r="1857" spans="1:12" ht="18.75">
      <c r="A1857" s="1004" t="s">
        <v>12093</v>
      </c>
      <c r="B1857" s="1006" t="s">
        <v>4394</v>
      </c>
      <c r="C1857" s="1006" t="s">
        <v>12094</v>
      </c>
      <c r="D1857" s="1006" t="s">
        <v>12105</v>
      </c>
      <c r="E1857" s="1006">
        <v>0</v>
      </c>
      <c r="F1857" s="1006">
        <v>0</v>
      </c>
      <c r="G1857" s="1006">
        <v>0</v>
      </c>
      <c r="H1857" s="1006">
        <v>0</v>
      </c>
      <c r="I1857" s="1006">
        <v>30</v>
      </c>
      <c r="J1857" s="1006">
        <v>30</v>
      </c>
      <c r="K1857" s="1006">
        <v>30</v>
      </c>
      <c r="L1857" s="1007">
        <v>0</v>
      </c>
    </row>
    <row r="1858" spans="1:12" ht="18.75">
      <c r="A1858" s="1004" t="s">
        <v>12093</v>
      </c>
      <c r="B1858" s="1006" t="s">
        <v>4394</v>
      </c>
      <c r="C1858" s="1006" t="s">
        <v>12094</v>
      </c>
      <c r="D1858" s="1006" t="s">
        <v>12121</v>
      </c>
      <c r="E1858" s="1006">
        <v>1</v>
      </c>
      <c r="F1858" s="1006">
        <v>94692</v>
      </c>
      <c r="G1858" s="1006">
        <v>0</v>
      </c>
      <c r="H1858" s="1006">
        <v>0</v>
      </c>
      <c r="I1858" s="1006">
        <v>30</v>
      </c>
      <c r="J1858" s="1006">
        <v>30</v>
      </c>
      <c r="K1858" s="1006">
        <v>30</v>
      </c>
      <c r="L1858" s="1007">
        <v>0</v>
      </c>
    </row>
    <row r="1859" spans="1:12" ht="18.75">
      <c r="A1859" s="1004" t="s">
        <v>12093</v>
      </c>
      <c r="B1859" s="1006" t="s">
        <v>4394</v>
      </c>
      <c r="C1859" s="1006" t="s">
        <v>12094</v>
      </c>
      <c r="D1859" s="1006" t="s">
        <v>12135</v>
      </c>
      <c r="E1859" s="1006">
        <v>2</v>
      </c>
      <c r="F1859" s="1006">
        <v>278056</v>
      </c>
      <c r="G1859" s="1006">
        <v>0</v>
      </c>
      <c r="H1859" s="1006">
        <v>0</v>
      </c>
      <c r="I1859" s="1006">
        <v>10</v>
      </c>
      <c r="J1859" s="1006">
        <v>10</v>
      </c>
      <c r="K1859" s="1006">
        <v>10</v>
      </c>
      <c r="L1859" s="1007">
        <v>0</v>
      </c>
    </row>
    <row r="1860" spans="1:12" ht="18.75">
      <c r="A1860" s="1004" t="s">
        <v>12093</v>
      </c>
      <c r="B1860" s="1006" t="s">
        <v>1360</v>
      </c>
      <c r="C1860" s="1006" t="s">
        <v>12094</v>
      </c>
      <c r="D1860" s="1006" t="s">
        <v>12110</v>
      </c>
      <c r="E1860" s="1006">
        <v>0</v>
      </c>
      <c r="F1860" s="1006">
        <v>0</v>
      </c>
      <c r="G1860" s="1006">
        <v>0</v>
      </c>
      <c r="H1860" s="1006">
        <v>0</v>
      </c>
      <c r="I1860" s="1006">
        <v>8</v>
      </c>
      <c r="J1860" s="1006">
        <v>8</v>
      </c>
      <c r="K1860" s="1006">
        <v>8</v>
      </c>
      <c r="L1860" s="1007">
        <v>0</v>
      </c>
    </row>
    <row r="1861" spans="1:12" ht="18.75">
      <c r="A1861" s="1004" t="s">
        <v>12093</v>
      </c>
      <c r="B1861" s="1006" t="s">
        <v>1360</v>
      </c>
      <c r="C1861" s="1006" t="s">
        <v>12094</v>
      </c>
      <c r="D1861" s="1006" t="s">
        <v>12098</v>
      </c>
      <c r="E1861" s="1006">
        <v>17</v>
      </c>
      <c r="F1861" s="1006">
        <v>2898925</v>
      </c>
      <c r="G1861" s="1006">
        <v>0</v>
      </c>
      <c r="H1861" s="1006">
        <v>0</v>
      </c>
      <c r="I1861" s="1006">
        <v>148</v>
      </c>
      <c r="J1861" s="1006">
        <v>148</v>
      </c>
      <c r="K1861" s="1006">
        <v>148</v>
      </c>
      <c r="L1861" s="1007">
        <v>0</v>
      </c>
    </row>
    <row r="1862" spans="1:12" ht="18.75">
      <c r="A1862" s="1004" t="s">
        <v>12093</v>
      </c>
      <c r="B1862" s="1006" t="s">
        <v>1360</v>
      </c>
      <c r="C1862" s="1006" t="s">
        <v>12094</v>
      </c>
      <c r="D1862" s="1006" t="s">
        <v>12099</v>
      </c>
      <c r="E1862" s="1006">
        <v>0</v>
      </c>
      <c r="F1862" s="1006">
        <v>0</v>
      </c>
      <c r="G1862" s="1006">
        <v>0</v>
      </c>
      <c r="H1862" s="1006">
        <v>0</v>
      </c>
      <c r="I1862" s="1006">
        <v>31</v>
      </c>
      <c r="J1862" s="1006">
        <v>31</v>
      </c>
      <c r="K1862" s="1006">
        <v>31</v>
      </c>
      <c r="L1862" s="1007">
        <v>0</v>
      </c>
    </row>
    <row r="1863" spans="1:12" ht="18.75">
      <c r="A1863" s="1004" t="s">
        <v>12093</v>
      </c>
      <c r="B1863" s="1006" t="s">
        <v>1360</v>
      </c>
      <c r="C1863" s="1006" t="s">
        <v>12094</v>
      </c>
      <c r="D1863" s="1006" t="s">
        <v>12100</v>
      </c>
      <c r="E1863" s="1006">
        <v>1</v>
      </c>
      <c r="F1863" s="1006">
        <v>298420</v>
      </c>
      <c r="G1863" s="1006">
        <v>0</v>
      </c>
      <c r="H1863" s="1006">
        <v>0</v>
      </c>
      <c r="I1863" s="1006">
        <v>9</v>
      </c>
      <c r="J1863" s="1006">
        <v>9</v>
      </c>
      <c r="K1863" s="1006">
        <v>9</v>
      </c>
      <c r="L1863" s="1007">
        <v>0</v>
      </c>
    </row>
    <row r="1864" spans="1:12" ht="18.75">
      <c r="A1864" s="1004" t="s">
        <v>12093</v>
      </c>
      <c r="B1864" s="1006" t="s">
        <v>1360</v>
      </c>
      <c r="C1864" s="1006" t="s">
        <v>12094</v>
      </c>
      <c r="D1864" s="1006" t="s">
        <v>12101</v>
      </c>
      <c r="E1864" s="1006">
        <v>2</v>
      </c>
      <c r="F1864" s="1006">
        <v>304530</v>
      </c>
      <c r="G1864" s="1006">
        <v>0</v>
      </c>
      <c r="H1864" s="1006">
        <v>0</v>
      </c>
      <c r="I1864" s="1006">
        <v>37</v>
      </c>
      <c r="J1864" s="1006">
        <v>37</v>
      </c>
      <c r="K1864" s="1006">
        <v>37</v>
      </c>
      <c r="L1864" s="1007">
        <v>0</v>
      </c>
    </row>
    <row r="1865" spans="1:12" ht="18.75">
      <c r="A1865" s="1004" t="s">
        <v>12093</v>
      </c>
      <c r="B1865" s="1006" t="s">
        <v>1360</v>
      </c>
      <c r="C1865" s="1006" t="s">
        <v>12094</v>
      </c>
      <c r="D1865" s="1006" t="s">
        <v>12102</v>
      </c>
      <c r="E1865" s="1006">
        <v>1</v>
      </c>
      <c r="F1865" s="1006">
        <v>209365</v>
      </c>
      <c r="G1865" s="1006">
        <v>0</v>
      </c>
      <c r="H1865" s="1006">
        <v>0</v>
      </c>
      <c r="I1865" s="1006">
        <v>13</v>
      </c>
      <c r="J1865" s="1006">
        <v>13</v>
      </c>
      <c r="K1865" s="1006">
        <v>13</v>
      </c>
      <c r="L1865" s="1007">
        <v>0</v>
      </c>
    </row>
    <row r="1866" spans="1:12" ht="18.75">
      <c r="A1866" s="1004" t="s">
        <v>12093</v>
      </c>
      <c r="B1866" s="1006" t="s">
        <v>1360</v>
      </c>
      <c r="C1866" s="1006" t="s">
        <v>12094</v>
      </c>
      <c r="D1866" s="1006" t="s">
        <v>12103</v>
      </c>
      <c r="E1866" s="1006">
        <v>0</v>
      </c>
      <c r="F1866" s="1006">
        <v>0</v>
      </c>
      <c r="G1866" s="1006">
        <v>0</v>
      </c>
      <c r="H1866" s="1006">
        <v>0</v>
      </c>
      <c r="I1866" s="1006">
        <v>4</v>
      </c>
      <c r="J1866" s="1006">
        <v>4</v>
      </c>
      <c r="K1866" s="1006">
        <v>4</v>
      </c>
      <c r="L1866" s="1007">
        <v>0</v>
      </c>
    </row>
    <row r="1867" spans="1:12" ht="18.75">
      <c r="A1867" s="1004" t="s">
        <v>12093</v>
      </c>
      <c r="B1867" s="1006" t="s">
        <v>1360</v>
      </c>
      <c r="C1867" s="1006" t="s">
        <v>12094</v>
      </c>
      <c r="D1867" s="1006" t="s">
        <v>12108</v>
      </c>
      <c r="E1867" s="1006">
        <v>1</v>
      </c>
      <c r="F1867" s="1006">
        <v>146190</v>
      </c>
      <c r="G1867" s="1006">
        <v>0</v>
      </c>
      <c r="H1867" s="1006">
        <v>0</v>
      </c>
      <c r="I1867" s="1006">
        <v>14</v>
      </c>
      <c r="J1867" s="1006">
        <v>14</v>
      </c>
      <c r="K1867" s="1006">
        <v>14</v>
      </c>
      <c r="L1867" s="1007">
        <v>0</v>
      </c>
    </row>
    <row r="1868" spans="1:12" ht="18.75">
      <c r="A1868" s="1004" t="s">
        <v>12093</v>
      </c>
      <c r="B1868" s="1006" t="s">
        <v>1360</v>
      </c>
      <c r="C1868" s="1006" t="s">
        <v>12094</v>
      </c>
      <c r="D1868" s="1006" t="s">
        <v>12121</v>
      </c>
      <c r="E1868" s="1006">
        <v>0</v>
      </c>
      <c r="F1868" s="1006">
        <v>0</v>
      </c>
      <c r="G1868" s="1006">
        <v>0</v>
      </c>
      <c r="H1868" s="1006">
        <v>0</v>
      </c>
      <c r="I1868" s="1006">
        <v>12</v>
      </c>
      <c r="J1868" s="1006">
        <v>12</v>
      </c>
      <c r="K1868" s="1006">
        <v>12</v>
      </c>
      <c r="L1868" s="1007">
        <v>0</v>
      </c>
    </row>
    <row r="1869" spans="1:12" ht="18.75">
      <c r="A1869" s="1004" t="s">
        <v>12093</v>
      </c>
      <c r="B1869" s="1006" t="s">
        <v>8118</v>
      </c>
      <c r="C1869" s="1006" t="s">
        <v>12094</v>
      </c>
      <c r="D1869" s="1006" t="s">
        <v>12131</v>
      </c>
      <c r="E1869" s="1006">
        <v>0</v>
      </c>
      <c r="F1869" s="1006">
        <v>0</v>
      </c>
      <c r="G1869" s="1006">
        <v>0</v>
      </c>
      <c r="H1869" s="1006">
        <v>0</v>
      </c>
      <c r="I1869" s="1006">
        <v>30</v>
      </c>
      <c r="J1869" s="1006">
        <v>30</v>
      </c>
      <c r="K1869" s="1006">
        <v>30</v>
      </c>
      <c r="L1869" s="1007">
        <v>0</v>
      </c>
    </row>
    <row r="1870" spans="1:12" ht="18.75">
      <c r="A1870" s="1004" t="s">
        <v>12093</v>
      </c>
      <c r="B1870" s="1006" t="s">
        <v>8118</v>
      </c>
      <c r="C1870" s="1006" t="s">
        <v>12094</v>
      </c>
      <c r="D1870" s="1006" t="s">
        <v>12115</v>
      </c>
      <c r="E1870" s="1006">
        <v>5</v>
      </c>
      <c r="F1870" s="1006">
        <v>812220</v>
      </c>
      <c r="G1870" s="1006">
        <v>0</v>
      </c>
      <c r="H1870" s="1006">
        <v>0</v>
      </c>
      <c r="I1870" s="1006">
        <v>60</v>
      </c>
      <c r="J1870" s="1006">
        <v>60</v>
      </c>
      <c r="K1870" s="1006">
        <v>60</v>
      </c>
      <c r="L1870" s="1007">
        <v>0</v>
      </c>
    </row>
    <row r="1871" spans="1:12" ht="18.75">
      <c r="A1871" s="1004" t="s">
        <v>12093</v>
      </c>
      <c r="B1871" s="1006" t="s">
        <v>8118</v>
      </c>
      <c r="C1871" s="1006" t="s">
        <v>12094</v>
      </c>
      <c r="D1871" s="1006" t="s">
        <v>12125</v>
      </c>
      <c r="E1871" s="1006">
        <v>0</v>
      </c>
      <c r="F1871" s="1006">
        <v>0</v>
      </c>
      <c r="G1871" s="1006">
        <v>0</v>
      </c>
      <c r="H1871" s="1006">
        <v>0</v>
      </c>
      <c r="I1871" s="1006">
        <v>53</v>
      </c>
      <c r="J1871" s="1006">
        <v>53</v>
      </c>
      <c r="K1871" s="1006">
        <v>53</v>
      </c>
      <c r="L1871" s="1007">
        <v>0</v>
      </c>
    </row>
    <row r="1872" spans="1:12" ht="18.75">
      <c r="A1872" s="1004" t="s">
        <v>12093</v>
      </c>
      <c r="B1872" s="1006" t="s">
        <v>8118</v>
      </c>
      <c r="C1872" s="1006" t="s">
        <v>12094</v>
      </c>
      <c r="D1872" s="1006" t="s">
        <v>12126</v>
      </c>
      <c r="E1872" s="1006">
        <v>0</v>
      </c>
      <c r="F1872" s="1006">
        <v>0</v>
      </c>
      <c r="G1872" s="1006">
        <v>0</v>
      </c>
      <c r="H1872" s="1006">
        <v>0</v>
      </c>
      <c r="I1872" s="1006">
        <v>12</v>
      </c>
      <c r="J1872" s="1006">
        <v>12</v>
      </c>
      <c r="K1872" s="1006">
        <v>12</v>
      </c>
      <c r="L1872" s="1007">
        <v>0</v>
      </c>
    </row>
    <row r="1873" spans="1:12" ht="18.75">
      <c r="A1873" s="1004" t="s">
        <v>12093</v>
      </c>
      <c r="B1873" s="1006" t="s">
        <v>8118</v>
      </c>
      <c r="C1873" s="1006" t="s">
        <v>12094</v>
      </c>
      <c r="D1873" s="1006" t="s">
        <v>12137</v>
      </c>
      <c r="E1873" s="1006">
        <v>2</v>
      </c>
      <c r="F1873" s="1006">
        <v>358740</v>
      </c>
      <c r="G1873" s="1006">
        <v>0</v>
      </c>
      <c r="H1873" s="1006">
        <v>0</v>
      </c>
      <c r="I1873" s="1006">
        <v>10</v>
      </c>
      <c r="J1873" s="1006">
        <v>10</v>
      </c>
      <c r="K1873" s="1006">
        <v>10</v>
      </c>
      <c r="L1873" s="1007">
        <v>0</v>
      </c>
    </row>
    <row r="1874" spans="1:12" ht="18.75">
      <c r="A1874" s="1004" t="s">
        <v>12093</v>
      </c>
      <c r="B1874" s="1006" t="s">
        <v>8118</v>
      </c>
      <c r="C1874" s="1006" t="s">
        <v>12094</v>
      </c>
      <c r="D1874" s="1006" t="s">
        <v>12110</v>
      </c>
      <c r="E1874" s="1006">
        <v>9</v>
      </c>
      <c r="F1874" s="1006">
        <v>1146024</v>
      </c>
      <c r="G1874" s="1006">
        <v>0</v>
      </c>
      <c r="H1874" s="1006">
        <v>0</v>
      </c>
      <c r="I1874" s="1006">
        <v>101</v>
      </c>
      <c r="J1874" s="1006">
        <v>101</v>
      </c>
      <c r="K1874" s="1006">
        <v>101</v>
      </c>
      <c r="L1874" s="1007">
        <v>0</v>
      </c>
    </row>
    <row r="1875" spans="1:12" ht="18.75">
      <c r="A1875" s="1004" t="s">
        <v>12093</v>
      </c>
      <c r="B1875" s="1006" t="s">
        <v>8118</v>
      </c>
      <c r="C1875" s="1006" t="s">
        <v>12094</v>
      </c>
      <c r="D1875" s="1006" t="s">
        <v>12111</v>
      </c>
      <c r="E1875" s="1006">
        <v>8</v>
      </c>
      <c r="F1875" s="1006">
        <v>1073592</v>
      </c>
      <c r="G1875" s="1006">
        <v>0</v>
      </c>
      <c r="H1875" s="1006">
        <v>0</v>
      </c>
      <c r="I1875" s="1006">
        <v>44</v>
      </c>
      <c r="J1875" s="1006">
        <v>44</v>
      </c>
      <c r="K1875" s="1006">
        <v>44</v>
      </c>
      <c r="L1875" s="1007">
        <v>0</v>
      </c>
    </row>
    <row r="1876" spans="1:12" ht="18.75">
      <c r="A1876" s="1004" t="s">
        <v>12093</v>
      </c>
      <c r="B1876" s="1006" t="s">
        <v>8118</v>
      </c>
      <c r="C1876" s="1006" t="s">
        <v>12094</v>
      </c>
      <c r="D1876" s="1006" t="s">
        <v>12097</v>
      </c>
      <c r="E1876" s="1006">
        <v>27</v>
      </c>
      <c r="F1876" s="1006">
        <v>3436047</v>
      </c>
      <c r="G1876" s="1006">
        <v>0</v>
      </c>
      <c r="H1876" s="1006">
        <v>0</v>
      </c>
      <c r="I1876" s="1006">
        <v>253</v>
      </c>
      <c r="J1876" s="1006">
        <v>253</v>
      </c>
      <c r="K1876" s="1006">
        <v>253</v>
      </c>
      <c r="L1876" s="1007">
        <v>0</v>
      </c>
    </row>
    <row r="1877" spans="1:12" ht="18.75">
      <c r="A1877" s="1004" t="s">
        <v>12093</v>
      </c>
      <c r="B1877" s="1006" t="s">
        <v>8118</v>
      </c>
      <c r="C1877" s="1006" t="s">
        <v>12094</v>
      </c>
      <c r="D1877" s="1006" t="s">
        <v>12129</v>
      </c>
      <c r="E1877" s="1006">
        <v>3</v>
      </c>
      <c r="F1877" s="1006">
        <v>394386</v>
      </c>
      <c r="G1877" s="1006">
        <v>0</v>
      </c>
      <c r="H1877" s="1006">
        <v>0</v>
      </c>
      <c r="I1877" s="1006">
        <v>40</v>
      </c>
      <c r="J1877" s="1006">
        <v>40</v>
      </c>
      <c r="K1877" s="1006">
        <v>40</v>
      </c>
      <c r="L1877" s="1007">
        <v>0</v>
      </c>
    </row>
    <row r="1878" spans="1:12" ht="18.75">
      <c r="A1878" s="1004" t="s">
        <v>12093</v>
      </c>
      <c r="B1878" s="1006" t="s">
        <v>8118</v>
      </c>
      <c r="C1878" s="1006" t="s">
        <v>12094</v>
      </c>
      <c r="D1878" s="1006" t="s">
        <v>12098</v>
      </c>
      <c r="E1878" s="1006">
        <v>10</v>
      </c>
      <c r="F1878" s="1006">
        <v>1705250</v>
      </c>
      <c r="G1878" s="1006">
        <v>0</v>
      </c>
      <c r="H1878" s="1006">
        <v>0</v>
      </c>
      <c r="I1878" s="1006">
        <v>116</v>
      </c>
      <c r="J1878" s="1006">
        <v>116</v>
      </c>
      <c r="K1878" s="1006">
        <v>116</v>
      </c>
      <c r="L1878" s="1007">
        <v>0</v>
      </c>
    </row>
    <row r="1879" spans="1:12" ht="18.75">
      <c r="A1879" s="1004" t="s">
        <v>12093</v>
      </c>
      <c r="B1879" s="1006" t="s">
        <v>8118</v>
      </c>
      <c r="C1879" s="1006" t="s">
        <v>12094</v>
      </c>
      <c r="D1879" s="1006" t="s">
        <v>12099</v>
      </c>
      <c r="E1879" s="1006">
        <v>4</v>
      </c>
      <c r="F1879" s="1006">
        <v>937888</v>
      </c>
      <c r="G1879" s="1006">
        <v>0</v>
      </c>
      <c r="H1879" s="1006">
        <v>0</v>
      </c>
      <c r="I1879" s="1006">
        <v>55</v>
      </c>
      <c r="J1879" s="1006">
        <v>55</v>
      </c>
      <c r="K1879" s="1006">
        <v>55</v>
      </c>
      <c r="L1879" s="1007">
        <v>0</v>
      </c>
    </row>
    <row r="1880" spans="1:12" ht="18.75">
      <c r="A1880" s="1004" t="s">
        <v>12093</v>
      </c>
      <c r="B1880" s="1006" t="s">
        <v>8118</v>
      </c>
      <c r="C1880" s="1006" t="s">
        <v>12094</v>
      </c>
      <c r="D1880" s="1006" t="s">
        <v>12100</v>
      </c>
      <c r="E1880" s="1006">
        <v>1</v>
      </c>
      <c r="F1880" s="1006">
        <v>298420</v>
      </c>
      <c r="G1880" s="1006">
        <v>0</v>
      </c>
      <c r="H1880" s="1006">
        <v>0</v>
      </c>
      <c r="I1880" s="1006">
        <v>14</v>
      </c>
      <c r="J1880" s="1006">
        <v>14</v>
      </c>
      <c r="K1880" s="1006">
        <v>14</v>
      </c>
      <c r="L1880" s="1007">
        <v>0</v>
      </c>
    </row>
    <row r="1881" spans="1:12" ht="18.75">
      <c r="A1881" s="1004" t="s">
        <v>12093</v>
      </c>
      <c r="B1881" s="1006" t="s">
        <v>8118</v>
      </c>
      <c r="C1881" s="1006" t="s">
        <v>12094</v>
      </c>
      <c r="D1881" s="1006" t="s">
        <v>12101</v>
      </c>
      <c r="E1881" s="1006">
        <v>21</v>
      </c>
      <c r="F1881" s="1006">
        <v>3197565</v>
      </c>
      <c r="G1881" s="1006">
        <v>0</v>
      </c>
      <c r="H1881" s="1006">
        <v>0</v>
      </c>
      <c r="I1881" s="1006">
        <v>253</v>
      </c>
      <c r="J1881" s="1006">
        <v>253</v>
      </c>
      <c r="K1881" s="1006">
        <v>253</v>
      </c>
      <c r="L1881" s="1007">
        <v>0</v>
      </c>
    </row>
    <row r="1882" spans="1:12" ht="18.75">
      <c r="A1882" s="1004" t="s">
        <v>12093</v>
      </c>
      <c r="B1882" s="1006" t="s">
        <v>8118</v>
      </c>
      <c r="C1882" s="1006" t="s">
        <v>12094</v>
      </c>
      <c r="D1882" s="1006" t="s">
        <v>12102</v>
      </c>
      <c r="E1882" s="1006">
        <v>4</v>
      </c>
      <c r="F1882" s="1006">
        <v>837460</v>
      </c>
      <c r="G1882" s="1006">
        <v>0</v>
      </c>
      <c r="H1882" s="1006">
        <v>0</v>
      </c>
      <c r="I1882" s="1006">
        <v>48</v>
      </c>
      <c r="J1882" s="1006">
        <v>48</v>
      </c>
      <c r="K1882" s="1006">
        <v>48</v>
      </c>
      <c r="L1882" s="1007">
        <v>0</v>
      </c>
    </row>
    <row r="1883" spans="1:12" ht="18.75">
      <c r="A1883" s="1004" t="s">
        <v>12093</v>
      </c>
      <c r="B1883" s="1006" t="s">
        <v>8118</v>
      </c>
      <c r="C1883" s="1006" t="s">
        <v>12094</v>
      </c>
      <c r="D1883" s="1006" t="s">
        <v>12103</v>
      </c>
      <c r="E1883" s="1006">
        <v>0</v>
      </c>
      <c r="F1883" s="1006">
        <v>0</v>
      </c>
      <c r="G1883" s="1006">
        <v>0</v>
      </c>
      <c r="H1883" s="1006">
        <v>0</v>
      </c>
      <c r="I1883" s="1006">
        <v>10</v>
      </c>
      <c r="J1883" s="1006">
        <v>10</v>
      </c>
      <c r="K1883" s="1006">
        <v>10</v>
      </c>
      <c r="L1883" s="1007">
        <v>0</v>
      </c>
    </row>
    <row r="1884" spans="1:12" ht="18.75">
      <c r="A1884" s="1004" t="s">
        <v>12093</v>
      </c>
      <c r="B1884" s="1006" t="s">
        <v>8118</v>
      </c>
      <c r="C1884" s="1006" t="s">
        <v>12094</v>
      </c>
      <c r="D1884" s="1006" t="s">
        <v>12104</v>
      </c>
      <c r="E1884" s="1006">
        <v>3</v>
      </c>
      <c r="F1884" s="1006">
        <v>421521</v>
      </c>
      <c r="G1884" s="1006">
        <v>0</v>
      </c>
      <c r="H1884" s="1006">
        <v>0</v>
      </c>
      <c r="I1884" s="1006">
        <v>10</v>
      </c>
      <c r="J1884" s="1006">
        <v>10</v>
      </c>
      <c r="K1884" s="1006">
        <v>10</v>
      </c>
      <c r="L1884" s="1007">
        <v>0</v>
      </c>
    </row>
    <row r="1885" spans="1:12" ht="18.75">
      <c r="A1885" s="1004" t="s">
        <v>12093</v>
      </c>
      <c r="B1885" s="1006" t="s">
        <v>8118</v>
      </c>
      <c r="C1885" s="1006" t="s">
        <v>12094</v>
      </c>
      <c r="D1885" s="1006" t="s">
        <v>12106</v>
      </c>
      <c r="E1885" s="1006">
        <v>1</v>
      </c>
      <c r="F1885" s="1006">
        <v>233748</v>
      </c>
      <c r="G1885" s="1006">
        <v>0</v>
      </c>
      <c r="H1885" s="1006">
        <v>0</v>
      </c>
      <c r="I1885" s="1006">
        <v>7</v>
      </c>
      <c r="J1885" s="1006">
        <v>7</v>
      </c>
      <c r="K1885" s="1006">
        <v>7</v>
      </c>
      <c r="L1885" s="1007">
        <v>0</v>
      </c>
    </row>
    <row r="1886" spans="1:12" ht="18.75">
      <c r="A1886" s="1004" t="s">
        <v>12093</v>
      </c>
      <c r="B1886" s="1006" t="s">
        <v>8118</v>
      </c>
      <c r="C1886" s="1006" t="s">
        <v>12094</v>
      </c>
      <c r="D1886" s="1006" t="s">
        <v>12144</v>
      </c>
      <c r="E1886" s="1006">
        <v>6</v>
      </c>
      <c r="F1886" s="1006">
        <v>2118078</v>
      </c>
      <c r="G1886" s="1006">
        <v>0</v>
      </c>
      <c r="H1886" s="1006">
        <v>0</v>
      </c>
      <c r="I1886" s="1006">
        <v>86</v>
      </c>
      <c r="J1886" s="1006">
        <v>86</v>
      </c>
      <c r="K1886" s="1006">
        <v>86</v>
      </c>
      <c r="L1886" s="1007">
        <v>0</v>
      </c>
    </row>
    <row r="1887" spans="1:12" ht="18.75">
      <c r="A1887" s="1004" t="s">
        <v>12093</v>
      </c>
      <c r="B1887" s="1006" t="s">
        <v>8118</v>
      </c>
      <c r="C1887" s="1006" t="s">
        <v>12094</v>
      </c>
      <c r="D1887" s="1006" t="s">
        <v>12138</v>
      </c>
      <c r="E1887" s="1006">
        <v>4</v>
      </c>
      <c r="F1887" s="1006">
        <v>570184</v>
      </c>
      <c r="G1887" s="1006">
        <v>0</v>
      </c>
      <c r="H1887" s="1006">
        <v>0</v>
      </c>
      <c r="I1887" s="1006">
        <v>47</v>
      </c>
      <c r="J1887" s="1006">
        <v>47</v>
      </c>
      <c r="K1887" s="1006">
        <v>47</v>
      </c>
      <c r="L1887" s="1007">
        <v>0</v>
      </c>
    </row>
    <row r="1888" spans="1:12" ht="18.75">
      <c r="A1888" s="1004" t="s">
        <v>12093</v>
      </c>
      <c r="B1888" s="1006" t="s">
        <v>8118</v>
      </c>
      <c r="C1888" s="1006" t="s">
        <v>12094</v>
      </c>
      <c r="D1888" s="1006" t="s">
        <v>12108</v>
      </c>
      <c r="E1888" s="1006">
        <v>1</v>
      </c>
      <c r="F1888" s="1006">
        <v>146190</v>
      </c>
      <c r="G1888" s="1006">
        <v>0</v>
      </c>
      <c r="H1888" s="1006">
        <v>0</v>
      </c>
      <c r="I1888" s="1006">
        <v>50</v>
      </c>
      <c r="J1888" s="1006">
        <v>50</v>
      </c>
      <c r="K1888" s="1006">
        <v>50</v>
      </c>
      <c r="L1888" s="1007">
        <v>0</v>
      </c>
    </row>
    <row r="1889" spans="1:12" ht="18.75">
      <c r="A1889" s="1004" t="s">
        <v>12093</v>
      </c>
      <c r="B1889" s="1006" t="s">
        <v>8118</v>
      </c>
      <c r="C1889" s="1006" t="s">
        <v>12094</v>
      </c>
      <c r="D1889" s="1006" t="s">
        <v>12132</v>
      </c>
      <c r="E1889" s="1006">
        <v>3</v>
      </c>
      <c r="F1889" s="1006">
        <v>396273</v>
      </c>
      <c r="G1889" s="1006">
        <v>0</v>
      </c>
      <c r="H1889" s="1006">
        <v>0</v>
      </c>
      <c r="I1889" s="1006">
        <v>40</v>
      </c>
      <c r="J1889" s="1006">
        <v>40</v>
      </c>
      <c r="K1889" s="1006">
        <v>40</v>
      </c>
      <c r="L1889" s="1007">
        <v>0</v>
      </c>
    </row>
    <row r="1890" spans="1:12" ht="18.75">
      <c r="A1890" s="1004" t="s">
        <v>12093</v>
      </c>
      <c r="B1890" s="1006" t="s">
        <v>8118</v>
      </c>
      <c r="C1890" s="1006" t="s">
        <v>12094</v>
      </c>
      <c r="D1890" s="1006" t="s">
        <v>12121</v>
      </c>
      <c r="E1890" s="1006">
        <v>11</v>
      </c>
      <c r="F1890" s="1006">
        <v>1041612</v>
      </c>
      <c r="G1890" s="1006">
        <v>0</v>
      </c>
      <c r="H1890" s="1006">
        <v>0</v>
      </c>
      <c r="I1890" s="1006">
        <v>130</v>
      </c>
      <c r="J1890" s="1006">
        <v>130</v>
      </c>
      <c r="K1890" s="1006">
        <v>130</v>
      </c>
      <c r="L1890" s="1007">
        <v>0</v>
      </c>
    </row>
    <row r="1891" spans="1:12" ht="18.75">
      <c r="A1891" s="1004" t="s">
        <v>12093</v>
      </c>
      <c r="B1891" s="1006" t="s">
        <v>8118</v>
      </c>
      <c r="C1891" s="1006" t="s">
        <v>12094</v>
      </c>
      <c r="D1891" s="1006" t="s">
        <v>12134</v>
      </c>
      <c r="E1891" s="1006">
        <v>3</v>
      </c>
      <c r="F1891" s="1006">
        <v>555192</v>
      </c>
      <c r="G1891" s="1006">
        <v>0</v>
      </c>
      <c r="H1891" s="1006">
        <v>0</v>
      </c>
      <c r="I1891" s="1006">
        <v>40</v>
      </c>
      <c r="J1891" s="1006">
        <v>40</v>
      </c>
      <c r="K1891" s="1006">
        <v>40</v>
      </c>
      <c r="L1891" s="1007">
        <v>0</v>
      </c>
    </row>
    <row r="1892" spans="1:12" ht="18.75">
      <c r="A1892" s="1004" t="s">
        <v>12093</v>
      </c>
      <c r="B1892" s="1006" t="s">
        <v>8118</v>
      </c>
      <c r="C1892" s="1006" t="s">
        <v>12094</v>
      </c>
      <c r="D1892" s="1006" t="s">
        <v>12130</v>
      </c>
      <c r="E1892" s="1006">
        <v>5</v>
      </c>
      <c r="F1892" s="1006">
        <v>747140</v>
      </c>
      <c r="G1892" s="1006">
        <v>0</v>
      </c>
      <c r="H1892" s="1006">
        <v>0</v>
      </c>
      <c r="I1892" s="1006">
        <v>60</v>
      </c>
      <c r="J1892" s="1006">
        <v>60</v>
      </c>
      <c r="K1892" s="1006">
        <v>60</v>
      </c>
      <c r="L1892" s="1007">
        <v>0</v>
      </c>
    </row>
    <row r="1893" spans="1:12" ht="18.75">
      <c r="A1893" s="1004" t="s">
        <v>12093</v>
      </c>
      <c r="B1893" s="1006" t="s">
        <v>12083</v>
      </c>
      <c r="C1893" s="1006" t="s">
        <v>12094</v>
      </c>
      <c r="D1893" s="1006" t="s">
        <v>12113</v>
      </c>
      <c r="E1893" s="1006">
        <v>28</v>
      </c>
      <c r="F1893" s="1006">
        <v>1993656</v>
      </c>
      <c r="G1893" s="1006">
        <v>0</v>
      </c>
      <c r="H1893" s="1006">
        <v>0</v>
      </c>
      <c r="I1893" s="1006">
        <v>293</v>
      </c>
      <c r="J1893" s="1006">
        <v>293</v>
      </c>
      <c r="K1893" s="1006">
        <v>293</v>
      </c>
      <c r="L1893" s="1007">
        <v>0</v>
      </c>
    </row>
    <row r="1894" spans="1:12" ht="18.75">
      <c r="A1894" s="1004" t="s">
        <v>12093</v>
      </c>
      <c r="B1894" s="1006" t="s">
        <v>12083</v>
      </c>
      <c r="C1894" s="1006" t="s">
        <v>12094</v>
      </c>
      <c r="D1894" s="1006" t="s">
        <v>12114</v>
      </c>
      <c r="E1894" s="1006">
        <v>1</v>
      </c>
      <c r="F1894" s="1006">
        <v>87644</v>
      </c>
      <c r="G1894" s="1006">
        <v>0</v>
      </c>
      <c r="H1894" s="1006">
        <v>0</v>
      </c>
      <c r="I1894" s="1006">
        <v>7</v>
      </c>
      <c r="J1894" s="1006">
        <v>7</v>
      </c>
      <c r="K1894" s="1006">
        <v>7</v>
      </c>
      <c r="L1894" s="1007">
        <v>0</v>
      </c>
    </row>
    <row r="1895" spans="1:12" ht="18.75">
      <c r="A1895" s="1004" t="s">
        <v>12145</v>
      </c>
      <c r="B1895" s="1008" t="s">
        <v>11954</v>
      </c>
      <c r="C1895" s="1008" t="s">
        <v>12146</v>
      </c>
      <c r="D1895" s="1008" t="s">
        <v>12147</v>
      </c>
      <c r="E1895" s="1008">
        <v>0</v>
      </c>
      <c r="F1895" s="1008">
        <v>0</v>
      </c>
      <c r="G1895" s="1008">
        <v>0</v>
      </c>
      <c r="H1895" s="1008">
        <v>0</v>
      </c>
      <c r="I1895" s="1008">
        <v>492</v>
      </c>
      <c r="J1895" s="1008">
        <v>492</v>
      </c>
      <c r="K1895" s="1008">
        <v>492</v>
      </c>
      <c r="L1895" s="1009">
        <v>0</v>
      </c>
    </row>
    <row r="1896" spans="1:12" ht="18.75">
      <c r="A1896" s="1004" t="s">
        <v>12145</v>
      </c>
      <c r="B1896" s="1008" t="s">
        <v>7463</v>
      </c>
      <c r="C1896" s="1008" t="s">
        <v>12146</v>
      </c>
      <c r="D1896" s="1008" t="s">
        <v>12089</v>
      </c>
      <c r="E1896" s="1008">
        <v>38</v>
      </c>
      <c r="F1896" s="1008">
        <v>1300463.74</v>
      </c>
      <c r="G1896" s="1008">
        <v>0</v>
      </c>
      <c r="H1896" s="1008">
        <v>0</v>
      </c>
      <c r="I1896" s="1008">
        <v>432</v>
      </c>
      <c r="J1896" s="1008">
        <v>432</v>
      </c>
      <c r="K1896" s="1008">
        <v>432</v>
      </c>
      <c r="L1896" s="1009">
        <v>0</v>
      </c>
    </row>
    <row r="1897" spans="1:12" ht="18.75">
      <c r="A1897" s="1004" t="s">
        <v>12145</v>
      </c>
      <c r="B1897" s="1008" t="s">
        <v>11960</v>
      </c>
      <c r="C1897" s="1008" t="s">
        <v>12146</v>
      </c>
      <c r="D1897" s="1008" t="s">
        <v>12147</v>
      </c>
      <c r="E1897" s="1008">
        <v>165</v>
      </c>
      <c r="F1897" s="1008">
        <v>1764150.89</v>
      </c>
      <c r="G1897" s="1008">
        <v>0</v>
      </c>
      <c r="H1897" s="1008">
        <v>0</v>
      </c>
      <c r="I1897" s="1008">
        <v>1715</v>
      </c>
      <c r="J1897" s="1008">
        <v>1715</v>
      </c>
      <c r="K1897" s="1008">
        <v>1715</v>
      </c>
      <c r="L1897" s="1009">
        <v>0</v>
      </c>
    </row>
    <row r="1898" spans="1:12" ht="18.75">
      <c r="A1898" s="1004" t="s">
        <v>12145</v>
      </c>
      <c r="B1898" s="1008" t="s">
        <v>11960</v>
      </c>
      <c r="C1898" s="1008" t="s">
        <v>12146</v>
      </c>
      <c r="D1898" s="1008" t="s">
        <v>12089</v>
      </c>
      <c r="E1898" s="1008">
        <v>17</v>
      </c>
      <c r="F1898" s="1008">
        <v>394619.22</v>
      </c>
      <c r="G1898" s="1008">
        <v>0</v>
      </c>
      <c r="H1898" s="1008">
        <v>0</v>
      </c>
      <c r="I1898" s="1008">
        <v>161</v>
      </c>
      <c r="J1898" s="1008">
        <v>161</v>
      </c>
      <c r="K1898" s="1008">
        <v>161</v>
      </c>
      <c r="L1898" s="1009">
        <v>0</v>
      </c>
    </row>
    <row r="1899" spans="1:12" ht="18.75">
      <c r="A1899" s="1004" t="s">
        <v>12145</v>
      </c>
      <c r="B1899" s="1008" t="s">
        <v>11960</v>
      </c>
      <c r="C1899" s="1008" t="s">
        <v>12146</v>
      </c>
      <c r="D1899" s="1008" t="s">
        <v>12148</v>
      </c>
      <c r="E1899" s="1008">
        <v>25</v>
      </c>
      <c r="F1899" s="1008">
        <v>287586.05</v>
      </c>
      <c r="G1899" s="1008">
        <v>0</v>
      </c>
      <c r="H1899" s="1008">
        <v>0</v>
      </c>
      <c r="I1899" s="1008">
        <v>516</v>
      </c>
      <c r="J1899" s="1008">
        <v>516</v>
      </c>
      <c r="K1899" s="1008">
        <v>516</v>
      </c>
      <c r="L1899" s="1009">
        <v>0</v>
      </c>
    </row>
    <row r="1900" spans="1:12" ht="18.75">
      <c r="A1900" s="1004" t="s">
        <v>12145</v>
      </c>
      <c r="B1900" s="1008" t="s">
        <v>11974</v>
      </c>
      <c r="C1900" s="1008" t="s">
        <v>12146</v>
      </c>
      <c r="D1900" s="1008" t="s">
        <v>12147</v>
      </c>
      <c r="E1900" s="1008">
        <v>24</v>
      </c>
      <c r="F1900" s="1008">
        <v>417791.07</v>
      </c>
      <c r="G1900" s="1008">
        <v>0</v>
      </c>
      <c r="H1900" s="1008">
        <v>0</v>
      </c>
      <c r="I1900" s="1008">
        <v>294</v>
      </c>
      <c r="J1900" s="1008">
        <v>294</v>
      </c>
      <c r="K1900" s="1008">
        <v>294</v>
      </c>
      <c r="L1900" s="1009">
        <v>0</v>
      </c>
    </row>
    <row r="1901" spans="1:12" ht="18.75">
      <c r="A1901" s="1004" t="s">
        <v>12145</v>
      </c>
      <c r="B1901" s="1008" t="s">
        <v>11975</v>
      </c>
      <c r="C1901" s="1008" t="s">
        <v>12146</v>
      </c>
      <c r="D1901" s="1008" t="s">
        <v>12147</v>
      </c>
      <c r="E1901" s="1008">
        <v>18</v>
      </c>
      <c r="F1901" s="1008">
        <v>344965.14</v>
      </c>
      <c r="G1901" s="1008">
        <v>0</v>
      </c>
      <c r="H1901" s="1008">
        <v>0</v>
      </c>
      <c r="I1901" s="1008">
        <v>207</v>
      </c>
      <c r="J1901" s="1008">
        <v>207</v>
      </c>
      <c r="K1901" s="1008">
        <v>207</v>
      </c>
      <c r="L1901" s="1009">
        <v>0</v>
      </c>
    </row>
    <row r="1902" spans="1:12" ht="18.75">
      <c r="A1902" s="1004" t="s">
        <v>12145</v>
      </c>
      <c r="B1902" s="1008" t="s">
        <v>11980</v>
      </c>
      <c r="C1902" s="1008" t="s">
        <v>12146</v>
      </c>
      <c r="D1902" s="1008" t="s">
        <v>12147</v>
      </c>
      <c r="E1902" s="1008">
        <v>298</v>
      </c>
      <c r="F1902" s="1008">
        <v>3384192.23</v>
      </c>
      <c r="G1902" s="1008">
        <v>0</v>
      </c>
      <c r="H1902" s="1008">
        <v>0</v>
      </c>
      <c r="I1902" s="1008">
        <v>3480</v>
      </c>
      <c r="J1902" s="1008">
        <v>3480</v>
      </c>
      <c r="K1902" s="1008">
        <v>3480</v>
      </c>
      <c r="L1902" s="1009">
        <v>0</v>
      </c>
    </row>
    <row r="1903" spans="1:12" ht="18.75">
      <c r="A1903" s="1004" t="s">
        <v>12145</v>
      </c>
      <c r="B1903" s="1008" t="s">
        <v>11980</v>
      </c>
      <c r="C1903" s="1008" t="s">
        <v>12146</v>
      </c>
      <c r="D1903" s="1008" t="s">
        <v>12148</v>
      </c>
      <c r="E1903" s="1008">
        <v>0</v>
      </c>
      <c r="F1903" s="1008">
        <v>0</v>
      </c>
      <c r="G1903" s="1008">
        <v>0</v>
      </c>
      <c r="H1903" s="1008">
        <v>0</v>
      </c>
      <c r="I1903" s="1008">
        <v>15</v>
      </c>
      <c r="J1903" s="1008">
        <v>15</v>
      </c>
      <c r="K1903" s="1008">
        <v>15</v>
      </c>
      <c r="L1903" s="1009">
        <v>0</v>
      </c>
    </row>
    <row r="1904" spans="1:12" ht="18.75">
      <c r="A1904" s="1004" t="s">
        <v>12145</v>
      </c>
      <c r="B1904" s="1008" t="s">
        <v>11985</v>
      </c>
      <c r="C1904" s="1008" t="s">
        <v>12146</v>
      </c>
      <c r="D1904" s="1008" t="s">
        <v>12147</v>
      </c>
      <c r="E1904" s="1008">
        <v>3</v>
      </c>
      <c r="F1904" s="1008">
        <v>311246.46999999997</v>
      </c>
      <c r="G1904" s="1008">
        <v>0</v>
      </c>
      <c r="H1904" s="1008">
        <v>0</v>
      </c>
      <c r="I1904" s="1008">
        <v>0</v>
      </c>
      <c r="J1904" s="1008">
        <v>0</v>
      </c>
      <c r="K1904" s="1008">
        <v>29</v>
      </c>
      <c r="L1904" s="1009">
        <v>29</v>
      </c>
    </row>
    <row r="1905" spans="1:12" ht="18.75">
      <c r="A1905" s="1004" t="s">
        <v>12145</v>
      </c>
      <c r="B1905" s="1008" t="s">
        <v>11985</v>
      </c>
      <c r="C1905" s="1008" t="s">
        <v>12146</v>
      </c>
      <c r="D1905" s="1008" t="s">
        <v>12148</v>
      </c>
      <c r="E1905" s="1008">
        <v>1227</v>
      </c>
      <c r="F1905" s="1008">
        <v>179362131.09</v>
      </c>
      <c r="G1905" s="1008">
        <v>0</v>
      </c>
      <c r="H1905" s="1008">
        <v>0</v>
      </c>
      <c r="I1905" s="1008">
        <v>10660</v>
      </c>
      <c r="J1905" s="1008">
        <v>10660</v>
      </c>
      <c r="K1905" s="1008">
        <v>10631</v>
      </c>
      <c r="L1905" s="1009">
        <v>-29</v>
      </c>
    </row>
    <row r="1906" spans="1:12" ht="18.75">
      <c r="A1906" s="1004" t="s">
        <v>12145</v>
      </c>
      <c r="B1906" s="1008" t="s">
        <v>11986</v>
      </c>
      <c r="C1906" s="1008" t="s">
        <v>12146</v>
      </c>
      <c r="D1906" s="1008" t="s">
        <v>12089</v>
      </c>
      <c r="E1906" s="1008">
        <v>82</v>
      </c>
      <c r="F1906" s="1008">
        <v>1736523.89</v>
      </c>
      <c r="G1906" s="1008">
        <v>0</v>
      </c>
      <c r="H1906" s="1008">
        <v>0</v>
      </c>
      <c r="I1906" s="1008">
        <v>959</v>
      </c>
      <c r="J1906" s="1008">
        <v>959</v>
      </c>
      <c r="K1906" s="1008">
        <v>959</v>
      </c>
      <c r="L1906" s="1009">
        <v>0</v>
      </c>
    </row>
    <row r="1907" spans="1:12" ht="18.75">
      <c r="A1907" s="1004" t="s">
        <v>12145</v>
      </c>
      <c r="B1907" s="1008" t="s">
        <v>11990</v>
      </c>
      <c r="C1907" s="1008" t="s">
        <v>12146</v>
      </c>
      <c r="D1907" s="1008" t="s">
        <v>12147</v>
      </c>
      <c r="E1907" s="1008">
        <v>147</v>
      </c>
      <c r="F1907" s="1008">
        <v>2813382.36</v>
      </c>
      <c r="G1907" s="1008">
        <v>0</v>
      </c>
      <c r="H1907" s="1008">
        <v>0</v>
      </c>
      <c r="I1907" s="1008">
        <v>1726</v>
      </c>
      <c r="J1907" s="1008">
        <v>1726</v>
      </c>
      <c r="K1907" s="1008">
        <v>1726</v>
      </c>
      <c r="L1907" s="1009">
        <v>0</v>
      </c>
    </row>
    <row r="1908" spans="1:12" ht="18.75">
      <c r="A1908" s="1004" t="s">
        <v>12145</v>
      </c>
      <c r="B1908" s="1008" t="s">
        <v>11991</v>
      </c>
      <c r="C1908" s="1008" t="s">
        <v>12146</v>
      </c>
      <c r="D1908" s="1008" t="s">
        <v>12147</v>
      </c>
      <c r="E1908" s="1008">
        <v>604</v>
      </c>
      <c r="F1908" s="1008">
        <v>23363424.460000001</v>
      </c>
      <c r="G1908" s="1008">
        <v>0</v>
      </c>
      <c r="H1908" s="1008">
        <v>0</v>
      </c>
      <c r="I1908" s="1008">
        <v>6980</v>
      </c>
      <c r="J1908" s="1008">
        <v>6980</v>
      </c>
      <c r="K1908" s="1008">
        <v>6980</v>
      </c>
      <c r="L1908" s="1009">
        <v>0</v>
      </c>
    </row>
    <row r="1909" spans="1:12" ht="18.75">
      <c r="A1909" s="1004" t="s">
        <v>12145</v>
      </c>
      <c r="B1909" s="1008" t="s">
        <v>6496</v>
      </c>
      <c r="C1909" s="1008" t="s">
        <v>12146</v>
      </c>
      <c r="D1909" s="1008" t="s">
        <v>12147</v>
      </c>
      <c r="E1909" s="1008">
        <v>123</v>
      </c>
      <c r="F1909" s="1008">
        <v>1380358.24</v>
      </c>
      <c r="G1909" s="1008">
        <v>0</v>
      </c>
      <c r="H1909" s="1008">
        <v>0</v>
      </c>
      <c r="I1909" s="1008">
        <v>1476</v>
      </c>
      <c r="J1909" s="1008">
        <v>1476</v>
      </c>
      <c r="K1909" s="1008">
        <v>1476</v>
      </c>
      <c r="L1909" s="1009">
        <v>0</v>
      </c>
    </row>
    <row r="1910" spans="1:12" ht="18.75">
      <c r="A1910" s="1004" t="s">
        <v>12145</v>
      </c>
      <c r="B1910" s="1008" t="s">
        <v>1117</v>
      </c>
      <c r="C1910" s="1008" t="s">
        <v>12146</v>
      </c>
      <c r="D1910" s="1008" t="s">
        <v>12147</v>
      </c>
      <c r="E1910" s="1008">
        <v>75</v>
      </c>
      <c r="F1910" s="1008">
        <v>831425.68</v>
      </c>
      <c r="G1910" s="1008">
        <v>0</v>
      </c>
      <c r="H1910" s="1008">
        <v>0</v>
      </c>
      <c r="I1910" s="1008">
        <v>859</v>
      </c>
      <c r="J1910" s="1008">
        <v>859</v>
      </c>
      <c r="K1910" s="1008">
        <v>859</v>
      </c>
      <c r="L1910" s="1009">
        <v>0</v>
      </c>
    </row>
    <row r="1911" spans="1:12" ht="18.75">
      <c r="A1911" s="1004" t="s">
        <v>12145</v>
      </c>
      <c r="B1911" s="1008" t="s">
        <v>8942</v>
      </c>
      <c r="C1911" s="1008" t="s">
        <v>12146</v>
      </c>
      <c r="D1911" s="1008" t="s">
        <v>12147</v>
      </c>
      <c r="E1911" s="1008">
        <v>159</v>
      </c>
      <c r="F1911" s="1008">
        <v>1734781.25</v>
      </c>
      <c r="G1911" s="1008">
        <v>0</v>
      </c>
      <c r="H1911" s="1008">
        <v>0</v>
      </c>
      <c r="I1911" s="1008">
        <v>1948</v>
      </c>
      <c r="J1911" s="1008">
        <v>1948</v>
      </c>
      <c r="K1911" s="1008">
        <v>1948</v>
      </c>
      <c r="L1911" s="1009">
        <v>0</v>
      </c>
    </row>
    <row r="1912" spans="1:12" ht="18.75">
      <c r="A1912" s="1004" t="s">
        <v>12145</v>
      </c>
      <c r="B1912" s="1008" t="s">
        <v>1709</v>
      </c>
      <c r="C1912" s="1008" t="s">
        <v>12146</v>
      </c>
      <c r="D1912" s="1008" t="s">
        <v>12147</v>
      </c>
      <c r="E1912" s="1008">
        <v>80</v>
      </c>
      <c r="F1912" s="1008">
        <v>902484.49</v>
      </c>
      <c r="G1912" s="1008">
        <v>0</v>
      </c>
      <c r="H1912" s="1008">
        <v>0</v>
      </c>
      <c r="I1912" s="1008">
        <v>963</v>
      </c>
      <c r="J1912" s="1008">
        <v>963</v>
      </c>
      <c r="K1912" s="1008">
        <v>963</v>
      </c>
      <c r="L1912" s="1009">
        <v>0</v>
      </c>
    </row>
    <row r="1913" spans="1:12" ht="18.75">
      <c r="A1913" s="1004" t="s">
        <v>12145</v>
      </c>
      <c r="B1913" s="1008" t="s">
        <v>7835</v>
      </c>
      <c r="C1913" s="1008" t="s">
        <v>12146</v>
      </c>
      <c r="D1913" s="1008" t="s">
        <v>12147</v>
      </c>
      <c r="E1913" s="1008">
        <v>235</v>
      </c>
      <c r="F1913" s="1008">
        <v>2579025.0499999998</v>
      </c>
      <c r="G1913" s="1008">
        <v>0</v>
      </c>
      <c r="H1913" s="1008">
        <v>0</v>
      </c>
      <c r="I1913" s="1008">
        <v>2816</v>
      </c>
      <c r="J1913" s="1008">
        <v>2816</v>
      </c>
      <c r="K1913" s="1008">
        <v>2816</v>
      </c>
      <c r="L1913" s="1009">
        <v>0</v>
      </c>
    </row>
    <row r="1914" spans="1:12" ht="18.75">
      <c r="A1914" s="1004" t="s">
        <v>12145</v>
      </c>
      <c r="B1914" s="1008" t="s">
        <v>11994</v>
      </c>
      <c r="C1914" s="1008" t="s">
        <v>12146</v>
      </c>
      <c r="D1914" s="1008" t="s">
        <v>12147</v>
      </c>
      <c r="E1914" s="1008">
        <v>109</v>
      </c>
      <c r="F1914" s="1008">
        <v>1333392.28</v>
      </c>
      <c r="G1914" s="1008">
        <v>0</v>
      </c>
      <c r="H1914" s="1008">
        <v>0</v>
      </c>
      <c r="I1914" s="1008">
        <v>1304</v>
      </c>
      <c r="J1914" s="1008">
        <v>1304</v>
      </c>
      <c r="K1914" s="1008">
        <v>1304</v>
      </c>
      <c r="L1914" s="1009">
        <v>0</v>
      </c>
    </row>
    <row r="1915" spans="1:12" ht="18.75">
      <c r="A1915" s="1004" t="s">
        <v>12145</v>
      </c>
      <c r="B1915" s="1008" t="s">
        <v>4242</v>
      </c>
      <c r="C1915" s="1008" t="s">
        <v>12146</v>
      </c>
      <c r="D1915" s="1008" t="s">
        <v>12147</v>
      </c>
      <c r="E1915" s="1008">
        <v>87</v>
      </c>
      <c r="F1915" s="1008">
        <v>1081314.02</v>
      </c>
      <c r="G1915" s="1008">
        <v>0</v>
      </c>
      <c r="H1915" s="1008">
        <v>0</v>
      </c>
      <c r="I1915" s="1008">
        <v>1020</v>
      </c>
      <c r="J1915" s="1008">
        <v>1020</v>
      </c>
      <c r="K1915" s="1008">
        <v>1020</v>
      </c>
      <c r="L1915" s="1009">
        <v>0</v>
      </c>
    </row>
    <row r="1916" spans="1:12" ht="18.75">
      <c r="A1916" s="1004" t="s">
        <v>12145</v>
      </c>
      <c r="B1916" s="1008" t="s">
        <v>2641</v>
      </c>
      <c r="C1916" s="1008" t="s">
        <v>12146</v>
      </c>
      <c r="D1916" s="1008" t="s">
        <v>12147</v>
      </c>
      <c r="E1916" s="1008">
        <v>429</v>
      </c>
      <c r="F1916" s="1008">
        <v>5193143.67</v>
      </c>
      <c r="G1916" s="1008">
        <v>0</v>
      </c>
      <c r="H1916" s="1008">
        <v>0</v>
      </c>
      <c r="I1916" s="1008">
        <v>4767</v>
      </c>
      <c r="J1916" s="1008">
        <v>4767</v>
      </c>
      <c r="K1916" s="1008">
        <v>4767</v>
      </c>
      <c r="L1916" s="1009">
        <v>0</v>
      </c>
    </row>
    <row r="1917" spans="1:12" ht="18.75">
      <c r="A1917" s="1004" t="s">
        <v>12145</v>
      </c>
      <c r="B1917" s="1008" t="s">
        <v>2641</v>
      </c>
      <c r="C1917" s="1008" t="s">
        <v>12146</v>
      </c>
      <c r="D1917" s="1008" t="s">
        <v>12148</v>
      </c>
      <c r="E1917" s="1008">
        <v>13</v>
      </c>
      <c r="F1917" s="1008">
        <v>1523186.07</v>
      </c>
      <c r="G1917" s="1008">
        <v>0</v>
      </c>
      <c r="H1917" s="1008">
        <v>0</v>
      </c>
      <c r="I1917" s="1008">
        <v>159</v>
      </c>
      <c r="J1917" s="1008">
        <v>159</v>
      </c>
      <c r="K1917" s="1008">
        <v>159</v>
      </c>
      <c r="L1917" s="1009">
        <v>0</v>
      </c>
    </row>
    <row r="1918" spans="1:12" ht="18.75">
      <c r="A1918" s="1004" t="s">
        <v>12145</v>
      </c>
      <c r="B1918" s="1008" t="s">
        <v>11996</v>
      </c>
      <c r="C1918" s="1008" t="s">
        <v>12146</v>
      </c>
      <c r="D1918" s="1008" t="s">
        <v>12147</v>
      </c>
      <c r="E1918" s="1008">
        <v>67</v>
      </c>
      <c r="F1918" s="1008">
        <v>685637.86</v>
      </c>
      <c r="G1918" s="1008">
        <v>0</v>
      </c>
      <c r="H1918" s="1008">
        <v>0</v>
      </c>
      <c r="I1918" s="1008">
        <v>855</v>
      </c>
      <c r="J1918" s="1008">
        <v>855</v>
      </c>
      <c r="K1918" s="1008">
        <v>855</v>
      </c>
      <c r="L1918" s="1009">
        <v>0</v>
      </c>
    </row>
    <row r="1919" spans="1:12" ht="18.75">
      <c r="A1919" s="1004" t="s">
        <v>12145</v>
      </c>
      <c r="B1919" s="1008" t="s">
        <v>11114</v>
      </c>
      <c r="C1919" s="1008" t="s">
        <v>12146</v>
      </c>
      <c r="D1919" s="1008" t="s">
        <v>12147</v>
      </c>
      <c r="E1919" s="1008">
        <v>417</v>
      </c>
      <c r="F1919" s="1008">
        <v>4966029.22</v>
      </c>
      <c r="G1919" s="1008">
        <v>0</v>
      </c>
      <c r="H1919" s="1008">
        <v>0</v>
      </c>
      <c r="I1919" s="1008">
        <v>5021</v>
      </c>
      <c r="J1919" s="1008">
        <v>5021</v>
      </c>
      <c r="K1919" s="1008">
        <v>5021</v>
      </c>
      <c r="L1919" s="1009">
        <v>0</v>
      </c>
    </row>
    <row r="1920" spans="1:12" ht="18.75">
      <c r="A1920" s="1004" t="s">
        <v>12145</v>
      </c>
      <c r="B1920" s="1008" t="s">
        <v>11114</v>
      </c>
      <c r="C1920" s="1008" t="s">
        <v>12146</v>
      </c>
      <c r="D1920" s="1008" t="s">
        <v>12148</v>
      </c>
      <c r="E1920" s="1008">
        <v>72</v>
      </c>
      <c r="F1920" s="1008">
        <v>2877873</v>
      </c>
      <c r="G1920" s="1008">
        <v>0</v>
      </c>
      <c r="H1920" s="1008">
        <v>0</v>
      </c>
      <c r="I1920" s="1008">
        <v>519</v>
      </c>
      <c r="J1920" s="1008">
        <v>519</v>
      </c>
      <c r="K1920" s="1008">
        <v>519</v>
      </c>
      <c r="L1920" s="1009">
        <v>0</v>
      </c>
    </row>
    <row r="1921" spans="1:12" ht="18.75">
      <c r="A1921" s="1004" t="s">
        <v>12145</v>
      </c>
      <c r="B1921" s="1008" t="s">
        <v>11997</v>
      </c>
      <c r="C1921" s="1008" t="s">
        <v>12146</v>
      </c>
      <c r="D1921" s="1008" t="s">
        <v>12147</v>
      </c>
      <c r="E1921" s="1008">
        <v>88</v>
      </c>
      <c r="F1921" s="1008">
        <v>976032.17</v>
      </c>
      <c r="G1921" s="1008">
        <v>0</v>
      </c>
      <c r="H1921" s="1008">
        <v>0</v>
      </c>
      <c r="I1921" s="1008">
        <v>1056</v>
      </c>
      <c r="J1921" s="1008">
        <v>1056</v>
      </c>
      <c r="K1921" s="1008">
        <v>1056</v>
      </c>
      <c r="L1921" s="1009">
        <v>0</v>
      </c>
    </row>
    <row r="1922" spans="1:12" ht="18.75">
      <c r="A1922" s="1004" t="s">
        <v>12145</v>
      </c>
      <c r="B1922" s="1008" t="s">
        <v>11998</v>
      </c>
      <c r="C1922" s="1008" t="s">
        <v>12146</v>
      </c>
      <c r="D1922" s="1008" t="s">
        <v>12147</v>
      </c>
      <c r="E1922" s="1008">
        <v>181</v>
      </c>
      <c r="F1922" s="1008">
        <v>1997362.99</v>
      </c>
      <c r="G1922" s="1008">
        <v>0</v>
      </c>
      <c r="H1922" s="1008">
        <v>0</v>
      </c>
      <c r="I1922" s="1008">
        <v>2775</v>
      </c>
      <c r="J1922" s="1008">
        <v>2775</v>
      </c>
      <c r="K1922" s="1008">
        <v>2775</v>
      </c>
      <c r="L1922" s="1009">
        <v>0</v>
      </c>
    </row>
    <row r="1923" spans="1:12" ht="18.75">
      <c r="A1923" s="1004" t="s">
        <v>12145</v>
      </c>
      <c r="B1923" s="1008" t="s">
        <v>11998</v>
      </c>
      <c r="C1923" s="1008" t="s">
        <v>12146</v>
      </c>
      <c r="D1923" s="1008" t="s">
        <v>12148</v>
      </c>
      <c r="E1923" s="1008">
        <v>91</v>
      </c>
      <c r="F1923" s="1008">
        <v>2365394.83</v>
      </c>
      <c r="G1923" s="1008">
        <v>0</v>
      </c>
      <c r="H1923" s="1008">
        <v>0</v>
      </c>
      <c r="I1923" s="1008">
        <v>818</v>
      </c>
      <c r="J1923" s="1008">
        <v>818</v>
      </c>
      <c r="K1923" s="1008">
        <v>818</v>
      </c>
      <c r="L1923" s="1009">
        <v>0</v>
      </c>
    </row>
    <row r="1924" spans="1:12" ht="18.75">
      <c r="A1924" s="1004" t="s">
        <v>12145</v>
      </c>
      <c r="B1924" s="1008" t="s">
        <v>5635</v>
      </c>
      <c r="C1924" s="1008" t="s">
        <v>12146</v>
      </c>
      <c r="D1924" s="1008" t="s">
        <v>12147</v>
      </c>
      <c r="E1924" s="1008">
        <v>211</v>
      </c>
      <c r="F1924" s="1008">
        <v>2252104.17</v>
      </c>
      <c r="G1924" s="1008">
        <v>0</v>
      </c>
      <c r="H1924" s="1008">
        <v>0</v>
      </c>
      <c r="I1924" s="1008">
        <v>2474</v>
      </c>
      <c r="J1924" s="1008">
        <v>2474</v>
      </c>
      <c r="K1924" s="1008">
        <v>2474</v>
      </c>
      <c r="L1924" s="1009">
        <v>0</v>
      </c>
    </row>
    <row r="1925" spans="1:12" ht="18.75">
      <c r="A1925" s="1004" t="s">
        <v>12145</v>
      </c>
      <c r="B1925" s="1008" t="s">
        <v>9297</v>
      </c>
      <c r="C1925" s="1008" t="s">
        <v>12146</v>
      </c>
      <c r="D1925" s="1008" t="s">
        <v>12147</v>
      </c>
      <c r="E1925" s="1008">
        <v>82</v>
      </c>
      <c r="F1925" s="1008">
        <v>903455.09</v>
      </c>
      <c r="G1925" s="1008">
        <v>0</v>
      </c>
      <c r="H1925" s="1008">
        <v>0</v>
      </c>
      <c r="I1925" s="1008">
        <v>1058</v>
      </c>
      <c r="J1925" s="1008">
        <v>1058</v>
      </c>
      <c r="K1925" s="1008">
        <v>1058</v>
      </c>
      <c r="L1925" s="1009">
        <v>0</v>
      </c>
    </row>
    <row r="1926" spans="1:12" ht="18.75">
      <c r="A1926" s="1004" t="s">
        <v>12145</v>
      </c>
      <c r="B1926" s="1008" t="s">
        <v>928</v>
      </c>
      <c r="C1926" s="1008" t="s">
        <v>12146</v>
      </c>
      <c r="D1926" s="1008" t="s">
        <v>12147</v>
      </c>
      <c r="E1926" s="1008">
        <v>108</v>
      </c>
      <c r="F1926" s="1008">
        <v>1282294.57</v>
      </c>
      <c r="G1926" s="1008">
        <v>0</v>
      </c>
      <c r="H1926" s="1008">
        <v>0</v>
      </c>
      <c r="I1926" s="1008">
        <v>1300</v>
      </c>
      <c r="J1926" s="1008">
        <v>1300</v>
      </c>
      <c r="K1926" s="1008">
        <v>1300</v>
      </c>
      <c r="L1926" s="1009">
        <v>0</v>
      </c>
    </row>
    <row r="1927" spans="1:12" ht="18.75">
      <c r="A1927" s="1004" t="s">
        <v>12145</v>
      </c>
      <c r="B1927" s="1008" t="s">
        <v>1697</v>
      </c>
      <c r="C1927" s="1008" t="s">
        <v>12146</v>
      </c>
      <c r="D1927" s="1008" t="s">
        <v>12147</v>
      </c>
      <c r="E1927" s="1008">
        <v>88</v>
      </c>
      <c r="F1927" s="1008">
        <v>1096745.3500000001</v>
      </c>
      <c r="G1927" s="1008">
        <v>0</v>
      </c>
      <c r="H1927" s="1008">
        <v>0</v>
      </c>
      <c r="I1927" s="1008">
        <v>1069</v>
      </c>
      <c r="J1927" s="1008">
        <v>1069</v>
      </c>
      <c r="K1927" s="1008">
        <v>1069</v>
      </c>
      <c r="L1927" s="1009">
        <v>0</v>
      </c>
    </row>
    <row r="1928" spans="1:12" ht="18.75">
      <c r="A1928" s="1004" t="s">
        <v>12145</v>
      </c>
      <c r="B1928" s="1008" t="s">
        <v>12000</v>
      </c>
      <c r="C1928" s="1008" t="s">
        <v>12146</v>
      </c>
      <c r="D1928" s="1008" t="s">
        <v>12147</v>
      </c>
      <c r="E1928" s="1008">
        <v>85</v>
      </c>
      <c r="F1928" s="1008">
        <v>941436.21</v>
      </c>
      <c r="G1928" s="1008">
        <v>0</v>
      </c>
      <c r="H1928" s="1008">
        <v>0</v>
      </c>
      <c r="I1928" s="1008">
        <v>942</v>
      </c>
      <c r="J1928" s="1008">
        <v>942</v>
      </c>
      <c r="K1928" s="1008">
        <v>942</v>
      </c>
      <c r="L1928" s="1009">
        <v>0</v>
      </c>
    </row>
    <row r="1929" spans="1:12" ht="18.75">
      <c r="A1929" s="1004" t="s">
        <v>12145</v>
      </c>
      <c r="B1929" s="1008" t="s">
        <v>2362</v>
      </c>
      <c r="C1929" s="1008" t="s">
        <v>12146</v>
      </c>
      <c r="D1929" s="1008" t="s">
        <v>12147</v>
      </c>
      <c r="E1929" s="1008">
        <v>95</v>
      </c>
      <c r="F1929" s="1008">
        <v>1116532.18</v>
      </c>
      <c r="G1929" s="1008">
        <v>0</v>
      </c>
      <c r="H1929" s="1008">
        <v>0</v>
      </c>
      <c r="I1929" s="1008">
        <v>1138</v>
      </c>
      <c r="J1929" s="1008">
        <v>1138</v>
      </c>
      <c r="K1929" s="1008">
        <v>1138</v>
      </c>
      <c r="L1929" s="1009">
        <v>0</v>
      </c>
    </row>
    <row r="1930" spans="1:12" ht="18.75">
      <c r="A1930" s="1004" t="s">
        <v>12145</v>
      </c>
      <c r="B1930" s="1008" t="s">
        <v>6101</v>
      </c>
      <c r="C1930" s="1008" t="s">
        <v>12146</v>
      </c>
      <c r="D1930" s="1008" t="s">
        <v>12147</v>
      </c>
      <c r="E1930" s="1008">
        <v>118</v>
      </c>
      <c r="F1930" s="1008">
        <v>1307431.1399999999</v>
      </c>
      <c r="G1930" s="1008">
        <v>0</v>
      </c>
      <c r="H1930" s="1008">
        <v>0</v>
      </c>
      <c r="I1930" s="1008">
        <v>1524</v>
      </c>
      <c r="J1930" s="1008">
        <v>1524</v>
      </c>
      <c r="K1930" s="1008">
        <v>1524</v>
      </c>
      <c r="L1930" s="1009">
        <v>0</v>
      </c>
    </row>
    <row r="1931" spans="1:12" ht="18.75">
      <c r="A1931" s="1004" t="s">
        <v>12145</v>
      </c>
      <c r="B1931" s="1008" t="s">
        <v>9159</v>
      </c>
      <c r="C1931" s="1008" t="s">
        <v>12146</v>
      </c>
      <c r="D1931" s="1008" t="s">
        <v>12147</v>
      </c>
      <c r="E1931" s="1008">
        <v>388</v>
      </c>
      <c r="F1931" s="1008">
        <v>4743021.33</v>
      </c>
      <c r="G1931" s="1008">
        <v>0</v>
      </c>
      <c r="H1931" s="1008">
        <v>0</v>
      </c>
      <c r="I1931" s="1008">
        <v>5021</v>
      </c>
      <c r="J1931" s="1008">
        <v>5021</v>
      </c>
      <c r="K1931" s="1008">
        <v>5021</v>
      </c>
      <c r="L1931" s="1009">
        <v>0</v>
      </c>
    </row>
    <row r="1932" spans="1:12" ht="18.75">
      <c r="A1932" s="1004" t="s">
        <v>12145</v>
      </c>
      <c r="B1932" s="1008" t="s">
        <v>9159</v>
      </c>
      <c r="C1932" s="1008" t="s">
        <v>12146</v>
      </c>
      <c r="D1932" s="1008" t="s">
        <v>12089</v>
      </c>
      <c r="E1932" s="1008">
        <v>1</v>
      </c>
      <c r="F1932" s="1008">
        <v>34222.730000000003</v>
      </c>
      <c r="G1932" s="1008">
        <v>0</v>
      </c>
      <c r="H1932" s="1008">
        <v>0</v>
      </c>
      <c r="I1932" s="1008">
        <v>17</v>
      </c>
      <c r="J1932" s="1008">
        <v>17</v>
      </c>
      <c r="K1932" s="1008">
        <v>17</v>
      </c>
      <c r="L1932" s="1009">
        <v>0</v>
      </c>
    </row>
    <row r="1933" spans="1:12" ht="18.75">
      <c r="A1933" s="1004" t="s">
        <v>12145</v>
      </c>
      <c r="B1933" s="1008" t="s">
        <v>9159</v>
      </c>
      <c r="C1933" s="1008" t="s">
        <v>12146</v>
      </c>
      <c r="D1933" s="1008" t="s">
        <v>12148</v>
      </c>
      <c r="E1933" s="1008">
        <v>94</v>
      </c>
      <c r="F1933" s="1008">
        <v>5273124.29</v>
      </c>
      <c r="G1933" s="1008">
        <v>0</v>
      </c>
      <c r="H1933" s="1008">
        <v>0</v>
      </c>
      <c r="I1933" s="1008">
        <v>669</v>
      </c>
      <c r="J1933" s="1008">
        <v>669</v>
      </c>
      <c r="K1933" s="1008">
        <v>669</v>
      </c>
      <c r="L1933" s="1009">
        <v>0</v>
      </c>
    </row>
    <row r="1934" spans="1:12" ht="18.75">
      <c r="A1934" s="1004" t="s">
        <v>12145</v>
      </c>
      <c r="B1934" s="1008" t="s">
        <v>12002</v>
      </c>
      <c r="C1934" s="1008" t="s">
        <v>12146</v>
      </c>
      <c r="D1934" s="1008" t="s">
        <v>12147</v>
      </c>
      <c r="E1934" s="1008">
        <v>216</v>
      </c>
      <c r="F1934" s="1008">
        <v>2465156.4300000002</v>
      </c>
      <c r="G1934" s="1008">
        <v>0</v>
      </c>
      <c r="H1934" s="1008">
        <v>0</v>
      </c>
      <c r="I1934" s="1008">
        <v>2596</v>
      </c>
      <c r="J1934" s="1008">
        <v>2596</v>
      </c>
      <c r="K1934" s="1008">
        <v>2596</v>
      </c>
      <c r="L1934" s="1009">
        <v>0</v>
      </c>
    </row>
    <row r="1935" spans="1:12" ht="18.75">
      <c r="A1935" s="1004" t="s">
        <v>12145</v>
      </c>
      <c r="B1935" s="1008" t="s">
        <v>12003</v>
      </c>
      <c r="C1935" s="1008" t="s">
        <v>12146</v>
      </c>
      <c r="D1935" s="1008" t="s">
        <v>12147</v>
      </c>
      <c r="E1935" s="1008">
        <v>235</v>
      </c>
      <c r="F1935" s="1008">
        <v>2586616.06</v>
      </c>
      <c r="G1935" s="1008">
        <v>0</v>
      </c>
      <c r="H1935" s="1008">
        <v>0</v>
      </c>
      <c r="I1935" s="1008">
        <v>2808</v>
      </c>
      <c r="J1935" s="1008">
        <v>2808</v>
      </c>
      <c r="K1935" s="1008">
        <v>2808</v>
      </c>
      <c r="L1935" s="1009">
        <v>0</v>
      </c>
    </row>
    <row r="1936" spans="1:12" ht="18.75">
      <c r="A1936" s="1004" t="s">
        <v>12145</v>
      </c>
      <c r="B1936" s="1008" t="s">
        <v>12004</v>
      </c>
      <c r="C1936" s="1008" t="s">
        <v>12146</v>
      </c>
      <c r="D1936" s="1008" t="s">
        <v>12147</v>
      </c>
      <c r="E1936" s="1008">
        <v>121</v>
      </c>
      <c r="F1936" s="1008">
        <v>1269227.51</v>
      </c>
      <c r="G1936" s="1008">
        <v>0</v>
      </c>
      <c r="H1936" s="1008">
        <v>0</v>
      </c>
      <c r="I1936" s="1008">
        <v>1474</v>
      </c>
      <c r="J1936" s="1008">
        <v>1474</v>
      </c>
      <c r="K1936" s="1008">
        <v>1474</v>
      </c>
      <c r="L1936" s="1009">
        <v>0</v>
      </c>
    </row>
    <row r="1937" spans="1:12" ht="18.75">
      <c r="A1937" s="1004" t="s">
        <v>12145</v>
      </c>
      <c r="B1937" s="1008" t="s">
        <v>12005</v>
      </c>
      <c r="C1937" s="1008" t="s">
        <v>12146</v>
      </c>
      <c r="D1937" s="1008" t="s">
        <v>12147</v>
      </c>
      <c r="E1937" s="1008">
        <v>141</v>
      </c>
      <c r="F1937" s="1008">
        <v>1466350.35</v>
      </c>
      <c r="G1937" s="1008">
        <v>0</v>
      </c>
      <c r="H1937" s="1008">
        <v>0</v>
      </c>
      <c r="I1937" s="1008">
        <v>1870</v>
      </c>
      <c r="J1937" s="1008">
        <v>1870</v>
      </c>
      <c r="K1937" s="1008">
        <v>1870</v>
      </c>
      <c r="L1937" s="1009">
        <v>0</v>
      </c>
    </row>
    <row r="1938" spans="1:12" ht="18.75">
      <c r="A1938" s="1004" t="s">
        <v>12145</v>
      </c>
      <c r="B1938" s="1008" t="s">
        <v>4321</v>
      </c>
      <c r="C1938" s="1008" t="s">
        <v>12146</v>
      </c>
      <c r="D1938" s="1008" t="s">
        <v>12147</v>
      </c>
      <c r="E1938" s="1008">
        <v>81</v>
      </c>
      <c r="F1938" s="1008">
        <v>776594.69</v>
      </c>
      <c r="G1938" s="1008">
        <v>0</v>
      </c>
      <c r="H1938" s="1008">
        <v>0</v>
      </c>
      <c r="I1938" s="1008">
        <v>980</v>
      </c>
      <c r="J1938" s="1008">
        <v>980</v>
      </c>
      <c r="K1938" s="1008">
        <v>980</v>
      </c>
      <c r="L1938" s="1009">
        <v>0</v>
      </c>
    </row>
    <row r="1939" spans="1:12" ht="18.75">
      <c r="A1939" s="1004" t="s">
        <v>12145</v>
      </c>
      <c r="B1939" s="1008" t="s">
        <v>4001</v>
      </c>
      <c r="C1939" s="1008" t="s">
        <v>12146</v>
      </c>
      <c r="D1939" s="1008" t="s">
        <v>12147</v>
      </c>
      <c r="E1939" s="1008">
        <v>149</v>
      </c>
      <c r="F1939" s="1008">
        <v>1874659.15</v>
      </c>
      <c r="G1939" s="1008">
        <v>0</v>
      </c>
      <c r="H1939" s="1008">
        <v>0</v>
      </c>
      <c r="I1939" s="1008">
        <v>2957</v>
      </c>
      <c r="J1939" s="1008">
        <v>2957</v>
      </c>
      <c r="K1939" s="1008">
        <v>2957</v>
      </c>
      <c r="L1939" s="1009">
        <v>0</v>
      </c>
    </row>
    <row r="1940" spans="1:12" ht="18.75">
      <c r="A1940" s="1004" t="s">
        <v>12145</v>
      </c>
      <c r="B1940" s="1008" t="s">
        <v>4001</v>
      </c>
      <c r="C1940" s="1008" t="s">
        <v>12146</v>
      </c>
      <c r="D1940" s="1008" t="s">
        <v>12148</v>
      </c>
      <c r="E1940" s="1008">
        <v>30</v>
      </c>
      <c r="F1940" s="1008">
        <v>792430.17</v>
      </c>
      <c r="G1940" s="1008">
        <v>0</v>
      </c>
      <c r="H1940" s="1008">
        <v>0</v>
      </c>
      <c r="I1940" s="1008">
        <v>685</v>
      </c>
      <c r="J1940" s="1008">
        <v>685</v>
      </c>
      <c r="K1940" s="1008">
        <v>685</v>
      </c>
      <c r="L1940" s="1009">
        <v>0</v>
      </c>
    </row>
    <row r="1941" spans="1:12" ht="18.75">
      <c r="A1941" s="1004" t="s">
        <v>12145</v>
      </c>
      <c r="B1941" s="1008" t="s">
        <v>12006</v>
      </c>
      <c r="C1941" s="1008" t="s">
        <v>12146</v>
      </c>
      <c r="D1941" s="1008" t="s">
        <v>12147</v>
      </c>
      <c r="E1941" s="1008">
        <v>95</v>
      </c>
      <c r="F1941" s="1008">
        <v>1102967.48</v>
      </c>
      <c r="G1941" s="1008">
        <v>0</v>
      </c>
      <c r="H1941" s="1008">
        <v>0</v>
      </c>
      <c r="I1941" s="1008">
        <v>1171</v>
      </c>
      <c r="J1941" s="1008">
        <v>1171</v>
      </c>
      <c r="K1941" s="1008">
        <v>1171</v>
      </c>
      <c r="L1941" s="1009">
        <v>0</v>
      </c>
    </row>
    <row r="1942" spans="1:12" ht="18.75">
      <c r="A1942" s="1004" t="s">
        <v>12145</v>
      </c>
      <c r="B1942" s="1008" t="s">
        <v>9125</v>
      </c>
      <c r="C1942" s="1008" t="s">
        <v>12146</v>
      </c>
      <c r="D1942" s="1008" t="s">
        <v>12147</v>
      </c>
      <c r="E1942" s="1008">
        <v>551</v>
      </c>
      <c r="F1942" s="1008">
        <v>6074223.9000000004</v>
      </c>
      <c r="G1942" s="1008">
        <v>0</v>
      </c>
      <c r="H1942" s="1008">
        <v>0</v>
      </c>
      <c r="I1942" s="1008">
        <v>6535</v>
      </c>
      <c r="J1942" s="1008">
        <v>6535</v>
      </c>
      <c r="K1942" s="1008">
        <v>6535</v>
      </c>
      <c r="L1942" s="1009">
        <v>0</v>
      </c>
    </row>
    <row r="1943" spans="1:12" ht="18.75">
      <c r="A1943" s="1004" t="s">
        <v>12145</v>
      </c>
      <c r="B1943" s="1008" t="s">
        <v>9125</v>
      </c>
      <c r="C1943" s="1008" t="s">
        <v>12146</v>
      </c>
      <c r="D1943" s="1008" t="s">
        <v>12148</v>
      </c>
      <c r="E1943" s="1008">
        <v>118</v>
      </c>
      <c r="F1943" s="1008">
        <v>1028741.99</v>
      </c>
      <c r="G1943" s="1008">
        <v>0</v>
      </c>
      <c r="H1943" s="1008">
        <v>0</v>
      </c>
      <c r="I1943" s="1008">
        <v>1350</v>
      </c>
      <c r="J1943" s="1008">
        <v>1350</v>
      </c>
      <c r="K1943" s="1008">
        <v>1350</v>
      </c>
      <c r="L1943" s="1009">
        <v>0</v>
      </c>
    </row>
    <row r="1944" spans="1:12" ht="18.75">
      <c r="A1944" s="1004" t="s">
        <v>12145</v>
      </c>
      <c r="B1944" s="1008" t="s">
        <v>12007</v>
      </c>
      <c r="C1944" s="1008" t="s">
        <v>12146</v>
      </c>
      <c r="D1944" s="1008" t="s">
        <v>12147</v>
      </c>
      <c r="E1944" s="1008">
        <v>71</v>
      </c>
      <c r="F1944" s="1008">
        <v>774678.1</v>
      </c>
      <c r="G1944" s="1008">
        <v>0</v>
      </c>
      <c r="H1944" s="1008">
        <v>0</v>
      </c>
      <c r="I1944" s="1008">
        <v>841</v>
      </c>
      <c r="J1944" s="1008">
        <v>841</v>
      </c>
      <c r="K1944" s="1008">
        <v>841</v>
      </c>
      <c r="L1944" s="1009">
        <v>0</v>
      </c>
    </row>
    <row r="1945" spans="1:12" ht="18.75">
      <c r="A1945" s="1004" t="s">
        <v>12145</v>
      </c>
      <c r="B1945" s="1008" t="s">
        <v>9603</v>
      </c>
      <c r="C1945" s="1008" t="s">
        <v>12146</v>
      </c>
      <c r="D1945" s="1008" t="s">
        <v>12147</v>
      </c>
      <c r="E1945" s="1008">
        <v>316</v>
      </c>
      <c r="F1945" s="1008">
        <v>3323151.22</v>
      </c>
      <c r="G1945" s="1008">
        <v>0</v>
      </c>
      <c r="H1945" s="1008">
        <v>0</v>
      </c>
      <c r="I1945" s="1008">
        <v>3806</v>
      </c>
      <c r="J1945" s="1008">
        <v>3806</v>
      </c>
      <c r="K1945" s="1008">
        <v>3806</v>
      </c>
      <c r="L1945" s="1009">
        <v>0</v>
      </c>
    </row>
    <row r="1946" spans="1:12" ht="18.75">
      <c r="A1946" s="1004" t="s">
        <v>12145</v>
      </c>
      <c r="B1946" s="1008" t="s">
        <v>9603</v>
      </c>
      <c r="C1946" s="1008" t="s">
        <v>12146</v>
      </c>
      <c r="D1946" s="1008" t="s">
        <v>12148</v>
      </c>
      <c r="E1946" s="1008">
        <v>42</v>
      </c>
      <c r="F1946" s="1008">
        <v>1199568.31</v>
      </c>
      <c r="G1946" s="1008">
        <v>0</v>
      </c>
      <c r="H1946" s="1008">
        <v>0</v>
      </c>
      <c r="I1946" s="1008">
        <v>606</v>
      </c>
      <c r="J1946" s="1008">
        <v>606</v>
      </c>
      <c r="K1946" s="1008">
        <v>606</v>
      </c>
      <c r="L1946" s="1009">
        <v>0</v>
      </c>
    </row>
    <row r="1947" spans="1:12" ht="18.75">
      <c r="A1947" s="1004" t="s">
        <v>12145</v>
      </c>
      <c r="B1947" s="1008" t="s">
        <v>12008</v>
      </c>
      <c r="C1947" s="1008" t="s">
        <v>12146</v>
      </c>
      <c r="D1947" s="1008" t="s">
        <v>12147</v>
      </c>
      <c r="E1947" s="1008">
        <v>107</v>
      </c>
      <c r="F1947" s="1008">
        <v>1225684.1200000001</v>
      </c>
      <c r="G1947" s="1008">
        <v>0</v>
      </c>
      <c r="H1947" s="1008">
        <v>0</v>
      </c>
      <c r="I1947" s="1008">
        <v>1288</v>
      </c>
      <c r="J1947" s="1008">
        <v>1288</v>
      </c>
      <c r="K1947" s="1008">
        <v>1288</v>
      </c>
      <c r="L1947" s="1009">
        <v>0</v>
      </c>
    </row>
    <row r="1948" spans="1:12" ht="18.75">
      <c r="A1948" s="1004" t="s">
        <v>12145</v>
      </c>
      <c r="B1948" s="1008" t="s">
        <v>12009</v>
      </c>
      <c r="C1948" s="1008" t="s">
        <v>12146</v>
      </c>
      <c r="D1948" s="1008" t="s">
        <v>12147</v>
      </c>
      <c r="E1948" s="1008">
        <v>79</v>
      </c>
      <c r="F1948" s="1008">
        <v>816666.29</v>
      </c>
      <c r="G1948" s="1008">
        <v>0</v>
      </c>
      <c r="H1948" s="1008">
        <v>0</v>
      </c>
      <c r="I1948" s="1008">
        <v>508</v>
      </c>
      <c r="J1948" s="1008">
        <v>508</v>
      </c>
      <c r="K1948" s="1008">
        <v>508</v>
      </c>
      <c r="L1948" s="1009">
        <v>0</v>
      </c>
    </row>
    <row r="1949" spans="1:12" ht="18.75">
      <c r="A1949" s="1004" t="s">
        <v>12145</v>
      </c>
      <c r="B1949" s="1008" t="s">
        <v>3780</v>
      </c>
      <c r="C1949" s="1008" t="s">
        <v>12146</v>
      </c>
      <c r="D1949" s="1008" t="s">
        <v>12147</v>
      </c>
      <c r="E1949" s="1008">
        <v>141</v>
      </c>
      <c r="F1949" s="1008">
        <v>1522824.69</v>
      </c>
      <c r="G1949" s="1008">
        <v>0</v>
      </c>
      <c r="H1949" s="1008">
        <v>0</v>
      </c>
      <c r="I1949" s="1008">
        <v>1683</v>
      </c>
      <c r="J1949" s="1008">
        <v>1683</v>
      </c>
      <c r="K1949" s="1008">
        <v>1683</v>
      </c>
      <c r="L1949" s="1009">
        <v>0</v>
      </c>
    </row>
    <row r="1950" spans="1:12" ht="18.75">
      <c r="A1950" s="1004" t="s">
        <v>12145</v>
      </c>
      <c r="B1950" s="1008" t="s">
        <v>3780</v>
      </c>
      <c r="C1950" s="1008" t="s">
        <v>12146</v>
      </c>
      <c r="D1950" s="1008" t="s">
        <v>12089</v>
      </c>
      <c r="E1950" s="1008">
        <v>6</v>
      </c>
      <c r="F1950" s="1008">
        <v>205336.38</v>
      </c>
      <c r="G1950" s="1008">
        <v>0</v>
      </c>
      <c r="H1950" s="1008">
        <v>0</v>
      </c>
      <c r="I1950" s="1008">
        <v>65</v>
      </c>
      <c r="J1950" s="1008">
        <v>65</v>
      </c>
      <c r="K1950" s="1008">
        <v>65</v>
      </c>
      <c r="L1950" s="1009">
        <v>0</v>
      </c>
    </row>
    <row r="1951" spans="1:12" ht="18.75">
      <c r="A1951" s="1004" t="s">
        <v>12145</v>
      </c>
      <c r="B1951" s="1008" t="s">
        <v>4268</v>
      </c>
      <c r="C1951" s="1008" t="s">
        <v>12146</v>
      </c>
      <c r="D1951" s="1008" t="s">
        <v>12147</v>
      </c>
      <c r="E1951" s="1008">
        <v>133</v>
      </c>
      <c r="F1951" s="1008">
        <v>1357086.62</v>
      </c>
      <c r="G1951" s="1008">
        <v>0</v>
      </c>
      <c r="H1951" s="1008">
        <v>0</v>
      </c>
      <c r="I1951" s="1008">
        <v>1594</v>
      </c>
      <c r="J1951" s="1008">
        <v>1594</v>
      </c>
      <c r="K1951" s="1008">
        <v>1594</v>
      </c>
      <c r="L1951" s="1009">
        <v>0</v>
      </c>
    </row>
    <row r="1952" spans="1:12" ht="18.75">
      <c r="A1952" s="1004" t="s">
        <v>12145</v>
      </c>
      <c r="B1952" s="1008" t="s">
        <v>4268</v>
      </c>
      <c r="C1952" s="1008" t="s">
        <v>12146</v>
      </c>
      <c r="D1952" s="1008" t="s">
        <v>12089</v>
      </c>
      <c r="E1952" s="1008">
        <v>37</v>
      </c>
      <c r="F1952" s="1008">
        <v>837274.67</v>
      </c>
      <c r="G1952" s="1008">
        <v>0</v>
      </c>
      <c r="H1952" s="1008">
        <v>0</v>
      </c>
      <c r="I1952" s="1008">
        <v>390</v>
      </c>
      <c r="J1952" s="1008">
        <v>390</v>
      </c>
      <c r="K1952" s="1008">
        <v>390</v>
      </c>
      <c r="L1952" s="1009">
        <v>0</v>
      </c>
    </row>
    <row r="1953" spans="1:12" ht="18.75">
      <c r="A1953" s="1004" t="s">
        <v>12145</v>
      </c>
      <c r="B1953" s="1008" t="s">
        <v>4268</v>
      </c>
      <c r="C1953" s="1008" t="s">
        <v>12146</v>
      </c>
      <c r="D1953" s="1008" t="s">
        <v>12148</v>
      </c>
      <c r="E1953" s="1008">
        <v>0</v>
      </c>
      <c r="F1953" s="1008">
        <v>0</v>
      </c>
      <c r="G1953" s="1008">
        <v>0</v>
      </c>
      <c r="H1953" s="1008">
        <v>0</v>
      </c>
      <c r="I1953" s="1008">
        <v>2</v>
      </c>
      <c r="J1953" s="1008">
        <v>2</v>
      </c>
      <c r="K1953" s="1008">
        <v>2</v>
      </c>
      <c r="L1953" s="1009">
        <v>0</v>
      </c>
    </row>
    <row r="1954" spans="1:12" ht="18.75">
      <c r="A1954" s="1004" t="s">
        <v>12145</v>
      </c>
      <c r="B1954" s="1008" t="s">
        <v>6322</v>
      </c>
      <c r="C1954" s="1008" t="s">
        <v>12146</v>
      </c>
      <c r="D1954" s="1008" t="s">
        <v>12147</v>
      </c>
      <c r="E1954" s="1008">
        <v>393</v>
      </c>
      <c r="F1954" s="1008">
        <v>7171341.8600000003</v>
      </c>
      <c r="G1954" s="1008">
        <v>0</v>
      </c>
      <c r="H1954" s="1008">
        <v>0</v>
      </c>
      <c r="I1954" s="1008">
        <v>4380</v>
      </c>
      <c r="J1954" s="1008">
        <v>4380</v>
      </c>
      <c r="K1954" s="1008">
        <v>4380</v>
      </c>
      <c r="L1954" s="1009">
        <v>0</v>
      </c>
    </row>
    <row r="1955" spans="1:12" ht="18.75">
      <c r="A1955" s="1004" t="s">
        <v>12145</v>
      </c>
      <c r="B1955" s="1008" t="s">
        <v>6322</v>
      </c>
      <c r="C1955" s="1008" t="s">
        <v>12146</v>
      </c>
      <c r="D1955" s="1008" t="s">
        <v>12089</v>
      </c>
      <c r="E1955" s="1008">
        <v>36</v>
      </c>
      <c r="F1955" s="1008">
        <v>593733.41</v>
      </c>
      <c r="G1955" s="1008">
        <v>0</v>
      </c>
      <c r="H1955" s="1008">
        <v>0</v>
      </c>
      <c r="I1955" s="1008">
        <v>422</v>
      </c>
      <c r="J1955" s="1008">
        <v>422</v>
      </c>
      <c r="K1955" s="1008">
        <v>422</v>
      </c>
      <c r="L1955" s="1009">
        <v>0</v>
      </c>
    </row>
    <row r="1956" spans="1:12" ht="18.75">
      <c r="A1956" s="1004" t="s">
        <v>12145</v>
      </c>
      <c r="B1956" s="1008" t="s">
        <v>6322</v>
      </c>
      <c r="C1956" s="1008" t="s">
        <v>12146</v>
      </c>
      <c r="D1956" s="1008" t="s">
        <v>12148</v>
      </c>
      <c r="E1956" s="1008">
        <v>57</v>
      </c>
      <c r="F1956" s="1008">
        <v>1576154.39</v>
      </c>
      <c r="G1956" s="1008">
        <v>0</v>
      </c>
      <c r="H1956" s="1008">
        <v>0</v>
      </c>
      <c r="I1956" s="1008">
        <v>1107</v>
      </c>
      <c r="J1956" s="1008">
        <v>1107</v>
      </c>
      <c r="K1956" s="1008">
        <v>1107</v>
      </c>
      <c r="L1956" s="1009">
        <v>0</v>
      </c>
    </row>
    <row r="1957" spans="1:12" ht="18.75">
      <c r="A1957" s="1004" t="s">
        <v>12145</v>
      </c>
      <c r="B1957" s="1008" t="s">
        <v>5544</v>
      </c>
      <c r="C1957" s="1008" t="s">
        <v>12146</v>
      </c>
      <c r="D1957" s="1008" t="s">
        <v>12147</v>
      </c>
      <c r="E1957" s="1008">
        <v>208</v>
      </c>
      <c r="F1957" s="1008">
        <v>2296419.69</v>
      </c>
      <c r="G1957" s="1008">
        <v>0</v>
      </c>
      <c r="H1957" s="1008">
        <v>0</v>
      </c>
      <c r="I1957" s="1008">
        <v>2809</v>
      </c>
      <c r="J1957" s="1008">
        <v>2809</v>
      </c>
      <c r="K1957" s="1008">
        <v>2809</v>
      </c>
      <c r="L1957" s="1009">
        <v>0</v>
      </c>
    </row>
    <row r="1958" spans="1:12" ht="18.75">
      <c r="A1958" s="1004" t="s">
        <v>12145</v>
      </c>
      <c r="B1958" s="1008" t="s">
        <v>5544</v>
      </c>
      <c r="C1958" s="1008" t="s">
        <v>12146</v>
      </c>
      <c r="D1958" s="1008" t="s">
        <v>12089</v>
      </c>
      <c r="E1958" s="1008">
        <v>22</v>
      </c>
      <c r="F1958" s="1008">
        <v>499402.95</v>
      </c>
      <c r="G1958" s="1008">
        <v>0</v>
      </c>
      <c r="H1958" s="1008">
        <v>0</v>
      </c>
      <c r="I1958" s="1008">
        <v>117</v>
      </c>
      <c r="J1958" s="1008">
        <v>117</v>
      </c>
      <c r="K1958" s="1008">
        <v>117</v>
      </c>
      <c r="L1958" s="1009">
        <v>0</v>
      </c>
    </row>
    <row r="1959" spans="1:12" ht="18.75">
      <c r="A1959" s="1004" t="s">
        <v>12145</v>
      </c>
      <c r="B1959" s="1008" t="s">
        <v>5544</v>
      </c>
      <c r="C1959" s="1008" t="s">
        <v>12146</v>
      </c>
      <c r="D1959" s="1008" t="s">
        <v>12148</v>
      </c>
      <c r="E1959" s="1008">
        <v>53</v>
      </c>
      <c r="F1959" s="1008">
        <v>4395749.08</v>
      </c>
      <c r="G1959" s="1008">
        <v>0</v>
      </c>
      <c r="H1959" s="1008">
        <v>0</v>
      </c>
      <c r="I1959" s="1008">
        <v>602</v>
      </c>
      <c r="J1959" s="1008">
        <v>602</v>
      </c>
      <c r="K1959" s="1008">
        <v>602</v>
      </c>
      <c r="L1959" s="1009">
        <v>0</v>
      </c>
    </row>
    <row r="1960" spans="1:12" ht="18.75">
      <c r="A1960" s="1004" t="s">
        <v>12145</v>
      </c>
      <c r="B1960" s="1008" t="s">
        <v>12011</v>
      </c>
      <c r="C1960" s="1008" t="s">
        <v>12146</v>
      </c>
      <c r="D1960" s="1008" t="s">
        <v>12147</v>
      </c>
      <c r="E1960" s="1008">
        <v>288</v>
      </c>
      <c r="F1960" s="1008">
        <v>2949999.23</v>
      </c>
      <c r="G1960" s="1008">
        <v>0</v>
      </c>
      <c r="H1960" s="1008">
        <v>0</v>
      </c>
      <c r="I1960" s="1008">
        <v>3467</v>
      </c>
      <c r="J1960" s="1008">
        <v>3467</v>
      </c>
      <c r="K1960" s="1008">
        <v>3467</v>
      </c>
      <c r="L1960" s="1009">
        <v>0</v>
      </c>
    </row>
    <row r="1961" spans="1:12" ht="18.75">
      <c r="A1961" s="1004" t="s">
        <v>12145</v>
      </c>
      <c r="B1961" s="1008" t="s">
        <v>1505</v>
      </c>
      <c r="C1961" s="1008" t="s">
        <v>12146</v>
      </c>
      <c r="D1961" s="1008" t="s">
        <v>12147</v>
      </c>
      <c r="E1961" s="1008">
        <v>173</v>
      </c>
      <c r="F1961" s="1008">
        <v>2013889.58</v>
      </c>
      <c r="G1961" s="1008">
        <v>0</v>
      </c>
      <c r="H1961" s="1008">
        <v>0</v>
      </c>
      <c r="I1961" s="1008">
        <v>2092</v>
      </c>
      <c r="J1961" s="1008">
        <v>2092</v>
      </c>
      <c r="K1961" s="1008">
        <v>2092</v>
      </c>
      <c r="L1961" s="1009">
        <v>0</v>
      </c>
    </row>
    <row r="1962" spans="1:12" ht="18.75">
      <c r="A1962" s="1004" t="s">
        <v>12145</v>
      </c>
      <c r="B1962" s="1008" t="s">
        <v>1505</v>
      </c>
      <c r="C1962" s="1008" t="s">
        <v>12146</v>
      </c>
      <c r="D1962" s="1008" t="s">
        <v>12089</v>
      </c>
      <c r="E1962" s="1008">
        <v>27</v>
      </c>
      <c r="F1962" s="1008">
        <v>603315.61</v>
      </c>
      <c r="G1962" s="1008">
        <v>0</v>
      </c>
      <c r="H1962" s="1008">
        <v>0</v>
      </c>
      <c r="I1962" s="1008">
        <v>289</v>
      </c>
      <c r="J1962" s="1008">
        <v>289</v>
      </c>
      <c r="K1962" s="1008">
        <v>289</v>
      </c>
      <c r="L1962" s="1009">
        <v>0</v>
      </c>
    </row>
    <row r="1963" spans="1:12" ht="18.75">
      <c r="A1963" s="1004" t="s">
        <v>12145</v>
      </c>
      <c r="B1963" s="1008" t="s">
        <v>7045</v>
      </c>
      <c r="C1963" s="1008" t="s">
        <v>12146</v>
      </c>
      <c r="D1963" s="1008" t="s">
        <v>12147</v>
      </c>
      <c r="E1963" s="1008">
        <v>250</v>
      </c>
      <c r="F1963" s="1008">
        <v>2355295.04</v>
      </c>
      <c r="G1963" s="1008">
        <v>0</v>
      </c>
      <c r="H1963" s="1008">
        <v>0</v>
      </c>
      <c r="I1963" s="1008">
        <v>1619</v>
      </c>
      <c r="J1963" s="1008">
        <v>1619</v>
      </c>
      <c r="K1963" s="1008">
        <v>1619</v>
      </c>
      <c r="L1963" s="1009">
        <v>0</v>
      </c>
    </row>
    <row r="1964" spans="1:12" ht="18.75">
      <c r="A1964" s="1004" t="s">
        <v>12145</v>
      </c>
      <c r="B1964" s="1008" t="s">
        <v>12012</v>
      </c>
      <c r="C1964" s="1008" t="s">
        <v>12146</v>
      </c>
      <c r="D1964" s="1008" t="s">
        <v>12147</v>
      </c>
      <c r="E1964" s="1008">
        <v>252</v>
      </c>
      <c r="F1964" s="1008">
        <v>2985342.52</v>
      </c>
      <c r="G1964" s="1008">
        <v>0</v>
      </c>
      <c r="H1964" s="1008">
        <v>0</v>
      </c>
      <c r="I1964" s="1008">
        <v>3008</v>
      </c>
      <c r="J1964" s="1008">
        <v>3008</v>
      </c>
      <c r="K1964" s="1008">
        <v>3008</v>
      </c>
      <c r="L1964" s="1009">
        <v>0</v>
      </c>
    </row>
    <row r="1965" spans="1:12" ht="18.75">
      <c r="A1965" s="1004" t="s">
        <v>12145</v>
      </c>
      <c r="B1965" s="1008" t="s">
        <v>12012</v>
      </c>
      <c r="C1965" s="1008" t="s">
        <v>12146</v>
      </c>
      <c r="D1965" s="1008" t="s">
        <v>12089</v>
      </c>
      <c r="E1965" s="1008">
        <v>2</v>
      </c>
      <c r="F1965" s="1008">
        <v>68445.460000000006</v>
      </c>
      <c r="G1965" s="1008">
        <v>0</v>
      </c>
      <c r="H1965" s="1008">
        <v>0</v>
      </c>
      <c r="I1965" s="1008">
        <v>30</v>
      </c>
      <c r="J1965" s="1008">
        <v>30</v>
      </c>
      <c r="K1965" s="1008">
        <v>30</v>
      </c>
      <c r="L1965" s="1009">
        <v>0</v>
      </c>
    </row>
    <row r="1966" spans="1:12" ht="18.75">
      <c r="A1966" s="1004" t="s">
        <v>12145</v>
      </c>
      <c r="B1966" s="1008" t="s">
        <v>12013</v>
      </c>
      <c r="C1966" s="1008" t="s">
        <v>12146</v>
      </c>
      <c r="D1966" s="1008" t="s">
        <v>12147</v>
      </c>
      <c r="E1966" s="1008">
        <v>71</v>
      </c>
      <c r="F1966" s="1008">
        <v>738090.8</v>
      </c>
      <c r="G1966" s="1008">
        <v>0</v>
      </c>
      <c r="H1966" s="1008">
        <v>0</v>
      </c>
      <c r="I1966" s="1008">
        <v>772</v>
      </c>
      <c r="J1966" s="1008">
        <v>772</v>
      </c>
      <c r="K1966" s="1008">
        <v>772</v>
      </c>
      <c r="L1966" s="1009">
        <v>0</v>
      </c>
    </row>
    <row r="1967" spans="1:12" ht="18.75">
      <c r="A1967" s="1004" t="s">
        <v>12145</v>
      </c>
      <c r="B1967" s="1008" t="s">
        <v>12014</v>
      </c>
      <c r="C1967" s="1008" t="s">
        <v>12146</v>
      </c>
      <c r="D1967" s="1008" t="s">
        <v>12147</v>
      </c>
      <c r="E1967" s="1008">
        <v>32</v>
      </c>
      <c r="F1967" s="1008">
        <v>321818.15999999997</v>
      </c>
      <c r="G1967" s="1008">
        <v>0</v>
      </c>
      <c r="H1967" s="1008">
        <v>0</v>
      </c>
      <c r="I1967" s="1008">
        <v>324</v>
      </c>
      <c r="J1967" s="1008">
        <v>324</v>
      </c>
      <c r="K1967" s="1008">
        <v>324</v>
      </c>
      <c r="L1967" s="1009">
        <v>0</v>
      </c>
    </row>
    <row r="1968" spans="1:12" ht="18.75">
      <c r="A1968" s="1004" t="s">
        <v>12145</v>
      </c>
      <c r="B1968" s="1008" t="s">
        <v>3065</v>
      </c>
      <c r="C1968" s="1008" t="s">
        <v>12146</v>
      </c>
      <c r="D1968" s="1008" t="s">
        <v>12147</v>
      </c>
      <c r="E1968" s="1008">
        <v>164</v>
      </c>
      <c r="F1968" s="1008">
        <v>1789537.67</v>
      </c>
      <c r="G1968" s="1008">
        <v>0</v>
      </c>
      <c r="H1968" s="1008">
        <v>0</v>
      </c>
      <c r="I1968" s="1008">
        <v>1950</v>
      </c>
      <c r="J1968" s="1008">
        <v>1950</v>
      </c>
      <c r="K1968" s="1008">
        <v>1950</v>
      </c>
      <c r="L1968" s="1009">
        <v>0</v>
      </c>
    </row>
    <row r="1969" spans="1:12" ht="18.75">
      <c r="A1969" s="1004" t="s">
        <v>12145</v>
      </c>
      <c r="B1969" s="1008" t="s">
        <v>9009</v>
      </c>
      <c r="C1969" s="1008" t="s">
        <v>12146</v>
      </c>
      <c r="D1969" s="1008" t="s">
        <v>12147</v>
      </c>
      <c r="E1969" s="1008">
        <v>149</v>
      </c>
      <c r="F1969" s="1008">
        <v>1772613.37</v>
      </c>
      <c r="G1969" s="1008">
        <v>0</v>
      </c>
      <c r="H1969" s="1008">
        <v>0</v>
      </c>
      <c r="I1969" s="1008">
        <v>1919</v>
      </c>
      <c r="J1969" s="1008">
        <v>1919</v>
      </c>
      <c r="K1969" s="1008">
        <v>1919</v>
      </c>
      <c r="L1969" s="1009">
        <v>0</v>
      </c>
    </row>
    <row r="1970" spans="1:12" ht="18.75">
      <c r="A1970" s="1004" t="s">
        <v>12145</v>
      </c>
      <c r="B1970" s="1008" t="s">
        <v>6952</v>
      </c>
      <c r="C1970" s="1008" t="s">
        <v>12146</v>
      </c>
      <c r="D1970" s="1008" t="s">
        <v>12147</v>
      </c>
      <c r="E1970" s="1008">
        <v>213</v>
      </c>
      <c r="F1970" s="1008">
        <v>2451841.16</v>
      </c>
      <c r="G1970" s="1008">
        <v>0</v>
      </c>
      <c r="H1970" s="1008">
        <v>0</v>
      </c>
      <c r="I1970" s="1008">
        <v>2176</v>
      </c>
      <c r="J1970" s="1008">
        <v>2176</v>
      </c>
      <c r="K1970" s="1008">
        <v>2176</v>
      </c>
      <c r="L1970" s="1009">
        <v>0</v>
      </c>
    </row>
    <row r="1971" spans="1:12" ht="18.75">
      <c r="A1971" s="1004" t="s">
        <v>12145</v>
      </c>
      <c r="B1971" s="1008" t="s">
        <v>6952</v>
      </c>
      <c r="C1971" s="1008" t="s">
        <v>12146</v>
      </c>
      <c r="D1971" s="1008" t="s">
        <v>12089</v>
      </c>
      <c r="E1971" s="1008">
        <v>3</v>
      </c>
      <c r="F1971" s="1008">
        <v>102668.19</v>
      </c>
      <c r="G1971" s="1008">
        <v>0</v>
      </c>
      <c r="H1971" s="1008">
        <v>0</v>
      </c>
      <c r="I1971" s="1008">
        <v>11</v>
      </c>
      <c r="J1971" s="1008">
        <v>11</v>
      </c>
      <c r="K1971" s="1008">
        <v>11</v>
      </c>
      <c r="L1971" s="1009">
        <v>0</v>
      </c>
    </row>
    <row r="1972" spans="1:12" ht="18.75">
      <c r="A1972" s="1004" t="s">
        <v>12145</v>
      </c>
      <c r="B1972" s="1008" t="s">
        <v>12015</v>
      </c>
      <c r="C1972" s="1008" t="s">
        <v>12146</v>
      </c>
      <c r="D1972" s="1008" t="s">
        <v>12147</v>
      </c>
      <c r="E1972" s="1008">
        <v>175</v>
      </c>
      <c r="F1972" s="1008">
        <v>1985790.06</v>
      </c>
      <c r="G1972" s="1008">
        <v>0</v>
      </c>
      <c r="H1972" s="1008">
        <v>0</v>
      </c>
      <c r="I1972" s="1008">
        <v>1884</v>
      </c>
      <c r="J1972" s="1008">
        <v>1884</v>
      </c>
      <c r="K1972" s="1008">
        <v>1884</v>
      </c>
      <c r="L1972" s="1009">
        <v>0</v>
      </c>
    </row>
    <row r="1973" spans="1:12" ht="18.75">
      <c r="A1973" s="1004" t="s">
        <v>12145</v>
      </c>
      <c r="B1973" s="1008" t="s">
        <v>12015</v>
      </c>
      <c r="C1973" s="1008" t="s">
        <v>12146</v>
      </c>
      <c r="D1973" s="1008" t="s">
        <v>12089</v>
      </c>
      <c r="E1973" s="1008">
        <v>4</v>
      </c>
      <c r="F1973" s="1008">
        <v>136890.92000000001</v>
      </c>
      <c r="G1973" s="1008">
        <v>0</v>
      </c>
      <c r="H1973" s="1008">
        <v>0</v>
      </c>
      <c r="I1973" s="1008">
        <v>32</v>
      </c>
      <c r="J1973" s="1008">
        <v>32</v>
      </c>
      <c r="K1973" s="1008">
        <v>32</v>
      </c>
      <c r="L1973" s="1009">
        <v>0</v>
      </c>
    </row>
    <row r="1974" spans="1:12" ht="18.75">
      <c r="A1974" s="1004" t="s">
        <v>12145</v>
      </c>
      <c r="B1974" s="1008" t="s">
        <v>4310</v>
      </c>
      <c r="C1974" s="1008" t="s">
        <v>12146</v>
      </c>
      <c r="D1974" s="1008" t="s">
        <v>12147</v>
      </c>
      <c r="E1974" s="1008">
        <v>221</v>
      </c>
      <c r="F1974" s="1008">
        <v>2448406.9</v>
      </c>
      <c r="G1974" s="1008">
        <v>0</v>
      </c>
      <c r="H1974" s="1008">
        <v>0</v>
      </c>
      <c r="I1974" s="1008">
        <v>2476</v>
      </c>
      <c r="J1974" s="1008">
        <v>2476</v>
      </c>
      <c r="K1974" s="1008">
        <v>2476</v>
      </c>
      <c r="L1974" s="1009">
        <v>0</v>
      </c>
    </row>
    <row r="1975" spans="1:12" ht="18.75">
      <c r="A1975" s="1004" t="s">
        <v>12145</v>
      </c>
      <c r="B1975" s="1008" t="s">
        <v>4310</v>
      </c>
      <c r="C1975" s="1008" t="s">
        <v>12146</v>
      </c>
      <c r="D1975" s="1008" t="s">
        <v>12089</v>
      </c>
      <c r="E1975" s="1008">
        <v>0</v>
      </c>
      <c r="F1975" s="1008">
        <v>0</v>
      </c>
      <c r="G1975" s="1008">
        <v>0</v>
      </c>
      <c r="H1975" s="1008">
        <v>0</v>
      </c>
      <c r="I1975" s="1008">
        <v>0</v>
      </c>
      <c r="J1975" s="1008">
        <v>0</v>
      </c>
      <c r="K1975" s="1008">
        <v>0</v>
      </c>
      <c r="L1975" s="1009">
        <v>0</v>
      </c>
    </row>
    <row r="1976" spans="1:12" ht="18.75">
      <c r="A1976" s="1004" t="s">
        <v>12145</v>
      </c>
      <c r="B1976" s="1008" t="s">
        <v>12016</v>
      </c>
      <c r="C1976" s="1008" t="s">
        <v>12146</v>
      </c>
      <c r="D1976" s="1008" t="s">
        <v>12147</v>
      </c>
      <c r="E1976" s="1008">
        <v>274</v>
      </c>
      <c r="F1976" s="1008">
        <v>3024518.52</v>
      </c>
      <c r="G1976" s="1008">
        <v>0</v>
      </c>
      <c r="H1976" s="1008">
        <v>0</v>
      </c>
      <c r="I1976" s="1008">
        <v>2971</v>
      </c>
      <c r="J1976" s="1008">
        <v>2971</v>
      </c>
      <c r="K1976" s="1008">
        <v>2971</v>
      </c>
      <c r="L1976" s="1009">
        <v>0</v>
      </c>
    </row>
    <row r="1977" spans="1:12" ht="18.75">
      <c r="A1977" s="1004" t="s">
        <v>12145</v>
      </c>
      <c r="B1977" s="1008" t="s">
        <v>12016</v>
      </c>
      <c r="C1977" s="1008" t="s">
        <v>12146</v>
      </c>
      <c r="D1977" s="1008" t="s">
        <v>12089</v>
      </c>
      <c r="E1977" s="1008">
        <v>15</v>
      </c>
      <c r="F1977" s="1008">
        <v>513340.95</v>
      </c>
      <c r="G1977" s="1008">
        <v>0</v>
      </c>
      <c r="H1977" s="1008">
        <v>0</v>
      </c>
      <c r="I1977" s="1008">
        <v>107</v>
      </c>
      <c r="J1977" s="1008">
        <v>107</v>
      </c>
      <c r="K1977" s="1008">
        <v>107</v>
      </c>
      <c r="L1977" s="1009">
        <v>0</v>
      </c>
    </row>
    <row r="1978" spans="1:12" ht="18.75">
      <c r="A1978" s="1004" t="s">
        <v>12145</v>
      </c>
      <c r="B1978" s="1008" t="s">
        <v>12017</v>
      </c>
      <c r="C1978" s="1008" t="s">
        <v>12146</v>
      </c>
      <c r="D1978" s="1008" t="s">
        <v>12147</v>
      </c>
      <c r="E1978" s="1008">
        <v>105</v>
      </c>
      <c r="F1978" s="1008">
        <v>1277192.3999999999</v>
      </c>
      <c r="G1978" s="1008">
        <v>0</v>
      </c>
      <c r="H1978" s="1008">
        <v>0</v>
      </c>
      <c r="I1978" s="1008">
        <v>1105</v>
      </c>
      <c r="J1978" s="1008">
        <v>1105</v>
      </c>
      <c r="K1978" s="1008">
        <v>1105</v>
      </c>
      <c r="L1978" s="1009">
        <v>0</v>
      </c>
    </row>
    <row r="1979" spans="1:12" ht="18.75">
      <c r="A1979" s="1004" t="s">
        <v>12145</v>
      </c>
      <c r="B1979" s="1008" t="s">
        <v>12017</v>
      </c>
      <c r="C1979" s="1008" t="s">
        <v>12146</v>
      </c>
      <c r="D1979" s="1008" t="s">
        <v>12089</v>
      </c>
      <c r="E1979" s="1008">
        <v>6</v>
      </c>
      <c r="F1979" s="1008">
        <v>205336.38</v>
      </c>
      <c r="G1979" s="1008">
        <v>0</v>
      </c>
      <c r="H1979" s="1008">
        <v>0</v>
      </c>
      <c r="I1979" s="1008">
        <v>83</v>
      </c>
      <c r="J1979" s="1008">
        <v>83</v>
      </c>
      <c r="K1979" s="1008">
        <v>83</v>
      </c>
      <c r="L1979" s="1009">
        <v>0</v>
      </c>
    </row>
    <row r="1980" spans="1:12" ht="18.75">
      <c r="A1980" s="1004" t="s">
        <v>12145</v>
      </c>
      <c r="B1980" s="1008" t="s">
        <v>12019</v>
      </c>
      <c r="C1980" s="1008" t="s">
        <v>12146</v>
      </c>
      <c r="D1980" s="1008" t="s">
        <v>12147</v>
      </c>
      <c r="E1980" s="1008">
        <v>239</v>
      </c>
      <c r="F1980" s="1008">
        <v>2625443.36</v>
      </c>
      <c r="G1980" s="1008">
        <v>0</v>
      </c>
      <c r="H1980" s="1008">
        <v>0</v>
      </c>
      <c r="I1980" s="1008">
        <v>2892</v>
      </c>
      <c r="J1980" s="1008">
        <v>2892</v>
      </c>
      <c r="K1980" s="1008">
        <v>2892</v>
      </c>
      <c r="L1980" s="1009">
        <v>0</v>
      </c>
    </row>
    <row r="1981" spans="1:12" ht="18.75">
      <c r="A1981" s="1004" t="s">
        <v>12145</v>
      </c>
      <c r="B1981" s="1008" t="s">
        <v>5891</v>
      </c>
      <c r="C1981" s="1008" t="s">
        <v>12146</v>
      </c>
      <c r="D1981" s="1008" t="s">
        <v>12147</v>
      </c>
      <c r="E1981" s="1008">
        <v>56</v>
      </c>
      <c r="F1981" s="1008">
        <v>628204.81999999995</v>
      </c>
      <c r="G1981" s="1008">
        <v>0</v>
      </c>
      <c r="H1981" s="1008">
        <v>0</v>
      </c>
      <c r="I1981" s="1008">
        <v>670</v>
      </c>
      <c r="J1981" s="1008">
        <v>670</v>
      </c>
      <c r="K1981" s="1008">
        <v>670</v>
      </c>
      <c r="L1981" s="1009">
        <v>0</v>
      </c>
    </row>
    <row r="1982" spans="1:12" ht="18.75">
      <c r="A1982" s="1004" t="s">
        <v>12145</v>
      </c>
      <c r="B1982" s="1008" t="s">
        <v>12020</v>
      </c>
      <c r="C1982" s="1008" t="s">
        <v>12146</v>
      </c>
      <c r="D1982" s="1008" t="s">
        <v>12147</v>
      </c>
      <c r="E1982" s="1008">
        <v>83</v>
      </c>
      <c r="F1982" s="1008">
        <v>901115.51</v>
      </c>
      <c r="G1982" s="1008">
        <v>0</v>
      </c>
      <c r="H1982" s="1008">
        <v>0</v>
      </c>
      <c r="I1982" s="1008">
        <v>691</v>
      </c>
      <c r="J1982" s="1008">
        <v>691</v>
      </c>
      <c r="K1982" s="1008">
        <v>691</v>
      </c>
      <c r="L1982" s="1009">
        <v>0</v>
      </c>
    </row>
    <row r="1983" spans="1:12" ht="18.75">
      <c r="A1983" s="1004" t="s">
        <v>12145</v>
      </c>
      <c r="B1983" s="1008" t="s">
        <v>12021</v>
      </c>
      <c r="C1983" s="1008" t="s">
        <v>12146</v>
      </c>
      <c r="D1983" s="1008" t="s">
        <v>12147</v>
      </c>
      <c r="E1983" s="1008">
        <v>23</v>
      </c>
      <c r="F1983" s="1008">
        <v>5330781.58</v>
      </c>
      <c r="G1983" s="1008">
        <v>0</v>
      </c>
      <c r="H1983" s="1008">
        <v>0</v>
      </c>
      <c r="I1983" s="1008">
        <v>280</v>
      </c>
      <c r="J1983" s="1008">
        <v>280</v>
      </c>
      <c r="K1983" s="1008">
        <v>280</v>
      </c>
      <c r="L1983" s="1009">
        <v>0</v>
      </c>
    </row>
    <row r="1984" spans="1:12" ht="18.75">
      <c r="A1984" s="1004" t="s">
        <v>12145</v>
      </c>
      <c r="B1984" s="1008" t="s">
        <v>4261</v>
      </c>
      <c r="C1984" s="1008" t="s">
        <v>12146</v>
      </c>
      <c r="D1984" s="1008" t="s">
        <v>12147</v>
      </c>
      <c r="E1984" s="1008">
        <v>210</v>
      </c>
      <c r="F1984" s="1008">
        <v>2249242.2400000002</v>
      </c>
      <c r="G1984" s="1008">
        <v>0</v>
      </c>
      <c r="H1984" s="1008">
        <v>0</v>
      </c>
      <c r="I1984" s="1008">
        <v>2543</v>
      </c>
      <c r="J1984" s="1008">
        <v>2543</v>
      </c>
      <c r="K1984" s="1008">
        <v>2543</v>
      </c>
      <c r="L1984" s="1009">
        <v>0</v>
      </c>
    </row>
    <row r="1985" spans="1:12" ht="18.75">
      <c r="A1985" s="1004" t="s">
        <v>12145</v>
      </c>
      <c r="B1985" s="1008" t="s">
        <v>4266</v>
      </c>
      <c r="C1985" s="1008" t="s">
        <v>12146</v>
      </c>
      <c r="D1985" s="1008" t="s">
        <v>12147</v>
      </c>
      <c r="E1985" s="1008">
        <v>108</v>
      </c>
      <c r="F1985" s="1008">
        <v>1226044.8</v>
      </c>
      <c r="G1985" s="1008">
        <v>0</v>
      </c>
      <c r="H1985" s="1008">
        <v>0</v>
      </c>
      <c r="I1985" s="1008">
        <v>1272</v>
      </c>
      <c r="J1985" s="1008">
        <v>1272</v>
      </c>
      <c r="K1985" s="1008">
        <v>1272</v>
      </c>
      <c r="L1985" s="1009">
        <v>0</v>
      </c>
    </row>
    <row r="1986" spans="1:12" ht="18.75">
      <c r="A1986" s="1004" t="s">
        <v>12145</v>
      </c>
      <c r="B1986" s="1008" t="s">
        <v>12022</v>
      </c>
      <c r="C1986" s="1008" t="s">
        <v>12146</v>
      </c>
      <c r="D1986" s="1008" t="s">
        <v>12147</v>
      </c>
      <c r="E1986" s="1008">
        <v>349</v>
      </c>
      <c r="F1986" s="1008">
        <v>4124648.12</v>
      </c>
      <c r="G1986" s="1008">
        <v>0</v>
      </c>
      <c r="H1986" s="1008">
        <v>0</v>
      </c>
      <c r="I1986" s="1008">
        <v>4150</v>
      </c>
      <c r="J1986" s="1008">
        <v>4150</v>
      </c>
      <c r="K1986" s="1008">
        <v>4150</v>
      </c>
      <c r="L1986" s="1009">
        <v>0</v>
      </c>
    </row>
    <row r="1987" spans="1:12" ht="18.75">
      <c r="A1987" s="1004" t="s">
        <v>12145</v>
      </c>
      <c r="B1987" s="1008" t="s">
        <v>12023</v>
      </c>
      <c r="C1987" s="1008" t="s">
        <v>12146</v>
      </c>
      <c r="D1987" s="1008" t="s">
        <v>12147</v>
      </c>
      <c r="E1987" s="1008">
        <v>210</v>
      </c>
      <c r="F1987" s="1008">
        <v>2257857.83</v>
      </c>
      <c r="G1987" s="1008">
        <v>0</v>
      </c>
      <c r="H1987" s="1008">
        <v>0</v>
      </c>
      <c r="I1987" s="1008">
        <v>2412</v>
      </c>
      <c r="J1987" s="1008">
        <v>2412</v>
      </c>
      <c r="K1987" s="1008">
        <v>2412</v>
      </c>
      <c r="L1987" s="1009">
        <v>0</v>
      </c>
    </row>
    <row r="1988" spans="1:12" ht="18.75">
      <c r="A1988" s="1004" t="s">
        <v>12145</v>
      </c>
      <c r="B1988" s="1008" t="s">
        <v>12023</v>
      </c>
      <c r="C1988" s="1008" t="s">
        <v>12146</v>
      </c>
      <c r="D1988" s="1008" t="s">
        <v>12148</v>
      </c>
      <c r="E1988" s="1008">
        <v>157</v>
      </c>
      <c r="F1988" s="1008">
        <v>4956884.51</v>
      </c>
      <c r="G1988" s="1008">
        <v>0</v>
      </c>
      <c r="H1988" s="1008">
        <v>0</v>
      </c>
      <c r="I1988" s="1008">
        <v>3141</v>
      </c>
      <c r="J1988" s="1008">
        <v>3141</v>
      </c>
      <c r="K1988" s="1008">
        <v>3141</v>
      </c>
      <c r="L1988" s="1009">
        <v>0</v>
      </c>
    </row>
    <row r="1989" spans="1:12" ht="18.75">
      <c r="A1989" s="1004" t="s">
        <v>12145</v>
      </c>
      <c r="B1989" s="1008" t="s">
        <v>12024</v>
      </c>
      <c r="C1989" s="1008" t="s">
        <v>12146</v>
      </c>
      <c r="D1989" s="1008" t="s">
        <v>12147</v>
      </c>
      <c r="E1989" s="1008">
        <v>101</v>
      </c>
      <c r="F1989" s="1008">
        <v>1211733.57</v>
      </c>
      <c r="G1989" s="1008">
        <v>0</v>
      </c>
      <c r="H1989" s="1008">
        <v>0</v>
      </c>
      <c r="I1989" s="1008">
        <v>1216</v>
      </c>
      <c r="J1989" s="1008">
        <v>1216</v>
      </c>
      <c r="K1989" s="1008">
        <v>1216</v>
      </c>
      <c r="L1989" s="1009">
        <v>0</v>
      </c>
    </row>
    <row r="1990" spans="1:12" ht="18.75">
      <c r="A1990" s="1004" t="s">
        <v>12145</v>
      </c>
      <c r="B1990" s="1008" t="s">
        <v>8910</v>
      </c>
      <c r="C1990" s="1008" t="s">
        <v>12146</v>
      </c>
      <c r="D1990" s="1008" t="s">
        <v>12147</v>
      </c>
      <c r="E1990" s="1008">
        <v>94</v>
      </c>
      <c r="F1990" s="1008">
        <v>1043855.44</v>
      </c>
      <c r="G1990" s="1008">
        <v>0</v>
      </c>
      <c r="H1990" s="1008">
        <v>0</v>
      </c>
      <c r="I1990" s="1008">
        <v>1125</v>
      </c>
      <c r="J1990" s="1008">
        <v>1125</v>
      </c>
      <c r="K1990" s="1008">
        <v>1125</v>
      </c>
      <c r="L1990" s="1009">
        <v>0</v>
      </c>
    </row>
    <row r="1991" spans="1:12" ht="18.75">
      <c r="A1991" s="1004" t="s">
        <v>12145</v>
      </c>
      <c r="B1991" s="1008" t="s">
        <v>1300</v>
      </c>
      <c r="C1991" s="1008" t="s">
        <v>12146</v>
      </c>
      <c r="D1991" s="1008" t="s">
        <v>12147</v>
      </c>
      <c r="E1991" s="1008">
        <v>182</v>
      </c>
      <c r="F1991" s="1008">
        <v>2174947.89</v>
      </c>
      <c r="G1991" s="1008">
        <v>0</v>
      </c>
      <c r="H1991" s="1008">
        <v>0</v>
      </c>
      <c r="I1991" s="1008">
        <v>2189</v>
      </c>
      <c r="J1991" s="1008">
        <v>2189</v>
      </c>
      <c r="K1991" s="1008">
        <v>2189</v>
      </c>
      <c r="L1991" s="1009">
        <v>0</v>
      </c>
    </row>
    <row r="1992" spans="1:12" ht="18.75">
      <c r="A1992" s="1004" t="s">
        <v>12145</v>
      </c>
      <c r="B1992" s="1008" t="s">
        <v>12025</v>
      </c>
      <c r="C1992" s="1008" t="s">
        <v>12146</v>
      </c>
      <c r="D1992" s="1008" t="s">
        <v>12147</v>
      </c>
      <c r="E1992" s="1008">
        <v>43</v>
      </c>
      <c r="F1992" s="1008">
        <v>496540.74</v>
      </c>
      <c r="G1992" s="1008">
        <v>0</v>
      </c>
      <c r="H1992" s="1008">
        <v>0</v>
      </c>
      <c r="I1992" s="1008">
        <v>760</v>
      </c>
      <c r="J1992" s="1008">
        <v>760</v>
      </c>
      <c r="K1992" s="1008">
        <v>760</v>
      </c>
      <c r="L1992" s="1009">
        <v>0</v>
      </c>
    </row>
    <row r="1993" spans="1:12" ht="18.75">
      <c r="A1993" s="1004" t="s">
        <v>12145</v>
      </c>
      <c r="B1993" s="1008" t="s">
        <v>7473</v>
      </c>
      <c r="C1993" s="1008" t="s">
        <v>12146</v>
      </c>
      <c r="D1993" s="1008" t="s">
        <v>12147</v>
      </c>
      <c r="E1993" s="1008">
        <v>110</v>
      </c>
      <c r="F1993" s="1008">
        <v>1216586.83</v>
      </c>
      <c r="G1993" s="1008">
        <v>0</v>
      </c>
      <c r="H1993" s="1008">
        <v>0</v>
      </c>
      <c r="I1993" s="1008">
        <v>1317</v>
      </c>
      <c r="J1993" s="1008">
        <v>1317</v>
      </c>
      <c r="K1993" s="1008">
        <v>1317</v>
      </c>
      <c r="L1993" s="1009">
        <v>0</v>
      </c>
    </row>
    <row r="1994" spans="1:12" ht="18.75">
      <c r="A1994" s="1004" t="s">
        <v>12145</v>
      </c>
      <c r="B1994" s="1008" t="s">
        <v>9049</v>
      </c>
      <c r="C1994" s="1008" t="s">
        <v>12146</v>
      </c>
      <c r="D1994" s="1008" t="s">
        <v>12147</v>
      </c>
      <c r="E1994" s="1008">
        <v>149</v>
      </c>
      <c r="F1994" s="1008">
        <v>1608343.73</v>
      </c>
      <c r="G1994" s="1008">
        <v>0</v>
      </c>
      <c r="H1994" s="1008">
        <v>0</v>
      </c>
      <c r="I1994" s="1008">
        <v>1625</v>
      </c>
      <c r="J1994" s="1008">
        <v>1625</v>
      </c>
      <c r="K1994" s="1008">
        <v>1625</v>
      </c>
      <c r="L1994" s="1009">
        <v>0</v>
      </c>
    </row>
    <row r="1995" spans="1:12" ht="18.75">
      <c r="A1995" s="1004" t="s">
        <v>12145</v>
      </c>
      <c r="B1995" s="1008" t="s">
        <v>4323</v>
      </c>
      <c r="C1995" s="1008" t="s">
        <v>12146</v>
      </c>
      <c r="D1995" s="1008" t="s">
        <v>12147</v>
      </c>
      <c r="E1995" s="1008">
        <v>129</v>
      </c>
      <c r="F1995" s="1008">
        <v>1497835.74</v>
      </c>
      <c r="G1995" s="1008">
        <v>0</v>
      </c>
      <c r="H1995" s="1008">
        <v>0</v>
      </c>
      <c r="I1995" s="1008">
        <v>1255</v>
      </c>
      <c r="J1995" s="1008">
        <v>1255</v>
      </c>
      <c r="K1995" s="1008">
        <v>1255</v>
      </c>
      <c r="L1995" s="1009">
        <v>0</v>
      </c>
    </row>
    <row r="1996" spans="1:12" ht="18.75">
      <c r="A1996" s="1004" t="s">
        <v>12145</v>
      </c>
      <c r="B1996" s="1008" t="s">
        <v>12026</v>
      </c>
      <c r="C1996" s="1008" t="s">
        <v>12146</v>
      </c>
      <c r="D1996" s="1008" t="s">
        <v>12147</v>
      </c>
      <c r="E1996" s="1008">
        <v>70</v>
      </c>
      <c r="F1996" s="1008">
        <v>819603.18</v>
      </c>
      <c r="G1996" s="1008">
        <v>0</v>
      </c>
      <c r="H1996" s="1008">
        <v>0</v>
      </c>
      <c r="I1996" s="1008">
        <v>1174</v>
      </c>
      <c r="J1996" s="1008">
        <v>1174</v>
      </c>
      <c r="K1996" s="1008">
        <v>1174</v>
      </c>
      <c r="L1996" s="1009">
        <v>0</v>
      </c>
    </row>
    <row r="1997" spans="1:12" ht="18.75">
      <c r="A1997" s="1004" t="s">
        <v>12145</v>
      </c>
      <c r="B1997" s="1008" t="s">
        <v>4318</v>
      </c>
      <c r="C1997" s="1008" t="s">
        <v>12146</v>
      </c>
      <c r="D1997" s="1008" t="s">
        <v>12147</v>
      </c>
      <c r="E1997" s="1008">
        <v>330</v>
      </c>
      <c r="F1997" s="1008">
        <v>3503536.47</v>
      </c>
      <c r="G1997" s="1008">
        <v>0</v>
      </c>
      <c r="H1997" s="1008">
        <v>0</v>
      </c>
      <c r="I1997" s="1008">
        <v>4052</v>
      </c>
      <c r="J1997" s="1008">
        <v>4052</v>
      </c>
      <c r="K1997" s="1008">
        <v>4052</v>
      </c>
      <c r="L1997" s="1009">
        <v>0</v>
      </c>
    </row>
    <row r="1998" spans="1:12" ht="18.75">
      <c r="A1998" s="1004" t="s">
        <v>12145</v>
      </c>
      <c r="B1998" s="1008" t="s">
        <v>4318</v>
      </c>
      <c r="C1998" s="1008" t="s">
        <v>12146</v>
      </c>
      <c r="D1998" s="1008" t="s">
        <v>12148</v>
      </c>
      <c r="E1998" s="1008">
        <v>33</v>
      </c>
      <c r="F1998" s="1008">
        <v>2757400.5</v>
      </c>
      <c r="G1998" s="1008">
        <v>0</v>
      </c>
      <c r="H1998" s="1008">
        <v>0</v>
      </c>
      <c r="I1998" s="1008">
        <v>47</v>
      </c>
      <c r="J1998" s="1008">
        <v>47</v>
      </c>
      <c r="K1998" s="1008">
        <v>47</v>
      </c>
      <c r="L1998" s="1009">
        <v>0</v>
      </c>
    </row>
    <row r="1999" spans="1:12" ht="18.75">
      <c r="A1999" s="1004" t="s">
        <v>12145</v>
      </c>
      <c r="B1999" s="1008" t="s">
        <v>4230</v>
      </c>
      <c r="C1999" s="1008" t="s">
        <v>12146</v>
      </c>
      <c r="D1999" s="1008" t="s">
        <v>12147</v>
      </c>
      <c r="E1999" s="1008">
        <v>131</v>
      </c>
      <c r="F1999" s="1008">
        <v>1887974.67</v>
      </c>
      <c r="G1999" s="1008">
        <v>0</v>
      </c>
      <c r="H1999" s="1008">
        <v>0</v>
      </c>
      <c r="I1999" s="1008">
        <v>1553</v>
      </c>
      <c r="J1999" s="1008">
        <v>1553</v>
      </c>
      <c r="K1999" s="1008">
        <v>1553</v>
      </c>
      <c r="L1999" s="1009">
        <v>0</v>
      </c>
    </row>
    <row r="2000" spans="1:12" ht="18.75">
      <c r="A2000" s="1004" t="s">
        <v>12145</v>
      </c>
      <c r="B2000" s="1008" t="s">
        <v>4230</v>
      </c>
      <c r="C2000" s="1008" t="s">
        <v>12146</v>
      </c>
      <c r="D2000" s="1008" t="s">
        <v>12089</v>
      </c>
      <c r="E2000" s="1008">
        <v>0</v>
      </c>
      <c r="F2000" s="1008">
        <v>0</v>
      </c>
      <c r="G2000" s="1008">
        <v>0</v>
      </c>
      <c r="H2000" s="1008">
        <v>0</v>
      </c>
      <c r="I2000" s="1008">
        <v>15</v>
      </c>
      <c r="J2000" s="1008">
        <v>15</v>
      </c>
      <c r="K2000" s="1008">
        <v>15</v>
      </c>
      <c r="L2000" s="1009">
        <v>0</v>
      </c>
    </row>
    <row r="2001" spans="1:12" ht="18.75">
      <c r="A2001" s="1004" t="s">
        <v>12145</v>
      </c>
      <c r="B2001" s="1008" t="s">
        <v>4230</v>
      </c>
      <c r="C2001" s="1008" t="s">
        <v>12146</v>
      </c>
      <c r="D2001" s="1008" t="s">
        <v>12148</v>
      </c>
      <c r="E2001" s="1008">
        <v>35</v>
      </c>
      <c r="F2001" s="1008">
        <v>2395094.52</v>
      </c>
      <c r="G2001" s="1008">
        <v>0</v>
      </c>
      <c r="H2001" s="1008">
        <v>0</v>
      </c>
      <c r="I2001" s="1008">
        <v>415</v>
      </c>
      <c r="J2001" s="1008">
        <v>415</v>
      </c>
      <c r="K2001" s="1008">
        <v>415</v>
      </c>
      <c r="L2001" s="1009">
        <v>0</v>
      </c>
    </row>
    <row r="2002" spans="1:12" ht="18.75">
      <c r="A2002" s="1004" t="s">
        <v>12145</v>
      </c>
      <c r="B2002" s="1008" t="s">
        <v>12027</v>
      </c>
      <c r="C2002" s="1008" t="s">
        <v>12146</v>
      </c>
      <c r="D2002" s="1008" t="s">
        <v>12147</v>
      </c>
      <c r="E2002" s="1008">
        <v>93</v>
      </c>
      <c r="F2002" s="1008">
        <v>1035642.03</v>
      </c>
      <c r="G2002" s="1008">
        <v>0</v>
      </c>
      <c r="H2002" s="1008">
        <v>0</v>
      </c>
      <c r="I2002" s="1008">
        <v>1119</v>
      </c>
      <c r="J2002" s="1008">
        <v>1119</v>
      </c>
      <c r="K2002" s="1008">
        <v>1119</v>
      </c>
      <c r="L2002" s="1009">
        <v>0</v>
      </c>
    </row>
    <row r="2003" spans="1:12" ht="18.75">
      <c r="A2003" s="1004" t="s">
        <v>12145</v>
      </c>
      <c r="B2003" s="1008" t="s">
        <v>12028</v>
      </c>
      <c r="C2003" s="1008" t="s">
        <v>12146</v>
      </c>
      <c r="D2003" s="1008" t="s">
        <v>12147</v>
      </c>
      <c r="E2003" s="1008">
        <v>108</v>
      </c>
      <c r="F2003" s="1008">
        <v>1209742.3</v>
      </c>
      <c r="G2003" s="1008">
        <v>0</v>
      </c>
      <c r="H2003" s="1008">
        <v>0</v>
      </c>
      <c r="I2003" s="1008">
        <v>1276</v>
      </c>
      <c r="J2003" s="1008">
        <v>1276</v>
      </c>
      <c r="K2003" s="1008">
        <v>1276</v>
      </c>
      <c r="L2003" s="1009">
        <v>0</v>
      </c>
    </row>
    <row r="2004" spans="1:12" ht="18.75">
      <c r="A2004" s="1004" t="s">
        <v>12145</v>
      </c>
      <c r="B2004" s="1008" t="s">
        <v>12029</v>
      </c>
      <c r="C2004" s="1008" t="s">
        <v>12146</v>
      </c>
      <c r="D2004" s="1008" t="s">
        <v>12147</v>
      </c>
      <c r="E2004" s="1008">
        <v>108</v>
      </c>
      <c r="F2004" s="1008">
        <v>1331450.8500000001</v>
      </c>
      <c r="G2004" s="1008">
        <v>0</v>
      </c>
      <c r="H2004" s="1008">
        <v>0</v>
      </c>
      <c r="I2004" s="1008">
        <v>1418</v>
      </c>
      <c r="J2004" s="1008">
        <v>1418</v>
      </c>
      <c r="K2004" s="1008">
        <v>1418</v>
      </c>
      <c r="L2004" s="1009">
        <v>0</v>
      </c>
    </row>
    <row r="2005" spans="1:12" ht="18.75">
      <c r="A2005" s="1004" t="s">
        <v>12145</v>
      </c>
      <c r="B2005" s="1008" t="s">
        <v>9519</v>
      </c>
      <c r="C2005" s="1008" t="s">
        <v>12146</v>
      </c>
      <c r="D2005" s="1008" t="s">
        <v>12147</v>
      </c>
      <c r="E2005" s="1008">
        <v>78</v>
      </c>
      <c r="F2005" s="1008">
        <v>965703.34</v>
      </c>
      <c r="G2005" s="1008">
        <v>0</v>
      </c>
      <c r="H2005" s="1008">
        <v>0</v>
      </c>
      <c r="I2005" s="1008">
        <v>933</v>
      </c>
      <c r="J2005" s="1008">
        <v>933</v>
      </c>
      <c r="K2005" s="1008">
        <v>933</v>
      </c>
      <c r="L2005" s="1009">
        <v>0</v>
      </c>
    </row>
    <row r="2006" spans="1:12" ht="18.75">
      <c r="A2006" s="1004" t="s">
        <v>12145</v>
      </c>
      <c r="B2006" s="1008" t="s">
        <v>12030</v>
      </c>
      <c r="C2006" s="1008" t="s">
        <v>12146</v>
      </c>
      <c r="D2006" s="1008" t="s">
        <v>12147</v>
      </c>
      <c r="E2006" s="1008">
        <v>247</v>
      </c>
      <c r="F2006" s="1008">
        <v>3039227.42</v>
      </c>
      <c r="G2006" s="1008">
        <v>0</v>
      </c>
      <c r="H2006" s="1008">
        <v>0</v>
      </c>
      <c r="I2006" s="1008">
        <v>2863</v>
      </c>
      <c r="J2006" s="1008">
        <v>2863</v>
      </c>
      <c r="K2006" s="1008">
        <v>2863</v>
      </c>
      <c r="L2006" s="1009">
        <v>0</v>
      </c>
    </row>
    <row r="2007" spans="1:12" ht="18.75">
      <c r="A2007" s="1004" t="s">
        <v>12145</v>
      </c>
      <c r="B2007" s="1008" t="s">
        <v>12030</v>
      </c>
      <c r="C2007" s="1008" t="s">
        <v>12146</v>
      </c>
      <c r="D2007" s="1008" t="s">
        <v>12148</v>
      </c>
      <c r="E2007" s="1008">
        <v>27</v>
      </c>
      <c r="F2007" s="1008">
        <v>1102421.71</v>
      </c>
      <c r="G2007" s="1008">
        <v>0</v>
      </c>
      <c r="H2007" s="1008">
        <v>0</v>
      </c>
      <c r="I2007" s="1008">
        <v>439</v>
      </c>
      <c r="J2007" s="1008">
        <v>439</v>
      </c>
      <c r="K2007" s="1008">
        <v>439</v>
      </c>
      <c r="L2007" s="1009">
        <v>0</v>
      </c>
    </row>
    <row r="2008" spans="1:12" ht="18.75">
      <c r="A2008" s="1004" t="s">
        <v>12145</v>
      </c>
      <c r="B2008" s="1008" t="s">
        <v>12031</v>
      </c>
      <c r="C2008" s="1008" t="s">
        <v>12146</v>
      </c>
      <c r="D2008" s="1008" t="s">
        <v>12147</v>
      </c>
      <c r="E2008" s="1008">
        <v>120</v>
      </c>
      <c r="F2008" s="1008">
        <v>1485142.12</v>
      </c>
      <c r="G2008" s="1008">
        <v>0</v>
      </c>
      <c r="H2008" s="1008">
        <v>0</v>
      </c>
      <c r="I2008" s="1008">
        <v>1545</v>
      </c>
      <c r="J2008" s="1008">
        <v>1545</v>
      </c>
      <c r="K2008" s="1008">
        <v>1545</v>
      </c>
      <c r="L2008" s="1009">
        <v>0</v>
      </c>
    </row>
    <row r="2009" spans="1:12" ht="18.75">
      <c r="A2009" s="1004" t="s">
        <v>12145</v>
      </c>
      <c r="B2009" s="1008" t="s">
        <v>6357</v>
      </c>
      <c r="C2009" s="1008" t="s">
        <v>12146</v>
      </c>
      <c r="D2009" s="1008" t="s">
        <v>12147</v>
      </c>
      <c r="E2009" s="1008">
        <v>153</v>
      </c>
      <c r="F2009" s="1008">
        <v>2001345.42</v>
      </c>
      <c r="G2009" s="1008">
        <v>0</v>
      </c>
      <c r="H2009" s="1008">
        <v>0</v>
      </c>
      <c r="I2009" s="1008">
        <v>1409</v>
      </c>
      <c r="J2009" s="1008">
        <v>1409</v>
      </c>
      <c r="K2009" s="1008">
        <v>1409</v>
      </c>
      <c r="L2009" s="1009">
        <v>0</v>
      </c>
    </row>
    <row r="2010" spans="1:12" ht="18.75">
      <c r="A2010" s="1004" t="s">
        <v>12145</v>
      </c>
      <c r="B2010" s="1008" t="s">
        <v>6357</v>
      </c>
      <c r="C2010" s="1008" t="s">
        <v>12146</v>
      </c>
      <c r="D2010" s="1008" t="s">
        <v>12148</v>
      </c>
      <c r="E2010" s="1008">
        <v>101</v>
      </c>
      <c r="F2010" s="1008">
        <v>4857771.97</v>
      </c>
      <c r="G2010" s="1008">
        <v>0</v>
      </c>
      <c r="H2010" s="1008">
        <v>0</v>
      </c>
      <c r="I2010" s="1008">
        <v>1548</v>
      </c>
      <c r="J2010" s="1008">
        <v>1548</v>
      </c>
      <c r="K2010" s="1008">
        <v>1548</v>
      </c>
      <c r="L2010" s="1009">
        <v>0</v>
      </c>
    </row>
    <row r="2011" spans="1:12" ht="18.75">
      <c r="A2011" s="1004" t="s">
        <v>12145</v>
      </c>
      <c r="B2011" s="1008" t="s">
        <v>12032</v>
      </c>
      <c r="C2011" s="1008" t="s">
        <v>12146</v>
      </c>
      <c r="D2011" s="1008" t="s">
        <v>12147</v>
      </c>
      <c r="E2011" s="1008">
        <v>94</v>
      </c>
      <c r="F2011" s="1008">
        <v>1089278.5900000001</v>
      </c>
      <c r="G2011" s="1008">
        <v>0</v>
      </c>
      <c r="H2011" s="1008">
        <v>0</v>
      </c>
      <c r="I2011" s="1008">
        <v>1133</v>
      </c>
      <c r="J2011" s="1008">
        <v>1133</v>
      </c>
      <c r="K2011" s="1008">
        <v>1133</v>
      </c>
      <c r="L2011" s="1009">
        <v>0</v>
      </c>
    </row>
    <row r="2012" spans="1:12" ht="18.75">
      <c r="A2012" s="1004" t="s">
        <v>12145</v>
      </c>
      <c r="B2012" s="1008" t="s">
        <v>12033</v>
      </c>
      <c r="C2012" s="1008" t="s">
        <v>12146</v>
      </c>
      <c r="D2012" s="1008" t="s">
        <v>12147</v>
      </c>
      <c r="E2012" s="1008">
        <v>266</v>
      </c>
      <c r="F2012" s="1008">
        <v>2954105.75</v>
      </c>
      <c r="G2012" s="1008">
        <v>0</v>
      </c>
      <c r="H2012" s="1008">
        <v>0</v>
      </c>
      <c r="I2012" s="1008">
        <v>3195</v>
      </c>
      <c r="J2012" s="1008">
        <v>3195</v>
      </c>
      <c r="K2012" s="1008">
        <v>3195</v>
      </c>
      <c r="L2012" s="1009">
        <v>0</v>
      </c>
    </row>
    <row r="2013" spans="1:12" ht="18.75">
      <c r="A2013" s="1004" t="s">
        <v>12145</v>
      </c>
      <c r="B2013" s="1008" t="s">
        <v>12033</v>
      </c>
      <c r="C2013" s="1008" t="s">
        <v>12146</v>
      </c>
      <c r="D2013" s="1008" t="s">
        <v>12148</v>
      </c>
      <c r="E2013" s="1008">
        <v>64</v>
      </c>
      <c r="F2013" s="1008">
        <v>1415707.6</v>
      </c>
      <c r="G2013" s="1008">
        <v>0</v>
      </c>
      <c r="H2013" s="1008">
        <v>0</v>
      </c>
      <c r="I2013" s="1008">
        <v>749</v>
      </c>
      <c r="J2013" s="1008">
        <v>749</v>
      </c>
      <c r="K2013" s="1008">
        <v>749</v>
      </c>
      <c r="L2013" s="1009">
        <v>0</v>
      </c>
    </row>
    <row r="2014" spans="1:12" ht="18.75">
      <c r="A2014" s="1004" t="s">
        <v>12145</v>
      </c>
      <c r="B2014" s="1008" t="s">
        <v>12034</v>
      </c>
      <c r="C2014" s="1008" t="s">
        <v>12146</v>
      </c>
      <c r="D2014" s="1008" t="s">
        <v>12147</v>
      </c>
      <c r="E2014" s="1008">
        <v>160</v>
      </c>
      <c r="F2014" s="1008">
        <v>1822142.47</v>
      </c>
      <c r="G2014" s="1008">
        <v>0</v>
      </c>
      <c r="H2014" s="1008">
        <v>0</v>
      </c>
      <c r="I2014" s="1008">
        <v>1827</v>
      </c>
      <c r="J2014" s="1008">
        <v>1827</v>
      </c>
      <c r="K2014" s="1008">
        <v>1827</v>
      </c>
      <c r="L2014" s="1009">
        <v>0</v>
      </c>
    </row>
    <row r="2015" spans="1:12" ht="18.75">
      <c r="A2015" s="1004" t="s">
        <v>12145</v>
      </c>
      <c r="B2015" s="1008" t="s">
        <v>12035</v>
      </c>
      <c r="C2015" s="1008" t="s">
        <v>12146</v>
      </c>
      <c r="D2015" s="1008" t="s">
        <v>12147</v>
      </c>
      <c r="E2015" s="1008">
        <v>112</v>
      </c>
      <c r="F2015" s="1008">
        <v>1189830.83</v>
      </c>
      <c r="G2015" s="1008">
        <v>0</v>
      </c>
      <c r="H2015" s="1008">
        <v>0</v>
      </c>
      <c r="I2015" s="1008">
        <v>1891</v>
      </c>
      <c r="J2015" s="1008">
        <v>1891</v>
      </c>
      <c r="K2015" s="1008">
        <v>1891</v>
      </c>
      <c r="L2015" s="1009">
        <v>0</v>
      </c>
    </row>
    <row r="2016" spans="1:12" ht="18.75">
      <c r="A2016" s="1004" t="s">
        <v>12145</v>
      </c>
      <c r="B2016" s="1008" t="s">
        <v>12035</v>
      </c>
      <c r="C2016" s="1008" t="s">
        <v>12146</v>
      </c>
      <c r="D2016" s="1008" t="s">
        <v>12089</v>
      </c>
      <c r="E2016" s="1008">
        <v>67</v>
      </c>
      <c r="F2016" s="1008">
        <v>756509.34</v>
      </c>
      <c r="G2016" s="1008">
        <v>0</v>
      </c>
      <c r="H2016" s="1008">
        <v>0</v>
      </c>
      <c r="I2016" s="1008">
        <v>245</v>
      </c>
      <c r="J2016" s="1008">
        <v>245</v>
      </c>
      <c r="K2016" s="1008">
        <v>245</v>
      </c>
      <c r="L2016" s="1009">
        <v>0</v>
      </c>
    </row>
    <row r="2017" spans="1:12" ht="18.75">
      <c r="A2017" s="1004" t="s">
        <v>12145</v>
      </c>
      <c r="B2017" s="1008" t="s">
        <v>9040</v>
      </c>
      <c r="C2017" s="1008" t="s">
        <v>12146</v>
      </c>
      <c r="D2017" s="1008" t="s">
        <v>12147</v>
      </c>
      <c r="E2017" s="1008">
        <v>92</v>
      </c>
      <c r="F2017" s="1008">
        <v>989099.01</v>
      </c>
      <c r="G2017" s="1008">
        <v>0</v>
      </c>
      <c r="H2017" s="1008">
        <v>0</v>
      </c>
      <c r="I2017" s="1008">
        <v>1100</v>
      </c>
      <c r="J2017" s="1008">
        <v>1100</v>
      </c>
      <c r="K2017" s="1008">
        <v>1100</v>
      </c>
      <c r="L2017" s="1009">
        <v>0</v>
      </c>
    </row>
    <row r="2018" spans="1:12" ht="18.75">
      <c r="A2018" s="1004" t="s">
        <v>12145</v>
      </c>
      <c r="B2018" s="1008" t="s">
        <v>12036</v>
      </c>
      <c r="C2018" s="1008" t="s">
        <v>12146</v>
      </c>
      <c r="D2018" s="1008" t="s">
        <v>12147</v>
      </c>
      <c r="E2018" s="1008">
        <v>291</v>
      </c>
      <c r="F2018" s="1008">
        <v>3233611.95</v>
      </c>
      <c r="G2018" s="1008">
        <v>0</v>
      </c>
      <c r="H2018" s="1008">
        <v>0</v>
      </c>
      <c r="I2018" s="1008">
        <v>3493</v>
      </c>
      <c r="J2018" s="1008">
        <v>3493</v>
      </c>
      <c r="K2018" s="1008">
        <v>3493</v>
      </c>
      <c r="L2018" s="1009">
        <v>0</v>
      </c>
    </row>
    <row r="2019" spans="1:12" ht="18.75">
      <c r="A2019" s="1004" t="s">
        <v>12145</v>
      </c>
      <c r="B2019" s="1008" t="s">
        <v>12036</v>
      </c>
      <c r="C2019" s="1008" t="s">
        <v>12146</v>
      </c>
      <c r="D2019" s="1008" t="s">
        <v>12148</v>
      </c>
      <c r="E2019" s="1008">
        <v>86</v>
      </c>
      <c r="F2019" s="1008">
        <v>3608890.6</v>
      </c>
      <c r="G2019" s="1008">
        <v>0</v>
      </c>
      <c r="H2019" s="1008">
        <v>0</v>
      </c>
      <c r="I2019" s="1008">
        <v>1021</v>
      </c>
      <c r="J2019" s="1008">
        <v>1021</v>
      </c>
      <c r="K2019" s="1008">
        <v>1021</v>
      </c>
      <c r="L2019" s="1009">
        <v>0</v>
      </c>
    </row>
    <row r="2020" spans="1:12" ht="18.75">
      <c r="A2020" s="1004" t="s">
        <v>12145</v>
      </c>
      <c r="B2020" s="1008" t="s">
        <v>12037</v>
      </c>
      <c r="C2020" s="1008" t="s">
        <v>12146</v>
      </c>
      <c r="D2020" s="1008" t="s">
        <v>12147</v>
      </c>
      <c r="E2020" s="1008">
        <v>120</v>
      </c>
      <c r="F2020" s="1008">
        <v>1487382.09</v>
      </c>
      <c r="G2020" s="1008">
        <v>0</v>
      </c>
      <c r="H2020" s="1008">
        <v>0</v>
      </c>
      <c r="I2020" s="1008">
        <v>1429</v>
      </c>
      <c r="J2020" s="1008">
        <v>1429</v>
      </c>
      <c r="K2020" s="1008">
        <v>1429</v>
      </c>
      <c r="L2020" s="1009">
        <v>0</v>
      </c>
    </row>
    <row r="2021" spans="1:12" ht="18.75">
      <c r="A2021" s="1004" t="s">
        <v>12145</v>
      </c>
      <c r="B2021" s="1008" t="s">
        <v>7084</v>
      </c>
      <c r="C2021" s="1008" t="s">
        <v>12146</v>
      </c>
      <c r="D2021" s="1008" t="s">
        <v>12147</v>
      </c>
      <c r="E2021" s="1008">
        <v>119</v>
      </c>
      <c r="F2021" s="1008">
        <v>1378242.74</v>
      </c>
      <c r="G2021" s="1008">
        <v>0</v>
      </c>
      <c r="H2021" s="1008">
        <v>0</v>
      </c>
      <c r="I2021" s="1008">
        <v>1392</v>
      </c>
      <c r="J2021" s="1008">
        <v>1392</v>
      </c>
      <c r="K2021" s="1008">
        <v>1392</v>
      </c>
      <c r="L2021" s="1009">
        <v>0</v>
      </c>
    </row>
    <row r="2022" spans="1:12" ht="18.75">
      <c r="A2022" s="1004" t="s">
        <v>12145</v>
      </c>
      <c r="B2022" s="1008" t="s">
        <v>7358</v>
      </c>
      <c r="C2022" s="1008" t="s">
        <v>12146</v>
      </c>
      <c r="D2022" s="1008" t="s">
        <v>12147</v>
      </c>
      <c r="E2022" s="1008">
        <v>172</v>
      </c>
      <c r="F2022" s="1008">
        <v>1881254.48</v>
      </c>
      <c r="G2022" s="1008">
        <v>0</v>
      </c>
      <c r="H2022" s="1008">
        <v>0</v>
      </c>
      <c r="I2022" s="1008">
        <v>1906</v>
      </c>
      <c r="J2022" s="1008">
        <v>1906</v>
      </c>
      <c r="K2022" s="1008">
        <v>1906</v>
      </c>
      <c r="L2022" s="1009">
        <v>0</v>
      </c>
    </row>
    <row r="2023" spans="1:12" ht="18.75">
      <c r="A2023" s="1004" t="s">
        <v>12145</v>
      </c>
      <c r="B2023" s="1008" t="s">
        <v>12038</v>
      </c>
      <c r="C2023" s="1008" t="s">
        <v>12146</v>
      </c>
      <c r="D2023" s="1008" t="s">
        <v>12147</v>
      </c>
      <c r="E2023" s="1008">
        <v>57</v>
      </c>
      <c r="F2023" s="1008">
        <v>554034.80000000005</v>
      </c>
      <c r="G2023" s="1008">
        <v>0</v>
      </c>
      <c r="H2023" s="1008">
        <v>0</v>
      </c>
      <c r="I2023" s="1008">
        <v>687</v>
      </c>
      <c r="J2023" s="1008">
        <v>687</v>
      </c>
      <c r="K2023" s="1008">
        <v>687</v>
      </c>
      <c r="L2023" s="1009">
        <v>0</v>
      </c>
    </row>
    <row r="2024" spans="1:12" ht="18.75">
      <c r="A2024" s="1004" t="s">
        <v>12145</v>
      </c>
      <c r="B2024" s="1008" t="s">
        <v>3793</v>
      </c>
      <c r="C2024" s="1008" t="s">
        <v>12146</v>
      </c>
      <c r="D2024" s="1008" t="s">
        <v>12147</v>
      </c>
      <c r="E2024" s="1008">
        <v>86</v>
      </c>
      <c r="F2024" s="1008">
        <v>966325.47</v>
      </c>
      <c r="G2024" s="1008">
        <v>0</v>
      </c>
      <c r="H2024" s="1008">
        <v>0</v>
      </c>
      <c r="I2024" s="1008">
        <v>988</v>
      </c>
      <c r="J2024" s="1008">
        <v>988</v>
      </c>
      <c r="K2024" s="1008">
        <v>988</v>
      </c>
      <c r="L2024" s="1009">
        <v>0</v>
      </c>
    </row>
    <row r="2025" spans="1:12" ht="18.75">
      <c r="A2025" s="1004" t="s">
        <v>12145</v>
      </c>
      <c r="B2025" s="1008" t="s">
        <v>4263</v>
      </c>
      <c r="C2025" s="1008" t="s">
        <v>12146</v>
      </c>
      <c r="D2025" s="1008" t="s">
        <v>12147</v>
      </c>
      <c r="E2025" s="1008">
        <v>134</v>
      </c>
      <c r="F2025" s="1008">
        <v>1488850.53</v>
      </c>
      <c r="G2025" s="1008">
        <v>0</v>
      </c>
      <c r="H2025" s="1008">
        <v>0</v>
      </c>
      <c r="I2025" s="1008">
        <v>1616</v>
      </c>
      <c r="J2025" s="1008">
        <v>1616</v>
      </c>
      <c r="K2025" s="1008">
        <v>1616</v>
      </c>
      <c r="L2025" s="1009">
        <v>0</v>
      </c>
    </row>
    <row r="2026" spans="1:12" ht="18.75">
      <c r="A2026" s="1004" t="s">
        <v>12145</v>
      </c>
      <c r="B2026" s="1008" t="s">
        <v>12047</v>
      </c>
      <c r="C2026" s="1008" t="s">
        <v>12146</v>
      </c>
      <c r="D2026" s="1008" t="s">
        <v>12147</v>
      </c>
      <c r="E2026" s="1008">
        <v>583</v>
      </c>
      <c r="F2026" s="1008">
        <v>7263308.3399999999</v>
      </c>
      <c r="G2026" s="1008">
        <v>0</v>
      </c>
      <c r="H2026" s="1008">
        <v>0</v>
      </c>
      <c r="I2026" s="1008">
        <v>6374</v>
      </c>
      <c r="J2026" s="1008">
        <v>6374</v>
      </c>
      <c r="K2026" s="1008">
        <v>6374</v>
      </c>
      <c r="L2026" s="1009">
        <v>0</v>
      </c>
    </row>
    <row r="2027" spans="1:12" ht="18.75">
      <c r="A2027" s="1004" t="s">
        <v>12145</v>
      </c>
      <c r="B2027" s="1008" t="s">
        <v>9915</v>
      </c>
      <c r="C2027" s="1008" t="s">
        <v>12146</v>
      </c>
      <c r="D2027" s="1008" t="s">
        <v>12147</v>
      </c>
      <c r="E2027" s="1008">
        <v>62</v>
      </c>
      <c r="F2027" s="1008">
        <v>664169.75</v>
      </c>
      <c r="G2027" s="1008">
        <v>0</v>
      </c>
      <c r="H2027" s="1008">
        <v>0</v>
      </c>
      <c r="I2027" s="1008">
        <v>740</v>
      </c>
      <c r="J2027" s="1008">
        <v>740</v>
      </c>
      <c r="K2027" s="1008">
        <v>740</v>
      </c>
      <c r="L2027" s="1009">
        <v>0</v>
      </c>
    </row>
    <row r="2028" spans="1:12" ht="18.75">
      <c r="A2028" s="1004" t="s">
        <v>12145</v>
      </c>
      <c r="B2028" s="1008" t="s">
        <v>9915</v>
      </c>
      <c r="C2028" s="1008" t="s">
        <v>12146</v>
      </c>
      <c r="D2028" s="1008" t="s">
        <v>12148</v>
      </c>
      <c r="E2028" s="1008">
        <v>0</v>
      </c>
      <c r="F2028" s="1008">
        <v>0</v>
      </c>
      <c r="G2028" s="1008">
        <v>0</v>
      </c>
      <c r="H2028" s="1008">
        <v>0</v>
      </c>
      <c r="I2028" s="1008">
        <v>1</v>
      </c>
      <c r="J2028" s="1008">
        <v>1</v>
      </c>
      <c r="K2028" s="1008">
        <v>1</v>
      </c>
      <c r="L2028" s="1009">
        <v>0</v>
      </c>
    </row>
    <row r="2029" spans="1:12" ht="18.75">
      <c r="A2029" s="1004" t="s">
        <v>12145</v>
      </c>
      <c r="B2029" s="1008" t="s">
        <v>4435</v>
      </c>
      <c r="C2029" s="1008" t="s">
        <v>12146</v>
      </c>
      <c r="D2029" s="1008" t="s">
        <v>12147</v>
      </c>
      <c r="E2029" s="1008">
        <v>301</v>
      </c>
      <c r="F2029" s="1008">
        <v>3363161.42</v>
      </c>
      <c r="G2029" s="1008">
        <v>0</v>
      </c>
      <c r="H2029" s="1008">
        <v>0</v>
      </c>
      <c r="I2029" s="1008">
        <v>3024</v>
      </c>
      <c r="J2029" s="1008">
        <v>3024</v>
      </c>
      <c r="K2029" s="1008">
        <v>3024</v>
      </c>
      <c r="L2029" s="1009">
        <v>0</v>
      </c>
    </row>
    <row r="2030" spans="1:12" ht="18.75">
      <c r="A2030" s="1004" t="s">
        <v>12145</v>
      </c>
      <c r="B2030" s="1008" t="s">
        <v>4435</v>
      </c>
      <c r="C2030" s="1008" t="s">
        <v>12146</v>
      </c>
      <c r="D2030" s="1008" t="s">
        <v>12089</v>
      </c>
      <c r="E2030" s="1008">
        <v>0</v>
      </c>
      <c r="F2030" s="1008">
        <v>0</v>
      </c>
      <c r="G2030" s="1008">
        <v>0</v>
      </c>
      <c r="H2030" s="1008">
        <v>0</v>
      </c>
      <c r="I2030" s="1008">
        <v>0</v>
      </c>
      <c r="J2030" s="1008">
        <v>0</v>
      </c>
      <c r="K2030" s="1008">
        <v>0</v>
      </c>
      <c r="L2030" s="1009">
        <v>0</v>
      </c>
    </row>
    <row r="2031" spans="1:12" ht="18.75">
      <c r="A2031" s="1004" t="s">
        <v>12145</v>
      </c>
      <c r="B2031" s="1008" t="s">
        <v>8339</v>
      </c>
      <c r="C2031" s="1008" t="s">
        <v>12146</v>
      </c>
      <c r="D2031" s="1008" t="s">
        <v>12147</v>
      </c>
      <c r="E2031" s="1008">
        <v>115</v>
      </c>
      <c r="F2031" s="1008">
        <v>1695232.22</v>
      </c>
      <c r="G2031" s="1008">
        <v>0</v>
      </c>
      <c r="H2031" s="1008">
        <v>0</v>
      </c>
      <c r="I2031" s="1008">
        <v>1370</v>
      </c>
      <c r="J2031" s="1008">
        <v>1370</v>
      </c>
      <c r="K2031" s="1008">
        <v>1370</v>
      </c>
      <c r="L2031" s="1009">
        <v>0</v>
      </c>
    </row>
    <row r="2032" spans="1:12" ht="18.75">
      <c r="A2032" s="1004" t="s">
        <v>12145</v>
      </c>
      <c r="B2032" s="1008" t="s">
        <v>12048</v>
      </c>
      <c r="C2032" s="1008" t="s">
        <v>12146</v>
      </c>
      <c r="D2032" s="1008" t="s">
        <v>12147</v>
      </c>
      <c r="E2032" s="1008">
        <v>191</v>
      </c>
      <c r="F2032" s="1008">
        <v>2151302.89</v>
      </c>
      <c r="G2032" s="1008">
        <v>0</v>
      </c>
      <c r="H2032" s="1008">
        <v>0</v>
      </c>
      <c r="I2032" s="1008">
        <v>2290</v>
      </c>
      <c r="J2032" s="1008">
        <v>2290</v>
      </c>
      <c r="K2032" s="1008">
        <v>2290</v>
      </c>
      <c r="L2032" s="1009">
        <v>0</v>
      </c>
    </row>
    <row r="2033" spans="1:12" ht="18.75">
      <c r="A2033" s="1004" t="s">
        <v>12145</v>
      </c>
      <c r="B2033" s="1008" t="s">
        <v>8477</v>
      </c>
      <c r="C2033" s="1008" t="s">
        <v>12146</v>
      </c>
      <c r="D2033" s="1008" t="s">
        <v>12147</v>
      </c>
      <c r="E2033" s="1008">
        <v>87</v>
      </c>
      <c r="F2033" s="1008">
        <v>1047837.83</v>
      </c>
      <c r="G2033" s="1008">
        <v>0</v>
      </c>
      <c r="H2033" s="1008">
        <v>0</v>
      </c>
      <c r="I2033" s="1008">
        <v>1046</v>
      </c>
      <c r="J2033" s="1008">
        <v>1046</v>
      </c>
      <c r="K2033" s="1008">
        <v>1046</v>
      </c>
      <c r="L2033" s="1009">
        <v>0</v>
      </c>
    </row>
    <row r="2034" spans="1:12" ht="18.75">
      <c r="A2034" s="1004" t="s">
        <v>12145</v>
      </c>
      <c r="B2034" s="1008" t="s">
        <v>4320</v>
      </c>
      <c r="C2034" s="1008" t="s">
        <v>12146</v>
      </c>
      <c r="D2034" s="1008" t="s">
        <v>12147</v>
      </c>
      <c r="E2034" s="1008">
        <v>90</v>
      </c>
      <c r="F2034" s="1008">
        <v>1053935.6100000001</v>
      </c>
      <c r="G2034" s="1008">
        <v>0</v>
      </c>
      <c r="H2034" s="1008">
        <v>0</v>
      </c>
      <c r="I2034" s="1008">
        <v>1098</v>
      </c>
      <c r="J2034" s="1008">
        <v>1098</v>
      </c>
      <c r="K2034" s="1008">
        <v>1098</v>
      </c>
      <c r="L2034" s="1009">
        <v>0</v>
      </c>
    </row>
    <row r="2035" spans="1:12" ht="18.75">
      <c r="A2035" s="1004" t="s">
        <v>12145</v>
      </c>
      <c r="B2035" s="1008" t="s">
        <v>12049</v>
      </c>
      <c r="C2035" s="1008" t="s">
        <v>12146</v>
      </c>
      <c r="D2035" s="1008" t="s">
        <v>12147</v>
      </c>
      <c r="E2035" s="1008">
        <v>195</v>
      </c>
      <c r="F2035" s="1008">
        <v>2246006.63</v>
      </c>
      <c r="G2035" s="1008">
        <v>0</v>
      </c>
      <c r="H2035" s="1008">
        <v>0</v>
      </c>
      <c r="I2035" s="1008">
        <v>2202</v>
      </c>
      <c r="J2035" s="1008">
        <v>2202</v>
      </c>
      <c r="K2035" s="1008">
        <v>2202</v>
      </c>
      <c r="L2035" s="1009">
        <v>0</v>
      </c>
    </row>
    <row r="2036" spans="1:12" ht="18.75">
      <c r="A2036" s="1004" t="s">
        <v>12145</v>
      </c>
      <c r="B2036" s="1008" t="s">
        <v>12050</v>
      </c>
      <c r="C2036" s="1008" t="s">
        <v>12146</v>
      </c>
      <c r="D2036" s="1008" t="s">
        <v>12147</v>
      </c>
      <c r="E2036" s="1008">
        <v>118</v>
      </c>
      <c r="F2036" s="1008">
        <v>3390761.09</v>
      </c>
      <c r="G2036" s="1008">
        <v>0</v>
      </c>
      <c r="H2036" s="1008">
        <v>0</v>
      </c>
      <c r="I2036" s="1008">
        <v>1478</v>
      </c>
      <c r="J2036" s="1008">
        <v>1478</v>
      </c>
      <c r="K2036" s="1008">
        <v>1478</v>
      </c>
      <c r="L2036" s="1009">
        <v>0</v>
      </c>
    </row>
    <row r="2037" spans="1:12" ht="18.75">
      <c r="A2037" s="1004" t="s">
        <v>12145</v>
      </c>
      <c r="B2037" s="1008" t="s">
        <v>12052</v>
      </c>
      <c r="C2037" s="1008" t="s">
        <v>12146</v>
      </c>
      <c r="D2037" s="1008" t="s">
        <v>12147</v>
      </c>
      <c r="E2037" s="1008">
        <v>256</v>
      </c>
      <c r="F2037" s="1008">
        <v>2760343.03</v>
      </c>
      <c r="G2037" s="1008">
        <v>0</v>
      </c>
      <c r="H2037" s="1008">
        <v>0</v>
      </c>
      <c r="I2037" s="1008">
        <v>2844</v>
      </c>
      <c r="J2037" s="1008">
        <v>2844</v>
      </c>
      <c r="K2037" s="1008">
        <v>2844</v>
      </c>
      <c r="L2037" s="1009">
        <v>0</v>
      </c>
    </row>
    <row r="2038" spans="1:12" ht="18.75">
      <c r="A2038" s="1004" t="s">
        <v>12145</v>
      </c>
      <c r="B2038" s="1008" t="s">
        <v>7580</v>
      </c>
      <c r="C2038" s="1008" t="s">
        <v>12149</v>
      </c>
      <c r="D2038" s="1008"/>
      <c r="E2038" s="1008">
        <v>94</v>
      </c>
      <c r="F2038" s="1008">
        <v>12736762.810000001</v>
      </c>
      <c r="G2038" s="1008">
        <v>0</v>
      </c>
      <c r="H2038" s="1008">
        <v>0</v>
      </c>
      <c r="I2038" s="1008">
        <v>610</v>
      </c>
      <c r="J2038" s="1008">
        <v>610</v>
      </c>
      <c r="K2038" s="1008">
        <v>610</v>
      </c>
      <c r="L2038" s="1009">
        <v>0</v>
      </c>
    </row>
    <row r="2039" spans="1:12" ht="18.75">
      <c r="A2039" s="1004" t="s">
        <v>12145</v>
      </c>
      <c r="B2039" s="1008" t="s">
        <v>12053</v>
      </c>
      <c r="C2039" s="1008" t="s">
        <v>12146</v>
      </c>
      <c r="D2039" s="1008" t="s">
        <v>12147</v>
      </c>
      <c r="E2039" s="1008">
        <v>135</v>
      </c>
      <c r="F2039" s="1008">
        <v>2456527.1</v>
      </c>
      <c r="G2039" s="1008">
        <v>0</v>
      </c>
      <c r="H2039" s="1008">
        <v>0</v>
      </c>
      <c r="I2039" s="1008">
        <v>1848</v>
      </c>
      <c r="J2039" s="1008">
        <v>1848</v>
      </c>
      <c r="K2039" s="1008">
        <v>1848</v>
      </c>
      <c r="L2039" s="1009">
        <v>0</v>
      </c>
    </row>
    <row r="2040" spans="1:12" ht="18.75">
      <c r="A2040" s="1004" t="s">
        <v>12145</v>
      </c>
      <c r="B2040" s="1008" t="s">
        <v>12053</v>
      </c>
      <c r="C2040" s="1008" t="s">
        <v>12146</v>
      </c>
      <c r="D2040" s="1008" t="s">
        <v>12089</v>
      </c>
      <c r="E2040" s="1008">
        <v>35</v>
      </c>
      <c r="F2040" s="1008">
        <v>1197795.55</v>
      </c>
      <c r="G2040" s="1008">
        <v>0</v>
      </c>
      <c r="H2040" s="1008">
        <v>0</v>
      </c>
      <c r="I2040" s="1008">
        <v>723</v>
      </c>
      <c r="J2040" s="1008">
        <v>723</v>
      </c>
      <c r="K2040" s="1008">
        <v>723</v>
      </c>
      <c r="L2040" s="1009">
        <v>0</v>
      </c>
    </row>
    <row r="2041" spans="1:12" ht="18.75">
      <c r="A2041" s="1004" t="s">
        <v>12145</v>
      </c>
      <c r="B2041" s="1008" t="s">
        <v>12053</v>
      </c>
      <c r="C2041" s="1008" t="s">
        <v>12146</v>
      </c>
      <c r="D2041" s="1008" t="s">
        <v>12148</v>
      </c>
      <c r="E2041" s="1008">
        <v>9</v>
      </c>
      <c r="F2041" s="1008">
        <v>539527</v>
      </c>
      <c r="G2041" s="1008">
        <v>0</v>
      </c>
      <c r="H2041" s="1008">
        <v>0</v>
      </c>
      <c r="I2041" s="1008">
        <v>50</v>
      </c>
      <c r="J2041" s="1008">
        <v>50</v>
      </c>
      <c r="K2041" s="1008">
        <v>50</v>
      </c>
      <c r="L2041" s="1009">
        <v>0</v>
      </c>
    </row>
    <row r="2042" spans="1:12" ht="18.75">
      <c r="A2042" s="1004" t="s">
        <v>12145</v>
      </c>
      <c r="B2042" s="1008" t="s">
        <v>7427</v>
      </c>
      <c r="C2042" s="1008" t="s">
        <v>12146</v>
      </c>
      <c r="D2042" s="1008" t="s">
        <v>12147</v>
      </c>
      <c r="E2042" s="1008">
        <v>30</v>
      </c>
      <c r="F2042" s="1008">
        <v>378814.46</v>
      </c>
      <c r="G2042" s="1008">
        <v>0</v>
      </c>
      <c r="H2042" s="1008">
        <v>0</v>
      </c>
      <c r="I2042" s="1008">
        <v>360</v>
      </c>
      <c r="J2042" s="1008">
        <v>360</v>
      </c>
      <c r="K2042" s="1008">
        <v>360</v>
      </c>
      <c r="L2042" s="1009">
        <v>0</v>
      </c>
    </row>
    <row r="2043" spans="1:12" ht="18.75">
      <c r="A2043" s="1004" t="s">
        <v>12145</v>
      </c>
      <c r="B2043" s="1008" t="s">
        <v>12054</v>
      </c>
      <c r="C2043" s="1008" t="s">
        <v>12146</v>
      </c>
      <c r="D2043" s="1008" t="s">
        <v>12147</v>
      </c>
      <c r="E2043" s="1008">
        <v>50</v>
      </c>
      <c r="F2043" s="1008">
        <v>502265.08</v>
      </c>
      <c r="G2043" s="1008">
        <v>0</v>
      </c>
      <c r="H2043" s="1008">
        <v>0</v>
      </c>
      <c r="I2043" s="1008">
        <v>600</v>
      </c>
      <c r="J2043" s="1008">
        <v>600</v>
      </c>
      <c r="K2043" s="1008">
        <v>600</v>
      </c>
      <c r="L2043" s="1009">
        <v>0</v>
      </c>
    </row>
    <row r="2044" spans="1:12" ht="18.75">
      <c r="A2044" s="1004" t="s">
        <v>12145</v>
      </c>
      <c r="B2044" s="1008" t="s">
        <v>12054</v>
      </c>
      <c r="C2044" s="1008" t="s">
        <v>12146</v>
      </c>
      <c r="D2044" s="1008" t="s">
        <v>12089</v>
      </c>
      <c r="E2044" s="1008">
        <v>47</v>
      </c>
      <c r="F2044" s="1008">
        <v>957489.91</v>
      </c>
      <c r="G2044" s="1008">
        <v>0</v>
      </c>
      <c r="H2044" s="1008">
        <v>0</v>
      </c>
      <c r="I2044" s="1008">
        <v>563</v>
      </c>
      <c r="J2044" s="1008">
        <v>563</v>
      </c>
      <c r="K2044" s="1008">
        <v>563</v>
      </c>
      <c r="L2044" s="1009">
        <v>0</v>
      </c>
    </row>
    <row r="2045" spans="1:12" ht="18.75">
      <c r="A2045" s="1004" t="s">
        <v>12145</v>
      </c>
      <c r="B2045" s="1008" t="s">
        <v>10857</v>
      </c>
      <c r="C2045" s="1008" t="s">
        <v>12149</v>
      </c>
      <c r="D2045" s="1008"/>
      <c r="E2045" s="1008">
        <v>59</v>
      </c>
      <c r="F2045" s="1008">
        <v>8156994.0999999996</v>
      </c>
      <c r="G2045" s="1008">
        <v>0</v>
      </c>
      <c r="H2045" s="1008">
        <v>0</v>
      </c>
      <c r="I2045" s="1008">
        <v>596</v>
      </c>
      <c r="J2045" s="1008">
        <v>596</v>
      </c>
      <c r="K2045" s="1008">
        <v>596</v>
      </c>
      <c r="L2045" s="1009">
        <v>0</v>
      </c>
    </row>
    <row r="2046" spans="1:12" ht="18.75">
      <c r="A2046" s="1004" t="s">
        <v>12145</v>
      </c>
      <c r="B2046" s="1008" t="s">
        <v>3999</v>
      </c>
      <c r="C2046" s="1008" t="s">
        <v>12146</v>
      </c>
      <c r="D2046" s="1008" t="s">
        <v>12147</v>
      </c>
      <c r="E2046" s="1008">
        <v>1</v>
      </c>
      <c r="F2046" s="1008">
        <v>47787.38</v>
      </c>
      <c r="G2046" s="1008">
        <v>0</v>
      </c>
      <c r="H2046" s="1008">
        <v>0</v>
      </c>
      <c r="I2046" s="1008">
        <v>20</v>
      </c>
      <c r="J2046" s="1008">
        <v>20</v>
      </c>
      <c r="K2046" s="1008">
        <v>20</v>
      </c>
      <c r="L2046" s="1009">
        <v>0</v>
      </c>
    </row>
    <row r="2047" spans="1:12" ht="18.75">
      <c r="A2047" s="1004" t="s">
        <v>12145</v>
      </c>
      <c r="B2047" s="1008" t="s">
        <v>4237</v>
      </c>
      <c r="C2047" s="1008" t="s">
        <v>12146</v>
      </c>
      <c r="D2047" s="1008" t="s">
        <v>12147</v>
      </c>
      <c r="E2047" s="1008">
        <v>1</v>
      </c>
      <c r="F2047" s="1008">
        <v>47787.38</v>
      </c>
      <c r="G2047" s="1008">
        <v>0</v>
      </c>
      <c r="H2047" s="1008">
        <v>0</v>
      </c>
      <c r="I2047" s="1008">
        <v>20</v>
      </c>
      <c r="J2047" s="1008">
        <v>20</v>
      </c>
      <c r="K2047" s="1008">
        <v>20</v>
      </c>
      <c r="L2047" s="1009">
        <v>0</v>
      </c>
    </row>
    <row r="2048" spans="1:12" ht="18.75">
      <c r="A2048" s="1004" t="s">
        <v>12145</v>
      </c>
      <c r="B2048" s="1008" t="s">
        <v>7743</v>
      </c>
      <c r="C2048" s="1008" t="s">
        <v>12146</v>
      </c>
      <c r="D2048" s="1008" t="s">
        <v>12147</v>
      </c>
      <c r="E2048" s="1008">
        <v>78</v>
      </c>
      <c r="F2048" s="1008">
        <v>2607946.17</v>
      </c>
      <c r="G2048" s="1008">
        <v>0</v>
      </c>
      <c r="H2048" s="1008">
        <v>0</v>
      </c>
      <c r="I2048" s="1008">
        <v>1998</v>
      </c>
      <c r="J2048" s="1008">
        <v>1998</v>
      </c>
      <c r="K2048" s="1008">
        <v>1998</v>
      </c>
      <c r="L2048" s="1009">
        <v>0</v>
      </c>
    </row>
    <row r="2049" spans="1:12" ht="18.75">
      <c r="A2049" s="1004" t="s">
        <v>12145</v>
      </c>
      <c r="B2049" s="1008" t="s">
        <v>4394</v>
      </c>
      <c r="C2049" s="1008" t="s">
        <v>12146</v>
      </c>
      <c r="D2049" s="1008" t="s">
        <v>12148</v>
      </c>
      <c r="E2049" s="1008">
        <v>25</v>
      </c>
      <c r="F2049" s="1008">
        <v>1262763.96</v>
      </c>
      <c r="G2049" s="1008">
        <v>0</v>
      </c>
      <c r="H2049" s="1008">
        <v>0</v>
      </c>
      <c r="I2049" s="1008">
        <v>27</v>
      </c>
      <c r="J2049" s="1008">
        <v>27</v>
      </c>
      <c r="K2049" s="1008">
        <v>27</v>
      </c>
      <c r="L2049" s="1009">
        <v>0</v>
      </c>
    </row>
    <row r="2050" spans="1:12" ht="18.75">
      <c r="A2050" s="1004" t="s">
        <v>12145</v>
      </c>
      <c r="B2050" s="1008" t="s">
        <v>4394</v>
      </c>
      <c r="C2050" s="1008" t="s">
        <v>12149</v>
      </c>
      <c r="D2050" s="1008"/>
      <c r="E2050" s="1008">
        <v>45</v>
      </c>
      <c r="F2050" s="1008">
        <v>5920551.7400000002</v>
      </c>
      <c r="G2050" s="1008">
        <v>0</v>
      </c>
      <c r="H2050" s="1008">
        <v>0</v>
      </c>
      <c r="I2050" s="1008">
        <v>467</v>
      </c>
      <c r="J2050" s="1008">
        <v>467</v>
      </c>
      <c r="K2050" s="1008">
        <v>467</v>
      </c>
      <c r="L2050" s="1009">
        <v>0</v>
      </c>
    </row>
    <row r="2051" spans="1:12" ht="18.75">
      <c r="A2051" s="1004" t="s">
        <v>12145</v>
      </c>
      <c r="B2051" s="1008" t="s">
        <v>12067</v>
      </c>
      <c r="C2051" s="1008" t="s">
        <v>12146</v>
      </c>
      <c r="D2051" s="1008" t="s">
        <v>12147</v>
      </c>
      <c r="E2051" s="1008">
        <v>9</v>
      </c>
      <c r="F2051" s="1008">
        <v>305886.87</v>
      </c>
      <c r="G2051" s="1008">
        <v>0</v>
      </c>
      <c r="H2051" s="1008">
        <v>0</v>
      </c>
      <c r="I2051" s="1008">
        <v>314</v>
      </c>
      <c r="J2051" s="1008">
        <v>314</v>
      </c>
      <c r="K2051" s="1008">
        <v>314</v>
      </c>
      <c r="L2051" s="1009">
        <v>0</v>
      </c>
    </row>
    <row r="2052" spans="1:12" ht="18.75">
      <c r="A2052" s="1004" t="s">
        <v>12145</v>
      </c>
      <c r="B2052" s="1008" t="s">
        <v>2288</v>
      </c>
      <c r="C2052" s="1008" t="s">
        <v>12146</v>
      </c>
      <c r="D2052" s="1008" t="s">
        <v>12147</v>
      </c>
      <c r="E2052" s="1008">
        <v>3</v>
      </c>
      <c r="F2052" s="1008">
        <v>34596.080000000002</v>
      </c>
      <c r="G2052" s="1008">
        <v>0</v>
      </c>
      <c r="H2052" s="1008">
        <v>0</v>
      </c>
      <c r="I2052" s="1008">
        <v>32</v>
      </c>
      <c r="J2052" s="1008">
        <v>32</v>
      </c>
      <c r="K2052" s="1008">
        <v>32</v>
      </c>
      <c r="L2052" s="1009">
        <v>0</v>
      </c>
    </row>
    <row r="2053" spans="1:12" ht="18.75">
      <c r="A2053" s="1004" t="s">
        <v>12145</v>
      </c>
      <c r="B2053" s="1008" t="s">
        <v>1360</v>
      </c>
      <c r="C2053" s="1008" t="s">
        <v>12146</v>
      </c>
      <c r="D2053" s="1008" t="s">
        <v>12147</v>
      </c>
      <c r="E2053" s="1008">
        <v>19</v>
      </c>
      <c r="F2053" s="1008">
        <v>625840.39</v>
      </c>
      <c r="G2053" s="1008">
        <v>0</v>
      </c>
      <c r="H2053" s="1008">
        <v>0</v>
      </c>
      <c r="I2053" s="1008">
        <v>230</v>
      </c>
      <c r="J2053" s="1008">
        <v>230</v>
      </c>
      <c r="K2053" s="1008">
        <v>230</v>
      </c>
      <c r="L2053" s="1009">
        <v>0</v>
      </c>
    </row>
    <row r="2054" spans="1:12" ht="18.75">
      <c r="A2054" s="1004" t="s">
        <v>12145</v>
      </c>
      <c r="B2054" s="1008" t="s">
        <v>10615</v>
      </c>
      <c r="C2054" s="1008" t="s">
        <v>12146</v>
      </c>
      <c r="D2054" s="1008" t="s">
        <v>12148</v>
      </c>
      <c r="E2054" s="1008">
        <v>507</v>
      </c>
      <c r="F2054" s="1008">
        <v>17563007.280000001</v>
      </c>
      <c r="G2054" s="1008">
        <v>0</v>
      </c>
      <c r="H2054" s="1008">
        <v>0</v>
      </c>
      <c r="I2054" s="1008">
        <v>4842</v>
      </c>
      <c r="J2054" s="1008">
        <v>4842</v>
      </c>
      <c r="K2054" s="1008">
        <v>4842</v>
      </c>
      <c r="L2054" s="1009">
        <v>0</v>
      </c>
    </row>
    <row r="2055" spans="1:12" ht="18.75">
      <c r="A2055" s="1004" t="s">
        <v>12145</v>
      </c>
      <c r="B2055" s="1008" t="s">
        <v>4250</v>
      </c>
      <c r="C2055" s="1008" t="s">
        <v>12146</v>
      </c>
      <c r="D2055" s="1008" t="s">
        <v>12147</v>
      </c>
      <c r="E2055" s="1008">
        <v>16</v>
      </c>
      <c r="F2055" s="1008">
        <v>543798.88</v>
      </c>
      <c r="G2055" s="1008">
        <v>0</v>
      </c>
      <c r="H2055" s="1008">
        <v>0</v>
      </c>
      <c r="I2055" s="1008">
        <v>409</v>
      </c>
      <c r="J2055" s="1008">
        <v>409</v>
      </c>
      <c r="K2055" s="1008">
        <v>409</v>
      </c>
      <c r="L2055" s="1009">
        <v>0</v>
      </c>
    </row>
    <row r="2056" spans="1:12" ht="18.75">
      <c r="A2056" s="1004" t="s">
        <v>12145</v>
      </c>
      <c r="B2056" s="1008" t="s">
        <v>4240</v>
      </c>
      <c r="C2056" s="1008" t="s">
        <v>12146</v>
      </c>
      <c r="D2056" s="1008" t="s">
        <v>12147</v>
      </c>
      <c r="E2056" s="1008">
        <v>7</v>
      </c>
      <c r="F2056" s="1008">
        <v>92339.17</v>
      </c>
      <c r="G2056" s="1008">
        <v>0</v>
      </c>
      <c r="H2056" s="1008">
        <v>0</v>
      </c>
      <c r="I2056" s="1008">
        <v>80</v>
      </c>
      <c r="J2056" s="1008">
        <v>80</v>
      </c>
      <c r="K2056" s="1008">
        <v>80</v>
      </c>
      <c r="L2056" s="1009">
        <v>0</v>
      </c>
    </row>
    <row r="2057" spans="1:12" ht="18.75">
      <c r="A2057" s="1004" t="s">
        <v>12145</v>
      </c>
      <c r="B2057" s="1008" t="s">
        <v>4240</v>
      </c>
      <c r="C2057" s="1008" t="s">
        <v>12149</v>
      </c>
      <c r="D2057" s="1008"/>
      <c r="E2057" s="1008">
        <v>35</v>
      </c>
      <c r="F2057" s="1008">
        <v>5031657.22</v>
      </c>
      <c r="G2057" s="1008">
        <v>0</v>
      </c>
      <c r="H2057" s="1008">
        <v>0</v>
      </c>
      <c r="I2057" s="1008">
        <v>340</v>
      </c>
      <c r="J2057" s="1008">
        <v>340</v>
      </c>
      <c r="K2057" s="1008">
        <v>340</v>
      </c>
      <c r="L2057" s="1009">
        <v>0</v>
      </c>
    </row>
    <row r="2058" spans="1:12" ht="18.75">
      <c r="A2058" s="1004" t="s">
        <v>12145</v>
      </c>
      <c r="B2058" s="1008" t="s">
        <v>12076</v>
      </c>
      <c r="C2058" s="1008" t="s">
        <v>12146</v>
      </c>
      <c r="D2058" s="1008" t="s">
        <v>12147</v>
      </c>
      <c r="E2058" s="1008">
        <v>26</v>
      </c>
      <c r="F2058" s="1008">
        <v>866679.47</v>
      </c>
      <c r="G2058" s="1008">
        <v>0</v>
      </c>
      <c r="H2058" s="1008">
        <v>0</v>
      </c>
      <c r="I2058" s="1008">
        <v>842</v>
      </c>
      <c r="J2058" s="1008">
        <v>842</v>
      </c>
      <c r="K2058" s="1008">
        <v>842</v>
      </c>
      <c r="L2058" s="1009">
        <v>0</v>
      </c>
    </row>
    <row r="2059" spans="1:12" ht="18.75">
      <c r="A2059" s="1004" t="s">
        <v>12145</v>
      </c>
      <c r="B2059" s="1008" t="s">
        <v>12080</v>
      </c>
      <c r="C2059" s="1008" t="s">
        <v>12146</v>
      </c>
      <c r="D2059" s="1008" t="s">
        <v>12147</v>
      </c>
      <c r="E2059" s="1008">
        <v>4</v>
      </c>
      <c r="F2059" s="1008">
        <v>52765.24</v>
      </c>
      <c r="G2059" s="1008">
        <v>0</v>
      </c>
      <c r="H2059" s="1008">
        <v>0</v>
      </c>
      <c r="I2059" s="1008">
        <v>40</v>
      </c>
      <c r="J2059" s="1008">
        <v>40</v>
      </c>
      <c r="K2059" s="1008">
        <v>40</v>
      </c>
      <c r="L2059" s="1009">
        <v>0</v>
      </c>
    </row>
    <row r="2060" spans="1:12" ht="18.75">
      <c r="A2060" s="1004" t="s">
        <v>12145</v>
      </c>
      <c r="B2060" s="1008" t="s">
        <v>1062</v>
      </c>
      <c r="C2060" s="1008" t="s">
        <v>12146</v>
      </c>
      <c r="D2060" s="1008" t="s">
        <v>12147</v>
      </c>
      <c r="E2060" s="1008">
        <v>21</v>
      </c>
      <c r="F2060" s="1008">
        <v>358405.34</v>
      </c>
      <c r="G2060" s="1008">
        <v>0</v>
      </c>
      <c r="H2060" s="1008">
        <v>0</v>
      </c>
      <c r="I2060" s="1008">
        <v>262</v>
      </c>
      <c r="J2060" s="1008">
        <v>262</v>
      </c>
      <c r="K2060" s="1008">
        <v>262</v>
      </c>
      <c r="L2060" s="1009">
        <v>0</v>
      </c>
    </row>
    <row r="2061" spans="1:12" ht="18.75">
      <c r="A2061" s="1004" t="s">
        <v>12145</v>
      </c>
      <c r="B2061" s="1008" t="s">
        <v>8118</v>
      </c>
      <c r="C2061" s="1008" t="s">
        <v>12146</v>
      </c>
      <c r="D2061" s="1008" t="s">
        <v>12147</v>
      </c>
      <c r="E2061" s="1008">
        <v>6</v>
      </c>
      <c r="F2061" s="1008">
        <v>98676.479999999996</v>
      </c>
      <c r="G2061" s="1008">
        <v>0</v>
      </c>
      <c r="H2061" s="1008">
        <v>0</v>
      </c>
      <c r="I2061" s="1008">
        <v>450</v>
      </c>
      <c r="J2061" s="1008">
        <v>450</v>
      </c>
      <c r="K2061" s="1008">
        <v>150</v>
      </c>
      <c r="L2061" s="1009">
        <v>-300</v>
      </c>
    </row>
    <row r="2062" spans="1:12" ht="18.75">
      <c r="A2062" s="1004" t="s">
        <v>12145</v>
      </c>
      <c r="B2062" s="1008" t="s">
        <v>8118</v>
      </c>
      <c r="C2062" s="1008" t="s">
        <v>12146</v>
      </c>
      <c r="D2062" s="1008" t="s">
        <v>12089</v>
      </c>
      <c r="E2062" s="1008">
        <v>5</v>
      </c>
      <c r="F2062" s="1008">
        <v>96372.68</v>
      </c>
      <c r="G2062" s="1008">
        <v>0</v>
      </c>
      <c r="H2062" s="1008">
        <v>0</v>
      </c>
      <c r="I2062" s="1008">
        <v>23</v>
      </c>
      <c r="J2062" s="1008">
        <v>23</v>
      </c>
      <c r="K2062" s="1008">
        <v>23</v>
      </c>
      <c r="L2062" s="1009">
        <v>0</v>
      </c>
    </row>
    <row r="2063" spans="1:12" ht="18.75">
      <c r="A2063" s="1004" t="s">
        <v>12145</v>
      </c>
      <c r="B2063" s="1008" t="s">
        <v>8118</v>
      </c>
      <c r="C2063" s="1008" t="s">
        <v>12146</v>
      </c>
      <c r="D2063" s="1008" t="s">
        <v>12148</v>
      </c>
      <c r="E2063" s="1008">
        <v>25</v>
      </c>
      <c r="F2063" s="1008">
        <v>5645757.2300000004</v>
      </c>
      <c r="G2063" s="1008">
        <v>0</v>
      </c>
      <c r="H2063" s="1008">
        <v>0</v>
      </c>
      <c r="I2063" s="1008">
        <v>293</v>
      </c>
      <c r="J2063" s="1008">
        <v>293</v>
      </c>
      <c r="K2063" s="1008">
        <v>293</v>
      </c>
      <c r="L2063" s="1009">
        <v>0</v>
      </c>
    </row>
    <row r="2064" spans="1:12" ht="18.75">
      <c r="A2064" s="1004" t="s">
        <v>12145</v>
      </c>
      <c r="B2064" s="1008" t="s">
        <v>8453</v>
      </c>
      <c r="C2064" s="1008" t="s">
        <v>12146</v>
      </c>
      <c r="D2064" s="1008" t="s">
        <v>12147</v>
      </c>
      <c r="E2064" s="1008">
        <v>71</v>
      </c>
      <c r="F2064" s="1008">
        <v>1705486.89</v>
      </c>
      <c r="G2064" s="1008">
        <v>0</v>
      </c>
      <c r="H2064" s="1008">
        <v>0</v>
      </c>
      <c r="I2064" s="1008">
        <v>855</v>
      </c>
      <c r="J2064" s="1008">
        <v>855</v>
      </c>
      <c r="K2064" s="1008">
        <v>855</v>
      </c>
      <c r="L2064" s="1009">
        <v>0</v>
      </c>
    </row>
    <row r="2065" spans="1:12" ht="18.75">
      <c r="A2065" s="1004" t="s">
        <v>12145</v>
      </c>
      <c r="B2065" s="1008" t="s">
        <v>12085</v>
      </c>
      <c r="C2065" s="1008" t="s">
        <v>12146</v>
      </c>
      <c r="D2065" s="1008" t="s">
        <v>12147</v>
      </c>
      <c r="E2065" s="1008">
        <v>67</v>
      </c>
      <c r="F2065" s="1008">
        <v>832670.09</v>
      </c>
      <c r="G2065" s="1008">
        <v>0</v>
      </c>
      <c r="H2065" s="1008">
        <v>0</v>
      </c>
      <c r="I2065" s="1008">
        <v>843</v>
      </c>
      <c r="J2065" s="1008">
        <v>843</v>
      </c>
      <c r="K2065" s="1008">
        <v>843</v>
      </c>
      <c r="L2065" s="1009">
        <v>0</v>
      </c>
    </row>
    <row r="2066" spans="1:12" ht="18.75">
      <c r="A2066" s="1004" t="s">
        <v>12145</v>
      </c>
      <c r="B2066" s="1008" t="s">
        <v>12085</v>
      </c>
      <c r="C2066" s="1008" t="s">
        <v>12146</v>
      </c>
      <c r="D2066" s="1008" t="s">
        <v>12089</v>
      </c>
      <c r="E2066" s="1008">
        <v>16</v>
      </c>
      <c r="F2066" s="1008">
        <v>289711.03999999998</v>
      </c>
      <c r="G2066" s="1008">
        <v>0</v>
      </c>
      <c r="H2066" s="1008">
        <v>0</v>
      </c>
      <c r="I2066" s="1008">
        <v>153</v>
      </c>
      <c r="J2066" s="1008">
        <v>153</v>
      </c>
      <c r="K2066" s="1008">
        <v>153</v>
      </c>
      <c r="L2066" s="1009">
        <v>0</v>
      </c>
    </row>
    <row r="2067" spans="1:12" ht="18.75">
      <c r="A2067" s="1004" t="s">
        <v>12145</v>
      </c>
      <c r="B2067" s="1008" t="s">
        <v>12086</v>
      </c>
      <c r="C2067" s="1008" t="s">
        <v>12146</v>
      </c>
      <c r="D2067" s="1008" t="s">
        <v>12147</v>
      </c>
      <c r="E2067" s="1008">
        <v>37</v>
      </c>
      <c r="F2067" s="1008">
        <v>393250.22</v>
      </c>
      <c r="G2067" s="1008">
        <v>0</v>
      </c>
      <c r="H2067" s="1008">
        <v>0</v>
      </c>
      <c r="I2067" s="1008">
        <v>365</v>
      </c>
      <c r="J2067" s="1008">
        <v>365</v>
      </c>
      <c r="K2067" s="1008">
        <v>365</v>
      </c>
      <c r="L2067" s="1009">
        <v>0</v>
      </c>
    </row>
    <row r="2068" spans="1:12">
      <c r="A2068" s="1010" t="s">
        <v>12150</v>
      </c>
      <c r="B2068" s="1010" t="s">
        <v>11960</v>
      </c>
      <c r="C2068" s="1010" t="s">
        <v>5553</v>
      </c>
      <c r="D2068" s="1010" t="s">
        <v>12151</v>
      </c>
      <c r="E2068" s="1010">
        <v>0</v>
      </c>
      <c r="F2068" s="1010">
        <v>0</v>
      </c>
      <c r="G2068" s="1010">
        <v>2</v>
      </c>
      <c r="H2068" s="1010">
        <v>227826</v>
      </c>
      <c r="I2068" s="1010">
        <v>50</v>
      </c>
      <c r="J2068" s="1010">
        <v>50</v>
      </c>
      <c r="K2068" s="1010">
        <v>51</v>
      </c>
      <c r="L2068" s="1010">
        <v>1</v>
      </c>
    </row>
    <row r="2069" spans="1:12">
      <c r="A2069" s="1011" t="s">
        <v>12150</v>
      </c>
      <c r="B2069" s="1011" t="s">
        <v>11960</v>
      </c>
      <c r="C2069" s="1011" t="s">
        <v>5553</v>
      </c>
      <c r="D2069" s="1011" t="s">
        <v>12152</v>
      </c>
      <c r="E2069" s="1011">
        <v>0</v>
      </c>
      <c r="F2069" s="1011">
        <v>0</v>
      </c>
      <c r="G2069" s="1011">
        <v>0</v>
      </c>
      <c r="H2069" s="1011">
        <v>0</v>
      </c>
      <c r="I2069" s="1011">
        <v>0</v>
      </c>
      <c r="J2069" s="1011">
        <v>0</v>
      </c>
      <c r="K2069" s="1011">
        <v>0</v>
      </c>
      <c r="L2069" s="1010">
        <v>0</v>
      </c>
    </row>
    <row r="2070" spans="1:12">
      <c r="A2070" s="1011" t="s">
        <v>12150</v>
      </c>
      <c r="B2070" s="1011" t="s">
        <v>11993</v>
      </c>
      <c r="C2070" s="1011" t="s">
        <v>5553</v>
      </c>
      <c r="D2070" s="1011" t="s">
        <v>12151</v>
      </c>
      <c r="E2070" s="1011">
        <v>0</v>
      </c>
      <c r="F2070" s="1011">
        <v>0</v>
      </c>
      <c r="G2070" s="1011">
        <v>0</v>
      </c>
      <c r="H2070" s="1011">
        <v>0</v>
      </c>
      <c r="I2070" s="1011">
        <v>3</v>
      </c>
      <c r="J2070" s="1011">
        <v>3</v>
      </c>
      <c r="K2070" s="1011">
        <v>2</v>
      </c>
      <c r="L2070" s="1010">
        <v>-1</v>
      </c>
    </row>
    <row r="2071" spans="1:12">
      <c r="A2071" s="1011" t="s">
        <v>12150</v>
      </c>
      <c r="B2071" s="1011" t="s">
        <v>9125</v>
      </c>
      <c r="C2071" s="1011" t="s">
        <v>5553</v>
      </c>
      <c r="D2071" s="1011" t="s">
        <v>12151</v>
      </c>
      <c r="E2071" s="1011">
        <v>7</v>
      </c>
      <c r="F2071" s="1011">
        <v>265797</v>
      </c>
      <c r="G2071" s="1011">
        <v>0</v>
      </c>
      <c r="H2071" s="1011">
        <v>0</v>
      </c>
      <c r="I2071" s="1011">
        <v>20</v>
      </c>
      <c r="J2071" s="1011">
        <v>20</v>
      </c>
      <c r="K2071" s="1011">
        <v>19</v>
      </c>
      <c r="L2071" s="1010">
        <v>-1</v>
      </c>
    </row>
    <row r="2072" spans="1:12">
      <c r="A2072" s="1011" t="s">
        <v>12150</v>
      </c>
      <c r="B2072" s="1011" t="s">
        <v>12023</v>
      </c>
      <c r="C2072" s="1011" t="s">
        <v>5548</v>
      </c>
      <c r="D2072" s="1011" t="s">
        <v>12153</v>
      </c>
      <c r="E2072" s="1011">
        <v>1</v>
      </c>
      <c r="F2072" s="1011">
        <v>51328</v>
      </c>
      <c r="G2072" s="1011">
        <v>0</v>
      </c>
      <c r="H2072" s="1011">
        <v>0</v>
      </c>
      <c r="I2072" s="1011">
        <v>50</v>
      </c>
      <c r="J2072" s="1011">
        <v>50</v>
      </c>
      <c r="K2072" s="1011">
        <v>50</v>
      </c>
      <c r="L2072" s="1010">
        <v>0</v>
      </c>
    </row>
    <row r="2073" spans="1:12">
      <c r="A2073" s="1011" t="s">
        <v>12150</v>
      </c>
      <c r="B2073" s="1011" t="s">
        <v>12050</v>
      </c>
      <c r="C2073" s="1011" t="s">
        <v>5550</v>
      </c>
      <c r="D2073" s="1011" t="s">
        <v>12153</v>
      </c>
      <c r="E2073" s="1011">
        <v>63</v>
      </c>
      <c r="F2073" s="1011">
        <v>4011166</v>
      </c>
      <c r="G2073" s="1011">
        <v>0</v>
      </c>
      <c r="H2073" s="1011">
        <v>0</v>
      </c>
      <c r="I2073" s="1011">
        <v>5971</v>
      </c>
      <c r="J2073" s="1011">
        <v>5971</v>
      </c>
      <c r="K2073" s="1011">
        <v>5709</v>
      </c>
      <c r="L2073" s="1010">
        <v>-262</v>
      </c>
    </row>
    <row r="2074" spans="1:12">
      <c r="A2074" s="1011" t="s">
        <v>12150</v>
      </c>
      <c r="B2074" s="1011" t="s">
        <v>12050</v>
      </c>
      <c r="C2074" s="1011" t="s">
        <v>5550</v>
      </c>
      <c r="D2074" s="1011" t="s">
        <v>12154</v>
      </c>
      <c r="E2074" s="1011">
        <v>1</v>
      </c>
      <c r="F2074" s="1011">
        <v>158460</v>
      </c>
      <c r="G2074" s="1011">
        <v>0</v>
      </c>
      <c r="H2074" s="1011">
        <v>0</v>
      </c>
      <c r="I2074" s="1011">
        <v>210</v>
      </c>
      <c r="J2074" s="1011">
        <v>210</v>
      </c>
      <c r="K2074" s="1011">
        <v>201</v>
      </c>
      <c r="L2074" s="1010">
        <v>-9</v>
      </c>
    </row>
    <row r="2075" spans="1:12">
      <c r="A2075" s="1011" t="s">
        <v>12150</v>
      </c>
      <c r="B2075" s="1011" t="s">
        <v>12050</v>
      </c>
      <c r="C2075" s="1011" t="s">
        <v>5553</v>
      </c>
      <c r="D2075" s="1011" t="s">
        <v>12151</v>
      </c>
      <c r="E2075" s="1011">
        <v>0</v>
      </c>
      <c r="F2075" s="1011">
        <v>0</v>
      </c>
      <c r="G2075" s="1011">
        <v>0</v>
      </c>
      <c r="H2075" s="1011">
        <v>0</v>
      </c>
      <c r="I2075" s="1011">
        <v>25</v>
      </c>
      <c r="J2075" s="1011">
        <v>25</v>
      </c>
      <c r="K2075" s="1011">
        <v>5</v>
      </c>
      <c r="L2075" s="1010">
        <v>-20</v>
      </c>
    </row>
    <row r="2076" spans="1:12">
      <c r="A2076" s="1011" t="s">
        <v>12150</v>
      </c>
      <c r="B2076" s="1010" t="s">
        <v>12050</v>
      </c>
      <c r="C2076" s="1010" t="s">
        <v>5553</v>
      </c>
      <c r="D2076" s="1010" t="s">
        <v>12152</v>
      </c>
      <c r="E2076" s="1010">
        <v>1</v>
      </c>
      <c r="F2076" s="1010">
        <v>556014</v>
      </c>
      <c r="G2076" s="1010">
        <v>1</v>
      </c>
      <c r="H2076" s="1010">
        <v>834021</v>
      </c>
      <c r="I2076" s="1010">
        <v>10</v>
      </c>
      <c r="J2076" s="1010">
        <v>10</v>
      </c>
      <c r="K2076" s="1010">
        <v>10</v>
      </c>
      <c r="L2076" s="1010">
        <v>0</v>
      </c>
    </row>
    <row r="2077" spans="1:12">
      <c r="A2077" s="1011" t="s">
        <v>12150</v>
      </c>
      <c r="B2077" s="1011" t="s">
        <v>12050</v>
      </c>
      <c r="C2077" s="1011" t="s">
        <v>5551</v>
      </c>
      <c r="D2077" s="1011" t="s">
        <v>12153</v>
      </c>
      <c r="E2077" s="1011">
        <v>6</v>
      </c>
      <c r="F2077" s="1011">
        <v>516432</v>
      </c>
      <c r="G2077" s="1011">
        <v>0</v>
      </c>
      <c r="H2077" s="1011">
        <v>0</v>
      </c>
      <c r="I2077" s="1011">
        <v>3533</v>
      </c>
      <c r="J2077" s="1011">
        <v>3533</v>
      </c>
      <c r="K2077" s="1011">
        <v>3520</v>
      </c>
      <c r="L2077" s="1010">
        <v>-13</v>
      </c>
    </row>
    <row r="2078" spans="1:12">
      <c r="A2078" s="1011" t="s">
        <v>12150</v>
      </c>
      <c r="B2078" s="1011" t="s">
        <v>12050</v>
      </c>
      <c r="C2078" s="1011" t="s">
        <v>5548</v>
      </c>
      <c r="D2078" s="1011" t="s">
        <v>12153</v>
      </c>
      <c r="E2078" s="1011">
        <v>9</v>
      </c>
      <c r="F2078" s="1011">
        <v>205312</v>
      </c>
      <c r="G2078" s="1011">
        <v>0</v>
      </c>
      <c r="H2078" s="1011">
        <v>0</v>
      </c>
      <c r="I2078" s="1011">
        <v>400</v>
      </c>
      <c r="J2078" s="1011">
        <v>400</v>
      </c>
      <c r="K2078" s="1011">
        <v>399</v>
      </c>
      <c r="L2078" s="1010">
        <v>-1</v>
      </c>
    </row>
    <row r="2079" spans="1:12">
      <c r="A2079" s="1011" t="s">
        <v>12150</v>
      </c>
      <c r="B2079" s="1011" t="s">
        <v>12050</v>
      </c>
      <c r="C2079" s="1011" t="s">
        <v>5552</v>
      </c>
      <c r="D2079" s="1011" t="s">
        <v>12153</v>
      </c>
      <c r="E2079" s="1011">
        <v>20</v>
      </c>
      <c r="F2079" s="1011">
        <v>975232</v>
      </c>
      <c r="G2079" s="1011">
        <v>0</v>
      </c>
      <c r="H2079" s="1011">
        <v>0</v>
      </c>
      <c r="I2079" s="1011">
        <v>2350</v>
      </c>
      <c r="J2079" s="1011">
        <v>2350</v>
      </c>
      <c r="K2079" s="1011">
        <v>2133</v>
      </c>
      <c r="L2079" s="1010">
        <v>-217</v>
      </c>
    </row>
    <row r="2080" spans="1:12">
      <c r="A2080" s="1011" t="s">
        <v>12150</v>
      </c>
      <c r="B2080" s="1011" t="s">
        <v>12050</v>
      </c>
      <c r="C2080" s="1011" t="s">
        <v>5552</v>
      </c>
      <c r="D2080" s="1011" t="s">
        <v>12154</v>
      </c>
      <c r="E2080" s="1011">
        <v>0</v>
      </c>
      <c r="F2080" s="1011">
        <v>0</v>
      </c>
      <c r="G2080" s="1011">
        <v>0</v>
      </c>
      <c r="H2080" s="1011">
        <v>0</v>
      </c>
      <c r="I2080" s="1011">
        <v>30</v>
      </c>
      <c r="J2080" s="1011">
        <v>30</v>
      </c>
      <c r="K2080" s="1011">
        <v>9</v>
      </c>
      <c r="L2080" s="1010">
        <v>-21</v>
      </c>
    </row>
    <row r="2081" spans="1:12">
      <c r="A2081" s="1011" t="s">
        <v>12150</v>
      </c>
      <c r="B2081" s="1011" t="s">
        <v>12053</v>
      </c>
      <c r="C2081" s="1011" t="s">
        <v>5550</v>
      </c>
      <c r="D2081" s="1011" t="s">
        <v>12154</v>
      </c>
      <c r="E2081" s="1011">
        <v>0</v>
      </c>
      <c r="F2081" s="1011">
        <v>0</v>
      </c>
      <c r="G2081" s="1011">
        <v>0</v>
      </c>
      <c r="H2081" s="1011">
        <v>0</v>
      </c>
      <c r="I2081" s="1011">
        <v>90</v>
      </c>
      <c r="J2081" s="1011">
        <v>90</v>
      </c>
      <c r="K2081" s="1011">
        <v>0</v>
      </c>
      <c r="L2081" s="1010">
        <v>-90</v>
      </c>
    </row>
    <row r="2082" spans="1:12">
      <c r="A2082" s="1011" t="s">
        <v>12150</v>
      </c>
      <c r="B2082" s="1011" t="s">
        <v>12053</v>
      </c>
      <c r="C2082" s="1011" t="s">
        <v>5553</v>
      </c>
      <c r="D2082" s="1011" t="s">
        <v>12151</v>
      </c>
      <c r="E2082" s="1011">
        <v>0</v>
      </c>
      <c r="F2082" s="1011">
        <v>0</v>
      </c>
      <c r="G2082" s="1011">
        <v>0</v>
      </c>
      <c r="H2082" s="1011">
        <v>0</v>
      </c>
      <c r="I2082" s="1011">
        <v>1</v>
      </c>
      <c r="J2082" s="1011">
        <v>1</v>
      </c>
      <c r="K2082" s="1011">
        <v>0</v>
      </c>
      <c r="L2082" s="1010">
        <v>-1</v>
      </c>
    </row>
    <row r="2083" spans="1:12">
      <c r="A2083" s="1011" t="s">
        <v>12150</v>
      </c>
      <c r="B2083" s="1011" t="s">
        <v>12053</v>
      </c>
      <c r="C2083" s="1011" t="s">
        <v>5553</v>
      </c>
      <c r="D2083" s="1011" t="s">
        <v>12152</v>
      </c>
      <c r="E2083" s="1011">
        <v>0</v>
      </c>
      <c r="F2083" s="1011">
        <v>0</v>
      </c>
      <c r="G2083" s="1011">
        <v>0</v>
      </c>
      <c r="H2083" s="1011">
        <v>0</v>
      </c>
      <c r="I2083" s="1011">
        <v>1</v>
      </c>
      <c r="J2083" s="1011">
        <v>1</v>
      </c>
      <c r="K2083" s="1011">
        <v>0</v>
      </c>
      <c r="L2083" s="1010">
        <v>-1</v>
      </c>
    </row>
    <row r="2084" spans="1:12">
      <c r="A2084" s="1011" t="s">
        <v>12150</v>
      </c>
      <c r="B2084" s="1011" t="s">
        <v>12053</v>
      </c>
      <c r="C2084" s="1011" t="s">
        <v>5551</v>
      </c>
      <c r="D2084" s="1011" t="s">
        <v>12153</v>
      </c>
      <c r="E2084" s="1011">
        <v>8</v>
      </c>
      <c r="F2084" s="1011">
        <v>620483</v>
      </c>
      <c r="G2084" s="1011">
        <v>0</v>
      </c>
      <c r="H2084" s="1011">
        <v>0</v>
      </c>
      <c r="I2084" s="1011">
        <v>1248</v>
      </c>
      <c r="J2084" s="1011">
        <v>1248</v>
      </c>
      <c r="K2084" s="1011">
        <v>937</v>
      </c>
      <c r="L2084" s="1010">
        <v>-311</v>
      </c>
    </row>
    <row r="2085" spans="1:12">
      <c r="A2085" s="1011" t="s">
        <v>12150</v>
      </c>
      <c r="B2085" s="1011" t="s">
        <v>12053</v>
      </c>
      <c r="C2085" s="1011" t="s">
        <v>5551</v>
      </c>
      <c r="D2085" s="1011" t="s">
        <v>12154</v>
      </c>
      <c r="E2085" s="1011">
        <v>5</v>
      </c>
      <c r="F2085" s="1011">
        <v>808146</v>
      </c>
      <c r="G2085" s="1011">
        <v>0</v>
      </c>
      <c r="H2085" s="1011">
        <v>0</v>
      </c>
      <c r="I2085" s="1011">
        <v>1350</v>
      </c>
      <c r="J2085" s="1011">
        <v>1350</v>
      </c>
      <c r="K2085" s="1011">
        <v>1339</v>
      </c>
      <c r="L2085" s="1010">
        <v>-11</v>
      </c>
    </row>
    <row r="2086" spans="1:12">
      <c r="A2086" s="1011" t="s">
        <v>12150</v>
      </c>
      <c r="B2086" s="1011" t="s">
        <v>12053</v>
      </c>
      <c r="C2086" s="1011" t="s">
        <v>5548</v>
      </c>
      <c r="D2086" s="1011" t="s">
        <v>12153</v>
      </c>
      <c r="E2086" s="1011">
        <v>0</v>
      </c>
      <c r="F2086" s="1011">
        <v>0</v>
      </c>
      <c r="G2086" s="1011">
        <v>0</v>
      </c>
      <c r="H2086" s="1011">
        <v>0</v>
      </c>
      <c r="I2086" s="1011">
        <v>3</v>
      </c>
      <c r="J2086" s="1011">
        <v>3</v>
      </c>
      <c r="K2086" s="1011">
        <v>0</v>
      </c>
      <c r="L2086" s="1010">
        <v>-3</v>
      </c>
    </row>
    <row r="2087" spans="1:12">
      <c r="A2087" s="1011" t="s">
        <v>12150</v>
      </c>
      <c r="B2087" s="1010" t="s">
        <v>7427</v>
      </c>
      <c r="C2087" s="1010" t="s">
        <v>5553</v>
      </c>
      <c r="D2087" s="1010" t="s">
        <v>12151</v>
      </c>
      <c r="E2087" s="1010">
        <v>1</v>
      </c>
      <c r="F2087" s="1010">
        <v>75942</v>
      </c>
      <c r="G2087" s="1010">
        <v>2</v>
      </c>
      <c r="H2087" s="1010">
        <v>75942</v>
      </c>
      <c r="I2087" s="1010">
        <v>60</v>
      </c>
      <c r="J2087" s="1010">
        <v>60</v>
      </c>
      <c r="K2087" s="1010">
        <v>60</v>
      </c>
      <c r="L2087" s="1010">
        <v>0</v>
      </c>
    </row>
    <row r="2088" spans="1:12">
      <c r="A2088" s="1011" t="s">
        <v>12150</v>
      </c>
      <c r="B2088" s="1011" t="s">
        <v>12062</v>
      </c>
      <c r="C2088" s="1011" t="s">
        <v>5550</v>
      </c>
      <c r="D2088" s="1011" t="s">
        <v>12153</v>
      </c>
      <c r="E2088" s="1011">
        <v>11</v>
      </c>
      <c r="F2088" s="1011">
        <v>904656</v>
      </c>
      <c r="G2088" s="1011">
        <v>0</v>
      </c>
      <c r="H2088" s="1011">
        <v>0</v>
      </c>
      <c r="I2088" s="1011">
        <v>983</v>
      </c>
      <c r="J2088" s="1011">
        <v>983</v>
      </c>
      <c r="K2088" s="1011">
        <v>986</v>
      </c>
      <c r="L2088" s="1010">
        <v>3</v>
      </c>
    </row>
    <row r="2089" spans="1:12">
      <c r="A2089" s="1011" t="s">
        <v>12150</v>
      </c>
      <c r="B2089" s="1011" t="s">
        <v>7743</v>
      </c>
      <c r="C2089" s="1011" t="s">
        <v>5549</v>
      </c>
      <c r="D2089" s="1011" t="s">
        <v>12153</v>
      </c>
      <c r="E2089" s="1011">
        <v>12</v>
      </c>
      <c r="F2089" s="1011">
        <v>230976</v>
      </c>
      <c r="G2089" s="1011">
        <v>0</v>
      </c>
      <c r="H2089" s="1011">
        <v>0</v>
      </c>
      <c r="I2089" s="1011">
        <v>865</v>
      </c>
      <c r="J2089" s="1011">
        <v>865</v>
      </c>
      <c r="K2089" s="1011">
        <v>774</v>
      </c>
      <c r="L2089" s="1010">
        <v>-91</v>
      </c>
    </row>
    <row r="2090" spans="1:12">
      <c r="A2090" s="1011" t="s">
        <v>12150</v>
      </c>
      <c r="B2090" s="1010" t="s">
        <v>7743</v>
      </c>
      <c r="C2090" s="1010" t="s">
        <v>5550</v>
      </c>
      <c r="D2090" s="1010" t="s">
        <v>12153</v>
      </c>
      <c r="E2090" s="1010">
        <v>720</v>
      </c>
      <c r="F2090" s="1010">
        <v>56709736</v>
      </c>
      <c r="G2090" s="1010">
        <v>12</v>
      </c>
      <c r="H2090" s="1010">
        <v>186064</v>
      </c>
      <c r="I2090" s="1010">
        <v>73087</v>
      </c>
      <c r="J2090" s="1010">
        <v>73087</v>
      </c>
      <c r="K2090" s="1010">
        <v>73087</v>
      </c>
      <c r="L2090" s="1010">
        <v>0</v>
      </c>
    </row>
    <row r="2091" spans="1:12">
      <c r="A2091" s="1011" t="s">
        <v>12150</v>
      </c>
      <c r="B2091" s="1010" t="s">
        <v>7743</v>
      </c>
      <c r="C2091" s="1010" t="s">
        <v>5551</v>
      </c>
      <c r="D2091" s="1010" t="s">
        <v>12153</v>
      </c>
      <c r="E2091" s="1010">
        <v>63</v>
      </c>
      <c r="F2091" s="1010">
        <v>4895088</v>
      </c>
      <c r="G2091" s="1010">
        <v>2</v>
      </c>
      <c r="H2091" s="1010">
        <v>64160</v>
      </c>
      <c r="I2091" s="1010">
        <v>24467</v>
      </c>
      <c r="J2091" s="1010">
        <v>24467</v>
      </c>
      <c r="K2091" s="1010">
        <v>24467</v>
      </c>
      <c r="L2091" s="1010">
        <v>0</v>
      </c>
    </row>
    <row r="2092" spans="1:12">
      <c r="A2092" s="1011" t="s">
        <v>12150</v>
      </c>
      <c r="B2092" s="1011" t="s">
        <v>12067</v>
      </c>
      <c r="C2092" s="1011" t="s">
        <v>5550</v>
      </c>
      <c r="D2092" s="1011" t="s">
        <v>12153</v>
      </c>
      <c r="E2092" s="1011">
        <v>147</v>
      </c>
      <c r="F2092" s="1011">
        <v>11219432</v>
      </c>
      <c r="G2092" s="1011">
        <v>0</v>
      </c>
      <c r="H2092" s="1011">
        <v>0</v>
      </c>
      <c r="I2092" s="1011">
        <v>15391</v>
      </c>
      <c r="J2092" s="1011">
        <v>15391</v>
      </c>
      <c r="K2092" s="1011">
        <v>15243</v>
      </c>
      <c r="L2092" s="1010">
        <v>-148</v>
      </c>
    </row>
    <row r="2093" spans="1:12">
      <c r="A2093" s="1011" t="s">
        <v>12150</v>
      </c>
      <c r="B2093" s="1011" t="s">
        <v>12067</v>
      </c>
      <c r="C2093" s="1011" t="s">
        <v>5551</v>
      </c>
      <c r="D2093" s="1011" t="s">
        <v>12153</v>
      </c>
      <c r="E2093" s="1011">
        <v>10</v>
      </c>
      <c r="F2093" s="1011">
        <v>845280</v>
      </c>
      <c r="G2093" s="1011">
        <v>0</v>
      </c>
      <c r="H2093" s="1011">
        <v>0</v>
      </c>
      <c r="I2093" s="1011">
        <v>4077</v>
      </c>
      <c r="J2093" s="1011">
        <v>4077</v>
      </c>
      <c r="K2093" s="1011">
        <v>4042</v>
      </c>
      <c r="L2093" s="1010">
        <v>-35</v>
      </c>
    </row>
    <row r="2094" spans="1:12">
      <c r="A2094" s="1011" t="s">
        <v>12150</v>
      </c>
      <c r="B2094" s="1011" t="s">
        <v>4250</v>
      </c>
      <c r="C2094" s="1011" t="s">
        <v>5549</v>
      </c>
      <c r="D2094" s="1011" t="s">
        <v>12153</v>
      </c>
      <c r="E2094" s="1011">
        <v>0</v>
      </c>
      <c r="F2094" s="1011">
        <v>0</v>
      </c>
      <c r="G2094" s="1011">
        <v>0</v>
      </c>
      <c r="H2094" s="1011">
        <v>0</v>
      </c>
      <c r="I2094" s="1011">
        <v>22</v>
      </c>
      <c r="J2094" s="1011">
        <v>22</v>
      </c>
      <c r="K2094" s="1011">
        <v>0</v>
      </c>
      <c r="L2094" s="1010">
        <v>-22</v>
      </c>
    </row>
    <row r="2095" spans="1:12">
      <c r="A2095" s="1011" t="s">
        <v>12150</v>
      </c>
      <c r="B2095" s="1011" t="s">
        <v>4250</v>
      </c>
      <c r="C2095" s="1011" t="s">
        <v>5550</v>
      </c>
      <c r="D2095" s="1011" t="s">
        <v>12153</v>
      </c>
      <c r="E2095" s="1011">
        <v>62</v>
      </c>
      <c r="F2095" s="1011">
        <v>4774152</v>
      </c>
      <c r="G2095" s="1011">
        <v>0</v>
      </c>
      <c r="H2095" s="1011">
        <v>0</v>
      </c>
      <c r="I2095" s="1011">
        <v>10163</v>
      </c>
      <c r="J2095" s="1011">
        <v>10163</v>
      </c>
      <c r="K2095" s="1011">
        <v>8283</v>
      </c>
      <c r="L2095" s="1010">
        <v>-1880</v>
      </c>
    </row>
    <row r="2096" spans="1:12">
      <c r="A2096" s="1011" t="s">
        <v>12150</v>
      </c>
      <c r="B2096" s="1010" t="s">
        <v>4250</v>
      </c>
      <c r="C2096" s="1010" t="s">
        <v>5551</v>
      </c>
      <c r="D2096" s="1010" t="s">
        <v>12153</v>
      </c>
      <c r="E2096" s="1010">
        <v>14</v>
      </c>
      <c r="F2096" s="1010">
        <v>1158032</v>
      </c>
      <c r="G2096" s="1010">
        <v>1</v>
      </c>
      <c r="H2096" s="1010">
        <v>66000</v>
      </c>
      <c r="I2096" s="1010">
        <v>6065</v>
      </c>
      <c r="J2096" s="1010">
        <v>6065</v>
      </c>
      <c r="K2096" s="1010">
        <v>6065</v>
      </c>
      <c r="L2096" s="1010">
        <v>0</v>
      </c>
    </row>
    <row r="2097" spans="1:12">
      <c r="A2097" s="1011" t="s">
        <v>12150</v>
      </c>
      <c r="B2097" s="1010" t="s">
        <v>12076</v>
      </c>
      <c r="C2097" s="1010" t="s">
        <v>5549</v>
      </c>
      <c r="D2097" s="1010" t="s">
        <v>12153</v>
      </c>
      <c r="E2097" s="1010">
        <v>1</v>
      </c>
      <c r="F2097" s="1010">
        <v>79443</v>
      </c>
      <c r="G2097" s="1010">
        <v>2</v>
      </c>
      <c r="H2097" s="1010">
        <v>97776</v>
      </c>
      <c r="I2097" s="1010">
        <v>106</v>
      </c>
      <c r="J2097" s="1010">
        <v>106</v>
      </c>
      <c r="K2097" s="1010">
        <v>115</v>
      </c>
      <c r="L2097" s="1010">
        <v>9</v>
      </c>
    </row>
    <row r="2098" spans="1:12">
      <c r="A2098" s="1011" t="s">
        <v>12150</v>
      </c>
      <c r="B2098" s="1011" t="s">
        <v>12076</v>
      </c>
      <c r="C2098" s="1011" t="s">
        <v>5550</v>
      </c>
      <c r="D2098" s="1011" t="s">
        <v>12153</v>
      </c>
      <c r="E2098" s="1011">
        <v>212</v>
      </c>
      <c r="F2098" s="1011">
        <v>15973066</v>
      </c>
      <c r="G2098" s="1011">
        <v>0</v>
      </c>
      <c r="H2098" s="1011">
        <v>0</v>
      </c>
      <c r="I2098" s="1011">
        <v>25684</v>
      </c>
      <c r="J2098" s="1011">
        <v>25684</v>
      </c>
      <c r="K2098" s="1011">
        <v>24222</v>
      </c>
      <c r="L2098" s="1010">
        <v>-1462</v>
      </c>
    </row>
    <row r="2099" spans="1:12">
      <c r="A2099" s="1011" t="s">
        <v>12150</v>
      </c>
      <c r="B2099" s="1011" t="s">
        <v>12076</v>
      </c>
      <c r="C2099" s="1011" t="s">
        <v>5551</v>
      </c>
      <c r="D2099" s="1011" t="s">
        <v>12153</v>
      </c>
      <c r="E2099" s="1011">
        <v>28</v>
      </c>
      <c r="F2099" s="1011">
        <v>2155308</v>
      </c>
      <c r="G2099" s="1011">
        <v>0</v>
      </c>
      <c r="H2099" s="1011">
        <v>0</v>
      </c>
      <c r="I2099" s="1011">
        <v>10948</v>
      </c>
      <c r="J2099" s="1011">
        <v>10948</v>
      </c>
      <c r="K2099" s="1011">
        <v>10655</v>
      </c>
      <c r="L2099" s="1010">
        <v>-293</v>
      </c>
    </row>
    <row r="2100" spans="1:12">
      <c r="A2100" s="1012" t="s">
        <v>12155</v>
      </c>
      <c r="B2100" s="1012" t="s">
        <v>11954</v>
      </c>
      <c r="C2100" s="1012" t="s">
        <v>5568</v>
      </c>
      <c r="D2100" s="1012" t="s">
        <v>12156</v>
      </c>
      <c r="E2100" s="1012">
        <v>0</v>
      </c>
      <c r="F2100" s="1012">
        <v>0</v>
      </c>
      <c r="G2100" s="1012">
        <v>0</v>
      </c>
      <c r="H2100" s="1012">
        <v>0</v>
      </c>
      <c r="I2100" s="1012">
        <v>1025</v>
      </c>
      <c r="J2100" s="1012">
        <v>1025</v>
      </c>
      <c r="K2100" s="1012">
        <v>1025</v>
      </c>
      <c r="L2100" s="1013">
        <v>0</v>
      </c>
    </row>
    <row r="2101" spans="1:12">
      <c r="A2101" s="1012" t="s">
        <v>12155</v>
      </c>
      <c r="B2101" s="1012" t="s">
        <v>11954</v>
      </c>
      <c r="C2101" s="1012" t="s">
        <v>5568</v>
      </c>
      <c r="D2101" s="1012" t="s">
        <v>12157</v>
      </c>
      <c r="E2101" s="1012">
        <v>0</v>
      </c>
      <c r="F2101" s="1012">
        <v>0</v>
      </c>
      <c r="G2101" s="1012">
        <v>0</v>
      </c>
      <c r="H2101" s="1012">
        <v>0</v>
      </c>
      <c r="I2101" s="1012">
        <v>505</v>
      </c>
      <c r="J2101" s="1012">
        <v>505</v>
      </c>
      <c r="K2101" s="1012">
        <v>505</v>
      </c>
      <c r="L2101" s="1013">
        <v>0</v>
      </c>
    </row>
    <row r="2102" spans="1:12">
      <c r="A2102" s="1012" t="s">
        <v>12155</v>
      </c>
      <c r="B2102" s="1012" t="s">
        <v>11960</v>
      </c>
      <c r="C2102" s="1012" t="s">
        <v>12158</v>
      </c>
      <c r="D2102" s="1012" t="s">
        <v>12159</v>
      </c>
      <c r="E2102" s="1012">
        <v>7</v>
      </c>
      <c r="F2102" s="1012">
        <v>45500</v>
      </c>
      <c r="G2102" s="1012">
        <v>0</v>
      </c>
      <c r="H2102" s="1012">
        <v>0</v>
      </c>
      <c r="I2102" s="1012">
        <v>60</v>
      </c>
      <c r="J2102" s="1012">
        <v>60</v>
      </c>
      <c r="K2102" s="1012">
        <v>58</v>
      </c>
      <c r="L2102" s="1013">
        <v>-2</v>
      </c>
    </row>
    <row r="2103" spans="1:12">
      <c r="A2103" s="1012" t="s">
        <v>12155</v>
      </c>
      <c r="B2103" s="1013" t="s">
        <v>11960</v>
      </c>
      <c r="C2103" s="1013" t="s">
        <v>12158</v>
      </c>
      <c r="D2103" s="1013" t="s">
        <v>12160</v>
      </c>
      <c r="E2103" s="1013">
        <v>5031</v>
      </c>
      <c r="F2103" s="1013">
        <v>3411018</v>
      </c>
      <c r="G2103" s="1013">
        <v>127</v>
      </c>
      <c r="H2103" s="1013">
        <v>86106</v>
      </c>
      <c r="I2103" s="1013">
        <v>60071</v>
      </c>
      <c r="J2103" s="1013">
        <v>60071</v>
      </c>
      <c r="K2103" s="1013">
        <v>60071</v>
      </c>
      <c r="L2103" s="1013">
        <v>0</v>
      </c>
    </row>
    <row r="2104" spans="1:12">
      <c r="A2104" s="1012" t="s">
        <v>12155</v>
      </c>
      <c r="B2104" s="1012" t="s">
        <v>11960</v>
      </c>
      <c r="C2104" s="1012" t="s">
        <v>12158</v>
      </c>
      <c r="D2104" s="1012" t="s">
        <v>12161</v>
      </c>
      <c r="E2104" s="1012">
        <v>52</v>
      </c>
      <c r="F2104" s="1012">
        <v>92560</v>
      </c>
      <c r="G2104" s="1012">
        <v>0</v>
      </c>
      <c r="H2104" s="1012">
        <v>0</v>
      </c>
      <c r="I2104" s="1012">
        <v>250</v>
      </c>
      <c r="J2104" s="1012">
        <v>250</v>
      </c>
      <c r="K2104" s="1012">
        <v>250</v>
      </c>
      <c r="L2104" s="1013">
        <v>0</v>
      </c>
    </row>
    <row r="2105" spans="1:12">
      <c r="A2105" s="1012" t="s">
        <v>12155</v>
      </c>
      <c r="B2105" s="1012" t="s">
        <v>11960</v>
      </c>
      <c r="C2105" s="1012" t="s">
        <v>12158</v>
      </c>
      <c r="D2105" s="1012" t="s">
        <v>12162</v>
      </c>
      <c r="E2105" s="1012">
        <v>42</v>
      </c>
      <c r="F2105" s="1012">
        <v>32760</v>
      </c>
      <c r="G2105" s="1012">
        <v>0</v>
      </c>
      <c r="H2105" s="1012">
        <v>0</v>
      </c>
      <c r="I2105" s="1012">
        <v>322</v>
      </c>
      <c r="J2105" s="1012">
        <v>322</v>
      </c>
      <c r="K2105" s="1012">
        <v>305</v>
      </c>
      <c r="L2105" s="1013">
        <v>-17</v>
      </c>
    </row>
    <row r="2106" spans="1:12">
      <c r="A2106" s="1012" t="s">
        <v>12155</v>
      </c>
      <c r="B2106" s="1012" t="s">
        <v>11960</v>
      </c>
      <c r="C2106" s="1012" t="s">
        <v>5554</v>
      </c>
      <c r="D2106" s="1012" t="s">
        <v>5555</v>
      </c>
      <c r="E2106" s="1012">
        <v>323</v>
      </c>
      <c r="F2106" s="1012">
        <v>512601</v>
      </c>
      <c r="G2106" s="1012">
        <v>0</v>
      </c>
      <c r="H2106" s="1012">
        <v>0</v>
      </c>
      <c r="I2106" s="1012">
        <v>3727</v>
      </c>
      <c r="J2106" s="1012">
        <v>3727</v>
      </c>
      <c r="K2106" s="1012">
        <v>3727</v>
      </c>
      <c r="L2106" s="1013">
        <v>0</v>
      </c>
    </row>
    <row r="2107" spans="1:12">
      <c r="A2107" s="1012" t="s">
        <v>12155</v>
      </c>
      <c r="B2107" s="1012" t="s">
        <v>11960</v>
      </c>
      <c r="C2107" s="1012" t="s">
        <v>5554</v>
      </c>
      <c r="D2107" s="1012" t="s">
        <v>5556</v>
      </c>
      <c r="E2107" s="1012">
        <v>17</v>
      </c>
      <c r="F2107" s="1012">
        <v>89709</v>
      </c>
      <c r="G2107" s="1012">
        <v>0</v>
      </c>
      <c r="H2107" s="1012">
        <v>0</v>
      </c>
      <c r="I2107" s="1012">
        <v>201</v>
      </c>
      <c r="J2107" s="1012">
        <v>201</v>
      </c>
      <c r="K2107" s="1012">
        <v>201</v>
      </c>
      <c r="L2107" s="1013">
        <v>0</v>
      </c>
    </row>
    <row r="2108" spans="1:12">
      <c r="A2108" s="1012" t="s">
        <v>12155</v>
      </c>
      <c r="B2108" s="1012" t="s">
        <v>11960</v>
      </c>
      <c r="C2108" s="1012" t="s">
        <v>5554</v>
      </c>
      <c r="D2108" s="1012" t="s">
        <v>5557</v>
      </c>
      <c r="E2108" s="1012">
        <v>39</v>
      </c>
      <c r="F2108" s="1012">
        <v>142545</v>
      </c>
      <c r="G2108" s="1012">
        <v>0</v>
      </c>
      <c r="H2108" s="1012">
        <v>0</v>
      </c>
      <c r="I2108" s="1012">
        <v>416</v>
      </c>
      <c r="J2108" s="1012">
        <v>416</v>
      </c>
      <c r="K2108" s="1012">
        <v>416</v>
      </c>
      <c r="L2108" s="1013">
        <v>0</v>
      </c>
    </row>
    <row r="2109" spans="1:12">
      <c r="A2109" s="1012" t="s">
        <v>12155</v>
      </c>
      <c r="B2109" s="1012" t="s">
        <v>11960</v>
      </c>
      <c r="C2109" s="1012" t="s">
        <v>5558</v>
      </c>
      <c r="D2109" s="1012" t="s">
        <v>5555</v>
      </c>
      <c r="E2109" s="1012">
        <v>339</v>
      </c>
      <c r="F2109" s="1012">
        <v>654948</v>
      </c>
      <c r="G2109" s="1012">
        <v>0</v>
      </c>
      <c r="H2109" s="1012">
        <v>0</v>
      </c>
      <c r="I2109" s="1012">
        <v>3553</v>
      </c>
      <c r="J2109" s="1012">
        <v>3553</v>
      </c>
      <c r="K2109" s="1012">
        <v>3553</v>
      </c>
      <c r="L2109" s="1013">
        <v>0</v>
      </c>
    </row>
    <row r="2110" spans="1:12">
      <c r="A2110" s="1012" t="s">
        <v>12155</v>
      </c>
      <c r="B2110" s="1012" t="s">
        <v>11960</v>
      </c>
      <c r="C2110" s="1012" t="s">
        <v>5558</v>
      </c>
      <c r="D2110" s="1012" t="s">
        <v>5556</v>
      </c>
      <c r="E2110" s="1012">
        <v>26</v>
      </c>
      <c r="F2110" s="1012">
        <v>144976</v>
      </c>
      <c r="G2110" s="1012">
        <v>0</v>
      </c>
      <c r="H2110" s="1012">
        <v>0</v>
      </c>
      <c r="I2110" s="1012">
        <v>301</v>
      </c>
      <c r="J2110" s="1012">
        <v>301</v>
      </c>
      <c r="K2110" s="1012">
        <v>301</v>
      </c>
      <c r="L2110" s="1013">
        <v>0</v>
      </c>
    </row>
    <row r="2111" spans="1:12">
      <c r="A2111" s="1012" t="s">
        <v>12155</v>
      </c>
      <c r="B2111" s="1012" t="s">
        <v>11980</v>
      </c>
      <c r="C2111" s="1012" t="s">
        <v>12158</v>
      </c>
      <c r="D2111" s="1012" t="s">
        <v>12162</v>
      </c>
      <c r="E2111" s="1012">
        <v>19</v>
      </c>
      <c r="F2111" s="1012">
        <v>14820</v>
      </c>
      <c r="G2111" s="1012">
        <v>0</v>
      </c>
      <c r="H2111" s="1012">
        <v>0</v>
      </c>
      <c r="I2111" s="1012">
        <v>90</v>
      </c>
      <c r="J2111" s="1012">
        <v>90</v>
      </c>
      <c r="K2111" s="1012">
        <v>77</v>
      </c>
      <c r="L2111" s="1013">
        <v>-13</v>
      </c>
    </row>
    <row r="2112" spans="1:12">
      <c r="A2112" s="1012" t="s">
        <v>12155</v>
      </c>
      <c r="B2112" s="1012" t="s">
        <v>11980</v>
      </c>
      <c r="C2112" s="1012" t="s">
        <v>5554</v>
      </c>
      <c r="D2112" s="1012" t="s">
        <v>5555</v>
      </c>
      <c r="E2112" s="1012">
        <v>217</v>
      </c>
      <c r="F2112" s="1012">
        <v>344379</v>
      </c>
      <c r="G2112" s="1012">
        <v>0</v>
      </c>
      <c r="H2112" s="1012">
        <v>0</v>
      </c>
      <c r="I2112" s="1012">
        <v>389</v>
      </c>
      <c r="J2112" s="1012">
        <v>389</v>
      </c>
      <c r="K2112" s="1012">
        <v>389</v>
      </c>
      <c r="L2112" s="1013">
        <v>0</v>
      </c>
    </row>
    <row r="2113" spans="1:12">
      <c r="A2113" s="1012" t="s">
        <v>12155</v>
      </c>
      <c r="B2113" s="1012" t="s">
        <v>11980</v>
      </c>
      <c r="C2113" s="1012" t="s">
        <v>5554</v>
      </c>
      <c r="D2113" s="1012" t="s">
        <v>5557</v>
      </c>
      <c r="E2113" s="1012">
        <v>0</v>
      </c>
      <c r="F2113" s="1012">
        <v>0</v>
      </c>
      <c r="G2113" s="1012">
        <v>0</v>
      </c>
      <c r="H2113" s="1012">
        <v>0</v>
      </c>
      <c r="I2113" s="1012">
        <v>1</v>
      </c>
      <c r="J2113" s="1012">
        <v>1</v>
      </c>
      <c r="K2113" s="1012">
        <v>1</v>
      </c>
      <c r="L2113" s="1013">
        <v>0</v>
      </c>
    </row>
    <row r="2114" spans="1:12">
      <c r="A2114" s="1012" t="s">
        <v>12155</v>
      </c>
      <c r="B2114" s="1013" t="s">
        <v>11985</v>
      </c>
      <c r="C2114" s="1013" t="s">
        <v>12163</v>
      </c>
      <c r="D2114" s="1013"/>
      <c r="E2114" s="1013">
        <v>3611</v>
      </c>
      <c r="F2114" s="1013">
        <v>2708250</v>
      </c>
      <c r="G2114" s="1013">
        <v>36</v>
      </c>
      <c r="H2114" s="1013">
        <v>27000</v>
      </c>
      <c r="I2114" s="1013">
        <v>22841</v>
      </c>
      <c r="J2114" s="1013">
        <v>22841</v>
      </c>
      <c r="K2114" s="1013">
        <v>22841</v>
      </c>
      <c r="L2114" s="1013">
        <v>0</v>
      </c>
    </row>
    <row r="2115" spans="1:12">
      <c r="A2115" s="1012" t="s">
        <v>12155</v>
      </c>
      <c r="B2115" s="1013" t="s">
        <v>11985</v>
      </c>
      <c r="C2115" s="1013" t="s">
        <v>12158</v>
      </c>
      <c r="D2115" s="1013" t="s">
        <v>12159</v>
      </c>
      <c r="E2115" s="1013">
        <v>88</v>
      </c>
      <c r="F2115" s="1013">
        <v>572000</v>
      </c>
      <c r="G2115" s="1013">
        <v>1</v>
      </c>
      <c r="H2115" s="1013">
        <v>6500</v>
      </c>
      <c r="I2115" s="1013">
        <v>202</v>
      </c>
      <c r="J2115" s="1013">
        <v>202</v>
      </c>
      <c r="K2115" s="1013">
        <v>202</v>
      </c>
      <c r="L2115" s="1013">
        <v>0</v>
      </c>
    </row>
    <row r="2116" spans="1:12">
      <c r="A2116" s="1012" t="s">
        <v>12155</v>
      </c>
      <c r="B2116" s="1012" t="s">
        <v>11985</v>
      </c>
      <c r="C2116" s="1012" t="s">
        <v>12158</v>
      </c>
      <c r="D2116" s="1012" t="s">
        <v>12160</v>
      </c>
      <c r="E2116" s="1012">
        <v>5224</v>
      </c>
      <c r="F2116" s="1012">
        <v>3541872</v>
      </c>
      <c r="G2116" s="1012">
        <v>0</v>
      </c>
      <c r="H2116" s="1012">
        <v>0</v>
      </c>
      <c r="I2116" s="1012">
        <v>62870</v>
      </c>
      <c r="J2116" s="1012">
        <v>62870</v>
      </c>
      <c r="K2116" s="1012">
        <v>60802</v>
      </c>
      <c r="L2116" s="1013">
        <v>-2068</v>
      </c>
    </row>
    <row r="2117" spans="1:12">
      <c r="A2117" s="1012" t="s">
        <v>12155</v>
      </c>
      <c r="B2117" s="1012" t="s">
        <v>11985</v>
      </c>
      <c r="C2117" s="1012" t="s">
        <v>12158</v>
      </c>
      <c r="D2117" s="1012" t="s">
        <v>12161</v>
      </c>
      <c r="E2117" s="1012">
        <v>4</v>
      </c>
      <c r="F2117" s="1012">
        <v>7120</v>
      </c>
      <c r="G2117" s="1012">
        <v>0</v>
      </c>
      <c r="H2117" s="1012">
        <v>0</v>
      </c>
      <c r="I2117" s="1012">
        <v>43</v>
      </c>
      <c r="J2117" s="1012">
        <v>43</v>
      </c>
      <c r="K2117" s="1012">
        <v>41</v>
      </c>
      <c r="L2117" s="1013">
        <v>-2</v>
      </c>
    </row>
    <row r="2118" spans="1:12">
      <c r="A2118" s="1012" t="s">
        <v>12155</v>
      </c>
      <c r="B2118" s="1013" t="s">
        <v>11985</v>
      </c>
      <c r="C2118" s="1013" t="s">
        <v>12158</v>
      </c>
      <c r="D2118" s="1013" t="s">
        <v>12162</v>
      </c>
      <c r="E2118" s="1013">
        <v>57</v>
      </c>
      <c r="F2118" s="1013">
        <v>44460</v>
      </c>
      <c r="G2118" s="1013">
        <v>1</v>
      </c>
      <c r="H2118" s="1013">
        <v>780</v>
      </c>
      <c r="I2118" s="1013">
        <v>360</v>
      </c>
      <c r="J2118" s="1013">
        <v>360</v>
      </c>
      <c r="K2118" s="1013">
        <v>360</v>
      </c>
      <c r="L2118" s="1013">
        <v>0</v>
      </c>
    </row>
    <row r="2119" spans="1:12">
      <c r="A2119" s="1012" t="s">
        <v>12155</v>
      </c>
      <c r="B2119" s="1012" t="s">
        <v>11985</v>
      </c>
      <c r="C2119" s="1012" t="s">
        <v>5554</v>
      </c>
      <c r="D2119" s="1012" t="s">
        <v>5555</v>
      </c>
      <c r="E2119" s="1012">
        <v>1101</v>
      </c>
      <c r="F2119" s="1012">
        <v>1747287</v>
      </c>
      <c r="G2119" s="1012">
        <v>0</v>
      </c>
      <c r="H2119" s="1012">
        <v>0</v>
      </c>
      <c r="I2119" s="1012">
        <v>12923</v>
      </c>
      <c r="J2119" s="1012">
        <v>12923</v>
      </c>
      <c r="K2119" s="1012">
        <v>12923</v>
      </c>
      <c r="L2119" s="1013">
        <v>0</v>
      </c>
    </row>
    <row r="2120" spans="1:12">
      <c r="A2120" s="1012" t="s">
        <v>12155</v>
      </c>
      <c r="B2120" s="1012" t="s">
        <v>11985</v>
      </c>
      <c r="C2120" s="1012" t="s">
        <v>5554</v>
      </c>
      <c r="D2120" s="1012" t="s">
        <v>5556</v>
      </c>
      <c r="E2120" s="1012">
        <v>398</v>
      </c>
      <c r="F2120" s="1012">
        <v>2100246</v>
      </c>
      <c r="G2120" s="1012">
        <v>0</v>
      </c>
      <c r="H2120" s="1012">
        <v>0</v>
      </c>
      <c r="I2120" s="1012">
        <v>4666</v>
      </c>
      <c r="J2120" s="1012">
        <v>4666</v>
      </c>
      <c r="K2120" s="1012">
        <v>4666</v>
      </c>
      <c r="L2120" s="1013">
        <v>0</v>
      </c>
    </row>
    <row r="2121" spans="1:12">
      <c r="A2121" s="1012" t="s">
        <v>12155</v>
      </c>
      <c r="B2121" s="1012" t="s">
        <v>11985</v>
      </c>
      <c r="C2121" s="1012" t="s">
        <v>5565</v>
      </c>
      <c r="D2121" s="1012"/>
      <c r="E2121" s="1012">
        <v>202</v>
      </c>
      <c r="F2121" s="1012">
        <v>422716</v>
      </c>
      <c r="G2121" s="1012">
        <v>0</v>
      </c>
      <c r="H2121" s="1012">
        <v>0</v>
      </c>
      <c r="I2121" s="1012">
        <v>40076</v>
      </c>
      <c r="J2121" s="1012">
        <v>40076</v>
      </c>
      <c r="K2121" s="1012">
        <v>40076</v>
      </c>
      <c r="L2121" s="1013">
        <v>0</v>
      </c>
    </row>
    <row r="2122" spans="1:12">
      <c r="A2122" s="1012" t="s">
        <v>12155</v>
      </c>
      <c r="B2122" s="1012" t="s">
        <v>11985</v>
      </c>
      <c r="C2122" s="1012" t="s">
        <v>5558</v>
      </c>
      <c r="D2122" s="1012" t="s">
        <v>5555</v>
      </c>
      <c r="E2122" s="1012">
        <v>568</v>
      </c>
      <c r="F2122" s="1012">
        <v>1097376</v>
      </c>
      <c r="G2122" s="1012">
        <v>0</v>
      </c>
      <c r="H2122" s="1012">
        <v>0</v>
      </c>
      <c r="I2122" s="1012">
        <v>6637</v>
      </c>
      <c r="J2122" s="1012">
        <v>6637</v>
      </c>
      <c r="K2122" s="1012">
        <v>6637</v>
      </c>
      <c r="L2122" s="1013">
        <v>0</v>
      </c>
    </row>
    <row r="2123" spans="1:12">
      <c r="A2123" s="1012" t="s">
        <v>12155</v>
      </c>
      <c r="B2123" s="1012" t="s">
        <v>11985</v>
      </c>
      <c r="C2123" s="1012" t="s">
        <v>5558</v>
      </c>
      <c r="D2123" s="1012" t="s">
        <v>5556</v>
      </c>
      <c r="E2123" s="1012">
        <v>55</v>
      </c>
      <c r="F2123" s="1012">
        <v>306680</v>
      </c>
      <c r="G2123" s="1012">
        <v>0</v>
      </c>
      <c r="H2123" s="1012">
        <v>0</v>
      </c>
      <c r="I2123" s="1012">
        <v>647</v>
      </c>
      <c r="J2123" s="1012">
        <v>647</v>
      </c>
      <c r="K2123" s="1012">
        <v>647</v>
      </c>
      <c r="L2123" s="1013">
        <v>0</v>
      </c>
    </row>
    <row r="2124" spans="1:12">
      <c r="A2124" s="1012" t="s">
        <v>12155</v>
      </c>
      <c r="B2124" s="1012" t="s">
        <v>11985</v>
      </c>
      <c r="C2124" s="1012" t="s">
        <v>5559</v>
      </c>
      <c r="D2124" s="1012" t="s">
        <v>5561</v>
      </c>
      <c r="E2124" s="1012">
        <v>226</v>
      </c>
      <c r="F2124" s="1012">
        <v>511438</v>
      </c>
      <c r="G2124" s="1012">
        <v>0</v>
      </c>
      <c r="H2124" s="1012">
        <v>0</v>
      </c>
      <c r="I2124" s="1012">
        <v>5185</v>
      </c>
      <c r="J2124" s="1012">
        <v>5185</v>
      </c>
      <c r="K2124" s="1012">
        <v>5185</v>
      </c>
      <c r="L2124" s="1013">
        <v>0</v>
      </c>
    </row>
    <row r="2125" spans="1:12">
      <c r="A2125" s="1012" t="s">
        <v>12155</v>
      </c>
      <c r="B2125" s="1012" t="s">
        <v>6496</v>
      </c>
      <c r="C2125" s="1012" t="s">
        <v>12158</v>
      </c>
      <c r="D2125" s="1012" t="s">
        <v>12162</v>
      </c>
      <c r="E2125" s="1012">
        <v>0</v>
      </c>
      <c r="F2125" s="1012">
        <v>0</v>
      </c>
      <c r="G2125" s="1012">
        <v>0</v>
      </c>
      <c r="H2125" s="1012">
        <v>0</v>
      </c>
      <c r="I2125" s="1012">
        <v>45</v>
      </c>
      <c r="J2125" s="1012">
        <v>45</v>
      </c>
      <c r="K2125" s="1012">
        <v>0</v>
      </c>
      <c r="L2125" s="1013">
        <v>-45</v>
      </c>
    </row>
    <row r="2126" spans="1:12">
      <c r="A2126" s="1012" t="s">
        <v>12155</v>
      </c>
      <c r="B2126" s="1012" t="s">
        <v>11993</v>
      </c>
      <c r="C2126" s="1012" t="s">
        <v>5554</v>
      </c>
      <c r="D2126" s="1012" t="s">
        <v>5555</v>
      </c>
      <c r="E2126" s="1012">
        <v>636</v>
      </c>
      <c r="F2126" s="1012">
        <v>1009332</v>
      </c>
      <c r="G2126" s="1012">
        <v>0</v>
      </c>
      <c r="H2126" s="1012">
        <v>0</v>
      </c>
      <c r="I2126" s="1012">
        <v>5600</v>
      </c>
      <c r="J2126" s="1012">
        <v>5600</v>
      </c>
      <c r="K2126" s="1012">
        <v>5600</v>
      </c>
      <c r="L2126" s="1013">
        <v>0</v>
      </c>
    </row>
    <row r="2127" spans="1:12">
      <c r="A2127" s="1012" t="s">
        <v>12155</v>
      </c>
      <c r="B2127" s="1012" t="s">
        <v>11993</v>
      </c>
      <c r="C2127" s="1012" t="s">
        <v>5554</v>
      </c>
      <c r="D2127" s="1012" t="s">
        <v>5556</v>
      </c>
      <c r="E2127" s="1012">
        <v>119</v>
      </c>
      <c r="F2127" s="1012">
        <v>627963</v>
      </c>
      <c r="G2127" s="1012">
        <v>0</v>
      </c>
      <c r="H2127" s="1012">
        <v>0</v>
      </c>
      <c r="I2127" s="1012">
        <v>615</v>
      </c>
      <c r="J2127" s="1012">
        <v>615</v>
      </c>
      <c r="K2127" s="1012">
        <v>615</v>
      </c>
      <c r="L2127" s="1013">
        <v>0</v>
      </c>
    </row>
    <row r="2128" spans="1:12">
      <c r="A2128" s="1012" t="s">
        <v>12155</v>
      </c>
      <c r="B2128" s="1012" t="s">
        <v>11993</v>
      </c>
      <c r="C2128" s="1012" t="s">
        <v>5554</v>
      </c>
      <c r="D2128" s="1012" t="s">
        <v>5557</v>
      </c>
      <c r="E2128" s="1012">
        <v>41</v>
      </c>
      <c r="F2128" s="1012">
        <v>149855</v>
      </c>
      <c r="G2128" s="1012">
        <v>0</v>
      </c>
      <c r="H2128" s="1012">
        <v>0</v>
      </c>
      <c r="I2128" s="1012">
        <v>347</v>
      </c>
      <c r="J2128" s="1012">
        <v>347</v>
      </c>
      <c r="K2128" s="1012">
        <v>347</v>
      </c>
      <c r="L2128" s="1013">
        <v>0</v>
      </c>
    </row>
    <row r="2129" spans="1:12">
      <c r="A2129" s="1012" t="s">
        <v>12155</v>
      </c>
      <c r="B2129" s="1012" t="s">
        <v>11993</v>
      </c>
      <c r="C2129" s="1012" t="s">
        <v>5558</v>
      </c>
      <c r="D2129" s="1012" t="s">
        <v>5555</v>
      </c>
      <c r="E2129" s="1012">
        <v>737</v>
      </c>
      <c r="F2129" s="1012">
        <v>1423884</v>
      </c>
      <c r="G2129" s="1012">
        <v>0</v>
      </c>
      <c r="H2129" s="1012">
        <v>0</v>
      </c>
      <c r="I2129" s="1012">
        <v>5059</v>
      </c>
      <c r="J2129" s="1012">
        <v>5059</v>
      </c>
      <c r="K2129" s="1012">
        <v>5059</v>
      </c>
      <c r="L2129" s="1013">
        <v>0</v>
      </c>
    </row>
    <row r="2130" spans="1:12">
      <c r="A2130" s="1012" t="s">
        <v>12155</v>
      </c>
      <c r="B2130" s="1012" t="s">
        <v>11993</v>
      </c>
      <c r="C2130" s="1012" t="s">
        <v>5558</v>
      </c>
      <c r="D2130" s="1012" t="s">
        <v>5556</v>
      </c>
      <c r="E2130" s="1012">
        <v>21</v>
      </c>
      <c r="F2130" s="1012">
        <v>117096</v>
      </c>
      <c r="G2130" s="1012">
        <v>0</v>
      </c>
      <c r="H2130" s="1012">
        <v>0</v>
      </c>
      <c r="I2130" s="1012">
        <v>111</v>
      </c>
      <c r="J2130" s="1012">
        <v>111</v>
      </c>
      <c r="K2130" s="1012">
        <v>111</v>
      </c>
      <c r="L2130" s="1013">
        <v>0</v>
      </c>
    </row>
    <row r="2131" spans="1:12">
      <c r="A2131" s="1012" t="s">
        <v>12155</v>
      </c>
      <c r="B2131" s="1012" t="s">
        <v>11993</v>
      </c>
      <c r="C2131" s="1012" t="s">
        <v>5558</v>
      </c>
      <c r="D2131" s="1012" t="s">
        <v>5557</v>
      </c>
      <c r="E2131" s="1012">
        <v>59</v>
      </c>
      <c r="F2131" s="1012">
        <v>241074</v>
      </c>
      <c r="G2131" s="1012">
        <v>0</v>
      </c>
      <c r="H2131" s="1012">
        <v>0</v>
      </c>
      <c r="I2131" s="1012">
        <v>691</v>
      </c>
      <c r="J2131" s="1012">
        <v>691</v>
      </c>
      <c r="K2131" s="1012">
        <v>691</v>
      </c>
      <c r="L2131" s="1013">
        <v>0</v>
      </c>
    </row>
    <row r="2132" spans="1:12">
      <c r="A2132" s="1012" t="s">
        <v>12155</v>
      </c>
      <c r="B2132" s="1012" t="s">
        <v>7835</v>
      </c>
      <c r="C2132" s="1012" t="s">
        <v>5554</v>
      </c>
      <c r="D2132" s="1012" t="s">
        <v>5555</v>
      </c>
      <c r="E2132" s="1012">
        <v>189</v>
      </c>
      <c r="F2132" s="1012">
        <v>299943</v>
      </c>
      <c r="G2132" s="1012">
        <v>0</v>
      </c>
      <c r="H2132" s="1012">
        <v>0</v>
      </c>
      <c r="I2132" s="1012">
        <v>1575</v>
      </c>
      <c r="J2132" s="1012">
        <v>1575</v>
      </c>
      <c r="K2132" s="1012">
        <v>1575</v>
      </c>
      <c r="L2132" s="1013">
        <v>0</v>
      </c>
    </row>
    <row r="2133" spans="1:12">
      <c r="A2133" s="1012" t="s">
        <v>12155</v>
      </c>
      <c r="B2133" s="1012" t="s">
        <v>7835</v>
      </c>
      <c r="C2133" s="1012" t="s">
        <v>5554</v>
      </c>
      <c r="D2133" s="1012" t="s">
        <v>5556</v>
      </c>
      <c r="E2133" s="1012">
        <v>3</v>
      </c>
      <c r="F2133" s="1012">
        <v>15831</v>
      </c>
      <c r="G2133" s="1012">
        <v>0</v>
      </c>
      <c r="H2133" s="1012">
        <v>0</v>
      </c>
      <c r="I2133" s="1012">
        <v>31</v>
      </c>
      <c r="J2133" s="1012">
        <v>31</v>
      </c>
      <c r="K2133" s="1012">
        <v>31</v>
      </c>
      <c r="L2133" s="1013">
        <v>0</v>
      </c>
    </row>
    <row r="2134" spans="1:12">
      <c r="A2134" s="1012" t="s">
        <v>12155</v>
      </c>
      <c r="B2134" s="1012" t="s">
        <v>7835</v>
      </c>
      <c r="C2134" s="1012" t="s">
        <v>5554</v>
      </c>
      <c r="D2134" s="1012" t="s">
        <v>5557</v>
      </c>
      <c r="E2134" s="1012">
        <v>21</v>
      </c>
      <c r="F2134" s="1012">
        <v>76755</v>
      </c>
      <c r="G2134" s="1012">
        <v>0</v>
      </c>
      <c r="H2134" s="1012">
        <v>0</v>
      </c>
      <c r="I2134" s="1012">
        <v>126</v>
      </c>
      <c r="J2134" s="1012">
        <v>126</v>
      </c>
      <c r="K2134" s="1012">
        <v>126</v>
      </c>
      <c r="L2134" s="1013">
        <v>0</v>
      </c>
    </row>
    <row r="2135" spans="1:12">
      <c r="A2135" s="1012" t="s">
        <v>12155</v>
      </c>
      <c r="B2135" s="1012" t="s">
        <v>2641</v>
      </c>
      <c r="C2135" s="1012" t="s">
        <v>5554</v>
      </c>
      <c r="D2135" s="1012" t="s">
        <v>5555</v>
      </c>
      <c r="E2135" s="1012">
        <v>32</v>
      </c>
      <c r="F2135" s="1012">
        <v>50784</v>
      </c>
      <c r="G2135" s="1012">
        <v>0</v>
      </c>
      <c r="H2135" s="1012">
        <v>0</v>
      </c>
      <c r="I2135" s="1012">
        <v>1313</v>
      </c>
      <c r="J2135" s="1012">
        <v>1313</v>
      </c>
      <c r="K2135" s="1012">
        <v>1313</v>
      </c>
      <c r="L2135" s="1013">
        <v>0</v>
      </c>
    </row>
    <row r="2136" spans="1:12">
      <c r="A2136" s="1012" t="s">
        <v>12155</v>
      </c>
      <c r="B2136" s="1012" t="s">
        <v>2641</v>
      </c>
      <c r="C2136" s="1012" t="s">
        <v>5554</v>
      </c>
      <c r="D2136" s="1012" t="s">
        <v>5557</v>
      </c>
      <c r="E2136" s="1012">
        <v>7</v>
      </c>
      <c r="F2136" s="1012">
        <v>25585</v>
      </c>
      <c r="G2136" s="1012">
        <v>0</v>
      </c>
      <c r="H2136" s="1012">
        <v>0</v>
      </c>
      <c r="I2136" s="1012">
        <v>150</v>
      </c>
      <c r="J2136" s="1012">
        <v>150</v>
      </c>
      <c r="K2136" s="1012">
        <v>150</v>
      </c>
      <c r="L2136" s="1013">
        <v>0</v>
      </c>
    </row>
    <row r="2137" spans="1:12">
      <c r="A2137" s="1012" t="s">
        <v>12155</v>
      </c>
      <c r="B2137" s="1012" t="s">
        <v>11114</v>
      </c>
      <c r="C2137" s="1012" t="s">
        <v>12158</v>
      </c>
      <c r="D2137" s="1012" t="s">
        <v>12159</v>
      </c>
      <c r="E2137" s="1012">
        <v>9</v>
      </c>
      <c r="F2137" s="1012">
        <v>58500</v>
      </c>
      <c r="G2137" s="1012">
        <v>0</v>
      </c>
      <c r="H2137" s="1012">
        <v>0</v>
      </c>
      <c r="I2137" s="1012">
        <v>45</v>
      </c>
      <c r="J2137" s="1012">
        <v>45</v>
      </c>
      <c r="K2137" s="1012">
        <v>42</v>
      </c>
      <c r="L2137" s="1013">
        <v>-3</v>
      </c>
    </row>
    <row r="2138" spans="1:12">
      <c r="A2138" s="1012" t="s">
        <v>12155</v>
      </c>
      <c r="B2138" s="1012" t="s">
        <v>11114</v>
      </c>
      <c r="C2138" s="1012" t="s">
        <v>12158</v>
      </c>
      <c r="D2138" s="1012" t="s">
        <v>12160</v>
      </c>
      <c r="E2138" s="1012">
        <v>1124</v>
      </c>
      <c r="F2138" s="1012">
        <v>762072</v>
      </c>
      <c r="G2138" s="1012">
        <v>0</v>
      </c>
      <c r="H2138" s="1012">
        <v>0</v>
      </c>
      <c r="I2138" s="1012">
        <v>16630</v>
      </c>
      <c r="J2138" s="1012">
        <v>16630</v>
      </c>
      <c r="K2138" s="1012">
        <v>16148</v>
      </c>
      <c r="L2138" s="1013">
        <v>-482</v>
      </c>
    </row>
    <row r="2139" spans="1:12">
      <c r="A2139" s="1012" t="s">
        <v>12155</v>
      </c>
      <c r="B2139" s="1012" t="s">
        <v>11114</v>
      </c>
      <c r="C2139" s="1012" t="s">
        <v>12158</v>
      </c>
      <c r="D2139" s="1012" t="s">
        <v>12161</v>
      </c>
      <c r="E2139" s="1012">
        <v>12</v>
      </c>
      <c r="F2139" s="1012">
        <v>21360</v>
      </c>
      <c r="G2139" s="1012">
        <v>0</v>
      </c>
      <c r="H2139" s="1012">
        <v>0</v>
      </c>
      <c r="I2139" s="1012">
        <v>57</v>
      </c>
      <c r="J2139" s="1012">
        <v>57</v>
      </c>
      <c r="K2139" s="1012">
        <v>51</v>
      </c>
      <c r="L2139" s="1013">
        <v>-6</v>
      </c>
    </row>
    <row r="2140" spans="1:12">
      <c r="A2140" s="1012" t="s">
        <v>12155</v>
      </c>
      <c r="B2140" s="1013" t="s">
        <v>11114</v>
      </c>
      <c r="C2140" s="1013" t="s">
        <v>12158</v>
      </c>
      <c r="D2140" s="1013" t="s">
        <v>12162</v>
      </c>
      <c r="E2140" s="1013">
        <v>30</v>
      </c>
      <c r="F2140" s="1013">
        <v>23400</v>
      </c>
      <c r="G2140" s="1013">
        <v>1</v>
      </c>
      <c r="H2140" s="1013">
        <v>780</v>
      </c>
      <c r="I2140" s="1013">
        <v>355</v>
      </c>
      <c r="J2140" s="1013">
        <v>355</v>
      </c>
      <c r="K2140" s="1013">
        <v>355</v>
      </c>
      <c r="L2140" s="1013">
        <v>0</v>
      </c>
    </row>
    <row r="2141" spans="1:12">
      <c r="A2141" s="1012" t="s">
        <v>12155</v>
      </c>
      <c r="B2141" s="1012" t="s">
        <v>11114</v>
      </c>
      <c r="C2141" s="1012" t="s">
        <v>5554</v>
      </c>
      <c r="D2141" s="1012" t="s">
        <v>5555</v>
      </c>
      <c r="E2141" s="1012">
        <v>287</v>
      </c>
      <c r="F2141" s="1012">
        <v>455469</v>
      </c>
      <c r="G2141" s="1012">
        <v>0</v>
      </c>
      <c r="H2141" s="1012">
        <v>0</v>
      </c>
      <c r="I2141" s="1012">
        <v>2564</v>
      </c>
      <c r="J2141" s="1012">
        <v>2564</v>
      </c>
      <c r="K2141" s="1012">
        <v>2564</v>
      </c>
      <c r="L2141" s="1013">
        <v>0</v>
      </c>
    </row>
    <row r="2142" spans="1:12">
      <c r="A2142" s="1012" t="s">
        <v>12155</v>
      </c>
      <c r="B2142" s="1012" t="s">
        <v>11114</v>
      </c>
      <c r="C2142" s="1012" t="s">
        <v>5554</v>
      </c>
      <c r="D2142" s="1012" t="s">
        <v>5556</v>
      </c>
      <c r="E2142" s="1012">
        <v>22</v>
      </c>
      <c r="F2142" s="1012">
        <v>116094</v>
      </c>
      <c r="G2142" s="1012">
        <v>0</v>
      </c>
      <c r="H2142" s="1012">
        <v>0</v>
      </c>
      <c r="I2142" s="1012">
        <v>103</v>
      </c>
      <c r="J2142" s="1012">
        <v>103</v>
      </c>
      <c r="K2142" s="1012">
        <v>103</v>
      </c>
      <c r="L2142" s="1013">
        <v>0</v>
      </c>
    </row>
    <row r="2143" spans="1:12">
      <c r="A2143" s="1012" t="s">
        <v>12155</v>
      </c>
      <c r="B2143" s="1012" t="s">
        <v>11114</v>
      </c>
      <c r="C2143" s="1012" t="s">
        <v>5568</v>
      </c>
      <c r="D2143" s="1012" t="s">
        <v>12156</v>
      </c>
      <c r="E2143" s="1012">
        <v>209</v>
      </c>
      <c r="F2143" s="1012">
        <v>86003.5</v>
      </c>
      <c r="G2143" s="1012">
        <v>0</v>
      </c>
      <c r="H2143" s="1012">
        <v>0</v>
      </c>
      <c r="I2143" s="1012">
        <v>1981</v>
      </c>
      <c r="J2143" s="1012">
        <v>1981</v>
      </c>
      <c r="K2143" s="1012">
        <v>1981</v>
      </c>
      <c r="L2143" s="1013">
        <v>0</v>
      </c>
    </row>
    <row r="2144" spans="1:12">
      <c r="A2144" s="1012" t="s">
        <v>12155</v>
      </c>
      <c r="B2144" s="1012" t="s">
        <v>11114</v>
      </c>
      <c r="C2144" s="1012" t="s">
        <v>5568</v>
      </c>
      <c r="D2144" s="1012" t="s">
        <v>12157</v>
      </c>
      <c r="E2144" s="1012">
        <v>172</v>
      </c>
      <c r="F2144" s="1012">
        <v>120623.6</v>
      </c>
      <c r="G2144" s="1012">
        <v>0</v>
      </c>
      <c r="H2144" s="1012">
        <v>0</v>
      </c>
      <c r="I2144" s="1012">
        <v>1826</v>
      </c>
      <c r="J2144" s="1012">
        <v>1826</v>
      </c>
      <c r="K2144" s="1012">
        <v>1826</v>
      </c>
      <c r="L2144" s="1013">
        <v>0</v>
      </c>
    </row>
    <row r="2145" spans="1:12">
      <c r="A2145" s="1012" t="s">
        <v>12155</v>
      </c>
      <c r="B2145" s="1013" t="s">
        <v>11998</v>
      </c>
      <c r="C2145" s="1013" t="s">
        <v>12158</v>
      </c>
      <c r="D2145" s="1013" t="s">
        <v>12162</v>
      </c>
      <c r="E2145" s="1013">
        <v>11</v>
      </c>
      <c r="F2145" s="1013">
        <v>8580</v>
      </c>
      <c r="G2145" s="1013">
        <v>1</v>
      </c>
      <c r="H2145" s="1013">
        <v>780</v>
      </c>
      <c r="I2145" s="1013">
        <v>130</v>
      </c>
      <c r="J2145" s="1013">
        <v>130</v>
      </c>
      <c r="K2145" s="1013">
        <v>130</v>
      </c>
      <c r="L2145" s="1013">
        <v>0</v>
      </c>
    </row>
    <row r="2146" spans="1:12">
      <c r="A2146" s="1012" t="s">
        <v>12155</v>
      </c>
      <c r="B2146" s="1012" t="s">
        <v>11998</v>
      </c>
      <c r="C2146" s="1012" t="s">
        <v>5554</v>
      </c>
      <c r="D2146" s="1012" t="s">
        <v>5555</v>
      </c>
      <c r="E2146" s="1012">
        <v>215</v>
      </c>
      <c r="F2146" s="1012">
        <v>341205</v>
      </c>
      <c r="G2146" s="1012">
        <v>0</v>
      </c>
      <c r="H2146" s="1012">
        <v>0</v>
      </c>
      <c r="I2146" s="1012">
        <v>1990</v>
      </c>
      <c r="J2146" s="1012">
        <v>1990</v>
      </c>
      <c r="K2146" s="1012">
        <v>1990</v>
      </c>
      <c r="L2146" s="1013">
        <v>0</v>
      </c>
    </row>
    <row r="2147" spans="1:12">
      <c r="A2147" s="1012" t="s">
        <v>12155</v>
      </c>
      <c r="B2147" s="1012" t="s">
        <v>11998</v>
      </c>
      <c r="C2147" s="1012" t="s">
        <v>5554</v>
      </c>
      <c r="D2147" s="1012" t="s">
        <v>5556</v>
      </c>
      <c r="E2147" s="1012">
        <v>7</v>
      </c>
      <c r="F2147" s="1012">
        <v>36939</v>
      </c>
      <c r="G2147" s="1012">
        <v>0</v>
      </c>
      <c r="H2147" s="1012">
        <v>0</v>
      </c>
      <c r="I2147" s="1012">
        <v>103</v>
      </c>
      <c r="J2147" s="1012">
        <v>103</v>
      </c>
      <c r="K2147" s="1012">
        <v>103</v>
      </c>
      <c r="L2147" s="1013">
        <v>0</v>
      </c>
    </row>
    <row r="2148" spans="1:12">
      <c r="A2148" s="1012" t="s">
        <v>12155</v>
      </c>
      <c r="B2148" s="1012" t="s">
        <v>11998</v>
      </c>
      <c r="C2148" s="1012" t="s">
        <v>5568</v>
      </c>
      <c r="D2148" s="1012" t="s">
        <v>12156</v>
      </c>
      <c r="E2148" s="1012">
        <v>78</v>
      </c>
      <c r="F2148" s="1012">
        <v>32097</v>
      </c>
      <c r="G2148" s="1012">
        <v>0</v>
      </c>
      <c r="H2148" s="1012">
        <v>0</v>
      </c>
      <c r="I2148" s="1012">
        <v>870</v>
      </c>
      <c r="J2148" s="1012">
        <v>870</v>
      </c>
      <c r="K2148" s="1012">
        <v>870</v>
      </c>
      <c r="L2148" s="1013">
        <v>0</v>
      </c>
    </row>
    <row r="2149" spans="1:12">
      <c r="A2149" s="1012" t="s">
        <v>12155</v>
      </c>
      <c r="B2149" s="1012" t="s">
        <v>11998</v>
      </c>
      <c r="C2149" s="1012" t="s">
        <v>5568</v>
      </c>
      <c r="D2149" s="1012" t="s">
        <v>12157</v>
      </c>
      <c r="E2149" s="1012">
        <v>95</v>
      </c>
      <c r="F2149" s="1012">
        <v>66623.5</v>
      </c>
      <c r="G2149" s="1012">
        <v>0</v>
      </c>
      <c r="H2149" s="1012">
        <v>0</v>
      </c>
      <c r="I2149" s="1012">
        <v>884</v>
      </c>
      <c r="J2149" s="1012">
        <v>884</v>
      </c>
      <c r="K2149" s="1012">
        <v>884</v>
      </c>
      <c r="L2149" s="1013">
        <v>0</v>
      </c>
    </row>
    <row r="2150" spans="1:12">
      <c r="A2150" s="1012" t="s">
        <v>12155</v>
      </c>
      <c r="B2150" s="1012" t="s">
        <v>5635</v>
      </c>
      <c r="C2150" s="1012" t="s">
        <v>5554</v>
      </c>
      <c r="D2150" s="1012" t="s">
        <v>5555</v>
      </c>
      <c r="E2150" s="1012">
        <v>18</v>
      </c>
      <c r="F2150" s="1012">
        <v>28566</v>
      </c>
      <c r="G2150" s="1012">
        <v>0</v>
      </c>
      <c r="H2150" s="1012">
        <v>0</v>
      </c>
      <c r="I2150" s="1012">
        <v>220</v>
      </c>
      <c r="J2150" s="1012">
        <v>220</v>
      </c>
      <c r="K2150" s="1012">
        <v>220</v>
      </c>
      <c r="L2150" s="1013">
        <v>0</v>
      </c>
    </row>
    <row r="2151" spans="1:12">
      <c r="A2151" s="1012" t="s">
        <v>12155</v>
      </c>
      <c r="B2151" s="1012" t="s">
        <v>9297</v>
      </c>
      <c r="C2151" s="1012" t="s">
        <v>5554</v>
      </c>
      <c r="D2151" s="1012" t="s">
        <v>5555</v>
      </c>
      <c r="E2151" s="1012">
        <v>31</v>
      </c>
      <c r="F2151" s="1012">
        <v>49197</v>
      </c>
      <c r="G2151" s="1012">
        <v>0</v>
      </c>
      <c r="H2151" s="1012">
        <v>0</v>
      </c>
      <c r="I2151" s="1012">
        <v>363</v>
      </c>
      <c r="J2151" s="1012">
        <v>363</v>
      </c>
      <c r="K2151" s="1012">
        <v>363</v>
      </c>
      <c r="L2151" s="1013">
        <v>0</v>
      </c>
    </row>
    <row r="2152" spans="1:12">
      <c r="A2152" s="1012" t="s">
        <v>12155</v>
      </c>
      <c r="B2152" s="1012" t="s">
        <v>9159</v>
      </c>
      <c r="C2152" s="1012" t="s">
        <v>12158</v>
      </c>
      <c r="D2152" s="1012" t="s">
        <v>12159</v>
      </c>
      <c r="E2152" s="1012">
        <v>1</v>
      </c>
      <c r="F2152" s="1012">
        <v>6500</v>
      </c>
      <c r="G2152" s="1012">
        <v>0</v>
      </c>
      <c r="H2152" s="1012">
        <v>0</v>
      </c>
      <c r="I2152" s="1012">
        <v>34</v>
      </c>
      <c r="J2152" s="1012">
        <v>34</v>
      </c>
      <c r="K2152" s="1012">
        <v>1</v>
      </c>
      <c r="L2152" s="1013">
        <v>-33</v>
      </c>
    </row>
    <row r="2153" spans="1:12">
      <c r="A2153" s="1012" t="s">
        <v>12155</v>
      </c>
      <c r="B2153" s="1013" t="s">
        <v>9159</v>
      </c>
      <c r="C2153" s="1013" t="s">
        <v>12158</v>
      </c>
      <c r="D2153" s="1013" t="s">
        <v>12160</v>
      </c>
      <c r="E2153" s="1013">
        <v>1897</v>
      </c>
      <c r="F2153" s="1013">
        <v>1286166</v>
      </c>
      <c r="G2153" s="1013">
        <v>410</v>
      </c>
      <c r="H2153" s="1013">
        <v>277980</v>
      </c>
      <c r="I2153" s="1013">
        <v>22771</v>
      </c>
      <c r="J2153" s="1013">
        <v>22771</v>
      </c>
      <c r="K2153" s="1013">
        <v>22771</v>
      </c>
      <c r="L2153" s="1013">
        <v>0</v>
      </c>
    </row>
    <row r="2154" spans="1:12">
      <c r="A2154" s="1012" t="s">
        <v>12155</v>
      </c>
      <c r="B2154" s="1013" t="s">
        <v>9159</v>
      </c>
      <c r="C2154" s="1013" t="s">
        <v>12158</v>
      </c>
      <c r="D2154" s="1013" t="s">
        <v>12161</v>
      </c>
      <c r="E2154" s="1013">
        <v>2</v>
      </c>
      <c r="F2154" s="1013">
        <v>3560</v>
      </c>
      <c r="G2154" s="1013">
        <v>1</v>
      </c>
      <c r="H2154" s="1013">
        <v>1780</v>
      </c>
      <c r="I2154" s="1013">
        <v>5</v>
      </c>
      <c r="J2154" s="1013">
        <v>5</v>
      </c>
      <c r="K2154" s="1013">
        <v>5</v>
      </c>
      <c r="L2154" s="1013">
        <v>0</v>
      </c>
    </row>
    <row r="2155" spans="1:12">
      <c r="A2155" s="1012" t="s">
        <v>12155</v>
      </c>
      <c r="B2155" s="1012" t="s">
        <v>9159</v>
      </c>
      <c r="C2155" s="1012" t="s">
        <v>12158</v>
      </c>
      <c r="D2155" s="1012" t="s">
        <v>12162</v>
      </c>
      <c r="E2155" s="1012">
        <v>80</v>
      </c>
      <c r="F2155" s="1012">
        <v>62400</v>
      </c>
      <c r="G2155" s="1012">
        <v>0</v>
      </c>
      <c r="H2155" s="1012">
        <v>0</v>
      </c>
      <c r="I2155" s="1012">
        <v>599</v>
      </c>
      <c r="J2155" s="1012">
        <v>599</v>
      </c>
      <c r="K2155" s="1012">
        <v>599</v>
      </c>
      <c r="L2155" s="1013">
        <v>0</v>
      </c>
    </row>
    <row r="2156" spans="1:12">
      <c r="A2156" s="1012" t="s">
        <v>12155</v>
      </c>
      <c r="B2156" s="1012" t="s">
        <v>9159</v>
      </c>
      <c r="C2156" s="1012" t="s">
        <v>5554</v>
      </c>
      <c r="D2156" s="1012" t="s">
        <v>5555</v>
      </c>
      <c r="E2156" s="1012">
        <v>195</v>
      </c>
      <c r="F2156" s="1012">
        <v>309465</v>
      </c>
      <c r="G2156" s="1012">
        <v>0</v>
      </c>
      <c r="H2156" s="1012">
        <v>0</v>
      </c>
      <c r="I2156" s="1012">
        <v>2213</v>
      </c>
      <c r="J2156" s="1012">
        <v>2213</v>
      </c>
      <c r="K2156" s="1012">
        <v>2213</v>
      </c>
      <c r="L2156" s="1013">
        <v>0</v>
      </c>
    </row>
    <row r="2157" spans="1:12">
      <c r="A2157" s="1012" t="s">
        <v>12155</v>
      </c>
      <c r="B2157" s="1012" t="s">
        <v>9159</v>
      </c>
      <c r="C2157" s="1012" t="s">
        <v>5554</v>
      </c>
      <c r="D2157" s="1012" t="s">
        <v>5557</v>
      </c>
      <c r="E2157" s="1012">
        <v>22</v>
      </c>
      <c r="F2157" s="1012">
        <v>80410</v>
      </c>
      <c r="G2157" s="1012">
        <v>0</v>
      </c>
      <c r="H2157" s="1012">
        <v>0</v>
      </c>
      <c r="I2157" s="1012">
        <v>231</v>
      </c>
      <c r="J2157" s="1012">
        <v>231</v>
      </c>
      <c r="K2157" s="1012">
        <v>231</v>
      </c>
      <c r="L2157" s="1013">
        <v>0</v>
      </c>
    </row>
    <row r="2158" spans="1:12">
      <c r="A2158" s="1012" t="s">
        <v>12155</v>
      </c>
      <c r="B2158" s="1012" t="s">
        <v>9159</v>
      </c>
      <c r="C2158" s="1012" t="s">
        <v>5568</v>
      </c>
      <c r="D2158" s="1012" t="s">
        <v>12156</v>
      </c>
      <c r="E2158" s="1012">
        <v>170</v>
      </c>
      <c r="F2158" s="1012">
        <v>69955</v>
      </c>
      <c r="G2158" s="1012">
        <v>0</v>
      </c>
      <c r="H2158" s="1012">
        <v>0</v>
      </c>
      <c r="I2158" s="1012">
        <v>1769</v>
      </c>
      <c r="J2158" s="1012">
        <v>1769</v>
      </c>
      <c r="K2158" s="1012">
        <v>1769</v>
      </c>
      <c r="L2158" s="1013">
        <v>0</v>
      </c>
    </row>
    <row r="2159" spans="1:12">
      <c r="A2159" s="1012" t="s">
        <v>12155</v>
      </c>
      <c r="B2159" s="1012" t="s">
        <v>9159</v>
      </c>
      <c r="C2159" s="1012" t="s">
        <v>5568</v>
      </c>
      <c r="D2159" s="1012" t="s">
        <v>12157</v>
      </c>
      <c r="E2159" s="1012">
        <v>181</v>
      </c>
      <c r="F2159" s="1012">
        <v>126935.3</v>
      </c>
      <c r="G2159" s="1012">
        <v>0</v>
      </c>
      <c r="H2159" s="1012">
        <v>0</v>
      </c>
      <c r="I2159" s="1012">
        <v>1923</v>
      </c>
      <c r="J2159" s="1012">
        <v>1923</v>
      </c>
      <c r="K2159" s="1012">
        <v>1923</v>
      </c>
      <c r="L2159" s="1013">
        <v>0</v>
      </c>
    </row>
    <row r="2160" spans="1:12">
      <c r="A2160" s="1012" t="s">
        <v>12155</v>
      </c>
      <c r="B2160" s="1012" t="s">
        <v>12003</v>
      </c>
      <c r="C2160" s="1012" t="s">
        <v>5554</v>
      </c>
      <c r="D2160" s="1012" t="s">
        <v>5555</v>
      </c>
      <c r="E2160" s="1012">
        <v>213</v>
      </c>
      <c r="F2160" s="1012">
        <v>338031</v>
      </c>
      <c r="G2160" s="1012">
        <v>0</v>
      </c>
      <c r="H2160" s="1012">
        <v>0</v>
      </c>
      <c r="I2160" s="1012">
        <v>2481</v>
      </c>
      <c r="J2160" s="1012">
        <v>2481</v>
      </c>
      <c r="K2160" s="1012">
        <v>2481</v>
      </c>
      <c r="L2160" s="1013">
        <v>0</v>
      </c>
    </row>
    <row r="2161" spans="1:12">
      <c r="A2161" s="1012" t="s">
        <v>12155</v>
      </c>
      <c r="B2161" s="1012" t="s">
        <v>12003</v>
      </c>
      <c r="C2161" s="1012" t="s">
        <v>5554</v>
      </c>
      <c r="D2161" s="1012" t="s">
        <v>5557</v>
      </c>
      <c r="E2161" s="1012">
        <v>22</v>
      </c>
      <c r="F2161" s="1012">
        <v>80410</v>
      </c>
      <c r="G2161" s="1012">
        <v>0</v>
      </c>
      <c r="H2161" s="1012">
        <v>0</v>
      </c>
      <c r="I2161" s="1012">
        <v>261</v>
      </c>
      <c r="J2161" s="1012">
        <v>261</v>
      </c>
      <c r="K2161" s="1012">
        <v>261</v>
      </c>
      <c r="L2161" s="1013">
        <v>0</v>
      </c>
    </row>
    <row r="2162" spans="1:12">
      <c r="A2162" s="1012" t="s">
        <v>12155</v>
      </c>
      <c r="B2162" s="1012" t="s">
        <v>12003</v>
      </c>
      <c r="C2162" s="1012" t="s">
        <v>5568</v>
      </c>
      <c r="D2162" s="1012" t="s">
        <v>12156</v>
      </c>
      <c r="E2162" s="1012">
        <v>363</v>
      </c>
      <c r="F2162" s="1012">
        <v>149374.5</v>
      </c>
      <c r="G2162" s="1012">
        <v>0</v>
      </c>
      <c r="H2162" s="1012">
        <v>0</v>
      </c>
      <c r="I2162" s="1012">
        <v>3994</v>
      </c>
      <c r="J2162" s="1012">
        <v>3994</v>
      </c>
      <c r="K2162" s="1012">
        <v>3994</v>
      </c>
      <c r="L2162" s="1013">
        <v>0</v>
      </c>
    </row>
    <row r="2163" spans="1:12">
      <c r="A2163" s="1012" t="s">
        <v>12155</v>
      </c>
      <c r="B2163" s="1012" t="s">
        <v>12003</v>
      </c>
      <c r="C2163" s="1012" t="s">
        <v>5568</v>
      </c>
      <c r="D2163" s="1012" t="s">
        <v>12157</v>
      </c>
      <c r="E2163" s="1012">
        <v>282</v>
      </c>
      <c r="F2163" s="1012">
        <v>197766.6</v>
      </c>
      <c r="G2163" s="1012">
        <v>0</v>
      </c>
      <c r="H2163" s="1012">
        <v>0</v>
      </c>
      <c r="I2163" s="1012">
        <v>3310</v>
      </c>
      <c r="J2163" s="1012">
        <v>3310</v>
      </c>
      <c r="K2163" s="1012">
        <v>3310</v>
      </c>
      <c r="L2163" s="1013">
        <v>0</v>
      </c>
    </row>
    <row r="2164" spans="1:12">
      <c r="A2164" s="1012" t="s">
        <v>12155</v>
      </c>
      <c r="B2164" s="1012" t="s">
        <v>12004</v>
      </c>
      <c r="C2164" s="1012" t="s">
        <v>12158</v>
      </c>
      <c r="D2164" s="1012" t="s">
        <v>12162</v>
      </c>
      <c r="E2164" s="1012">
        <v>0</v>
      </c>
      <c r="F2164" s="1012">
        <v>0</v>
      </c>
      <c r="G2164" s="1012">
        <v>0</v>
      </c>
      <c r="H2164" s="1012">
        <v>0</v>
      </c>
      <c r="I2164" s="1012">
        <v>35</v>
      </c>
      <c r="J2164" s="1012">
        <v>35</v>
      </c>
      <c r="K2164" s="1012">
        <v>0</v>
      </c>
      <c r="L2164" s="1013">
        <v>-35</v>
      </c>
    </row>
    <row r="2165" spans="1:12">
      <c r="A2165" s="1012" t="s">
        <v>12155</v>
      </c>
      <c r="B2165" s="1013" t="s">
        <v>4001</v>
      </c>
      <c r="C2165" s="1013" t="s">
        <v>12158</v>
      </c>
      <c r="D2165" s="1013" t="s">
        <v>12162</v>
      </c>
      <c r="E2165" s="1013">
        <v>4</v>
      </c>
      <c r="F2165" s="1013">
        <v>3120</v>
      </c>
      <c r="G2165" s="1013">
        <v>17</v>
      </c>
      <c r="H2165" s="1013">
        <v>13260</v>
      </c>
      <c r="I2165" s="1013">
        <v>108</v>
      </c>
      <c r="J2165" s="1013">
        <v>108</v>
      </c>
      <c r="K2165" s="1013">
        <v>108</v>
      </c>
      <c r="L2165" s="1013">
        <v>0</v>
      </c>
    </row>
    <row r="2166" spans="1:12">
      <c r="A2166" s="1012" t="s">
        <v>12155</v>
      </c>
      <c r="B2166" s="1012" t="s">
        <v>4001</v>
      </c>
      <c r="C2166" s="1012" t="s">
        <v>5554</v>
      </c>
      <c r="D2166" s="1012" t="s">
        <v>5555</v>
      </c>
      <c r="E2166" s="1012">
        <v>406</v>
      </c>
      <c r="F2166" s="1012">
        <v>644322</v>
      </c>
      <c r="G2166" s="1012">
        <v>0</v>
      </c>
      <c r="H2166" s="1012">
        <v>0</v>
      </c>
      <c r="I2166" s="1012">
        <v>3661</v>
      </c>
      <c r="J2166" s="1012">
        <v>3661</v>
      </c>
      <c r="K2166" s="1012">
        <v>3661</v>
      </c>
      <c r="L2166" s="1013">
        <v>0</v>
      </c>
    </row>
    <row r="2167" spans="1:12">
      <c r="A2167" s="1012" t="s">
        <v>12155</v>
      </c>
      <c r="B2167" s="1012" t="s">
        <v>4001</v>
      </c>
      <c r="C2167" s="1012" t="s">
        <v>5554</v>
      </c>
      <c r="D2167" s="1012" t="s">
        <v>5557</v>
      </c>
      <c r="E2167" s="1012">
        <v>39</v>
      </c>
      <c r="F2167" s="1012">
        <v>142545</v>
      </c>
      <c r="G2167" s="1012">
        <v>0</v>
      </c>
      <c r="H2167" s="1012">
        <v>0</v>
      </c>
      <c r="I2167" s="1012">
        <v>334</v>
      </c>
      <c r="J2167" s="1012">
        <v>334</v>
      </c>
      <c r="K2167" s="1012">
        <v>334</v>
      </c>
      <c r="L2167" s="1013">
        <v>0</v>
      </c>
    </row>
    <row r="2168" spans="1:12">
      <c r="A2168" s="1012" t="s">
        <v>12155</v>
      </c>
      <c r="B2168" s="1012" t="s">
        <v>4001</v>
      </c>
      <c r="C2168" s="1012" t="s">
        <v>5568</v>
      </c>
      <c r="D2168" s="1012" t="s">
        <v>12156</v>
      </c>
      <c r="E2168" s="1012">
        <v>112</v>
      </c>
      <c r="F2168" s="1012">
        <v>46088</v>
      </c>
      <c r="G2168" s="1012">
        <v>0</v>
      </c>
      <c r="H2168" s="1012">
        <v>0</v>
      </c>
      <c r="I2168" s="1012">
        <v>1304</v>
      </c>
      <c r="J2168" s="1012">
        <v>1304</v>
      </c>
      <c r="K2168" s="1012">
        <v>1304</v>
      </c>
      <c r="L2168" s="1013">
        <v>0</v>
      </c>
    </row>
    <row r="2169" spans="1:12">
      <c r="A2169" s="1012" t="s">
        <v>12155</v>
      </c>
      <c r="B2169" s="1012" t="s">
        <v>4001</v>
      </c>
      <c r="C2169" s="1012" t="s">
        <v>5568</v>
      </c>
      <c r="D2169" s="1012" t="s">
        <v>12157</v>
      </c>
      <c r="E2169" s="1012">
        <v>113</v>
      </c>
      <c r="F2169" s="1012">
        <v>79246.899999999994</v>
      </c>
      <c r="G2169" s="1012">
        <v>0</v>
      </c>
      <c r="H2169" s="1012">
        <v>0</v>
      </c>
      <c r="I2169" s="1012">
        <v>1390</v>
      </c>
      <c r="J2169" s="1012">
        <v>1390</v>
      </c>
      <c r="K2169" s="1012">
        <v>1390</v>
      </c>
      <c r="L2169" s="1013">
        <v>0</v>
      </c>
    </row>
    <row r="2170" spans="1:12">
      <c r="A2170" s="1012" t="s">
        <v>12155</v>
      </c>
      <c r="B2170" s="1012" t="s">
        <v>9125</v>
      </c>
      <c r="C2170" s="1012" t="s">
        <v>12158</v>
      </c>
      <c r="D2170" s="1012" t="s">
        <v>12159</v>
      </c>
      <c r="E2170" s="1012">
        <v>1</v>
      </c>
      <c r="F2170" s="1012">
        <v>6500</v>
      </c>
      <c r="G2170" s="1012">
        <v>0</v>
      </c>
      <c r="H2170" s="1012">
        <v>0</v>
      </c>
      <c r="I2170" s="1012">
        <v>14</v>
      </c>
      <c r="J2170" s="1012">
        <v>14</v>
      </c>
      <c r="K2170" s="1012">
        <v>14</v>
      </c>
      <c r="L2170" s="1013">
        <v>0</v>
      </c>
    </row>
    <row r="2171" spans="1:12">
      <c r="A2171" s="1012" t="s">
        <v>12155</v>
      </c>
      <c r="B2171" s="1012" t="s">
        <v>9125</v>
      </c>
      <c r="C2171" s="1012" t="s">
        <v>12158</v>
      </c>
      <c r="D2171" s="1012" t="s">
        <v>12161</v>
      </c>
      <c r="E2171" s="1012">
        <v>13</v>
      </c>
      <c r="F2171" s="1012">
        <v>23140</v>
      </c>
      <c r="G2171" s="1012">
        <v>0</v>
      </c>
      <c r="H2171" s="1012">
        <v>0</v>
      </c>
      <c r="I2171" s="1012">
        <v>48</v>
      </c>
      <c r="J2171" s="1012">
        <v>48</v>
      </c>
      <c r="K2171" s="1012">
        <v>48</v>
      </c>
      <c r="L2171" s="1013">
        <v>0</v>
      </c>
    </row>
    <row r="2172" spans="1:12">
      <c r="A2172" s="1012" t="s">
        <v>12155</v>
      </c>
      <c r="B2172" s="1013" t="s">
        <v>9125</v>
      </c>
      <c r="C2172" s="1013" t="s">
        <v>12158</v>
      </c>
      <c r="D2172" s="1013" t="s">
        <v>12162</v>
      </c>
      <c r="E2172" s="1013">
        <v>79</v>
      </c>
      <c r="F2172" s="1013">
        <v>61620</v>
      </c>
      <c r="G2172" s="1013">
        <v>2</v>
      </c>
      <c r="H2172" s="1013">
        <v>1560</v>
      </c>
      <c r="I2172" s="1013">
        <v>410</v>
      </c>
      <c r="J2172" s="1013">
        <v>410</v>
      </c>
      <c r="K2172" s="1013">
        <v>410</v>
      </c>
      <c r="L2172" s="1013">
        <v>0</v>
      </c>
    </row>
    <row r="2173" spans="1:12">
      <c r="A2173" s="1012" t="s">
        <v>12155</v>
      </c>
      <c r="B2173" s="1012" t="s">
        <v>9125</v>
      </c>
      <c r="C2173" s="1012" t="s">
        <v>5554</v>
      </c>
      <c r="D2173" s="1012" t="s">
        <v>5555</v>
      </c>
      <c r="E2173" s="1012">
        <v>0</v>
      </c>
      <c r="F2173" s="1012">
        <v>0</v>
      </c>
      <c r="G2173" s="1012">
        <v>0</v>
      </c>
      <c r="H2173" s="1012">
        <v>0</v>
      </c>
      <c r="I2173" s="1012">
        <v>2154</v>
      </c>
      <c r="J2173" s="1012">
        <v>2154</v>
      </c>
      <c r="K2173" s="1012">
        <v>2154</v>
      </c>
      <c r="L2173" s="1013">
        <v>0</v>
      </c>
    </row>
    <row r="2174" spans="1:12">
      <c r="A2174" s="1012" t="s">
        <v>12155</v>
      </c>
      <c r="B2174" s="1012" t="s">
        <v>9125</v>
      </c>
      <c r="C2174" s="1012" t="s">
        <v>5554</v>
      </c>
      <c r="D2174" s="1012" t="s">
        <v>5556</v>
      </c>
      <c r="E2174" s="1012">
        <v>3</v>
      </c>
      <c r="F2174" s="1012">
        <v>15831</v>
      </c>
      <c r="G2174" s="1012">
        <v>0</v>
      </c>
      <c r="H2174" s="1012">
        <v>0</v>
      </c>
      <c r="I2174" s="1012">
        <v>37</v>
      </c>
      <c r="J2174" s="1012">
        <v>37</v>
      </c>
      <c r="K2174" s="1012">
        <v>37</v>
      </c>
      <c r="L2174" s="1013">
        <v>0</v>
      </c>
    </row>
    <row r="2175" spans="1:12">
      <c r="A2175" s="1012" t="s">
        <v>12155</v>
      </c>
      <c r="B2175" s="1012" t="s">
        <v>9125</v>
      </c>
      <c r="C2175" s="1012" t="s">
        <v>5568</v>
      </c>
      <c r="D2175" s="1012" t="s">
        <v>12156</v>
      </c>
      <c r="E2175" s="1012">
        <v>196</v>
      </c>
      <c r="F2175" s="1012">
        <v>80654</v>
      </c>
      <c r="G2175" s="1012">
        <v>0</v>
      </c>
      <c r="H2175" s="1012">
        <v>0</v>
      </c>
      <c r="I2175" s="1012">
        <v>2305</v>
      </c>
      <c r="J2175" s="1012">
        <v>2305</v>
      </c>
      <c r="K2175" s="1012">
        <v>2305</v>
      </c>
      <c r="L2175" s="1013">
        <v>0</v>
      </c>
    </row>
    <row r="2176" spans="1:12">
      <c r="A2176" s="1012" t="s">
        <v>12155</v>
      </c>
      <c r="B2176" s="1012" t="s">
        <v>9125</v>
      </c>
      <c r="C2176" s="1012" t="s">
        <v>5568</v>
      </c>
      <c r="D2176" s="1012" t="s">
        <v>12157</v>
      </c>
      <c r="E2176" s="1012">
        <v>195</v>
      </c>
      <c r="F2176" s="1012">
        <v>136753.5</v>
      </c>
      <c r="G2176" s="1012">
        <v>0</v>
      </c>
      <c r="H2176" s="1012">
        <v>0</v>
      </c>
      <c r="I2176" s="1012">
        <v>2206</v>
      </c>
      <c r="J2176" s="1012">
        <v>2206</v>
      </c>
      <c r="K2176" s="1012">
        <v>2206</v>
      </c>
      <c r="L2176" s="1013">
        <v>0</v>
      </c>
    </row>
    <row r="2177" spans="1:12">
      <c r="A2177" s="1012" t="s">
        <v>12155</v>
      </c>
      <c r="B2177" s="1012" t="s">
        <v>9603</v>
      </c>
      <c r="C2177" s="1012" t="s">
        <v>12158</v>
      </c>
      <c r="D2177" s="1012" t="s">
        <v>12159</v>
      </c>
      <c r="E2177" s="1012">
        <v>0</v>
      </c>
      <c r="F2177" s="1012">
        <v>0</v>
      </c>
      <c r="G2177" s="1012">
        <v>0</v>
      </c>
      <c r="H2177" s="1012">
        <v>0</v>
      </c>
      <c r="I2177" s="1012">
        <v>6</v>
      </c>
      <c r="J2177" s="1012">
        <v>6</v>
      </c>
      <c r="K2177" s="1012">
        <v>5</v>
      </c>
      <c r="L2177" s="1013">
        <v>-1</v>
      </c>
    </row>
    <row r="2178" spans="1:12">
      <c r="A2178" s="1012" t="s">
        <v>12155</v>
      </c>
      <c r="B2178" s="1012" t="s">
        <v>9603</v>
      </c>
      <c r="C2178" s="1012" t="s">
        <v>12158</v>
      </c>
      <c r="D2178" s="1012" t="s">
        <v>12161</v>
      </c>
      <c r="E2178" s="1012">
        <v>0</v>
      </c>
      <c r="F2178" s="1012">
        <v>0</v>
      </c>
      <c r="G2178" s="1012">
        <v>0</v>
      </c>
      <c r="H2178" s="1012">
        <v>0</v>
      </c>
      <c r="I2178" s="1012">
        <v>4</v>
      </c>
      <c r="J2178" s="1012">
        <v>4</v>
      </c>
      <c r="K2178" s="1012">
        <v>2</v>
      </c>
      <c r="L2178" s="1013">
        <v>-2</v>
      </c>
    </row>
    <row r="2179" spans="1:12">
      <c r="A2179" s="1012" t="s">
        <v>12155</v>
      </c>
      <c r="B2179" s="1012" t="s">
        <v>9603</v>
      </c>
      <c r="C2179" s="1012" t="s">
        <v>12158</v>
      </c>
      <c r="D2179" s="1012" t="s">
        <v>12162</v>
      </c>
      <c r="E2179" s="1012">
        <v>26</v>
      </c>
      <c r="F2179" s="1012">
        <v>20280</v>
      </c>
      <c r="G2179" s="1012">
        <v>0</v>
      </c>
      <c r="H2179" s="1012">
        <v>0</v>
      </c>
      <c r="I2179" s="1012">
        <v>332</v>
      </c>
      <c r="J2179" s="1012">
        <v>332</v>
      </c>
      <c r="K2179" s="1012">
        <v>328</v>
      </c>
      <c r="L2179" s="1013">
        <v>-4</v>
      </c>
    </row>
    <row r="2180" spans="1:12">
      <c r="A2180" s="1012" t="s">
        <v>12155</v>
      </c>
      <c r="B2180" s="1012" t="s">
        <v>9603</v>
      </c>
      <c r="C2180" s="1012" t="s">
        <v>5554</v>
      </c>
      <c r="D2180" s="1012" t="s">
        <v>5555</v>
      </c>
      <c r="E2180" s="1012">
        <v>349</v>
      </c>
      <c r="F2180" s="1012">
        <v>553863</v>
      </c>
      <c r="G2180" s="1012">
        <v>0</v>
      </c>
      <c r="H2180" s="1012">
        <v>0</v>
      </c>
      <c r="I2180" s="1012">
        <v>4060</v>
      </c>
      <c r="J2180" s="1012">
        <v>4060</v>
      </c>
      <c r="K2180" s="1012">
        <v>4060</v>
      </c>
      <c r="L2180" s="1013">
        <v>0</v>
      </c>
    </row>
    <row r="2181" spans="1:12">
      <c r="A2181" s="1012" t="s">
        <v>12155</v>
      </c>
      <c r="B2181" s="1012" t="s">
        <v>9603</v>
      </c>
      <c r="C2181" s="1012" t="s">
        <v>5554</v>
      </c>
      <c r="D2181" s="1012" t="s">
        <v>5557</v>
      </c>
      <c r="E2181" s="1012">
        <v>31</v>
      </c>
      <c r="F2181" s="1012">
        <v>113305</v>
      </c>
      <c r="G2181" s="1012">
        <v>0</v>
      </c>
      <c r="H2181" s="1012">
        <v>0</v>
      </c>
      <c r="I2181" s="1012">
        <v>368</v>
      </c>
      <c r="J2181" s="1012">
        <v>368</v>
      </c>
      <c r="K2181" s="1012">
        <v>368</v>
      </c>
      <c r="L2181" s="1013">
        <v>0</v>
      </c>
    </row>
    <row r="2182" spans="1:12">
      <c r="A2182" s="1012" t="s">
        <v>12155</v>
      </c>
      <c r="B2182" s="1012" t="s">
        <v>12009</v>
      </c>
      <c r="C2182" s="1012" t="s">
        <v>5568</v>
      </c>
      <c r="D2182" s="1012" t="s">
        <v>12156</v>
      </c>
      <c r="E2182" s="1012">
        <v>153</v>
      </c>
      <c r="F2182" s="1012">
        <v>62959.5</v>
      </c>
      <c r="G2182" s="1012">
        <v>0</v>
      </c>
      <c r="H2182" s="1012">
        <v>0</v>
      </c>
      <c r="I2182" s="1012">
        <v>740</v>
      </c>
      <c r="J2182" s="1012">
        <v>740</v>
      </c>
      <c r="K2182" s="1012">
        <v>740</v>
      </c>
      <c r="L2182" s="1013">
        <v>0</v>
      </c>
    </row>
    <row r="2183" spans="1:12">
      <c r="A2183" s="1012" t="s">
        <v>12155</v>
      </c>
      <c r="B2183" s="1012" t="s">
        <v>12009</v>
      </c>
      <c r="C2183" s="1012" t="s">
        <v>5568</v>
      </c>
      <c r="D2183" s="1012" t="s">
        <v>12157</v>
      </c>
      <c r="E2183" s="1012">
        <v>135</v>
      </c>
      <c r="F2183" s="1012">
        <v>94675.5</v>
      </c>
      <c r="G2183" s="1012">
        <v>0</v>
      </c>
      <c r="H2183" s="1012">
        <v>0</v>
      </c>
      <c r="I2183" s="1012">
        <v>651</v>
      </c>
      <c r="J2183" s="1012">
        <v>651</v>
      </c>
      <c r="K2183" s="1012">
        <v>651</v>
      </c>
      <c r="L2183" s="1013">
        <v>0</v>
      </c>
    </row>
    <row r="2184" spans="1:12">
      <c r="A2184" s="1012" t="s">
        <v>12155</v>
      </c>
      <c r="B2184" s="1012" t="s">
        <v>3780</v>
      </c>
      <c r="C2184" s="1012" t="s">
        <v>5554</v>
      </c>
      <c r="D2184" s="1012" t="s">
        <v>5555</v>
      </c>
      <c r="E2184" s="1012">
        <v>197</v>
      </c>
      <c r="F2184" s="1012">
        <v>312639</v>
      </c>
      <c r="G2184" s="1012">
        <v>0</v>
      </c>
      <c r="H2184" s="1012">
        <v>0</v>
      </c>
      <c r="I2184" s="1012">
        <v>2306</v>
      </c>
      <c r="J2184" s="1012">
        <v>2306</v>
      </c>
      <c r="K2184" s="1012">
        <v>2306</v>
      </c>
      <c r="L2184" s="1013">
        <v>0</v>
      </c>
    </row>
    <row r="2185" spans="1:12">
      <c r="A2185" s="1012" t="s">
        <v>12155</v>
      </c>
      <c r="B2185" s="1012" t="s">
        <v>3780</v>
      </c>
      <c r="C2185" s="1012" t="s">
        <v>5554</v>
      </c>
      <c r="D2185" s="1012" t="s">
        <v>5556</v>
      </c>
      <c r="E2185" s="1012">
        <v>0</v>
      </c>
      <c r="F2185" s="1012">
        <v>0</v>
      </c>
      <c r="G2185" s="1012">
        <v>0</v>
      </c>
      <c r="H2185" s="1012">
        <v>0</v>
      </c>
      <c r="I2185" s="1012">
        <v>5</v>
      </c>
      <c r="J2185" s="1012">
        <v>5</v>
      </c>
      <c r="K2185" s="1012">
        <v>5</v>
      </c>
      <c r="L2185" s="1013">
        <v>0</v>
      </c>
    </row>
    <row r="2186" spans="1:12">
      <c r="A2186" s="1012" t="s">
        <v>12155</v>
      </c>
      <c r="B2186" s="1012" t="s">
        <v>3780</v>
      </c>
      <c r="C2186" s="1012" t="s">
        <v>5554</v>
      </c>
      <c r="D2186" s="1012" t="s">
        <v>5557</v>
      </c>
      <c r="E2186" s="1012">
        <v>5</v>
      </c>
      <c r="F2186" s="1012">
        <v>18275</v>
      </c>
      <c r="G2186" s="1012">
        <v>0</v>
      </c>
      <c r="H2186" s="1012">
        <v>0</v>
      </c>
      <c r="I2186" s="1012">
        <v>65</v>
      </c>
      <c r="J2186" s="1012">
        <v>65</v>
      </c>
      <c r="K2186" s="1012">
        <v>65</v>
      </c>
      <c r="L2186" s="1013">
        <v>0</v>
      </c>
    </row>
    <row r="2187" spans="1:12">
      <c r="A2187" s="1012" t="s">
        <v>12155</v>
      </c>
      <c r="B2187" s="1012" t="s">
        <v>6322</v>
      </c>
      <c r="C2187" s="1012" t="s">
        <v>12158</v>
      </c>
      <c r="D2187" s="1012" t="s">
        <v>12159</v>
      </c>
      <c r="E2187" s="1012">
        <v>7</v>
      </c>
      <c r="F2187" s="1012">
        <v>45500</v>
      </c>
      <c r="G2187" s="1012">
        <v>0</v>
      </c>
      <c r="H2187" s="1012">
        <v>0</v>
      </c>
      <c r="I2187" s="1012">
        <v>82</v>
      </c>
      <c r="J2187" s="1012">
        <v>82</v>
      </c>
      <c r="K2187" s="1012">
        <v>65</v>
      </c>
      <c r="L2187" s="1013">
        <v>-17</v>
      </c>
    </row>
    <row r="2188" spans="1:12">
      <c r="A2188" s="1012" t="s">
        <v>12155</v>
      </c>
      <c r="B2188" s="1012" t="s">
        <v>6322</v>
      </c>
      <c r="C2188" s="1012" t="s">
        <v>12158</v>
      </c>
      <c r="D2188" s="1012" t="s">
        <v>12161</v>
      </c>
      <c r="E2188" s="1012">
        <v>5</v>
      </c>
      <c r="F2188" s="1012">
        <v>8900</v>
      </c>
      <c r="G2188" s="1012">
        <v>0</v>
      </c>
      <c r="H2188" s="1012">
        <v>0</v>
      </c>
      <c r="I2188" s="1012">
        <v>44</v>
      </c>
      <c r="J2188" s="1012">
        <v>44</v>
      </c>
      <c r="K2188" s="1012">
        <v>36</v>
      </c>
      <c r="L2188" s="1013">
        <v>-8</v>
      </c>
    </row>
    <row r="2189" spans="1:12">
      <c r="A2189" s="1012" t="s">
        <v>12155</v>
      </c>
      <c r="B2189" s="1012" t="s">
        <v>6322</v>
      </c>
      <c r="C2189" s="1012" t="s">
        <v>12158</v>
      </c>
      <c r="D2189" s="1012" t="s">
        <v>12162</v>
      </c>
      <c r="E2189" s="1012">
        <v>49</v>
      </c>
      <c r="F2189" s="1012">
        <v>38220</v>
      </c>
      <c r="G2189" s="1012">
        <v>0</v>
      </c>
      <c r="H2189" s="1012">
        <v>0</v>
      </c>
      <c r="I2189" s="1012">
        <v>332</v>
      </c>
      <c r="J2189" s="1012">
        <v>332</v>
      </c>
      <c r="K2189" s="1012">
        <v>284</v>
      </c>
      <c r="L2189" s="1013">
        <v>-48</v>
      </c>
    </row>
    <row r="2190" spans="1:12">
      <c r="A2190" s="1012" t="s">
        <v>12155</v>
      </c>
      <c r="B2190" s="1012" t="s">
        <v>6322</v>
      </c>
      <c r="C2190" s="1012" t="s">
        <v>5554</v>
      </c>
      <c r="D2190" s="1012" t="s">
        <v>5555</v>
      </c>
      <c r="E2190" s="1012">
        <v>291</v>
      </c>
      <c r="F2190" s="1012">
        <v>461817</v>
      </c>
      <c r="G2190" s="1012">
        <v>0</v>
      </c>
      <c r="H2190" s="1012">
        <v>0</v>
      </c>
      <c r="I2190" s="1012">
        <v>3415</v>
      </c>
      <c r="J2190" s="1012">
        <v>3415</v>
      </c>
      <c r="K2190" s="1012">
        <v>3415</v>
      </c>
      <c r="L2190" s="1013">
        <v>0</v>
      </c>
    </row>
    <row r="2191" spans="1:12">
      <c r="A2191" s="1012" t="s">
        <v>12155</v>
      </c>
      <c r="B2191" s="1012" t="s">
        <v>6322</v>
      </c>
      <c r="C2191" s="1012" t="s">
        <v>5554</v>
      </c>
      <c r="D2191" s="1012" t="s">
        <v>5556</v>
      </c>
      <c r="E2191" s="1012">
        <v>11</v>
      </c>
      <c r="F2191" s="1012">
        <v>58047</v>
      </c>
      <c r="G2191" s="1012">
        <v>0</v>
      </c>
      <c r="H2191" s="1012">
        <v>0</v>
      </c>
      <c r="I2191" s="1012">
        <v>124</v>
      </c>
      <c r="J2191" s="1012">
        <v>124</v>
      </c>
      <c r="K2191" s="1012">
        <v>124</v>
      </c>
      <c r="L2191" s="1013">
        <v>0</v>
      </c>
    </row>
    <row r="2192" spans="1:12">
      <c r="A2192" s="1012" t="s">
        <v>12155</v>
      </c>
      <c r="B2192" s="1012" t="s">
        <v>6322</v>
      </c>
      <c r="C2192" s="1012" t="s">
        <v>5554</v>
      </c>
      <c r="D2192" s="1012" t="s">
        <v>5557</v>
      </c>
      <c r="E2192" s="1012">
        <v>30</v>
      </c>
      <c r="F2192" s="1012">
        <v>109650</v>
      </c>
      <c r="G2192" s="1012">
        <v>0</v>
      </c>
      <c r="H2192" s="1012">
        <v>0</v>
      </c>
      <c r="I2192" s="1012">
        <v>340</v>
      </c>
      <c r="J2192" s="1012">
        <v>340</v>
      </c>
      <c r="K2192" s="1012">
        <v>340</v>
      </c>
      <c r="L2192" s="1013">
        <v>0</v>
      </c>
    </row>
    <row r="2193" spans="1:12">
      <c r="A2193" s="1012" t="s">
        <v>12155</v>
      </c>
      <c r="B2193" s="1012" t="s">
        <v>6322</v>
      </c>
      <c r="C2193" s="1012" t="s">
        <v>5568</v>
      </c>
      <c r="D2193" s="1012" t="s">
        <v>12156</v>
      </c>
      <c r="E2193" s="1012">
        <v>123</v>
      </c>
      <c r="F2193" s="1012">
        <v>50614.5</v>
      </c>
      <c r="G2193" s="1012">
        <v>0</v>
      </c>
      <c r="H2193" s="1012">
        <v>0</v>
      </c>
      <c r="I2193" s="1012">
        <v>1852</v>
      </c>
      <c r="J2193" s="1012">
        <v>1852</v>
      </c>
      <c r="K2193" s="1012">
        <v>1852</v>
      </c>
      <c r="L2193" s="1013">
        <v>0</v>
      </c>
    </row>
    <row r="2194" spans="1:12">
      <c r="A2194" s="1012" t="s">
        <v>12155</v>
      </c>
      <c r="B2194" s="1012" t="s">
        <v>6322</v>
      </c>
      <c r="C2194" s="1012" t="s">
        <v>5568</v>
      </c>
      <c r="D2194" s="1012" t="s">
        <v>12157</v>
      </c>
      <c r="E2194" s="1012">
        <v>154</v>
      </c>
      <c r="F2194" s="1012">
        <v>108000.2</v>
      </c>
      <c r="G2194" s="1012">
        <v>0</v>
      </c>
      <c r="H2194" s="1012">
        <v>0</v>
      </c>
      <c r="I2194" s="1012">
        <v>1800</v>
      </c>
      <c r="J2194" s="1012">
        <v>1800</v>
      </c>
      <c r="K2194" s="1012">
        <v>1800</v>
      </c>
      <c r="L2194" s="1013">
        <v>0</v>
      </c>
    </row>
    <row r="2195" spans="1:12">
      <c r="A2195" s="1012" t="s">
        <v>12155</v>
      </c>
      <c r="B2195" s="1012" t="s">
        <v>5544</v>
      </c>
      <c r="C2195" s="1012" t="s">
        <v>12158</v>
      </c>
      <c r="D2195" s="1012" t="s">
        <v>12159</v>
      </c>
      <c r="E2195" s="1012">
        <v>11</v>
      </c>
      <c r="F2195" s="1012">
        <v>71500</v>
      </c>
      <c r="G2195" s="1012">
        <v>0</v>
      </c>
      <c r="H2195" s="1012">
        <v>0</v>
      </c>
      <c r="I2195" s="1012">
        <v>149</v>
      </c>
      <c r="J2195" s="1012">
        <v>149</v>
      </c>
      <c r="K2195" s="1012">
        <v>125</v>
      </c>
      <c r="L2195" s="1013">
        <v>-24</v>
      </c>
    </row>
    <row r="2196" spans="1:12">
      <c r="A2196" s="1012" t="s">
        <v>12155</v>
      </c>
      <c r="B2196" s="1012" t="s">
        <v>5544</v>
      </c>
      <c r="C2196" s="1012" t="s">
        <v>12158</v>
      </c>
      <c r="D2196" s="1012" t="s">
        <v>12161</v>
      </c>
      <c r="E2196" s="1012">
        <v>4</v>
      </c>
      <c r="F2196" s="1012">
        <v>7120</v>
      </c>
      <c r="G2196" s="1012">
        <v>0</v>
      </c>
      <c r="H2196" s="1012">
        <v>0</v>
      </c>
      <c r="I2196" s="1012">
        <v>54</v>
      </c>
      <c r="J2196" s="1012">
        <v>54</v>
      </c>
      <c r="K2196" s="1012">
        <v>54</v>
      </c>
      <c r="L2196" s="1013">
        <v>0</v>
      </c>
    </row>
    <row r="2197" spans="1:12">
      <c r="A2197" s="1012" t="s">
        <v>12155</v>
      </c>
      <c r="B2197" s="1012" t="s">
        <v>5544</v>
      </c>
      <c r="C2197" s="1012" t="s">
        <v>12158</v>
      </c>
      <c r="D2197" s="1012" t="s">
        <v>12162</v>
      </c>
      <c r="E2197" s="1012">
        <v>38</v>
      </c>
      <c r="F2197" s="1012">
        <v>29640</v>
      </c>
      <c r="G2197" s="1012">
        <v>0</v>
      </c>
      <c r="H2197" s="1012">
        <v>0</v>
      </c>
      <c r="I2197" s="1012">
        <v>355</v>
      </c>
      <c r="J2197" s="1012">
        <v>355</v>
      </c>
      <c r="K2197" s="1012">
        <v>355</v>
      </c>
      <c r="L2197" s="1013">
        <v>0</v>
      </c>
    </row>
    <row r="2198" spans="1:12">
      <c r="A2198" s="1012" t="s">
        <v>12155</v>
      </c>
      <c r="B2198" s="1012" t="s">
        <v>5544</v>
      </c>
      <c r="C2198" s="1012" t="s">
        <v>5554</v>
      </c>
      <c r="D2198" s="1012" t="s">
        <v>5555</v>
      </c>
      <c r="E2198" s="1012">
        <v>490</v>
      </c>
      <c r="F2198" s="1012">
        <v>777630</v>
      </c>
      <c r="G2198" s="1012">
        <v>0</v>
      </c>
      <c r="H2198" s="1012">
        <v>0</v>
      </c>
      <c r="I2198" s="1012">
        <v>5917</v>
      </c>
      <c r="J2198" s="1012">
        <v>5917</v>
      </c>
      <c r="K2198" s="1012">
        <v>5917</v>
      </c>
      <c r="L2198" s="1013">
        <v>0</v>
      </c>
    </row>
    <row r="2199" spans="1:12">
      <c r="A2199" s="1012" t="s">
        <v>12155</v>
      </c>
      <c r="B2199" s="1012" t="s">
        <v>5544</v>
      </c>
      <c r="C2199" s="1012" t="s">
        <v>5554</v>
      </c>
      <c r="D2199" s="1012" t="s">
        <v>5557</v>
      </c>
      <c r="E2199" s="1012">
        <v>56</v>
      </c>
      <c r="F2199" s="1012">
        <v>204680</v>
      </c>
      <c r="G2199" s="1012">
        <v>0</v>
      </c>
      <c r="H2199" s="1012">
        <v>0</v>
      </c>
      <c r="I2199" s="1012">
        <v>675</v>
      </c>
      <c r="J2199" s="1012">
        <v>675</v>
      </c>
      <c r="K2199" s="1012">
        <v>675</v>
      </c>
      <c r="L2199" s="1013">
        <v>0</v>
      </c>
    </row>
    <row r="2200" spans="1:12">
      <c r="A2200" s="1012" t="s">
        <v>12155</v>
      </c>
      <c r="B2200" s="1012" t="s">
        <v>5544</v>
      </c>
      <c r="C2200" s="1012" t="s">
        <v>5559</v>
      </c>
      <c r="D2200" s="1012" t="s">
        <v>5561</v>
      </c>
      <c r="E2200" s="1012">
        <v>0</v>
      </c>
      <c r="F2200" s="1012">
        <v>0</v>
      </c>
      <c r="G2200" s="1012">
        <v>0</v>
      </c>
      <c r="H2200" s="1012">
        <v>0</v>
      </c>
      <c r="I2200" s="1012">
        <v>499</v>
      </c>
      <c r="J2200" s="1012">
        <v>499</v>
      </c>
      <c r="K2200" s="1012">
        <v>499</v>
      </c>
      <c r="L2200" s="1013">
        <v>0</v>
      </c>
    </row>
    <row r="2201" spans="1:12">
      <c r="A2201" s="1012" t="s">
        <v>12155</v>
      </c>
      <c r="B2201" s="1012" t="s">
        <v>7045</v>
      </c>
      <c r="C2201" s="1012" t="s">
        <v>12158</v>
      </c>
      <c r="D2201" s="1012" t="s">
        <v>12159</v>
      </c>
      <c r="E2201" s="1012">
        <v>1</v>
      </c>
      <c r="F2201" s="1012">
        <v>6500</v>
      </c>
      <c r="G2201" s="1012">
        <v>0</v>
      </c>
      <c r="H2201" s="1012">
        <v>0</v>
      </c>
      <c r="I2201" s="1012">
        <v>5</v>
      </c>
      <c r="J2201" s="1012">
        <v>5</v>
      </c>
      <c r="K2201" s="1012">
        <v>4</v>
      </c>
      <c r="L2201" s="1013">
        <v>-1</v>
      </c>
    </row>
    <row r="2202" spans="1:12">
      <c r="A2202" s="1012" t="s">
        <v>12155</v>
      </c>
      <c r="B2202" s="1012" t="s">
        <v>7045</v>
      </c>
      <c r="C2202" s="1012" t="s">
        <v>12158</v>
      </c>
      <c r="D2202" s="1012" t="s">
        <v>12161</v>
      </c>
      <c r="E2202" s="1012">
        <v>0</v>
      </c>
      <c r="F2202" s="1012">
        <v>0</v>
      </c>
      <c r="G2202" s="1012">
        <v>0</v>
      </c>
      <c r="H2202" s="1012">
        <v>0</v>
      </c>
      <c r="I2202" s="1012">
        <v>5</v>
      </c>
      <c r="J2202" s="1012">
        <v>5</v>
      </c>
      <c r="K2202" s="1012">
        <v>1</v>
      </c>
      <c r="L2202" s="1013">
        <v>-4</v>
      </c>
    </row>
    <row r="2203" spans="1:12">
      <c r="A2203" s="1012" t="s">
        <v>12155</v>
      </c>
      <c r="B2203" s="1012" t="s">
        <v>7045</v>
      </c>
      <c r="C2203" s="1012" t="s">
        <v>12158</v>
      </c>
      <c r="D2203" s="1012" t="s">
        <v>12162</v>
      </c>
      <c r="E2203" s="1012">
        <v>4</v>
      </c>
      <c r="F2203" s="1012">
        <v>3120</v>
      </c>
      <c r="G2203" s="1012">
        <v>0</v>
      </c>
      <c r="H2203" s="1012">
        <v>0</v>
      </c>
      <c r="I2203" s="1012">
        <v>35</v>
      </c>
      <c r="J2203" s="1012">
        <v>35</v>
      </c>
      <c r="K2203" s="1012">
        <v>17</v>
      </c>
      <c r="L2203" s="1013">
        <v>-18</v>
      </c>
    </row>
    <row r="2204" spans="1:12">
      <c r="A2204" s="1012" t="s">
        <v>12155</v>
      </c>
      <c r="B2204" s="1012" t="s">
        <v>7045</v>
      </c>
      <c r="C2204" s="1012" t="s">
        <v>5554</v>
      </c>
      <c r="D2204" s="1012" t="s">
        <v>5555</v>
      </c>
      <c r="E2204" s="1012">
        <v>76</v>
      </c>
      <c r="F2204" s="1012">
        <v>120612</v>
      </c>
      <c r="G2204" s="1012">
        <v>0</v>
      </c>
      <c r="H2204" s="1012">
        <v>0</v>
      </c>
      <c r="I2204" s="1012">
        <v>874</v>
      </c>
      <c r="J2204" s="1012">
        <v>874</v>
      </c>
      <c r="K2204" s="1012">
        <v>874</v>
      </c>
      <c r="L2204" s="1013">
        <v>0</v>
      </c>
    </row>
    <row r="2205" spans="1:12">
      <c r="A2205" s="1012" t="s">
        <v>12155</v>
      </c>
      <c r="B2205" s="1012" t="s">
        <v>7045</v>
      </c>
      <c r="C2205" s="1012" t="s">
        <v>5554</v>
      </c>
      <c r="D2205" s="1012" t="s">
        <v>5557</v>
      </c>
      <c r="E2205" s="1012">
        <v>13</v>
      </c>
      <c r="F2205" s="1012">
        <v>47515</v>
      </c>
      <c r="G2205" s="1012">
        <v>0</v>
      </c>
      <c r="H2205" s="1012">
        <v>0</v>
      </c>
      <c r="I2205" s="1012">
        <v>151</v>
      </c>
      <c r="J2205" s="1012">
        <v>151</v>
      </c>
      <c r="K2205" s="1012">
        <v>151</v>
      </c>
      <c r="L2205" s="1013">
        <v>0</v>
      </c>
    </row>
    <row r="2206" spans="1:12">
      <c r="A2206" s="1012" t="s">
        <v>12155</v>
      </c>
      <c r="B2206" s="1013" t="s">
        <v>12012</v>
      </c>
      <c r="C2206" s="1013" t="s">
        <v>12158</v>
      </c>
      <c r="D2206" s="1013" t="s">
        <v>12159</v>
      </c>
      <c r="E2206" s="1013">
        <v>5</v>
      </c>
      <c r="F2206" s="1013">
        <v>32500</v>
      </c>
      <c r="G2206" s="1013">
        <v>1</v>
      </c>
      <c r="H2206" s="1013">
        <v>6500</v>
      </c>
      <c r="I2206" s="1013">
        <v>13</v>
      </c>
      <c r="J2206" s="1013">
        <v>13</v>
      </c>
      <c r="K2206" s="1013">
        <v>13</v>
      </c>
      <c r="L2206" s="1013">
        <v>0</v>
      </c>
    </row>
    <row r="2207" spans="1:12">
      <c r="A2207" s="1012" t="s">
        <v>12155</v>
      </c>
      <c r="B2207" s="1012" t="s">
        <v>12012</v>
      </c>
      <c r="C2207" s="1012" t="s">
        <v>12158</v>
      </c>
      <c r="D2207" s="1012" t="s">
        <v>12161</v>
      </c>
      <c r="E2207" s="1012">
        <v>3</v>
      </c>
      <c r="F2207" s="1012">
        <v>5340</v>
      </c>
      <c r="G2207" s="1012">
        <v>0</v>
      </c>
      <c r="H2207" s="1012">
        <v>0</v>
      </c>
      <c r="I2207" s="1012">
        <v>25</v>
      </c>
      <c r="J2207" s="1012">
        <v>25</v>
      </c>
      <c r="K2207" s="1012">
        <v>10</v>
      </c>
      <c r="L2207" s="1013">
        <v>-15</v>
      </c>
    </row>
    <row r="2208" spans="1:12">
      <c r="A2208" s="1012" t="s">
        <v>12155</v>
      </c>
      <c r="B2208" s="1012" t="s">
        <v>12012</v>
      </c>
      <c r="C2208" s="1012" t="s">
        <v>12158</v>
      </c>
      <c r="D2208" s="1012" t="s">
        <v>12162</v>
      </c>
      <c r="E2208" s="1012">
        <v>14</v>
      </c>
      <c r="F2208" s="1012">
        <v>10920</v>
      </c>
      <c r="G2208" s="1012">
        <v>0</v>
      </c>
      <c r="H2208" s="1012">
        <v>0</v>
      </c>
      <c r="I2208" s="1012">
        <v>145</v>
      </c>
      <c r="J2208" s="1012">
        <v>145</v>
      </c>
      <c r="K2208" s="1012">
        <v>109</v>
      </c>
      <c r="L2208" s="1013">
        <v>-36</v>
      </c>
    </row>
    <row r="2209" spans="1:12">
      <c r="A2209" s="1012" t="s">
        <v>12155</v>
      </c>
      <c r="B2209" s="1012" t="s">
        <v>12012</v>
      </c>
      <c r="C2209" s="1012" t="s">
        <v>5554</v>
      </c>
      <c r="D2209" s="1012" t="s">
        <v>5555</v>
      </c>
      <c r="E2209" s="1012">
        <v>286</v>
      </c>
      <c r="F2209" s="1012">
        <v>453882</v>
      </c>
      <c r="G2209" s="1012">
        <v>0</v>
      </c>
      <c r="H2209" s="1012">
        <v>0</v>
      </c>
      <c r="I2209" s="1012">
        <v>3311</v>
      </c>
      <c r="J2209" s="1012">
        <v>3311</v>
      </c>
      <c r="K2209" s="1012">
        <v>3311</v>
      </c>
      <c r="L2209" s="1013">
        <v>0</v>
      </c>
    </row>
    <row r="2210" spans="1:12">
      <c r="A2210" s="1012" t="s">
        <v>12155</v>
      </c>
      <c r="B2210" s="1012" t="s">
        <v>12012</v>
      </c>
      <c r="C2210" s="1012" t="s">
        <v>5554</v>
      </c>
      <c r="D2210" s="1012" t="s">
        <v>5557</v>
      </c>
      <c r="E2210" s="1012">
        <v>34</v>
      </c>
      <c r="F2210" s="1012">
        <v>124270</v>
      </c>
      <c r="G2210" s="1012">
        <v>0</v>
      </c>
      <c r="H2210" s="1012">
        <v>0</v>
      </c>
      <c r="I2210" s="1012">
        <v>395</v>
      </c>
      <c r="J2210" s="1012">
        <v>395</v>
      </c>
      <c r="K2210" s="1012">
        <v>395</v>
      </c>
      <c r="L2210" s="1013">
        <v>0</v>
      </c>
    </row>
    <row r="2211" spans="1:12">
      <c r="A2211" s="1012" t="s">
        <v>12155</v>
      </c>
      <c r="B2211" s="1012" t="s">
        <v>12019</v>
      </c>
      <c r="C2211" s="1012" t="s">
        <v>12158</v>
      </c>
      <c r="D2211" s="1012" t="s">
        <v>12159</v>
      </c>
      <c r="E2211" s="1012">
        <v>0</v>
      </c>
      <c r="F2211" s="1012">
        <v>0</v>
      </c>
      <c r="G2211" s="1012">
        <v>0</v>
      </c>
      <c r="H2211" s="1012">
        <v>0</v>
      </c>
      <c r="I2211" s="1012">
        <v>5</v>
      </c>
      <c r="J2211" s="1012">
        <v>5</v>
      </c>
      <c r="K2211" s="1012">
        <v>0</v>
      </c>
      <c r="L2211" s="1013">
        <v>-5</v>
      </c>
    </row>
    <row r="2212" spans="1:12">
      <c r="A2212" s="1012" t="s">
        <v>12155</v>
      </c>
      <c r="B2212" s="1012" t="s">
        <v>12019</v>
      </c>
      <c r="C2212" s="1012" t="s">
        <v>12158</v>
      </c>
      <c r="D2212" s="1012" t="s">
        <v>12161</v>
      </c>
      <c r="E2212" s="1012">
        <v>0</v>
      </c>
      <c r="F2212" s="1012">
        <v>0</v>
      </c>
      <c r="G2212" s="1012">
        <v>0</v>
      </c>
      <c r="H2212" s="1012">
        <v>0</v>
      </c>
      <c r="I2212" s="1012">
        <v>5</v>
      </c>
      <c r="J2212" s="1012">
        <v>5</v>
      </c>
      <c r="K2212" s="1012">
        <v>0</v>
      </c>
      <c r="L2212" s="1013">
        <v>-5</v>
      </c>
    </row>
    <row r="2213" spans="1:12">
      <c r="A2213" s="1012" t="s">
        <v>12155</v>
      </c>
      <c r="B2213" s="1012" t="s">
        <v>12019</v>
      </c>
      <c r="C2213" s="1012" t="s">
        <v>12158</v>
      </c>
      <c r="D2213" s="1012" t="s">
        <v>12162</v>
      </c>
      <c r="E2213" s="1012">
        <v>0</v>
      </c>
      <c r="F2213" s="1012">
        <v>0</v>
      </c>
      <c r="G2213" s="1012">
        <v>0</v>
      </c>
      <c r="H2213" s="1012">
        <v>0</v>
      </c>
      <c r="I2213" s="1012">
        <v>25</v>
      </c>
      <c r="J2213" s="1012">
        <v>25</v>
      </c>
      <c r="K2213" s="1012">
        <v>0</v>
      </c>
      <c r="L2213" s="1013">
        <v>-25</v>
      </c>
    </row>
    <row r="2214" spans="1:12">
      <c r="A2214" s="1012" t="s">
        <v>12155</v>
      </c>
      <c r="B2214" s="1012" t="s">
        <v>12019</v>
      </c>
      <c r="C2214" s="1012" t="s">
        <v>5554</v>
      </c>
      <c r="D2214" s="1012" t="s">
        <v>5555</v>
      </c>
      <c r="E2214" s="1012">
        <v>137</v>
      </c>
      <c r="F2214" s="1012">
        <v>217419</v>
      </c>
      <c r="G2214" s="1012">
        <v>0</v>
      </c>
      <c r="H2214" s="1012">
        <v>0</v>
      </c>
      <c r="I2214" s="1012">
        <v>1609</v>
      </c>
      <c r="J2214" s="1012">
        <v>1609</v>
      </c>
      <c r="K2214" s="1012">
        <v>1609</v>
      </c>
      <c r="L2214" s="1013">
        <v>0</v>
      </c>
    </row>
    <row r="2215" spans="1:12">
      <c r="A2215" s="1012" t="s">
        <v>12155</v>
      </c>
      <c r="B2215" s="1012" t="s">
        <v>12019</v>
      </c>
      <c r="C2215" s="1012" t="s">
        <v>5554</v>
      </c>
      <c r="D2215" s="1012" t="s">
        <v>5556</v>
      </c>
      <c r="E2215" s="1012">
        <v>16</v>
      </c>
      <c r="F2215" s="1012">
        <v>84432</v>
      </c>
      <c r="G2215" s="1012">
        <v>0</v>
      </c>
      <c r="H2215" s="1012">
        <v>0</v>
      </c>
      <c r="I2215" s="1012">
        <v>147</v>
      </c>
      <c r="J2215" s="1012">
        <v>147</v>
      </c>
      <c r="K2215" s="1012">
        <v>147</v>
      </c>
      <c r="L2215" s="1013">
        <v>0</v>
      </c>
    </row>
    <row r="2216" spans="1:12">
      <c r="A2216" s="1012" t="s">
        <v>12155</v>
      </c>
      <c r="B2216" s="1012" t="s">
        <v>12022</v>
      </c>
      <c r="C2216" s="1012" t="s">
        <v>5554</v>
      </c>
      <c r="D2216" s="1012" t="s">
        <v>5555</v>
      </c>
      <c r="E2216" s="1012">
        <v>54</v>
      </c>
      <c r="F2216" s="1012">
        <v>85698</v>
      </c>
      <c r="G2216" s="1012">
        <v>0</v>
      </c>
      <c r="H2216" s="1012">
        <v>0</v>
      </c>
      <c r="I2216" s="1012">
        <v>651</v>
      </c>
      <c r="J2216" s="1012">
        <v>651</v>
      </c>
      <c r="K2216" s="1012">
        <v>651</v>
      </c>
      <c r="L2216" s="1013">
        <v>0</v>
      </c>
    </row>
    <row r="2217" spans="1:12">
      <c r="A2217" s="1012" t="s">
        <v>12155</v>
      </c>
      <c r="B2217" s="1012" t="s">
        <v>12022</v>
      </c>
      <c r="C2217" s="1012" t="s">
        <v>5554</v>
      </c>
      <c r="D2217" s="1012" t="s">
        <v>5557</v>
      </c>
      <c r="E2217" s="1012">
        <v>15</v>
      </c>
      <c r="F2217" s="1012">
        <v>54825</v>
      </c>
      <c r="G2217" s="1012">
        <v>0</v>
      </c>
      <c r="H2217" s="1012">
        <v>0</v>
      </c>
      <c r="I2217" s="1012">
        <v>185</v>
      </c>
      <c r="J2217" s="1012">
        <v>185</v>
      </c>
      <c r="K2217" s="1012">
        <v>185</v>
      </c>
      <c r="L2217" s="1013">
        <v>0</v>
      </c>
    </row>
    <row r="2218" spans="1:12">
      <c r="A2218" s="1012" t="s">
        <v>12155</v>
      </c>
      <c r="B2218" s="1013" t="s">
        <v>12023</v>
      </c>
      <c r="C2218" s="1013" t="s">
        <v>12158</v>
      </c>
      <c r="D2218" s="1013" t="s">
        <v>12159</v>
      </c>
      <c r="E2218" s="1013">
        <v>79</v>
      </c>
      <c r="F2218" s="1013">
        <v>513500</v>
      </c>
      <c r="G2218" s="1013">
        <v>1</v>
      </c>
      <c r="H2218" s="1013">
        <v>6500</v>
      </c>
      <c r="I2218" s="1013">
        <v>222</v>
      </c>
      <c r="J2218" s="1013">
        <v>222</v>
      </c>
      <c r="K2218" s="1013">
        <v>222</v>
      </c>
      <c r="L2218" s="1013">
        <v>0</v>
      </c>
    </row>
    <row r="2219" spans="1:12">
      <c r="A2219" s="1012" t="s">
        <v>12155</v>
      </c>
      <c r="B2219" s="1012" t="s">
        <v>12023</v>
      </c>
      <c r="C2219" s="1012" t="s">
        <v>12158</v>
      </c>
      <c r="D2219" s="1012" t="s">
        <v>12160</v>
      </c>
      <c r="E2219" s="1012">
        <v>4460</v>
      </c>
      <c r="F2219" s="1012">
        <v>3023880</v>
      </c>
      <c r="G2219" s="1012">
        <v>0</v>
      </c>
      <c r="H2219" s="1012">
        <v>0</v>
      </c>
      <c r="I2219" s="1012">
        <v>49309</v>
      </c>
      <c r="J2219" s="1012">
        <v>49309</v>
      </c>
      <c r="K2219" s="1012">
        <v>34003</v>
      </c>
      <c r="L2219" s="1013">
        <v>-15306</v>
      </c>
    </row>
    <row r="2220" spans="1:12">
      <c r="A2220" s="1012" t="s">
        <v>12155</v>
      </c>
      <c r="B2220" s="1012" t="s">
        <v>12023</v>
      </c>
      <c r="C2220" s="1012" t="s">
        <v>12158</v>
      </c>
      <c r="D2220" s="1012" t="s">
        <v>12161</v>
      </c>
      <c r="E2220" s="1012">
        <v>0</v>
      </c>
      <c r="F2220" s="1012">
        <v>0</v>
      </c>
      <c r="G2220" s="1012">
        <v>0</v>
      </c>
      <c r="H2220" s="1012">
        <v>0</v>
      </c>
      <c r="I2220" s="1012">
        <v>60</v>
      </c>
      <c r="J2220" s="1012">
        <v>60</v>
      </c>
      <c r="K2220" s="1012">
        <v>55</v>
      </c>
      <c r="L2220" s="1013">
        <v>-5</v>
      </c>
    </row>
    <row r="2221" spans="1:12">
      <c r="A2221" s="1012" t="s">
        <v>12155</v>
      </c>
      <c r="B2221" s="1013" t="s">
        <v>12023</v>
      </c>
      <c r="C2221" s="1013" t="s">
        <v>12158</v>
      </c>
      <c r="D2221" s="1013" t="s">
        <v>12162</v>
      </c>
      <c r="E2221" s="1013">
        <v>36</v>
      </c>
      <c r="F2221" s="1013">
        <v>28080</v>
      </c>
      <c r="G2221" s="1013">
        <v>1</v>
      </c>
      <c r="H2221" s="1013">
        <v>780</v>
      </c>
      <c r="I2221" s="1013">
        <v>327</v>
      </c>
      <c r="J2221" s="1013">
        <v>327</v>
      </c>
      <c r="K2221" s="1013">
        <v>327</v>
      </c>
      <c r="L2221" s="1013">
        <v>0</v>
      </c>
    </row>
    <row r="2222" spans="1:12">
      <c r="A2222" s="1012" t="s">
        <v>12155</v>
      </c>
      <c r="B2222" s="1012" t="s">
        <v>12023</v>
      </c>
      <c r="C2222" s="1012" t="s">
        <v>5554</v>
      </c>
      <c r="D2222" s="1012" t="s">
        <v>5555</v>
      </c>
      <c r="E2222" s="1012">
        <v>305</v>
      </c>
      <c r="F2222" s="1012">
        <v>484035</v>
      </c>
      <c r="G2222" s="1012">
        <v>0</v>
      </c>
      <c r="H2222" s="1012">
        <v>0</v>
      </c>
      <c r="I2222" s="1012">
        <v>3415</v>
      </c>
      <c r="J2222" s="1012">
        <v>3415</v>
      </c>
      <c r="K2222" s="1012">
        <v>3415</v>
      </c>
      <c r="L2222" s="1013">
        <v>0</v>
      </c>
    </row>
    <row r="2223" spans="1:12">
      <c r="A2223" s="1012" t="s">
        <v>12155</v>
      </c>
      <c r="B2223" s="1012" t="s">
        <v>12023</v>
      </c>
      <c r="C2223" s="1012" t="s">
        <v>5554</v>
      </c>
      <c r="D2223" s="1012" t="s">
        <v>5556</v>
      </c>
      <c r="E2223" s="1012">
        <v>0</v>
      </c>
      <c r="F2223" s="1012">
        <v>0</v>
      </c>
      <c r="G2223" s="1012">
        <v>0</v>
      </c>
      <c r="H2223" s="1012">
        <v>0</v>
      </c>
      <c r="I2223" s="1012">
        <v>8</v>
      </c>
      <c r="J2223" s="1012">
        <v>8</v>
      </c>
      <c r="K2223" s="1012">
        <v>8</v>
      </c>
      <c r="L2223" s="1013">
        <v>0</v>
      </c>
    </row>
    <row r="2224" spans="1:12">
      <c r="A2224" s="1012" t="s">
        <v>12155</v>
      </c>
      <c r="B2224" s="1012" t="s">
        <v>12023</v>
      </c>
      <c r="C2224" s="1012" t="s">
        <v>5554</v>
      </c>
      <c r="D2224" s="1012" t="s">
        <v>5557</v>
      </c>
      <c r="E2224" s="1012">
        <v>11</v>
      </c>
      <c r="F2224" s="1012">
        <v>40205</v>
      </c>
      <c r="G2224" s="1012">
        <v>0</v>
      </c>
      <c r="H2224" s="1012">
        <v>0</v>
      </c>
      <c r="I2224" s="1012">
        <v>129</v>
      </c>
      <c r="J2224" s="1012">
        <v>129</v>
      </c>
      <c r="K2224" s="1012">
        <v>129</v>
      </c>
      <c r="L2224" s="1013">
        <v>0</v>
      </c>
    </row>
    <row r="2225" spans="1:12">
      <c r="A2225" s="1012" t="s">
        <v>12155</v>
      </c>
      <c r="B2225" s="1012" t="s">
        <v>12023</v>
      </c>
      <c r="C2225" s="1012" t="s">
        <v>5565</v>
      </c>
      <c r="D2225" s="1012"/>
      <c r="E2225" s="1012">
        <v>104</v>
      </c>
      <c r="F2225" s="1012">
        <v>63116</v>
      </c>
      <c r="G2225" s="1012">
        <v>0</v>
      </c>
      <c r="H2225" s="1012">
        <v>0</v>
      </c>
      <c r="I2225" s="1012">
        <v>6003</v>
      </c>
      <c r="J2225" s="1012">
        <v>6003</v>
      </c>
      <c r="K2225" s="1012">
        <v>6009</v>
      </c>
      <c r="L2225" s="1013">
        <v>6</v>
      </c>
    </row>
    <row r="2226" spans="1:12">
      <c r="A2226" s="1012" t="s">
        <v>12155</v>
      </c>
      <c r="B2226" s="1012" t="s">
        <v>12023</v>
      </c>
      <c r="C2226" s="1012" t="s">
        <v>5558</v>
      </c>
      <c r="D2226" s="1012" t="s">
        <v>5555</v>
      </c>
      <c r="E2226" s="1012">
        <v>52</v>
      </c>
      <c r="F2226" s="1012">
        <v>100464</v>
      </c>
      <c r="G2226" s="1012">
        <v>0</v>
      </c>
      <c r="H2226" s="1012">
        <v>0</v>
      </c>
      <c r="I2226" s="1012">
        <v>1236</v>
      </c>
      <c r="J2226" s="1012">
        <v>1236</v>
      </c>
      <c r="K2226" s="1012">
        <v>1236</v>
      </c>
      <c r="L2226" s="1013">
        <v>0</v>
      </c>
    </row>
    <row r="2227" spans="1:12">
      <c r="A2227" s="1012" t="s">
        <v>12155</v>
      </c>
      <c r="B2227" s="1012" t="s">
        <v>12023</v>
      </c>
      <c r="C2227" s="1012" t="s">
        <v>5558</v>
      </c>
      <c r="D2227" s="1012" t="s">
        <v>5557</v>
      </c>
      <c r="E2227" s="1012">
        <v>7</v>
      </c>
      <c r="F2227" s="1012">
        <v>28602</v>
      </c>
      <c r="G2227" s="1012">
        <v>0</v>
      </c>
      <c r="H2227" s="1012">
        <v>0</v>
      </c>
      <c r="I2227" s="1012">
        <v>91</v>
      </c>
      <c r="J2227" s="1012">
        <v>91</v>
      </c>
      <c r="K2227" s="1012">
        <v>91</v>
      </c>
      <c r="L2227" s="1013">
        <v>0</v>
      </c>
    </row>
    <row r="2228" spans="1:12">
      <c r="A2228" s="1012" t="s">
        <v>12155</v>
      </c>
      <c r="B2228" s="1013" t="s">
        <v>12024</v>
      </c>
      <c r="C2228" s="1013" t="s">
        <v>12158</v>
      </c>
      <c r="D2228" s="1013" t="s">
        <v>12162</v>
      </c>
      <c r="E2228" s="1013">
        <v>3</v>
      </c>
      <c r="F2228" s="1013">
        <v>2340</v>
      </c>
      <c r="G2228" s="1013">
        <v>1</v>
      </c>
      <c r="H2228" s="1013">
        <v>780</v>
      </c>
      <c r="I2228" s="1013">
        <v>25</v>
      </c>
      <c r="J2228" s="1013">
        <v>25</v>
      </c>
      <c r="K2228" s="1013">
        <v>25</v>
      </c>
      <c r="L2228" s="1013">
        <v>0</v>
      </c>
    </row>
    <row r="2229" spans="1:12">
      <c r="A2229" s="1012" t="s">
        <v>12155</v>
      </c>
      <c r="B2229" s="1012" t="s">
        <v>4318</v>
      </c>
      <c r="C2229" s="1012" t="s">
        <v>5554</v>
      </c>
      <c r="D2229" s="1012" t="s">
        <v>5555</v>
      </c>
      <c r="E2229" s="1012">
        <v>221</v>
      </c>
      <c r="F2229" s="1012">
        <v>350727</v>
      </c>
      <c r="G2229" s="1012">
        <v>0</v>
      </c>
      <c r="H2229" s="1012">
        <v>0</v>
      </c>
      <c r="I2229" s="1012">
        <v>2605</v>
      </c>
      <c r="J2229" s="1012">
        <v>2605</v>
      </c>
      <c r="K2229" s="1012">
        <v>2605</v>
      </c>
      <c r="L2229" s="1013">
        <v>0</v>
      </c>
    </row>
    <row r="2230" spans="1:12">
      <c r="A2230" s="1012" t="s">
        <v>12155</v>
      </c>
      <c r="B2230" s="1012" t="s">
        <v>4318</v>
      </c>
      <c r="C2230" s="1012" t="s">
        <v>5554</v>
      </c>
      <c r="D2230" s="1012" t="s">
        <v>5556</v>
      </c>
      <c r="E2230" s="1012">
        <v>23</v>
      </c>
      <c r="F2230" s="1012">
        <v>121371</v>
      </c>
      <c r="G2230" s="1012">
        <v>0</v>
      </c>
      <c r="H2230" s="1012">
        <v>0</v>
      </c>
      <c r="I2230" s="1012">
        <v>275</v>
      </c>
      <c r="J2230" s="1012">
        <v>275</v>
      </c>
      <c r="K2230" s="1012">
        <v>275</v>
      </c>
      <c r="L2230" s="1013">
        <v>0</v>
      </c>
    </row>
    <row r="2231" spans="1:12">
      <c r="A2231" s="1012" t="s">
        <v>12155</v>
      </c>
      <c r="B2231" s="1012" t="s">
        <v>4230</v>
      </c>
      <c r="C2231" s="1012" t="s">
        <v>12158</v>
      </c>
      <c r="D2231" s="1012" t="s">
        <v>12162</v>
      </c>
      <c r="E2231" s="1012">
        <v>18</v>
      </c>
      <c r="F2231" s="1012">
        <v>14040</v>
      </c>
      <c r="G2231" s="1012">
        <v>0</v>
      </c>
      <c r="H2231" s="1012">
        <v>0</v>
      </c>
      <c r="I2231" s="1012">
        <v>115</v>
      </c>
      <c r="J2231" s="1012">
        <v>115</v>
      </c>
      <c r="K2231" s="1012">
        <v>115</v>
      </c>
      <c r="L2231" s="1013">
        <v>0</v>
      </c>
    </row>
    <row r="2232" spans="1:12">
      <c r="A2232" s="1012" t="s">
        <v>12155</v>
      </c>
      <c r="B2232" s="1012" t="s">
        <v>4230</v>
      </c>
      <c r="C2232" s="1012" t="s">
        <v>5554</v>
      </c>
      <c r="D2232" s="1012" t="s">
        <v>5555</v>
      </c>
      <c r="E2232" s="1012">
        <v>78</v>
      </c>
      <c r="F2232" s="1012">
        <v>123786</v>
      </c>
      <c r="G2232" s="1012">
        <v>0</v>
      </c>
      <c r="H2232" s="1012">
        <v>0</v>
      </c>
      <c r="I2232" s="1012">
        <v>903</v>
      </c>
      <c r="J2232" s="1012">
        <v>903</v>
      </c>
      <c r="K2232" s="1012">
        <v>903</v>
      </c>
      <c r="L2232" s="1013">
        <v>0</v>
      </c>
    </row>
    <row r="2233" spans="1:12">
      <c r="A2233" s="1012" t="s">
        <v>12155</v>
      </c>
      <c r="B2233" s="1012" t="s">
        <v>4230</v>
      </c>
      <c r="C2233" s="1012" t="s">
        <v>5554</v>
      </c>
      <c r="D2233" s="1012" t="s">
        <v>5557</v>
      </c>
      <c r="E2233" s="1012">
        <v>34</v>
      </c>
      <c r="F2233" s="1012">
        <v>124270</v>
      </c>
      <c r="G2233" s="1012">
        <v>0</v>
      </c>
      <c r="H2233" s="1012">
        <v>0</v>
      </c>
      <c r="I2233" s="1012">
        <v>401</v>
      </c>
      <c r="J2233" s="1012">
        <v>401</v>
      </c>
      <c r="K2233" s="1012">
        <v>401</v>
      </c>
      <c r="L2233" s="1013">
        <v>0</v>
      </c>
    </row>
    <row r="2234" spans="1:12">
      <c r="A2234" s="1012" t="s">
        <v>12155</v>
      </c>
      <c r="B2234" s="1012" t="s">
        <v>4230</v>
      </c>
      <c r="C2234" s="1012" t="s">
        <v>5568</v>
      </c>
      <c r="D2234" s="1012" t="s">
        <v>12156</v>
      </c>
      <c r="E2234" s="1012">
        <v>89</v>
      </c>
      <c r="F2234" s="1012">
        <v>36623.5</v>
      </c>
      <c r="G2234" s="1012">
        <v>0</v>
      </c>
      <c r="H2234" s="1012">
        <v>0</v>
      </c>
      <c r="I2234" s="1012">
        <v>895</v>
      </c>
      <c r="J2234" s="1012">
        <v>895</v>
      </c>
      <c r="K2234" s="1012">
        <v>895</v>
      </c>
      <c r="L2234" s="1013">
        <v>0</v>
      </c>
    </row>
    <row r="2235" spans="1:12">
      <c r="A2235" s="1012" t="s">
        <v>12155</v>
      </c>
      <c r="B2235" s="1012" t="s">
        <v>4230</v>
      </c>
      <c r="C2235" s="1012" t="s">
        <v>5568</v>
      </c>
      <c r="D2235" s="1012" t="s">
        <v>12157</v>
      </c>
      <c r="E2235" s="1012">
        <v>70</v>
      </c>
      <c r="F2235" s="1012">
        <v>49091</v>
      </c>
      <c r="G2235" s="1012">
        <v>0</v>
      </c>
      <c r="H2235" s="1012">
        <v>0</v>
      </c>
      <c r="I2235" s="1012">
        <v>940</v>
      </c>
      <c r="J2235" s="1012">
        <v>940</v>
      </c>
      <c r="K2235" s="1012">
        <v>940</v>
      </c>
      <c r="L2235" s="1013">
        <v>0</v>
      </c>
    </row>
    <row r="2236" spans="1:12">
      <c r="A2236" s="1012" t="s">
        <v>12155</v>
      </c>
      <c r="B2236" s="1012" t="s">
        <v>6357</v>
      </c>
      <c r="C2236" s="1012" t="s">
        <v>5554</v>
      </c>
      <c r="D2236" s="1012" t="s">
        <v>5555</v>
      </c>
      <c r="E2236" s="1012">
        <v>155</v>
      </c>
      <c r="F2236" s="1012">
        <v>245985</v>
      </c>
      <c r="G2236" s="1012">
        <v>0</v>
      </c>
      <c r="H2236" s="1012">
        <v>0</v>
      </c>
      <c r="I2236" s="1012">
        <v>1817</v>
      </c>
      <c r="J2236" s="1012">
        <v>1817</v>
      </c>
      <c r="K2236" s="1012">
        <v>1817</v>
      </c>
      <c r="L2236" s="1013">
        <v>0</v>
      </c>
    </row>
    <row r="2237" spans="1:12">
      <c r="A2237" s="1012" t="s">
        <v>12155</v>
      </c>
      <c r="B2237" s="1012" t="s">
        <v>12033</v>
      </c>
      <c r="C2237" s="1012" t="s">
        <v>5554</v>
      </c>
      <c r="D2237" s="1012" t="s">
        <v>5555</v>
      </c>
      <c r="E2237" s="1012">
        <v>0</v>
      </c>
      <c r="F2237" s="1012">
        <v>0</v>
      </c>
      <c r="G2237" s="1012">
        <v>0</v>
      </c>
      <c r="H2237" s="1012">
        <v>0</v>
      </c>
      <c r="I2237" s="1012">
        <v>815</v>
      </c>
      <c r="J2237" s="1012">
        <v>815</v>
      </c>
      <c r="K2237" s="1012">
        <v>815</v>
      </c>
      <c r="L2237" s="1013">
        <v>0</v>
      </c>
    </row>
    <row r="2238" spans="1:12">
      <c r="A2238" s="1012" t="s">
        <v>12155</v>
      </c>
      <c r="B2238" s="1012" t="s">
        <v>12035</v>
      </c>
      <c r="C2238" s="1012" t="s">
        <v>5554</v>
      </c>
      <c r="D2238" s="1012" t="s">
        <v>5555</v>
      </c>
      <c r="E2238" s="1012">
        <v>488</v>
      </c>
      <c r="F2238" s="1012">
        <v>774456</v>
      </c>
      <c r="G2238" s="1012">
        <v>0</v>
      </c>
      <c r="H2238" s="1012">
        <v>0</v>
      </c>
      <c r="I2238" s="1012">
        <v>5705</v>
      </c>
      <c r="J2238" s="1012">
        <v>5705</v>
      </c>
      <c r="K2238" s="1012">
        <v>5705</v>
      </c>
      <c r="L2238" s="1013">
        <v>0</v>
      </c>
    </row>
    <row r="2239" spans="1:12">
      <c r="A2239" s="1012" t="s">
        <v>12155</v>
      </c>
      <c r="B2239" s="1012" t="s">
        <v>12035</v>
      </c>
      <c r="C2239" s="1012" t="s">
        <v>5554</v>
      </c>
      <c r="D2239" s="1012" t="s">
        <v>5556</v>
      </c>
      <c r="E2239" s="1012">
        <v>3</v>
      </c>
      <c r="F2239" s="1012">
        <v>15831</v>
      </c>
      <c r="G2239" s="1012">
        <v>0</v>
      </c>
      <c r="H2239" s="1012">
        <v>0</v>
      </c>
      <c r="I2239" s="1012">
        <v>21</v>
      </c>
      <c r="J2239" s="1012">
        <v>21</v>
      </c>
      <c r="K2239" s="1012">
        <v>21</v>
      </c>
      <c r="L2239" s="1013">
        <v>0</v>
      </c>
    </row>
    <row r="2240" spans="1:12">
      <c r="A2240" s="1012" t="s">
        <v>12155</v>
      </c>
      <c r="B2240" s="1012" t="s">
        <v>12035</v>
      </c>
      <c r="C2240" s="1012" t="s">
        <v>5554</v>
      </c>
      <c r="D2240" s="1012" t="s">
        <v>5557</v>
      </c>
      <c r="E2240" s="1012">
        <v>25</v>
      </c>
      <c r="F2240" s="1012">
        <v>91375</v>
      </c>
      <c r="G2240" s="1012">
        <v>0</v>
      </c>
      <c r="H2240" s="1012">
        <v>0</v>
      </c>
      <c r="I2240" s="1012">
        <v>296</v>
      </c>
      <c r="J2240" s="1012">
        <v>296</v>
      </c>
      <c r="K2240" s="1012">
        <v>296</v>
      </c>
      <c r="L2240" s="1013">
        <v>0</v>
      </c>
    </row>
    <row r="2241" spans="1:12">
      <c r="A2241" s="1012" t="s">
        <v>12155</v>
      </c>
      <c r="B2241" s="1012" t="s">
        <v>12036</v>
      </c>
      <c r="C2241" s="1012" t="s">
        <v>5568</v>
      </c>
      <c r="D2241" s="1012" t="s">
        <v>12156</v>
      </c>
      <c r="E2241" s="1012">
        <v>128</v>
      </c>
      <c r="F2241" s="1012">
        <v>52672</v>
      </c>
      <c r="G2241" s="1012">
        <v>0</v>
      </c>
      <c r="H2241" s="1012">
        <v>0</v>
      </c>
      <c r="I2241" s="1012">
        <v>1549</v>
      </c>
      <c r="J2241" s="1012">
        <v>1549</v>
      </c>
      <c r="K2241" s="1012">
        <v>1549</v>
      </c>
      <c r="L2241" s="1013">
        <v>0</v>
      </c>
    </row>
    <row r="2242" spans="1:12">
      <c r="A2242" s="1012" t="s">
        <v>12155</v>
      </c>
      <c r="B2242" s="1012" t="s">
        <v>12036</v>
      </c>
      <c r="C2242" s="1012" t="s">
        <v>5568</v>
      </c>
      <c r="D2242" s="1012" t="s">
        <v>12157</v>
      </c>
      <c r="E2242" s="1012">
        <v>104</v>
      </c>
      <c r="F2242" s="1012">
        <v>72935.199999999997</v>
      </c>
      <c r="G2242" s="1012">
        <v>0</v>
      </c>
      <c r="H2242" s="1012">
        <v>0</v>
      </c>
      <c r="I2242" s="1012">
        <v>1388</v>
      </c>
      <c r="J2242" s="1012">
        <v>1388</v>
      </c>
      <c r="K2242" s="1012">
        <v>1388</v>
      </c>
      <c r="L2242" s="1013">
        <v>0</v>
      </c>
    </row>
    <row r="2243" spans="1:12">
      <c r="A2243" s="1012" t="s">
        <v>12155</v>
      </c>
      <c r="B2243" s="1012" t="s">
        <v>12038</v>
      </c>
      <c r="C2243" s="1012" t="s">
        <v>5568</v>
      </c>
      <c r="D2243" s="1012" t="s">
        <v>12156</v>
      </c>
      <c r="E2243" s="1012">
        <v>158</v>
      </c>
      <c r="F2243" s="1012">
        <v>65017</v>
      </c>
      <c r="G2243" s="1012">
        <v>0</v>
      </c>
      <c r="H2243" s="1012">
        <v>0</v>
      </c>
      <c r="I2243" s="1012">
        <v>1896</v>
      </c>
      <c r="J2243" s="1012">
        <v>1896</v>
      </c>
      <c r="K2243" s="1012">
        <v>1896</v>
      </c>
      <c r="L2243" s="1013">
        <v>0</v>
      </c>
    </row>
    <row r="2244" spans="1:12">
      <c r="A2244" s="1012" t="s">
        <v>12155</v>
      </c>
      <c r="B2244" s="1012" t="s">
        <v>12038</v>
      </c>
      <c r="C2244" s="1012" t="s">
        <v>5568</v>
      </c>
      <c r="D2244" s="1012" t="s">
        <v>12157</v>
      </c>
      <c r="E2244" s="1012">
        <v>196</v>
      </c>
      <c r="F2244" s="1012">
        <v>137454.79999999999</v>
      </c>
      <c r="G2244" s="1012">
        <v>0</v>
      </c>
      <c r="H2244" s="1012">
        <v>0</v>
      </c>
      <c r="I2244" s="1012">
        <v>1896</v>
      </c>
      <c r="J2244" s="1012">
        <v>1896</v>
      </c>
      <c r="K2244" s="1012">
        <v>1896</v>
      </c>
      <c r="L2244" s="1013">
        <v>0</v>
      </c>
    </row>
    <row r="2245" spans="1:12">
      <c r="A2245" s="1012" t="s">
        <v>12155</v>
      </c>
      <c r="B2245" s="1012" t="s">
        <v>12047</v>
      </c>
      <c r="C2245" s="1012" t="s">
        <v>5554</v>
      </c>
      <c r="D2245" s="1012" t="s">
        <v>5555</v>
      </c>
      <c r="E2245" s="1012">
        <v>157</v>
      </c>
      <c r="F2245" s="1012">
        <v>249159</v>
      </c>
      <c r="G2245" s="1012">
        <v>0</v>
      </c>
      <c r="H2245" s="1012">
        <v>0</v>
      </c>
      <c r="I2245" s="1012">
        <v>1557</v>
      </c>
      <c r="J2245" s="1012">
        <v>1557</v>
      </c>
      <c r="K2245" s="1012">
        <v>1557</v>
      </c>
      <c r="L2245" s="1013">
        <v>0</v>
      </c>
    </row>
    <row r="2246" spans="1:12">
      <c r="A2246" s="1012" t="s">
        <v>12155</v>
      </c>
      <c r="B2246" s="1012" t="s">
        <v>12047</v>
      </c>
      <c r="C2246" s="1012" t="s">
        <v>5568</v>
      </c>
      <c r="D2246" s="1012" t="s">
        <v>12156</v>
      </c>
      <c r="E2246" s="1012">
        <v>129</v>
      </c>
      <c r="F2246" s="1012">
        <v>53083.5</v>
      </c>
      <c r="G2246" s="1012">
        <v>0</v>
      </c>
      <c r="H2246" s="1012">
        <v>0</v>
      </c>
      <c r="I2246" s="1012">
        <v>1182</v>
      </c>
      <c r="J2246" s="1012">
        <v>1182</v>
      </c>
      <c r="K2246" s="1012">
        <v>1182</v>
      </c>
      <c r="L2246" s="1013">
        <v>0</v>
      </c>
    </row>
    <row r="2247" spans="1:12">
      <c r="A2247" s="1012" t="s">
        <v>12155</v>
      </c>
      <c r="B2247" s="1012" t="s">
        <v>12047</v>
      </c>
      <c r="C2247" s="1012" t="s">
        <v>5568</v>
      </c>
      <c r="D2247" s="1012" t="s">
        <v>12157</v>
      </c>
      <c r="E2247" s="1012">
        <v>90</v>
      </c>
      <c r="F2247" s="1012">
        <v>63117</v>
      </c>
      <c r="G2247" s="1012">
        <v>0</v>
      </c>
      <c r="H2247" s="1012">
        <v>0</v>
      </c>
      <c r="I2247" s="1012">
        <v>1016</v>
      </c>
      <c r="J2247" s="1012">
        <v>1016</v>
      </c>
      <c r="K2247" s="1012">
        <v>1016</v>
      </c>
      <c r="L2247" s="1013">
        <v>0</v>
      </c>
    </row>
    <row r="2248" spans="1:12">
      <c r="A2248" s="1012" t="s">
        <v>12155</v>
      </c>
      <c r="B2248" s="1012" t="s">
        <v>4435</v>
      </c>
      <c r="C2248" s="1012" t="s">
        <v>12158</v>
      </c>
      <c r="D2248" s="1012" t="s">
        <v>12162</v>
      </c>
      <c r="E2248" s="1012">
        <v>15</v>
      </c>
      <c r="F2248" s="1012">
        <v>11700</v>
      </c>
      <c r="G2248" s="1012">
        <v>0</v>
      </c>
      <c r="H2248" s="1012">
        <v>0</v>
      </c>
      <c r="I2248" s="1012">
        <v>120</v>
      </c>
      <c r="J2248" s="1012">
        <v>120</v>
      </c>
      <c r="K2248" s="1012">
        <v>120</v>
      </c>
      <c r="L2248" s="1013">
        <v>0</v>
      </c>
    </row>
    <row r="2249" spans="1:12">
      <c r="A2249" s="1012" t="s">
        <v>12155</v>
      </c>
      <c r="B2249" s="1012" t="s">
        <v>4435</v>
      </c>
      <c r="C2249" s="1012" t="s">
        <v>5554</v>
      </c>
      <c r="D2249" s="1012" t="s">
        <v>5555</v>
      </c>
      <c r="E2249" s="1012">
        <v>129</v>
      </c>
      <c r="F2249" s="1012">
        <v>204723</v>
      </c>
      <c r="G2249" s="1012">
        <v>0</v>
      </c>
      <c r="H2249" s="1012">
        <v>0</v>
      </c>
      <c r="I2249" s="1012">
        <v>1503</v>
      </c>
      <c r="J2249" s="1012">
        <v>1503</v>
      </c>
      <c r="K2249" s="1012">
        <v>1503</v>
      </c>
      <c r="L2249" s="1013">
        <v>0</v>
      </c>
    </row>
    <row r="2250" spans="1:12">
      <c r="A2250" s="1012" t="s">
        <v>12155</v>
      </c>
      <c r="B2250" s="1012" t="s">
        <v>4435</v>
      </c>
      <c r="C2250" s="1012" t="s">
        <v>5554</v>
      </c>
      <c r="D2250" s="1012" t="s">
        <v>5556</v>
      </c>
      <c r="E2250" s="1012">
        <v>9</v>
      </c>
      <c r="F2250" s="1012">
        <v>47493</v>
      </c>
      <c r="G2250" s="1012">
        <v>0</v>
      </c>
      <c r="H2250" s="1012">
        <v>0</v>
      </c>
      <c r="I2250" s="1012">
        <v>101</v>
      </c>
      <c r="J2250" s="1012">
        <v>101</v>
      </c>
      <c r="K2250" s="1012">
        <v>101</v>
      </c>
      <c r="L2250" s="1013">
        <v>0</v>
      </c>
    </row>
    <row r="2251" spans="1:12">
      <c r="A2251" s="1012" t="s">
        <v>12155</v>
      </c>
      <c r="B2251" s="1012" t="s">
        <v>4435</v>
      </c>
      <c r="C2251" s="1012" t="s">
        <v>5554</v>
      </c>
      <c r="D2251" s="1012" t="s">
        <v>5557</v>
      </c>
      <c r="E2251" s="1012">
        <v>9</v>
      </c>
      <c r="F2251" s="1012">
        <v>32895</v>
      </c>
      <c r="G2251" s="1012">
        <v>0</v>
      </c>
      <c r="H2251" s="1012">
        <v>0</v>
      </c>
      <c r="I2251" s="1012">
        <v>101</v>
      </c>
      <c r="J2251" s="1012">
        <v>101</v>
      </c>
      <c r="K2251" s="1012">
        <v>101</v>
      </c>
      <c r="L2251" s="1013">
        <v>0</v>
      </c>
    </row>
    <row r="2252" spans="1:12">
      <c r="A2252" s="1012" t="s">
        <v>12155</v>
      </c>
      <c r="B2252" s="1012" t="s">
        <v>4435</v>
      </c>
      <c r="C2252" s="1012" t="s">
        <v>5568</v>
      </c>
      <c r="D2252" s="1012" t="s">
        <v>12156</v>
      </c>
      <c r="E2252" s="1012">
        <v>113</v>
      </c>
      <c r="F2252" s="1012">
        <v>46499.5</v>
      </c>
      <c r="G2252" s="1012">
        <v>0</v>
      </c>
      <c r="H2252" s="1012">
        <v>0</v>
      </c>
      <c r="I2252" s="1012">
        <v>1419</v>
      </c>
      <c r="J2252" s="1012">
        <v>1419</v>
      </c>
      <c r="K2252" s="1012">
        <v>1419</v>
      </c>
      <c r="L2252" s="1013">
        <v>0</v>
      </c>
    </row>
    <row r="2253" spans="1:12">
      <c r="A2253" s="1012" t="s">
        <v>12155</v>
      </c>
      <c r="B2253" s="1012" t="s">
        <v>4435</v>
      </c>
      <c r="C2253" s="1012" t="s">
        <v>5568</v>
      </c>
      <c r="D2253" s="1012" t="s">
        <v>12157</v>
      </c>
      <c r="E2253" s="1012">
        <v>134</v>
      </c>
      <c r="F2253" s="1012">
        <v>93974.2</v>
      </c>
      <c r="G2253" s="1012">
        <v>0</v>
      </c>
      <c r="H2253" s="1012">
        <v>0</v>
      </c>
      <c r="I2253" s="1012">
        <v>1501</v>
      </c>
      <c r="J2253" s="1012">
        <v>1501</v>
      </c>
      <c r="K2253" s="1012">
        <v>1501</v>
      </c>
      <c r="L2253" s="1013">
        <v>0</v>
      </c>
    </row>
    <row r="2254" spans="1:12">
      <c r="A2254" s="1012" t="s">
        <v>12155</v>
      </c>
      <c r="B2254" s="1012" t="s">
        <v>12049</v>
      </c>
      <c r="C2254" s="1012" t="s">
        <v>12158</v>
      </c>
      <c r="D2254" s="1012" t="s">
        <v>12159</v>
      </c>
      <c r="E2254" s="1012">
        <v>22</v>
      </c>
      <c r="F2254" s="1012">
        <v>143000</v>
      </c>
      <c r="G2254" s="1012">
        <v>0</v>
      </c>
      <c r="H2254" s="1012">
        <v>0</v>
      </c>
      <c r="I2254" s="1012">
        <v>22</v>
      </c>
      <c r="J2254" s="1012">
        <v>22</v>
      </c>
      <c r="K2254" s="1012">
        <v>22</v>
      </c>
      <c r="L2254" s="1013">
        <v>0</v>
      </c>
    </row>
    <row r="2255" spans="1:12">
      <c r="A2255" s="1012" t="s">
        <v>12155</v>
      </c>
      <c r="B2255" s="1013" t="s">
        <v>12049</v>
      </c>
      <c r="C2255" s="1013" t="s">
        <v>12158</v>
      </c>
      <c r="D2255" s="1013" t="s">
        <v>12161</v>
      </c>
      <c r="E2255" s="1013">
        <v>1</v>
      </c>
      <c r="F2255" s="1013">
        <v>1780</v>
      </c>
      <c r="G2255" s="1013">
        <v>1</v>
      </c>
      <c r="H2255" s="1013">
        <v>1780</v>
      </c>
      <c r="I2255" s="1013">
        <v>12</v>
      </c>
      <c r="J2255" s="1013">
        <v>12</v>
      </c>
      <c r="K2255" s="1013">
        <v>12</v>
      </c>
      <c r="L2255" s="1013">
        <v>0</v>
      </c>
    </row>
    <row r="2256" spans="1:12">
      <c r="A2256" s="1012" t="s">
        <v>12155</v>
      </c>
      <c r="B2256" s="1012" t="s">
        <v>12049</v>
      </c>
      <c r="C2256" s="1012" t="s">
        <v>12158</v>
      </c>
      <c r="D2256" s="1012" t="s">
        <v>12162</v>
      </c>
      <c r="E2256" s="1012">
        <v>16</v>
      </c>
      <c r="F2256" s="1012">
        <v>12480</v>
      </c>
      <c r="G2256" s="1012">
        <v>0</v>
      </c>
      <c r="H2256" s="1012">
        <v>0</v>
      </c>
      <c r="I2256" s="1012">
        <v>109</v>
      </c>
      <c r="J2256" s="1012">
        <v>109</v>
      </c>
      <c r="K2256" s="1012">
        <v>109</v>
      </c>
      <c r="L2256" s="1013">
        <v>0</v>
      </c>
    </row>
    <row r="2257" spans="1:12">
      <c r="A2257" s="1012" t="s">
        <v>12155</v>
      </c>
      <c r="B2257" s="1013" t="s">
        <v>12050</v>
      </c>
      <c r="C2257" s="1013" t="s">
        <v>12158</v>
      </c>
      <c r="D2257" s="1013" t="s">
        <v>12159</v>
      </c>
      <c r="E2257" s="1013">
        <v>45</v>
      </c>
      <c r="F2257" s="1013">
        <v>292500</v>
      </c>
      <c r="G2257" s="1013">
        <v>1</v>
      </c>
      <c r="H2257" s="1013">
        <v>6500</v>
      </c>
      <c r="I2257" s="1013">
        <v>135</v>
      </c>
      <c r="J2257" s="1013">
        <v>135</v>
      </c>
      <c r="K2257" s="1013">
        <v>135</v>
      </c>
      <c r="L2257" s="1013">
        <v>0</v>
      </c>
    </row>
    <row r="2258" spans="1:12">
      <c r="A2258" s="1012" t="s">
        <v>12155</v>
      </c>
      <c r="B2258" s="1013" t="s">
        <v>12050</v>
      </c>
      <c r="C2258" s="1013" t="s">
        <v>12158</v>
      </c>
      <c r="D2258" s="1013" t="s">
        <v>12161</v>
      </c>
      <c r="E2258" s="1013">
        <v>4</v>
      </c>
      <c r="F2258" s="1013">
        <v>7120</v>
      </c>
      <c r="G2258" s="1013">
        <v>1</v>
      </c>
      <c r="H2258" s="1013">
        <v>1780</v>
      </c>
      <c r="I2258" s="1013">
        <v>20</v>
      </c>
      <c r="J2258" s="1013">
        <v>20</v>
      </c>
      <c r="K2258" s="1013">
        <v>20</v>
      </c>
      <c r="L2258" s="1013">
        <v>0</v>
      </c>
    </row>
    <row r="2259" spans="1:12">
      <c r="A2259" s="1012" t="s">
        <v>12155</v>
      </c>
      <c r="B2259" s="1013" t="s">
        <v>12050</v>
      </c>
      <c r="C2259" s="1013" t="s">
        <v>12158</v>
      </c>
      <c r="D2259" s="1013" t="s">
        <v>12162</v>
      </c>
      <c r="E2259" s="1013">
        <v>96</v>
      </c>
      <c r="F2259" s="1013">
        <v>74880</v>
      </c>
      <c r="G2259" s="1013">
        <v>2</v>
      </c>
      <c r="H2259" s="1013">
        <v>1560</v>
      </c>
      <c r="I2259" s="1013">
        <v>613</v>
      </c>
      <c r="J2259" s="1013">
        <v>613</v>
      </c>
      <c r="K2259" s="1013">
        <v>613</v>
      </c>
      <c r="L2259" s="1013">
        <v>0</v>
      </c>
    </row>
    <row r="2260" spans="1:12">
      <c r="A2260" s="1012" t="s">
        <v>12155</v>
      </c>
      <c r="B2260" s="1012" t="s">
        <v>12050</v>
      </c>
      <c r="C2260" s="1012" t="s">
        <v>5554</v>
      </c>
      <c r="D2260" s="1012" t="s">
        <v>5555</v>
      </c>
      <c r="E2260" s="1012">
        <v>715</v>
      </c>
      <c r="F2260" s="1012">
        <v>1134705</v>
      </c>
      <c r="G2260" s="1012">
        <v>0</v>
      </c>
      <c r="H2260" s="1012">
        <v>0</v>
      </c>
      <c r="I2260" s="1012">
        <v>8142</v>
      </c>
      <c r="J2260" s="1012">
        <v>8142</v>
      </c>
      <c r="K2260" s="1012">
        <v>8142</v>
      </c>
      <c r="L2260" s="1013">
        <v>0</v>
      </c>
    </row>
    <row r="2261" spans="1:12">
      <c r="A2261" s="1012" t="s">
        <v>12155</v>
      </c>
      <c r="B2261" s="1012" t="s">
        <v>12050</v>
      </c>
      <c r="C2261" s="1012" t="s">
        <v>5554</v>
      </c>
      <c r="D2261" s="1012" t="s">
        <v>5556</v>
      </c>
      <c r="E2261" s="1012">
        <v>402</v>
      </c>
      <c r="F2261" s="1012">
        <v>2121354</v>
      </c>
      <c r="G2261" s="1012">
        <v>0</v>
      </c>
      <c r="H2261" s="1012">
        <v>0</v>
      </c>
      <c r="I2261" s="1012">
        <v>2822</v>
      </c>
      <c r="J2261" s="1012">
        <v>2822</v>
      </c>
      <c r="K2261" s="1012">
        <v>2822</v>
      </c>
      <c r="L2261" s="1013">
        <v>0</v>
      </c>
    </row>
    <row r="2262" spans="1:12">
      <c r="A2262" s="1012" t="s">
        <v>12155</v>
      </c>
      <c r="B2262" s="1012" t="s">
        <v>12050</v>
      </c>
      <c r="C2262" s="1012" t="s">
        <v>5558</v>
      </c>
      <c r="D2262" s="1012" t="s">
        <v>5555</v>
      </c>
      <c r="E2262" s="1012">
        <v>549</v>
      </c>
      <c r="F2262" s="1012">
        <v>1060668</v>
      </c>
      <c r="G2262" s="1012">
        <v>0</v>
      </c>
      <c r="H2262" s="1012">
        <v>0</v>
      </c>
      <c r="I2262" s="1012">
        <v>4102</v>
      </c>
      <c r="J2262" s="1012">
        <v>4102</v>
      </c>
      <c r="K2262" s="1012">
        <v>4102</v>
      </c>
      <c r="L2262" s="1013">
        <v>0</v>
      </c>
    </row>
    <row r="2263" spans="1:12">
      <c r="A2263" s="1012" t="s">
        <v>12155</v>
      </c>
      <c r="B2263" s="1012" t="s">
        <v>12050</v>
      </c>
      <c r="C2263" s="1012" t="s">
        <v>5558</v>
      </c>
      <c r="D2263" s="1012" t="s">
        <v>5556</v>
      </c>
      <c r="E2263" s="1012">
        <v>208</v>
      </c>
      <c r="F2263" s="1012">
        <v>1159808</v>
      </c>
      <c r="G2263" s="1012">
        <v>0</v>
      </c>
      <c r="H2263" s="1012">
        <v>0</v>
      </c>
      <c r="I2263" s="1012">
        <v>926</v>
      </c>
      <c r="J2263" s="1012">
        <v>926</v>
      </c>
      <c r="K2263" s="1012">
        <v>926</v>
      </c>
      <c r="L2263" s="1013">
        <v>0</v>
      </c>
    </row>
    <row r="2264" spans="1:12">
      <c r="A2264" s="1012" t="s">
        <v>12155</v>
      </c>
      <c r="B2264" s="1012" t="s">
        <v>12050</v>
      </c>
      <c r="C2264" s="1012" t="s">
        <v>5559</v>
      </c>
      <c r="D2264" s="1012" t="s">
        <v>5560</v>
      </c>
      <c r="E2264" s="1012">
        <v>147</v>
      </c>
      <c r="F2264" s="1012">
        <v>142149</v>
      </c>
      <c r="G2264" s="1012">
        <v>0</v>
      </c>
      <c r="H2264" s="1012">
        <v>0</v>
      </c>
      <c r="I2264" s="1012">
        <v>1406</v>
      </c>
      <c r="J2264" s="1012">
        <v>1406</v>
      </c>
      <c r="K2264" s="1012">
        <v>1406</v>
      </c>
      <c r="L2264" s="1013">
        <v>0</v>
      </c>
    </row>
    <row r="2265" spans="1:12">
      <c r="A2265" s="1012" t="s">
        <v>12155</v>
      </c>
      <c r="B2265" s="1012" t="s">
        <v>12050</v>
      </c>
      <c r="C2265" s="1012" t="s">
        <v>5559</v>
      </c>
      <c r="D2265" s="1012" t="s">
        <v>5561</v>
      </c>
      <c r="E2265" s="1012">
        <v>240</v>
      </c>
      <c r="F2265" s="1012">
        <v>543120</v>
      </c>
      <c r="G2265" s="1012">
        <v>0</v>
      </c>
      <c r="H2265" s="1012">
        <v>0</v>
      </c>
      <c r="I2265" s="1012">
        <v>3339</v>
      </c>
      <c r="J2265" s="1012">
        <v>3339</v>
      </c>
      <c r="K2265" s="1012">
        <v>3339</v>
      </c>
      <c r="L2265" s="1013">
        <v>0</v>
      </c>
    </row>
    <row r="2266" spans="1:12">
      <c r="A2266" s="1012" t="s">
        <v>12155</v>
      </c>
      <c r="B2266" s="1012" t="s">
        <v>12052</v>
      </c>
      <c r="C2266" s="1012" t="s">
        <v>5558</v>
      </c>
      <c r="D2266" s="1012" t="s">
        <v>5555</v>
      </c>
      <c r="E2266" s="1012">
        <v>294</v>
      </c>
      <c r="F2266" s="1012">
        <v>568008</v>
      </c>
      <c r="G2266" s="1012">
        <v>0</v>
      </c>
      <c r="H2266" s="1012">
        <v>0</v>
      </c>
      <c r="I2266" s="1012">
        <v>1662</v>
      </c>
      <c r="J2266" s="1012">
        <v>1662</v>
      </c>
      <c r="K2266" s="1012">
        <v>1662</v>
      </c>
      <c r="L2266" s="1013">
        <v>0</v>
      </c>
    </row>
    <row r="2267" spans="1:12">
      <c r="A2267" s="1012" t="s">
        <v>12155</v>
      </c>
      <c r="B2267" s="1012" t="s">
        <v>12052</v>
      </c>
      <c r="C2267" s="1012" t="s">
        <v>5558</v>
      </c>
      <c r="D2267" s="1012" t="s">
        <v>5556</v>
      </c>
      <c r="E2267" s="1012">
        <v>14</v>
      </c>
      <c r="F2267" s="1012">
        <v>78064</v>
      </c>
      <c r="G2267" s="1012">
        <v>0</v>
      </c>
      <c r="H2267" s="1012">
        <v>0</v>
      </c>
      <c r="I2267" s="1012">
        <v>106</v>
      </c>
      <c r="J2267" s="1012">
        <v>106</v>
      </c>
      <c r="K2267" s="1012">
        <v>106</v>
      </c>
      <c r="L2267" s="1013">
        <v>0</v>
      </c>
    </row>
    <row r="2268" spans="1:12">
      <c r="A2268" s="1012" t="s">
        <v>12155</v>
      </c>
      <c r="B2268" s="1012" t="s">
        <v>12052</v>
      </c>
      <c r="C2268" s="1012" t="s">
        <v>5568</v>
      </c>
      <c r="D2268" s="1012" t="s">
        <v>12156</v>
      </c>
      <c r="E2268" s="1012">
        <v>553</v>
      </c>
      <c r="F2268" s="1012">
        <v>227559.5</v>
      </c>
      <c r="G2268" s="1012">
        <v>0</v>
      </c>
      <c r="H2268" s="1012">
        <v>0</v>
      </c>
      <c r="I2268" s="1012">
        <v>5782</v>
      </c>
      <c r="J2268" s="1012">
        <v>5782</v>
      </c>
      <c r="K2268" s="1012">
        <v>5782</v>
      </c>
      <c r="L2268" s="1013">
        <v>0</v>
      </c>
    </row>
    <row r="2269" spans="1:12">
      <c r="A2269" s="1012" t="s">
        <v>12155</v>
      </c>
      <c r="B2269" s="1012" t="s">
        <v>12052</v>
      </c>
      <c r="C2269" s="1012" t="s">
        <v>5568</v>
      </c>
      <c r="D2269" s="1012" t="s">
        <v>12157</v>
      </c>
      <c r="E2269" s="1012">
        <v>479</v>
      </c>
      <c r="F2269" s="1012">
        <v>335922.7</v>
      </c>
      <c r="G2269" s="1012">
        <v>0</v>
      </c>
      <c r="H2269" s="1012">
        <v>0</v>
      </c>
      <c r="I2269" s="1012">
        <v>5164</v>
      </c>
      <c r="J2269" s="1012">
        <v>5164</v>
      </c>
      <c r="K2269" s="1012">
        <v>5164</v>
      </c>
      <c r="L2269" s="1013">
        <v>0</v>
      </c>
    </row>
    <row r="2270" spans="1:12">
      <c r="A2270" s="1012" t="s">
        <v>12155</v>
      </c>
      <c r="B2270" s="1012" t="s">
        <v>7580</v>
      </c>
      <c r="C2270" s="1012" t="s">
        <v>12164</v>
      </c>
      <c r="D2270" s="1012"/>
      <c r="E2270" s="1012">
        <v>4811</v>
      </c>
      <c r="F2270" s="1012">
        <v>6254300</v>
      </c>
      <c r="G2270" s="1012">
        <v>0</v>
      </c>
      <c r="H2270" s="1012">
        <v>0</v>
      </c>
      <c r="I2270" s="1012">
        <v>30000</v>
      </c>
      <c r="J2270" s="1012">
        <v>30000</v>
      </c>
      <c r="K2270" s="1012">
        <v>28185</v>
      </c>
      <c r="L2270" s="1013">
        <v>-1815</v>
      </c>
    </row>
    <row r="2271" spans="1:12">
      <c r="A2271" s="1012" t="s">
        <v>12155</v>
      </c>
      <c r="B2271" s="1012" t="s">
        <v>7580</v>
      </c>
      <c r="C2271" s="1012" t="s">
        <v>12163</v>
      </c>
      <c r="D2271" s="1012"/>
      <c r="E2271" s="1012">
        <v>1104</v>
      </c>
      <c r="F2271" s="1012">
        <v>828000</v>
      </c>
      <c r="G2271" s="1012">
        <v>0</v>
      </c>
      <c r="H2271" s="1012">
        <v>0</v>
      </c>
      <c r="I2271" s="1012">
        <v>12945</v>
      </c>
      <c r="J2271" s="1012">
        <v>12945</v>
      </c>
      <c r="K2271" s="1012">
        <v>12888</v>
      </c>
      <c r="L2271" s="1013">
        <v>-57</v>
      </c>
    </row>
    <row r="2272" spans="1:12">
      <c r="A2272" s="1012" t="s">
        <v>12155</v>
      </c>
      <c r="B2272" s="1012" t="s">
        <v>7580</v>
      </c>
      <c r="C2272" s="1012" t="s">
        <v>5568</v>
      </c>
      <c r="D2272" s="1012" t="s">
        <v>12156</v>
      </c>
      <c r="E2272" s="1012">
        <v>240</v>
      </c>
      <c r="F2272" s="1012">
        <v>98760</v>
      </c>
      <c r="G2272" s="1012">
        <v>0</v>
      </c>
      <c r="H2272" s="1012">
        <v>0</v>
      </c>
      <c r="I2272" s="1012">
        <v>2875</v>
      </c>
      <c r="J2272" s="1012">
        <v>2875</v>
      </c>
      <c r="K2272" s="1012">
        <v>2875</v>
      </c>
      <c r="L2272" s="1013">
        <v>0</v>
      </c>
    </row>
    <row r="2273" spans="1:12">
      <c r="A2273" s="1012" t="s">
        <v>12155</v>
      </c>
      <c r="B2273" s="1012" t="s">
        <v>7580</v>
      </c>
      <c r="C2273" s="1012" t="s">
        <v>5568</v>
      </c>
      <c r="D2273" s="1012" t="s">
        <v>12157</v>
      </c>
      <c r="E2273" s="1012">
        <v>421</v>
      </c>
      <c r="F2273" s="1012">
        <v>295247.3</v>
      </c>
      <c r="G2273" s="1012">
        <v>0</v>
      </c>
      <c r="H2273" s="1012">
        <v>0</v>
      </c>
      <c r="I2273" s="1012">
        <v>4500</v>
      </c>
      <c r="J2273" s="1012">
        <v>4500</v>
      </c>
      <c r="K2273" s="1012">
        <v>4500</v>
      </c>
      <c r="L2273" s="1013">
        <v>0</v>
      </c>
    </row>
    <row r="2274" spans="1:12">
      <c r="A2274" s="1012" t="s">
        <v>12155</v>
      </c>
      <c r="B2274" s="1012" t="s">
        <v>12053</v>
      </c>
      <c r="C2274" s="1012" t="s">
        <v>5554</v>
      </c>
      <c r="D2274" s="1012" t="s">
        <v>5555</v>
      </c>
      <c r="E2274" s="1012">
        <v>342</v>
      </c>
      <c r="F2274" s="1012">
        <v>542754</v>
      </c>
      <c r="G2274" s="1012">
        <v>0</v>
      </c>
      <c r="H2274" s="1012">
        <v>0</v>
      </c>
      <c r="I2274" s="1012">
        <v>2359</v>
      </c>
      <c r="J2274" s="1012">
        <v>2359</v>
      </c>
      <c r="K2274" s="1012">
        <v>2359</v>
      </c>
      <c r="L2274" s="1013">
        <v>0</v>
      </c>
    </row>
    <row r="2275" spans="1:12">
      <c r="A2275" s="1012" t="s">
        <v>12155</v>
      </c>
      <c r="B2275" s="1012" t="s">
        <v>12053</v>
      </c>
      <c r="C2275" s="1012" t="s">
        <v>5558</v>
      </c>
      <c r="D2275" s="1012" t="s">
        <v>5555</v>
      </c>
      <c r="E2275" s="1012">
        <v>216</v>
      </c>
      <c r="F2275" s="1012">
        <v>417312</v>
      </c>
      <c r="G2275" s="1012">
        <v>0</v>
      </c>
      <c r="H2275" s="1012">
        <v>0</v>
      </c>
      <c r="I2275" s="1012">
        <v>1981</v>
      </c>
      <c r="J2275" s="1012">
        <v>1981</v>
      </c>
      <c r="K2275" s="1012">
        <v>1981</v>
      </c>
      <c r="L2275" s="1013">
        <v>0</v>
      </c>
    </row>
    <row r="2276" spans="1:12">
      <c r="A2276" s="1012" t="s">
        <v>12155</v>
      </c>
      <c r="B2276" s="1012" t="s">
        <v>7427</v>
      </c>
      <c r="C2276" s="1012" t="s">
        <v>5554</v>
      </c>
      <c r="D2276" s="1012" t="s">
        <v>5555</v>
      </c>
      <c r="E2276" s="1012">
        <v>0</v>
      </c>
      <c r="F2276" s="1012">
        <v>0</v>
      </c>
      <c r="G2276" s="1012">
        <v>0</v>
      </c>
      <c r="H2276" s="1012">
        <v>0</v>
      </c>
      <c r="I2276" s="1012">
        <v>470</v>
      </c>
      <c r="J2276" s="1012">
        <v>470</v>
      </c>
      <c r="K2276" s="1012">
        <v>470</v>
      </c>
      <c r="L2276" s="1013">
        <v>0</v>
      </c>
    </row>
    <row r="2277" spans="1:12">
      <c r="A2277" s="1012" t="s">
        <v>12155</v>
      </c>
      <c r="B2277" s="1012" t="s">
        <v>7427</v>
      </c>
      <c r="C2277" s="1012" t="s">
        <v>5554</v>
      </c>
      <c r="D2277" s="1012" t="s">
        <v>5556</v>
      </c>
      <c r="E2277" s="1012">
        <v>0</v>
      </c>
      <c r="F2277" s="1012">
        <v>0</v>
      </c>
      <c r="G2277" s="1012">
        <v>0</v>
      </c>
      <c r="H2277" s="1012">
        <v>0</v>
      </c>
      <c r="I2277" s="1012">
        <v>1271</v>
      </c>
      <c r="J2277" s="1012">
        <v>1271</v>
      </c>
      <c r="K2277" s="1012">
        <v>1271</v>
      </c>
      <c r="L2277" s="1013">
        <v>0</v>
      </c>
    </row>
    <row r="2278" spans="1:12">
      <c r="A2278" s="1012" t="s">
        <v>12155</v>
      </c>
      <c r="B2278" s="1012" t="s">
        <v>7427</v>
      </c>
      <c r="C2278" s="1012" t="s">
        <v>5559</v>
      </c>
      <c r="D2278" s="1012" t="s">
        <v>5561</v>
      </c>
      <c r="E2278" s="1012">
        <v>98</v>
      </c>
      <c r="F2278" s="1012">
        <v>221774</v>
      </c>
      <c r="G2278" s="1012">
        <v>0</v>
      </c>
      <c r="H2278" s="1012">
        <v>0</v>
      </c>
      <c r="I2278" s="1012">
        <v>1153</v>
      </c>
      <c r="J2278" s="1012">
        <v>1153</v>
      </c>
      <c r="K2278" s="1012">
        <v>1153</v>
      </c>
      <c r="L2278" s="1013">
        <v>0</v>
      </c>
    </row>
    <row r="2279" spans="1:12">
      <c r="A2279" s="1012" t="s">
        <v>12155</v>
      </c>
      <c r="B2279" s="1012" t="s">
        <v>12054</v>
      </c>
      <c r="C2279" s="1012" t="s">
        <v>5554</v>
      </c>
      <c r="D2279" s="1012" t="s">
        <v>5555</v>
      </c>
      <c r="E2279" s="1012">
        <v>127</v>
      </c>
      <c r="F2279" s="1012">
        <v>201549</v>
      </c>
      <c r="G2279" s="1012">
        <v>0</v>
      </c>
      <c r="H2279" s="1012">
        <v>0</v>
      </c>
      <c r="I2279" s="1012">
        <v>1485</v>
      </c>
      <c r="J2279" s="1012">
        <v>1485</v>
      </c>
      <c r="K2279" s="1012">
        <v>1485</v>
      </c>
      <c r="L2279" s="1013">
        <v>0</v>
      </c>
    </row>
    <row r="2280" spans="1:12">
      <c r="A2280" s="1012" t="s">
        <v>12155</v>
      </c>
      <c r="B2280" s="1012" t="s">
        <v>12054</v>
      </c>
      <c r="C2280" s="1012" t="s">
        <v>5554</v>
      </c>
      <c r="D2280" s="1012" t="s">
        <v>5556</v>
      </c>
      <c r="E2280" s="1012">
        <v>43</v>
      </c>
      <c r="F2280" s="1012">
        <v>226911</v>
      </c>
      <c r="G2280" s="1012">
        <v>0</v>
      </c>
      <c r="H2280" s="1012">
        <v>0</v>
      </c>
      <c r="I2280" s="1012">
        <v>502</v>
      </c>
      <c r="J2280" s="1012">
        <v>502</v>
      </c>
      <c r="K2280" s="1012">
        <v>502</v>
      </c>
      <c r="L2280" s="1013">
        <v>0</v>
      </c>
    </row>
    <row r="2281" spans="1:12">
      <c r="A2281" s="1012" t="s">
        <v>12155</v>
      </c>
      <c r="B2281" s="1012" t="s">
        <v>12054</v>
      </c>
      <c r="C2281" s="1012" t="s">
        <v>5554</v>
      </c>
      <c r="D2281" s="1012" t="s">
        <v>5557</v>
      </c>
      <c r="E2281" s="1012">
        <v>14</v>
      </c>
      <c r="F2281" s="1012">
        <v>51170</v>
      </c>
      <c r="G2281" s="1012">
        <v>0</v>
      </c>
      <c r="H2281" s="1012">
        <v>0</v>
      </c>
      <c r="I2281" s="1012">
        <v>157</v>
      </c>
      <c r="J2281" s="1012">
        <v>157</v>
      </c>
      <c r="K2281" s="1012">
        <v>157</v>
      </c>
      <c r="L2281" s="1013">
        <v>0</v>
      </c>
    </row>
    <row r="2282" spans="1:12">
      <c r="A2282" s="1012" t="s">
        <v>12155</v>
      </c>
      <c r="B2282" s="1012" t="s">
        <v>12165</v>
      </c>
      <c r="C2282" s="1012" t="s">
        <v>5558</v>
      </c>
      <c r="D2282" s="1012" t="s">
        <v>5555</v>
      </c>
      <c r="E2282" s="1012">
        <v>41</v>
      </c>
      <c r="F2282" s="1012">
        <v>79212</v>
      </c>
      <c r="G2282" s="1012">
        <v>0</v>
      </c>
      <c r="H2282" s="1012">
        <v>0</v>
      </c>
      <c r="I2282" s="1012">
        <v>503</v>
      </c>
      <c r="J2282" s="1012">
        <v>503</v>
      </c>
      <c r="K2282" s="1012">
        <v>503</v>
      </c>
      <c r="L2282" s="1013">
        <v>0</v>
      </c>
    </row>
    <row r="2283" spans="1:12">
      <c r="A2283" s="1012" t="s">
        <v>12155</v>
      </c>
      <c r="B2283" s="1012" t="s">
        <v>10355</v>
      </c>
      <c r="C2283" s="1012" t="s">
        <v>5554</v>
      </c>
      <c r="D2283" s="1012" t="s">
        <v>5555</v>
      </c>
      <c r="E2283" s="1012">
        <v>144</v>
      </c>
      <c r="F2283" s="1012">
        <v>228528</v>
      </c>
      <c r="G2283" s="1012">
        <v>0</v>
      </c>
      <c r="H2283" s="1012">
        <v>0</v>
      </c>
      <c r="I2283" s="1012">
        <v>910</v>
      </c>
      <c r="J2283" s="1012">
        <v>910</v>
      </c>
      <c r="K2283" s="1012">
        <v>910</v>
      </c>
      <c r="L2283" s="1013">
        <v>0</v>
      </c>
    </row>
    <row r="2284" spans="1:12">
      <c r="A2284" s="1012" t="s">
        <v>12155</v>
      </c>
      <c r="B2284" s="1012" t="s">
        <v>10355</v>
      </c>
      <c r="C2284" s="1012" t="s">
        <v>5554</v>
      </c>
      <c r="D2284" s="1012" t="s">
        <v>5557</v>
      </c>
      <c r="E2284" s="1012">
        <v>3</v>
      </c>
      <c r="F2284" s="1012">
        <v>10965</v>
      </c>
      <c r="G2284" s="1012">
        <v>0</v>
      </c>
      <c r="H2284" s="1012">
        <v>0</v>
      </c>
      <c r="I2284" s="1012">
        <v>86</v>
      </c>
      <c r="J2284" s="1012">
        <v>86</v>
      </c>
      <c r="K2284" s="1012">
        <v>86</v>
      </c>
      <c r="L2284" s="1013">
        <v>0</v>
      </c>
    </row>
    <row r="2285" spans="1:12">
      <c r="A2285" s="1012" t="s">
        <v>12155</v>
      </c>
      <c r="B2285" s="1012" t="s">
        <v>10355</v>
      </c>
      <c r="C2285" s="1012" t="s">
        <v>5558</v>
      </c>
      <c r="D2285" s="1012" t="s">
        <v>5555</v>
      </c>
      <c r="E2285" s="1012">
        <v>92</v>
      </c>
      <c r="F2285" s="1012">
        <v>177744</v>
      </c>
      <c r="G2285" s="1012">
        <v>0</v>
      </c>
      <c r="H2285" s="1012">
        <v>0</v>
      </c>
      <c r="I2285" s="1012">
        <v>935</v>
      </c>
      <c r="J2285" s="1012">
        <v>935</v>
      </c>
      <c r="K2285" s="1012">
        <v>935</v>
      </c>
      <c r="L2285" s="1013">
        <v>0</v>
      </c>
    </row>
    <row r="2286" spans="1:12">
      <c r="A2286" s="1012" t="s">
        <v>12155</v>
      </c>
      <c r="B2286" s="1012" t="s">
        <v>10355</v>
      </c>
      <c r="C2286" s="1012" t="s">
        <v>5558</v>
      </c>
      <c r="D2286" s="1012" t="s">
        <v>5557</v>
      </c>
      <c r="E2286" s="1012">
        <v>13</v>
      </c>
      <c r="F2286" s="1012">
        <v>53118</v>
      </c>
      <c r="G2286" s="1012">
        <v>0</v>
      </c>
      <c r="H2286" s="1012">
        <v>0</v>
      </c>
      <c r="I2286" s="1012">
        <v>119</v>
      </c>
      <c r="J2286" s="1012">
        <v>119</v>
      </c>
      <c r="K2286" s="1012">
        <v>119</v>
      </c>
      <c r="L2286" s="1013">
        <v>0</v>
      </c>
    </row>
    <row r="2287" spans="1:12">
      <c r="A2287" s="1012" t="s">
        <v>12155</v>
      </c>
      <c r="B2287" s="1012" t="s">
        <v>4394</v>
      </c>
      <c r="C2287" s="1012" t="s">
        <v>12163</v>
      </c>
      <c r="D2287" s="1012"/>
      <c r="E2287" s="1012">
        <v>6086</v>
      </c>
      <c r="F2287" s="1012">
        <v>4564500</v>
      </c>
      <c r="G2287" s="1012">
        <v>0</v>
      </c>
      <c r="H2287" s="1012">
        <v>0</v>
      </c>
      <c r="I2287" s="1012">
        <v>48936</v>
      </c>
      <c r="J2287" s="1012">
        <v>48936</v>
      </c>
      <c r="K2287" s="1012">
        <v>48402</v>
      </c>
      <c r="L2287" s="1013">
        <v>-534</v>
      </c>
    </row>
    <row r="2288" spans="1:12">
      <c r="A2288" s="1012" t="s">
        <v>12155</v>
      </c>
      <c r="B2288" s="1012" t="s">
        <v>4394</v>
      </c>
      <c r="C2288" s="1012" t="s">
        <v>5558</v>
      </c>
      <c r="D2288" s="1012" t="s">
        <v>5555</v>
      </c>
      <c r="E2288" s="1012">
        <v>66</v>
      </c>
      <c r="F2288" s="1012">
        <v>127512</v>
      </c>
      <c r="G2288" s="1012">
        <v>0</v>
      </c>
      <c r="H2288" s="1012">
        <v>0</v>
      </c>
      <c r="I2288" s="1012">
        <v>800</v>
      </c>
      <c r="J2288" s="1012">
        <v>800</v>
      </c>
      <c r="K2288" s="1012">
        <v>800</v>
      </c>
      <c r="L2288" s="1013">
        <v>0</v>
      </c>
    </row>
    <row r="2289" spans="1:12">
      <c r="A2289" s="1012" t="s">
        <v>12155</v>
      </c>
      <c r="B2289" s="1012" t="s">
        <v>4394</v>
      </c>
      <c r="C2289" s="1012" t="s">
        <v>5558</v>
      </c>
      <c r="D2289" s="1012" t="s">
        <v>5557</v>
      </c>
      <c r="E2289" s="1012">
        <v>8</v>
      </c>
      <c r="F2289" s="1012">
        <v>32688</v>
      </c>
      <c r="G2289" s="1012">
        <v>0</v>
      </c>
      <c r="H2289" s="1012">
        <v>0</v>
      </c>
      <c r="I2289" s="1012">
        <v>39</v>
      </c>
      <c r="J2289" s="1012">
        <v>39</v>
      </c>
      <c r="K2289" s="1012">
        <v>39</v>
      </c>
      <c r="L2289" s="1013">
        <v>0</v>
      </c>
    </row>
    <row r="2290" spans="1:12">
      <c r="A2290" s="1012" t="s">
        <v>12155</v>
      </c>
      <c r="B2290" s="1012" t="s">
        <v>12166</v>
      </c>
      <c r="C2290" s="1012" t="s">
        <v>5558</v>
      </c>
      <c r="D2290" s="1012" t="s">
        <v>5555</v>
      </c>
      <c r="E2290" s="1012">
        <v>104</v>
      </c>
      <c r="F2290" s="1012">
        <v>200928</v>
      </c>
      <c r="G2290" s="1012">
        <v>0</v>
      </c>
      <c r="H2290" s="1012">
        <v>0</v>
      </c>
      <c r="I2290" s="1012">
        <v>726</v>
      </c>
      <c r="J2290" s="1012">
        <v>726</v>
      </c>
      <c r="K2290" s="1012">
        <v>726</v>
      </c>
      <c r="L2290" s="1013">
        <v>0</v>
      </c>
    </row>
    <row r="2291" spans="1:12">
      <c r="A2291" s="1012" t="s">
        <v>12155</v>
      </c>
      <c r="B2291" s="1012" t="s">
        <v>1360</v>
      </c>
      <c r="C2291" s="1012" t="s">
        <v>5554</v>
      </c>
      <c r="D2291" s="1012" t="s">
        <v>5555</v>
      </c>
      <c r="E2291" s="1012">
        <v>30</v>
      </c>
      <c r="F2291" s="1012">
        <v>47610</v>
      </c>
      <c r="G2291" s="1012">
        <v>0</v>
      </c>
      <c r="H2291" s="1012">
        <v>0</v>
      </c>
      <c r="I2291" s="1012">
        <v>355</v>
      </c>
      <c r="J2291" s="1012">
        <v>355</v>
      </c>
      <c r="K2291" s="1012">
        <v>355</v>
      </c>
      <c r="L2291" s="1013">
        <v>0</v>
      </c>
    </row>
    <row r="2292" spans="1:12">
      <c r="A2292" s="1012" t="s">
        <v>12155</v>
      </c>
      <c r="B2292" s="1012" t="s">
        <v>1360</v>
      </c>
      <c r="C2292" s="1012" t="s">
        <v>5554</v>
      </c>
      <c r="D2292" s="1012" t="s">
        <v>5557</v>
      </c>
      <c r="E2292" s="1012">
        <v>3</v>
      </c>
      <c r="F2292" s="1012">
        <v>10965</v>
      </c>
      <c r="G2292" s="1012">
        <v>0</v>
      </c>
      <c r="H2292" s="1012">
        <v>0</v>
      </c>
      <c r="I2292" s="1012">
        <v>35</v>
      </c>
      <c r="J2292" s="1012">
        <v>35</v>
      </c>
      <c r="K2292" s="1012">
        <v>35</v>
      </c>
      <c r="L2292" s="1013">
        <v>0</v>
      </c>
    </row>
    <row r="2293" spans="1:12">
      <c r="A2293" s="1012" t="s">
        <v>12155</v>
      </c>
      <c r="B2293" s="1012" t="s">
        <v>10615</v>
      </c>
      <c r="C2293" s="1012" t="s">
        <v>5562</v>
      </c>
      <c r="D2293" s="1012" t="s">
        <v>5563</v>
      </c>
      <c r="E2293" s="1012">
        <v>31</v>
      </c>
      <c r="F2293" s="1012">
        <v>5952000</v>
      </c>
      <c r="G2293" s="1012">
        <v>0</v>
      </c>
      <c r="H2293" s="1012">
        <v>0</v>
      </c>
      <c r="I2293" s="1012">
        <v>361</v>
      </c>
      <c r="J2293" s="1012">
        <v>361</v>
      </c>
      <c r="K2293" s="1012">
        <v>361</v>
      </c>
      <c r="L2293" s="1013">
        <v>0</v>
      </c>
    </row>
    <row r="2294" spans="1:12">
      <c r="A2294" s="1012" t="s">
        <v>12155</v>
      </c>
      <c r="B2294" s="1012" t="s">
        <v>10615</v>
      </c>
      <c r="C2294" s="1012" t="s">
        <v>5562</v>
      </c>
      <c r="D2294" s="1012" t="s">
        <v>5564</v>
      </c>
      <c r="E2294" s="1012">
        <v>9</v>
      </c>
      <c r="F2294" s="1012">
        <v>2628000</v>
      </c>
      <c r="G2294" s="1012">
        <v>0</v>
      </c>
      <c r="H2294" s="1012">
        <v>0</v>
      </c>
      <c r="I2294" s="1012">
        <v>76</v>
      </c>
      <c r="J2294" s="1012">
        <v>76</v>
      </c>
      <c r="K2294" s="1012">
        <v>76</v>
      </c>
      <c r="L2294" s="1013">
        <v>0</v>
      </c>
    </row>
    <row r="2295" spans="1:12">
      <c r="A2295" s="1012" t="s">
        <v>12155</v>
      </c>
      <c r="B2295" s="1012" t="s">
        <v>10615</v>
      </c>
      <c r="C2295" s="1012" t="s">
        <v>12167</v>
      </c>
      <c r="D2295" s="1012"/>
      <c r="E2295" s="1012">
        <v>412</v>
      </c>
      <c r="F2295" s="1012">
        <v>14511052</v>
      </c>
      <c r="G2295" s="1012">
        <v>0</v>
      </c>
      <c r="H2295" s="1012">
        <v>0</v>
      </c>
      <c r="I2295" s="1012">
        <v>2376</v>
      </c>
      <c r="J2295" s="1012">
        <v>2376</v>
      </c>
      <c r="K2295" s="1012">
        <v>2376</v>
      </c>
      <c r="L2295" s="1013">
        <v>0</v>
      </c>
    </row>
    <row r="2296" spans="1:12">
      <c r="A2296" s="1012" t="s">
        <v>12155</v>
      </c>
      <c r="B2296" s="1013" t="s">
        <v>8118</v>
      </c>
      <c r="C2296" s="1013" t="s">
        <v>12158</v>
      </c>
      <c r="D2296" s="1013" t="s">
        <v>12159</v>
      </c>
      <c r="E2296" s="1013">
        <v>1</v>
      </c>
      <c r="F2296" s="1013">
        <v>6500</v>
      </c>
      <c r="G2296" s="1013">
        <v>1</v>
      </c>
      <c r="H2296" s="1013">
        <v>6500</v>
      </c>
      <c r="I2296" s="1013">
        <v>19</v>
      </c>
      <c r="J2296" s="1013">
        <v>19</v>
      </c>
      <c r="K2296" s="1013">
        <v>19</v>
      </c>
      <c r="L2296" s="1013">
        <v>0</v>
      </c>
    </row>
    <row r="2297" spans="1:12">
      <c r="A2297" s="1012" t="s">
        <v>12155</v>
      </c>
      <c r="B2297" s="1013" t="s">
        <v>8118</v>
      </c>
      <c r="C2297" s="1013" t="s">
        <v>12158</v>
      </c>
      <c r="D2297" s="1013" t="s">
        <v>12161</v>
      </c>
      <c r="E2297" s="1013">
        <v>1</v>
      </c>
      <c r="F2297" s="1013">
        <v>1780</v>
      </c>
      <c r="G2297" s="1013">
        <v>1</v>
      </c>
      <c r="H2297" s="1013">
        <v>1780</v>
      </c>
      <c r="I2297" s="1013">
        <v>13</v>
      </c>
      <c r="J2297" s="1013">
        <v>13</v>
      </c>
      <c r="K2297" s="1013">
        <v>13</v>
      </c>
      <c r="L2297" s="1013">
        <v>0</v>
      </c>
    </row>
    <row r="2298" spans="1:12">
      <c r="A2298" s="1012" t="s">
        <v>12155</v>
      </c>
      <c r="B2298" s="1012" t="s">
        <v>8118</v>
      </c>
      <c r="C2298" s="1012" t="s">
        <v>12158</v>
      </c>
      <c r="D2298" s="1012" t="s">
        <v>12162</v>
      </c>
      <c r="E2298" s="1012">
        <v>33</v>
      </c>
      <c r="F2298" s="1012">
        <v>25740</v>
      </c>
      <c r="G2298" s="1012">
        <v>0</v>
      </c>
      <c r="H2298" s="1012">
        <v>0</v>
      </c>
      <c r="I2298" s="1012">
        <v>125</v>
      </c>
      <c r="J2298" s="1012">
        <v>125</v>
      </c>
      <c r="K2298" s="1012">
        <v>117</v>
      </c>
      <c r="L2298" s="1013">
        <v>-8</v>
      </c>
    </row>
    <row r="2299" spans="1:12">
      <c r="A2299" s="1012" t="s">
        <v>12155</v>
      </c>
      <c r="B2299" s="1012" t="s">
        <v>8118</v>
      </c>
      <c r="C2299" s="1012" t="s">
        <v>5554</v>
      </c>
      <c r="D2299" s="1012" t="s">
        <v>5555</v>
      </c>
      <c r="E2299" s="1012">
        <v>577</v>
      </c>
      <c r="F2299" s="1012">
        <v>915699</v>
      </c>
      <c r="G2299" s="1012">
        <v>0</v>
      </c>
      <c r="H2299" s="1012">
        <v>0</v>
      </c>
      <c r="I2299" s="1012">
        <v>6513</v>
      </c>
      <c r="J2299" s="1012">
        <v>6513</v>
      </c>
      <c r="K2299" s="1012">
        <v>6513</v>
      </c>
      <c r="L2299" s="1013">
        <v>0</v>
      </c>
    </row>
    <row r="2300" spans="1:12">
      <c r="A2300" s="1012" t="s">
        <v>12155</v>
      </c>
      <c r="B2300" s="1012" t="s">
        <v>8118</v>
      </c>
      <c r="C2300" s="1012" t="s">
        <v>5554</v>
      </c>
      <c r="D2300" s="1012" t="s">
        <v>5556</v>
      </c>
      <c r="E2300" s="1012">
        <v>187</v>
      </c>
      <c r="F2300" s="1012">
        <v>986799</v>
      </c>
      <c r="G2300" s="1012">
        <v>0</v>
      </c>
      <c r="H2300" s="1012">
        <v>0</v>
      </c>
      <c r="I2300" s="1012">
        <v>2135</v>
      </c>
      <c r="J2300" s="1012">
        <v>2135</v>
      </c>
      <c r="K2300" s="1012">
        <v>2135</v>
      </c>
      <c r="L2300" s="1013">
        <v>0</v>
      </c>
    </row>
    <row r="2301" spans="1:12">
      <c r="A2301" s="1012" t="s">
        <v>12155</v>
      </c>
      <c r="B2301" s="1012" t="s">
        <v>8118</v>
      </c>
      <c r="C2301" s="1012" t="s">
        <v>5558</v>
      </c>
      <c r="D2301" s="1012" t="s">
        <v>5555</v>
      </c>
      <c r="E2301" s="1012">
        <v>183</v>
      </c>
      <c r="F2301" s="1012">
        <v>353556</v>
      </c>
      <c r="G2301" s="1012">
        <v>0</v>
      </c>
      <c r="H2301" s="1012">
        <v>0</v>
      </c>
      <c r="I2301" s="1012">
        <v>2112</v>
      </c>
      <c r="J2301" s="1012">
        <v>2112</v>
      </c>
      <c r="K2301" s="1012">
        <v>2112</v>
      </c>
      <c r="L2301" s="1013">
        <v>0</v>
      </c>
    </row>
    <row r="2302" spans="1:12">
      <c r="A2302" s="1012" t="s">
        <v>12155</v>
      </c>
      <c r="B2302" s="1012" t="s">
        <v>8118</v>
      </c>
      <c r="C2302" s="1012" t="s">
        <v>5558</v>
      </c>
      <c r="D2302" s="1012" t="s">
        <v>5557</v>
      </c>
      <c r="E2302" s="1012">
        <v>9</v>
      </c>
      <c r="F2302" s="1012">
        <v>36774</v>
      </c>
      <c r="G2302" s="1012">
        <v>0</v>
      </c>
      <c r="H2302" s="1012">
        <v>0</v>
      </c>
      <c r="I2302" s="1012">
        <v>101</v>
      </c>
      <c r="J2302" s="1012">
        <v>101</v>
      </c>
      <c r="K2302" s="1012">
        <v>101</v>
      </c>
      <c r="L2302" s="1013">
        <v>0</v>
      </c>
    </row>
    <row r="2303" spans="1:12">
      <c r="A2303" s="1012" t="s">
        <v>12155</v>
      </c>
      <c r="B2303" s="1012" t="s">
        <v>8118</v>
      </c>
      <c r="C2303" s="1012" t="s">
        <v>5559</v>
      </c>
      <c r="D2303" s="1012" t="s">
        <v>5561</v>
      </c>
      <c r="E2303" s="1012">
        <v>131</v>
      </c>
      <c r="F2303" s="1012">
        <v>296453</v>
      </c>
      <c r="G2303" s="1012">
        <v>0</v>
      </c>
      <c r="H2303" s="1012">
        <v>0</v>
      </c>
      <c r="I2303" s="1012">
        <v>438</v>
      </c>
      <c r="J2303" s="1012">
        <v>438</v>
      </c>
      <c r="K2303" s="1012">
        <v>438</v>
      </c>
      <c r="L2303" s="1013">
        <v>0</v>
      </c>
    </row>
    <row r="2304" spans="1:12">
      <c r="A2304" s="1012" t="s">
        <v>12155</v>
      </c>
      <c r="B2304" s="1012" t="s">
        <v>12085</v>
      </c>
      <c r="C2304" s="1012" t="s">
        <v>12158</v>
      </c>
      <c r="D2304" s="1012" t="s">
        <v>12159</v>
      </c>
      <c r="E2304" s="1012">
        <v>2</v>
      </c>
      <c r="F2304" s="1012">
        <v>13000</v>
      </c>
      <c r="G2304" s="1012">
        <v>0</v>
      </c>
      <c r="H2304" s="1012">
        <v>0</v>
      </c>
      <c r="I2304" s="1012">
        <v>25</v>
      </c>
      <c r="J2304" s="1012">
        <v>25</v>
      </c>
      <c r="K2304" s="1012">
        <v>25</v>
      </c>
      <c r="L2304" s="1013">
        <v>0</v>
      </c>
    </row>
    <row r="2305" spans="1:12">
      <c r="A2305" s="1012" t="s">
        <v>12155</v>
      </c>
      <c r="B2305" s="1013" t="s">
        <v>12085</v>
      </c>
      <c r="C2305" s="1013" t="s">
        <v>12158</v>
      </c>
      <c r="D2305" s="1013" t="s">
        <v>12161</v>
      </c>
      <c r="E2305" s="1013">
        <v>4</v>
      </c>
      <c r="F2305" s="1013">
        <v>7120</v>
      </c>
      <c r="G2305" s="1013">
        <v>1</v>
      </c>
      <c r="H2305" s="1013">
        <v>1780</v>
      </c>
      <c r="I2305" s="1013">
        <v>10</v>
      </c>
      <c r="J2305" s="1013">
        <v>10</v>
      </c>
      <c r="K2305" s="1013">
        <v>10</v>
      </c>
      <c r="L2305" s="1013">
        <v>0</v>
      </c>
    </row>
    <row r="2306" spans="1:12">
      <c r="A2306" s="1012" t="s">
        <v>12155</v>
      </c>
      <c r="B2306" s="1012" t="s">
        <v>12085</v>
      </c>
      <c r="C2306" s="1012" t="s">
        <v>12158</v>
      </c>
      <c r="D2306" s="1012" t="s">
        <v>12162</v>
      </c>
      <c r="E2306" s="1012">
        <v>20</v>
      </c>
      <c r="F2306" s="1012">
        <v>15600</v>
      </c>
      <c r="G2306" s="1012">
        <v>0</v>
      </c>
      <c r="H2306" s="1012">
        <v>0</v>
      </c>
      <c r="I2306" s="1012">
        <v>120</v>
      </c>
      <c r="J2306" s="1012">
        <v>120</v>
      </c>
      <c r="K2306" s="1012">
        <v>120</v>
      </c>
      <c r="L2306" s="1013">
        <v>0</v>
      </c>
    </row>
    <row r="2307" spans="1:12">
      <c r="A2307" s="1012" t="s">
        <v>12155</v>
      </c>
      <c r="B2307" s="1012" t="s">
        <v>12085</v>
      </c>
      <c r="C2307" s="1012" t="s">
        <v>5554</v>
      </c>
      <c r="D2307" s="1012" t="s">
        <v>5555</v>
      </c>
      <c r="E2307" s="1012">
        <v>76</v>
      </c>
      <c r="F2307" s="1012">
        <v>120612</v>
      </c>
      <c r="G2307" s="1012">
        <v>0</v>
      </c>
      <c r="H2307" s="1012">
        <v>0</v>
      </c>
      <c r="I2307" s="1012">
        <v>913</v>
      </c>
      <c r="J2307" s="1012">
        <v>913</v>
      </c>
      <c r="K2307" s="1012">
        <v>913</v>
      </c>
      <c r="L2307" s="1013">
        <v>0</v>
      </c>
    </row>
    <row r="2308" spans="1:12">
      <c r="A2308" s="1012" t="s">
        <v>12155</v>
      </c>
      <c r="B2308" s="1012" t="s">
        <v>12085</v>
      </c>
      <c r="C2308" s="1012" t="s">
        <v>5554</v>
      </c>
      <c r="D2308" s="1012" t="s">
        <v>5557</v>
      </c>
      <c r="E2308" s="1012">
        <v>7</v>
      </c>
      <c r="F2308" s="1012">
        <v>25585</v>
      </c>
      <c r="G2308" s="1012">
        <v>0</v>
      </c>
      <c r="H2308" s="1012">
        <v>0</v>
      </c>
      <c r="I2308" s="1012">
        <v>90</v>
      </c>
      <c r="J2308" s="1012">
        <v>90</v>
      </c>
      <c r="K2308" s="1012">
        <v>90</v>
      </c>
      <c r="L2308" s="1013">
        <v>0</v>
      </c>
    </row>
    <row r="2309" spans="1:12">
      <c r="A2309" s="1012" t="s">
        <v>12155</v>
      </c>
      <c r="B2309" s="1012" t="s">
        <v>12085</v>
      </c>
      <c r="C2309" s="1012" t="s">
        <v>5568</v>
      </c>
      <c r="D2309" s="1012" t="s">
        <v>12156</v>
      </c>
      <c r="E2309" s="1012">
        <v>145</v>
      </c>
      <c r="F2309" s="1012">
        <v>59667.5</v>
      </c>
      <c r="G2309" s="1012">
        <v>0</v>
      </c>
      <c r="H2309" s="1012">
        <v>0</v>
      </c>
      <c r="I2309" s="1012">
        <v>1489</v>
      </c>
      <c r="J2309" s="1012">
        <v>1489</v>
      </c>
      <c r="K2309" s="1012">
        <v>1489</v>
      </c>
      <c r="L2309" s="1013">
        <v>0</v>
      </c>
    </row>
    <row r="2310" spans="1:12">
      <c r="A2310" s="1012" t="s">
        <v>12155</v>
      </c>
      <c r="B2310" s="1012" t="s">
        <v>12085</v>
      </c>
      <c r="C2310" s="1012" t="s">
        <v>5568</v>
      </c>
      <c r="D2310" s="1012" t="s">
        <v>12157</v>
      </c>
      <c r="E2310" s="1012">
        <v>129</v>
      </c>
      <c r="F2310" s="1012">
        <v>90467.7</v>
      </c>
      <c r="G2310" s="1012">
        <v>0</v>
      </c>
      <c r="H2310" s="1012">
        <v>0</v>
      </c>
      <c r="I2310" s="1012">
        <v>1504</v>
      </c>
      <c r="J2310" s="1012">
        <v>1504</v>
      </c>
      <c r="K2310" s="1012">
        <v>1504</v>
      </c>
      <c r="L2310" s="1013">
        <v>0</v>
      </c>
    </row>
    <row r="2311" spans="1:12">
      <c r="A2311" s="1014" t="s">
        <v>12168</v>
      </c>
      <c r="B2311" s="1015" t="s">
        <v>11980</v>
      </c>
      <c r="C2311" s="1015" t="s">
        <v>12146</v>
      </c>
      <c r="D2311" s="1015" t="s">
        <v>11955</v>
      </c>
      <c r="E2311" s="1015">
        <v>0</v>
      </c>
      <c r="F2311" s="1015">
        <v>0</v>
      </c>
      <c r="G2311" s="1015">
        <v>0</v>
      </c>
      <c r="H2311" s="1015">
        <v>0</v>
      </c>
      <c r="I2311" s="1015">
        <v>21775</v>
      </c>
      <c r="J2311" s="1015">
        <v>21775</v>
      </c>
      <c r="K2311" s="1015">
        <v>0</v>
      </c>
      <c r="L2311" s="1016">
        <v>-21775</v>
      </c>
    </row>
    <row r="2312" spans="1:12">
      <c r="A2312" s="1014" t="s">
        <v>12168</v>
      </c>
      <c r="B2312" s="1015" t="s">
        <v>11980</v>
      </c>
      <c r="C2312" s="1015" t="s">
        <v>12169</v>
      </c>
      <c r="D2312" s="1015" t="s">
        <v>12170</v>
      </c>
      <c r="E2312" s="1015">
        <v>0</v>
      </c>
      <c r="F2312" s="1015">
        <v>0</v>
      </c>
      <c r="G2312" s="1015">
        <v>0</v>
      </c>
      <c r="H2312" s="1015">
        <v>0</v>
      </c>
      <c r="I2312" s="1015">
        <v>2</v>
      </c>
      <c r="J2312" s="1015">
        <v>2</v>
      </c>
      <c r="K2312" s="1015">
        <v>2</v>
      </c>
      <c r="L2312" s="1016">
        <v>0</v>
      </c>
    </row>
    <row r="2313" spans="1:12">
      <c r="A2313" s="1014" t="s">
        <v>12168</v>
      </c>
      <c r="B2313" s="1015" t="s">
        <v>6496</v>
      </c>
      <c r="C2313" s="1015" t="s">
        <v>12146</v>
      </c>
      <c r="D2313" s="1015" t="s">
        <v>11955</v>
      </c>
      <c r="E2313" s="1015">
        <v>0</v>
      </c>
      <c r="F2313" s="1015">
        <v>0</v>
      </c>
      <c r="G2313" s="1015">
        <v>0</v>
      </c>
      <c r="H2313" s="1015">
        <v>0</v>
      </c>
      <c r="I2313" s="1015">
        <v>9024</v>
      </c>
      <c r="J2313" s="1015">
        <v>9024</v>
      </c>
      <c r="K2313" s="1015">
        <v>0</v>
      </c>
      <c r="L2313" s="1016">
        <v>-9024</v>
      </c>
    </row>
    <row r="2314" spans="1:12">
      <c r="A2314" s="1014" t="s">
        <v>12168</v>
      </c>
      <c r="B2314" s="1015" t="s">
        <v>6496</v>
      </c>
      <c r="C2314" s="1015" t="s">
        <v>12169</v>
      </c>
      <c r="D2314" s="1015" t="s">
        <v>12170</v>
      </c>
      <c r="E2314" s="1015">
        <v>0</v>
      </c>
      <c r="F2314" s="1015">
        <v>0</v>
      </c>
      <c r="G2314" s="1015">
        <v>0</v>
      </c>
      <c r="H2314" s="1015">
        <v>0</v>
      </c>
      <c r="I2314" s="1015">
        <v>0</v>
      </c>
      <c r="J2314" s="1015">
        <v>0</v>
      </c>
      <c r="K2314" s="1015">
        <v>0</v>
      </c>
      <c r="L2314" s="1016">
        <v>0</v>
      </c>
    </row>
    <row r="2315" spans="1:12">
      <c r="A2315" s="1014" t="s">
        <v>12168</v>
      </c>
      <c r="B2315" s="1015" t="s">
        <v>1117</v>
      </c>
      <c r="C2315" s="1015" t="s">
        <v>12146</v>
      </c>
      <c r="D2315" s="1015" t="s">
        <v>11955</v>
      </c>
      <c r="E2315" s="1015">
        <v>0</v>
      </c>
      <c r="F2315" s="1015">
        <v>0</v>
      </c>
      <c r="G2315" s="1015">
        <v>0</v>
      </c>
      <c r="H2315" s="1015">
        <v>0</v>
      </c>
      <c r="I2315" s="1015">
        <v>5269</v>
      </c>
      <c r="J2315" s="1015">
        <v>5269</v>
      </c>
      <c r="K2315" s="1015">
        <v>0</v>
      </c>
      <c r="L2315" s="1016">
        <v>-5269</v>
      </c>
    </row>
    <row r="2316" spans="1:12">
      <c r="A2316" s="1014" t="s">
        <v>12168</v>
      </c>
      <c r="B2316" s="1015" t="s">
        <v>1117</v>
      </c>
      <c r="C2316" s="1015" t="s">
        <v>12169</v>
      </c>
      <c r="D2316" s="1015" t="s">
        <v>12170</v>
      </c>
      <c r="E2316" s="1015">
        <v>0</v>
      </c>
      <c r="F2316" s="1015">
        <v>0</v>
      </c>
      <c r="G2316" s="1015">
        <v>0</v>
      </c>
      <c r="H2316" s="1015">
        <v>0</v>
      </c>
      <c r="I2316" s="1015">
        <v>0</v>
      </c>
      <c r="J2316" s="1015">
        <v>0</v>
      </c>
      <c r="K2316" s="1015">
        <v>0</v>
      </c>
      <c r="L2316" s="1016">
        <v>0</v>
      </c>
    </row>
    <row r="2317" spans="1:12">
      <c r="A2317" s="1014" t="s">
        <v>12168</v>
      </c>
      <c r="B2317" s="1015" t="s">
        <v>8942</v>
      </c>
      <c r="C2317" s="1015" t="s">
        <v>12146</v>
      </c>
      <c r="D2317" s="1015" t="s">
        <v>11955</v>
      </c>
      <c r="E2317" s="1015">
        <v>0</v>
      </c>
      <c r="F2317" s="1015">
        <v>0</v>
      </c>
      <c r="G2317" s="1015">
        <v>0</v>
      </c>
      <c r="H2317" s="1015">
        <v>0</v>
      </c>
      <c r="I2317" s="1015">
        <v>11911</v>
      </c>
      <c r="J2317" s="1015">
        <v>11911</v>
      </c>
      <c r="K2317" s="1015">
        <v>0</v>
      </c>
      <c r="L2317" s="1016">
        <v>-11911</v>
      </c>
    </row>
    <row r="2318" spans="1:12">
      <c r="A2318" s="1014" t="s">
        <v>12168</v>
      </c>
      <c r="B2318" s="1015" t="s">
        <v>8942</v>
      </c>
      <c r="C2318" s="1015" t="s">
        <v>12169</v>
      </c>
      <c r="D2318" s="1015" t="s">
        <v>12170</v>
      </c>
      <c r="E2318" s="1015">
        <v>0</v>
      </c>
      <c r="F2318" s="1015">
        <v>0</v>
      </c>
      <c r="G2318" s="1015">
        <v>0</v>
      </c>
      <c r="H2318" s="1015">
        <v>0</v>
      </c>
      <c r="I2318" s="1015">
        <v>5</v>
      </c>
      <c r="J2318" s="1015">
        <v>5</v>
      </c>
      <c r="K2318" s="1015">
        <v>5</v>
      </c>
      <c r="L2318" s="1016">
        <v>0</v>
      </c>
    </row>
    <row r="2319" spans="1:12">
      <c r="A2319" s="1014" t="s">
        <v>12168</v>
      </c>
      <c r="B2319" s="1015" t="s">
        <v>1709</v>
      </c>
      <c r="C2319" s="1015" t="s">
        <v>12146</v>
      </c>
      <c r="D2319" s="1015" t="s">
        <v>11955</v>
      </c>
      <c r="E2319" s="1015">
        <v>0</v>
      </c>
      <c r="F2319" s="1015">
        <v>0</v>
      </c>
      <c r="G2319" s="1015">
        <v>0</v>
      </c>
      <c r="H2319" s="1015">
        <v>0</v>
      </c>
      <c r="I2319" s="1015">
        <v>5922</v>
      </c>
      <c r="J2319" s="1015">
        <v>5922</v>
      </c>
      <c r="K2319" s="1015">
        <v>0</v>
      </c>
      <c r="L2319" s="1016">
        <v>-5922</v>
      </c>
    </row>
    <row r="2320" spans="1:12">
      <c r="A2320" s="1014" t="s">
        <v>12168</v>
      </c>
      <c r="B2320" s="1015" t="s">
        <v>1709</v>
      </c>
      <c r="C2320" s="1015" t="s">
        <v>12169</v>
      </c>
      <c r="D2320" s="1015" t="s">
        <v>12170</v>
      </c>
      <c r="E2320" s="1015">
        <v>0</v>
      </c>
      <c r="F2320" s="1015">
        <v>0</v>
      </c>
      <c r="G2320" s="1015">
        <v>0</v>
      </c>
      <c r="H2320" s="1015">
        <v>0</v>
      </c>
      <c r="I2320" s="1015">
        <v>1</v>
      </c>
      <c r="J2320" s="1015">
        <v>1</v>
      </c>
      <c r="K2320" s="1015">
        <v>1</v>
      </c>
      <c r="L2320" s="1016">
        <v>0</v>
      </c>
    </row>
    <row r="2321" spans="1:12">
      <c r="A2321" s="1014" t="s">
        <v>12168</v>
      </c>
      <c r="B2321" s="1015" t="s">
        <v>7835</v>
      </c>
      <c r="C2321" s="1015" t="s">
        <v>12146</v>
      </c>
      <c r="D2321" s="1015" t="s">
        <v>11955</v>
      </c>
      <c r="E2321" s="1015">
        <v>0</v>
      </c>
      <c r="F2321" s="1015">
        <v>0</v>
      </c>
      <c r="G2321" s="1015">
        <v>0</v>
      </c>
      <c r="H2321" s="1015">
        <v>0</v>
      </c>
      <c r="I2321" s="1015">
        <v>17274</v>
      </c>
      <c r="J2321" s="1015">
        <v>17274</v>
      </c>
      <c r="K2321" s="1015">
        <v>0</v>
      </c>
      <c r="L2321" s="1016">
        <v>-17274</v>
      </c>
    </row>
    <row r="2322" spans="1:12">
      <c r="A2322" s="1014" t="s">
        <v>12168</v>
      </c>
      <c r="B2322" s="1015" t="s">
        <v>7835</v>
      </c>
      <c r="C2322" s="1015" t="s">
        <v>12169</v>
      </c>
      <c r="D2322" s="1015" t="s">
        <v>12171</v>
      </c>
      <c r="E2322" s="1015">
        <v>0</v>
      </c>
      <c r="F2322" s="1015">
        <v>0</v>
      </c>
      <c r="G2322" s="1015">
        <v>0</v>
      </c>
      <c r="H2322" s="1015">
        <v>0</v>
      </c>
      <c r="I2322" s="1015">
        <v>2</v>
      </c>
      <c r="J2322" s="1015">
        <v>2</v>
      </c>
      <c r="K2322" s="1015">
        <v>2</v>
      </c>
      <c r="L2322" s="1016">
        <v>0</v>
      </c>
    </row>
    <row r="2323" spans="1:12">
      <c r="A2323" s="1014" t="s">
        <v>12168</v>
      </c>
      <c r="B2323" s="1015" t="s">
        <v>7835</v>
      </c>
      <c r="C2323" s="1015" t="s">
        <v>12169</v>
      </c>
      <c r="D2323" s="1015" t="s">
        <v>12170</v>
      </c>
      <c r="E2323" s="1015">
        <v>5</v>
      </c>
      <c r="F2323" s="1015">
        <v>249173.8</v>
      </c>
      <c r="G2323" s="1015">
        <v>0</v>
      </c>
      <c r="H2323" s="1015">
        <v>0</v>
      </c>
      <c r="I2323" s="1015">
        <v>15</v>
      </c>
      <c r="J2323" s="1015">
        <v>15</v>
      </c>
      <c r="K2323" s="1015">
        <v>15</v>
      </c>
      <c r="L2323" s="1016">
        <v>0</v>
      </c>
    </row>
    <row r="2324" spans="1:12">
      <c r="A2324" s="1014" t="s">
        <v>12168</v>
      </c>
      <c r="B2324" s="1015" t="s">
        <v>11994</v>
      </c>
      <c r="C2324" s="1015" t="s">
        <v>12146</v>
      </c>
      <c r="D2324" s="1015" t="s">
        <v>11955</v>
      </c>
      <c r="E2324" s="1015">
        <v>0</v>
      </c>
      <c r="F2324" s="1015">
        <v>0</v>
      </c>
      <c r="G2324" s="1015">
        <v>0</v>
      </c>
      <c r="H2324" s="1015">
        <v>0</v>
      </c>
      <c r="I2324" s="1015">
        <v>8043</v>
      </c>
      <c r="J2324" s="1015">
        <v>8043</v>
      </c>
      <c r="K2324" s="1015">
        <v>0</v>
      </c>
      <c r="L2324" s="1016">
        <v>-8043</v>
      </c>
    </row>
    <row r="2325" spans="1:12">
      <c r="A2325" s="1014" t="s">
        <v>12168</v>
      </c>
      <c r="B2325" s="1015" t="s">
        <v>11994</v>
      </c>
      <c r="C2325" s="1015" t="s">
        <v>12169</v>
      </c>
      <c r="D2325" s="1015" t="s">
        <v>12170</v>
      </c>
      <c r="E2325" s="1015">
        <v>1</v>
      </c>
      <c r="F2325" s="1015">
        <v>54946.45</v>
      </c>
      <c r="G2325" s="1015">
        <v>0</v>
      </c>
      <c r="H2325" s="1015">
        <v>0</v>
      </c>
      <c r="I2325" s="1015">
        <v>10</v>
      </c>
      <c r="J2325" s="1015">
        <v>10</v>
      </c>
      <c r="K2325" s="1015">
        <v>10</v>
      </c>
      <c r="L2325" s="1016">
        <v>0</v>
      </c>
    </row>
    <row r="2326" spans="1:12">
      <c r="A2326" s="1014" t="s">
        <v>12168</v>
      </c>
      <c r="B2326" s="1015" t="s">
        <v>4242</v>
      </c>
      <c r="C2326" s="1015" t="s">
        <v>12146</v>
      </c>
      <c r="D2326" s="1015" t="s">
        <v>11955</v>
      </c>
      <c r="E2326" s="1015">
        <v>0</v>
      </c>
      <c r="F2326" s="1015">
        <v>0</v>
      </c>
      <c r="G2326" s="1015">
        <v>0</v>
      </c>
      <c r="H2326" s="1015">
        <v>0</v>
      </c>
      <c r="I2326" s="1015">
        <v>6120</v>
      </c>
      <c r="J2326" s="1015">
        <v>6120</v>
      </c>
      <c r="K2326" s="1015">
        <v>0</v>
      </c>
      <c r="L2326" s="1016">
        <v>-6120</v>
      </c>
    </row>
    <row r="2327" spans="1:12">
      <c r="A2327" s="1014" t="s">
        <v>12168</v>
      </c>
      <c r="B2327" s="1015" t="s">
        <v>4242</v>
      </c>
      <c r="C2327" s="1015" t="s">
        <v>12169</v>
      </c>
      <c r="D2327" s="1015" t="s">
        <v>12170</v>
      </c>
      <c r="E2327" s="1015">
        <v>1</v>
      </c>
      <c r="F2327" s="1015">
        <v>92520.05</v>
      </c>
      <c r="G2327" s="1015">
        <v>0</v>
      </c>
      <c r="H2327" s="1015">
        <v>0</v>
      </c>
      <c r="I2327" s="1015">
        <v>2</v>
      </c>
      <c r="J2327" s="1015">
        <v>2</v>
      </c>
      <c r="K2327" s="1015">
        <v>2</v>
      </c>
      <c r="L2327" s="1016">
        <v>0</v>
      </c>
    </row>
    <row r="2328" spans="1:12">
      <c r="A2328" s="1014" t="s">
        <v>12168</v>
      </c>
      <c r="B2328" s="1015" t="s">
        <v>2641</v>
      </c>
      <c r="C2328" s="1015" t="s">
        <v>12146</v>
      </c>
      <c r="D2328" s="1015" t="s">
        <v>11955</v>
      </c>
      <c r="E2328" s="1015">
        <v>0</v>
      </c>
      <c r="F2328" s="1015">
        <v>0</v>
      </c>
      <c r="G2328" s="1015">
        <v>0</v>
      </c>
      <c r="H2328" s="1015">
        <v>0</v>
      </c>
      <c r="I2328" s="1015">
        <v>27590</v>
      </c>
      <c r="J2328" s="1015">
        <v>27590</v>
      </c>
      <c r="K2328" s="1015">
        <v>0</v>
      </c>
      <c r="L2328" s="1016">
        <v>-27590</v>
      </c>
    </row>
    <row r="2329" spans="1:12">
      <c r="A2329" s="1014" t="s">
        <v>12168</v>
      </c>
      <c r="B2329" s="1015" t="s">
        <v>2641</v>
      </c>
      <c r="C2329" s="1015" t="s">
        <v>12169</v>
      </c>
      <c r="D2329" s="1015" t="s">
        <v>12170</v>
      </c>
      <c r="E2329" s="1015">
        <v>2</v>
      </c>
      <c r="F2329" s="1015">
        <v>109892.9</v>
      </c>
      <c r="G2329" s="1015">
        <v>0</v>
      </c>
      <c r="H2329" s="1015">
        <v>0</v>
      </c>
      <c r="I2329" s="1015">
        <v>12</v>
      </c>
      <c r="J2329" s="1015">
        <v>12</v>
      </c>
      <c r="K2329" s="1015">
        <v>12</v>
      </c>
      <c r="L2329" s="1016">
        <v>0</v>
      </c>
    </row>
    <row r="2330" spans="1:12">
      <c r="A2330" s="1014" t="s">
        <v>12168</v>
      </c>
      <c r="B2330" s="1015" t="s">
        <v>11996</v>
      </c>
      <c r="C2330" s="1015" t="s">
        <v>12146</v>
      </c>
      <c r="D2330" s="1015" t="s">
        <v>11955</v>
      </c>
      <c r="E2330" s="1015">
        <v>0</v>
      </c>
      <c r="F2330" s="1015">
        <v>0</v>
      </c>
      <c r="G2330" s="1015">
        <v>0</v>
      </c>
      <c r="H2330" s="1015">
        <v>0</v>
      </c>
      <c r="I2330" s="1015">
        <v>5347</v>
      </c>
      <c r="J2330" s="1015">
        <v>5347</v>
      </c>
      <c r="K2330" s="1015">
        <v>0</v>
      </c>
      <c r="L2330" s="1016">
        <v>-5347</v>
      </c>
    </row>
    <row r="2331" spans="1:12">
      <c r="A2331" s="1014" t="s">
        <v>12168</v>
      </c>
      <c r="B2331" s="1015" t="s">
        <v>11996</v>
      </c>
      <c r="C2331" s="1015" t="s">
        <v>12169</v>
      </c>
      <c r="D2331" s="1015" t="s">
        <v>12170</v>
      </c>
      <c r="E2331" s="1015">
        <v>0</v>
      </c>
      <c r="F2331" s="1015">
        <v>0</v>
      </c>
      <c r="G2331" s="1015">
        <v>0</v>
      </c>
      <c r="H2331" s="1015">
        <v>0</v>
      </c>
      <c r="I2331" s="1015">
        <v>2</v>
      </c>
      <c r="J2331" s="1015">
        <v>2</v>
      </c>
      <c r="K2331" s="1015">
        <v>2</v>
      </c>
      <c r="L2331" s="1016">
        <v>0</v>
      </c>
    </row>
    <row r="2332" spans="1:12">
      <c r="A2332" s="1014" t="s">
        <v>12168</v>
      </c>
      <c r="B2332" s="1015" t="s">
        <v>11114</v>
      </c>
      <c r="C2332" s="1015" t="s">
        <v>12146</v>
      </c>
      <c r="D2332" s="1015" t="s">
        <v>11955</v>
      </c>
      <c r="E2332" s="1015">
        <v>0</v>
      </c>
      <c r="F2332" s="1015">
        <v>0</v>
      </c>
      <c r="G2332" s="1015">
        <v>0</v>
      </c>
      <c r="H2332" s="1015">
        <v>0</v>
      </c>
      <c r="I2332" s="1015">
        <v>30949</v>
      </c>
      <c r="J2332" s="1015">
        <v>30949</v>
      </c>
      <c r="K2332" s="1015">
        <v>0</v>
      </c>
      <c r="L2332" s="1016">
        <v>-30949</v>
      </c>
    </row>
    <row r="2333" spans="1:12">
      <c r="A2333" s="1014" t="s">
        <v>12168</v>
      </c>
      <c r="B2333" s="1015" t="s">
        <v>11114</v>
      </c>
      <c r="C2333" s="1015" t="s">
        <v>12169</v>
      </c>
      <c r="D2333" s="1015" t="s">
        <v>12170</v>
      </c>
      <c r="E2333" s="1015">
        <v>4</v>
      </c>
      <c r="F2333" s="1015">
        <v>199339.04</v>
      </c>
      <c r="G2333" s="1015">
        <v>0</v>
      </c>
      <c r="H2333" s="1015">
        <v>0</v>
      </c>
      <c r="I2333" s="1015">
        <v>17</v>
      </c>
      <c r="J2333" s="1015">
        <v>17</v>
      </c>
      <c r="K2333" s="1015">
        <v>17</v>
      </c>
      <c r="L2333" s="1016">
        <v>0</v>
      </c>
    </row>
    <row r="2334" spans="1:12">
      <c r="A2334" s="1014" t="s">
        <v>12168</v>
      </c>
      <c r="B2334" s="1015" t="s">
        <v>11997</v>
      </c>
      <c r="C2334" s="1015" t="s">
        <v>12146</v>
      </c>
      <c r="D2334" s="1015" t="s">
        <v>11955</v>
      </c>
      <c r="E2334" s="1015">
        <v>0</v>
      </c>
      <c r="F2334" s="1015">
        <v>0</v>
      </c>
      <c r="G2334" s="1015">
        <v>0</v>
      </c>
      <c r="H2334" s="1015">
        <v>0</v>
      </c>
      <c r="I2334" s="1015">
        <v>6494</v>
      </c>
      <c r="J2334" s="1015">
        <v>6494</v>
      </c>
      <c r="K2334" s="1015">
        <v>0</v>
      </c>
      <c r="L2334" s="1016">
        <v>-6494</v>
      </c>
    </row>
    <row r="2335" spans="1:12">
      <c r="A2335" s="1014" t="s">
        <v>12168</v>
      </c>
      <c r="B2335" s="1015" t="s">
        <v>11997</v>
      </c>
      <c r="C2335" s="1015" t="s">
        <v>12169</v>
      </c>
      <c r="D2335" s="1015" t="s">
        <v>12170</v>
      </c>
      <c r="E2335" s="1015">
        <v>2</v>
      </c>
      <c r="F2335" s="1015">
        <v>134726.78</v>
      </c>
      <c r="G2335" s="1015">
        <v>0</v>
      </c>
      <c r="H2335" s="1015">
        <v>0</v>
      </c>
      <c r="I2335" s="1015">
        <v>22</v>
      </c>
      <c r="J2335" s="1015">
        <v>22</v>
      </c>
      <c r="K2335" s="1015">
        <v>22</v>
      </c>
      <c r="L2335" s="1016">
        <v>0</v>
      </c>
    </row>
    <row r="2336" spans="1:12">
      <c r="A2336" s="1014" t="s">
        <v>12168</v>
      </c>
      <c r="B2336" s="1015" t="s">
        <v>11998</v>
      </c>
      <c r="C2336" s="1015" t="s">
        <v>12146</v>
      </c>
      <c r="D2336" s="1015" t="s">
        <v>11955</v>
      </c>
      <c r="E2336" s="1015">
        <v>0</v>
      </c>
      <c r="F2336" s="1015">
        <v>0</v>
      </c>
      <c r="G2336" s="1015">
        <v>0</v>
      </c>
      <c r="H2336" s="1015">
        <v>0</v>
      </c>
      <c r="I2336" s="1015">
        <v>17706</v>
      </c>
      <c r="J2336" s="1015">
        <v>17706</v>
      </c>
      <c r="K2336" s="1015">
        <v>0</v>
      </c>
      <c r="L2336" s="1016">
        <v>-17706</v>
      </c>
    </row>
    <row r="2337" spans="1:12">
      <c r="A2337" s="1014" t="s">
        <v>12168</v>
      </c>
      <c r="B2337" s="1015" t="s">
        <v>11998</v>
      </c>
      <c r="C2337" s="1015" t="s">
        <v>12169</v>
      </c>
      <c r="D2337" s="1015" t="s">
        <v>12170</v>
      </c>
      <c r="E2337" s="1015">
        <v>0</v>
      </c>
      <c r="F2337" s="1015">
        <v>0</v>
      </c>
      <c r="G2337" s="1015">
        <v>0</v>
      </c>
      <c r="H2337" s="1015">
        <v>0</v>
      </c>
      <c r="I2337" s="1015">
        <v>10</v>
      </c>
      <c r="J2337" s="1015">
        <v>10</v>
      </c>
      <c r="K2337" s="1015">
        <v>12</v>
      </c>
      <c r="L2337" s="1016">
        <v>2</v>
      </c>
    </row>
    <row r="2338" spans="1:12">
      <c r="A2338" s="1014" t="s">
        <v>12168</v>
      </c>
      <c r="B2338" s="1015" t="s">
        <v>5635</v>
      </c>
      <c r="C2338" s="1015" t="s">
        <v>12146</v>
      </c>
      <c r="D2338" s="1015" t="s">
        <v>11955</v>
      </c>
      <c r="E2338" s="1015">
        <v>0</v>
      </c>
      <c r="F2338" s="1015">
        <v>0</v>
      </c>
      <c r="G2338" s="1015">
        <v>0</v>
      </c>
      <c r="H2338" s="1015">
        <v>0</v>
      </c>
      <c r="I2338" s="1015">
        <v>15173</v>
      </c>
      <c r="J2338" s="1015">
        <v>15173</v>
      </c>
      <c r="K2338" s="1015">
        <v>0</v>
      </c>
      <c r="L2338" s="1016">
        <v>-15173</v>
      </c>
    </row>
    <row r="2339" spans="1:12">
      <c r="A2339" s="1014" t="s">
        <v>12168</v>
      </c>
      <c r="B2339" s="1015" t="s">
        <v>5635</v>
      </c>
      <c r="C2339" s="1015" t="s">
        <v>12169</v>
      </c>
      <c r="D2339" s="1015" t="s">
        <v>12170</v>
      </c>
      <c r="E2339" s="1015">
        <v>0</v>
      </c>
      <c r="F2339" s="1015">
        <v>0</v>
      </c>
      <c r="G2339" s="1015">
        <v>0</v>
      </c>
      <c r="H2339" s="1015">
        <v>0</v>
      </c>
      <c r="I2339" s="1015">
        <v>2</v>
      </c>
      <c r="J2339" s="1015">
        <v>2</v>
      </c>
      <c r="K2339" s="1015">
        <v>2</v>
      </c>
      <c r="L2339" s="1016">
        <v>0</v>
      </c>
    </row>
    <row r="2340" spans="1:12">
      <c r="A2340" s="1014" t="s">
        <v>12168</v>
      </c>
      <c r="B2340" s="1015" t="s">
        <v>9297</v>
      </c>
      <c r="C2340" s="1015" t="s">
        <v>12146</v>
      </c>
      <c r="D2340" s="1015" t="s">
        <v>11955</v>
      </c>
      <c r="E2340" s="1015">
        <v>0</v>
      </c>
      <c r="F2340" s="1015">
        <v>0</v>
      </c>
      <c r="G2340" s="1015">
        <v>0</v>
      </c>
      <c r="H2340" s="1015">
        <v>0</v>
      </c>
      <c r="I2340" s="1015">
        <v>6557</v>
      </c>
      <c r="J2340" s="1015">
        <v>6557</v>
      </c>
      <c r="K2340" s="1015">
        <v>0</v>
      </c>
      <c r="L2340" s="1016">
        <v>-6557</v>
      </c>
    </row>
    <row r="2341" spans="1:12">
      <c r="A2341" s="1014" t="s">
        <v>12168</v>
      </c>
      <c r="B2341" s="1015" t="s">
        <v>9297</v>
      </c>
      <c r="C2341" s="1015" t="s">
        <v>12169</v>
      </c>
      <c r="D2341" s="1015" t="s">
        <v>12170</v>
      </c>
      <c r="E2341" s="1015">
        <v>0</v>
      </c>
      <c r="F2341" s="1015">
        <v>0</v>
      </c>
      <c r="G2341" s="1015">
        <v>0</v>
      </c>
      <c r="H2341" s="1015">
        <v>0</v>
      </c>
      <c r="I2341" s="1015">
        <v>0</v>
      </c>
      <c r="J2341" s="1015">
        <v>0</v>
      </c>
      <c r="K2341" s="1015">
        <v>0</v>
      </c>
      <c r="L2341" s="1016">
        <v>0</v>
      </c>
    </row>
    <row r="2342" spans="1:12">
      <c r="A2342" s="1014" t="s">
        <v>12168</v>
      </c>
      <c r="B2342" s="1015" t="s">
        <v>928</v>
      </c>
      <c r="C2342" s="1015" t="s">
        <v>12146</v>
      </c>
      <c r="D2342" s="1015" t="s">
        <v>11955</v>
      </c>
      <c r="E2342" s="1015">
        <v>0</v>
      </c>
      <c r="F2342" s="1015">
        <v>0</v>
      </c>
      <c r="G2342" s="1015">
        <v>0</v>
      </c>
      <c r="H2342" s="1015">
        <v>0</v>
      </c>
      <c r="I2342" s="1015">
        <v>8025</v>
      </c>
      <c r="J2342" s="1015">
        <v>8025</v>
      </c>
      <c r="K2342" s="1015">
        <v>0</v>
      </c>
      <c r="L2342" s="1016">
        <v>-8025</v>
      </c>
    </row>
    <row r="2343" spans="1:12">
      <c r="A2343" s="1014" t="s">
        <v>12168</v>
      </c>
      <c r="B2343" s="1015" t="s">
        <v>928</v>
      </c>
      <c r="C2343" s="1015" t="s">
        <v>12169</v>
      </c>
      <c r="D2343" s="1015" t="s">
        <v>12171</v>
      </c>
      <c r="E2343" s="1015">
        <v>0</v>
      </c>
      <c r="F2343" s="1015">
        <v>0</v>
      </c>
      <c r="G2343" s="1015">
        <v>0</v>
      </c>
      <c r="H2343" s="1015">
        <v>0</v>
      </c>
      <c r="I2343" s="1015">
        <v>1</v>
      </c>
      <c r="J2343" s="1015">
        <v>1</v>
      </c>
      <c r="K2343" s="1015">
        <v>1</v>
      </c>
      <c r="L2343" s="1016">
        <v>0</v>
      </c>
    </row>
    <row r="2344" spans="1:12">
      <c r="A2344" s="1014" t="s">
        <v>12168</v>
      </c>
      <c r="B2344" s="1015" t="s">
        <v>928</v>
      </c>
      <c r="C2344" s="1015" t="s">
        <v>12169</v>
      </c>
      <c r="D2344" s="1015" t="s">
        <v>12170</v>
      </c>
      <c r="E2344" s="1015">
        <v>0</v>
      </c>
      <c r="F2344" s="1015">
        <v>0</v>
      </c>
      <c r="G2344" s="1015">
        <v>0</v>
      </c>
      <c r="H2344" s="1015">
        <v>0</v>
      </c>
      <c r="I2344" s="1015">
        <v>3</v>
      </c>
      <c r="J2344" s="1015">
        <v>3</v>
      </c>
      <c r="K2344" s="1015">
        <v>3</v>
      </c>
      <c r="L2344" s="1016">
        <v>0</v>
      </c>
    </row>
    <row r="2345" spans="1:12">
      <c r="A2345" s="1014" t="s">
        <v>12168</v>
      </c>
      <c r="B2345" s="1015" t="s">
        <v>1697</v>
      </c>
      <c r="C2345" s="1015" t="s">
        <v>12146</v>
      </c>
      <c r="D2345" s="1015" t="s">
        <v>11955</v>
      </c>
      <c r="E2345" s="1015">
        <v>0</v>
      </c>
      <c r="F2345" s="1015">
        <v>0</v>
      </c>
      <c r="G2345" s="1015">
        <v>0</v>
      </c>
      <c r="H2345" s="1015">
        <v>0</v>
      </c>
      <c r="I2345" s="1015">
        <v>6617</v>
      </c>
      <c r="J2345" s="1015">
        <v>6617</v>
      </c>
      <c r="K2345" s="1015">
        <v>0</v>
      </c>
      <c r="L2345" s="1016">
        <v>-6617</v>
      </c>
    </row>
    <row r="2346" spans="1:12">
      <c r="A2346" s="1014" t="s">
        <v>12168</v>
      </c>
      <c r="B2346" s="1015" t="s">
        <v>1697</v>
      </c>
      <c r="C2346" s="1015" t="s">
        <v>12169</v>
      </c>
      <c r="D2346" s="1015" t="s">
        <v>12170</v>
      </c>
      <c r="E2346" s="1015">
        <v>1</v>
      </c>
      <c r="F2346" s="1015">
        <v>79780.33</v>
      </c>
      <c r="G2346" s="1015">
        <v>0</v>
      </c>
      <c r="H2346" s="1015">
        <v>0</v>
      </c>
      <c r="I2346" s="1015">
        <v>7</v>
      </c>
      <c r="J2346" s="1015">
        <v>7</v>
      </c>
      <c r="K2346" s="1015">
        <v>7</v>
      </c>
      <c r="L2346" s="1016">
        <v>0</v>
      </c>
    </row>
    <row r="2347" spans="1:12">
      <c r="A2347" s="1014" t="s">
        <v>12168</v>
      </c>
      <c r="B2347" s="1015" t="s">
        <v>12000</v>
      </c>
      <c r="C2347" s="1015" t="s">
        <v>12146</v>
      </c>
      <c r="D2347" s="1015" t="s">
        <v>11955</v>
      </c>
      <c r="E2347" s="1015">
        <v>0</v>
      </c>
      <c r="F2347" s="1015">
        <v>0</v>
      </c>
      <c r="G2347" s="1015">
        <v>0</v>
      </c>
      <c r="H2347" s="1015">
        <v>0</v>
      </c>
      <c r="I2347" s="1015">
        <v>5113</v>
      </c>
      <c r="J2347" s="1015">
        <v>5113</v>
      </c>
      <c r="K2347" s="1015">
        <v>0</v>
      </c>
      <c r="L2347" s="1016">
        <v>-5113</v>
      </c>
    </row>
    <row r="2348" spans="1:12">
      <c r="A2348" s="1014" t="s">
        <v>12168</v>
      </c>
      <c r="B2348" s="1015" t="s">
        <v>12000</v>
      </c>
      <c r="C2348" s="1015" t="s">
        <v>12169</v>
      </c>
      <c r="D2348" s="1015" t="s">
        <v>12170</v>
      </c>
      <c r="E2348" s="1015">
        <v>0</v>
      </c>
      <c r="F2348" s="1015">
        <v>0</v>
      </c>
      <c r="G2348" s="1015">
        <v>0</v>
      </c>
      <c r="H2348" s="1015">
        <v>0</v>
      </c>
      <c r="I2348" s="1015">
        <v>0</v>
      </c>
      <c r="J2348" s="1015">
        <v>0</v>
      </c>
      <c r="K2348" s="1015">
        <v>0</v>
      </c>
      <c r="L2348" s="1016">
        <v>0</v>
      </c>
    </row>
    <row r="2349" spans="1:12">
      <c r="A2349" s="1014" t="s">
        <v>12168</v>
      </c>
      <c r="B2349" s="1015" t="s">
        <v>2362</v>
      </c>
      <c r="C2349" s="1015" t="s">
        <v>12146</v>
      </c>
      <c r="D2349" s="1015" t="s">
        <v>11955</v>
      </c>
      <c r="E2349" s="1015">
        <v>0</v>
      </c>
      <c r="F2349" s="1015">
        <v>0</v>
      </c>
      <c r="G2349" s="1015">
        <v>0</v>
      </c>
      <c r="H2349" s="1015">
        <v>0</v>
      </c>
      <c r="I2349" s="1015">
        <v>7002</v>
      </c>
      <c r="J2349" s="1015">
        <v>7002</v>
      </c>
      <c r="K2349" s="1015">
        <v>0</v>
      </c>
      <c r="L2349" s="1016">
        <v>-7002</v>
      </c>
    </row>
    <row r="2350" spans="1:12">
      <c r="A2350" s="1014" t="s">
        <v>12168</v>
      </c>
      <c r="B2350" s="1015" t="s">
        <v>2362</v>
      </c>
      <c r="C2350" s="1015" t="s">
        <v>12169</v>
      </c>
      <c r="D2350" s="1015" t="s">
        <v>12170</v>
      </c>
      <c r="E2350" s="1015">
        <v>0</v>
      </c>
      <c r="F2350" s="1015">
        <v>0</v>
      </c>
      <c r="G2350" s="1015">
        <v>0</v>
      </c>
      <c r="H2350" s="1015">
        <v>0</v>
      </c>
      <c r="I2350" s="1015">
        <v>2</v>
      </c>
      <c r="J2350" s="1015">
        <v>2</v>
      </c>
      <c r="K2350" s="1015">
        <v>2</v>
      </c>
      <c r="L2350" s="1016">
        <v>0</v>
      </c>
    </row>
    <row r="2351" spans="1:12">
      <c r="A2351" s="1014" t="s">
        <v>12168</v>
      </c>
      <c r="B2351" s="1015" t="s">
        <v>6101</v>
      </c>
      <c r="C2351" s="1015" t="s">
        <v>12146</v>
      </c>
      <c r="D2351" s="1015" t="s">
        <v>11955</v>
      </c>
      <c r="E2351" s="1015">
        <v>0</v>
      </c>
      <c r="F2351" s="1015">
        <v>0</v>
      </c>
      <c r="G2351" s="1015">
        <v>0</v>
      </c>
      <c r="H2351" s="1015">
        <v>0</v>
      </c>
      <c r="I2351" s="1015">
        <v>9461</v>
      </c>
      <c r="J2351" s="1015">
        <v>9461</v>
      </c>
      <c r="K2351" s="1015">
        <v>0</v>
      </c>
      <c r="L2351" s="1016">
        <v>-9461</v>
      </c>
    </row>
    <row r="2352" spans="1:12">
      <c r="A2352" s="1014" t="s">
        <v>12168</v>
      </c>
      <c r="B2352" s="1015" t="s">
        <v>6101</v>
      </c>
      <c r="C2352" s="1015" t="s">
        <v>12169</v>
      </c>
      <c r="D2352" s="1015" t="s">
        <v>12170</v>
      </c>
      <c r="E2352" s="1015">
        <v>0</v>
      </c>
      <c r="F2352" s="1015">
        <v>0</v>
      </c>
      <c r="G2352" s="1015">
        <v>0</v>
      </c>
      <c r="H2352" s="1015">
        <v>0</v>
      </c>
      <c r="I2352" s="1015">
        <v>10</v>
      </c>
      <c r="J2352" s="1015">
        <v>10</v>
      </c>
      <c r="K2352" s="1015">
        <v>10</v>
      </c>
      <c r="L2352" s="1016">
        <v>0</v>
      </c>
    </row>
    <row r="2353" spans="1:12">
      <c r="A2353" s="1014" t="s">
        <v>12168</v>
      </c>
      <c r="B2353" s="1015" t="s">
        <v>9159</v>
      </c>
      <c r="C2353" s="1015" t="s">
        <v>12146</v>
      </c>
      <c r="D2353" s="1015" t="s">
        <v>11955</v>
      </c>
      <c r="E2353" s="1015">
        <v>0</v>
      </c>
      <c r="F2353" s="1015">
        <v>0</v>
      </c>
      <c r="G2353" s="1015">
        <v>0</v>
      </c>
      <c r="H2353" s="1015">
        <v>0</v>
      </c>
      <c r="I2353" s="1015">
        <v>31304</v>
      </c>
      <c r="J2353" s="1015">
        <v>31304</v>
      </c>
      <c r="K2353" s="1015">
        <v>0</v>
      </c>
      <c r="L2353" s="1016">
        <v>-31304</v>
      </c>
    </row>
    <row r="2354" spans="1:12">
      <c r="A2354" s="1014" t="s">
        <v>12168</v>
      </c>
      <c r="B2354" s="1015" t="s">
        <v>9159</v>
      </c>
      <c r="C2354" s="1015" t="s">
        <v>12169</v>
      </c>
      <c r="D2354" s="1015" t="s">
        <v>12170</v>
      </c>
      <c r="E2354" s="1015">
        <v>2</v>
      </c>
      <c r="F2354" s="1015">
        <v>159560.66</v>
      </c>
      <c r="G2354" s="1015">
        <v>0</v>
      </c>
      <c r="H2354" s="1015">
        <v>0</v>
      </c>
      <c r="I2354" s="1015">
        <v>23</v>
      </c>
      <c r="J2354" s="1015">
        <v>23</v>
      </c>
      <c r="K2354" s="1015">
        <v>23</v>
      </c>
      <c r="L2354" s="1016">
        <v>0</v>
      </c>
    </row>
    <row r="2355" spans="1:12">
      <c r="A2355" s="1014" t="s">
        <v>12168</v>
      </c>
      <c r="B2355" s="1015" t="s">
        <v>4001</v>
      </c>
      <c r="C2355" s="1015" t="s">
        <v>12146</v>
      </c>
      <c r="D2355" s="1015" t="s">
        <v>11955</v>
      </c>
      <c r="E2355" s="1015">
        <v>0</v>
      </c>
      <c r="F2355" s="1015">
        <v>0</v>
      </c>
      <c r="G2355" s="1015">
        <v>0</v>
      </c>
      <c r="H2355" s="1015">
        <v>0</v>
      </c>
      <c r="I2355" s="1015">
        <v>18390</v>
      </c>
      <c r="J2355" s="1015">
        <v>18390</v>
      </c>
      <c r="K2355" s="1015">
        <v>0</v>
      </c>
      <c r="L2355" s="1016">
        <v>-18390</v>
      </c>
    </row>
    <row r="2356" spans="1:12">
      <c r="A2356" s="1014" t="s">
        <v>12168</v>
      </c>
      <c r="B2356" s="1015" t="s">
        <v>4001</v>
      </c>
      <c r="C2356" s="1015" t="s">
        <v>12169</v>
      </c>
      <c r="D2356" s="1015" t="s">
        <v>12170</v>
      </c>
      <c r="E2356" s="1015">
        <v>1</v>
      </c>
      <c r="F2356" s="1015">
        <v>157020.99</v>
      </c>
      <c r="G2356" s="1015">
        <v>0</v>
      </c>
      <c r="H2356" s="1015">
        <v>0</v>
      </c>
      <c r="I2356" s="1015">
        <v>10</v>
      </c>
      <c r="J2356" s="1015">
        <v>10</v>
      </c>
      <c r="K2356" s="1015">
        <v>14</v>
      </c>
      <c r="L2356" s="1016">
        <v>4</v>
      </c>
    </row>
    <row r="2357" spans="1:12">
      <c r="A2357" s="1014" t="s">
        <v>12168</v>
      </c>
      <c r="B2357" s="1015" t="s">
        <v>12006</v>
      </c>
      <c r="C2357" s="1015" t="s">
        <v>12146</v>
      </c>
      <c r="D2357" s="1015" t="s">
        <v>11955</v>
      </c>
      <c r="E2357" s="1015">
        <v>0</v>
      </c>
      <c r="F2357" s="1015">
        <v>0</v>
      </c>
      <c r="G2357" s="1015">
        <v>0</v>
      </c>
      <c r="H2357" s="1015">
        <v>0</v>
      </c>
      <c r="I2357" s="1015">
        <v>7232</v>
      </c>
      <c r="J2357" s="1015">
        <v>7232</v>
      </c>
      <c r="K2357" s="1015">
        <v>0</v>
      </c>
      <c r="L2357" s="1016">
        <v>-7232</v>
      </c>
    </row>
    <row r="2358" spans="1:12">
      <c r="A2358" s="1014" t="s">
        <v>12168</v>
      </c>
      <c r="B2358" s="1015" t="s">
        <v>12006</v>
      </c>
      <c r="C2358" s="1015" t="s">
        <v>12169</v>
      </c>
      <c r="D2358" s="1015" t="s">
        <v>12170</v>
      </c>
      <c r="E2358" s="1015">
        <v>0</v>
      </c>
      <c r="F2358" s="1015">
        <v>0</v>
      </c>
      <c r="G2358" s="1015">
        <v>0</v>
      </c>
      <c r="H2358" s="1015">
        <v>0</v>
      </c>
      <c r="I2358" s="1015">
        <v>9</v>
      </c>
      <c r="J2358" s="1015">
        <v>9</v>
      </c>
      <c r="K2358" s="1015">
        <v>5</v>
      </c>
      <c r="L2358" s="1016">
        <v>-4</v>
      </c>
    </row>
    <row r="2359" spans="1:12">
      <c r="A2359" s="1014" t="s">
        <v>12168</v>
      </c>
      <c r="B2359" s="1015" t="s">
        <v>9125</v>
      </c>
      <c r="C2359" s="1015" t="s">
        <v>12146</v>
      </c>
      <c r="D2359" s="1015" t="s">
        <v>11955</v>
      </c>
      <c r="E2359" s="1015">
        <v>0</v>
      </c>
      <c r="F2359" s="1015">
        <v>0</v>
      </c>
      <c r="G2359" s="1015">
        <v>0</v>
      </c>
      <c r="H2359" s="1015">
        <v>0</v>
      </c>
      <c r="I2359" s="1015">
        <v>53846</v>
      </c>
      <c r="J2359" s="1015">
        <v>53846</v>
      </c>
      <c r="K2359" s="1015">
        <v>0</v>
      </c>
      <c r="L2359" s="1016">
        <v>-53846</v>
      </c>
    </row>
    <row r="2360" spans="1:12">
      <c r="A2360" s="1014" t="s">
        <v>12168</v>
      </c>
      <c r="B2360" s="1015" t="s">
        <v>9125</v>
      </c>
      <c r="C2360" s="1015" t="s">
        <v>12169</v>
      </c>
      <c r="D2360" s="1015" t="s">
        <v>12171</v>
      </c>
      <c r="E2360" s="1015">
        <v>0</v>
      </c>
      <c r="F2360" s="1015">
        <v>0</v>
      </c>
      <c r="G2360" s="1015">
        <v>0</v>
      </c>
      <c r="H2360" s="1015">
        <v>0</v>
      </c>
      <c r="I2360" s="1015">
        <v>4</v>
      </c>
      <c r="J2360" s="1015">
        <v>4</v>
      </c>
      <c r="K2360" s="1015">
        <v>4</v>
      </c>
      <c r="L2360" s="1016">
        <v>0</v>
      </c>
    </row>
    <row r="2361" spans="1:12">
      <c r="A2361" s="1014" t="s">
        <v>12168</v>
      </c>
      <c r="B2361" s="1015" t="s">
        <v>9125</v>
      </c>
      <c r="C2361" s="1015" t="s">
        <v>12169</v>
      </c>
      <c r="D2361" s="1015" t="s">
        <v>12170</v>
      </c>
      <c r="E2361" s="1015">
        <v>0</v>
      </c>
      <c r="F2361" s="1015">
        <v>0</v>
      </c>
      <c r="G2361" s="1015">
        <v>0</v>
      </c>
      <c r="H2361" s="1015">
        <v>0</v>
      </c>
      <c r="I2361" s="1015">
        <v>34</v>
      </c>
      <c r="J2361" s="1015">
        <v>34</v>
      </c>
      <c r="K2361" s="1015">
        <v>34</v>
      </c>
      <c r="L2361" s="1016">
        <v>0</v>
      </c>
    </row>
    <row r="2362" spans="1:12">
      <c r="A2362" s="1014" t="s">
        <v>12168</v>
      </c>
      <c r="B2362" s="1015" t="s">
        <v>9603</v>
      </c>
      <c r="C2362" s="1015" t="s">
        <v>12146</v>
      </c>
      <c r="D2362" s="1015" t="s">
        <v>11955</v>
      </c>
      <c r="E2362" s="1015">
        <v>0</v>
      </c>
      <c r="F2362" s="1015">
        <v>0</v>
      </c>
      <c r="G2362" s="1015">
        <v>0</v>
      </c>
      <c r="H2362" s="1015">
        <v>0</v>
      </c>
      <c r="I2362" s="1015">
        <v>42392</v>
      </c>
      <c r="J2362" s="1015">
        <v>42392</v>
      </c>
      <c r="K2362" s="1015">
        <v>0</v>
      </c>
      <c r="L2362" s="1016">
        <v>-42392</v>
      </c>
    </row>
    <row r="2363" spans="1:12">
      <c r="A2363" s="1014" t="s">
        <v>12168</v>
      </c>
      <c r="B2363" s="1015" t="s">
        <v>9603</v>
      </c>
      <c r="C2363" s="1015" t="s">
        <v>12169</v>
      </c>
      <c r="D2363" s="1015" t="s">
        <v>12171</v>
      </c>
      <c r="E2363" s="1015">
        <v>0</v>
      </c>
      <c r="F2363" s="1015">
        <v>0</v>
      </c>
      <c r="G2363" s="1015">
        <v>0</v>
      </c>
      <c r="H2363" s="1015">
        <v>0</v>
      </c>
      <c r="I2363" s="1015">
        <v>0</v>
      </c>
      <c r="J2363" s="1015">
        <v>0</v>
      </c>
      <c r="K2363" s="1015">
        <v>0</v>
      </c>
      <c r="L2363" s="1016">
        <v>0</v>
      </c>
    </row>
    <row r="2364" spans="1:12">
      <c r="A2364" s="1014" t="s">
        <v>12168</v>
      </c>
      <c r="B2364" s="1015" t="s">
        <v>3065</v>
      </c>
      <c r="C2364" s="1015" t="s">
        <v>12146</v>
      </c>
      <c r="D2364" s="1015" t="s">
        <v>11955</v>
      </c>
      <c r="E2364" s="1015">
        <v>0</v>
      </c>
      <c r="F2364" s="1015">
        <v>0</v>
      </c>
      <c r="G2364" s="1015">
        <v>0</v>
      </c>
      <c r="H2364" s="1015">
        <v>0</v>
      </c>
      <c r="I2364" s="1015">
        <v>12002</v>
      </c>
      <c r="J2364" s="1015">
        <v>12002</v>
      </c>
      <c r="K2364" s="1015">
        <v>0</v>
      </c>
      <c r="L2364" s="1016">
        <v>-12002</v>
      </c>
    </row>
    <row r="2365" spans="1:12">
      <c r="A2365" s="1014" t="s">
        <v>12168</v>
      </c>
      <c r="B2365" s="1015" t="s">
        <v>3065</v>
      </c>
      <c r="C2365" s="1015" t="s">
        <v>12169</v>
      </c>
      <c r="D2365" s="1015" t="s">
        <v>12170</v>
      </c>
      <c r="E2365" s="1015">
        <v>0</v>
      </c>
      <c r="F2365" s="1015">
        <v>0</v>
      </c>
      <c r="G2365" s="1015">
        <v>0</v>
      </c>
      <c r="H2365" s="1015">
        <v>0</v>
      </c>
      <c r="I2365" s="1015">
        <v>0</v>
      </c>
      <c r="J2365" s="1015">
        <v>0</v>
      </c>
      <c r="K2365" s="1015">
        <v>0</v>
      </c>
      <c r="L2365" s="1016">
        <v>0</v>
      </c>
    </row>
    <row r="2366" spans="1:12">
      <c r="A2366" s="1014" t="s">
        <v>12168</v>
      </c>
      <c r="B2366" s="1015" t="s">
        <v>12019</v>
      </c>
      <c r="C2366" s="1015" t="s">
        <v>12146</v>
      </c>
      <c r="D2366" s="1015" t="s">
        <v>11955</v>
      </c>
      <c r="E2366" s="1015">
        <v>0</v>
      </c>
      <c r="F2366" s="1015">
        <v>0</v>
      </c>
      <c r="G2366" s="1015">
        <v>0</v>
      </c>
      <c r="H2366" s="1015">
        <v>0</v>
      </c>
      <c r="I2366" s="1015">
        <v>18084</v>
      </c>
      <c r="J2366" s="1015">
        <v>18084</v>
      </c>
      <c r="K2366" s="1015">
        <v>0</v>
      </c>
      <c r="L2366" s="1016">
        <v>-18084</v>
      </c>
    </row>
    <row r="2367" spans="1:12">
      <c r="A2367" s="1014" t="s">
        <v>12168</v>
      </c>
      <c r="B2367" s="1015" t="s">
        <v>12019</v>
      </c>
      <c r="C2367" s="1015" t="s">
        <v>12169</v>
      </c>
      <c r="D2367" s="1015" t="s">
        <v>12170</v>
      </c>
      <c r="E2367" s="1015">
        <v>2</v>
      </c>
      <c r="F2367" s="1015">
        <v>159560.66</v>
      </c>
      <c r="G2367" s="1015">
        <v>0</v>
      </c>
      <c r="H2367" s="1015">
        <v>0</v>
      </c>
      <c r="I2367" s="1015">
        <v>20</v>
      </c>
      <c r="J2367" s="1015">
        <v>20</v>
      </c>
      <c r="K2367" s="1015">
        <v>20</v>
      </c>
      <c r="L2367" s="1016">
        <v>0</v>
      </c>
    </row>
    <row r="2368" spans="1:12">
      <c r="A2368" s="1014" t="s">
        <v>12168</v>
      </c>
      <c r="B2368" s="1015" t="s">
        <v>5891</v>
      </c>
      <c r="C2368" s="1015" t="s">
        <v>12146</v>
      </c>
      <c r="D2368" s="1015" t="s">
        <v>11955</v>
      </c>
      <c r="E2368" s="1015">
        <v>0</v>
      </c>
      <c r="F2368" s="1015">
        <v>0</v>
      </c>
      <c r="G2368" s="1015">
        <v>0</v>
      </c>
      <c r="H2368" s="1015">
        <v>0</v>
      </c>
      <c r="I2368" s="1015">
        <v>4139</v>
      </c>
      <c r="J2368" s="1015">
        <v>4139</v>
      </c>
      <c r="K2368" s="1015">
        <v>0</v>
      </c>
      <c r="L2368" s="1016">
        <v>-4139</v>
      </c>
    </row>
    <row r="2369" spans="1:12">
      <c r="A2369" s="1014" t="s">
        <v>12168</v>
      </c>
      <c r="B2369" s="1015" t="s">
        <v>5891</v>
      </c>
      <c r="C2369" s="1015" t="s">
        <v>12169</v>
      </c>
      <c r="D2369" s="1015" t="s">
        <v>12170</v>
      </c>
      <c r="E2369" s="1015">
        <v>1</v>
      </c>
      <c r="F2369" s="1015">
        <v>79780.33</v>
      </c>
      <c r="G2369" s="1015">
        <v>0</v>
      </c>
      <c r="H2369" s="1015">
        <v>0</v>
      </c>
      <c r="I2369" s="1015">
        <v>8</v>
      </c>
      <c r="J2369" s="1015">
        <v>8</v>
      </c>
      <c r="K2369" s="1015">
        <v>8</v>
      </c>
      <c r="L2369" s="1016">
        <v>0</v>
      </c>
    </row>
    <row r="2370" spans="1:12">
      <c r="A2370" s="1014" t="s">
        <v>12168</v>
      </c>
      <c r="B2370" s="1015" t="s">
        <v>12020</v>
      </c>
      <c r="C2370" s="1015" t="s">
        <v>12146</v>
      </c>
      <c r="D2370" s="1015" t="s">
        <v>11955</v>
      </c>
      <c r="E2370" s="1015">
        <v>0</v>
      </c>
      <c r="F2370" s="1015">
        <v>0</v>
      </c>
      <c r="G2370" s="1015">
        <v>0</v>
      </c>
      <c r="H2370" s="1015">
        <v>0</v>
      </c>
      <c r="I2370" s="1015">
        <v>4265</v>
      </c>
      <c r="J2370" s="1015">
        <v>4265</v>
      </c>
      <c r="K2370" s="1015">
        <v>0</v>
      </c>
      <c r="L2370" s="1016">
        <v>-4265</v>
      </c>
    </row>
    <row r="2371" spans="1:12">
      <c r="A2371" s="1014" t="s">
        <v>12168</v>
      </c>
      <c r="B2371" s="1015" t="s">
        <v>12020</v>
      </c>
      <c r="C2371" s="1015" t="s">
        <v>12169</v>
      </c>
      <c r="D2371" s="1015" t="s">
        <v>12170</v>
      </c>
      <c r="E2371" s="1015">
        <v>0</v>
      </c>
      <c r="F2371" s="1015">
        <v>0</v>
      </c>
      <c r="G2371" s="1015">
        <v>0</v>
      </c>
      <c r="H2371" s="1015">
        <v>0</v>
      </c>
      <c r="I2371" s="1015">
        <v>1</v>
      </c>
      <c r="J2371" s="1015">
        <v>1</v>
      </c>
      <c r="K2371" s="1015">
        <v>1</v>
      </c>
      <c r="L2371" s="1016">
        <v>0</v>
      </c>
    </row>
    <row r="2372" spans="1:12">
      <c r="A2372" s="1014" t="s">
        <v>12168</v>
      </c>
      <c r="B2372" s="1015" t="s">
        <v>4261</v>
      </c>
      <c r="C2372" s="1015" t="s">
        <v>12146</v>
      </c>
      <c r="D2372" s="1015" t="s">
        <v>11955</v>
      </c>
      <c r="E2372" s="1015">
        <v>0</v>
      </c>
      <c r="F2372" s="1015">
        <v>0</v>
      </c>
      <c r="G2372" s="1015">
        <v>0</v>
      </c>
      <c r="H2372" s="1015">
        <v>0</v>
      </c>
      <c r="I2372" s="1015">
        <v>15572</v>
      </c>
      <c r="J2372" s="1015">
        <v>15572</v>
      </c>
      <c r="K2372" s="1015">
        <v>0</v>
      </c>
      <c r="L2372" s="1016">
        <v>-15572</v>
      </c>
    </row>
    <row r="2373" spans="1:12">
      <c r="A2373" s="1014" t="s">
        <v>12168</v>
      </c>
      <c r="B2373" s="1015" t="s">
        <v>4261</v>
      </c>
      <c r="C2373" s="1015" t="s">
        <v>12169</v>
      </c>
      <c r="D2373" s="1015" t="s">
        <v>12170</v>
      </c>
      <c r="E2373" s="1015">
        <v>0</v>
      </c>
      <c r="F2373" s="1015">
        <v>0</v>
      </c>
      <c r="G2373" s="1015">
        <v>0</v>
      </c>
      <c r="H2373" s="1015">
        <v>0</v>
      </c>
      <c r="I2373" s="1015">
        <v>3</v>
      </c>
      <c r="J2373" s="1015">
        <v>3</v>
      </c>
      <c r="K2373" s="1015">
        <v>3</v>
      </c>
      <c r="L2373" s="1016">
        <v>0</v>
      </c>
    </row>
    <row r="2374" spans="1:12">
      <c r="A2374" s="1014" t="s">
        <v>12168</v>
      </c>
      <c r="B2374" s="1015" t="s">
        <v>4266</v>
      </c>
      <c r="C2374" s="1015" t="s">
        <v>12146</v>
      </c>
      <c r="D2374" s="1015" t="s">
        <v>11955</v>
      </c>
      <c r="E2374" s="1015">
        <v>0</v>
      </c>
      <c r="F2374" s="1015">
        <v>0</v>
      </c>
      <c r="G2374" s="1015">
        <v>0</v>
      </c>
      <c r="H2374" s="1015">
        <v>0</v>
      </c>
      <c r="I2374" s="1015">
        <v>7806</v>
      </c>
      <c r="J2374" s="1015">
        <v>7806</v>
      </c>
      <c r="K2374" s="1015">
        <v>0</v>
      </c>
      <c r="L2374" s="1016">
        <v>-7806</v>
      </c>
    </row>
    <row r="2375" spans="1:12">
      <c r="A2375" s="1014" t="s">
        <v>12168</v>
      </c>
      <c r="B2375" s="1015" t="s">
        <v>4266</v>
      </c>
      <c r="C2375" s="1015" t="s">
        <v>12169</v>
      </c>
      <c r="D2375" s="1015" t="s">
        <v>12170</v>
      </c>
      <c r="E2375" s="1015">
        <v>0</v>
      </c>
      <c r="F2375" s="1015">
        <v>0</v>
      </c>
      <c r="G2375" s="1015">
        <v>0</v>
      </c>
      <c r="H2375" s="1015">
        <v>0</v>
      </c>
      <c r="I2375" s="1015">
        <v>0</v>
      </c>
      <c r="J2375" s="1015">
        <v>0</v>
      </c>
      <c r="K2375" s="1015">
        <v>0</v>
      </c>
      <c r="L2375" s="1016">
        <v>0</v>
      </c>
    </row>
    <row r="2376" spans="1:12">
      <c r="A2376" s="1014" t="s">
        <v>12168</v>
      </c>
      <c r="B2376" s="1015" t="s">
        <v>12022</v>
      </c>
      <c r="C2376" s="1015" t="s">
        <v>12146</v>
      </c>
      <c r="D2376" s="1015" t="s">
        <v>11955</v>
      </c>
      <c r="E2376" s="1015">
        <v>0</v>
      </c>
      <c r="F2376" s="1015">
        <v>0</v>
      </c>
      <c r="G2376" s="1015">
        <v>0</v>
      </c>
      <c r="H2376" s="1015">
        <v>0</v>
      </c>
      <c r="I2376" s="1015">
        <v>25727</v>
      </c>
      <c r="J2376" s="1015">
        <v>25727</v>
      </c>
      <c r="K2376" s="1015">
        <v>0</v>
      </c>
      <c r="L2376" s="1016">
        <v>-25727</v>
      </c>
    </row>
    <row r="2377" spans="1:12">
      <c r="A2377" s="1014" t="s">
        <v>12168</v>
      </c>
      <c r="B2377" s="1015" t="s">
        <v>12022</v>
      </c>
      <c r="C2377" s="1015" t="s">
        <v>12169</v>
      </c>
      <c r="D2377" s="1015" t="s">
        <v>12171</v>
      </c>
      <c r="E2377" s="1015">
        <v>0</v>
      </c>
      <c r="F2377" s="1015">
        <v>0</v>
      </c>
      <c r="G2377" s="1015">
        <v>0</v>
      </c>
      <c r="H2377" s="1015">
        <v>0</v>
      </c>
      <c r="I2377" s="1015">
        <v>0</v>
      </c>
      <c r="J2377" s="1015">
        <v>0</v>
      </c>
      <c r="K2377" s="1015">
        <v>0</v>
      </c>
      <c r="L2377" s="1016">
        <v>0</v>
      </c>
    </row>
    <row r="2378" spans="1:12">
      <c r="A2378" s="1014" t="s">
        <v>12168</v>
      </c>
      <c r="B2378" s="1015" t="s">
        <v>12022</v>
      </c>
      <c r="C2378" s="1015" t="s">
        <v>12169</v>
      </c>
      <c r="D2378" s="1015" t="s">
        <v>12170</v>
      </c>
      <c r="E2378" s="1015">
        <v>0</v>
      </c>
      <c r="F2378" s="1015">
        <v>0</v>
      </c>
      <c r="G2378" s="1015">
        <v>0</v>
      </c>
      <c r="H2378" s="1015">
        <v>0</v>
      </c>
      <c r="I2378" s="1015">
        <v>0</v>
      </c>
      <c r="J2378" s="1015">
        <v>0</v>
      </c>
      <c r="K2378" s="1015">
        <v>0</v>
      </c>
      <c r="L2378" s="1016">
        <v>0</v>
      </c>
    </row>
    <row r="2379" spans="1:12">
      <c r="A2379" s="1014" t="s">
        <v>12168</v>
      </c>
      <c r="B2379" s="1015" t="s">
        <v>12024</v>
      </c>
      <c r="C2379" s="1015" t="s">
        <v>12146</v>
      </c>
      <c r="D2379" s="1015" t="s">
        <v>11955</v>
      </c>
      <c r="E2379" s="1015">
        <v>0</v>
      </c>
      <c r="F2379" s="1015">
        <v>0</v>
      </c>
      <c r="G2379" s="1015">
        <v>0</v>
      </c>
      <c r="H2379" s="1015">
        <v>0</v>
      </c>
      <c r="I2379" s="1015">
        <v>7468</v>
      </c>
      <c r="J2379" s="1015">
        <v>7468</v>
      </c>
      <c r="K2379" s="1015">
        <v>0</v>
      </c>
      <c r="L2379" s="1016">
        <v>-7468</v>
      </c>
    </row>
    <row r="2380" spans="1:12">
      <c r="A2380" s="1014" t="s">
        <v>12168</v>
      </c>
      <c r="B2380" s="1015" t="s">
        <v>12024</v>
      </c>
      <c r="C2380" s="1015" t="s">
        <v>12169</v>
      </c>
      <c r="D2380" s="1015" t="s">
        <v>12170</v>
      </c>
      <c r="E2380" s="1015">
        <v>0</v>
      </c>
      <c r="F2380" s="1015">
        <v>0</v>
      </c>
      <c r="G2380" s="1015">
        <v>0</v>
      </c>
      <c r="H2380" s="1015">
        <v>0</v>
      </c>
      <c r="I2380" s="1015">
        <v>5</v>
      </c>
      <c r="J2380" s="1015">
        <v>5</v>
      </c>
      <c r="K2380" s="1015">
        <v>5</v>
      </c>
      <c r="L2380" s="1016">
        <v>0</v>
      </c>
    </row>
    <row r="2381" spans="1:12">
      <c r="A2381" s="1014" t="s">
        <v>12168</v>
      </c>
      <c r="B2381" s="1015" t="s">
        <v>8910</v>
      </c>
      <c r="C2381" s="1015" t="s">
        <v>12146</v>
      </c>
      <c r="D2381" s="1015" t="s">
        <v>11955</v>
      </c>
      <c r="E2381" s="1015">
        <v>0</v>
      </c>
      <c r="F2381" s="1015">
        <v>0</v>
      </c>
      <c r="G2381" s="1015">
        <v>0</v>
      </c>
      <c r="H2381" s="1015">
        <v>0</v>
      </c>
      <c r="I2381" s="1015">
        <v>6942</v>
      </c>
      <c r="J2381" s="1015">
        <v>6942</v>
      </c>
      <c r="K2381" s="1015">
        <v>0</v>
      </c>
      <c r="L2381" s="1016">
        <v>-6942</v>
      </c>
    </row>
    <row r="2382" spans="1:12">
      <c r="A2382" s="1014" t="s">
        <v>12168</v>
      </c>
      <c r="B2382" s="1015" t="s">
        <v>8910</v>
      </c>
      <c r="C2382" s="1015" t="s">
        <v>12169</v>
      </c>
      <c r="D2382" s="1015" t="s">
        <v>12170</v>
      </c>
      <c r="E2382" s="1015">
        <v>0</v>
      </c>
      <c r="F2382" s="1015">
        <v>0</v>
      </c>
      <c r="G2382" s="1015">
        <v>0</v>
      </c>
      <c r="H2382" s="1015">
        <v>0</v>
      </c>
      <c r="I2382" s="1015">
        <v>0</v>
      </c>
      <c r="J2382" s="1015">
        <v>0</v>
      </c>
      <c r="K2382" s="1015">
        <v>0</v>
      </c>
      <c r="L2382" s="1016">
        <v>0</v>
      </c>
    </row>
    <row r="2383" spans="1:12">
      <c r="A2383" s="1014" t="s">
        <v>12168</v>
      </c>
      <c r="B2383" s="1015" t="s">
        <v>1300</v>
      </c>
      <c r="C2383" s="1015" t="s">
        <v>12146</v>
      </c>
      <c r="D2383" s="1015" t="s">
        <v>11955</v>
      </c>
      <c r="E2383" s="1015">
        <v>0</v>
      </c>
      <c r="F2383" s="1015">
        <v>0</v>
      </c>
      <c r="G2383" s="1015">
        <v>0</v>
      </c>
      <c r="H2383" s="1015">
        <v>0</v>
      </c>
      <c r="I2383" s="1015">
        <v>13606</v>
      </c>
      <c r="J2383" s="1015">
        <v>13606</v>
      </c>
      <c r="K2383" s="1015">
        <v>0</v>
      </c>
      <c r="L2383" s="1016">
        <v>-13606</v>
      </c>
    </row>
    <row r="2384" spans="1:12">
      <c r="A2384" s="1014" t="s">
        <v>12168</v>
      </c>
      <c r="B2384" s="1015" t="s">
        <v>1300</v>
      </c>
      <c r="C2384" s="1015" t="s">
        <v>12169</v>
      </c>
      <c r="D2384" s="1015" t="s">
        <v>12170</v>
      </c>
      <c r="E2384" s="1015">
        <v>0</v>
      </c>
      <c r="F2384" s="1015">
        <v>0</v>
      </c>
      <c r="G2384" s="1015">
        <v>0</v>
      </c>
      <c r="H2384" s="1015">
        <v>0</v>
      </c>
      <c r="I2384" s="1015">
        <v>1</v>
      </c>
      <c r="J2384" s="1015">
        <v>1</v>
      </c>
      <c r="K2384" s="1015">
        <v>1</v>
      </c>
      <c r="L2384" s="1016">
        <v>0</v>
      </c>
    </row>
    <row r="2385" spans="1:12">
      <c r="A2385" s="1014" t="s">
        <v>12168</v>
      </c>
      <c r="B2385" s="1015" t="s">
        <v>12025</v>
      </c>
      <c r="C2385" s="1015" t="s">
        <v>12146</v>
      </c>
      <c r="D2385" s="1015" t="s">
        <v>11955</v>
      </c>
      <c r="E2385" s="1015">
        <v>0</v>
      </c>
      <c r="F2385" s="1015">
        <v>0</v>
      </c>
      <c r="G2385" s="1015">
        <v>0</v>
      </c>
      <c r="H2385" s="1015">
        <v>0</v>
      </c>
      <c r="I2385" s="1015">
        <v>4936</v>
      </c>
      <c r="J2385" s="1015">
        <v>4936</v>
      </c>
      <c r="K2385" s="1015">
        <v>0</v>
      </c>
      <c r="L2385" s="1016">
        <v>-4936</v>
      </c>
    </row>
    <row r="2386" spans="1:12">
      <c r="A2386" s="1014" t="s">
        <v>12168</v>
      </c>
      <c r="B2386" s="1015" t="s">
        <v>12025</v>
      </c>
      <c r="C2386" s="1015" t="s">
        <v>12169</v>
      </c>
      <c r="D2386" s="1015" t="s">
        <v>12170</v>
      </c>
      <c r="E2386" s="1015">
        <v>0</v>
      </c>
      <c r="F2386" s="1015">
        <v>0</v>
      </c>
      <c r="G2386" s="1015">
        <v>0</v>
      </c>
      <c r="H2386" s="1015">
        <v>0</v>
      </c>
      <c r="I2386" s="1015">
        <v>0</v>
      </c>
      <c r="J2386" s="1015">
        <v>0</v>
      </c>
      <c r="K2386" s="1015">
        <v>0</v>
      </c>
      <c r="L2386" s="1016">
        <v>0</v>
      </c>
    </row>
    <row r="2387" spans="1:12">
      <c r="A2387" s="1014" t="s">
        <v>12168</v>
      </c>
      <c r="B2387" s="1015" t="s">
        <v>9049</v>
      </c>
      <c r="C2387" s="1015" t="s">
        <v>12146</v>
      </c>
      <c r="D2387" s="1015" t="s">
        <v>11955</v>
      </c>
      <c r="E2387" s="1015">
        <v>0</v>
      </c>
      <c r="F2387" s="1015">
        <v>0</v>
      </c>
      <c r="G2387" s="1015">
        <v>0</v>
      </c>
      <c r="H2387" s="1015">
        <v>0</v>
      </c>
      <c r="I2387" s="1015">
        <v>9578</v>
      </c>
      <c r="J2387" s="1015">
        <v>9578</v>
      </c>
      <c r="K2387" s="1015">
        <v>0</v>
      </c>
      <c r="L2387" s="1016">
        <v>-9578</v>
      </c>
    </row>
    <row r="2388" spans="1:12">
      <c r="A2388" s="1014" t="s">
        <v>12168</v>
      </c>
      <c r="B2388" s="1015" t="s">
        <v>9049</v>
      </c>
      <c r="C2388" s="1015" t="s">
        <v>12169</v>
      </c>
      <c r="D2388" s="1015" t="s">
        <v>12170</v>
      </c>
      <c r="E2388" s="1015">
        <v>0</v>
      </c>
      <c r="F2388" s="1015">
        <v>0</v>
      </c>
      <c r="G2388" s="1015">
        <v>0</v>
      </c>
      <c r="H2388" s="1015">
        <v>0</v>
      </c>
      <c r="I2388" s="1015">
        <v>2</v>
      </c>
      <c r="J2388" s="1015">
        <v>2</v>
      </c>
      <c r="K2388" s="1015">
        <v>2</v>
      </c>
      <c r="L2388" s="1016">
        <v>0</v>
      </c>
    </row>
    <row r="2389" spans="1:12">
      <c r="A2389" s="1014" t="s">
        <v>12168</v>
      </c>
      <c r="B2389" s="1015" t="s">
        <v>4323</v>
      </c>
      <c r="C2389" s="1015" t="s">
        <v>12146</v>
      </c>
      <c r="D2389" s="1015" t="s">
        <v>11955</v>
      </c>
      <c r="E2389" s="1015">
        <v>0</v>
      </c>
      <c r="F2389" s="1015">
        <v>0</v>
      </c>
      <c r="G2389" s="1015">
        <v>0</v>
      </c>
      <c r="H2389" s="1015">
        <v>0</v>
      </c>
      <c r="I2389" s="1015">
        <v>7756</v>
      </c>
      <c r="J2389" s="1015">
        <v>7756</v>
      </c>
      <c r="K2389" s="1015">
        <v>0</v>
      </c>
      <c r="L2389" s="1016">
        <v>-7756</v>
      </c>
    </row>
    <row r="2390" spans="1:12">
      <c r="A2390" s="1014" t="s">
        <v>12168</v>
      </c>
      <c r="B2390" s="1015" t="s">
        <v>4323</v>
      </c>
      <c r="C2390" s="1015" t="s">
        <v>12169</v>
      </c>
      <c r="D2390" s="1015" t="s">
        <v>12170</v>
      </c>
      <c r="E2390" s="1015">
        <v>0</v>
      </c>
      <c r="F2390" s="1015">
        <v>0</v>
      </c>
      <c r="G2390" s="1015">
        <v>0</v>
      </c>
      <c r="H2390" s="1015">
        <v>0</v>
      </c>
      <c r="I2390" s="1015">
        <v>0</v>
      </c>
      <c r="J2390" s="1015">
        <v>0</v>
      </c>
      <c r="K2390" s="1015">
        <v>0</v>
      </c>
      <c r="L2390" s="1016">
        <v>0</v>
      </c>
    </row>
    <row r="2391" spans="1:12">
      <c r="A2391" s="1014" t="s">
        <v>12168</v>
      </c>
      <c r="B2391" s="1015" t="s">
        <v>12026</v>
      </c>
      <c r="C2391" s="1015" t="s">
        <v>12146</v>
      </c>
      <c r="D2391" s="1015" t="s">
        <v>11955</v>
      </c>
      <c r="E2391" s="1015">
        <v>0</v>
      </c>
      <c r="F2391" s="1015">
        <v>0</v>
      </c>
      <c r="G2391" s="1015">
        <v>0</v>
      </c>
      <c r="H2391" s="1015">
        <v>0</v>
      </c>
      <c r="I2391" s="1015">
        <v>7395</v>
      </c>
      <c r="J2391" s="1015">
        <v>7395</v>
      </c>
      <c r="K2391" s="1015">
        <v>0</v>
      </c>
      <c r="L2391" s="1016">
        <v>-7395</v>
      </c>
    </row>
    <row r="2392" spans="1:12">
      <c r="A2392" s="1014" t="s">
        <v>12168</v>
      </c>
      <c r="B2392" s="1015" t="s">
        <v>12026</v>
      </c>
      <c r="C2392" s="1015" t="s">
        <v>12169</v>
      </c>
      <c r="D2392" s="1015" t="s">
        <v>12170</v>
      </c>
      <c r="E2392" s="1015">
        <v>0</v>
      </c>
      <c r="F2392" s="1015">
        <v>0</v>
      </c>
      <c r="G2392" s="1015">
        <v>0</v>
      </c>
      <c r="H2392" s="1015">
        <v>0</v>
      </c>
      <c r="I2392" s="1015">
        <v>0</v>
      </c>
      <c r="J2392" s="1015">
        <v>0</v>
      </c>
      <c r="K2392" s="1015">
        <v>0</v>
      </c>
      <c r="L2392" s="1016">
        <v>0</v>
      </c>
    </row>
    <row r="2393" spans="1:12">
      <c r="A2393" s="1014" t="s">
        <v>12168</v>
      </c>
      <c r="B2393" s="1015" t="s">
        <v>4318</v>
      </c>
      <c r="C2393" s="1015" t="s">
        <v>12146</v>
      </c>
      <c r="D2393" s="1015" t="s">
        <v>11955</v>
      </c>
      <c r="E2393" s="1015">
        <v>0</v>
      </c>
      <c r="F2393" s="1015">
        <v>0</v>
      </c>
      <c r="G2393" s="1015">
        <v>0</v>
      </c>
      <c r="H2393" s="1015">
        <v>0</v>
      </c>
      <c r="I2393" s="1015">
        <v>25142</v>
      </c>
      <c r="J2393" s="1015">
        <v>25142</v>
      </c>
      <c r="K2393" s="1015">
        <v>0</v>
      </c>
      <c r="L2393" s="1016">
        <v>-25142</v>
      </c>
    </row>
    <row r="2394" spans="1:12">
      <c r="A2394" s="1014" t="s">
        <v>12168</v>
      </c>
      <c r="B2394" s="1015" t="s">
        <v>4318</v>
      </c>
      <c r="C2394" s="1015" t="s">
        <v>12169</v>
      </c>
      <c r="D2394" s="1015" t="s">
        <v>12170</v>
      </c>
      <c r="E2394" s="1015">
        <v>0</v>
      </c>
      <c r="F2394" s="1015">
        <v>0</v>
      </c>
      <c r="G2394" s="1015">
        <v>0</v>
      </c>
      <c r="H2394" s="1015">
        <v>0</v>
      </c>
      <c r="I2394" s="1015">
        <v>2</v>
      </c>
      <c r="J2394" s="1015">
        <v>2</v>
      </c>
      <c r="K2394" s="1015">
        <v>2</v>
      </c>
      <c r="L2394" s="1016">
        <v>0</v>
      </c>
    </row>
    <row r="2395" spans="1:12">
      <c r="A2395" s="1014" t="s">
        <v>12168</v>
      </c>
      <c r="B2395" s="1015" t="s">
        <v>4230</v>
      </c>
      <c r="C2395" s="1015" t="s">
        <v>12146</v>
      </c>
      <c r="D2395" s="1015" t="s">
        <v>11955</v>
      </c>
      <c r="E2395" s="1015">
        <v>0</v>
      </c>
      <c r="F2395" s="1015">
        <v>0</v>
      </c>
      <c r="G2395" s="1015">
        <v>0</v>
      </c>
      <c r="H2395" s="1015">
        <v>0</v>
      </c>
      <c r="I2395" s="1015">
        <v>8949</v>
      </c>
      <c r="J2395" s="1015">
        <v>8949</v>
      </c>
      <c r="K2395" s="1015">
        <v>0</v>
      </c>
      <c r="L2395" s="1016">
        <v>-8949</v>
      </c>
    </row>
    <row r="2396" spans="1:12">
      <c r="A2396" s="1014" t="s">
        <v>12168</v>
      </c>
      <c r="B2396" s="1015" t="s">
        <v>4230</v>
      </c>
      <c r="C2396" s="1015" t="s">
        <v>12169</v>
      </c>
      <c r="D2396" s="1015" t="s">
        <v>12170</v>
      </c>
      <c r="E2396" s="1015">
        <v>0</v>
      </c>
      <c r="F2396" s="1015">
        <v>0</v>
      </c>
      <c r="G2396" s="1015">
        <v>0</v>
      </c>
      <c r="H2396" s="1015">
        <v>0</v>
      </c>
      <c r="I2396" s="1015">
        <v>1</v>
      </c>
      <c r="J2396" s="1015">
        <v>1</v>
      </c>
      <c r="K2396" s="1015">
        <v>1</v>
      </c>
      <c r="L2396" s="1016">
        <v>0</v>
      </c>
    </row>
    <row r="2397" spans="1:12">
      <c r="A2397" s="1014" t="s">
        <v>12168</v>
      </c>
      <c r="B2397" s="1015" t="s">
        <v>12027</v>
      </c>
      <c r="C2397" s="1015" t="s">
        <v>12146</v>
      </c>
      <c r="D2397" s="1015" t="s">
        <v>11955</v>
      </c>
      <c r="E2397" s="1015">
        <v>0</v>
      </c>
      <c r="F2397" s="1015">
        <v>0</v>
      </c>
      <c r="G2397" s="1015">
        <v>0</v>
      </c>
      <c r="H2397" s="1015">
        <v>0</v>
      </c>
      <c r="I2397" s="1015">
        <v>6850</v>
      </c>
      <c r="J2397" s="1015">
        <v>6850</v>
      </c>
      <c r="K2397" s="1015">
        <v>0</v>
      </c>
      <c r="L2397" s="1016">
        <v>-6850</v>
      </c>
    </row>
    <row r="2398" spans="1:12">
      <c r="A2398" s="1014" t="s">
        <v>12168</v>
      </c>
      <c r="B2398" s="1015" t="s">
        <v>12027</v>
      </c>
      <c r="C2398" s="1015" t="s">
        <v>12169</v>
      </c>
      <c r="D2398" s="1015" t="s">
        <v>12170</v>
      </c>
      <c r="E2398" s="1015">
        <v>0</v>
      </c>
      <c r="F2398" s="1015">
        <v>0</v>
      </c>
      <c r="G2398" s="1015">
        <v>0</v>
      </c>
      <c r="H2398" s="1015">
        <v>0</v>
      </c>
      <c r="I2398" s="1015">
        <v>1</v>
      </c>
      <c r="J2398" s="1015">
        <v>1</v>
      </c>
      <c r="K2398" s="1015">
        <v>1</v>
      </c>
      <c r="L2398" s="1016">
        <v>0</v>
      </c>
    </row>
    <row r="2399" spans="1:12">
      <c r="A2399" s="1014" t="s">
        <v>12168</v>
      </c>
      <c r="B2399" s="1015" t="s">
        <v>12028</v>
      </c>
      <c r="C2399" s="1015" t="s">
        <v>12146</v>
      </c>
      <c r="D2399" s="1015" t="s">
        <v>11955</v>
      </c>
      <c r="E2399" s="1015">
        <v>0</v>
      </c>
      <c r="F2399" s="1015">
        <v>0</v>
      </c>
      <c r="G2399" s="1015">
        <v>0</v>
      </c>
      <c r="H2399" s="1015">
        <v>0</v>
      </c>
      <c r="I2399" s="1015">
        <v>7862</v>
      </c>
      <c r="J2399" s="1015">
        <v>7862</v>
      </c>
      <c r="K2399" s="1015">
        <v>0</v>
      </c>
      <c r="L2399" s="1016">
        <v>-7862</v>
      </c>
    </row>
    <row r="2400" spans="1:12">
      <c r="A2400" s="1014" t="s">
        <v>12168</v>
      </c>
      <c r="B2400" s="1015" t="s">
        <v>12028</v>
      </c>
      <c r="C2400" s="1015" t="s">
        <v>12169</v>
      </c>
      <c r="D2400" s="1015" t="s">
        <v>12170</v>
      </c>
      <c r="E2400" s="1015">
        <v>0</v>
      </c>
      <c r="F2400" s="1015">
        <v>0</v>
      </c>
      <c r="G2400" s="1015">
        <v>0</v>
      </c>
      <c r="H2400" s="1015">
        <v>0</v>
      </c>
      <c r="I2400" s="1015">
        <v>0</v>
      </c>
      <c r="J2400" s="1015">
        <v>0</v>
      </c>
      <c r="K2400" s="1015">
        <v>0</v>
      </c>
      <c r="L2400" s="1016">
        <v>0</v>
      </c>
    </row>
    <row r="2401" spans="1:12">
      <c r="A2401" s="1014" t="s">
        <v>12168</v>
      </c>
      <c r="B2401" s="1015" t="s">
        <v>12029</v>
      </c>
      <c r="C2401" s="1015" t="s">
        <v>12146</v>
      </c>
      <c r="D2401" s="1015" t="s">
        <v>11955</v>
      </c>
      <c r="E2401" s="1015">
        <v>0</v>
      </c>
      <c r="F2401" s="1015">
        <v>0</v>
      </c>
      <c r="G2401" s="1015">
        <v>0</v>
      </c>
      <c r="H2401" s="1015">
        <v>0</v>
      </c>
      <c r="I2401" s="1015">
        <v>8768</v>
      </c>
      <c r="J2401" s="1015">
        <v>8768</v>
      </c>
      <c r="K2401" s="1015">
        <v>0</v>
      </c>
      <c r="L2401" s="1016">
        <v>-8768</v>
      </c>
    </row>
    <row r="2402" spans="1:12">
      <c r="A2402" s="1014" t="s">
        <v>12168</v>
      </c>
      <c r="B2402" s="1015" t="s">
        <v>12029</v>
      </c>
      <c r="C2402" s="1015" t="s">
        <v>12169</v>
      </c>
      <c r="D2402" s="1015" t="s">
        <v>12170</v>
      </c>
      <c r="E2402" s="1015">
        <v>0</v>
      </c>
      <c r="F2402" s="1015">
        <v>0</v>
      </c>
      <c r="G2402" s="1015">
        <v>0</v>
      </c>
      <c r="H2402" s="1015">
        <v>0</v>
      </c>
      <c r="I2402" s="1015">
        <v>7</v>
      </c>
      <c r="J2402" s="1015">
        <v>7</v>
      </c>
      <c r="K2402" s="1015">
        <v>7</v>
      </c>
      <c r="L2402" s="1016">
        <v>0</v>
      </c>
    </row>
    <row r="2403" spans="1:12">
      <c r="A2403" s="1014" t="s">
        <v>12168</v>
      </c>
      <c r="B2403" s="1015" t="s">
        <v>9519</v>
      </c>
      <c r="C2403" s="1015" t="s">
        <v>12146</v>
      </c>
      <c r="D2403" s="1015" t="s">
        <v>11955</v>
      </c>
      <c r="E2403" s="1015">
        <v>0</v>
      </c>
      <c r="F2403" s="1015">
        <v>0</v>
      </c>
      <c r="G2403" s="1015">
        <v>0</v>
      </c>
      <c r="H2403" s="1015">
        <v>0</v>
      </c>
      <c r="I2403" s="1015">
        <v>5717</v>
      </c>
      <c r="J2403" s="1015">
        <v>5717</v>
      </c>
      <c r="K2403" s="1015">
        <v>0</v>
      </c>
      <c r="L2403" s="1016">
        <v>-5717</v>
      </c>
    </row>
    <row r="2404" spans="1:12">
      <c r="A2404" s="1014" t="s">
        <v>12168</v>
      </c>
      <c r="B2404" s="1015" t="s">
        <v>9519</v>
      </c>
      <c r="C2404" s="1015" t="s">
        <v>12169</v>
      </c>
      <c r="D2404" s="1015" t="s">
        <v>12170</v>
      </c>
      <c r="E2404" s="1015">
        <v>0</v>
      </c>
      <c r="F2404" s="1015">
        <v>0</v>
      </c>
      <c r="G2404" s="1015">
        <v>0</v>
      </c>
      <c r="H2404" s="1015">
        <v>0</v>
      </c>
      <c r="I2404" s="1015">
        <v>0</v>
      </c>
      <c r="J2404" s="1015">
        <v>0</v>
      </c>
      <c r="K2404" s="1015">
        <v>0</v>
      </c>
      <c r="L2404" s="1016">
        <v>0</v>
      </c>
    </row>
    <row r="2405" spans="1:12">
      <c r="A2405" s="1014" t="s">
        <v>12168</v>
      </c>
      <c r="B2405" s="1015" t="s">
        <v>7358</v>
      </c>
      <c r="C2405" s="1015" t="s">
        <v>12146</v>
      </c>
      <c r="D2405" s="1015" t="s">
        <v>11955</v>
      </c>
      <c r="E2405" s="1015">
        <v>0</v>
      </c>
      <c r="F2405" s="1015">
        <v>0</v>
      </c>
      <c r="G2405" s="1015">
        <v>0</v>
      </c>
      <c r="H2405" s="1015">
        <v>0</v>
      </c>
      <c r="I2405" s="1015">
        <v>11718</v>
      </c>
      <c r="J2405" s="1015">
        <v>11718</v>
      </c>
      <c r="K2405" s="1015">
        <v>0</v>
      </c>
      <c r="L2405" s="1016">
        <v>-11718</v>
      </c>
    </row>
    <row r="2406" spans="1:12">
      <c r="A2406" s="1014" t="s">
        <v>12168</v>
      </c>
      <c r="B2406" s="1015" t="s">
        <v>7358</v>
      </c>
      <c r="C2406" s="1015" t="s">
        <v>12169</v>
      </c>
      <c r="D2406" s="1015" t="s">
        <v>12170</v>
      </c>
      <c r="E2406" s="1015">
        <v>0</v>
      </c>
      <c r="F2406" s="1015">
        <v>0</v>
      </c>
      <c r="G2406" s="1015">
        <v>0</v>
      </c>
      <c r="H2406" s="1015">
        <v>0</v>
      </c>
      <c r="I2406" s="1015">
        <v>0</v>
      </c>
      <c r="J2406" s="1015">
        <v>0</v>
      </c>
      <c r="K2406" s="1015">
        <v>0</v>
      </c>
      <c r="L2406" s="1016">
        <v>0</v>
      </c>
    </row>
    <row r="2407" spans="1:12">
      <c r="A2407" s="1014" t="s">
        <v>12168</v>
      </c>
      <c r="B2407" s="1015" t="s">
        <v>1691</v>
      </c>
      <c r="C2407" s="1015" t="s">
        <v>12146</v>
      </c>
      <c r="D2407" s="1015" t="s">
        <v>11955</v>
      </c>
      <c r="E2407" s="1015">
        <v>0</v>
      </c>
      <c r="F2407" s="1015">
        <v>0</v>
      </c>
      <c r="G2407" s="1015">
        <v>0</v>
      </c>
      <c r="H2407" s="1015">
        <v>0</v>
      </c>
      <c r="I2407" s="1015">
        <v>89762</v>
      </c>
      <c r="J2407" s="1015">
        <v>89762</v>
      </c>
      <c r="K2407" s="1015">
        <v>0</v>
      </c>
      <c r="L2407" s="1016">
        <v>-89762</v>
      </c>
    </row>
    <row r="2408" spans="1:12">
      <c r="A2408" s="1014" t="s">
        <v>12168</v>
      </c>
      <c r="B2408" s="1015" t="s">
        <v>1691</v>
      </c>
      <c r="C2408" s="1015" t="s">
        <v>12172</v>
      </c>
      <c r="D2408" s="1015" t="s">
        <v>12173</v>
      </c>
      <c r="E2408" s="1015">
        <v>0</v>
      </c>
      <c r="F2408" s="1015">
        <v>0</v>
      </c>
      <c r="G2408" s="1015">
        <v>0</v>
      </c>
      <c r="H2408" s="1015">
        <v>0</v>
      </c>
      <c r="I2408" s="1015">
        <v>107</v>
      </c>
      <c r="J2408" s="1015">
        <v>107</v>
      </c>
      <c r="K2408" s="1015">
        <v>107</v>
      </c>
      <c r="L2408" s="1016">
        <v>0</v>
      </c>
    </row>
    <row r="2409" spans="1:12">
      <c r="A2409" s="1014" t="s">
        <v>12168</v>
      </c>
      <c r="B2409" s="1015" t="s">
        <v>1691</v>
      </c>
      <c r="C2409" s="1015" t="s">
        <v>12169</v>
      </c>
      <c r="D2409" s="1015" t="s">
        <v>12170</v>
      </c>
      <c r="E2409" s="1015">
        <v>1</v>
      </c>
      <c r="F2409" s="1015">
        <v>79780.33</v>
      </c>
      <c r="G2409" s="1015">
        <v>0</v>
      </c>
      <c r="H2409" s="1015">
        <v>0</v>
      </c>
      <c r="I2409" s="1015">
        <v>23</v>
      </c>
      <c r="J2409" s="1015">
        <v>23</v>
      </c>
      <c r="K2409" s="1015">
        <v>23</v>
      </c>
      <c r="L2409" s="1016">
        <v>0</v>
      </c>
    </row>
    <row r="2410" spans="1:12">
      <c r="A2410" s="1014" t="s">
        <v>12168</v>
      </c>
      <c r="B2410" s="1015" t="s">
        <v>3793</v>
      </c>
      <c r="C2410" s="1015" t="s">
        <v>12146</v>
      </c>
      <c r="D2410" s="1015" t="s">
        <v>11955</v>
      </c>
      <c r="E2410" s="1015">
        <v>0</v>
      </c>
      <c r="F2410" s="1015">
        <v>0</v>
      </c>
      <c r="G2410" s="1015">
        <v>0</v>
      </c>
      <c r="H2410" s="1015">
        <v>0</v>
      </c>
      <c r="I2410" s="1015">
        <v>5757</v>
      </c>
      <c r="J2410" s="1015">
        <v>5757</v>
      </c>
      <c r="K2410" s="1015">
        <v>0</v>
      </c>
      <c r="L2410" s="1016">
        <v>-5757</v>
      </c>
    </row>
    <row r="2411" spans="1:12">
      <c r="A2411" s="1014" t="s">
        <v>12168</v>
      </c>
      <c r="B2411" s="1015" t="s">
        <v>3793</v>
      </c>
      <c r="C2411" s="1015" t="s">
        <v>12169</v>
      </c>
      <c r="D2411" s="1015" t="s">
        <v>12170</v>
      </c>
      <c r="E2411" s="1015">
        <v>0</v>
      </c>
      <c r="F2411" s="1015">
        <v>0</v>
      </c>
      <c r="G2411" s="1015">
        <v>0</v>
      </c>
      <c r="H2411" s="1015">
        <v>0</v>
      </c>
      <c r="I2411" s="1015">
        <v>3</v>
      </c>
      <c r="J2411" s="1015">
        <v>3</v>
      </c>
      <c r="K2411" s="1015">
        <v>3</v>
      </c>
      <c r="L2411" s="1016">
        <v>0</v>
      </c>
    </row>
    <row r="2412" spans="1:12">
      <c r="A2412" s="1014" t="s">
        <v>12168</v>
      </c>
      <c r="B2412" s="1015" t="s">
        <v>4263</v>
      </c>
      <c r="C2412" s="1015" t="s">
        <v>12146</v>
      </c>
      <c r="D2412" s="1015" t="s">
        <v>11955</v>
      </c>
      <c r="E2412" s="1015">
        <v>0</v>
      </c>
      <c r="F2412" s="1015">
        <v>0</v>
      </c>
      <c r="G2412" s="1015">
        <v>0</v>
      </c>
      <c r="H2412" s="1015">
        <v>0</v>
      </c>
      <c r="I2412" s="1015">
        <v>9983</v>
      </c>
      <c r="J2412" s="1015">
        <v>9983</v>
      </c>
      <c r="K2412" s="1015">
        <v>0</v>
      </c>
      <c r="L2412" s="1016">
        <v>-9983</v>
      </c>
    </row>
    <row r="2413" spans="1:12">
      <c r="A2413" s="1014" t="s">
        <v>12168</v>
      </c>
      <c r="B2413" s="1015" t="s">
        <v>4263</v>
      </c>
      <c r="C2413" s="1015" t="s">
        <v>12169</v>
      </c>
      <c r="D2413" s="1015" t="s">
        <v>12170</v>
      </c>
      <c r="E2413" s="1015">
        <v>0</v>
      </c>
      <c r="F2413" s="1015">
        <v>0</v>
      </c>
      <c r="G2413" s="1015">
        <v>0</v>
      </c>
      <c r="H2413" s="1015">
        <v>0</v>
      </c>
      <c r="I2413" s="1015">
        <v>1</v>
      </c>
      <c r="J2413" s="1015">
        <v>1</v>
      </c>
      <c r="K2413" s="1015">
        <v>1</v>
      </c>
      <c r="L2413" s="1016">
        <v>0</v>
      </c>
    </row>
    <row r="2414" spans="1:12">
      <c r="A2414" s="1014" t="s">
        <v>12168</v>
      </c>
      <c r="B2414" s="1015" t="s">
        <v>12047</v>
      </c>
      <c r="C2414" s="1015" t="s">
        <v>12146</v>
      </c>
      <c r="D2414" s="1015" t="s">
        <v>11955</v>
      </c>
      <c r="E2414" s="1015">
        <v>0</v>
      </c>
      <c r="F2414" s="1015">
        <v>0</v>
      </c>
      <c r="G2414" s="1015">
        <v>0</v>
      </c>
      <c r="H2414" s="1015">
        <v>0</v>
      </c>
      <c r="I2414" s="1015">
        <v>38903</v>
      </c>
      <c r="J2414" s="1015">
        <v>38903</v>
      </c>
      <c r="K2414" s="1015">
        <v>0</v>
      </c>
      <c r="L2414" s="1016">
        <v>-38903</v>
      </c>
    </row>
    <row r="2415" spans="1:12">
      <c r="A2415" s="1014" t="s">
        <v>12168</v>
      </c>
      <c r="B2415" s="1015" t="s">
        <v>12047</v>
      </c>
      <c r="C2415" s="1015" t="s">
        <v>12169</v>
      </c>
      <c r="D2415" s="1015" t="s">
        <v>12171</v>
      </c>
      <c r="E2415" s="1015">
        <v>0</v>
      </c>
      <c r="F2415" s="1015">
        <v>0</v>
      </c>
      <c r="G2415" s="1015">
        <v>0</v>
      </c>
      <c r="H2415" s="1015">
        <v>0</v>
      </c>
      <c r="I2415" s="1015">
        <v>3</v>
      </c>
      <c r="J2415" s="1015">
        <v>3</v>
      </c>
      <c r="K2415" s="1015">
        <v>3</v>
      </c>
      <c r="L2415" s="1016">
        <v>0</v>
      </c>
    </row>
    <row r="2416" spans="1:12">
      <c r="A2416" s="1014" t="s">
        <v>12168</v>
      </c>
      <c r="B2416" s="1015" t="s">
        <v>12047</v>
      </c>
      <c r="C2416" s="1015" t="s">
        <v>12169</v>
      </c>
      <c r="D2416" s="1015" t="s">
        <v>12170</v>
      </c>
      <c r="E2416" s="1015">
        <v>1</v>
      </c>
      <c r="F2416" s="1015">
        <v>54946.45</v>
      </c>
      <c r="G2416" s="1015">
        <v>0</v>
      </c>
      <c r="H2416" s="1015">
        <v>0</v>
      </c>
      <c r="I2416" s="1015">
        <v>40</v>
      </c>
      <c r="J2416" s="1015">
        <v>40</v>
      </c>
      <c r="K2416" s="1015">
        <v>40</v>
      </c>
      <c r="L2416" s="1016">
        <v>0</v>
      </c>
    </row>
    <row r="2417" spans="1:12">
      <c r="A2417" s="1014" t="s">
        <v>12168</v>
      </c>
      <c r="B2417" s="1015" t="s">
        <v>9915</v>
      </c>
      <c r="C2417" s="1015" t="s">
        <v>12146</v>
      </c>
      <c r="D2417" s="1015" t="s">
        <v>11955</v>
      </c>
      <c r="E2417" s="1015">
        <v>0</v>
      </c>
      <c r="F2417" s="1015">
        <v>0</v>
      </c>
      <c r="G2417" s="1015">
        <v>0</v>
      </c>
      <c r="H2417" s="1015">
        <v>0</v>
      </c>
      <c r="I2417" s="1015">
        <v>4566</v>
      </c>
      <c r="J2417" s="1015">
        <v>4566</v>
      </c>
      <c r="K2417" s="1015">
        <v>0</v>
      </c>
      <c r="L2417" s="1016">
        <v>-4566</v>
      </c>
    </row>
    <row r="2418" spans="1:12">
      <c r="A2418" s="1014" t="s">
        <v>12168</v>
      </c>
      <c r="B2418" s="1015" t="s">
        <v>9915</v>
      </c>
      <c r="C2418" s="1015" t="s">
        <v>12169</v>
      </c>
      <c r="D2418" s="1015" t="s">
        <v>12170</v>
      </c>
      <c r="E2418" s="1015">
        <v>2</v>
      </c>
      <c r="F2418" s="1015">
        <v>125053.18</v>
      </c>
      <c r="G2418" s="1015">
        <v>0</v>
      </c>
      <c r="H2418" s="1015">
        <v>0</v>
      </c>
      <c r="I2418" s="1015">
        <v>4</v>
      </c>
      <c r="J2418" s="1015">
        <v>4</v>
      </c>
      <c r="K2418" s="1015">
        <v>4</v>
      </c>
      <c r="L2418" s="1016">
        <v>0</v>
      </c>
    </row>
    <row r="2419" spans="1:12">
      <c r="A2419" s="1014" t="s">
        <v>12168</v>
      </c>
      <c r="B2419" s="1015" t="s">
        <v>4435</v>
      </c>
      <c r="C2419" s="1015" t="s">
        <v>12146</v>
      </c>
      <c r="D2419" s="1015" t="s">
        <v>11955</v>
      </c>
      <c r="E2419" s="1015">
        <v>0</v>
      </c>
      <c r="F2419" s="1015">
        <v>0</v>
      </c>
      <c r="G2419" s="1015">
        <v>0</v>
      </c>
      <c r="H2419" s="1015">
        <v>0</v>
      </c>
      <c r="I2419" s="1015">
        <v>18579</v>
      </c>
      <c r="J2419" s="1015">
        <v>18579</v>
      </c>
      <c r="K2419" s="1015">
        <v>0</v>
      </c>
      <c r="L2419" s="1016">
        <v>-18579</v>
      </c>
    </row>
    <row r="2420" spans="1:12">
      <c r="A2420" s="1014" t="s">
        <v>12168</v>
      </c>
      <c r="B2420" s="1015" t="s">
        <v>4435</v>
      </c>
      <c r="C2420" s="1015" t="s">
        <v>12169</v>
      </c>
      <c r="D2420" s="1015" t="s">
        <v>12170</v>
      </c>
      <c r="E2420" s="1015">
        <v>1</v>
      </c>
      <c r="F2420" s="1015">
        <v>54946.45</v>
      </c>
      <c r="G2420" s="1015">
        <v>0</v>
      </c>
      <c r="H2420" s="1015">
        <v>0</v>
      </c>
      <c r="I2420" s="1015">
        <v>6</v>
      </c>
      <c r="J2420" s="1015">
        <v>6</v>
      </c>
      <c r="K2420" s="1015">
        <v>6</v>
      </c>
      <c r="L2420" s="1016">
        <v>0</v>
      </c>
    </row>
    <row r="2421" spans="1:12">
      <c r="A2421" s="1014" t="s">
        <v>12168</v>
      </c>
      <c r="B2421" s="1015" t="s">
        <v>8339</v>
      </c>
      <c r="C2421" s="1015" t="s">
        <v>12146</v>
      </c>
      <c r="D2421" s="1015" t="s">
        <v>11955</v>
      </c>
      <c r="E2421" s="1015">
        <v>0</v>
      </c>
      <c r="F2421" s="1015">
        <v>0</v>
      </c>
      <c r="G2421" s="1015">
        <v>0</v>
      </c>
      <c r="H2421" s="1015">
        <v>0</v>
      </c>
      <c r="I2421" s="1015">
        <v>8454</v>
      </c>
      <c r="J2421" s="1015">
        <v>8454</v>
      </c>
      <c r="K2421" s="1015">
        <v>0</v>
      </c>
      <c r="L2421" s="1016">
        <v>-8454</v>
      </c>
    </row>
    <row r="2422" spans="1:12">
      <c r="A2422" s="1014" t="s">
        <v>12168</v>
      </c>
      <c r="B2422" s="1015" t="s">
        <v>8339</v>
      </c>
      <c r="C2422" s="1015" t="s">
        <v>12169</v>
      </c>
      <c r="D2422" s="1015" t="s">
        <v>12170</v>
      </c>
      <c r="E2422" s="1015">
        <v>0</v>
      </c>
      <c r="F2422" s="1015">
        <v>0</v>
      </c>
      <c r="G2422" s="1015">
        <v>0</v>
      </c>
      <c r="H2422" s="1015">
        <v>0</v>
      </c>
      <c r="I2422" s="1015">
        <v>0</v>
      </c>
      <c r="J2422" s="1015">
        <v>0</v>
      </c>
      <c r="K2422" s="1015">
        <v>0</v>
      </c>
      <c r="L2422" s="1016">
        <v>0</v>
      </c>
    </row>
    <row r="2423" spans="1:12">
      <c r="A2423" s="1014" t="s">
        <v>12168</v>
      </c>
      <c r="B2423" s="1015" t="s">
        <v>12048</v>
      </c>
      <c r="C2423" s="1015" t="s">
        <v>12146</v>
      </c>
      <c r="D2423" s="1015" t="s">
        <v>11955</v>
      </c>
      <c r="E2423" s="1015">
        <v>0</v>
      </c>
      <c r="F2423" s="1015">
        <v>0</v>
      </c>
      <c r="G2423" s="1015">
        <v>0</v>
      </c>
      <c r="H2423" s="1015">
        <v>0</v>
      </c>
      <c r="I2423" s="1015">
        <v>14129</v>
      </c>
      <c r="J2423" s="1015">
        <v>14129</v>
      </c>
      <c r="K2423" s="1015">
        <v>0</v>
      </c>
      <c r="L2423" s="1016">
        <v>-14129</v>
      </c>
    </row>
    <row r="2424" spans="1:12">
      <c r="A2424" s="1014" t="s">
        <v>12168</v>
      </c>
      <c r="B2424" s="1015" t="s">
        <v>12048</v>
      </c>
      <c r="C2424" s="1015" t="s">
        <v>12169</v>
      </c>
      <c r="D2424" s="1015" t="s">
        <v>12170</v>
      </c>
      <c r="E2424" s="1015">
        <v>0</v>
      </c>
      <c r="F2424" s="1015">
        <v>0</v>
      </c>
      <c r="G2424" s="1015">
        <v>0</v>
      </c>
      <c r="H2424" s="1015">
        <v>0</v>
      </c>
      <c r="I2424" s="1015">
        <v>7</v>
      </c>
      <c r="J2424" s="1015">
        <v>7</v>
      </c>
      <c r="K2424" s="1015">
        <v>7</v>
      </c>
      <c r="L2424" s="1016">
        <v>0</v>
      </c>
    </row>
    <row r="2425" spans="1:12">
      <c r="A2425" s="1014" t="s">
        <v>12168</v>
      </c>
      <c r="B2425" s="1015" t="s">
        <v>8477</v>
      </c>
      <c r="C2425" s="1015" t="s">
        <v>12146</v>
      </c>
      <c r="D2425" s="1015" t="s">
        <v>11955</v>
      </c>
      <c r="E2425" s="1015">
        <v>0</v>
      </c>
      <c r="F2425" s="1015">
        <v>0</v>
      </c>
      <c r="G2425" s="1015">
        <v>0</v>
      </c>
      <c r="H2425" s="1015">
        <v>0</v>
      </c>
      <c r="I2425" s="1015">
        <v>6434</v>
      </c>
      <c r="J2425" s="1015">
        <v>6434</v>
      </c>
      <c r="K2425" s="1015">
        <v>0</v>
      </c>
      <c r="L2425" s="1016">
        <v>-6434</v>
      </c>
    </row>
    <row r="2426" spans="1:12">
      <c r="A2426" s="1014" t="s">
        <v>12168</v>
      </c>
      <c r="B2426" s="1015" t="s">
        <v>8477</v>
      </c>
      <c r="C2426" s="1015" t="s">
        <v>12169</v>
      </c>
      <c r="D2426" s="1015" t="s">
        <v>12170</v>
      </c>
      <c r="E2426" s="1015">
        <v>2</v>
      </c>
      <c r="F2426" s="1015">
        <v>159560.66</v>
      </c>
      <c r="G2426" s="1015">
        <v>0</v>
      </c>
      <c r="H2426" s="1015">
        <v>0</v>
      </c>
      <c r="I2426" s="1015">
        <v>14</v>
      </c>
      <c r="J2426" s="1015">
        <v>14</v>
      </c>
      <c r="K2426" s="1015">
        <v>14</v>
      </c>
      <c r="L2426" s="1016">
        <v>0</v>
      </c>
    </row>
    <row r="2427" spans="1:12">
      <c r="A2427" s="1014" t="s">
        <v>12168</v>
      </c>
      <c r="B2427" s="1015" t="s">
        <v>4320</v>
      </c>
      <c r="C2427" s="1015" t="s">
        <v>12146</v>
      </c>
      <c r="D2427" s="1015" t="s">
        <v>11955</v>
      </c>
      <c r="E2427" s="1015">
        <v>0</v>
      </c>
      <c r="F2427" s="1015">
        <v>0</v>
      </c>
      <c r="G2427" s="1015">
        <v>0</v>
      </c>
      <c r="H2427" s="1015">
        <v>0</v>
      </c>
      <c r="I2427" s="1015">
        <v>6754</v>
      </c>
      <c r="J2427" s="1015">
        <v>6754</v>
      </c>
      <c r="K2427" s="1015">
        <v>0</v>
      </c>
      <c r="L2427" s="1016">
        <v>-6754</v>
      </c>
    </row>
    <row r="2428" spans="1:12">
      <c r="A2428" s="1014" t="s">
        <v>12168</v>
      </c>
      <c r="B2428" s="1015" t="s">
        <v>4320</v>
      </c>
      <c r="C2428" s="1015" t="s">
        <v>12169</v>
      </c>
      <c r="D2428" s="1015" t="s">
        <v>12170</v>
      </c>
      <c r="E2428" s="1015">
        <v>0</v>
      </c>
      <c r="F2428" s="1015">
        <v>0</v>
      </c>
      <c r="G2428" s="1015">
        <v>0</v>
      </c>
      <c r="H2428" s="1015">
        <v>0</v>
      </c>
      <c r="I2428" s="1015">
        <v>0</v>
      </c>
      <c r="J2428" s="1015">
        <v>0</v>
      </c>
      <c r="K2428" s="1015">
        <v>0</v>
      </c>
      <c r="L2428" s="1016">
        <v>0</v>
      </c>
    </row>
    <row r="2429" spans="1:12">
      <c r="A2429" s="1014" t="s">
        <v>12168</v>
      </c>
      <c r="B2429" s="1015" t="s">
        <v>12049</v>
      </c>
      <c r="C2429" s="1015" t="s">
        <v>12146</v>
      </c>
      <c r="D2429" s="1015" t="s">
        <v>11955</v>
      </c>
      <c r="E2429" s="1015">
        <v>0</v>
      </c>
      <c r="F2429" s="1015">
        <v>0</v>
      </c>
      <c r="G2429" s="1015">
        <v>0</v>
      </c>
      <c r="H2429" s="1015">
        <v>0</v>
      </c>
      <c r="I2429" s="1015">
        <v>13554</v>
      </c>
      <c r="J2429" s="1015">
        <v>13554</v>
      </c>
      <c r="K2429" s="1015">
        <v>0</v>
      </c>
      <c r="L2429" s="1016">
        <v>-13554</v>
      </c>
    </row>
    <row r="2430" spans="1:12">
      <c r="A2430" s="1014" t="s">
        <v>12168</v>
      </c>
      <c r="B2430" s="1015" t="s">
        <v>12049</v>
      </c>
      <c r="C2430" s="1015" t="s">
        <v>12169</v>
      </c>
      <c r="D2430" s="1015" t="s">
        <v>12170</v>
      </c>
      <c r="E2430" s="1015">
        <v>4</v>
      </c>
      <c r="F2430" s="1015">
        <v>319121.32</v>
      </c>
      <c r="G2430" s="1015">
        <v>0</v>
      </c>
      <c r="H2430" s="1015">
        <v>0</v>
      </c>
      <c r="I2430" s="1015">
        <v>19</v>
      </c>
      <c r="J2430" s="1015">
        <v>19</v>
      </c>
      <c r="K2430" s="1015">
        <v>19</v>
      </c>
      <c r="L2430" s="1016">
        <v>0</v>
      </c>
    </row>
    <row r="2431" spans="1:12">
      <c r="A2431" s="1014" t="s">
        <v>12168</v>
      </c>
      <c r="B2431" s="1015" t="s">
        <v>12174</v>
      </c>
      <c r="C2431" s="1015" t="s">
        <v>12146</v>
      </c>
      <c r="D2431" s="1015" t="s">
        <v>11955</v>
      </c>
      <c r="E2431" s="1015">
        <v>0</v>
      </c>
      <c r="F2431" s="1015">
        <v>0</v>
      </c>
      <c r="G2431" s="1015">
        <v>0</v>
      </c>
      <c r="H2431" s="1015">
        <v>0</v>
      </c>
      <c r="I2431" s="1015">
        <v>379687</v>
      </c>
      <c r="J2431" s="1015">
        <v>379687</v>
      </c>
      <c r="K2431" s="1015">
        <v>0</v>
      </c>
      <c r="L2431" s="1016">
        <v>-379687</v>
      </c>
    </row>
    <row r="2432" spans="1:12">
      <c r="A2432" s="1014" t="s">
        <v>12168</v>
      </c>
      <c r="B2432" s="1015" t="s">
        <v>12174</v>
      </c>
      <c r="C2432" s="1015" t="s">
        <v>12146</v>
      </c>
      <c r="D2432" s="1015" t="s">
        <v>12175</v>
      </c>
      <c r="E2432" s="1015">
        <v>2028</v>
      </c>
      <c r="F2432" s="1015">
        <v>9855733.5199999996</v>
      </c>
      <c r="G2432" s="1015">
        <v>0</v>
      </c>
      <c r="H2432" s="1015">
        <v>0</v>
      </c>
      <c r="I2432" s="1015">
        <v>23735</v>
      </c>
      <c r="J2432" s="1015">
        <v>23735</v>
      </c>
      <c r="K2432" s="1015">
        <v>23587</v>
      </c>
      <c r="L2432" s="1016">
        <v>-148</v>
      </c>
    </row>
    <row r="2433" spans="1:12">
      <c r="A2433" s="1014" t="s">
        <v>12168</v>
      </c>
      <c r="B2433" s="1015" t="s">
        <v>12174</v>
      </c>
      <c r="C2433" s="1015" t="s">
        <v>12172</v>
      </c>
      <c r="D2433" s="1015" t="s">
        <v>12173</v>
      </c>
      <c r="E2433" s="1015">
        <v>0</v>
      </c>
      <c r="F2433" s="1015">
        <v>0</v>
      </c>
      <c r="G2433" s="1015">
        <v>0</v>
      </c>
      <c r="H2433" s="1015">
        <v>0</v>
      </c>
      <c r="I2433" s="1015">
        <v>476</v>
      </c>
      <c r="J2433" s="1015">
        <v>476</v>
      </c>
      <c r="K2433" s="1015">
        <v>476</v>
      </c>
      <c r="L2433" s="1016">
        <v>0</v>
      </c>
    </row>
    <row r="2434" spans="1:12">
      <c r="A2434" s="1014" t="s">
        <v>12168</v>
      </c>
      <c r="B2434" s="1015" t="s">
        <v>12174</v>
      </c>
      <c r="C2434" s="1015" t="s">
        <v>12169</v>
      </c>
      <c r="D2434" s="1015" t="s">
        <v>12171</v>
      </c>
      <c r="E2434" s="1015">
        <v>0</v>
      </c>
      <c r="F2434" s="1015">
        <v>0</v>
      </c>
      <c r="G2434" s="1015">
        <v>0</v>
      </c>
      <c r="H2434" s="1015">
        <v>0</v>
      </c>
      <c r="I2434" s="1015">
        <v>55</v>
      </c>
      <c r="J2434" s="1015">
        <v>55</v>
      </c>
      <c r="K2434" s="1015">
        <v>55</v>
      </c>
      <c r="L2434" s="1016">
        <v>0</v>
      </c>
    </row>
    <row r="2435" spans="1:12">
      <c r="A2435" s="1014" t="s">
        <v>12168</v>
      </c>
      <c r="B2435" s="1015" t="s">
        <v>12174</v>
      </c>
      <c r="C2435" s="1015" t="s">
        <v>12169</v>
      </c>
      <c r="D2435" s="1015" t="s">
        <v>12170</v>
      </c>
      <c r="E2435" s="1015">
        <v>0</v>
      </c>
      <c r="F2435" s="1015">
        <v>0</v>
      </c>
      <c r="G2435" s="1015">
        <v>0</v>
      </c>
      <c r="H2435" s="1015">
        <v>0</v>
      </c>
      <c r="I2435" s="1015">
        <v>17</v>
      </c>
      <c r="J2435" s="1015">
        <v>17</v>
      </c>
      <c r="K2435" s="1015">
        <v>17</v>
      </c>
      <c r="L2435" s="1016">
        <v>0</v>
      </c>
    </row>
    <row r="2436" spans="1:12">
      <c r="A2436" s="1014" t="s">
        <v>12168</v>
      </c>
      <c r="B2436" s="1015" t="s">
        <v>8453</v>
      </c>
      <c r="C2436" s="1015" t="s">
        <v>12146</v>
      </c>
      <c r="D2436" s="1015" t="s">
        <v>11955</v>
      </c>
      <c r="E2436" s="1015">
        <v>0</v>
      </c>
      <c r="F2436" s="1015">
        <v>0</v>
      </c>
      <c r="G2436" s="1015">
        <v>0</v>
      </c>
      <c r="H2436" s="1015">
        <v>0</v>
      </c>
      <c r="I2436" s="1015">
        <v>4143</v>
      </c>
      <c r="J2436" s="1015">
        <v>4143</v>
      </c>
      <c r="K2436" s="1015">
        <v>0</v>
      </c>
      <c r="L2436" s="1016">
        <v>-4143</v>
      </c>
    </row>
    <row r="2437" spans="1:12">
      <c r="A2437" s="1014" t="s">
        <v>12168</v>
      </c>
      <c r="B2437" s="1015" t="s">
        <v>8453</v>
      </c>
      <c r="C2437" s="1015" t="s">
        <v>12169</v>
      </c>
      <c r="D2437" s="1015" t="s">
        <v>12171</v>
      </c>
      <c r="E2437" s="1015">
        <v>0</v>
      </c>
      <c r="F2437" s="1015">
        <v>0</v>
      </c>
      <c r="G2437" s="1015">
        <v>0</v>
      </c>
      <c r="H2437" s="1015">
        <v>0</v>
      </c>
      <c r="I2437" s="1015">
        <v>1</v>
      </c>
      <c r="J2437" s="1015">
        <v>1</v>
      </c>
      <c r="K2437" s="1015">
        <v>1</v>
      </c>
      <c r="L2437" s="1016">
        <v>0</v>
      </c>
    </row>
    <row r="2438" spans="1:12">
      <c r="A2438" s="1014" t="s">
        <v>12168</v>
      </c>
      <c r="B2438" s="1015" t="s">
        <v>8453</v>
      </c>
      <c r="C2438" s="1015" t="s">
        <v>12169</v>
      </c>
      <c r="D2438" s="1015" t="s">
        <v>12170</v>
      </c>
      <c r="E2438" s="1015">
        <v>0</v>
      </c>
      <c r="F2438" s="1015">
        <v>0</v>
      </c>
      <c r="G2438" s="1015">
        <v>0</v>
      </c>
      <c r="H2438" s="1015">
        <v>0</v>
      </c>
      <c r="I2438" s="1015">
        <v>1</v>
      </c>
      <c r="J2438" s="1015">
        <v>1</v>
      </c>
      <c r="K2438" s="1015">
        <v>1</v>
      </c>
      <c r="L2438" s="1016">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6"/>
  <sheetViews>
    <sheetView workbookViewId="0">
      <pane xSplit="3" ySplit="2" topLeftCell="G12" activePane="bottomRight" state="frozen"/>
      <selection pane="topRight" activeCell="D1" sqref="D1"/>
      <selection pane="bottomLeft" activeCell="A3" sqref="A3"/>
      <selection pane="bottomRight" activeCell="G4" sqref="G4"/>
    </sheetView>
  </sheetViews>
  <sheetFormatPr defaultRowHeight="15"/>
  <cols>
    <col min="1" max="1" width="3.7109375" style="822" customWidth="1"/>
    <col min="2" max="2" width="8.7109375" style="860" customWidth="1"/>
    <col min="3" max="3" width="51.28515625" style="860" customWidth="1"/>
    <col min="4" max="4" width="10.7109375" style="947" customWidth="1"/>
    <col min="5" max="5" width="14.42578125" style="945" customWidth="1"/>
    <col min="6" max="6" width="12.28515625" style="945" customWidth="1"/>
    <col min="7" max="7" width="20.7109375" style="945" customWidth="1"/>
    <col min="8" max="8" width="11.42578125" style="945" customWidth="1"/>
    <col min="9" max="9" width="6.85546875" style="950" customWidth="1"/>
    <col min="10" max="10" width="10.5703125" style="950" customWidth="1"/>
    <col min="11" max="11" width="50.140625" style="822" customWidth="1"/>
    <col min="12" max="16384" width="9.140625" style="822"/>
  </cols>
  <sheetData>
    <row r="1" spans="1:10" ht="57" customHeight="1">
      <c r="A1" s="816" t="s">
        <v>0</v>
      </c>
      <c r="B1" s="817" t="s">
        <v>11500</v>
      </c>
      <c r="C1" s="818" t="s">
        <v>4146</v>
      </c>
      <c r="D1" s="820" t="s">
        <v>11501</v>
      </c>
      <c r="E1" s="819" t="s">
        <v>11502</v>
      </c>
      <c r="F1" s="819" t="s">
        <v>11503</v>
      </c>
      <c r="G1" s="819" t="s">
        <v>11504</v>
      </c>
      <c r="H1" s="819" t="s">
        <v>11505</v>
      </c>
      <c r="I1" s="821" t="s">
        <v>11506</v>
      </c>
      <c r="J1" s="821" t="s">
        <v>11507</v>
      </c>
    </row>
    <row r="2" spans="1:10">
      <c r="B2" s="823">
        <v>2</v>
      </c>
      <c r="C2" s="823">
        <v>3</v>
      </c>
      <c r="D2" s="824">
        <v>6</v>
      </c>
      <c r="E2" s="825" t="s">
        <v>11508</v>
      </c>
      <c r="F2" s="825">
        <v>8</v>
      </c>
      <c r="G2" s="825">
        <v>9</v>
      </c>
      <c r="H2" s="825">
        <v>10</v>
      </c>
      <c r="I2" s="826">
        <v>11</v>
      </c>
      <c r="J2" s="826">
        <v>12</v>
      </c>
    </row>
    <row r="3" spans="1:10" s="832" customFormat="1" ht="36">
      <c r="A3" s="827">
        <v>1</v>
      </c>
      <c r="B3" s="828" t="s">
        <v>344</v>
      </c>
      <c r="C3" s="829" t="s">
        <v>345</v>
      </c>
      <c r="D3" s="830">
        <v>1952547</v>
      </c>
      <c r="E3" s="774" t="s">
        <v>348</v>
      </c>
      <c r="F3" s="774">
        <v>80204804001</v>
      </c>
      <c r="G3" s="989" t="s">
        <v>12887</v>
      </c>
      <c r="H3" s="774">
        <v>2300229</v>
      </c>
      <c r="I3" s="831">
        <v>13</v>
      </c>
      <c r="J3" s="831">
        <v>75203</v>
      </c>
    </row>
    <row r="4" spans="1:10" s="832" customFormat="1" ht="36">
      <c r="A4" s="827">
        <v>2</v>
      </c>
      <c r="B4" s="828" t="s">
        <v>276</v>
      </c>
      <c r="C4" s="829" t="s">
        <v>11509</v>
      </c>
      <c r="D4" s="830">
        <v>1952582</v>
      </c>
      <c r="E4" s="774" t="s">
        <v>280</v>
      </c>
      <c r="F4" s="774">
        <v>80208831001</v>
      </c>
      <c r="G4" s="989" t="s">
        <v>12888</v>
      </c>
      <c r="H4" s="774">
        <v>2300229</v>
      </c>
      <c r="I4" s="831">
        <v>13</v>
      </c>
      <c r="J4" s="831">
        <v>75203</v>
      </c>
    </row>
    <row r="5" spans="1:10" s="832" customFormat="1" ht="36">
      <c r="A5" s="827">
        <v>3</v>
      </c>
      <c r="B5" s="833" t="s">
        <v>9105</v>
      </c>
      <c r="C5" s="829" t="s">
        <v>11327</v>
      </c>
      <c r="D5" s="830">
        <v>1952642</v>
      </c>
      <c r="E5" s="774" t="s">
        <v>9107</v>
      </c>
      <c r="F5" s="774">
        <v>80415000000</v>
      </c>
      <c r="G5" s="774">
        <v>80613101001</v>
      </c>
      <c r="H5" s="774">
        <v>2300229</v>
      </c>
      <c r="I5" s="831">
        <v>13</v>
      </c>
      <c r="J5" s="831">
        <v>75203</v>
      </c>
    </row>
    <row r="6" spans="1:10" s="832" customFormat="1" ht="24">
      <c r="A6" s="836">
        <v>4</v>
      </c>
      <c r="B6" s="834" t="s">
        <v>661</v>
      </c>
      <c r="C6" s="835" t="s">
        <v>662</v>
      </c>
      <c r="D6" s="838" t="s">
        <v>11510</v>
      </c>
      <c r="E6" s="837" t="s">
        <v>665</v>
      </c>
      <c r="F6" s="837" t="s">
        <v>11511</v>
      </c>
      <c r="G6" s="837" t="s">
        <v>11512</v>
      </c>
      <c r="H6" s="839" t="s">
        <v>11513</v>
      </c>
      <c r="I6" s="840">
        <v>16</v>
      </c>
      <c r="J6" s="840">
        <v>12300</v>
      </c>
    </row>
    <row r="7" spans="1:10" s="832" customFormat="1" ht="36">
      <c r="A7" s="827">
        <v>5</v>
      </c>
      <c r="B7" s="828" t="s">
        <v>361</v>
      </c>
      <c r="C7" s="829" t="s">
        <v>362</v>
      </c>
      <c r="D7" s="830">
        <v>1952688</v>
      </c>
      <c r="E7" s="774" t="s">
        <v>365</v>
      </c>
      <c r="F7" s="774">
        <v>80218813001</v>
      </c>
      <c r="G7" s="774">
        <v>80618413101</v>
      </c>
      <c r="H7" s="774">
        <v>2300229</v>
      </c>
      <c r="I7" s="831">
        <v>13</v>
      </c>
      <c r="J7" s="831">
        <v>75203</v>
      </c>
    </row>
    <row r="8" spans="1:10" s="832" customFormat="1" ht="36">
      <c r="A8" s="827">
        <v>6</v>
      </c>
      <c r="B8" s="828" t="s">
        <v>430</v>
      </c>
      <c r="C8" s="829" t="s">
        <v>431</v>
      </c>
      <c r="D8" s="830">
        <v>1952990</v>
      </c>
      <c r="E8" s="774" t="s">
        <v>434</v>
      </c>
      <c r="F8" s="774">
        <v>80250825001</v>
      </c>
      <c r="G8" s="774">
        <v>80650425101</v>
      </c>
      <c r="H8" s="774">
        <v>2300229</v>
      </c>
      <c r="I8" s="831">
        <v>13</v>
      </c>
      <c r="J8" s="831">
        <v>75203</v>
      </c>
    </row>
    <row r="9" spans="1:10" s="832" customFormat="1" ht="36">
      <c r="A9" s="827">
        <v>7</v>
      </c>
      <c r="B9" s="841" t="s">
        <v>260</v>
      </c>
      <c r="C9" s="842" t="s">
        <v>261</v>
      </c>
      <c r="D9" s="830">
        <v>1952748</v>
      </c>
      <c r="E9" s="774" t="s">
        <v>264</v>
      </c>
      <c r="F9" s="774">
        <v>80418000000</v>
      </c>
      <c r="G9" s="774">
        <v>80624101001</v>
      </c>
      <c r="H9" s="774">
        <v>2300229</v>
      </c>
      <c r="I9" s="831">
        <v>13</v>
      </c>
      <c r="J9" s="831">
        <v>75203</v>
      </c>
    </row>
    <row r="10" spans="1:10" s="832" customFormat="1" ht="36">
      <c r="A10" s="827">
        <v>8</v>
      </c>
      <c r="B10" s="833" t="s">
        <v>9590</v>
      </c>
      <c r="C10" s="829" t="s">
        <v>11328</v>
      </c>
      <c r="D10" s="830">
        <v>1952820</v>
      </c>
      <c r="E10" s="774" t="s">
        <v>9593</v>
      </c>
      <c r="F10" s="774">
        <v>80233825001</v>
      </c>
      <c r="G10" s="774">
        <v>80633425101</v>
      </c>
      <c r="H10" s="774">
        <v>2300229</v>
      </c>
      <c r="I10" s="831">
        <v>13</v>
      </c>
      <c r="J10" s="831">
        <v>75203</v>
      </c>
    </row>
    <row r="11" spans="1:10" s="832" customFormat="1" ht="36">
      <c r="A11" s="827">
        <v>9</v>
      </c>
      <c r="B11" s="828" t="s">
        <v>8784</v>
      </c>
      <c r="C11" s="829" t="s">
        <v>11329</v>
      </c>
      <c r="D11" s="830">
        <v>1952837</v>
      </c>
      <c r="E11" s="774" t="s">
        <v>8787</v>
      </c>
      <c r="F11" s="774">
        <v>80234832001</v>
      </c>
      <c r="G11" s="774">
        <v>80634432101</v>
      </c>
      <c r="H11" s="774">
        <v>2300229</v>
      </c>
      <c r="I11" s="831">
        <v>13</v>
      </c>
      <c r="J11" s="831">
        <v>75203</v>
      </c>
    </row>
    <row r="12" spans="1:10" s="832" customFormat="1" ht="36">
      <c r="A12" s="827">
        <v>10</v>
      </c>
      <c r="B12" s="841" t="s">
        <v>7464</v>
      </c>
      <c r="C12" s="842" t="s">
        <v>11514</v>
      </c>
      <c r="D12" s="830">
        <v>32029287</v>
      </c>
      <c r="E12" s="774" t="s">
        <v>7467</v>
      </c>
      <c r="F12" s="774">
        <v>80237821001</v>
      </c>
      <c r="G12" s="774">
        <v>80637421101</v>
      </c>
      <c r="H12" s="774">
        <v>2300229</v>
      </c>
      <c r="I12" s="831">
        <v>13</v>
      </c>
      <c r="J12" s="831">
        <v>75203</v>
      </c>
    </row>
    <row r="13" spans="1:10" s="832" customFormat="1" ht="36">
      <c r="A13" s="827">
        <v>11</v>
      </c>
      <c r="B13" s="843" t="s">
        <v>9300</v>
      </c>
      <c r="C13" s="842" t="s">
        <v>11330</v>
      </c>
      <c r="D13" s="830">
        <v>1952926</v>
      </c>
      <c r="E13" s="774" t="s">
        <v>9303</v>
      </c>
      <c r="F13" s="774">
        <v>80243850001</v>
      </c>
      <c r="G13" s="774">
        <v>80643450101</v>
      </c>
      <c r="H13" s="774">
        <v>2300229</v>
      </c>
      <c r="I13" s="831">
        <v>13</v>
      </c>
      <c r="J13" s="831">
        <v>75203</v>
      </c>
    </row>
    <row r="14" spans="1:10" s="832" customFormat="1" ht="36">
      <c r="A14" s="836">
        <v>12</v>
      </c>
      <c r="B14" s="833" t="s">
        <v>9635</v>
      </c>
      <c r="C14" s="829" t="s">
        <v>11515</v>
      </c>
      <c r="D14" s="830">
        <v>1953087</v>
      </c>
      <c r="E14" s="774" t="s">
        <v>9638</v>
      </c>
      <c r="F14" s="774">
        <v>80460000000</v>
      </c>
      <c r="G14" s="774">
        <v>80659101001</v>
      </c>
      <c r="H14" s="774">
        <v>2300229</v>
      </c>
      <c r="I14" s="831">
        <v>13</v>
      </c>
      <c r="J14" s="831">
        <v>75203</v>
      </c>
    </row>
    <row r="15" spans="1:10" s="832" customFormat="1" ht="36">
      <c r="A15" s="827">
        <v>13</v>
      </c>
      <c r="B15" s="833" t="s">
        <v>9113</v>
      </c>
      <c r="C15" s="829" t="s">
        <v>11331</v>
      </c>
      <c r="D15" s="830">
        <v>4536938</v>
      </c>
      <c r="E15" s="774" t="s">
        <v>9115</v>
      </c>
      <c r="F15" s="774">
        <v>80427000000</v>
      </c>
      <c r="G15" s="774">
        <v>80727000001</v>
      </c>
      <c r="H15" s="774">
        <v>2300229</v>
      </c>
      <c r="I15" s="831">
        <v>13</v>
      </c>
      <c r="J15" s="831">
        <v>75203</v>
      </c>
    </row>
    <row r="16" spans="1:10" s="832" customFormat="1" ht="34.5" customHeight="1">
      <c r="A16" s="827">
        <v>14</v>
      </c>
      <c r="B16" s="844" t="s">
        <v>456</v>
      </c>
      <c r="C16" s="835" t="s">
        <v>457</v>
      </c>
      <c r="D16" s="846" t="s">
        <v>11516</v>
      </c>
      <c r="E16" s="847" t="s">
        <v>459</v>
      </c>
      <c r="F16" s="839" t="s">
        <v>723</v>
      </c>
      <c r="G16" s="839" t="s">
        <v>11517</v>
      </c>
      <c r="H16" s="839" t="s">
        <v>11513</v>
      </c>
      <c r="I16" s="848" t="s">
        <v>141</v>
      </c>
      <c r="J16" s="840" t="s">
        <v>140</v>
      </c>
    </row>
    <row r="17" spans="1:11" s="832" customFormat="1" ht="24">
      <c r="A17" s="827">
        <v>15</v>
      </c>
      <c r="B17" s="844" t="s">
        <v>296</v>
      </c>
      <c r="C17" s="835" t="s">
        <v>11518</v>
      </c>
      <c r="D17" s="846" t="s">
        <v>11519</v>
      </c>
      <c r="E17" s="847" t="s">
        <v>299</v>
      </c>
      <c r="F17" s="839" t="s">
        <v>723</v>
      </c>
      <c r="G17" s="839">
        <v>80727000001</v>
      </c>
      <c r="H17" s="839">
        <v>4210014</v>
      </c>
      <c r="I17" s="848">
        <v>16</v>
      </c>
      <c r="J17" s="840">
        <v>12300</v>
      </c>
    </row>
    <row r="18" spans="1:11" s="832" customFormat="1" ht="24">
      <c r="A18" s="827">
        <v>16</v>
      </c>
      <c r="B18" s="834" t="s">
        <v>571</v>
      </c>
      <c r="C18" s="835" t="s">
        <v>572</v>
      </c>
      <c r="D18" s="850">
        <v>64168576</v>
      </c>
      <c r="E18" s="839" t="s">
        <v>11520</v>
      </c>
      <c r="F18" s="839">
        <v>80427000000</v>
      </c>
      <c r="G18" s="839">
        <v>80727000001</v>
      </c>
      <c r="H18" s="839">
        <v>4210014</v>
      </c>
      <c r="I18" s="848">
        <v>16</v>
      </c>
      <c r="J18" s="848">
        <v>12300</v>
      </c>
    </row>
    <row r="19" spans="1:11" s="832" customFormat="1" ht="24">
      <c r="A19" s="827">
        <v>17</v>
      </c>
      <c r="B19" s="849" t="s">
        <v>5610</v>
      </c>
      <c r="C19" s="835" t="s">
        <v>11334</v>
      </c>
      <c r="D19" s="850">
        <v>88108194</v>
      </c>
      <c r="E19" s="839" t="s">
        <v>5612</v>
      </c>
      <c r="F19" s="839">
        <v>80427000000</v>
      </c>
      <c r="G19" s="839">
        <v>80727000001</v>
      </c>
      <c r="H19" s="839">
        <v>4210014</v>
      </c>
      <c r="I19" s="848">
        <v>16</v>
      </c>
      <c r="J19" s="848">
        <v>12300</v>
      </c>
    </row>
    <row r="20" spans="1:11" s="832" customFormat="1" ht="24">
      <c r="A20" s="827">
        <v>18</v>
      </c>
      <c r="B20" s="844" t="s">
        <v>8919</v>
      </c>
      <c r="C20" s="835" t="s">
        <v>11338</v>
      </c>
      <c r="D20" s="846">
        <v>22655368</v>
      </c>
      <c r="E20" s="847" t="s">
        <v>305</v>
      </c>
      <c r="F20" s="839">
        <v>80427000000</v>
      </c>
      <c r="G20" s="839">
        <v>80727000001</v>
      </c>
      <c r="H20" s="839">
        <v>4210014</v>
      </c>
      <c r="I20" s="848">
        <v>16</v>
      </c>
      <c r="J20" s="848">
        <v>12300</v>
      </c>
    </row>
    <row r="21" spans="1:11" s="832" customFormat="1" ht="24">
      <c r="A21" s="827">
        <v>19</v>
      </c>
      <c r="B21" s="834" t="s">
        <v>6046</v>
      </c>
      <c r="C21" s="835" t="s">
        <v>11339</v>
      </c>
      <c r="D21" s="850">
        <v>77855261</v>
      </c>
      <c r="E21" s="839" t="s">
        <v>6048</v>
      </c>
      <c r="F21" s="839">
        <v>80427000000</v>
      </c>
      <c r="G21" s="839">
        <v>80727000001</v>
      </c>
      <c r="H21" s="839">
        <v>4210014</v>
      </c>
      <c r="I21" s="848">
        <v>16</v>
      </c>
      <c r="J21" s="848">
        <v>12300</v>
      </c>
    </row>
    <row r="22" spans="1:11" s="860" customFormat="1" ht="25.5">
      <c r="A22" s="836">
        <v>20</v>
      </c>
      <c r="B22" s="844" t="s">
        <v>5605</v>
      </c>
      <c r="C22" s="852" t="s">
        <v>11340</v>
      </c>
      <c r="D22" s="996">
        <v>15297715</v>
      </c>
      <c r="E22" s="853" t="s">
        <v>5607</v>
      </c>
      <c r="F22" s="854">
        <v>80427000000</v>
      </c>
      <c r="G22" s="867" t="s">
        <v>11517</v>
      </c>
      <c r="H22" s="886">
        <v>4210014</v>
      </c>
      <c r="I22" s="855" t="s">
        <v>141</v>
      </c>
      <c r="J22" s="855" t="s">
        <v>140</v>
      </c>
      <c r="K22" s="985"/>
    </row>
    <row r="23" spans="1:11" s="860" customFormat="1" ht="24">
      <c r="A23" s="827">
        <v>21</v>
      </c>
      <c r="B23" s="844" t="s">
        <v>6279</v>
      </c>
      <c r="C23" s="835" t="s">
        <v>6280</v>
      </c>
      <c r="D23" s="856">
        <v>13220938</v>
      </c>
      <c r="E23" s="857" t="s">
        <v>6282</v>
      </c>
      <c r="F23" s="857">
        <v>80427000000</v>
      </c>
      <c r="G23" s="857">
        <v>80727000001</v>
      </c>
      <c r="H23" s="857">
        <v>4210014</v>
      </c>
      <c r="I23" s="858">
        <v>16</v>
      </c>
      <c r="J23" s="858">
        <v>12300</v>
      </c>
      <c r="K23" s="859"/>
    </row>
    <row r="24" spans="1:11" s="832" customFormat="1" ht="24">
      <c r="A24" s="827">
        <v>22</v>
      </c>
      <c r="B24" s="849" t="s">
        <v>302</v>
      </c>
      <c r="C24" s="835" t="s">
        <v>303</v>
      </c>
      <c r="D24" s="861">
        <v>82028146</v>
      </c>
      <c r="E24" s="857" t="s">
        <v>11521</v>
      </c>
      <c r="F24" s="857">
        <v>80427000000</v>
      </c>
      <c r="G24" s="857">
        <v>80727000001</v>
      </c>
      <c r="H24" s="857">
        <v>4210014</v>
      </c>
      <c r="I24" s="858">
        <v>16</v>
      </c>
      <c r="J24" s="858">
        <v>12300</v>
      </c>
      <c r="K24" s="862"/>
    </row>
    <row r="25" spans="1:11" s="832" customFormat="1" ht="24">
      <c r="A25" s="827">
        <v>23</v>
      </c>
      <c r="B25" s="834" t="s">
        <v>724</v>
      </c>
      <c r="C25" s="835" t="s">
        <v>725</v>
      </c>
      <c r="D25" s="861" t="s">
        <v>11522</v>
      </c>
      <c r="E25" s="857" t="s">
        <v>574</v>
      </c>
      <c r="F25" s="857" t="s">
        <v>11523</v>
      </c>
      <c r="G25" s="857" t="s">
        <v>11517</v>
      </c>
      <c r="H25" s="857" t="s">
        <v>11513</v>
      </c>
      <c r="I25" s="858" t="s">
        <v>141</v>
      </c>
      <c r="J25" s="858" t="s">
        <v>140</v>
      </c>
      <c r="K25" s="862"/>
    </row>
    <row r="26" spans="1:11" s="832" customFormat="1" ht="25.5">
      <c r="A26" s="827">
        <v>24</v>
      </c>
      <c r="B26" s="955" t="s">
        <v>8943</v>
      </c>
      <c r="C26" s="738" t="s">
        <v>11166</v>
      </c>
      <c r="D26" s="986">
        <v>43799798</v>
      </c>
      <c r="E26" s="732" t="s">
        <v>8945</v>
      </c>
      <c r="F26" s="986">
        <v>80427000000</v>
      </c>
      <c r="G26" s="986">
        <v>80727000001</v>
      </c>
      <c r="H26" s="986">
        <v>4210014</v>
      </c>
      <c r="I26" s="858" t="s">
        <v>141</v>
      </c>
      <c r="J26" s="858" t="s">
        <v>140</v>
      </c>
      <c r="K26" s="862"/>
    </row>
    <row r="27" spans="1:11" s="832" customFormat="1" ht="25.5">
      <c r="A27" s="827">
        <v>25</v>
      </c>
      <c r="B27" s="955" t="s">
        <v>8952</v>
      </c>
      <c r="C27" s="28" t="s">
        <v>11167</v>
      </c>
      <c r="D27" s="986">
        <v>106538462</v>
      </c>
      <c r="E27" s="732" t="s">
        <v>8954</v>
      </c>
      <c r="F27" s="986">
        <v>80427000000</v>
      </c>
      <c r="G27" s="986">
        <v>80727000001</v>
      </c>
      <c r="H27" s="857" t="s">
        <v>11525</v>
      </c>
      <c r="I27" s="858" t="s">
        <v>141</v>
      </c>
      <c r="J27" s="858" t="s">
        <v>11880</v>
      </c>
      <c r="K27" s="862"/>
    </row>
    <row r="28" spans="1:11" s="832" customFormat="1" ht="38.25">
      <c r="A28" s="827">
        <v>26</v>
      </c>
      <c r="B28" s="955" t="s">
        <v>39</v>
      </c>
      <c r="C28" s="28" t="s">
        <v>40</v>
      </c>
      <c r="D28" s="986">
        <v>23796556</v>
      </c>
      <c r="E28" s="732" t="s">
        <v>43</v>
      </c>
      <c r="F28" s="986">
        <v>80403000000</v>
      </c>
      <c r="G28" s="986">
        <v>80703000001</v>
      </c>
      <c r="H28" s="986">
        <v>4210014</v>
      </c>
      <c r="I28" s="858" t="s">
        <v>141</v>
      </c>
      <c r="J28" s="858" t="s">
        <v>140</v>
      </c>
      <c r="K28" s="862"/>
    </row>
    <row r="29" spans="1:11" s="832" customFormat="1" ht="25.5">
      <c r="A29" s="827">
        <v>27</v>
      </c>
      <c r="B29" s="955" t="s">
        <v>135</v>
      </c>
      <c r="C29" s="738" t="s">
        <v>136</v>
      </c>
      <c r="D29" s="986">
        <v>88135512</v>
      </c>
      <c r="E29" s="50" t="s">
        <v>139</v>
      </c>
      <c r="F29" s="986">
        <v>80427000000</v>
      </c>
      <c r="G29" s="986">
        <v>80727000001</v>
      </c>
      <c r="H29" s="857">
        <v>4210014</v>
      </c>
      <c r="I29" s="858">
        <v>16</v>
      </c>
      <c r="J29" s="858">
        <v>12300</v>
      </c>
      <c r="K29" s="862"/>
    </row>
    <row r="30" spans="1:11" s="832" customFormat="1" ht="36">
      <c r="A30" s="836">
        <v>28</v>
      </c>
      <c r="B30" s="828" t="s">
        <v>853</v>
      </c>
      <c r="C30" s="829" t="s">
        <v>854</v>
      </c>
      <c r="D30" s="863">
        <v>1953021</v>
      </c>
      <c r="E30" s="864" t="s">
        <v>857</v>
      </c>
      <c r="F30" s="864">
        <v>80455000000</v>
      </c>
      <c r="G30" s="864">
        <v>80653101001</v>
      </c>
      <c r="H30" s="864">
        <v>2300229</v>
      </c>
      <c r="I30" s="865">
        <v>13</v>
      </c>
      <c r="J30" s="865" t="s">
        <v>11524</v>
      </c>
      <c r="K30" s="862"/>
    </row>
    <row r="31" spans="1:11" s="832" customFormat="1" ht="38.25">
      <c r="A31" s="827">
        <v>29</v>
      </c>
      <c r="B31" s="956" t="s">
        <v>11214</v>
      </c>
      <c r="C31" s="762" t="s">
        <v>11215</v>
      </c>
      <c r="D31" s="598">
        <v>12703729</v>
      </c>
      <c r="E31" s="763" t="s">
        <v>11217</v>
      </c>
      <c r="F31" s="598">
        <v>80455000000</v>
      </c>
      <c r="G31" s="598">
        <v>80653101001</v>
      </c>
      <c r="H31" s="598">
        <v>2300229</v>
      </c>
      <c r="I31" s="865" t="s">
        <v>11475</v>
      </c>
      <c r="J31" s="865" t="s">
        <v>11555</v>
      </c>
      <c r="K31" s="862"/>
    </row>
    <row r="32" spans="1:11" s="866" customFormat="1" ht="36">
      <c r="A32" s="827">
        <v>30</v>
      </c>
      <c r="B32" s="828" t="s">
        <v>5944</v>
      </c>
      <c r="C32" s="829" t="s">
        <v>11344</v>
      </c>
      <c r="D32" s="863">
        <v>1953044</v>
      </c>
      <c r="E32" s="864" t="s">
        <v>5947</v>
      </c>
      <c r="F32" s="864">
        <v>80255815001</v>
      </c>
      <c r="G32" s="864">
        <v>80655415101</v>
      </c>
      <c r="H32" s="864">
        <v>2300229</v>
      </c>
      <c r="I32" s="865">
        <v>13</v>
      </c>
      <c r="J32" s="865">
        <v>75203</v>
      </c>
      <c r="K32" s="862"/>
    </row>
    <row r="33" spans="1:11" s="866" customFormat="1" ht="36">
      <c r="A33" s="827">
        <v>31</v>
      </c>
      <c r="B33" s="828" t="s">
        <v>8924</v>
      </c>
      <c r="C33" s="829" t="s">
        <v>11345</v>
      </c>
      <c r="D33" s="863">
        <v>1952518</v>
      </c>
      <c r="E33" s="864" t="s">
        <v>8927</v>
      </c>
      <c r="F33" s="864">
        <v>80201810001</v>
      </c>
      <c r="G33" s="864">
        <v>80601410101</v>
      </c>
      <c r="H33" s="864">
        <v>2300229</v>
      </c>
      <c r="I33" s="865">
        <v>13</v>
      </c>
      <c r="J33" s="865">
        <v>75203</v>
      </c>
      <c r="K33" s="862"/>
    </row>
    <row r="34" spans="1:11" s="866" customFormat="1" ht="36">
      <c r="A34" s="827">
        <v>32</v>
      </c>
      <c r="B34" s="841" t="s">
        <v>7825</v>
      </c>
      <c r="C34" s="842" t="s">
        <v>11346</v>
      </c>
      <c r="D34" s="863">
        <v>1952560</v>
      </c>
      <c r="E34" s="864" t="s">
        <v>7827</v>
      </c>
      <c r="F34" s="864">
        <v>80404000000</v>
      </c>
      <c r="G34" s="864">
        <v>80606101001</v>
      </c>
      <c r="H34" s="864">
        <v>2300229</v>
      </c>
      <c r="I34" s="865">
        <v>13</v>
      </c>
      <c r="J34" s="865">
        <v>75203</v>
      </c>
      <c r="K34" s="862"/>
    </row>
    <row r="35" spans="1:11" s="866" customFormat="1" ht="24">
      <c r="A35" s="827">
        <v>33</v>
      </c>
      <c r="B35" s="834" t="s">
        <v>393</v>
      </c>
      <c r="C35" s="835" t="s">
        <v>394</v>
      </c>
      <c r="D35" s="856">
        <v>155836897</v>
      </c>
      <c r="E35" s="853" t="s">
        <v>396</v>
      </c>
      <c r="F35" s="853">
        <v>80206852001</v>
      </c>
      <c r="G35" s="853">
        <v>80606452101</v>
      </c>
      <c r="H35" s="853" t="s">
        <v>11525</v>
      </c>
      <c r="I35" s="855">
        <v>16</v>
      </c>
      <c r="J35" s="855">
        <v>50102</v>
      </c>
      <c r="K35" s="862"/>
    </row>
    <row r="36" spans="1:11" s="866" customFormat="1" ht="24">
      <c r="A36" s="827">
        <v>34</v>
      </c>
      <c r="B36" s="849" t="s">
        <v>5616</v>
      </c>
      <c r="C36" s="835" t="s">
        <v>11347</v>
      </c>
      <c r="D36" s="861">
        <v>96234257</v>
      </c>
      <c r="E36" s="857" t="s">
        <v>5619</v>
      </c>
      <c r="F36" s="857">
        <v>80404000000</v>
      </c>
      <c r="G36" s="857">
        <v>80606101001</v>
      </c>
      <c r="H36" s="857">
        <v>4210014</v>
      </c>
      <c r="I36" s="858">
        <v>16</v>
      </c>
      <c r="J36" s="858">
        <v>12300</v>
      </c>
      <c r="K36" s="862"/>
    </row>
    <row r="37" spans="1:11" s="866" customFormat="1" ht="36">
      <c r="A37" s="827">
        <v>35</v>
      </c>
      <c r="B37" s="828" t="s">
        <v>10858</v>
      </c>
      <c r="C37" s="829" t="s">
        <v>11526</v>
      </c>
      <c r="D37" s="863">
        <v>96208969</v>
      </c>
      <c r="E37" s="864" t="s">
        <v>11527</v>
      </c>
      <c r="F37" s="864">
        <v>80410000000</v>
      </c>
      <c r="G37" s="864">
        <v>80611101001</v>
      </c>
      <c r="H37" s="864">
        <v>2300229</v>
      </c>
      <c r="I37" s="865">
        <v>13</v>
      </c>
      <c r="J37" s="865">
        <v>75203</v>
      </c>
      <c r="K37" s="862"/>
    </row>
    <row r="38" spans="1:11" s="866" customFormat="1" ht="36">
      <c r="A38" s="836">
        <v>36</v>
      </c>
      <c r="B38" s="833" t="s">
        <v>871</v>
      </c>
      <c r="C38" s="829" t="s">
        <v>872</v>
      </c>
      <c r="D38" s="863">
        <v>1952694</v>
      </c>
      <c r="E38" s="864" t="s">
        <v>875</v>
      </c>
      <c r="F38" s="864">
        <v>80219825001</v>
      </c>
      <c r="G38" s="864">
        <v>80619425101</v>
      </c>
      <c r="H38" s="864">
        <v>2300229</v>
      </c>
      <c r="I38" s="865">
        <v>13</v>
      </c>
      <c r="J38" s="865">
        <v>75203</v>
      </c>
    </row>
    <row r="39" spans="1:11" s="866" customFormat="1" ht="36">
      <c r="A39" s="827">
        <v>37</v>
      </c>
      <c r="B39" s="828" t="s">
        <v>417</v>
      </c>
      <c r="C39" s="829" t="s">
        <v>418</v>
      </c>
      <c r="D39" s="863" t="s">
        <v>11898</v>
      </c>
      <c r="E39" s="864" t="s">
        <v>421</v>
      </c>
      <c r="F39" s="864" t="s">
        <v>11899</v>
      </c>
      <c r="G39" s="864" t="s">
        <v>11900</v>
      </c>
      <c r="H39" s="864" t="s">
        <v>11559</v>
      </c>
      <c r="I39" s="865" t="s">
        <v>11475</v>
      </c>
      <c r="J39" s="865" t="s">
        <v>11524</v>
      </c>
    </row>
    <row r="40" spans="1:11" s="866" customFormat="1" ht="36">
      <c r="A40" s="827">
        <v>38</v>
      </c>
      <c r="B40" s="833" t="s">
        <v>613</v>
      </c>
      <c r="C40" s="829" t="s">
        <v>11528</v>
      </c>
      <c r="D40" s="863" t="s">
        <v>11901</v>
      </c>
      <c r="E40" s="864" t="s">
        <v>616</v>
      </c>
      <c r="F40" s="864" t="s">
        <v>11902</v>
      </c>
      <c r="G40" s="864" t="s">
        <v>11903</v>
      </c>
      <c r="H40" s="864" t="s">
        <v>11559</v>
      </c>
      <c r="I40" s="865" t="s">
        <v>11475</v>
      </c>
      <c r="J40" s="865" t="s">
        <v>11524</v>
      </c>
    </row>
    <row r="41" spans="1:11" s="866" customFormat="1" ht="24">
      <c r="A41" s="827">
        <v>39</v>
      </c>
      <c r="B41" s="834" t="s">
        <v>10121</v>
      </c>
      <c r="C41" s="835" t="s">
        <v>11348</v>
      </c>
      <c r="D41" s="861" t="s">
        <v>11529</v>
      </c>
      <c r="E41" s="857" t="s">
        <v>10123</v>
      </c>
      <c r="F41" s="857" t="s">
        <v>11902</v>
      </c>
      <c r="G41" s="857" t="s">
        <v>11903</v>
      </c>
      <c r="H41" s="857" t="s">
        <v>11513</v>
      </c>
      <c r="I41" s="858" t="s">
        <v>141</v>
      </c>
      <c r="J41" s="858" t="s">
        <v>140</v>
      </c>
    </row>
    <row r="42" spans="1:11" s="866" customFormat="1" ht="25.5">
      <c r="A42" s="827">
        <v>40</v>
      </c>
      <c r="B42" s="955">
        <v>20271</v>
      </c>
      <c r="C42" s="28" t="s">
        <v>11881</v>
      </c>
      <c r="D42" s="986">
        <v>35794232</v>
      </c>
      <c r="E42" s="857" t="s">
        <v>11773</v>
      </c>
      <c r="F42" s="986">
        <v>80443000000</v>
      </c>
      <c r="G42" s="986">
        <v>80743000001</v>
      </c>
      <c r="H42" s="857" t="s">
        <v>11513</v>
      </c>
      <c r="I42" s="858" t="s">
        <v>141</v>
      </c>
      <c r="J42" s="858" t="s">
        <v>140</v>
      </c>
    </row>
    <row r="43" spans="1:11" s="866" customFormat="1" ht="48">
      <c r="A43" s="827">
        <v>41</v>
      </c>
      <c r="B43" s="841" t="s">
        <v>7394</v>
      </c>
      <c r="C43" s="842" t="s">
        <v>11530</v>
      </c>
      <c r="D43" s="863" t="s">
        <v>11531</v>
      </c>
      <c r="E43" s="864" t="s">
        <v>7397</v>
      </c>
      <c r="F43" s="864" t="s">
        <v>11577</v>
      </c>
      <c r="G43" s="864" t="s">
        <v>11578</v>
      </c>
      <c r="H43" s="864" t="s">
        <v>11904</v>
      </c>
      <c r="I43" s="865" t="s">
        <v>11532</v>
      </c>
      <c r="J43" s="865" t="s">
        <v>11570</v>
      </c>
    </row>
    <row r="44" spans="1:11" s="866" customFormat="1" ht="36">
      <c r="A44" s="827">
        <v>42</v>
      </c>
      <c r="B44" s="828" t="s">
        <v>7005</v>
      </c>
      <c r="C44" s="829" t="s">
        <v>11533</v>
      </c>
      <c r="D44" s="863" t="s">
        <v>11905</v>
      </c>
      <c r="E44" s="864" t="s">
        <v>7007</v>
      </c>
      <c r="F44" s="864" t="s">
        <v>11535</v>
      </c>
      <c r="G44" s="864" t="s">
        <v>11536</v>
      </c>
      <c r="H44" s="864" t="s">
        <v>11559</v>
      </c>
      <c r="I44" s="865" t="s">
        <v>11475</v>
      </c>
      <c r="J44" s="865" t="s">
        <v>11524</v>
      </c>
    </row>
    <row r="45" spans="1:11" s="866" customFormat="1" ht="24">
      <c r="A45" s="827">
        <v>43</v>
      </c>
      <c r="B45" s="844" t="s">
        <v>6377</v>
      </c>
      <c r="C45" s="835" t="s">
        <v>11350</v>
      </c>
      <c r="D45" s="856" t="s">
        <v>11534</v>
      </c>
      <c r="E45" s="853" t="s">
        <v>6380</v>
      </c>
      <c r="F45" s="853" t="s">
        <v>11535</v>
      </c>
      <c r="G45" s="853" t="s">
        <v>11536</v>
      </c>
      <c r="H45" s="853" t="s">
        <v>11513</v>
      </c>
      <c r="I45" s="855" t="s">
        <v>141</v>
      </c>
      <c r="J45" s="855" t="s">
        <v>140</v>
      </c>
    </row>
    <row r="46" spans="1:11" s="866" customFormat="1" ht="36">
      <c r="A46" s="836">
        <v>44</v>
      </c>
      <c r="B46" s="828" t="s">
        <v>470</v>
      </c>
      <c r="C46" s="829" t="s">
        <v>471</v>
      </c>
      <c r="D46" s="863" t="s">
        <v>11906</v>
      </c>
      <c r="E46" s="864" t="s">
        <v>474</v>
      </c>
      <c r="F46" s="864" t="s">
        <v>11907</v>
      </c>
      <c r="G46" s="864" t="s">
        <v>11908</v>
      </c>
      <c r="H46" s="864" t="s">
        <v>11559</v>
      </c>
      <c r="I46" s="865" t="s">
        <v>11475</v>
      </c>
      <c r="J46" s="865" t="s">
        <v>11524</v>
      </c>
    </row>
    <row r="47" spans="1:11" s="866" customFormat="1" ht="24">
      <c r="A47" s="827">
        <v>45</v>
      </c>
      <c r="B47" s="834" t="s">
        <v>10142</v>
      </c>
      <c r="C47" s="835" t="s">
        <v>11351</v>
      </c>
      <c r="D47" s="861">
        <v>20824832</v>
      </c>
      <c r="E47" s="857" t="s">
        <v>10147</v>
      </c>
      <c r="F47" s="857">
        <v>80405000000</v>
      </c>
      <c r="G47" s="857">
        <v>80609101001</v>
      </c>
      <c r="H47" s="857">
        <v>4210014</v>
      </c>
      <c r="I47" s="858">
        <v>16</v>
      </c>
      <c r="J47" s="858">
        <v>12300</v>
      </c>
    </row>
    <row r="48" spans="1:11" s="866" customFormat="1" ht="36">
      <c r="A48" s="827">
        <v>46</v>
      </c>
      <c r="B48" s="828" t="s">
        <v>596</v>
      </c>
      <c r="C48" s="829" t="s">
        <v>11537</v>
      </c>
      <c r="D48" s="863">
        <v>1952725</v>
      </c>
      <c r="E48" s="864" t="s">
        <v>600</v>
      </c>
      <c r="F48" s="864">
        <v>80419000000</v>
      </c>
      <c r="G48" s="864">
        <v>80622101001</v>
      </c>
      <c r="H48" s="864">
        <v>2300229</v>
      </c>
      <c r="I48" s="865">
        <v>13</v>
      </c>
      <c r="J48" s="865">
        <v>75203</v>
      </c>
    </row>
    <row r="49" spans="1:10" s="866" customFormat="1" ht="36">
      <c r="A49" s="827">
        <v>47</v>
      </c>
      <c r="B49" s="828" t="s">
        <v>5882</v>
      </c>
      <c r="C49" s="829" t="s">
        <v>11352</v>
      </c>
      <c r="D49" s="863">
        <v>1952754</v>
      </c>
      <c r="E49" s="864" t="s">
        <v>5885</v>
      </c>
      <c r="F49" s="864">
        <v>80225807001</v>
      </c>
      <c r="G49" s="864">
        <v>80625407101</v>
      </c>
      <c r="H49" s="864">
        <v>2300229</v>
      </c>
      <c r="I49" s="865">
        <v>13</v>
      </c>
      <c r="J49" s="865">
        <v>75203</v>
      </c>
    </row>
    <row r="50" spans="1:10" s="866" customFormat="1" ht="36">
      <c r="A50" s="827">
        <v>48</v>
      </c>
      <c r="B50" s="833" t="s">
        <v>6993</v>
      </c>
      <c r="C50" s="829" t="s">
        <v>11353</v>
      </c>
      <c r="D50" s="863">
        <v>1952524</v>
      </c>
      <c r="E50" s="864" t="s">
        <v>6996</v>
      </c>
      <c r="F50" s="864">
        <v>80202851001</v>
      </c>
      <c r="G50" s="864">
        <v>80602451101</v>
      </c>
      <c r="H50" s="864">
        <v>2300229</v>
      </c>
      <c r="I50" s="865">
        <v>13</v>
      </c>
      <c r="J50" s="865">
        <v>75203</v>
      </c>
    </row>
    <row r="51" spans="1:10" s="866" customFormat="1" ht="36">
      <c r="A51" s="827">
        <v>49</v>
      </c>
      <c r="B51" s="828" t="s">
        <v>532</v>
      </c>
      <c r="C51" s="829" t="s">
        <v>11538</v>
      </c>
      <c r="D51" s="863">
        <v>1952932</v>
      </c>
      <c r="E51" s="864" t="s">
        <v>536</v>
      </c>
      <c r="F51" s="864">
        <v>80244850001</v>
      </c>
      <c r="G51" s="864">
        <v>80644450101</v>
      </c>
      <c r="H51" s="864">
        <v>2300229</v>
      </c>
      <c r="I51" s="865">
        <v>13</v>
      </c>
      <c r="J51" s="865">
        <v>75203</v>
      </c>
    </row>
    <row r="52" spans="1:10" s="866" customFormat="1" ht="24">
      <c r="A52" s="827">
        <v>50</v>
      </c>
      <c r="B52" s="834" t="s">
        <v>11195</v>
      </c>
      <c r="C52" s="835" t="s">
        <v>11356</v>
      </c>
      <c r="D52" s="856" t="s">
        <v>11540</v>
      </c>
      <c r="E52" s="853" t="s">
        <v>11541</v>
      </c>
      <c r="F52" s="853" t="s">
        <v>531</v>
      </c>
      <c r="G52" s="853" t="s">
        <v>11539</v>
      </c>
      <c r="H52" s="853" t="s">
        <v>11513</v>
      </c>
      <c r="I52" s="855" t="s">
        <v>141</v>
      </c>
      <c r="J52" s="855" t="s">
        <v>140</v>
      </c>
    </row>
    <row r="53" spans="1:10" s="832" customFormat="1" ht="24">
      <c r="A53" s="827">
        <v>51</v>
      </c>
      <c r="B53" s="834" t="s">
        <v>11181</v>
      </c>
      <c r="C53" s="835" t="s">
        <v>11542</v>
      </c>
      <c r="D53" s="856" t="s">
        <v>11543</v>
      </c>
      <c r="E53" s="853" t="s">
        <v>11184</v>
      </c>
      <c r="F53" s="853" t="s">
        <v>531</v>
      </c>
      <c r="G53" s="853" t="s">
        <v>11539</v>
      </c>
      <c r="H53" s="853" t="s">
        <v>11513</v>
      </c>
      <c r="I53" s="855" t="s">
        <v>141</v>
      </c>
      <c r="J53" s="855" t="s">
        <v>140</v>
      </c>
    </row>
    <row r="54" spans="1:10" s="832" customFormat="1" ht="36">
      <c r="A54" s="836">
        <v>52</v>
      </c>
      <c r="B54" s="833" t="s">
        <v>577</v>
      </c>
      <c r="C54" s="829" t="s">
        <v>578</v>
      </c>
      <c r="D54" s="863" t="s">
        <v>11909</v>
      </c>
      <c r="E54" s="864" t="s">
        <v>581</v>
      </c>
      <c r="F54" s="864" t="s">
        <v>576</v>
      </c>
      <c r="G54" s="864" t="s">
        <v>11910</v>
      </c>
      <c r="H54" s="864" t="s">
        <v>11559</v>
      </c>
      <c r="I54" s="865" t="s">
        <v>11475</v>
      </c>
      <c r="J54" s="865" t="s">
        <v>11524</v>
      </c>
    </row>
    <row r="55" spans="1:10" s="832" customFormat="1" ht="36">
      <c r="A55" s="827">
        <v>53</v>
      </c>
      <c r="B55" s="833" t="s">
        <v>6035</v>
      </c>
      <c r="C55" s="829" t="s">
        <v>11358</v>
      </c>
      <c r="D55" s="863" t="s">
        <v>11911</v>
      </c>
      <c r="E55" s="864" t="s">
        <v>6038</v>
      </c>
      <c r="F55" s="864" t="s">
        <v>6034</v>
      </c>
      <c r="G55" s="864" t="s">
        <v>11912</v>
      </c>
      <c r="H55" s="864" t="s">
        <v>11559</v>
      </c>
      <c r="I55" s="865" t="s">
        <v>11475</v>
      </c>
      <c r="J55" s="865" t="s">
        <v>11524</v>
      </c>
    </row>
    <row r="56" spans="1:10" s="832" customFormat="1" ht="24">
      <c r="A56" s="827">
        <v>54</v>
      </c>
      <c r="B56" s="834" t="s">
        <v>11286</v>
      </c>
      <c r="C56" s="835" t="s">
        <v>11544</v>
      </c>
      <c r="D56" s="869" t="s">
        <v>11913</v>
      </c>
      <c r="E56" s="870" t="s">
        <v>11289</v>
      </c>
      <c r="F56" s="870" t="s">
        <v>6034</v>
      </c>
      <c r="G56" s="870" t="s">
        <v>11912</v>
      </c>
      <c r="H56" s="870" t="s">
        <v>11513</v>
      </c>
      <c r="I56" s="871" t="s">
        <v>141</v>
      </c>
      <c r="J56" s="871" t="s">
        <v>140</v>
      </c>
    </row>
    <row r="57" spans="1:10" s="832" customFormat="1" ht="36">
      <c r="A57" s="827">
        <v>55</v>
      </c>
      <c r="B57" s="843" t="s">
        <v>6391</v>
      </c>
      <c r="C57" s="842" t="s">
        <v>11360</v>
      </c>
      <c r="D57" s="863" t="s">
        <v>11914</v>
      </c>
      <c r="E57" s="864" t="s">
        <v>6394</v>
      </c>
      <c r="F57" s="864">
        <v>80435000000</v>
      </c>
      <c r="G57" s="864" t="s">
        <v>11915</v>
      </c>
      <c r="H57" s="864" t="s">
        <v>11559</v>
      </c>
      <c r="I57" s="865" t="s">
        <v>11475</v>
      </c>
      <c r="J57" s="865" t="s">
        <v>11524</v>
      </c>
    </row>
    <row r="58" spans="1:10" s="832" customFormat="1" ht="25.5">
      <c r="A58" s="827">
        <v>56</v>
      </c>
      <c r="B58" s="778" t="s">
        <v>11361</v>
      </c>
      <c r="C58" s="754" t="s">
        <v>12440</v>
      </c>
      <c r="D58" s="861" t="s">
        <v>12446</v>
      </c>
      <c r="E58" s="857" t="s">
        <v>12442</v>
      </c>
      <c r="F58" s="857" t="s">
        <v>12447</v>
      </c>
      <c r="G58" s="857" t="s">
        <v>11915</v>
      </c>
      <c r="H58" s="857" t="s">
        <v>11513</v>
      </c>
      <c r="I58" s="858" t="s">
        <v>141</v>
      </c>
      <c r="J58" s="858" t="s">
        <v>140</v>
      </c>
    </row>
    <row r="59" spans="1:10" s="832" customFormat="1" ht="36">
      <c r="A59" s="827">
        <v>57</v>
      </c>
      <c r="B59" s="828" t="s">
        <v>6700</v>
      </c>
      <c r="C59" s="829" t="s">
        <v>11365</v>
      </c>
      <c r="D59" s="991" t="s">
        <v>11916</v>
      </c>
      <c r="E59" s="989" t="s">
        <v>6703</v>
      </c>
      <c r="F59" s="989" t="s">
        <v>11917</v>
      </c>
      <c r="G59" s="989" t="s">
        <v>11918</v>
      </c>
      <c r="H59" s="989" t="s">
        <v>11559</v>
      </c>
      <c r="I59" s="990" t="s">
        <v>11475</v>
      </c>
      <c r="J59" s="990" t="s">
        <v>11524</v>
      </c>
    </row>
    <row r="60" spans="1:10" s="832" customFormat="1" ht="36">
      <c r="A60" s="827">
        <v>58</v>
      </c>
      <c r="B60" s="828" t="s">
        <v>8467</v>
      </c>
      <c r="C60" s="829" t="s">
        <v>11366</v>
      </c>
      <c r="D60" s="991" t="s">
        <v>11919</v>
      </c>
      <c r="E60" s="989" t="s">
        <v>8470</v>
      </c>
      <c r="F60" s="989" t="s">
        <v>11920</v>
      </c>
      <c r="G60" s="989" t="s">
        <v>11921</v>
      </c>
      <c r="H60" s="989" t="s">
        <v>11559</v>
      </c>
      <c r="I60" s="990" t="s">
        <v>11475</v>
      </c>
      <c r="J60" s="990" t="s">
        <v>11524</v>
      </c>
    </row>
    <row r="61" spans="1:10" s="832" customFormat="1" ht="36">
      <c r="A61" s="827">
        <v>59</v>
      </c>
      <c r="B61" s="828" t="s">
        <v>511</v>
      </c>
      <c r="C61" s="829" t="s">
        <v>11545</v>
      </c>
      <c r="D61" s="991" t="s">
        <v>11922</v>
      </c>
      <c r="E61" s="989" t="s">
        <v>513</v>
      </c>
      <c r="F61" s="989" t="s">
        <v>11923</v>
      </c>
      <c r="G61" s="989" t="s">
        <v>11924</v>
      </c>
      <c r="H61" s="989" t="s">
        <v>11559</v>
      </c>
      <c r="I61" s="990" t="s">
        <v>11475</v>
      </c>
      <c r="J61" s="990" t="s">
        <v>11524</v>
      </c>
    </row>
    <row r="62" spans="1:10" s="866" customFormat="1" ht="24">
      <c r="A62" s="836">
        <v>60</v>
      </c>
      <c r="B62" s="834" t="s">
        <v>205</v>
      </c>
      <c r="C62" s="835" t="s">
        <v>11544</v>
      </c>
      <c r="D62" s="875" t="s">
        <v>11925</v>
      </c>
      <c r="E62" s="868" t="s">
        <v>208</v>
      </c>
      <c r="F62" s="868">
        <v>80439000000</v>
      </c>
      <c r="G62" s="868">
        <v>80739000001</v>
      </c>
      <c r="H62" s="868">
        <v>4210014</v>
      </c>
      <c r="I62" s="876">
        <v>16</v>
      </c>
      <c r="J62" s="876">
        <v>12300</v>
      </c>
    </row>
    <row r="63" spans="1:10" s="880" customFormat="1" ht="36">
      <c r="A63" s="827">
        <v>61</v>
      </c>
      <c r="B63" s="843" t="s">
        <v>197</v>
      </c>
      <c r="C63" s="842" t="s">
        <v>11546</v>
      </c>
      <c r="D63" s="878">
        <v>61182340</v>
      </c>
      <c r="E63" s="877" t="s">
        <v>200</v>
      </c>
      <c r="F63" s="877">
        <v>80439000000</v>
      </c>
      <c r="G63" s="877">
        <v>80739000001</v>
      </c>
      <c r="H63" s="877">
        <v>2300229</v>
      </c>
      <c r="I63" s="879">
        <v>13</v>
      </c>
      <c r="J63" s="879" t="s">
        <v>11524</v>
      </c>
    </row>
    <row r="64" spans="1:10" s="866" customFormat="1" ht="36">
      <c r="A64" s="827">
        <v>62</v>
      </c>
      <c r="B64" s="828" t="s">
        <v>761</v>
      </c>
      <c r="C64" s="829" t="s">
        <v>762</v>
      </c>
      <c r="D64" s="830">
        <v>33811682</v>
      </c>
      <c r="E64" s="774" t="s">
        <v>764</v>
      </c>
      <c r="F64" s="774">
        <v>80445000000</v>
      </c>
      <c r="G64" s="774">
        <v>80745000001</v>
      </c>
      <c r="H64" s="774">
        <v>2300229</v>
      </c>
      <c r="I64" s="831">
        <v>13</v>
      </c>
      <c r="J64" s="831">
        <v>75203</v>
      </c>
    </row>
    <row r="65" spans="1:10" s="866" customFormat="1" ht="36">
      <c r="A65" s="827">
        <v>63</v>
      </c>
      <c r="B65" s="828" t="s">
        <v>7581</v>
      </c>
      <c r="C65" s="829" t="s">
        <v>11367</v>
      </c>
      <c r="D65" s="830">
        <v>52943231</v>
      </c>
      <c r="E65" s="774" t="s">
        <v>7583</v>
      </c>
      <c r="F65" s="774">
        <v>80445000000</v>
      </c>
      <c r="G65" s="774">
        <v>80745000001</v>
      </c>
      <c r="H65" s="774">
        <v>2300229</v>
      </c>
      <c r="I65" s="831">
        <v>13</v>
      </c>
      <c r="J65" s="831">
        <v>75203</v>
      </c>
    </row>
    <row r="66" spans="1:10" s="866" customFormat="1" ht="36">
      <c r="A66" s="827">
        <v>64</v>
      </c>
      <c r="B66" s="828" t="s">
        <v>8097</v>
      </c>
      <c r="C66" s="829" t="s">
        <v>11547</v>
      </c>
      <c r="D66" s="830">
        <v>20839130</v>
      </c>
      <c r="E66" s="774" t="s">
        <v>8099</v>
      </c>
      <c r="F66" s="774">
        <v>80445000000</v>
      </c>
      <c r="G66" s="774">
        <v>80745000001</v>
      </c>
      <c r="H66" s="774">
        <v>2300229</v>
      </c>
      <c r="I66" s="831">
        <v>13</v>
      </c>
      <c r="J66" s="831">
        <v>75203</v>
      </c>
    </row>
    <row r="67" spans="1:10" s="866" customFormat="1" ht="36">
      <c r="A67" s="827">
        <v>65</v>
      </c>
      <c r="B67" s="828" t="s">
        <v>718</v>
      </c>
      <c r="C67" s="829" t="s">
        <v>11548</v>
      </c>
      <c r="D67" s="830">
        <v>42988729</v>
      </c>
      <c r="E67" s="774" t="s">
        <v>720</v>
      </c>
      <c r="F67" s="774">
        <v>80445000000</v>
      </c>
      <c r="G67" s="774">
        <v>80745000001</v>
      </c>
      <c r="H67" s="774">
        <v>2300229</v>
      </c>
      <c r="I67" s="831">
        <v>13</v>
      </c>
      <c r="J67" s="831" t="s">
        <v>11524</v>
      </c>
    </row>
    <row r="68" spans="1:10" s="866" customFormat="1" ht="36">
      <c r="A68" s="827">
        <v>66</v>
      </c>
      <c r="B68" s="833" t="s">
        <v>127</v>
      </c>
      <c r="C68" s="829" t="s">
        <v>11549</v>
      </c>
      <c r="D68" s="830">
        <v>20839118</v>
      </c>
      <c r="E68" s="774" t="s">
        <v>131</v>
      </c>
      <c r="F68" s="774">
        <v>80445000000</v>
      </c>
      <c r="G68" s="774">
        <v>80745000001</v>
      </c>
      <c r="H68" s="774">
        <v>2300229</v>
      </c>
      <c r="I68" s="831">
        <v>13</v>
      </c>
      <c r="J68" s="831">
        <v>75203</v>
      </c>
    </row>
    <row r="69" spans="1:10" s="866" customFormat="1" ht="48">
      <c r="A69" s="827">
        <v>67</v>
      </c>
      <c r="B69" s="828" t="s">
        <v>326</v>
      </c>
      <c r="C69" s="829" t="s">
        <v>327</v>
      </c>
      <c r="D69" s="830">
        <v>42988712</v>
      </c>
      <c r="E69" s="774" t="s">
        <v>329</v>
      </c>
      <c r="F69" s="774">
        <v>80445000000</v>
      </c>
      <c r="G69" s="774">
        <v>80745000001</v>
      </c>
      <c r="H69" s="774">
        <v>2300229</v>
      </c>
      <c r="I69" s="831">
        <v>13</v>
      </c>
      <c r="J69" s="831">
        <v>75203</v>
      </c>
    </row>
    <row r="70" spans="1:10" s="866" customFormat="1" ht="48">
      <c r="A70" s="836">
        <v>68</v>
      </c>
      <c r="B70" s="828" t="s">
        <v>7451</v>
      </c>
      <c r="C70" s="829" t="s">
        <v>11550</v>
      </c>
      <c r="D70" s="830">
        <v>42988824</v>
      </c>
      <c r="E70" s="774" t="s">
        <v>7453</v>
      </c>
      <c r="F70" s="774">
        <v>80445000000</v>
      </c>
      <c r="G70" s="774">
        <v>80745000001</v>
      </c>
      <c r="H70" s="774">
        <v>2300229</v>
      </c>
      <c r="I70" s="831">
        <v>13</v>
      </c>
      <c r="J70" s="831">
        <v>75201</v>
      </c>
    </row>
    <row r="71" spans="1:10" s="866" customFormat="1" ht="24">
      <c r="A71" s="827">
        <v>69</v>
      </c>
      <c r="B71" s="849" t="s">
        <v>11236</v>
      </c>
      <c r="C71" s="835" t="s">
        <v>11368</v>
      </c>
      <c r="D71" s="850">
        <v>71851641</v>
      </c>
      <c r="E71" s="839" t="s">
        <v>11239</v>
      </c>
      <c r="F71" s="839">
        <v>80445000000</v>
      </c>
      <c r="G71" s="839">
        <v>80745000001</v>
      </c>
      <c r="H71" s="839">
        <v>4210014</v>
      </c>
      <c r="I71" s="848">
        <v>16</v>
      </c>
      <c r="J71" s="848">
        <v>12300</v>
      </c>
    </row>
    <row r="72" spans="1:10" s="866" customFormat="1" ht="33.75" customHeight="1">
      <c r="A72" s="827">
        <v>70</v>
      </c>
      <c r="B72" s="834" t="s">
        <v>5623</v>
      </c>
      <c r="C72" s="835" t="s">
        <v>11929</v>
      </c>
      <c r="D72" s="850">
        <v>33824437</v>
      </c>
      <c r="E72" s="839" t="s">
        <v>5625</v>
      </c>
      <c r="F72" s="839">
        <v>80445000000</v>
      </c>
      <c r="G72" s="839">
        <v>80745000001</v>
      </c>
      <c r="H72" s="839">
        <v>4100612</v>
      </c>
      <c r="I72" s="848">
        <v>16</v>
      </c>
      <c r="J72" s="848">
        <v>75500</v>
      </c>
    </row>
    <row r="73" spans="1:10" s="866" customFormat="1" ht="36">
      <c r="A73" s="827">
        <v>71</v>
      </c>
      <c r="B73" s="844" t="s">
        <v>7441</v>
      </c>
      <c r="C73" s="835" t="s">
        <v>11930</v>
      </c>
      <c r="D73" s="850">
        <v>20822425</v>
      </c>
      <c r="E73" s="839" t="s">
        <v>7444</v>
      </c>
      <c r="F73" s="839">
        <v>80445000000</v>
      </c>
      <c r="G73" s="839">
        <v>80745000001</v>
      </c>
      <c r="H73" s="839">
        <v>4210014</v>
      </c>
      <c r="I73" s="848">
        <v>16</v>
      </c>
      <c r="J73" s="848">
        <v>12300</v>
      </c>
    </row>
    <row r="74" spans="1:10" s="951" customFormat="1" ht="48">
      <c r="A74" s="827">
        <v>72</v>
      </c>
      <c r="B74" s="958" t="s">
        <v>11302</v>
      </c>
      <c r="C74" s="650" t="s">
        <v>11303</v>
      </c>
      <c r="D74" s="997">
        <v>42988830</v>
      </c>
      <c r="E74" s="989" t="s">
        <v>11306</v>
      </c>
      <c r="F74" s="997">
        <v>80445000000</v>
      </c>
      <c r="G74" s="997">
        <v>80745000001</v>
      </c>
      <c r="H74" s="997">
        <v>2300229</v>
      </c>
      <c r="I74" s="990" t="s">
        <v>11475</v>
      </c>
      <c r="J74" s="997">
        <v>75201</v>
      </c>
    </row>
    <row r="75" spans="1:10" s="866" customFormat="1" ht="48" customHeight="1">
      <c r="A75" s="827">
        <v>73</v>
      </c>
      <c r="B75" s="828" t="s">
        <v>770</v>
      </c>
      <c r="C75" s="829" t="s">
        <v>11551</v>
      </c>
      <c r="D75" s="878">
        <v>1952872</v>
      </c>
      <c r="E75" s="877" t="s">
        <v>774</v>
      </c>
      <c r="F75" s="877">
        <v>80423000000</v>
      </c>
      <c r="G75" s="877">
        <v>80723000001</v>
      </c>
      <c r="H75" s="877">
        <v>2300229</v>
      </c>
      <c r="I75" s="879">
        <v>13</v>
      </c>
      <c r="J75" s="879">
        <v>75203</v>
      </c>
    </row>
    <row r="76" spans="1:10" s="866" customFormat="1" ht="36">
      <c r="A76" s="827">
        <v>74</v>
      </c>
      <c r="B76" s="828" t="s">
        <v>377</v>
      </c>
      <c r="C76" s="829" t="s">
        <v>378</v>
      </c>
      <c r="D76" s="830">
        <v>1952895</v>
      </c>
      <c r="E76" s="774" t="s">
        <v>381</v>
      </c>
      <c r="F76" s="774">
        <v>80425000000</v>
      </c>
      <c r="G76" s="774">
        <v>80641101001</v>
      </c>
      <c r="H76" s="774">
        <v>2300229</v>
      </c>
      <c r="I76" s="831">
        <v>13</v>
      </c>
      <c r="J76" s="831">
        <v>75203</v>
      </c>
    </row>
    <row r="77" spans="1:10" s="866" customFormat="1" ht="36">
      <c r="A77" s="827">
        <v>75</v>
      </c>
      <c r="B77" s="828" t="s">
        <v>7601</v>
      </c>
      <c r="C77" s="829" t="s">
        <v>11371</v>
      </c>
      <c r="D77" s="830">
        <v>1952814</v>
      </c>
      <c r="E77" s="774" t="s">
        <v>7604</v>
      </c>
      <c r="F77" s="774">
        <v>80420000000</v>
      </c>
      <c r="G77" s="774">
        <v>80631101001</v>
      </c>
      <c r="H77" s="774">
        <v>2300229</v>
      </c>
      <c r="I77" s="831">
        <v>13</v>
      </c>
      <c r="J77" s="831">
        <v>75203</v>
      </c>
    </row>
    <row r="78" spans="1:10" s="866" customFormat="1" ht="36">
      <c r="A78" s="836">
        <v>76</v>
      </c>
      <c r="B78" s="828" t="s">
        <v>630</v>
      </c>
      <c r="C78" s="829" t="s">
        <v>11552</v>
      </c>
      <c r="D78" s="830">
        <v>1952760</v>
      </c>
      <c r="E78" s="774" t="s">
        <v>634</v>
      </c>
      <c r="F78" s="774">
        <v>80226816001</v>
      </c>
      <c r="G78" s="774">
        <v>80626416101</v>
      </c>
      <c r="H78" s="774">
        <v>2300229</v>
      </c>
      <c r="I78" s="831">
        <v>13</v>
      </c>
      <c r="J78" s="831">
        <v>75203</v>
      </c>
    </row>
    <row r="79" spans="1:10" s="866" customFormat="1" ht="36">
      <c r="A79" s="827">
        <v>77</v>
      </c>
      <c r="B79" s="828" t="s">
        <v>834</v>
      </c>
      <c r="C79" s="829" t="s">
        <v>11553</v>
      </c>
      <c r="D79" s="830">
        <v>1952719</v>
      </c>
      <c r="E79" s="774" t="s">
        <v>838</v>
      </c>
      <c r="F79" s="774">
        <v>80221823001</v>
      </c>
      <c r="G79" s="774">
        <v>80621423101</v>
      </c>
      <c r="H79" s="774">
        <v>2300229</v>
      </c>
      <c r="I79" s="831">
        <v>13</v>
      </c>
      <c r="J79" s="831">
        <v>75203</v>
      </c>
    </row>
    <row r="80" spans="1:10" s="866" customFormat="1" ht="36">
      <c r="A80" s="827">
        <v>78</v>
      </c>
      <c r="B80" s="828" t="s">
        <v>10378</v>
      </c>
      <c r="C80" s="829" t="s">
        <v>11554</v>
      </c>
      <c r="D80" s="991" t="s">
        <v>11883</v>
      </c>
      <c r="E80" s="989" t="s">
        <v>10381</v>
      </c>
      <c r="F80" s="989" t="s">
        <v>11884</v>
      </c>
      <c r="G80" s="989" t="s">
        <v>11885</v>
      </c>
      <c r="H80" s="989" t="s">
        <v>11559</v>
      </c>
      <c r="I80" s="990" t="s">
        <v>11475</v>
      </c>
      <c r="J80" s="990" t="s">
        <v>11524</v>
      </c>
    </row>
    <row r="81" spans="1:10" s="866" customFormat="1" ht="36">
      <c r="A81" s="827">
        <v>79</v>
      </c>
      <c r="B81" s="843" t="s">
        <v>637</v>
      </c>
      <c r="C81" s="842" t="s">
        <v>638</v>
      </c>
      <c r="D81" s="991" t="s">
        <v>11886</v>
      </c>
      <c r="E81" s="989" t="s">
        <v>641</v>
      </c>
      <c r="F81" s="989" t="s">
        <v>11887</v>
      </c>
      <c r="G81" s="989" t="s">
        <v>11888</v>
      </c>
      <c r="H81" s="989" t="s">
        <v>11559</v>
      </c>
      <c r="I81" s="990" t="s">
        <v>11475</v>
      </c>
      <c r="J81" s="990" t="s">
        <v>11524</v>
      </c>
    </row>
    <row r="82" spans="1:10" s="866" customFormat="1" ht="36">
      <c r="A82" s="827">
        <v>80</v>
      </c>
      <c r="B82" s="828" t="s">
        <v>669</v>
      </c>
      <c r="C82" s="829" t="s">
        <v>670</v>
      </c>
      <c r="D82" s="991" t="s">
        <v>11889</v>
      </c>
      <c r="E82" s="989" t="s">
        <v>673</v>
      </c>
      <c r="F82" s="989" t="s">
        <v>11890</v>
      </c>
      <c r="G82" s="989" t="s">
        <v>11891</v>
      </c>
      <c r="H82" s="989" t="s">
        <v>11559</v>
      </c>
      <c r="I82" s="990" t="s">
        <v>11475</v>
      </c>
      <c r="J82" s="990" t="s">
        <v>11524</v>
      </c>
    </row>
    <row r="83" spans="1:10" s="866" customFormat="1" ht="36">
      <c r="A83" s="827">
        <v>81</v>
      </c>
      <c r="B83" s="843" t="s">
        <v>7407</v>
      </c>
      <c r="C83" s="842" t="s">
        <v>11372</v>
      </c>
      <c r="D83" s="991" t="s">
        <v>11892</v>
      </c>
      <c r="E83" s="989" t="s">
        <v>7410</v>
      </c>
      <c r="F83" s="989" t="s">
        <v>11893</v>
      </c>
      <c r="G83" s="989" t="s">
        <v>11894</v>
      </c>
      <c r="H83" s="989" t="s">
        <v>11559</v>
      </c>
      <c r="I83" s="990" t="s">
        <v>11475</v>
      </c>
      <c r="J83" s="990" t="s">
        <v>11524</v>
      </c>
    </row>
    <row r="84" spans="1:10" s="866" customFormat="1" ht="24">
      <c r="A84" s="827">
        <v>82</v>
      </c>
      <c r="B84" s="833" t="s">
        <v>495</v>
      </c>
      <c r="C84" s="829" t="s">
        <v>496</v>
      </c>
      <c r="D84" s="991" t="s">
        <v>11895</v>
      </c>
      <c r="E84" s="989" t="s">
        <v>498</v>
      </c>
      <c r="F84" s="989" t="s">
        <v>11572</v>
      </c>
      <c r="G84" s="989" t="s">
        <v>11565</v>
      </c>
      <c r="H84" s="989" t="s">
        <v>11559</v>
      </c>
      <c r="I84" s="990" t="s">
        <v>11475</v>
      </c>
      <c r="J84" s="990" t="s">
        <v>11555</v>
      </c>
    </row>
    <row r="85" spans="1:10" s="866" customFormat="1" ht="36">
      <c r="A85" s="827">
        <v>83</v>
      </c>
      <c r="B85" s="828" t="s">
        <v>5700</v>
      </c>
      <c r="C85" s="829" t="s">
        <v>11556</v>
      </c>
      <c r="D85" s="991" t="s">
        <v>11557</v>
      </c>
      <c r="E85" s="989" t="s">
        <v>5702</v>
      </c>
      <c r="F85" s="989" t="s">
        <v>370</v>
      </c>
      <c r="G85" s="989" t="s">
        <v>11565</v>
      </c>
      <c r="H85" s="989" t="s">
        <v>11559</v>
      </c>
      <c r="I85" s="990" t="s">
        <v>11475</v>
      </c>
      <c r="J85" s="990" t="s">
        <v>11524</v>
      </c>
    </row>
    <row r="86" spans="1:10" s="866" customFormat="1" ht="36">
      <c r="A86" s="836">
        <v>84</v>
      </c>
      <c r="B86" s="883" t="s">
        <v>3802</v>
      </c>
      <c r="C86" s="829" t="s">
        <v>11558</v>
      </c>
      <c r="D86" s="991" t="s">
        <v>11896</v>
      </c>
      <c r="E86" s="989" t="s">
        <v>657</v>
      </c>
      <c r="F86" s="989" t="s">
        <v>11572</v>
      </c>
      <c r="G86" s="989" t="s">
        <v>11565</v>
      </c>
      <c r="H86" s="989" t="s">
        <v>11559</v>
      </c>
      <c r="I86" s="990" t="s">
        <v>11475</v>
      </c>
      <c r="J86" s="990" t="s">
        <v>11524</v>
      </c>
    </row>
    <row r="87" spans="1:10" s="866" customFormat="1" ht="48">
      <c r="A87" s="827">
        <v>85</v>
      </c>
      <c r="B87" s="828" t="s">
        <v>8676</v>
      </c>
      <c r="C87" s="829" t="s">
        <v>11560</v>
      </c>
      <c r="D87" s="991" t="s">
        <v>11897</v>
      </c>
      <c r="E87" s="989" t="s">
        <v>8678</v>
      </c>
      <c r="F87" s="989" t="s">
        <v>707</v>
      </c>
      <c r="G87" s="989" t="s">
        <v>11565</v>
      </c>
      <c r="H87" s="989" t="s">
        <v>11559</v>
      </c>
      <c r="I87" s="990" t="s">
        <v>11475</v>
      </c>
      <c r="J87" s="990" t="s">
        <v>11555</v>
      </c>
    </row>
    <row r="88" spans="1:10" s="866" customFormat="1" ht="36">
      <c r="A88" s="827">
        <v>86</v>
      </c>
      <c r="B88" s="828" t="s">
        <v>5580</v>
      </c>
      <c r="C88" s="829" t="s">
        <v>11373</v>
      </c>
      <c r="D88" s="830">
        <v>1966940</v>
      </c>
      <c r="E88" s="774" t="s">
        <v>5582</v>
      </c>
      <c r="F88" s="774">
        <v>80401384000</v>
      </c>
      <c r="G88" s="774">
        <v>80701000001</v>
      </c>
      <c r="H88" s="774">
        <v>2300229</v>
      </c>
      <c r="I88" s="831">
        <v>13</v>
      </c>
      <c r="J88" s="831">
        <v>75203</v>
      </c>
    </row>
    <row r="89" spans="1:10" s="866" customFormat="1" ht="36">
      <c r="A89" s="827">
        <v>87</v>
      </c>
      <c r="B89" s="841" t="s">
        <v>521</v>
      </c>
      <c r="C89" s="842" t="s">
        <v>522</v>
      </c>
      <c r="D89" s="830">
        <v>31242049</v>
      </c>
      <c r="E89" s="774" t="s">
        <v>524</v>
      </c>
      <c r="F89" s="774">
        <v>80401385000</v>
      </c>
      <c r="G89" s="774">
        <v>80701000001</v>
      </c>
      <c r="H89" s="774">
        <v>2300229</v>
      </c>
      <c r="I89" s="831">
        <v>13</v>
      </c>
      <c r="J89" s="882" t="s">
        <v>11524</v>
      </c>
    </row>
    <row r="90" spans="1:10" s="866" customFormat="1" ht="36">
      <c r="A90" s="827">
        <v>88</v>
      </c>
      <c r="B90" s="843" t="s">
        <v>333</v>
      </c>
      <c r="C90" s="842" t="s">
        <v>11561</v>
      </c>
      <c r="D90" s="830">
        <v>4536097</v>
      </c>
      <c r="E90" s="774" t="s">
        <v>336</v>
      </c>
      <c r="F90" s="774">
        <v>80401375000</v>
      </c>
      <c r="G90" s="774">
        <v>80701000001</v>
      </c>
      <c r="H90" s="774">
        <v>2300229</v>
      </c>
      <c r="I90" s="831">
        <v>13</v>
      </c>
      <c r="J90" s="831">
        <v>75203</v>
      </c>
    </row>
    <row r="91" spans="1:10" s="866" customFormat="1" ht="62.25" customHeight="1">
      <c r="A91" s="827">
        <v>89</v>
      </c>
      <c r="B91" s="833" t="s">
        <v>8431</v>
      </c>
      <c r="C91" s="829" t="s">
        <v>11562</v>
      </c>
      <c r="D91" s="830">
        <v>33830863</v>
      </c>
      <c r="E91" s="774" t="s">
        <v>8433</v>
      </c>
      <c r="F91" s="774">
        <v>80401375000</v>
      </c>
      <c r="G91" s="774">
        <v>80701000001</v>
      </c>
      <c r="H91" s="774">
        <v>2300229</v>
      </c>
      <c r="I91" s="831">
        <v>13</v>
      </c>
      <c r="J91" s="831">
        <v>75203</v>
      </c>
    </row>
    <row r="92" spans="1:10" s="866" customFormat="1" ht="24">
      <c r="A92" s="827">
        <v>90</v>
      </c>
      <c r="B92" s="828" t="s">
        <v>541</v>
      </c>
      <c r="C92" s="829" t="s">
        <v>542</v>
      </c>
      <c r="D92" s="830">
        <v>1952493</v>
      </c>
      <c r="E92" s="774" t="s">
        <v>544</v>
      </c>
      <c r="F92" s="774">
        <v>80401390000</v>
      </c>
      <c r="G92" s="774">
        <v>80701000001</v>
      </c>
      <c r="H92" s="774">
        <v>2300229</v>
      </c>
      <c r="I92" s="831">
        <v>13</v>
      </c>
      <c r="J92" s="831">
        <v>75203</v>
      </c>
    </row>
    <row r="93" spans="1:10" s="866" customFormat="1" ht="24">
      <c r="A93" s="827">
        <v>91</v>
      </c>
      <c r="B93" s="843" t="s">
        <v>7417</v>
      </c>
      <c r="C93" s="842" t="s">
        <v>11374</v>
      </c>
      <c r="D93" s="830">
        <v>4536080</v>
      </c>
      <c r="E93" s="774" t="s">
        <v>7419</v>
      </c>
      <c r="F93" s="774">
        <v>80401375000</v>
      </c>
      <c r="G93" s="774">
        <v>80701000001</v>
      </c>
      <c r="H93" s="881" t="s">
        <v>11559</v>
      </c>
      <c r="I93" s="831">
        <v>13</v>
      </c>
      <c r="J93" s="831">
        <v>75203</v>
      </c>
    </row>
    <row r="94" spans="1:10" s="866" customFormat="1" ht="36">
      <c r="A94" s="836">
        <v>92</v>
      </c>
      <c r="B94" s="833" t="s">
        <v>8136</v>
      </c>
      <c r="C94" s="829" t="s">
        <v>11563</v>
      </c>
      <c r="D94" s="830">
        <v>39966405</v>
      </c>
      <c r="E94" s="774" t="s">
        <v>8138</v>
      </c>
      <c r="F94" s="774">
        <v>80401380000</v>
      </c>
      <c r="G94" s="774">
        <v>80701000001</v>
      </c>
      <c r="H94" s="774">
        <v>2300229</v>
      </c>
      <c r="I94" s="831">
        <v>13</v>
      </c>
      <c r="J94" s="882" t="s">
        <v>11524</v>
      </c>
    </row>
    <row r="95" spans="1:10" s="866" customFormat="1" ht="36">
      <c r="A95" s="827">
        <v>93</v>
      </c>
      <c r="B95" s="828" t="s">
        <v>9573</v>
      </c>
      <c r="C95" s="829" t="s">
        <v>11375</v>
      </c>
      <c r="D95" s="884" t="s">
        <v>11564</v>
      </c>
      <c r="E95" s="881" t="s">
        <v>9575</v>
      </c>
      <c r="F95" s="881" t="s">
        <v>707</v>
      </c>
      <c r="G95" s="881" t="s">
        <v>11565</v>
      </c>
      <c r="H95" s="881" t="s">
        <v>11559</v>
      </c>
      <c r="I95" s="882" t="s">
        <v>11475</v>
      </c>
      <c r="J95" s="882" t="s">
        <v>11524</v>
      </c>
    </row>
    <row r="96" spans="1:10" s="832" customFormat="1" ht="48">
      <c r="A96" s="827">
        <v>94</v>
      </c>
      <c r="B96" s="828" t="s">
        <v>502</v>
      </c>
      <c r="C96" s="829" t="s">
        <v>11566</v>
      </c>
      <c r="D96" s="830">
        <v>50815049</v>
      </c>
      <c r="E96" s="774" t="s">
        <v>504</v>
      </c>
      <c r="F96" s="774">
        <v>80401375000</v>
      </c>
      <c r="G96" s="774">
        <v>80701000001</v>
      </c>
      <c r="H96" s="774">
        <v>2300229</v>
      </c>
      <c r="I96" s="831">
        <v>13</v>
      </c>
      <c r="J96" s="831">
        <v>75203</v>
      </c>
    </row>
    <row r="97" spans="1:10" s="832" customFormat="1" ht="24">
      <c r="A97" s="827">
        <v>95</v>
      </c>
      <c r="B97" s="833" t="s">
        <v>7564</v>
      </c>
      <c r="C97" s="829" t="s">
        <v>11376</v>
      </c>
      <c r="D97" s="830" t="s">
        <v>11567</v>
      </c>
      <c r="E97" s="774" t="s">
        <v>7566</v>
      </c>
      <c r="F97" s="774" t="s">
        <v>11260</v>
      </c>
      <c r="G97" s="774" t="s">
        <v>11565</v>
      </c>
      <c r="H97" s="774" t="s">
        <v>11559</v>
      </c>
      <c r="I97" s="831" t="s">
        <v>11475</v>
      </c>
      <c r="J97" s="831" t="s">
        <v>11524</v>
      </c>
    </row>
    <row r="98" spans="1:10" s="832" customFormat="1" ht="48">
      <c r="A98" s="827">
        <v>96</v>
      </c>
      <c r="B98" s="833" t="s">
        <v>215</v>
      </c>
      <c r="C98" s="829" t="s">
        <v>216</v>
      </c>
      <c r="D98" s="830" t="s">
        <v>11568</v>
      </c>
      <c r="E98" s="774" t="s">
        <v>218</v>
      </c>
      <c r="F98" s="774">
        <v>80401375000</v>
      </c>
      <c r="G98" s="774">
        <v>80701000001</v>
      </c>
      <c r="H98" s="881" t="s">
        <v>11569</v>
      </c>
      <c r="I98" s="882" t="s">
        <v>11474</v>
      </c>
      <c r="J98" s="882" t="s">
        <v>11570</v>
      </c>
    </row>
    <row r="99" spans="1:10" s="832" customFormat="1" ht="48">
      <c r="A99" s="827">
        <v>97</v>
      </c>
      <c r="B99" s="828" t="s">
        <v>780</v>
      </c>
      <c r="C99" s="829" t="s">
        <v>781</v>
      </c>
      <c r="D99" s="830" t="s">
        <v>11571</v>
      </c>
      <c r="E99" s="774" t="s">
        <v>783</v>
      </c>
      <c r="F99" s="774" t="s">
        <v>11572</v>
      </c>
      <c r="G99" s="774">
        <v>80701000001</v>
      </c>
      <c r="H99" s="774" t="s">
        <v>11573</v>
      </c>
      <c r="I99" s="831">
        <v>12</v>
      </c>
      <c r="J99" s="831" t="s">
        <v>11570</v>
      </c>
    </row>
    <row r="100" spans="1:10" s="832" customFormat="1" ht="25.5">
      <c r="A100" s="827">
        <v>98</v>
      </c>
      <c r="B100" s="867" t="s">
        <v>10103</v>
      </c>
      <c r="C100" s="885" t="s">
        <v>11379</v>
      </c>
      <c r="D100" s="872">
        <v>33831489</v>
      </c>
      <c r="E100" s="851" t="s">
        <v>10106</v>
      </c>
      <c r="F100" s="873">
        <v>65401364000</v>
      </c>
      <c r="G100" s="874">
        <v>65701000001</v>
      </c>
      <c r="H100" s="874">
        <v>4210014</v>
      </c>
      <c r="I100" s="855" t="s">
        <v>141</v>
      </c>
      <c r="J100" s="887" t="s">
        <v>140</v>
      </c>
    </row>
    <row r="101" spans="1:10" s="832" customFormat="1" ht="24">
      <c r="A101" s="827">
        <v>99</v>
      </c>
      <c r="B101" s="867" t="s">
        <v>309</v>
      </c>
      <c r="C101" s="835" t="s">
        <v>310</v>
      </c>
      <c r="D101" s="872">
        <v>81892865</v>
      </c>
      <c r="E101" s="867" t="s">
        <v>312</v>
      </c>
      <c r="F101" s="873">
        <v>36401385000</v>
      </c>
      <c r="G101" s="874">
        <v>36701330000</v>
      </c>
      <c r="H101" s="874">
        <v>4210011</v>
      </c>
      <c r="I101" s="855" t="s">
        <v>11488</v>
      </c>
      <c r="J101" s="887" t="s">
        <v>140</v>
      </c>
    </row>
    <row r="102" spans="1:10" s="832" customFormat="1" ht="36">
      <c r="A102" s="836">
        <v>100</v>
      </c>
      <c r="B102" s="828" t="s">
        <v>240</v>
      </c>
      <c r="C102" s="829" t="s">
        <v>241</v>
      </c>
      <c r="D102" s="830">
        <v>45304281</v>
      </c>
      <c r="E102" s="774" t="s">
        <v>244</v>
      </c>
      <c r="F102" s="774">
        <v>80401390000</v>
      </c>
      <c r="G102" s="774">
        <v>80701000001</v>
      </c>
      <c r="H102" s="774">
        <v>2300229</v>
      </c>
      <c r="I102" s="831">
        <v>13</v>
      </c>
      <c r="J102" s="831">
        <v>75203</v>
      </c>
    </row>
    <row r="103" spans="1:10" s="832" customFormat="1" ht="36">
      <c r="A103" s="827">
        <v>101</v>
      </c>
      <c r="B103" s="828" t="s">
        <v>7015</v>
      </c>
      <c r="C103" s="829" t="s">
        <v>11382</v>
      </c>
      <c r="D103" s="830">
        <v>29806215</v>
      </c>
      <c r="E103" s="774" t="s">
        <v>7017</v>
      </c>
      <c r="F103" s="774">
        <v>80401385000</v>
      </c>
      <c r="G103" s="774">
        <v>80701000001</v>
      </c>
      <c r="H103" s="774">
        <v>2300229</v>
      </c>
      <c r="I103" s="831">
        <v>13</v>
      </c>
      <c r="J103" s="831">
        <v>75203</v>
      </c>
    </row>
    <row r="104" spans="1:10" s="832" customFormat="1" ht="36">
      <c r="A104" s="827">
        <v>102</v>
      </c>
      <c r="B104" s="843" t="s">
        <v>478</v>
      </c>
      <c r="C104" s="842" t="s">
        <v>479</v>
      </c>
      <c r="D104" s="830">
        <v>82031958</v>
      </c>
      <c r="E104" s="774" t="s">
        <v>481</v>
      </c>
      <c r="F104" s="774">
        <v>80401380000</v>
      </c>
      <c r="G104" s="774">
        <v>80701000001</v>
      </c>
      <c r="H104" s="774">
        <v>2300229</v>
      </c>
      <c r="I104" s="831">
        <v>13</v>
      </c>
      <c r="J104" s="831">
        <v>75203</v>
      </c>
    </row>
    <row r="105" spans="1:10" s="832" customFormat="1" ht="36">
      <c r="A105" s="827">
        <v>103</v>
      </c>
      <c r="B105" s="828" t="s">
        <v>646</v>
      </c>
      <c r="C105" s="829" t="s">
        <v>647</v>
      </c>
      <c r="D105" s="830">
        <v>4569671</v>
      </c>
      <c r="E105" s="774" t="s">
        <v>649</v>
      </c>
      <c r="F105" s="774">
        <v>80401385000</v>
      </c>
      <c r="G105" s="774">
        <v>80701000001</v>
      </c>
      <c r="H105" s="774">
        <v>2300229</v>
      </c>
      <c r="I105" s="831">
        <v>13</v>
      </c>
      <c r="J105" s="831">
        <v>75203</v>
      </c>
    </row>
    <row r="106" spans="1:10" s="832" customFormat="1" ht="36">
      <c r="A106" s="827">
        <v>104</v>
      </c>
      <c r="B106" s="828" t="s">
        <v>5574</v>
      </c>
      <c r="C106" s="829" t="s">
        <v>11383</v>
      </c>
      <c r="D106" s="830">
        <v>33815817</v>
      </c>
      <c r="E106" s="774" t="s">
        <v>5577</v>
      </c>
      <c r="F106" s="774">
        <v>80401370000</v>
      </c>
      <c r="G106" s="774">
        <v>80701000001</v>
      </c>
      <c r="H106" s="774">
        <v>2300229</v>
      </c>
      <c r="I106" s="831">
        <v>13</v>
      </c>
      <c r="J106" s="831">
        <v>75203</v>
      </c>
    </row>
    <row r="107" spans="1:10" s="832" customFormat="1" ht="36">
      <c r="A107" s="827">
        <v>105</v>
      </c>
      <c r="B107" s="843" t="s">
        <v>730</v>
      </c>
      <c r="C107" s="842" t="s">
        <v>731</v>
      </c>
      <c r="D107" s="830">
        <v>31223828</v>
      </c>
      <c r="E107" s="774" t="s">
        <v>733</v>
      </c>
      <c r="F107" s="774">
        <v>80401385000</v>
      </c>
      <c r="G107" s="774">
        <v>80701000001</v>
      </c>
      <c r="H107" s="774">
        <v>2300229</v>
      </c>
      <c r="I107" s="831">
        <v>13</v>
      </c>
      <c r="J107" s="831">
        <v>75203</v>
      </c>
    </row>
    <row r="108" spans="1:10" s="832" customFormat="1" ht="36">
      <c r="A108" s="827">
        <v>106</v>
      </c>
      <c r="B108" s="828" t="s">
        <v>231</v>
      </c>
      <c r="C108" s="829" t="s">
        <v>232</v>
      </c>
      <c r="D108" s="830">
        <v>31223834</v>
      </c>
      <c r="E108" s="774" t="s">
        <v>234</v>
      </c>
      <c r="F108" s="774">
        <v>80401385000</v>
      </c>
      <c r="G108" s="774">
        <v>80701000001</v>
      </c>
      <c r="H108" s="774">
        <v>2300229</v>
      </c>
      <c r="I108" s="831">
        <v>13</v>
      </c>
      <c r="J108" s="831" t="s">
        <v>11524</v>
      </c>
    </row>
    <row r="109" spans="1:10" s="832" customFormat="1" ht="48">
      <c r="A109" s="827">
        <v>107</v>
      </c>
      <c r="B109" s="833" t="s">
        <v>7026</v>
      </c>
      <c r="C109" s="829" t="s">
        <v>11384</v>
      </c>
      <c r="D109" s="888" t="s">
        <v>11574</v>
      </c>
      <c r="E109" s="889" t="s">
        <v>7029</v>
      </c>
      <c r="F109" s="889" t="s">
        <v>11575</v>
      </c>
      <c r="G109" s="881" t="s">
        <v>11565</v>
      </c>
      <c r="H109" s="881" t="s">
        <v>11559</v>
      </c>
      <c r="I109" s="882" t="s">
        <v>11475</v>
      </c>
      <c r="J109" s="882" t="s">
        <v>11524</v>
      </c>
    </row>
    <row r="110" spans="1:10" s="832" customFormat="1" ht="36">
      <c r="A110" s="836">
        <v>108</v>
      </c>
      <c r="B110" s="841" t="s">
        <v>826</v>
      </c>
      <c r="C110" s="842" t="s">
        <v>827</v>
      </c>
      <c r="D110" s="830">
        <v>45312205</v>
      </c>
      <c r="E110" s="774" t="s">
        <v>829</v>
      </c>
      <c r="F110" s="774">
        <v>80401385000</v>
      </c>
      <c r="G110" s="774">
        <v>80701000001</v>
      </c>
      <c r="H110" s="774">
        <v>2300229</v>
      </c>
      <c r="I110" s="831">
        <v>13</v>
      </c>
      <c r="J110" s="831">
        <v>75203</v>
      </c>
    </row>
    <row r="111" spans="1:10" s="832" customFormat="1" ht="60">
      <c r="A111" s="827">
        <v>109</v>
      </c>
      <c r="B111" s="843" t="s">
        <v>8106</v>
      </c>
      <c r="C111" s="842" t="s">
        <v>11385</v>
      </c>
      <c r="D111" s="830" t="s">
        <v>11576</v>
      </c>
      <c r="E111" s="774" t="s">
        <v>8108</v>
      </c>
      <c r="F111" s="774" t="s">
        <v>11577</v>
      </c>
      <c r="G111" s="774" t="s">
        <v>11578</v>
      </c>
      <c r="H111" s="774" t="s">
        <v>11573</v>
      </c>
      <c r="I111" s="831">
        <v>12</v>
      </c>
      <c r="J111" s="831">
        <v>75103</v>
      </c>
    </row>
    <row r="112" spans="1:10" s="832" customFormat="1" ht="38.25">
      <c r="A112" s="827">
        <v>110</v>
      </c>
      <c r="B112" s="834" t="s">
        <v>5759</v>
      </c>
      <c r="C112" s="885" t="s">
        <v>11386</v>
      </c>
      <c r="D112" s="850">
        <v>73755545</v>
      </c>
      <c r="E112" s="839" t="s">
        <v>5763</v>
      </c>
      <c r="F112" s="839">
        <v>80401380000</v>
      </c>
      <c r="G112" s="839">
        <v>80701000001</v>
      </c>
      <c r="H112" s="839">
        <v>4100612</v>
      </c>
      <c r="I112" s="848">
        <v>16</v>
      </c>
      <c r="J112" s="848">
        <v>75500</v>
      </c>
    </row>
    <row r="113" spans="1:10" s="832" customFormat="1" ht="48">
      <c r="A113" s="827">
        <v>111</v>
      </c>
      <c r="B113" s="828" t="s">
        <v>621</v>
      </c>
      <c r="C113" s="829" t="s">
        <v>11579</v>
      </c>
      <c r="D113" s="830" t="s">
        <v>11580</v>
      </c>
      <c r="E113" s="774" t="s">
        <v>624</v>
      </c>
      <c r="F113" s="774">
        <v>80401380000</v>
      </c>
      <c r="G113" s="774">
        <v>80701000001</v>
      </c>
      <c r="H113" s="881" t="s">
        <v>11581</v>
      </c>
      <c r="I113" s="831">
        <v>12</v>
      </c>
      <c r="J113" s="831">
        <v>75104</v>
      </c>
    </row>
    <row r="114" spans="1:10" s="832" customFormat="1" ht="36">
      <c r="A114" s="827">
        <v>112</v>
      </c>
      <c r="B114" s="890" t="s">
        <v>863</v>
      </c>
      <c r="C114" s="891" t="s">
        <v>11582</v>
      </c>
      <c r="D114" s="850" t="s">
        <v>11583</v>
      </c>
      <c r="E114" s="987" t="s">
        <v>866</v>
      </c>
      <c r="F114" s="839">
        <v>80401375000</v>
      </c>
      <c r="G114" s="839">
        <v>80701000001</v>
      </c>
      <c r="H114" s="847" t="s">
        <v>11584</v>
      </c>
      <c r="I114" s="848">
        <v>13</v>
      </c>
      <c r="J114" s="892" t="s">
        <v>140</v>
      </c>
    </row>
    <row r="115" spans="1:10" s="832" customFormat="1" ht="24">
      <c r="A115" s="827">
        <v>113</v>
      </c>
      <c r="B115" s="834" t="s">
        <v>6084</v>
      </c>
      <c r="C115" s="835" t="s">
        <v>11931</v>
      </c>
      <c r="D115" s="850" t="s">
        <v>11585</v>
      </c>
      <c r="E115" s="987" t="s">
        <v>6088</v>
      </c>
      <c r="F115" s="839" t="s">
        <v>11586</v>
      </c>
      <c r="G115" s="839" t="s">
        <v>11587</v>
      </c>
      <c r="H115" s="839" t="s">
        <v>11584</v>
      </c>
      <c r="I115" s="848">
        <v>13</v>
      </c>
      <c r="J115" s="848" t="s">
        <v>140</v>
      </c>
    </row>
    <row r="116" spans="1:10" s="832" customFormat="1" ht="48">
      <c r="A116" s="827">
        <v>114</v>
      </c>
      <c r="B116" s="841" t="s">
        <v>10133</v>
      </c>
      <c r="C116" s="842" t="s">
        <v>10134</v>
      </c>
      <c r="D116" s="830">
        <v>22664367</v>
      </c>
      <c r="E116" s="774" t="s">
        <v>10136</v>
      </c>
      <c r="F116" s="774">
        <v>80252880003</v>
      </c>
      <c r="G116" s="774">
        <v>80652480116</v>
      </c>
      <c r="H116" s="774">
        <v>2300229</v>
      </c>
      <c r="I116" s="831">
        <v>13</v>
      </c>
      <c r="J116" s="831">
        <v>75201</v>
      </c>
    </row>
    <row r="117" spans="1:10" s="832" customFormat="1" ht="55.5" customHeight="1">
      <c r="A117" s="827">
        <v>115</v>
      </c>
      <c r="B117" s="833" t="s">
        <v>6944</v>
      </c>
      <c r="C117" s="829" t="s">
        <v>11388</v>
      </c>
      <c r="D117" s="830">
        <v>52970908</v>
      </c>
      <c r="E117" s="774" t="s">
        <v>6946</v>
      </c>
      <c r="F117" s="774">
        <v>80401375000</v>
      </c>
      <c r="G117" s="774">
        <v>80701000001</v>
      </c>
      <c r="H117" s="774">
        <v>2300229</v>
      </c>
      <c r="I117" s="831">
        <v>13</v>
      </c>
      <c r="J117" s="831">
        <v>75203</v>
      </c>
    </row>
    <row r="118" spans="1:10" s="832" customFormat="1" ht="36">
      <c r="A118" s="836">
        <v>116</v>
      </c>
      <c r="B118" s="828" t="s">
        <v>745</v>
      </c>
      <c r="C118" s="829" t="s">
        <v>11588</v>
      </c>
      <c r="D118" s="830">
        <v>27312041</v>
      </c>
      <c r="E118" s="774" t="s">
        <v>748</v>
      </c>
      <c r="F118" s="774">
        <v>80401390000</v>
      </c>
      <c r="G118" s="774">
        <v>80701000001</v>
      </c>
      <c r="H118" s="774">
        <v>2300229</v>
      </c>
      <c r="I118" s="831">
        <v>13</v>
      </c>
      <c r="J118" s="831">
        <v>75203</v>
      </c>
    </row>
    <row r="119" spans="1:10" s="832" customFormat="1" ht="36">
      <c r="A119" s="827">
        <v>117</v>
      </c>
      <c r="B119" s="841" t="s">
        <v>157</v>
      </c>
      <c r="C119" s="842" t="s">
        <v>158</v>
      </c>
      <c r="D119" s="830">
        <v>33804481</v>
      </c>
      <c r="E119" s="774" t="s">
        <v>160</v>
      </c>
      <c r="F119" s="774">
        <v>80401370000</v>
      </c>
      <c r="G119" s="774">
        <v>80701000001</v>
      </c>
      <c r="H119" s="774">
        <v>2300229</v>
      </c>
      <c r="I119" s="831">
        <v>13</v>
      </c>
      <c r="J119" s="831">
        <v>75203</v>
      </c>
    </row>
    <row r="120" spans="1:10" s="832" customFormat="1" ht="36">
      <c r="A120" s="827">
        <v>118</v>
      </c>
      <c r="B120" s="828" t="s">
        <v>753</v>
      </c>
      <c r="C120" s="829" t="s">
        <v>11589</v>
      </c>
      <c r="D120" s="830">
        <v>22649333</v>
      </c>
      <c r="E120" s="774" t="s">
        <v>756</v>
      </c>
      <c r="F120" s="774">
        <v>80401384000</v>
      </c>
      <c r="G120" s="774">
        <v>80701000001</v>
      </c>
      <c r="H120" s="774">
        <v>2300229</v>
      </c>
      <c r="I120" s="831">
        <v>13</v>
      </c>
      <c r="J120" s="831">
        <v>75203</v>
      </c>
    </row>
    <row r="121" spans="1:10" s="832" customFormat="1" ht="36">
      <c r="A121" s="827">
        <v>119</v>
      </c>
      <c r="B121" s="833" t="s">
        <v>5692</v>
      </c>
      <c r="C121" s="829" t="s">
        <v>11590</v>
      </c>
      <c r="D121" s="830">
        <v>22663592</v>
      </c>
      <c r="E121" s="774" t="s">
        <v>5694</v>
      </c>
      <c r="F121" s="774">
        <v>80401380000</v>
      </c>
      <c r="G121" s="774">
        <v>80701000001</v>
      </c>
      <c r="H121" s="774">
        <v>2300229</v>
      </c>
      <c r="I121" s="831">
        <v>13</v>
      </c>
      <c r="J121" s="831">
        <v>75203</v>
      </c>
    </row>
    <row r="122" spans="1:10" s="832" customFormat="1" ht="24.75" customHeight="1">
      <c r="A122" s="827">
        <v>120</v>
      </c>
      <c r="B122" s="828" t="s">
        <v>290</v>
      </c>
      <c r="C122" s="829" t="s">
        <v>11591</v>
      </c>
      <c r="D122" s="830">
        <v>52946778</v>
      </c>
      <c r="E122" s="774" t="s">
        <v>292</v>
      </c>
      <c r="F122" s="774">
        <v>80401375000</v>
      </c>
      <c r="G122" s="774">
        <v>80701000001</v>
      </c>
      <c r="H122" s="774">
        <v>2300229</v>
      </c>
      <c r="I122" s="831">
        <v>13</v>
      </c>
      <c r="J122" s="831">
        <v>75203</v>
      </c>
    </row>
    <row r="123" spans="1:10" s="832" customFormat="1" ht="36">
      <c r="A123" s="827">
        <v>121</v>
      </c>
      <c r="B123" s="828" t="s">
        <v>354</v>
      </c>
      <c r="C123" s="829" t="s">
        <v>355</v>
      </c>
      <c r="D123" s="830">
        <v>80029762</v>
      </c>
      <c r="E123" s="774" t="s">
        <v>357</v>
      </c>
      <c r="F123" s="774">
        <v>80401385000</v>
      </c>
      <c r="G123" s="774">
        <v>80701000001</v>
      </c>
      <c r="H123" s="774">
        <v>2300229</v>
      </c>
      <c r="I123" s="831">
        <v>13</v>
      </c>
      <c r="J123" s="831">
        <v>75203</v>
      </c>
    </row>
    <row r="124" spans="1:10" s="832" customFormat="1" ht="36">
      <c r="A124" s="827">
        <v>122</v>
      </c>
      <c r="B124" s="828" t="s">
        <v>739</v>
      </c>
      <c r="C124" s="829" t="s">
        <v>11592</v>
      </c>
      <c r="D124" s="830">
        <v>39983272</v>
      </c>
      <c r="E124" s="774" t="s">
        <v>741</v>
      </c>
      <c r="F124" s="774">
        <v>80401385000</v>
      </c>
      <c r="G124" s="774">
        <v>80701000001</v>
      </c>
      <c r="H124" s="774">
        <v>2300229</v>
      </c>
      <c r="I124" s="831">
        <v>13</v>
      </c>
      <c r="J124" s="831">
        <v>75203</v>
      </c>
    </row>
    <row r="125" spans="1:10" s="832" customFormat="1" ht="36">
      <c r="A125" s="827">
        <v>123</v>
      </c>
      <c r="B125" s="843" t="s">
        <v>167</v>
      </c>
      <c r="C125" s="842" t="s">
        <v>11593</v>
      </c>
      <c r="D125" s="830">
        <v>31244718</v>
      </c>
      <c r="E125" s="774" t="s">
        <v>170</v>
      </c>
      <c r="F125" s="774">
        <v>80401384000</v>
      </c>
      <c r="G125" s="774">
        <v>80701000001</v>
      </c>
      <c r="H125" s="774">
        <v>2300229</v>
      </c>
      <c r="I125" s="831">
        <v>13</v>
      </c>
      <c r="J125" s="831">
        <v>75203</v>
      </c>
    </row>
    <row r="126" spans="1:10" s="832" customFormat="1" ht="36">
      <c r="A126" s="836">
        <v>124</v>
      </c>
      <c r="B126" s="828" t="s">
        <v>588</v>
      </c>
      <c r="C126" s="829" t="s">
        <v>11594</v>
      </c>
      <c r="D126" s="830">
        <v>22649132</v>
      </c>
      <c r="E126" s="774" t="s">
        <v>591</v>
      </c>
      <c r="F126" s="774">
        <v>80401384000</v>
      </c>
      <c r="G126" s="774">
        <v>80701000001</v>
      </c>
      <c r="H126" s="774">
        <v>2300229</v>
      </c>
      <c r="I126" s="831">
        <v>13</v>
      </c>
      <c r="J126" s="831">
        <v>75203</v>
      </c>
    </row>
    <row r="127" spans="1:10" s="832" customFormat="1" ht="36">
      <c r="A127" s="827">
        <v>125</v>
      </c>
      <c r="B127" s="828" t="s">
        <v>6062</v>
      </c>
      <c r="C127" s="829" t="s">
        <v>11595</v>
      </c>
      <c r="D127" s="830">
        <v>33829245</v>
      </c>
      <c r="E127" s="774" t="s">
        <v>6064</v>
      </c>
      <c r="F127" s="774">
        <v>80401380000</v>
      </c>
      <c r="G127" s="774">
        <v>80701000001</v>
      </c>
      <c r="H127" s="774">
        <v>2300229</v>
      </c>
      <c r="I127" s="831">
        <v>13</v>
      </c>
      <c r="J127" s="831">
        <v>75203</v>
      </c>
    </row>
    <row r="128" spans="1:10" s="860" customFormat="1" ht="36">
      <c r="A128" s="827">
        <v>126</v>
      </c>
      <c r="B128" s="833" t="s">
        <v>116</v>
      </c>
      <c r="C128" s="829" t="s">
        <v>11596</v>
      </c>
      <c r="D128" s="830">
        <v>48878309</v>
      </c>
      <c r="E128" s="774" t="s">
        <v>119</v>
      </c>
      <c r="F128" s="774">
        <v>80401375000</v>
      </c>
      <c r="G128" s="774">
        <v>80701000001</v>
      </c>
      <c r="H128" s="774">
        <v>2300229</v>
      </c>
      <c r="I128" s="831">
        <v>13</v>
      </c>
      <c r="J128" s="831">
        <v>75203</v>
      </c>
    </row>
    <row r="129" spans="1:10" s="832" customFormat="1" ht="36">
      <c r="A129" s="827">
        <v>127</v>
      </c>
      <c r="B129" s="828" t="s">
        <v>7036</v>
      </c>
      <c r="C129" s="829" t="s">
        <v>11389</v>
      </c>
      <c r="D129" s="830">
        <v>48895555</v>
      </c>
      <c r="E129" s="774" t="s">
        <v>7038</v>
      </c>
      <c r="F129" s="774">
        <v>80401390000</v>
      </c>
      <c r="G129" s="774">
        <v>80701000001</v>
      </c>
      <c r="H129" s="774">
        <v>2300229</v>
      </c>
      <c r="I129" s="831">
        <v>13</v>
      </c>
      <c r="J129" s="831">
        <v>75203</v>
      </c>
    </row>
    <row r="130" spans="1:10" s="832" customFormat="1" ht="36">
      <c r="A130" s="827">
        <v>128</v>
      </c>
      <c r="B130" s="833" t="s">
        <v>693</v>
      </c>
      <c r="C130" s="829" t="s">
        <v>11597</v>
      </c>
      <c r="D130" s="830">
        <v>48897241</v>
      </c>
      <c r="E130" s="774" t="s">
        <v>696</v>
      </c>
      <c r="F130" s="774">
        <v>80401390000</v>
      </c>
      <c r="G130" s="774">
        <v>80701000001</v>
      </c>
      <c r="H130" s="774">
        <v>2300229</v>
      </c>
      <c r="I130" s="831">
        <v>13</v>
      </c>
      <c r="J130" s="831">
        <v>75203</v>
      </c>
    </row>
    <row r="131" spans="1:10" s="832" customFormat="1" ht="36">
      <c r="A131" s="827">
        <v>129</v>
      </c>
      <c r="B131" s="828" t="s">
        <v>6078</v>
      </c>
      <c r="C131" s="829" t="s">
        <v>11390</v>
      </c>
      <c r="D131" s="830">
        <v>33788894</v>
      </c>
      <c r="E131" s="774" t="s">
        <v>6080</v>
      </c>
      <c r="F131" s="774">
        <v>80401390000</v>
      </c>
      <c r="G131" s="774">
        <v>80701000001</v>
      </c>
      <c r="H131" s="774">
        <v>2300229</v>
      </c>
      <c r="I131" s="831">
        <v>13</v>
      </c>
      <c r="J131" s="831">
        <v>75203</v>
      </c>
    </row>
    <row r="132" spans="1:10" s="832" customFormat="1" ht="36">
      <c r="A132" s="827">
        <v>130</v>
      </c>
      <c r="B132" s="828" t="s">
        <v>6987</v>
      </c>
      <c r="C132" s="829" t="s">
        <v>11598</v>
      </c>
      <c r="D132" s="830">
        <v>50814245</v>
      </c>
      <c r="E132" s="774" t="s">
        <v>6989</v>
      </c>
      <c r="F132" s="774">
        <v>80401375000</v>
      </c>
      <c r="G132" s="774">
        <v>80701000001</v>
      </c>
      <c r="H132" s="774">
        <v>2300229</v>
      </c>
      <c r="I132" s="831">
        <v>13</v>
      </c>
      <c r="J132" s="831">
        <v>75203</v>
      </c>
    </row>
    <row r="133" spans="1:10" s="832" customFormat="1" ht="36">
      <c r="A133" s="827">
        <v>131</v>
      </c>
      <c r="B133" s="843" t="s">
        <v>146</v>
      </c>
      <c r="C133" s="842" t="s">
        <v>11599</v>
      </c>
      <c r="D133" s="830" t="s">
        <v>11600</v>
      </c>
      <c r="E133" s="774" t="s">
        <v>149</v>
      </c>
      <c r="F133" s="774">
        <v>80401384000</v>
      </c>
      <c r="G133" s="774">
        <v>80701000001</v>
      </c>
      <c r="H133" s="774">
        <v>1330612</v>
      </c>
      <c r="I133" s="831">
        <v>12</v>
      </c>
      <c r="J133" s="831">
        <v>75103</v>
      </c>
    </row>
    <row r="134" spans="1:10" s="832" customFormat="1" ht="36">
      <c r="A134" s="836">
        <v>132</v>
      </c>
      <c r="B134" s="833" t="s">
        <v>270</v>
      </c>
      <c r="C134" s="829" t="s">
        <v>11601</v>
      </c>
      <c r="D134" s="830">
        <v>22676778</v>
      </c>
      <c r="E134" s="774" t="s">
        <v>273</v>
      </c>
      <c r="F134" s="774" t="s">
        <v>707</v>
      </c>
      <c r="G134" s="774">
        <v>80701000001</v>
      </c>
      <c r="H134" s="774">
        <v>2300229</v>
      </c>
      <c r="I134" s="831">
        <v>13</v>
      </c>
      <c r="J134" s="831">
        <v>75203</v>
      </c>
    </row>
    <row r="135" spans="1:10" s="832" customFormat="1" ht="48">
      <c r="A135" s="827">
        <v>133</v>
      </c>
      <c r="B135" s="833" t="s">
        <v>463</v>
      </c>
      <c r="C135" s="829" t="s">
        <v>464</v>
      </c>
      <c r="D135" s="830">
        <v>45224346</v>
      </c>
      <c r="E135" s="774" t="s">
        <v>466</v>
      </c>
      <c r="F135" s="774">
        <v>80401390000</v>
      </c>
      <c r="G135" s="774">
        <v>80701000001</v>
      </c>
      <c r="H135" s="774">
        <v>2300229</v>
      </c>
      <c r="I135" s="831">
        <v>13</v>
      </c>
      <c r="J135" s="831">
        <v>75201</v>
      </c>
    </row>
    <row r="136" spans="1:10" s="832" customFormat="1" ht="48">
      <c r="A136" s="827">
        <v>134</v>
      </c>
      <c r="B136" s="833" t="s">
        <v>700</v>
      </c>
      <c r="C136" s="829" t="s">
        <v>701</v>
      </c>
      <c r="D136" s="830">
        <v>48875201</v>
      </c>
      <c r="E136" s="774" t="s">
        <v>703</v>
      </c>
      <c r="F136" s="774">
        <v>80401385000</v>
      </c>
      <c r="G136" s="774">
        <v>80701000001</v>
      </c>
      <c r="H136" s="774">
        <v>2300229</v>
      </c>
      <c r="I136" s="831">
        <v>13</v>
      </c>
      <c r="J136" s="831">
        <v>75203</v>
      </c>
    </row>
    <row r="137" spans="1:10" s="832" customFormat="1" ht="48">
      <c r="A137" s="827">
        <v>135</v>
      </c>
      <c r="B137" s="833" t="s">
        <v>92</v>
      </c>
      <c r="C137" s="829" t="s">
        <v>11602</v>
      </c>
      <c r="D137" s="830">
        <v>32026248</v>
      </c>
      <c r="E137" s="774" t="s">
        <v>96</v>
      </c>
      <c r="F137" s="774">
        <v>80401370000</v>
      </c>
      <c r="G137" s="774">
        <v>80701000001</v>
      </c>
      <c r="H137" s="774">
        <v>2300229</v>
      </c>
      <c r="I137" s="831">
        <v>13</v>
      </c>
      <c r="J137" s="831">
        <v>75203</v>
      </c>
    </row>
    <row r="138" spans="1:10" s="832" customFormat="1" ht="48">
      <c r="A138" s="827">
        <v>136</v>
      </c>
      <c r="B138" s="833" t="s">
        <v>679</v>
      </c>
      <c r="C138" s="829" t="s">
        <v>680</v>
      </c>
      <c r="D138" s="830">
        <v>31223857</v>
      </c>
      <c r="E138" s="774" t="s">
        <v>682</v>
      </c>
      <c r="F138" s="774">
        <v>80401385000</v>
      </c>
      <c r="G138" s="774">
        <v>80701000001</v>
      </c>
      <c r="H138" s="774">
        <v>2300229</v>
      </c>
      <c r="I138" s="831">
        <v>13</v>
      </c>
      <c r="J138" s="831">
        <v>75203</v>
      </c>
    </row>
    <row r="139" spans="1:10" s="832" customFormat="1" ht="48">
      <c r="A139" s="827">
        <v>137</v>
      </c>
      <c r="B139" s="828" t="s">
        <v>685</v>
      </c>
      <c r="C139" s="829" t="s">
        <v>11603</v>
      </c>
      <c r="D139" s="830">
        <v>22655730</v>
      </c>
      <c r="E139" s="774" t="s">
        <v>688</v>
      </c>
      <c r="F139" s="774">
        <v>80401384000</v>
      </c>
      <c r="G139" s="774">
        <v>80701000001</v>
      </c>
      <c r="H139" s="774">
        <v>2300229</v>
      </c>
      <c r="I139" s="831">
        <v>13</v>
      </c>
      <c r="J139" s="831">
        <v>75203</v>
      </c>
    </row>
    <row r="140" spans="1:10" s="832" customFormat="1" ht="48">
      <c r="A140" s="827">
        <v>138</v>
      </c>
      <c r="B140" s="833" t="s">
        <v>110</v>
      </c>
      <c r="C140" s="829" t="s">
        <v>11604</v>
      </c>
      <c r="D140" s="830">
        <v>22654191</v>
      </c>
      <c r="E140" s="774" t="s">
        <v>113</v>
      </c>
      <c r="F140" s="774">
        <v>80401384000</v>
      </c>
      <c r="G140" s="774">
        <v>80701000001</v>
      </c>
      <c r="H140" s="774">
        <v>2300229</v>
      </c>
      <c r="I140" s="831">
        <v>13</v>
      </c>
      <c r="J140" s="831">
        <v>75203</v>
      </c>
    </row>
    <row r="141" spans="1:10" s="860" customFormat="1" ht="48">
      <c r="A141" s="827">
        <v>139</v>
      </c>
      <c r="B141" s="833" t="s">
        <v>71</v>
      </c>
      <c r="C141" s="829" t="s">
        <v>72</v>
      </c>
      <c r="D141" s="830">
        <v>26816733</v>
      </c>
      <c r="E141" s="774" t="s">
        <v>75</v>
      </c>
      <c r="F141" s="774">
        <v>80401375000</v>
      </c>
      <c r="G141" s="774">
        <v>80701000001</v>
      </c>
      <c r="H141" s="774">
        <v>2300229</v>
      </c>
      <c r="I141" s="831">
        <v>13</v>
      </c>
      <c r="J141" s="831">
        <v>75203</v>
      </c>
    </row>
    <row r="142" spans="1:10" s="832" customFormat="1" ht="48">
      <c r="A142" s="836">
        <v>140</v>
      </c>
      <c r="B142" s="828" t="s">
        <v>488</v>
      </c>
      <c r="C142" s="829" t="s">
        <v>489</v>
      </c>
      <c r="D142" s="830">
        <v>52954186</v>
      </c>
      <c r="E142" s="774" t="s">
        <v>491</v>
      </c>
      <c r="F142" s="774">
        <v>80401390000</v>
      </c>
      <c r="G142" s="774">
        <v>80701000001</v>
      </c>
      <c r="H142" s="774">
        <v>2300229</v>
      </c>
      <c r="I142" s="831">
        <v>13</v>
      </c>
      <c r="J142" s="831">
        <v>75201</v>
      </c>
    </row>
    <row r="143" spans="1:10" s="832" customFormat="1" ht="48">
      <c r="A143" s="827">
        <v>141</v>
      </c>
      <c r="B143" s="828" t="s">
        <v>385</v>
      </c>
      <c r="C143" s="829" t="s">
        <v>386</v>
      </c>
      <c r="D143" s="830">
        <v>71872426</v>
      </c>
      <c r="E143" s="774" t="s">
        <v>388</v>
      </c>
      <c r="F143" s="774">
        <v>80401380000</v>
      </c>
      <c r="G143" s="774">
        <v>80701000001</v>
      </c>
      <c r="H143" s="774">
        <v>2300229</v>
      </c>
      <c r="I143" s="831">
        <v>13</v>
      </c>
      <c r="J143" s="831">
        <v>75201</v>
      </c>
    </row>
    <row r="144" spans="1:10" s="832" customFormat="1" ht="36">
      <c r="A144" s="827">
        <v>142</v>
      </c>
      <c r="B144" s="828">
        <v>22204</v>
      </c>
      <c r="C144" s="829" t="s">
        <v>11605</v>
      </c>
      <c r="D144" s="830">
        <v>1952530</v>
      </c>
      <c r="E144" s="774" t="s">
        <v>177</v>
      </c>
      <c r="F144" s="774">
        <v>80203810001</v>
      </c>
      <c r="G144" s="774">
        <v>80603410101</v>
      </c>
      <c r="H144" s="774">
        <v>2300229</v>
      </c>
      <c r="I144" s="831">
        <v>13</v>
      </c>
      <c r="J144" s="831">
        <v>75203</v>
      </c>
    </row>
    <row r="145" spans="1:10" s="832" customFormat="1" ht="36">
      <c r="A145" s="827">
        <v>143</v>
      </c>
      <c r="B145" s="828" t="s">
        <v>5596</v>
      </c>
      <c r="C145" s="829" t="s">
        <v>11391</v>
      </c>
      <c r="D145" s="830">
        <v>1952665</v>
      </c>
      <c r="E145" s="774" t="s">
        <v>5599</v>
      </c>
      <c r="F145" s="774">
        <v>80417000000</v>
      </c>
      <c r="G145" s="774">
        <v>80615101001</v>
      </c>
      <c r="H145" s="774">
        <v>2300229</v>
      </c>
      <c r="I145" s="831">
        <v>13</v>
      </c>
      <c r="J145" s="831">
        <v>75203</v>
      </c>
    </row>
    <row r="146" spans="1:10" s="832" customFormat="1" ht="24">
      <c r="A146" s="827">
        <v>144</v>
      </c>
      <c r="B146" s="834" t="s">
        <v>5955</v>
      </c>
      <c r="C146" s="835" t="s">
        <v>11606</v>
      </c>
      <c r="D146" s="992" t="s">
        <v>11926</v>
      </c>
      <c r="E146" s="839" t="s">
        <v>5957</v>
      </c>
      <c r="F146" s="839">
        <v>80417000000</v>
      </c>
      <c r="G146" s="839">
        <v>80615101001</v>
      </c>
      <c r="H146" s="839">
        <v>4210014</v>
      </c>
      <c r="I146" s="848">
        <v>16</v>
      </c>
      <c r="J146" s="848">
        <v>12300</v>
      </c>
    </row>
    <row r="147" spans="1:10" s="832" customFormat="1" ht="36">
      <c r="A147" s="827">
        <v>145</v>
      </c>
      <c r="B147" s="828" t="s">
        <v>56</v>
      </c>
      <c r="C147" s="829" t="s">
        <v>11607</v>
      </c>
      <c r="D147" s="830">
        <v>1952671</v>
      </c>
      <c r="E147" s="774" t="s">
        <v>60</v>
      </c>
      <c r="F147" s="774">
        <v>80217807001</v>
      </c>
      <c r="G147" s="774">
        <v>80617407101</v>
      </c>
      <c r="H147" s="774">
        <v>2300229</v>
      </c>
      <c r="I147" s="831">
        <v>13</v>
      </c>
      <c r="J147" s="831">
        <v>75203</v>
      </c>
    </row>
    <row r="148" spans="1:10" s="832" customFormat="1" ht="36">
      <c r="A148" s="827">
        <v>146</v>
      </c>
      <c r="B148" s="828" t="s">
        <v>550</v>
      </c>
      <c r="C148" s="829" t="s">
        <v>551</v>
      </c>
      <c r="D148" s="830">
        <v>1952790</v>
      </c>
      <c r="E148" s="774" t="s">
        <v>554</v>
      </c>
      <c r="F148" s="774">
        <v>80228816001</v>
      </c>
      <c r="G148" s="774">
        <v>80628416101</v>
      </c>
      <c r="H148" s="774">
        <v>2300229</v>
      </c>
      <c r="I148" s="831">
        <v>13</v>
      </c>
      <c r="J148" s="831">
        <v>75203</v>
      </c>
    </row>
    <row r="149" spans="1:10" s="832" customFormat="1" ht="36">
      <c r="A149" s="827">
        <v>147</v>
      </c>
      <c r="B149" s="833" t="s">
        <v>186</v>
      </c>
      <c r="C149" s="829" t="s">
        <v>187</v>
      </c>
      <c r="D149" s="830">
        <v>1952843</v>
      </c>
      <c r="E149" s="774" t="s">
        <v>190</v>
      </c>
      <c r="F149" s="774">
        <v>80235835001</v>
      </c>
      <c r="G149" s="774">
        <v>80635435101</v>
      </c>
      <c r="H149" s="774">
        <v>2300229</v>
      </c>
      <c r="I149" s="831">
        <v>13</v>
      </c>
      <c r="J149" s="831">
        <v>75203</v>
      </c>
    </row>
    <row r="150" spans="1:10" s="832" customFormat="1" ht="36">
      <c r="A150" s="836">
        <v>148</v>
      </c>
      <c r="B150" s="841" t="s">
        <v>560</v>
      </c>
      <c r="C150" s="842" t="s">
        <v>561</v>
      </c>
      <c r="D150" s="830">
        <v>1952889</v>
      </c>
      <c r="E150" s="774" t="s">
        <v>564</v>
      </c>
      <c r="F150" s="774">
        <v>80240835001</v>
      </c>
      <c r="G150" s="774">
        <v>80640435101</v>
      </c>
      <c r="H150" s="774">
        <v>2300229</v>
      </c>
      <c r="I150" s="831">
        <v>13</v>
      </c>
      <c r="J150" s="831">
        <v>75203</v>
      </c>
    </row>
    <row r="151" spans="1:10" s="832" customFormat="1" ht="36">
      <c r="A151" s="827">
        <v>149</v>
      </c>
      <c r="B151" s="828" t="s">
        <v>9510</v>
      </c>
      <c r="C151" s="829" t="s">
        <v>11395</v>
      </c>
      <c r="D151" s="830">
        <v>1952949</v>
      </c>
      <c r="E151" s="774" t="s">
        <v>9513</v>
      </c>
      <c r="F151" s="774">
        <v>80245815001</v>
      </c>
      <c r="G151" s="774">
        <v>80645415101</v>
      </c>
      <c r="H151" s="774">
        <v>2300229</v>
      </c>
      <c r="I151" s="831">
        <v>13</v>
      </c>
      <c r="J151" s="831">
        <v>75203</v>
      </c>
    </row>
    <row r="152" spans="1:10" s="832" customFormat="1" ht="36">
      <c r="A152" s="827">
        <v>150</v>
      </c>
      <c r="B152" s="828" t="s">
        <v>8327</v>
      </c>
      <c r="C152" s="829" t="s">
        <v>11396</v>
      </c>
      <c r="D152" s="830">
        <v>1953050</v>
      </c>
      <c r="E152" s="774" t="s">
        <v>8330</v>
      </c>
      <c r="F152" s="774">
        <v>80256870001</v>
      </c>
      <c r="G152" s="774">
        <v>80656470101</v>
      </c>
      <c r="H152" s="774">
        <v>2300229</v>
      </c>
      <c r="I152" s="831">
        <v>13</v>
      </c>
      <c r="J152" s="831">
        <v>75203</v>
      </c>
    </row>
    <row r="153" spans="1:10" s="832" customFormat="1" ht="36">
      <c r="A153" s="827">
        <v>151</v>
      </c>
      <c r="B153" s="828" t="s">
        <v>844</v>
      </c>
      <c r="C153" s="829" t="s">
        <v>845</v>
      </c>
      <c r="D153" s="830">
        <v>1953067</v>
      </c>
      <c r="E153" s="774" t="s">
        <v>848</v>
      </c>
      <c r="F153" s="774">
        <v>80257551000</v>
      </c>
      <c r="G153" s="774">
        <v>80657151051</v>
      </c>
      <c r="H153" s="774">
        <v>2300229</v>
      </c>
      <c r="I153" s="831">
        <v>13</v>
      </c>
      <c r="J153" s="831">
        <v>75203</v>
      </c>
    </row>
    <row r="154" spans="1:10" s="832" customFormat="1" ht="36">
      <c r="A154" s="827">
        <v>152</v>
      </c>
      <c r="B154" s="833" t="s">
        <v>446</v>
      </c>
      <c r="C154" s="829" t="s">
        <v>11608</v>
      </c>
      <c r="D154" s="830">
        <v>1952659</v>
      </c>
      <c r="E154" s="774" t="s">
        <v>450</v>
      </c>
      <c r="F154" s="774">
        <v>80214837001</v>
      </c>
      <c r="G154" s="774">
        <v>80614437101</v>
      </c>
      <c r="H154" s="774">
        <v>2300229</v>
      </c>
      <c r="I154" s="831">
        <v>13</v>
      </c>
      <c r="J154" s="831">
        <v>75203</v>
      </c>
    </row>
    <row r="155" spans="1:10" s="832" customFormat="1" ht="36">
      <c r="A155" s="827">
        <v>153</v>
      </c>
      <c r="B155" s="833" t="s">
        <v>8158</v>
      </c>
      <c r="C155" s="829" t="s">
        <v>11397</v>
      </c>
      <c r="D155" s="830">
        <v>1952607</v>
      </c>
      <c r="E155" s="774" t="s">
        <v>8161</v>
      </c>
      <c r="F155" s="774">
        <v>80210822001</v>
      </c>
      <c r="G155" s="774">
        <v>80610422101</v>
      </c>
      <c r="H155" s="774">
        <v>2300229</v>
      </c>
      <c r="I155" s="831">
        <v>13</v>
      </c>
      <c r="J155" s="831">
        <v>75203</v>
      </c>
    </row>
    <row r="156" spans="1:10" s="832" customFormat="1" ht="36">
      <c r="A156" s="827">
        <v>154</v>
      </c>
      <c r="B156" s="828" t="s">
        <v>879</v>
      </c>
      <c r="C156" s="829" t="s">
        <v>11609</v>
      </c>
      <c r="D156" s="830">
        <v>1952903</v>
      </c>
      <c r="E156" s="774" t="s">
        <v>883</v>
      </c>
      <c r="F156" s="774">
        <v>80242815001</v>
      </c>
      <c r="G156" s="774">
        <v>80642415101</v>
      </c>
      <c r="H156" s="774">
        <v>2300229</v>
      </c>
      <c r="I156" s="831">
        <v>13</v>
      </c>
      <c r="J156" s="831">
        <v>75203</v>
      </c>
    </row>
    <row r="157" spans="1:10" s="832" customFormat="1" ht="36">
      <c r="A157" s="827">
        <v>155</v>
      </c>
      <c r="B157" s="828" t="s">
        <v>6052</v>
      </c>
      <c r="C157" s="829" t="s">
        <v>11398</v>
      </c>
      <c r="D157" s="830">
        <v>1952854</v>
      </c>
      <c r="E157" s="774" t="s">
        <v>6055</v>
      </c>
      <c r="F157" s="774">
        <v>80236815001</v>
      </c>
      <c r="G157" s="774">
        <v>80636415101</v>
      </c>
      <c r="H157" s="774">
        <v>2300229</v>
      </c>
      <c r="I157" s="831">
        <v>13</v>
      </c>
      <c r="J157" s="831">
        <v>75203</v>
      </c>
    </row>
    <row r="158" spans="1:10" s="832" customFormat="1" ht="36">
      <c r="A158" s="836">
        <v>156</v>
      </c>
      <c r="B158" s="828" t="s">
        <v>817</v>
      </c>
      <c r="C158" s="829" t="s">
        <v>818</v>
      </c>
      <c r="D158" s="830">
        <v>1952961</v>
      </c>
      <c r="E158" s="774" t="s">
        <v>821</v>
      </c>
      <c r="F158" s="774">
        <v>80247853001</v>
      </c>
      <c r="G158" s="774">
        <v>80647453101</v>
      </c>
      <c r="H158" s="774">
        <v>2300229</v>
      </c>
      <c r="I158" s="831">
        <v>13</v>
      </c>
      <c r="J158" s="831">
        <v>75203</v>
      </c>
    </row>
    <row r="159" spans="1:10" s="832" customFormat="1" ht="36">
      <c r="A159" s="827">
        <v>157</v>
      </c>
      <c r="B159" s="828" t="s">
        <v>100</v>
      </c>
      <c r="C159" s="829" t="s">
        <v>11610</v>
      </c>
      <c r="D159" s="830">
        <v>1952731</v>
      </c>
      <c r="E159" s="774" t="s">
        <v>104</v>
      </c>
      <c r="F159" s="774">
        <v>80223822001</v>
      </c>
      <c r="G159" s="774">
        <v>80623422101</v>
      </c>
      <c r="H159" s="774">
        <v>2300229</v>
      </c>
      <c r="I159" s="831">
        <v>13</v>
      </c>
      <c r="J159" s="831">
        <v>75203</v>
      </c>
    </row>
    <row r="160" spans="1:10" s="832" customFormat="1" ht="25.5">
      <c r="A160" s="827">
        <v>158</v>
      </c>
      <c r="B160" s="737" t="s">
        <v>10111</v>
      </c>
      <c r="C160" s="28" t="s">
        <v>11873</v>
      </c>
      <c r="D160" s="986">
        <v>3091977</v>
      </c>
      <c r="E160" s="987" t="s">
        <v>10114</v>
      </c>
      <c r="F160" s="986">
        <v>80247853001</v>
      </c>
      <c r="G160" s="986">
        <v>80647453101</v>
      </c>
      <c r="H160" s="987" t="s">
        <v>11513</v>
      </c>
      <c r="I160" s="988" t="s">
        <v>141</v>
      </c>
      <c r="J160" s="988" t="s">
        <v>140</v>
      </c>
    </row>
    <row r="161" spans="1:10" s="832" customFormat="1" ht="25.5">
      <c r="A161" s="827">
        <v>159</v>
      </c>
      <c r="B161" s="737" t="s">
        <v>10117</v>
      </c>
      <c r="C161" s="28" t="s">
        <v>11171</v>
      </c>
      <c r="D161" s="986">
        <v>35452804</v>
      </c>
      <c r="E161" s="987" t="s">
        <v>10119</v>
      </c>
      <c r="F161" s="986">
        <v>80223822001</v>
      </c>
      <c r="G161" s="986">
        <v>80623422101</v>
      </c>
      <c r="H161" s="987" t="s">
        <v>11513</v>
      </c>
      <c r="I161" s="988" t="s">
        <v>141</v>
      </c>
      <c r="J161" s="988" t="s">
        <v>140</v>
      </c>
    </row>
    <row r="162" spans="1:10" s="832" customFormat="1" ht="24">
      <c r="A162" s="827">
        <v>160</v>
      </c>
      <c r="B162" s="834" t="s">
        <v>5961</v>
      </c>
      <c r="C162" s="835" t="s">
        <v>11612</v>
      </c>
      <c r="D162" s="850">
        <v>82040242</v>
      </c>
      <c r="E162" s="839" t="s">
        <v>5963</v>
      </c>
      <c r="F162" s="839">
        <v>80401375000</v>
      </c>
      <c r="G162" s="839">
        <v>80701000001</v>
      </c>
      <c r="H162" s="839">
        <v>4210014</v>
      </c>
      <c r="I162" s="848">
        <v>16</v>
      </c>
      <c r="J162" s="848">
        <v>12300</v>
      </c>
    </row>
    <row r="163" spans="1:10" s="832" customFormat="1" ht="24">
      <c r="A163" s="827">
        <v>161</v>
      </c>
      <c r="B163" s="844" t="s">
        <v>11321</v>
      </c>
      <c r="C163" s="835" t="s">
        <v>11613</v>
      </c>
      <c r="D163" s="846" t="s">
        <v>11614</v>
      </c>
      <c r="E163" s="839" t="s">
        <v>11324</v>
      </c>
      <c r="F163" s="839" t="s">
        <v>370</v>
      </c>
      <c r="G163" s="839" t="s">
        <v>11565</v>
      </c>
      <c r="H163" s="847" t="s">
        <v>11513</v>
      </c>
      <c r="I163" s="892" t="s">
        <v>141</v>
      </c>
      <c r="J163" s="892" t="s">
        <v>140</v>
      </c>
    </row>
    <row r="164" spans="1:10" s="832" customFormat="1" ht="24">
      <c r="A164" s="827">
        <v>162</v>
      </c>
      <c r="B164" s="844" t="s">
        <v>405</v>
      </c>
      <c r="C164" s="835" t="s">
        <v>11615</v>
      </c>
      <c r="D164" s="850" t="s">
        <v>11616</v>
      </c>
      <c r="E164" s="839" t="s">
        <v>408</v>
      </c>
      <c r="F164" s="839" t="s">
        <v>11572</v>
      </c>
      <c r="G164" s="839" t="s">
        <v>11565</v>
      </c>
      <c r="H164" s="839" t="s">
        <v>11513</v>
      </c>
      <c r="I164" s="892" t="s">
        <v>141</v>
      </c>
      <c r="J164" s="892" t="s">
        <v>140</v>
      </c>
    </row>
    <row r="165" spans="1:10" s="832" customFormat="1" ht="24">
      <c r="A165" s="827">
        <v>163</v>
      </c>
      <c r="B165" s="834" t="s">
        <v>6028</v>
      </c>
      <c r="C165" s="835" t="s">
        <v>11617</v>
      </c>
      <c r="D165" s="993" t="s">
        <v>11618</v>
      </c>
      <c r="E165" s="994" t="s">
        <v>6031</v>
      </c>
      <c r="F165" s="994" t="s">
        <v>707</v>
      </c>
      <c r="G165" s="994" t="s">
        <v>11565</v>
      </c>
      <c r="H165" s="839" t="s">
        <v>11513</v>
      </c>
      <c r="I165" s="995" t="s">
        <v>141</v>
      </c>
      <c r="J165" s="995" t="s">
        <v>140</v>
      </c>
    </row>
    <row r="166" spans="1:10" s="832" customFormat="1" ht="29.25" customHeight="1">
      <c r="A166" s="836">
        <v>164</v>
      </c>
      <c r="B166" s="851" t="s">
        <v>371</v>
      </c>
      <c r="C166" s="835" t="s">
        <v>372</v>
      </c>
      <c r="D166" s="993" t="s">
        <v>11619</v>
      </c>
      <c r="E166" s="994" t="s">
        <v>374</v>
      </c>
      <c r="F166" s="994" t="s">
        <v>370</v>
      </c>
      <c r="G166" s="994" t="s">
        <v>11565</v>
      </c>
      <c r="H166" s="994" t="s">
        <v>11513</v>
      </c>
      <c r="I166" s="995" t="s">
        <v>141</v>
      </c>
      <c r="J166" s="995" t="s">
        <v>140</v>
      </c>
    </row>
    <row r="167" spans="1:10" s="832" customFormat="1" ht="24">
      <c r="A167" s="827">
        <v>165</v>
      </c>
      <c r="B167" s="844" t="s">
        <v>5752</v>
      </c>
      <c r="C167" s="891" t="s">
        <v>11402</v>
      </c>
      <c r="D167" s="846" t="s">
        <v>11620</v>
      </c>
      <c r="E167" s="845" t="s">
        <v>5754</v>
      </c>
      <c r="F167" s="845" t="s">
        <v>707</v>
      </c>
      <c r="G167" s="845" t="s">
        <v>11565</v>
      </c>
      <c r="H167" s="987" t="s">
        <v>11513</v>
      </c>
      <c r="I167" s="995" t="s">
        <v>141</v>
      </c>
      <c r="J167" s="995" t="s">
        <v>140</v>
      </c>
    </row>
    <row r="168" spans="1:10" s="860" customFormat="1" ht="24">
      <c r="A168" s="827">
        <v>166</v>
      </c>
      <c r="B168" s="894" t="s">
        <v>787</v>
      </c>
      <c r="C168" s="891" t="s">
        <v>224</v>
      </c>
      <c r="D168" s="838" t="s">
        <v>11621</v>
      </c>
      <c r="E168" s="837" t="s">
        <v>226</v>
      </c>
      <c r="F168" s="837" t="s">
        <v>11260</v>
      </c>
      <c r="G168" s="837" t="s">
        <v>11565</v>
      </c>
      <c r="H168" s="839" t="s">
        <v>11513</v>
      </c>
      <c r="I168" s="840" t="s">
        <v>141</v>
      </c>
      <c r="J168" s="840" t="s">
        <v>140</v>
      </c>
    </row>
    <row r="169" spans="1:10" s="860" customFormat="1" ht="24">
      <c r="A169" s="827">
        <v>167</v>
      </c>
      <c r="B169" s="844" t="s">
        <v>787</v>
      </c>
      <c r="C169" s="835" t="s">
        <v>788</v>
      </c>
      <c r="D169" s="850" t="s">
        <v>11622</v>
      </c>
      <c r="E169" s="839" t="s">
        <v>790</v>
      </c>
      <c r="F169" s="839" t="s">
        <v>707</v>
      </c>
      <c r="G169" s="839" t="s">
        <v>11565</v>
      </c>
      <c r="H169" s="847" t="s">
        <v>11513</v>
      </c>
      <c r="I169" s="892" t="s">
        <v>141</v>
      </c>
      <c r="J169" s="892" t="s">
        <v>140</v>
      </c>
    </row>
    <row r="170" spans="1:10" s="860" customFormat="1" ht="48">
      <c r="A170" s="827">
        <v>168</v>
      </c>
      <c r="B170" s="867" t="s">
        <v>605</v>
      </c>
      <c r="C170" s="835" t="s">
        <v>606</v>
      </c>
      <c r="D170" s="872">
        <v>67177676</v>
      </c>
      <c r="E170" s="895" t="s">
        <v>608</v>
      </c>
      <c r="F170" s="873">
        <v>80401390000</v>
      </c>
      <c r="G170" s="874">
        <v>80701000001</v>
      </c>
      <c r="H170" s="874">
        <v>4210011</v>
      </c>
      <c r="I170" s="896">
        <v>34</v>
      </c>
      <c r="J170" s="896">
        <v>12300</v>
      </c>
    </row>
    <row r="171" spans="1:10" s="832" customFormat="1" ht="24">
      <c r="A171" s="827">
        <v>169</v>
      </c>
      <c r="B171" s="834" t="s">
        <v>7592</v>
      </c>
      <c r="C171" s="835" t="s">
        <v>11403</v>
      </c>
      <c r="D171" s="992" t="s">
        <v>11927</v>
      </c>
      <c r="E171" s="987" t="s">
        <v>7594</v>
      </c>
      <c r="F171" s="987" t="s">
        <v>10094</v>
      </c>
      <c r="G171" s="987" t="s">
        <v>11565</v>
      </c>
      <c r="H171" s="987" t="s">
        <v>11513</v>
      </c>
      <c r="I171" s="988" t="s">
        <v>141</v>
      </c>
      <c r="J171" s="988" t="s">
        <v>140</v>
      </c>
    </row>
    <row r="172" spans="1:10" s="832" customFormat="1" ht="24">
      <c r="A172" s="827">
        <v>170</v>
      </c>
      <c r="B172" s="849" t="s">
        <v>439</v>
      </c>
      <c r="C172" s="835" t="s">
        <v>440</v>
      </c>
      <c r="D172" s="992" t="s">
        <v>11928</v>
      </c>
      <c r="E172" s="987" t="s">
        <v>441</v>
      </c>
      <c r="F172" s="987" t="s">
        <v>5573</v>
      </c>
      <c r="G172" s="987" t="s">
        <v>11565</v>
      </c>
      <c r="H172" s="987" t="s">
        <v>11623</v>
      </c>
      <c r="I172" s="988" t="s">
        <v>11488</v>
      </c>
      <c r="J172" s="988" t="s">
        <v>140</v>
      </c>
    </row>
    <row r="173" spans="1:10" s="860" customFormat="1" ht="36">
      <c r="A173" s="827">
        <v>171</v>
      </c>
      <c r="B173" s="844" t="s">
        <v>6070</v>
      </c>
      <c r="C173" s="891" t="s">
        <v>11404</v>
      </c>
      <c r="D173" s="846" t="s">
        <v>11624</v>
      </c>
      <c r="E173" s="994" t="s">
        <v>6072</v>
      </c>
      <c r="F173" s="845" t="s">
        <v>10094</v>
      </c>
      <c r="G173" s="845" t="s">
        <v>11565</v>
      </c>
      <c r="H173" s="987" t="s">
        <v>11623</v>
      </c>
      <c r="I173" s="995" t="s">
        <v>11488</v>
      </c>
      <c r="J173" s="995" t="s">
        <v>140</v>
      </c>
    </row>
    <row r="174" spans="1:10" s="860" customFormat="1" ht="24">
      <c r="A174" s="836">
        <v>172</v>
      </c>
      <c r="B174" s="834" t="s">
        <v>797</v>
      </c>
      <c r="C174" s="835" t="s">
        <v>798</v>
      </c>
      <c r="D174" s="993" t="s">
        <v>11625</v>
      </c>
      <c r="E174" s="987" t="s">
        <v>800</v>
      </c>
      <c r="F174" s="987" t="s">
        <v>11572</v>
      </c>
      <c r="G174" s="987" t="s">
        <v>11565</v>
      </c>
      <c r="H174" s="987" t="s">
        <v>11513</v>
      </c>
      <c r="I174" s="988" t="s">
        <v>141</v>
      </c>
      <c r="J174" s="840">
        <v>12300</v>
      </c>
    </row>
    <row r="175" spans="1:10" s="832" customFormat="1" ht="24">
      <c r="A175" s="827">
        <v>173</v>
      </c>
      <c r="B175" s="844" t="s">
        <v>806</v>
      </c>
      <c r="C175" s="835" t="s">
        <v>807</v>
      </c>
      <c r="D175" s="992" t="s">
        <v>11626</v>
      </c>
      <c r="E175" s="987" t="s">
        <v>809</v>
      </c>
      <c r="F175" s="987" t="s">
        <v>707</v>
      </c>
      <c r="G175" s="987" t="s">
        <v>11565</v>
      </c>
      <c r="H175" s="987" t="s">
        <v>11513</v>
      </c>
      <c r="I175" s="988" t="s">
        <v>141</v>
      </c>
      <c r="J175" s="988" t="s">
        <v>140</v>
      </c>
    </row>
    <row r="176" spans="1:10" s="832" customFormat="1" ht="36">
      <c r="A176" s="827">
        <v>174</v>
      </c>
      <c r="B176" s="844" t="s">
        <v>10127</v>
      </c>
      <c r="C176" s="835" t="s">
        <v>10128</v>
      </c>
      <c r="D176" s="993" t="s">
        <v>11627</v>
      </c>
      <c r="E176" s="994" t="s">
        <v>10130</v>
      </c>
      <c r="F176" s="994" t="s">
        <v>11572</v>
      </c>
      <c r="G176" s="994" t="s">
        <v>11565</v>
      </c>
      <c r="H176" s="987" t="s">
        <v>11513</v>
      </c>
      <c r="I176" s="988" t="s">
        <v>141</v>
      </c>
      <c r="J176" s="988" t="s">
        <v>140</v>
      </c>
    </row>
    <row r="177" spans="1:10" s="899" customFormat="1" ht="24">
      <c r="A177" s="827">
        <v>175</v>
      </c>
      <c r="B177" s="851" t="s">
        <v>7379</v>
      </c>
      <c r="C177" s="835" t="s">
        <v>11628</v>
      </c>
      <c r="D177" s="872">
        <v>34987213</v>
      </c>
      <c r="E177" s="854" t="s">
        <v>7383</v>
      </c>
      <c r="F177" s="854" t="s">
        <v>7378</v>
      </c>
      <c r="G177" s="874">
        <v>82701370000</v>
      </c>
      <c r="H177" s="874">
        <v>4210014</v>
      </c>
      <c r="I177" s="898">
        <v>16</v>
      </c>
      <c r="J177" s="898">
        <v>12300</v>
      </c>
    </row>
    <row r="178" spans="1:10" s="899" customFormat="1" ht="36">
      <c r="A178" s="827">
        <v>176</v>
      </c>
      <c r="B178" s="851" t="s">
        <v>11245</v>
      </c>
      <c r="C178" s="835" t="s">
        <v>11407</v>
      </c>
      <c r="D178" s="992" t="s">
        <v>11629</v>
      </c>
      <c r="E178" s="987" t="s">
        <v>11248</v>
      </c>
      <c r="F178" s="987" t="s">
        <v>370</v>
      </c>
      <c r="G178" s="987" t="s">
        <v>11565</v>
      </c>
      <c r="H178" s="987" t="s">
        <v>11513</v>
      </c>
      <c r="I178" s="988" t="s">
        <v>141</v>
      </c>
      <c r="J178" s="988" t="s">
        <v>140</v>
      </c>
    </row>
    <row r="179" spans="1:10" s="832" customFormat="1" ht="24">
      <c r="A179" s="827">
        <v>177</v>
      </c>
      <c r="B179" s="849" t="s">
        <v>8131</v>
      </c>
      <c r="C179" s="835" t="s">
        <v>11408</v>
      </c>
      <c r="D179" s="992" t="s">
        <v>11630</v>
      </c>
      <c r="E179" s="987" t="s">
        <v>8133</v>
      </c>
      <c r="F179" s="987" t="s">
        <v>370</v>
      </c>
      <c r="G179" s="987" t="s">
        <v>11565</v>
      </c>
      <c r="H179" s="987" t="s">
        <v>11513</v>
      </c>
      <c r="I179" s="988" t="s">
        <v>141</v>
      </c>
      <c r="J179" s="988" t="s">
        <v>140</v>
      </c>
    </row>
    <row r="180" spans="1:10" s="832" customFormat="1" ht="36">
      <c r="A180" s="827">
        <v>178</v>
      </c>
      <c r="B180" s="834" t="s">
        <v>5932</v>
      </c>
      <c r="C180" s="835" t="s">
        <v>11409</v>
      </c>
      <c r="D180" s="993" t="s">
        <v>11631</v>
      </c>
      <c r="E180" s="994" t="s">
        <v>5935</v>
      </c>
      <c r="F180" s="994" t="s">
        <v>10094</v>
      </c>
      <c r="G180" s="994" t="s">
        <v>11565</v>
      </c>
      <c r="H180" s="987" t="s">
        <v>11513</v>
      </c>
      <c r="I180" s="995" t="s">
        <v>141</v>
      </c>
      <c r="J180" s="995" t="s">
        <v>140</v>
      </c>
    </row>
    <row r="181" spans="1:10" s="860" customFormat="1" ht="24">
      <c r="A181" s="827">
        <v>179</v>
      </c>
      <c r="B181" s="844" t="s">
        <v>5864</v>
      </c>
      <c r="C181" s="835" t="s">
        <v>11410</v>
      </c>
      <c r="D181" s="846" t="s">
        <v>11632</v>
      </c>
      <c r="E181" s="839" t="s">
        <v>5867</v>
      </c>
      <c r="F181" s="839" t="s">
        <v>370</v>
      </c>
      <c r="G181" s="839" t="s">
        <v>11565</v>
      </c>
      <c r="H181" s="839" t="s">
        <v>11513</v>
      </c>
      <c r="I181" s="892" t="s">
        <v>141</v>
      </c>
      <c r="J181" s="892" t="s">
        <v>140</v>
      </c>
    </row>
    <row r="182" spans="1:10" s="860" customFormat="1" ht="24">
      <c r="A182" s="836">
        <v>180</v>
      </c>
      <c r="B182" s="844" t="s">
        <v>399</v>
      </c>
      <c r="C182" s="835" t="s">
        <v>11634</v>
      </c>
      <c r="D182" s="850" t="s">
        <v>11635</v>
      </c>
      <c r="E182" s="839" t="s">
        <v>402</v>
      </c>
      <c r="F182" s="839" t="s">
        <v>5573</v>
      </c>
      <c r="G182" s="839" t="s">
        <v>11565</v>
      </c>
      <c r="H182" s="847" t="s">
        <v>11513</v>
      </c>
      <c r="I182" s="892" t="s">
        <v>141</v>
      </c>
      <c r="J182" s="892" t="s">
        <v>140</v>
      </c>
    </row>
    <row r="183" spans="1:10" s="832" customFormat="1" ht="38.25">
      <c r="A183" s="827">
        <v>181</v>
      </c>
      <c r="B183" s="834" t="s">
        <v>708</v>
      </c>
      <c r="C183" s="852" t="s">
        <v>709</v>
      </c>
      <c r="D183" s="872">
        <v>75831859</v>
      </c>
      <c r="E183" s="851" t="s">
        <v>711</v>
      </c>
      <c r="F183" s="854" t="s">
        <v>707</v>
      </c>
      <c r="G183" s="874">
        <v>80701000001</v>
      </c>
      <c r="H183" s="874">
        <v>4210014</v>
      </c>
      <c r="I183" s="855" t="s">
        <v>141</v>
      </c>
      <c r="J183" s="855" t="s">
        <v>140</v>
      </c>
    </row>
    <row r="184" spans="1:10" s="832" customFormat="1" ht="24">
      <c r="A184" s="827">
        <v>182</v>
      </c>
      <c r="B184" s="844" t="s">
        <v>11135</v>
      </c>
      <c r="C184" s="891" t="s">
        <v>11417</v>
      </c>
      <c r="D184" s="846" t="s">
        <v>11636</v>
      </c>
      <c r="E184" s="845" t="s">
        <v>11137</v>
      </c>
      <c r="F184" s="845" t="s">
        <v>707</v>
      </c>
      <c r="G184" s="845" t="s">
        <v>11565</v>
      </c>
      <c r="H184" s="839" t="s">
        <v>11513</v>
      </c>
      <c r="I184" s="887" t="s">
        <v>141</v>
      </c>
      <c r="J184" s="887" t="s">
        <v>140</v>
      </c>
    </row>
    <row r="185" spans="1:10" s="832" customFormat="1" ht="24">
      <c r="A185" s="827">
        <v>183</v>
      </c>
      <c r="B185" s="776" t="s">
        <v>11125</v>
      </c>
      <c r="C185" s="777" t="s">
        <v>11431</v>
      </c>
      <c r="D185" s="838" t="s">
        <v>11639</v>
      </c>
      <c r="E185" s="837" t="s">
        <v>11127</v>
      </c>
      <c r="F185" s="837" t="s">
        <v>11260</v>
      </c>
      <c r="G185" s="837" t="s">
        <v>11565</v>
      </c>
      <c r="H185" s="839" t="s">
        <v>11513</v>
      </c>
      <c r="I185" s="840" t="s">
        <v>141</v>
      </c>
      <c r="J185" s="840" t="s">
        <v>140</v>
      </c>
    </row>
    <row r="186" spans="1:10" s="832" customFormat="1" ht="38.25">
      <c r="A186" s="827">
        <v>184</v>
      </c>
      <c r="B186" s="885" t="s">
        <v>316</v>
      </c>
      <c r="C186" s="885" t="s">
        <v>11640</v>
      </c>
      <c r="D186" s="872">
        <v>27306483</v>
      </c>
      <c r="E186" s="893" t="s">
        <v>319</v>
      </c>
      <c r="F186" s="900">
        <v>80401384000</v>
      </c>
      <c r="G186" s="874">
        <v>80701000001</v>
      </c>
      <c r="H186" s="874">
        <v>4210014</v>
      </c>
      <c r="I186" s="855" t="s">
        <v>141</v>
      </c>
      <c r="J186" s="887" t="s">
        <v>140</v>
      </c>
    </row>
    <row r="187" spans="1:10" s="832" customFormat="1" ht="24">
      <c r="A187" s="827">
        <v>185</v>
      </c>
      <c r="B187" s="834" t="s">
        <v>80</v>
      </c>
      <c r="C187" s="835" t="s">
        <v>11641</v>
      </c>
      <c r="D187" s="850">
        <v>67187663</v>
      </c>
      <c r="E187" s="987" t="s">
        <v>84</v>
      </c>
      <c r="F187" s="839">
        <v>80401384000</v>
      </c>
      <c r="G187" s="839">
        <v>80701000001</v>
      </c>
      <c r="H187" s="839">
        <v>4210011</v>
      </c>
      <c r="I187" s="988" t="s">
        <v>141</v>
      </c>
      <c r="J187" s="848">
        <v>12300</v>
      </c>
    </row>
    <row r="188" spans="1:10" s="901" customFormat="1" ht="24">
      <c r="A188" s="827">
        <v>186</v>
      </c>
      <c r="B188" s="834" t="s">
        <v>249</v>
      </c>
      <c r="C188" s="835" t="s">
        <v>11642</v>
      </c>
      <c r="D188" s="897" t="s">
        <v>11643</v>
      </c>
      <c r="E188" s="839" t="s">
        <v>252</v>
      </c>
      <c r="F188" s="847" t="s">
        <v>707</v>
      </c>
      <c r="G188" s="847" t="s">
        <v>11565</v>
      </c>
      <c r="H188" s="847" t="s">
        <v>11513</v>
      </c>
      <c r="I188" s="892" t="s">
        <v>141</v>
      </c>
      <c r="J188" s="892" t="s">
        <v>140</v>
      </c>
    </row>
    <row r="189" spans="1:10" s="902" customFormat="1" ht="25.5">
      <c r="A189" s="827">
        <v>187</v>
      </c>
      <c r="B189" s="903" t="s">
        <v>889</v>
      </c>
      <c r="C189" s="885" t="s">
        <v>890</v>
      </c>
      <c r="D189" s="846" t="s">
        <v>11644</v>
      </c>
      <c r="E189" s="845" t="s">
        <v>893</v>
      </c>
      <c r="F189" s="845" t="s">
        <v>11645</v>
      </c>
      <c r="G189" s="845" t="s">
        <v>11646</v>
      </c>
      <c r="H189" s="845" t="s">
        <v>11513</v>
      </c>
      <c r="I189" s="887" t="s">
        <v>141</v>
      </c>
      <c r="J189" s="887" t="s">
        <v>140</v>
      </c>
    </row>
    <row r="190" spans="1:10" s="902" customFormat="1" ht="25.5">
      <c r="A190" s="836">
        <v>188</v>
      </c>
      <c r="B190" s="737" t="s">
        <v>31</v>
      </c>
      <c r="C190" s="738" t="s">
        <v>11147</v>
      </c>
      <c r="D190" s="986">
        <v>22677526</v>
      </c>
      <c r="E190" s="50" t="s">
        <v>35</v>
      </c>
      <c r="F190" s="986">
        <v>80401380000</v>
      </c>
      <c r="G190" s="986">
        <v>80701000001</v>
      </c>
      <c r="H190" s="845" t="s">
        <v>11513</v>
      </c>
      <c r="I190" s="887" t="s">
        <v>141</v>
      </c>
      <c r="J190" s="887" t="s">
        <v>140</v>
      </c>
    </row>
    <row r="191" spans="1:10" s="902" customFormat="1" ht="25.5">
      <c r="A191" s="827">
        <v>189</v>
      </c>
      <c r="B191" s="737" t="s">
        <v>47</v>
      </c>
      <c r="C191" s="738" t="s">
        <v>48</v>
      </c>
      <c r="D191" s="986">
        <v>29794274</v>
      </c>
      <c r="E191" s="50" t="s">
        <v>51</v>
      </c>
      <c r="F191" s="986">
        <v>80401385000</v>
      </c>
      <c r="G191" s="986">
        <v>80701000001</v>
      </c>
      <c r="H191" s="845" t="s">
        <v>11513</v>
      </c>
      <c r="I191" s="887" t="s">
        <v>141</v>
      </c>
      <c r="J191" s="887" t="s">
        <v>140</v>
      </c>
    </row>
    <row r="192" spans="1:10" s="902" customFormat="1" ht="25.5">
      <c r="A192" s="827">
        <v>190</v>
      </c>
      <c r="B192" s="737" t="s">
        <v>10095</v>
      </c>
      <c r="C192" s="28" t="s">
        <v>11170</v>
      </c>
      <c r="D192" s="986">
        <v>12738478</v>
      </c>
      <c r="E192" s="732" t="s">
        <v>10097</v>
      </c>
      <c r="F192" s="986">
        <v>80401390000</v>
      </c>
      <c r="G192" s="986">
        <v>80701000001</v>
      </c>
      <c r="H192" s="845" t="s">
        <v>11513</v>
      </c>
      <c r="I192" s="887" t="s">
        <v>141</v>
      </c>
      <c r="J192" s="887" t="s">
        <v>140</v>
      </c>
    </row>
    <row r="193" spans="1:10" s="902" customFormat="1" ht="25.5">
      <c r="A193" s="827">
        <v>191</v>
      </c>
      <c r="B193" s="737" t="s">
        <v>11115</v>
      </c>
      <c r="C193" s="28" t="s">
        <v>11144</v>
      </c>
      <c r="D193" s="986">
        <v>22534682</v>
      </c>
      <c r="E193" s="732" t="s">
        <v>11117</v>
      </c>
      <c r="F193" s="986">
        <v>80401375000</v>
      </c>
      <c r="G193" s="986">
        <v>80701000001</v>
      </c>
      <c r="H193" s="845" t="s">
        <v>11513</v>
      </c>
      <c r="I193" s="887" t="s">
        <v>141</v>
      </c>
      <c r="J193" s="887" t="s">
        <v>140</v>
      </c>
    </row>
    <row r="194" spans="1:10" s="902" customFormat="1" ht="25.5">
      <c r="A194" s="827">
        <v>192</v>
      </c>
      <c r="B194" s="737" t="s">
        <v>11208</v>
      </c>
      <c r="C194" s="28" t="s">
        <v>11224</v>
      </c>
      <c r="D194" s="986">
        <v>71872212</v>
      </c>
      <c r="E194" s="732" t="s">
        <v>11210</v>
      </c>
      <c r="F194" s="986">
        <v>80401390000</v>
      </c>
      <c r="G194" s="986">
        <v>80701000001</v>
      </c>
      <c r="H194" s="845" t="s">
        <v>11513</v>
      </c>
      <c r="I194" s="887" t="s">
        <v>141</v>
      </c>
      <c r="J194" s="887" t="s">
        <v>140</v>
      </c>
    </row>
    <row r="195" spans="1:10" s="902" customFormat="1" ht="25.5">
      <c r="A195" s="827">
        <v>193</v>
      </c>
      <c r="B195" s="737" t="s">
        <v>11254</v>
      </c>
      <c r="C195" s="28" t="s">
        <v>11877</v>
      </c>
      <c r="D195" s="986">
        <v>4879584</v>
      </c>
      <c r="E195" s="732" t="s">
        <v>11257</v>
      </c>
      <c r="F195" s="986">
        <v>80401390000</v>
      </c>
      <c r="G195" s="986">
        <v>80701000001</v>
      </c>
      <c r="H195" s="845" t="s">
        <v>11513</v>
      </c>
      <c r="I195" s="887" t="s">
        <v>141</v>
      </c>
      <c r="J195" s="887" t="s">
        <v>140</v>
      </c>
    </row>
    <row r="196" spans="1:10" s="902" customFormat="1" ht="25.5">
      <c r="A196" s="827">
        <v>194</v>
      </c>
      <c r="B196" s="737" t="s">
        <v>11261</v>
      </c>
      <c r="C196" s="28" t="s">
        <v>11878</v>
      </c>
      <c r="D196" s="986">
        <v>39755654</v>
      </c>
      <c r="E196" s="732" t="s">
        <v>11264</v>
      </c>
      <c r="F196" s="986">
        <v>80401380000</v>
      </c>
      <c r="G196" s="986">
        <v>80701000001</v>
      </c>
      <c r="H196" s="845" t="s">
        <v>11513</v>
      </c>
      <c r="I196" s="887" t="s">
        <v>141</v>
      </c>
      <c r="J196" s="887" t="s">
        <v>140</v>
      </c>
    </row>
    <row r="197" spans="1:10" s="902" customFormat="1" ht="25.5">
      <c r="A197" s="827">
        <v>195</v>
      </c>
      <c r="B197" s="737" t="s">
        <v>11278</v>
      </c>
      <c r="C197" s="28" t="s">
        <v>11879</v>
      </c>
      <c r="D197" s="986">
        <v>22687457</v>
      </c>
      <c r="E197" s="732" t="s">
        <v>11281</v>
      </c>
      <c r="F197" s="986">
        <v>80401390000</v>
      </c>
      <c r="G197" s="986">
        <v>80701000001</v>
      </c>
      <c r="H197" s="845" t="s">
        <v>11513</v>
      </c>
      <c r="I197" s="887" t="s">
        <v>141</v>
      </c>
      <c r="J197" s="887" t="s">
        <v>140</v>
      </c>
    </row>
    <row r="198" spans="1:10" s="902" customFormat="1" ht="25.5">
      <c r="A198" s="836">
        <v>196</v>
      </c>
      <c r="B198" s="737" t="s">
        <v>12453</v>
      </c>
      <c r="C198" s="28" t="s">
        <v>12452</v>
      </c>
      <c r="D198" s="993" t="s">
        <v>12461</v>
      </c>
      <c r="E198" s="845" t="s">
        <v>12455</v>
      </c>
      <c r="F198" s="986">
        <v>80401390000</v>
      </c>
      <c r="G198" s="994" t="s">
        <v>11565</v>
      </c>
      <c r="H198" s="994" t="s">
        <v>11513</v>
      </c>
      <c r="I198" s="995" t="s">
        <v>141</v>
      </c>
      <c r="J198" s="995" t="s">
        <v>140</v>
      </c>
    </row>
    <row r="199" spans="1:10" s="902" customFormat="1" ht="38.25">
      <c r="A199" s="827">
        <v>197</v>
      </c>
      <c r="B199" s="969" t="s">
        <v>12471</v>
      </c>
      <c r="C199" s="733" t="s">
        <v>12472</v>
      </c>
      <c r="D199" s="888" t="s">
        <v>12483</v>
      </c>
      <c r="E199" s="889" t="s">
        <v>12474</v>
      </c>
      <c r="F199" s="889" t="s">
        <v>10094</v>
      </c>
      <c r="G199" s="889" t="s">
        <v>11565</v>
      </c>
      <c r="H199" s="889" t="s">
        <v>11559</v>
      </c>
      <c r="I199" s="1079" t="s">
        <v>11475</v>
      </c>
      <c r="J199" s="1079" t="s">
        <v>11524</v>
      </c>
    </row>
    <row r="200" spans="1:10" s="902" customFormat="1" ht="25.5">
      <c r="A200" s="827">
        <v>198</v>
      </c>
      <c r="B200" s="737" t="s">
        <v>12488</v>
      </c>
      <c r="C200" s="28" t="s">
        <v>12486</v>
      </c>
      <c r="D200" s="993" t="s">
        <v>12494</v>
      </c>
      <c r="E200" s="845" t="s">
        <v>12490</v>
      </c>
      <c r="F200" s="994" t="s">
        <v>11572</v>
      </c>
      <c r="G200" s="994" t="s">
        <v>11565</v>
      </c>
      <c r="H200" s="994" t="s">
        <v>11513</v>
      </c>
      <c r="I200" s="995" t="s">
        <v>141</v>
      </c>
      <c r="J200" s="995" t="s">
        <v>140</v>
      </c>
    </row>
    <row r="201" spans="1:10" s="901" customFormat="1" hidden="1">
      <c r="B201" s="904"/>
      <c r="C201" s="904"/>
      <c r="D201" s="907"/>
      <c r="E201" s="906"/>
      <c r="F201" s="906"/>
      <c r="G201" s="906"/>
      <c r="H201" s="906"/>
      <c r="I201" s="908"/>
      <c r="J201" s="908"/>
    </row>
    <row r="202" spans="1:10" s="909" customFormat="1" hidden="1">
      <c r="B202" s="905"/>
      <c r="C202" s="905" t="s">
        <v>11647</v>
      </c>
      <c r="D202" s="913">
        <v>67849590</v>
      </c>
      <c r="E202" s="914" t="s">
        <v>11650</v>
      </c>
      <c r="F202" s="915">
        <v>80401384000</v>
      </c>
      <c r="G202" s="915">
        <v>80701000001</v>
      </c>
      <c r="H202" s="916" t="s">
        <v>11513</v>
      </c>
      <c r="I202" s="917" t="s">
        <v>141</v>
      </c>
      <c r="J202" s="917" t="s">
        <v>140</v>
      </c>
    </row>
    <row r="203" spans="1:10" s="909" customFormat="1" ht="24" hidden="1">
      <c r="B203" s="910" t="s">
        <v>11648</v>
      </c>
      <c r="C203" s="911" t="s">
        <v>11649</v>
      </c>
      <c r="D203" s="919" t="s">
        <v>11653</v>
      </c>
      <c r="E203" s="914" t="s">
        <v>11654</v>
      </c>
      <c r="F203" s="914" t="s">
        <v>5573</v>
      </c>
      <c r="G203" s="914" t="s">
        <v>11565</v>
      </c>
      <c r="H203" s="916" t="s">
        <v>11513</v>
      </c>
      <c r="I203" s="917" t="s">
        <v>141</v>
      </c>
      <c r="J203" s="917" t="s">
        <v>140</v>
      </c>
    </row>
    <row r="204" spans="1:10" s="909" customFormat="1" ht="24" hidden="1">
      <c r="B204" s="918" t="s">
        <v>11651</v>
      </c>
      <c r="C204" s="911" t="s">
        <v>11652</v>
      </c>
      <c r="D204" s="922" t="s">
        <v>11657</v>
      </c>
      <c r="E204" s="923" t="s">
        <v>11658</v>
      </c>
      <c r="F204" s="923" t="s">
        <v>370</v>
      </c>
      <c r="G204" s="923" t="s">
        <v>11565</v>
      </c>
      <c r="H204" s="923" t="s">
        <v>11513</v>
      </c>
      <c r="I204" s="924" t="s">
        <v>141</v>
      </c>
      <c r="J204" s="924" t="s">
        <v>140</v>
      </c>
    </row>
    <row r="205" spans="1:10" s="909" customFormat="1" ht="24" hidden="1">
      <c r="B205" s="920" t="s">
        <v>11655</v>
      </c>
      <c r="C205" s="921" t="s">
        <v>11656</v>
      </c>
      <c r="D205" s="925" t="s">
        <v>11661</v>
      </c>
      <c r="E205" s="926" t="s">
        <v>11662</v>
      </c>
      <c r="F205" s="926" t="s">
        <v>11633</v>
      </c>
      <c r="G205" s="926" t="s">
        <v>11663</v>
      </c>
      <c r="H205" s="923" t="s">
        <v>11513</v>
      </c>
      <c r="I205" s="927" t="s">
        <v>141</v>
      </c>
      <c r="J205" s="927" t="s">
        <v>140</v>
      </c>
    </row>
    <row r="206" spans="1:10" s="909" customFormat="1" ht="24" hidden="1">
      <c r="B206" s="920" t="s">
        <v>11659</v>
      </c>
      <c r="C206" s="921" t="s">
        <v>11660</v>
      </c>
      <c r="D206" s="928" t="s">
        <v>11666</v>
      </c>
      <c r="E206" s="929" t="s">
        <v>11667</v>
      </c>
      <c r="F206" s="929" t="s">
        <v>10094</v>
      </c>
      <c r="G206" s="929" t="s">
        <v>11565</v>
      </c>
      <c r="H206" s="916" t="s">
        <v>11513</v>
      </c>
      <c r="I206" s="917" t="s">
        <v>141</v>
      </c>
      <c r="J206" s="917" t="s">
        <v>140</v>
      </c>
    </row>
    <row r="207" spans="1:10" s="901" customFormat="1" ht="36" hidden="1">
      <c r="B207" s="918" t="s">
        <v>11664</v>
      </c>
      <c r="C207" s="911" t="s">
        <v>11665</v>
      </c>
      <c r="D207" s="928" t="s">
        <v>11670</v>
      </c>
      <c r="E207" s="929" t="s">
        <v>11671</v>
      </c>
      <c r="F207" s="929" t="s">
        <v>11672</v>
      </c>
      <c r="G207" s="929" t="s">
        <v>11673</v>
      </c>
      <c r="H207" s="916" t="s">
        <v>11513</v>
      </c>
      <c r="I207" s="917" t="s">
        <v>141</v>
      </c>
      <c r="J207" s="917" t="s">
        <v>140</v>
      </c>
    </row>
    <row r="208" spans="1:10" s="832" customFormat="1" ht="24" hidden="1">
      <c r="B208" s="918" t="s">
        <v>11668</v>
      </c>
      <c r="C208" s="911" t="s">
        <v>11669</v>
      </c>
      <c r="D208" s="913" t="s">
        <v>11676</v>
      </c>
      <c r="E208" s="915" t="s">
        <v>11677</v>
      </c>
      <c r="F208" s="915" t="s">
        <v>10094</v>
      </c>
      <c r="G208" s="915" t="s">
        <v>11565</v>
      </c>
      <c r="H208" s="929" t="s">
        <v>11513</v>
      </c>
      <c r="I208" s="931" t="s">
        <v>141</v>
      </c>
      <c r="J208" s="931" t="s">
        <v>140</v>
      </c>
    </row>
    <row r="209" spans="2:11" s="832" customFormat="1" ht="24" hidden="1">
      <c r="B209" s="930" t="s">
        <v>11674</v>
      </c>
      <c r="C209" s="911" t="s">
        <v>11675</v>
      </c>
      <c r="D209" s="913" t="s">
        <v>11680</v>
      </c>
      <c r="E209" s="915" t="s">
        <v>11681</v>
      </c>
      <c r="F209" s="915" t="s">
        <v>10094</v>
      </c>
      <c r="G209" s="915" t="s">
        <v>11565</v>
      </c>
      <c r="H209" s="929" t="s">
        <v>11513</v>
      </c>
      <c r="I209" s="931" t="s">
        <v>141</v>
      </c>
      <c r="J209" s="931" t="s">
        <v>140</v>
      </c>
    </row>
    <row r="210" spans="2:11" s="832" customFormat="1" ht="24" hidden="1">
      <c r="B210" s="930" t="s">
        <v>11678</v>
      </c>
      <c r="C210" s="911" t="s">
        <v>11679</v>
      </c>
      <c r="D210" s="928" t="s">
        <v>11683</v>
      </c>
      <c r="E210" s="929" t="s">
        <v>11281</v>
      </c>
      <c r="F210" s="929" t="s">
        <v>10094</v>
      </c>
      <c r="G210" s="929" t="s">
        <v>11565</v>
      </c>
      <c r="H210" s="916" t="s">
        <v>11513</v>
      </c>
      <c r="I210" s="917" t="s">
        <v>141</v>
      </c>
      <c r="J210" s="917" t="s">
        <v>140</v>
      </c>
    </row>
    <row r="211" spans="2:11" s="909" customFormat="1" ht="24" hidden="1">
      <c r="B211" s="930" t="s">
        <v>11278</v>
      </c>
      <c r="C211" s="911" t="s">
        <v>11682</v>
      </c>
      <c r="D211" s="919" t="s">
        <v>11638</v>
      </c>
      <c r="E211" s="914" t="s">
        <v>11429</v>
      </c>
      <c r="F211" s="914" t="s">
        <v>10094</v>
      </c>
      <c r="G211" s="914" t="s">
        <v>11565</v>
      </c>
      <c r="H211" s="929" t="s">
        <v>11513</v>
      </c>
      <c r="I211" s="932" t="s">
        <v>141</v>
      </c>
      <c r="J211" s="932" t="s">
        <v>140</v>
      </c>
    </row>
    <row r="212" spans="2:11" s="909" customFormat="1" ht="24" hidden="1">
      <c r="B212" s="918" t="s">
        <v>10095</v>
      </c>
      <c r="C212" s="911" t="s">
        <v>11684</v>
      </c>
      <c r="D212" s="919" t="s">
        <v>11687</v>
      </c>
      <c r="E212" s="929" t="s">
        <v>11688</v>
      </c>
      <c r="F212" s="929" t="s">
        <v>707</v>
      </c>
      <c r="G212" s="929" t="s">
        <v>11565</v>
      </c>
      <c r="H212" s="929" t="s">
        <v>11513</v>
      </c>
      <c r="I212" s="917" t="s">
        <v>141</v>
      </c>
      <c r="J212" s="917" t="s">
        <v>140</v>
      </c>
    </row>
    <row r="213" spans="2:11" s="909" customFormat="1" ht="24" hidden="1">
      <c r="B213" s="930" t="s">
        <v>11685</v>
      </c>
      <c r="C213" s="911" t="s">
        <v>11686</v>
      </c>
      <c r="D213" s="919" t="s">
        <v>11691</v>
      </c>
      <c r="E213" s="929" t="s">
        <v>11692</v>
      </c>
      <c r="F213" s="929" t="s">
        <v>11260</v>
      </c>
      <c r="G213" s="929" t="s">
        <v>11565</v>
      </c>
      <c r="H213" s="929" t="s">
        <v>11513</v>
      </c>
      <c r="I213" s="917" t="s">
        <v>141</v>
      </c>
      <c r="J213" s="917" t="s">
        <v>140</v>
      </c>
    </row>
    <row r="214" spans="2:11" s="909" customFormat="1" ht="24" hidden="1">
      <c r="B214" s="930" t="s">
        <v>11689</v>
      </c>
      <c r="C214" s="911" t="s">
        <v>11690</v>
      </c>
      <c r="D214" s="928" t="s">
        <v>11695</v>
      </c>
      <c r="E214" s="929" t="s">
        <v>11696</v>
      </c>
      <c r="F214" s="929" t="s">
        <v>11611</v>
      </c>
      <c r="G214" s="929" t="s">
        <v>11565</v>
      </c>
      <c r="H214" s="929" t="s">
        <v>11513</v>
      </c>
      <c r="I214" s="917" t="s">
        <v>141</v>
      </c>
      <c r="J214" s="917" t="s">
        <v>140</v>
      </c>
    </row>
    <row r="215" spans="2:11" s="909" customFormat="1" ht="36" hidden="1">
      <c r="B215" s="918" t="s">
        <v>11693</v>
      </c>
      <c r="C215" s="911" t="s">
        <v>11694</v>
      </c>
      <c r="D215" s="919" t="s">
        <v>11699</v>
      </c>
      <c r="E215" s="914" t="s">
        <v>11700</v>
      </c>
      <c r="F215" s="914" t="s">
        <v>11572</v>
      </c>
      <c r="G215" s="914" t="s">
        <v>11565</v>
      </c>
      <c r="H215" s="929" t="s">
        <v>11513</v>
      </c>
      <c r="I215" s="932" t="s">
        <v>141</v>
      </c>
      <c r="J215" s="932" t="s">
        <v>140</v>
      </c>
    </row>
    <row r="216" spans="2:11" s="909" customFormat="1" ht="24" hidden="1">
      <c r="B216" s="930" t="s">
        <v>11697</v>
      </c>
      <c r="C216" s="911" t="s">
        <v>11698</v>
      </c>
      <c r="D216" s="919" t="s">
        <v>11703</v>
      </c>
      <c r="E216" s="914" t="s">
        <v>11704</v>
      </c>
      <c r="F216" s="914" t="s">
        <v>723</v>
      </c>
      <c r="G216" s="914" t="s">
        <v>11517</v>
      </c>
      <c r="H216" s="929" t="s">
        <v>11513</v>
      </c>
      <c r="I216" s="932" t="s">
        <v>141</v>
      </c>
      <c r="J216" s="932" t="s">
        <v>140</v>
      </c>
    </row>
    <row r="217" spans="2:11" s="909" customFormat="1" ht="24" hidden="1">
      <c r="B217" s="930" t="s">
        <v>11701</v>
      </c>
      <c r="C217" s="921" t="s">
        <v>11702</v>
      </c>
      <c r="D217" s="913" t="s">
        <v>11707</v>
      </c>
      <c r="E217" s="915" t="s">
        <v>11708</v>
      </c>
      <c r="F217" s="915" t="s">
        <v>11260</v>
      </c>
      <c r="G217" s="915" t="s">
        <v>11565</v>
      </c>
      <c r="H217" s="929" t="s">
        <v>11513</v>
      </c>
      <c r="I217" s="931" t="s">
        <v>141</v>
      </c>
      <c r="J217" s="931" t="s">
        <v>140</v>
      </c>
      <c r="K217" s="933"/>
    </row>
    <row r="218" spans="2:11" s="909" customFormat="1" ht="24" hidden="1">
      <c r="B218" s="930" t="s">
        <v>11705</v>
      </c>
      <c r="C218" s="921" t="s">
        <v>11706</v>
      </c>
      <c r="D218" s="919" t="s">
        <v>11711</v>
      </c>
      <c r="E218" s="914" t="s">
        <v>11712</v>
      </c>
      <c r="F218" s="914" t="s">
        <v>707</v>
      </c>
      <c r="G218" s="914" t="s">
        <v>11663</v>
      </c>
      <c r="H218" s="929" t="s">
        <v>11513</v>
      </c>
      <c r="I218" s="932" t="s">
        <v>141</v>
      </c>
      <c r="J218" s="932" t="s">
        <v>140</v>
      </c>
      <c r="K218" s="934"/>
    </row>
    <row r="219" spans="2:11" s="909" customFormat="1" ht="24" hidden="1">
      <c r="B219" s="930" t="s">
        <v>11709</v>
      </c>
      <c r="C219" s="921" t="s">
        <v>11710</v>
      </c>
      <c r="D219" s="913" t="s">
        <v>11715</v>
      </c>
      <c r="E219" s="916" t="s">
        <v>11716</v>
      </c>
      <c r="F219" s="915" t="s">
        <v>11717</v>
      </c>
      <c r="G219" s="916" t="s">
        <v>11718</v>
      </c>
      <c r="H219" s="915" t="s">
        <v>11513</v>
      </c>
      <c r="I219" s="931" t="s">
        <v>141</v>
      </c>
      <c r="J219" s="931" t="s">
        <v>140</v>
      </c>
    </row>
    <row r="220" spans="2:11" ht="24" hidden="1">
      <c r="B220" s="930" t="s">
        <v>11713</v>
      </c>
      <c r="C220" s="911" t="s">
        <v>11714</v>
      </c>
      <c r="D220" s="919" t="s">
        <v>11721</v>
      </c>
      <c r="E220" s="914" t="s">
        <v>11722</v>
      </c>
      <c r="F220" s="914" t="s">
        <v>707</v>
      </c>
      <c r="G220" s="914" t="s">
        <v>11565</v>
      </c>
      <c r="H220" s="914" t="s">
        <v>11513</v>
      </c>
      <c r="I220" s="932" t="s">
        <v>141</v>
      </c>
      <c r="J220" s="932" t="s">
        <v>140</v>
      </c>
    </row>
    <row r="221" spans="2:11" ht="24" hidden="1">
      <c r="B221" s="912" t="s">
        <v>11719</v>
      </c>
      <c r="C221" s="911" t="s">
        <v>11720</v>
      </c>
      <c r="D221" s="919" t="s">
        <v>11724</v>
      </c>
      <c r="E221" s="914" t="s">
        <v>43</v>
      </c>
      <c r="F221" s="914" t="s">
        <v>11725</v>
      </c>
      <c r="G221" s="914" t="s">
        <v>11726</v>
      </c>
      <c r="H221" s="914" t="s">
        <v>11513</v>
      </c>
      <c r="I221" s="932" t="s">
        <v>141</v>
      </c>
      <c r="J221" s="932" t="s">
        <v>140</v>
      </c>
    </row>
    <row r="222" spans="2:11" ht="36" hidden="1">
      <c r="B222" s="912" t="s">
        <v>39</v>
      </c>
      <c r="C222" s="935" t="s">
        <v>11723</v>
      </c>
      <c r="D222" s="928" t="s">
        <v>11729</v>
      </c>
      <c r="E222" s="929" t="s">
        <v>11730</v>
      </c>
      <c r="F222" s="929" t="s">
        <v>11731</v>
      </c>
      <c r="G222" s="929" t="s">
        <v>11732</v>
      </c>
      <c r="H222" s="929" t="s">
        <v>11513</v>
      </c>
      <c r="I222" s="936" t="s">
        <v>141</v>
      </c>
      <c r="J222" s="936" t="s">
        <v>140</v>
      </c>
    </row>
    <row r="223" spans="2:11" ht="24" hidden="1">
      <c r="B223" s="930" t="s">
        <v>11727</v>
      </c>
      <c r="C223" s="911" t="s">
        <v>11728</v>
      </c>
      <c r="D223" s="928" t="s">
        <v>11735</v>
      </c>
      <c r="E223" s="929" t="s">
        <v>11736</v>
      </c>
      <c r="F223" s="929" t="s">
        <v>723</v>
      </c>
      <c r="G223" s="929" t="s">
        <v>11517</v>
      </c>
      <c r="H223" s="929" t="s">
        <v>11513</v>
      </c>
      <c r="I223" s="936" t="s">
        <v>141</v>
      </c>
      <c r="J223" s="936" t="s">
        <v>140</v>
      </c>
    </row>
    <row r="224" spans="2:11" ht="24" hidden="1">
      <c r="B224" s="918" t="s">
        <v>11733</v>
      </c>
      <c r="C224" s="911" t="s">
        <v>11734</v>
      </c>
      <c r="D224" s="919" t="s">
        <v>11739</v>
      </c>
      <c r="E224" s="914" t="s">
        <v>11740</v>
      </c>
      <c r="F224" s="929">
        <v>80236815001</v>
      </c>
      <c r="G224" s="929">
        <v>80636415101</v>
      </c>
      <c r="H224" s="929">
        <v>4210014</v>
      </c>
      <c r="I224" s="936">
        <v>16</v>
      </c>
      <c r="J224" s="936">
        <v>12300</v>
      </c>
    </row>
    <row r="225" spans="1:11" ht="36" hidden="1">
      <c r="B225" s="930" t="s">
        <v>11737</v>
      </c>
      <c r="C225" s="911" t="s">
        <v>11738</v>
      </c>
      <c r="D225" s="940" t="s">
        <v>11743</v>
      </c>
      <c r="E225" s="939" t="s">
        <v>11744</v>
      </c>
      <c r="F225" s="939">
        <v>80439000000</v>
      </c>
      <c r="G225" s="939">
        <v>80739000001</v>
      </c>
      <c r="H225" s="939" t="s">
        <v>11745</v>
      </c>
      <c r="I225" s="941" t="s">
        <v>141</v>
      </c>
      <c r="J225" s="941" t="s">
        <v>11637</v>
      </c>
    </row>
    <row r="226" spans="1:11" ht="36" hidden="1">
      <c r="B226" s="937" t="s">
        <v>11741</v>
      </c>
      <c r="C226" s="938" t="s">
        <v>11742</v>
      </c>
      <c r="D226" s="928">
        <v>42988830</v>
      </c>
      <c r="E226" s="929" t="s">
        <v>11306</v>
      </c>
      <c r="F226" s="929">
        <v>80445000000</v>
      </c>
      <c r="G226" s="929">
        <v>80745000001</v>
      </c>
      <c r="H226" s="929">
        <v>2300229</v>
      </c>
      <c r="I226" s="936">
        <v>13</v>
      </c>
      <c r="J226" s="936">
        <v>75201</v>
      </c>
    </row>
    <row r="227" spans="1:11" ht="48" hidden="1">
      <c r="B227" s="930" t="s">
        <v>11302</v>
      </c>
      <c r="C227" s="911" t="s">
        <v>11303</v>
      </c>
      <c r="D227" s="919" t="s">
        <v>11748</v>
      </c>
      <c r="E227" s="914" t="s">
        <v>11749</v>
      </c>
      <c r="F227" s="929" t="s">
        <v>11750</v>
      </c>
      <c r="G227" s="929" t="s">
        <v>11751</v>
      </c>
      <c r="H227" s="929" t="s">
        <v>11513</v>
      </c>
      <c r="I227" s="936" t="s">
        <v>141</v>
      </c>
      <c r="J227" s="936" t="s">
        <v>140</v>
      </c>
    </row>
    <row r="228" spans="1:11" ht="24" hidden="1">
      <c r="B228" s="942" t="s">
        <v>11746</v>
      </c>
      <c r="C228" s="943" t="s">
        <v>11747</v>
      </c>
      <c r="D228" s="919" t="s">
        <v>11754</v>
      </c>
      <c r="E228" s="914" t="s">
        <v>11755</v>
      </c>
      <c r="F228" s="929" t="s">
        <v>11750</v>
      </c>
      <c r="G228" s="929" t="s">
        <v>11751</v>
      </c>
      <c r="H228" s="929" t="s">
        <v>11513</v>
      </c>
      <c r="I228" s="936" t="s">
        <v>141</v>
      </c>
      <c r="J228" s="936" t="s">
        <v>140</v>
      </c>
    </row>
    <row r="229" spans="1:11" ht="24" hidden="1">
      <c r="B229" s="918" t="s">
        <v>11752</v>
      </c>
      <c r="C229" s="911" t="s">
        <v>11753</v>
      </c>
      <c r="D229" s="913" t="s">
        <v>11758</v>
      </c>
      <c r="E229" s="915" t="s">
        <v>11759</v>
      </c>
      <c r="F229" s="915" t="s">
        <v>11760</v>
      </c>
      <c r="G229" s="915" t="s">
        <v>11761</v>
      </c>
      <c r="H229" s="929" t="s">
        <v>11513</v>
      </c>
      <c r="I229" s="931" t="s">
        <v>141</v>
      </c>
      <c r="J229" s="931" t="s">
        <v>140</v>
      </c>
    </row>
    <row r="230" spans="1:11" ht="24" hidden="1">
      <c r="B230" s="930" t="s">
        <v>11756</v>
      </c>
      <c r="C230" s="921" t="s">
        <v>11757</v>
      </c>
      <c r="D230" s="928" t="s">
        <v>11762</v>
      </c>
      <c r="E230" s="929" t="s">
        <v>11763</v>
      </c>
      <c r="F230" s="929" t="s">
        <v>11764</v>
      </c>
      <c r="G230" s="929" t="s">
        <v>11765</v>
      </c>
      <c r="H230" s="929" t="s">
        <v>11513</v>
      </c>
      <c r="I230" s="936" t="s">
        <v>141</v>
      </c>
      <c r="J230" s="936" t="s">
        <v>140</v>
      </c>
    </row>
    <row r="231" spans="1:11" ht="18.75">
      <c r="B231" s="933"/>
      <c r="C231" s="944" t="s">
        <v>11766</v>
      </c>
      <c r="G231" s="948"/>
      <c r="H231" s="948"/>
      <c r="I231" s="949"/>
      <c r="J231" s="949"/>
    </row>
    <row r="232" spans="1:11" ht="18.75">
      <c r="B232" s="946"/>
      <c r="C232" s="946" t="s">
        <v>11767</v>
      </c>
    </row>
    <row r="233" spans="1:11" ht="18.75">
      <c r="C233" s="1080" t="s">
        <v>12484</v>
      </c>
      <c r="F233" s="822"/>
    </row>
    <row r="234" spans="1:11" ht="18.75">
      <c r="C234" s="1058" t="s">
        <v>12462</v>
      </c>
      <c r="F234" s="822"/>
    </row>
    <row r="235" spans="1:11" ht="18.75">
      <c r="C235" s="946" t="s">
        <v>11932</v>
      </c>
      <c r="D235" s="952"/>
      <c r="E235" s="953"/>
      <c r="F235" s="822"/>
    </row>
    <row r="236" spans="1:11" s="945" customFormat="1" ht="18.75">
      <c r="A236" s="822"/>
      <c r="B236" s="860"/>
      <c r="C236" s="946" t="s">
        <v>11768</v>
      </c>
      <c r="D236" s="947"/>
      <c r="F236" s="822"/>
      <c r="I236" s="950"/>
      <c r="J236" s="950"/>
      <c r="K236" s="822"/>
    </row>
    <row r="237" spans="1:11" s="945" customFormat="1">
      <c r="A237" s="822"/>
      <c r="B237" s="860"/>
      <c r="D237" s="947"/>
      <c r="I237" s="950"/>
      <c r="J237" s="950"/>
      <c r="K237" s="822"/>
    </row>
    <row r="238" spans="1:11" s="945" customFormat="1">
      <c r="A238" s="822"/>
      <c r="B238" s="860"/>
      <c r="C238" s="954" t="s">
        <v>11769</v>
      </c>
      <c r="D238" s="947"/>
      <c r="I238" s="950"/>
      <c r="J238" s="950"/>
      <c r="K238" s="822"/>
    </row>
    <row r="239" spans="1:11" s="945" customFormat="1" ht="18.75">
      <c r="A239" s="822"/>
      <c r="B239" s="860"/>
      <c r="C239" s="1059" t="s">
        <v>12463</v>
      </c>
      <c r="D239" s="947"/>
      <c r="I239" s="950"/>
      <c r="J239" s="950"/>
      <c r="K239" s="822"/>
    </row>
    <row r="240" spans="1:11" s="945" customFormat="1" ht="18.75">
      <c r="A240" s="822"/>
      <c r="B240" s="860"/>
      <c r="C240" s="998" t="s">
        <v>11933</v>
      </c>
      <c r="D240" s="947"/>
      <c r="I240" s="950"/>
      <c r="J240" s="950"/>
      <c r="K240" s="822"/>
    </row>
    <row r="241" spans="1:11" s="945" customFormat="1" ht="18.75">
      <c r="A241" s="822"/>
      <c r="B241" s="860"/>
      <c r="C241" s="998" t="s">
        <v>11770</v>
      </c>
      <c r="D241" s="947"/>
      <c r="I241" s="950"/>
      <c r="J241" s="950"/>
      <c r="K241" s="822"/>
    </row>
    <row r="242" spans="1:11" s="945" customFormat="1" ht="18.75">
      <c r="A242" s="822"/>
      <c r="B242" s="860"/>
      <c r="C242" s="998" t="s">
        <v>11771</v>
      </c>
      <c r="D242" s="947"/>
      <c r="I242" s="950"/>
      <c r="J242" s="950"/>
      <c r="K242" s="822"/>
    </row>
    <row r="243" spans="1:11" s="945" customFormat="1" ht="18.75">
      <c r="A243" s="822"/>
      <c r="B243" s="860"/>
      <c r="C243" s="998" t="s">
        <v>11934</v>
      </c>
      <c r="D243" s="947"/>
      <c r="I243" s="950"/>
      <c r="J243" s="950"/>
      <c r="K243" s="822"/>
    </row>
    <row r="244" spans="1:11" s="945" customFormat="1" ht="18.75">
      <c r="A244" s="822"/>
      <c r="B244" s="860"/>
      <c r="C244" s="1081" t="s">
        <v>12485</v>
      </c>
      <c r="D244" s="947"/>
      <c r="I244" s="950"/>
      <c r="J244" s="950"/>
      <c r="K244" s="822"/>
    </row>
    <row r="245" spans="1:11" s="945" customFormat="1" ht="18.75">
      <c r="A245" s="822"/>
      <c r="B245" s="860"/>
      <c r="C245" s="998" t="s">
        <v>11772</v>
      </c>
      <c r="D245" s="947"/>
      <c r="I245" s="950"/>
      <c r="J245" s="950"/>
      <c r="K245" s="822"/>
    </row>
    <row r="246" spans="1:11" ht="18.75">
      <c r="C246" s="946"/>
    </row>
  </sheetData>
  <pageMargins left="0.7" right="0.7" top="0.75" bottom="0.75" header="0.3" footer="0.3"/>
  <pageSetup paperSize="9" orientation="portrait"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7"/>
  <sheetViews>
    <sheetView topLeftCell="A77" workbookViewId="0">
      <selection activeCell="G80" sqref="G80"/>
    </sheetView>
  </sheetViews>
  <sheetFormatPr defaultRowHeight="15"/>
  <cols>
    <col min="1" max="1" width="5.42578125" customWidth="1"/>
    <col min="3" max="3" width="23.85546875" customWidth="1"/>
    <col min="4" max="4" width="18.7109375" customWidth="1"/>
    <col min="5" max="5" width="8.140625" style="797" customWidth="1"/>
    <col min="6" max="6" width="10.85546875" customWidth="1"/>
    <col min="7" max="7" width="32.7109375" customWidth="1"/>
    <col min="8" max="13" width="52.28515625" customWidth="1"/>
  </cols>
  <sheetData>
    <row r="1" spans="1:8">
      <c r="A1" s="598"/>
      <c r="B1" s="598"/>
      <c r="C1" s="598">
        <v>2020</v>
      </c>
      <c r="D1" s="598"/>
      <c r="E1" s="794"/>
      <c r="G1">
        <v>2021</v>
      </c>
    </row>
    <row r="2" spans="1:8" ht="72">
      <c r="A2" s="598">
        <v>1</v>
      </c>
      <c r="B2" s="751" t="s">
        <v>661</v>
      </c>
      <c r="C2" s="726" t="s">
        <v>662</v>
      </c>
      <c r="D2" s="726" t="s">
        <v>666</v>
      </c>
      <c r="E2" s="725">
        <v>1</v>
      </c>
      <c r="F2" s="745" t="s">
        <v>661</v>
      </c>
      <c r="G2" s="55" t="s">
        <v>662</v>
      </c>
      <c r="H2" s="55" t="s">
        <v>666</v>
      </c>
    </row>
    <row r="3" spans="1:8" ht="60">
      <c r="A3" s="598">
        <v>2</v>
      </c>
      <c r="B3" s="750" t="s">
        <v>456</v>
      </c>
      <c r="C3" s="726" t="s">
        <v>457</v>
      </c>
      <c r="D3" s="726" t="s">
        <v>460</v>
      </c>
      <c r="E3" s="725">
        <v>2</v>
      </c>
      <c r="F3" s="740" t="s">
        <v>456</v>
      </c>
      <c r="G3" s="55" t="s">
        <v>457</v>
      </c>
      <c r="H3" s="55" t="s">
        <v>460</v>
      </c>
    </row>
    <row r="4" spans="1:8" ht="60">
      <c r="A4" s="598">
        <v>3</v>
      </c>
      <c r="B4" s="750" t="s">
        <v>296</v>
      </c>
      <c r="C4" s="764" t="s">
        <v>297</v>
      </c>
      <c r="D4" s="764" t="s">
        <v>300</v>
      </c>
      <c r="E4" s="795">
        <v>3</v>
      </c>
      <c r="F4" s="740" t="s">
        <v>296</v>
      </c>
      <c r="G4" s="746" t="s">
        <v>297</v>
      </c>
      <c r="H4" s="746" t="s">
        <v>300</v>
      </c>
    </row>
    <row r="5" spans="1:8" ht="60">
      <c r="A5" s="598">
        <v>4</v>
      </c>
      <c r="B5" s="751" t="s">
        <v>571</v>
      </c>
      <c r="C5" s="726" t="s">
        <v>572</v>
      </c>
      <c r="D5" s="726" t="s">
        <v>575</v>
      </c>
      <c r="E5" s="725">
        <v>4</v>
      </c>
      <c r="F5" s="745" t="s">
        <v>571</v>
      </c>
      <c r="G5" s="55" t="s">
        <v>572</v>
      </c>
      <c r="H5" s="55" t="s">
        <v>575</v>
      </c>
    </row>
    <row r="6" spans="1:8" ht="60">
      <c r="A6" s="598">
        <v>5</v>
      </c>
      <c r="B6" s="751" t="s">
        <v>5610</v>
      </c>
      <c r="C6" s="726" t="s">
        <v>11334</v>
      </c>
      <c r="D6" s="727" t="s">
        <v>11335</v>
      </c>
      <c r="E6" s="796">
        <v>5</v>
      </c>
      <c r="F6" s="737" t="s">
        <v>5610</v>
      </c>
      <c r="G6" s="28" t="s">
        <v>11178</v>
      </c>
      <c r="H6" s="28" t="s">
        <v>5615</v>
      </c>
    </row>
    <row r="7" spans="1:8" ht="60">
      <c r="A7" s="598">
        <v>6</v>
      </c>
      <c r="B7" s="750" t="s">
        <v>8919</v>
      </c>
      <c r="C7" s="726" t="s">
        <v>11338</v>
      </c>
      <c r="D7" s="726" t="s">
        <v>8921</v>
      </c>
      <c r="E7" s="725">
        <v>6</v>
      </c>
      <c r="F7" s="737" t="s">
        <v>8919</v>
      </c>
      <c r="G7" s="28" t="s">
        <v>11225</v>
      </c>
      <c r="H7" s="28" t="s">
        <v>8921</v>
      </c>
    </row>
    <row r="8" spans="1:8" ht="60">
      <c r="A8" s="598">
        <v>7</v>
      </c>
      <c r="B8" s="751" t="s">
        <v>6046</v>
      </c>
      <c r="C8" s="726" t="s">
        <v>11339</v>
      </c>
      <c r="D8" s="726" t="s">
        <v>6049</v>
      </c>
      <c r="E8" s="725">
        <v>7</v>
      </c>
      <c r="F8" s="737" t="s">
        <v>6046</v>
      </c>
      <c r="G8" s="28" t="s">
        <v>11154</v>
      </c>
      <c r="H8" s="28" t="s">
        <v>6049</v>
      </c>
    </row>
    <row r="9" spans="1:8" ht="51">
      <c r="A9" s="598">
        <v>8</v>
      </c>
      <c r="B9" s="766" t="s">
        <v>5605</v>
      </c>
      <c r="C9" s="755" t="s">
        <v>11340</v>
      </c>
      <c r="D9" s="767" t="s">
        <v>11341</v>
      </c>
      <c r="E9" s="795">
        <v>8</v>
      </c>
      <c r="F9" s="737" t="s">
        <v>5605</v>
      </c>
      <c r="G9" s="28" t="s">
        <v>11179</v>
      </c>
      <c r="H9" s="28" t="s">
        <v>5609</v>
      </c>
    </row>
    <row r="10" spans="1:8" ht="60">
      <c r="A10" s="598">
        <v>9</v>
      </c>
      <c r="B10" s="750" t="s">
        <v>6279</v>
      </c>
      <c r="C10" s="726" t="s">
        <v>6280</v>
      </c>
      <c r="D10" s="726" t="s">
        <v>6283</v>
      </c>
      <c r="E10" s="725">
        <v>9</v>
      </c>
      <c r="F10" s="737" t="s">
        <v>6279</v>
      </c>
      <c r="G10" s="28" t="s">
        <v>6280</v>
      </c>
      <c r="H10" s="28" t="s">
        <v>6283</v>
      </c>
    </row>
    <row r="11" spans="1:8" ht="60">
      <c r="A11" s="598">
        <v>10</v>
      </c>
      <c r="B11" s="751" t="s">
        <v>302</v>
      </c>
      <c r="C11" s="726" t="s">
        <v>303</v>
      </c>
      <c r="D11" s="726" t="s">
        <v>306</v>
      </c>
      <c r="E11" s="796">
        <v>10</v>
      </c>
      <c r="F11" s="745" t="s">
        <v>302</v>
      </c>
      <c r="G11" s="55" t="s">
        <v>303</v>
      </c>
      <c r="H11" s="55" t="s">
        <v>306</v>
      </c>
    </row>
    <row r="12" spans="1:8" ht="48">
      <c r="A12" s="598">
        <v>11</v>
      </c>
      <c r="B12" s="765" t="s">
        <v>724</v>
      </c>
      <c r="C12" s="764" t="s">
        <v>725</v>
      </c>
      <c r="D12" s="770" t="s">
        <v>727</v>
      </c>
      <c r="E12" s="725">
        <v>11</v>
      </c>
      <c r="F12" s="747" t="s">
        <v>724</v>
      </c>
      <c r="G12" s="746" t="s">
        <v>725</v>
      </c>
      <c r="H12" s="759" t="s">
        <v>727</v>
      </c>
    </row>
    <row r="13" spans="1:8" ht="72">
      <c r="A13" s="598">
        <v>12</v>
      </c>
      <c r="B13" s="751" t="s">
        <v>393</v>
      </c>
      <c r="C13" s="726" t="s">
        <v>394</v>
      </c>
      <c r="D13" s="727" t="s">
        <v>397</v>
      </c>
      <c r="E13" s="725">
        <v>12</v>
      </c>
      <c r="F13" s="737" t="s">
        <v>5616</v>
      </c>
      <c r="G13" s="28" t="s">
        <v>11148</v>
      </c>
      <c r="H13" s="28" t="s">
        <v>5620</v>
      </c>
    </row>
    <row r="14" spans="1:8" ht="48">
      <c r="A14" s="598">
        <v>13</v>
      </c>
      <c r="B14" s="751" t="s">
        <v>5616</v>
      </c>
      <c r="C14" s="726" t="s">
        <v>11347</v>
      </c>
      <c r="D14" s="726" t="s">
        <v>5620</v>
      </c>
      <c r="E14" s="795">
        <v>13</v>
      </c>
      <c r="F14" s="745" t="s">
        <v>393</v>
      </c>
      <c r="G14" s="55" t="s">
        <v>394</v>
      </c>
      <c r="H14" s="46" t="s">
        <v>397</v>
      </c>
    </row>
    <row r="15" spans="1:8" ht="48">
      <c r="A15" s="598">
        <v>14</v>
      </c>
      <c r="B15" s="751" t="s">
        <v>10121</v>
      </c>
      <c r="C15" s="726" t="s">
        <v>11348</v>
      </c>
      <c r="D15" s="726" t="s">
        <v>11349</v>
      </c>
      <c r="E15" s="725">
        <v>14</v>
      </c>
      <c r="F15" s="737" t="s">
        <v>10121</v>
      </c>
      <c r="G15" s="28" t="s">
        <v>11172</v>
      </c>
      <c r="H15" s="28" t="s">
        <v>10126</v>
      </c>
    </row>
    <row r="16" spans="1:8" ht="60">
      <c r="A16" s="598">
        <v>15</v>
      </c>
      <c r="B16" s="750" t="s">
        <v>6377</v>
      </c>
      <c r="C16" s="726" t="s">
        <v>11350</v>
      </c>
      <c r="D16" s="726" t="s">
        <v>6381</v>
      </c>
      <c r="E16" s="796">
        <v>15</v>
      </c>
      <c r="F16" s="737" t="s">
        <v>6377</v>
      </c>
      <c r="G16" s="28" t="s">
        <v>11156</v>
      </c>
      <c r="H16" s="28" t="s">
        <v>6381</v>
      </c>
    </row>
    <row r="17" spans="1:8" ht="60">
      <c r="A17" s="598">
        <v>16</v>
      </c>
      <c r="B17" s="751" t="s">
        <v>10142</v>
      </c>
      <c r="C17" s="726" t="s">
        <v>11351</v>
      </c>
      <c r="D17" s="726" t="s">
        <v>10144</v>
      </c>
      <c r="E17" s="725">
        <v>16</v>
      </c>
      <c r="F17" s="751" t="s">
        <v>10142</v>
      </c>
      <c r="G17" s="726" t="s">
        <v>11146</v>
      </c>
      <c r="H17" s="726" t="s">
        <v>10144</v>
      </c>
    </row>
    <row r="18" spans="1:8" ht="72">
      <c r="A18" s="598">
        <v>17</v>
      </c>
      <c r="B18" s="751" t="s">
        <v>11195</v>
      </c>
      <c r="C18" s="726" t="s">
        <v>11356</v>
      </c>
      <c r="D18" s="726" t="s">
        <v>11199</v>
      </c>
      <c r="E18" s="725">
        <v>17</v>
      </c>
      <c r="F18" s="737" t="s">
        <v>11195</v>
      </c>
      <c r="G18" s="28" t="s">
        <v>11196</v>
      </c>
      <c r="H18" s="28" t="s">
        <v>11199</v>
      </c>
    </row>
    <row r="19" spans="1:8" ht="60">
      <c r="A19" s="598">
        <v>18</v>
      </c>
      <c r="B19" s="751" t="s">
        <v>11181</v>
      </c>
      <c r="C19" s="726" t="s">
        <v>11357</v>
      </c>
      <c r="D19" s="726" t="s">
        <v>11185</v>
      </c>
      <c r="E19" s="795">
        <v>18</v>
      </c>
      <c r="F19" s="737" t="s">
        <v>11181</v>
      </c>
      <c r="G19" s="28" t="s">
        <v>11182</v>
      </c>
      <c r="H19" s="28" t="s">
        <v>11185</v>
      </c>
    </row>
    <row r="20" spans="1:8" ht="60">
      <c r="A20" s="598">
        <v>19</v>
      </c>
      <c r="B20" s="751" t="s">
        <v>11286</v>
      </c>
      <c r="C20" s="726" t="s">
        <v>11359</v>
      </c>
      <c r="D20" s="726" t="s">
        <v>11290</v>
      </c>
      <c r="E20" s="725">
        <v>19</v>
      </c>
      <c r="F20" s="737" t="s">
        <v>11286</v>
      </c>
      <c r="G20" s="28" t="s">
        <v>11287</v>
      </c>
      <c r="H20" s="28" t="s">
        <v>11290</v>
      </c>
    </row>
    <row r="21" spans="1:8" ht="51">
      <c r="A21" s="598">
        <v>20</v>
      </c>
      <c r="B21" s="753" t="s">
        <v>205</v>
      </c>
      <c r="C21" s="754" t="s">
        <v>206</v>
      </c>
      <c r="D21" s="754" t="s">
        <v>209</v>
      </c>
      <c r="E21" s="796">
        <v>20</v>
      </c>
      <c r="F21" s="741" t="s">
        <v>205</v>
      </c>
      <c r="G21" s="44" t="s">
        <v>206</v>
      </c>
      <c r="H21" s="44" t="s">
        <v>209</v>
      </c>
    </row>
    <row r="22" spans="1:8" ht="51">
      <c r="A22" s="598">
        <v>21</v>
      </c>
      <c r="B22" s="751" t="s">
        <v>11236</v>
      </c>
      <c r="C22" s="726" t="s">
        <v>11368</v>
      </c>
      <c r="D22" s="727" t="s">
        <v>11240</v>
      </c>
      <c r="E22" s="725">
        <v>21</v>
      </c>
      <c r="F22" s="737" t="s">
        <v>11236</v>
      </c>
      <c r="G22" s="28" t="s">
        <v>11237</v>
      </c>
      <c r="H22" s="28" t="s">
        <v>11240</v>
      </c>
    </row>
    <row r="23" spans="1:8" ht="76.5">
      <c r="A23" s="598">
        <v>22</v>
      </c>
      <c r="B23" s="753" t="s">
        <v>5623</v>
      </c>
      <c r="C23" s="754" t="s">
        <v>11369</v>
      </c>
      <c r="D23" s="754" t="s">
        <v>5626</v>
      </c>
      <c r="E23" s="725">
        <v>22</v>
      </c>
      <c r="F23" s="737" t="s">
        <v>5623</v>
      </c>
      <c r="G23" s="28" t="s">
        <v>11149</v>
      </c>
      <c r="H23" s="28" t="s">
        <v>5626</v>
      </c>
    </row>
    <row r="24" spans="1:8" ht="72">
      <c r="A24" s="598">
        <v>23</v>
      </c>
      <c r="B24" s="750" t="s">
        <v>7441</v>
      </c>
      <c r="C24" s="726" t="s">
        <v>11370</v>
      </c>
      <c r="D24" s="727" t="s">
        <v>7445</v>
      </c>
      <c r="E24" s="795">
        <v>23</v>
      </c>
      <c r="F24" s="737" t="s">
        <v>7441</v>
      </c>
      <c r="G24" s="28" t="s">
        <v>7442</v>
      </c>
      <c r="H24" s="28" t="s">
        <v>7445</v>
      </c>
    </row>
    <row r="25" spans="1:8" ht="51">
      <c r="A25" s="598">
        <v>24</v>
      </c>
      <c r="B25" s="750" t="s">
        <v>10103</v>
      </c>
      <c r="C25" s="754" t="s">
        <v>11379</v>
      </c>
      <c r="D25" s="771" t="s">
        <v>10107</v>
      </c>
      <c r="E25" s="725">
        <v>24</v>
      </c>
      <c r="F25" s="737" t="s">
        <v>10103</v>
      </c>
      <c r="G25" s="28" t="s">
        <v>10104</v>
      </c>
      <c r="H25" s="28" t="s">
        <v>10107</v>
      </c>
    </row>
    <row r="26" spans="1:8" ht="48">
      <c r="A26" s="598">
        <v>25</v>
      </c>
      <c r="B26" s="772" t="s">
        <v>309</v>
      </c>
      <c r="C26" s="764" t="s">
        <v>310</v>
      </c>
      <c r="D26" s="773" t="s">
        <v>313</v>
      </c>
      <c r="E26" s="796">
        <v>25</v>
      </c>
      <c r="F26" s="740" t="s">
        <v>309</v>
      </c>
      <c r="G26" s="55" t="s">
        <v>310</v>
      </c>
      <c r="H26" s="757" t="s">
        <v>313</v>
      </c>
    </row>
    <row r="27" spans="1:8" ht="76.5">
      <c r="A27" s="598">
        <v>26</v>
      </c>
      <c r="B27" s="753" t="s">
        <v>5759</v>
      </c>
      <c r="C27" s="754" t="s">
        <v>11386</v>
      </c>
      <c r="D27" s="754" t="s">
        <v>5764</v>
      </c>
      <c r="E27" s="725">
        <v>26</v>
      </c>
      <c r="F27" s="737" t="s">
        <v>5759</v>
      </c>
      <c r="G27" s="28" t="s">
        <v>5760</v>
      </c>
      <c r="H27" s="28" t="s">
        <v>5764</v>
      </c>
    </row>
    <row r="28" spans="1:8" ht="60">
      <c r="A28" s="598">
        <v>27</v>
      </c>
      <c r="B28" s="752" t="s">
        <v>863</v>
      </c>
      <c r="C28" s="727" t="s">
        <v>864</v>
      </c>
      <c r="D28" s="726" t="s">
        <v>867</v>
      </c>
      <c r="E28" s="725">
        <v>27</v>
      </c>
      <c r="F28" s="748" t="s">
        <v>863</v>
      </c>
      <c r="G28" s="46" t="s">
        <v>864</v>
      </c>
      <c r="H28" s="55" t="s">
        <v>867</v>
      </c>
    </row>
    <row r="29" spans="1:8" ht="72">
      <c r="A29" s="598">
        <v>28</v>
      </c>
      <c r="B29" s="752" t="s">
        <v>6084</v>
      </c>
      <c r="C29" s="727" t="s">
        <v>11387</v>
      </c>
      <c r="D29" s="727" t="s">
        <v>6089</v>
      </c>
      <c r="E29" s="795">
        <v>28</v>
      </c>
      <c r="F29" s="737" t="s">
        <v>6084</v>
      </c>
      <c r="G29" s="28" t="s">
        <v>6085</v>
      </c>
      <c r="H29" s="28" t="s">
        <v>6089</v>
      </c>
    </row>
    <row r="30" spans="1:8" ht="63.75">
      <c r="A30" s="598">
        <v>29</v>
      </c>
      <c r="B30" s="753" t="s">
        <v>5955</v>
      </c>
      <c r="C30" s="754" t="s">
        <v>11392</v>
      </c>
      <c r="D30" s="754" t="s">
        <v>5958</v>
      </c>
      <c r="E30" s="725">
        <v>29</v>
      </c>
      <c r="F30" s="737" t="s">
        <v>5955</v>
      </c>
      <c r="G30" s="28" t="s">
        <v>11152</v>
      </c>
      <c r="H30" s="28" t="s">
        <v>5958</v>
      </c>
    </row>
    <row r="31" spans="1:8" ht="51">
      <c r="A31" s="598">
        <v>30</v>
      </c>
      <c r="B31" s="753" t="s">
        <v>5961</v>
      </c>
      <c r="C31" s="754" t="s">
        <v>11401</v>
      </c>
      <c r="D31" s="754" t="s">
        <v>5964</v>
      </c>
      <c r="E31" s="796">
        <v>30</v>
      </c>
      <c r="F31" s="737" t="s">
        <v>5961</v>
      </c>
      <c r="G31" s="28" t="s">
        <v>11153</v>
      </c>
      <c r="H31" s="28" t="s">
        <v>5964</v>
      </c>
    </row>
    <row r="32" spans="1:8" ht="38.25">
      <c r="A32" s="598">
        <v>31</v>
      </c>
      <c r="B32" s="753" t="s">
        <v>11321</v>
      </c>
      <c r="C32" s="754" t="s">
        <v>11322</v>
      </c>
      <c r="D32" s="754" t="s">
        <v>11325</v>
      </c>
      <c r="E32" s="725">
        <v>31</v>
      </c>
      <c r="F32" s="753" t="s">
        <v>11321</v>
      </c>
      <c r="G32" s="754" t="s">
        <v>11322</v>
      </c>
      <c r="H32" s="754" t="s">
        <v>11325</v>
      </c>
    </row>
    <row r="33" spans="1:8" ht="38.25">
      <c r="A33" s="598">
        <v>32</v>
      </c>
      <c r="B33" s="753" t="s">
        <v>405</v>
      </c>
      <c r="C33" s="754" t="s">
        <v>406</v>
      </c>
      <c r="D33" s="754" t="s">
        <v>409</v>
      </c>
      <c r="E33" s="725">
        <v>32</v>
      </c>
      <c r="F33" s="741" t="s">
        <v>405</v>
      </c>
      <c r="G33" s="44" t="s">
        <v>406</v>
      </c>
      <c r="H33" s="44" t="s">
        <v>409</v>
      </c>
    </row>
    <row r="34" spans="1:8" ht="51">
      <c r="A34" s="598">
        <v>33</v>
      </c>
      <c r="B34" s="753" t="s">
        <v>6028</v>
      </c>
      <c r="C34" s="754" t="s">
        <v>6029</v>
      </c>
      <c r="D34" s="754" t="s">
        <v>6032</v>
      </c>
      <c r="E34" s="795">
        <v>33</v>
      </c>
      <c r="F34" s="737" t="s">
        <v>6028</v>
      </c>
      <c r="G34" s="28" t="s">
        <v>6029</v>
      </c>
      <c r="H34" s="28" t="s">
        <v>6032</v>
      </c>
    </row>
    <row r="35" spans="1:8" ht="60">
      <c r="A35" s="598">
        <v>34</v>
      </c>
      <c r="B35" s="751" t="s">
        <v>371</v>
      </c>
      <c r="C35" s="726" t="s">
        <v>372</v>
      </c>
      <c r="D35" s="751" t="s">
        <v>375</v>
      </c>
      <c r="E35" s="725">
        <v>34</v>
      </c>
      <c r="F35" s="745" t="s">
        <v>371</v>
      </c>
      <c r="G35" s="55" t="s">
        <v>372</v>
      </c>
      <c r="H35" s="745" t="s">
        <v>375</v>
      </c>
    </row>
    <row r="36" spans="1:8" ht="51">
      <c r="A36" s="598">
        <v>35</v>
      </c>
      <c r="B36" s="750" t="s">
        <v>5752</v>
      </c>
      <c r="C36" s="727" t="s">
        <v>11402</v>
      </c>
      <c r="D36" s="726" t="s">
        <v>5755</v>
      </c>
      <c r="E36" s="796">
        <v>35</v>
      </c>
      <c r="F36" s="737" t="s">
        <v>5752</v>
      </c>
      <c r="G36" s="28" t="s">
        <v>11150</v>
      </c>
      <c r="H36" s="28" t="s">
        <v>5755</v>
      </c>
    </row>
    <row r="37" spans="1:8" ht="60">
      <c r="A37" s="598">
        <v>36</v>
      </c>
      <c r="B37" s="775" t="s">
        <v>223</v>
      </c>
      <c r="C37" s="727" t="s">
        <v>224</v>
      </c>
      <c r="D37" s="727" t="s">
        <v>227</v>
      </c>
      <c r="E37" s="725">
        <v>36</v>
      </c>
      <c r="F37" s="744" t="s">
        <v>223</v>
      </c>
      <c r="G37" s="46" t="s">
        <v>224</v>
      </c>
      <c r="H37" s="46" t="s">
        <v>227</v>
      </c>
    </row>
    <row r="38" spans="1:8" ht="60">
      <c r="A38" s="598">
        <v>37</v>
      </c>
      <c r="B38" s="750" t="s">
        <v>787</v>
      </c>
      <c r="C38" s="726" t="s">
        <v>788</v>
      </c>
      <c r="D38" s="726" t="s">
        <v>791</v>
      </c>
      <c r="E38" s="725">
        <v>37</v>
      </c>
      <c r="F38" s="740" t="s">
        <v>787</v>
      </c>
      <c r="G38" s="55" t="s">
        <v>788</v>
      </c>
      <c r="H38" s="55" t="s">
        <v>791</v>
      </c>
    </row>
    <row r="39" spans="1:8" ht="84">
      <c r="A39" s="598">
        <v>38</v>
      </c>
      <c r="B39" s="750" t="s">
        <v>605</v>
      </c>
      <c r="C39" s="726" t="s">
        <v>606</v>
      </c>
      <c r="D39" s="726" t="s">
        <v>609</v>
      </c>
      <c r="E39" s="795">
        <v>38</v>
      </c>
      <c r="F39" s="740" t="s">
        <v>605</v>
      </c>
      <c r="G39" s="55" t="s">
        <v>606</v>
      </c>
      <c r="H39" s="55" t="s">
        <v>609</v>
      </c>
    </row>
    <row r="40" spans="1:8" ht="60">
      <c r="A40" s="598">
        <v>39</v>
      </c>
      <c r="B40" s="751" t="s">
        <v>7592</v>
      </c>
      <c r="C40" s="726" t="s">
        <v>11403</v>
      </c>
      <c r="D40" s="726" t="s">
        <v>7595</v>
      </c>
      <c r="E40" s="725">
        <v>39</v>
      </c>
      <c r="F40" s="737" t="s">
        <v>7592</v>
      </c>
      <c r="G40" s="28" t="s">
        <v>11161</v>
      </c>
      <c r="H40" s="28" t="s">
        <v>7595</v>
      </c>
    </row>
    <row r="41" spans="1:8" ht="48">
      <c r="A41" s="598">
        <v>40</v>
      </c>
      <c r="B41" s="751" t="s">
        <v>439</v>
      </c>
      <c r="C41" s="726" t="s">
        <v>440</v>
      </c>
      <c r="D41" s="726" t="s">
        <v>442</v>
      </c>
      <c r="E41" s="796">
        <v>40</v>
      </c>
      <c r="F41" s="745" t="s">
        <v>439</v>
      </c>
      <c r="G41" s="55" t="s">
        <v>440</v>
      </c>
      <c r="H41" s="55" t="s">
        <v>442</v>
      </c>
    </row>
    <row r="42" spans="1:8" ht="96">
      <c r="A42" s="598">
        <v>41</v>
      </c>
      <c r="B42" s="750" t="s">
        <v>6070</v>
      </c>
      <c r="C42" s="727" t="s">
        <v>11404</v>
      </c>
      <c r="D42" s="727" t="s">
        <v>6073</v>
      </c>
      <c r="E42" s="725">
        <v>41</v>
      </c>
      <c r="F42" s="737" t="s">
        <v>6070</v>
      </c>
      <c r="G42" s="28" t="s">
        <v>11155</v>
      </c>
      <c r="H42" s="28" t="s">
        <v>6073</v>
      </c>
    </row>
    <row r="43" spans="1:8" ht="48">
      <c r="A43" s="598">
        <v>42</v>
      </c>
      <c r="B43" s="751" t="s">
        <v>797</v>
      </c>
      <c r="C43" s="726" t="s">
        <v>798</v>
      </c>
      <c r="D43" s="726" t="s">
        <v>801</v>
      </c>
      <c r="E43" s="725">
        <v>42</v>
      </c>
      <c r="F43" s="745" t="s">
        <v>797</v>
      </c>
      <c r="G43" s="55" t="s">
        <v>798</v>
      </c>
      <c r="H43" s="55" t="s">
        <v>801</v>
      </c>
    </row>
    <row r="44" spans="1:8" ht="60">
      <c r="A44" s="598">
        <v>43</v>
      </c>
      <c r="B44" s="750" t="s">
        <v>806</v>
      </c>
      <c r="C44" s="726" t="s">
        <v>807</v>
      </c>
      <c r="D44" s="726" t="s">
        <v>810</v>
      </c>
      <c r="E44" s="795">
        <v>43</v>
      </c>
      <c r="F44" s="740" t="s">
        <v>806</v>
      </c>
      <c r="G44" s="55" t="s">
        <v>807</v>
      </c>
      <c r="H44" s="55" t="s">
        <v>810</v>
      </c>
    </row>
    <row r="45" spans="1:8" ht="72">
      <c r="A45" s="598">
        <v>44</v>
      </c>
      <c r="B45" s="750" t="s">
        <v>10127</v>
      </c>
      <c r="C45" s="726" t="s">
        <v>10128</v>
      </c>
      <c r="D45" s="726" t="s">
        <v>10131</v>
      </c>
      <c r="E45" s="725">
        <v>44</v>
      </c>
      <c r="F45" s="750" t="s">
        <v>10127</v>
      </c>
      <c r="G45" s="726" t="s">
        <v>10128</v>
      </c>
      <c r="H45" s="726" t="s">
        <v>10131</v>
      </c>
    </row>
    <row r="46" spans="1:8" ht="51">
      <c r="A46" s="598">
        <v>45</v>
      </c>
      <c r="B46" s="751" t="s">
        <v>7379</v>
      </c>
      <c r="C46" s="768" t="s">
        <v>11405</v>
      </c>
      <c r="D46" s="726" t="s">
        <v>11406</v>
      </c>
      <c r="E46" s="796">
        <v>45</v>
      </c>
      <c r="F46" s="737" t="s">
        <v>7379</v>
      </c>
      <c r="G46" s="28" t="s">
        <v>7380</v>
      </c>
      <c r="H46" s="28" t="s">
        <v>7386</v>
      </c>
    </row>
    <row r="47" spans="1:8" ht="72">
      <c r="A47" s="598">
        <v>46</v>
      </c>
      <c r="B47" s="751" t="s">
        <v>11245</v>
      </c>
      <c r="C47" s="726" t="s">
        <v>11407</v>
      </c>
      <c r="D47" s="726" t="s">
        <v>11249</v>
      </c>
      <c r="E47" s="725">
        <v>46</v>
      </c>
      <c r="F47" s="737" t="s">
        <v>11245</v>
      </c>
      <c r="G47" s="28" t="s">
        <v>11246</v>
      </c>
      <c r="H47" s="28" t="s">
        <v>11249</v>
      </c>
    </row>
    <row r="48" spans="1:8" ht="48">
      <c r="A48" s="598">
        <v>47</v>
      </c>
      <c r="B48" s="750" t="s">
        <v>8131</v>
      </c>
      <c r="C48" s="726" t="s">
        <v>11408</v>
      </c>
      <c r="D48" s="726" t="s">
        <v>8134</v>
      </c>
      <c r="E48" s="725">
        <v>47</v>
      </c>
      <c r="F48" s="737" t="s">
        <v>8131</v>
      </c>
      <c r="G48" s="28" t="s">
        <v>11223</v>
      </c>
      <c r="H48" s="28" t="s">
        <v>8134</v>
      </c>
    </row>
    <row r="49" spans="1:8" ht="60">
      <c r="A49" s="598">
        <v>48</v>
      </c>
      <c r="B49" s="751" t="s">
        <v>5932</v>
      </c>
      <c r="C49" s="726" t="s">
        <v>11409</v>
      </c>
      <c r="D49" s="726" t="s">
        <v>5936</v>
      </c>
      <c r="E49" s="795">
        <v>48</v>
      </c>
      <c r="F49" s="737" t="s">
        <v>5932</v>
      </c>
      <c r="G49" s="28" t="s">
        <v>5933</v>
      </c>
      <c r="H49" s="28" t="s">
        <v>5936</v>
      </c>
    </row>
    <row r="50" spans="1:8" ht="38.25">
      <c r="A50" s="598">
        <v>49</v>
      </c>
      <c r="B50" s="750" t="s">
        <v>5864</v>
      </c>
      <c r="C50" s="726" t="s">
        <v>11410</v>
      </c>
      <c r="D50" s="726" t="s">
        <v>5868</v>
      </c>
      <c r="E50" s="725">
        <v>49</v>
      </c>
      <c r="F50" s="737" t="s">
        <v>5864</v>
      </c>
      <c r="G50" s="28" t="s">
        <v>5865</v>
      </c>
      <c r="H50" s="28" t="s">
        <v>5868</v>
      </c>
    </row>
    <row r="51" spans="1:8" ht="48">
      <c r="A51" s="598">
        <v>50</v>
      </c>
      <c r="B51" s="750" t="s">
        <v>399</v>
      </c>
      <c r="C51" s="726" t="s">
        <v>400</v>
      </c>
      <c r="D51" s="726" t="s">
        <v>403</v>
      </c>
      <c r="E51" s="796">
        <v>50</v>
      </c>
      <c r="F51" s="740" t="s">
        <v>399</v>
      </c>
      <c r="G51" s="55" t="s">
        <v>400</v>
      </c>
      <c r="H51" s="55" t="s">
        <v>403</v>
      </c>
    </row>
    <row r="52" spans="1:8" ht="76.5">
      <c r="A52" s="598">
        <v>51</v>
      </c>
      <c r="B52" s="769" t="s">
        <v>708</v>
      </c>
      <c r="C52" s="755" t="s">
        <v>709</v>
      </c>
      <c r="D52" s="754" t="s">
        <v>713</v>
      </c>
      <c r="E52" s="725">
        <v>51</v>
      </c>
      <c r="F52" s="732" t="s">
        <v>708</v>
      </c>
      <c r="G52" s="742" t="s">
        <v>709</v>
      </c>
      <c r="H52" s="44" t="s">
        <v>713</v>
      </c>
    </row>
    <row r="53" spans="1:8" ht="51">
      <c r="A53" s="598">
        <v>52</v>
      </c>
      <c r="B53" s="750" t="s">
        <v>11135</v>
      </c>
      <c r="C53" s="727" t="s">
        <v>11417</v>
      </c>
      <c r="D53" s="726" t="s">
        <v>11138</v>
      </c>
      <c r="E53" s="725">
        <v>52</v>
      </c>
      <c r="F53" s="737" t="s">
        <v>11135</v>
      </c>
      <c r="G53" s="28" t="s">
        <v>11174</v>
      </c>
      <c r="H53" s="28" t="s">
        <v>11138</v>
      </c>
    </row>
    <row r="54" spans="1:8" ht="48">
      <c r="A54" s="598">
        <v>53</v>
      </c>
      <c r="B54" s="750" t="s">
        <v>11125</v>
      </c>
      <c r="C54" s="727" t="s">
        <v>11431</v>
      </c>
      <c r="D54" s="726" t="s">
        <v>11432</v>
      </c>
      <c r="E54" s="795">
        <v>53</v>
      </c>
      <c r="F54" s="737" t="s">
        <v>11125</v>
      </c>
      <c r="G54" s="28" t="s">
        <v>11145</v>
      </c>
      <c r="H54" s="28" t="s">
        <v>11129</v>
      </c>
    </row>
    <row r="55" spans="1:8" ht="76.5">
      <c r="A55" s="598">
        <v>54</v>
      </c>
      <c r="B55" s="753" t="s">
        <v>316</v>
      </c>
      <c r="C55" s="754" t="s">
        <v>317</v>
      </c>
      <c r="D55" s="754" t="s">
        <v>320</v>
      </c>
      <c r="E55" s="725">
        <v>54</v>
      </c>
      <c r="F55" s="741" t="s">
        <v>316</v>
      </c>
      <c r="G55" s="44" t="s">
        <v>317</v>
      </c>
      <c r="H55" s="44" t="s">
        <v>320</v>
      </c>
    </row>
    <row r="56" spans="1:8" ht="51">
      <c r="A56" s="598">
        <v>55</v>
      </c>
      <c r="B56" s="753" t="s">
        <v>80</v>
      </c>
      <c r="C56" s="754" t="s">
        <v>81</v>
      </c>
      <c r="D56" s="754" t="s">
        <v>85</v>
      </c>
      <c r="E56" s="796">
        <v>55</v>
      </c>
      <c r="F56" s="741" t="s">
        <v>80</v>
      </c>
      <c r="G56" s="44" t="s">
        <v>81</v>
      </c>
      <c r="H56" s="44" t="s">
        <v>85</v>
      </c>
    </row>
    <row r="57" spans="1:8" ht="51">
      <c r="A57" s="598">
        <v>56</v>
      </c>
      <c r="B57" s="753" t="s">
        <v>249</v>
      </c>
      <c r="C57" s="754" t="s">
        <v>250</v>
      </c>
      <c r="D57" s="754" t="s">
        <v>253</v>
      </c>
      <c r="E57" s="725">
        <v>56</v>
      </c>
      <c r="F57" s="741" t="s">
        <v>249</v>
      </c>
      <c r="G57" s="44" t="s">
        <v>250</v>
      </c>
      <c r="H57" s="44" t="s">
        <v>253</v>
      </c>
    </row>
    <row r="58" spans="1:8" ht="76.5">
      <c r="A58" s="598">
        <v>57</v>
      </c>
      <c r="B58" s="778" t="s">
        <v>889</v>
      </c>
      <c r="C58" s="754" t="s">
        <v>890</v>
      </c>
      <c r="D58" s="754" t="s">
        <v>894</v>
      </c>
      <c r="E58" s="725">
        <v>57</v>
      </c>
      <c r="F58" s="749" t="s">
        <v>889</v>
      </c>
      <c r="G58" s="44" t="s">
        <v>890</v>
      </c>
      <c r="H58" s="44" t="s">
        <v>894</v>
      </c>
    </row>
    <row r="59" spans="1:8" ht="60">
      <c r="A59" s="598">
        <v>58</v>
      </c>
      <c r="B59" s="779" t="s">
        <v>11354</v>
      </c>
      <c r="C59" s="760" t="s">
        <v>11496</v>
      </c>
      <c r="D59" s="760" t="s">
        <v>11355</v>
      </c>
      <c r="E59" s="795">
        <v>58</v>
      </c>
      <c r="F59" s="956" t="s">
        <v>8943</v>
      </c>
      <c r="G59" s="738" t="s">
        <v>11166</v>
      </c>
      <c r="H59" s="28" t="s">
        <v>8946</v>
      </c>
    </row>
    <row r="60" spans="1:8" ht="84">
      <c r="A60" s="598">
        <v>59</v>
      </c>
      <c r="B60" s="782" t="s">
        <v>11361</v>
      </c>
      <c r="C60" s="783" t="s">
        <v>11452</v>
      </c>
      <c r="D60" s="784" t="s">
        <v>11362</v>
      </c>
      <c r="E60" s="725">
        <v>59</v>
      </c>
      <c r="F60" s="957" t="s">
        <v>11302</v>
      </c>
      <c r="G60" s="815" t="s">
        <v>11303</v>
      </c>
      <c r="H60" s="815" t="s">
        <v>11305</v>
      </c>
    </row>
    <row r="61" spans="1:8" ht="60">
      <c r="A61" s="598">
        <v>60</v>
      </c>
      <c r="B61" s="780" t="s">
        <v>11363</v>
      </c>
      <c r="C61" s="760" t="s">
        <v>11497</v>
      </c>
      <c r="D61" s="789" t="s">
        <v>11364</v>
      </c>
      <c r="E61" s="796">
        <v>60</v>
      </c>
      <c r="F61" s="956" t="s">
        <v>8952</v>
      </c>
      <c r="G61" s="28" t="s">
        <v>11167</v>
      </c>
      <c r="H61" s="28" t="s">
        <v>8956</v>
      </c>
    </row>
    <row r="62" spans="1:8" ht="72">
      <c r="A62" s="598">
        <v>61</v>
      </c>
      <c r="B62" s="779" t="s">
        <v>11418</v>
      </c>
      <c r="C62" s="789" t="s">
        <v>11419</v>
      </c>
      <c r="D62" s="787" t="s">
        <v>11420</v>
      </c>
      <c r="E62" s="725">
        <v>61</v>
      </c>
      <c r="F62" s="956">
        <v>20271</v>
      </c>
      <c r="G62" s="28" t="s">
        <v>6978</v>
      </c>
      <c r="H62" s="28" t="s">
        <v>6979</v>
      </c>
    </row>
    <row r="63" spans="1:8" ht="63.75">
      <c r="A63" s="598">
        <v>62</v>
      </c>
      <c r="B63" s="779" t="s">
        <v>11421</v>
      </c>
      <c r="C63" s="760" t="s">
        <v>11458</v>
      </c>
      <c r="D63" s="760" t="s">
        <v>11422</v>
      </c>
      <c r="E63" s="725">
        <v>62</v>
      </c>
      <c r="F63" s="956" t="s">
        <v>39</v>
      </c>
      <c r="G63" s="28" t="s">
        <v>40</v>
      </c>
      <c r="H63" s="28" t="s">
        <v>44</v>
      </c>
    </row>
    <row r="64" spans="1:8" ht="60">
      <c r="A64" s="598">
        <v>63</v>
      </c>
      <c r="B64" s="780" t="s">
        <v>11423</v>
      </c>
      <c r="C64" s="760" t="s">
        <v>11459</v>
      </c>
      <c r="D64" s="760" t="s">
        <v>11424</v>
      </c>
      <c r="E64" s="795">
        <v>63</v>
      </c>
      <c r="F64" s="956" t="s">
        <v>135</v>
      </c>
      <c r="G64" s="738" t="s">
        <v>136</v>
      </c>
      <c r="H64" s="51" t="s">
        <v>142</v>
      </c>
    </row>
    <row r="65" spans="1:8" ht="89.25">
      <c r="A65" s="598">
        <v>64</v>
      </c>
      <c r="B65" s="766" t="s">
        <v>11342</v>
      </c>
      <c r="C65" s="781" t="s">
        <v>11451</v>
      </c>
      <c r="D65" s="781" t="s">
        <v>11343</v>
      </c>
      <c r="E65" s="725">
        <v>64</v>
      </c>
      <c r="F65" s="956" t="s">
        <v>11214</v>
      </c>
      <c r="G65" s="762" t="s">
        <v>11215</v>
      </c>
      <c r="H65" s="762" t="s">
        <v>11218</v>
      </c>
    </row>
    <row r="66" spans="1:8" ht="38.25">
      <c r="A66" s="598">
        <v>65</v>
      </c>
      <c r="B66" s="780" t="s">
        <v>11226</v>
      </c>
      <c r="C66" s="760" t="s">
        <v>11460</v>
      </c>
      <c r="D66" s="760" t="s">
        <v>11425</v>
      </c>
      <c r="E66" s="796">
        <v>65</v>
      </c>
      <c r="F66" s="956" t="s">
        <v>31</v>
      </c>
      <c r="G66" s="738" t="s">
        <v>11147</v>
      </c>
      <c r="H66" s="738" t="s">
        <v>36</v>
      </c>
    </row>
    <row r="67" spans="1:8" ht="60">
      <c r="A67" s="598">
        <v>66</v>
      </c>
      <c r="B67" s="780" t="s">
        <v>11426</v>
      </c>
      <c r="C67" s="760" t="s">
        <v>11461</v>
      </c>
      <c r="D67" s="760" t="s">
        <v>11427</v>
      </c>
      <c r="E67" s="725">
        <v>66</v>
      </c>
      <c r="F67" s="956" t="s">
        <v>47</v>
      </c>
      <c r="G67" s="738" t="s">
        <v>48</v>
      </c>
      <c r="H67" s="738" t="s">
        <v>52</v>
      </c>
    </row>
    <row r="68" spans="1:8" ht="48">
      <c r="A68" s="598">
        <v>67</v>
      </c>
      <c r="B68" s="779" t="s">
        <v>11377</v>
      </c>
      <c r="C68" s="760" t="s">
        <v>11453</v>
      </c>
      <c r="D68" s="760" t="s">
        <v>11378</v>
      </c>
      <c r="E68" s="725">
        <v>67</v>
      </c>
      <c r="F68" s="956" t="s">
        <v>10111</v>
      </c>
      <c r="G68" s="28" t="s">
        <v>10112</v>
      </c>
      <c r="H68" s="28" t="s">
        <v>10115</v>
      </c>
    </row>
    <row r="69" spans="1:8" ht="60">
      <c r="A69" s="598">
        <v>68</v>
      </c>
      <c r="B69" s="780" t="s">
        <v>11428</v>
      </c>
      <c r="C69" s="760" t="s">
        <v>11462</v>
      </c>
      <c r="D69" s="760" t="s">
        <v>11430</v>
      </c>
      <c r="E69" s="795">
        <v>68</v>
      </c>
      <c r="F69" s="956" t="s">
        <v>10117</v>
      </c>
      <c r="G69" s="28" t="s">
        <v>11171</v>
      </c>
      <c r="H69" s="28" t="s">
        <v>10120</v>
      </c>
    </row>
    <row r="70" spans="1:8" ht="51">
      <c r="A70" s="598">
        <v>69</v>
      </c>
      <c r="B70" s="790" t="s">
        <v>11433</v>
      </c>
      <c r="C70" s="786" t="s">
        <v>11463</v>
      </c>
      <c r="D70" s="786" t="s">
        <v>11434</v>
      </c>
      <c r="E70" s="725">
        <v>69</v>
      </c>
      <c r="F70" s="956" t="s">
        <v>10095</v>
      </c>
      <c r="G70" s="28" t="s">
        <v>11170</v>
      </c>
      <c r="H70" s="28" t="s">
        <v>10098</v>
      </c>
    </row>
    <row r="71" spans="1:8" ht="72">
      <c r="A71" s="598">
        <v>70</v>
      </c>
      <c r="B71" s="780" t="s">
        <v>11336</v>
      </c>
      <c r="C71" s="760" t="s">
        <v>11450</v>
      </c>
      <c r="D71" s="760" t="s">
        <v>11337</v>
      </c>
      <c r="E71" s="796">
        <v>70</v>
      </c>
      <c r="F71" s="956" t="s">
        <v>11115</v>
      </c>
      <c r="G71" s="28" t="s">
        <v>11144</v>
      </c>
      <c r="H71" s="28" t="s">
        <v>11118</v>
      </c>
    </row>
    <row r="72" spans="1:8" ht="51">
      <c r="A72" s="598">
        <v>71</v>
      </c>
      <c r="B72" s="790" t="s">
        <v>11435</v>
      </c>
      <c r="C72" s="786" t="s">
        <v>11464</v>
      </c>
      <c r="D72" s="786" t="s">
        <v>11436</v>
      </c>
      <c r="E72" s="725">
        <v>71</v>
      </c>
      <c r="F72" s="956" t="s">
        <v>11208</v>
      </c>
      <c r="G72" s="28" t="s">
        <v>11224</v>
      </c>
      <c r="H72" s="28" t="s">
        <v>11211</v>
      </c>
    </row>
    <row r="73" spans="1:8" ht="51">
      <c r="A73" s="598">
        <v>72</v>
      </c>
      <c r="B73" s="791" t="s">
        <v>11437</v>
      </c>
      <c r="C73" s="786" t="s">
        <v>11465</v>
      </c>
      <c r="D73" s="786" t="s">
        <v>11438</v>
      </c>
      <c r="E73" s="725">
        <v>72</v>
      </c>
      <c r="F73" s="956" t="s">
        <v>11254</v>
      </c>
      <c r="G73" s="28" t="s">
        <v>11255</v>
      </c>
      <c r="H73" s="28" t="s">
        <v>11258</v>
      </c>
    </row>
    <row r="74" spans="1:8" ht="51">
      <c r="A74" s="598">
        <v>73</v>
      </c>
      <c r="B74" s="779" t="s">
        <v>11332</v>
      </c>
      <c r="C74" s="760" t="s">
        <v>11449</v>
      </c>
      <c r="D74" s="760" t="s">
        <v>11333</v>
      </c>
      <c r="E74" s="795">
        <v>73</v>
      </c>
      <c r="F74" s="956" t="s">
        <v>11261</v>
      </c>
      <c r="G74" s="28" t="s">
        <v>11262</v>
      </c>
      <c r="H74" s="28" t="s">
        <v>11265</v>
      </c>
    </row>
    <row r="75" spans="1:8" ht="51">
      <c r="A75" s="598">
        <v>74</v>
      </c>
      <c r="B75" s="790" t="s">
        <v>11444</v>
      </c>
      <c r="C75" s="786" t="s">
        <v>11469</v>
      </c>
      <c r="D75" s="786" t="s">
        <v>11445</v>
      </c>
      <c r="E75" s="725">
        <v>74</v>
      </c>
      <c r="F75" s="956" t="s">
        <v>11278</v>
      </c>
      <c r="G75" s="28" t="s">
        <v>11279</v>
      </c>
      <c r="H75" s="28" t="s">
        <v>11282</v>
      </c>
    </row>
    <row r="76" spans="1:8" ht="76.5">
      <c r="A76" s="598">
        <v>75</v>
      </c>
      <c r="B76" s="791" t="s">
        <v>11446</v>
      </c>
      <c r="C76" s="786" t="s">
        <v>11470</v>
      </c>
      <c r="D76" s="786" t="s">
        <v>11447</v>
      </c>
      <c r="E76" s="796">
        <v>75</v>
      </c>
      <c r="F76" s="984" t="s">
        <v>11361</v>
      </c>
      <c r="G76" s="28" t="s">
        <v>11279</v>
      </c>
      <c r="H76" s="732" t="s">
        <v>12443</v>
      </c>
    </row>
    <row r="77" spans="1:8" ht="63.75">
      <c r="A77" s="598">
        <v>76</v>
      </c>
      <c r="B77" s="791" t="s">
        <v>31</v>
      </c>
      <c r="C77" s="786" t="s">
        <v>11471</v>
      </c>
      <c r="D77" s="786" t="s">
        <v>11448</v>
      </c>
      <c r="E77" s="725">
        <v>76</v>
      </c>
      <c r="F77" s="984" t="s">
        <v>12453</v>
      </c>
      <c r="G77" s="28" t="s">
        <v>12452</v>
      </c>
      <c r="H77" s="28" t="s">
        <v>12456</v>
      </c>
    </row>
    <row r="78" spans="1:8" ht="51">
      <c r="A78" s="598">
        <v>77</v>
      </c>
      <c r="B78" s="790" t="s">
        <v>11440</v>
      </c>
      <c r="C78" s="786" t="s">
        <v>11467</v>
      </c>
      <c r="D78" s="786" t="s">
        <v>11441</v>
      </c>
      <c r="E78" s="725">
        <v>77</v>
      </c>
      <c r="F78" s="984" t="s">
        <v>12488</v>
      </c>
      <c r="G78" s="28" t="s">
        <v>12486</v>
      </c>
      <c r="H78" s="28" t="s">
        <v>12491</v>
      </c>
    </row>
    <row r="79" spans="1:8" ht="51">
      <c r="A79" s="598">
        <v>78</v>
      </c>
      <c r="B79" s="790" t="s">
        <v>11439</v>
      </c>
      <c r="C79" s="786" t="s">
        <v>11466</v>
      </c>
      <c r="D79" s="786" t="s">
        <v>320</v>
      </c>
      <c r="E79" s="800"/>
    </row>
    <row r="80" spans="1:8" ht="51">
      <c r="A80" s="598">
        <v>79</v>
      </c>
      <c r="B80" s="788" t="s">
        <v>11415</v>
      </c>
      <c r="C80" s="786" t="s">
        <v>11457</v>
      </c>
      <c r="D80" s="786" t="s">
        <v>11416</v>
      </c>
      <c r="E80" s="800"/>
      <c r="G80" s="28" t="s">
        <v>12495</v>
      </c>
    </row>
    <row r="81" spans="1:8" ht="48">
      <c r="A81" s="598">
        <v>80</v>
      </c>
      <c r="B81" s="780" t="s">
        <v>11411</v>
      </c>
      <c r="C81" s="786" t="s">
        <v>11455</v>
      </c>
      <c r="D81" s="787" t="s">
        <v>11412</v>
      </c>
      <c r="E81" s="793"/>
    </row>
    <row r="82" spans="1:8" ht="48">
      <c r="A82" s="598">
        <v>81</v>
      </c>
      <c r="B82" s="780" t="s">
        <v>11413</v>
      </c>
      <c r="C82" s="760" t="s">
        <v>11456</v>
      </c>
      <c r="D82" s="760" t="s">
        <v>11414</v>
      </c>
      <c r="E82" s="793"/>
    </row>
    <row r="83" spans="1:8" ht="51">
      <c r="A83" s="598">
        <v>82</v>
      </c>
      <c r="B83" s="790" t="s">
        <v>11442</v>
      </c>
      <c r="C83" s="786" t="s">
        <v>11468</v>
      </c>
      <c r="D83" s="786" t="s">
        <v>11443</v>
      </c>
      <c r="E83" s="800"/>
    </row>
    <row r="84" spans="1:8" ht="60">
      <c r="A84" s="598">
        <v>83</v>
      </c>
      <c r="B84" s="812" t="s">
        <v>11393</v>
      </c>
      <c r="C84" s="813" t="s">
        <v>11499</v>
      </c>
      <c r="D84" s="814" t="s">
        <v>11394</v>
      </c>
      <c r="E84" s="799"/>
      <c r="F84" s="801"/>
      <c r="G84" s="802"/>
      <c r="H84" s="802"/>
    </row>
    <row r="85" spans="1:8" ht="36">
      <c r="A85" s="598">
        <v>84</v>
      </c>
      <c r="B85" s="779" t="s">
        <v>11380</v>
      </c>
      <c r="C85" s="760" t="s">
        <v>11498</v>
      </c>
      <c r="D85" s="760" t="s">
        <v>11381</v>
      </c>
      <c r="E85" s="798"/>
    </row>
    <row r="86" spans="1:8" ht="84">
      <c r="A86" s="598">
        <v>85</v>
      </c>
      <c r="B86" s="782" t="s">
        <v>11399</v>
      </c>
      <c r="C86" s="785" t="s">
        <v>11454</v>
      </c>
      <c r="D86" s="785" t="s">
        <v>11400</v>
      </c>
      <c r="E86" s="793"/>
    </row>
    <row r="87" spans="1:8">
      <c r="A87" t="s">
        <v>11472</v>
      </c>
      <c r="C87" s="792" t="s">
        <v>11882</v>
      </c>
      <c r="D87" s="598"/>
    </row>
    <row r="88" spans="1:8">
      <c r="A88" s="598"/>
    </row>
    <row r="89" spans="1:8">
      <c r="A89" s="598"/>
      <c r="B89" s="598"/>
      <c r="C89" s="598"/>
      <c r="D89" s="598"/>
    </row>
    <row r="91" spans="1:8">
      <c r="A91" s="598"/>
      <c r="B91" s="598"/>
      <c r="C91" s="598"/>
      <c r="D91" s="598"/>
    </row>
    <row r="92" spans="1:8">
      <c r="A92" s="598"/>
      <c r="B92" s="598"/>
      <c r="C92" s="598"/>
      <c r="D92" s="598"/>
    </row>
    <row r="93" spans="1:8">
      <c r="A93" s="598"/>
      <c r="B93" s="598"/>
      <c r="C93" s="598"/>
      <c r="D93" s="598"/>
    </row>
    <row r="96" spans="1:8">
      <c r="A96" s="598"/>
    </row>
    <row r="97" spans="1:1">
      <c r="A97" s="598"/>
    </row>
  </sheetData>
  <autoFilter ref="A1:H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topLeftCell="A13" workbookViewId="0">
      <selection activeCell="B21" sqref="B21"/>
    </sheetView>
  </sheetViews>
  <sheetFormatPr defaultRowHeight="18.75"/>
  <cols>
    <col min="1" max="2" width="9.140625" style="60"/>
    <col min="3" max="3" width="38.85546875" style="60" customWidth="1"/>
    <col min="4" max="4" width="27.140625" style="60" customWidth="1"/>
    <col min="5" max="16384" width="9.140625" style="60"/>
  </cols>
  <sheetData>
    <row r="1" spans="1:3" ht="38.25">
      <c r="A1" s="17">
        <v>1</v>
      </c>
      <c r="B1" s="18" t="s">
        <v>31</v>
      </c>
      <c r="C1" s="19" t="s">
        <v>32</v>
      </c>
    </row>
    <row r="2" spans="1:3" ht="51">
      <c r="A2" s="23">
        <v>2</v>
      </c>
      <c r="B2" s="18" t="s">
        <v>39</v>
      </c>
      <c r="C2" s="25" t="s">
        <v>40</v>
      </c>
    </row>
    <row r="3" spans="1:3" ht="25.5">
      <c r="A3" s="23">
        <v>3</v>
      </c>
      <c r="B3" s="36" t="s">
        <v>47</v>
      </c>
      <c r="C3" s="19" t="s">
        <v>48</v>
      </c>
    </row>
    <row r="4" spans="1:3" ht="38.25">
      <c r="A4" s="23">
        <v>4</v>
      </c>
      <c r="B4" s="36" t="s">
        <v>135</v>
      </c>
      <c r="C4" s="19" t="s">
        <v>136</v>
      </c>
    </row>
    <row r="5" spans="1:3" ht="25.5">
      <c r="A5" s="23">
        <v>5</v>
      </c>
      <c r="B5" s="36" t="s">
        <v>7061</v>
      </c>
      <c r="C5" s="19" t="s">
        <v>11939</v>
      </c>
    </row>
    <row r="6" spans="1:3" ht="25.5">
      <c r="A6" s="23">
        <v>6</v>
      </c>
      <c r="B6" s="36" t="s">
        <v>8943</v>
      </c>
      <c r="C6" s="19" t="s">
        <v>11940</v>
      </c>
    </row>
    <row r="7" spans="1:3" ht="38.25">
      <c r="A7" s="23">
        <v>7</v>
      </c>
      <c r="B7" s="36" t="s">
        <v>8952</v>
      </c>
      <c r="C7" s="19" t="s">
        <v>11941</v>
      </c>
    </row>
    <row r="8" spans="1:3" ht="25.5">
      <c r="A8" s="23">
        <v>8</v>
      </c>
      <c r="B8" s="18" t="s">
        <v>10095</v>
      </c>
      <c r="C8" s="25" t="s">
        <v>11942</v>
      </c>
    </row>
    <row r="9" spans="1:3" ht="25.5">
      <c r="A9" s="114">
        <v>9</v>
      </c>
      <c r="B9" s="18" t="s">
        <v>10111</v>
      </c>
      <c r="C9" s="25" t="s">
        <v>11873</v>
      </c>
    </row>
    <row r="10" spans="1:3" ht="38.25">
      <c r="A10" s="114">
        <v>10</v>
      </c>
      <c r="B10" s="18" t="s">
        <v>10117</v>
      </c>
      <c r="C10" s="25" t="s">
        <v>11938</v>
      </c>
    </row>
    <row r="11" spans="1:3" ht="25.5">
      <c r="A11" s="114">
        <v>11</v>
      </c>
      <c r="B11" s="18" t="s">
        <v>11115</v>
      </c>
      <c r="C11" s="25" t="s">
        <v>11937</v>
      </c>
    </row>
    <row r="12" spans="1:3" ht="25.5">
      <c r="A12" s="114">
        <v>12</v>
      </c>
      <c r="B12" s="18" t="s">
        <v>11208</v>
      </c>
      <c r="C12" s="25" t="s">
        <v>11936</v>
      </c>
    </row>
    <row r="13" spans="1:3" ht="51">
      <c r="A13" s="114">
        <v>13</v>
      </c>
      <c r="B13" s="18" t="s">
        <v>11214</v>
      </c>
      <c r="C13" s="25" t="s">
        <v>11935</v>
      </c>
    </row>
    <row r="14" spans="1:3" ht="25.5">
      <c r="A14" s="114">
        <v>14</v>
      </c>
      <c r="B14" s="18" t="s">
        <v>11254</v>
      </c>
      <c r="C14" s="25" t="s">
        <v>11877</v>
      </c>
    </row>
    <row r="15" spans="1:3" ht="38.25">
      <c r="A15" s="114">
        <v>15</v>
      </c>
      <c r="B15" s="18" t="s">
        <v>11261</v>
      </c>
      <c r="C15" s="25" t="s">
        <v>11878</v>
      </c>
    </row>
    <row r="16" spans="1:3" ht="38.25">
      <c r="A16" s="114">
        <v>16</v>
      </c>
      <c r="B16" s="18" t="s">
        <v>11278</v>
      </c>
      <c r="C16" s="25" t="s">
        <v>11879</v>
      </c>
    </row>
    <row r="17" spans="1:4" ht="63.75">
      <c r="A17" s="34">
        <v>17</v>
      </c>
      <c r="B17" s="1044" t="s">
        <v>11302</v>
      </c>
      <c r="C17" s="1045" t="s">
        <v>11799</v>
      </c>
    </row>
    <row r="18" spans="1:4" ht="38.25">
      <c r="A18" s="17">
        <v>18</v>
      </c>
      <c r="B18" s="18" t="s">
        <v>12453</v>
      </c>
      <c r="C18" s="25" t="s">
        <v>12452</v>
      </c>
      <c r="D18" s="802"/>
    </row>
    <row r="19" spans="1:4" ht="38.25">
      <c r="A19" s="565">
        <v>19</v>
      </c>
      <c r="B19" s="18" t="s">
        <v>12488</v>
      </c>
      <c r="C19" s="25" t="s">
        <v>12486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8"/>
  <sheetViews>
    <sheetView workbookViewId="0">
      <selection activeCell="C21" sqref="C21"/>
    </sheetView>
  </sheetViews>
  <sheetFormatPr defaultRowHeight="15"/>
  <cols>
    <col min="1" max="1" width="10.28515625" customWidth="1"/>
    <col min="3" max="3" width="14.5703125" customWidth="1"/>
    <col min="4" max="4" width="10.85546875" style="1017" customWidth="1"/>
    <col min="5" max="5" width="37" customWidth="1"/>
    <col min="6" max="6" width="15" customWidth="1"/>
    <col min="8" max="8" width="10.5703125" customWidth="1"/>
    <col min="16" max="17" width="9.140625" style="1019"/>
    <col min="257" max="257" width="10.28515625" customWidth="1"/>
    <col min="259" max="259" width="37" bestFit="1" customWidth="1"/>
    <col min="260" max="260" width="10.85546875" customWidth="1"/>
    <col min="261" max="261" width="37" customWidth="1"/>
    <col min="262" max="262" width="15" customWidth="1"/>
    <col min="264" max="264" width="10.5703125" customWidth="1"/>
    <col min="513" max="513" width="10.28515625" customWidth="1"/>
    <col min="515" max="515" width="37" bestFit="1" customWidth="1"/>
    <col min="516" max="516" width="10.85546875" customWidth="1"/>
    <col min="517" max="517" width="37" customWidth="1"/>
    <col min="518" max="518" width="15" customWidth="1"/>
    <col min="520" max="520" width="10.5703125" customWidth="1"/>
    <col min="769" max="769" width="10.28515625" customWidth="1"/>
    <col min="771" max="771" width="37" bestFit="1" customWidth="1"/>
    <col min="772" max="772" width="10.85546875" customWidth="1"/>
    <col min="773" max="773" width="37" customWidth="1"/>
    <col min="774" max="774" width="15" customWidth="1"/>
    <col min="776" max="776" width="10.5703125" customWidth="1"/>
    <col min="1025" max="1025" width="10.28515625" customWidth="1"/>
    <col min="1027" max="1027" width="37" bestFit="1" customWidth="1"/>
    <col min="1028" max="1028" width="10.85546875" customWidth="1"/>
    <col min="1029" max="1029" width="37" customWidth="1"/>
    <col min="1030" max="1030" width="15" customWidth="1"/>
    <col min="1032" max="1032" width="10.5703125" customWidth="1"/>
    <col min="1281" max="1281" width="10.28515625" customWidth="1"/>
    <col min="1283" max="1283" width="37" bestFit="1" customWidth="1"/>
    <col min="1284" max="1284" width="10.85546875" customWidth="1"/>
    <col min="1285" max="1285" width="37" customWidth="1"/>
    <col min="1286" max="1286" width="15" customWidth="1"/>
    <col min="1288" max="1288" width="10.5703125" customWidth="1"/>
    <col min="1537" max="1537" width="10.28515625" customWidth="1"/>
    <col min="1539" max="1539" width="37" bestFit="1" customWidth="1"/>
    <col min="1540" max="1540" width="10.85546875" customWidth="1"/>
    <col min="1541" max="1541" width="37" customWidth="1"/>
    <col min="1542" max="1542" width="15" customWidth="1"/>
    <col min="1544" max="1544" width="10.5703125" customWidth="1"/>
    <col min="1793" max="1793" width="10.28515625" customWidth="1"/>
    <col min="1795" max="1795" width="37" bestFit="1" customWidth="1"/>
    <col min="1796" max="1796" width="10.85546875" customWidth="1"/>
    <col min="1797" max="1797" width="37" customWidth="1"/>
    <col min="1798" max="1798" width="15" customWidth="1"/>
    <col min="1800" max="1800" width="10.5703125" customWidth="1"/>
    <col min="2049" max="2049" width="10.28515625" customWidth="1"/>
    <col min="2051" max="2051" width="37" bestFit="1" customWidth="1"/>
    <col min="2052" max="2052" width="10.85546875" customWidth="1"/>
    <col min="2053" max="2053" width="37" customWidth="1"/>
    <col min="2054" max="2054" width="15" customWidth="1"/>
    <col min="2056" max="2056" width="10.5703125" customWidth="1"/>
    <col min="2305" max="2305" width="10.28515625" customWidth="1"/>
    <col min="2307" max="2307" width="37" bestFit="1" customWidth="1"/>
    <col min="2308" max="2308" width="10.85546875" customWidth="1"/>
    <col min="2309" max="2309" width="37" customWidth="1"/>
    <col min="2310" max="2310" width="15" customWidth="1"/>
    <col min="2312" max="2312" width="10.5703125" customWidth="1"/>
    <col min="2561" max="2561" width="10.28515625" customWidth="1"/>
    <col min="2563" max="2563" width="37" bestFit="1" customWidth="1"/>
    <col min="2564" max="2564" width="10.85546875" customWidth="1"/>
    <col min="2565" max="2565" width="37" customWidth="1"/>
    <col min="2566" max="2566" width="15" customWidth="1"/>
    <col min="2568" max="2568" width="10.5703125" customWidth="1"/>
    <col min="2817" max="2817" width="10.28515625" customWidth="1"/>
    <col min="2819" max="2819" width="37" bestFit="1" customWidth="1"/>
    <col min="2820" max="2820" width="10.85546875" customWidth="1"/>
    <col min="2821" max="2821" width="37" customWidth="1"/>
    <col min="2822" max="2822" width="15" customWidth="1"/>
    <col min="2824" max="2824" width="10.5703125" customWidth="1"/>
    <col min="3073" max="3073" width="10.28515625" customWidth="1"/>
    <col min="3075" max="3075" width="37" bestFit="1" customWidth="1"/>
    <col min="3076" max="3076" width="10.85546875" customWidth="1"/>
    <col min="3077" max="3077" width="37" customWidth="1"/>
    <col min="3078" max="3078" width="15" customWidth="1"/>
    <col min="3080" max="3080" width="10.5703125" customWidth="1"/>
    <col min="3329" max="3329" width="10.28515625" customWidth="1"/>
    <col min="3331" max="3331" width="37" bestFit="1" customWidth="1"/>
    <col min="3332" max="3332" width="10.85546875" customWidth="1"/>
    <col min="3333" max="3333" width="37" customWidth="1"/>
    <col min="3334" max="3334" width="15" customWidth="1"/>
    <col min="3336" max="3336" width="10.5703125" customWidth="1"/>
    <col min="3585" max="3585" width="10.28515625" customWidth="1"/>
    <col min="3587" max="3587" width="37" bestFit="1" customWidth="1"/>
    <col min="3588" max="3588" width="10.85546875" customWidth="1"/>
    <col min="3589" max="3589" width="37" customWidth="1"/>
    <col min="3590" max="3590" width="15" customWidth="1"/>
    <col min="3592" max="3592" width="10.5703125" customWidth="1"/>
    <col min="3841" max="3841" width="10.28515625" customWidth="1"/>
    <col min="3843" max="3843" width="37" bestFit="1" customWidth="1"/>
    <col min="3844" max="3844" width="10.85546875" customWidth="1"/>
    <col min="3845" max="3845" width="37" customWidth="1"/>
    <col min="3846" max="3846" width="15" customWidth="1"/>
    <col min="3848" max="3848" width="10.5703125" customWidth="1"/>
    <col min="4097" max="4097" width="10.28515625" customWidth="1"/>
    <col min="4099" max="4099" width="37" bestFit="1" customWidth="1"/>
    <col min="4100" max="4100" width="10.85546875" customWidth="1"/>
    <col min="4101" max="4101" width="37" customWidth="1"/>
    <col min="4102" max="4102" width="15" customWidth="1"/>
    <col min="4104" max="4104" width="10.5703125" customWidth="1"/>
    <col min="4353" max="4353" width="10.28515625" customWidth="1"/>
    <col min="4355" max="4355" width="37" bestFit="1" customWidth="1"/>
    <col min="4356" max="4356" width="10.85546875" customWidth="1"/>
    <col min="4357" max="4357" width="37" customWidth="1"/>
    <col min="4358" max="4358" width="15" customWidth="1"/>
    <col min="4360" max="4360" width="10.5703125" customWidth="1"/>
    <col min="4609" max="4609" width="10.28515625" customWidth="1"/>
    <col min="4611" max="4611" width="37" bestFit="1" customWidth="1"/>
    <col min="4612" max="4612" width="10.85546875" customWidth="1"/>
    <col min="4613" max="4613" width="37" customWidth="1"/>
    <col min="4614" max="4614" width="15" customWidth="1"/>
    <col min="4616" max="4616" width="10.5703125" customWidth="1"/>
    <col min="4865" max="4865" width="10.28515625" customWidth="1"/>
    <col min="4867" max="4867" width="37" bestFit="1" customWidth="1"/>
    <col min="4868" max="4868" width="10.85546875" customWidth="1"/>
    <col min="4869" max="4869" width="37" customWidth="1"/>
    <col min="4870" max="4870" width="15" customWidth="1"/>
    <col min="4872" max="4872" width="10.5703125" customWidth="1"/>
    <col min="5121" max="5121" width="10.28515625" customWidth="1"/>
    <col min="5123" max="5123" width="37" bestFit="1" customWidth="1"/>
    <col min="5124" max="5124" width="10.85546875" customWidth="1"/>
    <col min="5125" max="5125" width="37" customWidth="1"/>
    <col min="5126" max="5126" width="15" customWidth="1"/>
    <col min="5128" max="5128" width="10.5703125" customWidth="1"/>
    <col min="5377" max="5377" width="10.28515625" customWidth="1"/>
    <col min="5379" max="5379" width="37" bestFit="1" customWidth="1"/>
    <col min="5380" max="5380" width="10.85546875" customWidth="1"/>
    <col min="5381" max="5381" width="37" customWidth="1"/>
    <col min="5382" max="5382" width="15" customWidth="1"/>
    <col min="5384" max="5384" width="10.5703125" customWidth="1"/>
    <col min="5633" max="5633" width="10.28515625" customWidth="1"/>
    <col min="5635" max="5635" width="37" bestFit="1" customWidth="1"/>
    <col min="5636" max="5636" width="10.85546875" customWidth="1"/>
    <col min="5637" max="5637" width="37" customWidth="1"/>
    <col min="5638" max="5638" width="15" customWidth="1"/>
    <col min="5640" max="5640" width="10.5703125" customWidth="1"/>
    <col min="5889" max="5889" width="10.28515625" customWidth="1"/>
    <col min="5891" max="5891" width="37" bestFit="1" customWidth="1"/>
    <col min="5892" max="5892" width="10.85546875" customWidth="1"/>
    <col min="5893" max="5893" width="37" customWidth="1"/>
    <col min="5894" max="5894" width="15" customWidth="1"/>
    <col min="5896" max="5896" width="10.5703125" customWidth="1"/>
    <col min="6145" max="6145" width="10.28515625" customWidth="1"/>
    <col min="6147" max="6147" width="37" bestFit="1" customWidth="1"/>
    <col min="6148" max="6148" width="10.85546875" customWidth="1"/>
    <col min="6149" max="6149" width="37" customWidth="1"/>
    <col min="6150" max="6150" width="15" customWidth="1"/>
    <col min="6152" max="6152" width="10.5703125" customWidth="1"/>
    <col min="6401" max="6401" width="10.28515625" customWidth="1"/>
    <col min="6403" max="6403" width="37" bestFit="1" customWidth="1"/>
    <col min="6404" max="6404" width="10.85546875" customWidth="1"/>
    <col min="6405" max="6405" width="37" customWidth="1"/>
    <col min="6406" max="6406" width="15" customWidth="1"/>
    <col min="6408" max="6408" width="10.5703125" customWidth="1"/>
    <col min="6657" max="6657" width="10.28515625" customWidth="1"/>
    <col min="6659" max="6659" width="37" bestFit="1" customWidth="1"/>
    <col min="6660" max="6660" width="10.85546875" customWidth="1"/>
    <col min="6661" max="6661" width="37" customWidth="1"/>
    <col min="6662" max="6662" width="15" customWidth="1"/>
    <col min="6664" max="6664" width="10.5703125" customWidth="1"/>
    <col min="6913" max="6913" width="10.28515625" customWidth="1"/>
    <col min="6915" max="6915" width="37" bestFit="1" customWidth="1"/>
    <col min="6916" max="6916" width="10.85546875" customWidth="1"/>
    <col min="6917" max="6917" width="37" customWidth="1"/>
    <col min="6918" max="6918" width="15" customWidth="1"/>
    <col min="6920" max="6920" width="10.5703125" customWidth="1"/>
    <col min="7169" max="7169" width="10.28515625" customWidth="1"/>
    <col min="7171" max="7171" width="37" bestFit="1" customWidth="1"/>
    <col min="7172" max="7172" width="10.85546875" customWidth="1"/>
    <col min="7173" max="7173" width="37" customWidth="1"/>
    <col min="7174" max="7174" width="15" customWidth="1"/>
    <col min="7176" max="7176" width="10.5703125" customWidth="1"/>
    <col min="7425" max="7425" width="10.28515625" customWidth="1"/>
    <col min="7427" max="7427" width="37" bestFit="1" customWidth="1"/>
    <col min="7428" max="7428" width="10.85546875" customWidth="1"/>
    <col min="7429" max="7429" width="37" customWidth="1"/>
    <col min="7430" max="7430" width="15" customWidth="1"/>
    <col min="7432" max="7432" width="10.5703125" customWidth="1"/>
    <col min="7681" max="7681" width="10.28515625" customWidth="1"/>
    <col min="7683" max="7683" width="37" bestFit="1" customWidth="1"/>
    <col min="7684" max="7684" width="10.85546875" customWidth="1"/>
    <col min="7685" max="7685" width="37" customWidth="1"/>
    <col min="7686" max="7686" width="15" customWidth="1"/>
    <col min="7688" max="7688" width="10.5703125" customWidth="1"/>
    <col min="7937" max="7937" width="10.28515625" customWidth="1"/>
    <col min="7939" max="7939" width="37" bestFit="1" customWidth="1"/>
    <col min="7940" max="7940" width="10.85546875" customWidth="1"/>
    <col min="7941" max="7941" width="37" customWidth="1"/>
    <col min="7942" max="7942" width="15" customWidth="1"/>
    <col min="7944" max="7944" width="10.5703125" customWidth="1"/>
    <col min="8193" max="8193" width="10.28515625" customWidth="1"/>
    <col min="8195" max="8195" width="37" bestFit="1" customWidth="1"/>
    <col min="8196" max="8196" width="10.85546875" customWidth="1"/>
    <col min="8197" max="8197" width="37" customWidth="1"/>
    <col min="8198" max="8198" width="15" customWidth="1"/>
    <col min="8200" max="8200" width="10.5703125" customWidth="1"/>
    <col min="8449" max="8449" width="10.28515625" customWidth="1"/>
    <col min="8451" max="8451" width="37" bestFit="1" customWidth="1"/>
    <col min="8452" max="8452" width="10.85546875" customWidth="1"/>
    <col min="8453" max="8453" width="37" customWidth="1"/>
    <col min="8454" max="8454" width="15" customWidth="1"/>
    <col min="8456" max="8456" width="10.5703125" customWidth="1"/>
    <col min="8705" max="8705" width="10.28515625" customWidth="1"/>
    <col min="8707" max="8707" width="37" bestFit="1" customWidth="1"/>
    <col min="8708" max="8708" width="10.85546875" customWidth="1"/>
    <col min="8709" max="8709" width="37" customWidth="1"/>
    <col min="8710" max="8710" width="15" customWidth="1"/>
    <col min="8712" max="8712" width="10.5703125" customWidth="1"/>
    <col min="8961" max="8961" width="10.28515625" customWidth="1"/>
    <col min="8963" max="8963" width="37" bestFit="1" customWidth="1"/>
    <col min="8964" max="8964" width="10.85546875" customWidth="1"/>
    <col min="8965" max="8965" width="37" customWidth="1"/>
    <col min="8966" max="8966" width="15" customWidth="1"/>
    <col min="8968" max="8968" width="10.5703125" customWidth="1"/>
    <col min="9217" max="9217" width="10.28515625" customWidth="1"/>
    <col min="9219" max="9219" width="37" bestFit="1" customWidth="1"/>
    <col min="9220" max="9220" width="10.85546875" customWidth="1"/>
    <col min="9221" max="9221" width="37" customWidth="1"/>
    <col min="9222" max="9222" width="15" customWidth="1"/>
    <col min="9224" max="9224" width="10.5703125" customWidth="1"/>
    <col min="9473" max="9473" width="10.28515625" customWidth="1"/>
    <col min="9475" max="9475" width="37" bestFit="1" customWidth="1"/>
    <col min="9476" max="9476" width="10.85546875" customWidth="1"/>
    <col min="9477" max="9477" width="37" customWidth="1"/>
    <col min="9478" max="9478" width="15" customWidth="1"/>
    <col min="9480" max="9480" width="10.5703125" customWidth="1"/>
    <col min="9729" max="9729" width="10.28515625" customWidth="1"/>
    <col min="9731" max="9731" width="37" bestFit="1" customWidth="1"/>
    <col min="9732" max="9732" width="10.85546875" customWidth="1"/>
    <col min="9733" max="9733" width="37" customWidth="1"/>
    <col min="9734" max="9734" width="15" customWidth="1"/>
    <col min="9736" max="9736" width="10.5703125" customWidth="1"/>
    <col min="9985" max="9985" width="10.28515625" customWidth="1"/>
    <col min="9987" max="9987" width="37" bestFit="1" customWidth="1"/>
    <col min="9988" max="9988" width="10.85546875" customWidth="1"/>
    <col min="9989" max="9989" width="37" customWidth="1"/>
    <col min="9990" max="9990" width="15" customWidth="1"/>
    <col min="9992" max="9992" width="10.5703125" customWidth="1"/>
    <col min="10241" max="10241" width="10.28515625" customWidth="1"/>
    <col min="10243" max="10243" width="37" bestFit="1" customWidth="1"/>
    <col min="10244" max="10244" width="10.85546875" customWidth="1"/>
    <col min="10245" max="10245" width="37" customWidth="1"/>
    <col min="10246" max="10246" width="15" customWidth="1"/>
    <col min="10248" max="10248" width="10.5703125" customWidth="1"/>
    <col min="10497" max="10497" width="10.28515625" customWidth="1"/>
    <col min="10499" max="10499" width="37" bestFit="1" customWidth="1"/>
    <col min="10500" max="10500" width="10.85546875" customWidth="1"/>
    <col min="10501" max="10501" width="37" customWidth="1"/>
    <col min="10502" max="10502" width="15" customWidth="1"/>
    <col min="10504" max="10504" width="10.5703125" customWidth="1"/>
    <col min="10753" max="10753" width="10.28515625" customWidth="1"/>
    <col min="10755" max="10755" width="37" bestFit="1" customWidth="1"/>
    <col min="10756" max="10756" width="10.85546875" customWidth="1"/>
    <col min="10757" max="10757" width="37" customWidth="1"/>
    <col min="10758" max="10758" width="15" customWidth="1"/>
    <col min="10760" max="10760" width="10.5703125" customWidth="1"/>
    <col min="11009" max="11009" width="10.28515625" customWidth="1"/>
    <col min="11011" max="11011" width="37" bestFit="1" customWidth="1"/>
    <col min="11012" max="11012" width="10.85546875" customWidth="1"/>
    <col min="11013" max="11013" width="37" customWidth="1"/>
    <col min="11014" max="11014" width="15" customWidth="1"/>
    <col min="11016" max="11016" width="10.5703125" customWidth="1"/>
    <col min="11265" max="11265" width="10.28515625" customWidth="1"/>
    <col min="11267" max="11267" width="37" bestFit="1" customWidth="1"/>
    <col min="11268" max="11268" width="10.85546875" customWidth="1"/>
    <col min="11269" max="11269" width="37" customWidth="1"/>
    <col min="11270" max="11270" width="15" customWidth="1"/>
    <col min="11272" max="11272" width="10.5703125" customWidth="1"/>
    <col min="11521" max="11521" width="10.28515625" customWidth="1"/>
    <col min="11523" max="11523" width="37" bestFit="1" customWidth="1"/>
    <col min="11524" max="11524" width="10.85546875" customWidth="1"/>
    <col min="11525" max="11525" width="37" customWidth="1"/>
    <col min="11526" max="11526" width="15" customWidth="1"/>
    <col min="11528" max="11528" width="10.5703125" customWidth="1"/>
    <col min="11777" max="11777" width="10.28515625" customWidth="1"/>
    <col min="11779" max="11779" width="37" bestFit="1" customWidth="1"/>
    <col min="11780" max="11780" width="10.85546875" customWidth="1"/>
    <col min="11781" max="11781" width="37" customWidth="1"/>
    <col min="11782" max="11782" width="15" customWidth="1"/>
    <col min="11784" max="11784" width="10.5703125" customWidth="1"/>
    <col min="12033" max="12033" width="10.28515625" customWidth="1"/>
    <col min="12035" max="12035" width="37" bestFit="1" customWidth="1"/>
    <col min="12036" max="12036" width="10.85546875" customWidth="1"/>
    <col min="12037" max="12037" width="37" customWidth="1"/>
    <col min="12038" max="12038" width="15" customWidth="1"/>
    <col min="12040" max="12040" width="10.5703125" customWidth="1"/>
    <col min="12289" max="12289" width="10.28515625" customWidth="1"/>
    <col min="12291" max="12291" width="37" bestFit="1" customWidth="1"/>
    <col min="12292" max="12292" width="10.85546875" customWidth="1"/>
    <col min="12293" max="12293" width="37" customWidth="1"/>
    <col min="12294" max="12294" width="15" customWidth="1"/>
    <col min="12296" max="12296" width="10.5703125" customWidth="1"/>
    <col min="12545" max="12545" width="10.28515625" customWidth="1"/>
    <col min="12547" max="12547" width="37" bestFit="1" customWidth="1"/>
    <col min="12548" max="12548" width="10.85546875" customWidth="1"/>
    <col min="12549" max="12549" width="37" customWidth="1"/>
    <col min="12550" max="12550" width="15" customWidth="1"/>
    <col min="12552" max="12552" width="10.5703125" customWidth="1"/>
    <col min="12801" max="12801" width="10.28515625" customWidth="1"/>
    <col min="12803" max="12803" width="37" bestFit="1" customWidth="1"/>
    <col min="12804" max="12804" width="10.85546875" customWidth="1"/>
    <col min="12805" max="12805" width="37" customWidth="1"/>
    <col min="12806" max="12806" width="15" customWidth="1"/>
    <col min="12808" max="12808" width="10.5703125" customWidth="1"/>
    <col min="13057" max="13057" width="10.28515625" customWidth="1"/>
    <col min="13059" max="13059" width="37" bestFit="1" customWidth="1"/>
    <col min="13060" max="13060" width="10.85546875" customWidth="1"/>
    <col min="13061" max="13061" width="37" customWidth="1"/>
    <col min="13062" max="13062" width="15" customWidth="1"/>
    <col min="13064" max="13064" width="10.5703125" customWidth="1"/>
    <col min="13313" max="13313" width="10.28515625" customWidth="1"/>
    <col min="13315" max="13315" width="37" bestFit="1" customWidth="1"/>
    <col min="13316" max="13316" width="10.85546875" customWidth="1"/>
    <col min="13317" max="13317" width="37" customWidth="1"/>
    <col min="13318" max="13318" width="15" customWidth="1"/>
    <col min="13320" max="13320" width="10.5703125" customWidth="1"/>
    <col min="13569" max="13569" width="10.28515625" customWidth="1"/>
    <col min="13571" max="13571" width="37" bestFit="1" customWidth="1"/>
    <col min="13572" max="13572" width="10.85546875" customWidth="1"/>
    <col min="13573" max="13573" width="37" customWidth="1"/>
    <col min="13574" max="13574" width="15" customWidth="1"/>
    <col min="13576" max="13576" width="10.5703125" customWidth="1"/>
    <col min="13825" max="13825" width="10.28515625" customWidth="1"/>
    <col min="13827" max="13827" width="37" bestFit="1" customWidth="1"/>
    <col min="13828" max="13828" width="10.85546875" customWidth="1"/>
    <col min="13829" max="13829" width="37" customWidth="1"/>
    <col min="13830" max="13830" width="15" customWidth="1"/>
    <col min="13832" max="13832" width="10.5703125" customWidth="1"/>
    <col min="14081" max="14081" width="10.28515625" customWidth="1"/>
    <col min="14083" max="14083" width="37" bestFit="1" customWidth="1"/>
    <col min="14084" max="14084" width="10.85546875" customWidth="1"/>
    <col min="14085" max="14085" width="37" customWidth="1"/>
    <col min="14086" max="14086" width="15" customWidth="1"/>
    <col min="14088" max="14088" width="10.5703125" customWidth="1"/>
    <col min="14337" max="14337" width="10.28515625" customWidth="1"/>
    <col min="14339" max="14339" width="37" bestFit="1" customWidth="1"/>
    <col min="14340" max="14340" width="10.85546875" customWidth="1"/>
    <col min="14341" max="14341" width="37" customWidth="1"/>
    <col min="14342" max="14342" width="15" customWidth="1"/>
    <col min="14344" max="14344" width="10.5703125" customWidth="1"/>
    <col min="14593" max="14593" width="10.28515625" customWidth="1"/>
    <col min="14595" max="14595" width="37" bestFit="1" customWidth="1"/>
    <col min="14596" max="14596" width="10.85546875" customWidth="1"/>
    <col min="14597" max="14597" width="37" customWidth="1"/>
    <col min="14598" max="14598" width="15" customWidth="1"/>
    <col min="14600" max="14600" width="10.5703125" customWidth="1"/>
    <col min="14849" max="14849" width="10.28515625" customWidth="1"/>
    <col min="14851" max="14851" width="37" bestFit="1" customWidth="1"/>
    <col min="14852" max="14852" width="10.85546875" customWidth="1"/>
    <col min="14853" max="14853" width="37" customWidth="1"/>
    <col min="14854" max="14854" width="15" customWidth="1"/>
    <col min="14856" max="14856" width="10.5703125" customWidth="1"/>
    <col min="15105" max="15105" width="10.28515625" customWidth="1"/>
    <col min="15107" max="15107" width="37" bestFit="1" customWidth="1"/>
    <col min="15108" max="15108" width="10.85546875" customWidth="1"/>
    <col min="15109" max="15109" width="37" customWidth="1"/>
    <col min="15110" max="15110" width="15" customWidth="1"/>
    <col min="15112" max="15112" width="10.5703125" customWidth="1"/>
    <col min="15361" max="15361" width="10.28515625" customWidth="1"/>
    <col min="15363" max="15363" width="37" bestFit="1" customWidth="1"/>
    <col min="15364" max="15364" width="10.85546875" customWidth="1"/>
    <col min="15365" max="15365" width="37" customWidth="1"/>
    <col min="15366" max="15366" width="15" customWidth="1"/>
    <col min="15368" max="15368" width="10.5703125" customWidth="1"/>
    <col min="15617" max="15617" width="10.28515625" customWidth="1"/>
    <col min="15619" max="15619" width="37" bestFit="1" customWidth="1"/>
    <col min="15620" max="15620" width="10.85546875" customWidth="1"/>
    <col min="15621" max="15621" width="37" customWidth="1"/>
    <col min="15622" max="15622" width="15" customWidth="1"/>
    <col min="15624" max="15624" width="10.5703125" customWidth="1"/>
    <col min="15873" max="15873" width="10.28515625" customWidth="1"/>
    <col min="15875" max="15875" width="37" bestFit="1" customWidth="1"/>
    <col min="15876" max="15876" width="10.85546875" customWidth="1"/>
    <col min="15877" max="15877" width="37" customWidth="1"/>
    <col min="15878" max="15878" width="15" customWidth="1"/>
    <col min="15880" max="15880" width="10.5703125" customWidth="1"/>
    <col min="16129" max="16129" width="10.28515625" customWidth="1"/>
    <col min="16131" max="16131" width="37" bestFit="1" customWidth="1"/>
    <col min="16132" max="16132" width="10.85546875" customWidth="1"/>
    <col min="16133" max="16133" width="37" customWidth="1"/>
    <col min="16134" max="16134" width="15" customWidth="1"/>
    <col min="16136" max="16136" width="10.5703125" customWidth="1"/>
  </cols>
  <sheetData>
    <row r="1" spans="1:21">
      <c r="B1" s="1298"/>
      <c r="C1" s="1298"/>
      <c r="D1" s="1298"/>
      <c r="E1" s="1298"/>
      <c r="F1" s="1298"/>
      <c r="G1" s="1298"/>
      <c r="H1" s="1298"/>
      <c r="I1" s="1298"/>
      <c r="J1" s="1298"/>
      <c r="K1" s="1298"/>
      <c r="L1" s="1298"/>
      <c r="M1" s="1298"/>
      <c r="N1" s="1298"/>
      <c r="O1" s="1298"/>
      <c r="P1" s="1298"/>
      <c r="Q1" s="1298"/>
    </row>
    <row r="2" spans="1:21" ht="15.75" thickBot="1">
      <c r="G2" t="s">
        <v>12176</v>
      </c>
      <c r="H2" s="1018">
        <v>44074</v>
      </c>
      <c r="I2" s="1299"/>
      <c r="J2" s="1299"/>
      <c r="K2" s="1299"/>
      <c r="L2" s="1299"/>
    </row>
    <row r="3" spans="1:21" ht="15.75" customHeight="1" thickBot="1">
      <c r="A3" s="1300" t="s">
        <v>12177</v>
      </c>
      <c r="B3" s="1303" t="s">
        <v>12178</v>
      </c>
      <c r="C3" s="1306" t="s">
        <v>12179</v>
      </c>
      <c r="D3" s="1309" t="s">
        <v>12180</v>
      </c>
      <c r="E3" s="1306" t="s">
        <v>11943</v>
      </c>
      <c r="F3" s="1309" t="s">
        <v>12181</v>
      </c>
      <c r="G3" s="1303" t="s">
        <v>12182</v>
      </c>
      <c r="H3" s="1313" t="s">
        <v>12183</v>
      </c>
      <c r="I3" s="1314"/>
      <c r="J3" s="1314"/>
      <c r="K3" s="1314"/>
      <c r="L3" s="1314"/>
      <c r="M3" s="1314"/>
      <c r="N3" s="1314"/>
      <c r="O3" s="1314"/>
      <c r="P3" s="1314"/>
      <c r="Q3" s="1314"/>
      <c r="R3" s="1314"/>
      <c r="S3" s="1314"/>
      <c r="T3" s="1314"/>
      <c r="U3" s="1315"/>
    </row>
    <row r="4" spans="1:21" ht="36.75" customHeight="1" thickBot="1">
      <c r="A4" s="1301"/>
      <c r="B4" s="1304"/>
      <c r="C4" s="1307"/>
      <c r="D4" s="1310"/>
      <c r="E4" s="1307"/>
      <c r="F4" s="1310"/>
      <c r="G4" s="1304"/>
      <c r="H4" s="1316" t="s">
        <v>12184</v>
      </c>
      <c r="I4" s="1317"/>
      <c r="J4" s="1317"/>
      <c r="K4" s="1317"/>
      <c r="L4" s="1317"/>
      <c r="M4" s="1318"/>
      <c r="N4" s="1319" t="s">
        <v>12185</v>
      </c>
      <c r="O4" s="1320"/>
      <c r="P4" s="1321" t="s">
        <v>12186</v>
      </c>
      <c r="Q4" s="1322"/>
      <c r="R4" s="1322"/>
      <c r="S4" s="1322"/>
      <c r="T4" s="1322"/>
      <c r="U4" s="1323"/>
    </row>
    <row r="5" spans="1:21" ht="26.25" thickBot="1">
      <c r="A5" s="1301"/>
      <c r="B5" s="1304"/>
      <c r="C5" s="1307"/>
      <c r="D5" s="1310"/>
      <c r="E5" s="1307"/>
      <c r="F5" s="1310"/>
      <c r="G5" s="1304"/>
      <c r="H5" s="1324" t="s">
        <v>12187</v>
      </c>
      <c r="I5" s="1325"/>
      <c r="J5" s="1313" t="s">
        <v>12188</v>
      </c>
      <c r="K5" s="1315"/>
      <c r="L5" s="1326" t="s">
        <v>12189</v>
      </c>
      <c r="M5" s="1327"/>
      <c r="N5" s="1020" t="s">
        <v>12190</v>
      </c>
      <c r="O5" s="1021" t="s">
        <v>12191</v>
      </c>
      <c r="P5" s="1022" t="s">
        <v>12192</v>
      </c>
      <c r="Q5" s="1022" t="s">
        <v>12193</v>
      </c>
      <c r="R5" s="1023" t="s">
        <v>12194</v>
      </c>
      <c r="S5" s="1023" t="s">
        <v>12194</v>
      </c>
      <c r="T5" s="1023" t="s">
        <v>12195</v>
      </c>
      <c r="U5" s="1023" t="s">
        <v>12195</v>
      </c>
    </row>
    <row r="6" spans="1:21" ht="15.75" thickBot="1">
      <c r="A6" s="1302"/>
      <c r="B6" s="1305"/>
      <c r="C6" s="1308"/>
      <c r="D6" s="1311"/>
      <c r="E6" s="1308"/>
      <c r="F6" s="1311"/>
      <c r="G6" s="1312"/>
      <c r="H6" s="1024" t="s">
        <v>12196</v>
      </c>
      <c r="I6" s="1025" t="s">
        <v>12197</v>
      </c>
      <c r="J6" s="1024" t="s">
        <v>12196</v>
      </c>
      <c r="K6" s="1025" t="s">
        <v>12197</v>
      </c>
      <c r="L6" s="1026" t="s">
        <v>12196</v>
      </c>
      <c r="M6" s="1024" t="s">
        <v>12197</v>
      </c>
      <c r="N6" s="1027" t="s">
        <v>12196</v>
      </c>
      <c r="O6" s="1028" t="s">
        <v>12197</v>
      </c>
      <c r="P6" s="1029" t="s">
        <v>12196</v>
      </c>
      <c r="Q6" s="1029" t="s">
        <v>12197</v>
      </c>
      <c r="R6" s="1021" t="s">
        <v>12196</v>
      </c>
      <c r="S6" s="1021" t="s">
        <v>12197</v>
      </c>
      <c r="T6" s="1021" t="s">
        <v>12196</v>
      </c>
      <c r="U6" s="1021" t="s">
        <v>12197</v>
      </c>
    </row>
    <row r="7" spans="1:21">
      <c r="A7" s="1030" t="s">
        <v>12198</v>
      </c>
      <c r="B7" s="1030" t="s">
        <v>712</v>
      </c>
      <c r="C7" s="1030" t="s">
        <v>12199</v>
      </c>
      <c r="D7" s="1031" t="s">
        <v>157</v>
      </c>
      <c r="E7" s="1030" t="s">
        <v>12200</v>
      </c>
      <c r="F7" s="1030" t="s">
        <v>12201</v>
      </c>
      <c r="G7" s="1030">
        <v>649</v>
      </c>
      <c r="H7" s="1030">
        <v>10</v>
      </c>
      <c r="I7" s="1030">
        <v>3</v>
      </c>
      <c r="J7" s="1030">
        <v>58</v>
      </c>
      <c r="K7" s="1030">
        <v>63</v>
      </c>
      <c r="L7" s="1030">
        <v>268</v>
      </c>
      <c r="M7" s="1030">
        <v>247</v>
      </c>
      <c r="N7" s="1030">
        <v>0</v>
      </c>
      <c r="O7" s="1030">
        <v>0</v>
      </c>
      <c r="P7" s="1032">
        <v>0</v>
      </c>
      <c r="Q7" s="1032">
        <v>0</v>
      </c>
      <c r="R7" s="1033">
        <v>0</v>
      </c>
      <c r="S7" s="1033">
        <v>0</v>
      </c>
      <c r="T7" s="1033">
        <v>0</v>
      </c>
      <c r="U7" s="1033">
        <v>0</v>
      </c>
    </row>
    <row r="8" spans="1:21">
      <c r="A8" s="1033"/>
      <c r="B8" s="1033"/>
      <c r="C8" s="1033"/>
      <c r="D8" s="1034"/>
      <c r="E8" s="1033"/>
      <c r="F8" s="1033" t="s">
        <v>12202</v>
      </c>
      <c r="G8" s="1033">
        <v>3234</v>
      </c>
      <c r="H8" s="1033">
        <v>31</v>
      </c>
      <c r="I8" s="1033">
        <v>27</v>
      </c>
      <c r="J8" s="1033">
        <v>355</v>
      </c>
      <c r="K8" s="1033">
        <v>295</v>
      </c>
      <c r="L8" s="1033">
        <v>1289</v>
      </c>
      <c r="M8" s="1033">
        <v>1237</v>
      </c>
      <c r="N8" s="1033">
        <v>0</v>
      </c>
      <c r="O8" s="1033">
        <v>0</v>
      </c>
      <c r="P8" s="1035">
        <v>0</v>
      </c>
      <c r="Q8" s="1035">
        <v>0</v>
      </c>
      <c r="R8" s="1033">
        <v>0</v>
      </c>
      <c r="S8" s="1033">
        <v>0</v>
      </c>
      <c r="T8" s="1033">
        <v>0</v>
      </c>
      <c r="U8" s="1033">
        <v>0</v>
      </c>
    </row>
    <row r="9" spans="1:21">
      <c r="A9" s="1033"/>
      <c r="B9" s="1033"/>
      <c r="C9" s="1033"/>
      <c r="D9" s="1034"/>
      <c r="E9" s="1033"/>
      <c r="F9" s="1033" t="s">
        <v>12203</v>
      </c>
      <c r="G9" s="1033">
        <v>1813</v>
      </c>
      <c r="H9" s="1033">
        <v>34</v>
      </c>
      <c r="I9" s="1033">
        <v>34</v>
      </c>
      <c r="J9" s="1033">
        <v>155</v>
      </c>
      <c r="K9" s="1033">
        <v>151</v>
      </c>
      <c r="L9" s="1033">
        <v>751</v>
      </c>
      <c r="M9" s="1033">
        <v>688</v>
      </c>
      <c r="N9" s="1033">
        <v>0</v>
      </c>
      <c r="O9" s="1033">
        <v>0</v>
      </c>
      <c r="P9" s="1035">
        <v>0</v>
      </c>
      <c r="Q9" s="1035">
        <v>0</v>
      </c>
      <c r="R9" s="1033">
        <v>0</v>
      </c>
      <c r="S9" s="1033">
        <v>0</v>
      </c>
      <c r="T9" s="1033">
        <v>0</v>
      </c>
      <c r="U9" s="1033">
        <v>0</v>
      </c>
    </row>
    <row r="10" spans="1:21">
      <c r="A10" s="1033"/>
      <c r="B10" s="1033"/>
      <c r="C10" s="1033"/>
      <c r="D10" s="1034"/>
      <c r="E10" s="1033"/>
      <c r="F10" s="1033" t="s">
        <v>12204</v>
      </c>
      <c r="G10" s="1033">
        <v>1610</v>
      </c>
      <c r="H10" s="1033">
        <v>15</v>
      </c>
      <c r="I10" s="1033">
        <v>17</v>
      </c>
      <c r="J10" s="1033">
        <v>219</v>
      </c>
      <c r="K10" s="1033">
        <v>227</v>
      </c>
      <c r="L10" s="1033">
        <v>560</v>
      </c>
      <c r="M10" s="1033">
        <v>572</v>
      </c>
      <c r="N10" s="1033">
        <v>0</v>
      </c>
      <c r="O10" s="1033">
        <v>0</v>
      </c>
      <c r="P10" s="1035">
        <v>0</v>
      </c>
      <c r="Q10" s="1035">
        <v>0</v>
      </c>
      <c r="R10" s="1033">
        <v>0</v>
      </c>
      <c r="S10" s="1033">
        <v>0</v>
      </c>
      <c r="T10" s="1033">
        <v>0</v>
      </c>
      <c r="U10" s="1033">
        <v>0</v>
      </c>
    </row>
    <row r="11" spans="1:21">
      <c r="A11" s="1033"/>
      <c r="B11" s="1033"/>
      <c r="C11" s="1033"/>
      <c r="D11" s="1034"/>
      <c r="E11" s="1033"/>
      <c r="F11" s="1033" t="s">
        <v>12205</v>
      </c>
      <c r="G11" s="1033">
        <v>2535</v>
      </c>
      <c r="H11" s="1033">
        <v>48</v>
      </c>
      <c r="I11" s="1033">
        <v>51</v>
      </c>
      <c r="J11" s="1033">
        <v>433</v>
      </c>
      <c r="K11" s="1033">
        <v>402</v>
      </c>
      <c r="L11" s="1033">
        <v>858</v>
      </c>
      <c r="M11" s="1033">
        <v>743</v>
      </c>
      <c r="N11" s="1033">
        <v>0</v>
      </c>
      <c r="O11" s="1033">
        <v>0</v>
      </c>
      <c r="P11" s="1035">
        <v>0</v>
      </c>
      <c r="Q11" s="1035">
        <v>0</v>
      </c>
      <c r="R11" s="1033">
        <v>0</v>
      </c>
      <c r="S11" s="1033">
        <v>0</v>
      </c>
      <c r="T11" s="1033">
        <v>0</v>
      </c>
      <c r="U11" s="1033">
        <v>0</v>
      </c>
    </row>
    <row r="12" spans="1:21">
      <c r="A12" s="1033"/>
      <c r="B12" s="1033"/>
      <c r="C12" s="1033"/>
      <c r="D12" s="1034"/>
      <c r="E12" s="1033"/>
      <c r="F12" s="1033" t="s">
        <v>12206</v>
      </c>
      <c r="G12" s="1033">
        <v>23820</v>
      </c>
      <c r="H12" s="1033">
        <v>458</v>
      </c>
      <c r="I12" s="1033">
        <v>474</v>
      </c>
      <c r="J12" s="1033">
        <v>2854</v>
      </c>
      <c r="K12" s="1033">
        <v>2794</v>
      </c>
      <c r="L12" s="1033">
        <v>8812</v>
      </c>
      <c r="M12" s="1033">
        <v>8428</v>
      </c>
      <c r="N12" s="1033">
        <v>0</v>
      </c>
      <c r="O12" s="1033">
        <v>0</v>
      </c>
      <c r="P12" s="1035">
        <v>0</v>
      </c>
      <c r="Q12" s="1035">
        <v>0</v>
      </c>
      <c r="R12" s="1033">
        <v>0</v>
      </c>
      <c r="S12" s="1033">
        <v>0</v>
      </c>
      <c r="T12" s="1033">
        <v>0</v>
      </c>
      <c r="U12" s="1033">
        <v>0</v>
      </c>
    </row>
    <row r="13" spans="1:21">
      <c r="A13" s="1033"/>
      <c r="B13" s="1033"/>
      <c r="C13" s="1033"/>
      <c r="D13" s="1034"/>
      <c r="E13" s="1033"/>
      <c r="F13" s="1033" t="s">
        <v>12207</v>
      </c>
      <c r="G13" s="1033">
        <v>10515</v>
      </c>
      <c r="H13" s="1033">
        <v>426</v>
      </c>
      <c r="I13" s="1033">
        <v>384</v>
      </c>
      <c r="J13" s="1033">
        <v>1560</v>
      </c>
      <c r="K13" s="1033">
        <v>1487</v>
      </c>
      <c r="L13" s="1033">
        <v>3366</v>
      </c>
      <c r="M13" s="1033">
        <v>3292</v>
      </c>
      <c r="N13" s="1033">
        <v>0</v>
      </c>
      <c r="O13" s="1033">
        <v>0</v>
      </c>
      <c r="P13" s="1035">
        <v>0</v>
      </c>
      <c r="Q13" s="1035">
        <v>0</v>
      </c>
      <c r="R13" s="1033">
        <v>0</v>
      </c>
      <c r="S13" s="1033">
        <v>0</v>
      </c>
      <c r="T13" s="1033">
        <v>0</v>
      </c>
      <c r="U13" s="1033">
        <v>0</v>
      </c>
    </row>
    <row r="14" spans="1:21">
      <c r="A14" s="1033"/>
      <c r="B14" s="1033"/>
      <c r="C14" s="1033"/>
      <c r="D14" s="1034"/>
      <c r="E14" s="1033"/>
      <c r="F14" s="1033" t="s">
        <v>6689</v>
      </c>
      <c r="G14" s="1033">
        <v>44176</v>
      </c>
      <c r="H14" s="1033">
        <v>1022</v>
      </c>
      <c r="I14" s="1033">
        <v>990</v>
      </c>
      <c r="J14" s="1033">
        <v>5634</v>
      </c>
      <c r="K14" s="1033">
        <v>5419</v>
      </c>
      <c r="L14" s="1033">
        <v>15904</v>
      </c>
      <c r="M14" s="1033">
        <v>15207</v>
      </c>
      <c r="N14" s="1033">
        <v>0</v>
      </c>
      <c r="O14" s="1033">
        <v>0</v>
      </c>
      <c r="P14" s="1035">
        <v>0</v>
      </c>
      <c r="Q14" s="1035">
        <v>0</v>
      </c>
      <c r="R14" s="1033">
        <v>0</v>
      </c>
      <c r="S14" s="1033">
        <v>0</v>
      </c>
      <c r="T14" s="1033">
        <v>0</v>
      </c>
      <c r="U14" s="1033">
        <v>0</v>
      </c>
    </row>
    <row r="15" spans="1:21">
      <c r="A15" s="1033"/>
      <c r="B15" s="1033" t="s">
        <v>905</v>
      </c>
      <c r="C15" s="1033"/>
      <c r="D15" s="1034" t="s">
        <v>478</v>
      </c>
      <c r="E15" s="1033" t="s">
        <v>12208</v>
      </c>
      <c r="F15" s="1033" t="s">
        <v>12201</v>
      </c>
      <c r="G15" s="1033">
        <v>1422</v>
      </c>
      <c r="H15" s="1033">
        <v>0</v>
      </c>
      <c r="I15" s="1033">
        <v>0</v>
      </c>
      <c r="J15" s="1033">
        <v>0</v>
      </c>
      <c r="K15" s="1033">
        <v>0</v>
      </c>
      <c r="L15" s="1033">
        <v>0</v>
      </c>
      <c r="M15" s="1033">
        <v>0</v>
      </c>
      <c r="N15" s="1033">
        <v>479</v>
      </c>
      <c r="O15" s="1033">
        <v>519</v>
      </c>
      <c r="P15" s="1035">
        <v>46</v>
      </c>
      <c r="Q15" s="1035">
        <v>141</v>
      </c>
      <c r="R15" s="1033">
        <v>10</v>
      </c>
      <c r="S15" s="1033">
        <v>11</v>
      </c>
      <c r="T15" s="1033">
        <v>69</v>
      </c>
      <c r="U15" s="1033">
        <v>147</v>
      </c>
    </row>
    <row r="16" spans="1:21">
      <c r="A16" s="1033"/>
      <c r="B16" s="1033"/>
      <c r="C16" s="1033"/>
      <c r="D16" s="1034"/>
      <c r="E16" s="1033"/>
      <c r="F16" s="1033" t="s">
        <v>12202</v>
      </c>
      <c r="G16" s="1033">
        <v>2362</v>
      </c>
      <c r="H16" s="1033">
        <v>0</v>
      </c>
      <c r="I16" s="1033">
        <v>0</v>
      </c>
      <c r="J16" s="1033">
        <v>0</v>
      </c>
      <c r="K16" s="1033">
        <v>0</v>
      </c>
      <c r="L16" s="1033">
        <v>0</v>
      </c>
      <c r="M16" s="1033">
        <v>0</v>
      </c>
      <c r="N16" s="1033">
        <v>841</v>
      </c>
      <c r="O16" s="1033">
        <v>961</v>
      </c>
      <c r="P16" s="1035">
        <v>76</v>
      </c>
      <c r="Q16" s="1035">
        <v>241</v>
      </c>
      <c r="R16" s="1033">
        <v>8</v>
      </c>
      <c r="S16" s="1033">
        <v>21</v>
      </c>
      <c r="T16" s="1033">
        <v>71</v>
      </c>
      <c r="U16" s="1033">
        <v>143</v>
      </c>
    </row>
    <row r="17" spans="1:21">
      <c r="A17" s="1033"/>
      <c r="B17" s="1033"/>
      <c r="C17" s="1033"/>
      <c r="D17" s="1034"/>
      <c r="E17" s="1033"/>
      <c r="F17" s="1033" t="s">
        <v>12203</v>
      </c>
      <c r="G17" s="1033">
        <v>1812</v>
      </c>
      <c r="H17" s="1033">
        <v>0</v>
      </c>
      <c r="I17" s="1033">
        <v>0</v>
      </c>
      <c r="J17" s="1033">
        <v>0</v>
      </c>
      <c r="K17" s="1033">
        <v>0</v>
      </c>
      <c r="L17" s="1033">
        <v>0</v>
      </c>
      <c r="M17" s="1033">
        <v>0</v>
      </c>
      <c r="N17" s="1033">
        <v>704</v>
      </c>
      <c r="O17" s="1033">
        <v>685</v>
      </c>
      <c r="P17" s="1035">
        <v>72</v>
      </c>
      <c r="Q17" s="1035">
        <v>171</v>
      </c>
      <c r="R17" s="1033">
        <v>9</v>
      </c>
      <c r="S17" s="1033">
        <v>9</v>
      </c>
      <c r="T17" s="1033">
        <v>61</v>
      </c>
      <c r="U17" s="1033">
        <v>101</v>
      </c>
    </row>
    <row r="18" spans="1:21">
      <c r="A18" s="1033"/>
      <c r="B18" s="1033"/>
      <c r="C18" s="1033"/>
      <c r="D18" s="1034"/>
      <c r="E18" s="1033"/>
      <c r="F18" s="1033" t="s">
        <v>12204</v>
      </c>
      <c r="G18" s="1033">
        <v>333</v>
      </c>
      <c r="H18" s="1033">
        <v>0</v>
      </c>
      <c r="I18" s="1033">
        <v>0</v>
      </c>
      <c r="J18" s="1033">
        <v>0</v>
      </c>
      <c r="K18" s="1033">
        <v>0</v>
      </c>
      <c r="L18" s="1033">
        <v>0</v>
      </c>
      <c r="M18" s="1033">
        <v>0</v>
      </c>
      <c r="N18" s="1033">
        <v>130</v>
      </c>
      <c r="O18" s="1033">
        <v>120</v>
      </c>
      <c r="P18" s="1035">
        <v>9</v>
      </c>
      <c r="Q18" s="1035">
        <v>36</v>
      </c>
      <c r="R18" s="1033">
        <v>0</v>
      </c>
      <c r="S18" s="1033">
        <v>2</v>
      </c>
      <c r="T18" s="1033">
        <v>8</v>
      </c>
      <c r="U18" s="1033">
        <v>28</v>
      </c>
    </row>
    <row r="19" spans="1:21">
      <c r="A19" s="1033"/>
      <c r="B19" s="1033"/>
      <c r="C19" s="1033"/>
      <c r="D19" s="1034"/>
      <c r="E19" s="1033"/>
      <c r="F19" s="1033" t="s">
        <v>12205</v>
      </c>
      <c r="G19" s="1033">
        <v>5370</v>
      </c>
      <c r="H19" s="1033">
        <v>0</v>
      </c>
      <c r="I19" s="1033">
        <v>0</v>
      </c>
      <c r="J19" s="1033">
        <v>0</v>
      </c>
      <c r="K19" s="1033">
        <v>0</v>
      </c>
      <c r="L19" s="1033">
        <v>0</v>
      </c>
      <c r="M19" s="1033">
        <v>0</v>
      </c>
      <c r="N19" s="1033">
        <v>1788</v>
      </c>
      <c r="O19" s="1033">
        <v>1911</v>
      </c>
      <c r="P19" s="1035">
        <v>243</v>
      </c>
      <c r="Q19" s="1035">
        <v>549</v>
      </c>
      <c r="R19" s="1033">
        <v>41</v>
      </c>
      <c r="S19" s="1033">
        <v>47</v>
      </c>
      <c r="T19" s="1033">
        <v>280</v>
      </c>
      <c r="U19" s="1033">
        <v>511</v>
      </c>
    </row>
    <row r="20" spans="1:21">
      <c r="A20" s="1033"/>
      <c r="B20" s="1033"/>
      <c r="C20" s="1033"/>
      <c r="D20" s="1034"/>
      <c r="E20" s="1033"/>
      <c r="F20" s="1033" t="s">
        <v>12206</v>
      </c>
      <c r="G20" s="1033">
        <v>4733</v>
      </c>
      <c r="H20" s="1033">
        <v>0</v>
      </c>
      <c r="I20" s="1033">
        <v>0</v>
      </c>
      <c r="J20" s="1033">
        <v>0</v>
      </c>
      <c r="K20" s="1033">
        <v>0</v>
      </c>
      <c r="L20" s="1033">
        <v>0</v>
      </c>
      <c r="M20" s="1033">
        <v>0</v>
      </c>
      <c r="N20" s="1033">
        <v>1482</v>
      </c>
      <c r="O20" s="1033">
        <v>1513</v>
      </c>
      <c r="P20" s="1035">
        <v>182</v>
      </c>
      <c r="Q20" s="1035">
        <v>519</v>
      </c>
      <c r="R20" s="1033">
        <v>34</v>
      </c>
      <c r="S20" s="1033">
        <v>48</v>
      </c>
      <c r="T20" s="1033">
        <v>324</v>
      </c>
      <c r="U20" s="1033">
        <v>631</v>
      </c>
    </row>
    <row r="21" spans="1:21">
      <c r="A21" s="1033"/>
      <c r="B21" s="1033"/>
      <c r="C21" s="1033"/>
      <c r="D21" s="1034"/>
      <c r="E21" s="1033"/>
      <c r="F21" s="1033" t="s">
        <v>12207</v>
      </c>
      <c r="G21" s="1033">
        <v>7029</v>
      </c>
      <c r="H21" s="1033">
        <v>0</v>
      </c>
      <c r="I21" s="1033">
        <v>0</v>
      </c>
      <c r="J21" s="1033">
        <v>0</v>
      </c>
      <c r="K21" s="1033">
        <v>0</v>
      </c>
      <c r="L21" s="1033">
        <v>0</v>
      </c>
      <c r="M21" s="1033">
        <v>0</v>
      </c>
      <c r="N21" s="1033">
        <v>2276</v>
      </c>
      <c r="O21" s="1033">
        <v>2766</v>
      </c>
      <c r="P21" s="1035">
        <v>238</v>
      </c>
      <c r="Q21" s="1035">
        <v>739</v>
      </c>
      <c r="R21" s="1033">
        <v>35</v>
      </c>
      <c r="S21" s="1033">
        <v>68</v>
      </c>
      <c r="T21" s="1033">
        <v>330</v>
      </c>
      <c r="U21" s="1033">
        <v>577</v>
      </c>
    </row>
    <row r="22" spans="1:21">
      <c r="A22" s="1033"/>
      <c r="B22" s="1033"/>
      <c r="C22" s="1033"/>
      <c r="D22" s="1034"/>
      <c r="E22" s="1033"/>
      <c r="F22" s="1033" t="s">
        <v>6689</v>
      </c>
      <c r="G22" s="1033">
        <v>23061</v>
      </c>
      <c r="H22" s="1033">
        <v>0</v>
      </c>
      <c r="I22" s="1033">
        <v>0</v>
      </c>
      <c r="J22" s="1033">
        <v>0</v>
      </c>
      <c r="K22" s="1033">
        <v>0</v>
      </c>
      <c r="L22" s="1033">
        <v>0</v>
      </c>
      <c r="M22" s="1033">
        <v>0</v>
      </c>
      <c r="N22" s="1033">
        <v>7700</v>
      </c>
      <c r="O22" s="1033">
        <v>8475</v>
      </c>
      <c r="P22" s="1035">
        <v>866</v>
      </c>
      <c r="Q22" s="1035">
        <v>2396</v>
      </c>
      <c r="R22" s="1033">
        <v>137</v>
      </c>
      <c r="S22" s="1033">
        <v>206</v>
      </c>
      <c r="T22" s="1033">
        <v>1143</v>
      </c>
      <c r="U22" s="1033">
        <v>2138</v>
      </c>
    </row>
    <row r="23" spans="1:21">
      <c r="A23" s="1033"/>
      <c r="B23" s="1033" t="s">
        <v>27</v>
      </c>
      <c r="C23" s="1033"/>
      <c r="D23" s="1034" t="s">
        <v>730</v>
      </c>
      <c r="E23" s="1033" t="s">
        <v>12209</v>
      </c>
      <c r="F23" s="1033" t="s">
        <v>12201</v>
      </c>
      <c r="G23" s="1033">
        <v>851</v>
      </c>
      <c r="H23" s="1033">
        <v>13</v>
      </c>
      <c r="I23" s="1033">
        <v>14</v>
      </c>
      <c r="J23" s="1033">
        <v>105</v>
      </c>
      <c r="K23" s="1033">
        <v>106</v>
      </c>
      <c r="L23" s="1033">
        <v>325</v>
      </c>
      <c r="M23" s="1033">
        <v>288</v>
      </c>
      <c r="N23" s="1033">
        <v>0</v>
      </c>
      <c r="O23" s="1033">
        <v>0</v>
      </c>
      <c r="P23" s="1035">
        <v>0</v>
      </c>
      <c r="Q23" s="1035">
        <v>0</v>
      </c>
      <c r="R23" s="1033">
        <v>0</v>
      </c>
      <c r="S23" s="1033">
        <v>0</v>
      </c>
      <c r="T23" s="1033">
        <v>0</v>
      </c>
      <c r="U23" s="1033">
        <v>0</v>
      </c>
    </row>
    <row r="24" spans="1:21">
      <c r="A24" s="1033"/>
      <c r="B24" s="1033"/>
      <c r="C24" s="1033"/>
      <c r="D24" s="1034"/>
      <c r="E24" s="1033"/>
      <c r="F24" s="1033" t="s">
        <v>12202</v>
      </c>
      <c r="G24" s="1033">
        <v>3704</v>
      </c>
      <c r="H24" s="1033">
        <v>30</v>
      </c>
      <c r="I24" s="1033">
        <v>39</v>
      </c>
      <c r="J24" s="1033">
        <v>487</v>
      </c>
      <c r="K24" s="1033">
        <v>473</v>
      </c>
      <c r="L24" s="1033">
        <v>1398</v>
      </c>
      <c r="M24" s="1033">
        <v>1277</v>
      </c>
      <c r="N24" s="1033">
        <v>0</v>
      </c>
      <c r="O24" s="1033">
        <v>0</v>
      </c>
      <c r="P24" s="1035">
        <v>0</v>
      </c>
      <c r="Q24" s="1035">
        <v>0</v>
      </c>
      <c r="R24" s="1033">
        <v>0</v>
      </c>
      <c r="S24" s="1033">
        <v>0</v>
      </c>
      <c r="T24" s="1033">
        <v>0</v>
      </c>
      <c r="U24" s="1033">
        <v>0</v>
      </c>
    </row>
    <row r="25" spans="1:21">
      <c r="A25" s="1033"/>
      <c r="B25" s="1033"/>
      <c r="C25" s="1033"/>
      <c r="D25" s="1034"/>
      <c r="E25" s="1033"/>
      <c r="F25" s="1033" t="s">
        <v>12203</v>
      </c>
      <c r="G25" s="1033">
        <v>1856</v>
      </c>
      <c r="H25" s="1033">
        <v>42</v>
      </c>
      <c r="I25" s="1033">
        <v>33</v>
      </c>
      <c r="J25" s="1033">
        <v>183</v>
      </c>
      <c r="K25" s="1033">
        <v>168</v>
      </c>
      <c r="L25" s="1033">
        <v>767</v>
      </c>
      <c r="M25" s="1033">
        <v>663</v>
      </c>
      <c r="N25" s="1033">
        <v>0</v>
      </c>
      <c r="O25" s="1033">
        <v>0</v>
      </c>
      <c r="P25" s="1035">
        <v>0</v>
      </c>
      <c r="Q25" s="1035">
        <v>0</v>
      </c>
      <c r="R25" s="1033">
        <v>0</v>
      </c>
      <c r="S25" s="1033">
        <v>0</v>
      </c>
      <c r="T25" s="1033">
        <v>0</v>
      </c>
      <c r="U25" s="1033">
        <v>0</v>
      </c>
    </row>
    <row r="26" spans="1:21">
      <c r="A26" s="1033"/>
      <c r="B26" s="1033"/>
      <c r="C26" s="1033"/>
      <c r="D26" s="1034"/>
      <c r="E26" s="1033"/>
      <c r="F26" s="1033" t="s">
        <v>12204</v>
      </c>
      <c r="G26" s="1033">
        <v>402</v>
      </c>
      <c r="H26" s="1033">
        <v>0</v>
      </c>
      <c r="I26" s="1033">
        <v>4</v>
      </c>
      <c r="J26" s="1033">
        <v>44</v>
      </c>
      <c r="K26" s="1033">
        <v>46</v>
      </c>
      <c r="L26" s="1033">
        <v>173</v>
      </c>
      <c r="M26" s="1033">
        <v>135</v>
      </c>
      <c r="N26" s="1033">
        <v>0</v>
      </c>
      <c r="O26" s="1033">
        <v>0</v>
      </c>
      <c r="P26" s="1035">
        <v>0</v>
      </c>
      <c r="Q26" s="1035">
        <v>0</v>
      </c>
      <c r="R26" s="1033">
        <v>0</v>
      </c>
      <c r="S26" s="1033">
        <v>0</v>
      </c>
      <c r="T26" s="1033">
        <v>0</v>
      </c>
      <c r="U26" s="1033">
        <v>0</v>
      </c>
    </row>
    <row r="27" spans="1:21">
      <c r="A27" s="1033"/>
      <c r="B27" s="1033"/>
      <c r="C27" s="1033"/>
      <c r="D27" s="1034"/>
      <c r="E27" s="1033"/>
      <c r="F27" s="1033" t="s">
        <v>12205</v>
      </c>
      <c r="G27" s="1033">
        <v>820</v>
      </c>
      <c r="H27" s="1033">
        <v>7</v>
      </c>
      <c r="I27" s="1033">
        <v>6</v>
      </c>
      <c r="J27" s="1033">
        <v>74</v>
      </c>
      <c r="K27" s="1033">
        <v>54</v>
      </c>
      <c r="L27" s="1033">
        <v>364</v>
      </c>
      <c r="M27" s="1033">
        <v>315</v>
      </c>
      <c r="N27" s="1033">
        <v>0</v>
      </c>
      <c r="O27" s="1033">
        <v>0</v>
      </c>
      <c r="P27" s="1035">
        <v>0</v>
      </c>
      <c r="Q27" s="1035">
        <v>0</v>
      </c>
      <c r="R27" s="1033">
        <v>0</v>
      </c>
      <c r="S27" s="1033">
        <v>0</v>
      </c>
      <c r="T27" s="1033">
        <v>0</v>
      </c>
      <c r="U27" s="1033">
        <v>0</v>
      </c>
    </row>
    <row r="28" spans="1:21">
      <c r="A28" s="1033"/>
      <c r="B28" s="1033"/>
      <c r="C28" s="1033"/>
      <c r="D28" s="1034"/>
      <c r="E28" s="1033"/>
      <c r="F28" s="1033" t="s">
        <v>12206</v>
      </c>
      <c r="G28" s="1033">
        <v>9805</v>
      </c>
      <c r="H28" s="1033">
        <v>252</v>
      </c>
      <c r="I28" s="1033">
        <v>217</v>
      </c>
      <c r="J28" s="1033">
        <v>1305</v>
      </c>
      <c r="K28" s="1033">
        <v>1184</v>
      </c>
      <c r="L28" s="1033">
        <v>3506</v>
      </c>
      <c r="M28" s="1033">
        <v>3341</v>
      </c>
      <c r="N28" s="1033">
        <v>0</v>
      </c>
      <c r="O28" s="1033">
        <v>0</v>
      </c>
      <c r="P28" s="1035">
        <v>0</v>
      </c>
      <c r="Q28" s="1035">
        <v>0</v>
      </c>
      <c r="R28" s="1033">
        <v>0</v>
      </c>
      <c r="S28" s="1033">
        <v>0</v>
      </c>
      <c r="T28" s="1033">
        <v>0</v>
      </c>
      <c r="U28" s="1033">
        <v>0</v>
      </c>
    </row>
    <row r="29" spans="1:21">
      <c r="A29" s="1033"/>
      <c r="B29" s="1033"/>
      <c r="C29" s="1033"/>
      <c r="D29" s="1034"/>
      <c r="E29" s="1033"/>
      <c r="F29" s="1033" t="s">
        <v>12207</v>
      </c>
      <c r="G29" s="1033">
        <v>15389</v>
      </c>
      <c r="H29" s="1033">
        <v>324</v>
      </c>
      <c r="I29" s="1033">
        <v>334</v>
      </c>
      <c r="J29" s="1033">
        <v>1878</v>
      </c>
      <c r="K29" s="1033">
        <v>1853</v>
      </c>
      <c r="L29" s="1033">
        <v>5704</v>
      </c>
      <c r="M29" s="1033">
        <v>5296</v>
      </c>
      <c r="N29" s="1033">
        <v>0</v>
      </c>
      <c r="O29" s="1033">
        <v>0</v>
      </c>
      <c r="P29" s="1035">
        <v>0</v>
      </c>
      <c r="Q29" s="1035">
        <v>0</v>
      </c>
      <c r="R29" s="1033">
        <v>0</v>
      </c>
      <c r="S29" s="1033">
        <v>0</v>
      </c>
      <c r="T29" s="1033">
        <v>0</v>
      </c>
      <c r="U29" s="1033">
        <v>0</v>
      </c>
    </row>
    <row r="30" spans="1:21">
      <c r="A30" s="1033"/>
      <c r="B30" s="1033"/>
      <c r="C30" s="1033"/>
      <c r="D30" s="1034"/>
      <c r="E30" s="1033"/>
      <c r="F30" s="1033" t="s">
        <v>6689</v>
      </c>
      <c r="G30" s="1033">
        <v>32827</v>
      </c>
      <c r="H30" s="1033">
        <v>668</v>
      </c>
      <c r="I30" s="1033">
        <v>647</v>
      </c>
      <c r="J30" s="1033">
        <v>4076</v>
      </c>
      <c r="K30" s="1033">
        <v>3884</v>
      </c>
      <c r="L30" s="1033">
        <v>12237</v>
      </c>
      <c r="M30" s="1033">
        <v>11315</v>
      </c>
      <c r="N30" s="1033">
        <v>0</v>
      </c>
      <c r="O30" s="1033">
        <v>0</v>
      </c>
      <c r="P30" s="1035">
        <v>0</v>
      </c>
      <c r="Q30" s="1035">
        <v>0</v>
      </c>
      <c r="R30" s="1033">
        <v>0</v>
      </c>
      <c r="S30" s="1033">
        <v>0</v>
      </c>
      <c r="T30" s="1033">
        <v>0</v>
      </c>
      <c r="U30" s="1033">
        <v>0</v>
      </c>
    </row>
    <row r="31" spans="1:21">
      <c r="A31" s="1033"/>
      <c r="B31" s="1033" t="s">
        <v>11492</v>
      </c>
      <c r="C31" s="1033"/>
      <c r="D31" s="1034" t="s">
        <v>646</v>
      </c>
      <c r="E31" s="1033" t="s">
        <v>12210</v>
      </c>
      <c r="F31" s="1033" t="s">
        <v>12201</v>
      </c>
      <c r="G31" s="1033">
        <v>359</v>
      </c>
      <c r="H31" s="1033">
        <v>0</v>
      </c>
      <c r="I31" s="1033">
        <v>0</v>
      </c>
      <c r="J31" s="1033">
        <v>0</v>
      </c>
      <c r="K31" s="1033">
        <v>0</v>
      </c>
      <c r="L31" s="1033">
        <v>0</v>
      </c>
      <c r="M31" s="1033">
        <v>0</v>
      </c>
      <c r="N31" s="1033">
        <v>167</v>
      </c>
      <c r="O31" s="1033">
        <v>133</v>
      </c>
      <c r="P31" s="1035">
        <v>8</v>
      </c>
      <c r="Q31" s="1035">
        <v>24</v>
      </c>
      <c r="R31" s="1033">
        <v>3</v>
      </c>
      <c r="S31" s="1033">
        <v>1</v>
      </c>
      <c r="T31" s="1033">
        <v>8</v>
      </c>
      <c r="U31" s="1033">
        <v>15</v>
      </c>
    </row>
    <row r="32" spans="1:21">
      <c r="A32" s="1033"/>
      <c r="B32" s="1033"/>
      <c r="C32" s="1033"/>
      <c r="D32" s="1034"/>
      <c r="E32" s="1033"/>
      <c r="F32" s="1033" t="s">
        <v>12202</v>
      </c>
      <c r="G32" s="1033">
        <v>1795</v>
      </c>
      <c r="H32" s="1033">
        <v>0</v>
      </c>
      <c r="I32" s="1033">
        <v>0</v>
      </c>
      <c r="J32" s="1033">
        <v>0</v>
      </c>
      <c r="K32" s="1033">
        <v>0</v>
      </c>
      <c r="L32" s="1033">
        <v>0</v>
      </c>
      <c r="M32" s="1033">
        <v>0</v>
      </c>
      <c r="N32" s="1033">
        <v>803</v>
      </c>
      <c r="O32" s="1033">
        <v>562</v>
      </c>
      <c r="P32" s="1035">
        <v>53</v>
      </c>
      <c r="Q32" s="1035">
        <v>140</v>
      </c>
      <c r="R32" s="1033">
        <v>10</v>
      </c>
      <c r="S32" s="1033">
        <v>11</v>
      </c>
      <c r="T32" s="1033">
        <v>75</v>
      </c>
      <c r="U32" s="1033">
        <v>141</v>
      </c>
    </row>
    <row r="33" spans="1:21">
      <c r="A33" s="1033"/>
      <c r="B33" s="1033"/>
      <c r="C33" s="1033"/>
      <c r="D33" s="1034"/>
      <c r="E33" s="1033"/>
      <c r="F33" s="1033" t="s">
        <v>12203</v>
      </c>
      <c r="G33" s="1033">
        <v>767</v>
      </c>
      <c r="H33" s="1033">
        <v>0</v>
      </c>
      <c r="I33" s="1033">
        <v>0</v>
      </c>
      <c r="J33" s="1033">
        <v>0</v>
      </c>
      <c r="K33" s="1033">
        <v>0</v>
      </c>
      <c r="L33" s="1033">
        <v>0</v>
      </c>
      <c r="M33" s="1033">
        <v>0</v>
      </c>
      <c r="N33" s="1033">
        <v>329</v>
      </c>
      <c r="O33" s="1033">
        <v>284</v>
      </c>
      <c r="P33" s="1035">
        <v>16</v>
      </c>
      <c r="Q33" s="1035">
        <v>61</v>
      </c>
      <c r="R33" s="1033">
        <v>3</v>
      </c>
      <c r="S33" s="1033">
        <v>4</v>
      </c>
      <c r="T33" s="1033">
        <v>20</v>
      </c>
      <c r="U33" s="1033">
        <v>50</v>
      </c>
    </row>
    <row r="34" spans="1:21">
      <c r="A34" s="1033"/>
      <c r="B34" s="1033"/>
      <c r="C34" s="1033"/>
      <c r="D34" s="1034"/>
      <c r="E34" s="1033"/>
      <c r="F34" s="1033" t="s">
        <v>12204</v>
      </c>
      <c r="G34" s="1033">
        <v>145</v>
      </c>
      <c r="H34" s="1033">
        <v>0</v>
      </c>
      <c r="I34" s="1033">
        <v>0</v>
      </c>
      <c r="J34" s="1033">
        <v>0</v>
      </c>
      <c r="K34" s="1033">
        <v>0</v>
      </c>
      <c r="L34" s="1033">
        <v>0</v>
      </c>
      <c r="M34" s="1033">
        <v>0</v>
      </c>
      <c r="N34" s="1033">
        <v>61</v>
      </c>
      <c r="O34" s="1033">
        <v>63</v>
      </c>
      <c r="P34" s="1035">
        <v>2</v>
      </c>
      <c r="Q34" s="1035">
        <v>9</v>
      </c>
      <c r="R34" s="1033">
        <v>0</v>
      </c>
      <c r="S34" s="1033">
        <v>0</v>
      </c>
      <c r="T34" s="1033">
        <v>1</v>
      </c>
      <c r="U34" s="1033">
        <v>9</v>
      </c>
    </row>
    <row r="35" spans="1:21">
      <c r="A35" s="1033"/>
      <c r="B35" s="1033"/>
      <c r="C35" s="1033"/>
      <c r="D35" s="1034"/>
      <c r="E35" s="1033"/>
      <c r="F35" s="1033" t="s">
        <v>12205</v>
      </c>
      <c r="G35" s="1033">
        <v>313</v>
      </c>
      <c r="H35" s="1033">
        <v>0</v>
      </c>
      <c r="I35" s="1033">
        <v>0</v>
      </c>
      <c r="J35" s="1033">
        <v>0</v>
      </c>
      <c r="K35" s="1033">
        <v>0</v>
      </c>
      <c r="L35" s="1033">
        <v>0</v>
      </c>
      <c r="M35" s="1033">
        <v>0</v>
      </c>
      <c r="N35" s="1033">
        <v>158</v>
      </c>
      <c r="O35" s="1033">
        <v>95</v>
      </c>
      <c r="P35" s="1035">
        <v>3</v>
      </c>
      <c r="Q35" s="1035">
        <v>28</v>
      </c>
      <c r="R35" s="1033">
        <v>0</v>
      </c>
      <c r="S35" s="1033">
        <v>3</v>
      </c>
      <c r="T35" s="1033">
        <v>8</v>
      </c>
      <c r="U35" s="1033">
        <v>18</v>
      </c>
    </row>
    <row r="36" spans="1:21">
      <c r="A36" s="1033"/>
      <c r="B36" s="1033"/>
      <c r="C36" s="1033"/>
      <c r="D36" s="1034"/>
      <c r="E36" s="1033"/>
      <c r="F36" s="1033" t="s">
        <v>12206</v>
      </c>
      <c r="G36" s="1033">
        <v>1997</v>
      </c>
      <c r="H36" s="1033">
        <v>0</v>
      </c>
      <c r="I36" s="1033">
        <v>0</v>
      </c>
      <c r="J36" s="1033">
        <v>0</v>
      </c>
      <c r="K36" s="1033">
        <v>0</v>
      </c>
      <c r="L36" s="1033">
        <v>0</v>
      </c>
      <c r="M36" s="1033">
        <v>0</v>
      </c>
      <c r="N36" s="1033">
        <v>784</v>
      </c>
      <c r="O36" s="1033">
        <v>735</v>
      </c>
      <c r="P36" s="1035">
        <v>52</v>
      </c>
      <c r="Q36" s="1035">
        <v>187</v>
      </c>
      <c r="R36" s="1033">
        <v>7</v>
      </c>
      <c r="S36" s="1033">
        <v>18</v>
      </c>
      <c r="T36" s="1033">
        <v>71</v>
      </c>
      <c r="U36" s="1033">
        <v>143</v>
      </c>
    </row>
    <row r="37" spans="1:21">
      <c r="A37" s="1033"/>
      <c r="B37" s="1033"/>
      <c r="C37" s="1033"/>
      <c r="D37" s="1034"/>
      <c r="E37" s="1033"/>
      <c r="F37" s="1033" t="s">
        <v>12207</v>
      </c>
      <c r="G37" s="1033">
        <v>4529</v>
      </c>
      <c r="H37" s="1033">
        <v>0</v>
      </c>
      <c r="I37" s="1033">
        <v>0</v>
      </c>
      <c r="J37" s="1033">
        <v>0</v>
      </c>
      <c r="K37" s="1033">
        <v>0</v>
      </c>
      <c r="L37" s="1033">
        <v>0</v>
      </c>
      <c r="M37" s="1033">
        <v>0</v>
      </c>
      <c r="N37" s="1033">
        <v>1594</v>
      </c>
      <c r="O37" s="1033">
        <v>1563</v>
      </c>
      <c r="P37" s="1035">
        <v>134</v>
      </c>
      <c r="Q37" s="1035">
        <v>436</v>
      </c>
      <c r="R37" s="1033">
        <v>30</v>
      </c>
      <c r="S37" s="1033">
        <v>48</v>
      </c>
      <c r="T37" s="1033">
        <v>249</v>
      </c>
      <c r="U37" s="1033">
        <v>475</v>
      </c>
    </row>
    <row r="38" spans="1:21">
      <c r="A38" s="1033"/>
      <c r="B38" s="1033"/>
      <c r="C38" s="1033"/>
      <c r="D38" s="1034"/>
      <c r="E38" s="1033"/>
      <c r="F38" s="1033" t="s">
        <v>6689</v>
      </c>
      <c r="G38" s="1033">
        <v>9905</v>
      </c>
      <c r="H38" s="1033">
        <v>0</v>
      </c>
      <c r="I38" s="1033">
        <v>0</v>
      </c>
      <c r="J38" s="1033">
        <v>0</v>
      </c>
      <c r="K38" s="1033">
        <v>0</v>
      </c>
      <c r="L38" s="1033">
        <v>0</v>
      </c>
      <c r="M38" s="1033">
        <v>0</v>
      </c>
      <c r="N38" s="1033">
        <v>3896</v>
      </c>
      <c r="O38" s="1033">
        <v>3435</v>
      </c>
      <c r="P38" s="1035">
        <v>268</v>
      </c>
      <c r="Q38" s="1035">
        <v>885</v>
      </c>
      <c r="R38" s="1033">
        <v>53</v>
      </c>
      <c r="S38" s="1033">
        <v>85</v>
      </c>
      <c r="T38" s="1033">
        <v>432</v>
      </c>
      <c r="U38" s="1033">
        <v>851</v>
      </c>
    </row>
    <row r="39" spans="1:21">
      <c r="A39" s="1033"/>
      <c r="B39" s="1033" t="s">
        <v>28</v>
      </c>
      <c r="C39" s="1033"/>
      <c r="D39" s="1034" t="s">
        <v>5574</v>
      </c>
      <c r="E39" s="1033" t="s">
        <v>12211</v>
      </c>
      <c r="F39" s="1033" t="s">
        <v>12201</v>
      </c>
      <c r="G39" s="1033">
        <v>3300</v>
      </c>
      <c r="H39" s="1033">
        <v>0</v>
      </c>
      <c r="I39" s="1033">
        <v>0</v>
      </c>
      <c r="J39" s="1033">
        <v>0</v>
      </c>
      <c r="K39" s="1033">
        <v>0</v>
      </c>
      <c r="L39" s="1033">
        <v>0</v>
      </c>
      <c r="M39" s="1033">
        <v>0</v>
      </c>
      <c r="N39" s="1033">
        <v>1417</v>
      </c>
      <c r="O39" s="1033">
        <v>1333</v>
      </c>
      <c r="P39" s="1035">
        <v>91</v>
      </c>
      <c r="Q39" s="1035">
        <v>253</v>
      </c>
      <c r="R39" s="1033">
        <v>15</v>
      </c>
      <c r="S39" s="1033">
        <v>15</v>
      </c>
      <c r="T39" s="1033">
        <v>69</v>
      </c>
      <c r="U39" s="1033">
        <v>107</v>
      </c>
    </row>
    <row r="40" spans="1:21">
      <c r="A40" s="1033"/>
      <c r="B40" s="1033"/>
      <c r="C40" s="1033"/>
      <c r="D40" s="1034"/>
      <c r="E40" s="1033"/>
      <c r="F40" s="1033" t="s">
        <v>12202</v>
      </c>
      <c r="G40" s="1033">
        <v>13410</v>
      </c>
      <c r="H40" s="1033">
        <v>0</v>
      </c>
      <c r="I40" s="1033">
        <v>0</v>
      </c>
      <c r="J40" s="1033">
        <v>0</v>
      </c>
      <c r="K40" s="1033">
        <v>0</v>
      </c>
      <c r="L40" s="1033">
        <v>0</v>
      </c>
      <c r="M40" s="1033">
        <v>0</v>
      </c>
      <c r="N40" s="1033">
        <v>5307</v>
      </c>
      <c r="O40" s="1033">
        <v>4309</v>
      </c>
      <c r="P40" s="1035">
        <v>644</v>
      </c>
      <c r="Q40" s="1035">
        <v>1505</v>
      </c>
      <c r="R40" s="1033">
        <v>106</v>
      </c>
      <c r="S40" s="1033">
        <v>105</v>
      </c>
      <c r="T40" s="1033">
        <v>587</v>
      </c>
      <c r="U40" s="1033">
        <v>847</v>
      </c>
    </row>
    <row r="41" spans="1:21">
      <c r="A41" s="1033"/>
      <c r="B41" s="1033"/>
      <c r="C41" s="1033"/>
      <c r="D41" s="1034"/>
      <c r="E41" s="1033"/>
      <c r="F41" s="1033" t="s">
        <v>12203</v>
      </c>
      <c r="G41" s="1033">
        <v>7373</v>
      </c>
      <c r="H41" s="1033">
        <v>0</v>
      </c>
      <c r="I41" s="1033">
        <v>0</v>
      </c>
      <c r="J41" s="1033">
        <v>0</v>
      </c>
      <c r="K41" s="1033">
        <v>0</v>
      </c>
      <c r="L41" s="1033">
        <v>0</v>
      </c>
      <c r="M41" s="1033">
        <v>0</v>
      </c>
      <c r="N41" s="1033">
        <v>2963</v>
      </c>
      <c r="O41" s="1033">
        <v>2589</v>
      </c>
      <c r="P41" s="1035">
        <v>314</v>
      </c>
      <c r="Q41" s="1035">
        <v>757</v>
      </c>
      <c r="R41" s="1033">
        <v>48</v>
      </c>
      <c r="S41" s="1033">
        <v>60</v>
      </c>
      <c r="T41" s="1033">
        <v>233</v>
      </c>
      <c r="U41" s="1033">
        <v>409</v>
      </c>
    </row>
    <row r="42" spans="1:21">
      <c r="A42" s="1033"/>
      <c r="B42" s="1033"/>
      <c r="C42" s="1033"/>
      <c r="D42" s="1034"/>
      <c r="E42" s="1033"/>
      <c r="F42" s="1033" t="s">
        <v>12204</v>
      </c>
      <c r="G42" s="1033">
        <v>7108</v>
      </c>
      <c r="H42" s="1033">
        <v>0</v>
      </c>
      <c r="I42" s="1033">
        <v>0</v>
      </c>
      <c r="J42" s="1033">
        <v>0</v>
      </c>
      <c r="K42" s="1033">
        <v>0</v>
      </c>
      <c r="L42" s="1033">
        <v>0</v>
      </c>
      <c r="M42" s="1033">
        <v>0</v>
      </c>
      <c r="N42" s="1033">
        <v>2171</v>
      </c>
      <c r="O42" s="1033">
        <v>2151</v>
      </c>
      <c r="P42" s="1035">
        <v>275</v>
      </c>
      <c r="Q42" s="1035">
        <v>826</v>
      </c>
      <c r="R42" s="1033">
        <v>44</v>
      </c>
      <c r="S42" s="1033">
        <v>91</v>
      </c>
      <c r="T42" s="1033">
        <v>449</v>
      </c>
      <c r="U42" s="1033">
        <v>1101</v>
      </c>
    </row>
    <row r="43" spans="1:21">
      <c r="A43" s="1033"/>
      <c r="B43" s="1033"/>
      <c r="C43" s="1033"/>
      <c r="D43" s="1034"/>
      <c r="E43" s="1033"/>
      <c r="F43" s="1033" t="s">
        <v>12205</v>
      </c>
      <c r="G43" s="1033">
        <v>7688</v>
      </c>
      <c r="H43" s="1033">
        <v>0</v>
      </c>
      <c r="I43" s="1033">
        <v>0</v>
      </c>
      <c r="J43" s="1033">
        <v>0</v>
      </c>
      <c r="K43" s="1033">
        <v>0</v>
      </c>
      <c r="L43" s="1033">
        <v>0</v>
      </c>
      <c r="M43" s="1033">
        <v>0</v>
      </c>
      <c r="N43" s="1033">
        <v>2414</v>
      </c>
      <c r="O43" s="1033">
        <v>2545</v>
      </c>
      <c r="P43" s="1035">
        <v>243</v>
      </c>
      <c r="Q43" s="1035">
        <v>879</v>
      </c>
      <c r="R43" s="1033">
        <v>37</v>
      </c>
      <c r="S43" s="1033">
        <v>80</v>
      </c>
      <c r="T43" s="1033">
        <v>470</v>
      </c>
      <c r="U43" s="1033">
        <v>1020</v>
      </c>
    </row>
    <row r="44" spans="1:21">
      <c r="A44" s="1033"/>
      <c r="B44" s="1033"/>
      <c r="C44" s="1033"/>
      <c r="D44" s="1034"/>
      <c r="E44" s="1033"/>
      <c r="F44" s="1033" t="s">
        <v>12206</v>
      </c>
      <c r="G44" s="1033">
        <v>61028</v>
      </c>
      <c r="H44" s="1033">
        <v>0</v>
      </c>
      <c r="I44" s="1033">
        <v>0</v>
      </c>
      <c r="J44" s="1033">
        <v>0</v>
      </c>
      <c r="K44" s="1033">
        <v>0</v>
      </c>
      <c r="L44" s="1033">
        <v>0</v>
      </c>
      <c r="M44" s="1033">
        <v>0</v>
      </c>
      <c r="N44" s="1033">
        <v>19601</v>
      </c>
      <c r="O44" s="1033">
        <v>19876</v>
      </c>
      <c r="P44" s="1035">
        <v>2114</v>
      </c>
      <c r="Q44" s="1035">
        <v>6181</v>
      </c>
      <c r="R44" s="1033">
        <v>350</v>
      </c>
      <c r="S44" s="1033">
        <v>679</v>
      </c>
      <c r="T44" s="1033">
        <v>3601</v>
      </c>
      <c r="U44" s="1033">
        <v>8626</v>
      </c>
    </row>
    <row r="45" spans="1:21">
      <c r="A45" s="1033"/>
      <c r="B45" s="1033"/>
      <c r="C45" s="1033"/>
      <c r="D45" s="1034"/>
      <c r="E45" s="1033"/>
      <c r="F45" s="1033" t="s">
        <v>12207</v>
      </c>
      <c r="G45" s="1033">
        <v>34894</v>
      </c>
      <c r="H45" s="1033">
        <v>0</v>
      </c>
      <c r="I45" s="1033">
        <v>0</v>
      </c>
      <c r="J45" s="1033">
        <v>0</v>
      </c>
      <c r="K45" s="1033">
        <v>0</v>
      </c>
      <c r="L45" s="1033">
        <v>0</v>
      </c>
      <c r="M45" s="1033">
        <v>0</v>
      </c>
      <c r="N45" s="1033">
        <v>11896</v>
      </c>
      <c r="O45" s="1033">
        <v>11796</v>
      </c>
      <c r="P45" s="1035">
        <v>1361</v>
      </c>
      <c r="Q45" s="1035">
        <v>4078</v>
      </c>
      <c r="R45" s="1033">
        <v>241</v>
      </c>
      <c r="S45" s="1033">
        <v>331</v>
      </c>
      <c r="T45" s="1033">
        <v>1704</v>
      </c>
      <c r="U45" s="1033">
        <v>3487</v>
      </c>
    </row>
    <row r="46" spans="1:21">
      <c r="A46" s="1033"/>
      <c r="B46" s="1033"/>
      <c r="C46" s="1033"/>
      <c r="D46" s="1034"/>
      <c r="E46" s="1033"/>
      <c r="F46" s="1033" t="s">
        <v>6689</v>
      </c>
      <c r="G46" s="1033">
        <v>134801</v>
      </c>
      <c r="H46" s="1033">
        <v>0</v>
      </c>
      <c r="I46" s="1033">
        <v>0</v>
      </c>
      <c r="J46" s="1033">
        <v>0</v>
      </c>
      <c r="K46" s="1033">
        <v>0</v>
      </c>
      <c r="L46" s="1033">
        <v>0</v>
      </c>
      <c r="M46" s="1033">
        <v>0</v>
      </c>
      <c r="N46" s="1033">
        <v>45769</v>
      </c>
      <c r="O46" s="1033">
        <v>44599</v>
      </c>
      <c r="P46" s="1035">
        <v>5042</v>
      </c>
      <c r="Q46" s="1035">
        <v>14479</v>
      </c>
      <c r="R46" s="1033">
        <v>841</v>
      </c>
      <c r="S46" s="1033">
        <v>1361</v>
      </c>
      <c r="T46" s="1033">
        <v>7113</v>
      </c>
      <c r="U46" s="1033">
        <v>15597</v>
      </c>
    </row>
    <row r="47" spans="1:21">
      <c r="A47" s="1033"/>
      <c r="B47" s="1033" t="s">
        <v>29</v>
      </c>
      <c r="C47" s="1033"/>
      <c r="D47" s="1034" t="s">
        <v>231</v>
      </c>
      <c r="E47" s="1033" t="s">
        <v>12212</v>
      </c>
      <c r="F47" s="1033" t="s">
        <v>12201</v>
      </c>
      <c r="G47" s="1033">
        <v>1191</v>
      </c>
      <c r="H47" s="1033">
        <v>0</v>
      </c>
      <c r="I47" s="1033">
        <v>0</v>
      </c>
      <c r="J47" s="1033">
        <v>0</v>
      </c>
      <c r="K47" s="1033">
        <v>0</v>
      </c>
      <c r="L47" s="1033">
        <v>0</v>
      </c>
      <c r="M47" s="1033">
        <v>0</v>
      </c>
      <c r="N47" s="1033">
        <v>615</v>
      </c>
      <c r="O47" s="1033">
        <v>436</v>
      </c>
      <c r="P47" s="1035">
        <v>28</v>
      </c>
      <c r="Q47" s="1035">
        <v>54</v>
      </c>
      <c r="R47" s="1033">
        <v>3</v>
      </c>
      <c r="S47" s="1033">
        <v>5</v>
      </c>
      <c r="T47" s="1033">
        <v>21</v>
      </c>
      <c r="U47" s="1033">
        <v>29</v>
      </c>
    </row>
    <row r="48" spans="1:21">
      <c r="A48" s="1033"/>
      <c r="B48" s="1033"/>
      <c r="C48" s="1033"/>
      <c r="D48" s="1034"/>
      <c r="E48" s="1033"/>
      <c r="F48" s="1033" t="s">
        <v>12202</v>
      </c>
      <c r="G48" s="1033">
        <v>11060</v>
      </c>
      <c r="H48" s="1033">
        <v>0</v>
      </c>
      <c r="I48" s="1033">
        <v>0</v>
      </c>
      <c r="J48" s="1033">
        <v>0</v>
      </c>
      <c r="K48" s="1033">
        <v>0</v>
      </c>
      <c r="L48" s="1033">
        <v>0</v>
      </c>
      <c r="M48" s="1033">
        <v>0</v>
      </c>
      <c r="N48" s="1033">
        <v>5383</v>
      </c>
      <c r="O48" s="1033">
        <v>3146</v>
      </c>
      <c r="P48" s="1035">
        <v>542</v>
      </c>
      <c r="Q48" s="1035">
        <v>1009</v>
      </c>
      <c r="R48" s="1033">
        <v>67</v>
      </c>
      <c r="S48" s="1033">
        <v>45</v>
      </c>
      <c r="T48" s="1033">
        <v>298</v>
      </c>
      <c r="U48" s="1033">
        <v>570</v>
      </c>
    </row>
    <row r="49" spans="1:21">
      <c r="A49" s="1033"/>
      <c r="B49" s="1033"/>
      <c r="C49" s="1033"/>
      <c r="D49" s="1034"/>
      <c r="E49" s="1033"/>
      <c r="F49" s="1033" t="s">
        <v>12203</v>
      </c>
      <c r="G49" s="1033">
        <v>7103</v>
      </c>
      <c r="H49" s="1033">
        <v>0</v>
      </c>
      <c r="I49" s="1033">
        <v>0</v>
      </c>
      <c r="J49" s="1033">
        <v>0</v>
      </c>
      <c r="K49" s="1033">
        <v>0</v>
      </c>
      <c r="L49" s="1033">
        <v>0</v>
      </c>
      <c r="M49" s="1033">
        <v>0</v>
      </c>
      <c r="N49" s="1033">
        <v>3324</v>
      </c>
      <c r="O49" s="1033">
        <v>2467</v>
      </c>
      <c r="P49" s="1035">
        <v>155</v>
      </c>
      <c r="Q49" s="1035">
        <v>422</v>
      </c>
      <c r="R49" s="1033">
        <v>21</v>
      </c>
      <c r="S49" s="1033">
        <v>27</v>
      </c>
      <c r="T49" s="1033">
        <v>227</v>
      </c>
      <c r="U49" s="1033">
        <v>460</v>
      </c>
    </row>
    <row r="50" spans="1:21">
      <c r="A50" s="1033"/>
      <c r="B50" s="1033"/>
      <c r="C50" s="1033"/>
      <c r="D50" s="1034"/>
      <c r="E50" s="1033"/>
      <c r="F50" s="1033" t="s">
        <v>12204</v>
      </c>
      <c r="G50" s="1033">
        <v>525</v>
      </c>
      <c r="H50" s="1033">
        <v>0</v>
      </c>
      <c r="I50" s="1033">
        <v>0</v>
      </c>
      <c r="J50" s="1033">
        <v>0</v>
      </c>
      <c r="K50" s="1033">
        <v>0</v>
      </c>
      <c r="L50" s="1033">
        <v>0</v>
      </c>
      <c r="M50" s="1033">
        <v>0</v>
      </c>
      <c r="N50" s="1033">
        <v>281</v>
      </c>
      <c r="O50" s="1033">
        <v>162</v>
      </c>
      <c r="P50" s="1035">
        <v>18</v>
      </c>
      <c r="Q50" s="1035">
        <v>37</v>
      </c>
      <c r="R50" s="1033">
        <v>2</v>
      </c>
      <c r="S50" s="1033">
        <v>3</v>
      </c>
      <c r="T50" s="1033">
        <v>6</v>
      </c>
      <c r="U50" s="1033">
        <v>16</v>
      </c>
    </row>
    <row r="51" spans="1:21">
      <c r="A51" s="1033"/>
      <c r="B51" s="1033"/>
      <c r="C51" s="1033"/>
      <c r="D51" s="1034"/>
      <c r="E51" s="1033"/>
      <c r="F51" s="1033" t="s">
        <v>12205</v>
      </c>
      <c r="G51" s="1033">
        <v>1292</v>
      </c>
      <c r="H51" s="1033">
        <v>0</v>
      </c>
      <c r="I51" s="1033">
        <v>0</v>
      </c>
      <c r="J51" s="1033">
        <v>0</v>
      </c>
      <c r="K51" s="1033">
        <v>0</v>
      </c>
      <c r="L51" s="1033">
        <v>0</v>
      </c>
      <c r="M51" s="1033">
        <v>0</v>
      </c>
      <c r="N51" s="1033">
        <v>580</v>
      </c>
      <c r="O51" s="1033">
        <v>471</v>
      </c>
      <c r="P51" s="1035">
        <v>27</v>
      </c>
      <c r="Q51" s="1035">
        <v>80</v>
      </c>
      <c r="R51" s="1033">
        <v>4</v>
      </c>
      <c r="S51" s="1033">
        <v>2</v>
      </c>
      <c r="T51" s="1033">
        <v>49</v>
      </c>
      <c r="U51" s="1033">
        <v>79</v>
      </c>
    </row>
    <row r="52" spans="1:21">
      <c r="A52" s="1033"/>
      <c r="B52" s="1033"/>
      <c r="C52" s="1033"/>
      <c r="D52" s="1034"/>
      <c r="E52" s="1033"/>
      <c r="F52" s="1033" t="s">
        <v>12206</v>
      </c>
      <c r="G52" s="1033">
        <v>6184</v>
      </c>
      <c r="H52" s="1033">
        <v>0</v>
      </c>
      <c r="I52" s="1033">
        <v>0</v>
      </c>
      <c r="J52" s="1033">
        <v>0</v>
      </c>
      <c r="K52" s="1033">
        <v>0</v>
      </c>
      <c r="L52" s="1033">
        <v>0</v>
      </c>
      <c r="M52" s="1033">
        <v>0</v>
      </c>
      <c r="N52" s="1033">
        <v>2899</v>
      </c>
      <c r="O52" s="1033">
        <v>2039</v>
      </c>
      <c r="P52" s="1035">
        <v>193</v>
      </c>
      <c r="Q52" s="1035">
        <v>430</v>
      </c>
      <c r="R52" s="1033">
        <v>30</v>
      </c>
      <c r="S52" s="1033">
        <v>35</v>
      </c>
      <c r="T52" s="1033">
        <v>186</v>
      </c>
      <c r="U52" s="1033">
        <v>372</v>
      </c>
    </row>
    <row r="53" spans="1:21">
      <c r="A53" s="1033"/>
      <c r="B53" s="1033"/>
      <c r="C53" s="1033"/>
      <c r="D53" s="1034"/>
      <c r="E53" s="1033"/>
      <c r="F53" s="1033" t="s">
        <v>12207</v>
      </c>
      <c r="G53" s="1033">
        <v>13219</v>
      </c>
      <c r="H53" s="1033">
        <v>0</v>
      </c>
      <c r="I53" s="1033">
        <v>0</v>
      </c>
      <c r="J53" s="1033">
        <v>0</v>
      </c>
      <c r="K53" s="1033">
        <v>0</v>
      </c>
      <c r="L53" s="1033">
        <v>0</v>
      </c>
      <c r="M53" s="1033">
        <v>0</v>
      </c>
      <c r="N53" s="1033">
        <v>5806</v>
      </c>
      <c r="O53" s="1033">
        <v>4554</v>
      </c>
      <c r="P53" s="1035">
        <v>486</v>
      </c>
      <c r="Q53" s="1035">
        <v>1004</v>
      </c>
      <c r="R53" s="1033">
        <v>65</v>
      </c>
      <c r="S53" s="1033">
        <v>71</v>
      </c>
      <c r="T53" s="1033">
        <v>428</v>
      </c>
      <c r="U53" s="1033">
        <v>805</v>
      </c>
    </row>
    <row r="54" spans="1:21">
      <c r="A54" s="1033"/>
      <c r="B54" s="1033"/>
      <c r="C54" s="1033"/>
      <c r="D54" s="1034"/>
      <c r="E54" s="1033"/>
      <c r="F54" s="1033" t="s">
        <v>6689</v>
      </c>
      <c r="G54" s="1033">
        <v>40574</v>
      </c>
      <c r="H54" s="1033">
        <v>0</v>
      </c>
      <c r="I54" s="1033">
        <v>0</v>
      </c>
      <c r="J54" s="1033">
        <v>0</v>
      </c>
      <c r="K54" s="1033">
        <v>0</v>
      </c>
      <c r="L54" s="1033">
        <v>0</v>
      </c>
      <c r="M54" s="1033">
        <v>0</v>
      </c>
      <c r="N54" s="1033">
        <v>18888</v>
      </c>
      <c r="O54" s="1033">
        <v>13275</v>
      </c>
      <c r="P54" s="1035">
        <v>1449</v>
      </c>
      <c r="Q54" s="1035">
        <v>3036</v>
      </c>
      <c r="R54" s="1033">
        <v>192</v>
      </c>
      <c r="S54" s="1033">
        <v>188</v>
      </c>
      <c r="T54" s="1033">
        <v>1215</v>
      </c>
      <c r="U54" s="1033">
        <v>2331</v>
      </c>
    </row>
    <row r="55" spans="1:21">
      <c r="A55" s="1033"/>
      <c r="B55" s="1033" t="s">
        <v>11508</v>
      </c>
      <c r="C55" s="1033"/>
      <c r="D55" s="1034" t="s">
        <v>333</v>
      </c>
      <c r="E55" s="1033" t="s">
        <v>1805</v>
      </c>
      <c r="F55" s="1033" t="s">
        <v>12201</v>
      </c>
      <c r="G55" s="1033">
        <v>7879</v>
      </c>
      <c r="H55" s="1033">
        <v>21</v>
      </c>
      <c r="I55" s="1033">
        <v>19</v>
      </c>
      <c r="J55" s="1033">
        <v>129</v>
      </c>
      <c r="K55" s="1033">
        <v>141</v>
      </c>
      <c r="L55" s="1033">
        <v>367</v>
      </c>
      <c r="M55" s="1033">
        <v>386</v>
      </c>
      <c r="N55" s="1033">
        <v>2613</v>
      </c>
      <c r="O55" s="1033">
        <v>2485</v>
      </c>
      <c r="P55" s="1035">
        <v>301</v>
      </c>
      <c r="Q55" s="1035">
        <v>609</v>
      </c>
      <c r="R55" s="1033">
        <v>51</v>
      </c>
      <c r="S55" s="1033">
        <v>52</v>
      </c>
      <c r="T55" s="1033">
        <v>299</v>
      </c>
      <c r="U55" s="1033">
        <v>406</v>
      </c>
    </row>
    <row r="56" spans="1:21">
      <c r="A56" s="1033"/>
      <c r="B56" s="1033"/>
      <c r="C56" s="1033"/>
      <c r="D56" s="1034"/>
      <c r="E56" s="1033"/>
      <c r="F56" s="1033" t="s">
        <v>12202</v>
      </c>
      <c r="G56" s="1033">
        <v>21616</v>
      </c>
      <c r="H56" s="1033">
        <v>42</v>
      </c>
      <c r="I56" s="1033">
        <v>47</v>
      </c>
      <c r="J56" s="1033">
        <v>407</v>
      </c>
      <c r="K56" s="1033">
        <v>357</v>
      </c>
      <c r="L56" s="1033">
        <v>1100</v>
      </c>
      <c r="M56" s="1033">
        <v>993</v>
      </c>
      <c r="N56" s="1033">
        <v>5988</v>
      </c>
      <c r="O56" s="1033">
        <v>6084</v>
      </c>
      <c r="P56" s="1035">
        <v>711</v>
      </c>
      <c r="Q56" s="1035">
        <v>1921</v>
      </c>
      <c r="R56" s="1033">
        <v>124</v>
      </c>
      <c r="S56" s="1033">
        <v>164</v>
      </c>
      <c r="T56" s="1033">
        <v>1227</v>
      </c>
      <c r="U56" s="1033">
        <v>2451</v>
      </c>
    </row>
    <row r="57" spans="1:21">
      <c r="A57" s="1033"/>
      <c r="B57" s="1033"/>
      <c r="C57" s="1033"/>
      <c r="D57" s="1034"/>
      <c r="E57" s="1033"/>
      <c r="F57" s="1033" t="s">
        <v>12203</v>
      </c>
      <c r="G57" s="1033">
        <v>18803</v>
      </c>
      <c r="H57" s="1033">
        <v>55</v>
      </c>
      <c r="I57" s="1033">
        <v>45</v>
      </c>
      <c r="J57" s="1033">
        <v>486</v>
      </c>
      <c r="K57" s="1033">
        <v>423</v>
      </c>
      <c r="L57" s="1033">
        <v>1955</v>
      </c>
      <c r="M57" s="1033">
        <v>1816</v>
      </c>
      <c r="N57" s="1033">
        <v>5363</v>
      </c>
      <c r="O57" s="1033">
        <v>4828</v>
      </c>
      <c r="P57" s="1035">
        <v>570</v>
      </c>
      <c r="Q57" s="1035">
        <v>1474</v>
      </c>
      <c r="R57" s="1033">
        <v>100</v>
      </c>
      <c r="S57" s="1033">
        <v>102</v>
      </c>
      <c r="T57" s="1033">
        <v>626</v>
      </c>
      <c r="U57" s="1033">
        <v>960</v>
      </c>
    </row>
    <row r="58" spans="1:21">
      <c r="A58" s="1033"/>
      <c r="B58" s="1033"/>
      <c r="C58" s="1033"/>
      <c r="D58" s="1034"/>
      <c r="E58" s="1033"/>
      <c r="F58" s="1033" t="s">
        <v>12204</v>
      </c>
      <c r="G58" s="1033">
        <v>2071</v>
      </c>
      <c r="H58" s="1033">
        <v>5</v>
      </c>
      <c r="I58" s="1033">
        <v>6</v>
      </c>
      <c r="J58" s="1033">
        <v>65</v>
      </c>
      <c r="K58" s="1033">
        <v>76</v>
      </c>
      <c r="L58" s="1033">
        <v>121</v>
      </c>
      <c r="M58" s="1033">
        <v>128</v>
      </c>
      <c r="N58" s="1033">
        <v>586</v>
      </c>
      <c r="O58" s="1033">
        <v>611</v>
      </c>
      <c r="P58" s="1035">
        <v>76</v>
      </c>
      <c r="Q58" s="1035">
        <v>180</v>
      </c>
      <c r="R58" s="1033">
        <v>13</v>
      </c>
      <c r="S58" s="1033">
        <v>10</v>
      </c>
      <c r="T58" s="1033">
        <v>70</v>
      </c>
      <c r="U58" s="1033">
        <v>124</v>
      </c>
    </row>
    <row r="59" spans="1:21">
      <c r="A59" s="1033"/>
      <c r="B59" s="1033"/>
      <c r="C59" s="1033"/>
      <c r="D59" s="1034"/>
      <c r="E59" s="1033"/>
      <c r="F59" s="1033" t="s">
        <v>12205</v>
      </c>
      <c r="G59" s="1033">
        <v>21296</v>
      </c>
      <c r="H59" s="1033">
        <v>74</v>
      </c>
      <c r="I59" s="1033">
        <v>61</v>
      </c>
      <c r="J59" s="1033">
        <v>547</v>
      </c>
      <c r="K59" s="1033">
        <v>501</v>
      </c>
      <c r="L59" s="1033">
        <v>1913</v>
      </c>
      <c r="M59" s="1033">
        <v>1794</v>
      </c>
      <c r="N59" s="1033">
        <v>5318</v>
      </c>
      <c r="O59" s="1033">
        <v>5062</v>
      </c>
      <c r="P59" s="1035">
        <v>667</v>
      </c>
      <c r="Q59" s="1035">
        <v>1765</v>
      </c>
      <c r="R59" s="1033">
        <v>138</v>
      </c>
      <c r="S59" s="1033">
        <v>194</v>
      </c>
      <c r="T59" s="1033">
        <v>1211</v>
      </c>
      <c r="U59" s="1033">
        <v>2051</v>
      </c>
    </row>
    <row r="60" spans="1:21">
      <c r="A60" s="1033"/>
      <c r="B60" s="1033"/>
      <c r="C60" s="1033"/>
      <c r="D60" s="1034"/>
      <c r="E60" s="1033"/>
      <c r="F60" s="1033" t="s">
        <v>12206</v>
      </c>
      <c r="G60" s="1033">
        <v>15205</v>
      </c>
      <c r="H60" s="1033">
        <v>79</v>
      </c>
      <c r="I60" s="1033">
        <v>70</v>
      </c>
      <c r="J60" s="1033">
        <v>372</v>
      </c>
      <c r="K60" s="1033">
        <v>367</v>
      </c>
      <c r="L60" s="1033">
        <v>920</v>
      </c>
      <c r="M60" s="1033">
        <v>914</v>
      </c>
      <c r="N60" s="1033">
        <v>3902</v>
      </c>
      <c r="O60" s="1033">
        <v>3926</v>
      </c>
      <c r="P60" s="1035">
        <v>492</v>
      </c>
      <c r="Q60" s="1035">
        <v>1464</v>
      </c>
      <c r="R60" s="1033">
        <v>94</v>
      </c>
      <c r="S60" s="1033">
        <v>121</v>
      </c>
      <c r="T60" s="1033">
        <v>776</v>
      </c>
      <c r="U60" s="1033">
        <v>1708</v>
      </c>
    </row>
    <row r="61" spans="1:21">
      <c r="A61" s="1033"/>
      <c r="B61" s="1033"/>
      <c r="C61" s="1033"/>
      <c r="D61" s="1034"/>
      <c r="E61" s="1033"/>
      <c r="F61" s="1033" t="s">
        <v>12207</v>
      </c>
      <c r="G61" s="1033">
        <v>28527</v>
      </c>
      <c r="H61" s="1033">
        <v>353</v>
      </c>
      <c r="I61" s="1033">
        <v>291</v>
      </c>
      <c r="J61" s="1033">
        <v>1268</v>
      </c>
      <c r="K61" s="1033">
        <v>1150</v>
      </c>
      <c r="L61" s="1033">
        <v>2164</v>
      </c>
      <c r="M61" s="1033">
        <v>2037</v>
      </c>
      <c r="N61" s="1033">
        <v>7376</v>
      </c>
      <c r="O61" s="1033">
        <v>8152</v>
      </c>
      <c r="P61" s="1035">
        <v>800</v>
      </c>
      <c r="Q61" s="1035">
        <v>2082</v>
      </c>
      <c r="R61" s="1033">
        <v>148</v>
      </c>
      <c r="S61" s="1033">
        <v>152</v>
      </c>
      <c r="T61" s="1033">
        <v>948</v>
      </c>
      <c r="U61" s="1033">
        <v>1606</v>
      </c>
    </row>
    <row r="62" spans="1:21">
      <c r="A62" s="1033"/>
      <c r="B62" s="1033"/>
      <c r="C62" s="1033"/>
      <c r="D62" s="1034"/>
      <c r="E62" s="1033"/>
      <c r="F62" s="1033" t="s">
        <v>6689</v>
      </c>
      <c r="G62" s="1033">
        <v>115397</v>
      </c>
      <c r="H62" s="1033">
        <v>629</v>
      </c>
      <c r="I62" s="1033">
        <v>539</v>
      </c>
      <c r="J62" s="1033">
        <v>3274</v>
      </c>
      <c r="K62" s="1033">
        <v>3015</v>
      </c>
      <c r="L62" s="1033">
        <v>8540</v>
      </c>
      <c r="M62" s="1033">
        <v>8068</v>
      </c>
      <c r="N62" s="1033">
        <v>31146</v>
      </c>
      <c r="O62" s="1033">
        <v>31148</v>
      </c>
      <c r="P62" s="1035">
        <v>3617</v>
      </c>
      <c r="Q62" s="1035">
        <v>9495</v>
      </c>
      <c r="R62" s="1033">
        <v>668</v>
      </c>
      <c r="S62" s="1033">
        <v>795</v>
      </c>
      <c r="T62" s="1033">
        <v>5157</v>
      </c>
      <c r="U62" s="1033">
        <v>9306</v>
      </c>
    </row>
    <row r="63" spans="1:21">
      <c r="A63" s="1033"/>
      <c r="B63" s="1033" t="s">
        <v>12213</v>
      </c>
      <c r="C63" s="1033"/>
      <c r="D63" s="1034" t="s">
        <v>240</v>
      </c>
      <c r="E63" s="1033" t="s">
        <v>12214</v>
      </c>
      <c r="F63" s="1033" t="s">
        <v>12201</v>
      </c>
      <c r="G63" s="1033">
        <v>4167</v>
      </c>
      <c r="H63" s="1033">
        <v>0</v>
      </c>
      <c r="I63" s="1033">
        <v>0</v>
      </c>
      <c r="J63" s="1033">
        <v>0</v>
      </c>
      <c r="K63" s="1033">
        <v>0</v>
      </c>
      <c r="L63" s="1033">
        <v>0</v>
      </c>
      <c r="M63" s="1033">
        <v>0</v>
      </c>
      <c r="N63" s="1033">
        <v>1324</v>
      </c>
      <c r="O63" s="1033">
        <v>1409</v>
      </c>
      <c r="P63" s="1035">
        <v>125</v>
      </c>
      <c r="Q63" s="1035">
        <v>424</v>
      </c>
      <c r="R63" s="1033">
        <v>27</v>
      </c>
      <c r="S63" s="1033">
        <v>45</v>
      </c>
      <c r="T63" s="1033">
        <v>249</v>
      </c>
      <c r="U63" s="1033">
        <v>564</v>
      </c>
    </row>
    <row r="64" spans="1:21">
      <c r="A64" s="1033"/>
      <c r="B64" s="1033"/>
      <c r="C64" s="1033"/>
      <c r="D64" s="1034"/>
      <c r="E64" s="1033"/>
      <c r="F64" s="1033" t="s">
        <v>12202</v>
      </c>
      <c r="G64" s="1033">
        <v>5758</v>
      </c>
      <c r="H64" s="1033">
        <v>0</v>
      </c>
      <c r="I64" s="1033">
        <v>0</v>
      </c>
      <c r="J64" s="1033">
        <v>0</v>
      </c>
      <c r="K64" s="1033">
        <v>0</v>
      </c>
      <c r="L64" s="1033">
        <v>0</v>
      </c>
      <c r="M64" s="1033">
        <v>0</v>
      </c>
      <c r="N64" s="1033">
        <v>1899</v>
      </c>
      <c r="O64" s="1033">
        <v>2057</v>
      </c>
      <c r="P64" s="1035">
        <v>218</v>
      </c>
      <c r="Q64" s="1035">
        <v>577</v>
      </c>
      <c r="R64" s="1033">
        <v>29</v>
      </c>
      <c r="S64" s="1033">
        <v>51</v>
      </c>
      <c r="T64" s="1033">
        <v>352</v>
      </c>
      <c r="U64" s="1033">
        <v>575</v>
      </c>
    </row>
    <row r="65" spans="1:21">
      <c r="A65" s="1033"/>
      <c r="B65" s="1033"/>
      <c r="C65" s="1033"/>
      <c r="D65" s="1034"/>
      <c r="E65" s="1033"/>
      <c r="F65" s="1033" t="s">
        <v>12203</v>
      </c>
      <c r="G65" s="1033">
        <v>4860</v>
      </c>
      <c r="H65" s="1033">
        <v>0</v>
      </c>
      <c r="I65" s="1033">
        <v>0</v>
      </c>
      <c r="J65" s="1033">
        <v>0</v>
      </c>
      <c r="K65" s="1033">
        <v>0</v>
      </c>
      <c r="L65" s="1033">
        <v>0</v>
      </c>
      <c r="M65" s="1033">
        <v>0</v>
      </c>
      <c r="N65" s="1033">
        <v>1570</v>
      </c>
      <c r="O65" s="1033">
        <v>1746</v>
      </c>
      <c r="P65" s="1035">
        <v>178</v>
      </c>
      <c r="Q65" s="1035">
        <v>508</v>
      </c>
      <c r="R65" s="1033">
        <v>38</v>
      </c>
      <c r="S65" s="1033">
        <v>39</v>
      </c>
      <c r="T65" s="1033">
        <v>263</v>
      </c>
      <c r="U65" s="1033">
        <v>518</v>
      </c>
    </row>
    <row r="66" spans="1:21">
      <c r="A66" s="1033"/>
      <c r="B66" s="1033"/>
      <c r="C66" s="1033"/>
      <c r="D66" s="1034"/>
      <c r="E66" s="1033"/>
      <c r="F66" s="1033" t="s">
        <v>12204</v>
      </c>
      <c r="G66" s="1033">
        <v>990</v>
      </c>
      <c r="H66" s="1033">
        <v>0</v>
      </c>
      <c r="I66" s="1033">
        <v>0</v>
      </c>
      <c r="J66" s="1033">
        <v>0</v>
      </c>
      <c r="K66" s="1033">
        <v>0</v>
      </c>
      <c r="L66" s="1033">
        <v>0</v>
      </c>
      <c r="M66" s="1033">
        <v>0</v>
      </c>
      <c r="N66" s="1033">
        <v>322</v>
      </c>
      <c r="O66" s="1033">
        <v>327</v>
      </c>
      <c r="P66" s="1035">
        <v>42</v>
      </c>
      <c r="Q66" s="1035">
        <v>93</v>
      </c>
      <c r="R66" s="1033">
        <v>6</v>
      </c>
      <c r="S66" s="1033">
        <v>9</v>
      </c>
      <c r="T66" s="1033">
        <v>65</v>
      </c>
      <c r="U66" s="1033">
        <v>126</v>
      </c>
    </row>
    <row r="67" spans="1:21">
      <c r="A67" s="1033"/>
      <c r="B67" s="1033"/>
      <c r="C67" s="1033"/>
      <c r="D67" s="1034"/>
      <c r="E67" s="1033"/>
      <c r="F67" s="1033" t="s">
        <v>12205</v>
      </c>
      <c r="G67" s="1033">
        <v>3973</v>
      </c>
      <c r="H67" s="1033">
        <v>0</v>
      </c>
      <c r="I67" s="1033">
        <v>0</v>
      </c>
      <c r="J67" s="1033">
        <v>0</v>
      </c>
      <c r="K67" s="1033">
        <v>0</v>
      </c>
      <c r="L67" s="1033">
        <v>0</v>
      </c>
      <c r="M67" s="1033">
        <v>0</v>
      </c>
      <c r="N67" s="1033">
        <v>1082</v>
      </c>
      <c r="O67" s="1033">
        <v>1256</v>
      </c>
      <c r="P67" s="1035">
        <v>142</v>
      </c>
      <c r="Q67" s="1035">
        <v>430</v>
      </c>
      <c r="R67" s="1033">
        <v>30</v>
      </c>
      <c r="S67" s="1033">
        <v>39</v>
      </c>
      <c r="T67" s="1033">
        <v>311</v>
      </c>
      <c r="U67" s="1033">
        <v>683</v>
      </c>
    </row>
    <row r="68" spans="1:21">
      <c r="A68" s="1033"/>
      <c r="B68" s="1033"/>
      <c r="C68" s="1033"/>
      <c r="D68" s="1034"/>
      <c r="E68" s="1033"/>
      <c r="F68" s="1033" t="s">
        <v>12206</v>
      </c>
      <c r="G68" s="1033">
        <v>3259</v>
      </c>
      <c r="H68" s="1033">
        <v>0</v>
      </c>
      <c r="I68" s="1033">
        <v>0</v>
      </c>
      <c r="J68" s="1033">
        <v>0</v>
      </c>
      <c r="K68" s="1033">
        <v>0</v>
      </c>
      <c r="L68" s="1033">
        <v>0</v>
      </c>
      <c r="M68" s="1033">
        <v>0</v>
      </c>
      <c r="N68" s="1033">
        <v>1093</v>
      </c>
      <c r="O68" s="1033">
        <v>1207</v>
      </c>
      <c r="P68" s="1035">
        <v>106</v>
      </c>
      <c r="Q68" s="1035">
        <v>325</v>
      </c>
      <c r="R68" s="1033">
        <v>17</v>
      </c>
      <c r="S68" s="1033">
        <v>32</v>
      </c>
      <c r="T68" s="1033">
        <v>196</v>
      </c>
      <c r="U68" s="1033">
        <v>283</v>
      </c>
    </row>
    <row r="69" spans="1:21">
      <c r="A69" s="1033"/>
      <c r="B69" s="1033"/>
      <c r="C69" s="1033"/>
      <c r="D69" s="1034"/>
      <c r="E69" s="1033"/>
      <c r="F69" s="1033" t="s">
        <v>12207</v>
      </c>
      <c r="G69" s="1033">
        <v>20916</v>
      </c>
      <c r="H69" s="1033">
        <v>0</v>
      </c>
      <c r="I69" s="1033">
        <v>0</v>
      </c>
      <c r="J69" s="1033">
        <v>0</v>
      </c>
      <c r="K69" s="1033">
        <v>0</v>
      </c>
      <c r="L69" s="1033">
        <v>0</v>
      </c>
      <c r="M69" s="1033">
        <v>0</v>
      </c>
      <c r="N69" s="1033">
        <v>6198</v>
      </c>
      <c r="O69" s="1033">
        <v>6957</v>
      </c>
      <c r="P69" s="1035">
        <v>685</v>
      </c>
      <c r="Q69" s="1035">
        <v>2078</v>
      </c>
      <c r="R69" s="1033">
        <v>134</v>
      </c>
      <c r="S69" s="1033">
        <v>210</v>
      </c>
      <c r="T69" s="1033">
        <v>1454</v>
      </c>
      <c r="U69" s="1033">
        <v>3200</v>
      </c>
    </row>
    <row r="70" spans="1:21">
      <c r="A70" s="1033"/>
      <c r="B70" s="1033"/>
      <c r="C70" s="1033"/>
      <c r="D70" s="1034"/>
      <c r="E70" s="1033"/>
      <c r="F70" s="1033" t="s">
        <v>6689</v>
      </c>
      <c r="G70" s="1033">
        <v>43923</v>
      </c>
      <c r="H70" s="1033">
        <v>0</v>
      </c>
      <c r="I70" s="1033">
        <v>0</v>
      </c>
      <c r="J70" s="1033">
        <v>0</v>
      </c>
      <c r="K70" s="1033">
        <v>0</v>
      </c>
      <c r="L70" s="1033">
        <v>0</v>
      </c>
      <c r="M70" s="1033">
        <v>0</v>
      </c>
      <c r="N70" s="1033">
        <v>13488</v>
      </c>
      <c r="O70" s="1033">
        <v>14959</v>
      </c>
      <c r="P70" s="1035">
        <v>1496</v>
      </c>
      <c r="Q70" s="1035">
        <v>4435</v>
      </c>
      <c r="R70" s="1033">
        <v>281</v>
      </c>
      <c r="S70" s="1033">
        <v>425</v>
      </c>
      <c r="T70" s="1033">
        <v>2890</v>
      </c>
      <c r="U70" s="1033">
        <v>5949</v>
      </c>
    </row>
    <row r="71" spans="1:21">
      <c r="A71" s="1033"/>
      <c r="B71" s="1033" t="s">
        <v>12215</v>
      </c>
      <c r="C71" s="1033"/>
      <c r="D71" s="1034" t="s">
        <v>7015</v>
      </c>
      <c r="E71" s="1033" t="s">
        <v>12216</v>
      </c>
      <c r="F71" s="1033" t="s">
        <v>12201</v>
      </c>
      <c r="G71" s="1033">
        <v>994</v>
      </c>
      <c r="H71" s="1033">
        <v>0</v>
      </c>
      <c r="I71" s="1033">
        <v>0</v>
      </c>
      <c r="J71" s="1033">
        <v>0</v>
      </c>
      <c r="K71" s="1033">
        <v>0</v>
      </c>
      <c r="L71" s="1033">
        <v>0</v>
      </c>
      <c r="M71" s="1033">
        <v>0</v>
      </c>
      <c r="N71" s="1033">
        <v>408</v>
      </c>
      <c r="O71" s="1033">
        <v>381</v>
      </c>
      <c r="P71" s="1035">
        <v>34</v>
      </c>
      <c r="Q71" s="1035">
        <v>81</v>
      </c>
      <c r="R71" s="1033">
        <v>7</v>
      </c>
      <c r="S71" s="1033">
        <v>6</v>
      </c>
      <c r="T71" s="1033">
        <v>25</v>
      </c>
      <c r="U71" s="1033">
        <v>52</v>
      </c>
    </row>
    <row r="72" spans="1:21">
      <c r="A72" s="1033"/>
      <c r="B72" s="1033"/>
      <c r="C72" s="1033"/>
      <c r="D72" s="1034"/>
      <c r="E72" s="1033"/>
      <c r="F72" s="1033" t="s">
        <v>12202</v>
      </c>
      <c r="G72" s="1033">
        <v>3498</v>
      </c>
      <c r="H72" s="1033">
        <v>0</v>
      </c>
      <c r="I72" s="1033">
        <v>0</v>
      </c>
      <c r="J72" s="1033">
        <v>0</v>
      </c>
      <c r="K72" s="1033">
        <v>0</v>
      </c>
      <c r="L72" s="1033">
        <v>0</v>
      </c>
      <c r="M72" s="1033">
        <v>0</v>
      </c>
      <c r="N72" s="1033">
        <v>1409</v>
      </c>
      <c r="O72" s="1033">
        <v>1211</v>
      </c>
      <c r="P72" s="1035">
        <v>150</v>
      </c>
      <c r="Q72" s="1035">
        <v>339</v>
      </c>
      <c r="R72" s="1033">
        <v>31</v>
      </c>
      <c r="S72" s="1033">
        <v>21</v>
      </c>
      <c r="T72" s="1033">
        <v>132</v>
      </c>
      <c r="U72" s="1033">
        <v>205</v>
      </c>
    </row>
    <row r="73" spans="1:21">
      <c r="A73" s="1033"/>
      <c r="B73" s="1033"/>
      <c r="C73" s="1033"/>
      <c r="D73" s="1034"/>
      <c r="E73" s="1033"/>
      <c r="F73" s="1033" t="s">
        <v>12203</v>
      </c>
      <c r="G73" s="1033">
        <v>2144</v>
      </c>
      <c r="H73" s="1033">
        <v>0</v>
      </c>
      <c r="I73" s="1033">
        <v>0</v>
      </c>
      <c r="J73" s="1033">
        <v>0</v>
      </c>
      <c r="K73" s="1033">
        <v>0</v>
      </c>
      <c r="L73" s="1033">
        <v>0</v>
      </c>
      <c r="M73" s="1033">
        <v>0</v>
      </c>
      <c r="N73" s="1033">
        <v>891</v>
      </c>
      <c r="O73" s="1033">
        <v>761</v>
      </c>
      <c r="P73" s="1035">
        <v>80</v>
      </c>
      <c r="Q73" s="1035">
        <v>188</v>
      </c>
      <c r="R73" s="1033">
        <v>13</v>
      </c>
      <c r="S73" s="1033">
        <v>16</v>
      </c>
      <c r="T73" s="1033">
        <v>61</v>
      </c>
      <c r="U73" s="1033">
        <v>134</v>
      </c>
    </row>
    <row r="74" spans="1:21">
      <c r="A74" s="1033"/>
      <c r="B74" s="1033"/>
      <c r="C74" s="1033"/>
      <c r="D74" s="1034"/>
      <c r="E74" s="1033"/>
      <c r="F74" s="1033" t="s">
        <v>12204</v>
      </c>
      <c r="G74" s="1033">
        <v>2065</v>
      </c>
      <c r="H74" s="1033">
        <v>0</v>
      </c>
      <c r="I74" s="1033">
        <v>0</v>
      </c>
      <c r="J74" s="1033">
        <v>0</v>
      </c>
      <c r="K74" s="1033">
        <v>0</v>
      </c>
      <c r="L74" s="1033">
        <v>0</v>
      </c>
      <c r="M74" s="1033">
        <v>0</v>
      </c>
      <c r="N74" s="1033">
        <v>681</v>
      </c>
      <c r="O74" s="1033">
        <v>512</v>
      </c>
      <c r="P74" s="1035">
        <v>98</v>
      </c>
      <c r="Q74" s="1035">
        <v>241</v>
      </c>
      <c r="R74" s="1033">
        <v>18</v>
      </c>
      <c r="S74" s="1033">
        <v>24</v>
      </c>
      <c r="T74" s="1033">
        <v>135</v>
      </c>
      <c r="U74" s="1033">
        <v>356</v>
      </c>
    </row>
    <row r="75" spans="1:21">
      <c r="A75" s="1033"/>
      <c r="B75" s="1033"/>
      <c r="C75" s="1033"/>
      <c r="D75" s="1034"/>
      <c r="E75" s="1033"/>
      <c r="F75" s="1033" t="s">
        <v>12205</v>
      </c>
      <c r="G75" s="1033">
        <v>1666</v>
      </c>
      <c r="H75" s="1033">
        <v>0</v>
      </c>
      <c r="I75" s="1033">
        <v>0</v>
      </c>
      <c r="J75" s="1033">
        <v>0</v>
      </c>
      <c r="K75" s="1033">
        <v>0</v>
      </c>
      <c r="L75" s="1033">
        <v>0</v>
      </c>
      <c r="M75" s="1033">
        <v>0</v>
      </c>
      <c r="N75" s="1033">
        <v>482</v>
      </c>
      <c r="O75" s="1033">
        <v>505</v>
      </c>
      <c r="P75" s="1035">
        <v>60</v>
      </c>
      <c r="Q75" s="1035">
        <v>199</v>
      </c>
      <c r="R75" s="1033">
        <v>11</v>
      </c>
      <c r="S75" s="1033">
        <v>27</v>
      </c>
      <c r="T75" s="1033">
        <v>126</v>
      </c>
      <c r="U75" s="1033">
        <v>256</v>
      </c>
    </row>
    <row r="76" spans="1:21">
      <c r="A76" s="1033"/>
      <c r="B76" s="1036"/>
      <c r="C76" s="1036"/>
      <c r="D76" s="1037"/>
      <c r="E76" s="1036"/>
      <c r="F76" s="1036" t="s">
        <v>12206</v>
      </c>
      <c r="G76" s="1036">
        <v>10267</v>
      </c>
      <c r="H76" s="1036">
        <v>0</v>
      </c>
      <c r="I76" s="1036">
        <v>0</v>
      </c>
      <c r="J76" s="1036">
        <v>0</v>
      </c>
      <c r="K76" s="1036">
        <v>0</v>
      </c>
      <c r="L76" s="1036">
        <v>0</v>
      </c>
      <c r="M76" s="1036">
        <v>0</v>
      </c>
      <c r="N76" s="1036">
        <v>3451</v>
      </c>
      <c r="O76" s="1036">
        <v>3804</v>
      </c>
      <c r="P76" s="1038">
        <v>363</v>
      </c>
      <c r="Q76" s="1038">
        <v>1056</v>
      </c>
      <c r="R76" s="1033">
        <v>36</v>
      </c>
      <c r="S76" s="1033">
        <v>94</v>
      </c>
      <c r="T76" s="1033">
        <v>446</v>
      </c>
      <c r="U76" s="1033">
        <v>1017</v>
      </c>
    </row>
    <row r="77" spans="1:21">
      <c r="A77" s="1033"/>
      <c r="B77" s="1033"/>
      <c r="C77" s="1033"/>
      <c r="D77" s="1034"/>
      <c r="E77" s="1033"/>
      <c r="F77" s="1033" t="s">
        <v>12207</v>
      </c>
      <c r="G77" s="1033">
        <v>16777</v>
      </c>
      <c r="H77" s="1033">
        <v>0</v>
      </c>
      <c r="I77" s="1033">
        <v>0</v>
      </c>
      <c r="J77" s="1033">
        <v>0</v>
      </c>
      <c r="K77" s="1033">
        <v>0</v>
      </c>
      <c r="L77" s="1033">
        <v>0</v>
      </c>
      <c r="M77" s="1033">
        <v>0</v>
      </c>
      <c r="N77" s="1033">
        <v>5395</v>
      </c>
      <c r="O77" s="1033">
        <v>5894</v>
      </c>
      <c r="P77" s="1035">
        <v>617</v>
      </c>
      <c r="Q77" s="1035">
        <v>1811</v>
      </c>
      <c r="R77" s="1033">
        <v>100</v>
      </c>
      <c r="S77" s="1033">
        <v>171</v>
      </c>
      <c r="T77" s="1033">
        <v>779</v>
      </c>
      <c r="U77" s="1033">
        <v>2010</v>
      </c>
    </row>
    <row r="78" spans="1:21">
      <c r="A78" s="1033"/>
      <c r="B78" s="1033"/>
      <c r="C78" s="1033"/>
      <c r="D78" s="1034"/>
      <c r="E78" s="1033"/>
      <c r="F78" s="1033" t="s">
        <v>6689</v>
      </c>
      <c r="G78" s="1033">
        <v>37411</v>
      </c>
      <c r="H78" s="1033">
        <v>0</v>
      </c>
      <c r="I78" s="1033">
        <v>0</v>
      </c>
      <c r="J78" s="1033">
        <v>0</v>
      </c>
      <c r="K78" s="1033">
        <v>0</v>
      </c>
      <c r="L78" s="1033">
        <v>0</v>
      </c>
      <c r="M78" s="1033">
        <v>0</v>
      </c>
      <c r="N78" s="1033">
        <v>12717</v>
      </c>
      <c r="O78" s="1033">
        <v>13068</v>
      </c>
      <c r="P78" s="1035">
        <v>1402</v>
      </c>
      <c r="Q78" s="1035">
        <v>3915</v>
      </c>
      <c r="R78" s="1033">
        <v>216</v>
      </c>
      <c r="S78" s="1033">
        <v>359</v>
      </c>
      <c r="T78" s="1033">
        <v>1704</v>
      </c>
      <c r="U78" s="1033">
        <v>4030</v>
      </c>
    </row>
    <row r="79" spans="1:21">
      <c r="A79" s="1033"/>
      <c r="B79" s="1033" t="s">
        <v>11491</v>
      </c>
      <c r="C79" s="1033"/>
      <c r="D79" s="1034" t="s">
        <v>7026</v>
      </c>
      <c r="E79" s="1033" t="s">
        <v>12217</v>
      </c>
      <c r="F79" s="1033" t="s">
        <v>12201</v>
      </c>
      <c r="G79" s="1033">
        <v>10835</v>
      </c>
      <c r="H79" s="1033">
        <v>46</v>
      </c>
      <c r="I79" s="1033">
        <v>45</v>
      </c>
      <c r="J79" s="1033">
        <v>249</v>
      </c>
      <c r="K79" s="1033">
        <v>240</v>
      </c>
      <c r="L79" s="1033">
        <v>987</v>
      </c>
      <c r="M79" s="1033">
        <v>1002</v>
      </c>
      <c r="N79" s="1033">
        <v>2745</v>
      </c>
      <c r="O79" s="1033">
        <v>2741</v>
      </c>
      <c r="P79" s="1035">
        <v>326</v>
      </c>
      <c r="Q79" s="1035">
        <v>828</v>
      </c>
      <c r="R79" s="1033">
        <v>70</v>
      </c>
      <c r="S79" s="1033">
        <v>94</v>
      </c>
      <c r="T79" s="1033">
        <v>470</v>
      </c>
      <c r="U79" s="1033">
        <v>992</v>
      </c>
    </row>
    <row r="80" spans="1:21">
      <c r="A80" s="1033"/>
      <c r="B80" s="1033"/>
      <c r="C80" s="1033"/>
      <c r="D80" s="1034"/>
      <c r="E80" s="1033"/>
      <c r="F80" s="1033" t="s">
        <v>12202</v>
      </c>
      <c r="G80" s="1033">
        <v>30600</v>
      </c>
      <c r="H80" s="1033">
        <v>250</v>
      </c>
      <c r="I80" s="1033">
        <v>247</v>
      </c>
      <c r="J80" s="1033">
        <v>1440</v>
      </c>
      <c r="K80" s="1033">
        <v>1273</v>
      </c>
      <c r="L80" s="1033">
        <v>3728</v>
      </c>
      <c r="M80" s="1033">
        <v>3372</v>
      </c>
      <c r="N80" s="1033">
        <v>6545</v>
      </c>
      <c r="O80" s="1033">
        <v>7485</v>
      </c>
      <c r="P80" s="1035">
        <v>691</v>
      </c>
      <c r="Q80" s="1035">
        <v>1954</v>
      </c>
      <c r="R80" s="1033">
        <v>106</v>
      </c>
      <c r="S80" s="1033">
        <v>217</v>
      </c>
      <c r="T80" s="1033">
        <v>1028</v>
      </c>
      <c r="U80" s="1033">
        <v>2264</v>
      </c>
    </row>
    <row r="81" spans="1:21">
      <c r="A81" s="1033"/>
      <c r="B81" s="1033"/>
      <c r="C81" s="1033"/>
      <c r="D81" s="1034"/>
      <c r="E81" s="1033"/>
      <c r="F81" s="1033" t="s">
        <v>12203</v>
      </c>
      <c r="G81" s="1033">
        <v>3367</v>
      </c>
      <c r="H81" s="1033">
        <v>16</v>
      </c>
      <c r="I81" s="1033">
        <v>14</v>
      </c>
      <c r="J81" s="1033">
        <v>98</v>
      </c>
      <c r="K81" s="1033">
        <v>91</v>
      </c>
      <c r="L81" s="1033">
        <v>351</v>
      </c>
      <c r="M81" s="1033">
        <v>288</v>
      </c>
      <c r="N81" s="1033">
        <v>1009</v>
      </c>
      <c r="O81" s="1033">
        <v>985</v>
      </c>
      <c r="P81" s="1035">
        <v>93</v>
      </c>
      <c r="Q81" s="1035">
        <v>240</v>
      </c>
      <c r="R81" s="1033">
        <v>7</v>
      </c>
      <c r="S81" s="1033">
        <v>15</v>
      </c>
      <c r="T81" s="1033">
        <v>57</v>
      </c>
      <c r="U81" s="1033">
        <v>103</v>
      </c>
    </row>
    <row r="82" spans="1:21">
      <c r="A82" s="1033"/>
      <c r="B82" s="1033"/>
      <c r="C82" s="1033"/>
      <c r="D82" s="1034"/>
      <c r="E82" s="1033"/>
      <c r="F82" s="1033" t="s">
        <v>12204</v>
      </c>
      <c r="G82" s="1033">
        <v>724</v>
      </c>
      <c r="H82" s="1033">
        <v>1</v>
      </c>
      <c r="I82" s="1033">
        <v>0</v>
      </c>
      <c r="J82" s="1033">
        <v>18</v>
      </c>
      <c r="K82" s="1033">
        <v>11</v>
      </c>
      <c r="L82" s="1033">
        <v>76</v>
      </c>
      <c r="M82" s="1033">
        <v>45</v>
      </c>
      <c r="N82" s="1033">
        <v>206</v>
      </c>
      <c r="O82" s="1033">
        <v>199</v>
      </c>
      <c r="P82" s="1035">
        <v>25</v>
      </c>
      <c r="Q82" s="1035">
        <v>71</v>
      </c>
      <c r="R82" s="1033">
        <v>3</v>
      </c>
      <c r="S82" s="1033">
        <v>3</v>
      </c>
      <c r="T82" s="1033">
        <v>25</v>
      </c>
      <c r="U82" s="1033">
        <v>41</v>
      </c>
    </row>
    <row r="83" spans="1:21">
      <c r="A83" s="1033"/>
      <c r="B83" s="1033"/>
      <c r="C83" s="1033"/>
      <c r="D83" s="1034"/>
      <c r="E83" s="1033"/>
      <c r="F83" s="1033" t="s">
        <v>12205</v>
      </c>
      <c r="G83" s="1033">
        <v>4019</v>
      </c>
      <c r="H83" s="1033">
        <v>11</v>
      </c>
      <c r="I83" s="1033">
        <v>13</v>
      </c>
      <c r="J83" s="1033">
        <v>131</v>
      </c>
      <c r="K83" s="1033">
        <v>139</v>
      </c>
      <c r="L83" s="1033">
        <v>335</v>
      </c>
      <c r="M83" s="1033">
        <v>317</v>
      </c>
      <c r="N83" s="1033">
        <v>984</v>
      </c>
      <c r="O83" s="1033">
        <v>1017</v>
      </c>
      <c r="P83" s="1035">
        <v>113</v>
      </c>
      <c r="Q83" s="1035">
        <v>377</v>
      </c>
      <c r="R83" s="1033">
        <v>21</v>
      </c>
      <c r="S83" s="1033">
        <v>33</v>
      </c>
      <c r="T83" s="1033">
        <v>178</v>
      </c>
      <c r="U83" s="1033">
        <v>350</v>
      </c>
    </row>
    <row r="84" spans="1:21">
      <c r="A84" s="1033"/>
      <c r="B84" s="1033"/>
      <c r="C84" s="1033"/>
      <c r="D84" s="1034"/>
      <c r="E84" s="1033"/>
      <c r="F84" s="1033" t="s">
        <v>12206</v>
      </c>
      <c r="G84" s="1033">
        <v>4528</v>
      </c>
      <c r="H84" s="1033">
        <v>24</v>
      </c>
      <c r="I84" s="1033">
        <v>19</v>
      </c>
      <c r="J84" s="1033">
        <v>153</v>
      </c>
      <c r="K84" s="1033">
        <v>145</v>
      </c>
      <c r="L84" s="1033">
        <v>413</v>
      </c>
      <c r="M84" s="1033">
        <v>421</v>
      </c>
      <c r="N84" s="1033">
        <v>1113</v>
      </c>
      <c r="O84" s="1033">
        <v>1339</v>
      </c>
      <c r="P84" s="1035">
        <v>103</v>
      </c>
      <c r="Q84" s="1035">
        <v>398</v>
      </c>
      <c r="R84" s="1033">
        <v>24</v>
      </c>
      <c r="S84" s="1033">
        <v>22</v>
      </c>
      <c r="T84" s="1033">
        <v>118</v>
      </c>
      <c r="U84" s="1033">
        <v>236</v>
      </c>
    </row>
    <row r="85" spans="1:21">
      <c r="A85" s="1033"/>
      <c r="B85" s="1033"/>
      <c r="C85" s="1033"/>
      <c r="D85" s="1034"/>
      <c r="E85" s="1033"/>
      <c r="F85" s="1033" t="s">
        <v>12207</v>
      </c>
      <c r="G85" s="1033">
        <v>12510</v>
      </c>
      <c r="H85" s="1033">
        <v>139</v>
      </c>
      <c r="I85" s="1033">
        <v>173</v>
      </c>
      <c r="J85" s="1033">
        <v>615</v>
      </c>
      <c r="K85" s="1033">
        <v>571</v>
      </c>
      <c r="L85" s="1033">
        <v>1442</v>
      </c>
      <c r="M85" s="1033">
        <v>1273</v>
      </c>
      <c r="N85" s="1033">
        <v>3039</v>
      </c>
      <c r="O85" s="1033">
        <v>3467</v>
      </c>
      <c r="P85" s="1035">
        <v>278</v>
      </c>
      <c r="Q85" s="1035">
        <v>764</v>
      </c>
      <c r="R85" s="1033">
        <v>40</v>
      </c>
      <c r="S85" s="1033">
        <v>51</v>
      </c>
      <c r="T85" s="1033">
        <v>226</v>
      </c>
      <c r="U85" s="1033">
        <v>432</v>
      </c>
    </row>
    <row r="86" spans="1:21">
      <c r="A86" s="1033"/>
      <c r="B86" s="1033"/>
      <c r="C86" s="1033"/>
      <c r="D86" s="1034"/>
      <c r="E86" s="1033"/>
      <c r="F86" s="1033" t="s">
        <v>6689</v>
      </c>
      <c r="G86" s="1033">
        <v>66583</v>
      </c>
      <c r="H86" s="1033">
        <v>487</v>
      </c>
      <c r="I86" s="1033">
        <v>511</v>
      </c>
      <c r="J86" s="1033">
        <v>2704</v>
      </c>
      <c r="K86" s="1033">
        <v>2470</v>
      </c>
      <c r="L86" s="1033">
        <v>7332</v>
      </c>
      <c r="M86" s="1033">
        <v>6718</v>
      </c>
      <c r="N86" s="1033">
        <v>15641</v>
      </c>
      <c r="O86" s="1033">
        <v>17233</v>
      </c>
      <c r="P86" s="1035">
        <v>1629</v>
      </c>
      <c r="Q86" s="1035">
        <v>4632</v>
      </c>
      <c r="R86" s="1033">
        <v>271</v>
      </c>
      <c r="S86" s="1033">
        <v>435</v>
      </c>
      <c r="T86" s="1033">
        <v>2102</v>
      </c>
      <c r="U86" s="1033">
        <v>4418</v>
      </c>
    </row>
    <row r="87" spans="1:21">
      <c r="A87" s="1033"/>
      <c r="B87" s="1033" t="s">
        <v>11473</v>
      </c>
      <c r="C87" s="1033"/>
      <c r="D87" s="1034" t="s">
        <v>6944</v>
      </c>
      <c r="E87" s="1033" t="s">
        <v>12218</v>
      </c>
      <c r="F87" s="1033" t="s">
        <v>12201</v>
      </c>
      <c r="G87" s="1033">
        <v>1548</v>
      </c>
      <c r="H87" s="1033">
        <v>23</v>
      </c>
      <c r="I87" s="1033">
        <v>24</v>
      </c>
      <c r="J87" s="1033">
        <v>161</v>
      </c>
      <c r="K87" s="1033">
        <v>140</v>
      </c>
      <c r="L87" s="1033">
        <v>599</v>
      </c>
      <c r="M87" s="1033">
        <v>601</v>
      </c>
      <c r="N87" s="1033">
        <v>0</v>
      </c>
      <c r="O87" s="1033">
        <v>0</v>
      </c>
      <c r="P87" s="1035">
        <v>0</v>
      </c>
      <c r="Q87" s="1035">
        <v>0</v>
      </c>
      <c r="R87" s="1033">
        <v>0</v>
      </c>
      <c r="S87" s="1033">
        <v>0</v>
      </c>
      <c r="T87" s="1033">
        <v>0</v>
      </c>
      <c r="U87" s="1033">
        <v>0</v>
      </c>
    </row>
    <row r="88" spans="1:21">
      <c r="A88" s="1033"/>
      <c r="B88" s="1033"/>
      <c r="C88" s="1033"/>
      <c r="D88" s="1034"/>
      <c r="E88" s="1033"/>
      <c r="F88" s="1033" t="s">
        <v>12202</v>
      </c>
      <c r="G88" s="1033">
        <v>4329</v>
      </c>
      <c r="H88" s="1033">
        <v>65</v>
      </c>
      <c r="I88" s="1033">
        <v>50</v>
      </c>
      <c r="J88" s="1033">
        <v>557</v>
      </c>
      <c r="K88" s="1033">
        <v>527</v>
      </c>
      <c r="L88" s="1033">
        <v>1537</v>
      </c>
      <c r="M88" s="1033">
        <v>1593</v>
      </c>
      <c r="N88" s="1033">
        <v>0</v>
      </c>
      <c r="O88" s="1033">
        <v>0</v>
      </c>
      <c r="P88" s="1035">
        <v>0</v>
      </c>
      <c r="Q88" s="1035">
        <v>0</v>
      </c>
      <c r="R88" s="1033">
        <v>0</v>
      </c>
      <c r="S88" s="1033">
        <v>0</v>
      </c>
      <c r="T88" s="1033">
        <v>0</v>
      </c>
      <c r="U88" s="1033">
        <v>0</v>
      </c>
    </row>
    <row r="89" spans="1:21">
      <c r="A89" s="1033"/>
      <c r="B89" s="1033"/>
      <c r="C89" s="1033"/>
      <c r="D89" s="1034"/>
      <c r="E89" s="1033"/>
      <c r="F89" s="1033" t="s">
        <v>12203</v>
      </c>
      <c r="G89" s="1033">
        <v>3263</v>
      </c>
      <c r="H89" s="1033">
        <v>67</v>
      </c>
      <c r="I89" s="1033">
        <v>65</v>
      </c>
      <c r="J89" s="1033">
        <v>438</v>
      </c>
      <c r="K89" s="1033">
        <v>430</v>
      </c>
      <c r="L89" s="1033">
        <v>1181</v>
      </c>
      <c r="M89" s="1033">
        <v>1082</v>
      </c>
      <c r="N89" s="1033">
        <v>0</v>
      </c>
      <c r="O89" s="1033">
        <v>0</v>
      </c>
      <c r="P89" s="1035">
        <v>0</v>
      </c>
      <c r="Q89" s="1035">
        <v>0</v>
      </c>
      <c r="R89" s="1033">
        <v>0</v>
      </c>
      <c r="S89" s="1033">
        <v>0</v>
      </c>
      <c r="T89" s="1033">
        <v>0</v>
      </c>
      <c r="U89" s="1033">
        <v>0</v>
      </c>
    </row>
    <row r="90" spans="1:21">
      <c r="A90" s="1033"/>
      <c r="B90" s="1033"/>
      <c r="C90" s="1033"/>
      <c r="D90" s="1034"/>
      <c r="E90" s="1033"/>
      <c r="F90" s="1033" t="s">
        <v>12204</v>
      </c>
      <c r="G90" s="1033">
        <v>1627</v>
      </c>
      <c r="H90" s="1033">
        <v>22</v>
      </c>
      <c r="I90" s="1033">
        <v>13</v>
      </c>
      <c r="J90" s="1033">
        <v>246</v>
      </c>
      <c r="K90" s="1033">
        <v>249</v>
      </c>
      <c r="L90" s="1033">
        <v>569</v>
      </c>
      <c r="M90" s="1033">
        <v>528</v>
      </c>
      <c r="N90" s="1033">
        <v>0</v>
      </c>
      <c r="O90" s="1033">
        <v>0</v>
      </c>
      <c r="P90" s="1035">
        <v>0</v>
      </c>
      <c r="Q90" s="1035">
        <v>0</v>
      </c>
      <c r="R90" s="1033">
        <v>0</v>
      </c>
      <c r="S90" s="1033">
        <v>0</v>
      </c>
      <c r="T90" s="1033">
        <v>0</v>
      </c>
      <c r="U90" s="1033">
        <v>0</v>
      </c>
    </row>
    <row r="91" spans="1:21">
      <c r="A91" s="1033"/>
      <c r="B91" s="1033"/>
      <c r="C91" s="1033"/>
      <c r="D91" s="1034"/>
      <c r="E91" s="1033"/>
      <c r="F91" s="1033" t="s">
        <v>12205</v>
      </c>
      <c r="G91" s="1033">
        <v>1749</v>
      </c>
      <c r="H91" s="1033">
        <v>31</v>
      </c>
      <c r="I91" s="1033">
        <v>23</v>
      </c>
      <c r="J91" s="1033">
        <v>174</v>
      </c>
      <c r="K91" s="1033">
        <v>157</v>
      </c>
      <c r="L91" s="1033">
        <v>685</v>
      </c>
      <c r="M91" s="1033">
        <v>679</v>
      </c>
      <c r="N91" s="1033">
        <v>0</v>
      </c>
      <c r="O91" s="1033">
        <v>0</v>
      </c>
      <c r="P91" s="1035">
        <v>0</v>
      </c>
      <c r="Q91" s="1035">
        <v>0</v>
      </c>
      <c r="R91" s="1033">
        <v>0</v>
      </c>
      <c r="S91" s="1033">
        <v>0</v>
      </c>
      <c r="T91" s="1033">
        <v>0</v>
      </c>
      <c r="U91" s="1033">
        <v>0</v>
      </c>
    </row>
    <row r="92" spans="1:21">
      <c r="A92" s="1033"/>
      <c r="B92" s="1033"/>
      <c r="C92" s="1033"/>
      <c r="D92" s="1034"/>
      <c r="E92" s="1033"/>
      <c r="F92" s="1033" t="s">
        <v>12206</v>
      </c>
      <c r="G92" s="1033">
        <v>2779</v>
      </c>
      <c r="H92" s="1033">
        <v>130</v>
      </c>
      <c r="I92" s="1033">
        <v>111</v>
      </c>
      <c r="J92" s="1033">
        <v>375</v>
      </c>
      <c r="K92" s="1033">
        <v>396</v>
      </c>
      <c r="L92" s="1033">
        <v>925</v>
      </c>
      <c r="M92" s="1033">
        <v>842</v>
      </c>
      <c r="N92" s="1033">
        <v>0</v>
      </c>
      <c r="O92" s="1033">
        <v>0</v>
      </c>
      <c r="P92" s="1035">
        <v>0</v>
      </c>
      <c r="Q92" s="1035">
        <v>0</v>
      </c>
      <c r="R92" s="1033">
        <v>0</v>
      </c>
      <c r="S92" s="1033">
        <v>0</v>
      </c>
      <c r="T92" s="1033">
        <v>0</v>
      </c>
      <c r="U92" s="1033">
        <v>0</v>
      </c>
    </row>
    <row r="93" spans="1:21">
      <c r="A93" s="1033"/>
      <c r="B93" s="1033"/>
      <c r="C93" s="1033"/>
      <c r="D93" s="1034"/>
      <c r="E93" s="1033"/>
      <c r="F93" s="1033" t="s">
        <v>12207</v>
      </c>
      <c r="G93" s="1033">
        <v>23170</v>
      </c>
      <c r="H93" s="1033">
        <v>499</v>
      </c>
      <c r="I93" s="1033">
        <v>479</v>
      </c>
      <c r="J93" s="1033">
        <v>2763</v>
      </c>
      <c r="K93" s="1033">
        <v>2711</v>
      </c>
      <c r="L93" s="1033">
        <v>8679</v>
      </c>
      <c r="M93" s="1033">
        <v>8039</v>
      </c>
      <c r="N93" s="1033">
        <v>0</v>
      </c>
      <c r="O93" s="1033">
        <v>0</v>
      </c>
      <c r="P93" s="1035">
        <v>0</v>
      </c>
      <c r="Q93" s="1035">
        <v>0</v>
      </c>
      <c r="R93" s="1033">
        <v>0</v>
      </c>
      <c r="S93" s="1033">
        <v>0</v>
      </c>
      <c r="T93" s="1033">
        <v>0</v>
      </c>
      <c r="U93" s="1033">
        <v>0</v>
      </c>
    </row>
    <row r="94" spans="1:21">
      <c r="A94" s="1033"/>
      <c r="B94" s="1033"/>
      <c r="C94" s="1033"/>
      <c r="D94" s="1034"/>
      <c r="E94" s="1033"/>
      <c r="F94" s="1033" t="s">
        <v>6689</v>
      </c>
      <c r="G94" s="1033">
        <v>38465</v>
      </c>
      <c r="H94" s="1033">
        <v>837</v>
      </c>
      <c r="I94" s="1033">
        <v>765</v>
      </c>
      <c r="J94" s="1033">
        <v>4714</v>
      </c>
      <c r="K94" s="1033">
        <v>4610</v>
      </c>
      <c r="L94" s="1033">
        <v>14175</v>
      </c>
      <c r="M94" s="1033">
        <v>13364</v>
      </c>
      <c r="N94" s="1033">
        <v>0</v>
      </c>
      <c r="O94" s="1033">
        <v>0</v>
      </c>
      <c r="P94" s="1035">
        <v>0</v>
      </c>
      <c r="Q94" s="1035">
        <v>0</v>
      </c>
      <c r="R94" s="1033">
        <v>0</v>
      </c>
      <c r="S94" s="1033">
        <v>0</v>
      </c>
      <c r="T94" s="1033">
        <v>0</v>
      </c>
      <c r="U94" s="1033">
        <v>0</v>
      </c>
    </row>
    <row r="95" spans="1:21">
      <c r="A95" s="1033"/>
      <c r="B95" s="1033" t="s">
        <v>11474</v>
      </c>
      <c r="C95" s="1033"/>
      <c r="D95" s="1034" t="s">
        <v>745</v>
      </c>
      <c r="E95" s="1033" t="s">
        <v>12219</v>
      </c>
      <c r="F95" s="1033" t="s">
        <v>12201</v>
      </c>
      <c r="G95" s="1033">
        <v>3691</v>
      </c>
      <c r="H95" s="1033">
        <v>62</v>
      </c>
      <c r="I95" s="1033">
        <v>55</v>
      </c>
      <c r="J95" s="1033">
        <v>441</v>
      </c>
      <c r="K95" s="1033">
        <v>439</v>
      </c>
      <c r="L95" s="1033">
        <v>1381</v>
      </c>
      <c r="M95" s="1033">
        <v>1313</v>
      </c>
      <c r="N95" s="1033">
        <v>0</v>
      </c>
      <c r="O95" s="1033">
        <v>0</v>
      </c>
      <c r="P95" s="1035">
        <v>0</v>
      </c>
      <c r="Q95" s="1035">
        <v>0</v>
      </c>
      <c r="R95" s="1033">
        <v>0</v>
      </c>
      <c r="S95" s="1033">
        <v>0</v>
      </c>
      <c r="T95" s="1033">
        <v>0</v>
      </c>
      <c r="U95" s="1033">
        <v>0</v>
      </c>
    </row>
    <row r="96" spans="1:21">
      <c r="A96" s="1033"/>
      <c r="B96" s="1033"/>
      <c r="C96" s="1033"/>
      <c r="D96" s="1034"/>
      <c r="E96" s="1033"/>
      <c r="F96" s="1033" t="s">
        <v>12202</v>
      </c>
      <c r="G96" s="1033">
        <v>5072</v>
      </c>
      <c r="H96" s="1033">
        <v>72</v>
      </c>
      <c r="I96" s="1033">
        <v>49</v>
      </c>
      <c r="J96" s="1033">
        <v>590</v>
      </c>
      <c r="K96" s="1033">
        <v>547</v>
      </c>
      <c r="L96" s="1033">
        <v>1913</v>
      </c>
      <c r="M96" s="1033">
        <v>1901</v>
      </c>
      <c r="N96" s="1033">
        <v>0</v>
      </c>
      <c r="O96" s="1033">
        <v>0</v>
      </c>
      <c r="P96" s="1035">
        <v>0</v>
      </c>
      <c r="Q96" s="1035">
        <v>0</v>
      </c>
      <c r="R96" s="1033">
        <v>0</v>
      </c>
      <c r="S96" s="1033">
        <v>0</v>
      </c>
      <c r="T96" s="1033">
        <v>0</v>
      </c>
      <c r="U96" s="1033">
        <v>0</v>
      </c>
    </row>
    <row r="97" spans="1:21">
      <c r="A97" s="1033"/>
      <c r="B97" s="1033"/>
      <c r="C97" s="1033"/>
      <c r="D97" s="1034"/>
      <c r="E97" s="1033"/>
      <c r="F97" s="1033" t="s">
        <v>12203</v>
      </c>
      <c r="G97" s="1033">
        <v>2808</v>
      </c>
      <c r="H97" s="1033">
        <v>81</v>
      </c>
      <c r="I97" s="1033">
        <v>64</v>
      </c>
      <c r="J97" s="1033">
        <v>367</v>
      </c>
      <c r="K97" s="1033">
        <v>347</v>
      </c>
      <c r="L97" s="1033">
        <v>1000</v>
      </c>
      <c r="M97" s="1033">
        <v>949</v>
      </c>
      <c r="N97" s="1033">
        <v>0</v>
      </c>
      <c r="O97" s="1033">
        <v>0</v>
      </c>
      <c r="P97" s="1035">
        <v>0</v>
      </c>
      <c r="Q97" s="1035">
        <v>0</v>
      </c>
      <c r="R97" s="1033">
        <v>0</v>
      </c>
      <c r="S97" s="1033">
        <v>0</v>
      </c>
      <c r="T97" s="1033">
        <v>0</v>
      </c>
      <c r="U97" s="1033">
        <v>0</v>
      </c>
    </row>
    <row r="98" spans="1:21">
      <c r="A98" s="1033"/>
      <c r="B98" s="1033"/>
      <c r="C98" s="1033"/>
      <c r="D98" s="1034"/>
      <c r="E98" s="1033"/>
      <c r="F98" s="1033" t="s">
        <v>12204</v>
      </c>
      <c r="G98" s="1033">
        <v>839</v>
      </c>
      <c r="H98" s="1033">
        <v>7</v>
      </c>
      <c r="I98" s="1033">
        <v>12</v>
      </c>
      <c r="J98" s="1033">
        <v>126</v>
      </c>
      <c r="K98" s="1033">
        <v>103</v>
      </c>
      <c r="L98" s="1033">
        <v>315</v>
      </c>
      <c r="M98" s="1033">
        <v>276</v>
      </c>
      <c r="N98" s="1033">
        <v>0</v>
      </c>
      <c r="O98" s="1033">
        <v>0</v>
      </c>
      <c r="P98" s="1035">
        <v>0</v>
      </c>
      <c r="Q98" s="1035">
        <v>0</v>
      </c>
      <c r="R98" s="1033">
        <v>0</v>
      </c>
      <c r="S98" s="1033">
        <v>0</v>
      </c>
      <c r="T98" s="1033">
        <v>0</v>
      </c>
      <c r="U98" s="1033">
        <v>0</v>
      </c>
    </row>
    <row r="99" spans="1:21">
      <c r="A99" s="1033"/>
      <c r="B99" s="1033"/>
      <c r="C99" s="1033"/>
      <c r="D99" s="1034"/>
      <c r="E99" s="1033"/>
      <c r="F99" s="1033" t="s">
        <v>12205</v>
      </c>
      <c r="G99" s="1033">
        <v>1388</v>
      </c>
      <c r="H99" s="1033">
        <v>23</v>
      </c>
      <c r="I99" s="1033">
        <v>28</v>
      </c>
      <c r="J99" s="1033">
        <v>167</v>
      </c>
      <c r="K99" s="1033">
        <v>158</v>
      </c>
      <c r="L99" s="1033">
        <v>518</v>
      </c>
      <c r="M99" s="1033">
        <v>494</v>
      </c>
      <c r="N99" s="1033">
        <v>0</v>
      </c>
      <c r="O99" s="1033">
        <v>0</v>
      </c>
      <c r="P99" s="1035">
        <v>0</v>
      </c>
      <c r="Q99" s="1035">
        <v>0</v>
      </c>
      <c r="R99" s="1033">
        <v>0</v>
      </c>
      <c r="S99" s="1033">
        <v>0</v>
      </c>
      <c r="T99" s="1033">
        <v>0</v>
      </c>
      <c r="U99" s="1033">
        <v>0</v>
      </c>
    </row>
    <row r="100" spans="1:21">
      <c r="A100" s="1033"/>
      <c r="B100" s="1033"/>
      <c r="C100" s="1033"/>
      <c r="D100" s="1034"/>
      <c r="E100" s="1033"/>
      <c r="F100" s="1033" t="s">
        <v>12206</v>
      </c>
      <c r="G100" s="1033">
        <v>3437</v>
      </c>
      <c r="H100" s="1033">
        <v>143</v>
      </c>
      <c r="I100" s="1033">
        <v>157</v>
      </c>
      <c r="J100" s="1033">
        <v>504</v>
      </c>
      <c r="K100" s="1033">
        <v>469</v>
      </c>
      <c r="L100" s="1033">
        <v>1102</v>
      </c>
      <c r="M100" s="1033">
        <v>1062</v>
      </c>
      <c r="N100" s="1033">
        <v>0</v>
      </c>
      <c r="O100" s="1033">
        <v>0</v>
      </c>
      <c r="P100" s="1035">
        <v>0</v>
      </c>
      <c r="Q100" s="1035">
        <v>0</v>
      </c>
      <c r="R100" s="1033">
        <v>0</v>
      </c>
      <c r="S100" s="1033">
        <v>0</v>
      </c>
      <c r="T100" s="1033">
        <v>0</v>
      </c>
      <c r="U100" s="1033">
        <v>0</v>
      </c>
    </row>
    <row r="101" spans="1:21">
      <c r="A101" s="1033"/>
      <c r="B101" s="1033"/>
      <c r="C101" s="1033"/>
      <c r="D101" s="1034"/>
      <c r="E101" s="1033"/>
      <c r="F101" s="1033" t="s">
        <v>12207</v>
      </c>
      <c r="G101" s="1033">
        <v>14451</v>
      </c>
      <c r="H101" s="1033">
        <v>339</v>
      </c>
      <c r="I101" s="1033">
        <v>301</v>
      </c>
      <c r="J101" s="1033">
        <v>1648</v>
      </c>
      <c r="K101" s="1033">
        <v>1610</v>
      </c>
      <c r="L101" s="1033">
        <v>5406</v>
      </c>
      <c r="M101" s="1033">
        <v>5147</v>
      </c>
      <c r="N101" s="1033">
        <v>0</v>
      </c>
      <c r="O101" s="1033">
        <v>0</v>
      </c>
      <c r="P101" s="1035">
        <v>0</v>
      </c>
      <c r="Q101" s="1035">
        <v>0</v>
      </c>
      <c r="R101" s="1033">
        <v>0</v>
      </c>
      <c r="S101" s="1033">
        <v>0</v>
      </c>
      <c r="T101" s="1033">
        <v>0</v>
      </c>
      <c r="U101" s="1033">
        <v>0</v>
      </c>
    </row>
    <row r="102" spans="1:21">
      <c r="A102" s="1033"/>
      <c r="B102" s="1033"/>
      <c r="C102" s="1033"/>
      <c r="D102" s="1034"/>
      <c r="E102" s="1033"/>
      <c r="F102" s="1033" t="s">
        <v>6689</v>
      </c>
      <c r="G102" s="1033">
        <v>31686</v>
      </c>
      <c r="H102" s="1033">
        <v>727</v>
      </c>
      <c r="I102" s="1033">
        <v>666</v>
      </c>
      <c r="J102" s="1033">
        <v>3843</v>
      </c>
      <c r="K102" s="1033">
        <v>3673</v>
      </c>
      <c r="L102" s="1033">
        <v>11635</v>
      </c>
      <c r="M102" s="1033">
        <v>11142</v>
      </c>
      <c r="N102" s="1033">
        <v>0</v>
      </c>
      <c r="O102" s="1033">
        <v>0</v>
      </c>
      <c r="P102" s="1035">
        <v>0</v>
      </c>
      <c r="Q102" s="1035">
        <v>0</v>
      </c>
      <c r="R102" s="1033">
        <v>0</v>
      </c>
      <c r="S102" s="1033">
        <v>0</v>
      </c>
      <c r="T102" s="1033">
        <v>0</v>
      </c>
      <c r="U102" s="1033">
        <v>0</v>
      </c>
    </row>
    <row r="103" spans="1:21">
      <c r="A103" s="1033"/>
      <c r="B103" s="1033" t="s">
        <v>11475</v>
      </c>
      <c r="C103" s="1033"/>
      <c r="D103" s="1034" t="s">
        <v>753</v>
      </c>
      <c r="E103" s="1033" t="s">
        <v>12220</v>
      </c>
      <c r="F103" s="1033" t="s">
        <v>12201</v>
      </c>
      <c r="G103" s="1033">
        <v>3437</v>
      </c>
      <c r="H103" s="1033">
        <v>79</v>
      </c>
      <c r="I103" s="1033">
        <v>61</v>
      </c>
      <c r="J103" s="1033">
        <v>503</v>
      </c>
      <c r="K103" s="1033">
        <v>464</v>
      </c>
      <c r="L103" s="1033">
        <v>1175</v>
      </c>
      <c r="M103" s="1033">
        <v>1155</v>
      </c>
      <c r="N103" s="1033">
        <v>0</v>
      </c>
      <c r="O103" s="1033">
        <v>0</v>
      </c>
      <c r="P103" s="1035">
        <v>0</v>
      </c>
      <c r="Q103" s="1035">
        <v>0</v>
      </c>
      <c r="R103" s="1033">
        <v>0</v>
      </c>
      <c r="S103" s="1033">
        <v>0</v>
      </c>
      <c r="T103" s="1033">
        <v>0</v>
      </c>
      <c r="U103" s="1033">
        <v>0</v>
      </c>
    </row>
    <row r="104" spans="1:21">
      <c r="A104" s="1033"/>
      <c r="B104" s="1033"/>
      <c r="C104" s="1033"/>
      <c r="D104" s="1034"/>
      <c r="E104" s="1033"/>
      <c r="F104" s="1033" t="s">
        <v>12202</v>
      </c>
      <c r="G104" s="1033">
        <v>20219</v>
      </c>
      <c r="H104" s="1033">
        <v>189</v>
      </c>
      <c r="I104" s="1033">
        <v>154</v>
      </c>
      <c r="J104" s="1033">
        <v>2085</v>
      </c>
      <c r="K104" s="1033">
        <v>2008</v>
      </c>
      <c r="L104" s="1033">
        <v>8041</v>
      </c>
      <c r="M104" s="1033">
        <v>7742</v>
      </c>
      <c r="N104" s="1033">
        <v>0</v>
      </c>
      <c r="O104" s="1033">
        <v>0</v>
      </c>
      <c r="P104" s="1035">
        <v>0</v>
      </c>
      <c r="Q104" s="1035">
        <v>0</v>
      </c>
      <c r="R104" s="1033">
        <v>0</v>
      </c>
      <c r="S104" s="1033">
        <v>0</v>
      </c>
      <c r="T104" s="1033">
        <v>0</v>
      </c>
      <c r="U104" s="1033">
        <v>0</v>
      </c>
    </row>
    <row r="105" spans="1:21">
      <c r="A105" s="1033"/>
      <c r="B105" s="1033"/>
      <c r="C105" s="1033"/>
      <c r="D105" s="1034"/>
      <c r="E105" s="1033"/>
      <c r="F105" s="1033" t="s">
        <v>12203</v>
      </c>
      <c r="G105" s="1033">
        <v>4562</v>
      </c>
      <c r="H105" s="1033">
        <v>111</v>
      </c>
      <c r="I105" s="1033">
        <v>132</v>
      </c>
      <c r="J105" s="1033">
        <v>807</v>
      </c>
      <c r="K105" s="1033">
        <v>746</v>
      </c>
      <c r="L105" s="1033">
        <v>1413</v>
      </c>
      <c r="M105" s="1033">
        <v>1353</v>
      </c>
      <c r="N105" s="1033">
        <v>0</v>
      </c>
      <c r="O105" s="1033">
        <v>0</v>
      </c>
      <c r="P105" s="1035">
        <v>0</v>
      </c>
      <c r="Q105" s="1035">
        <v>0</v>
      </c>
      <c r="R105" s="1033">
        <v>0</v>
      </c>
      <c r="S105" s="1033">
        <v>0</v>
      </c>
      <c r="T105" s="1033">
        <v>0</v>
      </c>
      <c r="U105" s="1033">
        <v>0</v>
      </c>
    </row>
    <row r="106" spans="1:21">
      <c r="A106" s="1033"/>
      <c r="B106" s="1033"/>
      <c r="C106" s="1033"/>
      <c r="D106" s="1034"/>
      <c r="E106" s="1033"/>
      <c r="F106" s="1033" t="s">
        <v>12204</v>
      </c>
      <c r="G106" s="1033">
        <v>580</v>
      </c>
      <c r="H106" s="1033">
        <v>9</v>
      </c>
      <c r="I106" s="1033">
        <v>6</v>
      </c>
      <c r="J106" s="1033">
        <v>79</v>
      </c>
      <c r="K106" s="1033">
        <v>72</v>
      </c>
      <c r="L106" s="1033">
        <v>203</v>
      </c>
      <c r="M106" s="1033">
        <v>211</v>
      </c>
      <c r="N106" s="1033">
        <v>0</v>
      </c>
      <c r="O106" s="1033">
        <v>0</v>
      </c>
      <c r="P106" s="1035">
        <v>0</v>
      </c>
      <c r="Q106" s="1035">
        <v>0</v>
      </c>
      <c r="R106" s="1033">
        <v>0</v>
      </c>
      <c r="S106" s="1033">
        <v>0</v>
      </c>
      <c r="T106" s="1033">
        <v>0</v>
      </c>
      <c r="U106" s="1033">
        <v>0</v>
      </c>
    </row>
    <row r="107" spans="1:21">
      <c r="A107" s="1033"/>
      <c r="B107" s="1033"/>
      <c r="C107" s="1033"/>
      <c r="D107" s="1034"/>
      <c r="E107" s="1033"/>
      <c r="F107" s="1033" t="s">
        <v>12205</v>
      </c>
      <c r="G107" s="1033">
        <v>1553</v>
      </c>
      <c r="H107" s="1033">
        <v>21</v>
      </c>
      <c r="I107" s="1033">
        <v>14</v>
      </c>
      <c r="J107" s="1033">
        <v>146</v>
      </c>
      <c r="K107" s="1033">
        <v>127</v>
      </c>
      <c r="L107" s="1033">
        <v>621</v>
      </c>
      <c r="M107" s="1033">
        <v>624</v>
      </c>
      <c r="N107" s="1033">
        <v>0</v>
      </c>
      <c r="O107" s="1033">
        <v>0</v>
      </c>
      <c r="P107" s="1035">
        <v>0</v>
      </c>
      <c r="Q107" s="1035">
        <v>0</v>
      </c>
      <c r="R107" s="1033">
        <v>0</v>
      </c>
      <c r="S107" s="1033">
        <v>0</v>
      </c>
      <c r="T107" s="1033">
        <v>0</v>
      </c>
      <c r="U107" s="1033">
        <v>0</v>
      </c>
    </row>
    <row r="108" spans="1:21">
      <c r="A108" s="1033"/>
      <c r="B108" s="1033"/>
      <c r="C108" s="1033"/>
      <c r="D108" s="1034"/>
      <c r="E108" s="1033"/>
      <c r="F108" s="1033" t="s">
        <v>12206</v>
      </c>
      <c r="G108" s="1033">
        <v>5604</v>
      </c>
      <c r="H108" s="1033">
        <v>174</v>
      </c>
      <c r="I108" s="1033">
        <v>160</v>
      </c>
      <c r="J108" s="1033">
        <v>745</v>
      </c>
      <c r="K108" s="1033">
        <v>682</v>
      </c>
      <c r="L108" s="1033">
        <v>1948</v>
      </c>
      <c r="M108" s="1033">
        <v>1895</v>
      </c>
      <c r="N108" s="1033">
        <v>0</v>
      </c>
      <c r="O108" s="1033">
        <v>0</v>
      </c>
      <c r="P108" s="1035">
        <v>0</v>
      </c>
      <c r="Q108" s="1035">
        <v>0</v>
      </c>
      <c r="R108" s="1033">
        <v>0</v>
      </c>
      <c r="S108" s="1033">
        <v>0</v>
      </c>
      <c r="T108" s="1033">
        <v>0</v>
      </c>
      <c r="U108" s="1033">
        <v>0</v>
      </c>
    </row>
    <row r="109" spans="1:21">
      <c r="A109" s="1033"/>
      <c r="B109" s="1033"/>
      <c r="C109" s="1033"/>
      <c r="D109" s="1034"/>
      <c r="E109" s="1033"/>
      <c r="F109" s="1033" t="s">
        <v>12207</v>
      </c>
      <c r="G109" s="1033">
        <v>19150</v>
      </c>
      <c r="H109" s="1033">
        <v>669</v>
      </c>
      <c r="I109" s="1033">
        <v>616</v>
      </c>
      <c r="J109" s="1033">
        <v>2769</v>
      </c>
      <c r="K109" s="1033">
        <v>2654</v>
      </c>
      <c r="L109" s="1033">
        <v>6260</v>
      </c>
      <c r="M109" s="1033">
        <v>6182</v>
      </c>
      <c r="N109" s="1033">
        <v>0</v>
      </c>
      <c r="O109" s="1033">
        <v>0</v>
      </c>
      <c r="P109" s="1035">
        <v>0</v>
      </c>
      <c r="Q109" s="1035">
        <v>0</v>
      </c>
      <c r="R109" s="1033">
        <v>0</v>
      </c>
      <c r="S109" s="1033">
        <v>0</v>
      </c>
      <c r="T109" s="1033">
        <v>0</v>
      </c>
      <c r="U109" s="1033">
        <v>0</v>
      </c>
    </row>
    <row r="110" spans="1:21">
      <c r="A110" s="1033"/>
      <c r="B110" s="1033"/>
      <c r="C110" s="1033"/>
      <c r="D110" s="1034"/>
      <c r="E110" s="1033"/>
      <c r="F110" s="1033" t="s">
        <v>6689</v>
      </c>
      <c r="G110" s="1033">
        <v>55105</v>
      </c>
      <c r="H110" s="1033">
        <v>1252</v>
      </c>
      <c r="I110" s="1033">
        <v>1143</v>
      </c>
      <c r="J110" s="1033">
        <v>7134</v>
      </c>
      <c r="K110" s="1033">
        <v>6753</v>
      </c>
      <c r="L110" s="1033">
        <v>19661</v>
      </c>
      <c r="M110" s="1033">
        <v>19162</v>
      </c>
      <c r="N110" s="1033">
        <v>0</v>
      </c>
      <c r="O110" s="1033">
        <v>0</v>
      </c>
      <c r="P110" s="1035">
        <v>0</v>
      </c>
      <c r="Q110" s="1035">
        <v>0</v>
      </c>
      <c r="R110" s="1033">
        <v>0</v>
      </c>
      <c r="S110" s="1033">
        <v>0</v>
      </c>
      <c r="T110" s="1033">
        <v>0</v>
      </c>
      <c r="U110" s="1033">
        <v>0</v>
      </c>
    </row>
    <row r="111" spans="1:21">
      <c r="A111" s="1033"/>
      <c r="B111" s="1033" t="s">
        <v>11476</v>
      </c>
      <c r="C111" s="1033"/>
      <c r="D111" s="1034" t="s">
        <v>5692</v>
      </c>
      <c r="E111" s="1033" t="s">
        <v>12221</v>
      </c>
      <c r="F111" s="1033" t="s">
        <v>12201</v>
      </c>
      <c r="G111" s="1033">
        <v>995</v>
      </c>
      <c r="H111" s="1033">
        <v>12</v>
      </c>
      <c r="I111" s="1033">
        <v>19</v>
      </c>
      <c r="J111" s="1033">
        <v>112</v>
      </c>
      <c r="K111" s="1033">
        <v>108</v>
      </c>
      <c r="L111" s="1033">
        <v>395</v>
      </c>
      <c r="M111" s="1033">
        <v>349</v>
      </c>
      <c r="N111" s="1033">
        <v>0</v>
      </c>
      <c r="O111" s="1033">
        <v>0</v>
      </c>
      <c r="P111" s="1035">
        <v>0</v>
      </c>
      <c r="Q111" s="1035">
        <v>0</v>
      </c>
      <c r="R111" s="1033">
        <v>0</v>
      </c>
      <c r="S111" s="1033">
        <v>0</v>
      </c>
      <c r="T111" s="1033">
        <v>0</v>
      </c>
      <c r="U111" s="1033">
        <v>0</v>
      </c>
    </row>
    <row r="112" spans="1:21">
      <c r="A112" s="1033"/>
      <c r="B112" s="1033"/>
      <c r="C112" s="1033"/>
      <c r="D112" s="1034"/>
      <c r="E112" s="1033"/>
      <c r="F112" s="1033" t="s">
        <v>12202</v>
      </c>
      <c r="G112" s="1033">
        <v>2160</v>
      </c>
      <c r="H112" s="1033">
        <v>13</v>
      </c>
      <c r="I112" s="1033">
        <v>14</v>
      </c>
      <c r="J112" s="1033">
        <v>250</v>
      </c>
      <c r="K112" s="1033">
        <v>221</v>
      </c>
      <c r="L112" s="1033">
        <v>826</v>
      </c>
      <c r="M112" s="1033">
        <v>836</v>
      </c>
      <c r="N112" s="1033">
        <v>0</v>
      </c>
      <c r="O112" s="1033">
        <v>0</v>
      </c>
      <c r="P112" s="1035">
        <v>0</v>
      </c>
      <c r="Q112" s="1035">
        <v>0</v>
      </c>
      <c r="R112" s="1033">
        <v>0</v>
      </c>
      <c r="S112" s="1033">
        <v>0</v>
      </c>
      <c r="T112" s="1033">
        <v>0</v>
      </c>
      <c r="U112" s="1033">
        <v>0</v>
      </c>
    </row>
    <row r="113" spans="1:21">
      <c r="A113" s="1033"/>
      <c r="B113" s="1033"/>
      <c r="C113" s="1033"/>
      <c r="D113" s="1034"/>
      <c r="E113" s="1033"/>
      <c r="F113" s="1033" t="s">
        <v>12203</v>
      </c>
      <c r="G113" s="1033">
        <v>1930</v>
      </c>
      <c r="H113" s="1033">
        <v>40</v>
      </c>
      <c r="I113" s="1033">
        <v>27</v>
      </c>
      <c r="J113" s="1033">
        <v>268</v>
      </c>
      <c r="K113" s="1033">
        <v>250</v>
      </c>
      <c r="L113" s="1033">
        <v>689</v>
      </c>
      <c r="M113" s="1033">
        <v>656</v>
      </c>
      <c r="N113" s="1033">
        <v>0</v>
      </c>
      <c r="O113" s="1033">
        <v>0</v>
      </c>
      <c r="P113" s="1035">
        <v>0</v>
      </c>
      <c r="Q113" s="1035">
        <v>0</v>
      </c>
      <c r="R113" s="1033">
        <v>0</v>
      </c>
      <c r="S113" s="1033">
        <v>0</v>
      </c>
      <c r="T113" s="1033">
        <v>0</v>
      </c>
      <c r="U113" s="1033">
        <v>0</v>
      </c>
    </row>
    <row r="114" spans="1:21">
      <c r="A114" s="1033"/>
      <c r="B114" s="1033"/>
      <c r="C114" s="1033"/>
      <c r="D114" s="1034"/>
      <c r="E114" s="1033"/>
      <c r="F114" s="1033" t="s">
        <v>12204</v>
      </c>
      <c r="G114" s="1033">
        <v>663</v>
      </c>
      <c r="H114" s="1033">
        <v>11</v>
      </c>
      <c r="I114" s="1033">
        <v>7</v>
      </c>
      <c r="J114" s="1033">
        <v>65</v>
      </c>
      <c r="K114" s="1033">
        <v>80</v>
      </c>
      <c r="L114" s="1033">
        <v>254</v>
      </c>
      <c r="M114" s="1033">
        <v>246</v>
      </c>
      <c r="N114" s="1033">
        <v>0</v>
      </c>
      <c r="O114" s="1033">
        <v>0</v>
      </c>
      <c r="P114" s="1035">
        <v>0</v>
      </c>
      <c r="Q114" s="1035">
        <v>0</v>
      </c>
      <c r="R114" s="1033">
        <v>0</v>
      </c>
      <c r="S114" s="1033">
        <v>0</v>
      </c>
      <c r="T114" s="1033">
        <v>0</v>
      </c>
      <c r="U114" s="1033">
        <v>0</v>
      </c>
    </row>
    <row r="115" spans="1:21">
      <c r="A115" s="1033"/>
      <c r="B115" s="1033"/>
      <c r="C115" s="1033"/>
      <c r="D115" s="1034"/>
      <c r="E115" s="1033"/>
      <c r="F115" s="1033" t="s">
        <v>12205</v>
      </c>
      <c r="G115" s="1033">
        <v>3854</v>
      </c>
      <c r="H115" s="1033">
        <v>77</v>
      </c>
      <c r="I115" s="1033">
        <v>81</v>
      </c>
      <c r="J115" s="1033">
        <v>626</v>
      </c>
      <c r="K115" s="1033">
        <v>555</v>
      </c>
      <c r="L115" s="1033">
        <v>1284</v>
      </c>
      <c r="M115" s="1033">
        <v>1231</v>
      </c>
      <c r="N115" s="1033">
        <v>0</v>
      </c>
      <c r="O115" s="1033">
        <v>0</v>
      </c>
      <c r="P115" s="1035">
        <v>0</v>
      </c>
      <c r="Q115" s="1035">
        <v>0</v>
      </c>
      <c r="R115" s="1033">
        <v>0</v>
      </c>
      <c r="S115" s="1033">
        <v>0</v>
      </c>
      <c r="T115" s="1033">
        <v>0</v>
      </c>
      <c r="U115" s="1033">
        <v>0</v>
      </c>
    </row>
    <row r="116" spans="1:21">
      <c r="A116" s="1033"/>
      <c r="B116" s="1033"/>
      <c r="C116" s="1033"/>
      <c r="D116" s="1034"/>
      <c r="E116" s="1033"/>
      <c r="F116" s="1033" t="s">
        <v>12206</v>
      </c>
      <c r="G116" s="1033">
        <v>2603</v>
      </c>
      <c r="H116" s="1033">
        <v>44</v>
      </c>
      <c r="I116" s="1033">
        <v>56</v>
      </c>
      <c r="J116" s="1033">
        <v>316</v>
      </c>
      <c r="K116" s="1033">
        <v>257</v>
      </c>
      <c r="L116" s="1033">
        <v>1008</v>
      </c>
      <c r="M116" s="1033">
        <v>922</v>
      </c>
      <c r="N116" s="1033">
        <v>0</v>
      </c>
      <c r="O116" s="1033">
        <v>0</v>
      </c>
      <c r="P116" s="1035">
        <v>0</v>
      </c>
      <c r="Q116" s="1035">
        <v>0</v>
      </c>
      <c r="R116" s="1033">
        <v>0</v>
      </c>
      <c r="S116" s="1033">
        <v>0</v>
      </c>
      <c r="T116" s="1033">
        <v>0</v>
      </c>
      <c r="U116" s="1033">
        <v>0</v>
      </c>
    </row>
    <row r="117" spans="1:21">
      <c r="A117" s="1033"/>
      <c r="B117" s="1033"/>
      <c r="C117" s="1033"/>
      <c r="D117" s="1034"/>
      <c r="E117" s="1033"/>
      <c r="F117" s="1033" t="s">
        <v>12207</v>
      </c>
      <c r="G117" s="1033">
        <v>9215</v>
      </c>
      <c r="H117" s="1033">
        <v>265</v>
      </c>
      <c r="I117" s="1033">
        <v>256</v>
      </c>
      <c r="J117" s="1033">
        <v>1145</v>
      </c>
      <c r="K117" s="1033">
        <v>1088</v>
      </c>
      <c r="L117" s="1033">
        <v>3304</v>
      </c>
      <c r="M117" s="1033">
        <v>3157</v>
      </c>
      <c r="N117" s="1033">
        <v>0</v>
      </c>
      <c r="O117" s="1033">
        <v>0</v>
      </c>
      <c r="P117" s="1035">
        <v>0</v>
      </c>
      <c r="Q117" s="1035">
        <v>0</v>
      </c>
      <c r="R117" s="1033">
        <v>0</v>
      </c>
      <c r="S117" s="1033">
        <v>0</v>
      </c>
      <c r="T117" s="1033">
        <v>0</v>
      </c>
      <c r="U117" s="1033">
        <v>0</v>
      </c>
    </row>
    <row r="118" spans="1:21">
      <c r="A118" s="1033"/>
      <c r="B118" s="1033"/>
      <c r="C118" s="1033"/>
      <c r="D118" s="1034"/>
      <c r="E118" s="1033"/>
      <c r="F118" s="1033" t="s">
        <v>6689</v>
      </c>
      <c r="G118" s="1033">
        <v>21420</v>
      </c>
      <c r="H118" s="1033">
        <v>462</v>
      </c>
      <c r="I118" s="1033">
        <v>460</v>
      </c>
      <c r="J118" s="1033">
        <v>2782</v>
      </c>
      <c r="K118" s="1033">
        <v>2559</v>
      </c>
      <c r="L118" s="1033">
        <v>7760</v>
      </c>
      <c r="M118" s="1033">
        <v>7397</v>
      </c>
      <c r="N118" s="1033">
        <v>0</v>
      </c>
      <c r="O118" s="1033">
        <v>0</v>
      </c>
      <c r="P118" s="1035">
        <v>0</v>
      </c>
      <c r="Q118" s="1035">
        <v>0</v>
      </c>
      <c r="R118" s="1033">
        <v>0</v>
      </c>
      <c r="S118" s="1033">
        <v>0</v>
      </c>
      <c r="T118" s="1033">
        <v>0</v>
      </c>
      <c r="U118" s="1033">
        <v>0</v>
      </c>
    </row>
    <row r="119" spans="1:21">
      <c r="A119" s="1033"/>
      <c r="B119" s="1033" t="s">
        <v>12222</v>
      </c>
      <c r="C119" s="1033"/>
      <c r="D119" s="1034" t="s">
        <v>290</v>
      </c>
      <c r="E119" s="1033" t="s">
        <v>12223</v>
      </c>
      <c r="F119" s="1033" t="s">
        <v>12201</v>
      </c>
      <c r="G119" s="1033">
        <v>3349</v>
      </c>
      <c r="H119" s="1033">
        <v>0</v>
      </c>
      <c r="I119" s="1033">
        <v>0</v>
      </c>
      <c r="J119" s="1033">
        <v>0</v>
      </c>
      <c r="K119" s="1033">
        <v>0</v>
      </c>
      <c r="L119" s="1033">
        <v>78</v>
      </c>
      <c r="M119" s="1033">
        <v>96</v>
      </c>
      <c r="N119" s="1033">
        <v>1186</v>
      </c>
      <c r="O119" s="1033">
        <v>1385</v>
      </c>
      <c r="P119" s="1035">
        <v>106</v>
      </c>
      <c r="Q119" s="1035">
        <v>231</v>
      </c>
      <c r="R119" s="1033">
        <v>14</v>
      </c>
      <c r="S119" s="1033">
        <v>14</v>
      </c>
      <c r="T119" s="1033">
        <v>94</v>
      </c>
      <c r="U119" s="1033">
        <v>145</v>
      </c>
    </row>
    <row r="120" spans="1:21">
      <c r="A120" s="1033"/>
      <c r="B120" s="1033"/>
      <c r="C120" s="1033"/>
      <c r="D120" s="1034"/>
      <c r="E120" s="1033"/>
      <c r="F120" s="1033" t="s">
        <v>12202</v>
      </c>
      <c r="G120" s="1033">
        <v>10552</v>
      </c>
      <c r="H120" s="1033">
        <v>0</v>
      </c>
      <c r="I120" s="1033">
        <v>0</v>
      </c>
      <c r="J120" s="1033">
        <v>0</v>
      </c>
      <c r="K120" s="1033">
        <v>0</v>
      </c>
      <c r="L120" s="1033">
        <v>386</v>
      </c>
      <c r="M120" s="1033">
        <v>656</v>
      </c>
      <c r="N120" s="1033">
        <v>3576</v>
      </c>
      <c r="O120" s="1033">
        <v>4591</v>
      </c>
      <c r="P120" s="1035">
        <v>171</v>
      </c>
      <c r="Q120" s="1035">
        <v>453</v>
      </c>
      <c r="R120" s="1033">
        <v>29</v>
      </c>
      <c r="S120" s="1033">
        <v>45</v>
      </c>
      <c r="T120" s="1033">
        <v>211</v>
      </c>
      <c r="U120" s="1033">
        <v>434</v>
      </c>
    </row>
    <row r="121" spans="1:21">
      <c r="A121" s="1033"/>
      <c r="B121" s="1033"/>
      <c r="C121" s="1033"/>
      <c r="D121" s="1034"/>
      <c r="E121" s="1033"/>
      <c r="F121" s="1033" t="s">
        <v>12203</v>
      </c>
      <c r="G121" s="1033">
        <v>4940</v>
      </c>
      <c r="H121" s="1033">
        <v>0</v>
      </c>
      <c r="I121" s="1033">
        <v>0</v>
      </c>
      <c r="J121" s="1033">
        <v>0</v>
      </c>
      <c r="K121" s="1033">
        <v>0</v>
      </c>
      <c r="L121" s="1033">
        <v>88</v>
      </c>
      <c r="M121" s="1033">
        <v>96</v>
      </c>
      <c r="N121" s="1033">
        <v>1842</v>
      </c>
      <c r="O121" s="1033">
        <v>2114</v>
      </c>
      <c r="P121" s="1035">
        <v>110</v>
      </c>
      <c r="Q121" s="1035">
        <v>296</v>
      </c>
      <c r="R121" s="1033">
        <v>11</v>
      </c>
      <c r="S121" s="1033">
        <v>17</v>
      </c>
      <c r="T121" s="1033">
        <v>139</v>
      </c>
      <c r="U121" s="1033">
        <v>227</v>
      </c>
    </row>
    <row r="122" spans="1:21">
      <c r="A122" s="1033"/>
      <c r="B122" s="1033"/>
      <c r="C122" s="1033"/>
      <c r="D122" s="1034"/>
      <c r="E122" s="1033"/>
      <c r="F122" s="1033" t="s">
        <v>12204</v>
      </c>
      <c r="G122" s="1033">
        <v>1406</v>
      </c>
      <c r="H122" s="1033">
        <v>0</v>
      </c>
      <c r="I122" s="1033">
        <v>0</v>
      </c>
      <c r="J122" s="1033">
        <v>0</v>
      </c>
      <c r="K122" s="1033">
        <v>0</v>
      </c>
      <c r="L122" s="1033">
        <v>40</v>
      </c>
      <c r="M122" s="1033">
        <v>48</v>
      </c>
      <c r="N122" s="1033">
        <v>469</v>
      </c>
      <c r="O122" s="1033">
        <v>590</v>
      </c>
      <c r="P122" s="1035">
        <v>34</v>
      </c>
      <c r="Q122" s="1035">
        <v>76</v>
      </c>
      <c r="R122" s="1033">
        <v>9</v>
      </c>
      <c r="S122" s="1033">
        <v>6</v>
      </c>
      <c r="T122" s="1033">
        <v>44</v>
      </c>
      <c r="U122" s="1033">
        <v>90</v>
      </c>
    </row>
    <row r="123" spans="1:21">
      <c r="A123" s="1033"/>
      <c r="B123" s="1033"/>
      <c r="C123" s="1033"/>
      <c r="D123" s="1034"/>
      <c r="E123" s="1033"/>
      <c r="F123" s="1033" t="s">
        <v>12205</v>
      </c>
      <c r="G123" s="1033">
        <v>4001</v>
      </c>
      <c r="H123" s="1033">
        <v>0</v>
      </c>
      <c r="I123" s="1033">
        <v>0</v>
      </c>
      <c r="J123" s="1033">
        <v>0</v>
      </c>
      <c r="K123" s="1033">
        <v>0</v>
      </c>
      <c r="L123" s="1033">
        <v>136</v>
      </c>
      <c r="M123" s="1033">
        <v>202</v>
      </c>
      <c r="N123" s="1033">
        <v>1300</v>
      </c>
      <c r="O123" s="1033">
        <v>1750</v>
      </c>
      <c r="P123" s="1035">
        <v>58</v>
      </c>
      <c r="Q123" s="1035">
        <v>214</v>
      </c>
      <c r="R123" s="1033">
        <v>4</v>
      </c>
      <c r="S123" s="1033">
        <v>24</v>
      </c>
      <c r="T123" s="1033">
        <v>110</v>
      </c>
      <c r="U123" s="1033">
        <v>203</v>
      </c>
    </row>
    <row r="124" spans="1:21">
      <c r="A124" s="1033"/>
      <c r="B124" s="1033"/>
      <c r="C124" s="1033"/>
      <c r="D124" s="1034"/>
      <c r="E124" s="1033"/>
      <c r="F124" s="1033" t="s">
        <v>12206</v>
      </c>
      <c r="G124" s="1033">
        <v>8233</v>
      </c>
      <c r="H124" s="1033">
        <v>0</v>
      </c>
      <c r="I124" s="1033">
        <v>0</v>
      </c>
      <c r="J124" s="1033">
        <v>0</v>
      </c>
      <c r="K124" s="1033">
        <v>0</v>
      </c>
      <c r="L124" s="1033">
        <v>276</v>
      </c>
      <c r="M124" s="1033">
        <v>407</v>
      </c>
      <c r="N124" s="1033">
        <v>2781</v>
      </c>
      <c r="O124" s="1033">
        <v>3892</v>
      </c>
      <c r="P124" s="1035">
        <v>124</v>
      </c>
      <c r="Q124" s="1035">
        <v>310</v>
      </c>
      <c r="R124" s="1033">
        <v>13</v>
      </c>
      <c r="S124" s="1033">
        <v>31</v>
      </c>
      <c r="T124" s="1033">
        <v>134</v>
      </c>
      <c r="U124" s="1033">
        <v>265</v>
      </c>
    </row>
    <row r="125" spans="1:21">
      <c r="A125" s="1033"/>
      <c r="B125" s="1033"/>
      <c r="C125" s="1033"/>
      <c r="D125" s="1034"/>
      <c r="E125" s="1033"/>
      <c r="F125" s="1033" t="s">
        <v>12207</v>
      </c>
      <c r="G125" s="1033">
        <v>30988</v>
      </c>
      <c r="H125" s="1033">
        <v>0</v>
      </c>
      <c r="I125" s="1033">
        <v>0</v>
      </c>
      <c r="J125" s="1033">
        <v>0</v>
      </c>
      <c r="K125" s="1033">
        <v>0</v>
      </c>
      <c r="L125" s="1033">
        <v>468</v>
      </c>
      <c r="M125" s="1033">
        <v>654</v>
      </c>
      <c r="N125" s="1033">
        <v>9730</v>
      </c>
      <c r="O125" s="1033">
        <v>11989</v>
      </c>
      <c r="P125" s="1035">
        <v>774</v>
      </c>
      <c r="Q125" s="1035">
        <v>2419</v>
      </c>
      <c r="R125" s="1033">
        <v>136</v>
      </c>
      <c r="S125" s="1033">
        <v>255</v>
      </c>
      <c r="T125" s="1033">
        <v>1454</v>
      </c>
      <c r="U125" s="1033">
        <v>3109</v>
      </c>
    </row>
    <row r="126" spans="1:21">
      <c r="A126" s="1033"/>
      <c r="B126" s="1033"/>
      <c r="C126" s="1033"/>
      <c r="D126" s="1034"/>
      <c r="E126" s="1033"/>
      <c r="F126" s="1033" t="s">
        <v>6689</v>
      </c>
      <c r="G126" s="1033">
        <v>63469</v>
      </c>
      <c r="H126" s="1033">
        <v>0</v>
      </c>
      <c r="I126" s="1033">
        <v>0</v>
      </c>
      <c r="J126" s="1033">
        <v>0</v>
      </c>
      <c r="K126" s="1033">
        <v>0</v>
      </c>
      <c r="L126" s="1033">
        <v>1472</v>
      </c>
      <c r="M126" s="1033">
        <v>2159</v>
      </c>
      <c r="N126" s="1033">
        <v>20884</v>
      </c>
      <c r="O126" s="1033">
        <v>26311</v>
      </c>
      <c r="P126" s="1035">
        <v>1377</v>
      </c>
      <c r="Q126" s="1035">
        <v>3999</v>
      </c>
      <c r="R126" s="1033">
        <v>216</v>
      </c>
      <c r="S126" s="1033">
        <v>392</v>
      </c>
      <c r="T126" s="1033">
        <v>2186</v>
      </c>
      <c r="U126" s="1033">
        <v>4473</v>
      </c>
    </row>
    <row r="127" spans="1:21">
      <c r="A127" s="1033"/>
      <c r="B127" s="1033" t="s">
        <v>141</v>
      </c>
      <c r="C127" s="1033"/>
      <c r="D127" s="1034" t="s">
        <v>354</v>
      </c>
      <c r="E127" s="1033" t="s">
        <v>12224</v>
      </c>
      <c r="F127" s="1033" t="s">
        <v>12201</v>
      </c>
      <c r="G127" s="1033">
        <v>2125</v>
      </c>
      <c r="H127" s="1033">
        <v>0</v>
      </c>
      <c r="I127" s="1033">
        <v>0</v>
      </c>
      <c r="J127" s="1033">
        <v>0</v>
      </c>
      <c r="K127" s="1033">
        <v>0</v>
      </c>
      <c r="L127" s="1033">
        <v>0</v>
      </c>
      <c r="M127" s="1033">
        <v>0</v>
      </c>
      <c r="N127" s="1033">
        <v>752</v>
      </c>
      <c r="O127" s="1033">
        <v>900</v>
      </c>
      <c r="P127" s="1035">
        <v>59</v>
      </c>
      <c r="Q127" s="1035">
        <v>173</v>
      </c>
      <c r="R127" s="1033">
        <v>13</v>
      </c>
      <c r="S127" s="1033">
        <v>28</v>
      </c>
      <c r="T127" s="1033">
        <v>74</v>
      </c>
      <c r="U127" s="1033">
        <v>126</v>
      </c>
    </row>
    <row r="128" spans="1:21">
      <c r="A128" s="1033"/>
      <c r="B128" s="1033"/>
      <c r="C128" s="1033"/>
      <c r="D128" s="1034"/>
      <c r="E128" s="1033"/>
      <c r="F128" s="1033" t="s">
        <v>12202</v>
      </c>
      <c r="G128" s="1033">
        <v>6913</v>
      </c>
      <c r="H128" s="1033">
        <v>0</v>
      </c>
      <c r="I128" s="1033">
        <v>0</v>
      </c>
      <c r="J128" s="1033">
        <v>0</v>
      </c>
      <c r="K128" s="1033">
        <v>0</v>
      </c>
      <c r="L128" s="1033">
        <v>0</v>
      </c>
      <c r="M128" s="1033">
        <v>0</v>
      </c>
      <c r="N128" s="1033">
        <v>2248</v>
      </c>
      <c r="O128" s="1033">
        <v>2447</v>
      </c>
      <c r="P128" s="1035">
        <v>274</v>
      </c>
      <c r="Q128" s="1035">
        <v>742</v>
      </c>
      <c r="R128" s="1033">
        <v>44</v>
      </c>
      <c r="S128" s="1033">
        <v>43</v>
      </c>
      <c r="T128" s="1033">
        <v>325</v>
      </c>
      <c r="U128" s="1033">
        <v>790</v>
      </c>
    </row>
    <row r="129" spans="1:21">
      <c r="A129" s="1033"/>
      <c r="B129" s="1033"/>
      <c r="C129" s="1033"/>
      <c r="D129" s="1034"/>
      <c r="E129" s="1033"/>
      <c r="F129" s="1033" t="s">
        <v>12203</v>
      </c>
      <c r="G129" s="1033">
        <v>2671</v>
      </c>
      <c r="H129" s="1033">
        <v>0</v>
      </c>
      <c r="I129" s="1033">
        <v>0</v>
      </c>
      <c r="J129" s="1033">
        <v>0</v>
      </c>
      <c r="K129" s="1033">
        <v>0</v>
      </c>
      <c r="L129" s="1033">
        <v>0</v>
      </c>
      <c r="M129" s="1033">
        <v>0</v>
      </c>
      <c r="N129" s="1033">
        <v>1010</v>
      </c>
      <c r="O129" s="1033">
        <v>1038</v>
      </c>
      <c r="P129" s="1035">
        <v>110</v>
      </c>
      <c r="Q129" s="1035">
        <v>244</v>
      </c>
      <c r="R129" s="1033">
        <v>16</v>
      </c>
      <c r="S129" s="1033">
        <v>22</v>
      </c>
      <c r="T129" s="1033">
        <v>77</v>
      </c>
      <c r="U129" s="1033">
        <v>154</v>
      </c>
    </row>
    <row r="130" spans="1:21">
      <c r="A130" s="1033"/>
      <c r="B130" s="1033"/>
      <c r="C130" s="1033"/>
      <c r="D130" s="1034"/>
      <c r="E130" s="1033"/>
      <c r="F130" s="1033" t="s">
        <v>12204</v>
      </c>
      <c r="G130" s="1033">
        <v>434</v>
      </c>
      <c r="H130" s="1033">
        <v>0</v>
      </c>
      <c r="I130" s="1033">
        <v>0</v>
      </c>
      <c r="J130" s="1033">
        <v>0</v>
      </c>
      <c r="K130" s="1033">
        <v>0</v>
      </c>
      <c r="L130" s="1033">
        <v>0</v>
      </c>
      <c r="M130" s="1033">
        <v>0</v>
      </c>
      <c r="N130" s="1033">
        <v>143</v>
      </c>
      <c r="O130" s="1033">
        <v>172</v>
      </c>
      <c r="P130" s="1035">
        <v>8</v>
      </c>
      <c r="Q130" s="1035">
        <v>47</v>
      </c>
      <c r="R130" s="1033">
        <v>4</v>
      </c>
      <c r="S130" s="1033">
        <v>1</v>
      </c>
      <c r="T130" s="1033">
        <v>18</v>
      </c>
      <c r="U130" s="1033">
        <v>41</v>
      </c>
    </row>
    <row r="131" spans="1:21">
      <c r="A131" s="1033"/>
      <c r="B131" s="1033"/>
      <c r="C131" s="1033"/>
      <c r="D131" s="1034"/>
      <c r="E131" s="1033"/>
      <c r="F131" s="1033" t="s">
        <v>12205</v>
      </c>
      <c r="G131" s="1033">
        <v>1141</v>
      </c>
      <c r="H131" s="1033">
        <v>0</v>
      </c>
      <c r="I131" s="1033">
        <v>0</v>
      </c>
      <c r="J131" s="1033">
        <v>0</v>
      </c>
      <c r="K131" s="1033">
        <v>0</v>
      </c>
      <c r="L131" s="1033">
        <v>0</v>
      </c>
      <c r="M131" s="1033">
        <v>0</v>
      </c>
      <c r="N131" s="1033">
        <v>357</v>
      </c>
      <c r="O131" s="1033">
        <v>487</v>
      </c>
      <c r="P131" s="1035">
        <v>36</v>
      </c>
      <c r="Q131" s="1035">
        <v>130</v>
      </c>
      <c r="R131" s="1033">
        <v>9</v>
      </c>
      <c r="S131" s="1033">
        <v>10</v>
      </c>
      <c r="T131" s="1033">
        <v>27</v>
      </c>
      <c r="U131" s="1033">
        <v>85</v>
      </c>
    </row>
    <row r="132" spans="1:21">
      <c r="A132" s="1033"/>
      <c r="B132" s="1033"/>
      <c r="C132" s="1033"/>
      <c r="D132" s="1034"/>
      <c r="E132" s="1033"/>
      <c r="F132" s="1033" t="s">
        <v>12206</v>
      </c>
      <c r="G132" s="1033">
        <v>15786</v>
      </c>
      <c r="H132" s="1033">
        <v>0</v>
      </c>
      <c r="I132" s="1033">
        <v>0</v>
      </c>
      <c r="J132" s="1033">
        <v>0</v>
      </c>
      <c r="K132" s="1033">
        <v>0</v>
      </c>
      <c r="L132" s="1033">
        <v>0</v>
      </c>
      <c r="M132" s="1033">
        <v>0</v>
      </c>
      <c r="N132" s="1033">
        <v>4199</v>
      </c>
      <c r="O132" s="1033">
        <v>4542</v>
      </c>
      <c r="P132" s="1035">
        <v>503</v>
      </c>
      <c r="Q132" s="1035">
        <v>1679</v>
      </c>
      <c r="R132" s="1033">
        <v>67</v>
      </c>
      <c r="S132" s="1033">
        <v>217</v>
      </c>
      <c r="T132" s="1033">
        <v>1194</v>
      </c>
      <c r="U132" s="1033">
        <v>3385</v>
      </c>
    </row>
    <row r="133" spans="1:21">
      <c r="A133" s="1033"/>
      <c r="B133" s="1033"/>
      <c r="C133" s="1033"/>
      <c r="D133" s="1034"/>
      <c r="E133" s="1033"/>
      <c r="F133" s="1033" t="s">
        <v>12207</v>
      </c>
      <c r="G133" s="1033">
        <v>11529</v>
      </c>
      <c r="H133" s="1033">
        <v>0</v>
      </c>
      <c r="I133" s="1033">
        <v>0</v>
      </c>
      <c r="J133" s="1033">
        <v>0</v>
      </c>
      <c r="K133" s="1033">
        <v>0</v>
      </c>
      <c r="L133" s="1033">
        <v>0</v>
      </c>
      <c r="M133" s="1033">
        <v>0</v>
      </c>
      <c r="N133" s="1033">
        <v>3720</v>
      </c>
      <c r="O133" s="1033">
        <v>4557</v>
      </c>
      <c r="P133" s="1035">
        <v>376</v>
      </c>
      <c r="Q133" s="1035">
        <v>1169</v>
      </c>
      <c r="R133" s="1033">
        <v>49</v>
      </c>
      <c r="S133" s="1033">
        <v>90</v>
      </c>
      <c r="T133" s="1033">
        <v>517</v>
      </c>
      <c r="U133" s="1033">
        <v>1051</v>
      </c>
    </row>
    <row r="134" spans="1:21">
      <c r="A134" s="1033"/>
      <c r="B134" s="1033"/>
      <c r="C134" s="1033"/>
      <c r="D134" s="1034"/>
      <c r="E134" s="1033"/>
      <c r="F134" s="1033" t="s">
        <v>6689</v>
      </c>
      <c r="G134" s="1033">
        <v>40599</v>
      </c>
      <c r="H134" s="1033">
        <v>0</v>
      </c>
      <c r="I134" s="1033">
        <v>0</v>
      </c>
      <c r="J134" s="1033">
        <v>0</v>
      </c>
      <c r="K134" s="1033">
        <v>0</v>
      </c>
      <c r="L134" s="1033">
        <v>0</v>
      </c>
      <c r="M134" s="1033">
        <v>0</v>
      </c>
      <c r="N134" s="1033">
        <v>12429</v>
      </c>
      <c r="O134" s="1033">
        <v>14143</v>
      </c>
      <c r="P134" s="1035">
        <v>1366</v>
      </c>
      <c r="Q134" s="1035">
        <v>4184</v>
      </c>
      <c r="R134" s="1033">
        <v>202</v>
      </c>
      <c r="S134" s="1033">
        <v>411</v>
      </c>
      <c r="T134" s="1033">
        <v>2232</v>
      </c>
      <c r="U134" s="1033">
        <v>5632</v>
      </c>
    </row>
    <row r="135" spans="1:21">
      <c r="A135" s="1033"/>
      <c r="B135" s="1033" t="s">
        <v>12225</v>
      </c>
      <c r="C135" s="1033"/>
      <c r="D135" s="1034" t="s">
        <v>739</v>
      </c>
      <c r="E135" s="1033" t="s">
        <v>12226</v>
      </c>
      <c r="F135" s="1033" t="s">
        <v>12201</v>
      </c>
      <c r="G135" s="1033">
        <v>861</v>
      </c>
      <c r="H135" s="1033">
        <v>0</v>
      </c>
      <c r="I135" s="1033">
        <v>0</v>
      </c>
      <c r="J135" s="1033">
        <v>0</v>
      </c>
      <c r="K135" s="1033">
        <v>0</v>
      </c>
      <c r="L135" s="1033">
        <v>0</v>
      </c>
      <c r="M135" s="1033">
        <v>0</v>
      </c>
      <c r="N135" s="1033">
        <v>388</v>
      </c>
      <c r="O135" s="1033">
        <v>325</v>
      </c>
      <c r="P135" s="1035">
        <v>25</v>
      </c>
      <c r="Q135" s="1035">
        <v>72</v>
      </c>
      <c r="R135" s="1033">
        <v>3</v>
      </c>
      <c r="S135" s="1033">
        <v>4</v>
      </c>
      <c r="T135" s="1033">
        <v>17</v>
      </c>
      <c r="U135" s="1033">
        <v>27</v>
      </c>
    </row>
    <row r="136" spans="1:21">
      <c r="A136" s="1033"/>
      <c r="B136" s="1033"/>
      <c r="C136" s="1033"/>
      <c r="D136" s="1034"/>
      <c r="E136" s="1033"/>
      <c r="F136" s="1033" t="s">
        <v>12202</v>
      </c>
      <c r="G136" s="1033">
        <v>3401</v>
      </c>
      <c r="H136" s="1033">
        <v>0</v>
      </c>
      <c r="I136" s="1033">
        <v>0</v>
      </c>
      <c r="J136" s="1033">
        <v>0</v>
      </c>
      <c r="K136" s="1033">
        <v>0</v>
      </c>
      <c r="L136" s="1033">
        <v>0</v>
      </c>
      <c r="M136" s="1033">
        <v>0</v>
      </c>
      <c r="N136" s="1033">
        <v>1521</v>
      </c>
      <c r="O136" s="1033">
        <v>1124</v>
      </c>
      <c r="P136" s="1035">
        <v>139</v>
      </c>
      <c r="Q136" s="1035">
        <v>297</v>
      </c>
      <c r="R136" s="1033">
        <v>22</v>
      </c>
      <c r="S136" s="1033">
        <v>17</v>
      </c>
      <c r="T136" s="1033">
        <v>125</v>
      </c>
      <c r="U136" s="1033">
        <v>156</v>
      </c>
    </row>
    <row r="137" spans="1:21">
      <c r="A137" s="1033"/>
      <c r="B137" s="1033"/>
      <c r="C137" s="1033"/>
      <c r="D137" s="1034"/>
      <c r="E137" s="1033"/>
      <c r="F137" s="1033" t="s">
        <v>12203</v>
      </c>
      <c r="G137" s="1033">
        <v>5034</v>
      </c>
      <c r="H137" s="1033">
        <v>0</v>
      </c>
      <c r="I137" s="1033">
        <v>0</v>
      </c>
      <c r="J137" s="1033">
        <v>0</v>
      </c>
      <c r="K137" s="1033">
        <v>0</v>
      </c>
      <c r="L137" s="1033">
        <v>0</v>
      </c>
      <c r="M137" s="1033">
        <v>0</v>
      </c>
      <c r="N137" s="1033">
        <v>1602</v>
      </c>
      <c r="O137" s="1033">
        <v>1440</v>
      </c>
      <c r="P137" s="1035">
        <v>223</v>
      </c>
      <c r="Q137" s="1035">
        <v>676</v>
      </c>
      <c r="R137" s="1033">
        <v>31</v>
      </c>
      <c r="S137" s="1033">
        <v>44</v>
      </c>
      <c r="T137" s="1033">
        <v>310</v>
      </c>
      <c r="U137" s="1033">
        <v>708</v>
      </c>
    </row>
    <row r="138" spans="1:21">
      <c r="A138" s="1033"/>
      <c r="B138" s="1033"/>
      <c r="C138" s="1033"/>
      <c r="D138" s="1034"/>
      <c r="E138" s="1033"/>
      <c r="F138" s="1033" t="s">
        <v>12204</v>
      </c>
      <c r="G138" s="1033">
        <v>589</v>
      </c>
      <c r="H138" s="1033">
        <v>0</v>
      </c>
      <c r="I138" s="1033">
        <v>0</v>
      </c>
      <c r="J138" s="1033">
        <v>0</v>
      </c>
      <c r="K138" s="1033">
        <v>0</v>
      </c>
      <c r="L138" s="1033">
        <v>0</v>
      </c>
      <c r="M138" s="1033">
        <v>0</v>
      </c>
      <c r="N138" s="1033">
        <v>226</v>
      </c>
      <c r="O138" s="1033">
        <v>223</v>
      </c>
      <c r="P138" s="1035">
        <v>15</v>
      </c>
      <c r="Q138" s="1035">
        <v>45</v>
      </c>
      <c r="R138" s="1033">
        <v>1</v>
      </c>
      <c r="S138" s="1033">
        <v>4</v>
      </c>
      <c r="T138" s="1033">
        <v>22</v>
      </c>
      <c r="U138" s="1033">
        <v>53</v>
      </c>
    </row>
    <row r="139" spans="1:21">
      <c r="A139" s="1033"/>
      <c r="B139" s="1033"/>
      <c r="C139" s="1033"/>
      <c r="D139" s="1034"/>
      <c r="E139" s="1033"/>
      <c r="F139" s="1033" t="s">
        <v>12205</v>
      </c>
      <c r="G139" s="1033">
        <v>964</v>
      </c>
      <c r="H139" s="1033">
        <v>0</v>
      </c>
      <c r="I139" s="1033">
        <v>0</v>
      </c>
      <c r="J139" s="1033">
        <v>0</v>
      </c>
      <c r="K139" s="1033">
        <v>0</v>
      </c>
      <c r="L139" s="1033">
        <v>0</v>
      </c>
      <c r="M139" s="1033">
        <v>0</v>
      </c>
      <c r="N139" s="1033">
        <v>405</v>
      </c>
      <c r="O139" s="1033">
        <v>345</v>
      </c>
      <c r="P139" s="1035">
        <v>25</v>
      </c>
      <c r="Q139" s="1035">
        <v>90</v>
      </c>
      <c r="R139" s="1033">
        <v>4</v>
      </c>
      <c r="S139" s="1033">
        <v>8</v>
      </c>
      <c r="T139" s="1033">
        <v>25</v>
      </c>
      <c r="U139" s="1033">
        <v>62</v>
      </c>
    </row>
    <row r="140" spans="1:21">
      <c r="A140" s="1033"/>
      <c r="B140" s="1033"/>
      <c r="C140" s="1033"/>
      <c r="D140" s="1034"/>
      <c r="E140" s="1033"/>
      <c r="F140" s="1033" t="s">
        <v>12206</v>
      </c>
      <c r="G140" s="1033">
        <v>17621</v>
      </c>
      <c r="H140" s="1033">
        <v>0</v>
      </c>
      <c r="I140" s="1033">
        <v>0</v>
      </c>
      <c r="J140" s="1033">
        <v>0</v>
      </c>
      <c r="K140" s="1033">
        <v>0</v>
      </c>
      <c r="L140" s="1033">
        <v>0</v>
      </c>
      <c r="M140" s="1033">
        <v>0</v>
      </c>
      <c r="N140" s="1033">
        <v>5754</v>
      </c>
      <c r="O140" s="1033">
        <v>5721</v>
      </c>
      <c r="P140" s="1035">
        <v>562</v>
      </c>
      <c r="Q140" s="1035">
        <v>1750</v>
      </c>
      <c r="R140" s="1033">
        <v>98</v>
      </c>
      <c r="S140" s="1033">
        <v>169</v>
      </c>
      <c r="T140" s="1033">
        <v>998</v>
      </c>
      <c r="U140" s="1033">
        <v>2569</v>
      </c>
    </row>
    <row r="141" spans="1:21">
      <c r="A141" s="1033"/>
      <c r="B141" s="1033"/>
      <c r="C141" s="1033"/>
      <c r="D141" s="1034"/>
      <c r="E141" s="1033"/>
      <c r="F141" s="1033" t="s">
        <v>12207</v>
      </c>
      <c r="G141" s="1033">
        <v>10617</v>
      </c>
      <c r="H141" s="1033">
        <v>0</v>
      </c>
      <c r="I141" s="1033">
        <v>0</v>
      </c>
      <c r="J141" s="1033">
        <v>0</v>
      </c>
      <c r="K141" s="1033">
        <v>0</v>
      </c>
      <c r="L141" s="1033">
        <v>0</v>
      </c>
      <c r="M141" s="1033">
        <v>0</v>
      </c>
      <c r="N141" s="1033">
        <v>3930</v>
      </c>
      <c r="O141" s="1033">
        <v>3753</v>
      </c>
      <c r="P141" s="1035">
        <v>306</v>
      </c>
      <c r="Q141" s="1035">
        <v>1099</v>
      </c>
      <c r="R141" s="1033">
        <v>68</v>
      </c>
      <c r="S141" s="1033">
        <v>86</v>
      </c>
      <c r="T141" s="1033">
        <v>421</v>
      </c>
      <c r="U141" s="1033">
        <v>954</v>
      </c>
    </row>
    <row r="142" spans="1:21">
      <c r="A142" s="1033"/>
      <c r="B142" s="1033"/>
      <c r="C142" s="1033"/>
      <c r="D142" s="1034"/>
      <c r="E142" s="1033"/>
      <c r="F142" s="1033" t="s">
        <v>6689</v>
      </c>
      <c r="G142" s="1033">
        <v>39087</v>
      </c>
      <c r="H142" s="1033">
        <v>0</v>
      </c>
      <c r="I142" s="1033">
        <v>0</v>
      </c>
      <c r="J142" s="1033">
        <v>0</v>
      </c>
      <c r="K142" s="1033">
        <v>0</v>
      </c>
      <c r="L142" s="1033">
        <v>0</v>
      </c>
      <c r="M142" s="1033">
        <v>0</v>
      </c>
      <c r="N142" s="1033">
        <v>13826</v>
      </c>
      <c r="O142" s="1033">
        <v>12931</v>
      </c>
      <c r="P142" s="1035">
        <v>1295</v>
      </c>
      <c r="Q142" s="1035">
        <v>4029</v>
      </c>
      <c r="R142" s="1033">
        <v>227</v>
      </c>
      <c r="S142" s="1033">
        <v>332</v>
      </c>
      <c r="T142" s="1033">
        <v>1918</v>
      </c>
      <c r="U142" s="1033">
        <v>4529</v>
      </c>
    </row>
    <row r="143" spans="1:21">
      <c r="A143" s="1033"/>
      <c r="B143" s="1033" t="s">
        <v>11489</v>
      </c>
      <c r="C143" s="1033"/>
      <c r="D143" s="1034" t="s">
        <v>167</v>
      </c>
      <c r="E143" s="1033" t="s">
        <v>12227</v>
      </c>
      <c r="F143" s="1033" t="s">
        <v>12201</v>
      </c>
      <c r="G143" s="1033">
        <v>2423</v>
      </c>
      <c r="H143" s="1033">
        <v>0</v>
      </c>
      <c r="I143" s="1033">
        <v>0</v>
      </c>
      <c r="J143" s="1033">
        <v>0</v>
      </c>
      <c r="K143" s="1033">
        <v>0</v>
      </c>
      <c r="L143" s="1033">
        <v>0</v>
      </c>
      <c r="M143" s="1033">
        <v>0</v>
      </c>
      <c r="N143" s="1033">
        <v>901</v>
      </c>
      <c r="O143" s="1033">
        <v>930</v>
      </c>
      <c r="P143" s="1035">
        <v>87</v>
      </c>
      <c r="Q143" s="1035">
        <v>212</v>
      </c>
      <c r="R143" s="1033">
        <v>21</v>
      </c>
      <c r="S143" s="1033">
        <v>17</v>
      </c>
      <c r="T143" s="1033">
        <v>79</v>
      </c>
      <c r="U143" s="1033">
        <v>176</v>
      </c>
    </row>
    <row r="144" spans="1:21">
      <c r="A144" s="1033"/>
      <c r="B144" s="1033"/>
      <c r="C144" s="1033"/>
      <c r="D144" s="1034"/>
      <c r="E144" s="1033"/>
      <c r="F144" s="1033" t="s">
        <v>12202</v>
      </c>
      <c r="G144" s="1033">
        <v>7941</v>
      </c>
      <c r="H144" s="1033">
        <v>0</v>
      </c>
      <c r="I144" s="1033">
        <v>0</v>
      </c>
      <c r="J144" s="1033">
        <v>0</v>
      </c>
      <c r="K144" s="1033">
        <v>0</v>
      </c>
      <c r="L144" s="1033">
        <v>0</v>
      </c>
      <c r="M144" s="1033">
        <v>0</v>
      </c>
      <c r="N144" s="1033">
        <v>2747</v>
      </c>
      <c r="O144" s="1033">
        <v>2640</v>
      </c>
      <c r="P144" s="1035">
        <v>223</v>
      </c>
      <c r="Q144" s="1035">
        <v>710</v>
      </c>
      <c r="R144" s="1033">
        <v>46</v>
      </c>
      <c r="S144" s="1033">
        <v>82</v>
      </c>
      <c r="T144" s="1033">
        <v>466</v>
      </c>
      <c r="U144" s="1033">
        <v>1027</v>
      </c>
    </row>
    <row r="145" spans="1:21">
      <c r="A145" s="1033"/>
      <c r="B145" s="1033"/>
      <c r="C145" s="1033"/>
      <c r="D145" s="1034"/>
      <c r="E145" s="1033"/>
      <c r="F145" s="1033" t="s">
        <v>12203</v>
      </c>
      <c r="G145" s="1033">
        <v>2376</v>
      </c>
      <c r="H145" s="1033">
        <v>0</v>
      </c>
      <c r="I145" s="1033">
        <v>0</v>
      </c>
      <c r="J145" s="1033">
        <v>0</v>
      </c>
      <c r="K145" s="1033">
        <v>0</v>
      </c>
      <c r="L145" s="1033">
        <v>0</v>
      </c>
      <c r="M145" s="1033">
        <v>0</v>
      </c>
      <c r="N145" s="1033">
        <v>916</v>
      </c>
      <c r="O145" s="1033">
        <v>895</v>
      </c>
      <c r="P145" s="1035">
        <v>101</v>
      </c>
      <c r="Q145" s="1035">
        <v>224</v>
      </c>
      <c r="R145" s="1033">
        <v>14</v>
      </c>
      <c r="S145" s="1033">
        <v>11</v>
      </c>
      <c r="T145" s="1033">
        <v>83</v>
      </c>
      <c r="U145" s="1033">
        <v>132</v>
      </c>
    </row>
    <row r="146" spans="1:21">
      <c r="A146" s="1033"/>
      <c r="B146" s="1033"/>
      <c r="C146" s="1033"/>
      <c r="D146" s="1034"/>
      <c r="E146" s="1033"/>
      <c r="F146" s="1033" t="s">
        <v>12204</v>
      </c>
      <c r="G146" s="1033">
        <v>489</v>
      </c>
      <c r="H146" s="1033">
        <v>0</v>
      </c>
      <c r="I146" s="1033">
        <v>0</v>
      </c>
      <c r="J146" s="1033">
        <v>0</v>
      </c>
      <c r="K146" s="1033">
        <v>0</v>
      </c>
      <c r="L146" s="1033">
        <v>0</v>
      </c>
      <c r="M146" s="1033">
        <v>0</v>
      </c>
      <c r="N146" s="1033">
        <v>182</v>
      </c>
      <c r="O146" s="1033">
        <v>201</v>
      </c>
      <c r="P146" s="1035">
        <v>17</v>
      </c>
      <c r="Q146" s="1035">
        <v>46</v>
      </c>
      <c r="R146" s="1033">
        <v>0</v>
      </c>
      <c r="S146" s="1033">
        <v>2</v>
      </c>
      <c r="T146" s="1033">
        <v>15</v>
      </c>
      <c r="U146" s="1033">
        <v>26</v>
      </c>
    </row>
    <row r="147" spans="1:21">
      <c r="A147" s="1033"/>
      <c r="B147" s="1033"/>
      <c r="C147" s="1033"/>
      <c r="D147" s="1034"/>
      <c r="E147" s="1033"/>
      <c r="F147" s="1033" t="s">
        <v>12205</v>
      </c>
      <c r="G147" s="1033">
        <v>1057</v>
      </c>
      <c r="H147" s="1033">
        <v>0</v>
      </c>
      <c r="I147" s="1033">
        <v>0</v>
      </c>
      <c r="J147" s="1033">
        <v>0</v>
      </c>
      <c r="K147" s="1033">
        <v>0</v>
      </c>
      <c r="L147" s="1033">
        <v>0</v>
      </c>
      <c r="M147" s="1033">
        <v>0</v>
      </c>
      <c r="N147" s="1033">
        <v>383</v>
      </c>
      <c r="O147" s="1033">
        <v>446</v>
      </c>
      <c r="P147" s="1035">
        <v>25</v>
      </c>
      <c r="Q147" s="1035">
        <v>91</v>
      </c>
      <c r="R147" s="1033">
        <v>5</v>
      </c>
      <c r="S147" s="1033">
        <v>12</v>
      </c>
      <c r="T147" s="1033">
        <v>21</v>
      </c>
      <c r="U147" s="1033">
        <v>74</v>
      </c>
    </row>
    <row r="148" spans="1:21">
      <c r="A148" s="1033"/>
      <c r="B148" s="1033"/>
      <c r="C148" s="1033"/>
      <c r="D148" s="1034"/>
      <c r="E148" s="1033"/>
      <c r="F148" s="1033" t="s">
        <v>12206</v>
      </c>
      <c r="G148" s="1033">
        <v>6568</v>
      </c>
      <c r="H148" s="1033">
        <v>0</v>
      </c>
      <c r="I148" s="1033">
        <v>0</v>
      </c>
      <c r="J148" s="1033">
        <v>0</v>
      </c>
      <c r="K148" s="1033">
        <v>0</v>
      </c>
      <c r="L148" s="1033">
        <v>0</v>
      </c>
      <c r="M148" s="1033">
        <v>0</v>
      </c>
      <c r="N148" s="1033">
        <v>1977</v>
      </c>
      <c r="O148" s="1033">
        <v>2018</v>
      </c>
      <c r="P148" s="1035">
        <v>226</v>
      </c>
      <c r="Q148" s="1035">
        <v>698</v>
      </c>
      <c r="R148" s="1033">
        <v>39</v>
      </c>
      <c r="S148" s="1033">
        <v>66</v>
      </c>
      <c r="T148" s="1033">
        <v>434</v>
      </c>
      <c r="U148" s="1033">
        <v>1110</v>
      </c>
    </row>
    <row r="149" spans="1:21">
      <c r="A149" s="1033"/>
      <c r="B149" s="1033"/>
      <c r="C149" s="1033"/>
      <c r="D149" s="1034"/>
      <c r="E149" s="1033"/>
      <c r="F149" s="1033" t="s">
        <v>12207</v>
      </c>
      <c r="G149" s="1033">
        <v>9107</v>
      </c>
      <c r="H149" s="1033">
        <v>0</v>
      </c>
      <c r="I149" s="1033">
        <v>0</v>
      </c>
      <c r="J149" s="1033">
        <v>0</v>
      </c>
      <c r="K149" s="1033">
        <v>0</v>
      </c>
      <c r="L149" s="1033">
        <v>0</v>
      </c>
      <c r="M149" s="1033">
        <v>0</v>
      </c>
      <c r="N149" s="1033">
        <v>3128</v>
      </c>
      <c r="O149" s="1033">
        <v>3409</v>
      </c>
      <c r="P149" s="1035">
        <v>254</v>
      </c>
      <c r="Q149" s="1035">
        <v>829</v>
      </c>
      <c r="R149" s="1033">
        <v>48</v>
      </c>
      <c r="S149" s="1033">
        <v>56</v>
      </c>
      <c r="T149" s="1033">
        <v>435</v>
      </c>
      <c r="U149" s="1033">
        <v>948</v>
      </c>
    </row>
    <row r="150" spans="1:21">
      <c r="A150" s="1033"/>
      <c r="B150" s="1033"/>
      <c r="C150" s="1033"/>
      <c r="D150" s="1034"/>
      <c r="E150" s="1033"/>
      <c r="F150" s="1033" t="s">
        <v>6689</v>
      </c>
      <c r="G150" s="1033">
        <v>29961</v>
      </c>
      <c r="H150" s="1033">
        <v>0</v>
      </c>
      <c r="I150" s="1033">
        <v>0</v>
      </c>
      <c r="J150" s="1033">
        <v>0</v>
      </c>
      <c r="K150" s="1033">
        <v>0</v>
      </c>
      <c r="L150" s="1033">
        <v>0</v>
      </c>
      <c r="M150" s="1033">
        <v>0</v>
      </c>
      <c r="N150" s="1033">
        <v>10234</v>
      </c>
      <c r="O150" s="1033">
        <v>10539</v>
      </c>
      <c r="P150" s="1035">
        <v>933</v>
      </c>
      <c r="Q150" s="1035">
        <v>2810</v>
      </c>
      <c r="R150" s="1033">
        <v>173</v>
      </c>
      <c r="S150" s="1033">
        <v>246</v>
      </c>
      <c r="T150" s="1033">
        <v>1533</v>
      </c>
      <c r="U150" s="1033">
        <v>3493</v>
      </c>
    </row>
    <row r="151" spans="1:21">
      <c r="A151" s="1033"/>
      <c r="B151" s="1033" t="s">
        <v>11494</v>
      </c>
      <c r="C151" s="1033"/>
      <c r="D151" s="1034" t="s">
        <v>588</v>
      </c>
      <c r="E151" s="1033" t="s">
        <v>12228</v>
      </c>
      <c r="F151" s="1033" t="s">
        <v>12201</v>
      </c>
      <c r="G151" s="1033">
        <v>3771</v>
      </c>
      <c r="H151" s="1033">
        <v>0</v>
      </c>
      <c r="I151" s="1033">
        <v>0</v>
      </c>
      <c r="J151" s="1033">
        <v>0</v>
      </c>
      <c r="K151" s="1033">
        <v>0</v>
      </c>
      <c r="L151" s="1033">
        <v>0</v>
      </c>
      <c r="M151" s="1033">
        <v>0</v>
      </c>
      <c r="N151" s="1033">
        <v>1376</v>
      </c>
      <c r="O151" s="1033">
        <v>1494</v>
      </c>
      <c r="P151" s="1035">
        <v>147</v>
      </c>
      <c r="Q151" s="1035">
        <v>384</v>
      </c>
      <c r="R151" s="1033">
        <v>18</v>
      </c>
      <c r="S151" s="1033">
        <v>33</v>
      </c>
      <c r="T151" s="1033">
        <v>110</v>
      </c>
      <c r="U151" s="1033">
        <v>209</v>
      </c>
    </row>
    <row r="152" spans="1:21">
      <c r="A152" s="1033"/>
      <c r="B152" s="1033"/>
      <c r="C152" s="1033"/>
      <c r="D152" s="1034"/>
      <c r="E152" s="1033"/>
      <c r="F152" s="1033" t="s">
        <v>12202</v>
      </c>
      <c r="G152" s="1033">
        <v>29369</v>
      </c>
      <c r="H152" s="1033">
        <v>0</v>
      </c>
      <c r="I152" s="1033">
        <v>0</v>
      </c>
      <c r="J152" s="1033">
        <v>0</v>
      </c>
      <c r="K152" s="1033">
        <v>0</v>
      </c>
      <c r="L152" s="1033">
        <v>0</v>
      </c>
      <c r="M152" s="1033">
        <v>0</v>
      </c>
      <c r="N152" s="1033">
        <v>9196</v>
      </c>
      <c r="O152" s="1033">
        <v>9944</v>
      </c>
      <c r="P152" s="1035">
        <v>1095</v>
      </c>
      <c r="Q152" s="1035">
        <v>3249</v>
      </c>
      <c r="R152" s="1033">
        <v>195</v>
      </c>
      <c r="S152" s="1033">
        <v>358</v>
      </c>
      <c r="T152" s="1033">
        <v>1742</v>
      </c>
      <c r="U152" s="1033">
        <v>3590</v>
      </c>
    </row>
    <row r="153" spans="1:21">
      <c r="A153" s="1033"/>
      <c r="B153" s="1033"/>
      <c r="C153" s="1033"/>
      <c r="D153" s="1034"/>
      <c r="E153" s="1033"/>
      <c r="F153" s="1033" t="s">
        <v>12203</v>
      </c>
      <c r="G153" s="1033">
        <v>7564</v>
      </c>
      <c r="H153" s="1033">
        <v>0</v>
      </c>
      <c r="I153" s="1033">
        <v>0</v>
      </c>
      <c r="J153" s="1033">
        <v>0</v>
      </c>
      <c r="K153" s="1033">
        <v>0</v>
      </c>
      <c r="L153" s="1033">
        <v>0</v>
      </c>
      <c r="M153" s="1033">
        <v>0</v>
      </c>
      <c r="N153" s="1033">
        <v>2789</v>
      </c>
      <c r="O153" s="1033">
        <v>2834</v>
      </c>
      <c r="P153" s="1035">
        <v>313</v>
      </c>
      <c r="Q153" s="1035">
        <v>750</v>
      </c>
      <c r="R153" s="1033">
        <v>52</v>
      </c>
      <c r="S153" s="1033">
        <v>67</v>
      </c>
      <c r="T153" s="1033">
        <v>284</v>
      </c>
      <c r="U153" s="1033">
        <v>475</v>
      </c>
    </row>
    <row r="154" spans="1:21">
      <c r="A154" s="1033"/>
      <c r="B154" s="1033"/>
      <c r="C154" s="1033"/>
      <c r="D154" s="1034"/>
      <c r="E154" s="1033"/>
      <c r="F154" s="1033" t="s">
        <v>12204</v>
      </c>
      <c r="G154" s="1033">
        <v>847</v>
      </c>
      <c r="H154" s="1033">
        <v>0</v>
      </c>
      <c r="I154" s="1033">
        <v>0</v>
      </c>
      <c r="J154" s="1033">
        <v>0</v>
      </c>
      <c r="K154" s="1033">
        <v>0</v>
      </c>
      <c r="L154" s="1033">
        <v>0</v>
      </c>
      <c r="M154" s="1033">
        <v>0</v>
      </c>
      <c r="N154" s="1033">
        <v>311</v>
      </c>
      <c r="O154" s="1033">
        <v>313</v>
      </c>
      <c r="P154" s="1035">
        <v>34</v>
      </c>
      <c r="Q154" s="1035">
        <v>87</v>
      </c>
      <c r="R154" s="1033">
        <v>4</v>
      </c>
      <c r="S154" s="1033">
        <v>5</v>
      </c>
      <c r="T154" s="1033">
        <v>32</v>
      </c>
      <c r="U154" s="1033">
        <v>61</v>
      </c>
    </row>
    <row r="155" spans="1:21">
      <c r="A155" s="1033"/>
      <c r="B155" s="1033"/>
      <c r="C155" s="1033"/>
      <c r="D155" s="1034"/>
      <c r="E155" s="1033"/>
      <c r="F155" s="1033" t="s">
        <v>12205</v>
      </c>
      <c r="G155" s="1033">
        <v>2072</v>
      </c>
      <c r="H155" s="1033">
        <v>0</v>
      </c>
      <c r="I155" s="1033">
        <v>0</v>
      </c>
      <c r="J155" s="1033">
        <v>0</v>
      </c>
      <c r="K155" s="1033">
        <v>0</v>
      </c>
      <c r="L155" s="1033">
        <v>0</v>
      </c>
      <c r="M155" s="1033">
        <v>0</v>
      </c>
      <c r="N155" s="1033">
        <v>690</v>
      </c>
      <c r="O155" s="1033">
        <v>875</v>
      </c>
      <c r="P155" s="1035">
        <v>74</v>
      </c>
      <c r="Q155" s="1035">
        <v>208</v>
      </c>
      <c r="R155" s="1033">
        <v>7</v>
      </c>
      <c r="S155" s="1033">
        <v>27</v>
      </c>
      <c r="T155" s="1033">
        <v>58</v>
      </c>
      <c r="U155" s="1033">
        <v>133</v>
      </c>
    </row>
    <row r="156" spans="1:21">
      <c r="A156" s="1033"/>
      <c r="B156" s="1033"/>
      <c r="C156" s="1033"/>
      <c r="D156" s="1034"/>
      <c r="E156" s="1033"/>
      <c r="F156" s="1033" t="s">
        <v>12206</v>
      </c>
      <c r="G156" s="1033">
        <v>6541</v>
      </c>
      <c r="H156" s="1033">
        <v>0</v>
      </c>
      <c r="I156" s="1033">
        <v>0</v>
      </c>
      <c r="J156" s="1033">
        <v>0</v>
      </c>
      <c r="K156" s="1033">
        <v>0</v>
      </c>
      <c r="L156" s="1033">
        <v>0</v>
      </c>
      <c r="M156" s="1033">
        <v>0</v>
      </c>
      <c r="N156" s="1033">
        <v>2232</v>
      </c>
      <c r="O156" s="1033">
        <v>2423</v>
      </c>
      <c r="P156" s="1035">
        <v>224</v>
      </c>
      <c r="Q156" s="1035">
        <v>757</v>
      </c>
      <c r="R156" s="1033">
        <v>44</v>
      </c>
      <c r="S156" s="1033">
        <v>78</v>
      </c>
      <c r="T156" s="1033">
        <v>277</v>
      </c>
      <c r="U156" s="1033">
        <v>506</v>
      </c>
    </row>
    <row r="157" spans="1:21">
      <c r="A157" s="1033"/>
      <c r="B157" s="1033"/>
      <c r="C157" s="1033"/>
      <c r="D157" s="1034"/>
      <c r="E157" s="1033"/>
      <c r="F157" s="1033" t="s">
        <v>12207</v>
      </c>
      <c r="G157" s="1033">
        <v>28428</v>
      </c>
      <c r="H157" s="1033">
        <v>0</v>
      </c>
      <c r="I157" s="1033">
        <v>0</v>
      </c>
      <c r="J157" s="1033">
        <v>0</v>
      </c>
      <c r="K157" s="1033">
        <v>0</v>
      </c>
      <c r="L157" s="1033">
        <v>0</v>
      </c>
      <c r="M157" s="1033">
        <v>0</v>
      </c>
      <c r="N157" s="1033">
        <v>8479</v>
      </c>
      <c r="O157" s="1033">
        <v>10118</v>
      </c>
      <c r="P157" s="1035">
        <v>1135</v>
      </c>
      <c r="Q157" s="1035">
        <v>3359</v>
      </c>
      <c r="R157" s="1033">
        <v>210</v>
      </c>
      <c r="S157" s="1033">
        <v>347</v>
      </c>
      <c r="T157" s="1033">
        <v>1573</v>
      </c>
      <c r="U157" s="1033">
        <v>3207</v>
      </c>
    </row>
    <row r="158" spans="1:21">
      <c r="A158" s="1033"/>
      <c r="B158" s="1033"/>
      <c r="C158" s="1033"/>
      <c r="D158" s="1034"/>
      <c r="E158" s="1033"/>
      <c r="F158" s="1033" t="s">
        <v>6689</v>
      </c>
      <c r="G158" s="1033">
        <v>78592</v>
      </c>
      <c r="H158" s="1033">
        <v>0</v>
      </c>
      <c r="I158" s="1033">
        <v>0</v>
      </c>
      <c r="J158" s="1033">
        <v>0</v>
      </c>
      <c r="K158" s="1033">
        <v>0</v>
      </c>
      <c r="L158" s="1033">
        <v>0</v>
      </c>
      <c r="M158" s="1033">
        <v>0</v>
      </c>
      <c r="N158" s="1033">
        <v>25073</v>
      </c>
      <c r="O158" s="1033">
        <v>28001</v>
      </c>
      <c r="P158" s="1035">
        <v>3022</v>
      </c>
      <c r="Q158" s="1035">
        <v>8794</v>
      </c>
      <c r="R158" s="1033">
        <v>530</v>
      </c>
      <c r="S158" s="1033">
        <v>915</v>
      </c>
      <c r="T158" s="1033">
        <v>4076</v>
      </c>
      <c r="U158" s="1033">
        <v>8181</v>
      </c>
    </row>
    <row r="159" spans="1:21">
      <c r="A159" s="1033"/>
      <c r="B159" s="1033" t="s">
        <v>12229</v>
      </c>
      <c r="C159" s="1033"/>
      <c r="D159" s="1034" t="s">
        <v>6062</v>
      </c>
      <c r="E159" s="1033" t="s">
        <v>12230</v>
      </c>
      <c r="F159" s="1033" t="s">
        <v>12201</v>
      </c>
      <c r="G159" s="1033">
        <v>2796</v>
      </c>
      <c r="H159" s="1033">
        <v>0</v>
      </c>
      <c r="I159" s="1033">
        <v>0</v>
      </c>
      <c r="J159" s="1033">
        <v>0</v>
      </c>
      <c r="K159" s="1033">
        <v>0</v>
      </c>
      <c r="L159" s="1033">
        <v>0</v>
      </c>
      <c r="M159" s="1033">
        <v>0</v>
      </c>
      <c r="N159" s="1033">
        <v>996</v>
      </c>
      <c r="O159" s="1033">
        <v>1011</v>
      </c>
      <c r="P159" s="1035">
        <v>104</v>
      </c>
      <c r="Q159" s="1035">
        <v>268</v>
      </c>
      <c r="R159" s="1033">
        <v>19</v>
      </c>
      <c r="S159" s="1033">
        <v>34</v>
      </c>
      <c r="T159" s="1033">
        <v>128</v>
      </c>
      <c r="U159" s="1033">
        <v>236</v>
      </c>
    </row>
    <row r="160" spans="1:21">
      <c r="A160" s="1033"/>
      <c r="B160" s="1033"/>
      <c r="C160" s="1033"/>
      <c r="D160" s="1034"/>
      <c r="E160" s="1033"/>
      <c r="F160" s="1033" t="s">
        <v>12202</v>
      </c>
      <c r="G160" s="1033">
        <v>5005</v>
      </c>
      <c r="H160" s="1033">
        <v>0</v>
      </c>
      <c r="I160" s="1033">
        <v>0</v>
      </c>
      <c r="J160" s="1033">
        <v>0</v>
      </c>
      <c r="K160" s="1033">
        <v>0</v>
      </c>
      <c r="L160" s="1033">
        <v>0</v>
      </c>
      <c r="M160" s="1033">
        <v>0</v>
      </c>
      <c r="N160" s="1033">
        <v>2201</v>
      </c>
      <c r="O160" s="1033">
        <v>1568</v>
      </c>
      <c r="P160" s="1035">
        <v>186</v>
      </c>
      <c r="Q160" s="1035">
        <v>413</v>
      </c>
      <c r="R160" s="1033">
        <v>30</v>
      </c>
      <c r="S160" s="1033">
        <v>37</v>
      </c>
      <c r="T160" s="1033">
        <v>211</v>
      </c>
      <c r="U160" s="1033">
        <v>359</v>
      </c>
    </row>
    <row r="161" spans="1:21">
      <c r="A161" s="1033"/>
      <c r="B161" s="1033"/>
      <c r="C161" s="1033"/>
      <c r="D161" s="1034"/>
      <c r="E161" s="1033"/>
      <c r="F161" s="1033" t="s">
        <v>12203</v>
      </c>
      <c r="G161" s="1033">
        <v>3987</v>
      </c>
      <c r="H161" s="1033">
        <v>0</v>
      </c>
      <c r="I161" s="1033">
        <v>0</v>
      </c>
      <c r="J161" s="1033">
        <v>0</v>
      </c>
      <c r="K161" s="1033">
        <v>0</v>
      </c>
      <c r="L161" s="1033">
        <v>0</v>
      </c>
      <c r="M161" s="1033">
        <v>0</v>
      </c>
      <c r="N161" s="1033">
        <v>1561</v>
      </c>
      <c r="O161" s="1033">
        <v>1338</v>
      </c>
      <c r="P161" s="1035">
        <v>165</v>
      </c>
      <c r="Q161" s="1035">
        <v>390</v>
      </c>
      <c r="R161" s="1033">
        <v>24</v>
      </c>
      <c r="S161" s="1033">
        <v>30</v>
      </c>
      <c r="T161" s="1033">
        <v>165</v>
      </c>
      <c r="U161" s="1033">
        <v>314</v>
      </c>
    </row>
    <row r="162" spans="1:21">
      <c r="A162" s="1033"/>
      <c r="B162" s="1033"/>
      <c r="C162" s="1033"/>
      <c r="D162" s="1034"/>
      <c r="E162" s="1033"/>
      <c r="F162" s="1033" t="s">
        <v>12204</v>
      </c>
      <c r="G162" s="1033">
        <v>2826</v>
      </c>
      <c r="H162" s="1033">
        <v>0</v>
      </c>
      <c r="I162" s="1033">
        <v>0</v>
      </c>
      <c r="J162" s="1033">
        <v>0</v>
      </c>
      <c r="K162" s="1033">
        <v>0</v>
      </c>
      <c r="L162" s="1033">
        <v>0</v>
      </c>
      <c r="M162" s="1033">
        <v>0</v>
      </c>
      <c r="N162" s="1033">
        <v>824</v>
      </c>
      <c r="O162" s="1033">
        <v>792</v>
      </c>
      <c r="P162" s="1035">
        <v>128</v>
      </c>
      <c r="Q162" s="1035">
        <v>307</v>
      </c>
      <c r="R162" s="1033">
        <v>19</v>
      </c>
      <c r="S162" s="1033">
        <v>40</v>
      </c>
      <c r="T162" s="1033">
        <v>207</v>
      </c>
      <c r="U162" s="1033">
        <v>509</v>
      </c>
    </row>
    <row r="163" spans="1:21">
      <c r="A163" s="1033"/>
      <c r="B163" s="1033"/>
      <c r="C163" s="1033"/>
      <c r="D163" s="1034"/>
      <c r="E163" s="1033"/>
      <c r="F163" s="1033" t="s">
        <v>12205</v>
      </c>
      <c r="G163" s="1033">
        <v>6887</v>
      </c>
      <c r="H163" s="1033">
        <v>0</v>
      </c>
      <c r="I163" s="1033">
        <v>0</v>
      </c>
      <c r="J163" s="1033">
        <v>0</v>
      </c>
      <c r="K163" s="1033">
        <v>0</v>
      </c>
      <c r="L163" s="1033">
        <v>0</v>
      </c>
      <c r="M163" s="1033">
        <v>0</v>
      </c>
      <c r="N163" s="1033">
        <v>2234</v>
      </c>
      <c r="O163" s="1033">
        <v>1999</v>
      </c>
      <c r="P163" s="1035">
        <v>292</v>
      </c>
      <c r="Q163" s="1035">
        <v>807</v>
      </c>
      <c r="R163" s="1033">
        <v>52</v>
      </c>
      <c r="S163" s="1033">
        <v>72</v>
      </c>
      <c r="T163" s="1033">
        <v>440</v>
      </c>
      <c r="U163" s="1033">
        <v>991</v>
      </c>
    </row>
    <row r="164" spans="1:21">
      <c r="A164" s="1033"/>
      <c r="B164" s="1033"/>
      <c r="C164" s="1033"/>
      <c r="D164" s="1034"/>
      <c r="E164" s="1033"/>
      <c r="F164" s="1033" t="s">
        <v>12206</v>
      </c>
      <c r="G164" s="1033">
        <v>2722</v>
      </c>
      <c r="H164" s="1033">
        <v>0</v>
      </c>
      <c r="I164" s="1033">
        <v>0</v>
      </c>
      <c r="J164" s="1033">
        <v>0</v>
      </c>
      <c r="K164" s="1033">
        <v>0</v>
      </c>
      <c r="L164" s="1033">
        <v>0</v>
      </c>
      <c r="M164" s="1033">
        <v>0</v>
      </c>
      <c r="N164" s="1033">
        <v>1070</v>
      </c>
      <c r="O164" s="1033">
        <v>936</v>
      </c>
      <c r="P164" s="1035">
        <v>93</v>
      </c>
      <c r="Q164" s="1035">
        <v>243</v>
      </c>
      <c r="R164" s="1033">
        <v>9</v>
      </c>
      <c r="S164" s="1033">
        <v>16</v>
      </c>
      <c r="T164" s="1033">
        <v>134</v>
      </c>
      <c r="U164" s="1033">
        <v>221</v>
      </c>
    </row>
    <row r="165" spans="1:21">
      <c r="A165" s="1033"/>
      <c r="B165" s="1033"/>
      <c r="C165" s="1033"/>
      <c r="D165" s="1034"/>
      <c r="E165" s="1033"/>
      <c r="F165" s="1033" t="s">
        <v>12207</v>
      </c>
      <c r="G165" s="1033">
        <v>15564</v>
      </c>
      <c r="H165" s="1033">
        <v>0</v>
      </c>
      <c r="I165" s="1033">
        <v>0</v>
      </c>
      <c r="J165" s="1033">
        <v>0</v>
      </c>
      <c r="K165" s="1033">
        <v>0</v>
      </c>
      <c r="L165" s="1033">
        <v>0</v>
      </c>
      <c r="M165" s="1033">
        <v>0</v>
      </c>
      <c r="N165" s="1033">
        <v>5525</v>
      </c>
      <c r="O165" s="1033">
        <v>5390</v>
      </c>
      <c r="P165" s="1035">
        <v>511</v>
      </c>
      <c r="Q165" s="1035">
        <v>1570</v>
      </c>
      <c r="R165" s="1033">
        <v>89</v>
      </c>
      <c r="S165" s="1033">
        <v>133</v>
      </c>
      <c r="T165" s="1033">
        <v>816</v>
      </c>
      <c r="U165" s="1033">
        <v>1530</v>
      </c>
    </row>
    <row r="166" spans="1:21">
      <c r="A166" s="1033"/>
      <c r="B166" s="1033"/>
      <c r="C166" s="1033"/>
      <c r="D166" s="1034"/>
      <c r="E166" s="1033"/>
      <c r="F166" s="1033" t="s">
        <v>6689</v>
      </c>
      <c r="G166" s="1033">
        <v>39787</v>
      </c>
      <c r="H166" s="1033">
        <v>0</v>
      </c>
      <c r="I166" s="1033">
        <v>0</v>
      </c>
      <c r="J166" s="1033">
        <v>0</v>
      </c>
      <c r="K166" s="1033">
        <v>0</v>
      </c>
      <c r="L166" s="1033">
        <v>0</v>
      </c>
      <c r="M166" s="1033">
        <v>0</v>
      </c>
      <c r="N166" s="1033">
        <v>14411</v>
      </c>
      <c r="O166" s="1033">
        <v>13034</v>
      </c>
      <c r="P166" s="1035">
        <v>1479</v>
      </c>
      <c r="Q166" s="1035">
        <v>3998</v>
      </c>
      <c r="R166" s="1033">
        <v>242</v>
      </c>
      <c r="S166" s="1033">
        <v>362</v>
      </c>
      <c r="T166" s="1033">
        <v>2101</v>
      </c>
      <c r="U166" s="1033">
        <v>4160</v>
      </c>
    </row>
    <row r="167" spans="1:21">
      <c r="A167" s="1033"/>
      <c r="B167" s="1033" t="s">
        <v>12231</v>
      </c>
      <c r="C167" s="1033"/>
      <c r="D167" s="1034" t="s">
        <v>116</v>
      </c>
      <c r="E167" s="1033" t="s">
        <v>12232</v>
      </c>
      <c r="F167" s="1033" t="s">
        <v>12201</v>
      </c>
      <c r="G167" s="1033">
        <v>2360</v>
      </c>
      <c r="H167" s="1033">
        <v>0</v>
      </c>
      <c r="I167" s="1033">
        <v>0</v>
      </c>
      <c r="J167" s="1033">
        <v>0</v>
      </c>
      <c r="K167" s="1033">
        <v>0</v>
      </c>
      <c r="L167" s="1033">
        <v>0</v>
      </c>
      <c r="M167" s="1033">
        <v>0</v>
      </c>
      <c r="N167" s="1033">
        <v>815</v>
      </c>
      <c r="O167" s="1033">
        <v>934</v>
      </c>
      <c r="P167" s="1035">
        <v>86</v>
      </c>
      <c r="Q167" s="1035">
        <v>214</v>
      </c>
      <c r="R167" s="1033">
        <v>13</v>
      </c>
      <c r="S167" s="1033">
        <v>21</v>
      </c>
      <c r="T167" s="1033">
        <v>117</v>
      </c>
      <c r="U167" s="1033">
        <v>160</v>
      </c>
    </row>
    <row r="168" spans="1:21">
      <c r="A168" s="1033"/>
      <c r="B168" s="1033"/>
      <c r="C168" s="1033"/>
      <c r="D168" s="1034"/>
      <c r="E168" s="1033"/>
      <c r="F168" s="1033" t="s">
        <v>12202</v>
      </c>
      <c r="G168" s="1033">
        <v>5853</v>
      </c>
      <c r="H168" s="1033">
        <v>0</v>
      </c>
      <c r="I168" s="1033">
        <v>0</v>
      </c>
      <c r="J168" s="1033">
        <v>0</v>
      </c>
      <c r="K168" s="1033">
        <v>0</v>
      </c>
      <c r="L168" s="1033">
        <v>0</v>
      </c>
      <c r="M168" s="1033">
        <v>0</v>
      </c>
      <c r="N168" s="1033">
        <v>2020</v>
      </c>
      <c r="O168" s="1033">
        <v>2067</v>
      </c>
      <c r="P168" s="1035">
        <v>210</v>
      </c>
      <c r="Q168" s="1035">
        <v>550</v>
      </c>
      <c r="R168" s="1033">
        <v>40</v>
      </c>
      <c r="S168" s="1033">
        <v>39</v>
      </c>
      <c r="T168" s="1033">
        <v>324</v>
      </c>
      <c r="U168" s="1033">
        <v>603</v>
      </c>
    </row>
    <row r="169" spans="1:21">
      <c r="A169" s="1033"/>
      <c r="B169" s="1033"/>
      <c r="C169" s="1033"/>
      <c r="D169" s="1034"/>
      <c r="E169" s="1033"/>
      <c r="F169" s="1033" t="s">
        <v>12203</v>
      </c>
      <c r="G169" s="1033">
        <v>3306</v>
      </c>
      <c r="H169" s="1033">
        <v>0</v>
      </c>
      <c r="I169" s="1033">
        <v>0</v>
      </c>
      <c r="J169" s="1033">
        <v>0</v>
      </c>
      <c r="K169" s="1033">
        <v>0</v>
      </c>
      <c r="L169" s="1033">
        <v>0</v>
      </c>
      <c r="M169" s="1033">
        <v>0</v>
      </c>
      <c r="N169" s="1033">
        <v>1279</v>
      </c>
      <c r="O169" s="1033">
        <v>1332</v>
      </c>
      <c r="P169" s="1035">
        <v>100</v>
      </c>
      <c r="Q169" s="1035">
        <v>297</v>
      </c>
      <c r="R169" s="1033">
        <v>18</v>
      </c>
      <c r="S169" s="1033">
        <v>27</v>
      </c>
      <c r="T169" s="1033">
        <v>96</v>
      </c>
      <c r="U169" s="1033">
        <v>157</v>
      </c>
    </row>
    <row r="170" spans="1:21">
      <c r="A170" s="1033"/>
      <c r="B170" s="1033"/>
      <c r="C170" s="1033"/>
      <c r="D170" s="1034"/>
      <c r="E170" s="1033"/>
      <c r="F170" s="1033" t="s">
        <v>12204</v>
      </c>
      <c r="G170" s="1033">
        <v>3444</v>
      </c>
      <c r="H170" s="1033">
        <v>0</v>
      </c>
      <c r="I170" s="1033">
        <v>0</v>
      </c>
      <c r="J170" s="1033">
        <v>0</v>
      </c>
      <c r="K170" s="1033">
        <v>0</v>
      </c>
      <c r="L170" s="1033">
        <v>0</v>
      </c>
      <c r="M170" s="1033">
        <v>0</v>
      </c>
      <c r="N170" s="1033">
        <v>1070</v>
      </c>
      <c r="O170" s="1033">
        <v>1048</v>
      </c>
      <c r="P170" s="1035">
        <v>137</v>
      </c>
      <c r="Q170" s="1035">
        <v>341</v>
      </c>
      <c r="R170" s="1033">
        <v>31</v>
      </c>
      <c r="S170" s="1033">
        <v>53</v>
      </c>
      <c r="T170" s="1033">
        <v>264</v>
      </c>
      <c r="U170" s="1033">
        <v>500</v>
      </c>
    </row>
    <row r="171" spans="1:21">
      <c r="A171" s="1033"/>
      <c r="B171" s="1033"/>
      <c r="C171" s="1033"/>
      <c r="D171" s="1034"/>
      <c r="E171" s="1033"/>
      <c r="F171" s="1033" t="s">
        <v>12205</v>
      </c>
      <c r="G171" s="1033">
        <v>1928</v>
      </c>
      <c r="H171" s="1033">
        <v>0</v>
      </c>
      <c r="I171" s="1033">
        <v>0</v>
      </c>
      <c r="J171" s="1033">
        <v>0</v>
      </c>
      <c r="K171" s="1033">
        <v>0</v>
      </c>
      <c r="L171" s="1033">
        <v>0</v>
      </c>
      <c r="M171" s="1033">
        <v>0</v>
      </c>
      <c r="N171" s="1033">
        <v>641</v>
      </c>
      <c r="O171" s="1033">
        <v>774</v>
      </c>
      <c r="P171" s="1035">
        <v>57</v>
      </c>
      <c r="Q171" s="1035">
        <v>184</v>
      </c>
      <c r="R171" s="1033">
        <v>14</v>
      </c>
      <c r="S171" s="1033">
        <v>21</v>
      </c>
      <c r="T171" s="1033">
        <v>80</v>
      </c>
      <c r="U171" s="1033">
        <v>157</v>
      </c>
    </row>
    <row r="172" spans="1:21">
      <c r="A172" s="1033"/>
      <c r="B172" s="1033"/>
      <c r="C172" s="1033"/>
      <c r="D172" s="1034"/>
      <c r="E172" s="1033"/>
      <c r="F172" s="1033" t="s">
        <v>12206</v>
      </c>
      <c r="G172" s="1033">
        <v>3167</v>
      </c>
      <c r="H172" s="1033">
        <v>0</v>
      </c>
      <c r="I172" s="1033">
        <v>0</v>
      </c>
      <c r="J172" s="1033">
        <v>0</v>
      </c>
      <c r="K172" s="1033">
        <v>0</v>
      </c>
      <c r="L172" s="1033">
        <v>0</v>
      </c>
      <c r="M172" s="1033">
        <v>0</v>
      </c>
      <c r="N172" s="1033">
        <v>1079</v>
      </c>
      <c r="O172" s="1033">
        <v>1166</v>
      </c>
      <c r="P172" s="1035">
        <v>98</v>
      </c>
      <c r="Q172" s="1035">
        <v>305</v>
      </c>
      <c r="R172" s="1033">
        <v>25</v>
      </c>
      <c r="S172" s="1033">
        <v>34</v>
      </c>
      <c r="T172" s="1033">
        <v>151</v>
      </c>
      <c r="U172" s="1033">
        <v>309</v>
      </c>
    </row>
    <row r="173" spans="1:21">
      <c r="A173" s="1033"/>
      <c r="B173" s="1033"/>
      <c r="C173" s="1033"/>
      <c r="D173" s="1034"/>
      <c r="E173" s="1033"/>
      <c r="F173" s="1033" t="s">
        <v>12207</v>
      </c>
      <c r="G173" s="1033">
        <v>25976</v>
      </c>
      <c r="H173" s="1033">
        <v>0</v>
      </c>
      <c r="I173" s="1033">
        <v>0</v>
      </c>
      <c r="J173" s="1033">
        <v>0</v>
      </c>
      <c r="K173" s="1033">
        <v>0</v>
      </c>
      <c r="L173" s="1033">
        <v>0</v>
      </c>
      <c r="M173" s="1033">
        <v>0</v>
      </c>
      <c r="N173" s="1033">
        <v>7765</v>
      </c>
      <c r="O173" s="1033">
        <v>8861</v>
      </c>
      <c r="P173" s="1035">
        <v>849</v>
      </c>
      <c r="Q173" s="1035">
        <v>2407</v>
      </c>
      <c r="R173" s="1033">
        <v>177</v>
      </c>
      <c r="S173" s="1033">
        <v>334</v>
      </c>
      <c r="T173" s="1033">
        <v>1840</v>
      </c>
      <c r="U173" s="1033">
        <v>3743</v>
      </c>
    </row>
    <row r="174" spans="1:21">
      <c r="A174" s="1033"/>
      <c r="B174" s="1033"/>
      <c r="C174" s="1033"/>
      <c r="D174" s="1034"/>
      <c r="E174" s="1033"/>
      <c r="F174" s="1033" t="s">
        <v>6689</v>
      </c>
      <c r="G174" s="1033">
        <v>46034</v>
      </c>
      <c r="H174" s="1033">
        <v>0</v>
      </c>
      <c r="I174" s="1033">
        <v>0</v>
      </c>
      <c r="J174" s="1033">
        <v>0</v>
      </c>
      <c r="K174" s="1033">
        <v>0</v>
      </c>
      <c r="L174" s="1033">
        <v>0</v>
      </c>
      <c r="M174" s="1033">
        <v>0</v>
      </c>
      <c r="N174" s="1033">
        <v>14669</v>
      </c>
      <c r="O174" s="1033">
        <v>16182</v>
      </c>
      <c r="P174" s="1035">
        <v>1537</v>
      </c>
      <c r="Q174" s="1035">
        <v>4298</v>
      </c>
      <c r="R174" s="1033">
        <v>318</v>
      </c>
      <c r="S174" s="1033">
        <v>529</v>
      </c>
      <c r="T174" s="1033">
        <v>2872</v>
      </c>
      <c r="U174" s="1033">
        <v>5629</v>
      </c>
    </row>
    <row r="175" spans="1:21">
      <c r="A175" s="1033"/>
      <c r="B175" s="1033" t="s">
        <v>12233</v>
      </c>
      <c r="C175" s="1033"/>
      <c r="D175" s="1034" t="s">
        <v>7036</v>
      </c>
      <c r="E175" s="1033" t="s">
        <v>12234</v>
      </c>
      <c r="F175" s="1033" t="s">
        <v>12201</v>
      </c>
      <c r="G175" s="1033">
        <v>2436</v>
      </c>
      <c r="H175" s="1033">
        <v>0</v>
      </c>
      <c r="I175" s="1033">
        <v>0</v>
      </c>
      <c r="J175" s="1033">
        <v>0</v>
      </c>
      <c r="K175" s="1033">
        <v>0</v>
      </c>
      <c r="L175" s="1033">
        <v>0</v>
      </c>
      <c r="M175" s="1033">
        <v>0</v>
      </c>
      <c r="N175" s="1033">
        <v>774</v>
      </c>
      <c r="O175" s="1033">
        <v>806</v>
      </c>
      <c r="P175" s="1035">
        <v>80</v>
      </c>
      <c r="Q175" s="1035">
        <v>230</v>
      </c>
      <c r="R175" s="1033">
        <v>13</v>
      </c>
      <c r="S175" s="1033">
        <v>31</v>
      </c>
      <c r="T175" s="1033">
        <v>170</v>
      </c>
      <c r="U175" s="1033">
        <v>332</v>
      </c>
    </row>
    <row r="176" spans="1:21">
      <c r="A176" s="1033"/>
      <c r="B176" s="1033"/>
      <c r="C176" s="1033"/>
      <c r="D176" s="1034"/>
      <c r="E176" s="1033"/>
      <c r="F176" s="1033" t="s">
        <v>12202</v>
      </c>
      <c r="G176" s="1033">
        <v>5091</v>
      </c>
      <c r="H176" s="1033">
        <v>0</v>
      </c>
      <c r="I176" s="1033">
        <v>0</v>
      </c>
      <c r="J176" s="1033">
        <v>0</v>
      </c>
      <c r="K176" s="1033">
        <v>0</v>
      </c>
      <c r="L176" s="1033">
        <v>0</v>
      </c>
      <c r="M176" s="1033">
        <v>0</v>
      </c>
      <c r="N176" s="1033">
        <v>1697</v>
      </c>
      <c r="O176" s="1033">
        <v>1738</v>
      </c>
      <c r="P176" s="1035">
        <v>174</v>
      </c>
      <c r="Q176" s="1035">
        <v>492</v>
      </c>
      <c r="R176" s="1033">
        <v>32</v>
      </c>
      <c r="S176" s="1033">
        <v>53</v>
      </c>
      <c r="T176" s="1033">
        <v>303</v>
      </c>
      <c r="U176" s="1033">
        <v>602</v>
      </c>
    </row>
    <row r="177" spans="1:21">
      <c r="A177" s="1033"/>
      <c r="B177" s="1033"/>
      <c r="C177" s="1033"/>
      <c r="D177" s="1034"/>
      <c r="E177" s="1033"/>
      <c r="F177" s="1033" t="s">
        <v>12203</v>
      </c>
      <c r="G177" s="1033">
        <v>2207</v>
      </c>
      <c r="H177" s="1033">
        <v>0</v>
      </c>
      <c r="I177" s="1033">
        <v>0</v>
      </c>
      <c r="J177" s="1033">
        <v>0</v>
      </c>
      <c r="K177" s="1033">
        <v>0</v>
      </c>
      <c r="L177" s="1033">
        <v>0</v>
      </c>
      <c r="M177" s="1033">
        <v>0</v>
      </c>
      <c r="N177" s="1033">
        <v>759</v>
      </c>
      <c r="O177" s="1033">
        <v>852</v>
      </c>
      <c r="P177" s="1035">
        <v>77</v>
      </c>
      <c r="Q177" s="1035">
        <v>223</v>
      </c>
      <c r="R177" s="1033">
        <v>12</v>
      </c>
      <c r="S177" s="1033">
        <v>14</v>
      </c>
      <c r="T177" s="1033">
        <v>91</v>
      </c>
      <c r="U177" s="1033">
        <v>179</v>
      </c>
    </row>
    <row r="178" spans="1:21">
      <c r="A178" s="1033"/>
      <c r="B178" s="1033"/>
      <c r="C178" s="1033"/>
      <c r="D178" s="1034"/>
      <c r="E178" s="1033"/>
      <c r="F178" s="1033" t="s">
        <v>12204</v>
      </c>
      <c r="G178" s="1033">
        <v>749</v>
      </c>
      <c r="H178" s="1033">
        <v>0</v>
      </c>
      <c r="I178" s="1033">
        <v>0</v>
      </c>
      <c r="J178" s="1033">
        <v>0</v>
      </c>
      <c r="K178" s="1033">
        <v>0</v>
      </c>
      <c r="L178" s="1033">
        <v>0</v>
      </c>
      <c r="M178" s="1033">
        <v>0</v>
      </c>
      <c r="N178" s="1033">
        <v>243</v>
      </c>
      <c r="O178" s="1033">
        <v>296</v>
      </c>
      <c r="P178" s="1035">
        <v>22</v>
      </c>
      <c r="Q178" s="1035">
        <v>68</v>
      </c>
      <c r="R178" s="1033">
        <v>6</v>
      </c>
      <c r="S178" s="1033">
        <v>6</v>
      </c>
      <c r="T178" s="1033">
        <v>26</v>
      </c>
      <c r="U178" s="1033">
        <v>82</v>
      </c>
    </row>
    <row r="179" spans="1:21">
      <c r="A179" s="1033"/>
      <c r="B179" s="1033"/>
      <c r="C179" s="1033"/>
      <c r="D179" s="1034"/>
      <c r="E179" s="1033"/>
      <c r="F179" s="1033" t="s">
        <v>12205</v>
      </c>
      <c r="G179" s="1033">
        <v>1142</v>
      </c>
      <c r="H179" s="1033">
        <v>0</v>
      </c>
      <c r="I179" s="1033">
        <v>0</v>
      </c>
      <c r="J179" s="1033">
        <v>0</v>
      </c>
      <c r="K179" s="1033">
        <v>0</v>
      </c>
      <c r="L179" s="1033">
        <v>0</v>
      </c>
      <c r="M179" s="1033">
        <v>0</v>
      </c>
      <c r="N179" s="1033">
        <v>360</v>
      </c>
      <c r="O179" s="1033">
        <v>419</v>
      </c>
      <c r="P179" s="1035">
        <v>39</v>
      </c>
      <c r="Q179" s="1035">
        <v>120</v>
      </c>
      <c r="R179" s="1033">
        <v>7</v>
      </c>
      <c r="S179" s="1033">
        <v>12</v>
      </c>
      <c r="T179" s="1033">
        <v>63</v>
      </c>
      <c r="U179" s="1033">
        <v>122</v>
      </c>
    </row>
    <row r="180" spans="1:21">
      <c r="A180" s="1033"/>
      <c r="B180" s="1033"/>
      <c r="C180" s="1033"/>
      <c r="D180" s="1034"/>
      <c r="E180" s="1033"/>
      <c r="F180" s="1033" t="s">
        <v>12206</v>
      </c>
      <c r="G180" s="1033">
        <v>3431</v>
      </c>
      <c r="H180" s="1033">
        <v>0</v>
      </c>
      <c r="I180" s="1033">
        <v>0</v>
      </c>
      <c r="J180" s="1033">
        <v>0</v>
      </c>
      <c r="K180" s="1033">
        <v>0</v>
      </c>
      <c r="L180" s="1033">
        <v>0</v>
      </c>
      <c r="M180" s="1033">
        <v>0</v>
      </c>
      <c r="N180" s="1033">
        <v>1044</v>
      </c>
      <c r="O180" s="1033">
        <v>1137</v>
      </c>
      <c r="P180" s="1035">
        <v>104</v>
      </c>
      <c r="Q180" s="1035">
        <v>347</v>
      </c>
      <c r="R180" s="1033">
        <v>31</v>
      </c>
      <c r="S180" s="1033">
        <v>47</v>
      </c>
      <c r="T180" s="1033">
        <v>224</v>
      </c>
      <c r="U180" s="1033">
        <v>497</v>
      </c>
    </row>
    <row r="181" spans="1:21">
      <c r="A181" s="1033"/>
      <c r="B181" s="1033"/>
      <c r="C181" s="1033"/>
      <c r="D181" s="1034"/>
      <c r="E181" s="1033"/>
      <c r="F181" s="1033" t="s">
        <v>12207</v>
      </c>
      <c r="G181" s="1033">
        <v>11751</v>
      </c>
      <c r="H181" s="1033">
        <v>0</v>
      </c>
      <c r="I181" s="1033">
        <v>0</v>
      </c>
      <c r="J181" s="1033">
        <v>0</v>
      </c>
      <c r="K181" s="1033">
        <v>0</v>
      </c>
      <c r="L181" s="1033">
        <v>0</v>
      </c>
      <c r="M181" s="1033">
        <v>0</v>
      </c>
      <c r="N181" s="1033">
        <v>3745</v>
      </c>
      <c r="O181" s="1033">
        <v>4209</v>
      </c>
      <c r="P181" s="1035">
        <v>376</v>
      </c>
      <c r="Q181" s="1035">
        <v>1129</v>
      </c>
      <c r="R181" s="1033">
        <v>63</v>
      </c>
      <c r="S181" s="1033">
        <v>105</v>
      </c>
      <c r="T181" s="1033">
        <v>668</v>
      </c>
      <c r="U181" s="1033">
        <v>1456</v>
      </c>
    </row>
    <row r="182" spans="1:21">
      <c r="A182" s="1033"/>
      <c r="B182" s="1033"/>
      <c r="C182" s="1033"/>
      <c r="D182" s="1034"/>
      <c r="E182" s="1033"/>
      <c r="F182" s="1033" t="s">
        <v>6689</v>
      </c>
      <c r="G182" s="1033">
        <v>26807</v>
      </c>
      <c r="H182" s="1033">
        <v>0</v>
      </c>
      <c r="I182" s="1033">
        <v>0</v>
      </c>
      <c r="J182" s="1033">
        <v>0</v>
      </c>
      <c r="K182" s="1033">
        <v>0</v>
      </c>
      <c r="L182" s="1033">
        <v>0</v>
      </c>
      <c r="M182" s="1033">
        <v>0</v>
      </c>
      <c r="N182" s="1033">
        <v>8622</v>
      </c>
      <c r="O182" s="1033">
        <v>9457</v>
      </c>
      <c r="P182" s="1035">
        <v>872</v>
      </c>
      <c r="Q182" s="1035">
        <v>2609</v>
      </c>
      <c r="R182" s="1033">
        <v>164</v>
      </c>
      <c r="S182" s="1033">
        <v>268</v>
      </c>
      <c r="T182" s="1033">
        <v>1545</v>
      </c>
      <c r="U182" s="1033">
        <v>3270</v>
      </c>
    </row>
    <row r="183" spans="1:21">
      <c r="A183" s="1033"/>
      <c r="B183" s="1033" t="s">
        <v>11488</v>
      </c>
      <c r="C183" s="1033"/>
      <c r="D183" s="1034" t="s">
        <v>693</v>
      </c>
      <c r="E183" s="1033" t="s">
        <v>12235</v>
      </c>
      <c r="F183" s="1033" t="s">
        <v>12201</v>
      </c>
      <c r="G183" s="1033">
        <v>10565</v>
      </c>
      <c r="H183" s="1033">
        <v>0</v>
      </c>
      <c r="I183" s="1033">
        <v>0</v>
      </c>
      <c r="J183" s="1033">
        <v>0</v>
      </c>
      <c r="K183" s="1033">
        <v>0</v>
      </c>
      <c r="L183" s="1033">
        <v>0</v>
      </c>
      <c r="M183" s="1033">
        <v>0</v>
      </c>
      <c r="N183" s="1033">
        <v>3467</v>
      </c>
      <c r="O183" s="1033">
        <v>3576</v>
      </c>
      <c r="P183" s="1035">
        <v>350</v>
      </c>
      <c r="Q183" s="1035">
        <v>1023</v>
      </c>
      <c r="R183" s="1033">
        <v>59</v>
      </c>
      <c r="S183" s="1033">
        <v>106</v>
      </c>
      <c r="T183" s="1033">
        <v>601</v>
      </c>
      <c r="U183" s="1033">
        <v>1383</v>
      </c>
    </row>
    <row r="184" spans="1:21">
      <c r="A184" s="1033"/>
      <c r="B184" s="1033"/>
      <c r="C184" s="1033"/>
      <c r="D184" s="1034"/>
      <c r="E184" s="1033"/>
      <c r="F184" s="1033" t="s">
        <v>12202</v>
      </c>
      <c r="G184" s="1033">
        <v>18871</v>
      </c>
      <c r="H184" s="1033">
        <v>0</v>
      </c>
      <c r="I184" s="1033">
        <v>0</v>
      </c>
      <c r="J184" s="1033">
        <v>0</v>
      </c>
      <c r="K184" s="1033">
        <v>0</v>
      </c>
      <c r="L184" s="1033">
        <v>0</v>
      </c>
      <c r="M184" s="1033">
        <v>0</v>
      </c>
      <c r="N184" s="1033">
        <v>5846</v>
      </c>
      <c r="O184" s="1033">
        <v>5894</v>
      </c>
      <c r="P184" s="1035">
        <v>624</v>
      </c>
      <c r="Q184" s="1035">
        <v>1676</v>
      </c>
      <c r="R184" s="1033">
        <v>107</v>
      </c>
      <c r="S184" s="1033">
        <v>169</v>
      </c>
      <c r="T184" s="1033">
        <v>1279</v>
      </c>
      <c r="U184" s="1033">
        <v>3276</v>
      </c>
    </row>
    <row r="185" spans="1:21">
      <c r="A185" s="1033"/>
      <c r="B185" s="1033"/>
      <c r="C185" s="1033"/>
      <c r="D185" s="1034"/>
      <c r="E185" s="1033"/>
      <c r="F185" s="1033" t="s">
        <v>12203</v>
      </c>
      <c r="G185" s="1033">
        <v>5431</v>
      </c>
      <c r="H185" s="1033">
        <v>0</v>
      </c>
      <c r="I185" s="1033">
        <v>0</v>
      </c>
      <c r="J185" s="1033">
        <v>0</v>
      </c>
      <c r="K185" s="1033">
        <v>0</v>
      </c>
      <c r="L185" s="1033">
        <v>0</v>
      </c>
      <c r="M185" s="1033">
        <v>0</v>
      </c>
      <c r="N185" s="1033">
        <v>1974</v>
      </c>
      <c r="O185" s="1033">
        <v>2130</v>
      </c>
      <c r="P185" s="1035">
        <v>185</v>
      </c>
      <c r="Q185" s="1035">
        <v>526</v>
      </c>
      <c r="R185" s="1033">
        <v>32</v>
      </c>
      <c r="S185" s="1033">
        <v>32</v>
      </c>
      <c r="T185" s="1033">
        <v>185</v>
      </c>
      <c r="U185" s="1033">
        <v>367</v>
      </c>
    </row>
    <row r="186" spans="1:21">
      <c r="A186" s="1033"/>
      <c r="B186" s="1033"/>
      <c r="C186" s="1033"/>
      <c r="D186" s="1034"/>
      <c r="E186" s="1033"/>
      <c r="F186" s="1033" t="s">
        <v>12204</v>
      </c>
      <c r="G186" s="1033">
        <v>4936</v>
      </c>
      <c r="H186" s="1033">
        <v>0</v>
      </c>
      <c r="I186" s="1033">
        <v>0</v>
      </c>
      <c r="J186" s="1033">
        <v>0</v>
      </c>
      <c r="K186" s="1033">
        <v>0</v>
      </c>
      <c r="L186" s="1033">
        <v>0</v>
      </c>
      <c r="M186" s="1033">
        <v>0</v>
      </c>
      <c r="N186" s="1033">
        <v>1386</v>
      </c>
      <c r="O186" s="1033">
        <v>1326</v>
      </c>
      <c r="P186" s="1035">
        <v>163</v>
      </c>
      <c r="Q186" s="1035">
        <v>517</v>
      </c>
      <c r="R186" s="1033">
        <v>30</v>
      </c>
      <c r="S186" s="1033">
        <v>51</v>
      </c>
      <c r="T186" s="1033">
        <v>475</v>
      </c>
      <c r="U186" s="1033">
        <v>988</v>
      </c>
    </row>
    <row r="187" spans="1:21">
      <c r="A187" s="1033"/>
      <c r="B187" s="1033"/>
      <c r="C187" s="1033"/>
      <c r="D187" s="1034"/>
      <c r="E187" s="1033"/>
      <c r="F187" s="1033" t="s">
        <v>12205</v>
      </c>
      <c r="G187" s="1033">
        <v>2679</v>
      </c>
      <c r="H187" s="1033">
        <v>0</v>
      </c>
      <c r="I187" s="1033">
        <v>0</v>
      </c>
      <c r="J187" s="1033">
        <v>0</v>
      </c>
      <c r="K187" s="1033">
        <v>0</v>
      </c>
      <c r="L187" s="1033">
        <v>0</v>
      </c>
      <c r="M187" s="1033">
        <v>0</v>
      </c>
      <c r="N187" s="1033">
        <v>908</v>
      </c>
      <c r="O187" s="1033">
        <v>1054</v>
      </c>
      <c r="P187" s="1035">
        <v>87</v>
      </c>
      <c r="Q187" s="1035">
        <v>265</v>
      </c>
      <c r="R187" s="1033">
        <v>13</v>
      </c>
      <c r="S187" s="1033">
        <v>21</v>
      </c>
      <c r="T187" s="1033">
        <v>121</v>
      </c>
      <c r="U187" s="1033">
        <v>210</v>
      </c>
    </row>
    <row r="188" spans="1:21">
      <c r="A188" s="1033"/>
      <c r="B188" s="1033"/>
      <c r="C188" s="1033"/>
      <c r="D188" s="1034"/>
      <c r="E188" s="1033"/>
      <c r="F188" s="1033" t="s">
        <v>12206</v>
      </c>
      <c r="G188" s="1033">
        <v>9327</v>
      </c>
      <c r="H188" s="1033">
        <v>0</v>
      </c>
      <c r="I188" s="1033">
        <v>0</v>
      </c>
      <c r="J188" s="1033">
        <v>0</v>
      </c>
      <c r="K188" s="1033">
        <v>0</v>
      </c>
      <c r="L188" s="1033">
        <v>0</v>
      </c>
      <c r="M188" s="1033">
        <v>0</v>
      </c>
      <c r="N188" s="1033">
        <v>2770</v>
      </c>
      <c r="O188" s="1033">
        <v>2996</v>
      </c>
      <c r="P188" s="1035">
        <v>294</v>
      </c>
      <c r="Q188" s="1035">
        <v>872</v>
      </c>
      <c r="R188" s="1033">
        <v>50</v>
      </c>
      <c r="S188" s="1033">
        <v>74</v>
      </c>
      <c r="T188" s="1033">
        <v>655</v>
      </c>
      <c r="U188" s="1033">
        <v>1616</v>
      </c>
    </row>
    <row r="189" spans="1:21">
      <c r="A189" s="1033"/>
      <c r="B189" s="1033"/>
      <c r="C189" s="1033"/>
      <c r="D189" s="1034"/>
      <c r="E189" s="1033"/>
      <c r="F189" s="1033" t="s">
        <v>12207</v>
      </c>
      <c r="G189" s="1033">
        <v>23084</v>
      </c>
      <c r="H189" s="1033">
        <v>0</v>
      </c>
      <c r="I189" s="1033">
        <v>0</v>
      </c>
      <c r="J189" s="1033">
        <v>0</v>
      </c>
      <c r="K189" s="1033">
        <v>0</v>
      </c>
      <c r="L189" s="1033">
        <v>0</v>
      </c>
      <c r="M189" s="1033">
        <v>0</v>
      </c>
      <c r="N189" s="1033">
        <v>7535</v>
      </c>
      <c r="O189" s="1033">
        <v>8317</v>
      </c>
      <c r="P189" s="1035">
        <v>670</v>
      </c>
      <c r="Q189" s="1035">
        <v>2114</v>
      </c>
      <c r="R189" s="1033">
        <v>102</v>
      </c>
      <c r="S189" s="1033">
        <v>190</v>
      </c>
      <c r="T189" s="1033">
        <v>1279</v>
      </c>
      <c r="U189" s="1033">
        <v>2877</v>
      </c>
    </row>
    <row r="190" spans="1:21">
      <c r="A190" s="1033"/>
      <c r="B190" s="1033"/>
      <c r="C190" s="1033"/>
      <c r="D190" s="1034"/>
      <c r="E190" s="1033"/>
      <c r="F190" s="1033" t="s">
        <v>6689</v>
      </c>
      <c r="G190" s="1033">
        <v>74893</v>
      </c>
      <c r="H190" s="1033">
        <v>0</v>
      </c>
      <c r="I190" s="1033">
        <v>0</v>
      </c>
      <c r="J190" s="1033">
        <v>0</v>
      </c>
      <c r="K190" s="1033">
        <v>0</v>
      </c>
      <c r="L190" s="1033">
        <v>0</v>
      </c>
      <c r="M190" s="1033">
        <v>0</v>
      </c>
      <c r="N190" s="1033">
        <v>23886</v>
      </c>
      <c r="O190" s="1033">
        <v>25293</v>
      </c>
      <c r="P190" s="1035">
        <v>2373</v>
      </c>
      <c r="Q190" s="1035">
        <v>6993</v>
      </c>
      <c r="R190" s="1033">
        <v>393</v>
      </c>
      <c r="S190" s="1033">
        <v>643</v>
      </c>
      <c r="T190" s="1033">
        <v>4595</v>
      </c>
      <c r="U190" s="1033">
        <v>10717</v>
      </c>
    </row>
    <row r="191" spans="1:21">
      <c r="A191" s="1033"/>
      <c r="B191" s="1033" t="s">
        <v>12236</v>
      </c>
      <c r="C191" s="1033"/>
      <c r="D191" s="1034" t="s">
        <v>6078</v>
      </c>
      <c r="E191" s="1033" t="s">
        <v>12237</v>
      </c>
      <c r="F191" s="1033" t="s">
        <v>12201</v>
      </c>
      <c r="G191" s="1033">
        <v>3279</v>
      </c>
      <c r="H191" s="1033">
        <v>0</v>
      </c>
      <c r="I191" s="1033">
        <v>0</v>
      </c>
      <c r="J191" s="1033">
        <v>0</v>
      </c>
      <c r="K191" s="1033">
        <v>0</v>
      </c>
      <c r="L191" s="1033">
        <v>0</v>
      </c>
      <c r="M191" s="1033">
        <v>0</v>
      </c>
      <c r="N191" s="1033">
        <v>1116</v>
      </c>
      <c r="O191" s="1033">
        <v>1120</v>
      </c>
      <c r="P191" s="1035">
        <v>93</v>
      </c>
      <c r="Q191" s="1035">
        <v>318</v>
      </c>
      <c r="R191" s="1033">
        <v>13</v>
      </c>
      <c r="S191" s="1033">
        <v>34</v>
      </c>
      <c r="T191" s="1033">
        <v>173</v>
      </c>
      <c r="U191" s="1033">
        <v>412</v>
      </c>
    </row>
    <row r="192" spans="1:21">
      <c r="A192" s="1033"/>
      <c r="B192" s="1033"/>
      <c r="C192" s="1033"/>
      <c r="D192" s="1034"/>
      <c r="E192" s="1033"/>
      <c r="F192" s="1033" t="s">
        <v>12202</v>
      </c>
      <c r="G192" s="1033">
        <v>6451</v>
      </c>
      <c r="H192" s="1033">
        <v>0</v>
      </c>
      <c r="I192" s="1033">
        <v>0</v>
      </c>
      <c r="J192" s="1033">
        <v>0</v>
      </c>
      <c r="K192" s="1033">
        <v>0</v>
      </c>
      <c r="L192" s="1033">
        <v>0</v>
      </c>
      <c r="M192" s="1033">
        <v>0</v>
      </c>
      <c r="N192" s="1033">
        <v>2196</v>
      </c>
      <c r="O192" s="1033">
        <v>2316</v>
      </c>
      <c r="P192" s="1035">
        <v>182</v>
      </c>
      <c r="Q192" s="1035">
        <v>474</v>
      </c>
      <c r="R192" s="1033">
        <v>30</v>
      </c>
      <c r="S192" s="1033">
        <v>56</v>
      </c>
      <c r="T192" s="1033">
        <v>363</v>
      </c>
      <c r="U192" s="1033">
        <v>834</v>
      </c>
    </row>
    <row r="193" spans="1:21">
      <c r="A193" s="1033"/>
      <c r="B193" s="1033"/>
      <c r="C193" s="1033"/>
      <c r="D193" s="1034"/>
      <c r="E193" s="1033"/>
      <c r="F193" s="1033" t="s">
        <v>12203</v>
      </c>
      <c r="G193" s="1033">
        <v>2706</v>
      </c>
      <c r="H193" s="1033">
        <v>0</v>
      </c>
      <c r="I193" s="1033">
        <v>0</v>
      </c>
      <c r="J193" s="1033">
        <v>0</v>
      </c>
      <c r="K193" s="1033">
        <v>0</v>
      </c>
      <c r="L193" s="1033">
        <v>0</v>
      </c>
      <c r="M193" s="1033">
        <v>0</v>
      </c>
      <c r="N193" s="1033">
        <v>996</v>
      </c>
      <c r="O193" s="1033">
        <v>1065</v>
      </c>
      <c r="P193" s="1035">
        <v>72</v>
      </c>
      <c r="Q193" s="1035">
        <v>242</v>
      </c>
      <c r="R193" s="1033">
        <v>14</v>
      </c>
      <c r="S193" s="1033">
        <v>15</v>
      </c>
      <c r="T193" s="1033">
        <v>94</v>
      </c>
      <c r="U193" s="1033">
        <v>208</v>
      </c>
    </row>
    <row r="194" spans="1:21">
      <c r="A194" s="1033"/>
      <c r="B194" s="1033"/>
      <c r="C194" s="1033"/>
      <c r="D194" s="1034"/>
      <c r="E194" s="1033"/>
      <c r="F194" s="1033" t="s">
        <v>12204</v>
      </c>
      <c r="G194" s="1033">
        <v>547</v>
      </c>
      <c r="H194" s="1033">
        <v>0</v>
      </c>
      <c r="I194" s="1033">
        <v>0</v>
      </c>
      <c r="J194" s="1033">
        <v>0</v>
      </c>
      <c r="K194" s="1033">
        <v>0</v>
      </c>
      <c r="L194" s="1033">
        <v>0</v>
      </c>
      <c r="M194" s="1033">
        <v>0</v>
      </c>
      <c r="N194" s="1033">
        <v>194</v>
      </c>
      <c r="O194" s="1033">
        <v>223</v>
      </c>
      <c r="P194" s="1035">
        <v>6</v>
      </c>
      <c r="Q194" s="1035">
        <v>54</v>
      </c>
      <c r="R194" s="1033">
        <v>2</v>
      </c>
      <c r="S194" s="1033">
        <v>3</v>
      </c>
      <c r="T194" s="1033">
        <v>20</v>
      </c>
      <c r="U194" s="1033">
        <v>45</v>
      </c>
    </row>
    <row r="195" spans="1:21">
      <c r="A195" s="1033"/>
      <c r="B195" s="1033"/>
      <c r="C195" s="1033"/>
      <c r="D195" s="1034"/>
      <c r="E195" s="1033"/>
      <c r="F195" s="1033" t="s">
        <v>12205</v>
      </c>
      <c r="G195" s="1033">
        <v>1740</v>
      </c>
      <c r="H195" s="1033">
        <v>0</v>
      </c>
      <c r="I195" s="1033">
        <v>0</v>
      </c>
      <c r="J195" s="1033">
        <v>0</v>
      </c>
      <c r="K195" s="1033">
        <v>0</v>
      </c>
      <c r="L195" s="1033">
        <v>0</v>
      </c>
      <c r="M195" s="1033">
        <v>0</v>
      </c>
      <c r="N195" s="1033">
        <v>596</v>
      </c>
      <c r="O195" s="1033">
        <v>731</v>
      </c>
      <c r="P195" s="1035">
        <v>46</v>
      </c>
      <c r="Q195" s="1035">
        <v>125</v>
      </c>
      <c r="R195" s="1033">
        <v>9</v>
      </c>
      <c r="S195" s="1033">
        <v>7</v>
      </c>
      <c r="T195" s="1033">
        <v>63</v>
      </c>
      <c r="U195" s="1033">
        <v>163</v>
      </c>
    </row>
    <row r="196" spans="1:21">
      <c r="A196" s="1033"/>
      <c r="B196" s="1033"/>
      <c r="C196" s="1033"/>
      <c r="D196" s="1034"/>
      <c r="E196" s="1033"/>
      <c r="F196" s="1033" t="s">
        <v>12206</v>
      </c>
      <c r="G196" s="1033">
        <v>6403</v>
      </c>
      <c r="H196" s="1033">
        <v>0</v>
      </c>
      <c r="I196" s="1033">
        <v>0</v>
      </c>
      <c r="J196" s="1033">
        <v>0</v>
      </c>
      <c r="K196" s="1033">
        <v>0</v>
      </c>
      <c r="L196" s="1033">
        <v>0</v>
      </c>
      <c r="M196" s="1033">
        <v>0</v>
      </c>
      <c r="N196" s="1033">
        <v>2058</v>
      </c>
      <c r="O196" s="1033">
        <v>2132</v>
      </c>
      <c r="P196" s="1035">
        <v>196</v>
      </c>
      <c r="Q196" s="1035">
        <v>611</v>
      </c>
      <c r="R196" s="1033">
        <v>31</v>
      </c>
      <c r="S196" s="1033">
        <v>49</v>
      </c>
      <c r="T196" s="1033">
        <v>378</v>
      </c>
      <c r="U196" s="1033">
        <v>948</v>
      </c>
    </row>
    <row r="197" spans="1:21">
      <c r="A197" s="1033"/>
      <c r="B197" s="1033"/>
      <c r="C197" s="1033"/>
      <c r="D197" s="1034"/>
      <c r="E197" s="1033"/>
      <c r="F197" s="1033" t="s">
        <v>12207</v>
      </c>
      <c r="G197" s="1033">
        <v>11327</v>
      </c>
      <c r="H197" s="1033">
        <v>0</v>
      </c>
      <c r="I197" s="1033">
        <v>0</v>
      </c>
      <c r="J197" s="1033">
        <v>0</v>
      </c>
      <c r="K197" s="1033">
        <v>0</v>
      </c>
      <c r="L197" s="1033">
        <v>0</v>
      </c>
      <c r="M197" s="1033">
        <v>0</v>
      </c>
      <c r="N197" s="1033">
        <v>3931</v>
      </c>
      <c r="O197" s="1033">
        <v>4204</v>
      </c>
      <c r="P197" s="1035">
        <v>292</v>
      </c>
      <c r="Q197" s="1035">
        <v>958</v>
      </c>
      <c r="R197" s="1033">
        <v>60</v>
      </c>
      <c r="S197" s="1033">
        <v>77</v>
      </c>
      <c r="T197" s="1033">
        <v>583</v>
      </c>
      <c r="U197" s="1033">
        <v>1222</v>
      </c>
    </row>
    <row r="198" spans="1:21">
      <c r="A198" s="1033"/>
      <c r="B198" s="1033"/>
      <c r="C198" s="1033"/>
      <c r="D198" s="1034"/>
      <c r="E198" s="1033"/>
      <c r="F198" s="1033" t="s">
        <v>6689</v>
      </c>
      <c r="G198" s="1033">
        <v>32453</v>
      </c>
      <c r="H198" s="1033">
        <v>0</v>
      </c>
      <c r="I198" s="1033">
        <v>0</v>
      </c>
      <c r="J198" s="1033">
        <v>0</v>
      </c>
      <c r="K198" s="1033">
        <v>0</v>
      </c>
      <c r="L198" s="1033">
        <v>0</v>
      </c>
      <c r="M198" s="1033">
        <v>0</v>
      </c>
      <c r="N198" s="1033">
        <v>11087</v>
      </c>
      <c r="O198" s="1033">
        <v>11791</v>
      </c>
      <c r="P198" s="1035">
        <v>887</v>
      </c>
      <c r="Q198" s="1035">
        <v>2782</v>
      </c>
      <c r="R198" s="1033">
        <v>159</v>
      </c>
      <c r="S198" s="1033">
        <v>241</v>
      </c>
      <c r="T198" s="1033">
        <v>1674</v>
      </c>
      <c r="U198" s="1033">
        <v>3832</v>
      </c>
    </row>
    <row r="199" spans="1:21">
      <c r="A199" s="1033"/>
      <c r="B199" s="1033" t="s">
        <v>12238</v>
      </c>
      <c r="C199" s="1033"/>
      <c r="D199" s="1034" t="s">
        <v>6987</v>
      </c>
      <c r="E199" s="1033" t="s">
        <v>12239</v>
      </c>
      <c r="F199" s="1033" t="s">
        <v>12201</v>
      </c>
      <c r="G199" s="1033">
        <v>1904</v>
      </c>
      <c r="H199" s="1033">
        <v>0</v>
      </c>
      <c r="I199" s="1033">
        <v>0</v>
      </c>
      <c r="J199" s="1033">
        <v>0</v>
      </c>
      <c r="K199" s="1033">
        <v>0</v>
      </c>
      <c r="L199" s="1033">
        <v>0</v>
      </c>
      <c r="M199" s="1033">
        <v>0</v>
      </c>
      <c r="N199" s="1033">
        <v>717</v>
      </c>
      <c r="O199" s="1033">
        <v>737</v>
      </c>
      <c r="P199" s="1035">
        <v>76</v>
      </c>
      <c r="Q199" s="1035">
        <v>166</v>
      </c>
      <c r="R199" s="1033">
        <v>12</v>
      </c>
      <c r="S199" s="1033">
        <v>18</v>
      </c>
      <c r="T199" s="1033">
        <v>76</v>
      </c>
      <c r="U199" s="1033">
        <v>102</v>
      </c>
    </row>
    <row r="200" spans="1:21">
      <c r="A200" s="1033"/>
      <c r="B200" s="1033"/>
      <c r="C200" s="1033"/>
      <c r="D200" s="1034"/>
      <c r="E200" s="1033"/>
      <c r="F200" s="1033" t="s">
        <v>12202</v>
      </c>
      <c r="G200" s="1033">
        <v>4210</v>
      </c>
      <c r="H200" s="1033">
        <v>0</v>
      </c>
      <c r="I200" s="1033">
        <v>0</v>
      </c>
      <c r="J200" s="1033">
        <v>0</v>
      </c>
      <c r="K200" s="1033">
        <v>0</v>
      </c>
      <c r="L200" s="1033">
        <v>0</v>
      </c>
      <c r="M200" s="1033">
        <v>0</v>
      </c>
      <c r="N200" s="1033">
        <v>1554</v>
      </c>
      <c r="O200" s="1033">
        <v>1735</v>
      </c>
      <c r="P200" s="1035">
        <v>120</v>
      </c>
      <c r="Q200" s="1035">
        <v>356</v>
      </c>
      <c r="R200" s="1033">
        <v>30</v>
      </c>
      <c r="S200" s="1033">
        <v>29</v>
      </c>
      <c r="T200" s="1033">
        <v>156</v>
      </c>
      <c r="U200" s="1033">
        <v>230</v>
      </c>
    </row>
    <row r="201" spans="1:21">
      <c r="A201" s="1033"/>
      <c r="B201" s="1033"/>
      <c r="C201" s="1033"/>
      <c r="D201" s="1034"/>
      <c r="E201" s="1033"/>
      <c r="F201" s="1033" t="s">
        <v>12203</v>
      </c>
      <c r="G201" s="1033">
        <v>2807</v>
      </c>
      <c r="H201" s="1033">
        <v>0</v>
      </c>
      <c r="I201" s="1033">
        <v>0</v>
      </c>
      <c r="J201" s="1033">
        <v>0</v>
      </c>
      <c r="K201" s="1033">
        <v>0</v>
      </c>
      <c r="L201" s="1033">
        <v>0</v>
      </c>
      <c r="M201" s="1033">
        <v>0</v>
      </c>
      <c r="N201" s="1033">
        <v>1085</v>
      </c>
      <c r="O201" s="1033">
        <v>1172</v>
      </c>
      <c r="P201" s="1035">
        <v>88</v>
      </c>
      <c r="Q201" s="1035">
        <v>226</v>
      </c>
      <c r="R201" s="1033">
        <v>7</v>
      </c>
      <c r="S201" s="1033">
        <v>22</v>
      </c>
      <c r="T201" s="1033">
        <v>91</v>
      </c>
      <c r="U201" s="1033">
        <v>116</v>
      </c>
    </row>
    <row r="202" spans="1:21">
      <c r="A202" s="1033"/>
      <c r="B202" s="1033"/>
      <c r="C202" s="1033"/>
      <c r="D202" s="1034"/>
      <c r="E202" s="1033"/>
      <c r="F202" s="1033" t="s">
        <v>12204</v>
      </c>
      <c r="G202" s="1033">
        <v>6946</v>
      </c>
      <c r="H202" s="1033">
        <v>0</v>
      </c>
      <c r="I202" s="1033">
        <v>0</v>
      </c>
      <c r="J202" s="1033">
        <v>0</v>
      </c>
      <c r="K202" s="1033">
        <v>0</v>
      </c>
      <c r="L202" s="1033">
        <v>0</v>
      </c>
      <c r="M202" s="1033">
        <v>0</v>
      </c>
      <c r="N202" s="1033">
        <v>1724</v>
      </c>
      <c r="O202" s="1033">
        <v>1854</v>
      </c>
      <c r="P202" s="1035">
        <v>246</v>
      </c>
      <c r="Q202" s="1035">
        <v>820</v>
      </c>
      <c r="R202" s="1033">
        <v>58</v>
      </c>
      <c r="S202" s="1033">
        <v>102</v>
      </c>
      <c r="T202" s="1033">
        <v>644</v>
      </c>
      <c r="U202" s="1033">
        <v>1498</v>
      </c>
    </row>
    <row r="203" spans="1:21">
      <c r="A203" s="1033"/>
      <c r="B203" s="1033"/>
      <c r="C203" s="1033"/>
      <c r="D203" s="1034"/>
      <c r="E203" s="1033"/>
      <c r="F203" s="1033" t="s">
        <v>12205</v>
      </c>
      <c r="G203" s="1033">
        <v>1522</v>
      </c>
      <c r="H203" s="1033">
        <v>0</v>
      </c>
      <c r="I203" s="1033">
        <v>0</v>
      </c>
      <c r="J203" s="1033">
        <v>0</v>
      </c>
      <c r="K203" s="1033">
        <v>0</v>
      </c>
      <c r="L203" s="1033">
        <v>0</v>
      </c>
      <c r="M203" s="1033">
        <v>0</v>
      </c>
      <c r="N203" s="1033">
        <v>581</v>
      </c>
      <c r="O203" s="1033">
        <v>620</v>
      </c>
      <c r="P203" s="1035">
        <v>46</v>
      </c>
      <c r="Q203" s="1035">
        <v>113</v>
      </c>
      <c r="R203" s="1033">
        <v>6</v>
      </c>
      <c r="S203" s="1033">
        <v>18</v>
      </c>
      <c r="T203" s="1033">
        <v>44</v>
      </c>
      <c r="U203" s="1033">
        <v>94</v>
      </c>
    </row>
    <row r="204" spans="1:21">
      <c r="A204" s="1033"/>
      <c r="B204" s="1033"/>
      <c r="C204" s="1033"/>
      <c r="D204" s="1034"/>
      <c r="E204" s="1033"/>
      <c r="F204" s="1033" t="s">
        <v>12206</v>
      </c>
      <c r="G204" s="1033">
        <v>2662</v>
      </c>
      <c r="H204" s="1033">
        <v>0</v>
      </c>
      <c r="I204" s="1033">
        <v>0</v>
      </c>
      <c r="J204" s="1033">
        <v>0</v>
      </c>
      <c r="K204" s="1033">
        <v>0</v>
      </c>
      <c r="L204" s="1033">
        <v>0</v>
      </c>
      <c r="M204" s="1033">
        <v>0</v>
      </c>
      <c r="N204" s="1033">
        <v>953</v>
      </c>
      <c r="O204" s="1033">
        <v>1128</v>
      </c>
      <c r="P204" s="1035">
        <v>62</v>
      </c>
      <c r="Q204" s="1035">
        <v>205</v>
      </c>
      <c r="R204" s="1033">
        <v>13</v>
      </c>
      <c r="S204" s="1033">
        <v>22</v>
      </c>
      <c r="T204" s="1033">
        <v>107</v>
      </c>
      <c r="U204" s="1033">
        <v>172</v>
      </c>
    </row>
    <row r="205" spans="1:21">
      <c r="A205" s="1033"/>
      <c r="B205" s="1033"/>
      <c r="C205" s="1033"/>
      <c r="D205" s="1034"/>
      <c r="E205" s="1033"/>
      <c r="F205" s="1033" t="s">
        <v>12207</v>
      </c>
      <c r="G205" s="1033">
        <v>12674</v>
      </c>
      <c r="H205" s="1033">
        <v>0</v>
      </c>
      <c r="I205" s="1033">
        <v>0</v>
      </c>
      <c r="J205" s="1033">
        <v>0</v>
      </c>
      <c r="K205" s="1033">
        <v>0</v>
      </c>
      <c r="L205" s="1033">
        <v>0</v>
      </c>
      <c r="M205" s="1033">
        <v>0</v>
      </c>
      <c r="N205" s="1033">
        <v>4529</v>
      </c>
      <c r="O205" s="1033">
        <v>4892</v>
      </c>
      <c r="P205" s="1035">
        <v>360</v>
      </c>
      <c r="Q205" s="1035">
        <v>1051</v>
      </c>
      <c r="R205" s="1033">
        <v>62</v>
      </c>
      <c r="S205" s="1033">
        <v>108</v>
      </c>
      <c r="T205" s="1033">
        <v>602</v>
      </c>
      <c r="U205" s="1033">
        <v>1070</v>
      </c>
    </row>
    <row r="206" spans="1:21">
      <c r="A206" s="1033"/>
      <c r="B206" s="1033"/>
      <c r="C206" s="1033"/>
      <c r="D206" s="1034"/>
      <c r="E206" s="1033"/>
      <c r="F206" s="1033" t="s">
        <v>6689</v>
      </c>
      <c r="G206" s="1033">
        <v>32725</v>
      </c>
      <c r="H206" s="1033">
        <v>0</v>
      </c>
      <c r="I206" s="1033">
        <v>0</v>
      </c>
      <c r="J206" s="1033">
        <v>0</v>
      </c>
      <c r="K206" s="1033">
        <v>0</v>
      </c>
      <c r="L206" s="1033">
        <v>0</v>
      </c>
      <c r="M206" s="1033">
        <v>0</v>
      </c>
      <c r="N206" s="1033">
        <v>11143</v>
      </c>
      <c r="O206" s="1033">
        <v>12138</v>
      </c>
      <c r="P206" s="1035">
        <v>998</v>
      </c>
      <c r="Q206" s="1035">
        <v>2937</v>
      </c>
      <c r="R206" s="1033">
        <v>188</v>
      </c>
      <c r="S206" s="1033">
        <v>319</v>
      </c>
      <c r="T206" s="1033">
        <v>1720</v>
      </c>
      <c r="U206" s="1033">
        <v>3282</v>
      </c>
    </row>
    <row r="207" spans="1:21">
      <c r="A207" s="1033"/>
      <c r="B207" s="1033" t="s">
        <v>12240</v>
      </c>
      <c r="C207" s="1033"/>
      <c r="D207" s="1034" t="s">
        <v>146</v>
      </c>
      <c r="E207" s="1033" t="s">
        <v>1062</v>
      </c>
      <c r="F207" s="1033" t="s">
        <v>12201</v>
      </c>
      <c r="G207" s="1033">
        <v>692</v>
      </c>
      <c r="H207" s="1033">
        <v>0</v>
      </c>
      <c r="I207" s="1033">
        <v>0</v>
      </c>
      <c r="J207" s="1033">
        <v>0</v>
      </c>
      <c r="K207" s="1033">
        <v>0</v>
      </c>
      <c r="L207" s="1033">
        <v>0</v>
      </c>
      <c r="M207" s="1033">
        <v>0</v>
      </c>
      <c r="N207" s="1033">
        <v>196</v>
      </c>
      <c r="O207" s="1033">
        <v>237</v>
      </c>
      <c r="P207" s="1035">
        <v>35</v>
      </c>
      <c r="Q207" s="1035">
        <v>75</v>
      </c>
      <c r="R207" s="1033">
        <v>4</v>
      </c>
      <c r="S207" s="1033">
        <v>7</v>
      </c>
      <c r="T207" s="1033">
        <v>45</v>
      </c>
      <c r="U207" s="1033">
        <v>93</v>
      </c>
    </row>
    <row r="208" spans="1:21">
      <c r="A208" s="1033"/>
      <c r="B208" s="1033"/>
      <c r="C208" s="1033"/>
      <c r="D208" s="1034"/>
      <c r="E208" s="1033"/>
      <c r="F208" s="1033" t="s">
        <v>12202</v>
      </c>
      <c r="G208" s="1033">
        <v>1368</v>
      </c>
      <c r="H208" s="1033">
        <v>0</v>
      </c>
      <c r="I208" s="1033">
        <v>0</v>
      </c>
      <c r="J208" s="1033">
        <v>0</v>
      </c>
      <c r="K208" s="1033">
        <v>0</v>
      </c>
      <c r="L208" s="1033">
        <v>0</v>
      </c>
      <c r="M208" s="1033">
        <v>0</v>
      </c>
      <c r="N208" s="1033">
        <v>347</v>
      </c>
      <c r="O208" s="1033">
        <v>433</v>
      </c>
      <c r="P208" s="1035">
        <v>50</v>
      </c>
      <c r="Q208" s="1035">
        <v>161</v>
      </c>
      <c r="R208" s="1033">
        <v>9</v>
      </c>
      <c r="S208" s="1033">
        <v>22</v>
      </c>
      <c r="T208" s="1033">
        <v>92</v>
      </c>
      <c r="U208" s="1033">
        <v>254</v>
      </c>
    </row>
    <row r="209" spans="1:21">
      <c r="A209" s="1033"/>
      <c r="B209" s="1033"/>
      <c r="C209" s="1033"/>
      <c r="D209" s="1034"/>
      <c r="E209" s="1033"/>
      <c r="F209" s="1033" t="s">
        <v>12203</v>
      </c>
      <c r="G209" s="1033">
        <v>389</v>
      </c>
      <c r="H209" s="1033">
        <v>0</v>
      </c>
      <c r="I209" s="1033">
        <v>0</v>
      </c>
      <c r="J209" s="1033">
        <v>0</v>
      </c>
      <c r="K209" s="1033">
        <v>0</v>
      </c>
      <c r="L209" s="1033">
        <v>0</v>
      </c>
      <c r="M209" s="1033">
        <v>0</v>
      </c>
      <c r="N209" s="1033">
        <v>99</v>
      </c>
      <c r="O209" s="1033">
        <v>156</v>
      </c>
      <c r="P209" s="1035">
        <v>9</v>
      </c>
      <c r="Q209" s="1035">
        <v>65</v>
      </c>
      <c r="R209" s="1033">
        <v>2</v>
      </c>
      <c r="S209" s="1033">
        <v>6</v>
      </c>
      <c r="T209" s="1033">
        <v>16</v>
      </c>
      <c r="U209" s="1033">
        <v>36</v>
      </c>
    </row>
    <row r="210" spans="1:21">
      <c r="A210" s="1033"/>
      <c r="B210" s="1033"/>
      <c r="C210" s="1033"/>
      <c r="D210" s="1034"/>
      <c r="E210" s="1033"/>
      <c r="F210" s="1033" t="s">
        <v>12204</v>
      </c>
      <c r="G210" s="1033">
        <v>90</v>
      </c>
      <c r="H210" s="1033">
        <v>0</v>
      </c>
      <c r="I210" s="1033">
        <v>0</v>
      </c>
      <c r="J210" s="1033">
        <v>0</v>
      </c>
      <c r="K210" s="1033">
        <v>0</v>
      </c>
      <c r="L210" s="1033">
        <v>0</v>
      </c>
      <c r="M210" s="1033">
        <v>0</v>
      </c>
      <c r="N210" s="1033">
        <v>29</v>
      </c>
      <c r="O210" s="1033">
        <v>24</v>
      </c>
      <c r="P210" s="1035">
        <v>5</v>
      </c>
      <c r="Q210" s="1035">
        <v>11</v>
      </c>
      <c r="R210" s="1033">
        <v>0</v>
      </c>
      <c r="S210" s="1033">
        <v>0</v>
      </c>
      <c r="T210" s="1033">
        <v>5</v>
      </c>
      <c r="U210" s="1033">
        <v>16</v>
      </c>
    </row>
    <row r="211" spans="1:21">
      <c r="A211" s="1033"/>
      <c r="B211" s="1033"/>
      <c r="C211" s="1033"/>
      <c r="D211" s="1034"/>
      <c r="E211" s="1033"/>
      <c r="F211" s="1033" t="s">
        <v>12205</v>
      </c>
      <c r="G211" s="1033">
        <v>172</v>
      </c>
      <c r="H211" s="1033">
        <v>0</v>
      </c>
      <c r="I211" s="1033">
        <v>0</v>
      </c>
      <c r="J211" s="1033">
        <v>0</v>
      </c>
      <c r="K211" s="1033">
        <v>0</v>
      </c>
      <c r="L211" s="1033">
        <v>0</v>
      </c>
      <c r="M211" s="1033">
        <v>0</v>
      </c>
      <c r="N211" s="1033">
        <v>45</v>
      </c>
      <c r="O211" s="1033">
        <v>67</v>
      </c>
      <c r="P211" s="1035">
        <v>2</v>
      </c>
      <c r="Q211" s="1035">
        <v>30</v>
      </c>
      <c r="R211" s="1033">
        <v>0</v>
      </c>
      <c r="S211" s="1033">
        <v>3</v>
      </c>
      <c r="T211" s="1033">
        <v>4</v>
      </c>
      <c r="U211" s="1033">
        <v>21</v>
      </c>
    </row>
    <row r="212" spans="1:21">
      <c r="A212" s="1033"/>
      <c r="B212" s="1033"/>
      <c r="C212" s="1033"/>
      <c r="D212" s="1034"/>
      <c r="E212" s="1033"/>
      <c r="F212" s="1033" t="s">
        <v>12206</v>
      </c>
      <c r="G212" s="1033">
        <v>650</v>
      </c>
      <c r="H212" s="1033">
        <v>0</v>
      </c>
      <c r="I212" s="1033">
        <v>0</v>
      </c>
      <c r="J212" s="1033">
        <v>0</v>
      </c>
      <c r="K212" s="1033">
        <v>0</v>
      </c>
      <c r="L212" s="1033">
        <v>0</v>
      </c>
      <c r="M212" s="1033">
        <v>0</v>
      </c>
      <c r="N212" s="1033">
        <v>149</v>
      </c>
      <c r="O212" s="1033">
        <v>209</v>
      </c>
      <c r="P212" s="1035">
        <v>19</v>
      </c>
      <c r="Q212" s="1035">
        <v>69</v>
      </c>
      <c r="R212" s="1033">
        <v>5</v>
      </c>
      <c r="S212" s="1033">
        <v>6</v>
      </c>
      <c r="T212" s="1033">
        <v>49</v>
      </c>
      <c r="U212" s="1033">
        <v>144</v>
      </c>
    </row>
    <row r="213" spans="1:21">
      <c r="A213" s="1033"/>
      <c r="B213" s="1033"/>
      <c r="C213" s="1033"/>
      <c r="D213" s="1034"/>
      <c r="E213" s="1033"/>
      <c r="F213" s="1033" t="s">
        <v>12207</v>
      </c>
      <c r="G213" s="1033">
        <v>2459</v>
      </c>
      <c r="H213" s="1033">
        <v>0</v>
      </c>
      <c r="I213" s="1033">
        <v>0</v>
      </c>
      <c r="J213" s="1033">
        <v>0</v>
      </c>
      <c r="K213" s="1033">
        <v>0</v>
      </c>
      <c r="L213" s="1033">
        <v>0</v>
      </c>
      <c r="M213" s="1033">
        <v>0</v>
      </c>
      <c r="N213" s="1033">
        <v>634</v>
      </c>
      <c r="O213" s="1033">
        <v>770</v>
      </c>
      <c r="P213" s="1035">
        <v>90</v>
      </c>
      <c r="Q213" s="1035">
        <v>297</v>
      </c>
      <c r="R213" s="1033">
        <v>18</v>
      </c>
      <c r="S213" s="1033">
        <v>37</v>
      </c>
      <c r="T213" s="1033">
        <v>194</v>
      </c>
      <c r="U213" s="1033">
        <v>419</v>
      </c>
    </row>
    <row r="214" spans="1:21">
      <c r="A214" s="1033"/>
      <c r="B214" s="1033"/>
      <c r="C214" s="1033"/>
      <c r="D214" s="1034"/>
      <c r="E214" s="1033"/>
      <c r="F214" s="1033" t="s">
        <v>6689</v>
      </c>
      <c r="G214" s="1033">
        <v>5820</v>
      </c>
      <c r="H214" s="1033">
        <v>0</v>
      </c>
      <c r="I214" s="1033">
        <v>0</v>
      </c>
      <c r="J214" s="1033">
        <v>0</v>
      </c>
      <c r="K214" s="1033">
        <v>0</v>
      </c>
      <c r="L214" s="1033">
        <v>0</v>
      </c>
      <c r="M214" s="1033">
        <v>0</v>
      </c>
      <c r="N214" s="1033">
        <v>1499</v>
      </c>
      <c r="O214" s="1033">
        <v>1896</v>
      </c>
      <c r="P214" s="1035">
        <v>210</v>
      </c>
      <c r="Q214" s="1035">
        <v>708</v>
      </c>
      <c r="R214" s="1033">
        <v>38</v>
      </c>
      <c r="S214" s="1033">
        <v>81</v>
      </c>
      <c r="T214" s="1033">
        <v>405</v>
      </c>
      <c r="U214" s="1033">
        <v>983</v>
      </c>
    </row>
    <row r="215" spans="1:21">
      <c r="A215" s="1033"/>
      <c r="B215" s="1033" t="s">
        <v>11487</v>
      </c>
      <c r="C215" s="1033"/>
      <c r="D215" s="1034" t="s">
        <v>8106</v>
      </c>
      <c r="E215" s="1033" t="s">
        <v>12241</v>
      </c>
      <c r="F215" s="1033" t="s">
        <v>12201</v>
      </c>
      <c r="G215" s="1033">
        <v>254</v>
      </c>
      <c r="H215" s="1033">
        <v>0</v>
      </c>
      <c r="I215" s="1033">
        <v>0</v>
      </c>
      <c r="J215" s="1033">
        <v>0</v>
      </c>
      <c r="K215" s="1033">
        <v>0</v>
      </c>
      <c r="L215" s="1033">
        <v>0</v>
      </c>
      <c r="M215" s="1033">
        <v>0</v>
      </c>
      <c r="N215" s="1033">
        <v>58</v>
      </c>
      <c r="O215" s="1033">
        <v>185</v>
      </c>
      <c r="P215" s="1035">
        <v>0</v>
      </c>
      <c r="Q215" s="1035">
        <v>10</v>
      </c>
      <c r="R215" s="1033">
        <v>0</v>
      </c>
      <c r="S215" s="1033">
        <v>0</v>
      </c>
      <c r="T215" s="1033">
        <v>0</v>
      </c>
      <c r="U215" s="1033">
        <v>1</v>
      </c>
    </row>
    <row r="216" spans="1:21">
      <c r="A216" s="1033"/>
      <c r="B216" s="1033"/>
      <c r="C216" s="1033"/>
      <c r="D216" s="1034"/>
      <c r="E216" s="1033"/>
      <c r="F216" s="1033" t="s">
        <v>12202</v>
      </c>
      <c r="G216" s="1033">
        <v>1465</v>
      </c>
      <c r="H216" s="1033">
        <v>0</v>
      </c>
      <c r="I216" s="1033">
        <v>0</v>
      </c>
      <c r="J216" s="1033">
        <v>0</v>
      </c>
      <c r="K216" s="1033">
        <v>0</v>
      </c>
      <c r="L216" s="1033">
        <v>0</v>
      </c>
      <c r="M216" s="1033">
        <v>0</v>
      </c>
      <c r="N216" s="1033">
        <v>337</v>
      </c>
      <c r="O216" s="1033">
        <v>1093</v>
      </c>
      <c r="P216" s="1035">
        <v>2</v>
      </c>
      <c r="Q216" s="1035">
        <v>26</v>
      </c>
      <c r="R216" s="1033">
        <v>0</v>
      </c>
      <c r="S216" s="1033">
        <v>1</v>
      </c>
      <c r="T216" s="1033">
        <v>0</v>
      </c>
      <c r="U216" s="1033">
        <v>6</v>
      </c>
    </row>
    <row r="217" spans="1:21">
      <c r="A217" s="1033"/>
      <c r="B217" s="1033"/>
      <c r="C217" s="1033"/>
      <c r="D217" s="1034"/>
      <c r="E217" s="1033"/>
      <c r="F217" s="1033" t="s">
        <v>12203</v>
      </c>
      <c r="G217" s="1033">
        <v>490</v>
      </c>
      <c r="H217" s="1033">
        <v>0</v>
      </c>
      <c r="I217" s="1033">
        <v>0</v>
      </c>
      <c r="J217" s="1033">
        <v>0</v>
      </c>
      <c r="K217" s="1033">
        <v>0</v>
      </c>
      <c r="L217" s="1033">
        <v>0</v>
      </c>
      <c r="M217" s="1033">
        <v>0</v>
      </c>
      <c r="N217" s="1033">
        <v>111</v>
      </c>
      <c r="O217" s="1033">
        <v>369</v>
      </c>
      <c r="P217" s="1035">
        <v>0</v>
      </c>
      <c r="Q217" s="1035">
        <v>8</v>
      </c>
      <c r="R217" s="1033">
        <v>0</v>
      </c>
      <c r="S217" s="1033">
        <v>2</v>
      </c>
      <c r="T217" s="1033">
        <v>0</v>
      </c>
      <c r="U217" s="1033">
        <v>0</v>
      </c>
    </row>
    <row r="218" spans="1:21">
      <c r="A218" s="1033"/>
      <c r="B218" s="1033"/>
      <c r="C218" s="1033"/>
      <c r="D218" s="1034"/>
      <c r="E218" s="1033"/>
      <c r="F218" s="1033" t="s">
        <v>12204</v>
      </c>
      <c r="G218" s="1033">
        <v>105</v>
      </c>
      <c r="H218" s="1033">
        <v>0</v>
      </c>
      <c r="I218" s="1033">
        <v>0</v>
      </c>
      <c r="J218" s="1033">
        <v>0</v>
      </c>
      <c r="K218" s="1033">
        <v>0</v>
      </c>
      <c r="L218" s="1033">
        <v>0</v>
      </c>
      <c r="M218" s="1033">
        <v>0</v>
      </c>
      <c r="N218" s="1033">
        <v>25</v>
      </c>
      <c r="O218" s="1033">
        <v>80</v>
      </c>
      <c r="P218" s="1035">
        <v>0</v>
      </c>
      <c r="Q218" s="1035">
        <v>0</v>
      </c>
      <c r="R218" s="1033">
        <v>0</v>
      </c>
      <c r="S218" s="1033">
        <v>0</v>
      </c>
      <c r="T218" s="1033">
        <v>0</v>
      </c>
      <c r="U218" s="1033">
        <v>0</v>
      </c>
    </row>
    <row r="219" spans="1:21">
      <c r="A219" s="1033"/>
      <c r="B219" s="1033"/>
      <c r="C219" s="1033"/>
      <c r="D219" s="1034"/>
      <c r="E219" s="1033"/>
      <c r="F219" s="1033" t="s">
        <v>12205</v>
      </c>
      <c r="G219" s="1033">
        <v>436</v>
      </c>
      <c r="H219" s="1033">
        <v>0</v>
      </c>
      <c r="I219" s="1033">
        <v>0</v>
      </c>
      <c r="J219" s="1033">
        <v>0</v>
      </c>
      <c r="K219" s="1033">
        <v>0</v>
      </c>
      <c r="L219" s="1033">
        <v>0</v>
      </c>
      <c r="M219" s="1033">
        <v>0</v>
      </c>
      <c r="N219" s="1033">
        <v>108</v>
      </c>
      <c r="O219" s="1033">
        <v>323</v>
      </c>
      <c r="P219" s="1035">
        <v>0</v>
      </c>
      <c r="Q219" s="1035">
        <v>5</v>
      </c>
      <c r="R219" s="1033">
        <v>0</v>
      </c>
      <c r="S219" s="1033">
        <v>0</v>
      </c>
      <c r="T219" s="1033">
        <v>0</v>
      </c>
      <c r="U219" s="1033">
        <v>0</v>
      </c>
    </row>
    <row r="220" spans="1:21">
      <c r="A220" s="1033"/>
      <c r="B220" s="1033"/>
      <c r="C220" s="1033"/>
      <c r="D220" s="1034"/>
      <c r="E220" s="1033"/>
      <c r="F220" s="1033" t="s">
        <v>12206</v>
      </c>
      <c r="G220" s="1033">
        <v>1041</v>
      </c>
      <c r="H220" s="1033">
        <v>0</v>
      </c>
      <c r="I220" s="1033">
        <v>0</v>
      </c>
      <c r="J220" s="1033">
        <v>0</v>
      </c>
      <c r="K220" s="1033">
        <v>0</v>
      </c>
      <c r="L220" s="1033">
        <v>0</v>
      </c>
      <c r="M220" s="1033">
        <v>0</v>
      </c>
      <c r="N220" s="1033">
        <v>255</v>
      </c>
      <c r="O220" s="1033">
        <v>770</v>
      </c>
      <c r="P220" s="1035">
        <v>3</v>
      </c>
      <c r="Q220" s="1035">
        <v>9</v>
      </c>
      <c r="R220" s="1033">
        <v>0</v>
      </c>
      <c r="S220" s="1033">
        <v>2</v>
      </c>
      <c r="T220" s="1033">
        <v>1</v>
      </c>
      <c r="U220" s="1033">
        <v>1</v>
      </c>
    </row>
    <row r="221" spans="1:21">
      <c r="A221" s="1033"/>
      <c r="B221" s="1033"/>
      <c r="C221" s="1033"/>
      <c r="D221" s="1034"/>
      <c r="E221" s="1033"/>
      <c r="F221" s="1033" t="s">
        <v>12207</v>
      </c>
      <c r="G221" s="1033">
        <v>2349</v>
      </c>
      <c r="H221" s="1033">
        <v>0</v>
      </c>
      <c r="I221" s="1033">
        <v>0</v>
      </c>
      <c r="J221" s="1033">
        <v>0</v>
      </c>
      <c r="K221" s="1033">
        <v>0</v>
      </c>
      <c r="L221" s="1033">
        <v>0</v>
      </c>
      <c r="M221" s="1033">
        <v>0</v>
      </c>
      <c r="N221" s="1033">
        <v>503</v>
      </c>
      <c r="O221" s="1033">
        <v>1828</v>
      </c>
      <c r="P221" s="1035">
        <v>3</v>
      </c>
      <c r="Q221" s="1035">
        <v>14</v>
      </c>
      <c r="R221" s="1033">
        <v>0</v>
      </c>
      <c r="S221" s="1033">
        <v>1</v>
      </c>
      <c r="T221" s="1033">
        <v>0</v>
      </c>
      <c r="U221" s="1033">
        <v>0</v>
      </c>
    </row>
    <row r="222" spans="1:21">
      <c r="A222" s="1033"/>
      <c r="B222" s="1033"/>
      <c r="C222" s="1033"/>
      <c r="D222" s="1034"/>
      <c r="E222" s="1033"/>
      <c r="F222" s="1033" t="s">
        <v>6689</v>
      </c>
      <c r="G222" s="1033">
        <v>6140</v>
      </c>
      <c r="H222" s="1033">
        <v>0</v>
      </c>
      <c r="I222" s="1033">
        <v>0</v>
      </c>
      <c r="J222" s="1033">
        <v>0</v>
      </c>
      <c r="K222" s="1033">
        <v>0</v>
      </c>
      <c r="L222" s="1033">
        <v>0</v>
      </c>
      <c r="M222" s="1033">
        <v>0</v>
      </c>
      <c r="N222" s="1033">
        <v>1397</v>
      </c>
      <c r="O222" s="1033">
        <v>4648</v>
      </c>
      <c r="P222" s="1035">
        <v>8</v>
      </c>
      <c r="Q222" s="1035">
        <v>72</v>
      </c>
      <c r="R222" s="1033">
        <v>0</v>
      </c>
      <c r="S222" s="1033">
        <v>6</v>
      </c>
      <c r="T222" s="1033">
        <v>1</v>
      </c>
      <c r="U222" s="1033">
        <v>8</v>
      </c>
    </row>
    <row r="223" spans="1:21">
      <c r="A223" s="1033"/>
      <c r="B223" s="1033" t="s">
        <v>30</v>
      </c>
      <c r="C223" s="1033"/>
      <c r="D223" s="1034" t="s">
        <v>5759</v>
      </c>
      <c r="E223" s="1033" t="s">
        <v>12085</v>
      </c>
      <c r="F223" s="1033" t="s">
        <v>12201</v>
      </c>
      <c r="G223" s="1033">
        <v>2173</v>
      </c>
      <c r="H223" s="1033">
        <v>0</v>
      </c>
      <c r="I223" s="1033">
        <v>0</v>
      </c>
      <c r="J223" s="1033">
        <v>0</v>
      </c>
      <c r="K223" s="1033">
        <v>0</v>
      </c>
      <c r="L223" s="1033">
        <v>0</v>
      </c>
      <c r="M223" s="1033">
        <v>0</v>
      </c>
      <c r="N223" s="1033">
        <v>958</v>
      </c>
      <c r="O223" s="1033">
        <v>608</v>
      </c>
      <c r="P223" s="1035">
        <v>76</v>
      </c>
      <c r="Q223" s="1035">
        <v>170</v>
      </c>
      <c r="R223" s="1033">
        <v>11</v>
      </c>
      <c r="S223" s="1033">
        <v>13</v>
      </c>
      <c r="T223" s="1033">
        <v>107</v>
      </c>
      <c r="U223" s="1033">
        <v>230</v>
      </c>
    </row>
    <row r="224" spans="1:21">
      <c r="A224" s="1033"/>
      <c r="B224" s="1033"/>
      <c r="C224" s="1033"/>
      <c r="D224" s="1034"/>
      <c r="E224" s="1033"/>
      <c r="F224" s="1033" t="s">
        <v>12202</v>
      </c>
      <c r="G224" s="1033">
        <v>6302</v>
      </c>
      <c r="H224" s="1033">
        <v>0</v>
      </c>
      <c r="I224" s="1033">
        <v>0</v>
      </c>
      <c r="J224" s="1033">
        <v>0</v>
      </c>
      <c r="K224" s="1033">
        <v>0</v>
      </c>
      <c r="L224" s="1033">
        <v>0</v>
      </c>
      <c r="M224" s="1033">
        <v>0</v>
      </c>
      <c r="N224" s="1033">
        <v>2299</v>
      </c>
      <c r="O224" s="1033">
        <v>1901</v>
      </c>
      <c r="P224" s="1035">
        <v>292</v>
      </c>
      <c r="Q224" s="1035">
        <v>640</v>
      </c>
      <c r="R224" s="1033">
        <v>45</v>
      </c>
      <c r="S224" s="1033">
        <v>76</v>
      </c>
      <c r="T224" s="1033">
        <v>364</v>
      </c>
      <c r="U224" s="1033">
        <v>685</v>
      </c>
    </row>
    <row r="225" spans="1:21">
      <c r="A225" s="1033"/>
      <c r="B225" s="1033"/>
      <c r="C225" s="1033"/>
      <c r="D225" s="1034"/>
      <c r="E225" s="1033"/>
      <c r="F225" s="1033" t="s">
        <v>12203</v>
      </c>
      <c r="G225" s="1033">
        <v>1575</v>
      </c>
      <c r="H225" s="1033">
        <v>0</v>
      </c>
      <c r="I225" s="1033">
        <v>0</v>
      </c>
      <c r="J225" s="1033">
        <v>0</v>
      </c>
      <c r="K225" s="1033">
        <v>0</v>
      </c>
      <c r="L225" s="1033">
        <v>0</v>
      </c>
      <c r="M225" s="1033">
        <v>0</v>
      </c>
      <c r="N225" s="1033">
        <v>470</v>
      </c>
      <c r="O225" s="1033">
        <v>662</v>
      </c>
      <c r="P225" s="1035">
        <v>50</v>
      </c>
      <c r="Q225" s="1035">
        <v>245</v>
      </c>
      <c r="R225" s="1033">
        <v>6</v>
      </c>
      <c r="S225" s="1033">
        <v>10</v>
      </c>
      <c r="T225" s="1033">
        <v>46</v>
      </c>
      <c r="U225" s="1033">
        <v>86</v>
      </c>
    </row>
    <row r="226" spans="1:21">
      <c r="A226" s="1033"/>
      <c r="B226" s="1033"/>
      <c r="C226" s="1033"/>
      <c r="D226" s="1034"/>
      <c r="E226" s="1033"/>
      <c r="F226" s="1033" t="s">
        <v>12204</v>
      </c>
      <c r="G226" s="1033">
        <v>680</v>
      </c>
      <c r="H226" s="1033">
        <v>0</v>
      </c>
      <c r="I226" s="1033">
        <v>0</v>
      </c>
      <c r="J226" s="1033">
        <v>0</v>
      </c>
      <c r="K226" s="1033">
        <v>0</v>
      </c>
      <c r="L226" s="1033">
        <v>0</v>
      </c>
      <c r="M226" s="1033">
        <v>0</v>
      </c>
      <c r="N226" s="1033">
        <v>225</v>
      </c>
      <c r="O226" s="1033">
        <v>210</v>
      </c>
      <c r="P226" s="1035">
        <v>22</v>
      </c>
      <c r="Q226" s="1035">
        <v>68</v>
      </c>
      <c r="R226" s="1033">
        <v>2</v>
      </c>
      <c r="S226" s="1033">
        <v>6</v>
      </c>
      <c r="T226" s="1033">
        <v>42</v>
      </c>
      <c r="U226" s="1033">
        <v>105</v>
      </c>
    </row>
    <row r="227" spans="1:21">
      <c r="A227" s="1033"/>
      <c r="B227" s="1033"/>
      <c r="C227" s="1033"/>
      <c r="D227" s="1034"/>
      <c r="E227" s="1033"/>
      <c r="F227" s="1033" t="s">
        <v>12205</v>
      </c>
      <c r="G227" s="1033">
        <v>2028</v>
      </c>
      <c r="H227" s="1033">
        <v>0</v>
      </c>
      <c r="I227" s="1033">
        <v>0</v>
      </c>
      <c r="J227" s="1033">
        <v>0</v>
      </c>
      <c r="K227" s="1033">
        <v>0</v>
      </c>
      <c r="L227" s="1033">
        <v>0</v>
      </c>
      <c r="M227" s="1033">
        <v>0</v>
      </c>
      <c r="N227" s="1033">
        <v>865</v>
      </c>
      <c r="O227" s="1033">
        <v>538</v>
      </c>
      <c r="P227" s="1035">
        <v>69</v>
      </c>
      <c r="Q227" s="1035">
        <v>207</v>
      </c>
      <c r="R227" s="1033">
        <v>9</v>
      </c>
      <c r="S227" s="1033">
        <v>19</v>
      </c>
      <c r="T227" s="1033">
        <v>101</v>
      </c>
      <c r="U227" s="1033">
        <v>220</v>
      </c>
    </row>
    <row r="228" spans="1:21">
      <c r="A228" s="1033"/>
      <c r="B228" s="1033"/>
      <c r="C228" s="1033"/>
      <c r="D228" s="1034"/>
      <c r="E228" s="1033"/>
      <c r="F228" s="1033" t="s">
        <v>12206</v>
      </c>
      <c r="G228" s="1033">
        <v>2355</v>
      </c>
      <c r="H228" s="1033">
        <v>0</v>
      </c>
      <c r="I228" s="1033">
        <v>0</v>
      </c>
      <c r="J228" s="1033">
        <v>0</v>
      </c>
      <c r="K228" s="1033">
        <v>0</v>
      </c>
      <c r="L228" s="1033">
        <v>0</v>
      </c>
      <c r="M228" s="1033">
        <v>0</v>
      </c>
      <c r="N228" s="1033">
        <v>1221</v>
      </c>
      <c r="O228" s="1033">
        <v>645</v>
      </c>
      <c r="P228" s="1035">
        <v>98</v>
      </c>
      <c r="Q228" s="1035">
        <v>189</v>
      </c>
      <c r="R228" s="1033">
        <v>17</v>
      </c>
      <c r="S228" s="1033">
        <v>9</v>
      </c>
      <c r="T228" s="1033">
        <v>59</v>
      </c>
      <c r="U228" s="1033">
        <v>117</v>
      </c>
    </row>
    <row r="229" spans="1:21">
      <c r="A229" s="1033"/>
      <c r="B229" s="1033"/>
      <c r="C229" s="1033"/>
      <c r="D229" s="1034"/>
      <c r="E229" s="1033"/>
      <c r="F229" s="1033" t="s">
        <v>12207</v>
      </c>
      <c r="G229" s="1033">
        <v>6247</v>
      </c>
      <c r="H229" s="1033">
        <v>0</v>
      </c>
      <c r="I229" s="1033">
        <v>0</v>
      </c>
      <c r="J229" s="1033">
        <v>0</v>
      </c>
      <c r="K229" s="1033">
        <v>0</v>
      </c>
      <c r="L229" s="1033">
        <v>0</v>
      </c>
      <c r="M229" s="1033">
        <v>0</v>
      </c>
      <c r="N229" s="1033">
        <v>2816</v>
      </c>
      <c r="O229" s="1033">
        <v>1922</v>
      </c>
      <c r="P229" s="1035">
        <v>256</v>
      </c>
      <c r="Q229" s="1035">
        <v>535</v>
      </c>
      <c r="R229" s="1033">
        <v>41</v>
      </c>
      <c r="S229" s="1033">
        <v>44</v>
      </c>
      <c r="T229" s="1033">
        <v>213</v>
      </c>
      <c r="U229" s="1033">
        <v>420</v>
      </c>
    </row>
    <row r="230" spans="1:21">
      <c r="A230" s="1033"/>
      <c r="B230" s="1033"/>
      <c r="C230" s="1033"/>
      <c r="D230" s="1034"/>
      <c r="E230" s="1033"/>
      <c r="F230" s="1033" t="s">
        <v>6689</v>
      </c>
      <c r="G230" s="1033">
        <v>21360</v>
      </c>
      <c r="H230" s="1033">
        <v>0</v>
      </c>
      <c r="I230" s="1033">
        <v>0</v>
      </c>
      <c r="J230" s="1033">
        <v>0</v>
      </c>
      <c r="K230" s="1033">
        <v>0</v>
      </c>
      <c r="L230" s="1033">
        <v>0</v>
      </c>
      <c r="M230" s="1033">
        <v>0</v>
      </c>
      <c r="N230" s="1033">
        <v>8854</v>
      </c>
      <c r="O230" s="1033">
        <v>6486</v>
      </c>
      <c r="P230" s="1035">
        <v>863</v>
      </c>
      <c r="Q230" s="1035">
        <v>2054</v>
      </c>
      <c r="R230" s="1033">
        <v>131</v>
      </c>
      <c r="S230" s="1033">
        <v>177</v>
      </c>
      <c r="T230" s="1033">
        <v>932</v>
      </c>
      <c r="U230" s="1033">
        <v>1863</v>
      </c>
    </row>
    <row r="231" spans="1:21">
      <c r="A231" s="1033"/>
      <c r="B231" s="1033"/>
      <c r="C231" s="1033" t="s">
        <v>6689</v>
      </c>
      <c r="D231" s="1034"/>
      <c r="E231" s="1033"/>
      <c r="F231" s="1033"/>
      <c r="G231" s="1033">
        <v>1233061</v>
      </c>
      <c r="H231" s="1033">
        <v>6084</v>
      </c>
      <c r="I231" s="1033">
        <v>5721</v>
      </c>
      <c r="J231" s="1033">
        <v>34161</v>
      </c>
      <c r="K231" s="1033">
        <v>32383</v>
      </c>
      <c r="L231" s="1033">
        <v>98716</v>
      </c>
      <c r="M231" s="1033">
        <v>94532</v>
      </c>
      <c r="N231" s="1033">
        <v>327259</v>
      </c>
      <c r="O231" s="1033">
        <v>339042</v>
      </c>
      <c r="P231" s="1035">
        <v>32989</v>
      </c>
      <c r="Q231" s="1035">
        <v>93540</v>
      </c>
      <c r="R231" s="1033">
        <v>5640</v>
      </c>
      <c r="S231" s="1033">
        <v>8776</v>
      </c>
      <c r="T231" s="1033">
        <v>49546</v>
      </c>
      <c r="U231" s="1033">
        <v>104672</v>
      </c>
    </row>
    <row r="232" spans="1:21">
      <c r="A232" s="1033" t="s">
        <v>12242</v>
      </c>
      <c r="B232" s="1033" t="s">
        <v>12243</v>
      </c>
      <c r="C232" s="1033" t="s">
        <v>12244</v>
      </c>
      <c r="D232" s="1034" t="s">
        <v>770</v>
      </c>
      <c r="E232" s="1033" t="s">
        <v>12245</v>
      </c>
      <c r="F232" s="1033" t="s">
        <v>12201</v>
      </c>
      <c r="G232" s="1033">
        <v>91</v>
      </c>
      <c r="H232" s="1033">
        <v>0</v>
      </c>
      <c r="I232" s="1033">
        <v>2</v>
      </c>
      <c r="J232" s="1033">
        <v>1</v>
      </c>
      <c r="K232" s="1033">
        <v>1</v>
      </c>
      <c r="L232" s="1033">
        <v>2</v>
      </c>
      <c r="M232" s="1033">
        <v>10</v>
      </c>
      <c r="N232" s="1033">
        <v>32</v>
      </c>
      <c r="O232" s="1033">
        <v>29</v>
      </c>
      <c r="P232" s="1035">
        <v>3</v>
      </c>
      <c r="Q232" s="1035">
        <v>5</v>
      </c>
      <c r="R232" s="1033">
        <v>0</v>
      </c>
      <c r="S232" s="1033">
        <v>1</v>
      </c>
      <c r="T232" s="1033">
        <v>1</v>
      </c>
      <c r="U232" s="1033">
        <v>4</v>
      </c>
    </row>
    <row r="233" spans="1:21">
      <c r="A233" s="1033"/>
      <c r="B233" s="1033"/>
      <c r="C233" s="1033"/>
      <c r="D233" s="1034"/>
      <c r="E233" s="1033"/>
      <c r="F233" s="1033" t="s">
        <v>12202</v>
      </c>
      <c r="G233" s="1033">
        <v>396</v>
      </c>
      <c r="H233" s="1033">
        <v>0</v>
      </c>
      <c r="I233" s="1033">
        <v>0</v>
      </c>
      <c r="J233" s="1033">
        <v>8</v>
      </c>
      <c r="K233" s="1033">
        <v>1</v>
      </c>
      <c r="L233" s="1033">
        <v>26</v>
      </c>
      <c r="M233" s="1033">
        <v>24</v>
      </c>
      <c r="N233" s="1033">
        <v>179</v>
      </c>
      <c r="O233" s="1033">
        <v>92</v>
      </c>
      <c r="P233" s="1035">
        <v>14</v>
      </c>
      <c r="Q233" s="1035">
        <v>17</v>
      </c>
      <c r="R233" s="1033">
        <v>3</v>
      </c>
      <c r="S233" s="1033">
        <v>2</v>
      </c>
      <c r="T233" s="1033">
        <v>7</v>
      </c>
      <c r="U233" s="1033">
        <v>23</v>
      </c>
    </row>
    <row r="234" spans="1:21">
      <c r="A234" s="1033"/>
      <c r="B234" s="1033"/>
      <c r="C234" s="1033"/>
      <c r="D234" s="1034"/>
      <c r="E234" s="1033"/>
      <c r="F234" s="1033" t="s">
        <v>12203</v>
      </c>
      <c r="G234" s="1033">
        <v>875</v>
      </c>
      <c r="H234" s="1033">
        <v>0</v>
      </c>
      <c r="I234" s="1033">
        <v>0</v>
      </c>
      <c r="J234" s="1033">
        <v>6</v>
      </c>
      <c r="K234" s="1033">
        <v>5</v>
      </c>
      <c r="L234" s="1033">
        <v>61</v>
      </c>
      <c r="M234" s="1033">
        <v>71</v>
      </c>
      <c r="N234" s="1033">
        <v>344</v>
      </c>
      <c r="O234" s="1033">
        <v>206</v>
      </c>
      <c r="P234" s="1035">
        <v>34</v>
      </c>
      <c r="Q234" s="1035">
        <v>68</v>
      </c>
      <c r="R234" s="1033">
        <v>4</v>
      </c>
      <c r="S234" s="1033">
        <v>0</v>
      </c>
      <c r="T234" s="1033">
        <v>37</v>
      </c>
      <c r="U234" s="1033">
        <v>39</v>
      </c>
    </row>
    <row r="235" spans="1:21">
      <c r="A235" s="1033"/>
      <c r="B235" s="1033"/>
      <c r="C235" s="1033"/>
      <c r="D235" s="1034"/>
      <c r="E235" s="1033"/>
      <c r="F235" s="1033" t="s">
        <v>12204</v>
      </c>
      <c r="G235" s="1033">
        <v>771</v>
      </c>
      <c r="H235" s="1033">
        <v>0</v>
      </c>
      <c r="I235" s="1033">
        <v>0</v>
      </c>
      <c r="J235" s="1033">
        <v>0</v>
      </c>
      <c r="K235" s="1033">
        <v>0</v>
      </c>
      <c r="L235" s="1033">
        <v>27</v>
      </c>
      <c r="M235" s="1033">
        <v>20</v>
      </c>
      <c r="N235" s="1033">
        <v>85</v>
      </c>
      <c r="O235" s="1033">
        <v>288</v>
      </c>
      <c r="P235" s="1035">
        <v>6</v>
      </c>
      <c r="Q235" s="1035">
        <v>184</v>
      </c>
      <c r="R235" s="1033">
        <v>2</v>
      </c>
      <c r="S235" s="1033">
        <v>21</v>
      </c>
      <c r="T235" s="1033">
        <v>6</v>
      </c>
      <c r="U235" s="1033">
        <v>132</v>
      </c>
    </row>
    <row r="236" spans="1:21">
      <c r="A236" s="1033"/>
      <c r="B236" s="1033"/>
      <c r="C236" s="1033"/>
      <c r="D236" s="1034"/>
      <c r="E236" s="1033"/>
      <c r="F236" s="1033" t="s">
        <v>12205</v>
      </c>
      <c r="G236" s="1033">
        <v>94</v>
      </c>
      <c r="H236" s="1033">
        <v>0</v>
      </c>
      <c r="I236" s="1033">
        <v>0</v>
      </c>
      <c r="J236" s="1033">
        <v>4</v>
      </c>
      <c r="K236" s="1033">
        <v>4</v>
      </c>
      <c r="L236" s="1033">
        <v>7</v>
      </c>
      <c r="M236" s="1033">
        <v>11</v>
      </c>
      <c r="N236" s="1033">
        <v>30</v>
      </c>
      <c r="O236" s="1033">
        <v>26</v>
      </c>
      <c r="P236" s="1035">
        <v>1</v>
      </c>
      <c r="Q236" s="1035">
        <v>3</v>
      </c>
      <c r="R236" s="1033">
        <v>0</v>
      </c>
      <c r="S236" s="1033">
        <v>0</v>
      </c>
      <c r="T236" s="1033">
        <v>2</v>
      </c>
      <c r="U236" s="1033">
        <v>6</v>
      </c>
    </row>
    <row r="237" spans="1:21">
      <c r="A237" s="1033"/>
      <c r="B237" s="1033"/>
      <c r="C237" s="1033"/>
      <c r="D237" s="1034"/>
      <c r="E237" s="1033"/>
      <c r="F237" s="1033" t="s">
        <v>12206</v>
      </c>
      <c r="G237" s="1033">
        <v>61501</v>
      </c>
      <c r="H237" s="1033">
        <v>125</v>
      </c>
      <c r="I237" s="1033">
        <v>135</v>
      </c>
      <c r="J237" s="1033">
        <v>1440</v>
      </c>
      <c r="K237" s="1033">
        <v>1303</v>
      </c>
      <c r="L237" s="1033">
        <v>5405</v>
      </c>
      <c r="M237" s="1033">
        <v>4939</v>
      </c>
      <c r="N237" s="1033">
        <v>15688</v>
      </c>
      <c r="O237" s="1033">
        <v>14115</v>
      </c>
      <c r="P237" s="1035">
        <v>2214</v>
      </c>
      <c r="Q237" s="1035">
        <v>5744</v>
      </c>
      <c r="R237" s="1033">
        <v>401</v>
      </c>
      <c r="S237" s="1033">
        <v>560</v>
      </c>
      <c r="T237" s="1033">
        <v>3161</v>
      </c>
      <c r="U237" s="1033">
        <v>6271</v>
      </c>
    </row>
    <row r="238" spans="1:21">
      <c r="A238" s="1033"/>
      <c r="B238" s="1033"/>
      <c r="C238" s="1033"/>
      <c r="D238" s="1034"/>
      <c r="E238" s="1033"/>
      <c r="F238" s="1033" t="s">
        <v>12207</v>
      </c>
      <c r="G238" s="1033">
        <v>16653</v>
      </c>
      <c r="H238" s="1033">
        <v>199</v>
      </c>
      <c r="I238" s="1033">
        <v>176</v>
      </c>
      <c r="J238" s="1033">
        <v>463</v>
      </c>
      <c r="K238" s="1033">
        <v>393</v>
      </c>
      <c r="L238" s="1033">
        <v>1236</v>
      </c>
      <c r="M238" s="1033">
        <v>1070</v>
      </c>
      <c r="N238" s="1033">
        <v>4542</v>
      </c>
      <c r="O238" s="1033">
        <v>3811</v>
      </c>
      <c r="P238" s="1035">
        <v>696</v>
      </c>
      <c r="Q238" s="1035">
        <v>1679</v>
      </c>
      <c r="R238" s="1033">
        <v>114</v>
      </c>
      <c r="S238" s="1033">
        <v>122</v>
      </c>
      <c r="T238" s="1033">
        <v>761</v>
      </c>
      <c r="U238" s="1033">
        <v>1391</v>
      </c>
    </row>
    <row r="239" spans="1:21">
      <c r="A239" s="1033"/>
      <c r="B239" s="1033"/>
      <c r="C239" s="1033"/>
      <c r="D239" s="1034"/>
      <c r="E239" s="1033"/>
      <c r="F239" s="1033" t="s">
        <v>6689</v>
      </c>
      <c r="G239" s="1033">
        <v>80381</v>
      </c>
      <c r="H239" s="1033">
        <v>324</v>
      </c>
      <c r="I239" s="1033">
        <v>313</v>
      </c>
      <c r="J239" s="1033">
        <v>1922</v>
      </c>
      <c r="K239" s="1033">
        <v>1707</v>
      </c>
      <c r="L239" s="1033">
        <v>6764</v>
      </c>
      <c r="M239" s="1033">
        <v>6145</v>
      </c>
      <c r="N239" s="1033">
        <v>20900</v>
      </c>
      <c r="O239" s="1033">
        <v>18567</v>
      </c>
      <c r="P239" s="1035">
        <v>2968</v>
      </c>
      <c r="Q239" s="1035">
        <v>7700</v>
      </c>
      <c r="R239" s="1033">
        <v>524</v>
      </c>
      <c r="S239" s="1033">
        <v>706</v>
      </c>
      <c r="T239" s="1033">
        <v>3975</v>
      </c>
      <c r="U239" s="1033">
        <v>7866</v>
      </c>
    </row>
    <row r="240" spans="1:21">
      <c r="A240" s="1033"/>
      <c r="B240" s="1033" t="s">
        <v>12246</v>
      </c>
      <c r="C240" s="1033" t="s">
        <v>12247</v>
      </c>
      <c r="D240" s="1034" t="s">
        <v>7394</v>
      </c>
      <c r="E240" s="1033" t="s">
        <v>12248</v>
      </c>
      <c r="F240" s="1033" t="s">
        <v>12201</v>
      </c>
      <c r="G240" s="1033">
        <v>14</v>
      </c>
      <c r="H240" s="1033">
        <v>0</v>
      </c>
      <c r="I240" s="1033">
        <v>0</v>
      </c>
      <c r="J240" s="1033">
        <v>0</v>
      </c>
      <c r="K240" s="1033">
        <v>1</v>
      </c>
      <c r="L240" s="1033">
        <v>1</v>
      </c>
      <c r="M240" s="1033">
        <v>1</v>
      </c>
      <c r="N240" s="1033">
        <v>7</v>
      </c>
      <c r="O240" s="1033">
        <v>4</v>
      </c>
      <c r="P240" s="1035">
        <v>0</v>
      </c>
      <c r="Q240" s="1035">
        <v>0</v>
      </c>
      <c r="R240" s="1033">
        <v>0</v>
      </c>
      <c r="S240" s="1033">
        <v>0</v>
      </c>
      <c r="T240" s="1033">
        <v>0</v>
      </c>
      <c r="U240" s="1033">
        <v>0</v>
      </c>
    </row>
    <row r="241" spans="1:21">
      <c r="A241" s="1033"/>
      <c r="B241" s="1033"/>
      <c r="C241" s="1033"/>
      <c r="D241" s="1034"/>
      <c r="E241" s="1033"/>
      <c r="F241" s="1033" t="s">
        <v>12202</v>
      </c>
      <c r="G241" s="1033">
        <v>49</v>
      </c>
      <c r="H241" s="1033">
        <v>0</v>
      </c>
      <c r="I241" s="1033">
        <v>0</v>
      </c>
      <c r="J241" s="1033">
        <v>0</v>
      </c>
      <c r="K241" s="1033">
        <v>1</v>
      </c>
      <c r="L241" s="1033">
        <v>4</v>
      </c>
      <c r="M241" s="1033">
        <v>3</v>
      </c>
      <c r="N241" s="1033">
        <v>19</v>
      </c>
      <c r="O241" s="1033">
        <v>13</v>
      </c>
      <c r="P241" s="1035">
        <v>1</v>
      </c>
      <c r="Q241" s="1035">
        <v>4</v>
      </c>
      <c r="R241" s="1033">
        <v>0</v>
      </c>
      <c r="S241" s="1033">
        <v>0</v>
      </c>
      <c r="T241" s="1033">
        <v>1</v>
      </c>
      <c r="U241" s="1033">
        <v>3</v>
      </c>
    </row>
    <row r="242" spans="1:21">
      <c r="A242" s="1033"/>
      <c r="B242" s="1033"/>
      <c r="C242" s="1033"/>
      <c r="D242" s="1034"/>
      <c r="E242" s="1033"/>
      <c r="F242" s="1033" t="s">
        <v>12203</v>
      </c>
      <c r="G242" s="1033">
        <v>53</v>
      </c>
      <c r="H242" s="1033">
        <v>0</v>
      </c>
      <c r="I242" s="1033">
        <v>1</v>
      </c>
      <c r="J242" s="1033">
        <v>1</v>
      </c>
      <c r="K242" s="1033">
        <v>2</v>
      </c>
      <c r="L242" s="1033">
        <v>3</v>
      </c>
      <c r="M242" s="1033">
        <v>4</v>
      </c>
      <c r="N242" s="1033">
        <v>19</v>
      </c>
      <c r="O242" s="1033">
        <v>17</v>
      </c>
      <c r="P242" s="1035">
        <v>2</v>
      </c>
      <c r="Q242" s="1035">
        <v>3</v>
      </c>
      <c r="R242" s="1033">
        <v>0</v>
      </c>
      <c r="S242" s="1033">
        <v>0</v>
      </c>
      <c r="T242" s="1033">
        <v>0</v>
      </c>
      <c r="U242" s="1033">
        <v>1</v>
      </c>
    </row>
    <row r="243" spans="1:21">
      <c r="A243" s="1033"/>
      <c r="B243" s="1033"/>
      <c r="C243" s="1033"/>
      <c r="D243" s="1034"/>
      <c r="E243" s="1033"/>
      <c r="F243" s="1033" t="s">
        <v>12204</v>
      </c>
      <c r="G243" s="1033">
        <v>17</v>
      </c>
      <c r="H243" s="1033">
        <v>0</v>
      </c>
      <c r="I243" s="1033">
        <v>0</v>
      </c>
      <c r="J243" s="1033">
        <v>1</v>
      </c>
      <c r="K243" s="1033">
        <v>0</v>
      </c>
      <c r="L243" s="1033">
        <v>0</v>
      </c>
      <c r="M243" s="1033">
        <v>0</v>
      </c>
      <c r="N243" s="1033">
        <v>6</v>
      </c>
      <c r="O243" s="1033">
        <v>4</v>
      </c>
      <c r="P243" s="1035">
        <v>1</v>
      </c>
      <c r="Q243" s="1035">
        <v>2</v>
      </c>
      <c r="R243" s="1033">
        <v>0</v>
      </c>
      <c r="S243" s="1033">
        <v>0</v>
      </c>
      <c r="T243" s="1033">
        <v>2</v>
      </c>
      <c r="U243" s="1033">
        <v>1</v>
      </c>
    </row>
    <row r="244" spans="1:21">
      <c r="A244" s="1033"/>
      <c r="B244" s="1033"/>
      <c r="C244" s="1033"/>
      <c r="D244" s="1034"/>
      <c r="E244" s="1033"/>
      <c r="F244" s="1033" t="s">
        <v>12205</v>
      </c>
      <c r="G244" s="1033">
        <v>19</v>
      </c>
      <c r="H244" s="1033">
        <v>0</v>
      </c>
      <c r="I244" s="1033">
        <v>0</v>
      </c>
      <c r="J244" s="1033">
        <v>0</v>
      </c>
      <c r="K244" s="1033">
        <v>0</v>
      </c>
      <c r="L244" s="1033">
        <v>1</v>
      </c>
      <c r="M244" s="1033">
        <v>1</v>
      </c>
      <c r="N244" s="1033">
        <v>4</v>
      </c>
      <c r="O244" s="1033">
        <v>10</v>
      </c>
      <c r="P244" s="1035">
        <v>0</v>
      </c>
      <c r="Q244" s="1035">
        <v>1</v>
      </c>
      <c r="R244" s="1033">
        <v>0</v>
      </c>
      <c r="S244" s="1033">
        <v>0</v>
      </c>
      <c r="T244" s="1033">
        <v>0</v>
      </c>
      <c r="U244" s="1033">
        <v>2</v>
      </c>
    </row>
    <row r="245" spans="1:21">
      <c r="A245" s="1033"/>
      <c r="B245" s="1033"/>
      <c r="C245" s="1033"/>
      <c r="D245" s="1034"/>
      <c r="E245" s="1033"/>
      <c r="F245" s="1033" t="s">
        <v>12206</v>
      </c>
      <c r="G245" s="1033">
        <v>12637</v>
      </c>
      <c r="H245" s="1033">
        <v>45</v>
      </c>
      <c r="I245" s="1033">
        <v>43</v>
      </c>
      <c r="J245" s="1033">
        <v>256</v>
      </c>
      <c r="K245" s="1033">
        <v>260</v>
      </c>
      <c r="L245" s="1033">
        <v>1071</v>
      </c>
      <c r="M245" s="1033">
        <v>986</v>
      </c>
      <c r="N245" s="1033">
        <v>3452</v>
      </c>
      <c r="O245" s="1033">
        <v>3043</v>
      </c>
      <c r="P245" s="1035">
        <v>564</v>
      </c>
      <c r="Q245" s="1035">
        <v>1440</v>
      </c>
      <c r="R245" s="1033">
        <v>81</v>
      </c>
      <c r="S245" s="1033">
        <v>80</v>
      </c>
      <c r="T245" s="1033">
        <v>522</v>
      </c>
      <c r="U245" s="1033">
        <v>794</v>
      </c>
    </row>
    <row r="246" spans="1:21">
      <c r="A246" s="1033"/>
      <c r="B246" s="1033"/>
      <c r="C246" s="1033"/>
      <c r="D246" s="1034"/>
      <c r="E246" s="1033"/>
      <c r="F246" s="1033" t="s">
        <v>12207</v>
      </c>
      <c r="G246" s="1033">
        <v>403</v>
      </c>
      <c r="H246" s="1033">
        <v>1</v>
      </c>
      <c r="I246" s="1033">
        <v>1</v>
      </c>
      <c r="J246" s="1033">
        <v>7</v>
      </c>
      <c r="K246" s="1033">
        <v>15</v>
      </c>
      <c r="L246" s="1033">
        <v>25</v>
      </c>
      <c r="M246" s="1033">
        <v>23</v>
      </c>
      <c r="N246" s="1033">
        <v>148</v>
      </c>
      <c r="O246" s="1033">
        <v>91</v>
      </c>
      <c r="P246" s="1035">
        <v>21</v>
      </c>
      <c r="Q246" s="1035">
        <v>25</v>
      </c>
      <c r="R246" s="1033">
        <v>3</v>
      </c>
      <c r="S246" s="1033">
        <v>5</v>
      </c>
      <c r="T246" s="1033">
        <v>11</v>
      </c>
      <c r="U246" s="1033">
        <v>27</v>
      </c>
    </row>
    <row r="247" spans="1:21">
      <c r="A247" s="1033"/>
      <c r="B247" s="1033"/>
      <c r="C247" s="1033"/>
      <c r="D247" s="1034"/>
      <c r="E247" s="1033"/>
      <c r="F247" s="1033" t="s">
        <v>6689</v>
      </c>
      <c r="G247" s="1033">
        <v>13192</v>
      </c>
      <c r="H247" s="1033">
        <v>46</v>
      </c>
      <c r="I247" s="1033">
        <v>45</v>
      </c>
      <c r="J247" s="1033">
        <v>265</v>
      </c>
      <c r="K247" s="1033">
        <v>279</v>
      </c>
      <c r="L247" s="1033">
        <v>1105</v>
      </c>
      <c r="M247" s="1033">
        <v>1018</v>
      </c>
      <c r="N247" s="1033">
        <v>3655</v>
      </c>
      <c r="O247" s="1033">
        <v>3182</v>
      </c>
      <c r="P247" s="1035">
        <v>589</v>
      </c>
      <c r="Q247" s="1035">
        <v>1475</v>
      </c>
      <c r="R247" s="1033">
        <v>84</v>
      </c>
      <c r="S247" s="1033">
        <v>85</v>
      </c>
      <c r="T247" s="1033">
        <v>536</v>
      </c>
      <c r="U247" s="1033">
        <v>828</v>
      </c>
    </row>
    <row r="248" spans="1:21">
      <c r="A248" s="1033"/>
      <c r="B248" s="1033" t="s">
        <v>12249</v>
      </c>
      <c r="C248" s="1033" t="s">
        <v>12250</v>
      </c>
      <c r="D248" s="1034" t="s">
        <v>9113</v>
      </c>
      <c r="E248" s="1033" t="s">
        <v>12251</v>
      </c>
      <c r="F248" s="1033" t="s">
        <v>12201</v>
      </c>
      <c r="G248" s="1033">
        <v>163</v>
      </c>
      <c r="H248" s="1033">
        <v>0</v>
      </c>
      <c r="I248" s="1033">
        <v>0</v>
      </c>
      <c r="J248" s="1033">
        <v>4</v>
      </c>
      <c r="K248" s="1033">
        <v>5</v>
      </c>
      <c r="L248" s="1033">
        <v>18</v>
      </c>
      <c r="M248" s="1033">
        <v>4</v>
      </c>
      <c r="N248" s="1033">
        <v>65</v>
      </c>
      <c r="O248" s="1033">
        <v>49</v>
      </c>
      <c r="P248" s="1035">
        <v>3</v>
      </c>
      <c r="Q248" s="1035">
        <v>11</v>
      </c>
      <c r="R248" s="1033">
        <v>1</v>
      </c>
      <c r="S248" s="1033">
        <v>0</v>
      </c>
      <c r="T248" s="1033">
        <v>0</v>
      </c>
      <c r="U248" s="1033">
        <v>3</v>
      </c>
    </row>
    <row r="249" spans="1:21">
      <c r="A249" s="1033"/>
      <c r="B249" s="1033"/>
      <c r="C249" s="1033"/>
      <c r="D249" s="1034"/>
      <c r="E249" s="1033"/>
      <c r="F249" s="1033" t="s">
        <v>12202</v>
      </c>
      <c r="G249" s="1033">
        <v>19342</v>
      </c>
      <c r="H249" s="1033">
        <v>35</v>
      </c>
      <c r="I249" s="1033">
        <v>32</v>
      </c>
      <c r="J249" s="1033">
        <v>437</v>
      </c>
      <c r="K249" s="1033">
        <v>405</v>
      </c>
      <c r="L249" s="1033">
        <v>1546</v>
      </c>
      <c r="M249" s="1033">
        <v>1386</v>
      </c>
      <c r="N249" s="1033">
        <v>5501</v>
      </c>
      <c r="O249" s="1033">
        <v>4729</v>
      </c>
      <c r="P249" s="1035">
        <v>733</v>
      </c>
      <c r="Q249" s="1035">
        <v>1805</v>
      </c>
      <c r="R249" s="1033">
        <v>97</v>
      </c>
      <c r="S249" s="1033">
        <v>129</v>
      </c>
      <c r="T249" s="1033">
        <v>934</v>
      </c>
      <c r="U249" s="1033">
        <v>1573</v>
      </c>
    </row>
    <row r="250" spans="1:21">
      <c r="A250" s="1033"/>
      <c r="B250" s="1033"/>
      <c r="C250" s="1033"/>
      <c r="D250" s="1034"/>
      <c r="E250" s="1033"/>
      <c r="F250" s="1033" t="s">
        <v>12203</v>
      </c>
      <c r="G250" s="1033">
        <v>31179</v>
      </c>
      <c r="H250" s="1033">
        <v>272</v>
      </c>
      <c r="I250" s="1033">
        <v>280</v>
      </c>
      <c r="J250" s="1033">
        <v>1332</v>
      </c>
      <c r="K250" s="1033">
        <v>1366</v>
      </c>
      <c r="L250" s="1033">
        <v>2762</v>
      </c>
      <c r="M250" s="1033">
        <v>2566</v>
      </c>
      <c r="N250" s="1033">
        <v>8675</v>
      </c>
      <c r="O250" s="1033">
        <v>8256</v>
      </c>
      <c r="P250" s="1035">
        <v>880</v>
      </c>
      <c r="Q250" s="1035">
        <v>2468</v>
      </c>
      <c r="R250" s="1033">
        <v>114</v>
      </c>
      <c r="S250" s="1033">
        <v>165</v>
      </c>
      <c r="T250" s="1033">
        <v>730</v>
      </c>
      <c r="U250" s="1033">
        <v>1313</v>
      </c>
    </row>
    <row r="251" spans="1:21">
      <c r="A251" s="1033"/>
      <c r="B251" s="1033"/>
      <c r="C251" s="1033"/>
      <c r="D251" s="1034"/>
      <c r="E251" s="1033"/>
      <c r="F251" s="1033" t="s">
        <v>12204</v>
      </c>
      <c r="G251" s="1033">
        <v>125</v>
      </c>
      <c r="H251" s="1033">
        <v>1</v>
      </c>
      <c r="I251" s="1033">
        <v>0</v>
      </c>
      <c r="J251" s="1033">
        <v>3</v>
      </c>
      <c r="K251" s="1033">
        <v>3</v>
      </c>
      <c r="L251" s="1033">
        <v>11</v>
      </c>
      <c r="M251" s="1033">
        <v>9</v>
      </c>
      <c r="N251" s="1033">
        <v>45</v>
      </c>
      <c r="O251" s="1033">
        <v>43</v>
      </c>
      <c r="P251" s="1035">
        <v>3</v>
      </c>
      <c r="Q251" s="1035">
        <v>3</v>
      </c>
      <c r="R251" s="1033">
        <v>0</v>
      </c>
      <c r="S251" s="1033">
        <v>0</v>
      </c>
      <c r="T251" s="1033">
        <v>3</v>
      </c>
      <c r="U251" s="1033">
        <v>1</v>
      </c>
    </row>
    <row r="252" spans="1:21">
      <c r="A252" s="1033"/>
      <c r="B252" s="1033"/>
      <c r="C252" s="1033"/>
      <c r="D252" s="1034"/>
      <c r="E252" s="1033"/>
      <c r="F252" s="1033" t="s">
        <v>12205</v>
      </c>
      <c r="G252" s="1033">
        <v>3689</v>
      </c>
      <c r="H252" s="1033">
        <v>3</v>
      </c>
      <c r="I252" s="1033">
        <v>6</v>
      </c>
      <c r="J252" s="1033">
        <v>73</v>
      </c>
      <c r="K252" s="1033">
        <v>66</v>
      </c>
      <c r="L252" s="1033">
        <v>332</v>
      </c>
      <c r="M252" s="1033">
        <v>321</v>
      </c>
      <c r="N252" s="1033">
        <v>889</v>
      </c>
      <c r="O252" s="1033">
        <v>1017</v>
      </c>
      <c r="P252" s="1035">
        <v>117</v>
      </c>
      <c r="Q252" s="1035">
        <v>325</v>
      </c>
      <c r="R252" s="1033">
        <v>9</v>
      </c>
      <c r="S252" s="1033">
        <v>20</v>
      </c>
      <c r="T252" s="1033">
        <v>155</v>
      </c>
      <c r="U252" s="1033">
        <v>356</v>
      </c>
    </row>
    <row r="253" spans="1:21">
      <c r="A253" s="1033"/>
      <c r="B253" s="1033"/>
      <c r="C253" s="1033"/>
      <c r="D253" s="1034"/>
      <c r="E253" s="1033"/>
      <c r="F253" s="1033" t="s">
        <v>12206</v>
      </c>
      <c r="G253" s="1033">
        <v>80673</v>
      </c>
      <c r="H253" s="1033">
        <v>323</v>
      </c>
      <c r="I253" s="1033">
        <v>307</v>
      </c>
      <c r="J253" s="1033">
        <v>2098</v>
      </c>
      <c r="K253" s="1033">
        <v>2019</v>
      </c>
      <c r="L253" s="1033">
        <v>7703</v>
      </c>
      <c r="M253" s="1033">
        <v>7209</v>
      </c>
      <c r="N253" s="1033">
        <v>20685</v>
      </c>
      <c r="O253" s="1033">
        <v>19747</v>
      </c>
      <c r="P253" s="1035">
        <v>2634</v>
      </c>
      <c r="Q253" s="1035">
        <v>7291</v>
      </c>
      <c r="R253" s="1033">
        <v>380</v>
      </c>
      <c r="S253" s="1033">
        <v>571</v>
      </c>
      <c r="T253" s="1033">
        <v>3282</v>
      </c>
      <c r="U253" s="1033">
        <v>6424</v>
      </c>
    </row>
    <row r="254" spans="1:21">
      <c r="A254" s="1033"/>
      <c r="B254" s="1033"/>
      <c r="C254" s="1033"/>
      <c r="D254" s="1034"/>
      <c r="E254" s="1033"/>
      <c r="F254" s="1033" t="s">
        <v>12207</v>
      </c>
      <c r="G254" s="1033">
        <v>16188</v>
      </c>
      <c r="H254" s="1033">
        <v>59</v>
      </c>
      <c r="I254" s="1033">
        <v>62</v>
      </c>
      <c r="J254" s="1033">
        <v>387</v>
      </c>
      <c r="K254" s="1033">
        <v>360</v>
      </c>
      <c r="L254" s="1033">
        <v>1252</v>
      </c>
      <c r="M254" s="1033">
        <v>1270</v>
      </c>
      <c r="N254" s="1033">
        <v>4453</v>
      </c>
      <c r="O254" s="1033">
        <v>4025</v>
      </c>
      <c r="P254" s="1035">
        <v>599</v>
      </c>
      <c r="Q254" s="1035">
        <v>1514</v>
      </c>
      <c r="R254" s="1033">
        <v>86</v>
      </c>
      <c r="S254" s="1033">
        <v>115</v>
      </c>
      <c r="T254" s="1033">
        <v>646</v>
      </c>
      <c r="U254" s="1033">
        <v>1360</v>
      </c>
    </row>
    <row r="255" spans="1:21">
      <c r="A255" s="1033"/>
      <c r="B255" s="1033"/>
      <c r="C255" s="1033"/>
      <c r="D255" s="1034"/>
      <c r="E255" s="1033"/>
      <c r="F255" s="1033" t="s">
        <v>6689</v>
      </c>
      <c r="G255" s="1033">
        <v>151359</v>
      </c>
      <c r="H255" s="1033">
        <v>693</v>
      </c>
      <c r="I255" s="1033">
        <v>687</v>
      </c>
      <c r="J255" s="1033">
        <v>4334</v>
      </c>
      <c r="K255" s="1033">
        <v>4224</v>
      </c>
      <c r="L255" s="1033">
        <v>13624</v>
      </c>
      <c r="M255" s="1033">
        <v>12765</v>
      </c>
      <c r="N255" s="1033">
        <v>40313</v>
      </c>
      <c r="O255" s="1033">
        <v>37866</v>
      </c>
      <c r="P255" s="1035">
        <v>4969</v>
      </c>
      <c r="Q255" s="1035">
        <v>13417</v>
      </c>
      <c r="R255" s="1033">
        <v>687</v>
      </c>
      <c r="S255" s="1033">
        <v>1000</v>
      </c>
      <c r="T255" s="1033">
        <v>5750</v>
      </c>
      <c r="U255" s="1033">
        <v>11030</v>
      </c>
    </row>
    <row r="256" spans="1:21">
      <c r="A256" s="1033"/>
      <c r="B256" s="1033" t="s">
        <v>12252</v>
      </c>
      <c r="C256" s="1033" t="s">
        <v>12253</v>
      </c>
      <c r="D256" s="1034" t="s">
        <v>6391</v>
      </c>
      <c r="E256" s="1033" t="s">
        <v>12254</v>
      </c>
      <c r="F256" s="1033" t="s">
        <v>12201</v>
      </c>
      <c r="G256" s="1033">
        <v>6937</v>
      </c>
      <c r="H256" s="1033">
        <v>3</v>
      </c>
      <c r="I256" s="1033">
        <v>1</v>
      </c>
      <c r="J256" s="1033">
        <v>98</v>
      </c>
      <c r="K256" s="1033">
        <v>96</v>
      </c>
      <c r="L256" s="1033">
        <v>735</v>
      </c>
      <c r="M256" s="1033">
        <v>677</v>
      </c>
      <c r="N256" s="1033">
        <v>1968</v>
      </c>
      <c r="O256" s="1033">
        <v>1584</v>
      </c>
      <c r="P256" s="1035">
        <v>225</v>
      </c>
      <c r="Q256" s="1035">
        <v>469</v>
      </c>
      <c r="R256" s="1033">
        <v>39</v>
      </c>
      <c r="S256" s="1033">
        <v>56</v>
      </c>
      <c r="T256" s="1033">
        <v>328</v>
      </c>
      <c r="U256" s="1033">
        <v>658</v>
      </c>
    </row>
    <row r="257" spans="1:21">
      <c r="A257" s="1033"/>
      <c r="B257" s="1033"/>
      <c r="C257" s="1033"/>
      <c r="D257" s="1034"/>
      <c r="E257" s="1033"/>
      <c r="F257" s="1033" t="s">
        <v>12202</v>
      </c>
      <c r="G257" s="1033">
        <v>57420</v>
      </c>
      <c r="H257" s="1033">
        <v>153</v>
      </c>
      <c r="I257" s="1033">
        <v>134</v>
      </c>
      <c r="J257" s="1033">
        <v>1911</v>
      </c>
      <c r="K257" s="1033">
        <v>1717</v>
      </c>
      <c r="L257" s="1033">
        <v>5163</v>
      </c>
      <c r="M257" s="1033">
        <v>4641</v>
      </c>
      <c r="N257" s="1033">
        <v>14130</v>
      </c>
      <c r="O257" s="1033">
        <v>14065</v>
      </c>
      <c r="P257" s="1035">
        <v>1768</v>
      </c>
      <c r="Q257" s="1035">
        <v>5027</v>
      </c>
      <c r="R257" s="1033">
        <v>331</v>
      </c>
      <c r="S257" s="1033">
        <v>508</v>
      </c>
      <c r="T257" s="1033">
        <v>2748</v>
      </c>
      <c r="U257" s="1033">
        <v>5124</v>
      </c>
    </row>
    <row r="258" spans="1:21">
      <c r="A258" s="1033"/>
      <c r="B258" s="1033"/>
      <c r="C258" s="1033"/>
      <c r="D258" s="1034"/>
      <c r="E258" s="1033"/>
      <c r="F258" s="1033" t="s">
        <v>12203</v>
      </c>
      <c r="G258" s="1033">
        <v>1515</v>
      </c>
      <c r="H258" s="1033">
        <v>3</v>
      </c>
      <c r="I258" s="1033">
        <v>5</v>
      </c>
      <c r="J258" s="1033">
        <v>17</v>
      </c>
      <c r="K258" s="1033">
        <v>20</v>
      </c>
      <c r="L258" s="1033">
        <v>94</v>
      </c>
      <c r="M258" s="1033">
        <v>72</v>
      </c>
      <c r="N258" s="1033">
        <v>695</v>
      </c>
      <c r="O258" s="1033">
        <v>351</v>
      </c>
      <c r="P258" s="1035">
        <v>67</v>
      </c>
      <c r="Q258" s="1035">
        <v>116</v>
      </c>
      <c r="R258" s="1033">
        <v>8</v>
      </c>
      <c r="S258" s="1033">
        <v>6</v>
      </c>
      <c r="T258" s="1033">
        <v>26</v>
      </c>
      <c r="U258" s="1033">
        <v>35</v>
      </c>
    </row>
    <row r="259" spans="1:21">
      <c r="A259" s="1033"/>
      <c r="B259" s="1033"/>
      <c r="C259" s="1033"/>
      <c r="D259" s="1034"/>
      <c r="E259" s="1033"/>
      <c r="F259" s="1033" t="s">
        <v>12204</v>
      </c>
      <c r="G259" s="1033">
        <v>47</v>
      </c>
      <c r="H259" s="1033">
        <v>1</v>
      </c>
      <c r="I259" s="1033">
        <v>0</v>
      </c>
      <c r="J259" s="1033">
        <v>0</v>
      </c>
      <c r="K259" s="1033">
        <v>3</v>
      </c>
      <c r="L259" s="1033">
        <v>3</v>
      </c>
      <c r="M259" s="1033">
        <v>2</v>
      </c>
      <c r="N259" s="1033">
        <v>16</v>
      </c>
      <c r="O259" s="1033">
        <v>16</v>
      </c>
      <c r="P259" s="1035">
        <v>1</v>
      </c>
      <c r="Q259" s="1035">
        <v>1</v>
      </c>
      <c r="R259" s="1033">
        <v>0</v>
      </c>
      <c r="S259" s="1033">
        <v>0</v>
      </c>
      <c r="T259" s="1033">
        <v>2</v>
      </c>
      <c r="U259" s="1033">
        <v>2</v>
      </c>
    </row>
    <row r="260" spans="1:21">
      <c r="A260" s="1033"/>
      <c r="B260" s="1033"/>
      <c r="C260" s="1033"/>
      <c r="D260" s="1034"/>
      <c r="E260" s="1033"/>
      <c r="F260" s="1033" t="s">
        <v>12205</v>
      </c>
      <c r="G260" s="1033">
        <v>882</v>
      </c>
      <c r="H260" s="1033">
        <v>5</v>
      </c>
      <c r="I260" s="1033">
        <v>6</v>
      </c>
      <c r="J260" s="1033">
        <v>25</v>
      </c>
      <c r="K260" s="1033">
        <v>25</v>
      </c>
      <c r="L260" s="1033">
        <v>88</v>
      </c>
      <c r="M260" s="1033">
        <v>82</v>
      </c>
      <c r="N260" s="1033">
        <v>286</v>
      </c>
      <c r="O260" s="1033">
        <v>239</v>
      </c>
      <c r="P260" s="1035">
        <v>24</v>
      </c>
      <c r="Q260" s="1035">
        <v>25</v>
      </c>
      <c r="R260" s="1033">
        <v>3</v>
      </c>
      <c r="S260" s="1033">
        <v>3</v>
      </c>
      <c r="T260" s="1033">
        <v>34</v>
      </c>
      <c r="U260" s="1033">
        <v>37</v>
      </c>
    </row>
    <row r="261" spans="1:21">
      <c r="A261" s="1033"/>
      <c r="B261" s="1033"/>
      <c r="C261" s="1033"/>
      <c r="D261" s="1034"/>
      <c r="E261" s="1033"/>
      <c r="F261" s="1033" t="s">
        <v>12206</v>
      </c>
      <c r="G261" s="1033">
        <v>877</v>
      </c>
      <c r="H261" s="1033">
        <v>31</v>
      </c>
      <c r="I261" s="1033">
        <v>35</v>
      </c>
      <c r="J261" s="1033">
        <v>52</v>
      </c>
      <c r="K261" s="1033">
        <v>44</v>
      </c>
      <c r="L261" s="1033">
        <v>55</v>
      </c>
      <c r="M261" s="1033">
        <v>63</v>
      </c>
      <c r="N261" s="1033">
        <v>220</v>
      </c>
      <c r="O261" s="1033">
        <v>288</v>
      </c>
      <c r="P261" s="1035">
        <v>16</v>
      </c>
      <c r="Q261" s="1035">
        <v>24</v>
      </c>
      <c r="R261" s="1033">
        <v>3</v>
      </c>
      <c r="S261" s="1033">
        <v>3</v>
      </c>
      <c r="T261" s="1033">
        <v>10</v>
      </c>
      <c r="U261" s="1033">
        <v>33</v>
      </c>
    </row>
    <row r="262" spans="1:21">
      <c r="A262" s="1033"/>
      <c r="B262" s="1033"/>
      <c r="C262" s="1033"/>
      <c r="D262" s="1034"/>
      <c r="E262" s="1033"/>
      <c r="F262" s="1033" t="s">
        <v>12207</v>
      </c>
      <c r="G262" s="1033">
        <v>36018</v>
      </c>
      <c r="H262" s="1033">
        <v>316</v>
      </c>
      <c r="I262" s="1033">
        <v>295</v>
      </c>
      <c r="J262" s="1033">
        <v>854</v>
      </c>
      <c r="K262" s="1033">
        <v>813</v>
      </c>
      <c r="L262" s="1033">
        <v>3071</v>
      </c>
      <c r="M262" s="1033">
        <v>2870</v>
      </c>
      <c r="N262" s="1033">
        <v>9298</v>
      </c>
      <c r="O262" s="1033">
        <v>8411</v>
      </c>
      <c r="P262" s="1035">
        <v>1292</v>
      </c>
      <c r="Q262" s="1035">
        <v>3461</v>
      </c>
      <c r="R262" s="1033">
        <v>243</v>
      </c>
      <c r="S262" s="1033">
        <v>260</v>
      </c>
      <c r="T262" s="1033">
        <v>1666</v>
      </c>
      <c r="U262" s="1033">
        <v>3168</v>
      </c>
    </row>
    <row r="263" spans="1:21">
      <c r="A263" s="1033"/>
      <c r="B263" s="1033"/>
      <c r="C263" s="1033"/>
      <c r="D263" s="1034"/>
      <c r="E263" s="1033"/>
      <c r="F263" s="1033" t="s">
        <v>6689</v>
      </c>
      <c r="G263" s="1033">
        <v>103696</v>
      </c>
      <c r="H263" s="1033">
        <v>512</v>
      </c>
      <c r="I263" s="1033">
        <v>476</v>
      </c>
      <c r="J263" s="1033">
        <v>2957</v>
      </c>
      <c r="K263" s="1033">
        <v>2718</v>
      </c>
      <c r="L263" s="1033">
        <v>9209</v>
      </c>
      <c r="M263" s="1033">
        <v>8407</v>
      </c>
      <c r="N263" s="1033">
        <v>26613</v>
      </c>
      <c r="O263" s="1033">
        <v>24954</v>
      </c>
      <c r="P263" s="1035">
        <v>3393</v>
      </c>
      <c r="Q263" s="1035">
        <v>9123</v>
      </c>
      <c r="R263" s="1033">
        <v>627</v>
      </c>
      <c r="S263" s="1033">
        <v>836</v>
      </c>
      <c r="T263" s="1033">
        <v>4814</v>
      </c>
      <c r="U263" s="1033">
        <v>9057</v>
      </c>
    </row>
    <row r="264" spans="1:21">
      <c r="A264" s="1033"/>
      <c r="B264" s="1033" t="s">
        <v>12255</v>
      </c>
      <c r="C264" s="1033" t="s">
        <v>12256</v>
      </c>
      <c r="D264" s="1034" t="s">
        <v>511</v>
      </c>
      <c r="E264" s="1033" t="s">
        <v>12257</v>
      </c>
      <c r="F264" s="1033" t="s">
        <v>12201</v>
      </c>
      <c r="G264" s="1033">
        <v>166</v>
      </c>
      <c r="H264" s="1033">
        <v>0</v>
      </c>
      <c r="I264" s="1033">
        <v>0</v>
      </c>
      <c r="J264" s="1033">
        <v>1</v>
      </c>
      <c r="K264" s="1033">
        <v>1</v>
      </c>
      <c r="L264" s="1033">
        <v>11</v>
      </c>
      <c r="M264" s="1033">
        <v>14</v>
      </c>
      <c r="N264" s="1033">
        <v>66</v>
      </c>
      <c r="O264" s="1033">
        <v>49</v>
      </c>
      <c r="P264" s="1035">
        <v>3</v>
      </c>
      <c r="Q264" s="1035">
        <v>12</v>
      </c>
      <c r="R264" s="1033">
        <v>0</v>
      </c>
      <c r="S264" s="1033">
        <v>0</v>
      </c>
      <c r="T264" s="1033">
        <v>4</v>
      </c>
      <c r="U264" s="1033">
        <v>5</v>
      </c>
    </row>
    <row r="265" spans="1:21">
      <c r="A265" s="1033"/>
      <c r="B265" s="1033"/>
      <c r="C265" s="1033"/>
      <c r="D265" s="1034"/>
      <c r="E265" s="1033"/>
      <c r="F265" s="1033" t="s">
        <v>12202</v>
      </c>
      <c r="G265" s="1033">
        <v>13182</v>
      </c>
      <c r="H265" s="1033">
        <v>29</v>
      </c>
      <c r="I265" s="1033">
        <v>29</v>
      </c>
      <c r="J265" s="1033">
        <v>226</v>
      </c>
      <c r="K265" s="1033">
        <v>190</v>
      </c>
      <c r="L265" s="1033">
        <v>913</v>
      </c>
      <c r="M265" s="1033">
        <v>842</v>
      </c>
      <c r="N265" s="1033">
        <v>3147</v>
      </c>
      <c r="O265" s="1033">
        <v>2987</v>
      </c>
      <c r="P265" s="1035">
        <v>470</v>
      </c>
      <c r="Q265" s="1035">
        <v>1401</v>
      </c>
      <c r="R265" s="1033">
        <v>83</v>
      </c>
      <c r="S265" s="1033">
        <v>141</v>
      </c>
      <c r="T265" s="1033">
        <v>819</v>
      </c>
      <c r="U265" s="1033">
        <v>1905</v>
      </c>
    </row>
    <row r="266" spans="1:21">
      <c r="A266" s="1033"/>
      <c r="B266" s="1033"/>
      <c r="C266" s="1033"/>
      <c r="D266" s="1034"/>
      <c r="E266" s="1033"/>
      <c r="F266" s="1033" t="s">
        <v>12203</v>
      </c>
      <c r="G266" s="1033">
        <v>69108</v>
      </c>
      <c r="H266" s="1033">
        <v>366</v>
      </c>
      <c r="I266" s="1033">
        <v>341</v>
      </c>
      <c r="J266" s="1033">
        <v>2109</v>
      </c>
      <c r="K266" s="1033">
        <v>2031</v>
      </c>
      <c r="L266" s="1033">
        <v>6931</v>
      </c>
      <c r="M266" s="1033">
        <v>6735</v>
      </c>
      <c r="N266" s="1033">
        <v>17217</v>
      </c>
      <c r="O266" s="1033">
        <v>17129</v>
      </c>
      <c r="P266" s="1035">
        <v>2120</v>
      </c>
      <c r="Q266" s="1035">
        <v>5794</v>
      </c>
      <c r="R266" s="1033">
        <v>334</v>
      </c>
      <c r="S266" s="1033">
        <v>456</v>
      </c>
      <c r="T266" s="1033">
        <v>2411</v>
      </c>
      <c r="U266" s="1033">
        <v>5134</v>
      </c>
    </row>
    <row r="267" spans="1:21">
      <c r="A267" s="1033"/>
      <c r="B267" s="1033"/>
      <c r="C267" s="1033"/>
      <c r="D267" s="1034"/>
      <c r="E267" s="1033"/>
      <c r="F267" s="1033" t="s">
        <v>12204</v>
      </c>
      <c r="G267" s="1033">
        <v>34</v>
      </c>
      <c r="H267" s="1033">
        <v>0</v>
      </c>
      <c r="I267" s="1033">
        <v>0</v>
      </c>
      <c r="J267" s="1033">
        <v>1</v>
      </c>
      <c r="K267" s="1033">
        <v>0</v>
      </c>
      <c r="L267" s="1033">
        <v>2</v>
      </c>
      <c r="M267" s="1033">
        <v>1</v>
      </c>
      <c r="N267" s="1033">
        <v>14</v>
      </c>
      <c r="O267" s="1033">
        <v>10</v>
      </c>
      <c r="P267" s="1035">
        <v>2</v>
      </c>
      <c r="Q267" s="1035">
        <v>0</v>
      </c>
      <c r="R267" s="1033">
        <v>0</v>
      </c>
      <c r="S267" s="1033">
        <v>0</v>
      </c>
      <c r="T267" s="1033">
        <v>1</v>
      </c>
      <c r="U267" s="1033">
        <v>3</v>
      </c>
    </row>
    <row r="268" spans="1:21">
      <c r="A268" s="1033"/>
      <c r="B268" s="1033"/>
      <c r="C268" s="1033"/>
      <c r="D268" s="1034"/>
      <c r="E268" s="1033"/>
      <c r="F268" s="1033" t="s">
        <v>12205</v>
      </c>
      <c r="G268" s="1033">
        <v>237</v>
      </c>
      <c r="H268" s="1033">
        <v>0</v>
      </c>
      <c r="I268" s="1033">
        <v>0</v>
      </c>
      <c r="J268" s="1033">
        <v>4</v>
      </c>
      <c r="K268" s="1033">
        <v>4</v>
      </c>
      <c r="L268" s="1033">
        <v>16</v>
      </c>
      <c r="M268" s="1033">
        <v>22</v>
      </c>
      <c r="N268" s="1033">
        <v>88</v>
      </c>
      <c r="O268" s="1033">
        <v>61</v>
      </c>
      <c r="P268" s="1035">
        <v>11</v>
      </c>
      <c r="Q268" s="1035">
        <v>13</v>
      </c>
      <c r="R268" s="1033">
        <v>2</v>
      </c>
      <c r="S268" s="1033">
        <v>2</v>
      </c>
      <c r="T268" s="1033">
        <v>4</v>
      </c>
      <c r="U268" s="1033">
        <v>10</v>
      </c>
    </row>
    <row r="269" spans="1:21">
      <c r="A269" s="1033"/>
      <c r="B269" s="1033"/>
      <c r="C269" s="1033"/>
      <c r="D269" s="1034"/>
      <c r="E269" s="1033"/>
      <c r="F269" s="1033" t="s">
        <v>12206</v>
      </c>
      <c r="G269" s="1033">
        <v>575</v>
      </c>
      <c r="H269" s="1033">
        <v>0</v>
      </c>
      <c r="I269" s="1033">
        <v>3</v>
      </c>
      <c r="J269" s="1033">
        <v>13</v>
      </c>
      <c r="K269" s="1033">
        <v>11</v>
      </c>
      <c r="L269" s="1033">
        <v>47</v>
      </c>
      <c r="M269" s="1033">
        <v>56</v>
      </c>
      <c r="N269" s="1033">
        <v>180</v>
      </c>
      <c r="O269" s="1033">
        <v>178</v>
      </c>
      <c r="P269" s="1035">
        <v>14</v>
      </c>
      <c r="Q269" s="1035">
        <v>26</v>
      </c>
      <c r="R269" s="1033">
        <v>2</v>
      </c>
      <c r="S269" s="1033">
        <v>2</v>
      </c>
      <c r="T269" s="1033">
        <v>14</v>
      </c>
      <c r="U269" s="1033">
        <v>29</v>
      </c>
    </row>
    <row r="270" spans="1:21">
      <c r="A270" s="1033"/>
      <c r="B270" s="1033"/>
      <c r="C270" s="1033"/>
      <c r="D270" s="1034"/>
      <c r="E270" s="1033"/>
      <c r="F270" s="1033" t="s">
        <v>12207</v>
      </c>
      <c r="G270" s="1033">
        <v>30857</v>
      </c>
      <c r="H270" s="1033">
        <v>134</v>
      </c>
      <c r="I270" s="1033">
        <v>115</v>
      </c>
      <c r="J270" s="1033">
        <v>712</v>
      </c>
      <c r="K270" s="1033">
        <v>666</v>
      </c>
      <c r="L270" s="1033">
        <v>2414</v>
      </c>
      <c r="M270" s="1033">
        <v>2341</v>
      </c>
      <c r="N270" s="1033">
        <v>7356</v>
      </c>
      <c r="O270" s="1033">
        <v>7896</v>
      </c>
      <c r="P270" s="1035">
        <v>912</v>
      </c>
      <c r="Q270" s="1035">
        <v>3007</v>
      </c>
      <c r="R270" s="1033">
        <v>172</v>
      </c>
      <c r="S270" s="1033">
        <v>248</v>
      </c>
      <c r="T270" s="1033">
        <v>1391</v>
      </c>
      <c r="U270" s="1033">
        <v>3493</v>
      </c>
    </row>
    <row r="271" spans="1:21">
      <c r="A271" s="1033"/>
      <c r="B271" s="1033"/>
      <c r="C271" s="1033"/>
      <c r="D271" s="1034"/>
      <c r="E271" s="1033"/>
      <c r="F271" s="1033" t="s">
        <v>6689</v>
      </c>
      <c r="G271" s="1033">
        <v>114159</v>
      </c>
      <c r="H271" s="1033">
        <v>529</v>
      </c>
      <c r="I271" s="1033">
        <v>488</v>
      </c>
      <c r="J271" s="1033">
        <v>3066</v>
      </c>
      <c r="K271" s="1033">
        <v>2903</v>
      </c>
      <c r="L271" s="1033">
        <v>10334</v>
      </c>
      <c r="M271" s="1033">
        <v>10011</v>
      </c>
      <c r="N271" s="1033">
        <v>28068</v>
      </c>
      <c r="O271" s="1033">
        <v>28310</v>
      </c>
      <c r="P271" s="1035">
        <v>3532</v>
      </c>
      <c r="Q271" s="1035">
        <v>10253</v>
      </c>
      <c r="R271" s="1033">
        <v>593</v>
      </c>
      <c r="S271" s="1033">
        <v>849</v>
      </c>
      <c r="T271" s="1033">
        <v>4644</v>
      </c>
      <c r="U271" s="1033">
        <v>10579</v>
      </c>
    </row>
    <row r="272" spans="1:21">
      <c r="A272" s="1033"/>
      <c r="B272" s="1033" t="s">
        <v>12258</v>
      </c>
      <c r="C272" s="1033"/>
      <c r="D272" s="1034" t="s">
        <v>205</v>
      </c>
      <c r="E272" s="1033" t="s">
        <v>12259</v>
      </c>
      <c r="F272" s="1033" t="s">
        <v>12201</v>
      </c>
      <c r="G272" s="1033">
        <v>5</v>
      </c>
      <c r="H272" s="1033">
        <v>0</v>
      </c>
      <c r="I272" s="1033">
        <v>0</v>
      </c>
      <c r="J272" s="1033">
        <v>0</v>
      </c>
      <c r="K272" s="1033">
        <v>0</v>
      </c>
      <c r="L272" s="1033">
        <v>0</v>
      </c>
      <c r="M272" s="1033">
        <v>0</v>
      </c>
      <c r="N272" s="1033">
        <v>4</v>
      </c>
      <c r="O272" s="1033">
        <v>1</v>
      </c>
      <c r="P272" s="1035">
        <v>0</v>
      </c>
      <c r="Q272" s="1035">
        <v>0</v>
      </c>
      <c r="R272" s="1033">
        <v>0</v>
      </c>
      <c r="S272" s="1033">
        <v>0</v>
      </c>
      <c r="T272" s="1033">
        <v>0</v>
      </c>
      <c r="U272" s="1033">
        <v>0</v>
      </c>
    </row>
    <row r="273" spans="1:21">
      <c r="A273" s="1033"/>
      <c r="B273" s="1033"/>
      <c r="C273" s="1033"/>
      <c r="D273" s="1034"/>
      <c r="E273" s="1033"/>
      <c r="F273" s="1033" t="s">
        <v>12202</v>
      </c>
      <c r="G273" s="1033">
        <v>940</v>
      </c>
      <c r="H273" s="1033">
        <v>0</v>
      </c>
      <c r="I273" s="1033">
        <v>0</v>
      </c>
      <c r="J273" s="1033">
        <v>0</v>
      </c>
      <c r="K273" s="1033">
        <v>0</v>
      </c>
      <c r="L273" s="1033">
        <v>0</v>
      </c>
      <c r="M273" s="1033">
        <v>0</v>
      </c>
      <c r="N273" s="1033">
        <v>232</v>
      </c>
      <c r="O273" s="1033">
        <v>129</v>
      </c>
      <c r="P273" s="1035">
        <v>33</v>
      </c>
      <c r="Q273" s="1035">
        <v>67</v>
      </c>
      <c r="R273" s="1033">
        <v>13</v>
      </c>
      <c r="S273" s="1033">
        <v>9</v>
      </c>
      <c r="T273" s="1033">
        <v>185</v>
      </c>
      <c r="U273" s="1033">
        <v>272</v>
      </c>
    </row>
    <row r="274" spans="1:21">
      <c r="A274" s="1033"/>
      <c r="B274" s="1033"/>
      <c r="C274" s="1033"/>
      <c r="D274" s="1034"/>
      <c r="E274" s="1033"/>
      <c r="F274" s="1033" t="s">
        <v>12203</v>
      </c>
      <c r="G274" s="1033">
        <v>14299</v>
      </c>
      <c r="H274" s="1033">
        <v>0</v>
      </c>
      <c r="I274" s="1033">
        <v>0</v>
      </c>
      <c r="J274" s="1033">
        <v>0</v>
      </c>
      <c r="K274" s="1033">
        <v>0</v>
      </c>
      <c r="L274" s="1033">
        <v>0</v>
      </c>
      <c r="M274" s="1033">
        <v>0</v>
      </c>
      <c r="N274" s="1033">
        <v>5311</v>
      </c>
      <c r="O274" s="1033">
        <v>3299</v>
      </c>
      <c r="P274" s="1035">
        <v>657</v>
      </c>
      <c r="Q274" s="1035">
        <v>1347</v>
      </c>
      <c r="R274" s="1033">
        <v>95</v>
      </c>
      <c r="S274" s="1033">
        <v>124</v>
      </c>
      <c r="T274" s="1033">
        <v>1240</v>
      </c>
      <c r="U274" s="1033">
        <v>2226</v>
      </c>
    </row>
    <row r="275" spans="1:21">
      <c r="A275" s="1033"/>
      <c r="B275" s="1033"/>
      <c r="C275" s="1033"/>
      <c r="D275" s="1034"/>
      <c r="E275" s="1033"/>
      <c r="F275" s="1033" t="s">
        <v>12204</v>
      </c>
      <c r="G275" s="1033">
        <v>0</v>
      </c>
      <c r="H275" s="1033">
        <v>0</v>
      </c>
      <c r="I275" s="1033">
        <v>0</v>
      </c>
      <c r="J275" s="1033">
        <v>0</v>
      </c>
      <c r="K275" s="1033">
        <v>0</v>
      </c>
      <c r="L275" s="1033">
        <v>0</v>
      </c>
      <c r="M275" s="1033">
        <v>0</v>
      </c>
      <c r="N275" s="1033">
        <v>0</v>
      </c>
      <c r="O275" s="1033">
        <v>0</v>
      </c>
      <c r="P275" s="1035">
        <v>0</v>
      </c>
      <c r="Q275" s="1035">
        <v>0</v>
      </c>
      <c r="R275" s="1033">
        <v>0</v>
      </c>
      <c r="S275" s="1033">
        <v>0</v>
      </c>
      <c r="T275" s="1033">
        <v>0</v>
      </c>
      <c r="U275" s="1033">
        <v>0</v>
      </c>
    </row>
    <row r="276" spans="1:21">
      <c r="A276" s="1033"/>
      <c r="B276" s="1033"/>
      <c r="C276" s="1033"/>
      <c r="D276" s="1034"/>
      <c r="E276" s="1033"/>
      <c r="F276" s="1033" t="s">
        <v>12205</v>
      </c>
      <c r="G276" s="1033">
        <v>5</v>
      </c>
      <c r="H276" s="1033">
        <v>0</v>
      </c>
      <c r="I276" s="1033">
        <v>0</v>
      </c>
      <c r="J276" s="1033">
        <v>0</v>
      </c>
      <c r="K276" s="1033">
        <v>0</v>
      </c>
      <c r="L276" s="1033">
        <v>0</v>
      </c>
      <c r="M276" s="1033">
        <v>0</v>
      </c>
      <c r="N276" s="1033">
        <v>2</v>
      </c>
      <c r="O276" s="1033">
        <v>1</v>
      </c>
      <c r="P276" s="1035">
        <v>0</v>
      </c>
      <c r="Q276" s="1035">
        <v>0</v>
      </c>
      <c r="R276" s="1033">
        <v>0</v>
      </c>
      <c r="S276" s="1033">
        <v>1</v>
      </c>
      <c r="T276" s="1033">
        <v>1</v>
      </c>
      <c r="U276" s="1033">
        <v>0</v>
      </c>
    </row>
    <row r="277" spans="1:21">
      <c r="A277" s="1033"/>
      <c r="B277" s="1033"/>
      <c r="C277" s="1033"/>
      <c r="D277" s="1034"/>
      <c r="E277" s="1033"/>
      <c r="F277" s="1033" t="s">
        <v>12206</v>
      </c>
      <c r="G277" s="1033">
        <v>15</v>
      </c>
      <c r="H277" s="1033">
        <v>0</v>
      </c>
      <c r="I277" s="1033">
        <v>0</v>
      </c>
      <c r="J277" s="1033">
        <v>0</v>
      </c>
      <c r="K277" s="1033">
        <v>0</v>
      </c>
      <c r="L277" s="1033">
        <v>0</v>
      </c>
      <c r="M277" s="1033">
        <v>0</v>
      </c>
      <c r="N277" s="1033">
        <v>10</v>
      </c>
      <c r="O277" s="1033">
        <v>3</v>
      </c>
      <c r="P277" s="1035">
        <v>1</v>
      </c>
      <c r="Q277" s="1035">
        <v>0</v>
      </c>
      <c r="R277" s="1033">
        <v>0</v>
      </c>
      <c r="S277" s="1033">
        <v>0</v>
      </c>
      <c r="T277" s="1033">
        <v>1</v>
      </c>
      <c r="U277" s="1033">
        <v>0</v>
      </c>
    </row>
    <row r="278" spans="1:21">
      <c r="A278" s="1033"/>
      <c r="B278" s="1033"/>
      <c r="C278" s="1033"/>
      <c r="D278" s="1034"/>
      <c r="E278" s="1033"/>
      <c r="F278" s="1033" t="s">
        <v>12207</v>
      </c>
      <c r="G278" s="1033">
        <v>2033</v>
      </c>
      <c r="H278" s="1033">
        <v>0</v>
      </c>
      <c r="I278" s="1033">
        <v>0</v>
      </c>
      <c r="J278" s="1033">
        <v>0</v>
      </c>
      <c r="K278" s="1033">
        <v>0</v>
      </c>
      <c r="L278" s="1033">
        <v>0</v>
      </c>
      <c r="M278" s="1033">
        <v>0</v>
      </c>
      <c r="N278" s="1033">
        <v>618</v>
      </c>
      <c r="O278" s="1033">
        <v>299</v>
      </c>
      <c r="P278" s="1035">
        <v>29</v>
      </c>
      <c r="Q278" s="1035">
        <v>114</v>
      </c>
      <c r="R278" s="1033">
        <v>11</v>
      </c>
      <c r="S278" s="1033">
        <v>19</v>
      </c>
      <c r="T278" s="1033">
        <v>276</v>
      </c>
      <c r="U278" s="1033">
        <v>667</v>
      </c>
    </row>
    <row r="279" spans="1:21">
      <c r="A279" s="1033"/>
      <c r="B279" s="1033"/>
      <c r="C279" s="1033"/>
      <c r="D279" s="1034"/>
      <c r="E279" s="1033"/>
      <c r="F279" s="1033" t="s">
        <v>6689</v>
      </c>
      <c r="G279" s="1033">
        <v>17297</v>
      </c>
      <c r="H279" s="1033">
        <v>0</v>
      </c>
      <c r="I279" s="1033">
        <v>0</v>
      </c>
      <c r="J279" s="1033">
        <v>0</v>
      </c>
      <c r="K279" s="1033">
        <v>0</v>
      </c>
      <c r="L279" s="1033">
        <v>0</v>
      </c>
      <c r="M279" s="1033">
        <v>0</v>
      </c>
      <c r="N279" s="1033">
        <v>6177</v>
      </c>
      <c r="O279" s="1033">
        <v>3732</v>
      </c>
      <c r="P279" s="1035">
        <v>720</v>
      </c>
      <c r="Q279" s="1035">
        <v>1528</v>
      </c>
      <c r="R279" s="1033">
        <v>119</v>
      </c>
      <c r="S279" s="1033">
        <v>153</v>
      </c>
      <c r="T279" s="1033">
        <v>1703</v>
      </c>
      <c r="U279" s="1033">
        <v>3165</v>
      </c>
    </row>
    <row r="280" spans="1:21">
      <c r="A280" s="1033"/>
      <c r="B280" s="1033" t="s">
        <v>12260</v>
      </c>
      <c r="C280" s="1033" t="s">
        <v>12261</v>
      </c>
      <c r="D280" s="1034" t="s">
        <v>613</v>
      </c>
      <c r="E280" s="1033" t="s">
        <v>12262</v>
      </c>
      <c r="F280" s="1033" t="s">
        <v>12201</v>
      </c>
      <c r="G280" s="1033">
        <v>12424</v>
      </c>
      <c r="H280" s="1033">
        <v>21</v>
      </c>
      <c r="I280" s="1033">
        <v>19</v>
      </c>
      <c r="J280" s="1033">
        <v>345</v>
      </c>
      <c r="K280" s="1033">
        <v>318</v>
      </c>
      <c r="L280" s="1033">
        <v>1291</v>
      </c>
      <c r="M280" s="1033">
        <v>1302</v>
      </c>
      <c r="N280" s="1033">
        <v>3278</v>
      </c>
      <c r="O280" s="1033">
        <v>2956</v>
      </c>
      <c r="P280" s="1035">
        <v>378</v>
      </c>
      <c r="Q280" s="1035">
        <v>981</v>
      </c>
      <c r="R280" s="1033">
        <v>56</v>
      </c>
      <c r="S280" s="1033">
        <v>91</v>
      </c>
      <c r="T280" s="1033">
        <v>477</v>
      </c>
      <c r="U280" s="1033">
        <v>911</v>
      </c>
    </row>
    <row r="281" spans="1:21">
      <c r="A281" s="1033"/>
      <c r="B281" s="1033"/>
      <c r="C281" s="1033"/>
      <c r="D281" s="1034"/>
      <c r="E281" s="1033"/>
      <c r="F281" s="1033" t="s">
        <v>12202</v>
      </c>
      <c r="G281" s="1033">
        <v>1954</v>
      </c>
      <c r="H281" s="1033">
        <v>4</v>
      </c>
      <c r="I281" s="1033">
        <v>4</v>
      </c>
      <c r="J281" s="1033">
        <v>53</v>
      </c>
      <c r="K281" s="1033">
        <v>44</v>
      </c>
      <c r="L281" s="1033">
        <v>203</v>
      </c>
      <c r="M281" s="1033">
        <v>240</v>
      </c>
      <c r="N281" s="1033">
        <v>557</v>
      </c>
      <c r="O281" s="1033">
        <v>567</v>
      </c>
      <c r="P281" s="1035">
        <v>35</v>
      </c>
      <c r="Q281" s="1035">
        <v>103</v>
      </c>
      <c r="R281" s="1033">
        <v>1</v>
      </c>
      <c r="S281" s="1033">
        <v>8</v>
      </c>
      <c r="T281" s="1033">
        <v>39</v>
      </c>
      <c r="U281" s="1033">
        <v>96</v>
      </c>
    </row>
    <row r="282" spans="1:21">
      <c r="A282" s="1033"/>
      <c r="B282" s="1033"/>
      <c r="C282" s="1033"/>
      <c r="D282" s="1034"/>
      <c r="E282" s="1033"/>
      <c r="F282" s="1033" t="s">
        <v>12203</v>
      </c>
      <c r="G282" s="1033">
        <v>4338</v>
      </c>
      <c r="H282" s="1033">
        <v>7</v>
      </c>
      <c r="I282" s="1033">
        <v>5</v>
      </c>
      <c r="J282" s="1033">
        <v>121</v>
      </c>
      <c r="K282" s="1033">
        <v>110</v>
      </c>
      <c r="L282" s="1033">
        <v>418</v>
      </c>
      <c r="M282" s="1033">
        <v>426</v>
      </c>
      <c r="N282" s="1033">
        <v>1204</v>
      </c>
      <c r="O282" s="1033">
        <v>1331</v>
      </c>
      <c r="P282" s="1035">
        <v>117</v>
      </c>
      <c r="Q282" s="1035">
        <v>358</v>
      </c>
      <c r="R282" s="1033">
        <v>11</v>
      </c>
      <c r="S282" s="1033">
        <v>18</v>
      </c>
      <c r="T282" s="1033">
        <v>77</v>
      </c>
      <c r="U282" s="1033">
        <v>135</v>
      </c>
    </row>
    <row r="283" spans="1:21">
      <c r="A283" s="1033"/>
      <c r="B283" s="1033"/>
      <c r="C283" s="1033"/>
      <c r="D283" s="1034"/>
      <c r="E283" s="1033"/>
      <c r="F283" s="1033" t="s">
        <v>12204</v>
      </c>
      <c r="G283" s="1033">
        <v>3518</v>
      </c>
      <c r="H283" s="1033">
        <v>0</v>
      </c>
      <c r="I283" s="1033">
        <v>0</v>
      </c>
      <c r="J283" s="1033">
        <v>12</v>
      </c>
      <c r="K283" s="1033">
        <v>13</v>
      </c>
      <c r="L283" s="1033">
        <v>340</v>
      </c>
      <c r="M283" s="1033">
        <v>312</v>
      </c>
      <c r="N283" s="1033">
        <v>957</v>
      </c>
      <c r="O283" s="1033">
        <v>790</v>
      </c>
      <c r="P283" s="1035">
        <v>142</v>
      </c>
      <c r="Q283" s="1035">
        <v>347</v>
      </c>
      <c r="R283" s="1033">
        <v>25</v>
      </c>
      <c r="S283" s="1033">
        <v>45</v>
      </c>
      <c r="T283" s="1033">
        <v>166</v>
      </c>
      <c r="U283" s="1033">
        <v>369</v>
      </c>
    </row>
    <row r="284" spans="1:21">
      <c r="A284" s="1033"/>
      <c r="B284" s="1033"/>
      <c r="C284" s="1033"/>
      <c r="D284" s="1034"/>
      <c r="E284" s="1033"/>
      <c r="F284" s="1033" t="s">
        <v>12205</v>
      </c>
      <c r="G284" s="1033">
        <v>29202</v>
      </c>
      <c r="H284" s="1033">
        <v>90</v>
      </c>
      <c r="I284" s="1033">
        <v>94</v>
      </c>
      <c r="J284" s="1033">
        <v>733</v>
      </c>
      <c r="K284" s="1033">
        <v>708</v>
      </c>
      <c r="L284" s="1033">
        <v>2904</v>
      </c>
      <c r="M284" s="1033">
        <v>2890</v>
      </c>
      <c r="N284" s="1033">
        <v>7125</v>
      </c>
      <c r="O284" s="1033">
        <v>6954</v>
      </c>
      <c r="P284" s="1035">
        <v>941</v>
      </c>
      <c r="Q284" s="1035">
        <v>2452</v>
      </c>
      <c r="R284" s="1033">
        <v>182</v>
      </c>
      <c r="S284" s="1033">
        <v>241</v>
      </c>
      <c r="T284" s="1033">
        <v>1281</v>
      </c>
      <c r="U284" s="1033">
        <v>2607</v>
      </c>
    </row>
    <row r="285" spans="1:21">
      <c r="A285" s="1033"/>
      <c r="B285" s="1033"/>
      <c r="C285" s="1033"/>
      <c r="D285" s="1034"/>
      <c r="E285" s="1033"/>
      <c r="F285" s="1033" t="s">
        <v>12206</v>
      </c>
      <c r="G285" s="1033">
        <v>877</v>
      </c>
      <c r="H285" s="1033">
        <v>45</v>
      </c>
      <c r="I285" s="1033">
        <v>37</v>
      </c>
      <c r="J285" s="1033">
        <v>76</v>
      </c>
      <c r="K285" s="1033">
        <v>67</v>
      </c>
      <c r="L285" s="1033">
        <v>58</v>
      </c>
      <c r="M285" s="1033">
        <v>62</v>
      </c>
      <c r="N285" s="1033">
        <v>187</v>
      </c>
      <c r="O285" s="1033">
        <v>272</v>
      </c>
      <c r="P285" s="1035">
        <v>11</v>
      </c>
      <c r="Q285" s="1035">
        <v>30</v>
      </c>
      <c r="R285" s="1033">
        <v>1</v>
      </c>
      <c r="S285" s="1033">
        <v>2</v>
      </c>
      <c r="T285" s="1033">
        <v>7</v>
      </c>
      <c r="U285" s="1033">
        <v>22</v>
      </c>
    </row>
    <row r="286" spans="1:21">
      <c r="A286" s="1033"/>
      <c r="B286" s="1033"/>
      <c r="C286" s="1033"/>
      <c r="D286" s="1034"/>
      <c r="E286" s="1033"/>
      <c r="F286" s="1033" t="s">
        <v>12207</v>
      </c>
      <c r="G286" s="1033">
        <v>6145</v>
      </c>
      <c r="H286" s="1033">
        <v>97</v>
      </c>
      <c r="I286" s="1033">
        <v>104</v>
      </c>
      <c r="J286" s="1033">
        <v>242</v>
      </c>
      <c r="K286" s="1033">
        <v>250</v>
      </c>
      <c r="L286" s="1033">
        <v>477</v>
      </c>
      <c r="M286" s="1033">
        <v>491</v>
      </c>
      <c r="N286" s="1033">
        <v>1522</v>
      </c>
      <c r="O286" s="1033">
        <v>1510</v>
      </c>
      <c r="P286" s="1035">
        <v>207</v>
      </c>
      <c r="Q286" s="1035">
        <v>562</v>
      </c>
      <c r="R286" s="1033">
        <v>32</v>
      </c>
      <c r="S286" s="1033">
        <v>37</v>
      </c>
      <c r="T286" s="1033">
        <v>221</v>
      </c>
      <c r="U286" s="1033">
        <v>393</v>
      </c>
    </row>
    <row r="287" spans="1:21">
      <c r="A287" s="1033"/>
      <c r="B287" s="1033"/>
      <c r="C287" s="1033"/>
      <c r="D287" s="1034"/>
      <c r="E287" s="1033"/>
      <c r="F287" s="1033" t="s">
        <v>6689</v>
      </c>
      <c r="G287" s="1033">
        <v>58458</v>
      </c>
      <c r="H287" s="1033">
        <v>264</v>
      </c>
      <c r="I287" s="1033">
        <v>263</v>
      </c>
      <c r="J287" s="1033">
        <v>1582</v>
      </c>
      <c r="K287" s="1033">
        <v>1510</v>
      </c>
      <c r="L287" s="1033">
        <v>5691</v>
      </c>
      <c r="M287" s="1033">
        <v>5723</v>
      </c>
      <c r="N287" s="1033">
        <v>14830</v>
      </c>
      <c r="O287" s="1033">
        <v>14380</v>
      </c>
      <c r="P287" s="1035">
        <v>1831</v>
      </c>
      <c r="Q287" s="1035">
        <v>4833</v>
      </c>
      <c r="R287" s="1033">
        <v>308</v>
      </c>
      <c r="S287" s="1033">
        <v>442</v>
      </c>
      <c r="T287" s="1033">
        <v>2268</v>
      </c>
      <c r="U287" s="1033">
        <v>4533</v>
      </c>
    </row>
    <row r="288" spans="1:21">
      <c r="A288" s="1033"/>
      <c r="B288" s="1033" t="s">
        <v>12263</v>
      </c>
      <c r="C288" s="1033" t="s">
        <v>12264</v>
      </c>
      <c r="D288" s="1034" t="s">
        <v>7581</v>
      </c>
      <c r="E288" s="1033" t="s">
        <v>12265</v>
      </c>
      <c r="F288" s="1033" t="s">
        <v>12201</v>
      </c>
      <c r="G288" s="1033">
        <v>284</v>
      </c>
      <c r="H288" s="1033">
        <v>0</v>
      </c>
      <c r="I288" s="1033">
        <v>0</v>
      </c>
      <c r="J288" s="1033">
        <v>3</v>
      </c>
      <c r="K288" s="1033">
        <v>5</v>
      </c>
      <c r="L288" s="1033">
        <v>18</v>
      </c>
      <c r="M288" s="1033">
        <v>28</v>
      </c>
      <c r="N288" s="1033">
        <v>109</v>
      </c>
      <c r="O288" s="1033">
        <v>98</v>
      </c>
      <c r="P288" s="1035">
        <v>5</v>
      </c>
      <c r="Q288" s="1035">
        <v>8</v>
      </c>
      <c r="R288" s="1033">
        <v>0</v>
      </c>
      <c r="S288" s="1033">
        <v>0</v>
      </c>
      <c r="T288" s="1033">
        <v>2</v>
      </c>
      <c r="U288" s="1033">
        <v>8</v>
      </c>
    </row>
    <row r="289" spans="1:21">
      <c r="A289" s="1033"/>
      <c r="B289" s="1033"/>
      <c r="C289" s="1033"/>
      <c r="D289" s="1034"/>
      <c r="E289" s="1033"/>
      <c r="F289" s="1033" t="s">
        <v>12202</v>
      </c>
      <c r="G289" s="1033">
        <v>11853</v>
      </c>
      <c r="H289" s="1033">
        <v>22</v>
      </c>
      <c r="I289" s="1033">
        <v>20</v>
      </c>
      <c r="J289" s="1033">
        <v>172</v>
      </c>
      <c r="K289" s="1033">
        <v>171</v>
      </c>
      <c r="L289" s="1033">
        <v>857</v>
      </c>
      <c r="M289" s="1033">
        <v>847</v>
      </c>
      <c r="N289" s="1033">
        <v>3282</v>
      </c>
      <c r="O289" s="1033">
        <v>2832</v>
      </c>
      <c r="P289" s="1035">
        <v>499</v>
      </c>
      <c r="Q289" s="1035">
        <v>1182</v>
      </c>
      <c r="R289" s="1033">
        <v>63</v>
      </c>
      <c r="S289" s="1033">
        <v>99</v>
      </c>
      <c r="T289" s="1033">
        <v>632</v>
      </c>
      <c r="U289" s="1033">
        <v>1175</v>
      </c>
    </row>
    <row r="290" spans="1:21">
      <c r="A290" s="1033"/>
      <c r="B290" s="1033"/>
      <c r="C290" s="1033"/>
      <c r="D290" s="1034"/>
      <c r="E290" s="1033"/>
      <c r="F290" s="1033" t="s">
        <v>12203</v>
      </c>
      <c r="G290" s="1033">
        <v>12905</v>
      </c>
      <c r="H290" s="1033">
        <v>31</v>
      </c>
      <c r="I290" s="1033">
        <v>26</v>
      </c>
      <c r="J290" s="1033">
        <v>273</v>
      </c>
      <c r="K290" s="1033">
        <v>268</v>
      </c>
      <c r="L290" s="1033">
        <v>744</v>
      </c>
      <c r="M290" s="1033">
        <v>750</v>
      </c>
      <c r="N290" s="1033">
        <v>4394</v>
      </c>
      <c r="O290" s="1033">
        <v>3539</v>
      </c>
      <c r="P290" s="1035">
        <v>544</v>
      </c>
      <c r="Q290" s="1035">
        <v>1096</v>
      </c>
      <c r="R290" s="1033">
        <v>68</v>
      </c>
      <c r="S290" s="1033">
        <v>58</v>
      </c>
      <c r="T290" s="1033">
        <v>427</v>
      </c>
      <c r="U290" s="1033">
        <v>687</v>
      </c>
    </row>
    <row r="291" spans="1:21">
      <c r="A291" s="1033"/>
      <c r="B291" s="1033"/>
      <c r="C291" s="1033"/>
      <c r="D291" s="1034"/>
      <c r="E291" s="1033"/>
      <c r="F291" s="1033" t="s">
        <v>12204</v>
      </c>
      <c r="G291" s="1033">
        <v>46</v>
      </c>
      <c r="H291" s="1033">
        <v>0</v>
      </c>
      <c r="I291" s="1033">
        <v>0</v>
      </c>
      <c r="J291" s="1033">
        <v>1</v>
      </c>
      <c r="K291" s="1033">
        <v>2</v>
      </c>
      <c r="L291" s="1033">
        <v>3</v>
      </c>
      <c r="M291" s="1033">
        <v>3</v>
      </c>
      <c r="N291" s="1033">
        <v>20</v>
      </c>
      <c r="O291" s="1033">
        <v>11</v>
      </c>
      <c r="P291" s="1035">
        <v>0</v>
      </c>
      <c r="Q291" s="1035">
        <v>2</v>
      </c>
      <c r="R291" s="1033">
        <v>0</v>
      </c>
      <c r="S291" s="1033">
        <v>0</v>
      </c>
      <c r="T291" s="1033">
        <v>1</v>
      </c>
      <c r="U291" s="1033">
        <v>3</v>
      </c>
    </row>
    <row r="292" spans="1:21">
      <c r="A292" s="1033"/>
      <c r="B292" s="1033"/>
      <c r="C292" s="1033"/>
      <c r="D292" s="1034"/>
      <c r="E292" s="1033"/>
      <c r="F292" s="1033" t="s">
        <v>12205</v>
      </c>
      <c r="G292" s="1033">
        <v>490</v>
      </c>
      <c r="H292" s="1033">
        <v>1</v>
      </c>
      <c r="I292" s="1033">
        <v>1</v>
      </c>
      <c r="J292" s="1033">
        <v>13</v>
      </c>
      <c r="K292" s="1033">
        <v>18</v>
      </c>
      <c r="L292" s="1033">
        <v>52</v>
      </c>
      <c r="M292" s="1033">
        <v>44</v>
      </c>
      <c r="N292" s="1033">
        <v>142</v>
      </c>
      <c r="O292" s="1033">
        <v>162</v>
      </c>
      <c r="P292" s="1035">
        <v>4</v>
      </c>
      <c r="Q292" s="1035">
        <v>24</v>
      </c>
      <c r="R292" s="1033">
        <v>2</v>
      </c>
      <c r="S292" s="1033">
        <v>2</v>
      </c>
      <c r="T292" s="1033">
        <v>9</v>
      </c>
      <c r="U292" s="1033">
        <v>16</v>
      </c>
    </row>
    <row r="293" spans="1:21">
      <c r="A293" s="1033"/>
      <c r="B293" s="1033"/>
      <c r="C293" s="1033"/>
      <c r="D293" s="1034"/>
      <c r="E293" s="1033"/>
      <c r="F293" s="1033" t="s">
        <v>12206</v>
      </c>
      <c r="G293" s="1033">
        <v>644</v>
      </c>
      <c r="H293" s="1033">
        <v>6</v>
      </c>
      <c r="I293" s="1033">
        <v>0</v>
      </c>
      <c r="J293" s="1033">
        <v>17</v>
      </c>
      <c r="K293" s="1033">
        <v>20</v>
      </c>
      <c r="L293" s="1033">
        <v>37</v>
      </c>
      <c r="M293" s="1033">
        <v>58</v>
      </c>
      <c r="N293" s="1033">
        <v>223</v>
      </c>
      <c r="O293" s="1033">
        <v>206</v>
      </c>
      <c r="P293" s="1035">
        <v>13</v>
      </c>
      <c r="Q293" s="1035">
        <v>23</v>
      </c>
      <c r="R293" s="1033">
        <v>2</v>
      </c>
      <c r="S293" s="1033">
        <v>1</v>
      </c>
      <c r="T293" s="1033">
        <v>11</v>
      </c>
      <c r="U293" s="1033">
        <v>27</v>
      </c>
    </row>
    <row r="294" spans="1:21">
      <c r="A294" s="1033"/>
      <c r="B294" s="1033"/>
      <c r="C294" s="1033"/>
      <c r="D294" s="1034"/>
      <c r="E294" s="1033"/>
      <c r="F294" s="1033" t="s">
        <v>12207</v>
      </c>
      <c r="G294" s="1033">
        <v>106681</v>
      </c>
      <c r="H294" s="1033">
        <v>489</v>
      </c>
      <c r="I294" s="1033">
        <v>407</v>
      </c>
      <c r="J294" s="1033">
        <v>2478</v>
      </c>
      <c r="K294" s="1033">
        <v>2294</v>
      </c>
      <c r="L294" s="1033">
        <v>7838</v>
      </c>
      <c r="M294" s="1033">
        <v>7332</v>
      </c>
      <c r="N294" s="1033">
        <v>29260</v>
      </c>
      <c r="O294" s="1033">
        <v>26996</v>
      </c>
      <c r="P294" s="1035">
        <v>3661</v>
      </c>
      <c r="Q294" s="1035">
        <v>10074</v>
      </c>
      <c r="R294" s="1033">
        <v>609</v>
      </c>
      <c r="S294" s="1033">
        <v>911</v>
      </c>
      <c r="T294" s="1033">
        <v>4859</v>
      </c>
      <c r="U294" s="1033">
        <v>9473</v>
      </c>
    </row>
    <row r="295" spans="1:21">
      <c r="A295" s="1033"/>
      <c r="B295" s="1033"/>
      <c r="C295" s="1033"/>
      <c r="D295" s="1034"/>
      <c r="E295" s="1033"/>
      <c r="F295" s="1033" t="s">
        <v>6689</v>
      </c>
      <c r="G295" s="1033">
        <v>132903</v>
      </c>
      <c r="H295" s="1033">
        <v>549</v>
      </c>
      <c r="I295" s="1033">
        <v>454</v>
      </c>
      <c r="J295" s="1033">
        <v>2957</v>
      </c>
      <c r="K295" s="1033">
        <v>2778</v>
      </c>
      <c r="L295" s="1033">
        <v>9549</v>
      </c>
      <c r="M295" s="1033">
        <v>9062</v>
      </c>
      <c r="N295" s="1033">
        <v>37430</v>
      </c>
      <c r="O295" s="1033">
        <v>33844</v>
      </c>
      <c r="P295" s="1035">
        <v>4726</v>
      </c>
      <c r="Q295" s="1035">
        <v>12409</v>
      </c>
      <c r="R295" s="1033">
        <v>744</v>
      </c>
      <c r="S295" s="1033">
        <v>1071</v>
      </c>
      <c r="T295" s="1033">
        <v>5941</v>
      </c>
      <c r="U295" s="1033">
        <v>11389</v>
      </c>
    </row>
    <row r="296" spans="1:21">
      <c r="A296" s="1033"/>
      <c r="B296" s="1033" t="s">
        <v>12266</v>
      </c>
      <c r="C296" s="1033"/>
      <c r="D296" s="1034" t="s">
        <v>761</v>
      </c>
      <c r="E296" s="1033" t="s">
        <v>12267</v>
      </c>
      <c r="F296" s="1033" t="s">
        <v>12201</v>
      </c>
      <c r="G296" s="1033">
        <v>365</v>
      </c>
      <c r="H296" s="1033">
        <v>0</v>
      </c>
      <c r="I296" s="1033">
        <v>0</v>
      </c>
      <c r="J296" s="1033">
        <v>0</v>
      </c>
      <c r="K296" s="1033">
        <v>0</v>
      </c>
      <c r="L296" s="1033">
        <v>0</v>
      </c>
      <c r="M296" s="1033">
        <v>0</v>
      </c>
      <c r="N296" s="1033">
        <v>169</v>
      </c>
      <c r="O296" s="1033">
        <v>164</v>
      </c>
      <c r="P296" s="1035">
        <v>5</v>
      </c>
      <c r="Q296" s="1035">
        <v>12</v>
      </c>
      <c r="R296" s="1033">
        <v>1</v>
      </c>
      <c r="S296" s="1033">
        <v>0</v>
      </c>
      <c r="T296" s="1033">
        <v>2</v>
      </c>
      <c r="U296" s="1033">
        <v>12</v>
      </c>
    </row>
    <row r="297" spans="1:21">
      <c r="A297" s="1033"/>
      <c r="B297" s="1033"/>
      <c r="C297" s="1033"/>
      <c r="D297" s="1034"/>
      <c r="E297" s="1033"/>
      <c r="F297" s="1033" t="s">
        <v>12202</v>
      </c>
      <c r="G297" s="1033">
        <v>6660</v>
      </c>
      <c r="H297" s="1033">
        <v>0</v>
      </c>
      <c r="I297" s="1033">
        <v>0</v>
      </c>
      <c r="J297" s="1033">
        <v>0</v>
      </c>
      <c r="K297" s="1033">
        <v>0</v>
      </c>
      <c r="L297" s="1033">
        <v>0</v>
      </c>
      <c r="M297" s="1033">
        <v>0</v>
      </c>
      <c r="N297" s="1033">
        <v>2373</v>
      </c>
      <c r="O297" s="1033">
        <v>2278</v>
      </c>
      <c r="P297" s="1035">
        <v>270</v>
      </c>
      <c r="Q297" s="1035">
        <v>683</v>
      </c>
      <c r="R297" s="1033">
        <v>39</v>
      </c>
      <c r="S297" s="1033">
        <v>57</v>
      </c>
      <c r="T297" s="1033">
        <v>302</v>
      </c>
      <c r="U297" s="1033">
        <v>658</v>
      </c>
    </row>
    <row r="298" spans="1:21">
      <c r="A298" s="1033"/>
      <c r="B298" s="1033"/>
      <c r="C298" s="1033"/>
      <c r="D298" s="1034"/>
      <c r="E298" s="1033"/>
      <c r="F298" s="1033" t="s">
        <v>12203</v>
      </c>
      <c r="G298" s="1033">
        <v>11671</v>
      </c>
      <c r="H298" s="1033">
        <v>0</v>
      </c>
      <c r="I298" s="1033">
        <v>0</v>
      </c>
      <c r="J298" s="1033">
        <v>0</v>
      </c>
      <c r="K298" s="1033">
        <v>0</v>
      </c>
      <c r="L298" s="1033">
        <v>0</v>
      </c>
      <c r="M298" s="1033">
        <v>0</v>
      </c>
      <c r="N298" s="1033">
        <v>4713</v>
      </c>
      <c r="O298" s="1033">
        <v>4404</v>
      </c>
      <c r="P298" s="1035">
        <v>464</v>
      </c>
      <c r="Q298" s="1035">
        <v>1020</v>
      </c>
      <c r="R298" s="1033">
        <v>67</v>
      </c>
      <c r="S298" s="1033">
        <v>62</v>
      </c>
      <c r="T298" s="1033">
        <v>330</v>
      </c>
      <c r="U298" s="1033">
        <v>611</v>
      </c>
    </row>
    <row r="299" spans="1:21">
      <c r="A299" s="1033"/>
      <c r="B299" s="1033"/>
      <c r="C299" s="1033"/>
      <c r="D299" s="1034"/>
      <c r="E299" s="1033"/>
      <c r="F299" s="1033" t="s">
        <v>12204</v>
      </c>
      <c r="G299" s="1033">
        <v>357</v>
      </c>
      <c r="H299" s="1033">
        <v>0</v>
      </c>
      <c r="I299" s="1033">
        <v>0</v>
      </c>
      <c r="J299" s="1033">
        <v>0</v>
      </c>
      <c r="K299" s="1033">
        <v>0</v>
      </c>
      <c r="L299" s="1033">
        <v>0</v>
      </c>
      <c r="M299" s="1033">
        <v>0</v>
      </c>
      <c r="N299" s="1033">
        <v>25</v>
      </c>
      <c r="O299" s="1033">
        <v>149</v>
      </c>
      <c r="P299" s="1035">
        <v>2</v>
      </c>
      <c r="Q299" s="1035">
        <v>93</v>
      </c>
      <c r="R299" s="1033">
        <v>0</v>
      </c>
      <c r="S299" s="1033">
        <v>7</v>
      </c>
      <c r="T299" s="1033">
        <v>1</v>
      </c>
      <c r="U299" s="1033">
        <v>80</v>
      </c>
    </row>
    <row r="300" spans="1:21">
      <c r="A300" s="1033"/>
      <c r="B300" s="1033"/>
      <c r="C300" s="1033"/>
      <c r="D300" s="1034"/>
      <c r="E300" s="1033"/>
      <c r="F300" s="1033" t="s">
        <v>12205</v>
      </c>
      <c r="G300" s="1033">
        <v>716</v>
      </c>
      <c r="H300" s="1033">
        <v>0</v>
      </c>
      <c r="I300" s="1033">
        <v>0</v>
      </c>
      <c r="J300" s="1033">
        <v>0</v>
      </c>
      <c r="K300" s="1033">
        <v>0</v>
      </c>
      <c r="L300" s="1033">
        <v>0</v>
      </c>
      <c r="M300" s="1033">
        <v>0</v>
      </c>
      <c r="N300" s="1033">
        <v>270</v>
      </c>
      <c r="O300" s="1033">
        <v>347</v>
      </c>
      <c r="P300" s="1035">
        <v>11</v>
      </c>
      <c r="Q300" s="1035">
        <v>34</v>
      </c>
      <c r="R300" s="1033">
        <v>0</v>
      </c>
      <c r="S300" s="1033">
        <v>2</v>
      </c>
      <c r="T300" s="1033">
        <v>19</v>
      </c>
      <c r="U300" s="1033">
        <v>33</v>
      </c>
    </row>
    <row r="301" spans="1:21">
      <c r="A301" s="1033"/>
      <c r="B301" s="1033"/>
      <c r="C301" s="1033"/>
      <c r="D301" s="1034"/>
      <c r="E301" s="1033"/>
      <c r="F301" s="1033" t="s">
        <v>12206</v>
      </c>
      <c r="G301" s="1033">
        <v>769</v>
      </c>
      <c r="H301" s="1033">
        <v>0</v>
      </c>
      <c r="I301" s="1033">
        <v>0</v>
      </c>
      <c r="J301" s="1033">
        <v>0</v>
      </c>
      <c r="K301" s="1033">
        <v>0</v>
      </c>
      <c r="L301" s="1033">
        <v>0</v>
      </c>
      <c r="M301" s="1033">
        <v>0</v>
      </c>
      <c r="N301" s="1033">
        <v>307</v>
      </c>
      <c r="O301" s="1033">
        <v>367</v>
      </c>
      <c r="P301" s="1035">
        <v>13</v>
      </c>
      <c r="Q301" s="1035">
        <v>36</v>
      </c>
      <c r="R301" s="1033">
        <v>4</v>
      </c>
      <c r="S301" s="1033">
        <v>4</v>
      </c>
      <c r="T301" s="1033">
        <v>10</v>
      </c>
      <c r="U301" s="1033">
        <v>28</v>
      </c>
    </row>
    <row r="302" spans="1:21">
      <c r="A302" s="1033"/>
      <c r="B302" s="1033"/>
      <c r="C302" s="1033"/>
      <c r="D302" s="1034"/>
      <c r="E302" s="1033"/>
      <c r="F302" s="1033" t="s">
        <v>12207</v>
      </c>
      <c r="G302" s="1033">
        <v>90906</v>
      </c>
      <c r="H302" s="1033">
        <v>0</v>
      </c>
      <c r="I302" s="1033">
        <v>0</v>
      </c>
      <c r="J302" s="1033">
        <v>0</v>
      </c>
      <c r="K302" s="1033">
        <v>0</v>
      </c>
      <c r="L302" s="1033">
        <v>0</v>
      </c>
      <c r="M302" s="1033">
        <v>0</v>
      </c>
      <c r="N302" s="1033">
        <v>29962</v>
      </c>
      <c r="O302" s="1033">
        <v>30894</v>
      </c>
      <c r="P302" s="1035">
        <v>3162</v>
      </c>
      <c r="Q302" s="1035">
        <v>9724</v>
      </c>
      <c r="R302" s="1033">
        <v>481</v>
      </c>
      <c r="S302" s="1033">
        <v>809</v>
      </c>
      <c r="T302" s="1033">
        <v>4650</v>
      </c>
      <c r="U302" s="1033">
        <v>11224</v>
      </c>
    </row>
    <row r="303" spans="1:21">
      <c r="A303" s="1033"/>
      <c r="B303" s="1033"/>
      <c r="C303" s="1033"/>
      <c r="D303" s="1034"/>
      <c r="E303" s="1033"/>
      <c r="F303" s="1033" t="s">
        <v>6689</v>
      </c>
      <c r="G303" s="1033">
        <v>111444</v>
      </c>
      <c r="H303" s="1033">
        <v>0</v>
      </c>
      <c r="I303" s="1033">
        <v>0</v>
      </c>
      <c r="J303" s="1033">
        <v>0</v>
      </c>
      <c r="K303" s="1033">
        <v>0</v>
      </c>
      <c r="L303" s="1033">
        <v>0</v>
      </c>
      <c r="M303" s="1033">
        <v>0</v>
      </c>
      <c r="N303" s="1033">
        <v>37819</v>
      </c>
      <c r="O303" s="1033">
        <v>38603</v>
      </c>
      <c r="P303" s="1035">
        <v>3927</v>
      </c>
      <c r="Q303" s="1035">
        <v>11602</v>
      </c>
      <c r="R303" s="1033">
        <v>592</v>
      </c>
      <c r="S303" s="1033">
        <v>941</v>
      </c>
      <c r="T303" s="1033">
        <v>5314</v>
      </c>
      <c r="U303" s="1033">
        <v>12646</v>
      </c>
    </row>
    <row r="304" spans="1:21">
      <c r="A304" s="1033"/>
      <c r="B304" s="1033" t="s">
        <v>12268</v>
      </c>
      <c r="C304" s="1033"/>
      <c r="D304" s="1034" t="s">
        <v>8097</v>
      </c>
      <c r="E304" s="1033" t="s">
        <v>12269</v>
      </c>
      <c r="F304" s="1033" t="s">
        <v>12201</v>
      </c>
      <c r="G304" s="1033">
        <v>113</v>
      </c>
      <c r="H304" s="1033">
        <v>0</v>
      </c>
      <c r="I304" s="1033">
        <v>0</v>
      </c>
      <c r="J304" s="1033">
        <v>7</v>
      </c>
      <c r="K304" s="1033">
        <v>8</v>
      </c>
      <c r="L304" s="1033">
        <v>52</v>
      </c>
      <c r="M304" s="1033">
        <v>46</v>
      </c>
      <c r="N304" s="1033">
        <v>0</v>
      </c>
      <c r="O304" s="1033">
        <v>0</v>
      </c>
      <c r="P304" s="1035">
        <v>0</v>
      </c>
      <c r="Q304" s="1035">
        <v>0</v>
      </c>
      <c r="R304" s="1033">
        <v>0</v>
      </c>
      <c r="S304" s="1033">
        <v>0</v>
      </c>
      <c r="T304" s="1033">
        <v>0</v>
      </c>
      <c r="U304" s="1033">
        <v>0</v>
      </c>
    </row>
    <row r="305" spans="1:21">
      <c r="A305" s="1033"/>
      <c r="B305" s="1033"/>
      <c r="C305" s="1033"/>
      <c r="D305" s="1034"/>
      <c r="E305" s="1033"/>
      <c r="F305" s="1033" t="s">
        <v>12202</v>
      </c>
      <c r="G305" s="1033">
        <v>2080</v>
      </c>
      <c r="H305" s="1033">
        <v>17</v>
      </c>
      <c r="I305" s="1033">
        <v>12</v>
      </c>
      <c r="J305" s="1033">
        <v>196</v>
      </c>
      <c r="K305" s="1033">
        <v>216</v>
      </c>
      <c r="L305" s="1033">
        <v>825</v>
      </c>
      <c r="M305" s="1033">
        <v>814</v>
      </c>
      <c r="N305" s="1033">
        <v>0</v>
      </c>
      <c r="O305" s="1033">
        <v>0</v>
      </c>
      <c r="P305" s="1035">
        <v>0</v>
      </c>
      <c r="Q305" s="1035">
        <v>0</v>
      </c>
      <c r="R305" s="1033">
        <v>0</v>
      </c>
      <c r="S305" s="1033">
        <v>0</v>
      </c>
      <c r="T305" s="1033">
        <v>0</v>
      </c>
      <c r="U305" s="1033">
        <v>0</v>
      </c>
    </row>
    <row r="306" spans="1:21">
      <c r="A306" s="1033"/>
      <c r="B306" s="1033"/>
      <c r="C306" s="1033"/>
      <c r="D306" s="1034"/>
      <c r="E306" s="1033"/>
      <c r="F306" s="1033" t="s">
        <v>12203</v>
      </c>
      <c r="G306" s="1033">
        <v>4372</v>
      </c>
      <c r="H306" s="1033">
        <v>58</v>
      </c>
      <c r="I306" s="1033">
        <v>59</v>
      </c>
      <c r="J306" s="1033">
        <v>656</v>
      </c>
      <c r="K306" s="1033">
        <v>598</v>
      </c>
      <c r="L306" s="1033">
        <v>1566</v>
      </c>
      <c r="M306" s="1033">
        <v>1435</v>
      </c>
      <c r="N306" s="1033">
        <v>0</v>
      </c>
      <c r="O306" s="1033">
        <v>0</v>
      </c>
      <c r="P306" s="1035">
        <v>0</v>
      </c>
      <c r="Q306" s="1035">
        <v>0</v>
      </c>
      <c r="R306" s="1033">
        <v>0</v>
      </c>
      <c r="S306" s="1033">
        <v>0</v>
      </c>
      <c r="T306" s="1033">
        <v>0</v>
      </c>
      <c r="U306" s="1033">
        <v>0</v>
      </c>
    </row>
    <row r="307" spans="1:21">
      <c r="A307" s="1033"/>
      <c r="B307" s="1033"/>
      <c r="C307" s="1033"/>
      <c r="D307" s="1034"/>
      <c r="E307" s="1033"/>
      <c r="F307" s="1033" t="s">
        <v>12204</v>
      </c>
      <c r="G307" s="1033">
        <v>19</v>
      </c>
      <c r="H307" s="1033">
        <v>0</v>
      </c>
      <c r="I307" s="1033">
        <v>0</v>
      </c>
      <c r="J307" s="1033">
        <v>1</v>
      </c>
      <c r="K307" s="1033">
        <v>1</v>
      </c>
      <c r="L307" s="1033">
        <v>7</v>
      </c>
      <c r="M307" s="1033">
        <v>10</v>
      </c>
      <c r="N307" s="1033">
        <v>0</v>
      </c>
      <c r="O307" s="1033">
        <v>0</v>
      </c>
      <c r="P307" s="1035">
        <v>0</v>
      </c>
      <c r="Q307" s="1035">
        <v>0</v>
      </c>
      <c r="R307" s="1033">
        <v>0</v>
      </c>
      <c r="S307" s="1033">
        <v>0</v>
      </c>
      <c r="T307" s="1033">
        <v>0</v>
      </c>
      <c r="U307" s="1033">
        <v>0</v>
      </c>
    </row>
    <row r="308" spans="1:21">
      <c r="A308" s="1033"/>
      <c r="B308" s="1033"/>
      <c r="C308" s="1033"/>
      <c r="D308" s="1034"/>
      <c r="E308" s="1033"/>
      <c r="F308" s="1033" t="s">
        <v>12205</v>
      </c>
      <c r="G308" s="1033">
        <v>318</v>
      </c>
      <c r="H308" s="1033">
        <v>1</v>
      </c>
      <c r="I308" s="1033">
        <v>1</v>
      </c>
      <c r="J308" s="1033">
        <v>35</v>
      </c>
      <c r="K308" s="1033">
        <v>28</v>
      </c>
      <c r="L308" s="1033">
        <v>131</v>
      </c>
      <c r="M308" s="1033">
        <v>122</v>
      </c>
      <c r="N308" s="1033">
        <v>0</v>
      </c>
      <c r="O308" s="1033">
        <v>0</v>
      </c>
      <c r="P308" s="1035">
        <v>0</v>
      </c>
      <c r="Q308" s="1035">
        <v>0</v>
      </c>
      <c r="R308" s="1033">
        <v>0</v>
      </c>
      <c r="S308" s="1033">
        <v>0</v>
      </c>
      <c r="T308" s="1033">
        <v>0</v>
      </c>
      <c r="U308" s="1033">
        <v>0</v>
      </c>
    </row>
    <row r="309" spans="1:21">
      <c r="A309" s="1033"/>
      <c r="B309" s="1033"/>
      <c r="C309" s="1033"/>
      <c r="D309" s="1034"/>
      <c r="E309" s="1033"/>
      <c r="F309" s="1033" t="s">
        <v>12206</v>
      </c>
      <c r="G309" s="1033">
        <v>303</v>
      </c>
      <c r="H309" s="1033">
        <v>7</v>
      </c>
      <c r="I309" s="1033">
        <v>4</v>
      </c>
      <c r="J309" s="1033">
        <v>45</v>
      </c>
      <c r="K309" s="1033">
        <v>42</v>
      </c>
      <c r="L309" s="1033">
        <v>107</v>
      </c>
      <c r="M309" s="1033">
        <v>98</v>
      </c>
      <c r="N309" s="1033">
        <v>0</v>
      </c>
      <c r="O309" s="1033">
        <v>0</v>
      </c>
      <c r="P309" s="1035">
        <v>0</v>
      </c>
      <c r="Q309" s="1035">
        <v>0</v>
      </c>
      <c r="R309" s="1033">
        <v>0</v>
      </c>
      <c r="S309" s="1033">
        <v>0</v>
      </c>
      <c r="T309" s="1033">
        <v>0</v>
      </c>
      <c r="U309" s="1033">
        <v>0</v>
      </c>
    </row>
    <row r="310" spans="1:21">
      <c r="A310" s="1033"/>
      <c r="B310" s="1033"/>
      <c r="C310" s="1033"/>
      <c r="D310" s="1034"/>
      <c r="E310" s="1033"/>
      <c r="F310" s="1033" t="s">
        <v>12207</v>
      </c>
      <c r="G310" s="1033">
        <v>37600</v>
      </c>
      <c r="H310" s="1033">
        <v>795</v>
      </c>
      <c r="I310" s="1033">
        <v>731</v>
      </c>
      <c r="J310" s="1033">
        <v>4318</v>
      </c>
      <c r="K310" s="1033">
        <v>4104</v>
      </c>
      <c r="L310" s="1033">
        <v>14103</v>
      </c>
      <c r="M310" s="1033">
        <v>13549</v>
      </c>
      <c r="N310" s="1033">
        <v>0</v>
      </c>
      <c r="O310" s="1033">
        <v>0</v>
      </c>
      <c r="P310" s="1035">
        <v>0</v>
      </c>
      <c r="Q310" s="1035">
        <v>0</v>
      </c>
      <c r="R310" s="1033">
        <v>0</v>
      </c>
      <c r="S310" s="1033">
        <v>0</v>
      </c>
      <c r="T310" s="1033">
        <v>0</v>
      </c>
      <c r="U310" s="1033">
        <v>0</v>
      </c>
    </row>
    <row r="311" spans="1:21">
      <c r="A311" s="1033"/>
      <c r="B311" s="1033"/>
      <c r="C311" s="1033"/>
      <c r="D311" s="1034"/>
      <c r="E311" s="1033"/>
      <c r="F311" s="1033" t="s">
        <v>6689</v>
      </c>
      <c r="G311" s="1033">
        <v>44805</v>
      </c>
      <c r="H311" s="1033">
        <v>878</v>
      </c>
      <c r="I311" s="1033">
        <v>807</v>
      </c>
      <c r="J311" s="1033">
        <v>5258</v>
      </c>
      <c r="K311" s="1033">
        <v>4997</v>
      </c>
      <c r="L311" s="1033">
        <v>16791</v>
      </c>
      <c r="M311" s="1033">
        <v>16074</v>
      </c>
      <c r="N311" s="1033">
        <v>0</v>
      </c>
      <c r="O311" s="1033">
        <v>0</v>
      </c>
      <c r="P311" s="1035">
        <v>0</v>
      </c>
      <c r="Q311" s="1035">
        <v>0</v>
      </c>
      <c r="R311" s="1033">
        <v>0</v>
      </c>
      <c r="S311" s="1033">
        <v>0</v>
      </c>
      <c r="T311" s="1033">
        <v>0</v>
      </c>
      <c r="U311" s="1033">
        <v>0</v>
      </c>
    </row>
    <row r="312" spans="1:21">
      <c r="A312" s="1033"/>
      <c r="B312" s="1033" t="s">
        <v>12270</v>
      </c>
      <c r="C312" s="1033"/>
      <c r="D312" s="1034" t="s">
        <v>5623</v>
      </c>
      <c r="E312" s="1033" t="s">
        <v>12271</v>
      </c>
      <c r="F312" s="1033" t="s">
        <v>12201</v>
      </c>
      <c r="G312" s="1033">
        <v>17</v>
      </c>
      <c r="H312" s="1033">
        <v>0</v>
      </c>
      <c r="I312" s="1033">
        <v>0</v>
      </c>
      <c r="J312" s="1033">
        <v>0</v>
      </c>
      <c r="K312" s="1033">
        <v>0</v>
      </c>
      <c r="L312" s="1033">
        <v>0</v>
      </c>
      <c r="M312" s="1033">
        <v>0</v>
      </c>
      <c r="N312" s="1033">
        <v>9</v>
      </c>
      <c r="O312" s="1033">
        <v>5</v>
      </c>
      <c r="P312" s="1035">
        <v>0</v>
      </c>
      <c r="Q312" s="1035">
        <v>1</v>
      </c>
      <c r="R312" s="1033">
        <v>0</v>
      </c>
      <c r="S312" s="1033">
        <v>1</v>
      </c>
      <c r="T312" s="1033">
        <v>0</v>
      </c>
      <c r="U312" s="1033">
        <v>1</v>
      </c>
    </row>
    <row r="313" spans="1:21">
      <c r="A313" s="1033"/>
      <c r="B313" s="1033"/>
      <c r="C313" s="1033"/>
      <c r="D313" s="1034"/>
      <c r="E313" s="1033"/>
      <c r="F313" s="1033" t="s">
        <v>12202</v>
      </c>
      <c r="G313" s="1033">
        <v>298</v>
      </c>
      <c r="H313" s="1033">
        <v>0</v>
      </c>
      <c r="I313" s="1033">
        <v>0</v>
      </c>
      <c r="J313" s="1033">
        <v>0</v>
      </c>
      <c r="K313" s="1033">
        <v>0</v>
      </c>
      <c r="L313" s="1033">
        <v>0</v>
      </c>
      <c r="M313" s="1033">
        <v>0</v>
      </c>
      <c r="N313" s="1033">
        <v>120</v>
      </c>
      <c r="O313" s="1033">
        <v>83</v>
      </c>
      <c r="P313" s="1035">
        <v>18</v>
      </c>
      <c r="Q313" s="1035">
        <v>32</v>
      </c>
      <c r="R313" s="1033">
        <v>2</v>
      </c>
      <c r="S313" s="1033">
        <v>3</v>
      </c>
      <c r="T313" s="1033">
        <v>16</v>
      </c>
      <c r="U313" s="1033">
        <v>24</v>
      </c>
    </row>
    <row r="314" spans="1:21">
      <c r="A314" s="1033"/>
      <c r="B314" s="1033"/>
      <c r="C314" s="1033"/>
      <c r="D314" s="1034"/>
      <c r="E314" s="1033"/>
      <c r="F314" s="1033" t="s">
        <v>12203</v>
      </c>
      <c r="G314" s="1033">
        <v>807</v>
      </c>
      <c r="H314" s="1033">
        <v>0</v>
      </c>
      <c r="I314" s="1033">
        <v>0</v>
      </c>
      <c r="J314" s="1033">
        <v>0</v>
      </c>
      <c r="K314" s="1033">
        <v>0</v>
      </c>
      <c r="L314" s="1033">
        <v>0</v>
      </c>
      <c r="M314" s="1033">
        <v>0</v>
      </c>
      <c r="N314" s="1033">
        <v>333</v>
      </c>
      <c r="O314" s="1033">
        <v>255</v>
      </c>
      <c r="P314" s="1035">
        <v>33</v>
      </c>
      <c r="Q314" s="1035">
        <v>74</v>
      </c>
      <c r="R314" s="1033">
        <v>3</v>
      </c>
      <c r="S314" s="1033">
        <v>10</v>
      </c>
      <c r="T314" s="1033">
        <v>36</v>
      </c>
      <c r="U314" s="1033">
        <v>63</v>
      </c>
    </row>
    <row r="315" spans="1:21">
      <c r="A315" s="1033"/>
      <c r="B315" s="1033"/>
      <c r="C315" s="1033"/>
      <c r="D315" s="1034"/>
      <c r="E315" s="1033"/>
      <c r="F315" s="1033" t="s">
        <v>12204</v>
      </c>
      <c r="G315" s="1033">
        <v>2</v>
      </c>
      <c r="H315" s="1033">
        <v>0</v>
      </c>
      <c r="I315" s="1033">
        <v>0</v>
      </c>
      <c r="J315" s="1033">
        <v>0</v>
      </c>
      <c r="K315" s="1033">
        <v>0</v>
      </c>
      <c r="L315" s="1033">
        <v>0</v>
      </c>
      <c r="M315" s="1033">
        <v>0</v>
      </c>
      <c r="N315" s="1033">
        <v>1</v>
      </c>
      <c r="O315" s="1033">
        <v>0</v>
      </c>
      <c r="P315" s="1035">
        <v>0</v>
      </c>
      <c r="Q315" s="1035">
        <v>1</v>
      </c>
      <c r="R315" s="1033">
        <v>0</v>
      </c>
      <c r="S315" s="1033">
        <v>0</v>
      </c>
      <c r="T315" s="1033">
        <v>0</v>
      </c>
      <c r="U315" s="1033">
        <v>0</v>
      </c>
    </row>
    <row r="316" spans="1:21">
      <c r="A316" s="1033"/>
      <c r="B316" s="1033"/>
      <c r="C316" s="1033"/>
      <c r="D316" s="1034"/>
      <c r="E316" s="1033"/>
      <c r="F316" s="1033" t="s">
        <v>12205</v>
      </c>
      <c r="G316" s="1033">
        <v>38</v>
      </c>
      <c r="H316" s="1033">
        <v>0</v>
      </c>
      <c r="I316" s="1033">
        <v>0</v>
      </c>
      <c r="J316" s="1033">
        <v>0</v>
      </c>
      <c r="K316" s="1033">
        <v>0</v>
      </c>
      <c r="L316" s="1033">
        <v>0</v>
      </c>
      <c r="M316" s="1033">
        <v>0</v>
      </c>
      <c r="N316" s="1033">
        <v>21</v>
      </c>
      <c r="O316" s="1033">
        <v>16</v>
      </c>
      <c r="P316" s="1035">
        <v>0</v>
      </c>
      <c r="Q316" s="1035">
        <v>0</v>
      </c>
      <c r="R316" s="1033">
        <v>0</v>
      </c>
      <c r="S316" s="1033">
        <v>0</v>
      </c>
      <c r="T316" s="1033">
        <v>1</v>
      </c>
      <c r="U316" s="1033">
        <v>0</v>
      </c>
    </row>
    <row r="317" spans="1:21">
      <c r="A317" s="1033"/>
      <c r="B317" s="1033"/>
      <c r="C317" s="1033"/>
      <c r="D317" s="1034"/>
      <c r="E317" s="1033"/>
      <c r="F317" s="1033" t="s">
        <v>12206</v>
      </c>
      <c r="G317" s="1033">
        <v>47</v>
      </c>
      <c r="H317" s="1033">
        <v>0</v>
      </c>
      <c r="I317" s="1033">
        <v>0</v>
      </c>
      <c r="J317" s="1033">
        <v>0</v>
      </c>
      <c r="K317" s="1033">
        <v>0</v>
      </c>
      <c r="L317" s="1033">
        <v>0</v>
      </c>
      <c r="M317" s="1033">
        <v>0</v>
      </c>
      <c r="N317" s="1033">
        <v>29</v>
      </c>
      <c r="O317" s="1033">
        <v>14</v>
      </c>
      <c r="P317" s="1035">
        <v>0</v>
      </c>
      <c r="Q317" s="1035">
        <v>3</v>
      </c>
      <c r="R317" s="1033">
        <v>0</v>
      </c>
      <c r="S317" s="1033">
        <v>0</v>
      </c>
      <c r="T317" s="1033">
        <v>0</v>
      </c>
      <c r="U317" s="1033">
        <v>1</v>
      </c>
    </row>
    <row r="318" spans="1:21">
      <c r="A318" s="1033"/>
      <c r="B318" s="1033"/>
      <c r="C318" s="1033"/>
      <c r="D318" s="1034"/>
      <c r="E318" s="1033"/>
      <c r="F318" s="1033" t="s">
        <v>12207</v>
      </c>
      <c r="G318" s="1033">
        <v>6382</v>
      </c>
      <c r="H318" s="1033">
        <v>0</v>
      </c>
      <c r="I318" s="1033">
        <v>0</v>
      </c>
      <c r="J318" s="1033">
        <v>0</v>
      </c>
      <c r="K318" s="1033">
        <v>0</v>
      </c>
      <c r="L318" s="1033">
        <v>0</v>
      </c>
      <c r="M318" s="1033">
        <v>0</v>
      </c>
      <c r="N318" s="1033">
        <v>2326</v>
      </c>
      <c r="O318" s="1033">
        <v>1852</v>
      </c>
      <c r="P318" s="1035">
        <v>254</v>
      </c>
      <c r="Q318" s="1035">
        <v>672</v>
      </c>
      <c r="R318" s="1033">
        <v>46</v>
      </c>
      <c r="S318" s="1033">
        <v>56</v>
      </c>
      <c r="T318" s="1033">
        <v>370</v>
      </c>
      <c r="U318" s="1033">
        <v>806</v>
      </c>
    </row>
    <row r="319" spans="1:21">
      <c r="A319" s="1033"/>
      <c r="B319" s="1033"/>
      <c r="C319" s="1033"/>
      <c r="D319" s="1034"/>
      <c r="E319" s="1033"/>
      <c r="F319" s="1033" t="s">
        <v>6689</v>
      </c>
      <c r="G319" s="1033">
        <v>7591</v>
      </c>
      <c r="H319" s="1033">
        <v>0</v>
      </c>
      <c r="I319" s="1033">
        <v>0</v>
      </c>
      <c r="J319" s="1033">
        <v>0</v>
      </c>
      <c r="K319" s="1033">
        <v>0</v>
      </c>
      <c r="L319" s="1033">
        <v>0</v>
      </c>
      <c r="M319" s="1033">
        <v>0</v>
      </c>
      <c r="N319" s="1033">
        <v>2839</v>
      </c>
      <c r="O319" s="1033">
        <v>2225</v>
      </c>
      <c r="P319" s="1035">
        <v>305</v>
      </c>
      <c r="Q319" s="1035">
        <v>783</v>
      </c>
      <c r="R319" s="1033">
        <v>51</v>
      </c>
      <c r="S319" s="1033">
        <v>70</v>
      </c>
      <c r="T319" s="1033">
        <v>423</v>
      </c>
      <c r="U319" s="1033">
        <v>895</v>
      </c>
    </row>
    <row r="320" spans="1:21">
      <c r="A320" s="1033"/>
      <c r="B320" s="1033"/>
      <c r="C320" s="1033" t="s">
        <v>6689</v>
      </c>
      <c r="D320" s="1034"/>
      <c r="E320" s="1033"/>
      <c r="F320" s="1033"/>
      <c r="G320" s="1033">
        <v>835285</v>
      </c>
      <c r="H320" s="1033">
        <v>3795</v>
      </c>
      <c r="I320" s="1033">
        <v>3533</v>
      </c>
      <c r="J320" s="1033">
        <v>22341</v>
      </c>
      <c r="K320" s="1033">
        <v>21116</v>
      </c>
      <c r="L320" s="1033">
        <v>73067</v>
      </c>
      <c r="M320" s="1033">
        <v>69205</v>
      </c>
      <c r="N320" s="1033">
        <v>218644</v>
      </c>
      <c r="O320" s="1033">
        <v>205663</v>
      </c>
      <c r="P320" s="1035">
        <v>26960</v>
      </c>
      <c r="Q320" s="1035">
        <v>73123</v>
      </c>
      <c r="R320" s="1033">
        <v>4329</v>
      </c>
      <c r="S320" s="1033">
        <v>6153</v>
      </c>
      <c r="T320" s="1033">
        <v>35368</v>
      </c>
      <c r="U320" s="1033">
        <v>71988</v>
      </c>
    </row>
    <row r="321" spans="1:21">
      <c r="A321" s="1033" t="s">
        <v>12272</v>
      </c>
      <c r="B321" s="1033" t="s">
        <v>12273</v>
      </c>
      <c r="C321" s="1033" t="s">
        <v>12274</v>
      </c>
      <c r="D321" s="1034" t="s">
        <v>7825</v>
      </c>
      <c r="E321" s="1033" t="s">
        <v>12275</v>
      </c>
      <c r="F321" s="1033" t="s">
        <v>12201</v>
      </c>
      <c r="G321" s="1033">
        <v>11958</v>
      </c>
      <c r="H321" s="1033">
        <v>49</v>
      </c>
      <c r="I321" s="1033">
        <v>38</v>
      </c>
      <c r="J321" s="1033">
        <v>379</v>
      </c>
      <c r="K321" s="1033">
        <v>359</v>
      </c>
      <c r="L321" s="1033">
        <v>1502</v>
      </c>
      <c r="M321" s="1033">
        <v>1368</v>
      </c>
      <c r="N321" s="1033">
        <v>3473</v>
      </c>
      <c r="O321" s="1033">
        <v>2543</v>
      </c>
      <c r="P321" s="1035">
        <v>354</v>
      </c>
      <c r="Q321" s="1035">
        <v>872</v>
      </c>
      <c r="R321" s="1033">
        <v>47</v>
      </c>
      <c r="S321" s="1033">
        <v>68</v>
      </c>
      <c r="T321" s="1033">
        <v>331</v>
      </c>
      <c r="U321" s="1033">
        <v>575</v>
      </c>
    </row>
    <row r="322" spans="1:21">
      <c r="A322" s="1033"/>
      <c r="B322" s="1033"/>
      <c r="C322" s="1033"/>
      <c r="D322" s="1034"/>
      <c r="E322" s="1033"/>
      <c r="F322" s="1033" t="s">
        <v>12202</v>
      </c>
      <c r="G322" s="1033">
        <v>34494</v>
      </c>
      <c r="H322" s="1033">
        <v>126</v>
      </c>
      <c r="I322" s="1033">
        <v>115</v>
      </c>
      <c r="J322" s="1033">
        <v>803</v>
      </c>
      <c r="K322" s="1033">
        <v>691</v>
      </c>
      <c r="L322" s="1033">
        <v>3703</v>
      </c>
      <c r="M322" s="1033">
        <v>3502</v>
      </c>
      <c r="N322" s="1033">
        <v>9362</v>
      </c>
      <c r="O322" s="1033">
        <v>7406</v>
      </c>
      <c r="P322" s="1035">
        <v>1241</v>
      </c>
      <c r="Q322" s="1035">
        <v>3199</v>
      </c>
      <c r="R322" s="1033">
        <v>182</v>
      </c>
      <c r="S322" s="1033">
        <v>294</v>
      </c>
      <c r="T322" s="1033">
        <v>1255</v>
      </c>
      <c r="U322" s="1033">
        <v>2615</v>
      </c>
    </row>
    <row r="323" spans="1:21">
      <c r="A323" s="1033"/>
      <c r="B323" s="1033"/>
      <c r="C323" s="1033"/>
      <c r="D323" s="1034"/>
      <c r="E323" s="1033"/>
      <c r="F323" s="1033" t="s">
        <v>12203</v>
      </c>
      <c r="G323" s="1033">
        <v>554</v>
      </c>
      <c r="H323" s="1033">
        <v>1</v>
      </c>
      <c r="I323" s="1033">
        <v>0</v>
      </c>
      <c r="J323" s="1033">
        <v>6</v>
      </c>
      <c r="K323" s="1033">
        <v>5</v>
      </c>
      <c r="L323" s="1033">
        <v>45</v>
      </c>
      <c r="M323" s="1033">
        <v>45</v>
      </c>
      <c r="N323" s="1033">
        <v>205</v>
      </c>
      <c r="O323" s="1033">
        <v>197</v>
      </c>
      <c r="P323" s="1035">
        <v>9</v>
      </c>
      <c r="Q323" s="1035">
        <v>25</v>
      </c>
      <c r="R323" s="1033">
        <v>2</v>
      </c>
      <c r="S323" s="1033">
        <v>0</v>
      </c>
      <c r="T323" s="1033">
        <v>7</v>
      </c>
      <c r="U323" s="1033">
        <v>7</v>
      </c>
    </row>
    <row r="324" spans="1:21">
      <c r="A324" s="1033"/>
      <c r="B324" s="1033"/>
      <c r="C324" s="1033"/>
      <c r="D324" s="1034"/>
      <c r="E324" s="1033"/>
      <c r="F324" s="1033" t="s">
        <v>12204</v>
      </c>
      <c r="G324" s="1033">
        <v>620</v>
      </c>
      <c r="H324" s="1033">
        <v>0</v>
      </c>
      <c r="I324" s="1033">
        <v>0</v>
      </c>
      <c r="J324" s="1033">
        <v>1</v>
      </c>
      <c r="K324" s="1033">
        <v>4</v>
      </c>
      <c r="L324" s="1033">
        <v>68</v>
      </c>
      <c r="M324" s="1033">
        <v>50</v>
      </c>
      <c r="N324" s="1033">
        <v>207</v>
      </c>
      <c r="O324" s="1033">
        <v>117</v>
      </c>
      <c r="P324" s="1035">
        <v>34</v>
      </c>
      <c r="Q324" s="1035">
        <v>50</v>
      </c>
      <c r="R324" s="1033">
        <v>5</v>
      </c>
      <c r="S324" s="1033">
        <v>2</v>
      </c>
      <c r="T324" s="1033">
        <v>27</v>
      </c>
      <c r="U324" s="1033">
        <v>55</v>
      </c>
    </row>
    <row r="325" spans="1:21">
      <c r="A325" s="1033"/>
      <c r="B325" s="1033"/>
      <c r="C325" s="1033"/>
      <c r="D325" s="1034"/>
      <c r="E325" s="1033"/>
      <c r="F325" s="1033" t="s">
        <v>12205</v>
      </c>
      <c r="G325" s="1033">
        <v>2229</v>
      </c>
      <c r="H325" s="1033">
        <v>8</v>
      </c>
      <c r="I325" s="1033">
        <v>9</v>
      </c>
      <c r="J325" s="1033">
        <v>53</v>
      </c>
      <c r="K325" s="1033">
        <v>68</v>
      </c>
      <c r="L325" s="1033">
        <v>269</v>
      </c>
      <c r="M325" s="1033">
        <v>258</v>
      </c>
      <c r="N325" s="1033">
        <v>696</v>
      </c>
      <c r="O325" s="1033">
        <v>488</v>
      </c>
      <c r="P325" s="1035">
        <v>66</v>
      </c>
      <c r="Q325" s="1035">
        <v>117</v>
      </c>
      <c r="R325" s="1033">
        <v>12</v>
      </c>
      <c r="S325" s="1033">
        <v>10</v>
      </c>
      <c r="T325" s="1033">
        <v>52</v>
      </c>
      <c r="U325" s="1033">
        <v>123</v>
      </c>
    </row>
    <row r="326" spans="1:21">
      <c r="A326" s="1033"/>
      <c r="B326" s="1033"/>
      <c r="C326" s="1033"/>
      <c r="D326" s="1034"/>
      <c r="E326" s="1033"/>
      <c r="F326" s="1033" t="s">
        <v>12206</v>
      </c>
      <c r="G326" s="1033">
        <v>1729</v>
      </c>
      <c r="H326" s="1033">
        <v>31</v>
      </c>
      <c r="I326" s="1033">
        <v>31</v>
      </c>
      <c r="J326" s="1033">
        <v>89</v>
      </c>
      <c r="K326" s="1033">
        <v>85</v>
      </c>
      <c r="L326" s="1033">
        <v>177</v>
      </c>
      <c r="M326" s="1033">
        <v>162</v>
      </c>
      <c r="N326" s="1033">
        <v>376</v>
      </c>
      <c r="O326" s="1033">
        <v>316</v>
      </c>
      <c r="P326" s="1035">
        <v>84</v>
      </c>
      <c r="Q326" s="1035">
        <v>144</v>
      </c>
      <c r="R326" s="1033">
        <v>14</v>
      </c>
      <c r="S326" s="1033">
        <v>10</v>
      </c>
      <c r="T326" s="1033">
        <v>72</v>
      </c>
      <c r="U326" s="1033">
        <v>138</v>
      </c>
    </row>
    <row r="327" spans="1:21">
      <c r="A327" s="1033"/>
      <c r="B327" s="1033"/>
      <c r="C327" s="1033"/>
      <c r="D327" s="1034"/>
      <c r="E327" s="1033"/>
      <c r="F327" s="1033" t="s">
        <v>12207</v>
      </c>
      <c r="G327" s="1033">
        <v>1305</v>
      </c>
      <c r="H327" s="1033">
        <v>51</v>
      </c>
      <c r="I327" s="1033">
        <v>59</v>
      </c>
      <c r="J327" s="1033">
        <v>119</v>
      </c>
      <c r="K327" s="1033">
        <v>110</v>
      </c>
      <c r="L327" s="1033">
        <v>100</v>
      </c>
      <c r="M327" s="1033">
        <v>82</v>
      </c>
      <c r="N327" s="1033">
        <v>363</v>
      </c>
      <c r="O327" s="1033">
        <v>299</v>
      </c>
      <c r="P327" s="1035">
        <v>24</v>
      </c>
      <c r="Q327" s="1035">
        <v>49</v>
      </c>
      <c r="R327" s="1033">
        <v>1</v>
      </c>
      <c r="S327" s="1033">
        <v>7</v>
      </c>
      <c r="T327" s="1033">
        <v>14</v>
      </c>
      <c r="U327" s="1033">
        <v>27</v>
      </c>
    </row>
    <row r="328" spans="1:21">
      <c r="A328" s="1033"/>
      <c r="B328" s="1033"/>
      <c r="C328" s="1033"/>
      <c r="D328" s="1034"/>
      <c r="E328" s="1033"/>
      <c r="F328" s="1033" t="s">
        <v>6689</v>
      </c>
      <c r="G328" s="1033">
        <v>52889</v>
      </c>
      <c r="H328" s="1033">
        <v>266</v>
      </c>
      <c r="I328" s="1033">
        <v>252</v>
      </c>
      <c r="J328" s="1033">
        <v>1450</v>
      </c>
      <c r="K328" s="1033">
        <v>1322</v>
      </c>
      <c r="L328" s="1033">
        <v>5864</v>
      </c>
      <c r="M328" s="1033">
        <v>5467</v>
      </c>
      <c r="N328" s="1033">
        <v>14682</v>
      </c>
      <c r="O328" s="1033">
        <v>11366</v>
      </c>
      <c r="P328" s="1035">
        <v>1812</v>
      </c>
      <c r="Q328" s="1035">
        <v>4456</v>
      </c>
      <c r="R328" s="1033">
        <v>263</v>
      </c>
      <c r="S328" s="1033">
        <v>391</v>
      </c>
      <c r="T328" s="1033">
        <v>1758</v>
      </c>
      <c r="U328" s="1033">
        <v>3540</v>
      </c>
    </row>
    <row r="329" spans="1:21">
      <c r="A329" s="1033"/>
      <c r="B329" s="1033" t="s">
        <v>12276</v>
      </c>
      <c r="C329" s="1033" t="s">
        <v>12277</v>
      </c>
      <c r="D329" s="1034" t="s">
        <v>470</v>
      </c>
      <c r="E329" s="1033" t="s">
        <v>12278</v>
      </c>
      <c r="F329" s="1033" t="s">
        <v>12201</v>
      </c>
      <c r="G329" s="1033">
        <v>21362</v>
      </c>
      <c r="H329" s="1033">
        <v>40</v>
      </c>
      <c r="I329" s="1033">
        <v>41</v>
      </c>
      <c r="J329" s="1033">
        <v>406</v>
      </c>
      <c r="K329" s="1033">
        <v>386</v>
      </c>
      <c r="L329" s="1033">
        <v>1468</v>
      </c>
      <c r="M329" s="1033">
        <v>1377</v>
      </c>
      <c r="N329" s="1033">
        <v>5866</v>
      </c>
      <c r="O329" s="1033">
        <v>5037</v>
      </c>
      <c r="P329" s="1035">
        <v>764</v>
      </c>
      <c r="Q329" s="1035">
        <v>1947</v>
      </c>
      <c r="R329" s="1033">
        <v>110</v>
      </c>
      <c r="S329" s="1033">
        <v>194</v>
      </c>
      <c r="T329" s="1033">
        <v>1185</v>
      </c>
      <c r="U329" s="1033">
        <v>2541</v>
      </c>
    </row>
    <row r="330" spans="1:21">
      <c r="A330" s="1033"/>
      <c r="B330" s="1033"/>
      <c r="C330" s="1033"/>
      <c r="D330" s="1034"/>
      <c r="E330" s="1033"/>
      <c r="F330" s="1033" t="s">
        <v>12202</v>
      </c>
      <c r="G330" s="1033">
        <v>1252</v>
      </c>
      <c r="H330" s="1033">
        <v>4</v>
      </c>
      <c r="I330" s="1033">
        <v>1</v>
      </c>
      <c r="J330" s="1033">
        <v>20</v>
      </c>
      <c r="K330" s="1033">
        <v>15</v>
      </c>
      <c r="L330" s="1033">
        <v>81</v>
      </c>
      <c r="M330" s="1033">
        <v>105</v>
      </c>
      <c r="N330" s="1033">
        <v>399</v>
      </c>
      <c r="O330" s="1033">
        <v>290</v>
      </c>
      <c r="P330" s="1035">
        <v>33</v>
      </c>
      <c r="Q330" s="1035">
        <v>113</v>
      </c>
      <c r="R330" s="1033">
        <v>3</v>
      </c>
      <c r="S330" s="1033">
        <v>15</v>
      </c>
      <c r="T330" s="1033">
        <v>61</v>
      </c>
      <c r="U330" s="1033">
        <v>112</v>
      </c>
    </row>
    <row r="331" spans="1:21">
      <c r="A331" s="1033"/>
      <c r="B331" s="1033"/>
      <c r="C331" s="1033"/>
      <c r="D331" s="1034"/>
      <c r="E331" s="1033"/>
      <c r="F331" s="1033" t="s">
        <v>12203</v>
      </c>
      <c r="G331" s="1033">
        <v>1900</v>
      </c>
      <c r="H331" s="1033">
        <v>1</v>
      </c>
      <c r="I331" s="1033">
        <v>1</v>
      </c>
      <c r="J331" s="1033">
        <v>3</v>
      </c>
      <c r="K331" s="1033">
        <v>3</v>
      </c>
      <c r="L331" s="1033">
        <v>88</v>
      </c>
      <c r="M331" s="1033">
        <v>84</v>
      </c>
      <c r="N331" s="1033">
        <v>879</v>
      </c>
      <c r="O331" s="1033">
        <v>475</v>
      </c>
      <c r="P331" s="1035">
        <v>118</v>
      </c>
      <c r="Q331" s="1035">
        <v>163</v>
      </c>
      <c r="R331" s="1033">
        <v>12</v>
      </c>
      <c r="S331" s="1033">
        <v>6</v>
      </c>
      <c r="T331" s="1033">
        <v>33</v>
      </c>
      <c r="U331" s="1033">
        <v>34</v>
      </c>
    </row>
    <row r="332" spans="1:21">
      <c r="A332" s="1033"/>
      <c r="B332" s="1033"/>
      <c r="C332" s="1033"/>
      <c r="D332" s="1034"/>
      <c r="E332" s="1033"/>
      <c r="F332" s="1033" t="s">
        <v>12204</v>
      </c>
      <c r="G332" s="1033">
        <v>969</v>
      </c>
      <c r="H332" s="1033">
        <v>0</v>
      </c>
      <c r="I332" s="1033">
        <v>0</v>
      </c>
      <c r="J332" s="1033">
        <v>1</v>
      </c>
      <c r="K332" s="1033">
        <v>2</v>
      </c>
      <c r="L332" s="1033">
        <v>58</v>
      </c>
      <c r="M332" s="1033">
        <v>59</v>
      </c>
      <c r="N332" s="1033">
        <v>233</v>
      </c>
      <c r="O332" s="1033">
        <v>244</v>
      </c>
      <c r="P332" s="1035">
        <v>37</v>
      </c>
      <c r="Q332" s="1035">
        <v>113</v>
      </c>
      <c r="R332" s="1033">
        <v>6</v>
      </c>
      <c r="S332" s="1033">
        <v>12</v>
      </c>
      <c r="T332" s="1033">
        <v>65</v>
      </c>
      <c r="U332" s="1033">
        <v>139</v>
      </c>
    </row>
    <row r="333" spans="1:21">
      <c r="A333" s="1033"/>
      <c r="B333" s="1033"/>
      <c r="C333" s="1033"/>
      <c r="D333" s="1034"/>
      <c r="E333" s="1033"/>
      <c r="F333" s="1033" t="s">
        <v>12205</v>
      </c>
      <c r="G333" s="1033">
        <v>27879</v>
      </c>
      <c r="H333" s="1033">
        <v>22</v>
      </c>
      <c r="I333" s="1033">
        <v>14</v>
      </c>
      <c r="J333" s="1033">
        <v>390</v>
      </c>
      <c r="K333" s="1033">
        <v>352</v>
      </c>
      <c r="L333" s="1033">
        <v>2470</v>
      </c>
      <c r="M333" s="1033">
        <v>2228</v>
      </c>
      <c r="N333" s="1033">
        <v>7355</v>
      </c>
      <c r="O333" s="1033">
        <v>6179</v>
      </c>
      <c r="P333" s="1035">
        <v>1025</v>
      </c>
      <c r="Q333" s="1035">
        <v>2257</v>
      </c>
      <c r="R333" s="1033">
        <v>166</v>
      </c>
      <c r="S333" s="1033">
        <v>222</v>
      </c>
      <c r="T333" s="1033">
        <v>1908</v>
      </c>
      <c r="U333" s="1033">
        <v>3291</v>
      </c>
    </row>
    <row r="334" spans="1:21">
      <c r="A334" s="1033"/>
      <c r="B334" s="1033"/>
      <c r="C334" s="1033"/>
      <c r="D334" s="1034"/>
      <c r="E334" s="1033"/>
      <c r="F334" s="1033" t="s">
        <v>12206</v>
      </c>
      <c r="G334" s="1033">
        <v>22260</v>
      </c>
      <c r="H334" s="1033">
        <v>163</v>
      </c>
      <c r="I334" s="1033">
        <v>152</v>
      </c>
      <c r="J334" s="1033">
        <v>789</v>
      </c>
      <c r="K334" s="1033">
        <v>823</v>
      </c>
      <c r="L334" s="1033">
        <v>2392</v>
      </c>
      <c r="M334" s="1033">
        <v>2419</v>
      </c>
      <c r="N334" s="1033">
        <v>4914</v>
      </c>
      <c r="O334" s="1033">
        <v>5116</v>
      </c>
      <c r="P334" s="1035">
        <v>707</v>
      </c>
      <c r="Q334" s="1035">
        <v>1920</v>
      </c>
      <c r="R334" s="1033">
        <v>118</v>
      </c>
      <c r="S334" s="1033">
        <v>129</v>
      </c>
      <c r="T334" s="1033">
        <v>854</v>
      </c>
      <c r="U334" s="1033">
        <v>1764</v>
      </c>
    </row>
    <row r="335" spans="1:21">
      <c r="A335" s="1033"/>
      <c r="B335" s="1033"/>
      <c r="C335" s="1033"/>
      <c r="D335" s="1034"/>
      <c r="E335" s="1033"/>
      <c r="F335" s="1033" t="s">
        <v>12207</v>
      </c>
      <c r="G335" s="1033">
        <v>11401</v>
      </c>
      <c r="H335" s="1033">
        <v>101</v>
      </c>
      <c r="I335" s="1033">
        <v>119</v>
      </c>
      <c r="J335" s="1033">
        <v>239</v>
      </c>
      <c r="K335" s="1033">
        <v>193</v>
      </c>
      <c r="L335" s="1033">
        <v>829</v>
      </c>
      <c r="M335" s="1033">
        <v>780</v>
      </c>
      <c r="N335" s="1033">
        <v>2850</v>
      </c>
      <c r="O335" s="1033">
        <v>2666</v>
      </c>
      <c r="P335" s="1035">
        <v>563</v>
      </c>
      <c r="Q335" s="1035">
        <v>1372</v>
      </c>
      <c r="R335" s="1033">
        <v>74</v>
      </c>
      <c r="S335" s="1033">
        <v>111</v>
      </c>
      <c r="T335" s="1033">
        <v>597</v>
      </c>
      <c r="U335" s="1033">
        <v>907</v>
      </c>
    </row>
    <row r="336" spans="1:21">
      <c r="A336" s="1033"/>
      <c r="B336" s="1033"/>
      <c r="C336" s="1033"/>
      <c r="D336" s="1034"/>
      <c r="E336" s="1033"/>
      <c r="F336" s="1033" t="s">
        <v>6689</v>
      </c>
      <c r="G336" s="1033">
        <v>87023</v>
      </c>
      <c r="H336" s="1033">
        <v>331</v>
      </c>
      <c r="I336" s="1033">
        <v>328</v>
      </c>
      <c r="J336" s="1033">
        <v>1848</v>
      </c>
      <c r="K336" s="1033">
        <v>1774</v>
      </c>
      <c r="L336" s="1033">
        <v>7386</v>
      </c>
      <c r="M336" s="1033">
        <v>7052</v>
      </c>
      <c r="N336" s="1033">
        <v>22496</v>
      </c>
      <c r="O336" s="1033">
        <v>20007</v>
      </c>
      <c r="P336" s="1035">
        <v>3247</v>
      </c>
      <c r="Q336" s="1035">
        <v>7885</v>
      </c>
      <c r="R336" s="1033">
        <v>489</v>
      </c>
      <c r="S336" s="1033">
        <v>689</v>
      </c>
      <c r="T336" s="1033">
        <v>4703</v>
      </c>
      <c r="U336" s="1033">
        <v>8788</v>
      </c>
    </row>
    <row r="337" spans="1:21">
      <c r="A337" s="1033"/>
      <c r="B337" s="1033" t="s">
        <v>12279</v>
      </c>
      <c r="C337" s="1033" t="s">
        <v>12280</v>
      </c>
      <c r="D337" s="1034" t="s">
        <v>10858</v>
      </c>
      <c r="E337" s="1033" t="s">
        <v>12281</v>
      </c>
      <c r="F337" s="1033" t="s">
        <v>12201</v>
      </c>
      <c r="G337" s="1033">
        <v>48</v>
      </c>
      <c r="H337" s="1033">
        <v>0</v>
      </c>
      <c r="I337" s="1033">
        <v>0</v>
      </c>
      <c r="J337" s="1033">
        <v>3</v>
      </c>
      <c r="K337" s="1033">
        <v>0</v>
      </c>
      <c r="L337" s="1033">
        <v>2</v>
      </c>
      <c r="M337" s="1033">
        <v>3</v>
      </c>
      <c r="N337" s="1033">
        <v>18</v>
      </c>
      <c r="O337" s="1033">
        <v>17</v>
      </c>
      <c r="P337" s="1035">
        <v>1</v>
      </c>
      <c r="Q337" s="1035">
        <v>2</v>
      </c>
      <c r="R337" s="1033">
        <v>0</v>
      </c>
      <c r="S337" s="1033">
        <v>0</v>
      </c>
      <c r="T337" s="1033">
        <v>1</v>
      </c>
      <c r="U337" s="1033">
        <v>1</v>
      </c>
    </row>
    <row r="338" spans="1:21">
      <c r="A338" s="1033"/>
      <c r="B338" s="1033"/>
      <c r="C338" s="1033"/>
      <c r="D338" s="1034"/>
      <c r="E338" s="1033"/>
      <c r="F338" s="1033" t="s">
        <v>12202</v>
      </c>
      <c r="G338" s="1033">
        <v>895</v>
      </c>
      <c r="H338" s="1033">
        <v>0</v>
      </c>
      <c r="I338" s="1033">
        <v>1</v>
      </c>
      <c r="J338" s="1033">
        <v>12</v>
      </c>
      <c r="K338" s="1033">
        <v>5</v>
      </c>
      <c r="L338" s="1033">
        <v>60</v>
      </c>
      <c r="M338" s="1033">
        <v>51</v>
      </c>
      <c r="N338" s="1033">
        <v>289</v>
      </c>
      <c r="O338" s="1033">
        <v>194</v>
      </c>
      <c r="P338" s="1035">
        <v>38</v>
      </c>
      <c r="Q338" s="1035">
        <v>65</v>
      </c>
      <c r="R338" s="1033">
        <v>8</v>
      </c>
      <c r="S338" s="1033">
        <v>7</v>
      </c>
      <c r="T338" s="1033">
        <v>46</v>
      </c>
      <c r="U338" s="1033">
        <v>119</v>
      </c>
    </row>
    <row r="339" spans="1:21">
      <c r="A339" s="1033"/>
      <c r="B339" s="1033"/>
      <c r="C339" s="1033"/>
      <c r="D339" s="1034"/>
      <c r="E339" s="1033"/>
      <c r="F339" s="1033" t="s">
        <v>12203</v>
      </c>
      <c r="G339" s="1033">
        <v>653</v>
      </c>
      <c r="H339" s="1033">
        <v>0</v>
      </c>
      <c r="I339" s="1033">
        <v>0</v>
      </c>
      <c r="J339" s="1033">
        <v>5</v>
      </c>
      <c r="K339" s="1033">
        <v>2</v>
      </c>
      <c r="L339" s="1033">
        <v>27</v>
      </c>
      <c r="M339" s="1033">
        <v>30</v>
      </c>
      <c r="N339" s="1033">
        <v>311</v>
      </c>
      <c r="O339" s="1033">
        <v>168</v>
      </c>
      <c r="P339" s="1035">
        <v>50</v>
      </c>
      <c r="Q339" s="1035">
        <v>36</v>
      </c>
      <c r="R339" s="1033">
        <v>11</v>
      </c>
      <c r="S339" s="1033">
        <v>1</v>
      </c>
      <c r="T339" s="1033">
        <v>7</v>
      </c>
      <c r="U339" s="1033">
        <v>5</v>
      </c>
    </row>
    <row r="340" spans="1:21">
      <c r="A340" s="1033"/>
      <c r="B340" s="1033"/>
      <c r="C340" s="1033"/>
      <c r="D340" s="1034"/>
      <c r="E340" s="1033"/>
      <c r="F340" s="1033" t="s">
        <v>12204</v>
      </c>
      <c r="G340" s="1033">
        <v>522</v>
      </c>
      <c r="H340" s="1033">
        <v>0</v>
      </c>
      <c r="I340" s="1033">
        <v>0</v>
      </c>
      <c r="J340" s="1033">
        <v>8</v>
      </c>
      <c r="K340" s="1033">
        <v>0</v>
      </c>
      <c r="L340" s="1033">
        <v>39</v>
      </c>
      <c r="M340" s="1033">
        <v>47</v>
      </c>
      <c r="N340" s="1033">
        <v>195</v>
      </c>
      <c r="O340" s="1033">
        <v>134</v>
      </c>
      <c r="P340" s="1035">
        <v>21</v>
      </c>
      <c r="Q340" s="1035">
        <v>32</v>
      </c>
      <c r="R340" s="1033">
        <v>3</v>
      </c>
      <c r="S340" s="1033">
        <v>4</v>
      </c>
      <c r="T340" s="1033">
        <v>18</v>
      </c>
      <c r="U340" s="1033">
        <v>21</v>
      </c>
    </row>
    <row r="341" spans="1:21">
      <c r="A341" s="1033"/>
      <c r="B341" s="1033"/>
      <c r="C341" s="1033"/>
      <c r="D341" s="1034"/>
      <c r="E341" s="1033"/>
      <c r="F341" s="1033" t="s">
        <v>12205</v>
      </c>
      <c r="G341" s="1033">
        <v>102</v>
      </c>
      <c r="H341" s="1033">
        <v>1</v>
      </c>
      <c r="I341" s="1033">
        <v>0</v>
      </c>
      <c r="J341" s="1033">
        <v>5</v>
      </c>
      <c r="K341" s="1033">
        <v>4</v>
      </c>
      <c r="L341" s="1033">
        <v>11</v>
      </c>
      <c r="M341" s="1033">
        <v>6</v>
      </c>
      <c r="N341" s="1033">
        <v>31</v>
      </c>
      <c r="O341" s="1033">
        <v>31</v>
      </c>
      <c r="P341" s="1035">
        <v>4</v>
      </c>
      <c r="Q341" s="1035">
        <v>4</v>
      </c>
      <c r="R341" s="1033">
        <v>0</v>
      </c>
      <c r="S341" s="1033">
        <v>0</v>
      </c>
      <c r="T341" s="1033">
        <v>3</v>
      </c>
      <c r="U341" s="1033">
        <v>2</v>
      </c>
    </row>
    <row r="342" spans="1:21">
      <c r="A342" s="1033"/>
      <c r="B342" s="1033"/>
      <c r="C342" s="1033"/>
      <c r="D342" s="1034"/>
      <c r="E342" s="1033"/>
      <c r="F342" s="1033" t="s">
        <v>12206</v>
      </c>
      <c r="G342" s="1033">
        <v>37939</v>
      </c>
      <c r="H342" s="1033">
        <v>204</v>
      </c>
      <c r="I342" s="1033">
        <v>209</v>
      </c>
      <c r="J342" s="1033">
        <v>758</v>
      </c>
      <c r="K342" s="1033">
        <v>743</v>
      </c>
      <c r="L342" s="1033">
        <v>2775</v>
      </c>
      <c r="M342" s="1033">
        <v>2670</v>
      </c>
      <c r="N342" s="1033">
        <v>10150</v>
      </c>
      <c r="O342" s="1033">
        <v>9283</v>
      </c>
      <c r="P342" s="1035">
        <v>1426</v>
      </c>
      <c r="Q342" s="1035">
        <v>3720</v>
      </c>
      <c r="R342" s="1033">
        <v>235</v>
      </c>
      <c r="S342" s="1033">
        <v>335</v>
      </c>
      <c r="T342" s="1033">
        <v>1764</v>
      </c>
      <c r="U342" s="1033">
        <v>3667</v>
      </c>
    </row>
    <row r="343" spans="1:21">
      <c r="A343" s="1033"/>
      <c r="B343" s="1033"/>
      <c r="C343" s="1033"/>
      <c r="D343" s="1034"/>
      <c r="E343" s="1033"/>
      <c r="F343" s="1033" t="s">
        <v>12207</v>
      </c>
      <c r="G343" s="1033">
        <v>57184</v>
      </c>
      <c r="H343" s="1033">
        <v>236</v>
      </c>
      <c r="I343" s="1033">
        <v>212</v>
      </c>
      <c r="J343" s="1033">
        <v>1729</v>
      </c>
      <c r="K343" s="1033">
        <v>1466</v>
      </c>
      <c r="L343" s="1033">
        <v>6014</v>
      </c>
      <c r="M343" s="1033">
        <v>5717</v>
      </c>
      <c r="N343" s="1033">
        <v>14301</v>
      </c>
      <c r="O343" s="1033">
        <v>13078</v>
      </c>
      <c r="P343" s="1035">
        <v>1680</v>
      </c>
      <c r="Q343" s="1035">
        <v>4213</v>
      </c>
      <c r="R343" s="1033">
        <v>285</v>
      </c>
      <c r="S343" s="1033">
        <v>464</v>
      </c>
      <c r="T343" s="1033">
        <v>2444</v>
      </c>
      <c r="U343" s="1033">
        <v>5345</v>
      </c>
    </row>
    <row r="344" spans="1:21">
      <c r="A344" s="1033"/>
      <c r="B344" s="1033"/>
      <c r="C344" s="1033"/>
      <c r="D344" s="1034"/>
      <c r="E344" s="1033"/>
      <c r="F344" s="1033" t="s">
        <v>6689</v>
      </c>
      <c r="G344" s="1033">
        <v>97343</v>
      </c>
      <c r="H344" s="1033">
        <v>441</v>
      </c>
      <c r="I344" s="1033">
        <v>422</v>
      </c>
      <c r="J344" s="1033">
        <v>2520</v>
      </c>
      <c r="K344" s="1033">
        <v>2220</v>
      </c>
      <c r="L344" s="1033">
        <v>8928</v>
      </c>
      <c r="M344" s="1033">
        <v>8524</v>
      </c>
      <c r="N344" s="1033">
        <v>25295</v>
      </c>
      <c r="O344" s="1033">
        <v>22905</v>
      </c>
      <c r="P344" s="1035">
        <v>3220</v>
      </c>
      <c r="Q344" s="1035">
        <v>8072</v>
      </c>
      <c r="R344" s="1033">
        <v>542</v>
      </c>
      <c r="S344" s="1033">
        <v>811</v>
      </c>
      <c r="T344" s="1033">
        <v>4283</v>
      </c>
      <c r="U344" s="1033">
        <v>9160</v>
      </c>
    </row>
    <row r="345" spans="1:21">
      <c r="A345" s="1033"/>
      <c r="B345" s="1033" t="s">
        <v>11477</v>
      </c>
      <c r="C345" s="1033" t="s">
        <v>12282</v>
      </c>
      <c r="D345" s="1034" t="s">
        <v>9105</v>
      </c>
      <c r="E345" s="1033" t="s">
        <v>12283</v>
      </c>
      <c r="F345" s="1033" t="s">
        <v>12201</v>
      </c>
      <c r="G345" s="1033">
        <v>92</v>
      </c>
      <c r="H345" s="1033">
        <v>0</v>
      </c>
      <c r="I345" s="1033">
        <v>0</v>
      </c>
      <c r="J345" s="1033">
        <v>2</v>
      </c>
      <c r="K345" s="1033">
        <v>2</v>
      </c>
      <c r="L345" s="1033">
        <v>7</v>
      </c>
      <c r="M345" s="1033">
        <v>2</v>
      </c>
      <c r="N345" s="1033">
        <v>33</v>
      </c>
      <c r="O345" s="1033">
        <v>27</v>
      </c>
      <c r="P345" s="1035">
        <v>6</v>
      </c>
      <c r="Q345" s="1035">
        <v>6</v>
      </c>
      <c r="R345" s="1033">
        <v>1</v>
      </c>
      <c r="S345" s="1033">
        <v>0</v>
      </c>
      <c r="T345" s="1033">
        <v>1</v>
      </c>
      <c r="U345" s="1033">
        <v>5</v>
      </c>
    </row>
    <row r="346" spans="1:21">
      <c r="A346" s="1033"/>
      <c r="B346" s="1033"/>
      <c r="C346" s="1033"/>
      <c r="D346" s="1034"/>
      <c r="E346" s="1033"/>
      <c r="F346" s="1033" t="s">
        <v>12202</v>
      </c>
      <c r="G346" s="1033">
        <v>42681</v>
      </c>
      <c r="H346" s="1033">
        <v>207</v>
      </c>
      <c r="I346" s="1033">
        <v>171</v>
      </c>
      <c r="J346" s="1033">
        <v>1054</v>
      </c>
      <c r="K346" s="1033">
        <v>932</v>
      </c>
      <c r="L346" s="1033">
        <v>3902</v>
      </c>
      <c r="M346" s="1033">
        <v>3760</v>
      </c>
      <c r="N346" s="1033">
        <v>10956</v>
      </c>
      <c r="O346" s="1033">
        <v>10093</v>
      </c>
      <c r="P346" s="1035">
        <v>1580</v>
      </c>
      <c r="Q346" s="1035">
        <v>3768</v>
      </c>
      <c r="R346" s="1033">
        <v>225</v>
      </c>
      <c r="S346" s="1033">
        <v>337</v>
      </c>
      <c r="T346" s="1033">
        <v>2041</v>
      </c>
      <c r="U346" s="1033">
        <v>3655</v>
      </c>
    </row>
    <row r="347" spans="1:21">
      <c r="A347" s="1033"/>
      <c r="B347" s="1033"/>
      <c r="C347" s="1033"/>
      <c r="D347" s="1034"/>
      <c r="E347" s="1033"/>
      <c r="F347" s="1033" t="s">
        <v>12203</v>
      </c>
      <c r="G347" s="1033">
        <v>441</v>
      </c>
      <c r="H347" s="1033">
        <v>0</v>
      </c>
      <c r="I347" s="1033">
        <v>1</v>
      </c>
      <c r="J347" s="1033">
        <v>6</v>
      </c>
      <c r="K347" s="1033">
        <v>4</v>
      </c>
      <c r="L347" s="1033">
        <v>28</v>
      </c>
      <c r="M347" s="1033">
        <v>27</v>
      </c>
      <c r="N347" s="1033">
        <v>214</v>
      </c>
      <c r="O347" s="1033">
        <v>94</v>
      </c>
      <c r="P347" s="1035">
        <v>20</v>
      </c>
      <c r="Q347" s="1035">
        <v>27</v>
      </c>
      <c r="R347" s="1033">
        <v>1</v>
      </c>
      <c r="S347" s="1033">
        <v>0</v>
      </c>
      <c r="T347" s="1033">
        <v>10</v>
      </c>
      <c r="U347" s="1033">
        <v>9</v>
      </c>
    </row>
    <row r="348" spans="1:21">
      <c r="A348" s="1033"/>
      <c r="B348" s="1033"/>
      <c r="C348" s="1033"/>
      <c r="D348" s="1034"/>
      <c r="E348" s="1033"/>
      <c r="F348" s="1033" t="s">
        <v>12204</v>
      </c>
      <c r="G348" s="1033">
        <v>2398</v>
      </c>
      <c r="H348" s="1033">
        <v>0</v>
      </c>
      <c r="I348" s="1033">
        <v>0</v>
      </c>
      <c r="J348" s="1033">
        <v>5</v>
      </c>
      <c r="K348" s="1033">
        <v>3</v>
      </c>
      <c r="L348" s="1033">
        <v>92</v>
      </c>
      <c r="M348" s="1033">
        <v>132</v>
      </c>
      <c r="N348" s="1033">
        <v>740</v>
      </c>
      <c r="O348" s="1033">
        <v>544</v>
      </c>
      <c r="P348" s="1035">
        <v>100</v>
      </c>
      <c r="Q348" s="1035">
        <v>236</v>
      </c>
      <c r="R348" s="1033">
        <v>20</v>
      </c>
      <c r="S348" s="1033">
        <v>28</v>
      </c>
      <c r="T348" s="1033">
        <v>183</v>
      </c>
      <c r="U348" s="1033">
        <v>315</v>
      </c>
    </row>
    <row r="349" spans="1:21">
      <c r="A349" s="1033"/>
      <c r="B349" s="1033"/>
      <c r="C349" s="1033"/>
      <c r="D349" s="1034"/>
      <c r="E349" s="1033"/>
      <c r="F349" s="1033" t="s">
        <v>12205</v>
      </c>
      <c r="G349" s="1033">
        <v>125</v>
      </c>
      <c r="H349" s="1033">
        <v>0</v>
      </c>
      <c r="I349" s="1033">
        <v>1</v>
      </c>
      <c r="J349" s="1033">
        <v>1</v>
      </c>
      <c r="K349" s="1033">
        <v>2</v>
      </c>
      <c r="L349" s="1033">
        <v>12</v>
      </c>
      <c r="M349" s="1033">
        <v>15</v>
      </c>
      <c r="N349" s="1033">
        <v>33</v>
      </c>
      <c r="O349" s="1033">
        <v>41</v>
      </c>
      <c r="P349" s="1035">
        <v>3</v>
      </c>
      <c r="Q349" s="1035">
        <v>4</v>
      </c>
      <c r="R349" s="1033">
        <v>0</v>
      </c>
      <c r="S349" s="1033">
        <v>0</v>
      </c>
      <c r="T349" s="1033">
        <v>2</v>
      </c>
      <c r="U349" s="1033">
        <v>11</v>
      </c>
    </row>
    <row r="350" spans="1:21">
      <c r="A350" s="1033"/>
      <c r="B350" s="1033"/>
      <c r="C350" s="1033"/>
      <c r="D350" s="1034"/>
      <c r="E350" s="1033"/>
      <c r="F350" s="1033" t="s">
        <v>12206</v>
      </c>
      <c r="G350" s="1033">
        <v>8063</v>
      </c>
      <c r="H350" s="1033">
        <v>24</v>
      </c>
      <c r="I350" s="1033">
        <v>34</v>
      </c>
      <c r="J350" s="1033">
        <v>345</v>
      </c>
      <c r="K350" s="1033">
        <v>301</v>
      </c>
      <c r="L350" s="1033">
        <v>1126</v>
      </c>
      <c r="M350" s="1033">
        <v>1021</v>
      </c>
      <c r="N350" s="1033">
        <v>1872</v>
      </c>
      <c r="O350" s="1033">
        <v>2269</v>
      </c>
      <c r="P350" s="1035">
        <v>146</v>
      </c>
      <c r="Q350" s="1035">
        <v>381</v>
      </c>
      <c r="R350" s="1033">
        <v>22</v>
      </c>
      <c r="S350" s="1033">
        <v>33</v>
      </c>
      <c r="T350" s="1033">
        <v>161</v>
      </c>
      <c r="U350" s="1033">
        <v>328</v>
      </c>
    </row>
    <row r="351" spans="1:21">
      <c r="A351" s="1033"/>
      <c r="B351" s="1033"/>
      <c r="C351" s="1033"/>
      <c r="D351" s="1034"/>
      <c r="E351" s="1033"/>
      <c r="F351" s="1033" t="s">
        <v>12207</v>
      </c>
      <c r="G351" s="1033">
        <v>1589</v>
      </c>
      <c r="H351" s="1033">
        <v>21</v>
      </c>
      <c r="I351" s="1033">
        <v>22</v>
      </c>
      <c r="J351" s="1033">
        <v>78</v>
      </c>
      <c r="K351" s="1033">
        <v>71</v>
      </c>
      <c r="L351" s="1033">
        <v>98</v>
      </c>
      <c r="M351" s="1033">
        <v>109</v>
      </c>
      <c r="N351" s="1033">
        <v>394</v>
      </c>
      <c r="O351" s="1033">
        <v>455</v>
      </c>
      <c r="P351" s="1035">
        <v>49</v>
      </c>
      <c r="Q351" s="1035">
        <v>133</v>
      </c>
      <c r="R351" s="1033">
        <v>14</v>
      </c>
      <c r="S351" s="1033">
        <v>7</v>
      </c>
      <c r="T351" s="1033">
        <v>58</v>
      </c>
      <c r="U351" s="1033">
        <v>80</v>
      </c>
    </row>
    <row r="352" spans="1:21">
      <c r="A352" s="1033"/>
      <c r="B352" s="1033"/>
      <c r="C352" s="1033"/>
      <c r="D352" s="1034"/>
      <c r="E352" s="1033"/>
      <c r="F352" s="1033" t="s">
        <v>6689</v>
      </c>
      <c r="G352" s="1033">
        <v>55389</v>
      </c>
      <c r="H352" s="1033">
        <v>252</v>
      </c>
      <c r="I352" s="1033">
        <v>229</v>
      </c>
      <c r="J352" s="1033">
        <v>1491</v>
      </c>
      <c r="K352" s="1033">
        <v>1315</v>
      </c>
      <c r="L352" s="1033">
        <v>5265</v>
      </c>
      <c r="M352" s="1033">
        <v>5066</v>
      </c>
      <c r="N352" s="1033">
        <v>14242</v>
      </c>
      <c r="O352" s="1033">
        <v>13523</v>
      </c>
      <c r="P352" s="1035">
        <v>1904</v>
      </c>
      <c r="Q352" s="1035">
        <v>4555</v>
      </c>
      <c r="R352" s="1033">
        <v>283</v>
      </c>
      <c r="S352" s="1033">
        <v>405</v>
      </c>
      <c r="T352" s="1033">
        <v>2456</v>
      </c>
      <c r="U352" s="1033">
        <v>4403</v>
      </c>
    </row>
    <row r="353" spans="1:21">
      <c r="A353" s="1033"/>
      <c r="B353" s="1033" t="s">
        <v>12284</v>
      </c>
      <c r="C353" s="1033" t="s">
        <v>12285</v>
      </c>
      <c r="D353" s="1034" t="s">
        <v>5596</v>
      </c>
      <c r="E353" s="1033" t="s">
        <v>12286</v>
      </c>
      <c r="F353" s="1033" t="s">
        <v>12201</v>
      </c>
      <c r="G353" s="1033">
        <v>218</v>
      </c>
      <c r="H353" s="1033">
        <v>0</v>
      </c>
      <c r="I353" s="1033">
        <v>0</v>
      </c>
      <c r="J353" s="1033">
        <v>2</v>
      </c>
      <c r="K353" s="1033">
        <v>3</v>
      </c>
      <c r="L353" s="1033">
        <v>10</v>
      </c>
      <c r="M353" s="1033">
        <v>11</v>
      </c>
      <c r="N353" s="1033">
        <v>87</v>
      </c>
      <c r="O353" s="1033">
        <v>58</v>
      </c>
      <c r="P353" s="1035">
        <v>7</v>
      </c>
      <c r="Q353" s="1035">
        <v>18</v>
      </c>
      <c r="R353" s="1033">
        <v>2</v>
      </c>
      <c r="S353" s="1033">
        <v>1</v>
      </c>
      <c r="T353" s="1033">
        <v>4</v>
      </c>
      <c r="U353" s="1033">
        <v>15</v>
      </c>
    </row>
    <row r="354" spans="1:21">
      <c r="A354" s="1033"/>
      <c r="B354" s="1033"/>
      <c r="C354" s="1033"/>
      <c r="D354" s="1034"/>
      <c r="E354" s="1033"/>
      <c r="F354" s="1033" t="s">
        <v>12202</v>
      </c>
      <c r="G354" s="1033">
        <v>33231</v>
      </c>
      <c r="H354" s="1033">
        <v>140</v>
      </c>
      <c r="I354" s="1033">
        <v>142</v>
      </c>
      <c r="J354" s="1033">
        <v>1028</v>
      </c>
      <c r="K354" s="1033">
        <v>999</v>
      </c>
      <c r="L354" s="1033">
        <v>3431</v>
      </c>
      <c r="M354" s="1033">
        <v>3351</v>
      </c>
      <c r="N354" s="1033">
        <v>8537</v>
      </c>
      <c r="O354" s="1033">
        <v>7800</v>
      </c>
      <c r="P354" s="1035">
        <v>960</v>
      </c>
      <c r="Q354" s="1035">
        <v>2462</v>
      </c>
      <c r="R354" s="1033">
        <v>186</v>
      </c>
      <c r="S354" s="1033">
        <v>260</v>
      </c>
      <c r="T354" s="1033">
        <v>1375</v>
      </c>
      <c r="U354" s="1033">
        <v>2560</v>
      </c>
    </row>
    <row r="355" spans="1:21">
      <c r="A355" s="1033"/>
      <c r="B355" s="1033"/>
      <c r="C355" s="1033"/>
      <c r="D355" s="1034"/>
      <c r="E355" s="1033"/>
      <c r="F355" s="1033" t="s">
        <v>12203</v>
      </c>
      <c r="G355" s="1033">
        <v>1532</v>
      </c>
      <c r="H355" s="1033">
        <v>1</v>
      </c>
      <c r="I355" s="1033">
        <v>0</v>
      </c>
      <c r="J355" s="1033">
        <v>8</v>
      </c>
      <c r="K355" s="1033">
        <v>7</v>
      </c>
      <c r="L355" s="1033">
        <v>106</v>
      </c>
      <c r="M355" s="1033">
        <v>118</v>
      </c>
      <c r="N355" s="1033">
        <v>662</v>
      </c>
      <c r="O355" s="1033">
        <v>413</v>
      </c>
      <c r="P355" s="1035">
        <v>63</v>
      </c>
      <c r="Q355" s="1035">
        <v>76</v>
      </c>
      <c r="R355" s="1033">
        <v>6</v>
      </c>
      <c r="S355" s="1033">
        <v>9</v>
      </c>
      <c r="T355" s="1033">
        <v>28</v>
      </c>
      <c r="U355" s="1033">
        <v>35</v>
      </c>
    </row>
    <row r="356" spans="1:21">
      <c r="A356" s="1033"/>
      <c r="B356" s="1033"/>
      <c r="C356" s="1033"/>
      <c r="D356" s="1034"/>
      <c r="E356" s="1033"/>
      <c r="F356" s="1033" t="s">
        <v>12204</v>
      </c>
      <c r="G356" s="1033">
        <v>3103</v>
      </c>
      <c r="H356" s="1033">
        <v>0</v>
      </c>
      <c r="I356" s="1033">
        <v>0</v>
      </c>
      <c r="J356" s="1033">
        <v>21</v>
      </c>
      <c r="K356" s="1033">
        <v>24</v>
      </c>
      <c r="L356" s="1033">
        <v>283</v>
      </c>
      <c r="M356" s="1033">
        <v>278</v>
      </c>
      <c r="N356" s="1033">
        <v>816</v>
      </c>
      <c r="O356" s="1033">
        <v>736</v>
      </c>
      <c r="P356" s="1035">
        <v>97</v>
      </c>
      <c r="Q356" s="1035">
        <v>345</v>
      </c>
      <c r="R356" s="1033">
        <v>17</v>
      </c>
      <c r="S356" s="1033">
        <v>29</v>
      </c>
      <c r="T356" s="1033">
        <v>156</v>
      </c>
      <c r="U356" s="1033">
        <v>301</v>
      </c>
    </row>
    <row r="357" spans="1:21">
      <c r="A357" s="1033"/>
      <c r="B357" s="1033"/>
      <c r="C357" s="1033"/>
      <c r="D357" s="1034"/>
      <c r="E357" s="1033"/>
      <c r="F357" s="1033" t="s">
        <v>12205</v>
      </c>
      <c r="G357" s="1033">
        <v>184</v>
      </c>
      <c r="H357" s="1033">
        <v>0</v>
      </c>
      <c r="I357" s="1033">
        <v>0</v>
      </c>
      <c r="J357" s="1033">
        <v>4</v>
      </c>
      <c r="K357" s="1033">
        <v>5</v>
      </c>
      <c r="L357" s="1033">
        <v>23</v>
      </c>
      <c r="M357" s="1033">
        <v>16</v>
      </c>
      <c r="N357" s="1033">
        <v>55</v>
      </c>
      <c r="O357" s="1033">
        <v>49</v>
      </c>
      <c r="P357" s="1035">
        <v>3</v>
      </c>
      <c r="Q357" s="1035">
        <v>10</v>
      </c>
      <c r="R357" s="1033">
        <v>0</v>
      </c>
      <c r="S357" s="1033">
        <v>1</v>
      </c>
      <c r="T357" s="1033">
        <v>9</v>
      </c>
      <c r="U357" s="1033">
        <v>9</v>
      </c>
    </row>
    <row r="358" spans="1:21">
      <c r="A358" s="1033"/>
      <c r="B358" s="1033"/>
      <c r="C358" s="1033"/>
      <c r="D358" s="1034"/>
      <c r="E358" s="1033"/>
      <c r="F358" s="1033" t="s">
        <v>12206</v>
      </c>
      <c r="G358" s="1033">
        <v>866</v>
      </c>
      <c r="H358" s="1033">
        <v>2</v>
      </c>
      <c r="I358" s="1033">
        <v>5</v>
      </c>
      <c r="J358" s="1033">
        <v>34</v>
      </c>
      <c r="K358" s="1033">
        <v>44</v>
      </c>
      <c r="L358" s="1033">
        <v>99</v>
      </c>
      <c r="M358" s="1033">
        <v>84</v>
      </c>
      <c r="N358" s="1033">
        <v>272</v>
      </c>
      <c r="O358" s="1033">
        <v>202</v>
      </c>
      <c r="P358" s="1035">
        <v>17</v>
      </c>
      <c r="Q358" s="1035">
        <v>34</v>
      </c>
      <c r="R358" s="1033">
        <v>2</v>
      </c>
      <c r="S358" s="1033">
        <v>2</v>
      </c>
      <c r="T358" s="1033">
        <v>22</v>
      </c>
      <c r="U358" s="1033">
        <v>47</v>
      </c>
    </row>
    <row r="359" spans="1:21">
      <c r="A359" s="1033"/>
      <c r="B359" s="1033"/>
      <c r="C359" s="1033"/>
      <c r="D359" s="1034"/>
      <c r="E359" s="1033"/>
      <c r="F359" s="1033" t="s">
        <v>12207</v>
      </c>
      <c r="G359" s="1033">
        <v>8041</v>
      </c>
      <c r="H359" s="1033">
        <v>51</v>
      </c>
      <c r="I359" s="1033">
        <v>32</v>
      </c>
      <c r="J359" s="1033">
        <v>133</v>
      </c>
      <c r="K359" s="1033">
        <v>135</v>
      </c>
      <c r="L359" s="1033">
        <v>656</v>
      </c>
      <c r="M359" s="1033">
        <v>623</v>
      </c>
      <c r="N359" s="1033">
        <v>2632</v>
      </c>
      <c r="O359" s="1033">
        <v>1892</v>
      </c>
      <c r="P359" s="1035">
        <v>349</v>
      </c>
      <c r="Q359" s="1035">
        <v>658</v>
      </c>
      <c r="R359" s="1033">
        <v>57</v>
      </c>
      <c r="S359" s="1033">
        <v>35</v>
      </c>
      <c r="T359" s="1033">
        <v>320</v>
      </c>
      <c r="U359" s="1033">
        <v>468</v>
      </c>
    </row>
    <row r="360" spans="1:21">
      <c r="A360" s="1033"/>
      <c r="B360" s="1033"/>
      <c r="C360" s="1033"/>
      <c r="D360" s="1034"/>
      <c r="E360" s="1033"/>
      <c r="F360" s="1033" t="s">
        <v>6689</v>
      </c>
      <c r="G360" s="1033">
        <v>47175</v>
      </c>
      <c r="H360" s="1033">
        <v>194</v>
      </c>
      <c r="I360" s="1033">
        <v>179</v>
      </c>
      <c r="J360" s="1033">
        <v>1230</v>
      </c>
      <c r="K360" s="1033">
        <v>1217</v>
      </c>
      <c r="L360" s="1033">
        <v>4608</v>
      </c>
      <c r="M360" s="1033">
        <v>4481</v>
      </c>
      <c r="N360" s="1033">
        <v>13061</v>
      </c>
      <c r="O360" s="1033">
        <v>11150</v>
      </c>
      <c r="P360" s="1035">
        <v>1496</v>
      </c>
      <c r="Q360" s="1035">
        <v>3603</v>
      </c>
      <c r="R360" s="1033">
        <v>270</v>
      </c>
      <c r="S360" s="1033">
        <v>337</v>
      </c>
      <c r="T360" s="1033">
        <v>1914</v>
      </c>
      <c r="U360" s="1033">
        <v>3435</v>
      </c>
    </row>
    <row r="361" spans="1:21">
      <c r="A361" s="1033"/>
      <c r="B361" s="1033" t="s">
        <v>12287</v>
      </c>
      <c r="C361" s="1033" t="s">
        <v>12288</v>
      </c>
      <c r="D361" s="1034" t="s">
        <v>596</v>
      </c>
      <c r="E361" s="1033" t="s">
        <v>12289</v>
      </c>
      <c r="F361" s="1033" t="s">
        <v>12201</v>
      </c>
      <c r="G361" s="1033">
        <v>5843</v>
      </c>
      <c r="H361" s="1033">
        <v>2</v>
      </c>
      <c r="I361" s="1033">
        <v>0</v>
      </c>
      <c r="J361" s="1033">
        <v>45</v>
      </c>
      <c r="K361" s="1033">
        <v>27</v>
      </c>
      <c r="L361" s="1033">
        <v>450</v>
      </c>
      <c r="M361" s="1033">
        <v>480</v>
      </c>
      <c r="N361" s="1033">
        <v>1809</v>
      </c>
      <c r="O361" s="1033">
        <v>1305</v>
      </c>
      <c r="P361" s="1035">
        <v>241</v>
      </c>
      <c r="Q361" s="1035">
        <v>575</v>
      </c>
      <c r="R361" s="1033">
        <v>50</v>
      </c>
      <c r="S361" s="1033">
        <v>41</v>
      </c>
      <c r="T361" s="1033">
        <v>265</v>
      </c>
      <c r="U361" s="1033">
        <v>553</v>
      </c>
    </row>
    <row r="362" spans="1:21">
      <c r="A362" s="1033"/>
      <c r="B362" s="1033"/>
      <c r="C362" s="1033"/>
      <c r="D362" s="1034"/>
      <c r="E362" s="1033"/>
      <c r="F362" s="1033" t="s">
        <v>12202</v>
      </c>
      <c r="G362" s="1033">
        <v>1056</v>
      </c>
      <c r="H362" s="1033">
        <v>1</v>
      </c>
      <c r="I362" s="1033">
        <v>2</v>
      </c>
      <c r="J362" s="1033">
        <v>20</v>
      </c>
      <c r="K362" s="1033">
        <v>15</v>
      </c>
      <c r="L362" s="1033">
        <v>84</v>
      </c>
      <c r="M362" s="1033">
        <v>67</v>
      </c>
      <c r="N362" s="1033">
        <v>313</v>
      </c>
      <c r="O362" s="1033">
        <v>228</v>
      </c>
      <c r="P362" s="1035">
        <v>52</v>
      </c>
      <c r="Q362" s="1035">
        <v>100</v>
      </c>
      <c r="R362" s="1033">
        <v>5</v>
      </c>
      <c r="S362" s="1033">
        <v>6</v>
      </c>
      <c r="T362" s="1033">
        <v>61</v>
      </c>
      <c r="U362" s="1033">
        <v>102</v>
      </c>
    </row>
    <row r="363" spans="1:21">
      <c r="A363" s="1033"/>
      <c r="B363" s="1033"/>
      <c r="C363" s="1033"/>
      <c r="D363" s="1034"/>
      <c r="E363" s="1033"/>
      <c r="F363" s="1033" t="s">
        <v>12203</v>
      </c>
      <c r="G363" s="1033">
        <v>220</v>
      </c>
      <c r="H363" s="1033">
        <v>0</v>
      </c>
      <c r="I363" s="1033">
        <v>0</v>
      </c>
      <c r="J363" s="1033">
        <v>2</v>
      </c>
      <c r="K363" s="1033">
        <v>0</v>
      </c>
      <c r="L363" s="1033">
        <v>11</v>
      </c>
      <c r="M363" s="1033">
        <v>11</v>
      </c>
      <c r="N363" s="1033">
        <v>109</v>
      </c>
      <c r="O363" s="1033">
        <v>53</v>
      </c>
      <c r="P363" s="1035">
        <v>12</v>
      </c>
      <c r="Q363" s="1035">
        <v>12</v>
      </c>
      <c r="R363" s="1033">
        <v>0</v>
      </c>
      <c r="S363" s="1033">
        <v>0</v>
      </c>
      <c r="T363" s="1033">
        <v>6</v>
      </c>
      <c r="U363" s="1033">
        <v>4</v>
      </c>
    </row>
    <row r="364" spans="1:21">
      <c r="A364" s="1033"/>
      <c r="B364" s="1033"/>
      <c r="C364" s="1033"/>
      <c r="D364" s="1034"/>
      <c r="E364" s="1033"/>
      <c r="F364" s="1033" t="s">
        <v>12204</v>
      </c>
      <c r="G364" s="1033">
        <v>40</v>
      </c>
      <c r="H364" s="1033">
        <v>0</v>
      </c>
      <c r="I364" s="1033">
        <v>0</v>
      </c>
      <c r="J364" s="1033">
        <v>1</v>
      </c>
      <c r="K364" s="1033">
        <v>2</v>
      </c>
      <c r="L364" s="1033">
        <v>4</v>
      </c>
      <c r="M364" s="1033">
        <v>3</v>
      </c>
      <c r="N364" s="1033">
        <v>17</v>
      </c>
      <c r="O364" s="1033">
        <v>9</v>
      </c>
      <c r="P364" s="1035">
        <v>0</v>
      </c>
      <c r="Q364" s="1035">
        <v>2</v>
      </c>
      <c r="R364" s="1033">
        <v>0</v>
      </c>
      <c r="S364" s="1033">
        <v>0</v>
      </c>
      <c r="T364" s="1033">
        <v>1</v>
      </c>
      <c r="U364" s="1033">
        <v>1</v>
      </c>
    </row>
    <row r="365" spans="1:21">
      <c r="A365" s="1033"/>
      <c r="B365" s="1033"/>
      <c r="C365" s="1033"/>
      <c r="D365" s="1034"/>
      <c r="E365" s="1033"/>
      <c r="F365" s="1033" t="s">
        <v>12205</v>
      </c>
      <c r="G365" s="1033">
        <v>25983</v>
      </c>
      <c r="H365" s="1033">
        <v>91</v>
      </c>
      <c r="I365" s="1033">
        <v>75</v>
      </c>
      <c r="J365" s="1033">
        <v>593</v>
      </c>
      <c r="K365" s="1033">
        <v>591</v>
      </c>
      <c r="L365" s="1033">
        <v>2456</v>
      </c>
      <c r="M365" s="1033">
        <v>2207</v>
      </c>
      <c r="N365" s="1033">
        <v>6711</v>
      </c>
      <c r="O365" s="1033">
        <v>5592</v>
      </c>
      <c r="P365" s="1035">
        <v>969</v>
      </c>
      <c r="Q365" s="1035">
        <v>2356</v>
      </c>
      <c r="R365" s="1033">
        <v>148</v>
      </c>
      <c r="S365" s="1033">
        <v>222</v>
      </c>
      <c r="T365" s="1033">
        <v>1338</v>
      </c>
      <c r="U365" s="1033">
        <v>2634</v>
      </c>
    </row>
    <row r="366" spans="1:21">
      <c r="A366" s="1033"/>
      <c r="B366" s="1033"/>
      <c r="C366" s="1033"/>
      <c r="D366" s="1034"/>
      <c r="E366" s="1033"/>
      <c r="F366" s="1033" t="s">
        <v>12206</v>
      </c>
      <c r="G366" s="1033">
        <v>1253</v>
      </c>
      <c r="H366" s="1033">
        <v>4</v>
      </c>
      <c r="I366" s="1033">
        <v>7</v>
      </c>
      <c r="J366" s="1033">
        <v>30</v>
      </c>
      <c r="K366" s="1033">
        <v>30</v>
      </c>
      <c r="L366" s="1033">
        <v>102</v>
      </c>
      <c r="M366" s="1033">
        <v>98</v>
      </c>
      <c r="N366" s="1033">
        <v>344</v>
      </c>
      <c r="O366" s="1033">
        <v>282</v>
      </c>
      <c r="P366" s="1035">
        <v>37</v>
      </c>
      <c r="Q366" s="1035">
        <v>101</v>
      </c>
      <c r="R366" s="1033">
        <v>7</v>
      </c>
      <c r="S366" s="1033">
        <v>13</v>
      </c>
      <c r="T366" s="1033">
        <v>62</v>
      </c>
      <c r="U366" s="1033">
        <v>136</v>
      </c>
    </row>
    <row r="367" spans="1:21">
      <c r="A367" s="1033"/>
      <c r="B367" s="1033"/>
      <c r="C367" s="1033"/>
      <c r="D367" s="1034"/>
      <c r="E367" s="1033"/>
      <c r="F367" s="1033" t="s">
        <v>12207</v>
      </c>
      <c r="G367" s="1033">
        <v>1356</v>
      </c>
      <c r="H367" s="1033">
        <v>48</v>
      </c>
      <c r="I367" s="1033">
        <v>42</v>
      </c>
      <c r="J367" s="1033">
        <v>122</v>
      </c>
      <c r="K367" s="1033">
        <v>112</v>
      </c>
      <c r="L367" s="1033">
        <v>91</v>
      </c>
      <c r="M367" s="1033">
        <v>76</v>
      </c>
      <c r="N367" s="1033">
        <v>371</v>
      </c>
      <c r="O367" s="1033">
        <v>289</v>
      </c>
      <c r="P367" s="1035">
        <v>39</v>
      </c>
      <c r="Q367" s="1035">
        <v>76</v>
      </c>
      <c r="R367" s="1033">
        <v>4</v>
      </c>
      <c r="S367" s="1033">
        <v>4</v>
      </c>
      <c r="T367" s="1033">
        <v>33</v>
      </c>
      <c r="U367" s="1033">
        <v>49</v>
      </c>
    </row>
    <row r="368" spans="1:21">
      <c r="A368" s="1033"/>
      <c r="B368" s="1033"/>
      <c r="C368" s="1033"/>
      <c r="D368" s="1034"/>
      <c r="E368" s="1033"/>
      <c r="F368" s="1033" t="s">
        <v>6689</v>
      </c>
      <c r="G368" s="1033">
        <v>35751</v>
      </c>
      <c r="H368" s="1033">
        <v>146</v>
      </c>
      <c r="I368" s="1033">
        <v>126</v>
      </c>
      <c r="J368" s="1033">
        <v>813</v>
      </c>
      <c r="K368" s="1033">
        <v>777</v>
      </c>
      <c r="L368" s="1033">
        <v>3198</v>
      </c>
      <c r="M368" s="1033">
        <v>2942</v>
      </c>
      <c r="N368" s="1033">
        <v>9674</v>
      </c>
      <c r="O368" s="1033">
        <v>7758</v>
      </c>
      <c r="P368" s="1035">
        <v>1350</v>
      </c>
      <c r="Q368" s="1035">
        <v>3222</v>
      </c>
      <c r="R368" s="1033">
        <v>214</v>
      </c>
      <c r="S368" s="1033">
        <v>286</v>
      </c>
      <c r="T368" s="1033">
        <v>1766</v>
      </c>
      <c r="U368" s="1033">
        <v>3479</v>
      </c>
    </row>
    <row r="369" spans="1:21">
      <c r="A369" s="1033"/>
      <c r="B369" s="1033" t="s">
        <v>12290</v>
      </c>
      <c r="C369" s="1033" t="s">
        <v>12291</v>
      </c>
      <c r="D369" s="1034" t="s">
        <v>260</v>
      </c>
      <c r="E369" s="1033" t="s">
        <v>12292</v>
      </c>
      <c r="F369" s="1033" t="s">
        <v>12201</v>
      </c>
      <c r="G369" s="1033">
        <v>130</v>
      </c>
      <c r="H369" s="1033">
        <v>0</v>
      </c>
      <c r="I369" s="1033">
        <v>0</v>
      </c>
      <c r="J369" s="1033">
        <v>3</v>
      </c>
      <c r="K369" s="1033">
        <v>2</v>
      </c>
      <c r="L369" s="1033">
        <v>7</v>
      </c>
      <c r="M369" s="1033">
        <v>4</v>
      </c>
      <c r="N369" s="1033">
        <v>55</v>
      </c>
      <c r="O369" s="1033">
        <v>40</v>
      </c>
      <c r="P369" s="1035">
        <v>4</v>
      </c>
      <c r="Q369" s="1035">
        <v>6</v>
      </c>
      <c r="R369" s="1033">
        <v>1</v>
      </c>
      <c r="S369" s="1033">
        <v>0</v>
      </c>
      <c r="T369" s="1033">
        <v>4</v>
      </c>
      <c r="U369" s="1033">
        <v>4</v>
      </c>
    </row>
    <row r="370" spans="1:21">
      <c r="A370" s="1033"/>
      <c r="B370" s="1033"/>
      <c r="C370" s="1033"/>
      <c r="D370" s="1034"/>
      <c r="E370" s="1033"/>
      <c r="F370" s="1033" t="s">
        <v>12202</v>
      </c>
      <c r="G370" s="1033">
        <v>38894</v>
      </c>
      <c r="H370" s="1033">
        <v>92</v>
      </c>
      <c r="I370" s="1033">
        <v>100</v>
      </c>
      <c r="J370" s="1033">
        <v>799</v>
      </c>
      <c r="K370" s="1033">
        <v>770</v>
      </c>
      <c r="L370" s="1033">
        <v>3615</v>
      </c>
      <c r="M370" s="1033">
        <v>3405</v>
      </c>
      <c r="N370" s="1033">
        <v>10278</v>
      </c>
      <c r="O370" s="1033">
        <v>8178</v>
      </c>
      <c r="P370" s="1035">
        <v>1280</v>
      </c>
      <c r="Q370" s="1035">
        <v>3406</v>
      </c>
      <c r="R370" s="1033">
        <v>229</v>
      </c>
      <c r="S370" s="1033">
        <v>329</v>
      </c>
      <c r="T370" s="1033">
        <v>2217</v>
      </c>
      <c r="U370" s="1033">
        <v>4196</v>
      </c>
    </row>
    <row r="371" spans="1:21">
      <c r="A371" s="1033"/>
      <c r="B371" s="1033"/>
      <c r="C371" s="1033"/>
      <c r="D371" s="1034"/>
      <c r="E371" s="1033"/>
      <c r="F371" s="1033" t="s">
        <v>12203</v>
      </c>
      <c r="G371" s="1033">
        <v>1642</v>
      </c>
      <c r="H371" s="1033">
        <v>1</v>
      </c>
      <c r="I371" s="1033">
        <v>4</v>
      </c>
      <c r="J371" s="1033">
        <v>8</v>
      </c>
      <c r="K371" s="1033">
        <v>7</v>
      </c>
      <c r="L371" s="1033">
        <v>116</v>
      </c>
      <c r="M371" s="1033">
        <v>103</v>
      </c>
      <c r="N371" s="1033">
        <v>768</v>
      </c>
      <c r="O371" s="1033">
        <v>323</v>
      </c>
      <c r="P371" s="1035">
        <v>96</v>
      </c>
      <c r="Q371" s="1035">
        <v>122</v>
      </c>
      <c r="R371" s="1033">
        <v>3</v>
      </c>
      <c r="S371" s="1033">
        <v>4</v>
      </c>
      <c r="T371" s="1033">
        <v>35</v>
      </c>
      <c r="U371" s="1033">
        <v>52</v>
      </c>
    </row>
    <row r="372" spans="1:21">
      <c r="A372" s="1033"/>
      <c r="B372" s="1033"/>
      <c r="C372" s="1033"/>
      <c r="D372" s="1034"/>
      <c r="E372" s="1033"/>
      <c r="F372" s="1033" t="s">
        <v>12204</v>
      </c>
      <c r="G372" s="1033">
        <v>159</v>
      </c>
      <c r="H372" s="1033">
        <v>0</v>
      </c>
      <c r="I372" s="1033">
        <v>0</v>
      </c>
      <c r="J372" s="1033">
        <v>0</v>
      </c>
      <c r="K372" s="1033">
        <v>0</v>
      </c>
      <c r="L372" s="1033">
        <v>15</v>
      </c>
      <c r="M372" s="1033">
        <v>19</v>
      </c>
      <c r="N372" s="1033">
        <v>35</v>
      </c>
      <c r="O372" s="1033">
        <v>52</v>
      </c>
      <c r="P372" s="1035">
        <v>9</v>
      </c>
      <c r="Q372" s="1035">
        <v>7</v>
      </c>
      <c r="R372" s="1033">
        <v>0</v>
      </c>
      <c r="S372" s="1033">
        <v>1</v>
      </c>
      <c r="T372" s="1033">
        <v>4</v>
      </c>
      <c r="U372" s="1033">
        <v>17</v>
      </c>
    </row>
    <row r="373" spans="1:21">
      <c r="A373" s="1033"/>
      <c r="B373" s="1033"/>
      <c r="C373" s="1033"/>
      <c r="D373" s="1034"/>
      <c r="E373" s="1033"/>
      <c r="F373" s="1033" t="s">
        <v>12205</v>
      </c>
      <c r="G373" s="1033">
        <v>205</v>
      </c>
      <c r="H373" s="1033">
        <v>0</v>
      </c>
      <c r="I373" s="1033">
        <v>1</v>
      </c>
      <c r="J373" s="1033">
        <v>4</v>
      </c>
      <c r="K373" s="1033">
        <v>4</v>
      </c>
      <c r="L373" s="1033">
        <v>15</v>
      </c>
      <c r="M373" s="1033">
        <v>15</v>
      </c>
      <c r="N373" s="1033">
        <v>76</v>
      </c>
      <c r="O373" s="1033">
        <v>56</v>
      </c>
      <c r="P373" s="1035">
        <v>9</v>
      </c>
      <c r="Q373" s="1035">
        <v>11</v>
      </c>
      <c r="R373" s="1033">
        <v>1</v>
      </c>
      <c r="S373" s="1033">
        <v>0</v>
      </c>
      <c r="T373" s="1033">
        <v>5</v>
      </c>
      <c r="U373" s="1033">
        <v>8</v>
      </c>
    </row>
    <row r="374" spans="1:21">
      <c r="A374" s="1033"/>
      <c r="B374" s="1033"/>
      <c r="C374" s="1033"/>
      <c r="D374" s="1034"/>
      <c r="E374" s="1033"/>
      <c r="F374" s="1033" t="s">
        <v>12206</v>
      </c>
      <c r="G374" s="1033">
        <v>739</v>
      </c>
      <c r="H374" s="1033">
        <v>2</v>
      </c>
      <c r="I374" s="1033">
        <v>4</v>
      </c>
      <c r="J374" s="1033">
        <v>19</v>
      </c>
      <c r="K374" s="1033">
        <v>15</v>
      </c>
      <c r="L374" s="1033">
        <v>61</v>
      </c>
      <c r="M374" s="1033">
        <v>55</v>
      </c>
      <c r="N374" s="1033">
        <v>251</v>
      </c>
      <c r="O374" s="1033">
        <v>172</v>
      </c>
      <c r="P374" s="1035">
        <v>31</v>
      </c>
      <c r="Q374" s="1035">
        <v>51</v>
      </c>
      <c r="R374" s="1033">
        <v>5</v>
      </c>
      <c r="S374" s="1033">
        <v>3</v>
      </c>
      <c r="T374" s="1033">
        <v>23</v>
      </c>
      <c r="U374" s="1033">
        <v>47</v>
      </c>
    </row>
    <row r="375" spans="1:21">
      <c r="A375" s="1033"/>
      <c r="B375" s="1033"/>
      <c r="C375" s="1033"/>
      <c r="D375" s="1034"/>
      <c r="E375" s="1033"/>
      <c r="F375" s="1033" t="s">
        <v>12207</v>
      </c>
      <c r="G375" s="1033">
        <v>14065</v>
      </c>
      <c r="H375" s="1033">
        <v>146</v>
      </c>
      <c r="I375" s="1033">
        <v>120</v>
      </c>
      <c r="J375" s="1033">
        <v>402</v>
      </c>
      <c r="K375" s="1033">
        <v>353</v>
      </c>
      <c r="L375" s="1033">
        <v>1103</v>
      </c>
      <c r="M375" s="1033">
        <v>1004</v>
      </c>
      <c r="N375" s="1033">
        <v>3510</v>
      </c>
      <c r="O375" s="1033">
        <v>3136</v>
      </c>
      <c r="P375" s="1035">
        <v>656</v>
      </c>
      <c r="Q375" s="1035">
        <v>1521</v>
      </c>
      <c r="R375" s="1033">
        <v>102</v>
      </c>
      <c r="S375" s="1033">
        <v>107</v>
      </c>
      <c r="T375" s="1033">
        <v>666</v>
      </c>
      <c r="U375" s="1033">
        <v>1239</v>
      </c>
    </row>
    <row r="376" spans="1:21">
      <c r="A376" s="1033"/>
      <c r="B376" s="1033"/>
      <c r="C376" s="1033"/>
      <c r="D376" s="1034"/>
      <c r="E376" s="1033"/>
      <c r="F376" s="1033" t="s">
        <v>6689</v>
      </c>
      <c r="G376" s="1033">
        <v>55834</v>
      </c>
      <c r="H376" s="1033">
        <v>241</v>
      </c>
      <c r="I376" s="1033">
        <v>229</v>
      </c>
      <c r="J376" s="1033">
        <v>1235</v>
      </c>
      <c r="K376" s="1033">
        <v>1151</v>
      </c>
      <c r="L376" s="1033">
        <v>4932</v>
      </c>
      <c r="M376" s="1033">
        <v>4605</v>
      </c>
      <c r="N376" s="1033">
        <v>14973</v>
      </c>
      <c r="O376" s="1033">
        <v>11957</v>
      </c>
      <c r="P376" s="1035">
        <v>2085</v>
      </c>
      <c r="Q376" s="1035">
        <v>5124</v>
      </c>
      <c r="R376" s="1033">
        <v>341</v>
      </c>
      <c r="S376" s="1033">
        <v>444</v>
      </c>
      <c r="T376" s="1033">
        <v>2954</v>
      </c>
      <c r="U376" s="1033">
        <v>5563</v>
      </c>
    </row>
    <row r="377" spans="1:21">
      <c r="A377" s="1033"/>
      <c r="B377" s="1033" t="s">
        <v>12293</v>
      </c>
      <c r="C377" s="1033" t="s">
        <v>12294</v>
      </c>
      <c r="D377" s="1034" t="s">
        <v>7601</v>
      </c>
      <c r="E377" s="1033" t="s">
        <v>12295</v>
      </c>
      <c r="F377" s="1033" t="s">
        <v>12201</v>
      </c>
      <c r="G377" s="1033">
        <v>122</v>
      </c>
      <c r="H377" s="1033">
        <v>0</v>
      </c>
      <c r="I377" s="1033">
        <v>0</v>
      </c>
      <c r="J377" s="1033">
        <v>3</v>
      </c>
      <c r="K377" s="1033">
        <v>1</v>
      </c>
      <c r="L377" s="1033">
        <v>11</v>
      </c>
      <c r="M377" s="1033">
        <v>8</v>
      </c>
      <c r="N377" s="1033">
        <v>49</v>
      </c>
      <c r="O377" s="1033">
        <v>32</v>
      </c>
      <c r="P377" s="1035">
        <v>2</v>
      </c>
      <c r="Q377" s="1035">
        <v>2</v>
      </c>
      <c r="R377" s="1033">
        <v>0</v>
      </c>
      <c r="S377" s="1033">
        <v>0</v>
      </c>
      <c r="T377" s="1033">
        <v>8</v>
      </c>
      <c r="U377" s="1033">
        <v>6</v>
      </c>
    </row>
    <row r="378" spans="1:21">
      <c r="A378" s="1033"/>
      <c r="B378" s="1033"/>
      <c r="C378" s="1033"/>
      <c r="D378" s="1034"/>
      <c r="E378" s="1033"/>
      <c r="F378" s="1033" t="s">
        <v>12202</v>
      </c>
      <c r="G378" s="1033">
        <v>17625</v>
      </c>
      <c r="H378" s="1033">
        <v>24</v>
      </c>
      <c r="I378" s="1033">
        <v>15</v>
      </c>
      <c r="J378" s="1033">
        <v>307</v>
      </c>
      <c r="K378" s="1033">
        <v>277</v>
      </c>
      <c r="L378" s="1033">
        <v>1359</v>
      </c>
      <c r="M378" s="1033">
        <v>1276</v>
      </c>
      <c r="N378" s="1033">
        <v>4642</v>
      </c>
      <c r="O378" s="1033">
        <v>3692</v>
      </c>
      <c r="P378" s="1035">
        <v>721</v>
      </c>
      <c r="Q378" s="1035">
        <v>1804</v>
      </c>
      <c r="R378" s="1033">
        <v>122</v>
      </c>
      <c r="S378" s="1033">
        <v>174</v>
      </c>
      <c r="T378" s="1033">
        <v>1060</v>
      </c>
      <c r="U378" s="1033">
        <v>2152</v>
      </c>
    </row>
    <row r="379" spans="1:21">
      <c r="A379" s="1033"/>
      <c r="B379" s="1033"/>
      <c r="C379" s="1033"/>
      <c r="D379" s="1034"/>
      <c r="E379" s="1033"/>
      <c r="F379" s="1033" t="s">
        <v>12203</v>
      </c>
      <c r="G379" s="1033">
        <v>48341</v>
      </c>
      <c r="H379" s="1033">
        <v>145</v>
      </c>
      <c r="I379" s="1033">
        <v>124</v>
      </c>
      <c r="J379" s="1033">
        <v>1262</v>
      </c>
      <c r="K379" s="1033">
        <v>1174</v>
      </c>
      <c r="L379" s="1033">
        <v>4634</v>
      </c>
      <c r="M379" s="1033">
        <v>4558</v>
      </c>
      <c r="N379" s="1033">
        <v>12997</v>
      </c>
      <c r="O379" s="1033">
        <v>11052</v>
      </c>
      <c r="P379" s="1035">
        <v>1702</v>
      </c>
      <c r="Q379" s="1035">
        <v>4079</v>
      </c>
      <c r="R379" s="1033">
        <v>267</v>
      </c>
      <c r="S379" s="1033">
        <v>354</v>
      </c>
      <c r="T379" s="1033">
        <v>2033</v>
      </c>
      <c r="U379" s="1033">
        <v>3960</v>
      </c>
    </row>
    <row r="380" spans="1:21">
      <c r="A380" s="1033"/>
      <c r="B380" s="1033"/>
      <c r="C380" s="1033"/>
      <c r="D380" s="1034"/>
      <c r="E380" s="1033"/>
      <c r="F380" s="1033" t="s">
        <v>12204</v>
      </c>
      <c r="G380" s="1033">
        <v>29</v>
      </c>
      <c r="H380" s="1033">
        <v>0</v>
      </c>
      <c r="I380" s="1033">
        <v>0</v>
      </c>
      <c r="J380" s="1033">
        <v>0</v>
      </c>
      <c r="K380" s="1033">
        <v>2</v>
      </c>
      <c r="L380" s="1033">
        <v>0</v>
      </c>
      <c r="M380" s="1033">
        <v>1</v>
      </c>
      <c r="N380" s="1033">
        <v>10</v>
      </c>
      <c r="O380" s="1033">
        <v>12</v>
      </c>
      <c r="P380" s="1035">
        <v>1</v>
      </c>
      <c r="Q380" s="1035">
        <v>1</v>
      </c>
      <c r="R380" s="1033">
        <v>0</v>
      </c>
      <c r="S380" s="1033">
        <v>0</v>
      </c>
      <c r="T380" s="1033">
        <v>0</v>
      </c>
      <c r="U380" s="1033">
        <v>2</v>
      </c>
    </row>
    <row r="381" spans="1:21">
      <c r="A381" s="1033"/>
      <c r="B381" s="1033"/>
      <c r="C381" s="1033"/>
      <c r="D381" s="1034"/>
      <c r="E381" s="1033"/>
      <c r="F381" s="1033" t="s">
        <v>12205</v>
      </c>
      <c r="G381" s="1033">
        <v>679</v>
      </c>
      <c r="H381" s="1033">
        <v>1</v>
      </c>
      <c r="I381" s="1033">
        <v>0</v>
      </c>
      <c r="J381" s="1033">
        <v>3</v>
      </c>
      <c r="K381" s="1033">
        <v>6</v>
      </c>
      <c r="L381" s="1033">
        <v>50</v>
      </c>
      <c r="M381" s="1033">
        <v>52</v>
      </c>
      <c r="N381" s="1033">
        <v>176</v>
      </c>
      <c r="O381" s="1033">
        <v>122</v>
      </c>
      <c r="P381" s="1035">
        <v>27</v>
      </c>
      <c r="Q381" s="1035">
        <v>87</v>
      </c>
      <c r="R381" s="1033">
        <v>8</v>
      </c>
      <c r="S381" s="1033">
        <v>7</v>
      </c>
      <c r="T381" s="1033">
        <v>50</v>
      </c>
      <c r="U381" s="1033">
        <v>90</v>
      </c>
    </row>
    <row r="382" spans="1:21">
      <c r="A382" s="1033"/>
      <c r="B382" s="1033"/>
      <c r="C382" s="1033"/>
      <c r="D382" s="1034"/>
      <c r="E382" s="1033"/>
      <c r="F382" s="1033" t="s">
        <v>12206</v>
      </c>
      <c r="G382" s="1033">
        <v>778</v>
      </c>
      <c r="H382" s="1033">
        <v>8</v>
      </c>
      <c r="I382" s="1033">
        <v>7</v>
      </c>
      <c r="J382" s="1033">
        <v>17</v>
      </c>
      <c r="K382" s="1033">
        <v>20</v>
      </c>
      <c r="L382" s="1033">
        <v>83</v>
      </c>
      <c r="M382" s="1033">
        <v>58</v>
      </c>
      <c r="N382" s="1033">
        <v>191</v>
      </c>
      <c r="O382" s="1033">
        <v>151</v>
      </c>
      <c r="P382" s="1035">
        <v>22</v>
      </c>
      <c r="Q382" s="1035">
        <v>71</v>
      </c>
      <c r="R382" s="1033">
        <v>5</v>
      </c>
      <c r="S382" s="1033">
        <v>15</v>
      </c>
      <c r="T382" s="1033">
        <v>55</v>
      </c>
      <c r="U382" s="1033">
        <v>75</v>
      </c>
    </row>
    <row r="383" spans="1:21">
      <c r="A383" s="1033"/>
      <c r="B383" s="1033"/>
      <c r="C383" s="1033"/>
      <c r="D383" s="1034"/>
      <c r="E383" s="1033"/>
      <c r="F383" s="1033" t="s">
        <v>12207</v>
      </c>
      <c r="G383" s="1033">
        <v>12608</v>
      </c>
      <c r="H383" s="1033">
        <v>167</v>
      </c>
      <c r="I383" s="1033">
        <v>163</v>
      </c>
      <c r="J383" s="1033">
        <v>344</v>
      </c>
      <c r="K383" s="1033">
        <v>334</v>
      </c>
      <c r="L383" s="1033">
        <v>996</v>
      </c>
      <c r="M383" s="1033">
        <v>890</v>
      </c>
      <c r="N383" s="1033">
        <v>3213</v>
      </c>
      <c r="O383" s="1033">
        <v>2656</v>
      </c>
      <c r="P383" s="1035">
        <v>468</v>
      </c>
      <c r="Q383" s="1035">
        <v>1210</v>
      </c>
      <c r="R383" s="1033">
        <v>78</v>
      </c>
      <c r="S383" s="1033">
        <v>126</v>
      </c>
      <c r="T383" s="1033">
        <v>612</v>
      </c>
      <c r="U383" s="1033">
        <v>1351</v>
      </c>
    </row>
    <row r="384" spans="1:21">
      <c r="A384" s="1033"/>
      <c r="B384" s="1033"/>
      <c r="C384" s="1033"/>
      <c r="D384" s="1034"/>
      <c r="E384" s="1033"/>
      <c r="F384" s="1033" t="s">
        <v>6689</v>
      </c>
      <c r="G384" s="1033">
        <v>80182</v>
      </c>
      <c r="H384" s="1033">
        <v>345</v>
      </c>
      <c r="I384" s="1033">
        <v>309</v>
      </c>
      <c r="J384" s="1033">
        <v>1936</v>
      </c>
      <c r="K384" s="1033">
        <v>1814</v>
      </c>
      <c r="L384" s="1033">
        <v>7133</v>
      </c>
      <c r="M384" s="1033">
        <v>6843</v>
      </c>
      <c r="N384" s="1033">
        <v>21278</v>
      </c>
      <c r="O384" s="1033">
        <v>17717</v>
      </c>
      <c r="P384" s="1035">
        <v>2943</v>
      </c>
      <c r="Q384" s="1035">
        <v>7254</v>
      </c>
      <c r="R384" s="1033">
        <v>480</v>
      </c>
      <c r="S384" s="1033">
        <v>676</v>
      </c>
      <c r="T384" s="1033">
        <v>3818</v>
      </c>
      <c r="U384" s="1033">
        <v>7636</v>
      </c>
    </row>
    <row r="385" spans="1:21">
      <c r="A385" s="1033"/>
      <c r="B385" s="1033" t="s">
        <v>12296</v>
      </c>
      <c r="C385" s="1033" t="s">
        <v>12297</v>
      </c>
      <c r="D385" s="1034" t="s">
        <v>377</v>
      </c>
      <c r="E385" s="1033" t="s">
        <v>2020</v>
      </c>
      <c r="F385" s="1033" t="s">
        <v>12201</v>
      </c>
      <c r="G385" s="1033">
        <v>143</v>
      </c>
      <c r="H385" s="1033">
        <v>0</v>
      </c>
      <c r="I385" s="1033">
        <v>0</v>
      </c>
      <c r="J385" s="1033">
        <v>3</v>
      </c>
      <c r="K385" s="1033">
        <v>7</v>
      </c>
      <c r="L385" s="1033">
        <v>15</v>
      </c>
      <c r="M385" s="1033">
        <v>10</v>
      </c>
      <c r="N385" s="1033">
        <v>65</v>
      </c>
      <c r="O385" s="1033">
        <v>34</v>
      </c>
      <c r="P385" s="1035">
        <v>3</v>
      </c>
      <c r="Q385" s="1035">
        <v>3</v>
      </c>
      <c r="R385" s="1033">
        <v>1</v>
      </c>
      <c r="S385" s="1033">
        <v>0</v>
      </c>
      <c r="T385" s="1033">
        <v>1</v>
      </c>
      <c r="U385" s="1033">
        <v>1</v>
      </c>
    </row>
    <row r="386" spans="1:21">
      <c r="A386" s="1033"/>
      <c r="B386" s="1033"/>
      <c r="C386" s="1033"/>
      <c r="D386" s="1034"/>
      <c r="E386" s="1033"/>
      <c r="F386" s="1033" t="s">
        <v>12202</v>
      </c>
      <c r="G386" s="1033">
        <v>12864</v>
      </c>
      <c r="H386" s="1033">
        <v>54</v>
      </c>
      <c r="I386" s="1033">
        <v>28</v>
      </c>
      <c r="J386" s="1033">
        <v>299</v>
      </c>
      <c r="K386" s="1033">
        <v>300</v>
      </c>
      <c r="L386" s="1033">
        <v>845</v>
      </c>
      <c r="M386" s="1033">
        <v>763</v>
      </c>
      <c r="N386" s="1033">
        <v>3299</v>
      </c>
      <c r="O386" s="1033">
        <v>2822</v>
      </c>
      <c r="P386" s="1035">
        <v>509</v>
      </c>
      <c r="Q386" s="1035">
        <v>1430</v>
      </c>
      <c r="R386" s="1033">
        <v>95</v>
      </c>
      <c r="S386" s="1033">
        <v>139</v>
      </c>
      <c r="T386" s="1033">
        <v>770</v>
      </c>
      <c r="U386" s="1033">
        <v>1511</v>
      </c>
    </row>
    <row r="387" spans="1:21">
      <c r="A387" s="1033"/>
      <c r="B387" s="1033"/>
      <c r="C387" s="1033"/>
      <c r="D387" s="1034"/>
      <c r="E387" s="1033"/>
      <c r="F387" s="1033" t="s">
        <v>12203</v>
      </c>
      <c r="G387" s="1033">
        <v>3308</v>
      </c>
      <c r="H387" s="1033">
        <v>6</v>
      </c>
      <c r="I387" s="1033">
        <v>9</v>
      </c>
      <c r="J387" s="1033">
        <v>61</v>
      </c>
      <c r="K387" s="1033">
        <v>58</v>
      </c>
      <c r="L387" s="1033">
        <v>306</v>
      </c>
      <c r="M387" s="1033">
        <v>304</v>
      </c>
      <c r="N387" s="1033">
        <v>1033</v>
      </c>
      <c r="O387" s="1033">
        <v>715</v>
      </c>
      <c r="P387" s="1035">
        <v>154</v>
      </c>
      <c r="Q387" s="1035">
        <v>286</v>
      </c>
      <c r="R387" s="1033">
        <v>26</v>
      </c>
      <c r="S387" s="1033">
        <v>15</v>
      </c>
      <c r="T387" s="1033">
        <v>140</v>
      </c>
      <c r="U387" s="1033">
        <v>195</v>
      </c>
    </row>
    <row r="388" spans="1:21">
      <c r="A388" s="1033"/>
      <c r="B388" s="1033"/>
      <c r="C388" s="1033"/>
      <c r="D388" s="1034"/>
      <c r="E388" s="1033"/>
      <c r="F388" s="1033" t="s">
        <v>12204</v>
      </c>
      <c r="G388" s="1033">
        <v>244</v>
      </c>
      <c r="H388" s="1033">
        <v>0</v>
      </c>
      <c r="I388" s="1033">
        <v>0</v>
      </c>
      <c r="J388" s="1033">
        <v>0</v>
      </c>
      <c r="K388" s="1033">
        <v>1</v>
      </c>
      <c r="L388" s="1033">
        <v>23</v>
      </c>
      <c r="M388" s="1033">
        <v>26</v>
      </c>
      <c r="N388" s="1033">
        <v>66</v>
      </c>
      <c r="O388" s="1033">
        <v>58</v>
      </c>
      <c r="P388" s="1035">
        <v>9</v>
      </c>
      <c r="Q388" s="1035">
        <v>26</v>
      </c>
      <c r="R388" s="1033">
        <v>1</v>
      </c>
      <c r="S388" s="1033">
        <v>3</v>
      </c>
      <c r="T388" s="1033">
        <v>8</v>
      </c>
      <c r="U388" s="1033">
        <v>23</v>
      </c>
    </row>
    <row r="389" spans="1:21">
      <c r="A389" s="1033"/>
      <c r="B389" s="1033"/>
      <c r="C389" s="1033"/>
      <c r="D389" s="1034"/>
      <c r="E389" s="1033"/>
      <c r="F389" s="1033" t="s">
        <v>12205</v>
      </c>
      <c r="G389" s="1033">
        <v>130</v>
      </c>
      <c r="H389" s="1033">
        <v>1</v>
      </c>
      <c r="I389" s="1033">
        <v>0</v>
      </c>
      <c r="J389" s="1033">
        <v>5</v>
      </c>
      <c r="K389" s="1033">
        <v>6</v>
      </c>
      <c r="L389" s="1033">
        <v>12</v>
      </c>
      <c r="M389" s="1033">
        <v>11</v>
      </c>
      <c r="N389" s="1033">
        <v>41</v>
      </c>
      <c r="O389" s="1033">
        <v>39</v>
      </c>
      <c r="P389" s="1035">
        <v>1</v>
      </c>
      <c r="Q389" s="1035">
        <v>4</v>
      </c>
      <c r="R389" s="1033">
        <v>0</v>
      </c>
      <c r="S389" s="1033">
        <v>1</v>
      </c>
      <c r="T389" s="1033">
        <v>4</v>
      </c>
      <c r="U389" s="1033">
        <v>5</v>
      </c>
    </row>
    <row r="390" spans="1:21">
      <c r="A390" s="1033"/>
      <c r="B390" s="1033"/>
      <c r="C390" s="1033"/>
      <c r="D390" s="1034"/>
      <c r="E390" s="1033"/>
      <c r="F390" s="1033" t="s">
        <v>12206</v>
      </c>
      <c r="G390" s="1033">
        <v>775</v>
      </c>
      <c r="H390" s="1033">
        <v>0</v>
      </c>
      <c r="I390" s="1033">
        <v>2</v>
      </c>
      <c r="J390" s="1033">
        <v>17</v>
      </c>
      <c r="K390" s="1033">
        <v>21</v>
      </c>
      <c r="L390" s="1033">
        <v>87</v>
      </c>
      <c r="M390" s="1033">
        <v>61</v>
      </c>
      <c r="N390" s="1033">
        <v>271</v>
      </c>
      <c r="O390" s="1033">
        <v>186</v>
      </c>
      <c r="P390" s="1035">
        <v>17</v>
      </c>
      <c r="Q390" s="1035">
        <v>43</v>
      </c>
      <c r="R390" s="1033">
        <v>5</v>
      </c>
      <c r="S390" s="1033">
        <v>3</v>
      </c>
      <c r="T390" s="1033">
        <v>24</v>
      </c>
      <c r="U390" s="1033">
        <v>38</v>
      </c>
    </row>
    <row r="391" spans="1:21">
      <c r="A391" s="1033"/>
      <c r="B391" s="1033"/>
      <c r="C391" s="1033"/>
      <c r="D391" s="1034"/>
      <c r="E391" s="1033"/>
      <c r="F391" s="1033" t="s">
        <v>12207</v>
      </c>
      <c r="G391" s="1033">
        <v>61002</v>
      </c>
      <c r="H391" s="1033">
        <v>267</v>
      </c>
      <c r="I391" s="1033">
        <v>307</v>
      </c>
      <c r="J391" s="1033">
        <v>1531</v>
      </c>
      <c r="K391" s="1033">
        <v>1407</v>
      </c>
      <c r="L391" s="1033">
        <v>5863</v>
      </c>
      <c r="M391" s="1033">
        <v>5710</v>
      </c>
      <c r="N391" s="1033">
        <v>16281</v>
      </c>
      <c r="O391" s="1033">
        <v>13925</v>
      </c>
      <c r="P391" s="1035">
        <v>2129</v>
      </c>
      <c r="Q391" s="1035">
        <v>5540</v>
      </c>
      <c r="R391" s="1033">
        <v>345</v>
      </c>
      <c r="S391" s="1033">
        <v>512</v>
      </c>
      <c r="T391" s="1033">
        <v>2570</v>
      </c>
      <c r="U391" s="1033">
        <v>4615</v>
      </c>
    </row>
    <row r="392" spans="1:21">
      <c r="A392" s="1033"/>
      <c r="B392" s="1033"/>
      <c r="C392" s="1033"/>
      <c r="D392" s="1034"/>
      <c r="E392" s="1033"/>
      <c r="F392" s="1033" t="s">
        <v>6689</v>
      </c>
      <c r="G392" s="1033">
        <v>78466</v>
      </c>
      <c r="H392" s="1033">
        <v>328</v>
      </c>
      <c r="I392" s="1033">
        <v>346</v>
      </c>
      <c r="J392" s="1033">
        <v>1916</v>
      </c>
      <c r="K392" s="1033">
        <v>1800</v>
      </c>
      <c r="L392" s="1033">
        <v>7151</v>
      </c>
      <c r="M392" s="1033">
        <v>6885</v>
      </c>
      <c r="N392" s="1033">
        <v>21056</v>
      </c>
      <c r="O392" s="1033">
        <v>17779</v>
      </c>
      <c r="P392" s="1035">
        <v>2822</v>
      </c>
      <c r="Q392" s="1035">
        <v>7332</v>
      </c>
      <c r="R392" s="1033">
        <v>473</v>
      </c>
      <c r="S392" s="1033">
        <v>673</v>
      </c>
      <c r="T392" s="1033">
        <v>3517</v>
      </c>
      <c r="U392" s="1033">
        <v>6388</v>
      </c>
    </row>
    <row r="393" spans="1:21">
      <c r="A393" s="1033"/>
      <c r="B393" s="1033" t="s">
        <v>12298</v>
      </c>
      <c r="C393" s="1033" t="s">
        <v>12299</v>
      </c>
      <c r="D393" s="1034" t="s">
        <v>6700</v>
      </c>
      <c r="E393" s="1033" t="s">
        <v>12300</v>
      </c>
      <c r="F393" s="1033" t="s">
        <v>12201</v>
      </c>
      <c r="G393" s="1033">
        <v>363</v>
      </c>
      <c r="H393" s="1033">
        <v>0</v>
      </c>
      <c r="I393" s="1033">
        <v>1</v>
      </c>
      <c r="J393" s="1033">
        <v>9</v>
      </c>
      <c r="K393" s="1033">
        <v>4</v>
      </c>
      <c r="L393" s="1033">
        <v>19</v>
      </c>
      <c r="M393" s="1033">
        <v>29</v>
      </c>
      <c r="N393" s="1033">
        <v>159</v>
      </c>
      <c r="O393" s="1033">
        <v>90</v>
      </c>
      <c r="P393" s="1035">
        <v>6</v>
      </c>
      <c r="Q393" s="1035">
        <v>13</v>
      </c>
      <c r="R393" s="1033">
        <v>2</v>
      </c>
      <c r="S393" s="1033">
        <v>1</v>
      </c>
      <c r="T393" s="1033">
        <v>9</v>
      </c>
      <c r="U393" s="1033">
        <v>21</v>
      </c>
    </row>
    <row r="394" spans="1:21">
      <c r="A394" s="1033"/>
      <c r="B394" s="1033"/>
      <c r="C394" s="1033"/>
      <c r="D394" s="1034"/>
      <c r="E394" s="1033"/>
      <c r="F394" s="1033" t="s">
        <v>12202</v>
      </c>
      <c r="G394" s="1033">
        <v>24533</v>
      </c>
      <c r="H394" s="1033">
        <v>51</v>
      </c>
      <c r="I394" s="1033">
        <v>42</v>
      </c>
      <c r="J394" s="1033">
        <v>545</v>
      </c>
      <c r="K394" s="1033">
        <v>508</v>
      </c>
      <c r="L394" s="1033">
        <v>1887</v>
      </c>
      <c r="M394" s="1033">
        <v>1881</v>
      </c>
      <c r="N394" s="1033">
        <v>6711</v>
      </c>
      <c r="O394" s="1033">
        <v>5402</v>
      </c>
      <c r="P394" s="1035">
        <v>1071</v>
      </c>
      <c r="Q394" s="1035">
        <v>2421</v>
      </c>
      <c r="R394" s="1033">
        <v>203</v>
      </c>
      <c r="S394" s="1033">
        <v>215</v>
      </c>
      <c r="T394" s="1033">
        <v>1285</v>
      </c>
      <c r="U394" s="1033">
        <v>2311</v>
      </c>
    </row>
    <row r="395" spans="1:21">
      <c r="A395" s="1033"/>
      <c r="B395" s="1033"/>
      <c r="C395" s="1033"/>
      <c r="D395" s="1034"/>
      <c r="E395" s="1033"/>
      <c r="F395" s="1033" t="s">
        <v>12203</v>
      </c>
      <c r="G395" s="1033">
        <v>13004</v>
      </c>
      <c r="H395" s="1033">
        <v>75</v>
      </c>
      <c r="I395" s="1033">
        <v>58</v>
      </c>
      <c r="J395" s="1033">
        <v>385</v>
      </c>
      <c r="K395" s="1033">
        <v>325</v>
      </c>
      <c r="L395" s="1033">
        <v>1432</v>
      </c>
      <c r="M395" s="1033">
        <v>1260</v>
      </c>
      <c r="N395" s="1033">
        <v>3830</v>
      </c>
      <c r="O395" s="1033">
        <v>3262</v>
      </c>
      <c r="P395" s="1035">
        <v>439</v>
      </c>
      <c r="Q395" s="1035">
        <v>1007</v>
      </c>
      <c r="R395" s="1033">
        <v>56</v>
      </c>
      <c r="S395" s="1033">
        <v>64</v>
      </c>
      <c r="T395" s="1033">
        <v>342</v>
      </c>
      <c r="U395" s="1033">
        <v>469</v>
      </c>
    </row>
    <row r="396" spans="1:21">
      <c r="A396" s="1033"/>
      <c r="B396" s="1033"/>
      <c r="C396" s="1033"/>
      <c r="D396" s="1034"/>
      <c r="E396" s="1033"/>
      <c r="F396" s="1033" t="s">
        <v>12204</v>
      </c>
      <c r="G396" s="1033">
        <v>81</v>
      </c>
      <c r="H396" s="1033">
        <v>0</v>
      </c>
      <c r="I396" s="1033">
        <v>0</v>
      </c>
      <c r="J396" s="1033">
        <v>2</v>
      </c>
      <c r="K396" s="1033">
        <v>0</v>
      </c>
      <c r="L396" s="1033">
        <v>8</v>
      </c>
      <c r="M396" s="1033">
        <v>8</v>
      </c>
      <c r="N396" s="1033">
        <v>27</v>
      </c>
      <c r="O396" s="1033">
        <v>23</v>
      </c>
      <c r="P396" s="1035">
        <v>0</v>
      </c>
      <c r="Q396" s="1035">
        <v>5</v>
      </c>
      <c r="R396" s="1033">
        <v>0</v>
      </c>
      <c r="S396" s="1033">
        <v>0</v>
      </c>
      <c r="T396" s="1033">
        <v>2</v>
      </c>
      <c r="U396" s="1033">
        <v>6</v>
      </c>
    </row>
    <row r="397" spans="1:21">
      <c r="A397" s="1033"/>
      <c r="B397" s="1033"/>
      <c r="C397" s="1033"/>
      <c r="D397" s="1034"/>
      <c r="E397" s="1033"/>
      <c r="F397" s="1033" t="s">
        <v>12205</v>
      </c>
      <c r="G397" s="1033">
        <v>16333</v>
      </c>
      <c r="H397" s="1033">
        <v>18</v>
      </c>
      <c r="I397" s="1033">
        <v>13</v>
      </c>
      <c r="J397" s="1033">
        <v>252</v>
      </c>
      <c r="K397" s="1033">
        <v>223</v>
      </c>
      <c r="L397" s="1033">
        <v>1193</v>
      </c>
      <c r="M397" s="1033">
        <v>1121</v>
      </c>
      <c r="N397" s="1033">
        <v>3947</v>
      </c>
      <c r="O397" s="1033">
        <v>3327</v>
      </c>
      <c r="P397" s="1035">
        <v>694</v>
      </c>
      <c r="Q397" s="1035">
        <v>1750</v>
      </c>
      <c r="R397" s="1033">
        <v>122</v>
      </c>
      <c r="S397" s="1033">
        <v>187</v>
      </c>
      <c r="T397" s="1033">
        <v>1221</v>
      </c>
      <c r="U397" s="1033">
        <v>2265</v>
      </c>
    </row>
    <row r="398" spans="1:21">
      <c r="A398" s="1033"/>
      <c r="B398" s="1033"/>
      <c r="C398" s="1033"/>
      <c r="D398" s="1034"/>
      <c r="E398" s="1033"/>
      <c r="F398" s="1033" t="s">
        <v>12206</v>
      </c>
      <c r="G398" s="1033">
        <v>995</v>
      </c>
      <c r="H398" s="1033">
        <v>7</v>
      </c>
      <c r="I398" s="1033">
        <v>4</v>
      </c>
      <c r="J398" s="1033">
        <v>49</v>
      </c>
      <c r="K398" s="1033">
        <v>34</v>
      </c>
      <c r="L398" s="1033">
        <v>95</v>
      </c>
      <c r="M398" s="1033">
        <v>96</v>
      </c>
      <c r="N398" s="1033">
        <v>282</v>
      </c>
      <c r="O398" s="1033">
        <v>281</v>
      </c>
      <c r="P398" s="1035">
        <v>18</v>
      </c>
      <c r="Q398" s="1035">
        <v>42</v>
      </c>
      <c r="R398" s="1033">
        <v>1</v>
      </c>
      <c r="S398" s="1033">
        <v>4</v>
      </c>
      <c r="T398" s="1033">
        <v>20</v>
      </c>
      <c r="U398" s="1033">
        <v>62</v>
      </c>
    </row>
    <row r="399" spans="1:21">
      <c r="A399" s="1033"/>
      <c r="B399" s="1033"/>
      <c r="C399" s="1033"/>
      <c r="D399" s="1034"/>
      <c r="E399" s="1033"/>
      <c r="F399" s="1033" t="s">
        <v>12207</v>
      </c>
      <c r="G399" s="1033">
        <v>69909</v>
      </c>
      <c r="H399" s="1033">
        <v>417</v>
      </c>
      <c r="I399" s="1033">
        <v>373</v>
      </c>
      <c r="J399" s="1033">
        <v>2066</v>
      </c>
      <c r="K399" s="1033">
        <v>1944</v>
      </c>
      <c r="L399" s="1033">
        <v>6741</v>
      </c>
      <c r="M399" s="1033">
        <v>6571</v>
      </c>
      <c r="N399" s="1033">
        <v>17929</v>
      </c>
      <c r="O399" s="1033">
        <v>16335</v>
      </c>
      <c r="P399" s="1035">
        <v>2091</v>
      </c>
      <c r="Q399" s="1035">
        <v>5515</v>
      </c>
      <c r="R399" s="1033">
        <v>373</v>
      </c>
      <c r="S399" s="1033">
        <v>536</v>
      </c>
      <c r="T399" s="1033">
        <v>3033</v>
      </c>
      <c r="U399" s="1033">
        <v>5985</v>
      </c>
    </row>
    <row r="400" spans="1:21">
      <c r="A400" s="1033"/>
      <c r="B400" s="1033"/>
      <c r="C400" s="1033"/>
      <c r="D400" s="1034"/>
      <c r="E400" s="1033"/>
      <c r="F400" s="1033" t="s">
        <v>6689</v>
      </c>
      <c r="G400" s="1033">
        <v>125218</v>
      </c>
      <c r="H400" s="1033">
        <v>568</v>
      </c>
      <c r="I400" s="1033">
        <v>491</v>
      </c>
      <c r="J400" s="1033">
        <v>3308</v>
      </c>
      <c r="K400" s="1033">
        <v>3038</v>
      </c>
      <c r="L400" s="1033">
        <v>11375</v>
      </c>
      <c r="M400" s="1033">
        <v>10966</v>
      </c>
      <c r="N400" s="1033">
        <v>32885</v>
      </c>
      <c r="O400" s="1033">
        <v>28720</v>
      </c>
      <c r="P400" s="1035">
        <v>4319</v>
      </c>
      <c r="Q400" s="1035">
        <v>10753</v>
      </c>
      <c r="R400" s="1033">
        <v>757</v>
      </c>
      <c r="S400" s="1033">
        <v>1007</v>
      </c>
      <c r="T400" s="1033">
        <v>5912</v>
      </c>
      <c r="U400" s="1033">
        <v>11119</v>
      </c>
    </row>
    <row r="401" spans="1:21">
      <c r="A401" s="1033"/>
      <c r="B401" s="1033" t="s">
        <v>12301</v>
      </c>
      <c r="C401" s="1033" t="s">
        <v>12302</v>
      </c>
      <c r="D401" s="1034" t="s">
        <v>853</v>
      </c>
      <c r="E401" s="1033" t="s">
        <v>12303</v>
      </c>
      <c r="F401" s="1033" t="s">
        <v>12201</v>
      </c>
      <c r="G401" s="1033">
        <v>114</v>
      </c>
      <c r="H401" s="1033">
        <v>0</v>
      </c>
      <c r="I401" s="1033">
        <v>0</v>
      </c>
      <c r="J401" s="1033">
        <v>5</v>
      </c>
      <c r="K401" s="1033">
        <v>1</v>
      </c>
      <c r="L401" s="1033">
        <v>10</v>
      </c>
      <c r="M401" s="1033">
        <v>6</v>
      </c>
      <c r="N401" s="1033">
        <v>46</v>
      </c>
      <c r="O401" s="1033">
        <v>23</v>
      </c>
      <c r="P401" s="1035">
        <v>6</v>
      </c>
      <c r="Q401" s="1035">
        <v>11</v>
      </c>
      <c r="R401" s="1033">
        <v>0</v>
      </c>
      <c r="S401" s="1033">
        <v>1</v>
      </c>
      <c r="T401" s="1033">
        <v>3</v>
      </c>
      <c r="U401" s="1033">
        <v>2</v>
      </c>
    </row>
    <row r="402" spans="1:21">
      <c r="A402" s="1033"/>
      <c r="B402" s="1033"/>
      <c r="C402" s="1033"/>
      <c r="D402" s="1034"/>
      <c r="E402" s="1033"/>
      <c r="F402" s="1033" t="s">
        <v>12202</v>
      </c>
      <c r="G402" s="1033">
        <v>210</v>
      </c>
      <c r="H402" s="1033">
        <v>1</v>
      </c>
      <c r="I402" s="1033">
        <v>1</v>
      </c>
      <c r="J402" s="1033">
        <v>2</v>
      </c>
      <c r="K402" s="1033">
        <v>4</v>
      </c>
      <c r="L402" s="1033">
        <v>20</v>
      </c>
      <c r="M402" s="1033">
        <v>18</v>
      </c>
      <c r="N402" s="1033">
        <v>90</v>
      </c>
      <c r="O402" s="1033">
        <v>50</v>
      </c>
      <c r="P402" s="1035">
        <v>6</v>
      </c>
      <c r="Q402" s="1035">
        <v>4</v>
      </c>
      <c r="R402" s="1033">
        <v>1</v>
      </c>
      <c r="S402" s="1033">
        <v>0</v>
      </c>
      <c r="T402" s="1033">
        <v>4</v>
      </c>
      <c r="U402" s="1033">
        <v>9</v>
      </c>
    </row>
    <row r="403" spans="1:21">
      <c r="A403" s="1033"/>
      <c r="B403" s="1033"/>
      <c r="C403" s="1033"/>
      <c r="D403" s="1034"/>
      <c r="E403" s="1033"/>
      <c r="F403" s="1033" t="s">
        <v>12203</v>
      </c>
      <c r="G403" s="1033">
        <v>190</v>
      </c>
      <c r="H403" s="1033">
        <v>0</v>
      </c>
      <c r="I403" s="1033">
        <v>0</v>
      </c>
      <c r="J403" s="1033">
        <v>4</v>
      </c>
      <c r="K403" s="1033">
        <v>2</v>
      </c>
      <c r="L403" s="1033">
        <v>11</v>
      </c>
      <c r="M403" s="1033">
        <v>7</v>
      </c>
      <c r="N403" s="1033">
        <v>92</v>
      </c>
      <c r="O403" s="1033">
        <v>61</v>
      </c>
      <c r="P403" s="1035">
        <v>6</v>
      </c>
      <c r="Q403" s="1035">
        <v>4</v>
      </c>
      <c r="R403" s="1033">
        <v>0</v>
      </c>
      <c r="S403" s="1033">
        <v>0</v>
      </c>
      <c r="T403" s="1033">
        <v>1</v>
      </c>
      <c r="U403" s="1033">
        <v>2</v>
      </c>
    </row>
    <row r="404" spans="1:21">
      <c r="A404" s="1033"/>
      <c r="B404" s="1033"/>
      <c r="C404" s="1033"/>
      <c r="D404" s="1034"/>
      <c r="E404" s="1033"/>
      <c r="F404" s="1033" t="s">
        <v>12204</v>
      </c>
      <c r="G404" s="1033">
        <v>10050</v>
      </c>
      <c r="H404" s="1033">
        <v>6</v>
      </c>
      <c r="I404" s="1033">
        <v>7</v>
      </c>
      <c r="J404" s="1033">
        <v>164</v>
      </c>
      <c r="K404" s="1033">
        <v>153</v>
      </c>
      <c r="L404" s="1033">
        <v>1003</v>
      </c>
      <c r="M404" s="1033">
        <v>980</v>
      </c>
      <c r="N404" s="1033">
        <v>2634</v>
      </c>
      <c r="O404" s="1033">
        <v>2349</v>
      </c>
      <c r="P404" s="1035">
        <v>366</v>
      </c>
      <c r="Q404" s="1035">
        <v>887</v>
      </c>
      <c r="R404" s="1033">
        <v>62</v>
      </c>
      <c r="S404" s="1033">
        <v>77</v>
      </c>
      <c r="T404" s="1033">
        <v>446</v>
      </c>
      <c r="U404" s="1033">
        <v>916</v>
      </c>
    </row>
    <row r="405" spans="1:21">
      <c r="A405" s="1033"/>
      <c r="B405" s="1033"/>
      <c r="C405" s="1033"/>
      <c r="D405" s="1034"/>
      <c r="E405" s="1033"/>
      <c r="F405" s="1033" t="s">
        <v>12205</v>
      </c>
      <c r="G405" s="1033">
        <v>6287</v>
      </c>
      <c r="H405" s="1033">
        <v>9</v>
      </c>
      <c r="I405" s="1033">
        <v>5</v>
      </c>
      <c r="J405" s="1033">
        <v>209</v>
      </c>
      <c r="K405" s="1033">
        <v>166</v>
      </c>
      <c r="L405" s="1033">
        <v>585</v>
      </c>
      <c r="M405" s="1033">
        <v>532</v>
      </c>
      <c r="N405" s="1033">
        <v>1494</v>
      </c>
      <c r="O405" s="1033">
        <v>1479</v>
      </c>
      <c r="P405" s="1035">
        <v>247</v>
      </c>
      <c r="Q405" s="1035">
        <v>679</v>
      </c>
      <c r="R405" s="1033">
        <v>28</v>
      </c>
      <c r="S405" s="1033">
        <v>51</v>
      </c>
      <c r="T405" s="1033">
        <v>273</v>
      </c>
      <c r="U405" s="1033">
        <v>530</v>
      </c>
    </row>
    <row r="406" spans="1:21">
      <c r="A406" s="1033"/>
      <c r="B406" s="1033"/>
      <c r="C406" s="1033"/>
      <c r="D406" s="1034"/>
      <c r="E406" s="1033"/>
      <c r="F406" s="1033" t="s">
        <v>12206</v>
      </c>
      <c r="G406" s="1033">
        <v>916</v>
      </c>
      <c r="H406" s="1033">
        <v>83</v>
      </c>
      <c r="I406" s="1033">
        <v>87</v>
      </c>
      <c r="J406" s="1033">
        <v>124</v>
      </c>
      <c r="K406" s="1033">
        <v>109</v>
      </c>
      <c r="L406" s="1033">
        <v>38</v>
      </c>
      <c r="M406" s="1033">
        <v>45</v>
      </c>
      <c r="N406" s="1033">
        <v>171</v>
      </c>
      <c r="O406" s="1033">
        <v>171</v>
      </c>
      <c r="P406" s="1035">
        <v>19</v>
      </c>
      <c r="Q406" s="1035">
        <v>36</v>
      </c>
      <c r="R406" s="1033">
        <v>5</v>
      </c>
      <c r="S406" s="1033">
        <v>2</v>
      </c>
      <c r="T406" s="1033">
        <v>17</v>
      </c>
      <c r="U406" s="1033">
        <v>9</v>
      </c>
    </row>
    <row r="407" spans="1:21">
      <c r="A407" s="1033"/>
      <c r="B407" s="1033"/>
      <c r="C407" s="1033"/>
      <c r="D407" s="1034"/>
      <c r="E407" s="1033"/>
      <c r="F407" s="1033" t="s">
        <v>12207</v>
      </c>
      <c r="G407" s="1033">
        <v>50207</v>
      </c>
      <c r="H407" s="1033">
        <v>186</v>
      </c>
      <c r="I407" s="1033">
        <v>189</v>
      </c>
      <c r="J407" s="1033">
        <v>1265</v>
      </c>
      <c r="K407" s="1033">
        <v>1160</v>
      </c>
      <c r="L407" s="1033">
        <v>4845</v>
      </c>
      <c r="M407" s="1033">
        <v>4506</v>
      </c>
      <c r="N407" s="1033">
        <v>13426</v>
      </c>
      <c r="O407" s="1033">
        <v>10828</v>
      </c>
      <c r="P407" s="1035">
        <v>1965</v>
      </c>
      <c r="Q407" s="1035">
        <v>4423</v>
      </c>
      <c r="R407" s="1033">
        <v>314</v>
      </c>
      <c r="S407" s="1033">
        <v>389</v>
      </c>
      <c r="T407" s="1033">
        <v>2348</v>
      </c>
      <c r="U407" s="1033">
        <v>4363</v>
      </c>
    </row>
    <row r="408" spans="1:21">
      <c r="A408" s="1033"/>
      <c r="B408" s="1033"/>
      <c r="C408" s="1033"/>
      <c r="D408" s="1034"/>
      <c r="E408" s="1033"/>
      <c r="F408" s="1033" t="s">
        <v>6689</v>
      </c>
      <c r="G408" s="1033">
        <v>67974</v>
      </c>
      <c r="H408" s="1033">
        <v>285</v>
      </c>
      <c r="I408" s="1033">
        <v>289</v>
      </c>
      <c r="J408" s="1033">
        <v>1773</v>
      </c>
      <c r="K408" s="1033">
        <v>1595</v>
      </c>
      <c r="L408" s="1033">
        <v>6512</v>
      </c>
      <c r="M408" s="1033">
        <v>6094</v>
      </c>
      <c r="N408" s="1033">
        <v>17953</v>
      </c>
      <c r="O408" s="1033">
        <v>14961</v>
      </c>
      <c r="P408" s="1035">
        <v>2615</v>
      </c>
      <c r="Q408" s="1035">
        <v>6044</v>
      </c>
      <c r="R408" s="1033">
        <v>410</v>
      </c>
      <c r="S408" s="1033">
        <v>520</v>
      </c>
      <c r="T408" s="1033">
        <v>3092</v>
      </c>
      <c r="U408" s="1033">
        <v>5831</v>
      </c>
    </row>
    <row r="409" spans="1:21">
      <c r="A409" s="1033"/>
      <c r="B409" s="1033" t="s">
        <v>12304</v>
      </c>
      <c r="C409" s="1033" t="s">
        <v>12305</v>
      </c>
      <c r="D409" s="1034" t="s">
        <v>9635</v>
      </c>
      <c r="E409" s="1033" t="s">
        <v>12306</v>
      </c>
      <c r="F409" s="1033" t="s">
        <v>12201</v>
      </c>
      <c r="G409" s="1033">
        <v>19</v>
      </c>
      <c r="H409" s="1033">
        <v>1</v>
      </c>
      <c r="I409" s="1033">
        <v>0</v>
      </c>
      <c r="J409" s="1033">
        <v>0</v>
      </c>
      <c r="K409" s="1033">
        <v>0</v>
      </c>
      <c r="L409" s="1033">
        <v>1</v>
      </c>
      <c r="M409" s="1033">
        <v>0</v>
      </c>
      <c r="N409" s="1033">
        <v>9</v>
      </c>
      <c r="O409" s="1033">
        <v>4</v>
      </c>
      <c r="P409" s="1035">
        <v>0</v>
      </c>
      <c r="Q409" s="1035">
        <v>1</v>
      </c>
      <c r="R409" s="1033">
        <v>0</v>
      </c>
      <c r="S409" s="1033">
        <v>0</v>
      </c>
      <c r="T409" s="1033">
        <v>0</v>
      </c>
      <c r="U409" s="1033">
        <v>3</v>
      </c>
    </row>
    <row r="410" spans="1:21">
      <c r="A410" s="1033"/>
      <c r="B410" s="1033"/>
      <c r="C410" s="1033"/>
      <c r="D410" s="1034"/>
      <c r="E410" s="1033"/>
      <c r="F410" s="1033" t="s">
        <v>12202</v>
      </c>
      <c r="G410" s="1033">
        <v>288</v>
      </c>
      <c r="H410" s="1033">
        <v>0</v>
      </c>
      <c r="I410" s="1033">
        <v>0</v>
      </c>
      <c r="J410" s="1033">
        <v>3</v>
      </c>
      <c r="K410" s="1033">
        <v>5</v>
      </c>
      <c r="L410" s="1033">
        <v>16</v>
      </c>
      <c r="M410" s="1033">
        <v>17</v>
      </c>
      <c r="N410" s="1033">
        <v>122</v>
      </c>
      <c r="O410" s="1033">
        <v>58</v>
      </c>
      <c r="P410" s="1035">
        <v>21</v>
      </c>
      <c r="Q410" s="1035">
        <v>20</v>
      </c>
      <c r="R410" s="1033">
        <v>1</v>
      </c>
      <c r="S410" s="1033">
        <v>0</v>
      </c>
      <c r="T410" s="1033">
        <v>9</v>
      </c>
      <c r="U410" s="1033">
        <v>16</v>
      </c>
    </row>
    <row r="411" spans="1:21">
      <c r="A411" s="1033"/>
      <c r="B411" s="1033"/>
      <c r="C411" s="1033"/>
      <c r="D411" s="1034"/>
      <c r="E411" s="1033"/>
      <c r="F411" s="1033" t="s">
        <v>12203</v>
      </c>
      <c r="G411" s="1033">
        <v>638</v>
      </c>
      <c r="H411" s="1033">
        <v>2</v>
      </c>
      <c r="I411" s="1033">
        <v>1</v>
      </c>
      <c r="J411" s="1033">
        <v>5</v>
      </c>
      <c r="K411" s="1033">
        <v>4</v>
      </c>
      <c r="L411" s="1033">
        <v>25</v>
      </c>
      <c r="M411" s="1033">
        <v>23</v>
      </c>
      <c r="N411" s="1033">
        <v>394</v>
      </c>
      <c r="O411" s="1033">
        <v>89</v>
      </c>
      <c r="P411" s="1035">
        <v>36</v>
      </c>
      <c r="Q411" s="1035">
        <v>31</v>
      </c>
      <c r="R411" s="1033">
        <v>1</v>
      </c>
      <c r="S411" s="1033">
        <v>2</v>
      </c>
      <c r="T411" s="1033">
        <v>11</v>
      </c>
      <c r="U411" s="1033">
        <v>14</v>
      </c>
    </row>
    <row r="412" spans="1:21">
      <c r="A412" s="1033"/>
      <c r="B412" s="1033"/>
      <c r="C412" s="1033"/>
      <c r="D412" s="1034"/>
      <c r="E412" s="1033"/>
      <c r="F412" s="1033" t="s">
        <v>12204</v>
      </c>
      <c r="G412" s="1033">
        <v>1005</v>
      </c>
      <c r="H412" s="1033">
        <v>0</v>
      </c>
      <c r="I412" s="1033">
        <v>0</v>
      </c>
      <c r="J412" s="1033">
        <v>19</v>
      </c>
      <c r="K412" s="1033">
        <v>13</v>
      </c>
      <c r="L412" s="1033">
        <v>102</v>
      </c>
      <c r="M412" s="1033">
        <v>88</v>
      </c>
      <c r="N412" s="1033">
        <v>284</v>
      </c>
      <c r="O412" s="1033">
        <v>202</v>
      </c>
      <c r="P412" s="1035">
        <v>24</v>
      </c>
      <c r="Q412" s="1035">
        <v>68</v>
      </c>
      <c r="R412" s="1033">
        <v>3</v>
      </c>
      <c r="S412" s="1033">
        <v>3</v>
      </c>
      <c r="T412" s="1033">
        <v>63</v>
      </c>
      <c r="U412" s="1033">
        <v>136</v>
      </c>
    </row>
    <row r="413" spans="1:21">
      <c r="A413" s="1033"/>
      <c r="B413" s="1033"/>
      <c r="C413" s="1033"/>
      <c r="D413" s="1034"/>
      <c r="E413" s="1033"/>
      <c r="F413" s="1033" t="s">
        <v>12205</v>
      </c>
      <c r="G413" s="1033">
        <v>120</v>
      </c>
      <c r="H413" s="1033">
        <v>2</v>
      </c>
      <c r="I413" s="1033">
        <v>0</v>
      </c>
      <c r="J413" s="1033">
        <v>1</v>
      </c>
      <c r="K413" s="1033">
        <v>2</v>
      </c>
      <c r="L413" s="1033">
        <v>9</v>
      </c>
      <c r="M413" s="1033">
        <v>7</v>
      </c>
      <c r="N413" s="1033">
        <v>52</v>
      </c>
      <c r="O413" s="1033">
        <v>23</v>
      </c>
      <c r="P413" s="1035">
        <v>5</v>
      </c>
      <c r="Q413" s="1035">
        <v>6</v>
      </c>
      <c r="R413" s="1033">
        <v>0</v>
      </c>
      <c r="S413" s="1033">
        <v>0</v>
      </c>
      <c r="T413" s="1033">
        <v>3</v>
      </c>
      <c r="U413" s="1033">
        <v>10</v>
      </c>
    </row>
    <row r="414" spans="1:21">
      <c r="A414" s="1033"/>
      <c r="B414" s="1033"/>
      <c r="C414" s="1033"/>
      <c r="D414" s="1034"/>
      <c r="E414" s="1033"/>
      <c r="F414" s="1033" t="s">
        <v>12206</v>
      </c>
      <c r="G414" s="1033">
        <v>547</v>
      </c>
      <c r="H414" s="1033">
        <v>4</v>
      </c>
      <c r="I414" s="1033">
        <v>4</v>
      </c>
      <c r="J414" s="1033">
        <v>23</v>
      </c>
      <c r="K414" s="1033">
        <v>21</v>
      </c>
      <c r="L414" s="1033">
        <v>56</v>
      </c>
      <c r="M414" s="1033">
        <v>43</v>
      </c>
      <c r="N414" s="1033">
        <v>201</v>
      </c>
      <c r="O414" s="1033">
        <v>111</v>
      </c>
      <c r="P414" s="1035">
        <v>13</v>
      </c>
      <c r="Q414" s="1035">
        <v>26</v>
      </c>
      <c r="R414" s="1033">
        <v>3</v>
      </c>
      <c r="S414" s="1033">
        <v>2</v>
      </c>
      <c r="T414" s="1033">
        <v>10</v>
      </c>
      <c r="U414" s="1033">
        <v>30</v>
      </c>
    </row>
    <row r="415" spans="1:21">
      <c r="A415" s="1033"/>
      <c r="B415" s="1033"/>
      <c r="C415" s="1033"/>
      <c r="D415" s="1034"/>
      <c r="E415" s="1033"/>
      <c r="F415" s="1033" t="s">
        <v>12207</v>
      </c>
      <c r="G415" s="1033">
        <v>38930</v>
      </c>
      <c r="H415" s="1033">
        <v>139</v>
      </c>
      <c r="I415" s="1033">
        <v>126</v>
      </c>
      <c r="J415" s="1033">
        <v>817</v>
      </c>
      <c r="K415" s="1033">
        <v>738</v>
      </c>
      <c r="L415" s="1033">
        <v>3545</v>
      </c>
      <c r="M415" s="1033">
        <v>3267</v>
      </c>
      <c r="N415" s="1033">
        <v>10438</v>
      </c>
      <c r="O415" s="1033">
        <v>8662</v>
      </c>
      <c r="P415" s="1035">
        <v>1375</v>
      </c>
      <c r="Q415" s="1035">
        <v>3271</v>
      </c>
      <c r="R415" s="1033">
        <v>250</v>
      </c>
      <c r="S415" s="1033">
        <v>281</v>
      </c>
      <c r="T415" s="1033">
        <v>2094</v>
      </c>
      <c r="U415" s="1033">
        <v>3927</v>
      </c>
    </row>
    <row r="416" spans="1:21">
      <c r="A416" s="1033"/>
      <c r="B416" s="1033"/>
      <c r="C416" s="1033"/>
      <c r="D416" s="1034"/>
      <c r="E416" s="1033"/>
      <c r="F416" s="1033" t="s">
        <v>6689</v>
      </c>
      <c r="G416" s="1033">
        <v>41547</v>
      </c>
      <c r="H416" s="1033">
        <v>148</v>
      </c>
      <c r="I416" s="1033">
        <v>131</v>
      </c>
      <c r="J416" s="1033">
        <v>868</v>
      </c>
      <c r="K416" s="1033">
        <v>783</v>
      </c>
      <c r="L416" s="1033">
        <v>3754</v>
      </c>
      <c r="M416" s="1033">
        <v>3445</v>
      </c>
      <c r="N416" s="1033">
        <v>11500</v>
      </c>
      <c r="O416" s="1033">
        <v>9149</v>
      </c>
      <c r="P416" s="1035">
        <v>1474</v>
      </c>
      <c r="Q416" s="1035">
        <v>3423</v>
      </c>
      <c r="R416" s="1033">
        <v>258</v>
      </c>
      <c r="S416" s="1033">
        <v>288</v>
      </c>
      <c r="T416" s="1033">
        <v>2190</v>
      </c>
      <c r="U416" s="1033">
        <v>4136</v>
      </c>
    </row>
    <row r="417" spans="1:21">
      <c r="A417" s="1033"/>
      <c r="B417" s="1033"/>
      <c r="C417" s="1033" t="s">
        <v>6689</v>
      </c>
      <c r="D417" s="1034"/>
      <c r="E417" s="1033"/>
      <c r="F417" s="1033"/>
      <c r="G417" s="1033">
        <v>824791</v>
      </c>
      <c r="H417" s="1033">
        <v>3545</v>
      </c>
      <c r="I417" s="1033">
        <v>3331</v>
      </c>
      <c r="J417" s="1033">
        <v>20388</v>
      </c>
      <c r="K417" s="1033">
        <v>18806</v>
      </c>
      <c r="L417" s="1033">
        <v>76106</v>
      </c>
      <c r="M417" s="1033">
        <v>72370</v>
      </c>
      <c r="N417" s="1033">
        <v>219095</v>
      </c>
      <c r="O417" s="1033">
        <v>186992</v>
      </c>
      <c r="P417" s="1035">
        <v>29287</v>
      </c>
      <c r="Q417" s="1035">
        <v>71723</v>
      </c>
      <c r="R417" s="1033">
        <v>4780</v>
      </c>
      <c r="S417" s="1033">
        <v>6527</v>
      </c>
      <c r="T417" s="1033">
        <v>38363</v>
      </c>
      <c r="U417" s="1033">
        <v>73478</v>
      </c>
    </row>
    <row r="418" spans="1:21">
      <c r="A418" s="1033" t="s">
        <v>12307</v>
      </c>
      <c r="B418" s="1033" t="s">
        <v>12308</v>
      </c>
      <c r="C418" s="1033" t="s">
        <v>12309</v>
      </c>
      <c r="D418" s="1034" t="s">
        <v>8924</v>
      </c>
      <c r="E418" s="1033" t="s">
        <v>12310</v>
      </c>
      <c r="F418" s="1033" t="s">
        <v>12201</v>
      </c>
      <c r="G418" s="1033">
        <v>140</v>
      </c>
      <c r="H418" s="1033">
        <v>1</v>
      </c>
      <c r="I418" s="1033">
        <v>1</v>
      </c>
      <c r="J418" s="1033">
        <v>5</v>
      </c>
      <c r="K418" s="1033">
        <v>9</v>
      </c>
      <c r="L418" s="1033">
        <v>20</v>
      </c>
      <c r="M418" s="1033">
        <v>15</v>
      </c>
      <c r="N418" s="1033">
        <v>42</v>
      </c>
      <c r="O418" s="1033">
        <v>35</v>
      </c>
      <c r="P418" s="1035">
        <v>1</v>
      </c>
      <c r="Q418" s="1035">
        <v>9</v>
      </c>
      <c r="R418" s="1033">
        <v>0</v>
      </c>
      <c r="S418" s="1033">
        <v>0</v>
      </c>
      <c r="T418" s="1033">
        <v>0</v>
      </c>
      <c r="U418" s="1033">
        <v>2</v>
      </c>
    </row>
    <row r="419" spans="1:21">
      <c r="A419" s="1033"/>
      <c r="B419" s="1033"/>
      <c r="C419" s="1033"/>
      <c r="D419" s="1034"/>
      <c r="E419" s="1033"/>
      <c r="F419" s="1033" t="s">
        <v>12202</v>
      </c>
      <c r="G419" s="1033">
        <v>237</v>
      </c>
      <c r="H419" s="1033">
        <v>0</v>
      </c>
      <c r="I419" s="1033">
        <v>1</v>
      </c>
      <c r="J419" s="1033">
        <v>7</v>
      </c>
      <c r="K419" s="1033">
        <v>14</v>
      </c>
      <c r="L419" s="1033">
        <v>30</v>
      </c>
      <c r="M419" s="1033">
        <v>37</v>
      </c>
      <c r="N419" s="1033">
        <v>85</v>
      </c>
      <c r="O419" s="1033">
        <v>52</v>
      </c>
      <c r="P419" s="1035">
        <v>3</v>
      </c>
      <c r="Q419" s="1035">
        <v>1</v>
      </c>
      <c r="R419" s="1033">
        <v>1</v>
      </c>
      <c r="S419" s="1033">
        <v>1</v>
      </c>
      <c r="T419" s="1033">
        <v>1</v>
      </c>
      <c r="U419" s="1033">
        <v>4</v>
      </c>
    </row>
    <row r="420" spans="1:21">
      <c r="A420" s="1033"/>
      <c r="B420" s="1033"/>
      <c r="C420" s="1033"/>
      <c r="D420" s="1034"/>
      <c r="E420" s="1033"/>
      <c r="F420" s="1033" t="s">
        <v>12203</v>
      </c>
      <c r="G420" s="1033">
        <v>873</v>
      </c>
      <c r="H420" s="1033">
        <v>0</v>
      </c>
      <c r="I420" s="1033">
        <v>0</v>
      </c>
      <c r="J420" s="1033">
        <v>4</v>
      </c>
      <c r="K420" s="1033">
        <v>3</v>
      </c>
      <c r="L420" s="1033">
        <v>25</v>
      </c>
      <c r="M420" s="1033">
        <v>19</v>
      </c>
      <c r="N420" s="1033">
        <v>453</v>
      </c>
      <c r="O420" s="1033">
        <v>261</v>
      </c>
      <c r="P420" s="1035">
        <v>36</v>
      </c>
      <c r="Q420" s="1035">
        <v>67</v>
      </c>
      <c r="R420" s="1033">
        <v>1</v>
      </c>
      <c r="S420" s="1033">
        <v>1</v>
      </c>
      <c r="T420" s="1033">
        <v>2</v>
      </c>
      <c r="U420" s="1033">
        <v>1</v>
      </c>
    </row>
    <row r="421" spans="1:21">
      <c r="A421" s="1033"/>
      <c r="B421" s="1033"/>
      <c r="C421" s="1033"/>
      <c r="D421" s="1034"/>
      <c r="E421" s="1033"/>
      <c r="F421" s="1033" t="s">
        <v>12204</v>
      </c>
      <c r="G421" s="1033">
        <v>7652</v>
      </c>
      <c r="H421" s="1033">
        <v>44</v>
      </c>
      <c r="I421" s="1033">
        <v>37</v>
      </c>
      <c r="J421" s="1033">
        <v>273</v>
      </c>
      <c r="K421" s="1033">
        <v>309</v>
      </c>
      <c r="L421" s="1033">
        <v>971</v>
      </c>
      <c r="M421" s="1033">
        <v>833</v>
      </c>
      <c r="N421" s="1033">
        <v>2029</v>
      </c>
      <c r="O421" s="1033">
        <v>1752</v>
      </c>
      <c r="P421" s="1035">
        <v>214</v>
      </c>
      <c r="Q421" s="1035">
        <v>611</v>
      </c>
      <c r="R421" s="1033">
        <v>35</v>
      </c>
      <c r="S421" s="1033">
        <v>39</v>
      </c>
      <c r="T421" s="1033">
        <v>200</v>
      </c>
      <c r="U421" s="1033">
        <v>305</v>
      </c>
    </row>
    <row r="422" spans="1:21">
      <c r="A422" s="1033"/>
      <c r="B422" s="1033"/>
      <c r="C422" s="1033"/>
      <c r="D422" s="1034"/>
      <c r="E422" s="1033"/>
      <c r="F422" s="1033" t="s">
        <v>12205</v>
      </c>
      <c r="G422" s="1033">
        <v>157</v>
      </c>
      <c r="H422" s="1033">
        <v>0</v>
      </c>
      <c r="I422" s="1033">
        <v>0</v>
      </c>
      <c r="J422" s="1033">
        <v>7</v>
      </c>
      <c r="K422" s="1033">
        <v>5</v>
      </c>
      <c r="L422" s="1033">
        <v>14</v>
      </c>
      <c r="M422" s="1033">
        <v>24</v>
      </c>
      <c r="N422" s="1033">
        <v>51</v>
      </c>
      <c r="O422" s="1033">
        <v>42</v>
      </c>
      <c r="P422" s="1035">
        <v>4</v>
      </c>
      <c r="Q422" s="1035">
        <v>2</v>
      </c>
      <c r="R422" s="1033">
        <v>1</v>
      </c>
      <c r="S422" s="1033">
        <v>0</v>
      </c>
      <c r="T422" s="1033">
        <v>3</v>
      </c>
      <c r="U422" s="1033">
        <v>4</v>
      </c>
    </row>
    <row r="423" spans="1:21">
      <c r="A423" s="1033"/>
      <c r="B423" s="1033"/>
      <c r="C423" s="1033"/>
      <c r="D423" s="1034"/>
      <c r="E423" s="1033"/>
      <c r="F423" s="1033" t="s">
        <v>12206</v>
      </c>
      <c r="G423" s="1033">
        <v>30128</v>
      </c>
      <c r="H423" s="1033">
        <v>125</v>
      </c>
      <c r="I423" s="1033">
        <v>120</v>
      </c>
      <c r="J423" s="1033">
        <v>763</v>
      </c>
      <c r="K423" s="1033">
        <v>739</v>
      </c>
      <c r="L423" s="1033">
        <v>3437</v>
      </c>
      <c r="M423" s="1033">
        <v>3294</v>
      </c>
      <c r="N423" s="1033">
        <v>8333</v>
      </c>
      <c r="O423" s="1033">
        <v>6312</v>
      </c>
      <c r="P423" s="1035">
        <v>1034</v>
      </c>
      <c r="Q423" s="1035">
        <v>2524</v>
      </c>
      <c r="R423" s="1033">
        <v>150</v>
      </c>
      <c r="S423" s="1033">
        <v>196</v>
      </c>
      <c r="T423" s="1033">
        <v>1016</v>
      </c>
      <c r="U423" s="1033">
        <v>2085</v>
      </c>
    </row>
    <row r="424" spans="1:21">
      <c r="A424" s="1033"/>
      <c r="B424" s="1033"/>
      <c r="C424" s="1033"/>
      <c r="D424" s="1034"/>
      <c r="E424" s="1033"/>
      <c r="F424" s="1033" t="s">
        <v>12207</v>
      </c>
      <c r="G424" s="1033">
        <v>783</v>
      </c>
      <c r="H424" s="1033">
        <v>2</v>
      </c>
      <c r="I424" s="1033">
        <v>1</v>
      </c>
      <c r="J424" s="1033">
        <v>20</v>
      </c>
      <c r="K424" s="1033">
        <v>11</v>
      </c>
      <c r="L424" s="1033">
        <v>100</v>
      </c>
      <c r="M424" s="1033">
        <v>94</v>
      </c>
      <c r="N424" s="1033">
        <v>199</v>
      </c>
      <c r="O424" s="1033">
        <v>206</v>
      </c>
      <c r="P424" s="1035">
        <v>22</v>
      </c>
      <c r="Q424" s="1035">
        <v>59</v>
      </c>
      <c r="R424" s="1033">
        <v>2</v>
      </c>
      <c r="S424" s="1033">
        <v>5</v>
      </c>
      <c r="T424" s="1033">
        <v>19</v>
      </c>
      <c r="U424" s="1033">
        <v>43</v>
      </c>
    </row>
    <row r="425" spans="1:21">
      <c r="A425" s="1033"/>
      <c r="B425" s="1033"/>
      <c r="C425" s="1033"/>
      <c r="D425" s="1034"/>
      <c r="E425" s="1033"/>
      <c r="F425" s="1033" t="s">
        <v>6689</v>
      </c>
      <c r="G425" s="1033">
        <v>39970</v>
      </c>
      <c r="H425" s="1033">
        <v>172</v>
      </c>
      <c r="I425" s="1033">
        <v>160</v>
      </c>
      <c r="J425" s="1033">
        <v>1079</v>
      </c>
      <c r="K425" s="1033">
        <v>1090</v>
      </c>
      <c r="L425" s="1033">
        <v>4597</v>
      </c>
      <c r="M425" s="1033">
        <v>4316</v>
      </c>
      <c r="N425" s="1033">
        <v>11192</v>
      </c>
      <c r="O425" s="1033">
        <v>8660</v>
      </c>
      <c r="P425" s="1035">
        <v>1314</v>
      </c>
      <c r="Q425" s="1035">
        <v>3273</v>
      </c>
      <c r="R425" s="1033">
        <v>190</v>
      </c>
      <c r="S425" s="1033">
        <v>242</v>
      </c>
      <c r="T425" s="1033">
        <v>1241</v>
      </c>
      <c r="U425" s="1033">
        <v>2444</v>
      </c>
    </row>
    <row r="426" spans="1:21">
      <c r="A426" s="1033"/>
      <c r="B426" s="1033" t="s">
        <v>12311</v>
      </c>
      <c r="C426" s="1033" t="s">
        <v>12312</v>
      </c>
      <c r="D426" s="1034" t="s">
        <v>6993</v>
      </c>
      <c r="E426" s="1033" t="s">
        <v>12313</v>
      </c>
      <c r="F426" s="1033" t="s">
        <v>12201</v>
      </c>
      <c r="G426" s="1033">
        <v>7385</v>
      </c>
      <c r="H426" s="1033">
        <v>14</v>
      </c>
      <c r="I426" s="1033">
        <v>9</v>
      </c>
      <c r="J426" s="1033">
        <v>71</v>
      </c>
      <c r="K426" s="1033">
        <v>70</v>
      </c>
      <c r="L426" s="1033">
        <v>758</v>
      </c>
      <c r="M426" s="1033">
        <v>671</v>
      </c>
      <c r="N426" s="1033">
        <v>2272</v>
      </c>
      <c r="O426" s="1033">
        <v>1532</v>
      </c>
      <c r="P426" s="1035">
        <v>319</v>
      </c>
      <c r="Q426" s="1035">
        <v>597</v>
      </c>
      <c r="R426" s="1033">
        <v>41</v>
      </c>
      <c r="S426" s="1033">
        <v>51</v>
      </c>
      <c r="T426" s="1033">
        <v>320</v>
      </c>
      <c r="U426" s="1033">
        <v>660</v>
      </c>
    </row>
    <row r="427" spans="1:21">
      <c r="A427" s="1033"/>
      <c r="B427" s="1033"/>
      <c r="C427" s="1033"/>
      <c r="D427" s="1034"/>
      <c r="E427" s="1033"/>
      <c r="F427" s="1033" t="s">
        <v>12202</v>
      </c>
      <c r="G427" s="1033">
        <v>303</v>
      </c>
      <c r="H427" s="1033">
        <v>0</v>
      </c>
      <c r="I427" s="1033">
        <v>1</v>
      </c>
      <c r="J427" s="1033">
        <v>7</v>
      </c>
      <c r="K427" s="1033">
        <v>11</v>
      </c>
      <c r="L427" s="1033">
        <v>29</v>
      </c>
      <c r="M427" s="1033">
        <v>19</v>
      </c>
      <c r="N427" s="1033">
        <v>123</v>
      </c>
      <c r="O427" s="1033">
        <v>61</v>
      </c>
      <c r="P427" s="1035">
        <v>6</v>
      </c>
      <c r="Q427" s="1035">
        <v>14</v>
      </c>
      <c r="R427" s="1033">
        <v>3</v>
      </c>
      <c r="S427" s="1033">
        <v>1</v>
      </c>
      <c r="T427" s="1033">
        <v>11</v>
      </c>
      <c r="U427" s="1033">
        <v>17</v>
      </c>
    </row>
    <row r="428" spans="1:21">
      <c r="A428" s="1033"/>
      <c r="B428" s="1033"/>
      <c r="C428" s="1033"/>
      <c r="D428" s="1034"/>
      <c r="E428" s="1033"/>
      <c r="F428" s="1033" t="s">
        <v>12203</v>
      </c>
      <c r="G428" s="1033">
        <v>502</v>
      </c>
      <c r="H428" s="1033">
        <v>0</v>
      </c>
      <c r="I428" s="1033">
        <v>0</v>
      </c>
      <c r="J428" s="1033">
        <v>4</v>
      </c>
      <c r="K428" s="1033">
        <v>2</v>
      </c>
      <c r="L428" s="1033">
        <v>34</v>
      </c>
      <c r="M428" s="1033">
        <v>32</v>
      </c>
      <c r="N428" s="1033">
        <v>136</v>
      </c>
      <c r="O428" s="1033">
        <v>101</v>
      </c>
      <c r="P428" s="1035">
        <v>34</v>
      </c>
      <c r="Q428" s="1035">
        <v>59</v>
      </c>
      <c r="R428" s="1033">
        <v>3</v>
      </c>
      <c r="S428" s="1033">
        <v>6</v>
      </c>
      <c r="T428" s="1033">
        <v>37</v>
      </c>
      <c r="U428" s="1033">
        <v>54</v>
      </c>
    </row>
    <row r="429" spans="1:21">
      <c r="A429" s="1033"/>
      <c r="B429" s="1033"/>
      <c r="C429" s="1033"/>
      <c r="D429" s="1034"/>
      <c r="E429" s="1033"/>
      <c r="F429" s="1033" t="s">
        <v>12204</v>
      </c>
      <c r="G429" s="1033">
        <v>49</v>
      </c>
      <c r="H429" s="1033">
        <v>0</v>
      </c>
      <c r="I429" s="1033">
        <v>0</v>
      </c>
      <c r="J429" s="1033">
        <v>1</v>
      </c>
      <c r="K429" s="1033">
        <v>1</v>
      </c>
      <c r="L429" s="1033">
        <v>2</v>
      </c>
      <c r="M429" s="1033">
        <v>4</v>
      </c>
      <c r="N429" s="1033">
        <v>22</v>
      </c>
      <c r="O429" s="1033">
        <v>9</v>
      </c>
      <c r="P429" s="1035">
        <v>2</v>
      </c>
      <c r="Q429" s="1035">
        <v>3</v>
      </c>
      <c r="R429" s="1033">
        <v>0</v>
      </c>
      <c r="S429" s="1033">
        <v>0</v>
      </c>
      <c r="T429" s="1033">
        <v>1</v>
      </c>
      <c r="U429" s="1033">
        <v>4</v>
      </c>
    </row>
    <row r="430" spans="1:21">
      <c r="A430" s="1033"/>
      <c r="B430" s="1033"/>
      <c r="C430" s="1033"/>
      <c r="D430" s="1034"/>
      <c r="E430" s="1033"/>
      <c r="F430" s="1033" t="s">
        <v>12205</v>
      </c>
      <c r="G430" s="1033">
        <v>10691</v>
      </c>
      <c r="H430" s="1033">
        <v>7</v>
      </c>
      <c r="I430" s="1033">
        <v>6</v>
      </c>
      <c r="J430" s="1033">
        <v>126</v>
      </c>
      <c r="K430" s="1033">
        <v>153</v>
      </c>
      <c r="L430" s="1033">
        <v>1021</v>
      </c>
      <c r="M430" s="1033">
        <v>1022</v>
      </c>
      <c r="N430" s="1033">
        <v>2869</v>
      </c>
      <c r="O430" s="1033">
        <v>2121</v>
      </c>
      <c r="P430" s="1035">
        <v>410</v>
      </c>
      <c r="Q430" s="1035">
        <v>977</v>
      </c>
      <c r="R430" s="1033">
        <v>58</v>
      </c>
      <c r="S430" s="1033">
        <v>79</v>
      </c>
      <c r="T430" s="1033">
        <v>611</v>
      </c>
      <c r="U430" s="1033">
        <v>1231</v>
      </c>
    </row>
    <row r="431" spans="1:21">
      <c r="A431" s="1033"/>
      <c r="B431" s="1033"/>
      <c r="C431" s="1033"/>
      <c r="D431" s="1034"/>
      <c r="E431" s="1033"/>
      <c r="F431" s="1033" t="s">
        <v>12206</v>
      </c>
      <c r="G431" s="1033">
        <v>16599</v>
      </c>
      <c r="H431" s="1033">
        <v>79</v>
      </c>
      <c r="I431" s="1033">
        <v>76</v>
      </c>
      <c r="J431" s="1033">
        <v>463</v>
      </c>
      <c r="K431" s="1033">
        <v>426</v>
      </c>
      <c r="L431" s="1033">
        <v>1250</v>
      </c>
      <c r="M431" s="1033">
        <v>1218</v>
      </c>
      <c r="N431" s="1033">
        <v>4205</v>
      </c>
      <c r="O431" s="1033">
        <v>3723</v>
      </c>
      <c r="P431" s="1035">
        <v>636</v>
      </c>
      <c r="Q431" s="1035">
        <v>1859</v>
      </c>
      <c r="R431" s="1033">
        <v>119</v>
      </c>
      <c r="S431" s="1033">
        <v>143</v>
      </c>
      <c r="T431" s="1033">
        <v>833</v>
      </c>
      <c r="U431" s="1033">
        <v>1569</v>
      </c>
    </row>
    <row r="432" spans="1:21">
      <c r="A432" s="1033"/>
      <c r="B432" s="1033"/>
      <c r="C432" s="1033"/>
      <c r="D432" s="1034"/>
      <c r="E432" s="1033"/>
      <c r="F432" s="1033" t="s">
        <v>12207</v>
      </c>
      <c r="G432" s="1033">
        <v>1016</v>
      </c>
      <c r="H432" s="1033">
        <v>39</v>
      </c>
      <c r="I432" s="1033">
        <v>42</v>
      </c>
      <c r="J432" s="1033">
        <v>52</v>
      </c>
      <c r="K432" s="1033">
        <v>69</v>
      </c>
      <c r="L432" s="1033">
        <v>58</v>
      </c>
      <c r="M432" s="1033">
        <v>58</v>
      </c>
      <c r="N432" s="1033">
        <v>270</v>
      </c>
      <c r="O432" s="1033">
        <v>217</v>
      </c>
      <c r="P432" s="1035">
        <v>28</v>
      </c>
      <c r="Q432" s="1035">
        <v>60</v>
      </c>
      <c r="R432" s="1033">
        <v>8</v>
      </c>
      <c r="S432" s="1033">
        <v>9</v>
      </c>
      <c r="T432" s="1033">
        <v>32</v>
      </c>
      <c r="U432" s="1033">
        <v>74</v>
      </c>
    </row>
    <row r="433" spans="1:21">
      <c r="A433" s="1033"/>
      <c r="B433" s="1033"/>
      <c r="C433" s="1033"/>
      <c r="D433" s="1034"/>
      <c r="E433" s="1033"/>
      <c r="F433" s="1033" t="s">
        <v>6689</v>
      </c>
      <c r="G433" s="1033">
        <v>36545</v>
      </c>
      <c r="H433" s="1033">
        <v>139</v>
      </c>
      <c r="I433" s="1033">
        <v>134</v>
      </c>
      <c r="J433" s="1033">
        <v>724</v>
      </c>
      <c r="K433" s="1033">
        <v>732</v>
      </c>
      <c r="L433" s="1033">
        <v>3152</v>
      </c>
      <c r="M433" s="1033">
        <v>3024</v>
      </c>
      <c r="N433" s="1033">
        <v>9897</v>
      </c>
      <c r="O433" s="1033">
        <v>7764</v>
      </c>
      <c r="P433" s="1035">
        <v>1435</v>
      </c>
      <c r="Q433" s="1035">
        <v>3569</v>
      </c>
      <c r="R433" s="1033">
        <v>232</v>
      </c>
      <c r="S433" s="1033">
        <v>289</v>
      </c>
      <c r="T433" s="1033">
        <v>1845</v>
      </c>
      <c r="U433" s="1033">
        <v>3609</v>
      </c>
    </row>
    <row r="434" spans="1:21">
      <c r="A434" s="1033"/>
      <c r="B434" s="1033" t="s">
        <v>11478</v>
      </c>
      <c r="C434" s="1033" t="s">
        <v>12314</v>
      </c>
      <c r="D434" s="1034" t="s">
        <v>173</v>
      </c>
      <c r="E434" s="1033" t="s">
        <v>12315</v>
      </c>
      <c r="F434" s="1033" t="s">
        <v>12201</v>
      </c>
      <c r="G434" s="1033">
        <v>89</v>
      </c>
      <c r="H434" s="1033">
        <v>0</v>
      </c>
      <c r="I434" s="1033">
        <v>0</v>
      </c>
      <c r="J434" s="1033">
        <v>1</v>
      </c>
      <c r="K434" s="1033">
        <v>1</v>
      </c>
      <c r="L434" s="1033">
        <v>5</v>
      </c>
      <c r="M434" s="1033">
        <v>4</v>
      </c>
      <c r="N434" s="1033">
        <v>50</v>
      </c>
      <c r="O434" s="1033">
        <v>13</v>
      </c>
      <c r="P434" s="1035">
        <v>3</v>
      </c>
      <c r="Q434" s="1035">
        <v>3</v>
      </c>
      <c r="R434" s="1033">
        <v>1</v>
      </c>
      <c r="S434" s="1033">
        <v>0</v>
      </c>
      <c r="T434" s="1033">
        <v>4</v>
      </c>
      <c r="U434" s="1033">
        <v>4</v>
      </c>
    </row>
    <row r="435" spans="1:21">
      <c r="A435" s="1033"/>
      <c r="B435" s="1033"/>
      <c r="C435" s="1033"/>
      <c r="D435" s="1034"/>
      <c r="E435" s="1033"/>
      <c r="F435" s="1033" t="s">
        <v>12202</v>
      </c>
      <c r="G435" s="1033">
        <v>1502</v>
      </c>
      <c r="H435" s="1033">
        <v>0</v>
      </c>
      <c r="I435" s="1033">
        <v>0</v>
      </c>
      <c r="J435" s="1033">
        <v>39</v>
      </c>
      <c r="K435" s="1033">
        <v>37</v>
      </c>
      <c r="L435" s="1033">
        <v>166</v>
      </c>
      <c r="M435" s="1033">
        <v>138</v>
      </c>
      <c r="N435" s="1033">
        <v>327</v>
      </c>
      <c r="O435" s="1033">
        <v>272</v>
      </c>
      <c r="P435" s="1035">
        <v>79</v>
      </c>
      <c r="Q435" s="1035">
        <v>134</v>
      </c>
      <c r="R435" s="1033">
        <v>12</v>
      </c>
      <c r="S435" s="1033">
        <v>13</v>
      </c>
      <c r="T435" s="1033">
        <v>106</v>
      </c>
      <c r="U435" s="1033">
        <v>179</v>
      </c>
    </row>
    <row r="436" spans="1:21">
      <c r="A436" s="1033"/>
      <c r="B436" s="1033"/>
      <c r="C436" s="1033"/>
      <c r="D436" s="1034"/>
      <c r="E436" s="1033"/>
      <c r="F436" s="1033" t="s">
        <v>12203</v>
      </c>
      <c r="G436" s="1033">
        <v>148</v>
      </c>
      <c r="H436" s="1033">
        <v>0</v>
      </c>
      <c r="I436" s="1033">
        <v>0</v>
      </c>
      <c r="J436" s="1033">
        <v>5</v>
      </c>
      <c r="K436" s="1033">
        <v>4</v>
      </c>
      <c r="L436" s="1033">
        <v>8</v>
      </c>
      <c r="M436" s="1033">
        <v>7</v>
      </c>
      <c r="N436" s="1033">
        <v>75</v>
      </c>
      <c r="O436" s="1033">
        <v>30</v>
      </c>
      <c r="P436" s="1035">
        <v>5</v>
      </c>
      <c r="Q436" s="1035">
        <v>8</v>
      </c>
      <c r="R436" s="1033">
        <v>1</v>
      </c>
      <c r="S436" s="1033">
        <v>0</v>
      </c>
      <c r="T436" s="1033">
        <v>5</v>
      </c>
      <c r="U436" s="1033">
        <v>0</v>
      </c>
    </row>
    <row r="437" spans="1:21">
      <c r="A437" s="1033"/>
      <c r="B437" s="1033"/>
      <c r="C437" s="1033"/>
      <c r="D437" s="1034"/>
      <c r="E437" s="1033"/>
      <c r="F437" s="1033" t="s">
        <v>12204</v>
      </c>
      <c r="G437" s="1033">
        <v>299</v>
      </c>
      <c r="H437" s="1033">
        <v>0</v>
      </c>
      <c r="I437" s="1033">
        <v>0</v>
      </c>
      <c r="J437" s="1033">
        <v>2</v>
      </c>
      <c r="K437" s="1033">
        <v>4</v>
      </c>
      <c r="L437" s="1033">
        <v>25</v>
      </c>
      <c r="M437" s="1033">
        <v>17</v>
      </c>
      <c r="N437" s="1033">
        <v>72</v>
      </c>
      <c r="O437" s="1033">
        <v>54</v>
      </c>
      <c r="P437" s="1035">
        <v>12</v>
      </c>
      <c r="Q437" s="1035">
        <v>34</v>
      </c>
      <c r="R437" s="1033">
        <v>3</v>
      </c>
      <c r="S437" s="1033">
        <v>3</v>
      </c>
      <c r="T437" s="1033">
        <v>29</v>
      </c>
      <c r="U437" s="1033">
        <v>44</v>
      </c>
    </row>
    <row r="438" spans="1:21">
      <c r="A438" s="1033"/>
      <c r="B438" s="1033"/>
      <c r="C438" s="1033"/>
      <c r="D438" s="1034"/>
      <c r="E438" s="1033"/>
      <c r="F438" s="1033" t="s">
        <v>12205</v>
      </c>
      <c r="G438" s="1033">
        <v>63</v>
      </c>
      <c r="H438" s="1033">
        <v>0</v>
      </c>
      <c r="I438" s="1033">
        <v>0</v>
      </c>
      <c r="J438" s="1033">
        <v>0</v>
      </c>
      <c r="K438" s="1033">
        <v>2</v>
      </c>
      <c r="L438" s="1033">
        <v>5</v>
      </c>
      <c r="M438" s="1033">
        <v>6</v>
      </c>
      <c r="N438" s="1033">
        <v>29</v>
      </c>
      <c r="O438" s="1033">
        <v>11</v>
      </c>
      <c r="P438" s="1035">
        <v>1</v>
      </c>
      <c r="Q438" s="1035">
        <v>7</v>
      </c>
      <c r="R438" s="1033">
        <v>0</v>
      </c>
      <c r="S438" s="1033">
        <v>0</v>
      </c>
      <c r="T438" s="1033">
        <v>1</v>
      </c>
      <c r="U438" s="1033">
        <v>1</v>
      </c>
    </row>
    <row r="439" spans="1:21">
      <c r="A439" s="1033"/>
      <c r="B439" s="1033"/>
      <c r="C439" s="1033"/>
      <c r="D439" s="1034"/>
      <c r="E439" s="1033"/>
      <c r="F439" s="1033" t="s">
        <v>12206</v>
      </c>
      <c r="G439" s="1033">
        <v>198</v>
      </c>
      <c r="H439" s="1033">
        <v>1</v>
      </c>
      <c r="I439" s="1033">
        <v>0</v>
      </c>
      <c r="J439" s="1033">
        <v>13</v>
      </c>
      <c r="K439" s="1033">
        <v>3</v>
      </c>
      <c r="L439" s="1033">
        <v>8</v>
      </c>
      <c r="M439" s="1033">
        <v>13</v>
      </c>
      <c r="N439" s="1033">
        <v>78</v>
      </c>
      <c r="O439" s="1033">
        <v>30</v>
      </c>
      <c r="P439" s="1035">
        <v>9</v>
      </c>
      <c r="Q439" s="1035">
        <v>18</v>
      </c>
      <c r="R439" s="1033">
        <v>0</v>
      </c>
      <c r="S439" s="1033">
        <v>2</v>
      </c>
      <c r="T439" s="1033">
        <v>6</v>
      </c>
      <c r="U439" s="1033">
        <v>17</v>
      </c>
    </row>
    <row r="440" spans="1:21">
      <c r="A440" s="1033"/>
      <c r="B440" s="1033"/>
      <c r="C440" s="1033"/>
      <c r="D440" s="1034"/>
      <c r="E440" s="1033"/>
      <c r="F440" s="1033" t="s">
        <v>12207</v>
      </c>
      <c r="G440" s="1033">
        <v>14428</v>
      </c>
      <c r="H440" s="1033">
        <v>61</v>
      </c>
      <c r="I440" s="1033">
        <v>45</v>
      </c>
      <c r="J440" s="1033">
        <v>312</v>
      </c>
      <c r="K440" s="1033">
        <v>277</v>
      </c>
      <c r="L440" s="1033">
        <v>1292</v>
      </c>
      <c r="M440" s="1033">
        <v>1263</v>
      </c>
      <c r="N440" s="1033">
        <v>4200</v>
      </c>
      <c r="O440" s="1033">
        <v>3061</v>
      </c>
      <c r="P440" s="1035">
        <v>559</v>
      </c>
      <c r="Q440" s="1035">
        <v>1216</v>
      </c>
      <c r="R440" s="1033">
        <v>86</v>
      </c>
      <c r="S440" s="1033">
        <v>74</v>
      </c>
      <c r="T440" s="1033">
        <v>678</v>
      </c>
      <c r="U440" s="1033">
        <v>1304</v>
      </c>
    </row>
    <row r="441" spans="1:21">
      <c r="A441" s="1033"/>
      <c r="B441" s="1033"/>
      <c r="C441" s="1033"/>
      <c r="D441" s="1034"/>
      <c r="E441" s="1033"/>
      <c r="F441" s="1033" t="s">
        <v>6689</v>
      </c>
      <c r="G441" s="1033">
        <v>16727</v>
      </c>
      <c r="H441" s="1033">
        <v>62</v>
      </c>
      <c r="I441" s="1033">
        <v>45</v>
      </c>
      <c r="J441" s="1033">
        <v>372</v>
      </c>
      <c r="K441" s="1033">
        <v>328</v>
      </c>
      <c r="L441" s="1033">
        <v>1509</v>
      </c>
      <c r="M441" s="1033">
        <v>1448</v>
      </c>
      <c r="N441" s="1033">
        <v>4831</v>
      </c>
      <c r="O441" s="1033">
        <v>3471</v>
      </c>
      <c r="P441" s="1035">
        <v>668</v>
      </c>
      <c r="Q441" s="1035">
        <v>1420</v>
      </c>
      <c r="R441" s="1033">
        <v>103</v>
      </c>
      <c r="S441" s="1033">
        <v>92</v>
      </c>
      <c r="T441" s="1033">
        <v>829</v>
      </c>
      <c r="U441" s="1033">
        <v>1549</v>
      </c>
    </row>
    <row r="442" spans="1:21">
      <c r="A442" s="1033"/>
      <c r="B442" s="1033" t="s">
        <v>12316</v>
      </c>
      <c r="C442" s="1033" t="s">
        <v>12317</v>
      </c>
      <c r="D442" s="1034" t="s">
        <v>344</v>
      </c>
      <c r="E442" s="1033" t="s">
        <v>12318</v>
      </c>
      <c r="F442" s="1033" t="s">
        <v>12201</v>
      </c>
      <c r="G442" s="1033">
        <v>32</v>
      </c>
      <c r="H442" s="1033">
        <v>0</v>
      </c>
      <c r="I442" s="1033">
        <v>0</v>
      </c>
      <c r="J442" s="1033">
        <v>1</v>
      </c>
      <c r="K442" s="1033">
        <v>0</v>
      </c>
      <c r="L442" s="1033">
        <v>0</v>
      </c>
      <c r="M442" s="1033">
        <v>2</v>
      </c>
      <c r="N442" s="1033">
        <v>19</v>
      </c>
      <c r="O442" s="1033">
        <v>9</v>
      </c>
      <c r="P442" s="1035">
        <v>0</v>
      </c>
      <c r="Q442" s="1035">
        <v>0</v>
      </c>
      <c r="R442" s="1033">
        <v>0</v>
      </c>
      <c r="S442" s="1033">
        <v>0</v>
      </c>
      <c r="T442" s="1033">
        <v>1</v>
      </c>
      <c r="U442" s="1033">
        <v>0</v>
      </c>
    </row>
    <row r="443" spans="1:21">
      <c r="A443" s="1033"/>
      <c r="B443" s="1033"/>
      <c r="C443" s="1033"/>
      <c r="D443" s="1034"/>
      <c r="E443" s="1033"/>
      <c r="F443" s="1033" t="s">
        <v>12202</v>
      </c>
      <c r="G443" s="1033">
        <v>218</v>
      </c>
      <c r="H443" s="1033">
        <v>0</v>
      </c>
      <c r="I443" s="1033">
        <v>2</v>
      </c>
      <c r="J443" s="1033">
        <v>4</v>
      </c>
      <c r="K443" s="1033">
        <v>1</v>
      </c>
      <c r="L443" s="1033">
        <v>6</v>
      </c>
      <c r="M443" s="1033">
        <v>13</v>
      </c>
      <c r="N443" s="1033">
        <v>100</v>
      </c>
      <c r="O443" s="1033">
        <v>61</v>
      </c>
      <c r="P443" s="1035">
        <v>4</v>
      </c>
      <c r="Q443" s="1035">
        <v>16</v>
      </c>
      <c r="R443" s="1033">
        <v>0</v>
      </c>
      <c r="S443" s="1033">
        <v>1</v>
      </c>
      <c r="T443" s="1033">
        <v>5</v>
      </c>
      <c r="U443" s="1033">
        <v>5</v>
      </c>
    </row>
    <row r="444" spans="1:21">
      <c r="A444" s="1033"/>
      <c r="B444" s="1033"/>
      <c r="C444" s="1033"/>
      <c r="D444" s="1034"/>
      <c r="E444" s="1033"/>
      <c r="F444" s="1033" t="s">
        <v>12203</v>
      </c>
      <c r="G444" s="1033">
        <v>117</v>
      </c>
      <c r="H444" s="1033">
        <v>1</v>
      </c>
      <c r="I444" s="1033">
        <v>0</v>
      </c>
      <c r="J444" s="1033">
        <v>1</v>
      </c>
      <c r="K444" s="1033">
        <v>1</v>
      </c>
      <c r="L444" s="1033">
        <v>2</v>
      </c>
      <c r="M444" s="1033">
        <v>2</v>
      </c>
      <c r="N444" s="1033">
        <v>85</v>
      </c>
      <c r="O444" s="1033">
        <v>15</v>
      </c>
      <c r="P444" s="1035">
        <v>4</v>
      </c>
      <c r="Q444" s="1035">
        <v>2</v>
      </c>
      <c r="R444" s="1033">
        <v>0</v>
      </c>
      <c r="S444" s="1033">
        <v>1</v>
      </c>
      <c r="T444" s="1033">
        <v>2</v>
      </c>
      <c r="U444" s="1033">
        <v>1</v>
      </c>
    </row>
    <row r="445" spans="1:21">
      <c r="A445" s="1033"/>
      <c r="B445" s="1033"/>
      <c r="C445" s="1033"/>
      <c r="D445" s="1034"/>
      <c r="E445" s="1033"/>
      <c r="F445" s="1033" t="s">
        <v>12204</v>
      </c>
      <c r="G445" s="1033">
        <v>20</v>
      </c>
      <c r="H445" s="1033">
        <v>1</v>
      </c>
      <c r="I445" s="1033">
        <v>0</v>
      </c>
      <c r="J445" s="1033">
        <v>1</v>
      </c>
      <c r="K445" s="1033">
        <v>1</v>
      </c>
      <c r="L445" s="1033">
        <v>0</v>
      </c>
      <c r="M445" s="1033">
        <v>1</v>
      </c>
      <c r="N445" s="1033">
        <v>3</v>
      </c>
      <c r="O445" s="1033">
        <v>6</v>
      </c>
      <c r="P445" s="1035">
        <v>2</v>
      </c>
      <c r="Q445" s="1035">
        <v>2</v>
      </c>
      <c r="R445" s="1033">
        <v>0</v>
      </c>
      <c r="S445" s="1033">
        <v>0</v>
      </c>
      <c r="T445" s="1033">
        <v>0</v>
      </c>
      <c r="U445" s="1033">
        <v>3</v>
      </c>
    </row>
    <row r="446" spans="1:21">
      <c r="A446" s="1033"/>
      <c r="B446" s="1033"/>
      <c r="C446" s="1033"/>
      <c r="D446" s="1034"/>
      <c r="E446" s="1033"/>
      <c r="F446" s="1033" t="s">
        <v>12205</v>
      </c>
      <c r="G446" s="1033">
        <v>41</v>
      </c>
      <c r="H446" s="1033">
        <v>0</v>
      </c>
      <c r="I446" s="1033">
        <v>0</v>
      </c>
      <c r="J446" s="1033">
        <v>0</v>
      </c>
      <c r="K446" s="1033">
        <v>1</v>
      </c>
      <c r="L446" s="1033">
        <v>4</v>
      </c>
      <c r="M446" s="1033">
        <v>0</v>
      </c>
      <c r="N446" s="1033">
        <v>16</v>
      </c>
      <c r="O446" s="1033">
        <v>12</v>
      </c>
      <c r="P446" s="1035">
        <v>0</v>
      </c>
      <c r="Q446" s="1035">
        <v>3</v>
      </c>
      <c r="R446" s="1033">
        <v>0</v>
      </c>
      <c r="S446" s="1033">
        <v>0</v>
      </c>
      <c r="T446" s="1033">
        <v>2</v>
      </c>
      <c r="U446" s="1033">
        <v>3</v>
      </c>
    </row>
    <row r="447" spans="1:21">
      <c r="A447" s="1033"/>
      <c r="B447" s="1033"/>
      <c r="C447" s="1033"/>
      <c r="D447" s="1034"/>
      <c r="E447" s="1033"/>
      <c r="F447" s="1033" t="s">
        <v>12206</v>
      </c>
      <c r="G447" s="1033">
        <v>17555</v>
      </c>
      <c r="H447" s="1033">
        <v>71</v>
      </c>
      <c r="I447" s="1033">
        <v>74</v>
      </c>
      <c r="J447" s="1033">
        <v>361</v>
      </c>
      <c r="K447" s="1033">
        <v>324</v>
      </c>
      <c r="L447" s="1033">
        <v>1459</v>
      </c>
      <c r="M447" s="1033">
        <v>1468</v>
      </c>
      <c r="N447" s="1033">
        <v>5163</v>
      </c>
      <c r="O447" s="1033">
        <v>3800</v>
      </c>
      <c r="P447" s="1035">
        <v>674</v>
      </c>
      <c r="Q447" s="1035">
        <v>1565</v>
      </c>
      <c r="R447" s="1033">
        <v>104</v>
      </c>
      <c r="S447" s="1033">
        <v>129</v>
      </c>
      <c r="T447" s="1033">
        <v>889</v>
      </c>
      <c r="U447" s="1033">
        <v>1474</v>
      </c>
    </row>
    <row r="448" spans="1:21">
      <c r="A448" s="1033"/>
      <c r="B448" s="1033"/>
      <c r="C448" s="1033"/>
      <c r="D448" s="1034"/>
      <c r="E448" s="1033"/>
      <c r="F448" s="1033" t="s">
        <v>12207</v>
      </c>
      <c r="G448" s="1033">
        <v>225</v>
      </c>
      <c r="H448" s="1033">
        <v>0</v>
      </c>
      <c r="I448" s="1033">
        <v>2</v>
      </c>
      <c r="J448" s="1033">
        <v>0</v>
      </c>
      <c r="K448" s="1033">
        <v>3</v>
      </c>
      <c r="L448" s="1033">
        <v>15</v>
      </c>
      <c r="M448" s="1033">
        <v>11</v>
      </c>
      <c r="N448" s="1033">
        <v>111</v>
      </c>
      <c r="O448" s="1033">
        <v>48</v>
      </c>
      <c r="P448" s="1035">
        <v>9</v>
      </c>
      <c r="Q448" s="1035">
        <v>9</v>
      </c>
      <c r="R448" s="1033">
        <v>0</v>
      </c>
      <c r="S448" s="1033">
        <v>0</v>
      </c>
      <c r="T448" s="1033">
        <v>8</v>
      </c>
      <c r="U448" s="1033">
        <v>9</v>
      </c>
    </row>
    <row r="449" spans="1:21">
      <c r="A449" s="1033"/>
      <c r="B449" s="1033"/>
      <c r="C449" s="1033"/>
      <c r="D449" s="1034"/>
      <c r="E449" s="1033"/>
      <c r="F449" s="1033" t="s">
        <v>6689</v>
      </c>
      <c r="G449" s="1033">
        <v>18208</v>
      </c>
      <c r="H449" s="1033">
        <v>73</v>
      </c>
      <c r="I449" s="1033">
        <v>78</v>
      </c>
      <c r="J449" s="1033">
        <v>368</v>
      </c>
      <c r="K449" s="1033">
        <v>331</v>
      </c>
      <c r="L449" s="1033">
        <v>1486</v>
      </c>
      <c r="M449" s="1033">
        <v>1497</v>
      </c>
      <c r="N449" s="1033">
        <v>5497</v>
      </c>
      <c r="O449" s="1033">
        <v>3951</v>
      </c>
      <c r="P449" s="1035">
        <v>693</v>
      </c>
      <c r="Q449" s="1035">
        <v>1597</v>
      </c>
      <c r="R449" s="1033">
        <v>104</v>
      </c>
      <c r="S449" s="1033">
        <v>131</v>
      </c>
      <c r="T449" s="1033">
        <v>907</v>
      </c>
      <c r="U449" s="1033">
        <v>1495</v>
      </c>
    </row>
    <row r="450" spans="1:21">
      <c r="A450" s="1033"/>
      <c r="B450" s="1033" t="s">
        <v>12319</v>
      </c>
      <c r="C450" s="1033" t="s">
        <v>12320</v>
      </c>
      <c r="D450" s="1034" t="s">
        <v>637</v>
      </c>
      <c r="E450" s="1033" t="s">
        <v>3424</v>
      </c>
      <c r="F450" s="1033" t="s">
        <v>12201</v>
      </c>
      <c r="G450" s="1033">
        <v>110</v>
      </c>
      <c r="H450" s="1033">
        <v>0</v>
      </c>
      <c r="I450" s="1033">
        <v>0</v>
      </c>
      <c r="J450" s="1033">
        <v>2</v>
      </c>
      <c r="K450" s="1033">
        <v>2</v>
      </c>
      <c r="L450" s="1033">
        <v>8</v>
      </c>
      <c r="M450" s="1033">
        <v>6</v>
      </c>
      <c r="N450" s="1033">
        <v>45</v>
      </c>
      <c r="O450" s="1033">
        <v>26</v>
      </c>
      <c r="P450" s="1035">
        <v>8</v>
      </c>
      <c r="Q450" s="1035">
        <v>5</v>
      </c>
      <c r="R450" s="1033">
        <v>0</v>
      </c>
      <c r="S450" s="1033">
        <v>1</v>
      </c>
      <c r="T450" s="1033">
        <v>4</v>
      </c>
      <c r="U450" s="1033">
        <v>3</v>
      </c>
    </row>
    <row r="451" spans="1:21">
      <c r="A451" s="1033"/>
      <c r="B451" s="1033"/>
      <c r="C451" s="1033"/>
      <c r="D451" s="1034"/>
      <c r="E451" s="1033"/>
      <c r="F451" s="1033" t="s">
        <v>12202</v>
      </c>
      <c r="G451" s="1033">
        <v>773</v>
      </c>
      <c r="H451" s="1033">
        <v>2</v>
      </c>
      <c r="I451" s="1033">
        <v>0</v>
      </c>
      <c r="J451" s="1033">
        <v>7</v>
      </c>
      <c r="K451" s="1033">
        <v>7</v>
      </c>
      <c r="L451" s="1033">
        <v>71</v>
      </c>
      <c r="M451" s="1033">
        <v>42</v>
      </c>
      <c r="N451" s="1033">
        <v>339</v>
      </c>
      <c r="O451" s="1033">
        <v>146</v>
      </c>
      <c r="P451" s="1035">
        <v>39</v>
      </c>
      <c r="Q451" s="1035">
        <v>41</v>
      </c>
      <c r="R451" s="1033">
        <v>5</v>
      </c>
      <c r="S451" s="1033">
        <v>4</v>
      </c>
      <c r="T451" s="1033">
        <v>28</v>
      </c>
      <c r="U451" s="1033">
        <v>42</v>
      </c>
    </row>
    <row r="452" spans="1:21">
      <c r="A452" s="1033"/>
      <c r="B452" s="1033"/>
      <c r="C452" s="1033"/>
      <c r="D452" s="1034"/>
      <c r="E452" s="1033"/>
      <c r="F452" s="1033" t="s">
        <v>12203</v>
      </c>
      <c r="G452" s="1033">
        <v>524</v>
      </c>
      <c r="H452" s="1033">
        <v>1</v>
      </c>
      <c r="I452" s="1033">
        <v>0</v>
      </c>
      <c r="J452" s="1033">
        <v>8</v>
      </c>
      <c r="K452" s="1033">
        <v>7</v>
      </c>
      <c r="L452" s="1033">
        <v>29</v>
      </c>
      <c r="M452" s="1033">
        <v>34</v>
      </c>
      <c r="N452" s="1033">
        <v>240</v>
      </c>
      <c r="O452" s="1033">
        <v>78</v>
      </c>
      <c r="P452" s="1035">
        <v>34</v>
      </c>
      <c r="Q452" s="1035">
        <v>30</v>
      </c>
      <c r="R452" s="1033">
        <v>6</v>
      </c>
      <c r="S452" s="1033">
        <v>3</v>
      </c>
      <c r="T452" s="1033">
        <v>22</v>
      </c>
      <c r="U452" s="1033">
        <v>32</v>
      </c>
    </row>
    <row r="453" spans="1:21">
      <c r="A453" s="1033"/>
      <c r="B453" s="1033"/>
      <c r="C453" s="1033"/>
      <c r="D453" s="1034"/>
      <c r="E453" s="1033"/>
      <c r="F453" s="1033" t="s">
        <v>12204</v>
      </c>
      <c r="G453" s="1033">
        <v>25</v>
      </c>
      <c r="H453" s="1033">
        <v>0</v>
      </c>
      <c r="I453" s="1033">
        <v>0</v>
      </c>
      <c r="J453" s="1033">
        <v>1</v>
      </c>
      <c r="K453" s="1033">
        <v>1</v>
      </c>
      <c r="L453" s="1033">
        <v>1</v>
      </c>
      <c r="M453" s="1033">
        <v>0</v>
      </c>
      <c r="N453" s="1033">
        <v>8</v>
      </c>
      <c r="O453" s="1033">
        <v>10</v>
      </c>
      <c r="P453" s="1035">
        <v>0</v>
      </c>
      <c r="Q453" s="1035">
        <v>0</v>
      </c>
      <c r="R453" s="1033">
        <v>0</v>
      </c>
      <c r="S453" s="1033">
        <v>0</v>
      </c>
      <c r="T453" s="1033">
        <v>3</v>
      </c>
      <c r="U453" s="1033">
        <v>1</v>
      </c>
    </row>
    <row r="454" spans="1:21">
      <c r="A454" s="1033"/>
      <c r="B454" s="1033"/>
      <c r="C454" s="1033"/>
      <c r="D454" s="1034"/>
      <c r="E454" s="1033"/>
      <c r="F454" s="1033" t="s">
        <v>12205</v>
      </c>
      <c r="G454" s="1033">
        <v>5629</v>
      </c>
      <c r="H454" s="1033">
        <v>17</v>
      </c>
      <c r="I454" s="1033">
        <v>12</v>
      </c>
      <c r="J454" s="1033">
        <v>91</v>
      </c>
      <c r="K454" s="1033">
        <v>102</v>
      </c>
      <c r="L454" s="1033">
        <v>518</v>
      </c>
      <c r="M454" s="1033">
        <v>489</v>
      </c>
      <c r="N454" s="1033">
        <v>1335</v>
      </c>
      <c r="O454" s="1033">
        <v>1255</v>
      </c>
      <c r="P454" s="1035">
        <v>257</v>
      </c>
      <c r="Q454" s="1035">
        <v>588</v>
      </c>
      <c r="R454" s="1033">
        <v>27</v>
      </c>
      <c r="S454" s="1033">
        <v>30</v>
      </c>
      <c r="T454" s="1033">
        <v>322</v>
      </c>
      <c r="U454" s="1033">
        <v>586</v>
      </c>
    </row>
    <row r="455" spans="1:21">
      <c r="A455" s="1033"/>
      <c r="B455" s="1033"/>
      <c r="C455" s="1033"/>
      <c r="D455" s="1034"/>
      <c r="E455" s="1033"/>
      <c r="F455" s="1033" t="s">
        <v>12206</v>
      </c>
      <c r="G455" s="1033">
        <v>221</v>
      </c>
      <c r="H455" s="1033">
        <v>0</v>
      </c>
      <c r="I455" s="1033">
        <v>0</v>
      </c>
      <c r="J455" s="1033">
        <v>5</v>
      </c>
      <c r="K455" s="1033">
        <v>5</v>
      </c>
      <c r="L455" s="1033">
        <v>10</v>
      </c>
      <c r="M455" s="1033">
        <v>20</v>
      </c>
      <c r="N455" s="1033">
        <v>83</v>
      </c>
      <c r="O455" s="1033">
        <v>50</v>
      </c>
      <c r="P455" s="1035">
        <v>9</v>
      </c>
      <c r="Q455" s="1035">
        <v>16</v>
      </c>
      <c r="R455" s="1033">
        <v>0</v>
      </c>
      <c r="S455" s="1033">
        <v>2</v>
      </c>
      <c r="T455" s="1033">
        <v>9</v>
      </c>
      <c r="U455" s="1033">
        <v>12</v>
      </c>
    </row>
    <row r="456" spans="1:21">
      <c r="A456" s="1033"/>
      <c r="B456" s="1033"/>
      <c r="C456" s="1033"/>
      <c r="D456" s="1034"/>
      <c r="E456" s="1033"/>
      <c r="F456" s="1033" t="s">
        <v>12207</v>
      </c>
      <c r="G456" s="1033">
        <v>23249</v>
      </c>
      <c r="H456" s="1033">
        <v>81</v>
      </c>
      <c r="I456" s="1033">
        <v>86</v>
      </c>
      <c r="J456" s="1033">
        <v>403</v>
      </c>
      <c r="K456" s="1033">
        <v>396</v>
      </c>
      <c r="L456" s="1033">
        <v>1892</v>
      </c>
      <c r="M456" s="1033">
        <v>1741</v>
      </c>
      <c r="N456" s="1033">
        <v>6737</v>
      </c>
      <c r="O456" s="1033">
        <v>4554</v>
      </c>
      <c r="P456" s="1035">
        <v>906</v>
      </c>
      <c r="Q456" s="1035">
        <v>2061</v>
      </c>
      <c r="R456" s="1033">
        <v>152</v>
      </c>
      <c r="S456" s="1033">
        <v>161</v>
      </c>
      <c r="T456" s="1033">
        <v>1423</v>
      </c>
      <c r="U456" s="1033">
        <v>2656</v>
      </c>
    </row>
    <row r="457" spans="1:21">
      <c r="A457" s="1033"/>
      <c r="B457" s="1033"/>
      <c r="C457" s="1033"/>
      <c r="D457" s="1034"/>
      <c r="E457" s="1033"/>
      <c r="F457" s="1033" t="s">
        <v>6689</v>
      </c>
      <c r="G457" s="1033">
        <v>30531</v>
      </c>
      <c r="H457" s="1033">
        <v>101</v>
      </c>
      <c r="I457" s="1033">
        <v>98</v>
      </c>
      <c r="J457" s="1033">
        <v>517</v>
      </c>
      <c r="K457" s="1033">
        <v>520</v>
      </c>
      <c r="L457" s="1033">
        <v>2529</v>
      </c>
      <c r="M457" s="1033">
        <v>2332</v>
      </c>
      <c r="N457" s="1033">
        <v>8787</v>
      </c>
      <c r="O457" s="1033">
        <v>6119</v>
      </c>
      <c r="P457" s="1035">
        <v>1253</v>
      </c>
      <c r="Q457" s="1035">
        <v>2741</v>
      </c>
      <c r="R457" s="1033">
        <v>190</v>
      </c>
      <c r="S457" s="1033">
        <v>201</v>
      </c>
      <c r="T457" s="1033">
        <v>1811</v>
      </c>
      <c r="U457" s="1033">
        <v>3332</v>
      </c>
    </row>
    <row r="458" spans="1:21">
      <c r="A458" s="1033"/>
      <c r="B458" s="1033" t="s">
        <v>12321</v>
      </c>
      <c r="C458" s="1033" t="s">
        <v>12322</v>
      </c>
      <c r="D458" s="1034" t="s">
        <v>577</v>
      </c>
      <c r="E458" s="1033" t="s">
        <v>12323</v>
      </c>
      <c r="F458" s="1033" t="s">
        <v>12201</v>
      </c>
      <c r="G458" s="1033">
        <v>66</v>
      </c>
      <c r="H458" s="1033">
        <v>1</v>
      </c>
      <c r="I458" s="1033">
        <v>0</v>
      </c>
      <c r="J458" s="1033">
        <v>1</v>
      </c>
      <c r="K458" s="1033">
        <v>1</v>
      </c>
      <c r="L458" s="1033">
        <v>4</v>
      </c>
      <c r="M458" s="1033">
        <v>3</v>
      </c>
      <c r="N458" s="1033">
        <v>28</v>
      </c>
      <c r="O458" s="1033">
        <v>16</v>
      </c>
      <c r="P458" s="1035">
        <v>2</v>
      </c>
      <c r="Q458" s="1035">
        <v>6</v>
      </c>
      <c r="R458" s="1033">
        <v>0</v>
      </c>
      <c r="S458" s="1033">
        <v>0</v>
      </c>
      <c r="T458" s="1033">
        <v>2</v>
      </c>
      <c r="U458" s="1033">
        <v>2</v>
      </c>
    </row>
    <row r="459" spans="1:21">
      <c r="A459" s="1033"/>
      <c r="B459" s="1033"/>
      <c r="C459" s="1033"/>
      <c r="D459" s="1034"/>
      <c r="E459" s="1033"/>
      <c r="F459" s="1033" t="s">
        <v>12202</v>
      </c>
      <c r="G459" s="1033">
        <v>20154</v>
      </c>
      <c r="H459" s="1033">
        <v>61</v>
      </c>
      <c r="I459" s="1033">
        <v>60</v>
      </c>
      <c r="J459" s="1033">
        <v>404</v>
      </c>
      <c r="K459" s="1033">
        <v>376</v>
      </c>
      <c r="L459" s="1033">
        <v>1705</v>
      </c>
      <c r="M459" s="1033">
        <v>1642</v>
      </c>
      <c r="N459" s="1033">
        <v>5416</v>
      </c>
      <c r="O459" s="1033">
        <v>3982</v>
      </c>
      <c r="P459" s="1035">
        <v>832</v>
      </c>
      <c r="Q459" s="1035">
        <v>1792</v>
      </c>
      <c r="R459" s="1033">
        <v>138</v>
      </c>
      <c r="S459" s="1033">
        <v>168</v>
      </c>
      <c r="T459" s="1033">
        <v>1300</v>
      </c>
      <c r="U459" s="1033">
        <v>2278</v>
      </c>
    </row>
    <row r="460" spans="1:21">
      <c r="A460" s="1033"/>
      <c r="B460" s="1033"/>
      <c r="C460" s="1033"/>
      <c r="D460" s="1034"/>
      <c r="E460" s="1033"/>
      <c r="F460" s="1033" t="s">
        <v>12203</v>
      </c>
      <c r="G460" s="1033">
        <v>188</v>
      </c>
      <c r="H460" s="1033">
        <v>0</v>
      </c>
      <c r="I460" s="1033">
        <v>0</v>
      </c>
      <c r="J460" s="1033">
        <v>2</v>
      </c>
      <c r="K460" s="1033">
        <v>2</v>
      </c>
      <c r="L460" s="1033">
        <v>5</v>
      </c>
      <c r="M460" s="1033">
        <v>8</v>
      </c>
      <c r="N460" s="1033">
        <v>111</v>
      </c>
      <c r="O460" s="1033">
        <v>29</v>
      </c>
      <c r="P460" s="1035">
        <v>14</v>
      </c>
      <c r="Q460" s="1035">
        <v>9</v>
      </c>
      <c r="R460" s="1033">
        <v>0</v>
      </c>
      <c r="S460" s="1033">
        <v>0</v>
      </c>
      <c r="T460" s="1033">
        <v>3</v>
      </c>
      <c r="U460" s="1033">
        <v>5</v>
      </c>
    </row>
    <row r="461" spans="1:21">
      <c r="A461" s="1033"/>
      <c r="B461" s="1033"/>
      <c r="C461" s="1033"/>
      <c r="D461" s="1034"/>
      <c r="E461" s="1033"/>
      <c r="F461" s="1033" t="s">
        <v>12204</v>
      </c>
      <c r="G461" s="1033">
        <v>30</v>
      </c>
      <c r="H461" s="1033">
        <v>0</v>
      </c>
      <c r="I461" s="1033">
        <v>0</v>
      </c>
      <c r="J461" s="1033">
        <v>0</v>
      </c>
      <c r="K461" s="1033">
        <v>0</v>
      </c>
      <c r="L461" s="1033">
        <v>2</v>
      </c>
      <c r="M461" s="1033">
        <v>4</v>
      </c>
      <c r="N461" s="1033">
        <v>9</v>
      </c>
      <c r="O461" s="1033">
        <v>7</v>
      </c>
      <c r="P461" s="1035">
        <v>2</v>
      </c>
      <c r="Q461" s="1035">
        <v>1</v>
      </c>
      <c r="R461" s="1033">
        <v>0</v>
      </c>
      <c r="S461" s="1033">
        <v>0</v>
      </c>
      <c r="T461" s="1033">
        <v>3</v>
      </c>
      <c r="U461" s="1033">
        <v>2</v>
      </c>
    </row>
    <row r="462" spans="1:21">
      <c r="A462" s="1033"/>
      <c r="B462" s="1033"/>
      <c r="C462" s="1033"/>
      <c r="D462" s="1034"/>
      <c r="E462" s="1033"/>
      <c r="F462" s="1033" t="s">
        <v>12205</v>
      </c>
      <c r="G462" s="1033">
        <v>140</v>
      </c>
      <c r="H462" s="1033">
        <v>0</v>
      </c>
      <c r="I462" s="1033">
        <v>0</v>
      </c>
      <c r="J462" s="1033">
        <v>2</v>
      </c>
      <c r="K462" s="1033">
        <v>2</v>
      </c>
      <c r="L462" s="1033">
        <v>9</v>
      </c>
      <c r="M462" s="1033">
        <v>10</v>
      </c>
      <c r="N462" s="1033">
        <v>44</v>
      </c>
      <c r="O462" s="1033">
        <v>32</v>
      </c>
      <c r="P462" s="1035">
        <v>5</v>
      </c>
      <c r="Q462" s="1035">
        <v>9</v>
      </c>
      <c r="R462" s="1033">
        <v>0</v>
      </c>
      <c r="S462" s="1033">
        <v>0</v>
      </c>
      <c r="T462" s="1033">
        <v>8</v>
      </c>
      <c r="U462" s="1033">
        <v>19</v>
      </c>
    </row>
    <row r="463" spans="1:21">
      <c r="A463" s="1033"/>
      <c r="B463" s="1033"/>
      <c r="C463" s="1033"/>
      <c r="D463" s="1034"/>
      <c r="E463" s="1033"/>
      <c r="F463" s="1033" t="s">
        <v>12206</v>
      </c>
      <c r="G463" s="1033">
        <v>140</v>
      </c>
      <c r="H463" s="1033">
        <v>3</v>
      </c>
      <c r="I463" s="1033">
        <v>0</v>
      </c>
      <c r="J463" s="1033">
        <v>1</v>
      </c>
      <c r="K463" s="1033">
        <v>0</v>
      </c>
      <c r="L463" s="1033">
        <v>10</v>
      </c>
      <c r="M463" s="1033">
        <v>6</v>
      </c>
      <c r="N463" s="1033">
        <v>60</v>
      </c>
      <c r="O463" s="1033">
        <v>34</v>
      </c>
      <c r="P463" s="1035">
        <v>4</v>
      </c>
      <c r="Q463" s="1035">
        <v>4</v>
      </c>
      <c r="R463" s="1033">
        <v>1</v>
      </c>
      <c r="S463" s="1033">
        <v>1</v>
      </c>
      <c r="T463" s="1033">
        <v>4</v>
      </c>
      <c r="U463" s="1033">
        <v>12</v>
      </c>
    </row>
    <row r="464" spans="1:21">
      <c r="A464" s="1033"/>
      <c r="B464" s="1033"/>
      <c r="C464" s="1033"/>
      <c r="D464" s="1034"/>
      <c r="E464" s="1033"/>
      <c r="F464" s="1033" t="s">
        <v>12207</v>
      </c>
      <c r="G464" s="1033">
        <v>5104</v>
      </c>
      <c r="H464" s="1033">
        <v>17</v>
      </c>
      <c r="I464" s="1033">
        <v>9</v>
      </c>
      <c r="J464" s="1033">
        <v>122</v>
      </c>
      <c r="K464" s="1033">
        <v>102</v>
      </c>
      <c r="L464" s="1033">
        <v>423</v>
      </c>
      <c r="M464" s="1033">
        <v>416</v>
      </c>
      <c r="N464" s="1033">
        <v>1498</v>
      </c>
      <c r="O464" s="1033">
        <v>1133</v>
      </c>
      <c r="P464" s="1035">
        <v>219</v>
      </c>
      <c r="Q464" s="1035">
        <v>491</v>
      </c>
      <c r="R464" s="1033">
        <v>26</v>
      </c>
      <c r="S464" s="1033">
        <v>29</v>
      </c>
      <c r="T464" s="1033">
        <v>214</v>
      </c>
      <c r="U464" s="1033">
        <v>405</v>
      </c>
    </row>
    <row r="465" spans="1:21">
      <c r="A465" s="1033"/>
      <c r="B465" s="1033"/>
      <c r="C465" s="1033"/>
      <c r="D465" s="1034"/>
      <c r="E465" s="1033"/>
      <c r="F465" s="1033" t="s">
        <v>6689</v>
      </c>
      <c r="G465" s="1033">
        <v>25822</v>
      </c>
      <c r="H465" s="1033">
        <v>82</v>
      </c>
      <c r="I465" s="1033">
        <v>69</v>
      </c>
      <c r="J465" s="1033">
        <v>532</v>
      </c>
      <c r="K465" s="1033">
        <v>483</v>
      </c>
      <c r="L465" s="1033">
        <v>2158</v>
      </c>
      <c r="M465" s="1033">
        <v>2089</v>
      </c>
      <c r="N465" s="1033">
        <v>7166</v>
      </c>
      <c r="O465" s="1033">
        <v>5233</v>
      </c>
      <c r="P465" s="1035">
        <v>1078</v>
      </c>
      <c r="Q465" s="1035">
        <v>2312</v>
      </c>
      <c r="R465" s="1033">
        <v>165</v>
      </c>
      <c r="S465" s="1033">
        <v>198</v>
      </c>
      <c r="T465" s="1033">
        <v>1534</v>
      </c>
      <c r="U465" s="1033">
        <v>2723</v>
      </c>
    </row>
    <row r="466" spans="1:21">
      <c r="A466" s="1033"/>
      <c r="B466" s="1033" t="s">
        <v>12324</v>
      </c>
      <c r="C466" s="1033" t="s">
        <v>12325</v>
      </c>
      <c r="D466" s="1034" t="s">
        <v>276</v>
      </c>
      <c r="E466" s="1033" t="s">
        <v>12326</v>
      </c>
      <c r="F466" s="1033" t="s">
        <v>12201</v>
      </c>
      <c r="G466" s="1033">
        <v>33</v>
      </c>
      <c r="H466" s="1033">
        <v>0</v>
      </c>
      <c r="I466" s="1033">
        <v>0</v>
      </c>
      <c r="J466" s="1033">
        <v>0</v>
      </c>
      <c r="K466" s="1033">
        <v>0</v>
      </c>
      <c r="L466" s="1033">
        <v>2</v>
      </c>
      <c r="M466" s="1033">
        <v>0</v>
      </c>
      <c r="N466" s="1033">
        <v>16</v>
      </c>
      <c r="O466" s="1033">
        <v>7</v>
      </c>
      <c r="P466" s="1035">
        <v>3</v>
      </c>
      <c r="Q466" s="1035">
        <v>1</v>
      </c>
      <c r="R466" s="1033">
        <v>0</v>
      </c>
      <c r="S466" s="1033">
        <v>0</v>
      </c>
      <c r="T466" s="1033">
        <v>2</v>
      </c>
      <c r="U466" s="1033">
        <v>2</v>
      </c>
    </row>
    <row r="467" spans="1:21">
      <c r="A467" s="1033"/>
      <c r="B467" s="1033"/>
      <c r="C467" s="1033"/>
      <c r="D467" s="1034"/>
      <c r="E467" s="1033"/>
      <c r="F467" s="1033" t="s">
        <v>12202</v>
      </c>
      <c r="G467" s="1033">
        <v>193</v>
      </c>
      <c r="H467" s="1033">
        <v>0</v>
      </c>
      <c r="I467" s="1033">
        <v>0</v>
      </c>
      <c r="J467" s="1033">
        <v>2</v>
      </c>
      <c r="K467" s="1033">
        <v>4</v>
      </c>
      <c r="L467" s="1033">
        <v>19</v>
      </c>
      <c r="M467" s="1033">
        <v>15</v>
      </c>
      <c r="N467" s="1033">
        <v>83</v>
      </c>
      <c r="O467" s="1033">
        <v>49</v>
      </c>
      <c r="P467" s="1035">
        <v>4</v>
      </c>
      <c r="Q467" s="1035">
        <v>4</v>
      </c>
      <c r="R467" s="1033">
        <v>0</v>
      </c>
      <c r="S467" s="1033">
        <v>0</v>
      </c>
      <c r="T467" s="1033">
        <v>3</v>
      </c>
      <c r="U467" s="1033">
        <v>10</v>
      </c>
    </row>
    <row r="468" spans="1:21">
      <c r="A468" s="1033"/>
      <c r="B468" s="1033"/>
      <c r="C468" s="1033"/>
      <c r="D468" s="1034"/>
      <c r="E468" s="1033"/>
      <c r="F468" s="1033" t="s">
        <v>12203</v>
      </c>
      <c r="G468" s="1033">
        <v>108</v>
      </c>
      <c r="H468" s="1033">
        <v>0</v>
      </c>
      <c r="I468" s="1033">
        <v>0</v>
      </c>
      <c r="J468" s="1033">
        <v>2</v>
      </c>
      <c r="K468" s="1033">
        <v>0</v>
      </c>
      <c r="L468" s="1033">
        <v>3</v>
      </c>
      <c r="M468" s="1033">
        <v>6</v>
      </c>
      <c r="N468" s="1033">
        <v>71</v>
      </c>
      <c r="O468" s="1033">
        <v>20</v>
      </c>
      <c r="P468" s="1035">
        <v>3</v>
      </c>
      <c r="Q468" s="1035">
        <v>2</v>
      </c>
      <c r="R468" s="1033">
        <v>0</v>
      </c>
      <c r="S468" s="1033">
        <v>0</v>
      </c>
      <c r="T468" s="1033">
        <v>1</v>
      </c>
      <c r="U468" s="1033">
        <v>0</v>
      </c>
    </row>
    <row r="469" spans="1:21">
      <c r="A469" s="1033"/>
      <c r="B469" s="1033"/>
      <c r="C469" s="1033"/>
      <c r="D469" s="1034"/>
      <c r="E469" s="1033"/>
      <c r="F469" s="1033" t="s">
        <v>12204</v>
      </c>
      <c r="G469" s="1033">
        <v>63</v>
      </c>
      <c r="H469" s="1033">
        <v>0</v>
      </c>
      <c r="I469" s="1033">
        <v>0</v>
      </c>
      <c r="J469" s="1033">
        <v>1</v>
      </c>
      <c r="K469" s="1033">
        <v>1</v>
      </c>
      <c r="L469" s="1033">
        <v>3</v>
      </c>
      <c r="M469" s="1033">
        <v>3</v>
      </c>
      <c r="N469" s="1033">
        <v>19</v>
      </c>
      <c r="O469" s="1033">
        <v>7</v>
      </c>
      <c r="P469" s="1035">
        <v>6</v>
      </c>
      <c r="Q469" s="1035">
        <v>9</v>
      </c>
      <c r="R469" s="1033">
        <v>0</v>
      </c>
      <c r="S469" s="1033">
        <v>0</v>
      </c>
      <c r="T469" s="1033">
        <v>5</v>
      </c>
      <c r="U469" s="1033">
        <v>9</v>
      </c>
    </row>
    <row r="470" spans="1:21">
      <c r="A470" s="1033"/>
      <c r="B470" s="1033"/>
      <c r="C470" s="1033"/>
      <c r="D470" s="1034"/>
      <c r="E470" s="1033"/>
      <c r="F470" s="1033" t="s">
        <v>12205</v>
      </c>
      <c r="G470" s="1033">
        <v>56</v>
      </c>
      <c r="H470" s="1033">
        <v>0</v>
      </c>
      <c r="I470" s="1033">
        <v>0</v>
      </c>
      <c r="J470" s="1033">
        <v>4</v>
      </c>
      <c r="K470" s="1033">
        <v>0</v>
      </c>
      <c r="L470" s="1033">
        <v>5</v>
      </c>
      <c r="M470" s="1033">
        <v>0</v>
      </c>
      <c r="N470" s="1033">
        <v>20</v>
      </c>
      <c r="O470" s="1033">
        <v>18</v>
      </c>
      <c r="P470" s="1035">
        <v>1</v>
      </c>
      <c r="Q470" s="1035">
        <v>4</v>
      </c>
      <c r="R470" s="1033">
        <v>1</v>
      </c>
      <c r="S470" s="1033">
        <v>0</v>
      </c>
      <c r="T470" s="1033">
        <v>1</v>
      </c>
      <c r="U470" s="1033">
        <v>2</v>
      </c>
    </row>
    <row r="471" spans="1:21">
      <c r="A471" s="1033"/>
      <c r="B471" s="1033"/>
      <c r="C471" s="1033"/>
      <c r="D471" s="1034"/>
      <c r="E471" s="1033"/>
      <c r="F471" s="1033" t="s">
        <v>12206</v>
      </c>
      <c r="G471" s="1033">
        <v>11305</v>
      </c>
      <c r="H471" s="1033">
        <v>53</v>
      </c>
      <c r="I471" s="1033">
        <v>54</v>
      </c>
      <c r="J471" s="1033">
        <v>221</v>
      </c>
      <c r="K471" s="1033">
        <v>218</v>
      </c>
      <c r="L471" s="1033">
        <v>905</v>
      </c>
      <c r="M471" s="1033">
        <v>822</v>
      </c>
      <c r="N471" s="1033">
        <v>2972</v>
      </c>
      <c r="O471" s="1033">
        <v>2428</v>
      </c>
      <c r="P471" s="1035">
        <v>473</v>
      </c>
      <c r="Q471" s="1035">
        <v>1079</v>
      </c>
      <c r="R471" s="1033">
        <v>58</v>
      </c>
      <c r="S471" s="1033">
        <v>72</v>
      </c>
      <c r="T471" s="1033">
        <v>717</v>
      </c>
      <c r="U471" s="1033">
        <v>1233</v>
      </c>
    </row>
    <row r="472" spans="1:21">
      <c r="A472" s="1033"/>
      <c r="B472" s="1033"/>
      <c r="C472" s="1033"/>
      <c r="D472" s="1034"/>
      <c r="E472" s="1033"/>
      <c r="F472" s="1033" t="s">
        <v>12207</v>
      </c>
      <c r="G472" s="1033">
        <v>6826</v>
      </c>
      <c r="H472" s="1033">
        <v>4</v>
      </c>
      <c r="I472" s="1033">
        <v>5</v>
      </c>
      <c r="J472" s="1033">
        <v>108</v>
      </c>
      <c r="K472" s="1033">
        <v>111</v>
      </c>
      <c r="L472" s="1033">
        <v>635</v>
      </c>
      <c r="M472" s="1033">
        <v>584</v>
      </c>
      <c r="N472" s="1033">
        <v>2133</v>
      </c>
      <c r="O472" s="1033">
        <v>1265</v>
      </c>
      <c r="P472" s="1035">
        <v>256</v>
      </c>
      <c r="Q472" s="1035">
        <v>524</v>
      </c>
      <c r="R472" s="1033">
        <v>37</v>
      </c>
      <c r="S472" s="1033">
        <v>36</v>
      </c>
      <c r="T472" s="1033">
        <v>384</v>
      </c>
      <c r="U472" s="1033">
        <v>744</v>
      </c>
    </row>
    <row r="473" spans="1:21">
      <c r="A473" s="1033"/>
      <c r="B473" s="1033"/>
      <c r="C473" s="1033"/>
      <c r="D473" s="1034"/>
      <c r="E473" s="1033"/>
      <c r="F473" s="1033" t="s">
        <v>6689</v>
      </c>
      <c r="G473" s="1033">
        <v>18584</v>
      </c>
      <c r="H473" s="1033">
        <v>57</v>
      </c>
      <c r="I473" s="1033">
        <v>59</v>
      </c>
      <c r="J473" s="1033">
        <v>338</v>
      </c>
      <c r="K473" s="1033">
        <v>334</v>
      </c>
      <c r="L473" s="1033">
        <v>1572</v>
      </c>
      <c r="M473" s="1033">
        <v>1430</v>
      </c>
      <c r="N473" s="1033">
        <v>5314</v>
      </c>
      <c r="O473" s="1033">
        <v>3794</v>
      </c>
      <c r="P473" s="1035">
        <v>746</v>
      </c>
      <c r="Q473" s="1035">
        <v>1623</v>
      </c>
      <c r="R473" s="1033">
        <v>96</v>
      </c>
      <c r="S473" s="1033">
        <v>108</v>
      </c>
      <c r="T473" s="1033">
        <v>1113</v>
      </c>
      <c r="U473" s="1033">
        <v>2000</v>
      </c>
    </row>
    <row r="474" spans="1:21">
      <c r="A474" s="1033"/>
      <c r="B474" s="1033" t="s">
        <v>12327</v>
      </c>
      <c r="C474" s="1033" t="s">
        <v>12328</v>
      </c>
      <c r="D474" s="1034" t="s">
        <v>8158</v>
      </c>
      <c r="E474" s="1033" t="s">
        <v>12329</v>
      </c>
      <c r="F474" s="1033" t="s">
        <v>12201</v>
      </c>
      <c r="G474" s="1033">
        <v>17</v>
      </c>
      <c r="H474" s="1033">
        <v>0</v>
      </c>
      <c r="I474" s="1033">
        <v>0</v>
      </c>
      <c r="J474" s="1033">
        <v>0</v>
      </c>
      <c r="K474" s="1033">
        <v>0</v>
      </c>
      <c r="L474" s="1033">
        <v>2</v>
      </c>
      <c r="M474" s="1033">
        <v>0</v>
      </c>
      <c r="N474" s="1033">
        <v>9</v>
      </c>
      <c r="O474" s="1033">
        <v>4</v>
      </c>
      <c r="P474" s="1035">
        <v>0</v>
      </c>
      <c r="Q474" s="1035">
        <v>1</v>
      </c>
      <c r="R474" s="1033">
        <v>0</v>
      </c>
      <c r="S474" s="1033">
        <v>0</v>
      </c>
      <c r="T474" s="1033">
        <v>1</v>
      </c>
      <c r="U474" s="1033">
        <v>0</v>
      </c>
    </row>
    <row r="475" spans="1:21">
      <c r="A475" s="1033"/>
      <c r="B475" s="1033"/>
      <c r="C475" s="1033"/>
      <c r="D475" s="1034"/>
      <c r="E475" s="1033"/>
      <c r="F475" s="1033" t="s">
        <v>12202</v>
      </c>
      <c r="G475" s="1033">
        <v>115</v>
      </c>
      <c r="H475" s="1033">
        <v>1</v>
      </c>
      <c r="I475" s="1033">
        <v>0</v>
      </c>
      <c r="J475" s="1033">
        <v>4</v>
      </c>
      <c r="K475" s="1033">
        <v>2</v>
      </c>
      <c r="L475" s="1033">
        <v>6</v>
      </c>
      <c r="M475" s="1033">
        <v>5</v>
      </c>
      <c r="N475" s="1033">
        <v>58</v>
      </c>
      <c r="O475" s="1033">
        <v>16</v>
      </c>
      <c r="P475" s="1035">
        <v>10</v>
      </c>
      <c r="Q475" s="1035">
        <v>5</v>
      </c>
      <c r="R475" s="1033">
        <v>1</v>
      </c>
      <c r="S475" s="1033">
        <v>0</v>
      </c>
      <c r="T475" s="1033">
        <v>3</v>
      </c>
      <c r="U475" s="1033">
        <v>4</v>
      </c>
    </row>
    <row r="476" spans="1:21">
      <c r="A476" s="1033"/>
      <c r="B476" s="1033"/>
      <c r="C476" s="1033"/>
      <c r="D476" s="1034"/>
      <c r="E476" s="1033"/>
      <c r="F476" s="1033" t="s">
        <v>12203</v>
      </c>
      <c r="G476" s="1033">
        <v>404</v>
      </c>
      <c r="H476" s="1033">
        <v>0</v>
      </c>
      <c r="I476" s="1033">
        <v>1</v>
      </c>
      <c r="J476" s="1033">
        <v>0</v>
      </c>
      <c r="K476" s="1033">
        <v>1</v>
      </c>
      <c r="L476" s="1033">
        <v>32</v>
      </c>
      <c r="M476" s="1033">
        <v>41</v>
      </c>
      <c r="N476" s="1033">
        <v>180</v>
      </c>
      <c r="O476" s="1033">
        <v>75</v>
      </c>
      <c r="P476" s="1035">
        <v>22</v>
      </c>
      <c r="Q476" s="1035">
        <v>34</v>
      </c>
      <c r="R476" s="1033">
        <v>5</v>
      </c>
      <c r="S476" s="1033">
        <v>1</v>
      </c>
      <c r="T476" s="1033">
        <v>6</v>
      </c>
      <c r="U476" s="1033">
        <v>6</v>
      </c>
    </row>
    <row r="477" spans="1:21">
      <c r="A477" s="1033"/>
      <c r="B477" s="1033"/>
      <c r="C477" s="1033"/>
      <c r="D477" s="1034"/>
      <c r="E477" s="1033"/>
      <c r="F477" s="1033" t="s">
        <v>12204</v>
      </c>
      <c r="G477" s="1033">
        <v>7</v>
      </c>
      <c r="H477" s="1033">
        <v>0</v>
      </c>
      <c r="I477" s="1033">
        <v>0</v>
      </c>
      <c r="J477" s="1033">
        <v>0</v>
      </c>
      <c r="K477" s="1033">
        <v>0</v>
      </c>
      <c r="L477" s="1033">
        <v>0</v>
      </c>
      <c r="M477" s="1033">
        <v>0</v>
      </c>
      <c r="N477" s="1033">
        <v>3</v>
      </c>
      <c r="O477" s="1033">
        <v>2</v>
      </c>
      <c r="P477" s="1035">
        <v>0</v>
      </c>
      <c r="Q477" s="1035">
        <v>1</v>
      </c>
      <c r="R477" s="1033">
        <v>0</v>
      </c>
      <c r="S477" s="1033">
        <v>0</v>
      </c>
      <c r="T477" s="1033">
        <v>1</v>
      </c>
      <c r="U477" s="1033">
        <v>0</v>
      </c>
    </row>
    <row r="478" spans="1:21">
      <c r="A478" s="1033"/>
      <c r="B478" s="1033"/>
      <c r="C478" s="1033"/>
      <c r="D478" s="1034"/>
      <c r="E478" s="1033"/>
      <c r="F478" s="1033" t="s">
        <v>12205</v>
      </c>
      <c r="G478" s="1033">
        <v>23</v>
      </c>
      <c r="H478" s="1033">
        <v>0</v>
      </c>
      <c r="I478" s="1033">
        <v>1</v>
      </c>
      <c r="J478" s="1033">
        <v>0</v>
      </c>
      <c r="K478" s="1033">
        <v>0</v>
      </c>
      <c r="L478" s="1033">
        <v>2</v>
      </c>
      <c r="M478" s="1033">
        <v>1</v>
      </c>
      <c r="N478" s="1033">
        <v>10</v>
      </c>
      <c r="O478" s="1033">
        <v>9</v>
      </c>
      <c r="P478" s="1035">
        <v>0</v>
      </c>
      <c r="Q478" s="1035">
        <v>0</v>
      </c>
      <c r="R478" s="1033">
        <v>0</v>
      </c>
      <c r="S478" s="1033">
        <v>0</v>
      </c>
      <c r="T478" s="1033">
        <v>0</v>
      </c>
      <c r="U478" s="1033">
        <v>0</v>
      </c>
    </row>
    <row r="479" spans="1:21">
      <c r="A479" s="1033"/>
      <c r="B479" s="1033"/>
      <c r="C479" s="1033"/>
      <c r="D479" s="1034"/>
      <c r="E479" s="1033"/>
      <c r="F479" s="1033" t="s">
        <v>12206</v>
      </c>
      <c r="G479" s="1033">
        <v>189</v>
      </c>
      <c r="H479" s="1033">
        <v>1</v>
      </c>
      <c r="I479" s="1033">
        <v>0</v>
      </c>
      <c r="J479" s="1033">
        <v>7</v>
      </c>
      <c r="K479" s="1033">
        <v>7</v>
      </c>
      <c r="L479" s="1033">
        <v>13</v>
      </c>
      <c r="M479" s="1033">
        <v>23</v>
      </c>
      <c r="N479" s="1033">
        <v>62</v>
      </c>
      <c r="O479" s="1033">
        <v>44</v>
      </c>
      <c r="P479" s="1035">
        <v>6</v>
      </c>
      <c r="Q479" s="1035">
        <v>6</v>
      </c>
      <c r="R479" s="1033">
        <v>0</v>
      </c>
      <c r="S479" s="1033">
        <v>1</v>
      </c>
      <c r="T479" s="1033">
        <v>7</v>
      </c>
      <c r="U479" s="1033">
        <v>12</v>
      </c>
    </row>
    <row r="480" spans="1:21">
      <c r="A480" s="1033"/>
      <c r="B480" s="1033"/>
      <c r="C480" s="1033"/>
      <c r="D480" s="1034"/>
      <c r="E480" s="1033"/>
      <c r="F480" s="1033" t="s">
        <v>12207</v>
      </c>
      <c r="G480" s="1033">
        <v>16637</v>
      </c>
      <c r="H480" s="1033">
        <v>71</v>
      </c>
      <c r="I480" s="1033">
        <v>49</v>
      </c>
      <c r="J480" s="1033">
        <v>417</v>
      </c>
      <c r="K480" s="1033">
        <v>344</v>
      </c>
      <c r="L480" s="1033">
        <v>1711</v>
      </c>
      <c r="M480" s="1033">
        <v>1500</v>
      </c>
      <c r="N480" s="1033">
        <v>4458</v>
      </c>
      <c r="O480" s="1033">
        <v>3460</v>
      </c>
      <c r="P480" s="1035">
        <v>670</v>
      </c>
      <c r="Q480" s="1035">
        <v>1452</v>
      </c>
      <c r="R480" s="1033">
        <v>84</v>
      </c>
      <c r="S480" s="1033">
        <v>129</v>
      </c>
      <c r="T480" s="1033">
        <v>792</v>
      </c>
      <c r="U480" s="1033">
        <v>1500</v>
      </c>
    </row>
    <row r="481" spans="1:21">
      <c r="A481" s="1033"/>
      <c r="B481" s="1033"/>
      <c r="C481" s="1033"/>
      <c r="D481" s="1034"/>
      <c r="E481" s="1033"/>
      <c r="F481" s="1033" t="s">
        <v>6689</v>
      </c>
      <c r="G481" s="1033">
        <v>17392</v>
      </c>
      <c r="H481" s="1033">
        <v>73</v>
      </c>
      <c r="I481" s="1033">
        <v>51</v>
      </c>
      <c r="J481" s="1033">
        <v>428</v>
      </c>
      <c r="K481" s="1033">
        <v>354</v>
      </c>
      <c r="L481" s="1033">
        <v>1766</v>
      </c>
      <c r="M481" s="1033">
        <v>1570</v>
      </c>
      <c r="N481" s="1033">
        <v>4780</v>
      </c>
      <c r="O481" s="1033">
        <v>3610</v>
      </c>
      <c r="P481" s="1035">
        <v>708</v>
      </c>
      <c r="Q481" s="1035">
        <v>1499</v>
      </c>
      <c r="R481" s="1033">
        <v>90</v>
      </c>
      <c r="S481" s="1033">
        <v>131</v>
      </c>
      <c r="T481" s="1033">
        <v>810</v>
      </c>
      <c r="U481" s="1033">
        <v>1522</v>
      </c>
    </row>
    <row r="482" spans="1:21">
      <c r="A482" s="1033"/>
      <c r="B482" s="1033" t="s">
        <v>12330</v>
      </c>
      <c r="C482" s="1033" t="s">
        <v>12331</v>
      </c>
      <c r="D482" s="1034" t="s">
        <v>7005</v>
      </c>
      <c r="E482" s="1033" t="s">
        <v>12332</v>
      </c>
      <c r="F482" s="1033" t="s">
        <v>12201</v>
      </c>
      <c r="G482" s="1033">
        <v>3472</v>
      </c>
      <c r="H482" s="1033">
        <v>4</v>
      </c>
      <c r="I482" s="1033">
        <v>7</v>
      </c>
      <c r="J482" s="1033">
        <v>46</v>
      </c>
      <c r="K482" s="1033">
        <v>61</v>
      </c>
      <c r="L482" s="1033">
        <v>311</v>
      </c>
      <c r="M482" s="1033">
        <v>321</v>
      </c>
      <c r="N482" s="1033">
        <v>1143</v>
      </c>
      <c r="O482" s="1033">
        <v>694</v>
      </c>
      <c r="P482" s="1035">
        <v>181</v>
      </c>
      <c r="Q482" s="1035">
        <v>282</v>
      </c>
      <c r="R482" s="1033">
        <v>26</v>
      </c>
      <c r="S482" s="1033">
        <v>29</v>
      </c>
      <c r="T482" s="1033">
        <v>158</v>
      </c>
      <c r="U482" s="1033">
        <v>209</v>
      </c>
    </row>
    <row r="483" spans="1:21">
      <c r="A483" s="1033"/>
      <c r="B483" s="1033"/>
      <c r="C483" s="1033"/>
      <c r="D483" s="1034"/>
      <c r="E483" s="1033"/>
      <c r="F483" s="1033" t="s">
        <v>12202</v>
      </c>
      <c r="G483" s="1033">
        <v>2905</v>
      </c>
      <c r="H483" s="1033">
        <v>16</v>
      </c>
      <c r="I483" s="1033">
        <v>20</v>
      </c>
      <c r="J483" s="1033">
        <v>74</v>
      </c>
      <c r="K483" s="1033">
        <v>49</v>
      </c>
      <c r="L483" s="1033">
        <v>247</v>
      </c>
      <c r="M483" s="1033">
        <v>223</v>
      </c>
      <c r="N483" s="1033">
        <v>673</v>
      </c>
      <c r="O483" s="1033">
        <v>562</v>
      </c>
      <c r="P483" s="1035">
        <v>132</v>
      </c>
      <c r="Q483" s="1035">
        <v>305</v>
      </c>
      <c r="R483" s="1033">
        <v>33</v>
      </c>
      <c r="S483" s="1033">
        <v>27</v>
      </c>
      <c r="T483" s="1033">
        <v>181</v>
      </c>
      <c r="U483" s="1033">
        <v>363</v>
      </c>
    </row>
    <row r="484" spans="1:21">
      <c r="A484" s="1033"/>
      <c r="B484" s="1033"/>
      <c r="C484" s="1033"/>
      <c r="D484" s="1034"/>
      <c r="E484" s="1033"/>
      <c r="F484" s="1033" t="s">
        <v>12203</v>
      </c>
      <c r="G484" s="1033">
        <v>204</v>
      </c>
      <c r="H484" s="1033">
        <v>0</v>
      </c>
      <c r="I484" s="1033">
        <v>0</v>
      </c>
      <c r="J484" s="1033">
        <v>0</v>
      </c>
      <c r="K484" s="1033">
        <v>1</v>
      </c>
      <c r="L484" s="1033">
        <v>12</v>
      </c>
      <c r="M484" s="1033">
        <v>17</v>
      </c>
      <c r="N484" s="1033">
        <v>99</v>
      </c>
      <c r="O484" s="1033">
        <v>27</v>
      </c>
      <c r="P484" s="1035">
        <v>9</v>
      </c>
      <c r="Q484" s="1035">
        <v>7</v>
      </c>
      <c r="R484" s="1033">
        <v>0</v>
      </c>
      <c r="S484" s="1033">
        <v>0</v>
      </c>
      <c r="T484" s="1033">
        <v>21</v>
      </c>
      <c r="U484" s="1033">
        <v>11</v>
      </c>
    </row>
    <row r="485" spans="1:21">
      <c r="A485" s="1033"/>
      <c r="B485" s="1033"/>
      <c r="C485" s="1033"/>
      <c r="D485" s="1034"/>
      <c r="E485" s="1033"/>
      <c r="F485" s="1033" t="s">
        <v>12204</v>
      </c>
      <c r="G485" s="1033">
        <v>10</v>
      </c>
      <c r="H485" s="1033">
        <v>0</v>
      </c>
      <c r="I485" s="1033">
        <v>0</v>
      </c>
      <c r="J485" s="1033">
        <v>1</v>
      </c>
      <c r="K485" s="1033">
        <v>0</v>
      </c>
      <c r="L485" s="1033">
        <v>0</v>
      </c>
      <c r="M485" s="1033">
        <v>0</v>
      </c>
      <c r="N485" s="1033">
        <v>4</v>
      </c>
      <c r="O485" s="1033">
        <v>3</v>
      </c>
      <c r="P485" s="1035">
        <v>0</v>
      </c>
      <c r="Q485" s="1035">
        <v>0</v>
      </c>
      <c r="R485" s="1033">
        <v>0</v>
      </c>
      <c r="S485" s="1033">
        <v>0</v>
      </c>
      <c r="T485" s="1033">
        <v>0</v>
      </c>
      <c r="U485" s="1033">
        <v>2</v>
      </c>
    </row>
    <row r="486" spans="1:21">
      <c r="A486" s="1033"/>
      <c r="B486" s="1033"/>
      <c r="C486" s="1033"/>
      <c r="D486" s="1034"/>
      <c r="E486" s="1033"/>
      <c r="F486" s="1033" t="s">
        <v>12205</v>
      </c>
      <c r="G486" s="1033">
        <v>11866</v>
      </c>
      <c r="H486" s="1033">
        <v>38</v>
      </c>
      <c r="I486" s="1033">
        <v>37</v>
      </c>
      <c r="J486" s="1033">
        <v>261</v>
      </c>
      <c r="K486" s="1033">
        <v>252</v>
      </c>
      <c r="L486" s="1033">
        <v>994</v>
      </c>
      <c r="M486" s="1033">
        <v>921</v>
      </c>
      <c r="N486" s="1033">
        <v>3196</v>
      </c>
      <c r="O486" s="1033">
        <v>2302</v>
      </c>
      <c r="P486" s="1035">
        <v>518</v>
      </c>
      <c r="Q486" s="1035">
        <v>1189</v>
      </c>
      <c r="R486" s="1033">
        <v>78</v>
      </c>
      <c r="S486" s="1033">
        <v>103</v>
      </c>
      <c r="T486" s="1033">
        <v>671</v>
      </c>
      <c r="U486" s="1033">
        <v>1306</v>
      </c>
    </row>
    <row r="487" spans="1:21">
      <c r="A487" s="1033"/>
      <c r="B487" s="1033"/>
      <c r="C487" s="1033"/>
      <c r="D487" s="1034"/>
      <c r="E487" s="1033"/>
      <c r="F487" s="1033" t="s">
        <v>12206</v>
      </c>
      <c r="G487" s="1033">
        <v>398</v>
      </c>
      <c r="H487" s="1033">
        <v>1</v>
      </c>
      <c r="I487" s="1033">
        <v>0</v>
      </c>
      <c r="J487" s="1033">
        <v>6</v>
      </c>
      <c r="K487" s="1033">
        <v>4</v>
      </c>
      <c r="L487" s="1033">
        <v>33</v>
      </c>
      <c r="M487" s="1033">
        <v>26</v>
      </c>
      <c r="N487" s="1033">
        <v>122</v>
      </c>
      <c r="O487" s="1033">
        <v>60</v>
      </c>
      <c r="P487" s="1035">
        <v>14</v>
      </c>
      <c r="Q487" s="1035">
        <v>36</v>
      </c>
      <c r="R487" s="1033">
        <v>3</v>
      </c>
      <c r="S487" s="1033">
        <v>1</v>
      </c>
      <c r="T487" s="1033">
        <v>31</v>
      </c>
      <c r="U487" s="1033">
        <v>61</v>
      </c>
    </row>
    <row r="488" spans="1:21">
      <c r="A488" s="1033"/>
      <c r="B488" s="1033"/>
      <c r="C488" s="1033"/>
      <c r="D488" s="1034"/>
      <c r="E488" s="1033"/>
      <c r="F488" s="1033" t="s">
        <v>12207</v>
      </c>
      <c r="G488" s="1033">
        <v>496</v>
      </c>
      <c r="H488" s="1033">
        <v>3</v>
      </c>
      <c r="I488" s="1033">
        <v>0</v>
      </c>
      <c r="J488" s="1033">
        <v>4</v>
      </c>
      <c r="K488" s="1033">
        <v>6</v>
      </c>
      <c r="L488" s="1033">
        <v>41</v>
      </c>
      <c r="M488" s="1033">
        <v>42</v>
      </c>
      <c r="N488" s="1033">
        <v>143</v>
      </c>
      <c r="O488" s="1033">
        <v>107</v>
      </c>
      <c r="P488" s="1035">
        <v>26</v>
      </c>
      <c r="Q488" s="1035">
        <v>50</v>
      </c>
      <c r="R488" s="1033">
        <v>0</v>
      </c>
      <c r="S488" s="1033">
        <v>2</v>
      </c>
      <c r="T488" s="1033">
        <v>29</v>
      </c>
      <c r="U488" s="1033">
        <v>43</v>
      </c>
    </row>
    <row r="489" spans="1:21">
      <c r="A489" s="1033"/>
      <c r="B489" s="1033"/>
      <c r="C489" s="1033"/>
      <c r="D489" s="1034"/>
      <c r="E489" s="1033"/>
      <c r="F489" s="1033" t="s">
        <v>6689</v>
      </c>
      <c r="G489" s="1033">
        <v>19351</v>
      </c>
      <c r="H489" s="1033">
        <v>62</v>
      </c>
      <c r="I489" s="1033">
        <v>64</v>
      </c>
      <c r="J489" s="1033">
        <v>392</v>
      </c>
      <c r="K489" s="1033">
        <v>373</v>
      </c>
      <c r="L489" s="1033">
        <v>1638</v>
      </c>
      <c r="M489" s="1033">
        <v>1550</v>
      </c>
      <c r="N489" s="1033">
        <v>5380</v>
      </c>
      <c r="O489" s="1033">
        <v>3755</v>
      </c>
      <c r="P489" s="1035">
        <v>880</v>
      </c>
      <c r="Q489" s="1035">
        <v>1869</v>
      </c>
      <c r="R489" s="1033">
        <v>140</v>
      </c>
      <c r="S489" s="1033">
        <v>162</v>
      </c>
      <c r="T489" s="1033">
        <v>1091</v>
      </c>
      <c r="U489" s="1033">
        <v>1995</v>
      </c>
    </row>
    <row r="490" spans="1:21">
      <c r="A490" s="1033"/>
      <c r="B490" s="1033" t="s">
        <v>12333</v>
      </c>
      <c r="C490" s="1033" t="s">
        <v>12334</v>
      </c>
      <c r="D490" s="1034" t="s">
        <v>446</v>
      </c>
      <c r="E490" s="1033" t="s">
        <v>2470</v>
      </c>
      <c r="F490" s="1033" t="s">
        <v>12201</v>
      </c>
      <c r="G490" s="1033">
        <v>122</v>
      </c>
      <c r="H490" s="1033">
        <v>0</v>
      </c>
      <c r="I490" s="1033">
        <v>0</v>
      </c>
      <c r="J490" s="1033">
        <v>0</v>
      </c>
      <c r="K490" s="1033">
        <v>0</v>
      </c>
      <c r="L490" s="1033">
        <v>4</v>
      </c>
      <c r="M490" s="1033">
        <v>2</v>
      </c>
      <c r="N490" s="1033">
        <v>73</v>
      </c>
      <c r="O490" s="1033">
        <v>26</v>
      </c>
      <c r="P490" s="1035">
        <v>5</v>
      </c>
      <c r="Q490" s="1035">
        <v>2</v>
      </c>
      <c r="R490" s="1033">
        <v>0</v>
      </c>
      <c r="S490" s="1033">
        <v>2</v>
      </c>
      <c r="T490" s="1033">
        <v>4</v>
      </c>
      <c r="U490" s="1033">
        <v>4</v>
      </c>
    </row>
    <row r="491" spans="1:21">
      <c r="A491" s="1033"/>
      <c r="B491" s="1033"/>
      <c r="C491" s="1033"/>
      <c r="D491" s="1034"/>
      <c r="E491" s="1033"/>
      <c r="F491" s="1033" t="s">
        <v>12202</v>
      </c>
      <c r="G491" s="1033">
        <v>4487</v>
      </c>
      <c r="H491" s="1033">
        <v>6</v>
      </c>
      <c r="I491" s="1033">
        <v>4</v>
      </c>
      <c r="J491" s="1033">
        <v>62</v>
      </c>
      <c r="K491" s="1033">
        <v>57</v>
      </c>
      <c r="L491" s="1033">
        <v>418</v>
      </c>
      <c r="M491" s="1033">
        <v>367</v>
      </c>
      <c r="N491" s="1033">
        <v>1134</v>
      </c>
      <c r="O491" s="1033">
        <v>911</v>
      </c>
      <c r="P491" s="1035">
        <v>172</v>
      </c>
      <c r="Q491" s="1035">
        <v>484</v>
      </c>
      <c r="R491" s="1033">
        <v>42</v>
      </c>
      <c r="S491" s="1033">
        <v>36</v>
      </c>
      <c r="T491" s="1033">
        <v>268</v>
      </c>
      <c r="U491" s="1033">
        <v>526</v>
      </c>
    </row>
    <row r="492" spans="1:21">
      <c r="A492" s="1033"/>
      <c r="B492" s="1033"/>
      <c r="C492" s="1033"/>
      <c r="D492" s="1034"/>
      <c r="E492" s="1033"/>
      <c r="F492" s="1033" t="s">
        <v>12203</v>
      </c>
      <c r="G492" s="1033">
        <v>312</v>
      </c>
      <c r="H492" s="1033">
        <v>0</v>
      </c>
      <c r="I492" s="1033">
        <v>0</v>
      </c>
      <c r="J492" s="1033">
        <v>2</v>
      </c>
      <c r="K492" s="1033">
        <v>1</v>
      </c>
      <c r="L492" s="1033">
        <v>17</v>
      </c>
      <c r="M492" s="1033">
        <v>20</v>
      </c>
      <c r="N492" s="1033">
        <v>156</v>
      </c>
      <c r="O492" s="1033">
        <v>73</v>
      </c>
      <c r="P492" s="1035">
        <v>14</v>
      </c>
      <c r="Q492" s="1035">
        <v>19</v>
      </c>
      <c r="R492" s="1033">
        <v>1</v>
      </c>
      <c r="S492" s="1033">
        <v>2</v>
      </c>
      <c r="T492" s="1033">
        <v>3</v>
      </c>
      <c r="U492" s="1033">
        <v>4</v>
      </c>
    </row>
    <row r="493" spans="1:21">
      <c r="A493" s="1033"/>
      <c r="B493" s="1033"/>
      <c r="C493" s="1033"/>
      <c r="D493" s="1034"/>
      <c r="E493" s="1033"/>
      <c r="F493" s="1033" t="s">
        <v>12204</v>
      </c>
      <c r="G493" s="1033">
        <v>42</v>
      </c>
      <c r="H493" s="1033">
        <v>0</v>
      </c>
      <c r="I493" s="1033">
        <v>0</v>
      </c>
      <c r="J493" s="1033">
        <v>0</v>
      </c>
      <c r="K493" s="1033">
        <v>1</v>
      </c>
      <c r="L493" s="1033">
        <v>2</v>
      </c>
      <c r="M493" s="1033">
        <v>2</v>
      </c>
      <c r="N493" s="1033">
        <v>20</v>
      </c>
      <c r="O493" s="1033">
        <v>10</v>
      </c>
      <c r="P493" s="1035">
        <v>2</v>
      </c>
      <c r="Q493" s="1035">
        <v>2</v>
      </c>
      <c r="R493" s="1033">
        <v>0</v>
      </c>
      <c r="S493" s="1033">
        <v>0</v>
      </c>
      <c r="T493" s="1033">
        <v>1</v>
      </c>
      <c r="U493" s="1033">
        <v>2</v>
      </c>
    </row>
    <row r="494" spans="1:21">
      <c r="A494" s="1033"/>
      <c r="B494" s="1033"/>
      <c r="C494" s="1033"/>
      <c r="D494" s="1034"/>
      <c r="E494" s="1033"/>
      <c r="F494" s="1033" t="s">
        <v>12205</v>
      </c>
      <c r="G494" s="1033">
        <v>154</v>
      </c>
      <c r="H494" s="1033">
        <v>2</v>
      </c>
      <c r="I494" s="1033">
        <v>0</v>
      </c>
      <c r="J494" s="1033">
        <v>2</v>
      </c>
      <c r="K494" s="1033">
        <v>1</v>
      </c>
      <c r="L494" s="1033">
        <v>8</v>
      </c>
      <c r="M494" s="1033">
        <v>7</v>
      </c>
      <c r="N494" s="1033">
        <v>75</v>
      </c>
      <c r="O494" s="1033">
        <v>31</v>
      </c>
      <c r="P494" s="1035">
        <v>7</v>
      </c>
      <c r="Q494" s="1035">
        <v>6</v>
      </c>
      <c r="R494" s="1033">
        <v>0</v>
      </c>
      <c r="S494" s="1033">
        <v>0</v>
      </c>
      <c r="T494" s="1033">
        <v>5</v>
      </c>
      <c r="U494" s="1033">
        <v>10</v>
      </c>
    </row>
    <row r="495" spans="1:21">
      <c r="A495" s="1033"/>
      <c r="B495" s="1033"/>
      <c r="C495" s="1033"/>
      <c r="D495" s="1034"/>
      <c r="E495" s="1033"/>
      <c r="F495" s="1033" t="s">
        <v>12206</v>
      </c>
      <c r="G495" s="1033">
        <v>268</v>
      </c>
      <c r="H495" s="1033">
        <v>0</v>
      </c>
      <c r="I495" s="1033">
        <v>2</v>
      </c>
      <c r="J495" s="1033">
        <v>13</v>
      </c>
      <c r="K495" s="1033">
        <v>6</v>
      </c>
      <c r="L495" s="1033">
        <v>27</v>
      </c>
      <c r="M495" s="1033">
        <v>20</v>
      </c>
      <c r="N495" s="1033">
        <v>88</v>
      </c>
      <c r="O495" s="1033">
        <v>69</v>
      </c>
      <c r="P495" s="1035">
        <v>10</v>
      </c>
      <c r="Q495" s="1035">
        <v>13</v>
      </c>
      <c r="R495" s="1033">
        <v>1</v>
      </c>
      <c r="S495" s="1033">
        <v>1</v>
      </c>
      <c r="T495" s="1033">
        <v>4</v>
      </c>
      <c r="U495" s="1033">
        <v>14</v>
      </c>
    </row>
    <row r="496" spans="1:21">
      <c r="A496" s="1033"/>
      <c r="B496" s="1033"/>
      <c r="C496" s="1033"/>
      <c r="D496" s="1034"/>
      <c r="E496" s="1033"/>
      <c r="F496" s="1033" t="s">
        <v>12207</v>
      </c>
      <c r="G496" s="1033">
        <v>15640</v>
      </c>
      <c r="H496" s="1033">
        <v>57</v>
      </c>
      <c r="I496" s="1033">
        <v>70</v>
      </c>
      <c r="J496" s="1033">
        <v>431</v>
      </c>
      <c r="K496" s="1033">
        <v>333</v>
      </c>
      <c r="L496" s="1033">
        <v>1381</v>
      </c>
      <c r="M496" s="1033">
        <v>1323</v>
      </c>
      <c r="N496" s="1033">
        <v>4473</v>
      </c>
      <c r="O496" s="1033">
        <v>3358</v>
      </c>
      <c r="P496" s="1035">
        <v>568</v>
      </c>
      <c r="Q496" s="1035">
        <v>1371</v>
      </c>
      <c r="R496" s="1033">
        <v>100</v>
      </c>
      <c r="S496" s="1033">
        <v>115</v>
      </c>
      <c r="T496" s="1033">
        <v>746</v>
      </c>
      <c r="U496" s="1033">
        <v>1314</v>
      </c>
    </row>
    <row r="497" spans="1:21">
      <c r="A497" s="1033"/>
      <c r="B497" s="1033"/>
      <c r="C497" s="1033"/>
      <c r="D497" s="1034"/>
      <c r="E497" s="1033"/>
      <c r="F497" s="1033" t="s">
        <v>6689</v>
      </c>
      <c r="G497" s="1033">
        <v>21025</v>
      </c>
      <c r="H497" s="1033">
        <v>65</v>
      </c>
      <c r="I497" s="1033">
        <v>76</v>
      </c>
      <c r="J497" s="1033">
        <v>510</v>
      </c>
      <c r="K497" s="1033">
        <v>399</v>
      </c>
      <c r="L497" s="1033">
        <v>1857</v>
      </c>
      <c r="M497" s="1033">
        <v>1741</v>
      </c>
      <c r="N497" s="1033">
        <v>6019</v>
      </c>
      <c r="O497" s="1033">
        <v>4478</v>
      </c>
      <c r="P497" s="1035">
        <v>778</v>
      </c>
      <c r="Q497" s="1035">
        <v>1897</v>
      </c>
      <c r="R497" s="1033">
        <v>144</v>
      </c>
      <c r="S497" s="1033">
        <v>156</v>
      </c>
      <c r="T497" s="1033">
        <v>1031</v>
      </c>
      <c r="U497" s="1033">
        <v>1874</v>
      </c>
    </row>
    <row r="498" spans="1:21">
      <c r="A498" s="1033"/>
      <c r="B498" s="1033" t="s">
        <v>12335</v>
      </c>
      <c r="C498" s="1033" t="s">
        <v>12336</v>
      </c>
      <c r="D498" s="1034" t="s">
        <v>56</v>
      </c>
      <c r="E498" s="1033" t="s">
        <v>12337</v>
      </c>
      <c r="F498" s="1033" t="s">
        <v>12201</v>
      </c>
      <c r="G498" s="1033">
        <v>82</v>
      </c>
      <c r="H498" s="1033">
        <v>0</v>
      </c>
      <c r="I498" s="1033">
        <v>0</v>
      </c>
      <c r="J498" s="1033">
        <v>0</v>
      </c>
      <c r="K498" s="1033">
        <v>0</v>
      </c>
      <c r="L498" s="1033">
        <v>2</v>
      </c>
      <c r="M498" s="1033">
        <v>0</v>
      </c>
      <c r="N498" s="1033">
        <v>53</v>
      </c>
      <c r="O498" s="1033">
        <v>16</v>
      </c>
      <c r="P498" s="1035">
        <v>2</v>
      </c>
      <c r="Q498" s="1035">
        <v>0</v>
      </c>
      <c r="R498" s="1033">
        <v>0</v>
      </c>
      <c r="S498" s="1033">
        <v>0</v>
      </c>
      <c r="T498" s="1033">
        <v>2</v>
      </c>
      <c r="U498" s="1033">
        <v>7</v>
      </c>
    </row>
    <row r="499" spans="1:21">
      <c r="A499" s="1033"/>
      <c r="B499" s="1033"/>
      <c r="C499" s="1033"/>
      <c r="D499" s="1034"/>
      <c r="E499" s="1033"/>
      <c r="F499" s="1033" t="s">
        <v>12202</v>
      </c>
      <c r="G499" s="1033">
        <v>21980</v>
      </c>
      <c r="H499" s="1033">
        <v>63</v>
      </c>
      <c r="I499" s="1033">
        <v>63</v>
      </c>
      <c r="J499" s="1033">
        <v>439</v>
      </c>
      <c r="K499" s="1033">
        <v>416</v>
      </c>
      <c r="L499" s="1033">
        <v>1789</v>
      </c>
      <c r="M499" s="1033">
        <v>1698</v>
      </c>
      <c r="N499" s="1033">
        <v>5761</v>
      </c>
      <c r="O499" s="1033">
        <v>4338</v>
      </c>
      <c r="P499" s="1035">
        <v>958</v>
      </c>
      <c r="Q499" s="1035">
        <v>2281</v>
      </c>
      <c r="R499" s="1033">
        <v>156</v>
      </c>
      <c r="S499" s="1033">
        <v>222</v>
      </c>
      <c r="T499" s="1033">
        <v>1341</v>
      </c>
      <c r="U499" s="1033">
        <v>2455</v>
      </c>
    </row>
    <row r="500" spans="1:21">
      <c r="A500" s="1033"/>
      <c r="B500" s="1033"/>
      <c r="C500" s="1033"/>
      <c r="D500" s="1034"/>
      <c r="E500" s="1033"/>
      <c r="F500" s="1033" t="s">
        <v>12203</v>
      </c>
      <c r="G500" s="1033">
        <v>242</v>
      </c>
      <c r="H500" s="1033">
        <v>0</v>
      </c>
      <c r="I500" s="1033">
        <v>1</v>
      </c>
      <c r="J500" s="1033">
        <v>4</v>
      </c>
      <c r="K500" s="1033">
        <v>0</v>
      </c>
      <c r="L500" s="1033">
        <v>5</v>
      </c>
      <c r="M500" s="1033">
        <v>9</v>
      </c>
      <c r="N500" s="1033">
        <v>130</v>
      </c>
      <c r="O500" s="1033">
        <v>56</v>
      </c>
      <c r="P500" s="1035">
        <v>19</v>
      </c>
      <c r="Q500" s="1035">
        <v>7</v>
      </c>
      <c r="R500" s="1033">
        <v>1</v>
      </c>
      <c r="S500" s="1033">
        <v>1</v>
      </c>
      <c r="T500" s="1033">
        <v>5</v>
      </c>
      <c r="U500" s="1033">
        <v>4</v>
      </c>
    </row>
    <row r="501" spans="1:21">
      <c r="A501" s="1033"/>
      <c r="B501" s="1033"/>
      <c r="C501" s="1033"/>
      <c r="D501" s="1034"/>
      <c r="E501" s="1033"/>
      <c r="F501" s="1033" t="s">
        <v>12204</v>
      </c>
      <c r="G501" s="1033">
        <v>23</v>
      </c>
      <c r="H501" s="1033">
        <v>0</v>
      </c>
      <c r="I501" s="1033">
        <v>0</v>
      </c>
      <c r="J501" s="1033">
        <v>1</v>
      </c>
      <c r="K501" s="1033">
        <v>1</v>
      </c>
      <c r="L501" s="1033">
        <v>0</v>
      </c>
      <c r="M501" s="1033">
        <v>0</v>
      </c>
      <c r="N501" s="1033">
        <v>12</v>
      </c>
      <c r="O501" s="1033">
        <v>6</v>
      </c>
      <c r="P501" s="1035">
        <v>0</v>
      </c>
      <c r="Q501" s="1035">
        <v>1</v>
      </c>
      <c r="R501" s="1033">
        <v>0</v>
      </c>
      <c r="S501" s="1033">
        <v>0</v>
      </c>
      <c r="T501" s="1033">
        <v>0</v>
      </c>
      <c r="U501" s="1033">
        <v>2</v>
      </c>
    </row>
    <row r="502" spans="1:21">
      <c r="A502" s="1033"/>
      <c r="B502" s="1033"/>
      <c r="C502" s="1033"/>
      <c r="D502" s="1034"/>
      <c r="E502" s="1033"/>
      <c r="F502" s="1033" t="s">
        <v>12205</v>
      </c>
      <c r="G502" s="1033">
        <v>140</v>
      </c>
      <c r="H502" s="1033">
        <v>0</v>
      </c>
      <c r="I502" s="1033">
        <v>0</v>
      </c>
      <c r="J502" s="1033">
        <v>3</v>
      </c>
      <c r="K502" s="1033">
        <v>4</v>
      </c>
      <c r="L502" s="1033">
        <v>9</v>
      </c>
      <c r="M502" s="1033">
        <v>9</v>
      </c>
      <c r="N502" s="1033">
        <v>62</v>
      </c>
      <c r="O502" s="1033">
        <v>26</v>
      </c>
      <c r="P502" s="1035">
        <v>5</v>
      </c>
      <c r="Q502" s="1035">
        <v>12</v>
      </c>
      <c r="R502" s="1033">
        <v>0</v>
      </c>
      <c r="S502" s="1033">
        <v>0</v>
      </c>
      <c r="T502" s="1033">
        <v>3</v>
      </c>
      <c r="U502" s="1033">
        <v>7</v>
      </c>
    </row>
    <row r="503" spans="1:21">
      <c r="A503" s="1033"/>
      <c r="B503" s="1033"/>
      <c r="C503" s="1033"/>
      <c r="D503" s="1034"/>
      <c r="E503" s="1033"/>
      <c r="F503" s="1033" t="s">
        <v>12206</v>
      </c>
      <c r="G503" s="1033">
        <v>196</v>
      </c>
      <c r="H503" s="1033">
        <v>3</v>
      </c>
      <c r="I503" s="1033">
        <v>0</v>
      </c>
      <c r="J503" s="1033">
        <v>9</v>
      </c>
      <c r="K503" s="1033">
        <v>7</v>
      </c>
      <c r="L503" s="1033">
        <v>8</v>
      </c>
      <c r="M503" s="1033">
        <v>9</v>
      </c>
      <c r="N503" s="1033">
        <v>76</v>
      </c>
      <c r="O503" s="1033">
        <v>56</v>
      </c>
      <c r="P503" s="1035">
        <v>2</v>
      </c>
      <c r="Q503" s="1035">
        <v>10</v>
      </c>
      <c r="R503" s="1033">
        <v>4</v>
      </c>
      <c r="S503" s="1033">
        <v>1</v>
      </c>
      <c r="T503" s="1033">
        <v>2</v>
      </c>
      <c r="U503" s="1033">
        <v>9</v>
      </c>
    </row>
    <row r="504" spans="1:21">
      <c r="A504" s="1033"/>
      <c r="B504" s="1033"/>
      <c r="C504" s="1033"/>
      <c r="D504" s="1034"/>
      <c r="E504" s="1033"/>
      <c r="F504" s="1033" t="s">
        <v>12207</v>
      </c>
      <c r="G504" s="1033">
        <v>2606</v>
      </c>
      <c r="H504" s="1033">
        <v>14</v>
      </c>
      <c r="I504" s="1033">
        <v>5</v>
      </c>
      <c r="J504" s="1033">
        <v>36</v>
      </c>
      <c r="K504" s="1033">
        <v>47</v>
      </c>
      <c r="L504" s="1033">
        <v>112</v>
      </c>
      <c r="M504" s="1033">
        <v>99</v>
      </c>
      <c r="N504" s="1033">
        <v>989</v>
      </c>
      <c r="O504" s="1033">
        <v>589</v>
      </c>
      <c r="P504" s="1035">
        <v>128</v>
      </c>
      <c r="Q504" s="1035">
        <v>246</v>
      </c>
      <c r="R504" s="1033">
        <v>16</v>
      </c>
      <c r="S504" s="1033">
        <v>21</v>
      </c>
      <c r="T504" s="1033">
        <v>113</v>
      </c>
      <c r="U504" s="1033">
        <v>191</v>
      </c>
    </row>
    <row r="505" spans="1:21">
      <c r="A505" s="1033"/>
      <c r="B505" s="1033"/>
      <c r="C505" s="1033"/>
      <c r="D505" s="1034"/>
      <c r="E505" s="1033"/>
      <c r="F505" s="1033" t="s">
        <v>6689</v>
      </c>
      <c r="G505" s="1033">
        <v>25269</v>
      </c>
      <c r="H505" s="1033">
        <v>80</v>
      </c>
      <c r="I505" s="1033">
        <v>69</v>
      </c>
      <c r="J505" s="1033">
        <v>492</v>
      </c>
      <c r="K505" s="1033">
        <v>475</v>
      </c>
      <c r="L505" s="1033">
        <v>1925</v>
      </c>
      <c r="M505" s="1033">
        <v>1824</v>
      </c>
      <c r="N505" s="1033">
        <v>7083</v>
      </c>
      <c r="O505" s="1033">
        <v>5087</v>
      </c>
      <c r="P505" s="1035">
        <v>1114</v>
      </c>
      <c r="Q505" s="1035">
        <v>2557</v>
      </c>
      <c r="R505" s="1033">
        <v>177</v>
      </c>
      <c r="S505" s="1033">
        <v>245</v>
      </c>
      <c r="T505" s="1033">
        <v>1466</v>
      </c>
      <c r="U505" s="1033">
        <v>2675</v>
      </c>
    </row>
    <row r="506" spans="1:21">
      <c r="A506" s="1033"/>
      <c r="B506" s="1033" t="s">
        <v>12338</v>
      </c>
      <c r="C506" s="1033" t="s">
        <v>12339</v>
      </c>
      <c r="D506" s="1034" t="s">
        <v>361</v>
      </c>
      <c r="E506" s="1033" t="s">
        <v>12340</v>
      </c>
      <c r="F506" s="1033" t="s">
        <v>12201</v>
      </c>
      <c r="G506" s="1033">
        <v>30</v>
      </c>
      <c r="H506" s="1033">
        <v>0</v>
      </c>
      <c r="I506" s="1033">
        <v>0</v>
      </c>
      <c r="J506" s="1033">
        <v>1</v>
      </c>
      <c r="K506" s="1033">
        <v>0</v>
      </c>
      <c r="L506" s="1033">
        <v>0</v>
      </c>
      <c r="M506" s="1033">
        <v>0</v>
      </c>
      <c r="N506" s="1033">
        <v>14</v>
      </c>
      <c r="O506" s="1033">
        <v>11</v>
      </c>
      <c r="P506" s="1035">
        <v>1</v>
      </c>
      <c r="Q506" s="1035">
        <v>1</v>
      </c>
      <c r="R506" s="1033">
        <v>0</v>
      </c>
      <c r="S506" s="1033">
        <v>0</v>
      </c>
      <c r="T506" s="1033">
        <v>1</v>
      </c>
      <c r="U506" s="1033">
        <v>1</v>
      </c>
    </row>
    <row r="507" spans="1:21">
      <c r="A507" s="1033"/>
      <c r="B507" s="1033"/>
      <c r="C507" s="1033"/>
      <c r="D507" s="1034"/>
      <c r="E507" s="1033"/>
      <c r="F507" s="1033" t="s">
        <v>12202</v>
      </c>
      <c r="G507" s="1033">
        <v>221</v>
      </c>
      <c r="H507" s="1033">
        <v>0</v>
      </c>
      <c r="I507" s="1033">
        <v>1</v>
      </c>
      <c r="J507" s="1033">
        <v>4</v>
      </c>
      <c r="K507" s="1033">
        <v>5</v>
      </c>
      <c r="L507" s="1033">
        <v>4</v>
      </c>
      <c r="M507" s="1033">
        <v>8</v>
      </c>
      <c r="N507" s="1033">
        <v>98</v>
      </c>
      <c r="O507" s="1033">
        <v>55</v>
      </c>
      <c r="P507" s="1035">
        <v>11</v>
      </c>
      <c r="Q507" s="1035">
        <v>12</v>
      </c>
      <c r="R507" s="1033">
        <v>0</v>
      </c>
      <c r="S507" s="1033">
        <v>1</v>
      </c>
      <c r="T507" s="1033">
        <v>8</v>
      </c>
      <c r="U507" s="1033">
        <v>14</v>
      </c>
    </row>
    <row r="508" spans="1:21">
      <c r="A508" s="1033"/>
      <c r="B508" s="1033"/>
      <c r="C508" s="1033"/>
      <c r="D508" s="1034"/>
      <c r="E508" s="1033"/>
      <c r="F508" s="1033" t="s">
        <v>12203</v>
      </c>
      <c r="G508" s="1033">
        <v>130</v>
      </c>
      <c r="H508" s="1033">
        <v>0</v>
      </c>
      <c r="I508" s="1033">
        <v>0</v>
      </c>
      <c r="J508" s="1033">
        <v>0</v>
      </c>
      <c r="K508" s="1033">
        <v>2</v>
      </c>
      <c r="L508" s="1033">
        <v>4</v>
      </c>
      <c r="M508" s="1033">
        <v>2</v>
      </c>
      <c r="N508" s="1033">
        <v>87</v>
      </c>
      <c r="O508" s="1033">
        <v>18</v>
      </c>
      <c r="P508" s="1035">
        <v>4</v>
      </c>
      <c r="Q508" s="1035">
        <v>4</v>
      </c>
      <c r="R508" s="1033">
        <v>0</v>
      </c>
      <c r="S508" s="1033">
        <v>0</v>
      </c>
      <c r="T508" s="1033">
        <v>4</v>
      </c>
      <c r="U508" s="1033">
        <v>5</v>
      </c>
    </row>
    <row r="509" spans="1:21">
      <c r="A509" s="1033"/>
      <c r="B509" s="1033"/>
      <c r="C509" s="1033"/>
      <c r="D509" s="1034"/>
      <c r="E509" s="1033"/>
      <c r="F509" s="1033" t="s">
        <v>12204</v>
      </c>
      <c r="G509" s="1033">
        <v>34</v>
      </c>
      <c r="H509" s="1033">
        <v>0</v>
      </c>
      <c r="I509" s="1033">
        <v>0</v>
      </c>
      <c r="J509" s="1033">
        <v>1</v>
      </c>
      <c r="K509" s="1033">
        <v>0</v>
      </c>
      <c r="L509" s="1033">
        <v>3</v>
      </c>
      <c r="M509" s="1033">
        <v>0</v>
      </c>
      <c r="N509" s="1033">
        <v>9</v>
      </c>
      <c r="O509" s="1033">
        <v>5</v>
      </c>
      <c r="P509" s="1035">
        <v>5</v>
      </c>
      <c r="Q509" s="1035">
        <v>5</v>
      </c>
      <c r="R509" s="1033">
        <v>1</v>
      </c>
      <c r="S509" s="1033">
        <v>0</v>
      </c>
      <c r="T509" s="1033">
        <v>3</v>
      </c>
      <c r="U509" s="1033">
        <v>2</v>
      </c>
    </row>
    <row r="510" spans="1:21">
      <c r="A510" s="1033"/>
      <c r="B510" s="1033"/>
      <c r="C510" s="1033"/>
      <c r="D510" s="1034"/>
      <c r="E510" s="1033"/>
      <c r="F510" s="1033" t="s">
        <v>12205</v>
      </c>
      <c r="G510" s="1033">
        <v>58</v>
      </c>
      <c r="H510" s="1033">
        <v>0</v>
      </c>
      <c r="I510" s="1033">
        <v>0</v>
      </c>
      <c r="J510" s="1033">
        <v>1</v>
      </c>
      <c r="K510" s="1033">
        <v>1</v>
      </c>
      <c r="L510" s="1033">
        <v>1</v>
      </c>
      <c r="M510" s="1033">
        <v>1</v>
      </c>
      <c r="N510" s="1033">
        <v>29</v>
      </c>
      <c r="O510" s="1033">
        <v>9</v>
      </c>
      <c r="P510" s="1035">
        <v>0</v>
      </c>
      <c r="Q510" s="1035">
        <v>2</v>
      </c>
      <c r="R510" s="1033">
        <v>0</v>
      </c>
      <c r="S510" s="1033">
        <v>1</v>
      </c>
      <c r="T510" s="1033">
        <v>4</v>
      </c>
      <c r="U510" s="1033">
        <v>9</v>
      </c>
    </row>
    <row r="511" spans="1:21">
      <c r="A511" s="1033"/>
      <c r="B511" s="1033"/>
      <c r="C511" s="1033"/>
      <c r="D511" s="1034"/>
      <c r="E511" s="1033"/>
      <c r="F511" s="1033" t="s">
        <v>12206</v>
      </c>
      <c r="G511" s="1033">
        <v>19813</v>
      </c>
      <c r="H511" s="1033">
        <v>55</v>
      </c>
      <c r="I511" s="1033">
        <v>49</v>
      </c>
      <c r="J511" s="1033">
        <v>344</v>
      </c>
      <c r="K511" s="1033">
        <v>333</v>
      </c>
      <c r="L511" s="1033">
        <v>1478</v>
      </c>
      <c r="M511" s="1033">
        <v>1374</v>
      </c>
      <c r="N511" s="1033">
        <v>5239</v>
      </c>
      <c r="O511" s="1033">
        <v>3744</v>
      </c>
      <c r="P511" s="1035">
        <v>914</v>
      </c>
      <c r="Q511" s="1035">
        <v>1949</v>
      </c>
      <c r="R511" s="1033">
        <v>142</v>
      </c>
      <c r="S511" s="1033">
        <v>148</v>
      </c>
      <c r="T511" s="1033">
        <v>1439</v>
      </c>
      <c r="U511" s="1033">
        <v>2605</v>
      </c>
    </row>
    <row r="512" spans="1:21">
      <c r="A512" s="1033"/>
      <c r="B512" s="1033"/>
      <c r="C512" s="1033"/>
      <c r="D512" s="1034"/>
      <c r="E512" s="1033"/>
      <c r="F512" s="1033" t="s">
        <v>12207</v>
      </c>
      <c r="G512" s="1033">
        <v>218</v>
      </c>
      <c r="H512" s="1033">
        <v>0</v>
      </c>
      <c r="I512" s="1033">
        <v>0</v>
      </c>
      <c r="J512" s="1033">
        <v>3</v>
      </c>
      <c r="K512" s="1033">
        <v>5</v>
      </c>
      <c r="L512" s="1033">
        <v>14</v>
      </c>
      <c r="M512" s="1033">
        <v>7</v>
      </c>
      <c r="N512" s="1033">
        <v>109</v>
      </c>
      <c r="O512" s="1033">
        <v>39</v>
      </c>
      <c r="P512" s="1035">
        <v>7</v>
      </c>
      <c r="Q512" s="1035">
        <v>9</v>
      </c>
      <c r="R512" s="1033">
        <v>1</v>
      </c>
      <c r="S512" s="1033">
        <v>1</v>
      </c>
      <c r="T512" s="1033">
        <v>7</v>
      </c>
      <c r="U512" s="1033">
        <v>16</v>
      </c>
    </row>
    <row r="513" spans="1:21">
      <c r="A513" s="1033"/>
      <c r="B513" s="1033"/>
      <c r="C513" s="1033"/>
      <c r="D513" s="1034"/>
      <c r="E513" s="1033"/>
      <c r="F513" s="1033" t="s">
        <v>6689</v>
      </c>
      <c r="G513" s="1033">
        <v>20504</v>
      </c>
      <c r="H513" s="1033">
        <v>55</v>
      </c>
      <c r="I513" s="1033">
        <v>50</v>
      </c>
      <c r="J513" s="1033">
        <v>354</v>
      </c>
      <c r="K513" s="1033">
        <v>346</v>
      </c>
      <c r="L513" s="1033">
        <v>1504</v>
      </c>
      <c r="M513" s="1033">
        <v>1392</v>
      </c>
      <c r="N513" s="1033">
        <v>5585</v>
      </c>
      <c r="O513" s="1033">
        <v>3881</v>
      </c>
      <c r="P513" s="1035">
        <v>942</v>
      </c>
      <c r="Q513" s="1035">
        <v>1982</v>
      </c>
      <c r="R513" s="1033">
        <v>144</v>
      </c>
      <c r="S513" s="1033">
        <v>151</v>
      </c>
      <c r="T513" s="1033">
        <v>1466</v>
      </c>
      <c r="U513" s="1033">
        <v>2652</v>
      </c>
    </row>
    <row r="514" spans="1:21">
      <c r="A514" s="1033"/>
      <c r="B514" s="1033" t="s">
        <v>12341</v>
      </c>
      <c r="C514" s="1033" t="s">
        <v>12342</v>
      </c>
      <c r="D514" s="1034" t="s">
        <v>871</v>
      </c>
      <c r="E514" s="1033" t="s">
        <v>12343</v>
      </c>
      <c r="F514" s="1033" t="s">
        <v>12201</v>
      </c>
      <c r="G514" s="1033">
        <v>48</v>
      </c>
      <c r="H514" s="1033">
        <v>0</v>
      </c>
      <c r="I514" s="1033">
        <v>0</v>
      </c>
      <c r="J514" s="1033">
        <v>1</v>
      </c>
      <c r="K514" s="1033">
        <v>2</v>
      </c>
      <c r="L514" s="1033">
        <v>2</v>
      </c>
      <c r="M514" s="1033">
        <v>3</v>
      </c>
      <c r="N514" s="1033">
        <v>20</v>
      </c>
      <c r="O514" s="1033">
        <v>15</v>
      </c>
      <c r="P514" s="1035">
        <v>0</v>
      </c>
      <c r="Q514" s="1035">
        <v>2</v>
      </c>
      <c r="R514" s="1033">
        <v>0</v>
      </c>
      <c r="S514" s="1033">
        <v>1</v>
      </c>
      <c r="T514" s="1033">
        <v>2</v>
      </c>
      <c r="U514" s="1033">
        <v>0</v>
      </c>
    </row>
    <row r="515" spans="1:21">
      <c r="A515" s="1033"/>
      <c r="B515" s="1033"/>
      <c r="C515" s="1033"/>
      <c r="D515" s="1034"/>
      <c r="E515" s="1033"/>
      <c r="F515" s="1033" t="s">
        <v>12202</v>
      </c>
      <c r="G515" s="1033">
        <v>110</v>
      </c>
      <c r="H515" s="1033">
        <v>0</v>
      </c>
      <c r="I515" s="1033">
        <v>1</v>
      </c>
      <c r="J515" s="1033">
        <v>2</v>
      </c>
      <c r="K515" s="1033">
        <v>2</v>
      </c>
      <c r="L515" s="1033">
        <v>14</v>
      </c>
      <c r="M515" s="1033">
        <v>8</v>
      </c>
      <c r="N515" s="1033">
        <v>47</v>
      </c>
      <c r="O515" s="1033">
        <v>26</v>
      </c>
      <c r="P515" s="1035">
        <v>1</v>
      </c>
      <c r="Q515" s="1035">
        <v>6</v>
      </c>
      <c r="R515" s="1033">
        <v>0</v>
      </c>
      <c r="S515" s="1033">
        <v>0</v>
      </c>
      <c r="T515" s="1033">
        <v>1</v>
      </c>
      <c r="U515" s="1033">
        <v>2</v>
      </c>
    </row>
    <row r="516" spans="1:21">
      <c r="A516" s="1033"/>
      <c r="B516" s="1033"/>
      <c r="C516" s="1033"/>
      <c r="D516" s="1034"/>
      <c r="E516" s="1033"/>
      <c r="F516" s="1033" t="s">
        <v>12203</v>
      </c>
      <c r="G516" s="1033">
        <v>130</v>
      </c>
      <c r="H516" s="1033">
        <v>0</v>
      </c>
      <c r="I516" s="1033">
        <v>0</v>
      </c>
      <c r="J516" s="1033">
        <v>1</v>
      </c>
      <c r="K516" s="1033">
        <v>1</v>
      </c>
      <c r="L516" s="1033">
        <v>7</v>
      </c>
      <c r="M516" s="1033">
        <v>8</v>
      </c>
      <c r="N516" s="1033">
        <v>72</v>
      </c>
      <c r="O516" s="1033">
        <v>35</v>
      </c>
      <c r="P516" s="1035">
        <v>1</v>
      </c>
      <c r="Q516" s="1035">
        <v>4</v>
      </c>
      <c r="R516" s="1033">
        <v>0</v>
      </c>
      <c r="S516" s="1033">
        <v>0</v>
      </c>
      <c r="T516" s="1033">
        <v>1</v>
      </c>
      <c r="U516" s="1033">
        <v>0</v>
      </c>
    </row>
    <row r="517" spans="1:21">
      <c r="A517" s="1033"/>
      <c r="B517" s="1033"/>
      <c r="C517" s="1033"/>
      <c r="D517" s="1034"/>
      <c r="E517" s="1033"/>
      <c r="F517" s="1033" t="s">
        <v>12204</v>
      </c>
      <c r="G517" s="1033">
        <v>29</v>
      </c>
      <c r="H517" s="1033">
        <v>0</v>
      </c>
      <c r="I517" s="1033">
        <v>0</v>
      </c>
      <c r="J517" s="1033">
        <v>0</v>
      </c>
      <c r="K517" s="1033">
        <v>2</v>
      </c>
      <c r="L517" s="1033">
        <v>0</v>
      </c>
      <c r="M517" s="1033">
        <v>2</v>
      </c>
      <c r="N517" s="1033">
        <v>14</v>
      </c>
      <c r="O517" s="1033">
        <v>7</v>
      </c>
      <c r="P517" s="1035">
        <v>1</v>
      </c>
      <c r="Q517" s="1035">
        <v>1</v>
      </c>
      <c r="R517" s="1033">
        <v>0</v>
      </c>
      <c r="S517" s="1033">
        <v>0</v>
      </c>
      <c r="T517" s="1033">
        <v>2</v>
      </c>
      <c r="U517" s="1033">
        <v>0</v>
      </c>
    </row>
    <row r="518" spans="1:21">
      <c r="A518" s="1033"/>
      <c r="B518" s="1033"/>
      <c r="C518" s="1033"/>
      <c r="D518" s="1034"/>
      <c r="E518" s="1033"/>
      <c r="F518" s="1033" t="s">
        <v>12205</v>
      </c>
      <c r="G518" s="1033">
        <v>55</v>
      </c>
      <c r="H518" s="1033">
        <v>0</v>
      </c>
      <c r="I518" s="1033">
        <v>0</v>
      </c>
      <c r="J518" s="1033">
        <v>2</v>
      </c>
      <c r="K518" s="1033">
        <v>1</v>
      </c>
      <c r="L518" s="1033">
        <v>5</v>
      </c>
      <c r="M518" s="1033">
        <v>0</v>
      </c>
      <c r="N518" s="1033">
        <v>20</v>
      </c>
      <c r="O518" s="1033">
        <v>23</v>
      </c>
      <c r="P518" s="1035">
        <v>0</v>
      </c>
      <c r="Q518" s="1035">
        <v>1</v>
      </c>
      <c r="R518" s="1033">
        <v>0</v>
      </c>
      <c r="S518" s="1033">
        <v>0</v>
      </c>
      <c r="T518" s="1033">
        <v>0</v>
      </c>
      <c r="U518" s="1033">
        <v>3</v>
      </c>
    </row>
    <row r="519" spans="1:21">
      <c r="A519" s="1033"/>
      <c r="B519" s="1033"/>
      <c r="C519" s="1033"/>
      <c r="D519" s="1034"/>
      <c r="E519" s="1033"/>
      <c r="F519" s="1033" t="s">
        <v>12206</v>
      </c>
      <c r="G519" s="1033">
        <v>15665</v>
      </c>
      <c r="H519" s="1033">
        <v>95</v>
      </c>
      <c r="I519" s="1033">
        <v>73</v>
      </c>
      <c r="J519" s="1033">
        <v>490</v>
      </c>
      <c r="K519" s="1033">
        <v>445</v>
      </c>
      <c r="L519" s="1033">
        <v>1972</v>
      </c>
      <c r="M519" s="1033">
        <v>1891</v>
      </c>
      <c r="N519" s="1033">
        <v>4414</v>
      </c>
      <c r="O519" s="1033">
        <v>3382</v>
      </c>
      <c r="P519" s="1035">
        <v>465</v>
      </c>
      <c r="Q519" s="1035">
        <v>1097</v>
      </c>
      <c r="R519" s="1033">
        <v>54</v>
      </c>
      <c r="S519" s="1033">
        <v>87</v>
      </c>
      <c r="T519" s="1033">
        <v>429</v>
      </c>
      <c r="U519" s="1033">
        <v>771</v>
      </c>
    </row>
    <row r="520" spans="1:21">
      <c r="A520" s="1033"/>
      <c r="B520" s="1033"/>
      <c r="C520" s="1033"/>
      <c r="D520" s="1034"/>
      <c r="E520" s="1033"/>
      <c r="F520" s="1033" t="s">
        <v>12207</v>
      </c>
      <c r="G520" s="1033">
        <v>644</v>
      </c>
      <c r="H520" s="1033">
        <v>1</v>
      </c>
      <c r="I520" s="1033">
        <v>0</v>
      </c>
      <c r="J520" s="1033">
        <v>10</v>
      </c>
      <c r="K520" s="1033">
        <v>7</v>
      </c>
      <c r="L520" s="1033">
        <v>35</v>
      </c>
      <c r="M520" s="1033">
        <v>46</v>
      </c>
      <c r="N520" s="1033">
        <v>279</v>
      </c>
      <c r="O520" s="1033">
        <v>159</v>
      </c>
      <c r="P520" s="1035">
        <v>17</v>
      </c>
      <c r="Q520" s="1035">
        <v>39</v>
      </c>
      <c r="R520" s="1033">
        <v>0</v>
      </c>
      <c r="S520" s="1033">
        <v>2</v>
      </c>
      <c r="T520" s="1033">
        <v>17</v>
      </c>
      <c r="U520" s="1033">
        <v>32</v>
      </c>
    </row>
    <row r="521" spans="1:21">
      <c r="A521" s="1033"/>
      <c r="B521" s="1033"/>
      <c r="C521" s="1033"/>
      <c r="D521" s="1034"/>
      <c r="E521" s="1033"/>
      <c r="F521" s="1033" t="s">
        <v>6689</v>
      </c>
      <c r="G521" s="1033">
        <v>16681</v>
      </c>
      <c r="H521" s="1033">
        <v>96</v>
      </c>
      <c r="I521" s="1033">
        <v>74</v>
      </c>
      <c r="J521" s="1033">
        <v>506</v>
      </c>
      <c r="K521" s="1033">
        <v>460</v>
      </c>
      <c r="L521" s="1033">
        <v>2035</v>
      </c>
      <c r="M521" s="1033">
        <v>1958</v>
      </c>
      <c r="N521" s="1033">
        <v>4866</v>
      </c>
      <c r="O521" s="1033">
        <v>3647</v>
      </c>
      <c r="P521" s="1035">
        <v>485</v>
      </c>
      <c r="Q521" s="1035">
        <v>1150</v>
      </c>
      <c r="R521" s="1033">
        <v>54</v>
      </c>
      <c r="S521" s="1033">
        <v>90</v>
      </c>
      <c r="T521" s="1033">
        <v>452</v>
      </c>
      <c r="U521" s="1033">
        <v>808</v>
      </c>
    </row>
    <row r="522" spans="1:21">
      <c r="A522" s="1033"/>
      <c r="B522" s="1033" t="s">
        <v>12344</v>
      </c>
      <c r="C522" s="1033" t="s">
        <v>12345</v>
      </c>
      <c r="D522" s="1034" t="s">
        <v>834</v>
      </c>
      <c r="E522" s="1033" t="s">
        <v>12346</v>
      </c>
      <c r="F522" s="1033" t="s">
        <v>12201</v>
      </c>
      <c r="G522" s="1033">
        <v>80</v>
      </c>
      <c r="H522" s="1033">
        <v>0</v>
      </c>
      <c r="I522" s="1033">
        <v>0</v>
      </c>
      <c r="J522" s="1033">
        <v>1</v>
      </c>
      <c r="K522" s="1033">
        <v>3</v>
      </c>
      <c r="L522" s="1033">
        <v>0</v>
      </c>
      <c r="M522" s="1033">
        <v>4</v>
      </c>
      <c r="N522" s="1033">
        <v>31</v>
      </c>
      <c r="O522" s="1033">
        <v>17</v>
      </c>
      <c r="P522" s="1035">
        <v>3</v>
      </c>
      <c r="Q522" s="1035">
        <v>8</v>
      </c>
      <c r="R522" s="1033">
        <v>2</v>
      </c>
      <c r="S522" s="1033">
        <v>1</v>
      </c>
      <c r="T522" s="1033">
        <v>5</v>
      </c>
      <c r="U522" s="1033">
        <v>5</v>
      </c>
    </row>
    <row r="523" spans="1:21">
      <c r="A523" s="1033"/>
      <c r="B523" s="1033"/>
      <c r="C523" s="1033"/>
      <c r="D523" s="1034"/>
      <c r="E523" s="1033"/>
      <c r="F523" s="1033" t="s">
        <v>12202</v>
      </c>
      <c r="G523" s="1033">
        <v>1816</v>
      </c>
      <c r="H523" s="1033">
        <v>1</v>
      </c>
      <c r="I523" s="1033">
        <v>0</v>
      </c>
      <c r="J523" s="1033">
        <v>29</v>
      </c>
      <c r="K523" s="1033">
        <v>35</v>
      </c>
      <c r="L523" s="1033">
        <v>160</v>
      </c>
      <c r="M523" s="1033">
        <v>174</v>
      </c>
      <c r="N523" s="1033">
        <v>387</v>
      </c>
      <c r="O523" s="1033">
        <v>419</v>
      </c>
      <c r="P523" s="1035">
        <v>87</v>
      </c>
      <c r="Q523" s="1035">
        <v>205</v>
      </c>
      <c r="R523" s="1033">
        <v>16</v>
      </c>
      <c r="S523" s="1033">
        <v>23</v>
      </c>
      <c r="T523" s="1033">
        <v>97</v>
      </c>
      <c r="U523" s="1033">
        <v>183</v>
      </c>
    </row>
    <row r="524" spans="1:21">
      <c r="A524" s="1033"/>
      <c r="B524" s="1033"/>
      <c r="C524" s="1033"/>
      <c r="D524" s="1034"/>
      <c r="E524" s="1033"/>
      <c r="F524" s="1033" t="s">
        <v>12203</v>
      </c>
      <c r="G524" s="1033">
        <v>540</v>
      </c>
      <c r="H524" s="1033">
        <v>0</v>
      </c>
      <c r="I524" s="1033">
        <v>2</v>
      </c>
      <c r="J524" s="1033">
        <v>8</v>
      </c>
      <c r="K524" s="1033">
        <v>6</v>
      </c>
      <c r="L524" s="1033">
        <v>44</v>
      </c>
      <c r="M524" s="1033">
        <v>33</v>
      </c>
      <c r="N524" s="1033">
        <v>230</v>
      </c>
      <c r="O524" s="1033">
        <v>98</v>
      </c>
      <c r="P524" s="1035">
        <v>37</v>
      </c>
      <c r="Q524" s="1035">
        <v>33</v>
      </c>
      <c r="R524" s="1033">
        <v>7</v>
      </c>
      <c r="S524" s="1033">
        <v>1</v>
      </c>
      <c r="T524" s="1033">
        <v>17</v>
      </c>
      <c r="U524" s="1033">
        <v>24</v>
      </c>
    </row>
    <row r="525" spans="1:21">
      <c r="A525" s="1033"/>
      <c r="B525" s="1033"/>
      <c r="C525" s="1033"/>
      <c r="D525" s="1034"/>
      <c r="E525" s="1033"/>
      <c r="F525" s="1033" t="s">
        <v>12204</v>
      </c>
      <c r="G525" s="1033">
        <v>26</v>
      </c>
      <c r="H525" s="1033">
        <v>0</v>
      </c>
      <c r="I525" s="1033">
        <v>1</v>
      </c>
      <c r="J525" s="1033">
        <v>0</v>
      </c>
      <c r="K525" s="1033">
        <v>0</v>
      </c>
      <c r="L525" s="1033">
        <v>1</v>
      </c>
      <c r="M525" s="1033">
        <v>1</v>
      </c>
      <c r="N525" s="1033">
        <v>15</v>
      </c>
      <c r="O525" s="1033">
        <v>4</v>
      </c>
      <c r="P525" s="1035">
        <v>1</v>
      </c>
      <c r="Q525" s="1035">
        <v>1</v>
      </c>
      <c r="R525" s="1033">
        <v>0</v>
      </c>
      <c r="S525" s="1033">
        <v>0</v>
      </c>
      <c r="T525" s="1033">
        <v>0</v>
      </c>
      <c r="U525" s="1033">
        <v>2</v>
      </c>
    </row>
    <row r="526" spans="1:21">
      <c r="A526" s="1033"/>
      <c r="B526" s="1033"/>
      <c r="C526" s="1033"/>
      <c r="D526" s="1034"/>
      <c r="E526" s="1033"/>
      <c r="F526" s="1033" t="s">
        <v>12205</v>
      </c>
      <c r="G526" s="1033">
        <v>202</v>
      </c>
      <c r="H526" s="1033">
        <v>0</v>
      </c>
      <c r="I526" s="1033">
        <v>0</v>
      </c>
      <c r="J526" s="1033">
        <v>0</v>
      </c>
      <c r="K526" s="1033">
        <v>0</v>
      </c>
      <c r="L526" s="1033">
        <v>19</v>
      </c>
      <c r="M526" s="1033">
        <v>21</v>
      </c>
      <c r="N526" s="1033">
        <v>66</v>
      </c>
      <c r="O526" s="1033">
        <v>36</v>
      </c>
      <c r="P526" s="1035">
        <v>6</v>
      </c>
      <c r="Q526" s="1035">
        <v>10</v>
      </c>
      <c r="R526" s="1033">
        <v>0</v>
      </c>
      <c r="S526" s="1033">
        <v>1</v>
      </c>
      <c r="T526" s="1033">
        <v>16</v>
      </c>
      <c r="U526" s="1033">
        <v>27</v>
      </c>
    </row>
    <row r="527" spans="1:21">
      <c r="A527" s="1033"/>
      <c r="B527" s="1033"/>
      <c r="C527" s="1033"/>
      <c r="D527" s="1034"/>
      <c r="E527" s="1033"/>
      <c r="F527" s="1033" t="s">
        <v>12206</v>
      </c>
      <c r="G527" s="1033">
        <v>619</v>
      </c>
      <c r="H527" s="1033">
        <v>2</v>
      </c>
      <c r="I527" s="1033">
        <v>0</v>
      </c>
      <c r="J527" s="1033">
        <v>14</v>
      </c>
      <c r="K527" s="1033">
        <v>3</v>
      </c>
      <c r="L527" s="1033">
        <v>55</v>
      </c>
      <c r="M527" s="1033">
        <v>54</v>
      </c>
      <c r="N527" s="1033">
        <v>247</v>
      </c>
      <c r="O527" s="1033">
        <v>113</v>
      </c>
      <c r="P527" s="1035">
        <v>13</v>
      </c>
      <c r="Q527" s="1035">
        <v>46</v>
      </c>
      <c r="R527" s="1033">
        <v>4</v>
      </c>
      <c r="S527" s="1033">
        <v>0</v>
      </c>
      <c r="T527" s="1033">
        <v>20</v>
      </c>
      <c r="U527" s="1033">
        <v>48</v>
      </c>
    </row>
    <row r="528" spans="1:21">
      <c r="A528" s="1033"/>
      <c r="B528" s="1033"/>
      <c r="C528" s="1033"/>
      <c r="D528" s="1034"/>
      <c r="E528" s="1033"/>
      <c r="F528" s="1033" t="s">
        <v>12207</v>
      </c>
      <c r="G528" s="1033">
        <v>27349</v>
      </c>
      <c r="H528" s="1033">
        <v>141</v>
      </c>
      <c r="I528" s="1033">
        <v>114</v>
      </c>
      <c r="J528" s="1033">
        <v>660</v>
      </c>
      <c r="K528" s="1033">
        <v>600</v>
      </c>
      <c r="L528" s="1033">
        <v>2717</v>
      </c>
      <c r="M528" s="1033">
        <v>2566</v>
      </c>
      <c r="N528" s="1033">
        <v>7789</v>
      </c>
      <c r="O528" s="1033">
        <v>5702</v>
      </c>
      <c r="P528" s="1035">
        <v>971</v>
      </c>
      <c r="Q528" s="1035">
        <v>2215</v>
      </c>
      <c r="R528" s="1033">
        <v>160</v>
      </c>
      <c r="S528" s="1033">
        <v>198</v>
      </c>
      <c r="T528" s="1033">
        <v>1169</v>
      </c>
      <c r="U528" s="1033">
        <v>2347</v>
      </c>
    </row>
    <row r="529" spans="1:21">
      <c r="A529" s="1033"/>
      <c r="B529" s="1033"/>
      <c r="C529" s="1033"/>
      <c r="D529" s="1034"/>
      <c r="E529" s="1033"/>
      <c r="F529" s="1033" t="s">
        <v>6689</v>
      </c>
      <c r="G529" s="1033">
        <v>30632</v>
      </c>
      <c r="H529" s="1033">
        <v>144</v>
      </c>
      <c r="I529" s="1033">
        <v>117</v>
      </c>
      <c r="J529" s="1033">
        <v>712</v>
      </c>
      <c r="K529" s="1033">
        <v>647</v>
      </c>
      <c r="L529" s="1033">
        <v>2996</v>
      </c>
      <c r="M529" s="1033">
        <v>2853</v>
      </c>
      <c r="N529" s="1033">
        <v>8765</v>
      </c>
      <c r="O529" s="1033">
        <v>6389</v>
      </c>
      <c r="P529" s="1035">
        <v>1118</v>
      </c>
      <c r="Q529" s="1035">
        <v>2518</v>
      </c>
      <c r="R529" s="1033">
        <v>189</v>
      </c>
      <c r="S529" s="1033">
        <v>224</v>
      </c>
      <c r="T529" s="1033">
        <v>1324</v>
      </c>
      <c r="U529" s="1033">
        <v>2636</v>
      </c>
    </row>
    <row r="530" spans="1:21">
      <c r="A530" s="1033"/>
      <c r="B530" s="1033" t="s">
        <v>12347</v>
      </c>
      <c r="C530" s="1033" t="s">
        <v>12348</v>
      </c>
      <c r="D530" s="1034" t="s">
        <v>100</v>
      </c>
      <c r="E530" s="1033" t="s">
        <v>12349</v>
      </c>
      <c r="F530" s="1033" t="s">
        <v>12201</v>
      </c>
      <c r="G530" s="1033">
        <v>49</v>
      </c>
      <c r="H530" s="1033">
        <v>0</v>
      </c>
      <c r="I530" s="1033">
        <v>0</v>
      </c>
      <c r="J530" s="1033">
        <v>2</v>
      </c>
      <c r="K530" s="1033">
        <v>0</v>
      </c>
      <c r="L530" s="1033">
        <v>1</v>
      </c>
      <c r="M530" s="1033">
        <v>2</v>
      </c>
      <c r="N530" s="1033">
        <v>21</v>
      </c>
      <c r="O530" s="1033">
        <v>16</v>
      </c>
      <c r="P530" s="1035">
        <v>2</v>
      </c>
      <c r="Q530" s="1035">
        <v>3</v>
      </c>
      <c r="R530" s="1033">
        <v>0</v>
      </c>
      <c r="S530" s="1033">
        <v>0</v>
      </c>
      <c r="T530" s="1033">
        <v>1</v>
      </c>
      <c r="U530" s="1033">
        <v>1</v>
      </c>
    </row>
    <row r="531" spans="1:21">
      <c r="A531" s="1033"/>
      <c r="B531" s="1033"/>
      <c r="C531" s="1033"/>
      <c r="D531" s="1034"/>
      <c r="E531" s="1033"/>
      <c r="F531" s="1033" t="s">
        <v>12202</v>
      </c>
      <c r="G531" s="1033">
        <v>197</v>
      </c>
      <c r="H531" s="1033">
        <v>1</v>
      </c>
      <c r="I531" s="1033">
        <v>0</v>
      </c>
      <c r="J531" s="1033">
        <v>5</v>
      </c>
      <c r="K531" s="1033">
        <v>6</v>
      </c>
      <c r="L531" s="1033">
        <v>21</v>
      </c>
      <c r="M531" s="1033">
        <v>18</v>
      </c>
      <c r="N531" s="1033">
        <v>75</v>
      </c>
      <c r="O531" s="1033">
        <v>32</v>
      </c>
      <c r="P531" s="1035">
        <v>11</v>
      </c>
      <c r="Q531" s="1035">
        <v>10</v>
      </c>
      <c r="R531" s="1033">
        <v>1</v>
      </c>
      <c r="S531" s="1033">
        <v>0</v>
      </c>
      <c r="T531" s="1033">
        <v>12</v>
      </c>
      <c r="U531" s="1033">
        <v>5</v>
      </c>
    </row>
    <row r="532" spans="1:21">
      <c r="A532" s="1033"/>
      <c r="B532" s="1033"/>
      <c r="C532" s="1033"/>
      <c r="D532" s="1034"/>
      <c r="E532" s="1033"/>
      <c r="F532" s="1033" t="s">
        <v>12203</v>
      </c>
      <c r="G532" s="1033">
        <v>455</v>
      </c>
      <c r="H532" s="1033">
        <v>4</v>
      </c>
      <c r="I532" s="1033">
        <v>0</v>
      </c>
      <c r="J532" s="1033">
        <v>11</v>
      </c>
      <c r="K532" s="1033">
        <v>10</v>
      </c>
      <c r="L532" s="1033">
        <v>36</v>
      </c>
      <c r="M532" s="1033">
        <v>40</v>
      </c>
      <c r="N532" s="1033">
        <v>189</v>
      </c>
      <c r="O532" s="1033">
        <v>97</v>
      </c>
      <c r="P532" s="1035">
        <v>22</v>
      </c>
      <c r="Q532" s="1035">
        <v>20</v>
      </c>
      <c r="R532" s="1033">
        <v>5</v>
      </c>
      <c r="S532" s="1033">
        <v>2</v>
      </c>
      <c r="T532" s="1033">
        <v>15</v>
      </c>
      <c r="U532" s="1033">
        <v>4</v>
      </c>
    </row>
    <row r="533" spans="1:21">
      <c r="A533" s="1033"/>
      <c r="B533" s="1033"/>
      <c r="C533" s="1033"/>
      <c r="D533" s="1034"/>
      <c r="E533" s="1033"/>
      <c r="F533" s="1033" t="s">
        <v>12204</v>
      </c>
      <c r="G533" s="1033">
        <v>37</v>
      </c>
      <c r="H533" s="1033">
        <v>1</v>
      </c>
      <c r="I533" s="1033">
        <v>1</v>
      </c>
      <c r="J533" s="1033">
        <v>2</v>
      </c>
      <c r="K533" s="1033">
        <v>0</v>
      </c>
      <c r="L533" s="1033">
        <v>3</v>
      </c>
      <c r="M533" s="1033">
        <v>2</v>
      </c>
      <c r="N533" s="1033">
        <v>11</v>
      </c>
      <c r="O533" s="1033">
        <v>11</v>
      </c>
      <c r="P533" s="1035">
        <v>1</v>
      </c>
      <c r="Q533" s="1035">
        <v>3</v>
      </c>
      <c r="R533" s="1033">
        <v>0</v>
      </c>
      <c r="S533" s="1033">
        <v>1</v>
      </c>
      <c r="T533" s="1033">
        <v>0</v>
      </c>
      <c r="U533" s="1033">
        <v>1</v>
      </c>
    </row>
    <row r="534" spans="1:21">
      <c r="A534" s="1033"/>
      <c r="B534" s="1033"/>
      <c r="C534" s="1033"/>
      <c r="D534" s="1034"/>
      <c r="E534" s="1033"/>
      <c r="F534" s="1033" t="s">
        <v>12205</v>
      </c>
      <c r="G534" s="1033">
        <v>34</v>
      </c>
      <c r="H534" s="1033">
        <v>0</v>
      </c>
      <c r="I534" s="1033">
        <v>0</v>
      </c>
      <c r="J534" s="1033">
        <v>1</v>
      </c>
      <c r="K534" s="1033">
        <v>2</v>
      </c>
      <c r="L534" s="1033">
        <v>3</v>
      </c>
      <c r="M534" s="1033">
        <v>3</v>
      </c>
      <c r="N534" s="1033">
        <v>13</v>
      </c>
      <c r="O534" s="1033">
        <v>7</v>
      </c>
      <c r="P534" s="1035">
        <v>0</v>
      </c>
      <c r="Q534" s="1035">
        <v>1</v>
      </c>
      <c r="R534" s="1033">
        <v>0</v>
      </c>
      <c r="S534" s="1033">
        <v>0</v>
      </c>
      <c r="T534" s="1033">
        <v>3</v>
      </c>
      <c r="U534" s="1033">
        <v>1</v>
      </c>
    </row>
    <row r="535" spans="1:21">
      <c r="A535" s="1033"/>
      <c r="B535" s="1033"/>
      <c r="C535" s="1033"/>
      <c r="D535" s="1034"/>
      <c r="E535" s="1033"/>
      <c r="F535" s="1033" t="s">
        <v>12206</v>
      </c>
      <c r="G535" s="1033">
        <v>2631</v>
      </c>
      <c r="H535" s="1033">
        <v>15</v>
      </c>
      <c r="I535" s="1033">
        <v>17</v>
      </c>
      <c r="J535" s="1033">
        <v>69</v>
      </c>
      <c r="K535" s="1033">
        <v>57</v>
      </c>
      <c r="L535" s="1033">
        <v>211</v>
      </c>
      <c r="M535" s="1033">
        <v>200</v>
      </c>
      <c r="N535" s="1033">
        <v>546</v>
      </c>
      <c r="O535" s="1033">
        <v>605</v>
      </c>
      <c r="P535" s="1035">
        <v>120</v>
      </c>
      <c r="Q535" s="1035">
        <v>332</v>
      </c>
      <c r="R535" s="1033">
        <v>18</v>
      </c>
      <c r="S535" s="1033">
        <v>23</v>
      </c>
      <c r="T535" s="1033">
        <v>154</v>
      </c>
      <c r="U535" s="1033">
        <v>264</v>
      </c>
    </row>
    <row r="536" spans="1:21">
      <c r="A536" s="1033"/>
      <c r="B536" s="1033"/>
      <c r="C536" s="1033"/>
      <c r="D536" s="1034"/>
      <c r="E536" s="1033"/>
      <c r="F536" s="1033" t="s">
        <v>12207</v>
      </c>
      <c r="G536" s="1033">
        <v>23965</v>
      </c>
      <c r="H536" s="1033">
        <v>97</v>
      </c>
      <c r="I536" s="1033">
        <v>105</v>
      </c>
      <c r="J536" s="1033">
        <v>694</v>
      </c>
      <c r="K536" s="1033">
        <v>583</v>
      </c>
      <c r="L536" s="1033">
        <v>2530</v>
      </c>
      <c r="M536" s="1033">
        <v>2477</v>
      </c>
      <c r="N536" s="1033">
        <v>6196</v>
      </c>
      <c r="O536" s="1033">
        <v>5373</v>
      </c>
      <c r="P536" s="1035">
        <v>814</v>
      </c>
      <c r="Q536" s="1035">
        <v>1888</v>
      </c>
      <c r="R536" s="1033">
        <v>122</v>
      </c>
      <c r="S536" s="1033">
        <v>187</v>
      </c>
      <c r="T536" s="1033">
        <v>1031</v>
      </c>
      <c r="U536" s="1033">
        <v>1868</v>
      </c>
    </row>
    <row r="537" spans="1:21">
      <c r="A537" s="1033"/>
      <c r="B537" s="1033"/>
      <c r="C537" s="1033"/>
      <c r="D537" s="1034"/>
      <c r="E537" s="1033"/>
      <c r="F537" s="1033" t="s">
        <v>6689</v>
      </c>
      <c r="G537" s="1033">
        <v>27368</v>
      </c>
      <c r="H537" s="1033">
        <v>118</v>
      </c>
      <c r="I537" s="1033">
        <v>123</v>
      </c>
      <c r="J537" s="1033">
        <v>784</v>
      </c>
      <c r="K537" s="1033">
        <v>658</v>
      </c>
      <c r="L537" s="1033">
        <v>2805</v>
      </c>
      <c r="M537" s="1033">
        <v>2742</v>
      </c>
      <c r="N537" s="1033">
        <v>7051</v>
      </c>
      <c r="O537" s="1033">
        <v>6141</v>
      </c>
      <c r="P537" s="1035">
        <v>970</v>
      </c>
      <c r="Q537" s="1035">
        <v>2257</v>
      </c>
      <c r="R537" s="1033">
        <v>146</v>
      </c>
      <c r="S537" s="1033">
        <v>213</v>
      </c>
      <c r="T537" s="1033">
        <v>1216</v>
      </c>
      <c r="U537" s="1033">
        <v>2144</v>
      </c>
    </row>
    <row r="538" spans="1:21">
      <c r="A538" s="1033"/>
      <c r="B538" s="1033" t="s">
        <v>12350</v>
      </c>
      <c r="C538" s="1033" t="s">
        <v>12351</v>
      </c>
      <c r="D538" s="1034" t="s">
        <v>5882</v>
      </c>
      <c r="E538" s="1033" t="s">
        <v>12352</v>
      </c>
      <c r="F538" s="1033" t="s">
        <v>12201</v>
      </c>
      <c r="G538" s="1033">
        <v>1549</v>
      </c>
      <c r="H538" s="1033">
        <v>2</v>
      </c>
      <c r="I538" s="1033">
        <v>2</v>
      </c>
      <c r="J538" s="1033">
        <v>29</v>
      </c>
      <c r="K538" s="1033">
        <v>28</v>
      </c>
      <c r="L538" s="1033">
        <v>86</v>
      </c>
      <c r="M538" s="1033">
        <v>92</v>
      </c>
      <c r="N538" s="1033">
        <v>593</v>
      </c>
      <c r="O538" s="1033">
        <v>305</v>
      </c>
      <c r="P538" s="1035">
        <v>55</v>
      </c>
      <c r="Q538" s="1035">
        <v>128</v>
      </c>
      <c r="R538" s="1033">
        <v>9</v>
      </c>
      <c r="S538" s="1033">
        <v>10</v>
      </c>
      <c r="T538" s="1033">
        <v>69</v>
      </c>
      <c r="U538" s="1033">
        <v>141</v>
      </c>
    </row>
    <row r="539" spans="1:21">
      <c r="A539" s="1033"/>
      <c r="B539" s="1033"/>
      <c r="C539" s="1033"/>
      <c r="D539" s="1034"/>
      <c r="E539" s="1033"/>
      <c r="F539" s="1033" t="s">
        <v>12202</v>
      </c>
      <c r="G539" s="1033">
        <v>200</v>
      </c>
      <c r="H539" s="1033">
        <v>1</v>
      </c>
      <c r="I539" s="1033">
        <v>0</v>
      </c>
      <c r="J539" s="1033">
        <v>1</v>
      </c>
      <c r="K539" s="1033">
        <v>0</v>
      </c>
      <c r="L539" s="1033">
        <v>18</v>
      </c>
      <c r="M539" s="1033">
        <v>10</v>
      </c>
      <c r="N539" s="1033">
        <v>93</v>
      </c>
      <c r="O539" s="1033">
        <v>46</v>
      </c>
      <c r="P539" s="1035">
        <v>7</v>
      </c>
      <c r="Q539" s="1035">
        <v>8</v>
      </c>
      <c r="R539" s="1033">
        <v>3</v>
      </c>
      <c r="S539" s="1033">
        <v>1</v>
      </c>
      <c r="T539" s="1033">
        <v>1</v>
      </c>
      <c r="U539" s="1033">
        <v>11</v>
      </c>
    </row>
    <row r="540" spans="1:21">
      <c r="A540" s="1033"/>
      <c r="B540" s="1033"/>
      <c r="C540" s="1033"/>
      <c r="D540" s="1034"/>
      <c r="E540" s="1033"/>
      <c r="F540" s="1033" t="s">
        <v>12203</v>
      </c>
      <c r="G540" s="1033">
        <v>130</v>
      </c>
      <c r="H540" s="1033">
        <v>0</v>
      </c>
      <c r="I540" s="1033">
        <v>0</v>
      </c>
      <c r="J540" s="1033">
        <v>0</v>
      </c>
      <c r="K540" s="1033">
        <v>0</v>
      </c>
      <c r="L540" s="1033">
        <v>2</v>
      </c>
      <c r="M540" s="1033">
        <v>0</v>
      </c>
      <c r="N540" s="1033">
        <v>77</v>
      </c>
      <c r="O540" s="1033">
        <v>14</v>
      </c>
      <c r="P540" s="1035">
        <v>14</v>
      </c>
      <c r="Q540" s="1035">
        <v>7</v>
      </c>
      <c r="R540" s="1033">
        <v>3</v>
      </c>
      <c r="S540" s="1033">
        <v>0</v>
      </c>
      <c r="T540" s="1033">
        <v>7</v>
      </c>
      <c r="U540" s="1033">
        <v>6</v>
      </c>
    </row>
    <row r="541" spans="1:21">
      <c r="A541" s="1033"/>
      <c r="B541" s="1033"/>
      <c r="C541" s="1033"/>
      <c r="D541" s="1034"/>
      <c r="E541" s="1033"/>
      <c r="F541" s="1033" t="s">
        <v>12204</v>
      </c>
      <c r="G541" s="1033">
        <v>9</v>
      </c>
      <c r="H541" s="1033">
        <v>0</v>
      </c>
      <c r="I541" s="1033">
        <v>0</v>
      </c>
      <c r="J541" s="1033">
        <v>0</v>
      </c>
      <c r="K541" s="1033">
        <v>0</v>
      </c>
      <c r="L541" s="1033">
        <v>0</v>
      </c>
      <c r="M541" s="1033">
        <v>0</v>
      </c>
      <c r="N541" s="1033">
        <v>4</v>
      </c>
      <c r="O541" s="1033">
        <v>1</v>
      </c>
      <c r="P541" s="1035">
        <v>0</v>
      </c>
      <c r="Q541" s="1035">
        <v>1</v>
      </c>
      <c r="R541" s="1033">
        <v>0</v>
      </c>
      <c r="S541" s="1033">
        <v>1</v>
      </c>
      <c r="T541" s="1033">
        <v>1</v>
      </c>
      <c r="U541" s="1033">
        <v>1</v>
      </c>
    </row>
    <row r="542" spans="1:21">
      <c r="A542" s="1033"/>
      <c r="B542" s="1033"/>
      <c r="C542" s="1033"/>
      <c r="D542" s="1034"/>
      <c r="E542" s="1033"/>
      <c r="F542" s="1033" t="s">
        <v>12205</v>
      </c>
      <c r="G542" s="1033">
        <v>9286</v>
      </c>
      <c r="H542" s="1033">
        <v>32</v>
      </c>
      <c r="I542" s="1033">
        <v>32</v>
      </c>
      <c r="J542" s="1033">
        <v>142</v>
      </c>
      <c r="K542" s="1033">
        <v>127</v>
      </c>
      <c r="L542" s="1033">
        <v>693</v>
      </c>
      <c r="M542" s="1033">
        <v>666</v>
      </c>
      <c r="N542" s="1033">
        <v>2501</v>
      </c>
      <c r="O542" s="1033">
        <v>1804</v>
      </c>
      <c r="P542" s="1035">
        <v>364</v>
      </c>
      <c r="Q542" s="1035">
        <v>808</v>
      </c>
      <c r="R542" s="1033">
        <v>63</v>
      </c>
      <c r="S542" s="1033">
        <v>78</v>
      </c>
      <c r="T542" s="1033">
        <v>673</v>
      </c>
      <c r="U542" s="1033">
        <v>1303</v>
      </c>
    </row>
    <row r="543" spans="1:21">
      <c r="A543" s="1033"/>
      <c r="B543" s="1033"/>
      <c r="C543" s="1033"/>
      <c r="D543" s="1034"/>
      <c r="E543" s="1033"/>
      <c r="F543" s="1033" t="s">
        <v>12206</v>
      </c>
      <c r="G543" s="1033">
        <v>898</v>
      </c>
      <c r="H543" s="1033">
        <v>0</v>
      </c>
      <c r="I543" s="1033">
        <v>1</v>
      </c>
      <c r="J543" s="1033">
        <v>12</v>
      </c>
      <c r="K543" s="1033">
        <v>9</v>
      </c>
      <c r="L543" s="1033">
        <v>72</v>
      </c>
      <c r="M543" s="1033">
        <v>60</v>
      </c>
      <c r="N543" s="1033">
        <v>210</v>
      </c>
      <c r="O543" s="1033">
        <v>178</v>
      </c>
      <c r="P543" s="1035">
        <v>48</v>
      </c>
      <c r="Q543" s="1035">
        <v>105</v>
      </c>
      <c r="R543" s="1033">
        <v>11</v>
      </c>
      <c r="S543" s="1033">
        <v>12</v>
      </c>
      <c r="T543" s="1033">
        <v>71</v>
      </c>
      <c r="U543" s="1033">
        <v>109</v>
      </c>
    </row>
    <row r="544" spans="1:21">
      <c r="A544" s="1033"/>
      <c r="B544" s="1033"/>
      <c r="C544" s="1033"/>
      <c r="D544" s="1034"/>
      <c r="E544" s="1033"/>
      <c r="F544" s="1033" t="s">
        <v>12207</v>
      </c>
      <c r="G544" s="1033">
        <v>291</v>
      </c>
      <c r="H544" s="1033">
        <v>1</v>
      </c>
      <c r="I544" s="1033">
        <v>1</v>
      </c>
      <c r="J544" s="1033">
        <v>3</v>
      </c>
      <c r="K544" s="1033">
        <v>2</v>
      </c>
      <c r="L544" s="1033">
        <v>20</v>
      </c>
      <c r="M544" s="1033">
        <v>17</v>
      </c>
      <c r="N544" s="1033">
        <v>119</v>
      </c>
      <c r="O544" s="1033">
        <v>69</v>
      </c>
      <c r="P544" s="1035">
        <v>10</v>
      </c>
      <c r="Q544" s="1035">
        <v>20</v>
      </c>
      <c r="R544" s="1033">
        <v>4</v>
      </c>
      <c r="S544" s="1033">
        <v>0</v>
      </c>
      <c r="T544" s="1033">
        <v>12</v>
      </c>
      <c r="U544" s="1033">
        <v>13</v>
      </c>
    </row>
    <row r="545" spans="1:21">
      <c r="A545" s="1033"/>
      <c r="B545" s="1033"/>
      <c r="C545" s="1033"/>
      <c r="D545" s="1034"/>
      <c r="E545" s="1033"/>
      <c r="F545" s="1033" t="s">
        <v>6689</v>
      </c>
      <c r="G545" s="1033">
        <v>12363</v>
      </c>
      <c r="H545" s="1033">
        <v>36</v>
      </c>
      <c r="I545" s="1033">
        <v>36</v>
      </c>
      <c r="J545" s="1033">
        <v>187</v>
      </c>
      <c r="K545" s="1033">
        <v>166</v>
      </c>
      <c r="L545" s="1033">
        <v>891</v>
      </c>
      <c r="M545" s="1033">
        <v>845</v>
      </c>
      <c r="N545" s="1033">
        <v>3597</v>
      </c>
      <c r="O545" s="1033">
        <v>2417</v>
      </c>
      <c r="P545" s="1035">
        <v>498</v>
      </c>
      <c r="Q545" s="1035">
        <v>1077</v>
      </c>
      <c r="R545" s="1033">
        <v>93</v>
      </c>
      <c r="S545" s="1033">
        <v>102</v>
      </c>
      <c r="T545" s="1033">
        <v>834</v>
      </c>
      <c r="U545" s="1033">
        <v>1584</v>
      </c>
    </row>
    <row r="546" spans="1:21">
      <c r="A546" s="1033"/>
      <c r="B546" s="1033" t="s">
        <v>12353</v>
      </c>
      <c r="C546" s="1033" t="s">
        <v>12354</v>
      </c>
      <c r="D546" s="1034" t="s">
        <v>630</v>
      </c>
      <c r="E546" s="1033" t="s">
        <v>12355</v>
      </c>
      <c r="F546" s="1033" t="s">
        <v>12201</v>
      </c>
      <c r="G546" s="1033">
        <v>66</v>
      </c>
      <c r="H546" s="1033">
        <v>0</v>
      </c>
      <c r="I546" s="1033">
        <v>0</v>
      </c>
      <c r="J546" s="1033">
        <v>4</v>
      </c>
      <c r="K546" s="1033">
        <v>1</v>
      </c>
      <c r="L546" s="1033">
        <v>4</v>
      </c>
      <c r="M546" s="1033">
        <v>3</v>
      </c>
      <c r="N546" s="1033">
        <v>22</v>
      </c>
      <c r="O546" s="1033">
        <v>26</v>
      </c>
      <c r="P546" s="1035">
        <v>2</v>
      </c>
      <c r="Q546" s="1035">
        <v>3</v>
      </c>
      <c r="R546" s="1033">
        <v>0</v>
      </c>
      <c r="S546" s="1033">
        <v>0</v>
      </c>
      <c r="T546" s="1033">
        <v>0</v>
      </c>
      <c r="U546" s="1033">
        <v>1</v>
      </c>
    </row>
    <row r="547" spans="1:21">
      <c r="A547" s="1033"/>
      <c r="B547" s="1033"/>
      <c r="C547" s="1033"/>
      <c r="D547" s="1034"/>
      <c r="E547" s="1033"/>
      <c r="F547" s="1033" t="s">
        <v>12202</v>
      </c>
      <c r="G547" s="1033">
        <v>118</v>
      </c>
      <c r="H547" s="1033">
        <v>0</v>
      </c>
      <c r="I547" s="1033">
        <v>1</v>
      </c>
      <c r="J547" s="1033">
        <v>6</v>
      </c>
      <c r="K547" s="1033">
        <v>4</v>
      </c>
      <c r="L547" s="1033">
        <v>16</v>
      </c>
      <c r="M547" s="1033">
        <v>9</v>
      </c>
      <c r="N547" s="1033">
        <v>45</v>
      </c>
      <c r="O547" s="1033">
        <v>21</v>
      </c>
      <c r="P547" s="1035">
        <v>5</v>
      </c>
      <c r="Q547" s="1035">
        <v>5</v>
      </c>
      <c r="R547" s="1033">
        <v>0</v>
      </c>
      <c r="S547" s="1033">
        <v>0</v>
      </c>
      <c r="T547" s="1033">
        <v>4</v>
      </c>
      <c r="U547" s="1033">
        <v>2</v>
      </c>
    </row>
    <row r="548" spans="1:21">
      <c r="A548" s="1033"/>
      <c r="B548" s="1033"/>
      <c r="C548" s="1033"/>
      <c r="D548" s="1034"/>
      <c r="E548" s="1033"/>
      <c r="F548" s="1033" t="s">
        <v>12203</v>
      </c>
      <c r="G548" s="1033">
        <v>135</v>
      </c>
      <c r="H548" s="1033">
        <v>1</v>
      </c>
      <c r="I548" s="1033">
        <v>0</v>
      </c>
      <c r="J548" s="1033">
        <v>2</v>
      </c>
      <c r="K548" s="1033">
        <v>0</v>
      </c>
      <c r="L548" s="1033">
        <v>7</v>
      </c>
      <c r="M548" s="1033">
        <v>8</v>
      </c>
      <c r="N548" s="1033">
        <v>73</v>
      </c>
      <c r="O548" s="1033">
        <v>26</v>
      </c>
      <c r="P548" s="1035">
        <v>7</v>
      </c>
      <c r="Q548" s="1035">
        <v>6</v>
      </c>
      <c r="R548" s="1033">
        <v>0</v>
      </c>
      <c r="S548" s="1033">
        <v>1</v>
      </c>
      <c r="T548" s="1033">
        <v>3</v>
      </c>
      <c r="U548" s="1033">
        <v>1</v>
      </c>
    </row>
    <row r="549" spans="1:21">
      <c r="A549" s="1033"/>
      <c r="B549" s="1033"/>
      <c r="C549" s="1033"/>
      <c r="D549" s="1034"/>
      <c r="E549" s="1033"/>
      <c r="F549" s="1033" t="s">
        <v>12204</v>
      </c>
      <c r="G549" s="1033">
        <v>7</v>
      </c>
      <c r="H549" s="1033">
        <v>0</v>
      </c>
      <c r="I549" s="1033">
        <v>0</v>
      </c>
      <c r="J549" s="1033">
        <v>0</v>
      </c>
      <c r="K549" s="1033">
        <v>0</v>
      </c>
      <c r="L549" s="1033">
        <v>1</v>
      </c>
      <c r="M549" s="1033">
        <v>1</v>
      </c>
      <c r="N549" s="1033">
        <v>5</v>
      </c>
      <c r="O549" s="1033">
        <v>0</v>
      </c>
      <c r="P549" s="1035">
        <v>0</v>
      </c>
      <c r="Q549" s="1035">
        <v>0</v>
      </c>
      <c r="R549" s="1033">
        <v>0</v>
      </c>
      <c r="S549" s="1033">
        <v>0</v>
      </c>
      <c r="T549" s="1033">
        <v>0</v>
      </c>
      <c r="U549" s="1033">
        <v>0</v>
      </c>
    </row>
    <row r="550" spans="1:21">
      <c r="A550" s="1033"/>
      <c r="B550" s="1033"/>
      <c r="C550" s="1033"/>
      <c r="D550" s="1034"/>
      <c r="E550" s="1033"/>
      <c r="F550" s="1033" t="s">
        <v>12205</v>
      </c>
      <c r="G550" s="1033">
        <v>65</v>
      </c>
      <c r="H550" s="1033">
        <v>0</v>
      </c>
      <c r="I550" s="1033">
        <v>0</v>
      </c>
      <c r="J550" s="1033">
        <v>1</v>
      </c>
      <c r="K550" s="1033">
        <v>3</v>
      </c>
      <c r="L550" s="1033">
        <v>4</v>
      </c>
      <c r="M550" s="1033">
        <v>5</v>
      </c>
      <c r="N550" s="1033">
        <v>29</v>
      </c>
      <c r="O550" s="1033">
        <v>19</v>
      </c>
      <c r="P550" s="1035">
        <v>2</v>
      </c>
      <c r="Q550" s="1035">
        <v>2</v>
      </c>
      <c r="R550" s="1033">
        <v>0</v>
      </c>
      <c r="S550" s="1033">
        <v>0</v>
      </c>
      <c r="T550" s="1033">
        <v>0</v>
      </c>
      <c r="U550" s="1033">
        <v>0</v>
      </c>
    </row>
    <row r="551" spans="1:21">
      <c r="A551" s="1033"/>
      <c r="B551" s="1033"/>
      <c r="C551" s="1033"/>
      <c r="D551" s="1034"/>
      <c r="E551" s="1033"/>
      <c r="F551" s="1033" t="s">
        <v>12206</v>
      </c>
      <c r="G551" s="1033">
        <v>7590</v>
      </c>
      <c r="H551" s="1033">
        <v>8</v>
      </c>
      <c r="I551" s="1033">
        <v>5</v>
      </c>
      <c r="J551" s="1033">
        <v>82</v>
      </c>
      <c r="K551" s="1033">
        <v>70</v>
      </c>
      <c r="L551" s="1033">
        <v>721</v>
      </c>
      <c r="M551" s="1033">
        <v>683</v>
      </c>
      <c r="N551" s="1033">
        <v>2068</v>
      </c>
      <c r="O551" s="1033">
        <v>1459</v>
      </c>
      <c r="P551" s="1035">
        <v>353</v>
      </c>
      <c r="Q551" s="1035">
        <v>852</v>
      </c>
      <c r="R551" s="1033">
        <v>50</v>
      </c>
      <c r="S551" s="1033">
        <v>67</v>
      </c>
      <c r="T551" s="1033">
        <v>411</v>
      </c>
      <c r="U551" s="1033">
        <v>761</v>
      </c>
    </row>
    <row r="552" spans="1:21">
      <c r="A552" s="1033"/>
      <c r="B552" s="1033"/>
      <c r="C552" s="1033"/>
      <c r="D552" s="1034"/>
      <c r="E552" s="1033"/>
      <c r="F552" s="1033" t="s">
        <v>12207</v>
      </c>
      <c r="G552" s="1033">
        <v>15947</v>
      </c>
      <c r="H552" s="1033">
        <v>64</v>
      </c>
      <c r="I552" s="1033">
        <v>86</v>
      </c>
      <c r="J552" s="1033">
        <v>498</v>
      </c>
      <c r="K552" s="1033">
        <v>444</v>
      </c>
      <c r="L552" s="1033">
        <v>1661</v>
      </c>
      <c r="M552" s="1033">
        <v>1560</v>
      </c>
      <c r="N552" s="1033">
        <v>4538</v>
      </c>
      <c r="O552" s="1033">
        <v>3411</v>
      </c>
      <c r="P552" s="1035">
        <v>514</v>
      </c>
      <c r="Q552" s="1035">
        <v>1200</v>
      </c>
      <c r="R552" s="1033">
        <v>103</v>
      </c>
      <c r="S552" s="1033">
        <v>114</v>
      </c>
      <c r="T552" s="1033">
        <v>661</v>
      </c>
      <c r="U552" s="1033">
        <v>1093</v>
      </c>
    </row>
    <row r="553" spans="1:21">
      <c r="A553" s="1033"/>
      <c r="B553" s="1033"/>
      <c r="C553" s="1033"/>
      <c r="D553" s="1034"/>
      <c r="E553" s="1033"/>
      <c r="F553" s="1033" t="s">
        <v>6689</v>
      </c>
      <c r="G553" s="1033">
        <v>23928</v>
      </c>
      <c r="H553" s="1033">
        <v>73</v>
      </c>
      <c r="I553" s="1033">
        <v>92</v>
      </c>
      <c r="J553" s="1033">
        <v>593</v>
      </c>
      <c r="K553" s="1033">
        <v>522</v>
      </c>
      <c r="L553" s="1033">
        <v>2414</v>
      </c>
      <c r="M553" s="1033">
        <v>2269</v>
      </c>
      <c r="N553" s="1033">
        <v>6780</v>
      </c>
      <c r="O553" s="1033">
        <v>4962</v>
      </c>
      <c r="P553" s="1035">
        <v>883</v>
      </c>
      <c r="Q553" s="1035">
        <v>2068</v>
      </c>
      <c r="R553" s="1033">
        <v>153</v>
      </c>
      <c r="S553" s="1033">
        <v>182</v>
      </c>
      <c r="T553" s="1033">
        <v>1079</v>
      </c>
      <c r="U553" s="1033">
        <v>1858</v>
      </c>
    </row>
    <row r="554" spans="1:21">
      <c r="A554" s="1033"/>
      <c r="B554" s="1033" t="s">
        <v>12356</v>
      </c>
      <c r="C554" s="1033" t="s">
        <v>12357</v>
      </c>
      <c r="D554" s="1034" t="s">
        <v>417</v>
      </c>
      <c r="E554" s="1033" t="s">
        <v>2318</v>
      </c>
      <c r="F554" s="1033" t="s">
        <v>12201</v>
      </c>
      <c r="G554" s="1033">
        <v>3805</v>
      </c>
      <c r="H554" s="1033">
        <v>20</v>
      </c>
      <c r="I554" s="1033">
        <v>21</v>
      </c>
      <c r="J554" s="1033">
        <v>126</v>
      </c>
      <c r="K554" s="1033">
        <v>83</v>
      </c>
      <c r="L554" s="1033">
        <v>415</v>
      </c>
      <c r="M554" s="1033">
        <v>360</v>
      </c>
      <c r="N554" s="1033">
        <v>1136</v>
      </c>
      <c r="O554" s="1033">
        <v>896</v>
      </c>
      <c r="P554" s="1035">
        <v>130</v>
      </c>
      <c r="Q554" s="1035">
        <v>284</v>
      </c>
      <c r="R554" s="1033">
        <v>14</v>
      </c>
      <c r="S554" s="1033">
        <v>23</v>
      </c>
      <c r="T554" s="1033">
        <v>109</v>
      </c>
      <c r="U554" s="1033">
        <v>188</v>
      </c>
    </row>
    <row r="555" spans="1:21">
      <c r="A555" s="1033"/>
      <c r="B555" s="1033"/>
      <c r="C555" s="1033"/>
      <c r="D555" s="1034"/>
      <c r="E555" s="1033"/>
      <c r="F555" s="1033" t="s">
        <v>12202</v>
      </c>
      <c r="G555" s="1033">
        <v>8110</v>
      </c>
      <c r="H555" s="1033">
        <v>19</v>
      </c>
      <c r="I555" s="1033">
        <v>24</v>
      </c>
      <c r="J555" s="1033">
        <v>132</v>
      </c>
      <c r="K555" s="1033">
        <v>144</v>
      </c>
      <c r="L555" s="1033">
        <v>728</v>
      </c>
      <c r="M555" s="1033">
        <v>661</v>
      </c>
      <c r="N555" s="1033">
        <v>2168</v>
      </c>
      <c r="O555" s="1033">
        <v>1619</v>
      </c>
      <c r="P555" s="1035">
        <v>344</v>
      </c>
      <c r="Q555" s="1035">
        <v>876</v>
      </c>
      <c r="R555" s="1033">
        <v>78</v>
      </c>
      <c r="S555" s="1033">
        <v>79</v>
      </c>
      <c r="T555" s="1033">
        <v>442</v>
      </c>
      <c r="U555" s="1033">
        <v>796</v>
      </c>
    </row>
    <row r="556" spans="1:21">
      <c r="A556" s="1033"/>
      <c r="B556" s="1033"/>
      <c r="C556" s="1033"/>
      <c r="D556" s="1034"/>
      <c r="E556" s="1033"/>
      <c r="F556" s="1033" t="s">
        <v>12203</v>
      </c>
      <c r="G556" s="1033">
        <v>110</v>
      </c>
      <c r="H556" s="1033">
        <v>0</v>
      </c>
      <c r="I556" s="1033">
        <v>0</v>
      </c>
      <c r="J556" s="1033">
        <v>1</v>
      </c>
      <c r="K556" s="1033">
        <v>2</v>
      </c>
      <c r="L556" s="1033">
        <v>7</v>
      </c>
      <c r="M556" s="1033">
        <v>8</v>
      </c>
      <c r="N556" s="1033">
        <v>50</v>
      </c>
      <c r="O556" s="1033">
        <v>33</v>
      </c>
      <c r="P556" s="1035">
        <v>1</v>
      </c>
      <c r="Q556" s="1035">
        <v>6</v>
      </c>
      <c r="R556" s="1033">
        <v>1</v>
      </c>
      <c r="S556" s="1033">
        <v>0</v>
      </c>
      <c r="T556" s="1033">
        <v>0</v>
      </c>
      <c r="U556" s="1033">
        <v>1</v>
      </c>
    </row>
    <row r="557" spans="1:21">
      <c r="A557" s="1033"/>
      <c r="B557" s="1033"/>
      <c r="C557" s="1033"/>
      <c r="D557" s="1034"/>
      <c r="E557" s="1033"/>
      <c r="F557" s="1033" t="s">
        <v>12204</v>
      </c>
      <c r="G557" s="1033">
        <v>29</v>
      </c>
      <c r="H557" s="1033">
        <v>0</v>
      </c>
      <c r="I557" s="1033">
        <v>0</v>
      </c>
      <c r="J557" s="1033">
        <v>0</v>
      </c>
      <c r="K557" s="1033">
        <v>0</v>
      </c>
      <c r="L557" s="1033">
        <v>3</v>
      </c>
      <c r="M557" s="1033">
        <v>0</v>
      </c>
      <c r="N557" s="1033">
        <v>19</v>
      </c>
      <c r="O557" s="1033">
        <v>6</v>
      </c>
      <c r="P557" s="1035">
        <v>1</v>
      </c>
      <c r="Q557" s="1035">
        <v>0</v>
      </c>
      <c r="R557" s="1033">
        <v>0</v>
      </c>
      <c r="S557" s="1033">
        <v>0</v>
      </c>
      <c r="T557" s="1033">
        <v>0</v>
      </c>
      <c r="U557" s="1033">
        <v>0</v>
      </c>
    </row>
    <row r="558" spans="1:21">
      <c r="A558" s="1033"/>
      <c r="B558" s="1033"/>
      <c r="C558" s="1033"/>
      <c r="D558" s="1034"/>
      <c r="E558" s="1033"/>
      <c r="F558" s="1033" t="s">
        <v>12205</v>
      </c>
      <c r="G558" s="1033">
        <v>206</v>
      </c>
      <c r="H558" s="1033">
        <v>1</v>
      </c>
      <c r="I558" s="1033">
        <v>1</v>
      </c>
      <c r="J558" s="1033">
        <v>10</v>
      </c>
      <c r="K558" s="1033">
        <v>9</v>
      </c>
      <c r="L558" s="1033">
        <v>22</v>
      </c>
      <c r="M558" s="1033">
        <v>30</v>
      </c>
      <c r="N558" s="1033">
        <v>56</v>
      </c>
      <c r="O558" s="1033">
        <v>49</v>
      </c>
      <c r="P558" s="1035">
        <v>7</v>
      </c>
      <c r="Q558" s="1035">
        <v>7</v>
      </c>
      <c r="R558" s="1033">
        <v>1</v>
      </c>
      <c r="S558" s="1033">
        <v>0</v>
      </c>
      <c r="T558" s="1033">
        <v>5</v>
      </c>
      <c r="U558" s="1033">
        <v>8</v>
      </c>
    </row>
    <row r="559" spans="1:21">
      <c r="A559" s="1033"/>
      <c r="B559" s="1033"/>
      <c r="C559" s="1033"/>
      <c r="D559" s="1034"/>
      <c r="E559" s="1033"/>
      <c r="F559" s="1033" t="s">
        <v>12206</v>
      </c>
      <c r="G559" s="1033">
        <v>470</v>
      </c>
      <c r="H559" s="1033">
        <v>1</v>
      </c>
      <c r="I559" s="1033">
        <v>2</v>
      </c>
      <c r="J559" s="1033">
        <v>11</v>
      </c>
      <c r="K559" s="1033">
        <v>13</v>
      </c>
      <c r="L559" s="1033">
        <v>66</v>
      </c>
      <c r="M559" s="1033">
        <v>56</v>
      </c>
      <c r="N559" s="1033">
        <v>125</v>
      </c>
      <c r="O559" s="1033">
        <v>111</v>
      </c>
      <c r="P559" s="1035">
        <v>14</v>
      </c>
      <c r="Q559" s="1035">
        <v>35</v>
      </c>
      <c r="R559" s="1033">
        <v>1</v>
      </c>
      <c r="S559" s="1033">
        <v>2</v>
      </c>
      <c r="T559" s="1033">
        <v>11</v>
      </c>
      <c r="U559" s="1033">
        <v>22</v>
      </c>
    </row>
    <row r="560" spans="1:21">
      <c r="A560" s="1033"/>
      <c r="B560" s="1033"/>
      <c r="C560" s="1033"/>
      <c r="D560" s="1034"/>
      <c r="E560" s="1033"/>
      <c r="F560" s="1033" t="s">
        <v>12207</v>
      </c>
      <c r="G560" s="1033">
        <v>389</v>
      </c>
      <c r="H560" s="1033">
        <v>0</v>
      </c>
      <c r="I560" s="1033">
        <v>0</v>
      </c>
      <c r="J560" s="1033">
        <v>15</v>
      </c>
      <c r="K560" s="1033">
        <v>11</v>
      </c>
      <c r="L560" s="1033">
        <v>34</v>
      </c>
      <c r="M560" s="1033">
        <v>32</v>
      </c>
      <c r="N560" s="1033">
        <v>145</v>
      </c>
      <c r="O560" s="1033">
        <v>84</v>
      </c>
      <c r="P560" s="1035">
        <v>9</v>
      </c>
      <c r="Q560" s="1035">
        <v>27</v>
      </c>
      <c r="R560" s="1033">
        <v>2</v>
      </c>
      <c r="S560" s="1033">
        <v>2</v>
      </c>
      <c r="T560" s="1033">
        <v>12</v>
      </c>
      <c r="U560" s="1033">
        <v>16</v>
      </c>
    </row>
    <row r="561" spans="1:21">
      <c r="A561" s="1033"/>
      <c r="B561" s="1033"/>
      <c r="C561" s="1033"/>
      <c r="D561" s="1034"/>
      <c r="E561" s="1033"/>
      <c r="F561" s="1033" t="s">
        <v>6689</v>
      </c>
      <c r="G561" s="1033">
        <v>13119</v>
      </c>
      <c r="H561" s="1033">
        <v>41</v>
      </c>
      <c r="I561" s="1033">
        <v>48</v>
      </c>
      <c r="J561" s="1033">
        <v>295</v>
      </c>
      <c r="K561" s="1033">
        <v>262</v>
      </c>
      <c r="L561" s="1033">
        <v>1275</v>
      </c>
      <c r="M561" s="1033">
        <v>1147</v>
      </c>
      <c r="N561" s="1033">
        <v>3699</v>
      </c>
      <c r="O561" s="1033">
        <v>2798</v>
      </c>
      <c r="P561" s="1035">
        <v>506</v>
      </c>
      <c r="Q561" s="1035">
        <v>1235</v>
      </c>
      <c r="R561" s="1033">
        <v>97</v>
      </c>
      <c r="S561" s="1033">
        <v>106</v>
      </c>
      <c r="T561" s="1033">
        <v>579</v>
      </c>
      <c r="U561" s="1033">
        <v>1031</v>
      </c>
    </row>
    <row r="562" spans="1:21">
      <c r="A562" s="1033"/>
      <c r="B562" s="1033" t="s">
        <v>12358</v>
      </c>
      <c r="C562" s="1033" t="s">
        <v>12359</v>
      </c>
      <c r="D562" s="1034" t="s">
        <v>550</v>
      </c>
      <c r="E562" s="1033" t="s">
        <v>12360</v>
      </c>
      <c r="F562" s="1033" t="s">
        <v>12201</v>
      </c>
      <c r="G562" s="1033">
        <v>728</v>
      </c>
      <c r="H562" s="1033">
        <v>1</v>
      </c>
      <c r="I562" s="1033">
        <v>1</v>
      </c>
      <c r="J562" s="1033">
        <v>11</v>
      </c>
      <c r="K562" s="1033">
        <v>19</v>
      </c>
      <c r="L562" s="1033">
        <v>75</v>
      </c>
      <c r="M562" s="1033">
        <v>74</v>
      </c>
      <c r="N562" s="1033">
        <v>240</v>
      </c>
      <c r="O562" s="1033">
        <v>208</v>
      </c>
      <c r="P562" s="1035">
        <v>15</v>
      </c>
      <c r="Q562" s="1035">
        <v>26</v>
      </c>
      <c r="R562" s="1033">
        <v>3</v>
      </c>
      <c r="S562" s="1033">
        <v>1</v>
      </c>
      <c r="T562" s="1033">
        <v>22</v>
      </c>
      <c r="U562" s="1033">
        <v>32</v>
      </c>
    </row>
    <row r="563" spans="1:21">
      <c r="A563" s="1033"/>
      <c r="B563" s="1033"/>
      <c r="C563" s="1033"/>
      <c r="D563" s="1034"/>
      <c r="E563" s="1033"/>
      <c r="F563" s="1033" t="s">
        <v>12202</v>
      </c>
      <c r="G563" s="1033">
        <v>25015</v>
      </c>
      <c r="H563" s="1033">
        <v>68</v>
      </c>
      <c r="I563" s="1033">
        <v>64</v>
      </c>
      <c r="J563" s="1033">
        <v>825</v>
      </c>
      <c r="K563" s="1033">
        <v>704</v>
      </c>
      <c r="L563" s="1033">
        <v>2663</v>
      </c>
      <c r="M563" s="1033">
        <v>2534</v>
      </c>
      <c r="N563" s="1033">
        <v>6629</v>
      </c>
      <c r="O563" s="1033">
        <v>5603</v>
      </c>
      <c r="P563" s="1035">
        <v>756</v>
      </c>
      <c r="Q563" s="1035">
        <v>1752</v>
      </c>
      <c r="R563" s="1033">
        <v>143</v>
      </c>
      <c r="S563" s="1033">
        <v>185</v>
      </c>
      <c r="T563" s="1033">
        <v>1088</v>
      </c>
      <c r="U563" s="1033">
        <v>2001</v>
      </c>
    </row>
    <row r="564" spans="1:21">
      <c r="A564" s="1033"/>
      <c r="B564" s="1033"/>
      <c r="C564" s="1033"/>
      <c r="D564" s="1034"/>
      <c r="E564" s="1033"/>
      <c r="F564" s="1033" t="s">
        <v>12203</v>
      </c>
      <c r="G564" s="1033">
        <v>1330</v>
      </c>
      <c r="H564" s="1033">
        <v>3</v>
      </c>
      <c r="I564" s="1033">
        <v>1</v>
      </c>
      <c r="J564" s="1033">
        <v>27</v>
      </c>
      <c r="K564" s="1033">
        <v>20</v>
      </c>
      <c r="L564" s="1033">
        <v>121</v>
      </c>
      <c r="M564" s="1033">
        <v>113</v>
      </c>
      <c r="N564" s="1033">
        <v>473</v>
      </c>
      <c r="O564" s="1033">
        <v>337</v>
      </c>
      <c r="P564" s="1035">
        <v>46</v>
      </c>
      <c r="Q564" s="1035">
        <v>93</v>
      </c>
      <c r="R564" s="1033">
        <v>6</v>
      </c>
      <c r="S564" s="1033">
        <v>10</v>
      </c>
      <c r="T564" s="1033">
        <v>26</v>
      </c>
      <c r="U564" s="1033">
        <v>54</v>
      </c>
    </row>
    <row r="565" spans="1:21">
      <c r="A565" s="1033"/>
      <c r="B565" s="1033"/>
      <c r="C565" s="1033"/>
      <c r="D565" s="1034"/>
      <c r="E565" s="1033"/>
      <c r="F565" s="1033" t="s">
        <v>12204</v>
      </c>
      <c r="G565" s="1033">
        <v>3914</v>
      </c>
      <c r="H565" s="1033">
        <v>7</v>
      </c>
      <c r="I565" s="1033">
        <v>6</v>
      </c>
      <c r="J565" s="1033">
        <v>172</v>
      </c>
      <c r="K565" s="1033">
        <v>151</v>
      </c>
      <c r="L565" s="1033">
        <v>259</v>
      </c>
      <c r="M565" s="1033">
        <v>243</v>
      </c>
      <c r="N565" s="1033">
        <v>1093</v>
      </c>
      <c r="O565" s="1033">
        <v>885</v>
      </c>
      <c r="P565" s="1035">
        <v>130</v>
      </c>
      <c r="Q565" s="1035">
        <v>348</v>
      </c>
      <c r="R565" s="1033">
        <v>26</v>
      </c>
      <c r="S565" s="1033">
        <v>37</v>
      </c>
      <c r="T565" s="1033">
        <v>212</v>
      </c>
      <c r="U565" s="1033">
        <v>345</v>
      </c>
    </row>
    <row r="566" spans="1:21">
      <c r="A566" s="1033"/>
      <c r="B566" s="1033"/>
      <c r="C566" s="1033"/>
      <c r="D566" s="1034"/>
      <c r="E566" s="1033"/>
      <c r="F566" s="1033" t="s">
        <v>12205</v>
      </c>
      <c r="G566" s="1033">
        <v>1294</v>
      </c>
      <c r="H566" s="1033">
        <v>3</v>
      </c>
      <c r="I566" s="1033">
        <v>0</v>
      </c>
      <c r="J566" s="1033">
        <v>16</v>
      </c>
      <c r="K566" s="1033">
        <v>30</v>
      </c>
      <c r="L566" s="1033">
        <v>140</v>
      </c>
      <c r="M566" s="1033">
        <v>135</v>
      </c>
      <c r="N566" s="1033">
        <v>359</v>
      </c>
      <c r="O566" s="1033">
        <v>305</v>
      </c>
      <c r="P566" s="1035">
        <v>41</v>
      </c>
      <c r="Q566" s="1035">
        <v>108</v>
      </c>
      <c r="R566" s="1033">
        <v>7</v>
      </c>
      <c r="S566" s="1033">
        <v>9</v>
      </c>
      <c r="T566" s="1033">
        <v>42</v>
      </c>
      <c r="U566" s="1033">
        <v>99</v>
      </c>
    </row>
    <row r="567" spans="1:21">
      <c r="A567" s="1033"/>
      <c r="B567" s="1033"/>
      <c r="C567" s="1033"/>
      <c r="D567" s="1034"/>
      <c r="E567" s="1033"/>
      <c r="F567" s="1033" t="s">
        <v>12206</v>
      </c>
      <c r="G567" s="1033">
        <v>4620</v>
      </c>
      <c r="H567" s="1033">
        <v>15</v>
      </c>
      <c r="I567" s="1033">
        <v>13</v>
      </c>
      <c r="J567" s="1033">
        <v>133</v>
      </c>
      <c r="K567" s="1033">
        <v>130</v>
      </c>
      <c r="L567" s="1033">
        <v>504</v>
      </c>
      <c r="M567" s="1033">
        <v>434</v>
      </c>
      <c r="N567" s="1033">
        <v>1329</v>
      </c>
      <c r="O567" s="1033">
        <v>1131</v>
      </c>
      <c r="P567" s="1035">
        <v>122</v>
      </c>
      <c r="Q567" s="1035">
        <v>336</v>
      </c>
      <c r="R567" s="1033">
        <v>24</v>
      </c>
      <c r="S567" s="1033">
        <v>31</v>
      </c>
      <c r="T567" s="1033">
        <v>161</v>
      </c>
      <c r="U567" s="1033">
        <v>257</v>
      </c>
    </row>
    <row r="568" spans="1:21">
      <c r="A568" s="1033"/>
      <c r="B568" s="1033"/>
      <c r="C568" s="1033"/>
      <c r="D568" s="1034"/>
      <c r="E568" s="1033"/>
      <c r="F568" s="1033" t="s">
        <v>12207</v>
      </c>
      <c r="G568" s="1033">
        <v>15219</v>
      </c>
      <c r="H568" s="1033">
        <v>231</v>
      </c>
      <c r="I568" s="1033">
        <v>165</v>
      </c>
      <c r="J568" s="1033">
        <v>587</v>
      </c>
      <c r="K568" s="1033">
        <v>512</v>
      </c>
      <c r="L568" s="1033">
        <v>1673</v>
      </c>
      <c r="M568" s="1033">
        <v>1634</v>
      </c>
      <c r="N568" s="1033">
        <v>3899</v>
      </c>
      <c r="O568" s="1033">
        <v>3491</v>
      </c>
      <c r="P568" s="1035">
        <v>452</v>
      </c>
      <c r="Q568" s="1035">
        <v>1114</v>
      </c>
      <c r="R568" s="1033">
        <v>70</v>
      </c>
      <c r="S568" s="1033">
        <v>90</v>
      </c>
      <c r="T568" s="1033">
        <v>465</v>
      </c>
      <c r="U568" s="1033">
        <v>836</v>
      </c>
    </row>
    <row r="569" spans="1:21">
      <c r="A569" s="1033"/>
      <c r="B569" s="1033"/>
      <c r="C569" s="1033"/>
      <c r="D569" s="1034"/>
      <c r="E569" s="1033"/>
      <c r="F569" s="1033" t="s">
        <v>6689</v>
      </c>
      <c r="G569" s="1033">
        <v>52120</v>
      </c>
      <c r="H569" s="1033">
        <v>328</v>
      </c>
      <c r="I569" s="1033">
        <v>250</v>
      </c>
      <c r="J569" s="1033">
        <v>1771</v>
      </c>
      <c r="K569" s="1033">
        <v>1566</v>
      </c>
      <c r="L569" s="1033">
        <v>5435</v>
      </c>
      <c r="M569" s="1033">
        <v>5167</v>
      </c>
      <c r="N569" s="1033">
        <v>14022</v>
      </c>
      <c r="O569" s="1033">
        <v>11960</v>
      </c>
      <c r="P569" s="1035">
        <v>1562</v>
      </c>
      <c r="Q569" s="1035">
        <v>3777</v>
      </c>
      <c r="R569" s="1033">
        <v>279</v>
      </c>
      <c r="S569" s="1033">
        <v>363</v>
      </c>
      <c r="T569" s="1033">
        <v>2016</v>
      </c>
      <c r="U569" s="1033">
        <v>3624</v>
      </c>
    </row>
    <row r="570" spans="1:21">
      <c r="A570" s="1033"/>
      <c r="B570" s="1033" t="s">
        <v>11479</v>
      </c>
      <c r="C570" s="1033" t="s">
        <v>12361</v>
      </c>
      <c r="D570" s="1034" t="s">
        <v>6035</v>
      </c>
      <c r="E570" s="1033" t="s">
        <v>12362</v>
      </c>
      <c r="F570" s="1033" t="s">
        <v>12201</v>
      </c>
      <c r="G570" s="1033">
        <v>53</v>
      </c>
      <c r="H570" s="1033">
        <v>0</v>
      </c>
      <c r="I570" s="1033">
        <v>0</v>
      </c>
      <c r="J570" s="1033">
        <v>2</v>
      </c>
      <c r="K570" s="1033">
        <v>1</v>
      </c>
      <c r="L570" s="1033">
        <v>1</v>
      </c>
      <c r="M570" s="1033">
        <v>1</v>
      </c>
      <c r="N570" s="1033">
        <v>21</v>
      </c>
      <c r="O570" s="1033">
        <v>18</v>
      </c>
      <c r="P570" s="1035">
        <v>2</v>
      </c>
      <c r="Q570" s="1035">
        <v>2</v>
      </c>
      <c r="R570" s="1033">
        <v>1</v>
      </c>
      <c r="S570" s="1033">
        <v>1</v>
      </c>
      <c r="T570" s="1033">
        <v>1</v>
      </c>
      <c r="U570" s="1033">
        <v>2</v>
      </c>
    </row>
    <row r="571" spans="1:21">
      <c r="A571" s="1033"/>
      <c r="B571" s="1033"/>
      <c r="C571" s="1033"/>
      <c r="D571" s="1034"/>
      <c r="E571" s="1033"/>
      <c r="F571" s="1033" t="s">
        <v>12202</v>
      </c>
      <c r="G571" s="1033">
        <v>29137</v>
      </c>
      <c r="H571" s="1033">
        <v>104</v>
      </c>
      <c r="I571" s="1033">
        <v>110</v>
      </c>
      <c r="J571" s="1033">
        <v>619</v>
      </c>
      <c r="K571" s="1033">
        <v>576</v>
      </c>
      <c r="L571" s="1033">
        <v>2523</v>
      </c>
      <c r="M571" s="1033">
        <v>2332</v>
      </c>
      <c r="N571" s="1033">
        <v>7903</v>
      </c>
      <c r="O571" s="1033">
        <v>5945</v>
      </c>
      <c r="P571" s="1035">
        <v>1123</v>
      </c>
      <c r="Q571" s="1035">
        <v>2676</v>
      </c>
      <c r="R571" s="1033">
        <v>169</v>
      </c>
      <c r="S571" s="1033">
        <v>218</v>
      </c>
      <c r="T571" s="1033">
        <v>1712</v>
      </c>
      <c r="U571" s="1033">
        <v>3127</v>
      </c>
    </row>
    <row r="572" spans="1:21">
      <c r="A572" s="1033"/>
      <c r="B572" s="1033"/>
      <c r="C572" s="1033"/>
      <c r="D572" s="1034"/>
      <c r="E572" s="1033"/>
      <c r="F572" s="1033" t="s">
        <v>12203</v>
      </c>
      <c r="G572" s="1033">
        <v>218</v>
      </c>
      <c r="H572" s="1033">
        <v>0</v>
      </c>
      <c r="I572" s="1033">
        <v>2</v>
      </c>
      <c r="J572" s="1033">
        <v>1</v>
      </c>
      <c r="K572" s="1033">
        <v>0</v>
      </c>
      <c r="L572" s="1033">
        <v>12</v>
      </c>
      <c r="M572" s="1033">
        <v>11</v>
      </c>
      <c r="N572" s="1033">
        <v>117</v>
      </c>
      <c r="O572" s="1033">
        <v>41</v>
      </c>
      <c r="P572" s="1035">
        <v>12</v>
      </c>
      <c r="Q572" s="1035">
        <v>11</v>
      </c>
      <c r="R572" s="1033">
        <v>4</v>
      </c>
      <c r="S572" s="1033">
        <v>0</v>
      </c>
      <c r="T572" s="1033">
        <v>3</v>
      </c>
      <c r="U572" s="1033">
        <v>4</v>
      </c>
    </row>
    <row r="573" spans="1:21">
      <c r="A573" s="1033"/>
      <c r="B573" s="1033"/>
      <c r="C573" s="1033"/>
      <c r="D573" s="1034"/>
      <c r="E573" s="1033"/>
      <c r="F573" s="1033" t="s">
        <v>12204</v>
      </c>
      <c r="G573" s="1033">
        <v>34</v>
      </c>
      <c r="H573" s="1033">
        <v>0</v>
      </c>
      <c r="I573" s="1033">
        <v>0</v>
      </c>
      <c r="J573" s="1033">
        <v>0</v>
      </c>
      <c r="K573" s="1033">
        <v>1</v>
      </c>
      <c r="L573" s="1033">
        <v>1</v>
      </c>
      <c r="M573" s="1033">
        <v>2</v>
      </c>
      <c r="N573" s="1033">
        <v>13</v>
      </c>
      <c r="O573" s="1033">
        <v>8</v>
      </c>
      <c r="P573" s="1035">
        <v>2</v>
      </c>
      <c r="Q573" s="1035">
        <v>2</v>
      </c>
      <c r="R573" s="1033">
        <v>0</v>
      </c>
      <c r="S573" s="1033">
        <v>0</v>
      </c>
      <c r="T573" s="1033">
        <v>3</v>
      </c>
      <c r="U573" s="1033">
        <v>2</v>
      </c>
    </row>
    <row r="574" spans="1:21">
      <c r="A574" s="1033"/>
      <c r="B574" s="1033"/>
      <c r="C574" s="1033"/>
      <c r="D574" s="1034"/>
      <c r="E574" s="1033"/>
      <c r="F574" s="1033" t="s">
        <v>12205</v>
      </c>
      <c r="G574" s="1033">
        <v>114</v>
      </c>
      <c r="H574" s="1033">
        <v>0</v>
      </c>
      <c r="I574" s="1033">
        <v>0</v>
      </c>
      <c r="J574" s="1033">
        <v>0</v>
      </c>
      <c r="K574" s="1033">
        <v>1</v>
      </c>
      <c r="L574" s="1033">
        <v>1</v>
      </c>
      <c r="M574" s="1033">
        <v>3</v>
      </c>
      <c r="N574" s="1033">
        <v>48</v>
      </c>
      <c r="O574" s="1033">
        <v>22</v>
      </c>
      <c r="P574" s="1035">
        <v>13</v>
      </c>
      <c r="Q574" s="1035">
        <v>9</v>
      </c>
      <c r="R574" s="1033">
        <v>3</v>
      </c>
      <c r="S574" s="1033">
        <v>1</v>
      </c>
      <c r="T574" s="1033">
        <v>6</v>
      </c>
      <c r="U574" s="1033">
        <v>7</v>
      </c>
    </row>
    <row r="575" spans="1:21">
      <c r="A575" s="1033"/>
      <c r="B575" s="1033"/>
      <c r="C575" s="1033"/>
      <c r="D575" s="1034"/>
      <c r="E575" s="1033"/>
      <c r="F575" s="1033" t="s">
        <v>12206</v>
      </c>
      <c r="G575" s="1033">
        <v>200</v>
      </c>
      <c r="H575" s="1033">
        <v>0</v>
      </c>
      <c r="I575" s="1033">
        <v>1</v>
      </c>
      <c r="J575" s="1033">
        <v>5</v>
      </c>
      <c r="K575" s="1033">
        <v>4</v>
      </c>
      <c r="L575" s="1033">
        <v>17</v>
      </c>
      <c r="M575" s="1033">
        <v>8</v>
      </c>
      <c r="N575" s="1033">
        <v>67</v>
      </c>
      <c r="O575" s="1033">
        <v>49</v>
      </c>
      <c r="P575" s="1035">
        <v>5</v>
      </c>
      <c r="Q575" s="1035">
        <v>16</v>
      </c>
      <c r="R575" s="1033">
        <v>1</v>
      </c>
      <c r="S575" s="1033">
        <v>0</v>
      </c>
      <c r="T575" s="1033">
        <v>11</v>
      </c>
      <c r="U575" s="1033">
        <v>16</v>
      </c>
    </row>
    <row r="576" spans="1:21">
      <c r="A576" s="1033"/>
      <c r="B576" s="1033"/>
      <c r="C576" s="1033"/>
      <c r="D576" s="1034"/>
      <c r="E576" s="1033"/>
      <c r="F576" s="1033" t="s">
        <v>12207</v>
      </c>
      <c r="G576" s="1033">
        <v>436</v>
      </c>
      <c r="H576" s="1033">
        <v>1</v>
      </c>
      <c r="I576" s="1033">
        <v>2</v>
      </c>
      <c r="J576" s="1033">
        <v>5</v>
      </c>
      <c r="K576" s="1033">
        <v>7</v>
      </c>
      <c r="L576" s="1033">
        <v>23</v>
      </c>
      <c r="M576" s="1033">
        <v>15</v>
      </c>
      <c r="N576" s="1033">
        <v>172</v>
      </c>
      <c r="O576" s="1033">
        <v>122</v>
      </c>
      <c r="P576" s="1035">
        <v>25</v>
      </c>
      <c r="Q576" s="1035">
        <v>25</v>
      </c>
      <c r="R576" s="1033">
        <v>1</v>
      </c>
      <c r="S576" s="1033">
        <v>2</v>
      </c>
      <c r="T576" s="1033">
        <v>11</v>
      </c>
      <c r="U576" s="1033">
        <v>25</v>
      </c>
    </row>
    <row r="577" spans="1:21">
      <c r="A577" s="1033"/>
      <c r="B577" s="1033"/>
      <c r="C577" s="1033"/>
      <c r="D577" s="1034"/>
      <c r="E577" s="1033"/>
      <c r="F577" s="1033" t="s">
        <v>6689</v>
      </c>
      <c r="G577" s="1033">
        <v>30192</v>
      </c>
      <c r="H577" s="1033">
        <v>105</v>
      </c>
      <c r="I577" s="1033">
        <v>115</v>
      </c>
      <c r="J577" s="1033">
        <v>632</v>
      </c>
      <c r="K577" s="1033">
        <v>590</v>
      </c>
      <c r="L577" s="1033">
        <v>2578</v>
      </c>
      <c r="M577" s="1033">
        <v>2372</v>
      </c>
      <c r="N577" s="1033">
        <v>8341</v>
      </c>
      <c r="O577" s="1033">
        <v>6205</v>
      </c>
      <c r="P577" s="1035">
        <v>1182</v>
      </c>
      <c r="Q577" s="1035">
        <v>2741</v>
      </c>
      <c r="R577" s="1033">
        <v>179</v>
      </c>
      <c r="S577" s="1033">
        <v>222</v>
      </c>
      <c r="T577" s="1033">
        <v>1747</v>
      </c>
      <c r="U577" s="1033">
        <v>3183</v>
      </c>
    </row>
    <row r="578" spans="1:21">
      <c r="A578" s="1033"/>
      <c r="B578" s="1033" t="s">
        <v>12363</v>
      </c>
      <c r="C578" s="1033" t="s">
        <v>12364</v>
      </c>
      <c r="D578" s="1034" t="s">
        <v>9590</v>
      </c>
      <c r="E578" s="1033" t="s">
        <v>12365</v>
      </c>
      <c r="F578" s="1033" t="s">
        <v>12201</v>
      </c>
      <c r="G578" s="1033">
        <v>7</v>
      </c>
      <c r="H578" s="1033">
        <v>0</v>
      </c>
      <c r="I578" s="1033">
        <v>0</v>
      </c>
      <c r="J578" s="1033">
        <v>0</v>
      </c>
      <c r="K578" s="1033">
        <v>0</v>
      </c>
      <c r="L578" s="1033">
        <v>1</v>
      </c>
      <c r="M578" s="1033">
        <v>1</v>
      </c>
      <c r="N578" s="1033">
        <v>3</v>
      </c>
      <c r="O578" s="1033">
        <v>1</v>
      </c>
      <c r="P578" s="1035">
        <v>0</v>
      </c>
      <c r="Q578" s="1035">
        <v>0</v>
      </c>
      <c r="R578" s="1033">
        <v>0</v>
      </c>
      <c r="S578" s="1033">
        <v>1</v>
      </c>
      <c r="T578" s="1033">
        <v>0</v>
      </c>
      <c r="U578" s="1033">
        <v>0</v>
      </c>
    </row>
    <row r="579" spans="1:21">
      <c r="A579" s="1033"/>
      <c r="B579" s="1033"/>
      <c r="C579" s="1033"/>
      <c r="D579" s="1034"/>
      <c r="E579" s="1033"/>
      <c r="F579" s="1033" t="s">
        <v>12202</v>
      </c>
      <c r="G579" s="1033">
        <v>285</v>
      </c>
      <c r="H579" s="1033">
        <v>2</v>
      </c>
      <c r="I579" s="1033">
        <v>0</v>
      </c>
      <c r="J579" s="1033">
        <v>4</v>
      </c>
      <c r="K579" s="1033">
        <v>3</v>
      </c>
      <c r="L579" s="1033">
        <v>22</v>
      </c>
      <c r="M579" s="1033">
        <v>10</v>
      </c>
      <c r="N579" s="1033">
        <v>126</v>
      </c>
      <c r="O579" s="1033">
        <v>63</v>
      </c>
      <c r="P579" s="1035">
        <v>12</v>
      </c>
      <c r="Q579" s="1035">
        <v>27</v>
      </c>
      <c r="R579" s="1033">
        <v>1</v>
      </c>
      <c r="S579" s="1033">
        <v>0</v>
      </c>
      <c r="T579" s="1033">
        <v>5</v>
      </c>
      <c r="U579" s="1033">
        <v>10</v>
      </c>
    </row>
    <row r="580" spans="1:21">
      <c r="A580" s="1033"/>
      <c r="B580" s="1033"/>
      <c r="C580" s="1033"/>
      <c r="D580" s="1034"/>
      <c r="E580" s="1033"/>
      <c r="F580" s="1033" t="s">
        <v>12203</v>
      </c>
      <c r="G580" s="1033">
        <v>399</v>
      </c>
      <c r="H580" s="1033">
        <v>0</v>
      </c>
      <c r="I580" s="1033">
        <v>2</v>
      </c>
      <c r="J580" s="1033">
        <v>7</v>
      </c>
      <c r="K580" s="1033">
        <v>7</v>
      </c>
      <c r="L580" s="1033">
        <v>26</v>
      </c>
      <c r="M580" s="1033">
        <v>20</v>
      </c>
      <c r="N580" s="1033">
        <v>187</v>
      </c>
      <c r="O580" s="1033">
        <v>87</v>
      </c>
      <c r="P580" s="1035">
        <v>22</v>
      </c>
      <c r="Q580" s="1035">
        <v>20</v>
      </c>
      <c r="R580" s="1033">
        <v>3</v>
      </c>
      <c r="S580" s="1033">
        <v>1</v>
      </c>
      <c r="T580" s="1033">
        <v>4</v>
      </c>
      <c r="U580" s="1033">
        <v>13</v>
      </c>
    </row>
    <row r="581" spans="1:21">
      <c r="A581" s="1033"/>
      <c r="B581" s="1033"/>
      <c r="C581" s="1033"/>
      <c r="D581" s="1034"/>
      <c r="E581" s="1033"/>
      <c r="F581" s="1033" t="s">
        <v>12204</v>
      </c>
      <c r="G581" s="1033">
        <v>8</v>
      </c>
      <c r="H581" s="1033">
        <v>0</v>
      </c>
      <c r="I581" s="1033">
        <v>0</v>
      </c>
      <c r="J581" s="1033">
        <v>0</v>
      </c>
      <c r="K581" s="1033">
        <v>0</v>
      </c>
      <c r="L581" s="1033">
        <v>0</v>
      </c>
      <c r="M581" s="1033">
        <v>0</v>
      </c>
      <c r="N581" s="1033">
        <v>4</v>
      </c>
      <c r="O581" s="1033">
        <v>2</v>
      </c>
      <c r="P581" s="1035">
        <v>0</v>
      </c>
      <c r="Q581" s="1035">
        <v>0</v>
      </c>
      <c r="R581" s="1033">
        <v>0</v>
      </c>
      <c r="S581" s="1033">
        <v>0</v>
      </c>
      <c r="T581" s="1033">
        <v>0</v>
      </c>
      <c r="U581" s="1033">
        <v>2</v>
      </c>
    </row>
    <row r="582" spans="1:21">
      <c r="A582" s="1033"/>
      <c r="B582" s="1033"/>
      <c r="C582" s="1033"/>
      <c r="D582" s="1034"/>
      <c r="E582" s="1033"/>
      <c r="F582" s="1033" t="s">
        <v>12205</v>
      </c>
      <c r="G582" s="1033">
        <v>5712</v>
      </c>
      <c r="H582" s="1033">
        <v>19</v>
      </c>
      <c r="I582" s="1033">
        <v>23</v>
      </c>
      <c r="J582" s="1033">
        <v>107</v>
      </c>
      <c r="K582" s="1033">
        <v>130</v>
      </c>
      <c r="L582" s="1033">
        <v>478</v>
      </c>
      <c r="M582" s="1033">
        <v>440</v>
      </c>
      <c r="N582" s="1033">
        <v>1604</v>
      </c>
      <c r="O582" s="1033">
        <v>1214</v>
      </c>
      <c r="P582" s="1035">
        <v>231</v>
      </c>
      <c r="Q582" s="1035">
        <v>523</v>
      </c>
      <c r="R582" s="1033">
        <v>38</v>
      </c>
      <c r="S582" s="1033">
        <v>53</v>
      </c>
      <c r="T582" s="1033">
        <v>309</v>
      </c>
      <c r="U582" s="1033">
        <v>543</v>
      </c>
    </row>
    <row r="583" spans="1:21">
      <c r="A583" s="1033"/>
      <c r="B583" s="1033"/>
      <c r="C583" s="1033"/>
      <c r="D583" s="1034"/>
      <c r="E583" s="1033"/>
      <c r="F583" s="1033" t="s">
        <v>12206</v>
      </c>
      <c r="G583" s="1033">
        <v>16574</v>
      </c>
      <c r="H583" s="1033">
        <v>63</v>
      </c>
      <c r="I583" s="1033">
        <v>56</v>
      </c>
      <c r="J583" s="1033">
        <v>311</v>
      </c>
      <c r="K583" s="1033">
        <v>300</v>
      </c>
      <c r="L583" s="1033">
        <v>1659</v>
      </c>
      <c r="M583" s="1033">
        <v>1528</v>
      </c>
      <c r="N583" s="1033">
        <v>4852</v>
      </c>
      <c r="O583" s="1033">
        <v>3588</v>
      </c>
      <c r="P583" s="1035">
        <v>598</v>
      </c>
      <c r="Q583" s="1035">
        <v>1325</v>
      </c>
      <c r="R583" s="1033">
        <v>111</v>
      </c>
      <c r="S583" s="1033">
        <v>112</v>
      </c>
      <c r="T583" s="1033">
        <v>713</v>
      </c>
      <c r="U583" s="1033">
        <v>1358</v>
      </c>
    </row>
    <row r="584" spans="1:21">
      <c r="A584" s="1033"/>
      <c r="B584" s="1033"/>
      <c r="C584" s="1033"/>
      <c r="D584" s="1034"/>
      <c r="E584" s="1033"/>
      <c r="F584" s="1033" t="s">
        <v>12207</v>
      </c>
      <c r="G584" s="1033">
        <v>314</v>
      </c>
      <c r="H584" s="1033">
        <v>0</v>
      </c>
      <c r="I584" s="1033">
        <v>3</v>
      </c>
      <c r="J584" s="1033">
        <v>4</v>
      </c>
      <c r="K584" s="1033">
        <v>9</v>
      </c>
      <c r="L584" s="1033">
        <v>19</v>
      </c>
      <c r="M584" s="1033">
        <v>20</v>
      </c>
      <c r="N584" s="1033">
        <v>132</v>
      </c>
      <c r="O584" s="1033">
        <v>74</v>
      </c>
      <c r="P584" s="1035">
        <v>16</v>
      </c>
      <c r="Q584" s="1035">
        <v>19</v>
      </c>
      <c r="R584" s="1033">
        <v>2</v>
      </c>
      <c r="S584" s="1033">
        <v>0</v>
      </c>
      <c r="T584" s="1033">
        <v>9</v>
      </c>
      <c r="U584" s="1033">
        <v>7</v>
      </c>
    </row>
    <row r="585" spans="1:21">
      <c r="A585" s="1033"/>
      <c r="B585" s="1033"/>
      <c r="C585" s="1033"/>
      <c r="D585" s="1034"/>
      <c r="E585" s="1033"/>
      <c r="F585" s="1033" t="s">
        <v>6689</v>
      </c>
      <c r="G585" s="1033">
        <v>23299</v>
      </c>
      <c r="H585" s="1033">
        <v>84</v>
      </c>
      <c r="I585" s="1033">
        <v>84</v>
      </c>
      <c r="J585" s="1033">
        <v>433</v>
      </c>
      <c r="K585" s="1033">
        <v>449</v>
      </c>
      <c r="L585" s="1033">
        <v>2205</v>
      </c>
      <c r="M585" s="1033">
        <v>2019</v>
      </c>
      <c r="N585" s="1033">
        <v>6908</v>
      </c>
      <c r="O585" s="1033">
        <v>5029</v>
      </c>
      <c r="P585" s="1035">
        <v>879</v>
      </c>
      <c r="Q585" s="1035">
        <v>1914</v>
      </c>
      <c r="R585" s="1033">
        <v>155</v>
      </c>
      <c r="S585" s="1033">
        <v>167</v>
      </c>
      <c r="T585" s="1033">
        <v>1040</v>
      </c>
      <c r="U585" s="1033">
        <v>1933</v>
      </c>
    </row>
    <row r="586" spans="1:21">
      <c r="A586" s="1033"/>
      <c r="B586" s="1033" t="s">
        <v>12366</v>
      </c>
      <c r="C586" s="1033" t="s">
        <v>12367</v>
      </c>
      <c r="D586" s="1034" t="s">
        <v>8784</v>
      </c>
      <c r="E586" s="1033" t="s">
        <v>12368</v>
      </c>
      <c r="F586" s="1033" t="s">
        <v>12201</v>
      </c>
      <c r="G586" s="1033">
        <v>57</v>
      </c>
      <c r="H586" s="1033">
        <v>0</v>
      </c>
      <c r="I586" s="1033">
        <v>0</v>
      </c>
      <c r="J586" s="1033">
        <v>1</v>
      </c>
      <c r="K586" s="1033">
        <v>1</v>
      </c>
      <c r="L586" s="1033">
        <v>0</v>
      </c>
      <c r="M586" s="1033">
        <v>1</v>
      </c>
      <c r="N586" s="1033">
        <v>32</v>
      </c>
      <c r="O586" s="1033">
        <v>10</v>
      </c>
      <c r="P586" s="1035">
        <v>5</v>
      </c>
      <c r="Q586" s="1035">
        <v>4</v>
      </c>
      <c r="R586" s="1033">
        <v>0</v>
      </c>
      <c r="S586" s="1033">
        <v>0</v>
      </c>
      <c r="T586" s="1033">
        <v>2</v>
      </c>
      <c r="U586" s="1033">
        <v>1</v>
      </c>
    </row>
    <row r="587" spans="1:21">
      <c r="A587" s="1033"/>
      <c r="B587" s="1033"/>
      <c r="C587" s="1033"/>
      <c r="D587" s="1034"/>
      <c r="E587" s="1033"/>
      <c r="F587" s="1033" t="s">
        <v>12202</v>
      </c>
      <c r="G587" s="1033">
        <v>18784</v>
      </c>
      <c r="H587" s="1033">
        <v>31</v>
      </c>
      <c r="I587" s="1033">
        <v>49</v>
      </c>
      <c r="J587" s="1033">
        <v>392</v>
      </c>
      <c r="K587" s="1033">
        <v>355</v>
      </c>
      <c r="L587" s="1033">
        <v>1659</v>
      </c>
      <c r="M587" s="1033">
        <v>1520</v>
      </c>
      <c r="N587" s="1033">
        <v>5351</v>
      </c>
      <c r="O587" s="1033">
        <v>3876</v>
      </c>
      <c r="P587" s="1035">
        <v>809</v>
      </c>
      <c r="Q587" s="1035">
        <v>1793</v>
      </c>
      <c r="R587" s="1033">
        <v>117</v>
      </c>
      <c r="S587" s="1033">
        <v>127</v>
      </c>
      <c r="T587" s="1033">
        <v>975</v>
      </c>
      <c r="U587" s="1033">
        <v>1730</v>
      </c>
    </row>
    <row r="588" spans="1:21">
      <c r="A588" s="1033"/>
      <c r="B588" s="1033"/>
      <c r="C588" s="1033"/>
      <c r="D588" s="1034"/>
      <c r="E588" s="1033"/>
      <c r="F588" s="1033" t="s">
        <v>12203</v>
      </c>
      <c r="G588" s="1033">
        <v>157</v>
      </c>
      <c r="H588" s="1033">
        <v>0</v>
      </c>
      <c r="I588" s="1033">
        <v>0</v>
      </c>
      <c r="J588" s="1033">
        <v>1</v>
      </c>
      <c r="K588" s="1033">
        <v>0</v>
      </c>
      <c r="L588" s="1033">
        <v>4</v>
      </c>
      <c r="M588" s="1033">
        <v>8</v>
      </c>
      <c r="N588" s="1033">
        <v>91</v>
      </c>
      <c r="O588" s="1033">
        <v>24</v>
      </c>
      <c r="P588" s="1035">
        <v>11</v>
      </c>
      <c r="Q588" s="1035">
        <v>10</v>
      </c>
      <c r="R588" s="1033">
        <v>1</v>
      </c>
      <c r="S588" s="1033">
        <v>0</v>
      </c>
      <c r="T588" s="1033">
        <v>3</v>
      </c>
      <c r="U588" s="1033">
        <v>4</v>
      </c>
    </row>
    <row r="589" spans="1:21">
      <c r="A589" s="1033"/>
      <c r="B589" s="1033"/>
      <c r="C589" s="1033"/>
      <c r="D589" s="1034"/>
      <c r="E589" s="1033"/>
      <c r="F589" s="1033" t="s">
        <v>12204</v>
      </c>
      <c r="G589" s="1033">
        <v>1137</v>
      </c>
      <c r="H589" s="1033">
        <v>0</v>
      </c>
      <c r="I589" s="1033">
        <v>0</v>
      </c>
      <c r="J589" s="1033">
        <v>10</v>
      </c>
      <c r="K589" s="1033">
        <v>7</v>
      </c>
      <c r="L589" s="1033">
        <v>78</v>
      </c>
      <c r="M589" s="1033">
        <v>63</v>
      </c>
      <c r="N589" s="1033">
        <v>335</v>
      </c>
      <c r="O589" s="1033">
        <v>212</v>
      </c>
      <c r="P589" s="1035">
        <v>59</v>
      </c>
      <c r="Q589" s="1035">
        <v>141</v>
      </c>
      <c r="R589" s="1033">
        <v>10</v>
      </c>
      <c r="S589" s="1033">
        <v>8</v>
      </c>
      <c r="T589" s="1033">
        <v>75</v>
      </c>
      <c r="U589" s="1033">
        <v>139</v>
      </c>
    </row>
    <row r="590" spans="1:21">
      <c r="A590" s="1033"/>
      <c r="B590" s="1033"/>
      <c r="C590" s="1033"/>
      <c r="D590" s="1034"/>
      <c r="E590" s="1033"/>
      <c r="F590" s="1033" t="s">
        <v>12205</v>
      </c>
      <c r="G590" s="1033">
        <v>78</v>
      </c>
      <c r="H590" s="1033">
        <v>0</v>
      </c>
      <c r="I590" s="1033">
        <v>0</v>
      </c>
      <c r="J590" s="1033">
        <v>1</v>
      </c>
      <c r="K590" s="1033">
        <v>1</v>
      </c>
      <c r="L590" s="1033">
        <v>5</v>
      </c>
      <c r="M590" s="1033">
        <v>5</v>
      </c>
      <c r="N590" s="1033">
        <v>40</v>
      </c>
      <c r="O590" s="1033">
        <v>15</v>
      </c>
      <c r="P590" s="1035">
        <v>4</v>
      </c>
      <c r="Q590" s="1035">
        <v>5</v>
      </c>
      <c r="R590" s="1033">
        <v>1</v>
      </c>
      <c r="S590" s="1033">
        <v>0</v>
      </c>
      <c r="T590" s="1033">
        <v>0</v>
      </c>
      <c r="U590" s="1033">
        <v>1</v>
      </c>
    </row>
    <row r="591" spans="1:21">
      <c r="A591" s="1033"/>
      <c r="B591" s="1033"/>
      <c r="C591" s="1033"/>
      <c r="D591" s="1034"/>
      <c r="E591" s="1033"/>
      <c r="F591" s="1033" t="s">
        <v>12206</v>
      </c>
      <c r="G591" s="1033">
        <v>396</v>
      </c>
      <c r="H591" s="1033">
        <v>18</v>
      </c>
      <c r="I591" s="1033">
        <v>18</v>
      </c>
      <c r="J591" s="1033">
        <v>15</v>
      </c>
      <c r="K591" s="1033">
        <v>15</v>
      </c>
      <c r="L591" s="1033">
        <v>25</v>
      </c>
      <c r="M591" s="1033">
        <v>22</v>
      </c>
      <c r="N591" s="1033">
        <v>136</v>
      </c>
      <c r="O591" s="1033">
        <v>95</v>
      </c>
      <c r="P591" s="1035">
        <v>11</v>
      </c>
      <c r="Q591" s="1035">
        <v>17</v>
      </c>
      <c r="R591" s="1033">
        <v>3</v>
      </c>
      <c r="S591" s="1033">
        <v>1</v>
      </c>
      <c r="T591" s="1033">
        <v>7</v>
      </c>
      <c r="U591" s="1033">
        <v>13</v>
      </c>
    </row>
    <row r="592" spans="1:21">
      <c r="A592" s="1033"/>
      <c r="B592" s="1033"/>
      <c r="C592" s="1033"/>
      <c r="D592" s="1034"/>
      <c r="E592" s="1033"/>
      <c r="F592" s="1033" t="s">
        <v>12207</v>
      </c>
      <c r="G592" s="1033">
        <v>400</v>
      </c>
      <c r="H592" s="1033">
        <v>2</v>
      </c>
      <c r="I592" s="1033">
        <v>2</v>
      </c>
      <c r="J592" s="1033">
        <v>8</v>
      </c>
      <c r="K592" s="1033">
        <v>6</v>
      </c>
      <c r="L592" s="1033">
        <v>22</v>
      </c>
      <c r="M592" s="1033">
        <v>18</v>
      </c>
      <c r="N592" s="1033">
        <v>200</v>
      </c>
      <c r="O592" s="1033">
        <v>90</v>
      </c>
      <c r="P592" s="1035">
        <v>14</v>
      </c>
      <c r="Q592" s="1035">
        <v>22</v>
      </c>
      <c r="R592" s="1033">
        <v>1</v>
      </c>
      <c r="S592" s="1033">
        <v>0</v>
      </c>
      <c r="T592" s="1033">
        <v>7</v>
      </c>
      <c r="U592" s="1033">
        <v>8</v>
      </c>
    </row>
    <row r="593" spans="1:21">
      <c r="A593" s="1033"/>
      <c r="B593" s="1033"/>
      <c r="C593" s="1033"/>
      <c r="D593" s="1034"/>
      <c r="E593" s="1033"/>
      <c r="F593" s="1033" t="s">
        <v>6689</v>
      </c>
      <c r="G593" s="1033">
        <v>21009</v>
      </c>
      <c r="H593" s="1033">
        <v>51</v>
      </c>
      <c r="I593" s="1033">
        <v>69</v>
      </c>
      <c r="J593" s="1033">
        <v>428</v>
      </c>
      <c r="K593" s="1033">
        <v>385</v>
      </c>
      <c r="L593" s="1033">
        <v>1793</v>
      </c>
      <c r="M593" s="1033">
        <v>1637</v>
      </c>
      <c r="N593" s="1033">
        <v>6185</v>
      </c>
      <c r="O593" s="1033">
        <v>4322</v>
      </c>
      <c r="P593" s="1035">
        <v>913</v>
      </c>
      <c r="Q593" s="1035">
        <v>1992</v>
      </c>
      <c r="R593" s="1033">
        <v>133</v>
      </c>
      <c r="S593" s="1033">
        <v>136</v>
      </c>
      <c r="T593" s="1033">
        <v>1069</v>
      </c>
      <c r="U593" s="1033">
        <v>1896</v>
      </c>
    </row>
    <row r="594" spans="1:21">
      <c r="A594" s="1033"/>
      <c r="B594" s="1033" t="s">
        <v>12369</v>
      </c>
      <c r="C594" s="1033" t="s">
        <v>12370</v>
      </c>
      <c r="D594" s="1034" t="s">
        <v>186</v>
      </c>
      <c r="E594" s="1033" t="s">
        <v>12371</v>
      </c>
      <c r="F594" s="1033" t="s">
        <v>12201</v>
      </c>
      <c r="G594" s="1033">
        <v>488</v>
      </c>
      <c r="H594" s="1033">
        <v>1</v>
      </c>
      <c r="I594" s="1033">
        <v>1</v>
      </c>
      <c r="J594" s="1033">
        <v>5</v>
      </c>
      <c r="K594" s="1033">
        <v>7</v>
      </c>
      <c r="L594" s="1033">
        <v>31</v>
      </c>
      <c r="M594" s="1033">
        <v>27</v>
      </c>
      <c r="N594" s="1033">
        <v>198</v>
      </c>
      <c r="O594" s="1033">
        <v>124</v>
      </c>
      <c r="P594" s="1035">
        <v>18</v>
      </c>
      <c r="Q594" s="1035">
        <v>35</v>
      </c>
      <c r="R594" s="1033">
        <v>1</v>
      </c>
      <c r="S594" s="1033">
        <v>2</v>
      </c>
      <c r="T594" s="1033">
        <v>18</v>
      </c>
      <c r="U594" s="1033">
        <v>20</v>
      </c>
    </row>
    <row r="595" spans="1:21">
      <c r="A595" s="1033"/>
      <c r="B595" s="1033"/>
      <c r="C595" s="1033"/>
      <c r="D595" s="1034"/>
      <c r="E595" s="1033"/>
      <c r="F595" s="1033" t="s">
        <v>12202</v>
      </c>
      <c r="G595" s="1033">
        <v>35564</v>
      </c>
      <c r="H595" s="1033">
        <v>97</v>
      </c>
      <c r="I595" s="1033">
        <v>81</v>
      </c>
      <c r="J595" s="1033">
        <v>885</v>
      </c>
      <c r="K595" s="1033">
        <v>850</v>
      </c>
      <c r="L595" s="1033">
        <v>3531</v>
      </c>
      <c r="M595" s="1033">
        <v>3292</v>
      </c>
      <c r="N595" s="1033">
        <v>9362</v>
      </c>
      <c r="O595" s="1033">
        <v>7610</v>
      </c>
      <c r="P595" s="1035">
        <v>1314</v>
      </c>
      <c r="Q595" s="1035">
        <v>3131</v>
      </c>
      <c r="R595" s="1033">
        <v>200</v>
      </c>
      <c r="S595" s="1033">
        <v>279</v>
      </c>
      <c r="T595" s="1033">
        <v>1680</v>
      </c>
      <c r="U595" s="1033">
        <v>3252</v>
      </c>
    </row>
    <row r="596" spans="1:21">
      <c r="A596" s="1033"/>
      <c r="B596" s="1033"/>
      <c r="C596" s="1033"/>
      <c r="D596" s="1034"/>
      <c r="E596" s="1033"/>
      <c r="F596" s="1033" t="s">
        <v>12203</v>
      </c>
      <c r="G596" s="1033">
        <v>1414</v>
      </c>
      <c r="H596" s="1033">
        <v>1</v>
      </c>
      <c r="I596" s="1033">
        <v>2</v>
      </c>
      <c r="J596" s="1033">
        <v>8</v>
      </c>
      <c r="K596" s="1033">
        <v>9</v>
      </c>
      <c r="L596" s="1033">
        <v>114</v>
      </c>
      <c r="M596" s="1033">
        <v>127</v>
      </c>
      <c r="N596" s="1033">
        <v>622</v>
      </c>
      <c r="O596" s="1033">
        <v>293</v>
      </c>
      <c r="P596" s="1035">
        <v>72</v>
      </c>
      <c r="Q596" s="1035">
        <v>92</v>
      </c>
      <c r="R596" s="1033">
        <v>8</v>
      </c>
      <c r="S596" s="1033">
        <v>2</v>
      </c>
      <c r="T596" s="1033">
        <v>23</v>
      </c>
      <c r="U596" s="1033">
        <v>41</v>
      </c>
    </row>
    <row r="597" spans="1:21">
      <c r="A597" s="1033"/>
      <c r="B597" s="1033"/>
      <c r="C597" s="1033"/>
      <c r="D597" s="1034"/>
      <c r="E597" s="1033"/>
      <c r="F597" s="1033" t="s">
        <v>12204</v>
      </c>
      <c r="G597" s="1033">
        <v>190</v>
      </c>
      <c r="H597" s="1033">
        <v>0</v>
      </c>
      <c r="I597" s="1033">
        <v>0</v>
      </c>
      <c r="J597" s="1033">
        <v>3</v>
      </c>
      <c r="K597" s="1033">
        <v>1</v>
      </c>
      <c r="L597" s="1033">
        <v>9</v>
      </c>
      <c r="M597" s="1033">
        <v>4</v>
      </c>
      <c r="N597" s="1033">
        <v>75</v>
      </c>
      <c r="O597" s="1033">
        <v>46</v>
      </c>
      <c r="P597" s="1035">
        <v>10</v>
      </c>
      <c r="Q597" s="1035">
        <v>17</v>
      </c>
      <c r="R597" s="1033">
        <v>0</v>
      </c>
      <c r="S597" s="1033">
        <v>0</v>
      </c>
      <c r="T597" s="1033">
        <v>10</v>
      </c>
      <c r="U597" s="1033">
        <v>15</v>
      </c>
    </row>
    <row r="598" spans="1:21">
      <c r="A598" s="1033"/>
      <c r="B598" s="1033"/>
      <c r="C598" s="1033"/>
      <c r="D598" s="1034"/>
      <c r="E598" s="1033"/>
      <c r="F598" s="1033" t="s">
        <v>12205</v>
      </c>
      <c r="G598" s="1033">
        <v>1152</v>
      </c>
      <c r="H598" s="1033">
        <v>0</v>
      </c>
      <c r="I598" s="1033">
        <v>1</v>
      </c>
      <c r="J598" s="1033">
        <v>6</v>
      </c>
      <c r="K598" s="1033">
        <v>5</v>
      </c>
      <c r="L598" s="1033">
        <v>90</v>
      </c>
      <c r="M598" s="1033">
        <v>93</v>
      </c>
      <c r="N598" s="1033">
        <v>345</v>
      </c>
      <c r="O598" s="1033">
        <v>234</v>
      </c>
      <c r="P598" s="1035">
        <v>48</v>
      </c>
      <c r="Q598" s="1035">
        <v>129</v>
      </c>
      <c r="R598" s="1033">
        <v>7</v>
      </c>
      <c r="S598" s="1033">
        <v>6</v>
      </c>
      <c r="T598" s="1033">
        <v>64</v>
      </c>
      <c r="U598" s="1033">
        <v>124</v>
      </c>
    </row>
    <row r="599" spans="1:21">
      <c r="A599" s="1033"/>
      <c r="B599" s="1033"/>
      <c r="C599" s="1033"/>
      <c r="D599" s="1034"/>
      <c r="E599" s="1033"/>
      <c r="F599" s="1033" t="s">
        <v>12206</v>
      </c>
      <c r="G599" s="1033">
        <v>1089</v>
      </c>
      <c r="H599" s="1033">
        <v>4</v>
      </c>
      <c r="I599" s="1033">
        <v>5</v>
      </c>
      <c r="J599" s="1033">
        <v>33</v>
      </c>
      <c r="K599" s="1033">
        <v>37</v>
      </c>
      <c r="L599" s="1033">
        <v>84</v>
      </c>
      <c r="M599" s="1033">
        <v>68</v>
      </c>
      <c r="N599" s="1033">
        <v>412</v>
      </c>
      <c r="O599" s="1033">
        <v>253</v>
      </c>
      <c r="P599" s="1035">
        <v>32</v>
      </c>
      <c r="Q599" s="1035">
        <v>62</v>
      </c>
      <c r="R599" s="1033">
        <v>3</v>
      </c>
      <c r="S599" s="1033">
        <v>6</v>
      </c>
      <c r="T599" s="1033">
        <v>39</v>
      </c>
      <c r="U599" s="1033">
        <v>51</v>
      </c>
    </row>
    <row r="600" spans="1:21">
      <c r="A600" s="1033"/>
      <c r="B600" s="1033"/>
      <c r="C600" s="1033"/>
      <c r="D600" s="1034"/>
      <c r="E600" s="1033"/>
      <c r="F600" s="1033" t="s">
        <v>12207</v>
      </c>
      <c r="G600" s="1033">
        <v>4467</v>
      </c>
      <c r="H600" s="1033">
        <v>73</v>
      </c>
      <c r="I600" s="1033">
        <v>85</v>
      </c>
      <c r="J600" s="1033">
        <v>115</v>
      </c>
      <c r="K600" s="1033">
        <v>126</v>
      </c>
      <c r="L600" s="1033">
        <v>355</v>
      </c>
      <c r="M600" s="1033">
        <v>339</v>
      </c>
      <c r="N600" s="1033">
        <v>1256</v>
      </c>
      <c r="O600" s="1033">
        <v>1016</v>
      </c>
      <c r="P600" s="1035">
        <v>162</v>
      </c>
      <c r="Q600" s="1035">
        <v>335</v>
      </c>
      <c r="R600" s="1033">
        <v>27</v>
      </c>
      <c r="S600" s="1033">
        <v>34</v>
      </c>
      <c r="T600" s="1033">
        <v>189</v>
      </c>
      <c r="U600" s="1033">
        <v>355</v>
      </c>
    </row>
    <row r="601" spans="1:21">
      <c r="A601" s="1033"/>
      <c r="B601" s="1033"/>
      <c r="C601" s="1033"/>
      <c r="D601" s="1034"/>
      <c r="E601" s="1033"/>
      <c r="F601" s="1033" t="s">
        <v>6689</v>
      </c>
      <c r="G601" s="1033">
        <v>44364</v>
      </c>
      <c r="H601" s="1033">
        <v>176</v>
      </c>
      <c r="I601" s="1033">
        <v>175</v>
      </c>
      <c r="J601" s="1033">
        <v>1055</v>
      </c>
      <c r="K601" s="1033">
        <v>1035</v>
      </c>
      <c r="L601" s="1033">
        <v>4214</v>
      </c>
      <c r="M601" s="1033">
        <v>3950</v>
      </c>
      <c r="N601" s="1033">
        <v>12270</v>
      </c>
      <c r="O601" s="1033">
        <v>9576</v>
      </c>
      <c r="P601" s="1035">
        <v>1656</v>
      </c>
      <c r="Q601" s="1035">
        <v>3801</v>
      </c>
      <c r="R601" s="1033">
        <v>246</v>
      </c>
      <c r="S601" s="1033">
        <v>329</v>
      </c>
      <c r="T601" s="1033">
        <v>2023</v>
      </c>
      <c r="U601" s="1033">
        <v>3858</v>
      </c>
    </row>
    <row r="602" spans="1:21">
      <c r="A602" s="1033"/>
      <c r="B602" s="1033" t="s">
        <v>12372</v>
      </c>
      <c r="C602" s="1033" t="s">
        <v>12373</v>
      </c>
      <c r="D602" s="1034" t="s">
        <v>6052</v>
      </c>
      <c r="E602" s="1033" t="s">
        <v>12374</v>
      </c>
      <c r="F602" s="1033" t="s">
        <v>12201</v>
      </c>
      <c r="G602" s="1033">
        <v>26</v>
      </c>
      <c r="H602" s="1033">
        <v>0</v>
      </c>
      <c r="I602" s="1033">
        <v>1</v>
      </c>
      <c r="J602" s="1033">
        <v>0</v>
      </c>
      <c r="K602" s="1033">
        <v>0</v>
      </c>
      <c r="L602" s="1033">
        <v>1</v>
      </c>
      <c r="M602" s="1033">
        <v>0</v>
      </c>
      <c r="N602" s="1033">
        <v>16</v>
      </c>
      <c r="O602" s="1033">
        <v>7</v>
      </c>
      <c r="P602" s="1035">
        <v>0</v>
      </c>
      <c r="Q602" s="1035">
        <v>0</v>
      </c>
      <c r="R602" s="1033">
        <v>0</v>
      </c>
      <c r="S602" s="1033">
        <v>0</v>
      </c>
      <c r="T602" s="1033">
        <v>1</v>
      </c>
      <c r="U602" s="1033">
        <v>0</v>
      </c>
    </row>
    <row r="603" spans="1:21">
      <c r="A603" s="1033"/>
      <c r="B603" s="1033"/>
      <c r="C603" s="1033"/>
      <c r="D603" s="1034"/>
      <c r="E603" s="1033"/>
      <c r="F603" s="1033" t="s">
        <v>12202</v>
      </c>
      <c r="G603" s="1033">
        <v>100</v>
      </c>
      <c r="H603" s="1033">
        <v>0</v>
      </c>
      <c r="I603" s="1033">
        <v>0</v>
      </c>
      <c r="J603" s="1033">
        <v>3</v>
      </c>
      <c r="K603" s="1033">
        <v>4</v>
      </c>
      <c r="L603" s="1033">
        <v>12</v>
      </c>
      <c r="M603" s="1033">
        <v>5</v>
      </c>
      <c r="N603" s="1033">
        <v>37</v>
      </c>
      <c r="O603" s="1033">
        <v>27</v>
      </c>
      <c r="P603" s="1035">
        <v>3</v>
      </c>
      <c r="Q603" s="1035">
        <v>3</v>
      </c>
      <c r="R603" s="1033">
        <v>1</v>
      </c>
      <c r="S603" s="1033">
        <v>0</v>
      </c>
      <c r="T603" s="1033">
        <v>3</v>
      </c>
      <c r="U603" s="1033">
        <v>2</v>
      </c>
    </row>
    <row r="604" spans="1:21">
      <c r="A604" s="1033"/>
      <c r="B604" s="1033"/>
      <c r="C604" s="1033"/>
      <c r="D604" s="1034"/>
      <c r="E604" s="1033"/>
      <c r="F604" s="1033" t="s">
        <v>12203</v>
      </c>
      <c r="G604" s="1033">
        <v>85</v>
      </c>
      <c r="H604" s="1033">
        <v>0</v>
      </c>
      <c r="I604" s="1033">
        <v>0</v>
      </c>
      <c r="J604" s="1033">
        <v>0</v>
      </c>
      <c r="K604" s="1033">
        <v>1</v>
      </c>
      <c r="L604" s="1033">
        <v>2</v>
      </c>
      <c r="M604" s="1033">
        <v>0</v>
      </c>
      <c r="N604" s="1033">
        <v>64</v>
      </c>
      <c r="O604" s="1033">
        <v>10</v>
      </c>
      <c r="P604" s="1035">
        <v>3</v>
      </c>
      <c r="Q604" s="1035">
        <v>4</v>
      </c>
      <c r="R604" s="1033">
        <v>0</v>
      </c>
      <c r="S604" s="1033">
        <v>0</v>
      </c>
      <c r="T604" s="1033">
        <v>0</v>
      </c>
      <c r="U604" s="1033">
        <v>1</v>
      </c>
    </row>
    <row r="605" spans="1:21">
      <c r="A605" s="1033"/>
      <c r="B605" s="1033"/>
      <c r="C605" s="1033"/>
      <c r="D605" s="1034"/>
      <c r="E605" s="1033"/>
      <c r="F605" s="1033" t="s">
        <v>12204</v>
      </c>
      <c r="G605" s="1033">
        <v>12</v>
      </c>
      <c r="H605" s="1033">
        <v>0</v>
      </c>
      <c r="I605" s="1033">
        <v>0</v>
      </c>
      <c r="J605" s="1033">
        <v>0</v>
      </c>
      <c r="K605" s="1033">
        <v>1</v>
      </c>
      <c r="L605" s="1033">
        <v>2</v>
      </c>
      <c r="M605" s="1033">
        <v>1</v>
      </c>
      <c r="N605" s="1033">
        <v>3</v>
      </c>
      <c r="O605" s="1033">
        <v>4</v>
      </c>
      <c r="P605" s="1035">
        <v>0</v>
      </c>
      <c r="Q605" s="1035">
        <v>0</v>
      </c>
      <c r="R605" s="1033">
        <v>0</v>
      </c>
      <c r="S605" s="1033">
        <v>0</v>
      </c>
      <c r="T605" s="1033">
        <v>1</v>
      </c>
      <c r="U605" s="1033">
        <v>0</v>
      </c>
    </row>
    <row r="606" spans="1:21">
      <c r="A606" s="1033"/>
      <c r="B606" s="1033"/>
      <c r="C606" s="1033"/>
      <c r="D606" s="1034"/>
      <c r="E606" s="1033"/>
      <c r="F606" s="1033" t="s">
        <v>12205</v>
      </c>
      <c r="G606" s="1033">
        <v>37</v>
      </c>
      <c r="H606" s="1033">
        <v>0</v>
      </c>
      <c r="I606" s="1033">
        <v>0</v>
      </c>
      <c r="J606" s="1033">
        <v>2</v>
      </c>
      <c r="K606" s="1033">
        <v>1</v>
      </c>
      <c r="L606" s="1033">
        <v>2</v>
      </c>
      <c r="M606" s="1033">
        <v>0</v>
      </c>
      <c r="N606" s="1033">
        <v>15</v>
      </c>
      <c r="O606" s="1033">
        <v>10</v>
      </c>
      <c r="P606" s="1035">
        <v>2</v>
      </c>
      <c r="Q606" s="1035">
        <v>2</v>
      </c>
      <c r="R606" s="1033">
        <v>0</v>
      </c>
      <c r="S606" s="1033">
        <v>0</v>
      </c>
      <c r="T606" s="1033">
        <v>1</v>
      </c>
      <c r="U606" s="1033">
        <v>2</v>
      </c>
    </row>
    <row r="607" spans="1:21">
      <c r="A607" s="1033"/>
      <c r="B607" s="1033"/>
      <c r="C607" s="1033"/>
      <c r="D607" s="1034"/>
      <c r="E607" s="1033"/>
      <c r="F607" s="1033" t="s">
        <v>12206</v>
      </c>
      <c r="G607" s="1033">
        <v>8030</v>
      </c>
      <c r="H607" s="1033">
        <v>44</v>
      </c>
      <c r="I607" s="1033">
        <v>39</v>
      </c>
      <c r="J607" s="1033">
        <v>181</v>
      </c>
      <c r="K607" s="1033">
        <v>174</v>
      </c>
      <c r="L607" s="1033">
        <v>752</v>
      </c>
      <c r="M607" s="1033">
        <v>706</v>
      </c>
      <c r="N607" s="1033">
        <v>1918</v>
      </c>
      <c r="O607" s="1033">
        <v>1680</v>
      </c>
      <c r="P607" s="1035">
        <v>327</v>
      </c>
      <c r="Q607" s="1035">
        <v>856</v>
      </c>
      <c r="R607" s="1033">
        <v>59</v>
      </c>
      <c r="S607" s="1033">
        <v>57</v>
      </c>
      <c r="T607" s="1033">
        <v>423</v>
      </c>
      <c r="U607" s="1033">
        <v>814</v>
      </c>
    </row>
    <row r="608" spans="1:21">
      <c r="A608" s="1033"/>
      <c r="B608" s="1033"/>
      <c r="C608" s="1033"/>
      <c r="D608" s="1034"/>
      <c r="E608" s="1033"/>
      <c r="F608" s="1033" t="s">
        <v>12207</v>
      </c>
      <c r="G608" s="1033">
        <v>7267</v>
      </c>
      <c r="H608" s="1033">
        <v>25</v>
      </c>
      <c r="I608" s="1033">
        <v>17</v>
      </c>
      <c r="J608" s="1033">
        <v>180</v>
      </c>
      <c r="K608" s="1033">
        <v>155</v>
      </c>
      <c r="L608" s="1033">
        <v>725</v>
      </c>
      <c r="M608" s="1033">
        <v>722</v>
      </c>
      <c r="N608" s="1033">
        <v>2259</v>
      </c>
      <c r="O608" s="1033">
        <v>1456</v>
      </c>
      <c r="P608" s="1035">
        <v>267</v>
      </c>
      <c r="Q608" s="1035">
        <v>556</v>
      </c>
      <c r="R608" s="1033">
        <v>38</v>
      </c>
      <c r="S608" s="1033">
        <v>38</v>
      </c>
      <c r="T608" s="1033">
        <v>287</v>
      </c>
      <c r="U608" s="1033">
        <v>542</v>
      </c>
    </row>
    <row r="609" spans="1:21">
      <c r="A609" s="1033"/>
      <c r="B609" s="1033"/>
      <c r="C609" s="1033"/>
      <c r="D609" s="1034"/>
      <c r="E609" s="1033"/>
      <c r="F609" s="1033" t="s">
        <v>6689</v>
      </c>
      <c r="G609" s="1033">
        <v>15557</v>
      </c>
      <c r="H609" s="1033">
        <v>69</v>
      </c>
      <c r="I609" s="1033">
        <v>57</v>
      </c>
      <c r="J609" s="1033">
        <v>366</v>
      </c>
      <c r="K609" s="1033">
        <v>336</v>
      </c>
      <c r="L609" s="1033">
        <v>1496</v>
      </c>
      <c r="M609" s="1033">
        <v>1434</v>
      </c>
      <c r="N609" s="1033">
        <v>4312</v>
      </c>
      <c r="O609" s="1033">
        <v>3194</v>
      </c>
      <c r="P609" s="1035">
        <v>602</v>
      </c>
      <c r="Q609" s="1035">
        <v>1421</v>
      </c>
      <c r="R609" s="1033">
        <v>98</v>
      </c>
      <c r="S609" s="1033">
        <v>95</v>
      </c>
      <c r="T609" s="1033">
        <v>716</v>
      </c>
      <c r="U609" s="1033">
        <v>1361</v>
      </c>
    </row>
    <row r="610" spans="1:21">
      <c r="A610" s="1033"/>
      <c r="B610" s="1033" t="s">
        <v>12375</v>
      </c>
      <c r="C610" s="1033" t="s">
        <v>12376</v>
      </c>
      <c r="D610" s="1034" t="s">
        <v>7464</v>
      </c>
      <c r="E610" s="1033" t="s">
        <v>12377</v>
      </c>
      <c r="F610" s="1033" t="s">
        <v>12201</v>
      </c>
      <c r="G610" s="1033">
        <v>24</v>
      </c>
      <c r="H610" s="1033">
        <v>0</v>
      </c>
      <c r="I610" s="1033">
        <v>0</v>
      </c>
      <c r="J610" s="1033">
        <v>0</v>
      </c>
      <c r="K610" s="1033">
        <v>0</v>
      </c>
      <c r="L610" s="1033">
        <v>0</v>
      </c>
      <c r="M610" s="1033">
        <v>0</v>
      </c>
      <c r="N610" s="1033">
        <v>12</v>
      </c>
      <c r="O610" s="1033">
        <v>7</v>
      </c>
      <c r="P610" s="1035">
        <v>0</v>
      </c>
      <c r="Q610" s="1035">
        <v>3</v>
      </c>
      <c r="R610" s="1033">
        <v>0</v>
      </c>
      <c r="S610" s="1033">
        <v>0</v>
      </c>
      <c r="T610" s="1033">
        <v>1</v>
      </c>
      <c r="U610" s="1033">
        <v>1</v>
      </c>
    </row>
    <row r="611" spans="1:21">
      <c r="A611" s="1033"/>
      <c r="B611" s="1033"/>
      <c r="C611" s="1033"/>
      <c r="D611" s="1034"/>
      <c r="E611" s="1033"/>
      <c r="F611" s="1033" t="s">
        <v>12202</v>
      </c>
      <c r="G611" s="1033">
        <v>2080</v>
      </c>
      <c r="H611" s="1033">
        <v>2</v>
      </c>
      <c r="I611" s="1033">
        <v>3</v>
      </c>
      <c r="J611" s="1033">
        <v>35</v>
      </c>
      <c r="K611" s="1033">
        <v>44</v>
      </c>
      <c r="L611" s="1033">
        <v>166</v>
      </c>
      <c r="M611" s="1033">
        <v>159</v>
      </c>
      <c r="N611" s="1033">
        <v>728</v>
      </c>
      <c r="O611" s="1033">
        <v>499</v>
      </c>
      <c r="P611" s="1035">
        <v>63</v>
      </c>
      <c r="Q611" s="1035">
        <v>175</v>
      </c>
      <c r="R611" s="1033">
        <v>16</v>
      </c>
      <c r="S611" s="1033">
        <v>8</v>
      </c>
      <c r="T611" s="1033">
        <v>82</v>
      </c>
      <c r="U611" s="1033">
        <v>100</v>
      </c>
    </row>
    <row r="612" spans="1:21">
      <c r="A612" s="1033"/>
      <c r="B612" s="1033"/>
      <c r="C612" s="1033"/>
      <c r="D612" s="1034"/>
      <c r="E612" s="1033"/>
      <c r="F612" s="1033" t="s">
        <v>12203</v>
      </c>
      <c r="G612" s="1033">
        <v>2542</v>
      </c>
      <c r="H612" s="1033">
        <v>7</v>
      </c>
      <c r="I612" s="1033">
        <v>5</v>
      </c>
      <c r="J612" s="1033">
        <v>58</v>
      </c>
      <c r="K612" s="1033">
        <v>70</v>
      </c>
      <c r="L612" s="1033">
        <v>141</v>
      </c>
      <c r="M612" s="1033">
        <v>139</v>
      </c>
      <c r="N612" s="1033">
        <v>1049</v>
      </c>
      <c r="O612" s="1033">
        <v>584</v>
      </c>
      <c r="P612" s="1035">
        <v>104</v>
      </c>
      <c r="Q612" s="1035">
        <v>192</v>
      </c>
      <c r="R612" s="1033">
        <v>14</v>
      </c>
      <c r="S612" s="1033">
        <v>15</v>
      </c>
      <c r="T612" s="1033">
        <v>70</v>
      </c>
      <c r="U612" s="1033">
        <v>94</v>
      </c>
    </row>
    <row r="613" spans="1:21">
      <c r="A613" s="1033"/>
      <c r="B613" s="1033"/>
      <c r="C613" s="1033"/>
      <c r="D613" s="1034"/>
      <c r="E613" s="1033"/>
      <c r="F613" s="1033" t="s">
        <v>12204</v>
      </c>
      <c r="G613" s="1033">
        <v>19</v>
      </c>
      <c r="H613" s="1033">
        <v>0</v>
      </c>
      <c r="I613" s="1033">
        <v>0</v>
      </c>
      <c r="J613" s="1033">
        <v>0</v>
      </c>
      <c r="K613" s="1033">
        <v>0</v>
      </c>
      <c r="L613" s="1033">
        <v>0</v>
      </c>
      <c r="M613" s="1033">
        <v>0</v>
      </c>
      <c r="N613" s="1033">
        <v>6</v>
      </c>
      <c r="O613" s="1033">
        <v>9</v>
      </c>
      <c r="P613" s="1035">
        <v>0</v>
      </c>
      <c r="Q613" s="1035">
        <v>1</v>
      </c>
      <c r="R613" s="1033">
        <v>1</v>
      </c>
      <c r="S613" s="1033">
        <v>0</v>
      </c>
      <c r="T613" s="1033">
        <v>1</v>
      </c>
      <c r="U613" s="1033">
        <v>1</v>
      </c>
    </row>
    <row r="614" spans="1:21">
      <c r="A614" s="1033"/>
      <c r="B614" s="1033"/>
      <c r="C614" s="1033"/>
      <c r="D614" s="1034"/>
      <c r="E614" s="1033"/>
      <c r="F614" s="1033" t="s">
        <v>12205</v>
      </c>
      <c r="G614" s="1033">
        <v>954</v>
      </c>
      <c r="H614" s="1033">
        <v>1</v>
      </c>
      <c r="I614" s="1033">
        <v>0</v>
      </c>
      <c r="J614" s="1033">
        <v>8</v>
      </c>
      <c r="K614" s="1033">
        <v>6</v>
      </c>
      <c r="L614" s="1033">
        <v>79</v>
      </c>
      <c r="M614" s="1033">
        <v>72</v>
      </c>
      <c r="N614" s="1033">
        <v>240</v>
      </c>
      <c r="O614" s="1033">
        <v>200</v>
      </c>
      <c r="P614" s="1035">
        <v>52</v>
      </c>
      <c r="Q614" s="1035">
        <v>97</v>
      </c>
      <c r="R614" s="1033">
        <v>8</v>
      </c>
      <c r="S614" s="1033">
        <v>9</v>
      </c>
      <c r="T614" s="1033">
        <v>69</v>
      </c>
      <c r="U614" s="1033">
        <v>113</v>
      </c>
    </row>
    <row r="615" spans="1:21">
      <c r="A615" s="1033"/>
      <c r="B615" s="1033"/>
      <c r="C615" s="1033"/>
      <c r="D615" s="1034"/>
      <c r="E615" s="1033"/>
      <c r="F615" s="1033" t="s">
        <v>12206</v>
      </c>
      <c r="G615" s="1033">
        <v>17889</v>
      </c>
      <c r="H615" s="1033">
        <v>45</v>
      </c>
      <c r="I615" s="1033">
        <v>50</v>
      </c>
      <c r="J615" s="1033">
        <v>316</v>
      </c>
      <c r="K615" s="1033">
        <v>307</v>
      </c>
      <c r="L615" s="1033">
        <v>1448</v>
      </c>
      <c r="M615" s="1033">
        <v>1404</v>
      </c>
      <c r="N615" s="1033">
        <v>4920</v>
      </c>
      <c r="O615" s="1033">
        <v>4007</v>
      </c>
      <c r="P615" s="1035">
        <v>635</v>
      </c>
      <c r="Q615" s="1035">
        <v>1619</v>
      </c>
      <c r="R615" s="1033">
        <v>110</v>
      </c>
      <c r="S615" s="1033">
        <v>139</v>
      </c>
      <c r="T615" s="1033">
        <v>998</v>
      </c>
      <c r="U615" s="1033">
        <v>1891</v>
      </c>
    </row>
    <row r="616" spans="1:21">
      <c r="A616" s="1033"/>
      <c r="B616" s="1033"/>
      <c r="C616" s="1033"/>
      <c r="D616" s="1034"/>
      <c r="E616" s="1033"/>
      <c r="F616" s="1033" t="s">
        <v>12207</v>
      </c>
      <c r="G616" s="1033">
        <v>2365</v>
      </c>
      <c r="H616" s="1033">
        <v>3</v>
      </c>
      <c r="I616" s="1033">
        <v>2</v>
      </c>
      <c r="J616" s="1033">
        <v>19</v>
      </c>
      <c r="K616" s="1033">
        <v>24</v>
      </c>
      <c r="L616" s="1033">
        <v>170</v>
      </c>
      <c r="M616" s="1033">
        <v>143</v>
      </c>
      <c r="N616" s="1033">
        <v>813</v>
      </c>
      <c r="O616" s="1033">
        <v>489</v>
      </c>
      <c r="P616" s="1035">
        <v>140</v>
      </c>
      <c r="Q616" s="1035">
        <v>263</v>
      </c>
      <c r="R616" s="1033">
        <v>20</v>
      </c>
      <c r="S616" s="1033">
        <v>20</v>
      </c>
      <c r="T616" s="1033">
        <v>107</v>
      </c>
      <c r="U616" s="1033">
        <v>152</v>
      </c>
    </row>
    <row r="617" spans="1:21">
      <c r="A617" s="1033"/>
      <c r="B617" s="1033"/>
      <c r="C617" s="1033"/>
      <c r="D617" s="1034"/>
      <c r="E617" s="1033"/>
      <c r="F617" s="1033" t="s">
        <v>6689</v>
      </c>
      <c r="G617" s="1033">
        <v>25873</v>
      </c>
      <c r="H617" s="1033">
        <v>58</v>
      </c>
      <c r="I617" s="1033">
        <v>60</v>
      </c>
      <c r="J617" s="1033">
        <v>436</v>
      </c>
      <c r="K617" s="1033">
        <v>451</v>
      </c>
      <c r="L617" s="1033">
        <v>2004</v>
      </c>
      <c r="M617" s="1033">
        <v>1917</v>
      </c>
      <c r="N617" s="1033">
        <v>7768</v>
      </c>
      <c r="O617" s="1033">
        <v>5795</v>
      </c>
      <c r="P617" s="1035">
        <v>994</v>
      </c>
      <c r="Q617" s="1035">
        <v>2350</v>
      </c>
      <c r="R617" s="1033">
        <v>169</v>
      </c>
      <c r="S617" s="1033">
        <v>191</v>
      </c>
      <c r="T617" s="1033">
        <v>1328</v>
      </c>
      <c r="U617" s="1033">
        <v>2352</v>
      </c>
    </row>
    <row r="618" spans="1:21">
      <c r="A618" s="1033"/>
      <c r="B618" s="1033" t="s">
        <v>12378</v>
      </c>
      <c r="C618" s="1033" t="s">
        <v>12379</v>
      </c>
      <c r="D618" s="1034" t="s">
        <v>10378</v>
      </c>
      <c r="E618" s="1033" t="s">
        <v>12380</v>
      </c>
      <c r="F618" s="1033" t="s">
        <v>12201</v>
      </c>
      <c r="G618" s="1033">
        <v>66</v>
      </c>
      <c r="H618" s="1033">
        <v>0</v>
      </c>
      <c r="I618" s="1033">
        <v>0</v>
      </c>
      <c r="J618" s="1033">
        <v>1</v>
      </c>
      <c r="K618" s="1033">
        <v>0</v>
      </c>
      <c r="L618" s="1033">
        <v>2</v>
      </c>
      <c r="M618" s="1033">
        <v>9</v>
      </c>
      <c r="N618" s="1033">
        <v>24</v>
      </c>
      <c r="O618" s="1033">
        <v>17</v>
      </c>
      <c r="P618" s="1035">
        <v>4</v>
      </c>
      <c r="Q618" s="1035">
        <v>4</v>
      </c>
      <c r="R618" s="1033">
        <v>0</v>
      </c>
      <c r="S618" s="1033">
        <v>0</v>
      </c>
      <c r="T618" s="1033">
        <v>3</v>
      </c>
      <c r="U618" s="1033">
        <v>2</v>
      </c>
    </row>
    <row r="619" spans="1:21">
      <c r="A619" s="1033"/>
      <c r="B619" s="1033"/>
      <c r="C619" s="1033"/>
      <c r="D619" s="1034"/>
      <c r="E619" s="1033"/>
      <c r="F619" s="1033" t="s">
        <v>12202</v>
      </c>
      <c r="G619" s="1033">
        <v>364</v>
      </c>
      <c r="H619" s="1033">
        <v>0</v>
      </c>
      <c r="I619" s="1033">
        <v>0</v>
      </c>
      <c r="J619" s="1033">
        <v>2</v>
      </c>
      <c r="K619" s="1033">
        <v>5</v>
      </c>
      <c r="L619" s="1033">
        <v>20</v>
      </c>
      <c r="M619" s="1033">
        <v>20</v>
      </c>
      <c r="N619" s="1033">
        <v>156</v>
      </c>
      <c r="O619" s="1033">
        <v>71</v>
      </c>
      <c r="P619" s="1035">
        <v>17</v>
      </c>
      <c r="Q619" s="1035">
        <v>19</v>
      </c>
      <c r="R619" s="1033">
        <v>6</v>
      </c>
      <c r="S619" s="1033">
        <v>1</v>
      </c>
      <c r="T619" s="1033">
        <v>24</v>
      </c>
      <c r="U619" s="1033">
        <v>23</v>
      </c>
    </row>
    <row r="620" spans="1:21">
      <c r="A620" s="1033"/>
      <c r="B620" s="1033"/>
      <c r="C620" s="1033"/>
      <c r="D620" s="1034"/>
      <c r="E620" s="1033"/>
      <c r="F620" s="1033" t="s">
        <v>12203</v>
      </c>
      <c r="G620" s="1033">
        <v>433</v>
      </c>
      <c r="H620" s="1033">
        <v>1</v>
      </c>
      <c r="I620" s="1033">
        <v>0</v>
      </c>
      <c r="J620" s="1033">
        <v>11</v>
      </c>
      <c r="K620" s="1033">
        <v>6</v>
      </c>
      <c r="L620" s="1033">
        <v>37</v>
      </c>
      <c r="M620" s="1033">
        <v>24</v>
      </c>
      <c r="N620" s="1033">
        <v>181</v>
      </c>
      <c r="O620" s="1033">
        <v>94</v>
      </c>
      <c r="P620" s="1035">
        <v>23</v>
      </c>
      <c r="Q620" s="1035">
        <v>23</v>
      </c>
      <c r="R620" s="1033">
        <v>1</v>
      </c>
      <c r="S620" s="1033">
        <v>2</v>
      </c>
      <c r="T620" s="1033">
        <v>17</v>
      </c>
      <c r="U620" s="1033">
        <v>13</v>
      </c>
    </row>
    <row r="621" spans="1:21">
      <c r="A621" s="1033"/>
      <c r="B621" s="1033"/>
      <c r="C621" s="1033"/>
      <c r="D621" s="1034"/>
      <c r="E621" s="1033"/>
      <c r="F621" s="1033" t="s">
        <v>12204</v>
      </c>
      <c r="G621" s="1033">
        <v>43</v>
      </c>
      <c r="H621" s="1033">
        <v>0</v>
      </c>
      <c r="I621" s="1033">
        <v>0</v>
      </c>
      <c r="J621" s="1033">
        <v>0</v>
      </c>
      <c r="K621" s="1033">
        <v>0</v>
      </c>
      <c r="L621" s="1033">
        <v>2</v>
      </c>
      <c r="M621" s="1033">
        <v>2</v>
      </c>
      <c r="N621" s="1033">
        <v>24</v>
      </c>
      <c r="O621" s="1033">
        <v>8</v>
      </c>
      <c r="P621" s="1035">
        <v>2</v>
      </c>
      <c r="Q621" s="1035">
        <v>2</v>
      </c>
      <c r="R621" s="1033">
        <v>0</v>
      </c>
      <c r="S621" s="1033">
        <v>1</v>
      </c>
      <c r="T621" s="1033">
        <v>2</v>
      </c>
      <c r="U621" s="1033">
        <v>0</v>
      </c>
    </row>
    <row r="622" spans="1:21">
      <c r="A622" s="1033"/>
      <c r="B622" s="1033"/>
      <c r="C622" s="1033"/>
      <c r="D622" s="1034"/>
      <c r="E622" s="1033"/>
      <c r="F622" s="1033" t="s">
        <v>12205</v>
      </c>
      <c r="G622" s="1033">
        <v>64</v>
      </c>
      <c r="H622" s="1033">
        <v>0</v>
      </c>
      <c r="I622" s="1033">
        <v>0</v>
      </c>
      <c r="J622" s="1033">
        <v>1</v>
      </c>
      <c r="K622" s="1033">
        <v>1</v>
      </c>
      <c r="L622" s="1033">
        <v>11</v>
      </c>
      <c r="M622" s="1033">
        <v>3</v>
      </c>
      <c r="N622" s="1033">
        <v>19</v>
      </c>
      <c r="O622" s="1033">
        <v>21</v>
      </c>
      <c r="P622" s="1035">
        <v>1</v>
      </c>
      <c r="Q622" s="1035">
        <v>2</v>
      </c>
      <c r="R622" s="1033">
        <v>0</v>
      </c>
      <c r="S622" s="1033">
        <v>1</v>
      </c>
      <c r="T622" s="1033">
        <v>3</v>
      </c>
      <c r="U622" s="1033">
        <v>1</v>
      </c>
    </row>
    <row r="623" spans="1:21">
      <c r="A623" s="1033"/>
      <c r="B623" s="1033"/>
      <c r="C623" s="1033"/>
      <c r="D623" s="1034"/>
      <c r="E623" s="1033"/>
      <c r="F623" s="1033" t="s">
        <v>12206</v>
      </c>
      <c r="G623" s="1033">
        <v>555</v>
      </c>
      <c r="H623" s="1033">
        <v>2</v>
      </c>
      <c r="I623" s="1033">
        <v>0</v>
      </c>
      <c r="J623" s="1033">
        <v>8</v>
      </c>
      <c r="K623" s="1033">
        <v>5</v>
      </c>
      <c r="L623" s="1033">
        <v>45</v>
      </c>
      <c r="M623" s="1033">
        <v>28</v>
      </c>
      <c r="N623" s="1033">
        <v>211</v>
      </c>
      <c r="O623" s="1033">
        <v>100</v>
      </c>
      <c r="P623" s="1035">
        <v>21</v>
      </c>
      <c r="Q623" s="1035">
        <v>44</v>
      </c>
      <c r="R623" s="1033">
        <v>5</v>
      </c>
      <c r="S623" s="1033">
        <v>2</v>
      </c>
      <c r="T623" s="1033">
        <v>23</v>
      </c>
      <c r="U623" s="1033">
        <v>61</v>
      </c>
    </row>
    <row r="624" spans="1:21">
      <c r="A624" s="1033"/>
      <c r="B624" s="1033"/>
      <c r="C624" s="1033"/>
      <c r="D624" s="1034"/>
      <c r="E624" s="1033"/>
      <c r="F624" s="1033" t="s">
        <v>12207</v>
      </c>
      <c r="G624" s="1033">
        <v>26574</v>
      </c>
      <c r="H624" s="1033">
        <v>86</v>
      </c>
      <c r="I624" s="1033">
        <v>87</v>
      </c>
      <c r="J624" s="1033">
        <v>585</v>
      </c>
      <c r="K624" s="1033">
        <v>580</v>
      </c>
      <c r="L624" s="1033">
        <v>2583</v>
      </c>
      <c r="M624" s="1033">
        <v>2390</v>
      </c>
      <c r="N624" s="1033">
        <v>7398</v>
      </c>
      <c r="O624" s="1033">
        <v>5540</v>
      </c>
      <c r="P624" s="1035">
        <v>1088</v>
      </c>
      <c r="Q624" s="1035">
        <v>2383</v>
      </c>
      <c r="R624" s="1033">
        <v>149</v>
      </c>
      <c r="S624" s="1033">
        <v>187</v>
      </c>
      <c r="T624" s="1033">
        <v>1264</v>
      </c>
      <c r="U624" s="1033">
        <v>2254</v>
      </c>
    </row>
    <row r="625" spans="1:21">
      <c r="A625" s="1033"/>
      <c r="B625" s="1033"/>
      <c r="C625" s="1033"/>
      <c r="D625" s="1034"/>
      <c r="E625" s="1033"/>
      <c r="F625" s="1033" t="s">
        <v>6689</v>
      </c>
      <c r="G625" s="1033">
        <v>28099</v>
      </c>
      <c r="H625" s="1033">
        <v>89</v>
      </c>
      <c r="I625" s="1033">
        <v>87</v>
      </c>
      <c r="J625" s="1033">
        <v>608</v>
      </c>
      <c r="K625" s="1033">
        <v>597</v>
      </c>
      <c r="L625" s="1033">
        <v>2700</v>
      </c>
      <c r="M625" s="1033">
        <v>2476</v>
      </c>
      <c r="N625" s="1033">
        <v>8013</v>
      </c>
      <c r="O625" s="1033">
        <v>5851</v>
      </c>
      <c r="P625" s="1035">
        <v>1156</v>
      </c>
      <c r="Q625" s="1035">
        <v>2477</v>
      </c>
      <c r="R625" s="1033">
        <v>161</v>
      </c>
      <c r="S625" s="1033">
        <v>194</v>
      </c>
      <c r="T625" s="1033">
        <v>1336</v>
      </c>
      <c r="U625" s="1033">
        <v>2354</v>
      </c>
    </row>
    <row r="626" spans="1:21">
      <c r="A626" s="1033"/>
      <c r="B626" s="1033" t="s">
        <v>12381</v>
      </c>
      <c r="C626" s="1033" t="s">
        <v>12382</v>
      </c>
      <c r="D626" s="1034" t="s">
        <v>560</v>
      </c>
      <c r="E626" s="1033" t="s">
        <v>12383</v>
      </c>
      <c r="F626" s="1033" t="s">
        <v>12201</v>
      </c>
      <c r="G626" s="1033">
        <v>214</v>
      </c>
      <c r="H626" s="1033">
        <v>0</v>
      </c>
      <c r="I626" s="1033">
        <v>1</v>
      </c>
      <c r="J626" s="1033">
        <v>3</v>
      </c>
      <c r="K626" s="1033">
        <v>0</v>
      </c>
      <c r="L626" s="1033">
        <v>4</v>
      </c>
      <c r="M626" s="1033">
        <v>5</v>
      </c>
      <c r="N626" s="1033">
        <v>95</v>
      </c>
      <c r="O626" s="1033">
        <v>53</v>
      </c>
      <c r="P626" s="1035">
        <v>14</v>
      </c>
      <c r="Q626" s="1035">
        <v>10</v>
      </c>
      <c r="R626" s="1033">
        <v>2</v>
      </c>
      <c r="S626" s="1033">
        <v>1</v>
      </c>
      <c r="T626" s="1033">
        <v>10</v>
      </c>
      <c r="U626" s="1033">
        <v>16</v>
      </c>
    </row>
    <row r="627" spans="1:21">
      <c r="A627" s="1033"/>
      <c r="B627" s="1033"/>
      <c r="C627" s="1033"/>
      <c r="D627" s="1034"/>
      <c r="E627" s="1033"/>
      <c r="F627" s="1033" t="s">
        <v>12202</v>
      </c>
      <c r="G627" s="1033">
        <v>21425</v>
      </c>
      <c r="H627" s="1033">
        <v>76</v>
      </c>
      <c r="I627" s="1033">
        <v>56</v>
      </c>
      <c r="J627" s="1033">
        <v>481</v>
      </c>
      <c r="K627" s="1033">
        <v>456</v>
      </c>
      <c r="L627" s="1033">
        <v>1987</v>
      </c>
      <c r="M627" s="1033">
        <v>1784</v>
      </c>
      <c r="N627" s="1033">
        <v>5586</v>
      </c>
      <c r="O627" s="1033">
        <v>4349</v>
      </c>
      <c r="P627" s="1035">
        <v>872</v>
      </c>
      <c r="Q627" s="1035">
        <v>2015</v>
      </c>
      <c r="R627" s="1033">
        <v>118</v>
      </c>
      <c r="S627" s="1033">
        <v>187</v>
      </c>
      <c r="T627" s="1033">
        <v>1271</v>
      </c>
      <c r="U627" s="1033">
        <v>2187</v>
      </c>
    </row>
    <row r="628" spans="1:21">
      <c r="A628" s="1033"/>
      <c r="B628" s="1033"/>
      <c r="C628" s="1033"/>
      <c r="D628" s="1034"/>
      <c r="E628" s="1033"/>
      <c r="F628" s="1033" t="s">
        <v>12203</v>
      </c>
      <c r="G628" s="1033">
        <v>361</v>
      </c>
      <c r="H628" s="1033">
        <v>0</v>
      </c>
      <c r="I628" s="1033">
        <v>0</v>
      </c>
      <c r="J628" s="1033">
        <v>6</v>
      </c>
      <c r="K628" s="1033">
        <v>3</v>
      </c>
      <c r="L628" s="1033">
        <v>23</v>
      </c>
      <c r="M628" s="1033">
        <v>16</v>
      </c>
      <c r="N628" s="1033">
        <v>148</v>
      </c>
      <c r="O628" s="1033">
        <v>77</v>
      </c>
      <c r="P628" s="1035">
        <v>19</v>
      </c>
      <c r="Q628" s="1035">
        <v>26</v>
      </c>
      <c r="R628" s="1033">
        <v>0</v>
      </c>
      <c r="S628" s="1033">
        <v>3</v>
      </c>
      <c r="T628" s="1033">
        <v>15</v>
      </c>
      <c r="U628" s="1033">
        <v>25</v>
      </c>
    </row>
    <row r="629" spans="1:21">
      <c r="A629" s="1033"/>
      <c r="B629" s="1033"/>
      <c r="C629" s="1033"/>
      <c r="D629" s="1034"/>
      <c r="E629" s="1033"/>
      <c r="F629" s="1033" t="s">
        <v>12204</v>
      </c>
      <c r="G629" s="1033">
        <v>71</v>
      </c>
      <c r="H629" s="1033">
        <v>0</v>
      </c>
      <c r="I629" s="1033">
        <v>0</v>
      </c>
      <c r="J629" s="1033">
        <v>1</v>
      </c>
      <c r="K629" s="1033">
        <v>1</v>
      </c>
      <c r="L629" s="1033">
        <v>0</v>
      </c>
      <c r="M629" s="1033">
        <v>5</v>
      </c>
      <c r="N629" s="1033">
        <v>30</v>
      </c>
      <c r="O629" s="1033">
        <v>14</v>
      </c>
      <c r="P629" s="1035">
        <v>3</v>
      </c>
      <c r="Q629" s="1035">
        <v>6</v>
      </c>
      <c r="R629" s="1033">
        <v>1</v>
      </c>
      <c r="S629" s="1033">
        <v>0</v>
      </c>
      <c r="T629" s="1033">
        <v>5</v>
      </c>
      <c r="U629" s="1033">
        <v>5</v>
      </c>
    </row>
    <row r="630" spans="1:21">
      <c r="A630" s="1033"/>
      <c r="B630" s="1033"/>
      <c r="C630" s="1033"/>
      <c r="D630" s="1034"/>
      <c r="E630" s="1033"/>
      <c r="F630" s="1033" t="s">
        <v>12205</v>
      </c>
      <c r="G630" s="1033">
        <v>318</v>
      </c>
      <c r="H630" s="1033">
        <v>0</v>
      </c>
      <c r="I630" s="1033">
        <v>0</v>
      </c>
      <c r="J630" s="1033">
        <v>4</v>
      </c>
      <c r="K630" s="1033">
        <v>6</v>
      </c>
      <c r="L630" s="1033">
        <v>22</v>
      </c>
      <c r="M630" s="1033">
        <v>21</v>
      </c>
      <c r="N630" s="1033">
        <v>114</v>
      </c>
      <c r="O630" s="1033">
        <v>64</v>
      </c>
      <c r="P630" s="1035">
        <v>18</v>
      </c>
      <c r="Q630" s="1035">
        <v>24</v>
      </c>
      <c r="R630" s="1033">
        <v>3</v>
      </c>
      <c r="S630" s="1033">
        <v>2</v>
      </c>
      <c r="T630" s="1033">
        <v>14</v>
      </c>
      <c r="U630" s="1033">
        <v>26</v>
      </c>
    </row>
    <row r="631" spans="1:21">
      <c r="A631" s="1033"/>
      <c r="B631" s="1033"/>
      <c r="C631" s="1033"/>
      <c r="D631" s="1034"/>
      <c r="E631" s="1033"/>
      <c r="F631" s="1033" t="s">
        <v>12206</v>
      </c>
      <c r="G631" s="1033">
        <v>540</v>
      </c>
      <c r="H631" s="1033">
        <v>2</v>
      </c>
      <c r="I631" s="1033">
        <v>1</v>
      </c>
      <c r="J631" s="1033">
        <v>10</v>
      </c>
      <c r="K631" s="1033">
        <v>12</v>
      </c>
      <c r="L631" s="1033">
        <v>26</v>
      </c>
      <c r="M631" s="1033">
        <v>30</v>
      </c>
      <c r="N631" s="1033">
        <v>187</v>
      </c>
      <c r="O631" s="1033">
        <v>123</v>
      </c>
      <c r="P631" s="1035">
        <v>18</v>
      </c>
      <c r="Q631" s="1035">
        <v>46</v>
      </c>
      <c r="R631" s="1033">
        <v>7</v>
      </c>
      <c r="S631" s="1033">
        <v>2</v>
      </c>
      <c r="T631" s="1033">
        <v>30</v>
      </c>
      <c r="U631" s="1033">
        <v>46</v>
      </c>
    </row>
    <row r="632" spans="1:21">
      <c r="A632" s="1033"/>
      <c r="B632" s="1033"/>
      <c r="C632" s="1033"/>
      <c r="D632" s="1034"/>
      <c r="E632" s="1033"/>
      <c r="F632" s="1033" t="s">
        <v>12207</v>
      </c>
      <c r="G632" s="1033">
        <v>1144</v>
      </c>
      <c r="H632" s="1033">
        <v>20</v>
      </c>
      <c r="I632" s="1033">
        <v>15</v>
      </c>
      <c r="J632" s="1033">
        <v>43</v>
      </c>
      <c r="K632" s="1033">
        <v>29</v>
      </c>
      <c r="L632" s="1033">
        <v>63</v>
      </c>
      <c r="M632" s="1033">
        <v>70</v>
      </c>
      <c r="N632" s="1033">
        <v>389</v>
      </c>
      <c r="O632" s="1033">
        <v>250</v>
      </c>
      <c r="P632" s="1035">
        <v>54</v>
      </c>
      <c r="Q632" s="1035">
        <v>84</v>
      </c>
      <c r="R632" s="1033">
        <v>8</v>
      </c>
      <c r="S632" s="1033">
        <v>5</v>
      </c>
      <c r="T632" s="1033">
        <v>42</v>
      </c>
      <c r="U632" s="1033">
        <v>72</v>
      </c>
    </row>
    <row r="633" spans="1:21">
      <c r="A633" s="1033"/>
      <c r="B633" s="1033"/>
      <c r="C633" s="1033"/>
      <c r="D633" s="1034"/>
      <c r="E633" s="1033"/>
      <c r="F633" s="1033" t="s">
        <v>6689</v>
      </c>
      <c r="G633" s="1033">
        <v>24073</v>
      </c>
      <c r="H633" s="1033">
        <v>98</v>
      </c>
      <c r="I633" s="1033">
        <v>73</v>
      </c>
      <c r="J633" s="1033">
        <v>548</v>
      </c>
      <c r="K633" s="1033">
        <v>507</v>
      </c>
      <c r="L633" s="1033">
        <v>2125</v>
      </c>
      <c r="M633" s="1033">
        <v>1931</v>
      </c>
      <c r="N633" s="1033">
        <v>6549</v>
      </c>
      <c r="O633" s="1033">
        <v>4930</v>
      </c>
      <c r="P633" s="1035">
        <v>998</v>
      </c>
      <c r="Q633" s="1035">
        <v>2211</v>
      </c>
      <c r="R633" s="1033">
        <v>139</v>
      </c>
      <c r="S633" s="1033">
        <v>200</v>
      </c>
      <c r="T633" s="1033">
        <v>1387</v>
      </c>
      <c r="U633" s="1033">
        <v>2377</v>
      </c>
    </row>
    <row r="634" spans="1:21">
      <c r="A634" s="1033"/>
      <c r="B634" s="1033" t="s">
        <v>12384</v>
      </c>
      <c r="C634" s="1033" t="s">
        <v>12385</v>
      </c>
      <c r="D634" s="1034" t="s">
        <v>879</v>
      </c>
      <c r="E634" s="1033" t="s">
        <v>9173</v>
      </c>
      <c r="F634" s="1033" t="s">
        <v>12201</v>
      </c>
      <c r="G634" s="1033">
        <v>17</v>
      </c>
      <c r="H634" s="1033">
        <v>0</v>
      </c>
      <c r="I634" s="1033">
        <v>0</v>
      </c>
      <c r="J634" s="1033">
        <v>1</v>
      </c>
      <c r="K634" s="1033">
        <v>1</v>
      </c>
      <c r="L634" s="1033">
        <v>1</v>
      </c>
      <c r="M634" s="1033">
        <v>3</v>
      </c>
      <c r="N634" s="1033">
        <v>6</v>
      </c>
      <c r="O634" s="1033">
        <v>3</v>
      </c>
      <c r="P634" s="1035">
        <v>0</v>
      </c>
      <c r="Q634" s="1035">
        <v>0</v>
      </c>
      <c r="R634" s="1033">
        <v>0</v>
      </c>
      <c r="S634" s="1033">
        <v>0</v>
      </c>
      <c r="T634" s="1033">
        <v>2</v>
      </c>
      <c r="U634" s="1033">
        <v>0</v>
      </c>
    </row>
    <row r="635" spans="1:21">
      <c r="A635" s="1033"/>
      <c r="B635" s="1033"/>
      <c r="C635" s="1033"/>
      <c r="D635" s="1034"/>
      <c r="E635" s="1033"/>
      <c r="F635" s="1033" t="s">
        <v>12202</v>
      </c>
      <c r="G635" s="1033">
        <v>100</v>
      </c>
      <c r="H635" s="1033">
        <v>0</v>
      </c>
      <c r="I635" s="1033">
        <v>0</v>
      </c>
      <c r="J635" s="1033">
        <v>3</v>
      </c>
      <c r="K635" s="1033">
        <v>4</v>
      </c>
      <c r="L635" s="1033">
        <v>4</v>
      </c>
      <c r="M635" s="1033">
        <v>4</v>
      </c>
      <c r="N635" s="1033">
        <v>46</v>
      </c>
      <c r="O635" s="1033">
        <v>30</v>
      </c>
      <c r="P635" s="1035">
        <v>1</v>
      </c>
      <c r="Q635" s="1035">
        <v>4</v>
      </c>
      <c r="R635" s="1033">
        <v>0</v>
      </c>
      <c r="S635" s="1033">
        <v>0</v>
      </c>
      <c r="T635" s="1033">
        <v>1</v>
      </c>
      <c r="U635" s="1033">
        <v>3</v>
      </c>
    </row>
    <row r="636" spans="1:21">
      <c r="A636" s="1033"/>
      <c r="B636" s="1033"/>
      <c r="C636" s="1033"/>
      <c r="D636" s="1034"/>
      <c r="E636" s="1033"/>
      <c r="F636" s="1033" t="s">
        <v>12203</v>
      </c>
      <c r="G636" s="1033">
        <v>111</v>
      </c>
      <c r="H636" s="1033">
        <v>0</v>
      </c>
      <c r="I636" s="1033">
        <v>0</v>
      </c>
      <c r="J636" s="1033">
        <v>0</v>
      </c>
      <c r="K636" s="1033">
        <v>0</v>
      </c>
      <c r="L636" s="1033">
        <v>4</v>
      </c>
      <c r="M636" s="1033">
        <v>3</v>
      </c>
      <c r="N636" s="1033">
        <v>70</v>
      </c>
      <c r="O636" s="1033">
        <v>15</v>
      </c>
      <c r="P636" s="1035">
        <v>11</v>
      </c>
      <c r="Q636" s="1035">
        <v>4</v>
      </c>
      <c r="R636" s="1033">
        <v>0</v>
      </c>
      <c r="S636" s="1033">
        <v>0</v>
      </c>
      <c r="T636" s="1033">
        <v>3</v>
      </c>
      <c r="U636" s="1033">
        <v>1</v>
      </c>
    </row>
    <row r="637" spans="1:21">
      <c r="A637" s="1033"/>
      <c r="B637" s="1033"/>
      <c r="C637" s="1033"/>
      <c r="D637" s="1034"/>
      <c r="E637" s="1033"/>
      <c r="F637" s="1033" t="s">
        <v>12204</v>
      </c>
      <c r="G637" s="1033">
        <v>6</v>
      </c>
      <c r="H637" s="1033">
        <v>0</v>
      </c>
      <c r="I637" s="1033">
        <v>0</v>
      </c>
      <c r="J637" s="1033">
        <v>0</v>
      </c>
      <c r="K637" s="1033">
        <v>0</v>
      </c>
      <c r="L637" s="1033">
        <v>1</v>
      </c>
      <c r="M637" s="1033">
        <v>0</v>
      </c>
      <c r="N637" s="1033">
        <v>3</v>
      </c>
      <c r="O637" s="1033">
        <v>1</v>
      </c>
      <c r="P637" s="1035">
        <v>0</v>
      </c>
      <c r="Q637" s="1035">
        <v>0</v>
      </c>
      <c r="R637" s="1033">
        <v>0</v>
      </c>
      <c r="S637" s="1033">
        <v>0</v>
      </c>
      <c r="T637" s="1033">
        <v>0</v>
      </c>
      <c r="U637" s="1033">
        <v>1</v>
      </c>
    </row>
    <row r="638" spans="1:21">
      <c r="A638" s="1033"/>
      <c r="B638" s="1033"/>
      <c r="C638" s="1033"/>
      <c r="D638" s="1034"/>
      <c r="E638" s="1033"/>
      <c r="F638" s="1033" t="s">
        <v>12205</v>
      </c>
      <c r="G638" s="1033">
        <v>31</v>
      </c>
      <c r="H638" s="1033">
        <v>0</v>
      </c>
      <c r="I638" s="1033">
        <v>0</v>
      </c>
      <c r="J638" s="1033">
        <v>2</v>
      </c>
      <c r="K638" s="1033">
        <v>1</v>
      </c>
      <c r="L638" s="1033">
        <v>4</v>
      </c>
      <c r="M638" s="1033">
        <v>2</v>
      </c>
      <c r="N638" s="1033">
        <v>10</v>
      </c>
      <c r="O638" s="1033">
        <v>7</v>
      </c>
      <c r="P638" s="1035">
        <v>0</v>
      </c>
      <c r="Q638" s="1035">
        <v>3</v>
      </c>
      <c r="R638" s="1033">
        <v>0</v>
      </c>
      <c r="S638" s="1033">
        <v>0</v>
      </c>
      <c r="T638" s="1033">
        <v>0</v>
      </c>
      <c r="U638" s="1033">
        <v>2</v>
      </c>
    </row>
    <row r="639" spans="1:21">
      <c r="A639" s="1033"/>
      <c r="B639" s="1033"/>
      <c r="C639" s="1033"/>
      <c r="D639" s="1034"/>
      <c r="E639" s="1033"/>
      <c r="F639" s="1033" t="s">
        <v>12206</v>
      </c>
      <c r="G639" s="1033">
        <v>13149</v>
      </c>
      <c r="H639" s="1033">
        <v>48</v>
      </c>
      <c r="I639" s="1033">
        <v>54</v>
      </c>
      <c r="J639" s="1033">
        <v>325</v>
      </c>
      <c r="K639" s="1033">
        <v>314</v>
      </c>
      <c r="L639" s="1033">
        <v>1290</v>
      </c>
      <c r="M639" s="1033">
        <v>1155</v>
      </c>
      <c r="N639" s="1033">
        <v>3267</v>
      </c>
      <c r="O639" s="1033">
        <v>2599</v>
      </c>
      <c r="P639" s="1035">
        <v>532</v>
      </c>
      <c r="Q639" s="1035">
        <v>1285</v>
      </c>
      <c r="R639" s="1033">
        <v>103</v>
      </c>
      <c r="S639" s="1033">
        <v>111</v>
      </c>
      <c r="T639" s="1033">
        <v>725</v>
      </c>
      <c r="U639" s="1033">
        <v>1341</v>
      </c>
    </row>
    <row r="640" spans="1:21">
      <c r="A640" s="1033"/>
      <c r="B640" s="1033"/>
      <c r="C640" s="1033"/>
      <c r="D640" s="1034"/>
      <c r="E640" s="1033"/>
      <c r="F640" s="1033" t="s">
        <v>12207</v>
      </c>
      <c r="G640" s="1033">
        <v>7252</v>
      </c>
      <c r="H640" s="1033">
        <v>27</v>
      </c>
      <c r="I640" s="1033">
        <v>35</v>
      </c>
      <c r="J640" s="1033">
        <v>155</v>
      </c>
      <c r="K640" s="1033">
        <v>128</v>
      </c>
      <c r="L640" s="1033">
        <v>658</v>
      </c>
      <c r="M640" s="1033">
        <v>638</v>
      </c>
      <c r="N640" s="1033">
        <v>2149</v>
      </c>
      <c r="O640" s="1033">
        <v>1594</v>
      </c>
      <c r="P640" s="1035">
        <v>281</v>
      </c>
      <c r="Q640" s="1035">
        <v>515</v>
      </c>
      <c r="R640" s="1033">
        <v>40</v>
      </c>
      <c r="S640" s="1033">
        <v>56</v>
      </c>
      <c r="T640" s="1033">
        <v>350</v>
      </c>
      <c r="U640" s="1033">
        <v>626</v>
      </c>
    </row>
    <row r="641" spans="1:21">
      <c r="A641" s="1033"/>
      <c r="B641" s="1033"/>
      <c r="C641" s="1033"/>
      <c r="D641" s="1034"/>
      <c r="E641" s="1033"/>
      <c r="F641" s="1033" t="s">
        <v>6689</v>
      </c>
      <c r="G641" s="1033">
        <v>20666</v>
      </c>
      <c r="H641" s="1033">
        <v>75</v>
      </c>
      <c r="I641" s="1033">
        <v>89</v>
      </c>
      <c r="J641" s="1033">
        <v>486</v>
      </c>
      <c r="K641" s="1033">
        <v>448</v>
      </c>
      <c r="L641" s="1033">
        <v>1962</v>
      </c>
      <c r="M641" s="1033">
        <v>1805</v>
      </c>
      <c r="N641" s="1033">
        <v>5551</v>
      </c>
      <c r="O641" s="1033">
        <v>4249</v>
      </c>
      <c r="P641" s="1035">
        <v>825</v>
      </c>
      <c r="Q641" s="1035">
        <v>1811</v>
      </c>
      <c r="R641" s="1033">
        <v>143</v>
      </c>
      <c r="S641" s="1033">
        <v>167</v>
      </c>
      <c r="T641" s="1033">
        <v>1081</v>
      </c>
      <c r="U641" s="1033">
        <v>1974</v>
      </c>
    </row>
    <row r="642" spans="1:21">
      <c r="A642" s="1033"/>
      <c r="B642" s="1033" t="s">
        <v>12386</v>
      </c>
      <c r="C642" s="1033" t="s">
        <v>12387</v>
      </c>
      <c r="D642" s="1034" t="s">
        <v>9300</v>
      </c>
      <c r="E642" s="1033" t="s">
        <v>12388</v>
      </c>
      <c r="F642" s="1033" t="s">
        <v>12201</v>
      </c>
      <c r="G642" s="1033">
        <v>33</v>
      </c>
      <c r="H642" s="1033">
        <v>0</v>
      </c>
      <c r="I642" s="1033">
        <v>0</v>
      </c>
      <c r="J642" s="1033">
        <v>0</v>
      </c>
      <c r="K642" s="1033">
        <v>1</v>
      </c>
      <c r="L642" s="1033">
        <v>1</v>
      </c>
      <c r="M642" s="1033">
        <v>3</v>
      </c>
      <c r="N642" s="1033">
        <v>14</v>
      </c>
      <c r="O642" s="1033">
        <v>4</v>
      </c>
      <c r="P642" s="1035">
        <v>4</v>
      </c>
      <c r="Q642" s="1035">
        <v>2</v>
      </c>
      <c r="R642" s="1033">
        <v>0</v>
      </c>
      <c r="S642" s="1033">
        <v>0</v>
      </c>
      <c r="T642" s="1033">
        <v>1</v>
      </c>
      <c r="U642" s="1033">
        <v>3</v>
      </c>
    </row>
    <row r="643" spans="1:21">
      <c r="A643" s="1033"/>
      <c r="B643" s="1033"/>
      <c r="C643" s="1033"/>
      <c r="D643" s="1034"/>
      <c r="E643" s="1033"/>
      <c r="F643" s="1033" t="s">
        <v>12202</v>
      </c>
      <c r="G643" s="1033">
        <v>1227</v>
      </c>
      <c r="H643" s="1033">
        <v>1</v>
      </c>
      <c r="I643" s="1033">
        <v>3</v>
      </c>
      <c r="J643" s="1033">
        <v>16</v>
      </c>
      <c r="K643" s="1033">
        <v>17</v>
      </c>
      <c r="L643" s="1033">
        <v>137</v>
      </c>
      <c r="M643" s="1033">
        <v>106</v>
      </c>
      <c r="N643" s="1033">
        <v>363</v>
      </c>
      <c r="O643" s="1033">
        <v>269</v>
      </c>
      <c r="P643" s="1035">
        <v>55</v>
      </c>
      <c r="Q643" s="1035">
        <v>99</v>
      </c>
      <c r="R643" s="1033">
        <v>9</v>
      </c>
      <c r="S643" s="1033">
        <v>7</v>
      </c>
      <c r="T643" s="1033">
        <v>57</v>
      </c>
      <c r="U643" s="1033">
        <v>88</v>
      </c>
    </row>
    <row r="644" spans="1:21">
      <c r="A644" s="1033"/>
      <c r="B644" s="1033"/>
      <c r="C644" s="1033"/>
      <c r="D644" s="1034"/>
      <c r="E644" s="1033"/>
      <c r="F644" s="1033" t="s">
        <v>12203</v>
      </c>
      <c r="G644" s="1033">
        <v>69</v>
      </c>
      <c r="H644" s="1033">
        <v>0</v>
      </c>
      <c r="I644" s="1033">
        <v>0</v>
      </c>
      <c r="J644" s="1033">
        <v>0</v>
      </c>
      <c r="K644" s="1033">
        <v>0</v>
      </c>
      <c r="L644" s="1033">
        <v>7</v>
      </c>
      <c r="M644" s="1033">
        <v>3</v>
      </c>
      <c r="N644" s="1033">
        <v>34</v>
      </c>
      <c r="O644" s="1033">
        <v>14</v>
      </c>
      <c r="P644" s="1035">
        <v>1</v>
      </c>
      <c r="Q644" s="1035">
        <v>5</v>
      </c>
      <c r="R644" s="1033">
        <v>0</v>
      </c>
      <c r="S644" s="1033">
        <v>1</v>
      </c>
      <c r="T644" s="1033">
        <v>2</v>
      </c>
      <c r="U644" s="1033">
        <v>2</v>
      </c>
    </row>
    <row r="645" spans="1:21">
      <c r="A645" s="1033"/>
      <c r="B645" s="1033"/>
      <c r="C645" s="1033"/>
      <c r="D645" s="1034"/>
      <c r="E645" s="1033"/>
      <c r="F645" s="1033" t="s">
        <v>12204</v>
      </c>
      <c r="G645" s="1033">
        <v>31</v>
      </c>
      <c r="H645" s="1033">
        <v>0</v>
      </c>
      <c r="I645" s="1033">
        <v>0</v>
      </c>
      <c r="J645" s="1033">
        <v>0</v>
      </c>
      <c r="K645" s="1033">
        <v>0</v>
      </c>
      <c r="L645" s="1033">
        <v>3</v>
      </c>
      <c r="M645" s="1033">
        <v>2</v>
      </c>
      <c r="N645" s="1033">
        <v>7</v>
      </c>
      <c r="O645" s="1033">
        <v>10</v>
      </c>
      <c r="P645" s="1035">
        <v>1</v>
      </c>
      <c r="Q645" s="1035">
        <v>4</v>
      </c>
      <c r="R645" s="1033">
        <v>1</v>
      </c>
      <c r="S645" s="1033">
        <v>0</v>
      </c>
      <c r="T645" s="1033">
        <v>0</v>
      </c>
      <c r="U645" s="1033">
        <v>3</v>
      </c>
    </row>
    <row r="646" spans="1:21">
      <c r="A646" s="1033"/>
      <c r="B646" s="1033"/>
      <c r="C646" s="1033"/>
      <c r="D646" s="1034"/>
      <c r="E646" s="1033"/>
      <c r="F646" s="1033" t="s">
        <v>12205</v>
      </c>
      <c r="G646" s="1033">
        <v>33</v>
      </c>
      <c r="H646" s="1033">
        <v>0</v>
      </c>
      <c r="I646" s="1033">
        <v>0</v>
      </c>
      <c r="J646" s="1033">
        <v>1</v>
      </c>
      <c r="K646" s="1033">
        <v>0</v>
      </c>
      <c r="L646" s="1033">
        <v>1</v>
      </c>
      <c r="M646" s="1033">
        <v>1</v>
      </c>
      <c r="N646" s="1033">
        <v>13</v>
      </c>
      <c r="O646" s="1033">
        <v>7</v>
      </c>
      <c r="P646" s="1035">
        <v>3</v>
      </c>
      <c r="Q646" s="1035">
        <v>2</v>
      </c>
      <c r="R646" s="1033">
        <v>0</v>
      </c>
      <c r="S646" s="1033">
        <v>0</v>
      </c>
      <c r="T646" s="1033">
        <v>1</v>
      </c>
      <c r="U646" s="1033">
        <v>4</v>
      </c>
    </row>
    <row r="647" spans="1:21">
      <c r="A647" s="1033"/>
      <c r="B647" s="1033"/>
      <c r="C647" s="1033"/>
      <c r="D647" s="1034"/>
      <c r="E647" s="1033"/>
      <c r="F647" s="1033" t="s">
        <v>12206</v>
      </c>
      <c r="G647" s="1033">
        <v>19472</v>
      </c>
      <c r="H647" s="1033">
        <v>53</v>
      </c>
      <c r="I647" s="1033">
        <v>60</v>
      </c>
      <c r="J647" s="1033">
        <v>426</v>
      </c>
      <c r="K647" s="1033">
        <v>420</v>
      </c>
      <c r="L647" s="1033">
        <v>1889</v>
      </c>
      <c r="M647" s="1033">
        <v>1791</v>
      </c>
      <c r="N647" s="1033">
        <v>5700</v>
      </c>
      <c r="O647" s="1033">
        <v>3920</v>
      </c>
      <c r="P647" s="1035">
        <v>757</v>
      </c>
      <c r="Q647" s="1035">
        <v>1701</v>
      </c>
      <c r="R647" s="1033">
        <v>135</v>
      </c>
      <c r="S647" s="1033">
        <v>122</v>
      </c>
      <c r="T647" s="1033">
        <v>899</v>
      </c>
      <c r="U647" s="1033">
        <v>1599</v>
      </c>
    </row>
    <row r="648" spans="1:21">
      <c r="A648" s="1033"/>
      <c r="B648" s="1033"/>
      <c r="C648" s="1033"/>
      <c r="D648" s="1034"/>
      <c r="E648" s="1033"/>
      <c r="F648" s="1033" t="s">
        <v>12207</v>
      </c>
      <c r="G648" s="1033">
        <v>271</v>
      </c>
      <c r="H648" s="1033">
        <v>4</v>
      </c>
      <c r="I648" s="1033">
        <v>1</v>
      </c>
      <c r="J648" s="1033">
        <v>5</v>
      </c>
      <c r="K648" s="1033">
        <v>6</v>
      </c>
      <c r="L648" s="1033">
        <v>22</v>
      </c>
      <c r="M648" s="1033">
        <v>17</v>
      </c>
      <c r="N648" s="1033">
        <v>101</v>
      </c>
      <c r="O648" s="1033">
        <v>70</v>
      </c>
      <c r="P648" s="1035">
        <v>14</v>
      </c>
      <c r="Q648" s="1035">
        <v>11</v>
      </c>
      <c r="R648" s="1033">
        <v>2</v>
      </c>
      <c r="S648" s="1033">
        <v>0</v>
      </c>
      <c r="T648" s="1033">
        <v>10</v>
      </c>
      <c r="U648" s="1033">
        <v>8</v>
      </c>
    </row>
    <row r="649" spans="1:21">
      <c r="A649" s="1033"/>
      <c r="B649" s="1033"/>
      <c r="C649" s="1033"/>
      <c r="D649" s="1034"/>
      <c r="E649" s="1033"/>
      <c r="F649" s="1033" t="s">
        <v>6689</v>
      </c>
      <c r="G649" s="1033">
        <v>21136</v>
      </c>
      <c r="H649" s="1033">
        <v>58</v>
      </c>
      <c r="I649" s="1033">
        <v>64</v>
      </c>
      <c r="J649" s="1033">
        <v>448</v>
      </c>
      <c r="K649" s="1033">
        <v>444</v>
      </c>
      <c r="L649" s="1033">
        <v>2060</v>
      </c>
      <c r="M649" s="1033">
        <v>1923</v>
      </c>
      <c r="N649" s="1033">
        <v>6232</v>
      </c>
      <c r="O649" s="1033">
        <v>4294</v>
      </c>
      <c r="P649" s="1035">
        <v>835</v>
      </c>
      <c r="Q649" s="1035">
        <v>1824</v>
      </c>
      <c r="R649" s="1033">
        <v>147</v>
      </c>
      <c r="S649" s="1033">
        <v>130</v>
      </c>
      <c r="T649" s="1033">
        <v>970</v>
      </c>
      <c r="U649" s="1033">
        <v>1707</v>
      </c>
    </row>
    <row r="650" spans="1:21">
      <c r="A650" s="1033"/>
      <c r="B650" s="1033" t="s">
        <v>12389</v>
      </c>
      <c r="C650" s="1033" t="s">
        <v>12390</v>
      </c>
      <c r="D650" s="1034" t="s">
        <v>532</v>
      </c>
      <c r="E650" s="1033" t="s">
        <v>12391</v>
      </c>
      <c r="F650" s="1033" t="s">
        <v>12201</v>
      </c>
      <c r="G650" s="1033">
        <v>3654</v>
      </c>
      <c r="H650" s="1033">
        <v>5</v>
      </c>
      <c r="I650" s="1033">
        <v>2</v>
      </c>
      <c r="J650" s="1033">
        <v>46</v>
      </c>
      <c r="K650" s="1033">
        <v>47</v>
      </c>
      <c r="L650" s="1033">
        <v>265</v>
      </c>
      <c r="M650" s="1033">
        <v>268</v>
      </c>
      <c r="N650" s="1033">
        <v>1185</v>
      </c>
      <c r="O650" s="1033">
        <v>658</v>
      </c>
      <c r="P650" s="1035">
        <v>174</v>
      </c>
      <c r="Q650" s="1035">
        <v>342</v>
      </c>
      <c r="R650" s="1033">
        <v>24</v>
      </c>
      <c r="S650" s="1033">
        <v>16</v>
      </c>
      <c r="T650" s="1033">
        <v>221</v>
      </c>
      <c r="U650" s="1033">
        <v>401</v>
      </c>
    </row>
    <row r="651" spans="1:21">
      <c r="A651" s="1033"/>
      <c r="B651" s="1033"/>
      <c r="C651" s="1033"/>
      <c r="D651" s="1034"/>
      <c r="E651" s="1033"/>
      <c r="F651" s="1033" t="s">
        <v>12202</v>
      </c>
      <c r="G651" s="1033">
        <v>3780</v>
      </c>
      <c r="H651" s="1033">
        <v>4</v>
      </c>
      <c r="I651" s="1033">
        <v>5</v>
      </c>
      <c r="J651" s="1033">
        <v>64</v>
      </c>
      <c r="K651" s="1033">
        <v>66</v>
      </c>
      <c r="L651" s="1033">
        <v>273</v>
      </c>
      <c r="M651" s="1033">
        <v>239</v>
      </c>
      <c r="N651" s="1033">
        <v>856</v>
      </c>
      <c r="O651" s="1033">
        <v>661</v>
      </c>
      <c r="P651" s="1035">
        <v>188</v>
      </c>
      <c r="Q651" s="1035">
        <v>509</v>
      </c>
      <c r="R651" s="1033">
        <v>34</v>
      </c>
      <c r="S651" s="1033">
        <v>43</v>
      </c>
      <c r="T651" s="1033">
        <v>309</v>
      </c>
      <c r="U651" s="1033">
        <v>529</v>
      </c>
    </row>
    <row r="652" spans="1:21">
      <c r="A652" s="1033"/>
      <c r="B652" s="1033"/>
      <c r="C652" s="1033"/>
      <c r="D652" s="1034"/>
      <c r="E652" s="1033"/>
      <c r="F652" s="1033" t="s">
        <v>12203</v>
      </c>
      <c r="G652" s="1033">
        <v>169</v>
      </c>
      <c r="H652" s="1033">
        <v>0</v>
      </c>
      <c r="I652" s="1033">
        <v>0</v>
      </c>
      <c r="J652" s="1033">
        <v>3</v>
      </c>
      <c r="K652" s="1033">
        <v>3</v>
      </c>
      <c r="L652" s="1033">
        <v>11</v>
      </c>
      <c r="M652" s="1033">
        <v>11</v>
      </c>
      <c r="N652" s="1033">
        <v>96</v>
      </c>
      <c r="O652" s="1033">
        <v>21</v>
      </c>
      <c r="P652" s="1035">
        <v>8</v>
      </c>
      <c r="Q652" s="1035">
        <v>9</v>
      </c>
      <c r="R652" s="1033">
        <v>2</v>
      </c>
      <c r="S652" s="1033">
        <v>1</v>
      </c>
      <c r="T652" s="1033">
        <v>0</v>
      </c>
      <c r="U652" s="1033">
        <v>4</v>
      </c>
    </row>
    <row r="653" spans="1:21">
      <c r="A653" s="1033"/>
      <c r="B653" s="1033"/>
      <c r="C653" s="1033"/>
      <c r="D653" s="1034"/>
      <c r="E653" s="1033"/>
      <c r="F653" s="1033" t="s">
        <v>12204</v>
      </c>
      <c r="G653" s="1033">
        <v>146</v>
      </c>
      <c r="H653" s="1033">
        <v>0</v>
      </c>
      <c r="I653" s="1033">
        <v>0</v>
      </c>
      <c r="J653" s="1033">
        <v>4</v>
      </c>
      <c r="K653" s="1033">
        <v>2</v>
      </c>
      <c r="L653" s="1033">
        <v>7</v>
      </c>
      <c r="M653" s="1033">
        <v>6</v>
      </c>
      <c r="N653" s="1033">
        <v>43</v>
      </c>
      <c r="O653" s="1033">
        <v>51</v>
      </c>
      <c r="P653" s="1035">
        <v>1</v>
      </c>
      <c r="Q653" s="1035">
        <v>14</v>
      </c>
      <c r="R653" s="1033">
        <v>0</v>
      </c>
      <c r="S653" s="1033">
        <v>2</v>
      </c>
      <c r="T653" s="1033">
        <v>5</v>
      </c>
      <c r="U653" s="1033">
        <v>11</v>
      </c>
    </row>
    <row r="654" spans="1:21">
      <c r="A654" s="1033"/>
      <c r="B654" s="1033"/>
      <c r="C654" s="1033"/>
      <c r="D654" s="1034"/>
      <c r="E654" s="1033"/>
      <c r="F654" s="1033" t="s">
        <v>12205</v>
      </c>
      <c r="G654" s="1033">
        <v>10849</v>
      </c>
      <c r="H654" s="1033">
        <v>70</v>
      </c>
      <c r="I654" s="1033">
        <v>63</v>
      </c>
      <c r="J654" s="1033">
        <v>299</v>
      </c>
      <c r="K654" s="1033">
        <v>274</v>
      </c>
      <c r="L654" s="1033">
        <v>1060</v>
      </c>
      <c r="M654" s="1033">
        <v>1061</v>
      </c>
      <c r="N654" s="1033">
        <v>2858</v>
      </c>
      <c r="O654" s="1033">
        <v>2015</v>
      </c>
      <c r="P654" s="1035">
        <v>434</v>
      </c>
      <c r="Q654" s="1035">
        <v>937</v>
      </c>
      <c r="R654" s="1033">
        <v>67</v>
      </c>
      <c r="S654" s="1033">
        <v>67</v>
      </c>
      <c r="T654" s="1033">
        <v>584</v>
      </c>
      <c r="U654" s="1033">
        <v>1060</v>
      </c>
    </row>
    <row r="655" spans="1:21">
      <c r="A655" s="1033"/>
      <c r="B655" s="1033"/>
      <c r="C655" s="1033"/>
      <c r="D655" s="1034"/>
      <c r="E655" s="1033"/>
      <c r="F655" s="1033" t="s">
        <v>12206</v>
      </c>
      <c r="G655" s="1033">
        <v>5336</v>
      </c>
      <c r="H655" s="1033">
        <v>13</v>
      </c>
      <c r="I655" s="1033">
        <v>12</v>
      </c>
      <c r="J655" s="1033">
        <v>96</v>
      </c>
      <c r="K655" s="1033">
        <v>84</v>
      </c>
      <c r="L655" s="1033">
        <v>379</v>
      </c>
      <c r="M655" s="1033">
        <v>343</v>
      </c>
      <c r="N655" s="1033">
        <v>1492</v>
      </c>
      <c r="O655" s="1033">
        <v>1152</v>
      </c>
      <c r="P655" s="1035">
        <v>263</v>
      </c>
      <c r="Q655" s="1035">
        <v>602</v>
      </c>
      <c r="R655" s="1033">
        <v>35</v>
      </c>
      <c r="S655" s="1033">
        <v>42</v>
      </c>
      <c r="T655" s="1033">
        <v>280</v>
      </c>
      <c r="U655" s="1033">
        <v>543</v>
      </c>
    </row>
    <row r="656" spans="1:21">
      <c r="A656" s="1033"/>
      <c r="B656" s="1033"/>
      <c r="C656" s="1033"/>
      <c r="D656" s="1034"/>
      <c r="E656" s="1033"/>
      <c r="F656" s="1033" t="s">
        <v>12207</v>
      </c>
      <c r="G656" s="1033">
        <v>435</v>
      </c>
      <c r="H656" s="1033">
        <v>2</v>
      </c>
      <c r="I656" s="1033">
        <v>3</v>
      </c>
      <c r="J656" s="1033">
        <v>18</v>
      </c>
      <c r="K656" s="1033">
        <v>21</v>
      </c>
      <c r="L656" s="1033">
        <v>40</v>
      </c>
      <c r="M656" s="1033">
        <v>36</v>
      </c>
      <c r="N656" s="1033">
        <v>155</v>
      </c>
      <c r="O656" s="1033">
        <v>88</v>
      </c>
      <c r="P656" s="1035">
        <v>15</v>
      </c>
      <c r="Q656" s="1035">
        <v>23</v>
      </c>
      <c r="R656" s="1033">
        <v>1</v>
      </c>
      <c r="S656" s="1033">
        <v>2</v>
      </c>
      <c r="T656" s="1033">
        <v>15</v>
      </c>
      <c r="U656" s="1033">
        <v>16</v>
      </c>
    </row>
    <row r="657" spans="1:21">
      <c r="A657" s="1033"/>
      <c r="B657" s="1033"/>
      <c r="C657" s="1033"/>
      <c r="D657" s="1034"/>
      <c r="E657" s="1033"/>
      <c r="F657" s="1033" t="s">
        <v>6689</v>
      </c>
      <c r="G657" s="1033">
        <v>24369</v>
      </c>
      <c r="H657" s="1033">
        <v>94</v>
      </c>
      <c r="I657" s="1033">
        <v>85</v>
      </c>
      <c r="J657" s="1033">
        <v>530</v>
      </c>
      <c r="K657" s="1033">
        <v>497</v>
      </c>
      <c r="L657" s="1033">
        <v>2035</v>
      </c>
      <c r="M657" s="1033">
        <v>1964</v>
      </c>
      <c r="N657" s="1033">
        <v>6685</v>
      </c>
      <c r="O657" s="1033">
        <v>4646</v>
      </c>
      <c r="P657" s="1035">
        <v>1083</v>
      </c>
      <c r="Q657" s="1035">
        <v>2436</v>
      </c>
      <c r="R657" s="1033">
        <v>163</v>
      </c>
      <c r="S657" s="1033">
        <v>173</v>
      </c>
      <c r="T657" s="1033">
        <v>1414</v>
      </c>
      <c r="U657" s="1033">
        <v>2564</v>
      </c>
    </row>
    <row r="658" spans="1:21">
      <c r="A658" s="1033"/>
      <c r="B658" s="1033" t="s">
        <v>12392</v>
      </c>
      <c r="C658" s="1033" t="s">
        <v>12393</v>
      </c>
      <c r="D658" s="1034" t="s">
        <v>9510</v>
      </c>
      <c r="E658" s="1033" t="s">
        <v>12394</v>
      </c>
      <c r="F658" s="1033" t="s">
        <v>12201</v>
      </c>
      <c r="G658" s="1033">
        <v>1532</v>
      </c>
      <c r="H658" s="1033">
        <v>3</v>
      </c>
      <c r="I658" s="1033">
        <v>1</v>
      </c>
      <c r="J658" s="1033">
        <v>14</v>
      </c>
      <c r="K658" s="1033">
        <v>11</v>
      </c>
      <c r="L658" s="1033">
        <v>161</v>
      </c>
      <c r="M658" s="1033">
        <v>122</v>
      </c>
      <c r="N658" s="1033">
        <v>571</v>
      </c>
      <c r="O658" s="1033">
        <v>281</v>
      </c>
      <c r="P658" s="1035">
        <v>73</v>
      </c>
      <c r="Q658" s="1035">
        <v>104</v>
      </c>
      <c r="R658" s="1033">
        <v>9</v>
      </c>
      <c r="S658" s="1033">
        <v>9</v>
      </c>
      <c r="T658" s="1033">
        <v>49</v>
      </c>
      <c r="U658" s="1033">
        <v>124</v>
      </c>
    </row>
    <row r="659" spans="1:21">
      <c r="A659" s="1033"/>
      <c r="B659" s="1033"/>
      <c r="C659" s="1033"/>
      <c r="D659" s="1034"/>
      <c r="E659" s="1033"/>
      <c r="F659" s="1033" t="s">
        <v>12202</v>
      </c>
      <c r="G659" s="1033">
        <v>14411</v>
      </c>
      <c r="H659" s="1033">
        <v>39</v>
      </c>
      <c r="I659" s="1033">
        <v>29</v>
      </c>
      <c r="J659" s="1033">
        <v>381</v>
      </c>
      <c r="K659" s="1033">
        <v>363</v>
      </c>
      <c r="L659" s="1033">
        <v>1395</v>
      </c>
      <c r="M659" s="1033">
        <v>1338</v>
      </c>
      <c r="N659" s="1033">
        <v>3750</v>
      </c>
      <c r="O659" s="1033">
        <v>2960</v>
      </c>
      <c r="P659" s="1035">
        <v>565</v>
      </c>
      <c r="Q659" s="1035">
        <v>1298</v>
      </c>
      <c r="R659" s="1033">
        <v>98</v>
      </c>
      <c r="S659" s="1033">
        <v>126</v>
      </c>
      <c r="T659" s="1033">
        <v>730</v>
      </c>
      <c r="U659" s="1033">
        <v>1339</v>
      </c>
    </row>
    <row r="660" spans="1:21">
      <c r="A660" s="1033"/>
      <c r="B660" s="1033"/>
      <c r="C660" s="1033"/>
      <c r="D660" s="1034"/>
      <c r="E660" s="1033"/>
      <c r="F660" s="1033" t="s">
        <v>12203</v>
      </c>
      <c r="G660" s="1033">
        <v>962</v>
      </c>
      <c r="H660" s="1033">
        <v>3</v>
      </c>
      <c r="I660" s="1033">
        <v>0</v>
      </c>
      <c r="J660" s="1033">
        <v>7</v>
      </c>
      <c r="K660" s="1033">
        <v>3</v>
      </c>
      <c r="L660" s="1033">
        <v>93</v>
      </c>
      <c r="M660" s="1033">
        <v>95</v>
      </c>
      <c r="N660" s="1033">
        <v>398</v>
      </c>
      <c r="O660" s="1033">
        <v>221</v>
      </c>
      <c r="P660" s="1035">
        <v>50</v>
      </c>
      <c r="Q660" s="1035">
        <v>60</v>
      </c>
      <c r="R660" s="1033">
        <v>5</v>
      </c>
      <c r="S660" s="1033">
        <v>3</v>
      </c>
      <c r="T660" s="1033">
        <v>12</v>
      </c>
      <c r="U660" s="1033">
        <v>12</v>
      </c>
    </row>
    <row r="661" spans="1:21">
      <c r="A661" s="1033"/>
      <c r="B661" s="1033"/>
      <c r="C661" s="1033"/>
      <c r="D661" s="1034"/>
      <c r="E661" s="1033"/>
      <c r="F661" s="1033" t="s">
        <v>12204</v>
      </c>
      <c r="G661" s="1033">
        <v>51</v>
      </c>
      <c r="H661" s="1033">
        <v>0</v>
      </c>
      <c r="I661" s="1033">
        <v>0</v>
      </c>
      <c r="J661" s="1033">
        <v>0</v>
      </c>
      <c r="K661" s="1033">
        <v>0</v>
      </c>
      <c r="L661" s="1033">
        <v>3</v>
      </c>
      <c r="M661" s="1033">
        <v>3</v>
      </c>
      <c r="N661" s="1033">
        <v>18</v>
      </c>
      <c r="O661" s="1033">
        <v>14</v>
      </c>
      <c r="P661" s="1035">
        <v>2</v>
      </c>
      <c r="Q661" s="1035">
        <v>4</v>
      </c>
      <c r="R661" s="1033">
        <v>0</v>
      </c>
      <c r="S661" s="1033">
        <v>0</v>
      </c>
      <c r="T661" s="1033">
        <v>4</v>
      </c>
      <c r="U661" s="1033">
        <v>3</v>
      </c>
    </row>
    <row r="662" spans="1:21">
      <c r="A662" s="1033"/>
      <c r="B662" s="1033"/>
      <c r="C662" s="1033"/>
      <c r="D662" s="1034"/>
      <c r="E662" s="1033"/>
      <c r="F662" s="1033" t="s">
        <v>12205</v>
      </c>
      <c r="G662" s="1033">
        <v>77</v>
      </c>
      <c r="H662" s="1033">
        <v>0</v>
      </c>
      <c r="I662" s="1033">
        <v>0</v>
      </c>
      <c r="J662" s="1033">
        <v>1</v>
      </c>
      <c r="K662" s="1033">
        <v>3</v>
      </c>
      <c r="L662" s="1033">
        <v>7</v>
      </c>
      <c r="M662" s="1033">
        <v>9</v>
      </c>
      <c r="N662" s="1033">
        <v>29</v>
      </c>
      <c r="O662" s="1033">
        <v>16</v>
      </c>
      <c r="P662" s="1035">
        <v>4</v>
      </c>
      <c r="Q662" s="1035">
        <v>3</v>
      </c>
      <c r="R662" s="1033">
        <v>1</v>
      </c>
      <c r="S662" s="1033">
        <v>1</v>
      </c>
      <c r="T662" s="1033">
        <v>2</v>
      </c>
      <c r="U662" s="1033">
        <v>1</v>
      </c>
    </row>
    <row r="663" spans="1:21">
      <c r="A663" s="1033"/>
      <c r="B663" s="1033"/>
      <c r="C663" s="1033"/>
      <c r="D663" s="1034"/>
      <c r="E663" s="1033"/>
      <c r="F663" s="1033" t="s">
        <v>12206</v>
      </c>
      <c r="G663" s="1033">
        <v>357</v>
      </c>
      <c r="H663" s="1033">
        <v>4</v>
      </c>
      <c r="I663" s="1033">
        <v>4</v>
      </c>
      <c r="J663" s="1033">
        <v>11</v>
      </c>
      <c r="K663" s="1033">
        <v>7</v>
      </c>
      <c r="L663" s="1033">
        <v>36</v>
      </c>
      <c r="M663" s="1033">
        <v>41</v>
      </c>
      <c r="N663" s="1033">
        <v>136</v>
      </c>
      <c r="O663" s="1033">
        <v>64</v>
      </c>
      <c r="P663" s="1035">
        <v>8</v>
      </c>
      <c r="Q663" s="1035">
        <v>15</v>
      </c>
      <c r="R663" s="1033">
        <v>2</v>
      </c>
      <c r="S663" s="1033">
        <v>0</v>
      </c>
      <c r="T663" s="1033">
        <v>7</v>
      </c>
      <c r="U663" s="1033">
        <v>22</v>
      </c>
    </row>
    <row r="664" spans="1:21">
      <c r="A664" s="1033"/>
      <c r="B664" s="1033"/>
      <c r="C664" s="1033"/>
      <c r="D664" s="1034"/>
      <c r="E664" s="1033"/>
      <c r="F664" s="1033" t="s">
        <v>12207</v>
      </c>
      <c r="G664" s="1033">
        <v>760</v>
      </c>
      <c r="H664" s="1033">
        <v>34</v>
      </c>
      <c r="I664" s="1033">
        <v>22</v>
      </c>
      <c r="J664" s="1033">
        <v>41</v>
      </c>
      <c r="K664" s="1033">
        <v>44</v>
      </c>
      <c r="L664" s="1033">
        <v>61</v>
      </c>
      <c r="M664" s="1033">
        <v>49</v>
      </c>
      <c r="N664" s="1033">
        <v>256</v>
      </c>
      <c r="O664" s="1033">
        <v>147</v>
      </c>
      <c r="P664" s="1035">
        <v>24</v>
      </c>
      <c r="Q664" s="1035">
        <v>31</v>
      </c>
      <c r="R664" s="1033">
        <v>4</v>
      </c>
      <c r="S664" s="1033">
        <v>1</v>
      </c>
      <c r="T664" s="1033">
        <v>20</v>
      </c>
      <c r="U664" s="1033">
        <v>26</v>
      </c>
    </row>
    <row r="665" spans="1:21">
      <c r="A665" s="1033"/>
      <c r="B665" s="1033"/>
      <c r="C665" s="1033"/>
      <c r="D665" s="1034"/>
      <c r="E665" s="1033"/>
      <c r="F665" s="1033" t="s">
        <v>6689</v>
      </c>
      <c r="G665" s="1033">
        <v>18150</v>
      </c>
      <c r="H665" s="1033">
        <v>83</v>
      </c>
      <c r="I665" s="1033">
        <v>56</v>
      </c>
      <c r="J665" s="1033">
        <v>455</v>
      </c>
      <c r="K665" s="1033">
        <v>431</v>
      </c>
      <c r="L665" s="1033">
        <v>1756</v>
      </c>
      <c r="M665" s="1033">
        <v>1657</v>
      </c>
      <c r="N665" s="1033">
        <v>5158</v>
      </c>
      <c r="O665" s="1033">
        <v>3703</v>
      </c>
      <c r="P665" s="1035">
        <v>726</v>
      </c>
      <c r="Q665" s="1035">
        <v>1515</v>
      </c>
      <c r="R665" s="1033">
        <v>119</v>
      </c>
      <c r="S665" s="1033">
        <v>140</v>
      </c>
      <c r="T665" s="1033">
        <v>824</v>
      </c>
      <c r="U665" s="1033">
        <v>1527</v>
      </c>
    </row>
    <row r="666" spans="1:21">
      <c r="A666" s="1033"/>
      <c r="B666" s="1033" t="s">
        <v>12395</v>
      </c>
      <c r="C666" s="1033" t="s">
        <v>12396</v>
      </c>
      <c r="D666" s="1034" t="s">
        <v>817</v>
      </c>
      <c r="E666" s="1033" t="s">
        <v>12397</v>
      </c>
      <c r="F666" s="1033" t="s">
        <v>12201</v>
      </c>
      <c r="G666" s="1033">
        <v>46</v>
      </c>
      <c r="H666" s="1033">
        <v>0</v>
      </c>
      <c r="I666" s="1033">
        <v>0</v>
      </c>
      <c r="J666" s="1033">
        <v>1</v>
      </c>
      <c r="K666" s="1033">
        <v>0</v>
      </c>
      <c r="L666" s="1033">
        <v>2</v>
      </c>
      <c r="M666" s="1033">
        <v>2</v>
      </c>
      <c r="N666" s="1033">
        <v>22</v>
      </c>
      <c r="O666" s="1033">
        <v>14</v>
      </c>
      <c r="P666" s="1035">
        <v>0</v>
      </c>
      <c r="Q666" s="1035">
        <v>0</v>
      </c>
      <c r="R666" s="1033">
        <v>0</v>
      </c>
      <c r="S666" s="1033">
        <v>0</v>
      </c>
      <c r="T666" s="1033">
        <v>3</v>
      </c>
      <c r="U666" s="1033">
        <v>2</v>
      </c>
    </row>
    <row r="667" spans="1:21">
      <c r="A667" s="1033"/>
      <c r="B667" s="1033"/>
      <c r="C667" s="1033"/>
      <c r="D667" s="1034"/>
      <c r="E667" s="1033"/>
      <c r="F667" s="1033" t="s">
        <v>12202</v>
      </c>
      <c r="G667" s="1033">
        <v>194</v>
      </c>
      <c r="H667" s="1033">
        <v>0</v>
      </c>
      <c r="I667" s="1033">
        <v>0</v>
      </c>
      <c r="J667" s="1033">
        <v>5</v>
      </c>
      <c r="K667" s="1033">
        <v>0</v>
      </c>
      <c r="L667" s="1033">
        <v>6</v>
      </c>
      <c r="M667" s="1033">
        <v>9</v>
      </c>
      <c r="N667" s="1033">
        <v>85</v>
      </c>
      <c r="O667" s="1033">
        <v>53</v>
      </c>
      <c r="P667" s="1035">
        <v>10</v>
      </c>
      <c r="Q667" s="1035">
        <v>14</v>
      </c>
      <c r="R667" s="1033">
        <v>2</v>
      </c>
      <c r="S667" s="1033">
        <v>0</v>
      </c>
      <c r="T667" s="1033">
        <v>5</v>
      </c>
      <c r="U667" s="1033">
        <v>5</v>
      </c>
    </row>
    <row r="668" spans="1:21">
      <c r="A668" s="1033"/>
      <c r="B668" s="1033"/>
      <c r="C668" s="1033"/>
      <c r="D668" s="1034"/>
      <c r="E668" s="1033"/>
      <c r="F668" s="1033" t="s">
        <v>12203</v>
      </c>
      <c r="G668" s="1033">
        <v>772</v>
      </c>
      <c r="H668" s="1033">
        <v>0</v>
      </c>
      <c r="I668" s="1033">
        <v>0</v>
      </c>
      <c r="J668" s="1033">
        <v>24</v>
      </c>
      <c r="K668" s="1033">
        <v>19</v>
      </c>
      <c r="L668" s="1033">
        <v>57</v>
      </c>
      <c r="M668" s="1033">
        <v>57</v>
      </c>
      <c r="N668" s="1033">
        <v>283</v>
      </c>
      <c r="O668" s="1033">
        <v>162</v>
      </c>
      <c r="P668" s="1035">
        <v>34</v>
      </c>
      <c r="Q668" s="1035">
        <v>71</v>
      </c>
      <c r="R668" s="1033">
        <v>5</v>
      </c>
      <c r="S668" s="1033">
        <v>5</v>
      </c>
      <c r="T668" s="1033">
        <v>17</v>
      </c>
      <c r="U668" s="1033">
        <v>38</v>
      </c>
    </row>
    <row r="669" spans="1:21">
      <c r="A669" s="1033"/>
      <c r="B669" s="1033"/>
      <c r="C669" s="1033"/>
      <c r="D669" s="1034"/>
      <c r="E669" s="1033"/>
      <c r="F669" s="1033" t="s">
        <v>12204</v>
      </c>
      <c r="G669" s="1033">
        <v>105</v>
      </c>
      <c r="H669" s="1033">
        <v>1</v>
      </c>
      <c r="I669" s="1033">
        <v>0</v>
      </c>
      <c r="J669" s="1033">
        <v>2</v>
      </c>
      <c r="K669" s="1033">
        <v>0</v>
      </c>
      <c r="L669" s="1033">
        <v>7</v>
      </c>
      <c r="M669" s="1033">
        <v>6</v>
      </c>
      <c r="N669" s="1033">
        <v>32</v>
      </c>
      <c r="O669" s="1033">
        <v>24</v>
      </c>
      <c r="P669" s="1035">
        <v>6</v>
      </c>
      <c r="Q669" s="1035">
        <v>14</v>
      </c>
      <c r="R669" s="1033">
        <v>0</v>
      </c>
      <c r="S669" s="1033">
        <v>1</v>
      </c>
      <c r="T669" s="1033">
        <v>6</v>
      </c>
      <c r="U669" s="1033">
        <v>6</v>
      </c>
    </row>
    <row r="670" spans="1:21">
      <c r="A670" s="1033"/>
      <c r="B670" s="1033"/>
      <c r="C670" s="1033"/>
      <c r="D670" s="1034"/>
      <c r="E670" s="1033"/>
      <c r="F670" s="1033" t="s">
        <v>12205</v>
      </c>
      <c r="G670" s="1033">
        <v>116</v>
      </c>
      <c r="H670" s="1033">
        <v>0</v>
      </c>
      <c r="I670" s="1033">
        <v>0</v>
      </c>
      <c r="J670" s="1033">
        <v>4</v>
      </c>
      <c r="K670" s="1033">
        <v>0</v>
      </c>
      <c r="L670" s="1033">
        <v>4</v>
      </c>
      <c r="M670" s="1033">
        <v>5</v>
      </c>
      <c r="N670" s="1033">
        <v>56</v>
      </c>
      <c r="O670" s="1033">
        <v>30</v>
      </c>
      <c r="P670" s="1035">
        <v>1</v>
      </c>
      <c r="Q670" s="1035">
        <v>5</v>
      </c>
      <c r="R670" s="1033">
        <v>1</v>
      </c>
      <c r="S670" s="1033">
        <v>0</v>
      </c>
      <c r="T670" s="1033">
        <v>4</v>
      </c>
      <c r="U670" s="1033">
        <v>6</v>
      </c>
    </row>
    <row r="671" spans="1:21">
      <c r="A671" s="1033"/>
      <c r="B671" s="1033"/>
      <c r="C671" s="1033"/>
      <c r="D671" s="1034"/>
      <c r="E671" s="1033"/>
      <c r="F671" s="1033" t="s">
        <v>12206</v>
      </c>
      <c r="G671" s="1033">
        <v>3774</v>
      </c>
      <c r="H671" s="1033">
        <v>40</v>
      </c>
      <c r="I671" s="1033">
        <v>48</v>
      </c>
      <c r="J671" s="1033">
        <v>113</v>
      </c>
      <c r="K671" s="1033">
        <v>96</v>
      </c>
      <c r="L671" s="1033">
        <v>341</v>
      </c>
      <c r="M671" s="1033">
        <v>339</v>
      </c>
      <c r="N671" s="1033">
        <v>825</v>
      </c>
      <c r="O671" s="1033">
        <v>875</v>
      </c>
      <c r="P671" s="1035">
        <v>140</v>
      </c>
      <c r="Q671" s="1035">
        <v>405</v>
      </c>
      <c r="R671" s="1033">
        <v>25</v>
      </c>
      <c r="S671" s="1033">
        <v>39</v>
      </c>
      <c r="T671" s="1033">
        <v>156</v>
      </c>
      <c r="U671" s="1033">
        <v>332</v>
      </c>
    </row>
    <row r="672" spans="1:21">
      <c r="A672" s="1033"/>
      <c r="B672" s="1033"/>
      <c r="C672" s="1033"/>
      <c r="D672" s="1034"/>
      <c r="E672" s="1033"/>
      <c r="F672" s="1033" t="s">
        <v>12207</v>
      </c>
      <c r="G672" s="1033">
        <v>18639</v>
      </c>
      <c r="H672" s="1033">
        <v>71</v>
      </c>
      <c r="I672" s="1033">
        <v>69</v>
      </c>
      <c r="J672" s="1033">
        <v>467</v>
      </c>
      <c r="K672" s="1033">
        <v>451</v>
      </c>
      <c r="L672" s="1033">
        <v>1912</v>
      </c>
      <c r="M672" s="1033">
        <v>1780</v>
      </c>
      <c r="N672" s="1033">
        <v>5372</v>
      </c>
      <c r="O672" s="1033">
        <v>3937</v>
      </c>
      <c r="P672" s="1035">
        <v>661</v>
      </c>
      <c r="Q672" s="1035">
        <v>1542</v>
      </c>
      <c r="R672" s="1033">
        <v>95</v>
      </c>
      <c r="S672" s="1033">
        <v>114</v>
      </c>
      <c r="T672" s="1033">
        <v>724</v>
      </c>
      <c r="U672" s="1033">
        <v>1444</v>
      </c>
    </row>
    <row r="673" spans="1:21">
      <c r="A673" s="1033"/>
      <c r="B673" s="1033"/>
      <c r="C673" s="1033"/>
      <c r="D673" s="1034"/>
      <c r="E673" s="1033"/>
      <c r="F673" s="1033" t="s">
        <v>6689</v>
      </c>
      <c r="G673" s="1033">
        <v>23646</v>
      </c>
      <c r="H673" s="1033">
        <v>112</v>
      </c>
      <c r="I673" s="1033">
        <v>117</v>
      </c>
      <c r="J673" s="1033">
        <v>616</v>
      </c>
      <c r="K673" s="1033">
        <v>566</v>
      </c>
      <c r="L673" s="1033">
        <v>2329</v>
      </c>
      <c r="M673" s="1033">
        <v>2198</v>
      </c>
      <c r="N673" s="1033">
        <v>6675</v>
      </c>
      <c r="O673" s="1033">
        <v>5095</v>
      </c>
      <c r="P673" s="1035">
        <v>852</v>
      </c>
      <c r="Q673" s="1035">
        <v>2051</v>
      </c>
      <c r="R673" s="1033">
        <v>128</v>
      </c>
      <c r="S673" s="1033">
        <v>159</v>
      </c>
      <c r="T673" s="1033">
        <v>915</v>
      </c>
      <c r="U673" s="1033">
        <v>1833</v>
      </c>
    </row>
    <row r="674" spans="1:21">
      <c r="A674" s="1033"/>
      <c r="B674" s="1033" t="s">
        <v>12398</v>
      </c>
      <c r="C674" s="1033" t="s">
        <v>12399</v>
      </c>
      <c r="D674" s="1034" t="s">
        <v>669</v>
      </c>
      <c r="E674" s="1033" t="s">
        <v>12400</v>
      </c>
      <c r="F674" s="1033" t="s">
        <v>12201</v>
      </c>
      <c r="G674" s="1033">
        <v>42</v>
      </c>
      <c r="H674" s="1033">
        <v>0</v>
      </c>
      <c r="I674" s="1033">
        <v>0</v>
      </c>
      <c r="J674" s="1033">
        <v>0</v>
      </c>
      <c r="K674" s="1033">
        <v>0</v>
      </c>
      <c r="L674" s="1033">
        <v>0</v>
      </c>
      <c r="M674" s="1033">
        <v>3</v>
      </c>
      <c r="N674" s="1033">
        <v>22</v>
      </c>
      <c r="O674" s="1033">
        <v>8</v>
      </c>
      <c r="P674" s="1035">
        <v>1</v>
      </c>
      <c r="Q674" s="1035">
        <v>4</v>
      </c>
      <c r="R674" s="1033">
        <v>1</v>
      </c>
      <c r="S674" s="1033">
        <v>0</v>
      </c>
      <c r="T674" s="1033">
        <v>0</v>
      </c>
      <c r="U674" s="1033">
        <v>3</v>
      </c>
    </row>
    <row r="675" spans="1:21">
      <c r="A675" s="1033"/>
      <c r="B675" s="1033"/>
      <c r="C675" s="1033"/>
      <c r="D675" s="1034"/>
      <c r="E675" s="1033"/>
      <c r="F675" s="1033" t="s">
        <v>12202</v>
      </c>
      <c r="G675" s="1033">
        <v>156</v>
      </c>
      <c r="H675" s="1033">
        <v>1</v>
      </c>
      <c r="I675" s="1033">
        <v>0</v>
      </c>
      <c r="J675" s="1033">
        <v>2</v>
      </c>
      <c r="K675" s="1033">
        <v>5</v>
      </c>
      <c r="L675" s="1033">
        <v>12</v>
      </c>
      <c r="M675" s="1033">
        <v>8</v>
      </c>
      <c r="N675" s="1033">
        <v>59</v>
      </c>
      <c r="O675" s="1033">
        <v>33</v>
      </c>
      <c r="P675" s="1035">
        <v>8</v>
      </c>
      <c r="Q675" s="1035">
        <v>13</v>
      </c>
      <c r="R675" s="1033">
        <v>0</v>
      </c>
      <c r="S675" s="1033">
        <v>1</v>
      </c>
      <c r="T675" s="1033">
        <v>6</v>
      </c>
      <c r="U675" s="1033">
        <v>8</v>
      </c>
    </row>
    <row r="676" spans="1:21">
      <c r="A676" s="1033"/>
      <c r="B676" s="1033"/>
      <c r="C676" s="1033"/>
      <c r="D676" s="1034"/>
      <c r="E676" s="1033"/>
      <c r="F676" s="1033" t="s">
        <v>12203</v>
      </c>
      <c r="G676" s="1033">
        <v>15871</v>
      </c>
      <c r="H676" s="1033">
        <v>45</v>
      </c>
      <c r="I676" s="1033">
        <v>36</v>
      </c>
      <c r="J676" s="1033">
        <v>293</v>
      </c>
      <c r="K676" s="1033">
        <v>282</v>
      </c>
      <c r="L676" s="1033">
        <v>1259</v>
      </c>
      <c r="M676" s="1033">
        <v>1218</v>
      </c>
      <c r="N676" s="1033">
        <v>4257</v>
      </c>
      <c r="O676" s="1033">
        <v>3100</v>
      </c>
      <c r="P676" s="1035">
        <v>691</v>
      </c>
      <c r="Q676" s="1035">
        <v>1625</v>
      </c>
      <c r="R676" s="1033">
        <v>97</v>
      </c>
      <c r="S676" s="1033">
        <v>140</v>
      </c>
      <c r="T676" s="1033">
        <v>961</v>
      </c>
      <c r="U676" s="1033">
        <v>1867</v>
      </c>
    </row>
    <row r="677" spans="1:21">
      <c r="A677" s="1033"/>
      <c r="B677" s="1033"/>
      <c r="C677" s="1033"/>
      <c r="D677" s="1034"/>
      <c r="E677" s="1033"/>
      <c r="F677" s="1033" t="s">
        <v>12204</v>
      </c>
      <c r="G677" s="1033">
        <v>12</v>
      </c>
      <c r="H677" s="1033">
        <v>0</v>
      </c>
      <c r="I677" s="1033">
        <v>0</v>
      </c>
      <c r="J677" s="1033">
        <v>1</v>
      </c>
      <c r="K677" s="1033">
        <v>0</v>
      </c>
      <c r="L677" s="1033">
        <v>1</v>
      </c>
      <c r="M677" s="1033">
        <v>0</v>
      </c>
      <c r="N677" s="1033">
        <v>6</v>
      </c>
      <c r="O677" s="1033">
        <v>3</v>
      </c>
      <c r="P677" s="1035">
        <v>0</v>
      </c>
      <c r="Q677" s="1035">
        <v>0</v>
      </c>
      <c r="R677" s="1033">
        <v>0</v>
      </c>
      <c r="S677" s="1033">
        <v>0</v>
      </c>
      <c r="T677" s="1033">
        <v>0</v>
      </c>
      <c r="U677" s="1033">
        <v>1</v>
      </c>
    </row>
    <row r="678" spans="1:21">
      <c r="A678" s="1033"/>
      <c r="B678" s="1033"/>
      <c r="C678" s="1033"/>
      <c r="D678" s="1034"/>
      <c r="E678" s="1033"/>
      <c r="F678" s="1033" t="s">
        <v>12205</v>
      </c>
      <c r="G678" s="1033">
        <v>543</v>
      </c>
      <c r="H678" s="1033">
        <v>0</v>
      </c>
      <c r="I678" s="1033">
        <v>0</v>
      </c>
      <c r="J678" s="1033">
        <v>5</v>
      </c>
      <c r="K678" s="1033">
        <v>3</v>
      </c>
      <c r="L678" s="1033">
        <v>28</v>
      </c>
      <c r="M678" s="1033">
        <v>21</v>
      </c>
      <c r="N678" s="1033">
        <v>183</v>
      </c>
      <c r="O678" s="1033">
        <v>97</v>
      </c>
      <c r="P678" s="1035">
        <v>33</v>
      </c>
      <c r="Q678" s="1035">
        <v>54</v>
      </c>
      <c r="R678" s="1033">
        <v>3</v>
      </c>
      <c r="S678" s="1033">
        <v>2</v>
      </c>
      <c r="T678" s="1033">
        <v>44</v>
      </c>
      <c r="U678" s="1033">
        <v>70</v>
      </c>
    </row>
    <row r="679" spans="1:21">
      <c r="A679" s="1033"/>
      <c r="B679" s="1033"/>
      <c r="C679" s="1033"/>
      <c r="D679" s="1034"/>
      <c r="E679" s="1033"/>
      <c r="F679" s="1033" t="s">
        <v>12206</v>
      </c>
      <c r="G679" s="1033">
        <v>60</v>
      </c>
      <c r="H679" s="1033">
        <v>0</v>
      </c>
      <c r="I679" s="1033">
        <v>0</v>
      </c>
      <c r="J679" s="1033">
        <v>0</v>
      </c>
      <c r="K679" s="1033">
        <v>3</v>
      </c>
      <c r="L679" s="1033">
        <v>9</v>
      </c>
      <c r="M679" s="1033">
        <v>6</v>
      </c>
      <c r="N679" s="1033">
        <v>17</v>
      </c>
      <c r="O679" s="1033">
        <v>15</v>
      </c>
      <c r="P679" s="1035">
        <v>0</v>
      </c>
      <c r="Q679" s="1035">
        <v>4</v>
      </c>
      <c r="R679" s="1033">
        <v>0</v>
      </c>
      <c r="S679" s="1033">
        <v>0</v>
      </c>
      <c r="T679" s="1033">
        <v>2</v>
      </c>
      <c r="U679" s="1033">
        <v>4</v>
      </c>
    </row>
    <row r="680" spans="1:21">
      <c r="A680" s="1033"/>
      <c r="B680" s="1033"/>
      <c r="C680" s="1033"/>
      <c r="D680" s="1034"/>
      <c r="E680" s="1033"/>
      <c r="F680" s="1033" t="s">
        <v>12207</v>
      </c>
      <c r="G680" s="1033">
        <v>661</v>
      </c>
      <c r="H680" s="1033">
        <v>3</v>
      </c>
      <c r="I680" s="1033">
        <v>8</v>
      </c>
      <c r="J680" s="1033">
        <v>12</v>
      </c>
      <c r="K680" s="1033">
        <v>11</v>
      </c>
      <c r="L680" s="1033">
        <v>62</v>
      </c>
      <c r="M680" s="1033">
        <v>43</v>
      </c>
      <c r="N680" s="1033">
        <v>250</v>
      </c>
      <c r="O680" s="1033">
        <v>154</v>
      </c>
      <c r="P680" s="1035">
        <v>17</v>
      </c>
      <c r="Q680" s="1035">
        <v>30</v>
      </c>
      <c r="R680" s="1033">
        <v>4</v>
      </c>
      <c r="S680" s="1033">
        <v>3</v>
      </c>
      <c r="T680" s="1033">
        <v>13</v>
      </c>
      <c r="U680" s="1033">
        <v>51</v>
      </c>
    </row>
    <row r="681" spans="1:21">
      <c r="A681" s="1033"/>
      <c r="B681" s="1033"/>
      <c r="C681" s="1033"/>
      <c r="D681" s="1034"/>
      <c r="E681" s="1033"/>
      <c r="F681" s="1033" t="s">
        <v>6689</v>
      </c>
      <c r="G681" s="1033">
        <v>17345</v>
      </c>
      <c r="H681" s="1033">
        <v>49</v>
      </c>
      <c r="I681" s="1033">
        <v>44</v>
      </c>
      <c r="J681" s="1033">
        <v>313</v>
      </c>
      <c r="K681" s="1033">
        <v>304</v>
      </c>
      <c r="L681" s="1033">
        <v>1371</v>
      </c>
      <c r="M681" s="1033">
        <v>1299</v>
      </c>
      <c r="N681" s="1033">
        <v>4794</v>
      </c>
      <c r="O681" s="1033">
        <v>3410</v>
      </c>
      <c r="P681" s="1035">
        <v>750</v>
      </c>
      <c r="Q681" s="1035">
        <v>1730</v>
      </c>
      <c r="R681" s="1033">
        <v>105</v>
      </c>
      <c r="S681" s="1033">
        <v>146</v>
      </c>
      <c r="T681" s="1033">
        <v>1026</v>
      </c>
      <c r="U681" s="1033">
        <v>2004</v>
      </c>
    </row>
    <row r="682" spans="1:21">
      <c r="A682" s="1033"/>
      <c r="B682" s="1033" t="s">
        <v>12401</v>
      </c>
      <c r="C682" s="1033" t="s">
        <v>12402</v>
      </c>
      <c r="D682" s="1034" t="s">
        <v>430</v>
      </c>
      <c r="E682" s="1033" t="s">
        <v>12403</v>
      </c>
      <c r="F682" s="1033" t="s">
        <v>12201</v>
      </c>
      <c r="G682" s="1033">
        <v>9</v>
      </c>
      <c r="H682" s="1033">
        <v>0</v>
      </c>
      <c r="I682" s="1033">
        <v>0</v>
      </c>
      <c r="J682" s="1033">
        <v>0</v>
      </c>
      <c r="K682" s="1033">
        <v>0</v>
      </c>
      <c r="L682" s="1033">
        <v>0</v>
      </c>
      <c r="M682" s="1033">
        <v>0</v>
      </c>
      <c r="N682" s="1033">
        <v>3</v>
      </c>
      <c r="O682" s="1033">
        <v>5</v>
      </c>
      <c r="P682" s="1035">
        <v>0</v>
      </c>
      <c r="Q682" s="1035">
        <v>1</v>
      </c>
      <c r="R682" s="1033">
        <v>0</v>
      </c>
      <c r="S682" s="1033">
        <v>0</v>
      </c>
      <c r="T682" s="1033">
        <v>0</v>
      </c>
      <c r="U682" s="1033">
        <v>0</v>
      </c>
    </row>
    <row r="683" spans="1:21">
      <c r="A683" s="1033"/>
      <c r="B683" s="1033"/>
      <c r="C683" s="1033"/>
      <c r="D683" s="1034"/>
      <c r="E683" s="1033"/>
      <c r="F683" s="1033" t="s">
        <v>12202</v>
      </c>
      <c r="G683" s="1033">
        <v>97</v>
      </c>
      <c r="H683" s="1033">
        <v>0</v>
      </c>
      <c r="I683" s="1033">
        <v>0</v>
      </c>
      <c r="J683" s="1033">
        <v>0</v>
      </c>
      <c r="K683" s="1033">
        <v>1</v>
      </c>
      <c r="L683" s="1033">
        <v>5</v>
      </c>
      <c r="M683" s="1033">
        <v>0</v>
      </c>
      <c r="N683" s="1033">
        <v>42</v>
      </c>
      <c r="O683" s="1033">
        <v>29</v>
      </c>
      <c r="P683" s="1035">
        <v>4</v>
      </c>
      <c r="Q683" s="1035">
        <v>8</v>
      </c>
      <c r="R683" s="1033">
        <v>0</v>
      </c>
      <c r="S683" s="1033">
        <v>0</v>
      </c>
      <c r="T683" s="1033">
        <v>4</v>
      </c>
      <c r="U683" s="1033">
        <v>4</v>
      </c>
    </row>
    <row r="684" spans="1:21">
      <c r="A684" s="1033"/>
      <c r="B684" s="1033"/>
      <c r="C684" s="1033"/>
      <c r="D684" s="1034"/>
      <c r="E684" s="1033"/>
      <c r="F684" s="1033" t="s">
        <v>12203</v>
      </c>
      <c r="G684" s="1033">
        <v>157</v>
      </c>
      <c r="H684" s="1033">
        <v>0</v>
      </c>
      <c r="I684" s="1033">
        <v>0</v>
      </c>
      <c r="J684" s="1033">
        <v>1</v>
      </c>
      <c r="K684" s="1033">
        <v>0</v>
      </c>
      <c r="L684" s="1033">
        <v>4</v>
      </c>
      <c r="M684" s="1033">
        <v>2</v>
      </c>
      <c r="N684" s="1033">
        <v>110</v>
      </c>
      <c r="O684" s="1033">
        <v>26</v>
      </c>
      <c r="P684" s="1035">
        <v>8</v>
      </c>
      <c r="Q684" s="1035">
        <v>2</v>
      </c>
      <c r="R684" s="1033">
        <v>0</v>
      </c>
      <c r="S684" s="1033">
        <v>1</v>
      </c>
      <c r="T684" s="1033">
        <v>1</v>
      </c>
      <c r="U684" s="1033">
        <v>2</v>
      </c>
    </row>
    <row r="685" spans="1:21">
      <c r="A685" s="1033"/>
      <c r="B685" s="1033"/>
      <c r="C685" s="1033"/>
      <c r="D685" s="1034"/>
      <c r="E685" s="1033"/>
      <c r="F685" s="1033" t="s">
        <v>12204</v>
      </c>
      <c r="G685" s="1033">
        <v>37</v>
      </c>
      <c r="H685" s="1033">
        <v>0</v>
      </c>
      <c r="I685" s="1033">
        <v>0</v>
      </c>
      <c r="J685" s="1033">
        <v>0</v>
      </c>
      <c r="K685" s="1033">
        <v>0</v>
      </c>
      <c r="L685" s="1033">
        <v>0</v>
      </c>
      <c r="M685" s="1033">
        <v>3</v>
      </c>
      <c r="N685" s="1033">
        <v>17</v>
      </c>
      <c r="O685" s="1033">
        <v>6</v>
      </c>
      <c r="P685" s="1035">
        <v>1</v>
      </c>
      <c r="Q685" s="1035">
        <v>2</v>
      </c>
      <c r="R685" s="1033">
        <v>1</v>
      </c>
      <c r="S685" s="1033">
        <v>0</v>
      </c>
      <c r="T685" s="1033">
        <v>2</v>
      </c>
      <c r="U685" s="1033">
        <v>5</v>
      </c>
    </row>
    <row r="686" spans="1:21">
      <c r="A686" s="1033"/>
      <c r="B686" s="1033"/>
      <c r="C686" s="1033"/>
      <c r="D686" s="1034"/>
      <c r="E686" s="1033"/>
      <c r="F686" s="1033" t="s">
        <v>12205</v>
      </c>
      <c r="G686" s="1033">
        <v>65</v>
      </c>
      <c r="H686" s="1033">
        <v>0</v>
      </c>
      <c r="I686" s="1033">
        <v>0</v>
      </c>
      <c r="J686" s="1033">
        <v>0</v>
      </c>
      <c r="K686" s="1033">
        <v>1</v>
      </c>
      <c r="L686" s="1033">
        <v>3</v>
      </c>
      <c r="M686" s="1033">
        <v>2</v>
      </c>
      <c r="N686" s="1033">
        <v>19</v>
      </c>
      <c r="O686" s="1033">
        <v>19</v>
      </c>
      <c r="P686" s="1035">
        <v>3</v>
      </c>
      <c r="Q686" s="1035">
        <v>10</v>
      </c>
      <c r="R686" s="1033">
        <v>0</v>
      </c>
      <c r="S686" s="1033">
        <v>0</v>
      </c>
      <c r="T686" s="1033">
        <v>1</v>
      </c>
      <c r="U686" s="1033">
        <v>7</v>
      </c>
    </row>
    <row r="687" spans="1:21">
      <c r="A687" s="1033"/>
      <c r="B687" s="1033"/>
      <c r="C687" s="1033"/>
      <c r="D687" s="1034"/>
      <c r="E687" s="1033"/>
      <c r="F687" s="1033" t="s">
        <v>12206</v>
      </c>
      <c r="G687" s="1033">
        <v>21394</v>
      </c>
      <c r="H687" s="1033">
        <v>70</v>
      </c>
      <c r="I687" s="1033">
        <v>74</v>
      </c>
      <c r="J687" s="1033">
        <v>502</v>
      </c>
      <c r="K687" s="1033">
        <v>411</v>
      </c>
      <c r="L687" s="1033">
        <v>1915</v>
      </c>
      <c r="M687" s="1033">
        <v>1832</v>
      </c>
      <c r="N687" s="1033">
        <v>6158</v>
      </c>
      <c r="O687" s="1033">
        <v>4666</v>
      </c>
      <c r="P687" s="1035">
        <v>762</v>
      </c>
      <c r="Q687" s="1035">
        <v>1847</v>
      </c>
      <c r="R687" s="1033">
        <v>132</v>
      </c>
      <c r="S687" s="1033">
        <v>127</v>
      </c>
      <c r="T687" s="1033">
        <v>987</v>
      </c>
      <c r="U687" s="1033">
        <v>1911</v>
      </c>
    </row>
    <row r="688" spans="1:21">
      <c r="A688" s="1033"/>
      <c r="B688" s="1033"/>
      <c r="C688" s="1033"/>
      <c r="D688" s="1034"/>
      <c r="E688" s="1033"/>
      <c r="F688" s="1033" t="s">
        <v>12207</v>
      </c>
      <c r="G688" s="1033">
        <v>256</v>
      </c>
      <c r="H688" s="1033">
        <v>1</v>
      </c>
      <c r="I688" s="1033">
        <v>2</v>
      </c>
      <c r="J688" s="1033">
        <v>3</v>
      </c>
      <c r="K688" s="1033">
        <v>2</v>
      </c>
      <c r="L688" s="1033">
        <v>16</v>
      </c>
      <c r="M688" s="1033">
        <v>9</v>
      </c>
      <c r="N688" s="1033">
        <v>130</v>
      </c>
      <c r="O688" s="1033">
        <v>47</v>
      </c>
      <c r="P688" s="1035">
        <v>16</v>
      </c>
      <c r="Q688" s="1035">
        <v>10</v>
      </c>
      <c r="R688" s="1033">
        <v>0</v>
      </c>
      <c r="S688" s="1033">
        <v>0</v>
      </c>
      <c r="T688" s="1033">
        <v>9</v>
      </c>
      <c r="U688" s="1033">
        <v>11</v>
      </c>
    </row>
    <row r="689" spans="1:21">
      <c r="A689" s="1033"/>
      <c r="B689" s="1033"/>
      <c r="C689" s="1033"/>
      <c r="D689" s="1034"/>
      <c r="E689" s="1033"/>
      <c r="F689" s="1033" t="s">
        <v>6689</v>
      </c>
      <c r="G689" s="1033">
        <v>22015</v>
      </c>
      <c r="H689" s="1033">
        <v>71</v>
      </c>
      <c r="I689" s="1033">
        <v>76</v>
      </c>
      <c r="J689" s="1033">
        <v>506</v>
      </c>
      <c r="K689" s="1033">
        <v>415</v>
      </c>
      <c r="L689" s="1033">
        <v>1943</v>
      </c>
      <c r="M689" s="1033">
        <v>1848</v>
      </c>
      <c r="N689" s="1033">
        <v>6479</v>
      </c>
      <c r="O689" s="1033">
        <v>4798</v>
      </c>
      <c r="P689" s="1035">
        <v>794</v>
      </c>
      <c r="Q689" s="1035">
        <v>1880</v>
      </c>
      <c r="R689" s="1033">
        <v>133</v>
      </c>
      <c r="S689" s="1033">
        <v>128</v>
      </c>
      <c r="T689" s="1033">
        <v>1004</v>
      </c>
      <c r="U689" s="1033">
        <v>1940</v>
      </c>
    </row>
    <row r="690" spans="1:21">
      <c r="A690" s="1033"/>
      <c r="B690" s="1033" t="s">
        <v>12404</v>
      </c>
      <c r="C690" s="1033" t="s">
        <v>12405</v>
      </c>
      <c r="D690" s="1034" t="s">
        <v>7407</v>
      </c>
      <c r="E690" s="1033" t="s">
        <v>12406</v>
      </c>
      <c r="F690" s="1033" t="s">
        <v>12201</v>
      </c>
      <c r="G690" s="1033">
        <v>33</v>
      </c>
      <c r="H690" s="1033">
        <v>0</v>
      </c>
      <c r="I690" s="1033">
        <v>0</v>
      </c>
      <c r="J690" s="1033">
        <v>1</v>
      </c>
      <c r="K690" s="1033">
        <v>0</v>
      </c>
      <c r="L690" s="1033">
        <v>1</v>
      </c>
      <c r="M690" s="1033">
        <v>0</v>
      </c>
      <c r="N690" s="1033">
        <v>13</v>
      </c>
      <c r="O690" s="1033">
        <v>12</v>
      </c>
      <c r="P690" s="1035">
        <v>1</v>
      </c>
      <c r="Q690" s="1035">
        <v>3</v>
      </c>
      <c r="R690" s="1033">
        <v>1</v>
      </c>
      <c r="S690" s="1033">
        <v>0</v>
      </c>
      <c r="T690" s="1033">
        <v>1</v>
      </c>
      <c r="U690" s="1033">
        <v>0</v>
      </c>
    </row>
    <row r="691" spans="1:21">
      <c r="A691" s="1033"/>
      <c r="B691" s="1033"/>
      <c r="C691" s="1033"/>
      <c r="D691" s="1034"/>
      <c r="E691" s="1033"/>
      <c r="F691" s="1033" t="s">
        <v>12202</v>
      </c>
      <c r="G691" s="1033">
        <v>184</v>
      </c>
      <c r="H691" s="1033">
        <v>0</v>
      </c>
      <c r="I691" s="1033">
        <v>0</v>
      </c>
      <c r="J691" s="1033">
        <v>2</v>
      </c>
      <c r="K691" s="1033">
        <v>4</v>
      </c>
      <c r="L691" s="1033">
        <v>10</v>
      </c>
      <c r="M691" s="1033">
        <v>10</v>
      </c>
      <c r="N691" s="1033">
        <v>70</v>
      </c>
      <c r="O691" s="1033">
        <v>48</v>
      </c>
      <c r="P691" s="1035">
        <v>6</v>
      </c>
      <c r="Q691" s="1035">
        <v>10</v>
      </c>
      <c r="R691" s="1033">
        <v>0</v>
      </c>
      <c r="S691" s="1033">
        <v>1</v>
      </c>
      <c r="T691" s="1033">
        <v>10</v>
      </c>
      <c r="U691" s="1033">
        <v>13</v>
      </c>
    </row>
    <row r="692" spans="1:21">
      <c r="A692" s="1033"/>
      <c r="B692" s="1033"/>
      <c r="C692" s="1033"/>
      <c r="D692" s="1034"/>
      <c r="E692" s="1033"/>
      <c r="F692" s="1033" t="s">
        <v>12203</v>
      </c>
      <c r="G692" s="1033">
        <v>13559</v>
      </c>
      <c r="H692" s="1033">
        <v>30</v>
      </c>
      <c r="I692" s="1033">
        <v>38</v>
      </c>
      <c r="J692" s="1033">
        <v>195</v>
      </c>
      <c r="K692" s="1033">
        <v>173</v>
      </c>
      <c r="L692" s="1033">
        <v>975</v>
      </c>
      <c r="M692" s="1033">
        <v>898</v>
      </c>
      <c r="N692" s="1033">
        <v>3746</v>
      </c>
      <c r="O692" s="1033">
        <v>2755</v>
      </c>
      <c r="P692" s="1035">
        <v>608</v>
      </c>
      <c r="Q692" s="1035">
        <v>1408</v>
      </c>
      <c r="R692" s="1033">
        <v>86</v>
      </c>
      <c r="S692" s="1033">
        <v>122</v>
      </c>
      <c r="T692" s="1033">
        <v>877</v>
      </c>
      <c r="U692" s="1033">
        <v>1648</v>
      </c>
    </row>
    <row r="693" spans="1:21">
      <c r="A693" s="1033"/>
      <c r="B693" s="1033"/>
      <c r="C693" s="1033"/>
      <c r="D693" s="1034"/>
      <c r="E693" s="1033"/>
      <c r="F693" s="1033" t="s">
        <v>12204</v>
      </c>
      <c r="G693" s="1033">
        <v>7</v>
      </c>
      <c r="H693" s="1033">
        <v>0</v>
      </c>
      <c r="I693" s="1033">
        <v>0</v>
      </c>
      <c r="J693" s="1033">
        <v>0</v>
      </c>
      <c r="K693" s="1033">
        <v>0</v>
      </c>
      <c r="L693" s="1033">
        <v>0</v>
      </c>
      <c r="M693" s="1033">
        <v>0</v>
      </c>
      <c r="N693" s="1033">
        <v>2</v>
      </c>
      <c r="O693" s="1033">
        <v>2</v>
      </c>
      <c r="P693" s="1035">
        <v>1</v>
      </c>
      <c r="Q693" s="1035">
        <v>0</v>
      </c>
      <c r="R693" s="1033">
        <v>0</v>
      </c>
      <c r="S693" s="1033">
        <v>0</v>
      </c>
      <c r="T693" s="1033">
        <v>0</v>
      </c>
      <c r="U693" s="1033">
        <v>2</v>
      </c>
    </row>
    <row r="694" spans="1:21">
      <c r="A694" s="1033"/>
      <c r="B694" s="1033"/>
      <c r="C694" s="1033"/>
      <c r="D694" s="1034"/>
      <c r="E694" s="1033"/>
      <c r="F694" s="1033" t="s">
        <v>12205</v>
      </c>
      <c r="G694" s="1033">
        <v>28</v>
      </c>
      <c r="H694" s="1033">
        <v>0</v>
      </c>
      <c r="I694" s="1033">
        <v>0</v>
      </c>
      <c r="J694" s="1033">
        <v>0</v>
      </c>
      <c r="K694" s="1033">
        <v>0</v>
      </c>
      <c r="L694" s="1033">
        <v>2</v>
      </c>
      <c r="M694" s="1033">
        <v>2</v>
      </c>
      <c r="N694" s="1033">
        <v>11</v>
      </c>
      <c r="O694" s="1033">
        <v>8</v>
      </c>
      <c r="P694" s="1035">
        <v>3</v>
      </c>
      <c r="Q694" s="1035">
        <v>1</v>
      </c>
      <c r="R694" s="1033">
        <v>0</v>
      </c>
      <c r="S694" s="1033">
        <v>0</v>
      </c>
      <c r="T694" s="1033">
        <v>0</v>
      </c>
      <c r="U694" s="1033">
        <v>1</v>
      </c>
    </row>
    <row r="695" spans="1:21">
      <c r="A695" s="1033"/>
      <c r="B695" s="1033"/>
      <c r="C695" s="1033"/>
      <c r="D695" s="1034"/>
      <c r="E695" s="1033"/>
      <c r="F695" s="1033" t="s">
        <v>12206</v>
      </c>
      <c r="G695" s="1033">
        <v>108</v>
      </c>
      <c r="H695" s="1033">
        <v>2</v>
      </c>
      <c r="I695" s="1033">
        <v>1</v>
      </c>
      <c r="J695" s="1033">
        <v>1</v>
      </c>
      <c r="K695" s="1033">
        <v>3</v>
      </c>
      <c r="L695" s="1033">
        <v>11</v>
      </c>
      <c r="M695" s="1033">
        <v>6</v>
      </c>
      <c r="N695" s="1033">
        <v>35</v>
      </c>
      <c r="O695" s="1033">
        <v>21</v>
      </c>
      <c r="P695" s="1035">
        <v>1</v>
      </c>
      <c r="Q695" s="1035">
        <v>4</v>
      </c>
      <c r="R695" s="1033">
        <v>1</v>
      </c>
      <c r="S695" s="1033">
        <v>0</v>
      </c>
      <c r="T695" s="1033">
        <v>3</v>
      </c>
      <c r="U695" s="1033">
        <v>19</v>
      </c>
    </row>
    <row r="696" spans="1:21">
      <c r="A696" s="1033"/>
      <c r="B696" s="1033"/>
      <c r="C696" s="1033"/>
      <c r="D696" s="1034"/>
      <c r="E696" s="1033"/>
      <c r="F696" s="1033" t="s">
        <v>12207</v>
      </c>
      <c r="G696" s="1033">
        <v>660</v>
      </c>
      <c r="H696" s="1033">
        <v>2</v>
      </c>
      <c r="I696" s="1033">
        <v>1</v>
      </c>
      <c r="J696" s="1033">
        <v>11</v>
      </c>
      <c r="K696" s="1033">
        <v>9</v>
      </c>
      <c r="L696" s="1033">
        <v>50</v>
      </c>
      <c r="M696" s="1033">
        <v>41</v>
      </c>
      <c r="N696" s="1033">
        <v>278</v>
      </c>
      <c r="O696" s="1033">
        <v>155</v>
      </c>
      <c r="P696" s="1035">
        <v>23</v>
      </c>
      <c r="Q696" s="1035">
        <v>38</v>
      </c>
      <c r="R696" s="1033">
        <v>0</v>
      </c>
      <c r="S696" s="1033">
        <v>1</v>
      </c>
      <c r="T696" s="1033">
        <v>22</v>
      </c>
      <c r="U696" s="1033">
        <v>29</v>
      </c>
    </row>
    <row r="697" spans="1:21">
      <c r="A697" s="1033"/>
      <c r="B697" s="1033"/>
      <c r="C697" s="1033"/>
      <c r="D697" s="1034"/>
      <c r="E697" s="1033"/>
      <c r="F697" s="1033" t="s">
        <v>6689</v>
      </c>
      <c r="G697" s="1033">
        <v>14579</v>
      </c>
      <c r="H697" s="1033">
        <v>34</v>
      </c>
      <c r="I697" s="1033">
        <v>40</v>
      </c>
      <c r="J697" s="1033">
        <v>210</v>
      </c>
      <c r="K697" s="1033">
        <v>189</v>
      </c>
      <c r="L697" s="1033">
        <v>1049</v>
      </c>
      <c r="M697" s="1033">
        <v>957</v>
      </c>
      <c r="N697" s="1033">
        <v>4155</v>
      </c>
      <c r="O697" s="1033">
        <v>3001</v>
      </c>
      <c r="P697" s="1035">
        <v>643</v>
      </c>
      <c r="Q697" s="1035">
        <v>1464</v>
      </c>
      <c r="R697" s="1033">
        <v>88</v>
      </c>
      <c r="S697" s="1033">
        <v>124</v>
      </c>
      <c r="T697" s="1033">
        <v>913</v>
      </c>
      <c r="U697" s="1033">
        <v>1712</v>
      </c>
    </row>
    <row r="698" spans="1:21">
      <c r="A698" s="1033"/>
      <c r="B698" s="1033" t="s">
        <v>12407</v>
      </c>
      <c r="C698" s="1033" t="s">
        <v>12408</v>
      </c>
      <c r="D698" s="1034" t="s">
        <v>5944</v>
      </c>
      <c r="E698" s="1033" t="s">
        <v>12409</v>
      </c>
      <c r="F698" s="1033" t="s">
        <v>12201</v>
      </c>
      <c r="G698" s="1033">
        <v>5719</v>
      </c>
      <c r="H698" s="1033">
        <v>10</v>
      </c>
      <c r="I698" s="1033">
        <v>8</v>
      </c>
      <c r="J698" s="1033">
        <v>96</v>
      </c>
      <c r="K698" s="1033">
        <v>89</v>
      </c>
      <c r="L698" s="1033">
        <v>688</v>
      </c>
      <c r="M698" s="1033">
        <v>703</v>
      </c>
      <c r="N698" s="1033">
        <v>1770</v>
      </c>
      <c r="O698" s="1033">
        <v>1118</v>
      </c>
      <c r="P698" s="1035">
        <v>195</v>
      </c>
      <c r="Q698" s="1035">
        <v>425</v>
      </c>
      <c r="R698" s="1033">
        <v>27</v>
      </c>
      <c r="S698" s="1033">
        <v>32</v>
      </c>
      <c r="T698" s="1033">
        <v>188</v>
      </c>
      <c r="U698" s="1033">
        <v>370</v>
      </c>
    </row>
    <row r="699" spans="1:21">
      <c r="A699" s="1033"/>
      <c r="B699" s="1033"/>
      <c r="C699" s="1033"/>
      <c r="D699" s="1034"/>
      <c r="E699" s="1033"/>
      <c r="F699" s="1033" t="s">
        <v>12202</v>
      </c>
      <c r="G699" s="1033">
        <v>176</v>
      </c>
      <c r="H699" s="1033">
        <v>0</v>
      </c>
      <c r="I699" s="1033">
        <v>0</v>
      </c>
      <c r="J699" s="1033">
        <v>5</v>
      </c>
      <c r="K699" s="1033">
        <v>3</v>
      </c>
      <c r="L699" s="1033">
        <v>18</v>
      </c>
      <c r="M699" s="1033">
        <v>14</v>
      </c>
      <c r="N699" s="1033">
        <v>74</v>
      </c>
      <c r="O699" s="1033">
        <v>30</v>
      </c>
      <c r="P699" s="1035">
        <v>1</v>
      </c>
      <c r="Q699" s="1035">
        <v>13</v>
      </c>
      <c r="R699" s="1033">
        <v>0</v>
      </c>
      <c r="S699" s="1033">
        <v>1</v>
      </c>
      <c r="T699" s="1033">
        <v>7</v>
      </c>
      <c r="U699" s="1033">
        <v>10</v>
      </c>
    </row>
    <row r="700" spans="1:21">
      <c r="A700" s="1033"/>
      <c r="B700" s="1033"/>
      <c r="C700" s="1033"/>
      <c r="D700" s="1034"/>
      <c r="E700" s="1033"/>
      <c r="F700" s="1033" t="s">
        <v>12203</v>
      </c>
      <c r="G700" s="1033">
        <v>343</v>
      </c>
      <c r="H700" s="1033">
        <v>1</v>
      </c>
      <c r="I700" s="1033">
        <v>0</v>
      </c>
      <c r="J700" s="1033">
        <v>2</v>
      </c>
      <c r="K700" s="1033">
        <v>3</v>
      </c>
      <c r="L700" s="1033">
        <v>25</v>
      </c>
      <c r="M700" s="1033">
        <v>34</v>
      </c>
      <c r="N700" s="1033">
        <v>134</v>
      </c>
      <c r="O700" s="1033">
        <v>90</v>
      </c>
      <c r="P700" s="1035">
        <v>11</v>
      </c>
      <c r="Q700" s="1035">
        <v>27</v>
      </c>
      <c r="R700" s="1033">
        <v>1</v>
      </c>
      <c r="S700" s="1033">
        <v>2</v>
      </c>
      <c r="T700" s="1033">
        <v>4</v>
      </c>
      <c r="U700" s="1033">
        <v>9</v>
      </c>
    </row>
    <row r="701" spans="1:21">
      <c r="A701" s="1033"/>
      <c r="B701" s="1033"/>
      <c r="C701" s="1033"/>
      <c r="D701" s="1034"/>
      <c r="E701" s="1033"/>
      <c r="F701" s="1033" t="s">
        <v>12204</v>
      </c>
      <c r="G701" s="1033">
        <v>36</v>
      </c>
      <c r="H701" s="1033">
        <v>0</v>
      </c>
      <c r="I701" s="1033">
        <v>0</v>
      </c>
      <c r="J701" s="1033">
        <v>2</v>
      </c>
      <c r="K701" s="1033">
        <v>1</v>
      </c>
      <c r="L701" s="1033">
        <v>0</v>
      </c>
      <c r="M701" s="1033">
        <v>1</v>
      </c>
      <c r="N701" s="1033">
        <v>23</v>
      </c>
      <c r="O701" s="1033">
        <v>5</v>
      </c>
      <c r="P701" s="1035">
        <v>3</v>
      </c>
      <c r="Q701" s="1035">
        <v>0</v>
      </c>
      <c r="R701" s="1033">
        <v>0</v>
      </c>
      <c r="S701" s="1033">
        <v>0</v>
      </c>
      <c r="T701" s="1033">
        <v>1</v>
      </c>
      <c r="U701" s="1033">
        <v>0</v>
      </c>
    </row>
    <row r="702" spans="1:21">
      <c r="A702" s="1033"/>
      <c r="B702" s="1033"/>
      <c r="C702" s="1033"/>
      <c r="D702" s="1034"/>
      <c r="E702" s="1033"/>
      <c r="F702" s="1033" t="s">
        <v>12205</v>
      </c>
      <c r="G702" s="1033">
        <v>16497</v>
      </c>
      <c r="H702" s="1033">
        <v>73</v>
      </c>
      <c r="I702" s="1033">
        <v>56</v>
      </c>
      <c r="J702" s="1033">
        <v>513</v>
      </c>
      <c r="K702" s="1033">
        <v>454</v>
      </c>
      <c r="L702" s="1033">
        <v>1566</v>
      </c>
      <c r="M702" s="1033">
        <v>1542</v>
      </c>
      <c r="N702" s="1033">
        <v>4615</v>
      </c>
      <c r="O702" s="1033">
        <v>3890</v>
      </c>
      <c r="P702" s="1035">
        <v>544</v>
      </c>
      <c r="Q702" s="1035">
        <v>1347</v>
      </c>
      <c r="R702" s="1033">
        <v>100</v>
      </c>
      <c r="S702" s="1033">
        <v>139</v>
      </c>
      <c r="T702" s="1033">
        <v>574</v>
      </c>
      <c r="U702" s="1033">
        <v>1084</v>
      </c>
    </row>
    <row r="703" spans="1:21">
      <c r="A703" s="1033"/>
      <c r="B703" s="1033"/>
      <c r="C703" s="1033"/>
      <c r="D703" s="1034"/>
      <c r="E703" s="1033"/>
      <c r="F703" s="1033" t="s">
        <v>12206</v>
      </c>
      <c r="G703" s="1033">
        <v>145</v>
      </c>
      <c r="H703" s="1033">
        <v>1</v>
      </c>
      <c r="I703" s="1033">
        <v>5</v>
      </c>
      <c r="J703" s="1033">
        <v>17</v>
      </c>
      <c r="K703" s="1033">
        <v>12</v>
      </c>
      <c r="L703" s="1033">
        <v>8</v>
      </c>
      <c r="M703" s="1033">
        <v>6</v>
      </c>
      <c r="N703" s="1033">
        <v>52</v>
      </c>
      <c r="O703" s="1033">
        <v>37</v>
      </c>
      <c r="P703" s="1035">
        <v>1</v>
      </c>
      <c r="Q703" s="1035">
        <v>2</v>
      </c>
      <c r="R703" s="1033">
        <v>0</v>
      </c>
      <c r="S703" s="1033">
        <v>1</v>
      </c>
      <c r="T703" s="1033">
        <v>1</v>
      </c>
      <c r="U703" s="1033">
        <v>2</v>
      </c>
    </row>
    <row r="704" spans="1:21">
      <c r="A704" s="1033"/>
      <c r="B704" s="1033"/>
      <c r="C704" s="1033"/>
      <c r="D704" s="1034"/>
      <c r="E704" s="1033"/>
      <c r="F704" s="1033" t="s">
        <v>12207</v>
      </c>
      <c r="G704" s="1033">
        <v>5067</v>
      </c>
      <c r="H704" s="1033">
        <v>40</v>
      </c>
      <c r="I704" s="1033">
        <v>29</v>
      </c>
      <c r="J704" s="1033">
        <v>64</v>
      </c>
      <c r="K704" s="1033">
        <v>55</v>
      </c>
      <c r="L704" s="1033">
        <v>479</v>
      </c>
      <c r="M704" s="1033">
        <v>442</v>
      </c>
      <c r="N704" s="1033">
        <v>1293</v>
      </c>
      <c r="O704" s="1033">
        <v>1022</v>
      </c>
      <c r="P704" s="1035">
        <v>229</v>
      </c>
      <c r="Q704" s="1035">
        <v>516</v>
      </c>
      <c r="R704" s="1033">
        <v>34</v>
      </c>
      <c r="S704" s="1033">
        <v>65</v>
      </c>
      <c r="T704" s="1033">
        <v>277</v>
      </c>
      <c r="U704" s="1033">
        <v>522</v>
      </c>
    </row>
    <row r="705" spans="1:21">
      <c r="A705" s="1033"/>
      <c r="B705" s="1033"/>
      <c r="C705" s="1033"/>
      <c r="D705" s="1034"/>
      <c r="E705" s="1033"/>
      <c r="F705" s="1033" t="s">
        <v>6689</v>
      </c>
      <c r="G705" s="1033">
        <v>27983</v>
      </c>
      <c r="H705" s="1033">
        <v>125</v>
      </c>
      <c r="I705" s="1033">
        <v>98</v>
      </c>
      <c r="J705" s="1033">
        <v>699</v>
      </c>
      <c r="K705" s="1033">
        <v>617</v>
      </c>
      <c r="L705" s="1033">
        <v>2784</v>
      </c>
      <c r="M705" s="1033">
        <v>2742</v>
      </c>
      <c r="N705" s="1033">
        <v>7961</v>
      </c>
      <c r="O705" s="1033">
        <v>6192</v>
      </c>
      <c r="P705" s="1035">
        <v>984</v>
      </c>
      <c r="Q705" s="1035">
        <v>2330</v>
      </c>
      <c r="R705" s="1033">
        <v>162</v>
      </c>
      <c r="S705" s="1033">
        <v>240</v>
      </c>
      <c r="T705" s="1033">
        <v>1052</v>
      </c>
      <c r="U705" s="1033">
        <v>1997</v>
      </c>
    </row>
    <row r="706" spans="1:21">
      <c r="A706" s="1033"/>
      <c r="B706" s="1033" t="s">
        <v>12410</v>
      </c>
      <c r="C706" s="1033" t="s">
        <v>12411</v>
      </c>
      <c r="D706" s="1034" t="s">
        <v>8327</v>
      </c>
      <c r="E706" s="1033" t="s">
        <v>12412</v>
      </c>
      <c r="F706" s="1033" t="s">
        <v>12201</v>
      </c>
      <c r="G706" s="1033">
        <v>86</v>
      </c>
      <c r="H706" s="1033">
        <v>0</v>
      </c>
      <c r="I706" s="1033">
        <v>0</v>
      </c>
      <c r="J706" s="1033">
        <v>2</v>
      </c>
      <c r="K706" s="1033">
        <v>1</v>
      </c>
      <c r="L706" s="1033">
        <v>4</v>
      </c>
      <c r="M706" s="1033">
        <v>4</v>
      </c>
      <c r="N706" s="1033">
        <v>41</v>
      </c>
      <c r="O706" s="1033">
        <v>21</v>
      </c>
      <c r="P706" s="1035">
        <v>3</v>
      </c>
      <c r="Q706" s="1035">
        <v>3</v>
      </c>
      <c r="R706" s="1033">
        <v>1</v>
      </c>
      <c r="S706" s="1033">
        <v>0</v>
      </c>
      <c r="T706" s="1033">
        <v>1</v>
      </c>
      <c r="U706" s="1033">
        <v>5</v>
      </c>
    </row>
    <row r="707" spans="1:21">
      <c r="A707" s="1033"/>
      <c r="B707" s="1033"/>
      <c r="C707" s="1033"/>
      <c r="D707" s="1034"/>
      <c r="E707" s="1033"/>
      <c r="F707" s="1033" t="s">
        <v>12202</v>
      </c>
      <c r="G707" s="1033">
        <v>25030</v>
      </c>
      <c r="H707" s="1033">
        <v>61</v>
      </c>
      <c r="I707" s="1033">
        <v>59</v>
      </c>
      <c r="J707" s="1033">
        <v>539</v>
      </c>
      <c r="K707" s="1033">
        <v>512</v>
      </c>
      <c r="L707" s="1033">
        <v>2141</v>
      </c>
      <c r="M707" s="1033">
        <v>2043</v>
      </c>
      <c r="N707" s="1033">
        <v>6685</v>
      </c>
      <c r="O707" s="1033">
        <v>5048</v>
      </c>
      <c r="P707" s="1035">
        <v>957</v>
      </c>
      <c r="Q707" s="1035">
        <v>2278</v>
      </c>
      <c r="R707" s="1033">
        <v>154</v>
      </c>
      <c r="S707" s="1033">
        <v>192</v>
      </c>
      <c r="T707" s="1033">
        <v>1480</v>
      </c>
      <c r="U707" s="1033">
        <v>2881</v>
      </c>
    </row>
    <row r="708" spans="1:21">
      <c r="A708" s="1033"/>
      <c r="B708" s="1033"/>
      <c r="C708" s="1033"/>
      <c r="D708" s="1034"/>
      <c r="E708" s="1033"/>
      <c r="F708" s="1033" t="s">
        <v>12203</v>
      </c>
      <c r="G708" s="1033">
        <v>226</v>
      </c>
      <c r="H708" s="1033">
        <v>0</v>
      </c>
      <c r="I708" s="1033">
        <v>0</v>
      </c>
      <c r="J708" s="1033">
        <v>3</v>
      </c>
      <c r="K708" s="1033">
        <v>2</v>
      </c>
      <c r="L708" s="1033">
        <v>15</v>
      </c>
      <c r="M708" s="1033">
        <v>6</v>
      </c>
      <c r="N708" s="1033">
        <v>119</v>
      </c>
      <c r="O708" s="1033">
        <v>48</v>
      </c>
      <c r="P708" s="1035">
        <v>11</v>
      </c>
      <c r="Q708" s="1035">
        <v>12</v>
      </c>
      <c r="R708" s="1033">
        <v>1</v>
      </c>
      <c r="S708" s="1033">
        <v>1</v>
      </c>
      <c r="T708" s="1033">
        <v>4</v>
      </c>
      <c r="U708" s="1033">
        <v>4</v>
      </c>
    </row>
    <row r="709" spans="1:21">
      <c r="A709" s="1033"/>
      <c r="B709" s="1033"/>
      <c r="C709" s="1033"/>
      <c r="D709" s="1034"/>
      <c r="E709" s="1033"/>
      <c r="F709" s="1033" t="s">
        <v>12204</v>
      </c>
      <c r="G709" s="1033">
        <v>41</v>
      </c>
      <c r="H709" s="1033">
        <v>0</v>
      </c>
      <c r="I709" s="1033">
        <v>0</v>
      </c>
      <c r="J709" s="1033">
        <v>0</v>
      </c>
      <c r="K709" s="1033">
        <v>0</v>
      </c>
      <c r="L709" s="1033">
        <v>4</v>
      </c>
      <c r="M709" s="1033">
        <v>3</v>
      </c>
      <c r="N709" s="1033">
        <v>17</v>
      </c>
      <c r="O709" s="1033">
        <v>10</v>
      </c>
      <c r="P709" s="1035">
        <v>1</v>
      </c>
      <c r="Q709" s="1035">
        <v>2</v>
      </c>
      <c r="R709" s="1033">
        <v>0</v>
      </c>
      <c r="S709" s="1033">
        <v>0</v>
      </c>
      <c r="T709" s="1033">
        <v>0</v>
      </c>
      <c r="U709" s="1033">
        <v>4</v>
      </c>
    </row>
    <row r="710" spans="1:21">
      <c r="A710" s="1033"/>
      <c r="B710" s="1033"/>
      <c r="C710" s="1033"/>
      <c r="D710" s="1034"/>
      <c r="E710" s="1033"/>
      <c r="F710" s="1033" t="s">
        <v>12205</v>
      </c>
      <c r="G710" s="1033">
        <v>101</v>
      </c>
      <c r="H710" s="1033">
        <v>0</v>
      </c>
      <c r="I710" s="1033">
        <v>0</v>
      </c>
      <c r="J710" s="1033">
        <v>1</v>
      </c>
      <c r="K710" s="1033">
        <v>0</v>
      </c>
      <c r="L710" s="1033">
        <v>7</v>
      </c>
      <c r="M710" s="1033">
        <v>3</v>
      </c>
      <c r="N710" s="1033">
        <v>41</v>
      </c>
      <c r="O710" s="1033">
        <v>24</v>
      </c>
      <c r="P710" s="1035">
        <v>4</v>
      </c>
      <c r="Q710" s="1035">
        <v>6</v>
      </c>
      <c r="R710" s="1033">
        <v>1</v>
      </c>
      <c r="S710" s="1033">
        <v>1</v>
      </c>
      <c r="T710" s="1033">
        <v>7</v>
      </c>
      <c r="U710" s="1033">
        <v>6</v>
      </c>
    </row>
    <row r="711" spans="1:21">
      <c r="A711" s="1033"/>
      <c r="B711" s="1033"/>
      <c r="C711" s="1033"/>
      <c r="D711" s="1034"/>
      <c r="E711" s="1033"/>
      <c r="F711" s="1033" t="s">
        <v>12206</v>
      </c>
      <c r="G711" s="1033">
        <v>489</v>
      </c>
      <c r="H711" s="1033">
        <v>19</v>
      </c>
      <c r="I711" s="1033">
        <v>15</v>
      </c>
      <c r="J711" s="1033">
        <v>12</v>
      </c>
      <c r="K711" s="1033">
        <v>17</v>
      </c>
      <c r="L711" s="1033">
        <v>49</v>
      </c>
      <c r="M711" s="1033">
        <v>31</v>
      </c>
      <c r="N711" s="1033">
        <v>101</v>
      </c>
      <c r="O711" s="1033">
        <v>138</v>
      </c>
      <c r="P711" s="1035">
        <v>12</v>
      </c>
      <c r="Q711" s="1035">
        <v>33</v>
      </c>
      <c r="R711" s="1033">
        <v>2</v>
      </c>
      <c r="S711" s="1033">
        <v>3</v>
      </c>
      <c r="T711" s="1033">
        <v>18</v>
      </c>
      <c r="U711" s="1033">
        <v>39</v>
      </c>
    </row>
    <row r="712" spans="1:21">
      <c r="A712" s="1033"/>
      <c r="B712" s="1033"/>
      <c r="C712" s="1033"/>
      <c r="D712" s="1034"/>
      <c r="E712" s="1033"/>
      <c r="F712" s="1033" t="s">
        <v>12207</v>
      </c>
      <c r="G712" s="1033">
        <v>575</v>
      </c>
      <c r="H712" s="1033">
        <v>1</v>
      </c>
      <c r="I712" s="1033">
        <v>1</v>
      </c>
      <c r="J712" s="1033">
        <v>7</v>
      </c>
      <c r="K712" s="1033">
        <v>5</v>
      </c>
      <c r="L712" s="1033">
        <v>35</v>
      </c>
      <c r="M712" s="1033">
        <v>31</v>
      </c>
      <c r="N712" s="1033">
        <v>235</v>
      </c>
      <c r="O712" s="1033">
        <v>144</v>
      </c>
      <c r="P712" s="1035">
        <v>20</v>
      </c>
      <c r="Q712" s="1035">
        <v>39</v>
      </c>
      <c r="R712" s="1033">
        <v>3</v>
      </c>
      <c r="S712" s="1033">
        <v>2</v>
      </c>
      <c r="T712" s="1033">
        <v>17</v>
      </c>
      <c r="U712" s="1033">
        <v>35</v>
      </c>
    </row>
    <row r="713" spans="1:21">
      <c r="A713" s="1033"/>
      <c r="B713" s="1033"/>
      <c r="C713" s="1033"/>
      <c r="D713" s="1034"/>
      <c r="E713" s="1033"/>
      <c r="F713" s="1033" t="s">
        <v>6689</v>
      </c>
      <c r="G713" s="1033">
        <v>26548</v>
      </c>
      <c r="H713" s="1033">
        <v>81</v>
      </c>
      <c r="I713" s="1033">
        <v>75</v>
      </c>
      <c r="J713" s="1033">
        <v>564</v>
      </c>
      <c r="K713" s="1033">
        <v>537</v>
      </c>
      <c r="L713" s="1033">
        <v>2255</v>
      </c>
      <c r="M713" s="1033">
        <v>2121</v>
      </c>
      <c r="N713" s="1033">
        <v>7239</v>
      </c>
      <c r="O713" s="1033">
        <v>5433</v>
      </c>
      <c r="P713" s="1035">
        <v>1008</v>
      </c>
      <c r="Q713" s="1035">
        <v>2373</v>
      </c>
      <c r="R713" s="1033">
        <v>162</v>
      </c>
      <c r="S713" s="1033">
        <v>199</v>
      </c>
      <c r="T713" s="1033">
        <v>1527</v>
      </c>
      <c r="U713" s="1033">
        <v>2974</v>
      </c>
    </row>
    <row r="714" spans="1:21">
      <c r="A714" s="1033"/>
      <c r="B714" s="1033" t="s">
        <v>12413</v>
      </c>
      <c r="C714" s="1033" t="s">
        <v>12414</v>
      </c>
      <c r="D714" s="1034" t="s">
        <v>844</v>
      </c>
      <c r="E714" s="1033" t="s">
        <v>12415</v>
      </c>
      <c r="F714" s="1033" t="s">
        <v>12201</v>
      </c>
      <c r="G714" s="1033">
        <v>387</v>
      </c>
      <c r="H714" s="1033">
        <v>0</v>
      </c>
      <c r="I714" s="1033">
        <v>0</v>
      </c>
      <c r="J714" s="1033">
        <v>6</v>
      </c>
      <c r="K714" s="1033">
        <v>5</v>
      </c>
      <c r="L714" s="1033">
        <v>27</v>
      </c>
      <c r="M714" s="1033">
        <v>22</v>
      </c>
      <c r="N714" s="1033">
        <v>174</v>
      </c>
      <c r="O714" s="1033">
        <v>84</v>
      </c>
      <c r="P714" s="1035">
        <v>20</v>
      </c>
      <c r="Q714" s="1035">
        <v>19</v>
      </c>
      <c r="R714" s="1033">
        <v>3</v>
      </c>
      <c r="S714" s="1033">
        <v>2</v>
      </c>
      <c r="T714" s="1033">
        <v>9</v>
      </c>
      <c r="U714" s="1033">
        <v>16</v>
      </c>
    </row>
    <row r="715" spans="1:21">
      <c r="A715" s="1033"/>
      <c r="B715" s="1033"/>
      <c r="C715" s="1033"/>
      <c r="D715" s="1034"/>
      <c r="E715" s="1033"/>
      <c r="F715" s="1033" t="s">
        <v>12202</v>
      </c>
      <c r="G715" s="1033">
        <v>8792</v>
      </c>
      <c r="H715" s="1033">
        <v>76</v>
      </c>
      <c r="I715" s="1033">
        <v>76</v>
      </c>
      <c r="J715" s="1033">
        <v>210</v>
      </c>
      <c r="K715" s="1033">
        <v>189</v>
      </c>
      <c r="L715" s="1033">
        <v>615</v>
      </c>
      <c r="M715" s="1033">
        <v>613</v>
      </c>
      <c r="N715" s="1033">
        <v>2340</v>
      </c>
      <c r="O715" s="1033">
        <v>1865</v>
      </c>
      <c r="P715" s="1035">
        <v>336</v>
      </c>
      <c r="Q715" s="1035">
        <v>846</v>
      </c>
      <c r="R715" s="1033">
        <v>60</v>
      </c>
      <c r="S715" s="1033">
        <v>83</v>
      </c>
      <c r="T715" s="1033">
        <v>501</v>
      </c>
      <c r="U715" s="1033">
        <v>982</v>
      </c>
    </row>
    <row r="716" spans="1:21">
      <c r="A716" s="1033"/>
      <c r="B716" s="1033"/>
      <c r="C716" s="1033"/>
      <c r="D716" s="1034"/>
      <c r="E716" s="1033"/>
      <c r="F716" s="1033" t="s">
        <v>12203</v>
      </c>
      <c r="G716" s="1033">
        <v>544</v>
      </c>
      <c r="H716" s="1033">
        <v>0</v>
      </c>
      <c r="I716" s="1033">
        <v>3</v>
      </c>
      <c r="J716" s="1033">
        <v>13</v>
      </c>
      <c r="K716" s="1033">
        <v>8</v>
      </c>
      <c r="L716" s="1033">
        <v>42</v>
      </c>
      <c r="M716" s="1033">
        <v>27</v>
      </c>
      <c r="N716" s="1033">
        <v>225</v>
      </c>
      <c r="O716" s="1033">
        <v>125</v>
      </c>
      <c r="P716" s="1035">
        <v>29</v>
      </c>
      <c r="Q716" s="1035">
        <v>42</v>
      </c>
      <c r="R716" s="1033">
        <v>2</v>
      </c>
      <c r="S716" s="1033">
        <v>2</v>
      </c>
      <c r="T716" s="1033">
        <v>16</v>
      </c>
      <c r="U716" s="1033">
        <v>10</v>
      </c>
    </row>
    <row r="717" spans="1:21">
      <c r="A717" s="1033"/>
      <c r="B717" s="1033"/>
      <c r="C717" s="1033"/>
      <c r="D717" s="1034"/>
      <c r="E717" s="1033"/>
      <c r="F717" s="1033" t="s">
        <v>12204</v>
      </c>
      <c r="G717" s="1033">
        <v>239</v>
      </c>
      <c r="H717" s="1033">
        <v>1</v>
      </c>
      <c r="I717" s="1033">
        <v>0</v>
      </c>
      <c r="J717" s="1033">
        <v>1</v>
      </c>
      <c r="K717" s="1033">
        <v>2</v>
      </c>
      <c r="L717" s="1033">
        <v>10</v>
      </c>
      <c r="M717" s="1033">
        <v>15</v>
      </c>
      <c r="N717" s="1033">
        <v>89</v>
      </c>
      <c r="O717" s="1033">
        <v>47</v>
      </c>
      <c r="P717" s="1035">
        <v>9</v>
      </c>
      <c r="Q717" s="1035">
        <v>17</v>
      </c>
      <c r="R717" s="1033">
        <v>4</v>
      </c>
      <c r="S717" s="1033">
        <v>4</v>
      </c>
      <c r="T717" s="1033">
        <v>18</v>
      </c>
      <c r="U717" s="1033">
        <v>22</v>
      </c>
    </row>
    <row r="718" spans="1:21">
      <c r="A718" s="1033"/>
      <c r="B718" s="1033"/>
      <c r="C718" s="1033"/>
      <c r="D718" s="1034"/>
      <c r="E718" s="1033"/>
      <c r="F718" s="1033" t="s">
        <v>12205</v>
      </c>
      <c r="G718" s="1033">
        <v>409</v>
      </c>
      <c r="H718" s="1033">
        <v>1</v>
      </c>
      <c r="I718" s="1033">
        <v>1</v>
      </c>
      <c r="J718" s="1033">
        <v>6</v>
      </c>
      <c r="K718" s="1033">
        <v>9</v>
      </c>
      <c r="L718" s="1033">
        <v>33</v>
      </c>
      <c r="M718" s="1033">
        <v>37</v>
      </c>
      <c r="N718" s="1033">
        <v>138</v>
      </c>
      <c r="O718" s="1033">
        <v>100</v>
      </c>
      <c r="P718" s="1035">
        <v>14</v>
      </c>
      <c r="Q718" s="1035">
        <v>28</v>
      </c>
      <c r="R718" s="1033">
        <v>3</v>
      </c>
      <c r="S718" s="1033">
        <v>1</v>
      </c>
      <c r="T718" s="1033">
        <v>9</v>
      </c>
      <c r="U718" s="1033">
        <v>29</v>
      </c>
    </row>
    <row r="719" spans="1:21">
      <c r="A719" s="1033"/>
      <c r="B719" s="1033"/>
      <c r="C719" s="1033"/>
      <c r="D719" s="1034"/>
      <c r="E719" s="1033"/>
      <c r="F719" s="1033" t="s">
        <v>12206</v>
      </c>
      <c r="G719" s="1033">
        <v>622</v>
      </c>
      <c r="H719" s="1033">
        <v>0</v>
      </c>
      <c r="I719" s="1033">
        <v>2</v>
      </c>
      <c r="J719" s="1033">
        <v>13</v>
      </c>
      <c r="K719" s="1033">
        <v>21</v>
      </c>
      <c r="L719" s="1033">
        <v>57</v>
      </c>
      <c r="M719" s="1033">
        <v>52</v>
      </c>
      <c r="N719" s="1033">
        <v>209</v>
      </c>
      <c r="O719" s="1033">
        <v>150</v>
      </c>
      <c r="P719" s="1035">
        <v>14</v>
      </c>
      <c r="Q719" s="1035">
        <v>38</v>
      </c>
      <c r="R719" s="1033">
        <v>5</v>
      </c>
      <c r="S719" s="1033">
        <v>1</v>
      </c>
      <c r="T719" s="1033">
        <v>25</v>
      </c>
      <c r="U719" s="1033">
        <v>35</v>
      </c>
    </row>
    <row r="720" spans="1:21">
      <c r="A720" s="1033"/>
      <c r="B720" s="1033"/>
      <c r="C720" s="1033"/>
      <c r="D720" s="1034"/>
      <c r="E720" s="1033"/>
      <c r="F720" s="1033" t="s">
        <v>12207</v>
      </c>
      <c r="G720" s="1033">
        <v>34533</v>
      </c>
      <c r="H720" s="1033">
        <v>113</v>
      </c>
      <c r="I720" s="1033">
        <v>104</v>
      </c>
      <c r="J720" s="1033">
        <v>875</v>
      </c>
      <c r="K720" s="1033">
        <v>806</v>
      </c>
      <c r="L720" s="1033">
        <v>3052</v>
      </c>
      <c r="M720" s="1033">
        <v>2993</v>
      </c>
      <c r="N720" s="1033">
        <v>9175</v>
      </c>
      <c r="O720" s="1033">
        <v>7440</v>
      </c>
      <c r="P720" s="1035">
        <v>1314</v>
      </c>
      <c r="Q720" s="1035">
        <v>3144</v>
      </c>
      <c r="R720" s="1033">
        <v>230</v>
      </c>
      <c r="S720" s="1033">
        <v>286</v>
      </c>
      <c r="T720" s="1033">
        <v>1750</v>
      </c>
      <c r="U720" s="1033">
        <v>3251</v>
      </c>
    </row>
    <row r="721" spans="1:21">
      <c r="A721" s="1033"/>
      <c r="B721" s="1033"/>
      <c r="C721" s="1033"/>
      <c r="D721" s="1034"/>
      <c r="E721" s="1033"/>
      <c r="F721" s="1033" t="s">
        <v>6689</v>
      </c>
      <c r="G721" s="1033">
        <v>45526</v>
      </c>
      <c r="H721" s="1033">
        <v>191</v>
      </c>
      <c r="I721" s="1033">
        <v>186</v>
      </c>
      <c r="J721" s="1033">
        <v>1124</v>
      </c>
      <c r="K721" s="1033">
        <v>1040</v>
      </c>
      <c r="L721" s="1033">
        <v>3836</v>
      </c>
      <c r="M721" s="1033">
        <v>3759</v>
      </c>
      <c r="N721" s="1033">
        <v>12350</v>
      </c>
      <c r="O721" s="1033">
        <v>9811</v>
      </c>
      <c r="P721" s="1035">
        <v>1736</v>
      </c>
      <c r="Q721" s="1035">
        <v>4134</v>
      </c>
      <c r="R721" s="1033">
        <v>307</v>
      </c>
      <c r="S721" s="1033">
        <v>379</v>
      </c>
      <c r="T721" s="1033">
        <v>2328</v>
      </c>
      <c r="U721" s="1033">
        <v>4345</v>
      </c>
    </row>
    <row r="722" spans="1:21">
      <c r="A722" s="1033"/>
      <c r="B722" s="1033" t="s">
        <v>12416</v>
      </c>
      <c r="C722" s="1033" t="s">
        <v>12417</v>
      </c>
      <c r="D722" s="1034" t="s">
        <v>8467</v>
      </c>
      <c r="E722" s="1033" t="s">
        <v>12418</v>
      </c>
      <c r="F722" s="1033" t="s">
        <v>12201</v>
      </c>
      <c r="G722" s="1033">
        <v>47</v>
      </c>
      <c r="H722" s="1033">
        <v>0</v>
      </c>
      <c r="I722" s="1033">
        <v>0</v>
      </c>
      <c r="J722" s="1033">
        <v>1</v>
      </c>
      <c r="K722" s="1033">
        <v>1</v>
      </c>
      <c r="L722" s="1033">
        <v>1</v>
      </c>
      <c r="M722" s="1033">
        <v>4</v>
      </c>
      <c r="N722" s="1033">
        <v>28</v>
      </c>
      <c r="O722" s="1033">
        <v>9</v>
      </c>
      <c r="P722" s="1035">
        <v>1</v>
      </c>
      <c r="Q722" s="1035">
        <v>1</v>
      </c>
      <c r="R722" s="1033">
        <v>0</v>
      </c>
      <c r="S722" s="1033">
        <v>0</v>
      </c>
      <c r="T722" s="1033">
        <v>0</v>
      </c>
      <c r="U722" s="1033">
        <v>1</v>
      </c>
    </row>
    <row r="723" spans="1:21">
      <c r="A723" s="1033"/>
      <c r="B723" s="1033"/>
      <c r="C723" s="1033"/>
      <c r="D723" s="1034"/>
      <c r="E723" s="1033"/>
      <c r="F723" s="1033" t="s">
        <v>12202</v>
      </c>
      <c r="G723" s="1033">
        <v>3223</v>
      </c>
      <c r="H723" s="1033">
        <v>9</v>
      </c>
      <c r="I723" s="1033">
        <v>9</v>
      </c>
      <c r="J723" s="1033">
        <v>70</v>
      </c>
      <c r="K723" s="1033">
        <v>58</v>
      </c>
      <c r="L723" s="1033">
        <v>264</v>
      </c>
      <c r="M723" s="1033">
        <v>281</v>
      </c>
      <c r="N723" s="1033">
        <v>940</v>
      </c>
      <c r="O723" s="1033">
        <v>651</v>
      </c>
      <c r="P723" s="1035">
        <v>131</v>
      </c>
      <c r="Q723" s="1035">
        <v>271</v>
      </c>
      <c r="R723" s="1033">
        <v>12</v>
      </c>
      <c r="S723" s="1033">
        <v>19</v>
      </c>
      <c r="T723" s="1033">
        <v>170</v>
      </c>
      <c r="U723" s="1033">
        <v>338</v>
      </c>
    </row>
    <row r="724" spans="1:21">
      <c r="A724" s="1033"/>
      <c r="B724" s="1033"/>
      <c r="C724" s="1033"/>
      <c r="D724" s="1034"/>
      <c r="E724" s="1033"/>
      <c r="F724" s="1033" t="s">
        <v>12203</v>
      </c>
      <c r="G724" s="1033">
        <v>966</v>
      </c>
      <c r="H724" s="1033">
        <v>2</v>
      </c>
      <c r="I724" s="1033">
        <v>2</v>
      </c>
      <c r="J724" s="1033">
        <v>7</v>
      </c>
      <c r="K724" s="1033">
        <v>11</v>
      </c>
      <c r="L724" s="1033">
        <v>96</v>
      </c>
      <c r="M724" s="1033">
        <v>99</v>
      </c>
      <c r="N724" s="1033">
        <v>394</v>
      </c>
      <c r="O724" s="1033">
        <v>213</v>
      </c>
      <c r="P724" s="1035">
        <v>43</v>
      </c>
      <c r="Q724" s="1035">
        <v>61</v>
      </c>
      <c r="R724" s="1033">
        <v>3</v>
      </c>
      <c r="S724" s="1033">
        <v>1</v>
      </c>
      <c r="T724" s="1033">
        <v>14</v>
      </c>
      <c r="U724" s="1033">
        <v>20</v>
      </c>
    </row>
    <row r="725" spans="1:21">
      <c r="A725" s="1033"/>
      <c r="B725" s="1033"/>
      <c r="C725" s="1033"/>
      <c r="D725" s="1034"/>
      <c r="E725" s="1033"/>
      <c r="F725" s="1033" t="s">
        <v>12204</v>
      </c>
      <c r="G725" s="1033">
        <v>150</v>
      </c>
      <c r="H725" s="1033">
        <v>0</v>
      </c>
      <c r="I725" s="1033">
        <v>1</v>
      </c>
      <c r="J725" s="1033">
        <v>1</v>
      </c>
      <c r="K725" s="1033">
        <v>2</v>
      </c>
      <c r="L725" s="1033">
        <v>15</v>
      </c>
      <c r="M725" s="1033">
        <v>8</v>
      </c>
      <c r="N725" s="1033">
        <v>31</v>
      </c>
      <c r="O725" s="1033">
        <v>26</v>
      </c>
      <c r="P725" s="1035">
        <v>4</v>
      </c>
      <c r="Q725" s="1035">
        <v>14</v>
      </c>
      <c r="R725" s="1033">
        <v>2</v>
      </c>
      <c r="S725" s="1033">
        <v>2</v>
      </c>
      <c r="T725" s="1033">
        <v>15</v>
      </c>
      <c r="U725" s="1033">
        <v>29</v>
      </c>
    </row>
    <row r="726" spans="1:21">
      <c r="A726" s="1033"/>
      <c r="B726" s="1033"/>
      <c r="C726" s="1033"/>
      <c r="D726" s="1034"/>
      <c r="E726" s="1033"/>
      <c r="F726" s="1033" t="s">
        <v>12205</v>
      </c>
      <c r="G726" s="1033">
        <v>1894</v>
      </c>
      <c r="H726" s="1033">
        <v>0</v>
      </c>
      <c r="I726" s="1033">
        <v>0</v>
      </c>
      <c r="J726" s="1033">
        <v>30</v>
      </c>
      <c r="K726" s="1033">
        <v>30</v>
      </c>
      <c r="L726" s="1033">
        <v>162</v>
      </c>
      <c r="M726" s="1033">
        <v>157</v>
      </c>
      <c r="N726" s="1033">
        <v>429</v>
      </c>
      <c r="O726" s="1033">
        <v>335</v>
      </c>
      <c r="P726" s="1035">
        <v>93</v>
      </c>
      <c r="Q726" s="1035">
        <v>230</v>
      </c>
      <c r="R726" s="1033">
        <v>15</v>
      </c>
      <c r="S726" s="1033">
        <v>13</v>
      </c>
      <c r="T726" s="1033">
        <v>148</v>
      </c>
      <c r="U726" s="1033">
        <v>252</v>
      </c>
    </row>
    <row r="727" spans="1:21">
      <c r="A727" s="1033"/>
      <c r="B727" s="1033"/>
      <c r="C727" s="1033"/>
      <c r="D727" s="1034"/>
      <c r="E727" s="1033"/>
      <c r="F727" s="1033" t="s">
        <v>12206</v>
      </c>
      <c r="G727" s="1033">
        <v>7318</v>
      </c>
      <c r="H727" s="1033">
        <v>17</v>
      </c>
      <c r="I727" s="1033">
        <v>24</v>
      </c>
      <c r="J727" s="1033">
        <v>165</v>
      </c>
      <c r="K727" s="1033">
        <v>141</v>
      </c>
      <c r="L727" s="1033">
        <v>618</v>
      </c>
      <c r="M727" s="1033">
        <v>570</v>
      </c>
      <c r="N727" s="1033">
        <v>2052</v>
      </c>
      <c r="O727" s="1033">
        <v>1476</v>
      </c>
      <c r="P727" s="1035">
        <v>294</v>
      </c>
      <c r="Q727" s="1035">
        <v>724</v>
      </c>
      <c r="R727" s="1033">
        <v>45</v>
      </c>
      <c r="S727" s="1033">
        <v>51</v>
      </c>
      <c r="T727" s="1033">
        <v>421</v>
      </c>
      <c r="U727" s="1033">
        <v>720</v>
      </c>
    </row>
    <row r="728" spans="1:21">
      <c r="A728" s="1033"/>
      <c r="B728" s="1033"/>
      <c r="C728" s="1033"/>
      <c r="D728" s="1034"/>
      <c r="E728" s="1033"/>
      <c r="F728" s="1033" t="s">
        <v>12207</v>
      </c>
      <c r="G728" s="1033">
        <v>6165</v>
      </c>
      <c r="H728" s="1033">
        <v>32</v>
      </c>
      <c r="I728" s="1033">
        <v>19</v>
      </c>
      <c r="J728" s="1033">
        <v>112</v>
      </c>
      <c r="K728" s="1033">
        <v>103</v>
      </c>
      <c r="L728" s="1033">
        <v>559</v>
      </c>
      <c r="M728" s="1033">
        <v>488</v>
      </c>
      <c r="N728" s="1033">
        <v>1923</v>
      </c>
      <c r="O728" s="1033">
        <v>1268</v>
      </c>
      <c r="P728" s="1035">
        <v>232</v>
      </c>
      <c r="Q728" s="1035">
        <v>476</v>
      </c>
      <c r="R728" s="1033">
        <v>34</v>
      </c>
      <c r="S728" s="1033">
        <v>34</v>
      </c>
      <c r="T728" s="1033">
        <v>331</v>
      </c>
      <c r="U728" s="1033">
        <v>554</v>
      </c>
    </row>
    <row r="729" spans="1:21">
      <c r="A729" s="1033"/>
      <c r="B729" s="1033"/>
      <c r="C729" s="1033"/>
      <c r="D729" s="1034"/>
      <c r="E729" s="1033"/>
      <c r="F729" s="1033" t="s">
        <v>6689</v>
      </c>
      <c r="G729" s="1033">
        <v>19763</v>
      </c>
      <c r="H729" s="1033">
        <v>60</v>
      </c>
      <c r="I729" s="1033">
        <v>55</v>
      </c>
      <c r="J729" s="1033">
        <v>386</v>
      </c>
      <c r="K729" s="1033">
        <v>346</v>
      </c>
      <c r="L729" s="1033">
        <v>1715</v>
      </c>
      <c r="M729" s="1033">
        <v>1607</v>
      </c>
      <c r="N729" s="1033">
        <v>5797</v>
      </c>
      <c r="O729" s="1033">
        <v>3978</v>
      </c>
      <c r="P729" s="1035">
        <v>798</v>
      </c>
      <c r="Q729" s="1035">
        <v>1777</v>
      </c>
      <c r="R729" s="1033">
        <v>111</v>
      </c>
      <c r="S729" s="1033">
        <v>120</v>
      </c>
      <c r="T729" s="1033">
        <v>1099</v>
      </c>
      <c r="U729" s="1033">
        <v>1914</v>
      </c>
    </row>
    <row r="730" spans="1:21">
      <c r="A730" s="1033"/>
      <c r="B730" s="1033"/>
      <c r="C730" s="1033" t="s">
        <v>6689</v>
      </c>
      <c r="D730" s="1034"/>
      <c r="E730" s="1033"/>
      <c r="F730" s="1033"/>
      <c r="G730" s="1033">
        <v>960331</v>
      </c>
      <c r="H730" s="1033">
        <v>3620</v>
      </c>
      <c r="I730" s="1033">
        <v>3398</v>
      </c>
      <c r="J730" s="1033">
        <v>21797</v>
      </c>
      <c r="K730" s="1033">
        <v>20230</v>
      </c>
      <c r="L730" s="1033">
        <v>87754</v>
      </c>
      <c r="M730" s="1033">
        <v>82810</v>
      </c>
      <c r="N730" s="1033">
        <v>269733</v>
      </c>
      <c r="O730" s="1033">
        <v>201629</v>
      </c>
      <c r="P730" s="1035">
        <v>37045</v>
      </c>
      <c r="Q730" s="1035">
        <v>84653</v>
      </c>
      <c r="R730" s="1033">
        <v>5834</v>
      </c>
      <c r="S730" s="1033">
        <v>7025</v>
      </c>
      <c r="T730" s="1033">
        <v>47443</v>
      </c>
      <c r="U730" s="1033">
        <v>87360</v>
      </c>
    </row>
    <row r="731" spans="1:21">
      <c r="A731" s="1033" t="s">
        <v>6689</v>
      </c>
      <c r="B731" s="1033"/>
      <c r="C731" s="1033"/>
      <c r="D731" s="1034"/>
      <c r="E731" s="1033"/>
      <c r="F731" s="1033"/>
      <c r="G731" s="1033">
        <v>3853468</v>
      </c>
      <c r="H731" s="1033">
        <v>17044</v>
      </c>
      <c r="I731" s="1033">
        <v>15983</v>
      </c>
      <c r="J731" s="1033">
        <v>98687</v>
      </c>
      <c r="K731" s="1033">
        <v>92535</v>
      </c>
      <c r="L731" s="1033">
        <v>335643</v>
      </c>
      <c r="M731" s="1033">
        <v>318917</v>
      </c>
      <c r="N731" s="1033">
        <v>1034731</v>
      </c>
      <c r="O731" s="1033">
        <v>933326</v>
      </c>
      <c r="P731" s="1035">
        <v>126281</v>
      </c>
      <c r="Q731" s="1035">
        <v>323039</v>
      </c>
      <c r="R731" s="1033">
        <v>20583</v>
      </c>
      <c r="S731" s="1033">
        <v>28481</v>
      </c>
      <c r="T731" s="1033">
        <v>170720</v>
      </c>
      <c r="U731" s="1033">
        <v>337498</v>
      </c>
    </row>
    <row r="732" spans="1:21">
      <c r="A732" s="1033"/>
      <c r="B732" s="1033"/>
      <c r="C732" s="1033"/>
      <c r="D732" s="1034"/>
      <c r="E732" s="1033"/>
      <c r="F732" s="1033"/>
      <c r="G732" s="1033"/>
      <c r="H732" s="1033"/>
      <c r="I732" s="1033"/>
      <c r="J732" s="1033"/>
      <c r="K732" s="1033"/>
      <c r="L732" s="1033"/>
      <c r="M732" s="1033"/>
      <c r="N732" s="1033"/>
      <c r="O732" s="1033"/>
      <c r="P732" s="1035"/>
      <c r="Q732" s="1035"/>
      <c r="R732" s="1033"/>
      <c r="S732" s="1033"/>
      <c r="T732" s="1033"/>
      <c r="U732" s="1033"/>
    </row>
    <row r="733" spans="1:21">
      <c r="A733" s="1033"/>
      <c r="B733" s="1033"/>
      <c r="C733" s="1033"/>
      <c r="D733" s="1034"/>
      <c r="E733" s="1033"/>
      <c r="F733" s="1033"/>
      <c r="G733" s="1033"/>
      <c r="H733" s="1033"/>
      <c r="I733" s="1033"/>
      <c r="J733" s="1033"/>
      <c r="K733" s="1033"/>
      <c r="L733" s="1033"/>
      <c r="M733" s="1033"/>
      <c r="N733" s="1033"/>
      <c r="O733" s="1033"/>
      <c r="P733" s="1035"/>
      <c r="Q733" s="1035"/>
      <c r="R733" s="1033"/>
      <c r="S733" s="1033"/>
      <c r="T733" s="1033"/>
      <c r="U733" s="1033"/>
    </row>
    <row r="734" spans="1:21">
      <c r="A734" s="1033"/>
      <c r="B734" s="1033"/>
      <c r="C734" s="1033"/>
      <c r="D734" s="1034"/>
      <c r="E734" s="1033"/>
      <c r="F734" s="1033"/>
      <c r="G734" s="1033"/>
      <c r="H734" s="1033"/>
      <c r="I734" s="1033"/>
      <c r="J734" s="1033"/>
      <c r="K734" s="1033"/>
      <c r="L734" s="1033"/>
      <c r="M734" s="1033"/>
      <c r="N734" s="1033"/>
      <c r="O734" s="1033"/>
      <c r="P734" s="1035"/>
      <c r="Q734" s="1035"/>
      <c r="R734" s="1033"/>
      <c r="S734" s="1033"/>
      <c r="T734" s="1033"/>
      <c r="U734" s="1033"/>
    </row>
    <row r="735" spans="1:21">
      <c r="A735" s="1033"/>
      <c r="B735" s="1033"/>
      <c r="C735" s="1033"/>
      <c r="D735" s="1034"/>
      <c r="E735" s="1033"/>
      <c r="F735" s="1033"/>
      <c r="G735" s="1033"/>
      <c r="H735" s="1033"/>
      <c r="I735" s="1033"/>
      <c r="J735" s="1033"/>
      <c r="K735" s="1033"/>
      <c r="L735" s="1033"/>
      <c r="M735" s="1033"/>
      <c r="N735" s="1033"/>
      <c r="O735" s="1033"/>
      <c r="P735" s="1035"/>
      <c r="Q735" s="1035"/>
      <c r="R735" s="1033"/>
      <c r="S735" s="1033"/>
      <c r="T735" s="1033"/>
      <c r="U735" s="1033"/>
    </row>
    <row r="736" spans="1:21">
      <c r="A736" s="1033"/>
      <c r="B736" s="1033"/>
      <c r="C736" s="1033"/>
      <c r="D736" s="1034"/>
      <c r="E736" s="1033"/>
      <c r="F736" s="1033"/>
      <c r="G736" s="1033"/>
      <c r="H736" s="1033"/>
      <c r="I736" s="1033"/>
      <c r="J736" s="1033"/>
      <c r="K736" s="1033"/>
      <c r="L736" s="1033"/>
      <c r="M736" s="1033"/>
      <c r="N736" s="1033"/>
      <c r="O736" s="1033"/>
      <c r="P736" s="1035"/>
      <c r="Q736" s="1035"/>
      <c r="R736" s="1033"/>
      <c r="S736" s="1033"/>
      <c r="T736" s="1033"/>
      <c r="U736" s="1033"/>
    </row>
    <row r="737" spans="1:21">
      <c r="A737" s="1033"/>
      <c r="B737" s="1033"/>
      <c r="C737" s="1033"/>
      <c r="D737" s="1034"/>
      <c r="E737" s="1033"/>
      <c r="F737" s="1033"/>
      <c r="G737" s="1033"/>
      <c r="H737" s="1033"/>
      <c r="I737" s="1033"/>
      <c r="J737" s="1033"/>
      <c r="K737" s="1033"/>
      <c r="L737" s="1033"/>
      <c r="M737" s="1033"/>
      <c r="N737" s="1033"/>
      <c r="O737" s="1033"/>
      <c r="P737" s="1035"/>
      <c r="Q737" s="1035"/>
      <c r="R737" s="1033"/>
      <c r="S737" s="1033"/>
      <c r="T737" s="1033"/>
      <c r="U737" s="1033"/>
    </row>
    <row r="738" spans="1:21">
      <c r="A738" s="1033"/>
      <c r="B738" s="1033"/>
      <c r="C738" s="1033"/>
      <c r="D738" s="1034"/>
      <c r="E738" s="1033"/>
      <c r="F738" s="1033"/>
      <c r="G738" s="1033"/>
      <c r="H738" s="1033"/>
      <c r="I738" s="1033"/>
      <c r="J738" s="1033"/>
      <c r="K738" s="1033"/>
      <c r="L738" s="1033"/>
      <c r="M738" s="1033"/>
      <c r="N738" s="1033"/>
      <c r="O738" s="1033"/>
      <c r="P738" s="1035"/>
      <c r="Q738" s="1035"/>
      <c r="R738" s="1033"/>
      <c r="S738" s="1033"/>
      <c r="T738" s="1033"/>
      <c r="U738" s="1033"/>
    </row>
    <row r="739" spans="1:21">
      <c r="A739" s="1033"/>
      <c r="B739" s="1033"/>
      <c r="C739" s="1033"/>
      <c r="D739" s="1034"/>
      <c r="E739" s="1033"/>
      <c r="F739" s="1033"/>
      <c r="G739" s="1033"/>
      <c r="H739" s="1033"/>
      <c r="I739" s="1033"/>
      <c r="J739" s="1033"/>
      <c r="K739" s="1033"/>
      <c r="L739" s="1033"/>
      <c r="M739" s="1033"/>
      <c r="N739" s="1033"/>
      <c r="O739" s="1033"/>
      <c r="P739" s="1035"/>
      <c r="Q739" s="1035"/>
      <c r="R739" s="1033"/>
      <c r="S739" s="1033"/>
      <c r="T739" s="1033"/>
      <c r="U739" s="1033"/>
    </row>
    <row r="740" spans="1:21">
      <c r="A740" s="1033"/>
      <c r="B740" s="1033"/>
      <c r="C740" s="1033"/>
      <c r="D740" s="1034"/>
      <c r="E740" s="1033"/>
      <c r="F740" s="1033"/>
      <c r="G740" s="1033"/>
      <c r="H740" s="1033"/>
      <c r="I740" s="1033"/>
      <c r="J740" s="1033"/>
      <c r="K740" s="1033"/>
      <c r="L740" s="1033"/>
      <c r="M740" s="1033"/>
      <c r="N740" s="1033"/>
      <c r="O740" s="1033"/>
      <c r="P740" s="1035"/>
      <c r="Q740" s="1035"/>
      <c r="R740" s="1033"/>
      <c r="S740" s="1033"/>
      <c r="T740" s="1033"/>
      <c r="U740" s="1033"/>
    </row>
    <row r="741" spans="1:21">
      <c r="A741" s="1033"/>
      <c r="B741" s="1033"/>
      <c r="C741" s="1033"/>
      <c r="D741" s="1034"/>
      <c r="E741" s="1033"/>
      <c r="F741" s="1033"/>
      <c r="G741" s="1033"/>
      <c r="H741" s="1033"/>
      <c r="I741" s="1033"/>
      <c r="J741" s="1033"/>
      <c r="K741" s="1033"/>
      <c r="L741" s="1033"/>
      <c r="M741" s="1033"/>
      <c r="N741" s="1033"/>
      <c r="O741" s="1033"/>
      <c r="P741" s="1035"/>
      <c r="Q741" s="1035"/>
      <c r="R741" s="1033"/>
      <c r="S741" s="1033"/>
      <c r="T741" s="1033"/>
      <c r="U741" s="1033"/>
    </row>
    <row r="742" spans="1:21">
      <c r="A742" s="1033"/>
      <c r="B742" s="1033"/>
      <c r="C742" s="1033"/>
      <c r="D742" s="1034"/>
      <c r="E742" s="1033"/>
      <c r="F742" s="1033"/>
      <c r="G742" s="1033"/>
      <c r="H742" s="1033"/>
      <c r="I742" s="1033"/>
      <c r="J742" s="1033"/>
      <c r="K742" s="1033"/>
      <c r="L742" s="1033"/>
      <c r="M742" s="1033"/>
      <c r="N742" s="1033"/>
      <c r="O742" s="1033"/>
      <c r="P742" s="1035"/>
      <c r="Q742" s="1035"/>
      <c r="R742" s="1033"/>
      <c r="S742" s="1033"/>
      <c r="T742" s="1033"/>
      <c r="U742" s="1033"/>
    </row>
    <row r="743" spans="1:21">
      <c r="A743" s="1033"/>
      <c r="B743" s="1033"/>
      <c r="C743" s="1033"/>
      <c r="D743" s="1034"/>
      <c r="E743" s="1033"/>
      <c r="F743" s="1033"/>
      <c r="G743" s="1033"/>
      <c r="H743" s="1033"/>
      <c r="I743" s="1033"/>
      <c r="J743" s="1033"/>
      <c r="K743" s="1033"/>
      <c r="L743" s="1033"/>
      <c r="M743" s="1033"/>
      <c r="N743" s="1033"/>
      <c r="O743" s="1033"/>
      <c r="P743" s="1035"/>
      <c r="Q743" s="1035"/>
      <c r="R743" s="1033"/>
      <c r="S743" s="1033"/>
      <c r="T743" s="1033"/>
      <c r="U743" s="1033"/>
    </row>
    <row r="744" spans="1:21">
      <c r="A744" s="1033"/>
      <c r="B744" s="1033"/>
      <c r="C744" s="1033"/>
      <c r="D744" s="1034"/>
      <c r="E744" s="1033"/>
      <c r="F744" s="1033"/>
      <c r="G744" s="1033"/>
      <c r="H744" s="1033"/>
      <c r="I744" s="1033"/>
      <c r="J744" s="1033"/>
      <c r="K744" s="1033"/>
      <c r="L744" s="1033"/>
      <c r="M744" s="1033"/>
      <c r="N744" s="1033"/>
      <c r="O744" s="1033"/>
      <c r="P744" s="1035"/>
      <c r="Q744" s="1035"/>
      <c r="R744" s="1033"/>
      <c r="S744" s="1033"/>
      <c r="T744" s="1033"/>
      <c r="U744" s="1033"/>
    </row>
    <row r="745" spans="1:21">
      <c r="A745" s="1033"/>
      <c r="B745" s="1033"/>
      <c r="C745" s="1033"/>
      <c r="D745" s="1034"/>
      <c r="E745" s="1033"/>
      <c r="F745" s="1033"/>
      <c r="G745" s="1033"/>
      <c r="H745" s="1033"/>
      <c r="I745" s="1033"/>
      <c r="J745" s="1033"/>
      <c r="K745" s="1033"/>
      <c r="L745" s="1033"/>
      <c r="M745" s="1033"/>
      <c r="N745" s="1033"/>
      <c r="O745" s="1033"/>
      <c r="P745" s="1035"/>
      <c r="Q745" s="1035"/>
      <c r="R745" s="1033"/>
      <c r="S745" s="1033"/>
      <c r="T745" s="1033"/>
      <c r="U745" s="1033"/>
    </row>
    <row r="746" spans="1:21">
      <c r="A746" s="1033"/>
      <c r="B746" s="1033"/>
      <c r="C746" s="1033"/>
      <c r="D746" s="1034"/>
      <c r="E746" s="1033"/>
      <c r="F746" s="1033"/>
      <c r="G746" s="1033"/>
      <c r="H746" s="1033"/>
      <c r="I746" s="1033"/>
      <c r="J746" s="1033"/>
      <c r="K746" s="1033"/>
      <c r="L746" s="1033"/>
      <c r="M746" s="1033"/>
      <c r="N746" s="1033"/>
      <c r="O746" s="1033"/>
      <c r="P746" s="1035"/>
      <c r="Q746" s="1035"/>
      <c r="R746" s="1033"/>
      <c r="S746" s="1033"/>
      <c r="T746" s="1033"/>
      <c r="U746" s="1033"/>
    </row>
    <row r="747" spans="1:21">
      <c r="A747" s="1033"/>
      <c r="B747" s="1033"/>
      <c r="C747" s="1033"/>
      <c r="D747" s="1034"/>
      <c r="E747" s="1033"/>
      <c r="F747" s="1033"/>
      <c r="G747" s="1033"/>
      <c r="H747" s="1033"/>
      <c r="I747" s="1033"/>
      <c r="J747" s="1033"/>
      <c r="K747" s="1033"/>
      <c r="L747" s="1033"/>
      <c r="M747" s="1033"/>
      <c r="N747" s="1033"/>
      <c r="O747" s="1033"/>
      <c r="P747" s="1035"/>
      <c r="Q747" s="1035"/>
      <c r="R747" s="1033"/>
      <c r="S747" s="1033"/>
      <c r="T747" s="1033"/>
      <c r="U747" s="1033"/>
    </row>
    <row r="748" spans="1:21">
      <c r="A748" s="1033"/>
      <c r="B748" s="1033"/>
      <c r="C748" s="1033"/>
      <c r="D748" s="1034"/>
      <c r="E748" s="1033"/>
      <c r="F748" s="1033"/>
      <c r="G748" s="1033"/>
      <c r="H748" s="1033"/>
      <c r="I748" s="1033"/>
      <c r="J748" s="1033"/>
      <c r="K748" s="1033"/>
      <c r="L748" s="1033"/>
      <c r="M748" s="1033"/>
      <c r="N748" s="1033"/>
      <c r="O748" s="1033"/>
      <c r="P748" s="1035"/>
      <c r="Q748" s="1035"/>
      <c r="R748" s="1033"/>
      <c r="S748" s="1033"/>
      <c r="T748" s="1033"/>
      <c r="U748" s="1033"/>
    </row>
    <row r="749" spans="1:21">
      <c r="A749" s="1033"/>
      <c r="B749" s="1033"/>
      <c r="C749" s="1033"/>
      <c r="D749" s="1034"/>
      <c r="E749" s="1033"/>
      <c r="F749" s="1033"/>
      <c r="G749" s="1033"/>
      <c r="H749" s="1033"/>
      <c r="I749" s="1033"/>
      <c r="J749" s="1033"/>
      <c r="K749" s="1033"/>
      <c r="L749" s="1033"/>
      <c r="M749" s="1033"/>
      <c r="N749" s="1033"/>
      <c r="O749" s="1033"/>
      <c r="P749" s="1035"/>
      <c r="Q749" s="1035"/>
      <c r="R749" s="1033"/>
      <c r="S749" s="1033"/>
      <c r="T749" s="1033"/>
      <c r="U749" s="1033"/>
    </row>
    <row r="750" spans="1:21">
      <c r="A750" s="1033"/>
      <c r="B750" s="1033"/>
      <c r="C750" s="1033"/>
      <c r="D750" s="1034"/>
      <c r="E750" s="1033"/>
      <c r="F750" s="1033"/>
      <c r="G750" s="1033"/>
      <c r="H750" s="1033"/>
      <c r="I750" s="1033"/>
      <c r="J750" s="1033"/>
      <c r="K750" s="1033"/>
      <c r="L750" s="1033"/>
      <c r="M750" s="1033"/>
      <c r="N750" s="1033"/>
      <c r="O750" s="1033"/>
      <c r="P750" s="1035"/>
      <c r="Q750" s="1035"/>
      <c r="R750" s="1033"/>
      <c r="S750" s="1033"/>
      <c r="T750" s="1033"/>
      <c r="U750" s="1033"/>
    </row>
    <row r="751" spans="1:21">
      <c r="A751" s="1033"/>
      <c r="B751" s="1033"/>
      <c r="C751" s="1033"/>
      <c r="D751" s="1034"/>
      <c r="E751" s="1033"/>
      <c r="F751" s="1033"/>
      <c r="G751" s="1033"/>
      <c r="H751" s="1033"/>
      <c r="I751" s="1033"/>
      <c r="J751" s="1033"/>
      <c r="K751" s="1033"/>
      <c r="L751" s="1033"/>
      <c r="M751" s="1033"/>
      <c r="N751" s="1033"/>
      <c r="O751" s="1033"/>
      <c r="P751" s="1035"/>
      <c r="Q751" s="1035"/>
      <c r="R751" s="1033"/>
      <c r="S751" s="1033"/>
      <c r="T751" s="1033"/>
      <c r="U751" s="1033"/>
    </row>
    <row r="752" spans="1:21">
      <c r="A752" s="1033"/>
      <c r="B752" s="1033"/>
      <c r="C752" s="1033"/>
      <c r="D752" s="1034"/>
      <c r="E752" s="1033"/>
      <c r="F752" s="1033"/>
      <c r="G752" s="1033"/>
      <c r="H752" s="1033"/>
      <c r="I752" s="1033"/>
      <c r="J752" s="1033"/>
      <c r="K752" s="1033"/>
      <c r="L752" s="1033"/>
      <c r="M752" s="1033"/>
      <c r="N752" s="1033"/>
      <c r="O752" s="1033"/>
      <c r="P752" s="1035"/>
      <c r="Q752" s="1035"/>
      <c r="R752" s="1033"/>
      <c r="S752" s="1033"/>
      <c r="T752" s="1033"/>
      <c r="U752" s="1033"/>
    </row>
    <row r="753" spans="1:21">
      <c r="A753" s="1033"/>
      <c r="B753" s="1033"/>
      <c r="C753" s="1033"/>
      <c r="D753" s="1034"/>
      <c r="E753" s="1033"/>
      <c r="F753" s="1033"/>
      <c r="G753" s="1033"/>
      <c r="H753" s="1033"/>
      <c r="I753" s="1033"/>
      <c r="J753" s="1033"/>
      <c r="K753" s="1033"/>
      <c r="L753" s="1033"/>
      <c r="M753" s="1033"/>
      <c r="N753" s="1033"/>
      <c r="O753" s="1033"/>
      <c r="P753" s="1035"/>
      <c r="Q753" s="1035"/>
      <c r="R753" s="1033"/>
      <c r="S753" s="1033"/>
      <c r="T753" s="1033"/>
      <c r="U753" s="1033"/>
    </row>
    <row r="754" spans="1:21">
      <c r="A754" s="1033"/>
      <c r="B754" s="1033"/>
      <c r="C754" s="1033"/>
      <c r="D754" s="1034"/>
      <c r="E754" s="1033"/>
      <c r="F754" s="1033"/>
      <c r="G754" s="1033"/>
      <c r="H754" s="1033"/>
      <c r="I754" s="1033"/>
      <c r="J754" s="1033"/>
      <c r="K754" s="1033"/>
      <c r="L754" s="1033"/>
      <c r="M754" s="1033"/>
      <c r="N754" s="1033"/>
      <c r="O754" s="1033"/>
      <c r="P754" s="1035"/>
      <c r="Q754" s="1035"/>
      <c r="R754" s="1033"/>
      <c r="S754" s="1033"/>
      <c r="T754" s="1033"/>
      <c r="U754" s="1033"/>
    </row>
    <row r="755" spans="1:21">
      <c r="A755" s="1033"/>
      <c r="B755" s="1033"/>
      <c r="C755" s="1033"/>
      <c r="D755" s="1034"/>
      <c r="E755" s="1033"/>
      <c r="F755" s="1033"/>
      <c r="G755" s="1033"/>
      <c r="H755" s="1033"/>
      <c r="I755" s="1033"/>
      <c r="J755" s="1033"/>
      <c r="K755" s="1033"/>
      <c r="L755" s="1033"/>
      <c r="M755" s="1033"/>
      <c r="N755" s="1033"/>
      <c r="O755" s="1033"/>
      <c r="P755" s="1035"/>
      <c r="Q755" s="1035"/>
      <c r="R755" s="1033"/>
      <c r="S755" s="1033"/>
      <c r="T755" s="1033"/>
      <c r="U755" s="1033"/>
    </row>
    <row r="756" spans="1:21">
      <c r="A756" s="1033"/>
      <c r="B756" s="1033"/>
      <c r="C756" s="1033"/>
      <c r="D756" s="1034"/>
      <c r="E756" s="1033"/>
      <c r="F756" s="1033"/>
      <c r="G756" s="1033"/>
      <c r="H756" s="1033"/>
      <c r="I756" s="1033"/>
      <c r="J756" s="1033"/>
      <c r="K756" s="1033"/>
      <c r="L756" s="1033"/>
      <c r="M756" s="1033"/>
      <c r="N756" s="1033"/>
      <c r="O756" s="1033"/>
      <c r="P756" s="1035"/>
      <c r="Q756" s="1035"/>
      <c r="R756" s="1033"/>
      <c r="S756" s="1033"/>
      <c r="T756" s="1033"/>
      <c r="U756" s="1033"/>
    </row>
    <row r="757" spans="1:21">
      <c r="A757" s="1033"/>
      <c r="B757" s="1033"/>
      <c r="C757" s="1033"/>
      <c r="D757" s="1034"/>
      <c r="E757" s="1033"/>
      <c r="F757" s="1033"/>
      <c r="G757" s="1033"/>
      <c r="H757" s="1033"/>
      <c r="I757" s="1033"/>
      <c r="J757" s="1033"/>
      <c r="K757" s="1033"/>
      <c r="L757" s="1033"/>
      <c r="M757" s="1033"/>
      <c r="N757" s="1033"/>
      <c r="O757" s="1033"/>
      <c r="P757" s="1035"/>
      <c r="Q757" s="1035"/>
      <c r="R757" s="1033"/>
      <c r="S757" s="1033"/>
      <c r="T757" s="1033"/>
      <c r="U757" s="1033"/>
    </row>
    <row r="758" spans="1:21">
      <c r="A758" s="1033"/>
      <c r="B758" s="1033"/>
      <c r="C758" s="1033"/>
      <c r="D758" s="1034"/>
      <c r="E758" s="1033"/>
      <c r="F758" s="1033"/>
      <c r="G758" s="1033"/>
      <c r="H758" s="1033"/>
      <c r="I758" s="1033"/>
      <c r="J758" s="1033"/>
      <c r="K758" s="1033"/>
      <c r="L758" s="1033"/>
      <c r="M758" s="1033"/>
      <c r="N758" s="1033"/>
      <c r="O758" s="1033"/>
      <c r="P758" s="1035"/>
      <c r="Q758" s="1035"/>
      <c r="R758" s="1033"/>
      <c r="S758" s="1033"/>
      <c r="T758" s="1033"/>
      <c r="U758" s="1033"/>
    </row>
    <row r="759" spans="1:21">
      <c r="A759" s="1033"/>
      <c r="B759" s="1033"/>
      <c r="C759" s="1033"/>
      <c r="D759" s="1034"/>
      <c r="E759" s="1033"/>
      <c r="F759" s="1033"/>
      <c r="G759" s="1033"/>
      <c r="H759" s="1033"/>
      <c r="I759" s="1033"/>
      <c r="J759" s="1033"/>
      <c r="K759" s="1033"/>
      <c r="L759" s="1033"/>
      <c r="M759" s="1033"/>
      <c r="N759" s="1033"/>
      <c r="O759" s="1033"/>
      <c r="P759" s="1035"/>
      <c r="Q759" s="1035"/>
      <c r="R759" s="1033"/>
      <c r="S759" s="1033"/>
      <c r="T759" s="1033"/>
      <c r="U759" s="1033"/>
    </row>
    <row r="760" spans="1:21">
      <c r="A760" s="1033"/>
      <c r="B760" s="1033"/>
      <c r="C760" s="1033"/>
      <c r="D760" s="1034"/>
      <c r="E760" s="1033"/>
      <c r="F760" s="1033"/>
      <c r="G760" s="1033"/>
      <c r="H760" s="1033"/>
      <c r="I760" s="1033"/>
      <c r="J760" s="1033"/>
      <c r="K760" s="1033"/>
      <c r="L760" s="1033"/>
      <c r="M760" s="1033"/>
      <c r="N760" s="1033"/>
      <c r="O760" s="1033"/>
      <c r="P760" s="1035"/>
      <c r="Q760" s="1035"/>
      <c r="R760" s="1033"/>
      <c r="S760" s="1033"/>
      <c r="T760" s="1033"/>
      <c r="U760" s="1033"/>
    </row>
    <row r="761" spans="1:21">
      <c r="A761" s="1033"/>
      <c r="B761" s="1033"/>
      <c r="C761" s="1033"/>
      <c r="D761" s="1034"/>
      <c r="E761" s="1033"/>
      <c r="F761" s="1033"/>
      <c r="G761" s="1033"/>
      <c r="H761" s="1033"/>
      <c r="I761" s="1033"/>
      <c r="J761" s="1033"/>
      <c r="K761" s="1033"/>
      <c r="L761" s="1033"/>
      <c r="M761" s="1033"/>
      <c r="N761" s="1033"/>
      <c r="O761" s="1033"/>
      <c r="P761" s="1035"/>
      <c r="Q761" s="1035"/>
      <c r="R761" s="1033"/>
      <c r="S761" s="1033"/>
      <c r="T761" s="1033"/>
      <c r="U761" s="1033"/>
    </row>
    <row r="762" spans="1:21">
      <c r="A762" s="1033"/>
      <c r="B762" s="1033"/>
      <c r="C762" s="1033"/>
      <c r="D762" s="1034"/>
      <c r="E762" s="1033"/>
      <c r="F762" s="1033"/>
      <c r="G762" s="1033"/>
      <c r="H762" s="1033"/>
      <c r="I762" s="1033"/>
      <c r="J762" s="1033"/>
      <c r="K762" s="1033"/>
      <c r="L762" s="1033"/>
      <c r="M762" s="1033"/>
      <c r="N762" s="1033"/>
      <c r="O762" s="1033"/>
      <c r="P762" s="1035"/>
      <c r="Q762" s="1035"/>
      <c r="R762" s="1033"/>
      <c r="S762" s="1033"/>
      <c r="T762" s="1033"/>
      <c r="U762" s="1033"/>
    </row>
    <row r="763" spans="1:21">
      <c r="A763" s="1033"/>
      <c r="B763" s="1033"/>
      <c r="C763" s="1033"/>
      <c r="D763" s="1034"/>
      <c r="E763" s="1033"/>
      <c r="F763" s="1033"/>
      <c r="G763" s="1033"/>
      <c r="H763" s="1033"/>
      <c r="I763" s="1033"/>
      <c r="J763" s="1033"/>
      <c r="K763" s="1033"/>
      <c r="L763" s="1033"/>
      <c r="M763" s="1033"/>
      <c r="N763" s="1033"/>
      <c r="O763" s="1033"/>
      <c r="P763" s="1035"/>
      <c r="Q763" s="1035"/>
      <c r="R763" s="1033"/>
      <c r="S763" s="1033"/>
      <c r="T763" s="1033"/>
      <c r="U763" s="1033"/>
    </row>
    <row r="764" spans="1:21">
      <c r="A764" s="1033"/>
      <c r="B764" s="1033"/>
      <c r="C764" s="1033"/>
      <c r="D764" s="1034"/>
      <c r="E764" s="1033"/>
      <c r="F764" s="1033"/>
      <c r="G764" s="1033"/>
      <c r="H764" s="1033"/>
      <c r="I764" s="1033"/>
      <c r="J764" s="1033"/>
      <c r="K764" s="1033"/>
      <c r="L764" s="1033"/>
      <c r="M764" s="1033"/>
      <c r="N764" s="1033"/>
      <c r="O764" s="1033"/>
      <c r="P764" s="1035"/>
      <c r="Q764" s="1035"/>
      <c r="R764" s="1033"/>
      <c r="S764" s="1033"/>
      <c r="T764" s="1033"/>
      <c r="U764" s="1033"/>
    </row>
    <row r="765" spans="1:21">
      <c r="A765" s="1033"/>
      <c r="B765" s="1033"/>
      <c r="C765" s="1033"/>
      <c r="D765" s="1034"/>
      <c r="E765" s="1033"/>
      <c r="F765" s="1033"/>
      <c r="G765" s="1033"/>
      <c r="H765" s="1033"/>
      <c r="I765" s="1033"/>
      <c r="J765" s="1033"/>
      <c r="K765" s="1033"/>
      <c r="L765" s="1033"/>
      <c r="M765" s="1033"/>
      <c r="N765" s="1033"/>
      <c r="O765" s="1033"/>
      <c r="P765" s="1035"/>
      <c r="Q765" s="1035"/>
      <c r="R765" s="1033"/>
      <c r="S765" s="1033"/>
      <c r="T765" s="1033"/>
      <c r="U765" s="1033"/>
    </row>
    <row r="766" spans="1:21">
      <c r="A766" s="1033"/>
      <c r="B766" s="1033"/>
      <c r="C766" s="1033"/>
      <c r="D766" s="1034"/>
      <c r="E766" s="1033"/>
      <c r="F766" s="1033"/>
      <c r="G766" s="1033"/>
      <c r="H766" s="1033"/>
      <c r="I766" s="1033"/>
      <c r="J766" s="1033"/>
      <c r="K766" s="1033"/>
      <c r="L766" s="1033"/>
      <c r="M766" s="1033"/>
      <c r="N766" s="1033"/>
      <c r="O766" s="1033"/>
      <c r="P766" s="1035"/>
      <c r="Q766" s="1035"/>
      <c r="R766" s="1033"/>
      <c r="S766" s="1033"/>
      <c r="T766" s="1033"/>
      <c r="U766" s="1033"/>
    </row>
    <row r="767" spans="1:21">
      <c r="A767" s="1033"/>
      <c r="B767" s="1033"/>
      <c r="C767" s="1033"/>
      <c r="D767" s="1034"/>
      <c r="E767" s="1033"/>
      <c r="F767" s="1033"/>
      <c r="G767" s="1033"/>
      <c r="H767" s="1033"/>
      <c r="I767" s="1033"/>
      <c r="J767" s="1033"/>
      <c r="K767" s="1033"/>
      <c r="L767" s="1033"/>
      <c r="M767" s="1033"/>
      <c r="N767" s="1033"/>
      <c r="O767" s="1033"/>
      <c r="P767" s="1035"/>
      <c r="Q767" s="1035"/>
      <c r="R767" s="1033"/>
      <c r="S767" s="1033"/>
      <c r="T767" s="1033"/>
      <c r="U767" s="1033"/>
    </row>
    <row r="768" spans="1:21">
      <c r="A768" s="1033"/>
      <c r="B768" s="1033"/>
      <c r="C768" s="1033"/>
      <c r="D768" s="1034"/>
      <c r="E768" s="1033"/>
      <c r="F768" s="1033"/>
      <c r="G768" s="1033"/>
      <c r="H768" s="1033"/>
      <c r="I768" s="1033"/>
      <c r="J768" s="1033"/>
      <c r="K768" s="1033"/>
      <c r="L768" s="1033"/>
      <c r="M768" s="1033"/>
      <c r="N768" s="1033"/>
      <c r="O768" s="1033"/>
      <c r="P768" s="1035"/>
      <c r="Q768" s="1035"/>
      <c r="R768" s="1033"/>
      <c r="S768" s="1033"/>
      <c r="T768" s="1033"/>
      <c r="U768" s="1033"/>
    </row>
    <row r="769" spans="1:21">
      <c r="A769" s="1033"/>
      <c r="B769" s="1033"/>
      <c r="C769" s="1033"/>
      <c r="D769" s="1034"/>
      <c r="E769" s="1033"/>
      <c r="F769" s="1033"/>
      <c r="G769" s="1033"/>
      <c r="H769" s="1033"/>
      <c r="I769" s="1033"/>
      <c r="J769" s="1033"/>
      <c r="K769" s="1033"/>
      <c r="L769" s="1033"/>
      <c r="M769" s="1033"/>
      <c r="N769" s="1033"/>
      <c r="O769" s="1033"/>
      <c r="P769" s="1035"/>
      <c r="Q769" s="1035"/>
      <c r="R769" s="1033"/>
      <c r="S769" s="1033"/>
      <c r="T769" s="1033"/>
      <c r="U769" s="1033"/>
    </row>
    <row r="770" spans="1:21">
      <c r="A770" s="1033"/>
      <c r="B770" s="1033"/>
      <c r="C770" s="1033"/>
      <c r="D770" s="1034"/>
      <c r="E770" s="1033"/>
      <c r="F770" s="1033"/>
      <c r="G770" s="1033"/>
      <c r="H770" s="1033"/>
      <c r="I770" s="1033"/>
      <c r="J770" s="1033"/>
      <c r="K770" s="1033"/>
      <c r="L770" s="1033"/>
      <c r="M770" s="1033"/>
      <c r="N770" s="1033"/>
      <c r="O770" s="1033"/>
      <c r="P770" s="1035"/>
      <c r="Q770" s="1035"/>
      <c r="R770" s="1033"/>
      <c r="S770" s="1033"/>
      <c r="T770" s="1033"/>
      <c r="U770" s="1033"/>
    </row>
    <row r="771" spans="1:21">
      <c r="A771" s="1033"/>
      <c r="B771" s="1033"/>
      <c r="C771" s="1033"/>
      <c r="D771" s="1034"/>
      <c r="E771" s="1033"/>
      <c r="F771" s="1033"/>
      <c r="G771" s="1033"/>
      <c r="H771" s="1033"/>
      <c r="I771" s="1033"/>
      <c r="J771" s="1033"/>
      <c r="K771" s="1033"/>
      <c r="L771" s="1033"/>
      <c r="M771" s="1033"/>
      <c r="N771" s="1033"/>
      <c r="O771" s="1033"/>
      <c r="P771" s="1035"/>
      <c r="Q771" s="1035"/>
      <c r="R771" s="1033"/>
      <c r="S771" s="1033"/>
      <c r="T771" s="1033"/>
      <c r="U771" s="1033"/>
    </row>
    <row r="772" spans="1:21">
      <c r="A772" s="1033"/>
      <c r="B772" s="1033"/>
      <c r="C772" s="1033"/>
      <c r="D772" s="1034"/>
      <c r="E772" s="1033"/>
      <c r="F772" s="1033"/>
      <c r="G772" s="1033"/>
      <c r="H772" s="1033"/>
      <c r="I772" s="1033"/>
      <c r="J772" s="1033"/>
      <c r="K772" s="1033"/>
      <c r="L772" s="1033"/>
      <c r="M772" s="1033"/>
      <c r="N772" s="1033"/>
      <c r="O772" s="1033"/>
      <c r="P772" s="1035"/>
      <c r="Q772" s="1035"/>
      <c r="R772" s="1033"/>
      <c r="S772" s="1033"/>
      <c r="T772" s="1033"/>
      <c r="U772" s="1033"/>
    </row>
    <row r="773" spans="1:21">
      <c r="A773" s="1033"/>
      <c r="B773" s="1033"/>
      <c r="C773" s="1033"/>
      <c r="D773" s="1034"/>
      <c r="E773" s="1033"/>
      <c r="F773" s="1033"/>
      <c r="G773" s="1033"/>
      <c r="H773" s="1033"/>
      <c r="I773" s="1033"/>
      <c r="J773" s="1033"/>
      <c r="K773" s="1033"/>
      <c r="L773" s="1033"/>
      <c r="M773" s="1033"/>
      <c r="N773" s="1033"/>
      <c r="O773" s="1033"/>
      <c r="P773" s="1035"/>
      <c r="Q773" s="1035"/>
      <c r="R773" s="1033"/>
      <c r="S773" s="1033"/>
      <c r="T773" s="1033"/>
      <c r="U773" s="1033"/>
    </row>
    <row r="774" spans="1:21">
      <c r="A774" s="1033"/>
      <c r="B774" s="1033"/>
      <c r="C774" s="1033"/>
      <c r="D774" s="1034"/>
      <c r="E774" s="1033"/>
      <c r="F774" s="1033"/>
      <c r="G774" s="1033"/>
      <c r="H774" s="1033"/>
      <c r="I774" s="1033"/>
      <c r="J774" s="1033"/>
      <c r="K774" s="1033"/>
      <c r="L774" s="1033"/>
      <c r="M774" s="1033"/>
      <c r="N774" s="1033"/>
      <c r="O774" s="1033"/>
      <c r="P774" s="1035"/>
      <c r="Q774" s="1035"/>
      <c r="R774" s="1033"/>
      <c r="S774" s="1033"/>
      <c r="T774" s="1033"/>
      <c r="U774" s="1033"/>
    </row>
    <row r="775" spans="1:21">
      <c r="A775" s="1033"/>
      <c r="B775" s="1033"/>
      <c r="C775" s="1033"/>
      <c r="D775" s="1034"/>
      <c r="E775" s="1033"/>
      <c r="F775" s="1033"/>
      <c r="G775" s="1033"/>
      <c r="H775" s="1033"/>
      <c r="I775" s="1033"/>
      <c r="J775" s="1033"/>
      <c r="K775" s="1033"/>
      <c r="L775" s="1033"/>
      <c r="M775" s="1033"/>
      <c r="N775" s="1033"/>
      <c r="O775" s="1033"/>
      <c r="P775" s="1035"/>
      <c r="Q775" s="1035"/>
      <c r="R775" s="1033"/>
      <c r="S775" s="1033"/>
      <c r="T775" s="1033"/>
      <c r="U775" s="1033"/>
    </row>
    <row r="776" spans="1:21">
      <c r="A776" s="1033"/>
      <c r="B776" s="1033"/>
      <c r="C776" s="1033"/>
      <c r="D776" s="1034"/>
      <c r="E776" s="1033"/>
      <c r="F776" s="1033"/>
      <c r="G776" s="1033"/>
      <c r="H776" s="1033"/>
      <c r="I776" s="1033"/>
      <c r="J776" s="1033"/>
      <c r="K776" s="1033"/>
      <c r="L776" s="1033"/>
      <c r="M776" s="1033"/>
      <c r="N776" s="1033"/>
      <c r="O776" s="1033"/>
      <c r="P776" s="1035"/>
      <c r="Q776" s="1035"/>
      <c r="R776" s="1033"/>
      <c r="S776" s="1033"/>
      <c r="T776" s="1033"/>
      <c r="U776" s="1033"/>
    </row>
    <row r="777" spans="1:21">
      <c r="A777" s="1033"/>
      <c r="B777" s="1033"/>
      <c r="C777" s="1033"/>
      <c r="D777" s="1034"/>
      <c r="E777" s="1033"/>
      <c r="F777" s="1033"/>
      <c r="G777" s="1033"/>
      <c r="H777" s="1033"/>
      <c r="I777" s="1033"/>
      <c r="J777" s="1033"/>
      <c r="K777" s="1033"/>
      <c r="L777" s="1033"/>
      <c r="M777" s="1033"/>
      <c r="N777" s="1033"/>
      <c r="O777" s="1033"/>
      <c r="P777" s="1035"/>
      <c r="Q777" s="1035"/>
      <c r="R777" s="1033"/>
      <c r="S777" s="1033"/>
      <c r="T777" s="1033"/>
      <c r="U777" s="1033"/>
    </row>
    <row r="778" spans="1:21">
      <c r="A778" s="1033"/>
      <c r="B778" s="1033"/>
      <c r="C778" s="1033"/>
      <c r="D778" s="1034"/>
      <c r="E778" s="1033"/>
      <c r="F778" s="1033"/>
      <c r="G778" s="1033"/>
      <c r="H778" s="1033"/>
      <c r="I778" s="1033"/>
      <c r="J778" s="1033"/>
      <c r="K778" s="1033"/>
      <c r="L778" s="1033"/>
      <c r="M778" s="1033"/>
      <c r="N778" s="1033"/>
      <c r="O778" s="1033"/>
      <c r="P778" s="1035"/>
      <c r="Q778" s="1035"/>
      <c r="R778" s="1033"/>
      <c r="S778" s="1033"/>
      <c r="T778" s="1033"/>
      <c r="U778" s="1033"/>
    </row>
    <row r="779" spans="1:21">
      <c r="A779" s="1033"/>
      <c r="B779" s="1033"/>
      <c r="C779" s="1033"/>
      <c r="D779" s="1034"/>
      <c r="E779" s="1033"/>
      <c r="F779" s="1033"/>
      <c r="G779" s="1033"/>
      <c r="H779" s="1033"/>
      <c r="I779" s="1033"/>
      <c r="J779" s="1033"/>
      <c r="K779" s="1033"/>
      <c r="L779" s="1033"/>
      <c r="M779" s="1033"/>
      <c r="N779" s="1033"/>
      <c r="O779" s="1033"/>
      <c r="P779" s="1035"/>
      <c r="Q779" s="1035"/>
      <c r="R779" s="1033"/>
      <c r="S779" s="1033"/>
      <c r="T779" s="1033"/>
      <c r="U779" s="1033"/>
    </row>
    <row r="780" spans="1:21">
      <c r="A780" s="1033"/>
      <c r="B780" s="1033"/>
      <c r="C780" s="1033"/>
      <c r="D780" s="1034"/>
      <c r="E780" s="1033"/>
      <c r="F780" s="1033"/>
      <c r="G780" s="1033"/>
      <c r="H780" s="1033"/>
      <c r="I780" s="1033"/>
      <c r="J780" s="1033"/>
      <c r="K780" s="1033"/>
      <c r="L780" s="1033"/>
      <c r="M780" s="1033"/>
      <c r="N780" s="1033"/>
      <c r="O780" s="1033"/>
      <c r="P780" s="1035"/>
      <c r="Q780" s="1035"/>
      <c r="R780" s="1033"/>
      <c r="S780" s="1033"/>
      <c r="T780" s="1033"/>
      <c r="U780" s="1033"/>
    </row>
    <row r="781" spans="1:21">
      <c r="A781" s="1033"/>
      <c r="B781" s="1033"/>
      <c r="C781" s="1033"/>
      <c r="D781" s="1034"/>
      <c r="E781" s="1033"/>
      <c r="F781" s="1033"/>
      <c r="G781" s="1033"/>
      <c r="H781" s="1033"/>
      <c r="I781" s="1033"/>
      <c r="J781" s="1033"/>
      <c r="K781" s="1033"/>
      <c r="L781" s="1033"/>
      <c r="M781" s="1033"/>
      <c r="N781" s="1033"/>
      <c r="O781" s="1033"/>
      <c r="P781" s="1035"/>
      <c r="Q781" s="1035"/>
      <c r="R781" s="1033"/>
      <c r="S781" s="1033"/>
      <c r="T781" s="1033"/>
      <c r="U781" s="1033"/>
    </row>
    <row r="782" spans="1:21">
      <c r="A782" s="1033"/>
      <c r="B782" s="1033"/>
      <c r="C782" s="1033"/>
      <c r="D782" s="1034"/>
      <c r="E782" s="1033"/>
      <c r="F782" s="1033"/>
      <c r="G782" s="1033"/>
      <c r="H782" s="1033"/>
      <c r="I782" s="1033"/>
      <c r="J782" s="1033"/>
      <c r="K782" s="1033"/>
      <c r="L782" s="1033"/>
      <c r="M782" s="1033"/>
      <c r="N782" s="1033"/>
      <c r="O782" s="1033"/>
      <c r="P782" s="1035"/>
      <c r="Q782" s="1035"/>
      <c r="R782" s="1033"/>
      <c r="S782" s="1033"/>
      <c r="T782" s="1033"/>
      <c r="U782" s="1033"/>
    </row>
    <row r="783" spans="1:21">
      <c r="A783" s="1033"/>
      <c r="B783" s="1033"/>
      <c r="C783" s="1033"/>
      <c r="D783" s="1034"/>
      <c r="E783" s="1033"/>
      <c r="F783" s="1033"/>
      <c r="G783" s="1033"/>
      <c r="H783" s="1033"/>
      <c r="I783" s="1033"/>
      <c r="J783" s="1033"/>
      <c r="K783" s="1033"/>
      <c r="L783" s="1033"/>
      <c r="M783" s="1033"/>
      <c r="N783" s="1033"/>
      <c r="O783" s="1033"/>
      <c r="P783" s="1035"/>
      <c r="Q783" s="1035"/>
      <c r="R783" s="1033"/>
      <c r="S783" s="1033"/>
      <c r="T783" s="1033"/>
      <c r="U783" s="1033"/>
    </row>
    <row r="784" spans="1:21">
      <c r="A784" s="1033"/>
      <c r="B784" s="1033"/>
      <c r="C784" s="1033"/>
      <c r="D784" s="1034"/>
      <c r="E784" s="1033"/>
      <c r="F784" s="1033"/>
      <c r="G784" s="1033"/>
      <c r="H784" s="1033"/>
      <c r="I784" s="1033"/>
      <c r="J784" s="1033"/>
      <c r="K784" s="1033"/>
      <c r="L784" s="1033"/>
      <c r="M784" s="1033"/>
      <c r="N784" s="1033"/>
      <c r="O784" s="1033"/>
      <c r="P784" s="1035"/>
      <c r="Q784" s="1035"/>
      <c r="R784" s="1033"/>
      <c r="S784" s="1033"/>
      <c r="T784" s="1033"/>
      <c r="U784" s="1033"/>
    </row>
    <row r="785" spans="1:21">
      <c r="A785" s="1033"/>
      <c r="B785" s="1033"/>
      <c r="C785" s="1033"/>
      <c r="D785" s="1034"/>
      <c r="E785" s="1033"/>
      <c r="F785" s="1033"/>
      <c r="G785" s="1033"/>
      <c r="H785" s="1033"/>
      <c r="I785" s="1033"/>
      <c r="J785" s="1033"/>
      <c r="K785" s="1033"/>
      <c r="L785" s="1033"/>
      <c r="M785" s="1033"/>
      <c r="N785" s="1033"/>
      <c r="O785" s="1033"/>
      <c r="P785" s="1035"/>
      <c r="Q785" s="1035"/>
      <c r="R785" s="1033"/>
      <c r="S785" s="1033"/>
      <c r="T785" s="1033"/>
      <c r="U785" s="1033"/>
    </row>
    <row r="786" spans="1:21">
      <c r="A786" s="1033"/>
      <c r="B786" s="1033"/>
      <c r="C786" s="1033"/>
      <c r="D786" s="1034"/>
      <c r="E786" s="1033"/>
      <c r="F786" s="1033"/>
      <c r="G786" s="1033"/>
      <c r="H786" s="1033"/>
      <c r="I786" s="1033"/>
      <c r="J786" s="1033"/>
      <c r="K786" s="1033"/>
      <c r="L786" s="1033"/>
      <c r="M786" s="1033"/>
      <c r="N786" s="1033"/>
      <c r="O786" s="1033"/>
      <c r="P786" s="1035"/>
      <c r="Q786" s="1035"/>
      <c r="R786" s="1033"/>
      <c r="S786" s="1033"/>
      <c r="T786" s="1033"/>
      <c r="U786" s="1033"/>
    </row>
    <row r="787" spans="1:21">
      <c r="A787" s="1033"/>
      <c r="B787" s="1033"/>
      <c r="C787" s="1033"/>
      <c r="D787" s="1034"/>
      <c r="E787" s="1033"/>
      <c r="F787" s="1033"/>
      <c r="G787" s="1033"/>
      <c r="H787" s="1033"/>
      <c r="I787" s="1033"/>
      <c r="J787" s="1033"/>
      <c r="K787" s="1033"/>
      <c r="L787" s="1033"/>
      <c r="M787" s="1033"/>
      <c r="N787" s="1033"/>
      <c r="O787" s="1033"/>
      <c r="P787" s="1035"/>
      <c r="Q787" s="1035"/>
      <c r="R787" s="1033"/>
      <c r="S787" s="1033"/>
      <c r="T787" s="1033"/>
      <c r="U787" s="1033"/>
    </row>
    <row r="788" spans="1:21">
      <c r="A788" s="1033"/>
      <c r="B788" s="1033"/>
      <c r="C788" s="1033"/>
      <c r="D788" s="1034"/>
      <c r="E788" s="1033"/>
      <c r="F788" s="1033"/>
      <c r="G788" s="1033"/>
      <c r="H788" s="1033"/>
      <c r="I788" s="1033"/>
      <c r="J788" s="1033"/>
      <c r="K788" s="1033"/>
      <c r="L788" s="1033"/>
      <c r="M788" s="1033"/>
      <c r="N788" s="1033"/>
      <c r="O788" s="1033"/>
      <c r="P788" s="1035"/>
      <c r="Q788" s="1035"/>
      <c r="R788" s="1033"/>
      <c r="S788" s="1033"/>
      <c r="T788" s="1033"/>
      <c r="U788" s="1033"/>
    </row>
    <row r="789" spans="1:21">
      <c r="A789" s="1033"/>
      <c r="B789" s="1033"/>
      <c r="C789" s="1033"/>
      <c r="D789" s="1034"/>
      <c r="E789" s="1033"/>
      <c r="F789" s="1033"/>
      <c r="G789" s="1033"/>
      <c r="H789" s="1033"/>
      <c r="I789" s="1033"/>
      <c r="J789" s="1033"/>
      <c r="K789" s="1033"/>
      <c r="L789" s="1033"/>
      <c r="M789" s="1033"/>
      <c r="N789" s="1033"/>
      <c r="O789" s="1033"/>
      <c r="P789" s="1035"/>
      <c r="Q789" s="1035"/>
      <c r="R789" s="1033"/>
      <c r="S789" s="1033"/>
      <c r="T789" s="1033"/>
      <c r="U789" s="1033"/>
    </row>
    <row r="790" spans="1:21">
      <c r="A790" s="1033"/>
      <c r="B790" s="1033"/>
      <c r="C790" s="1033"/>
      <c r="D790" s="1034"/>
      <c r="E790" s="1033"/>
      <c r="F790" s="1033"/>
      <c r="G790" s="1033"/>
      <c r="H790" s="1033"/>
      <c r="I790" s="1033"/>
      <c r="J790" s="1033"/>
      <c r="K790" s="1033"/>
      <c r="L790" s="1033"/>
      <c r="M790" s="1033"/>
      <c r="N790" s="1033"/>
      <c r="O790" s="1033"/>
      <c r="P790" s="1035"/>
      <c r="Q790" s="1035"/>
      <c r="R790" s="1033"/>
      <c r="S790" s="1033"/>
      <c r="T790" s="1033"/>
      <c r="U790" s="1033"/>
    </row>
    <row r="791" spans="1:21">
      <c r="A791" s="1033"/>
      <c r="B791" s="1033"/>
      <c r="C791" s="1033"/>
      <c r="D791" s="1034"/>
      <c r="E791" s="1033"/>
      <c r="F791" s="1033"/>
      <c r="G791" s="1033"/>
      <c r="H791" s="1033"/>
      <c r="I791" s="1033"/>
      <c r="J791" s="1033"/>
      <c r="K791" s="1033"/>
      <c r="L791" s="1033"/>
      <c r="M791" s="1033"/>
      <c r="N791" s="1033"/>
      <c r="O791" s="1033"/>
      <c r="P791" s="1035"/>
      <c r="Q791" s="1035"/>
      <c r="R791" s="1033"/>
      <c r="S791" s="1033"/>
      <c r="T791" s="1033"/>
      <c r="U791" s="1033"/>
    </row>
    <row r="792" spans="1:21">
      <c r="A792" s="1033"/>
      <c r="B792" s="1033"/>
      <c r="C792" s="1033"/>
      <c r="D792" s="1034"/>
      <c r="E792" s="1033"/>
      <c r="F792" s="1033"/>
      <c r="G792" s="1033"/>
      <c r="H792" s="1033"/>
      <c r="I792" s="1033"/>
      <c r="J792" s="1033"/>
      <c r="K792" s="1033"/>
      <c r="L792" s="1033"/>
      <c r="M792" s="1033"/>
      <c r="N792" s="1033"/>
      <c r="O792" s="1033"/>
      <c r="P792" s="1035"/>
      <c r="Q792" s="1035"/>
      <c r="R792" s="1033"/>
      <c r="S792" s="1033"/>
      <c r="T792" s="1033"/>
      <c r="U792" s="1033"/>
    </row>
    <row r="793" spans="1:21">
      <c r="A793" s="1033"/>
      <c r="B793" s="1033"/>
      <c r="C793" s="1033"/>
      <c r="D793" s="1034"/>
      <c r="E793" s="1033"/>
      <c r="F793" s="1033"/>
      <c r="G793" s="1033"/>
      <c r="H793" s="1033"/>
      <c r="I793" s="1033"/>
      <c r="J793" s="1033"/>
      <c r="K793" s="1033"/>
      <c r="L793" s="1033"/>
      <c r="M793" s="1033"/>
      <c r="N793" s="1033"/>
      <c r="O793" s="1033"/>
      <c r="P793" s="1035"/>
      <c r="Q793" s="1035"/>
      <c r="R793" s="1033"/>
      <c r="S793" s="1033"/>
      <c r="T793" s="1033"/>
      <c r="U793" s="1033"/>
    </row>
    <row r="794" spans="1:21">
      <c r="A794" s="1033"/>
      <c r="B794" s="1033"/>
      <c r="C794" s="1033"/>
      <c r="D794" s="1034"/>
      <c r="E794" s="1033"/>
      <c r="F794" s="1033"/>
      <c r="G794" s="1033"/>
      <c r="H794" s="1033"/>
      <c r="I794" s="1033"/>
      <c r="J794" s="1033"/>
      <c r="K794" s="1033"/>
      <c r="L794" s="1033"/>
      <c r="M794" s="1033"/>
      <c r="N794" s="1033"/>
      <c r="O794" s="1033"/>
      <c r="P794" s="1035"/>
      <c r="Q794" s="1035"/>
      <c r="R794" s="1033"/>
      <c r="S794" s="1033"/>
      <c r="T794" s="1033"/>
      <c r="U794" s="1033"/>
    </row>
    <row r="795" spans="1:21">
      <c r="A795" s="1033"/>
      <c r="B795" s="1033"/>
      <c r="C795" s="1033"/>
      <c r="D795" s="1034"/>
      <c r="E795" s="1033"/>
      <c r="F795" s="1033"/>
      <c r="G795" s="1033"/>
      <c r="H795" s="1033"/>
      <c r="I795" s="1033"/>
      <c r="J795" s="1033"/>
      <c r="K795" s="1033"/>
      <c r="L795" s="1033"/>
      <c r="M795" s="1033"/>
      <c r="N795" s="1033"/>
      <c r="O795" s="1033"/>
      <c r="P795" s="1035"/>
      <c r="Q795" s="1035"/>
      <c r="R795" s="1033"/>
      <c r="S795" s="1033"/>
      <c r="T795" s="1033"/>
      <c r="U795" s="1033"/>
    </row>
    <row r="796" spans="1:21">
      <c r="A796" s="1033"/>
      <c r="B796" s="1033"/>
      <c r="C796" s="1033"/>
      <c r="D796" s="1034"/>
      <c r="E796" s="1033"/>
      <c r="F796" s="1033"/>
      <c r="G796" s="1033"/>
      <c r="H796" s="1033"/>
      <c r="I796" s="1033"/>
      <c r="J796" s="1033"/>
      <c r="K796" s="1033"/>
      <c r="L796" s="1033"/>
      <c r="M796" s="1033"/>
      <c r="N796" s="1033"/>
      <c r="O796" s="1033"/>
      <c r="P796" s="1035"/>
      <c r="Q796" s="1035"/>
      <c r="R796" s="1033"/>
      <c r="S796" s="1033"/>
      <c r="T796" s="1033"/>
      <c r="U796" s="1033"/>
    </row>
    <row r="797" spans="1:21">
      <c r="A797" s="1033"/>
      <c r="B797" s="1033"/>
      <c r="C797" s="1033"/>
      <c r="D797" s="1034"/>
      <c r="E797" s="1033"/>
      <c r="F797" s="1033"/>
      <c r="G797" s="1033"/>
      <c r="H797" s="1033"/>
      <c r="I797" s="1033"/>
      <c r="J797" s="1033"/>
      <c r="K797" s="1033"/>
      <c r="L797" s="1033"/>
      <c r="M797" s="1033"/>
      <c r="N797" s="1033"/>
      <c r="O797" s="1033"/>
      <c r="P797" s="1035"/>
      <c r="Q797" s="1035"/>
      <c r="R797" s="1033"/>
      <c r="S797" s="1033"/>
      <c r="T797" s="1033"/>
      <c r="U797" s="1033"/>
    </row>
    <row r="798" spans="1:21">
      <c r="A798" s="1033"/>
      <c r="B798" s="1033"/>
      <c r="C798" s="1033"/>
      <c r="D798" s="1034"/>
      <c r="E798" s="1033"/>
      <c r="F798" s="1033"/>
      <c r="G798" s="1033"/>
      <c r="H798" s="1033"/>
      <c r="I798" s="1033"/>
      <c r="J798" s="1033"/>
      <c r="K798" s="1033"/>
      <c r="L798" s="1033"/>
      <c r="M798" s="1033"/>
      <c r="N798" s="1033"/>
      <c r="O798" s="1033"/>
      <c r="P798" s="1035"/>
      <c r="Q798" s="1035"/>
      <c r="R798" s="1033"/>
      <c r="S798" s="1033"/>
      <c r="T798" s="1033"/>
      <c r="U798" s="1033"/>
    </row>
    <row r="799" spans="1:21">
      <c r="A799" s="1033"/>
      <c r="B799" s="1033"/>
      <c r="C799" s="1033"/>
      <c r="D799" s="1034"/>
      <c r="E799" s="1033"/>
      <c r="F799" s="1033"/>
      <c r="G799" s="1033"/>
      <c r="H799" s="1033"/>
      <c r="I799" s="1033"/>
      <c r="J799" s="1033"/>
      <c r="K799" s="1033"/>
      <c r="L799" s="1033"/>
      <c r="M799" s="1033"/>
      <c r="N799" s="1033"/>
      <c r="O799" s="1033"/>
      <c r="P799" s="1035"/>
      <c r="Q799" s="1035"/>
      <c r="R799" s="1033"/>
      <c r="S799" s="1033"/>
      <c r="T799" s="1033"/>
      <c r="U799" s="1033"/>
    </row>
    <row r="800" spans="1:21">
      <c r="A800" s="1033"/>
      <c r="B800" s="1033"/>
      <c r="C800" s="1033"/>
      <c r="D800" s="1034"/>
      <c r="E800" s="1033"/>
      <c r="F800" s="1033"/>
      <c r="G800" s="1033"/>
      <c r="H800" s="1033"/>
      <c r="I800" s="1033"/>
      <c r="J800" s="1033"/>
      <c r="K800" s="1033"/>
      <c r="L800" s="1033"/>
      <c r="M800" s="1033"/>
      <c r="N800" s="1033"/>
      <c r="O800" s="1033"/>
      <c r="P800" s="1035"/>
      <c r="Q800" s="1035"/>
      <c r="R800" s="1033"/>
      <c r="S800" s="1033"/>
      <c r="T800" s="1033"/>
      <c r="U800" s="1033"/>
    </row>
    <row r="801" spans="1:21">
      <c r="A801" s="1033"/>
      <c r="B801" s="1033"/>
      <c r="C801" s="1033"/>
      <c r="D801" s="1034"/>
      <c r="E801" s="1033"/>
      <c r="F801" s="1033"/>
      <c r="G801" s="1033"/>
      <c r="H801" s="1033"/>
      <c r="I801" s="1033"/>
      <c r="J801" s="1033"/>
      <c r="K801" s="1033"/>
      <c r="L801" s="1033"/>
      <c r="M801" s="1033"/>
      <c r="N801" s="1033"/>
      <c r="O801" s="1033"/>
      <c r="P801" s="1035"/>
      <c r="Q801" s="1035"/>
      <c r="R801" s="1033"/>
      <c r="S801" s="1033"/>
      <c r="T801" s="1033"/>
      <c r="U801" s="1033"/>
    </row>
    <row r="802" spans="1:21">
      <c r="A802" s="1033"/>
      <c r="B802" s="1033"/>
      <c r="C802" s="1033"/>
      <c r="D802" s="1034"/>
      <c r="E802" s="1033"/>
      <c r="F802" s="1033"/>
      <c r="G802" s="1033"/>
      <c r="H802" s="1033"/>
      <c r="I802" s="1033"/>
      <c r="J802" s="1033"/>
      <c r="K802" s="1033"/>
      <c r="L802" s="1033"/>
      <c r="M802" s="1033"/>
      <c r="N802" s="1033"/>
      <c r="O802" s="1033"/>
      <c r="P802" s="1035"/>
      <c r="Q802" s="1035"/>
      <c r="R802" s="1033"/>
      <c r="S802" s="1033"/>
      <c r="T802" s="1033"/>
      <c r="U802" s="1033"/>
    </row>
    <row r="803" spans="1:21">
      <c r="A803" s="1033"/>
      <c r="B803" s="1033"/>
      <c r="C803" s="1033"/>
      <c r="D803" s="1034"/>
      <c r="E803" s="1033"/>
      <c r="F803" s="1033"/>
      <c r="G803" s="1033"/>
      <c r="H803" s="1033"/>
      <c r="I803" s="1033"/>
      <c r="J803" s="1033"/>
      <c r="K803" s="1033"/>
      <c r="L803" s="1033"/>
      <c r="M803" s="1033"/>
      <c r="N803" s="1033"/>
      <c r="O803" s="1033"/>
      <c r="P803" s="1035"/>
      <c r="Q803" s="1035"/>
      <c r="R803" s="1033"/>
      <c r="S803" s="1033"/>
      <c r="T803" s="1033"/>
      <c r="U803" s="1033"/>
    </row>
    <row r="804" spans="1:21">
      <c r="A804" s="1033"/>
      <c r="B804" s="1033"/>
      <c r="C804" s="1033"/>
      <c r="D804" s="1034"/>
      <c r="E804" s="1033"/>
      <c r="F804" s="1033"/>
      <c r="G804" s="1033"/>
      <c r="H804" s="1033"/>
      <c r="I804" s="1033"/>
      <c r="J804" s="1033"/>
      <c r="K804" s="1033"/>
      <c r="L804" s="1033"/>
      <c r="M804" s="1033"/>
      <c r="N804" s="1033"/>
      <c r="O804" s="1033"/>
      <c r="P804" s="1035"/>
      <c r="Q804" s="1035"/>
      <c r="R804" s="1033"/>
      <c r="S804" s="1033"/>
      <c r="T804" s="1033"/>
      <c r="U804" s="1033"/>
    </row>
    <row r="805" spans="1:21">
      <c r="A805" s="1033"/>
      <c r="B805" s="1033"/>
      <c r="C805" s="1033"/>
      <c r="D805" s="1034"/>
      <c r="E805" s="1033"/>
      <c r="F805" s="1033"/>
      <c r="G805" s="1033"/>
      <c r="H805" s="1033"/>
      <c r="I805" s="1033"/>
      <c r="J805" s="1033"/>
      <c r="K805" s="1033"/>
      <c r="L805" s="1033"/>
      <c r="M805" s="1033"/>
      <c r="N805" s="1033"/>
      <c r="O805" s="1033"/>
      <c r="P805" s="1035"/>
      <c r="Q805" s="1035"/>
      <c r="R805" s="1033"/>
      <c r="S805" s="1033"/>
      <c r="T805" s="1033"/>
      <c r="U805" s="1033"/>
    </row>
    <row r="806" spans="1:21">
      <c r="A806" s="1033"/>
      <c r="B806" s="1033"/>
      <c r="C806" s="1033"/>
      <c r="D806" s="1034"/>
      <c r="E806" s="1033"/>
      <c r="F806" s="1033"/>
      <c r="G806" s="1033"/>
      <c r="H806" s="1033"/>
      <c r="I806" s="1033"/>
      <c r="J806" s="1033"/>
      <c r="K806" s="1033"/>
      <c r="L806" s="1033"/>
      <c r="M806" s="1033"/>
      <c r="N806" s="1033"/>
      <c r="O806" s="1033"/>
      <c r="P806" s="1035"/>
      <c r="Q806" s="1035"/>
      <c r="R806" s="1033"/>
      <c r="S806" s="1033"/>
      <c r="T806" s="1033"/>
      <c r="U806" s="1033"/>
    </row>
    <row r="807" spans="1:21">
      <c r="A807" s="1033"/>
      <c r="B807" s="1033"/>
      <c r="C807" s="1033"/>
      <c r="D807" s="1034"/>
      <c r="E807" s="1033"/>
      <c r="F807" s="1033"/>
      <c r="G807" s="1033"/>
      <c r="H807" s="1033"/>
      <c r="I807" s="1033"/>
      <c r="J807" s="1033"/>
      <c r="K807" s="1033"/>
      <c r="L807" s="1033"/>
      <c r="M807" s="1033"/>
      <c r="N807" s="1033"/>
      <c r="O807" s="1033"/>
      <c r="P807" s="1035"/>
      <c r="Q807" s="1035"/>
      <c r="R807" s="1033"/>
      <c r="S807" s="1033"/>
      <c r="T807" s="1033"/>
      <c r="U807" s="1033"/>
    </row>
    <row r="808" spans="1:21">
      <c r="A808" s="1033"/>
      <c r="B808" s="1033"/>
      <c r="C808" s="1033"/>
      <c r="D808" s="1034"/>
      <c r="E808" s="1033"/>
      <c r="F808" s="1033"/>
      <c r="G808" s="1033"/>
      <c r="H808" s="1033"/>
      <c r="I808" s="1033"/>
      <c r="J808" s="1033"/>
      <c r="K808" s="1033"/>
      <c r="L808" s="1033"/>
      <c r="M808" s="1033"/>
      <c r="N808" s="1033"/>
      <c r="O808" s="1033"/>
      <c r="P808" s="1035"/>
      <c r="Q808" s="1035"/>
      <c r="R808" s="1033"/>
      <c r="S808" s="1033"/>
      <c r="T808" s="1033"/>
      <c r="U808" s="1033"/>
    </row>
    <row r="809" spans="1:21">
      <c r="A809" s="1033"/>
      <c r="B809" s="1033"/>
      <c r="C809" s="1033"/>
      <c r="D809" s="1034"/>
      <c r="E809" s="1033"/>
      <c r="F809" s="1033"/>
      <c r="G809" s="1033"/>
      <c r="H809" s="1033"/>
      <c r="I809" s="1033"/>
      <c r="J809" s="1033"/>
      <c r="K809" s="1033"/>
      <c r="L809" s="1033"/>
      <c r="M809" s="1033"/>
      <c r="N809" s="1033"/>
      <c r="O809" s="1033"/>
      <c r="P809" s="1035"/>
      <c r="Q809" s="1035"/>
      <c r="R809" s="1033"/>
      <c r="S809" s="1033"/>
      <c r="T809" s="1033"/>
      <c r="U809" s="1033"/>
    </row>
    <row r="810" spans="1:21">
      <c r="A810" s="1033"/>
      <c r="B810" s="1033"/>
      <c r="C810" s="1033"/>
      <c r="D810" s="1034"/>
      <c r="E810" s="1033"/>
      <c r="F810" s="1033"/>
      <c r="G810" s="1033"/>
      <c r="H810" s="1033"/>
      <c r="I810" s="1033"/>
      <c r="J810" s="1033"/>
      <c r="K810" s="1033"/>
      <c r="L810" s="1033"/>
      <c r="M810" s="1033"/>
      <c r="N810" s="1033"/>
      <c r="O810" s="1033"/>
      <c r="P810" s="1035"/>
      <c r="Q810" s="1035"/>
      <c r="R810" s="1033"/>
      <c r="S810" s="1033"/>
      <c r="T810" s="1033"/>
      <c r="U810" s="1033"/>
    </row>
    <row r="811" spans="1:21">
      <c r="A811" s="1033"/>
      <c r="B811" s="1033"/>
      <c r="C811" s="1033"/>
      <c r="D811" s="1034"/>
      <c r="E811" s="1033"/>
      <c r="F811" s="1033"/>
      <c r="G811" s="1033"/>
      <c r="H811" s="1033"/>
      <c r="I811" s="1033"/>
      <c r="J811" s="1033"/>
      <c r="K811" s="1033"/>
      <c r="L811" s="1033"/>
      <c r="M811" s="1033"/>
      <c r="N811" s="1033"/>
      <c r="O811" s="1033"/>
      <c r="P811" s="1035"/>
      <c r="Q811" s="1035"/>
      <c r="R811" s="1033"/>
      <c r="S811" s="1033"/>
      <c r="T811" s="1033"/>
      <c r="U811" s="1033"/>
    </row>
    <row r="812" spans="1:21">
      <c r="A812" s="1033"/>
      <c r="B812" s="1033"/>
      <c r="C812" s="1033"/>
      <c r="D812" s="1034"/>
      <c r="E812" s="1033"/>
      <c r="F812" s="1033"/>
      <c r="G812" s="1033"/>
      <c r="H812" s="1033"/>
      <c r="I812" s="1033"/>
      <c r="J812" s="1033"/>
      <c r="K812" s="1033"/>
      <c r="L812" s="1033"/>
      <c r="M812" s="1033"/>
      <c r="N812" s="1033"/>
      <c r="O812" s="1033"/>
      <c r="P812" s="1035"/>
      <c r="Q812" s="1035"/>
      <c r="R812" s="1033"/>
      <c r="S812" s="1033"/>
      <c r="T812" s="1033"/>
      <c r="U812" s="1033"/>
    </row>
    <row r="813" spans="1:21">
      <c r="A813" s="1033"/>
      <c r="B813" s="1033"/>
      <c r="C813" s="1033"/>
      <c r="D813" s="1034"/>
      <c r="E813" s="1033"/>
      <c r="F813" s="1033"/>
      <c r="G813" s="1033"/>
      <c r="H813" s="1033"/>
      <c r="I813" s="1033"/>
      <c r="J813" s="1033"/>
      <c r="K813" s="1033"/>
      <c r="L813" s="1033"/>
      <c r="M813" s="1033"/>
      <c r="N813" s="1033"/>
      <c r="O813" s="1033"/>
      <c r="P813" s="1035"/>
      <c r="Q813" s="1035"/>
      <c r="R813" s="1033"/>
      <c r="S813" s="1033"/>
      <c r="T813" s="1033"/>
      <c r="U813" s="1033"/>
    </row>
    <row r="814" spans="1:21">
      <c r="A814" s="1033"/>
      <c r="B814" s="1033"/>
      <c r="C814" s="1033"/>
      <c r="D814" s="1034"/>
      <c r="E814" s="1033"/>
      <c r="F814" s="1033"/>
      <c r="G814" s="1033"/>
      <c r="H814" s="1033"/>
      <c r="I814" s="1033"/>
      <c r="J814" s="1033"/>
      <c r="K814" s="1033"/>
      <c r="L814" s="1033"/>
      <c r="M814" s="1033"/>
      <c r="N814" s="1033"/>
      <c r="O814" s="1033"/>
      <c r="P814" s="1035"/>
      <c r="Q814" s="1035"/>
      <c r="R814" s="1033"/>
      <c r="S814" s="1033"/>
      <c r="T814" s="1033"/>
      <c r="U814" s="1033"/>
    </row>
    <row r="815" spans="1:21">
      <c r="A815" s="1033"/>
      <c r="B815" s="1033"/>
      <c r="C815" s="1033"/>
      <c r="D815" s="1034"/>
      <c r="E815" s="1033"/>
      <c r="F815" s="1033"/>
      <c r="G815" s="1033"/>
      <c r="H815" s="1033"/>
      <c r="I815" s="1033"/>
      <c r="J815" s="1033"/>
      <c r="K815" s="1033"/>
      <c r="L815" s="1033"/>
      <c r="M815" s="1033"/>
      <c r="N815" s="1033"/>
      <c r="O815" s="1033"/>
      <c r="P815" s="1035"/>
      <c r="Q815" s="1035"/>
      <c r="R815" s="1033"/>
      <c r="S815" s="1033"/>
      <c r="T815" s="1033"/>
      <c r="U815" s="1033"/>
    </row>
    <row r="816" spans="1:21">
      <c r="A816" s="1033"/>
      <c r="B816" s="1033"/>
      <c r="C816" s="1033"/>
      <c r="D816" s="1034"/>
      <c r="E816" s="1033"/>
      <c r="F816" s="1033"/>
      <c r="G816" s="1033"/>
      <c r="H816" s="1033"/>
      <c r="I816" s="1033"/>
      <c r="J816" s="1033"/>
      <c r="K816" s="1033"/>
      <c r="L816" s="1033"/>
      <c r="M816" s="1033"/>
      <c r="N816" s="1033"/>
      <c r="O816" s="1033"/>
      <c r="P816" s="1035"/>
      <c r="Q816" s="1035"/>
      <c r="R816" s="1033"/>
      <c r="S816" s="1033"/>
      <c r="T816" s="1033"/>
      <c r="U816" s="1033"/>
    </row>
    <row r="817" spans="1:21">
      <c r="A817" s="1033"/>
      <c r="B817" s="1033"/>
      <c r="C817" s="1033"/>
      <c r="D817" s="1034"/>
      <c r="E817" s="1033"/>
      <c r="F817" s="1033"/>
      <c r="G817" s="1033"/>
      <c r="H817" s="1033"/>
      <c r="I817" s="1033"/>
      <c r="J817" s="1033"/>
      <c r="K817" s="1033"/>
      <c r="L817" s="1033"/>
      <c r="M817" s="1033"/>
      <c r="N817" s="1033"/>
      <c r="O817" s="1033"/>
      <c r="P817" s="1035"/>
      <c r="Q817" s="1035"/>
      <c r="R817" s="1033"/>
      <c r="S817" s="1033"/>
      <c r="T817" s="1033"/>
      <c r="U817" s="1033"/>
    </row>
    <row r="818" spans="1:21">
      <c r="A818" s="1033"/>
      <c r="B818" s="1033"/>
      <c r="C818" s="1033"/>
      <c r="D818" s="1034"/>
      <c r="E818" s="1033"/>
      <c r="F818" s="1033"/>
      <c r="G818" s="1033"/>
      <c r="H818" s="1033"/>
      <c r="I818" s="1033"/>
      <c r="J818" s="1033"/>
      <c r="K818" s="1033"/>
      <c r="L818" s="1033"/>
      <c r="M818" s="1033"/>
      <c r="N818" s="1033"/>
      <c r="O818" s="1033"/>
      <c r="P818" s="1035"/>
      <c r="Q818" s="1035"/>
      <c r="R818" s="1033"/>
      <c r="S818" s="1033"/>
      <c r="T818" s="1033"/>
      <c r="U818" s="1033"/>
    </row>
    <row r="819" spans="1:21">
      <c r="A819" s="1033"/>
      <c r="B819" s="1033"/>
      <c r="C819" s="1033"/>
      <c r="D819" s="1034"/>
      <c r="E819" s="1033"/>
      <c r="F819" s="1033"/>
      <c r="G819" s="1033"/>
      <c r="H819" s="1033"/>
      <c r="I819" s="1033"/>
      <c r="J819" s="1033"/>
      <c r="K819" s="1033"/>
      <c r="L819" s="1033"/>
      <c r="M819" s="1033"/>
      <c r="N819" s="1033"/>
      <c r="O819" s="1033"/>
      <c r="P819" s="1035"/>
      <c r="Q819" s="1035"/>
      <c r="R819" s="1033"/>
      <c r="S819" s="1033"/>
      <c r="T819" s="1033"/>
      <c r="U819" s="1033"/>
    </row>
    <row r="820" spans="1:21">
      <c r="A820" s="1033"/>
      <c r="B820" s="1033"/>
      <c r="C820" s="1033"/>
      <c r="D820" s="1034"/>
      <c r="E820" s="1033"/>
      <c r="F820" s="1033"/>
      <c r="G820" s="1033"/>
      <c r="H820" s="1033"/>
      <c r="I820" s="1033"/>
      <c r="J820" s="1033"/>
      <c r="K820" s="1033"/>
      <c r="L820" s="1033"/>
      <c r="M820" s="1033"/>
      <c r="N820" s="1033"/>
      <c r="O820" s="1033"/>
      <c r="P820" s="1035"/>
      <c r="Q820" s="1035"/>
      <c r="R820" s="1033"/>
      <c r="S820" s="1033"/>
      <c r="T820" s="1033"/>
      <c r="U820" s="1033"/>
    </row>
    <row r="821" spans="1:21">
      <c r="A821" s="1033"/>
      <c r="B821" s="1033"/>
      <c r="C821" s="1033"/>
      <c r="D821" s="1034"/>
      <c r="E821" s="1033"/>
      <c r="F821" s="1033"/>
      <c r="G821" s="1033"/>
      <c r="H821" s="1033"/>
      <c r="I821" s="1033"/>
      <c r="J821" s="1033"/>
      <c r="K821" s="1033"/>
      <c r="L821" s="1033"/>
      <c r="M821" s="1033"/>
      <c r="N821" s="1033"/>
      <c r="O821" s="1033"/>
      <c r="P821" s="1035"/>
      <c r="Q821" s="1035"/>
      <c r="R821" s="1033"/>
      <c r="S821" s="1033"/>
      <c r="T821" s="1033"/>
      <c r="U821" s="1033"/>
    </row>
    <row r="822" spans="1:21">
      <c r="A822" s="1033"/>
      <c r="B822" s="1033"/>
      <c r="C822" s="1033"/>
      <c r="D822" s="1034"/>
      <c r="E822" s="1033"/>
      <c r="F822" s="1033"/>
      <c r="G822" s="1033"/>
      <c r="H822" s="1033"/>
      <c r="I822" s="1033"/>
      <c r="J822" s="1033"/>
      <c r="K822" s="1033"/>
      <c r="L822" s="1033"/>
      <c r="M822" s="1033"/>
      <c r="N822" s="1033"/>
      <c r="O822" s="1033"/>
      <c r="P822" s="1035"/>
      <c r="Q822" s="1035"/>
      <c r="R822" s="1033"/>
      <c r="S822" s="1033"/>
      <c r="T822" s="1033"/>
      <c r="U822" s="1033"/>
    </row>
    <row r="823" spans="1:21">
      <c r="A823" s="1033"/>
      <c r="B823" s="1033"/>
      <c r="C823" s="1033"/>
      <c r="D823" s="1034"/>
      <c r="E823" s="1033"/>
      <c r="F823" s="1033"/>
      <c r="G823" s="1033"/>
      <c r="H823" s="1033"/>
      <c r="I823" s="1033"/>
      <c r="J823" s="1033"/>
      <c r="K823" s="1033"/>
      <c r="L823" s="1033"/>
      <c r="M823" s="1033"/>
      <c r="N823" s="1033"/>
      <c r="O823" s="1033"/>
      <c r="P823" s="1035"/>
      <c r="Q823" s="1035"/>
      <c r="R823" s="1033"/>
      <c r="S823" s="1033"/>
      <c r="T823" s="1033"/>
      <c r="U823" s="1033"/>
    </row>
    <row r="824" spans="1:21">
      <c r="A824" s="1033"/>
      <c r="B824" s="1033"/>
      <c r="C824" s="1033"/>
      <c r="D824" s="1034"/>
      <c r="E824" s="1033"/>
      <c r="F824" s="1033"/>
      <c r="G824" s="1033"/>
      <c r="H824" s="1033"/>
      <c r="I824" s="1033"/>
      <c r="J824" s="1033"/>
      <c r="K824" s="1033"/>
      <c r="L824" s="1033"/>
      <c r="M824" s="1033"/>
      <c r="N824" s="1033"/>
      <c r="O824" s="1033"/>
      <c r="P824" s="1035"/>
      <c r="Q824" s="1035"/>
      <c r="R824" s="1033"/>
      <c r="S824" s="1033"/>
      <c r="T824" s="1033"/>
      <c r="U824" s="1033"/>
    </row>
    <row r="825" spans="1:21">
      <c r="A825" s="1033"/>
      <c r="B825" s="1033"/>
      <c r="C825" s="1033"/>
      <c r="D825" s="1034"/>
      <c r="E825" s="1033"/>
      <c r="F825" s="1033"/>
      <c r="G825" s="1033"/>
      <c r="H825" s="1033"/>
      <c r="I825" s="1033"/>
      <c r="J825" s="1033"/>
      <c r="K825" s="1033"/>
      <c r="L825" s="1033"/>
      <c r="M825" s="1033"/>
      <c r="N825" s="1033"/>
      <c r="O825" s="1033"/>
      <c r="P825" s="1035"/>
      <c r="Q825" s="1035"/>
      <c r="R825" s="1033"/>
      <c r="S825" s="1033"/>
      <c r="T825" s="1033"/>
      <c r="U825" s="1033"/>
    </row>
    <row r="826" spans="1:21">
      <c r="A826" s="1033"/>
      <c r="B826" s="1033"/>
      <c r="C826" s="1033"/>
      <c r="D826" s="1034"/>
      <c r="E826" s="1033"/>
      <c r="F826" s="1033"/>
      <c r="G826" s="1033"/>
      <c r="H826" s="1033"/>
      <c r="I826" s="1033"/>
      <c r="J826" s="1033"/>
      <c r="K826" s="1033"/>
      <c r="L826" s="1033"/>
      <c r="M826" s="1033"/>
      <c r="N826" s="1033"/>
      <c r="O826" s="1033"/>
      <c r="P826" s="1035"/>
      <c r="Q826" s="1035"/>
      <c r="R826" s="1033"/>
      <c r="S826" s="1033"/>
      <c r="T826" s="1033"/>
      <c r="U826" s="1033"/>
    </row>
    <row r="827" spans="1:21">
      <c r="A827" s="1033"/>
      <c r="B827" s="1033"/>
      <c r="C827" s="1033"/>
      <c r="D827" s="1034"/>
      <c r="E827" s="1033"/>
      <c r="F827" s="1033"/>
      <c r="G827" s="1033"/>
      <c r="H827" s="1033"/>
      <c r="I827" s="1033"/>
      <c r="J827" s="1033"/>
      <c r="K827" s="1033"/>
      <c r="L827" s="1033"/>
      <c r="M827" s="1033"/>
      <c r="N827" s="1033"/>
      <c r="O827" s="1033"/>
      <c r="P827" s="1035"/>
      <c r="Q827" s="1035"/>
      <c r="R827" s="1033"/>
      <c r="S827" s="1033"/>
      <c r="T827" s="1033"/>
      <c r="U827" s="1033"/>
    </row>
    <row r="828" spans="1:21">
      <c r="A828" s="1033"/>
      <c r="B828" s="1033"/>
      <c r="C828" s="1033"/>
      <c r="D828" s="1034"/>
      <c r="E828" s="1033"/>
      <c r="F828" s="1033"/>
      <c r="G828" s="1033"/>
      <c r="H828" s="1033"/>
      <c r="I828" s="1033"/>
      <c r="J828" s="1033"/>
      <c r="K828" s="1033"/>
      <c r="L828" s="1033"/>
      <c r="M828" s="1033"/>
      <c r="N828" s="1033"/>
      <c r="O828" s="1033"/>
      <c r="P828" s="1035"/>
      <c r="Q828" s="1035"/>
      <c r="R828" s="1033"/>
      <c r="S828" s="1033"/>
      <c r="T828" s="1033"/>
      <c r="U828" s="1033"/>
    </row>
    <row r="829" spans="1:21">
      <c r="A829" s="1033"/>
      <c r="B829" s="1033"/>
      <c r="C829" s="1033"/>
      <c r="D829" s="1034"/>
      <c r="E829" s="1033"/>
      <c r="F829" s="1033"/>
      <c r="G829" s="1033"/>
      <c r="H829" s="1033"/>
      <c r="I829" s="1033"/>
      <c r="J829" s="1033"/>
      <c r="K829" s="1033"/>
      <c r="L829" s="1033"/>
      <c r="M829" s="1033"/>
      <c r="N829" s="1033"/>
      <c r="O829" s="1033"/>
      <c r="P829" s="1035"/>
      <c r="Q829" s="1035"/>
      <c r="R829" s="1033"/>
      <c r="S829" s="1033"/>
      <c r="T829" s="1033"/>
      <c r="U829" s="1033"/>
    </row>
    <row r="830" spans="1:21">
      <c r="A830" s="1033"/>
      <c r="B830" s="1033"/>
      <c r="C830" s="1033"/>
      <c r="D830" s="1034"/>
      <c r="E830" s="1033"/>
      <c r="F830" s="1033"/>
      <c r="G830" s="1033"/>
      <c r="H830" s="1033"/>
      <c r="I830" s="1033"/>
      <c r="J830" s="1033"/>
      <c r="K830" s="1033"/>
      <c r="L830" s="1033"/>
      <c r="M830" s="1033"/>
      <c r="N830" s="1033"/>
      <c r="O830" s="1033"/>
      <c r="P830" s="1035"/>
      <c r="Q830" s="1035"/>
      <c r="R830" s="1033"/>
      <c r="S830" s="1033"/>
      <c r="T830" s="1033"/>
      <c r="U830" s="1033"/>
    </row>
    <row r="831" spans="1:21">
      <c r="A831" s="1033"/>
      <c r="B831" s="1033"/>
      <c r="C831" s="1033"/>
      <c r="D831" s="1034"/>
      <c r="E831" s="1033"/>
      <c r="F831" s="1033"/>
      <c r="G831" s="1033"/>
      <c r="H831" s="1033"/>
      <c r="I831" s="1033"/>
      <c r="J831" s="1033"/>
      <c r="K831" s="1033"/>
      <c r="L831" s="1033"/>
      <c r="M831" s="1033"/>
      <c r="N831" s="1033"/>
      <c r="O831" s="1033"/>
      <c r="P831" s="1035"/>
      <c r="Q831" s="1035"/>
      <c r="R831" s="1033"/>
      <c r="S831" s="1033"/>
      <c r="T831" s="1033"/>
      <c r="U831" s="1033"/>
    </row>
    <row r="832" spans="1:21">
      <c r="A832" s="1033"/>
      <c r="B832" s="1033"/>
      <c r="C832" s="1033"/>
      <c r="D832" s="1034"/>
      <c r="E832" s="1033"/>
      <c r="F832" s="1033"/>
      <c r="G832" s="1033"/>
      <c r="H832" s="1033"/>
      <c r="I832" s="1033"/>
      <c r="J832" s="1033"/>
      <c r="K832" s="1033"/>
      <c r="L832" s="1033"/>
      <c r="M832" s="1033"/>
      <c r="N832" s="1033"/>
      <c r="O832" s="1033"/>
      <c r="P832" s="1035"/>
      <c r="Q832" s="1035"/>
      <c r="R832" s="1033"/>
      <c r="S832" s="1033"/>
      <c r="T832" s="1033"/>
      <c r="U832" s="1033"/>
    </row>
    <row r="833" spans="1:21">
      <c r="A833" s="1033"/>
      <c r="B833" s="1033"/>
      <c r="C833" s="1033"/>
      <c r="D833" s="1034"/>
      <c r="E833" s="1033"/>
      <c r="F833" s="1033"/>
      <c r="G833" s="1033"/>
      <c r="H833" s="1033"/>
      <c r="I833" s="1033"/>
      <c r="J833" s="1033"/>
      <c r="K833" s="1033"/>
      <c r="L833" s="1033"/>
      <c r="M833" s="1033"/>
      <c r="N833" s="1033"/>
      <c r="O833" s="1033"/>
      <c r="P833" s="1035"/>
      <c r="Q833" s="1035"/>
      <c r="R833" s="1033"/>
      <c r="S833" s="1033"/>
      <c r="T833" s="1033"/>
      <c r="U833" s="1033"/>
    </row>
    <row r="834" spans="1:21">
      <c r="A834" s="1033"/>
      <c r="B834" s="1033"/>
      <c r="C834" s="1033"/>
      <c r="D834" s="1034"/>
      <c r="E834" s="1033"/>
      <c r="F834" s="1033"/>
      <c r="G834" s="1033"/>
      <c r="H834" s="1033"/>
      <c r="I834" s="1033"/>
      <c r="J834" s="1033"/>
      <c r="K834" s="1033"/>
      <c r="L834" s="1033"/>
      <c r="M834" s="1033"/>
      <c r="N834" s="1033"/>
      <c r="O834" s="1033"/>
      <c r="P834" s="1035"/>
      <c r="Q834" s="1035"/>
      <c r="R834" s="1033"/>
      <c r="S834" s="1033"/>
      <c r="T834" s="1033"/>
      <c r="U834" s="1033"/>
    </row>
    <row r="835" spans="1:21">
      <c r="A835" s="1033"/>
      <c r="B835" s="1033"/>
      <c r="C835" s="1033"/>
      <c r="D835" s="1034"/>
      <c r="E835" s="1033"/>
      <c r="F835" s="1033"/>
      <c r="G835" s="1033"/>
      <c r="H835" s="1033"/>
      <c r="I835" s="1033"/>
      <c r="J835" s="1033"/>
      <c r="K835" s="1033"/>
      <c r="L835" s="1033"/>
      <c r="M835" s="1033"/>
      <c r="N835" s="1033"/>
      <c r="O835" s="1033"/>
      <c r="P835" s="1035"/>
      <c r="Q835" s="1035"/>
      <c r="R835" s="1033"/>
      <c r="S835" s="1033"/>
      <c r="T835" s="1033"/>
      <c r="U835" s="1033"/>
    </row>
    <row r="836" spans="1:21">
      <c r="A836" s="1033"/>
      <c r="B836" s="1033"/>
      <c r="C836" s="1033"/>
      <c r="D836" s="1034"/>
      <c r="E836" s="1033"/>
      <c r="F836" s="1033"/>
      <c r="G836" s="1033"/>
      <c r="H836" s="1033"/>
      <c r="I836" s="1033"/>
      <c r="J836" s="1033"/>
      <c r="K836" s="1033"/>
      <c r="L836" s="1033"/>
      <c r="M836" s="1033"/>
      <c r="N836" s="1033"/>
      <c r="O836" s="1033"/>
      <c r="P836" s="1035"/>
      <c r="Q836" s="1035"/>
      <c r="R836" s="1033"/>
      <c r="S836" s="1033"/>
      <c r="T836" s="1033"/>
      <c r="U836" s="1033"/>
    </row>
    <row r="837" spans="1:21">
      <c r="A837" s="1033"/>
      <c r="B837" s="1033"/>
      <c r="C837" s="1033"/>
      <c r="D837" s="1034"/>
      <c r="E837" s="1033"/>
      <c r="F837" s="1033"/>
      <c r="G837" s="1033"/>
      <c r="H837" s="1033"/>
      <c r="I837" s="1033"/>
      <c r="J837" s="1033"/>
      <c r="K837" s="1033"/>
      <c r="L837" s="1033"/>
      <c r="M837" s="1033"/>
      <c r="N837" s="1033"/>
      <c r="O837" s="1033"/>
      <c r="P837" s="1035"/>
      <c r="Q837" s="1035"/>
      <c r="R837" s="1033"/>
      <c r="S837" s="1033"/>
      <c r="T837" s="1033"/>
      <c r="U837" s="1033"/>
    </row>
    <row r="838" spans="1:21">
      <c r="A838" s="1033"/>
      <c r="B838" s="1033"/>
      <c r="C838" s="1033"/>
      <c r="D838" s="1034"/>
      <c r="E838" s="1033"/>
      <c r="F838" s="1033"/>
      <c r="G838" s="1033"/>
      <c r="H838" s="1033"/>
      <c r="I838" s="1033"/>
      <c r="J838" s="1033"/>
      <c r="K838" s="1033"/>
      <c r="L838" s="1033"/>
      <c r="M838" s="1033"/>
      <c r="N838" s="1033"/>
      <c r="O838" s="1033"/>
      <c r="P838" s="1035"/>
      <c r="Q838" s="1035"/>
      <c r="R838" s="1033"/>
      <c r="S838" s="1033"/>
      <c r="T838" s="1033"/>
      <c r="U838" s="1033"/>
    </row>
    <row r="839" spans="1:21">
      <c r="A839" s="1033"/>
      <c r="B839" s="1033"/>
      <c r="C839" s="1033"/>
      <c r="D839" s="1034"/>
      <c r="E839" s="1033"/>
      <c r="F839" s="1033"/>
      <c r="G839" s="1033"/>
      <c r="H839" s="1033"/>
      <c r="I839" s="1033"/>
      <c r="J839" s="1033"/>
      <c r="K839" s="1033"/>
      <c r="L839" s="1033"/>
      <c r="M839" s="1033"/>
      <c r="N839" s="1033"/>
      <c r="O839" s="1033"/>
      <c r="P839" s="1035"/>
      <c r="Q839" s="1035"/>
      <c r="R839" s="1033"/>
      <c r="S839" s="1033"/>
      <c r="T839" s="1033"/>
      <c r="U839" s="1033"/>
    </row>
    <row r="840" spans="1:21">
      <c r="A840" s="1033"/>
      <c r="B840" s="1033"/>
      <c r="C840" s="1033"/>
      <c r="D840" s="1034"/>
      <c r="E840" s="1033"/>
      <c r="F840" s="1033"/>
      <c r="G840" s="1033"/>
      <c r="H840" s="1033"/>
      <c r="I840" s="1033"/>
      <c r="J840" s="1033"/>
      <c r="K840" s="1033"/>
      <c r="L840" s="1033"/>
      <c r="M840" s="1033"/>
      <c r="N840" s="1033"/>
      <c r="O840" s="1033"/>
      <c r="P840" s="1035"/>
      <c r="Q840" s="1035"/>
      <c r="R840" s="1033"/>
      <c r="S840" s="1033"/>
      <c r="T840" s="1033"/>
      <c r="U840" s="1033"/>
    </row>
    <row r="841" spans="1:21">
      <c r="A841" s="1033"/>
      <c r="B841" s="1033"/>
      <c r="C841" s="1033"/>
      <c r="D841" s="1034"/>
      <c r="E841" s="1033"/>
      <c r="F841" s="1033"/>
      <c r="G841" s="1033"/>
      <c r="H841" s="1033"/>
      <c r="I841" s="1033"/>
      <c r="J841" s="1033"/>
      <c r="K841" s="1033"/>
      <c r="L841" s="1033"/>
      <c r="M841" s="1033"/>
      <c r="N841" s="1033"/>
      <c r="O841" s="1033"/>
      <c r="P841" s="1035"/>
      <c r="Q841" s="1035"/>
      <c r="R841" s="1033"/>
      <c r="S841" s="1033"/>
      <c r="T841" s="1033"/>
      <c r="U841" s="1033"/>
    </row>
    <row r="842" spans="1:21">
      <c r="A842" s="1033"/>
      <c r="B842" s="1033"/>
      <c r="C842" s="1033"/>
      <c r="D842" s="1034"/>
      <c r="E842" s="1033"/>
      <c r="F842" s="1033"/>
      <c r="G842" s="1033"/>
      <c r="H842" s="1033"/>
      <c r="I842" s="1033"/>
      <c r="J842" s="1033"/>
      <c r="K842" s="1033"/>
      <c r="L842" s="1033"/>
      <c r="M842" s="1033"/>
      <c r="N842" s="1033"/>
      <c r="O842" s="1033"/>
      <c r="P842" s="1035"/>
      <c r="Q842" s="1035"/>
      <c r="R842" s="1033"/>
      <c r="S842" s="1033"/>
      <c r="T842" s="1033"/>
      <c r="U842" s="1033"/>
    </row>
    <row r="843" spans="1:21">
      <c r="A843" s="1033"/>
      <c r="B843" s="1033"/>
      <c r="C843" s="1033"/>
      <c r="D843" s="1034"/>
      <c r="E843" s="1033"/>
      <c r="F843" s="1033"/>
      <c r="G843" s="1033"/>
      <c r="H843" s="1033"/>
      <c r="I843" s="1033"/>
      <c r="J843" s="1033"/>
      <c r="K843" s="1033"/>
      <c r="L843" s="1033"/>
      <c r="M843" s="1033"/>
      <c r="N843" s="1033"/>
      <c r="O843" s="1033"/>
      <c r="P843" s="1035"/>
      <c r="Q843" s="1035"/>
      <c r="R843" s="1033"/>
      <c r="S843" s="1033"/>
      <c r="T843" s="1033"/>
      <c r="U843" s="1033"/>
    </row>
    <row r="844" spans="1:21">
      <c r="A844" s="1033"/>
      <c r="B844" s="1033"/>
      <c r="C844" s="1033"/>
      <c r="D844" s="1034"/>
      <c r="E844" s="1033"/>
      <c r="F844" s="1033"/>
      <c r="G844" s="1033"/>
      <c r="H844" s="1033"/>
      <c r="I844" s="1033"/>
      <c r="J844" s="1033"/>
      <c r="K844" s="1033"/>
      <c r="L844" s="1033"/>
      <c r="M844" s="1033"/>
      <c r="N844" s="1033"/>
      <c r="O844" s="1033"/>
      <c r="P844" s="1035"/>
      <c r="Q844" s="1035"/>
      <c r="R844" s="1033"/>
      <c r="S844" s="1033"/>
      <c r="T844" s="1033"/>
      <c r="U844" s="1033"/>
    </row>
    <row r="845" spans="1:21">
      <c r="A845" s="1033"/>
      <c r="B845" s="1033"/>
      <c r="C845" s="1033"/>
      <c r="D845" s="1034"/>
      <c r="E845" s="1033"/>
      <c r="F845" s="1033"/>
      <c r="G845" s="1033"/>
      <c r="H845" s="1033"/>
      <c r="I845" s="1033"/>
      <c r="J845" s="1033"/>
      <c r="K845" s="1033"/>
      <c r="L845" s="1033"/>
      <c r="M845" s="1033"/>
      <c r="N845" s="1033"/>
      <c r="O845" s="1033"/>
      <c r="P845" s="1035"/>
      <c r="Q845" s="1035"/>
      <c r="R845" s="1033"/>
      <c r="S845" s="1033"/>
      <c r="T845" s="1033"/>
      <c r="U845" s="1033"/>
    </row>
    <row r="846" spans="1:21">
      <c r="A846" s="1033"/>
      <c r="B846" s="1033"/>
      <c r="C846" s="1033"/>
      <c r="D846" s="1034"/>
      <c r="E846" s="1033"/>
      <c r="F846" s="1033"/>
      <c r="G846" s="1033"/>
      <c r="H846" s="1033"/>
      <c r="I846" s="1033"/>
      <c r="J846" s="1033"/>
      <c r="K846" s="1033"/>
      <c r="L846" s="1033"/>
      <c r="M846" s="1033"/>
      <c r="N846" s="1033"/>
      <c r="O846" s="1033"/>
      <c r="P846" s="1035"/>
      <c r="Q846" s="1035"/>
      <c r="R846" s="1033"/>
      <c r="S846" s="1033"/>
      <c r="T846" s="1033"/>
      <c r="U846" s="1033"/>
    </row>
    <row r="847" spans="1:21">
      <c r="A847" s="1033"/>
      <c r="B847" s="1033"/>
      <c r="C847" s="1033"/>
      <c r="D847" s="1034"/>
      <c r="E847" s="1033"/>
      <c r="F847" s="1033"/>
      <c r="G847" s="1033"/>
      <c r="H847" s="1033"/>
      <c r="I847" s="1033"/>
      <c r="J847" s="1033"/>
      <c r="K847" s="1033"/>
      <c r="L847" s="1033"/>
      <c r="M847" s="1033"/>
      <c r="N847" s="1033"/>
      <c r="O847" s="1033"/>
      <c r="P847" s="1035"/>
      <c r="Q847" s="1035"/>
      <c r="R847" s="1033"/>
      <c r="S847" s="1033"/>
      <c r="T847" s="1033"/>
      <c r="U847" s="1033"/>
    </row>
    <row r="848" spans="1:21">
      <c r="A848" s="1033"/>
      <c r="B848" s="1033"/>
      <c r="C848" s="1033"/>
      <c r="D848" s="1034"/>
      <c r="E848" s="1033"/>
      <c r="F848" s="1033"/>
      <c r="G848" s="1033"/>
      <c r="H848" s="1033"/>
      <c r="I848" s="1033"/>
      <c r="J848" s="1033"/>
      <c r="K848" s="1033"/>
      <c r="L848" s="1033"/>
      <c r="M848" s="1033"/>
      <c r="N848" s="1033"/>
      <c r="O848" s="1033"/>
      <c r="P848" s="1035"/>
      <c r="Q848" s="1035"/>
      <c r="R848" s="1033"/>
      <c r="S848" s="1033"/>
      <c r="T848" s="1033"/>
      <c r="U848" s="1033"/>
    </row>
    <row r="849" spans="1:21">
      <c r="A849" s="1033"/>
      <c r="B849" s="1033"/>
      <c r="C849" s="1033"/>
      <c r="D849" s="1034"/>
      <c r="E849" s="1033"/>
      <c r="F849" s="1033"/>
      <c r="G849" s="1033"/>
      <c r="H849" s="1033"/>
      <c r="I849" s="1033"/>
      <c r="J849" s="1033"/>
      <c r="K849" s="1033"/>
      <c r="L849" s="1033"/>
      <c r="M849" s="1033"/>
      <c r="N849" s="1033"/>
      <c r="O849" s="1033"/>
      <c r="P849" s="1035"/>
      <c r="Q849" s="1035"/>
      <c r="R849" s="1033"/>
      <c r="S849" s="1033"/>
      <c r="T849" s="1033"/>
      <c r="U849" s="1033"/>
    </row>
    <row r="850" spans="1:21">
      <c r="A850" s="1033"/>
      <c r="B850" s="1033"/>
      <c r="C850" s="1033"/>
      <c r="D850" s="1034"/>
      <c r="E850" s="1033"/>
      <c r="F850" s="1033"/>
      <c r="G850" s="1033"/>
      <c r="H850" s="1033"/>
      <c r="I850" s="1033"/>
      <c r="J850" s="1033"/>
      <c r="K850" s="1033"/>
      <c r="L850" s="1033"/>
      <c r="M850" s="1033"/>
      <c r="N850" s="1033"/>
      <c r="O850" s="1033"/>
      <c r="P850" s="1035"/>
      <c r="Q850" s="1035"/>
      <c r="R850" s="1033"/>
      <c r="S850" s="1033"/>
      <c r="T850" s="1033"/>
      <c r="U850" s="1033"/>
    </row>
    <row r="851" spans="1:21">
      <c r="A851" s="1033"/>
      <c r="B851" s="1033"/>
      <c r="C851" s="1033"/>
      <c r="D851" s="1034"/>
      <c r="E851" s="1033"/>
      <c r="F851" s="1033"/>
      <c r="G851" s="1033"/>
      <c r="H851" s="1033"/>
      <c r="I851" s="1033"/>
      <c r="J851" s="1033"/>
      <c r="K851" s="1033"/>
      <c r="L851" s="1033"/>
      <c r="M851" s="1033"/>
      <c r="N851" s="1033"/>
      <c r="O851" s="1033"/>
      <c r="P851" s="1035"/>
      <c r="Q851" s="1035"/>
      <c r="R851" s="1033"/>
      <c r="S851" s="1033"/>
      <c r="T851" s="1033"/>
      <c r="U851" s="1033"/>
    </row>
    <row r="852" spans="1:21">
      <c r="A852" s="1033"/>
      <c r="B852" s="1033"/>
      <c r="C852" s="1033"/>
      <c r="D852" s="1034"/>
      <c r="E852" s="1033"/>
      <c r="F852" s="1033"/>
      <c r="G852" s="1033"/>
      <c r="H852" s="1033"/>
      <c r="I852" s="1033"/>
      <c r="J852" s="1033"/>
      <c r="K852" s="1033"/>
      <c r="L852" s="1033"/>
      <c r="M852" s="1033"/>
      <c r="N852" s="1033"/>
      <c r="O852" s="1033"/>
      <c r="P852" s="1035"/>
      <c r="Q852" s="1035"/>
      <c r="R852" s="1033"/>
      <c r="S852" s="1033"/>
      <c r="T852" s="1033"/>
      <c r="U852" s="1033"/>
    </row>
    <row r="853" spans="1:21">
      <c r="A853" s="1033"/>
      <c r="B853" s="1033"/>
      <c r="C853" s="1033"/>
      <c r="D853" s="1034"/>
      <c r="E853" s="1033"/>
      <c r="F853" s="1033"/>
      <c r="G853" s="1033"/>
      <c r="H853" s="1033"/>
      <c r="I853" s="1033"/>
      <c r="J853" s="1033"/>
      <c r="K853" s="1033"/>
      <c r="L853" s="1033"/>
      <c r="M853" s="1033"/>
      <c r="N853" s="1033"/>
      <c r="O853" s="1033"/>
      <c r="P853" s="1035"/>
      <c r="Q853" s="1035"/>
      <c r="R853" s="1033"/>
      <c r="S853" s="1033"/>
      <c r="T853" s="1033"/>
      <c r="U853" s="1033"/>
    </row>
    <row r="854" spans="1:21">
      <c r="A854" s="1033"/>
      <c r="B854" s="1033"/>
      <c r="C854" s="1033"/>
      <c r="D854" s="1034"/>
      <c r="E854" s="1033"/>
      <c r="F854" s="1033"/>
      <c r="G854" s="1033"/>
      <c r="H854" s="1033"/>
      <c r="I854" s="1033"/>
      <c r="J854" s="1033"/>
      <c r="K854" s="1033"/>
      <c r="L854" s="1033"/>
      <c r="M854" s="1033"/>
      <c r="N854" s="1033"/>
      <c r="O854" s="1033"/>
      <c r="P854" s="1035"/>
      <c r="Q854" s="1035"/>
      <c r="R854" s="1033"/>
      <c r="S854" s="1033"/>
      <c r="T854" s="1033"/>
      <c r="U854" s="1033"/>
    </row>
    <row r="855" spans="1:21">
      <c r="A855" s="1033"/>
      <c r="B855" s="1033"/>
      <c r="C855" s="1033"/>
      <c r="D855" s="1034"/>
      <c r="E855" s="1033"/>
      <c r="F855" s="1033"/>
      <c r="G855" s="1033"/>
      <c r="H855" s="1033"/>
      <c r="I855" s="1033"/>
      <c r="J855" s="1033"/>
      <c r="K855" s="1033"/>
      <c r="L855" s="1033"/>
      <c r="M855" s="1033"/>
      <c r="N855" s="1033"/>
      <c r="O855" s="1033"/>
      <c r="P855" s="1035"/>
      <c r="Q855" s="1035"/>
      <c r="R855" s="1033"/>
      <c r="S855" s="1033"/>
      <c r="T855" s="1033"/>
      <c r="U855" s="1033"/>
    </row>
    <row r="856" spans="1:21">
      <c r="A856" s="1033"/>
      <c r="B856" s="1033"/>
      <c r="C856" s="1033"/>
      <c r="D856" s="1034"/>
      <c r="E856" s="1033"/>
      <c r="F856" s="1033"/>
      <c r="G856" s="1033"/>
      <c r="H856" s="1033"/>
      <c r="I856" s="1033"/>
      <c r="J856" s="1033"/>
      <c r="K856" s="1033"/>
      <c r="L856" s="1033"/>
      <c r="M856" s="1033"/>
      <c r="N856" s="1033"/>
      <c r="O856" s="1033"/>
      <c r="P856" s="1035"/>
      <c r="Q856" s="1035"/>
      <c r="R856" s="1033"/>
      <c r="S856" s="1033"/>
      <c r="T856" s="1033"/>
      <c r="U856" s="1033"/>
    </row>
    <row r="857" spans="1:21">
      <c r="A857" s="1033"/>
      <c r="B857" s="1033"/>
      <c r="C857" s="1033"/>
      <c r="D857" s="1034"/>
      <c r="E857" s="1033"/>
      <c r="F857" s="1033"/>
      <c r="G857" s="1033"/>
      <c r="H857" s="1033"/>
      <c r="I857" s="1033"/>
      <c r="J857" s="1033"/>
      <c r="K857" s="1033"/>
      <c r="L857" s="1033"/>
      <c r="M857" s="1033"/>
      <c r="N857" s="1033"/>
      <c r="O857" s="1033"/>
      <c r="P857" s="1035"/>
      <c r="Q857" s="1035"/>
      <c r="R857" s="1033"/>
      <c r="S857" s="1033"/>
      <c r="T857" s="1033"/>
      <c r="U857" s="1033"/>
    </row>
    <row r="858" spans="1:21">
      <c r="A858" s="1033"/>
      <c r="B858" s="1033"/>
      <c r="C858" s="1033"/>
      <c r="D858" s="1034"/>
      <c r="E858" s="1033"/>
      <c r="F858" s="1033"/>
      <c r="G858" s="1033"/>
      <c r="H858" s="1033"/>
      <c r="I858" s="1033"/>
      <c r="J858" s="1033"/>
      <c r="K858" s="1033"/>
      <c r="L858" s="1033"/>
      <c r="M858" s="1033"/>
      <c r="N858" s="1033"/>
      <c r="O858" s="1033"/>
      <c r="P858" s="1035"/>
      <c r="Q858" s="1035"/>
      <c r="R858" s="1033"/>
      <c r="S858" s="1033"/>
      <c r="T858" s="1033"/>
      <c r="U858" s="1033"/>
    </row>
    <row r="859" spans="1:21">
      <c r="A859" s="1033"/>
      <c r="B859" s="1033"/>
      <c r="C859" s="1033"/>
      <c r="D859" s="1034"/>
      <c r="E859" s="1033"/>
      <c r="F859" s="1033"/>
      <c r="G859" s="1033"/>
      <c r="H859" s="1033"/>
      <c r="I859" s="1033"/>
      <c r="J859" s="1033"/>
      <c r="K859" s="1033"/>
      <c r="L859" s="1033"/>
      <c r="M859" s="1033"/>
      <c r="N859" s="1033"/>
      <c r="O859" s="1033"/>
      <c r="P859" s="1035"/>
      <c r="Q859" s="1035"/>
      <c r="R859" s="1033"/>
      <c r="S859" s="1033"/>
      <c r="T859" s="1033"/>
      <c r="U859" s="1033"/>
    </row>
    <row r="860" spans="1:21">
      <c r="A860" s="1033"/>
      <c r="B860" s="1033"/>
      <c r="C860" s="1033"/>
      <c r="D860" s="1034"/>
      <c r="E860" s="1033"/>
      <c r="F860" s="1033"/>
      <c r="G860" s="1033"/>
      <c r="H860" s="1033"/>
      <c r="I860" s="1033"/>
      <c r="J860" s="1033"/>
      <c r="K860" s="1033"/>
      <c r="L860" s="1033"/>
      <c r="M860" s="1033"/>
      <c r="N860" s="1033"/>
      <c r="O860" s="1033"/>
      <c r="P860" s="1035"/>
      <c r="Q860" s="1035"/>
      <c r="R860" s="1033"/>
      <c r="S860" s="1033"/>
      <c r="T860" s="1033"/>
      <c r="U860" s="1033"/>
    </row>
    <row r="861" spans="1:21">
      <c r="A861" s="1033"/>
      <c r="B861" s="1033"/>
      <c r="C861" s="1033"/>
      <c r="D861" s="1034"/>
      <c r="E861" s="1033"/>
      <c r="F861" s="1033"/>
      <c r="G861" s="1033"/>
      <c r="H861" s="1033"/>
      <c r="I861" s="1033"/>
      <c r="J861" s="1033"/>
      <c r="K861" s="1033"/>
      <c r="L861" s="1033"/>
      <c r="M861" s="1033"/>
      <c r="N861" s="1033"/>
      <c r="O861" s="1033"/>
      <c r="P861" s="1035"/>
      <c r="Q861" s="1035"/>
      <c r="R861" s="1033"/>
      <c r="S861" s="1033"/>
      <c r="T861" s="1033"/>
      <c r="U861" s="1033"/>
    </row>
    <row r="862" spans="1:21">
      <c r="A862" s="1033"/>
      <c r="B862" s="1033"/>
      <c r="C862" s="1033"/>
      <c r="D862" s="1034"/>
      <c r="E862" s="1033"/>
      <c r="F862" s="1033"/>
      <c r="G862" s="1033"/>
      <c r="H862" s="1033"/>
      <c r="I862" s="1033"/>
      <c r="J862" s="1033"/>
      <c r="K862" s="1033"/>
      <c r="L862" s="1033"/>
      <c r="M862" s="1033"/>
      <c r="N862" s="1033"/>
      <c r="O862" s="1033"/>
      <c r="P862" s="1035"/>
      <c r="Q862" s="1035"/>
      <c r="R862" s="1033"/>
      <c r="S862" s="1033"/>
      <c r="T862" s="1033"/>
      <c r="U862" s="1033"/>
    </row>
    <row r="863" spans="1:21">
      <c r="A863" s="1033"/>
      <c r="B863" s="1033"/>
      <c r="C863" s="1033"/>
      <c r="D863" s="1034"/>
      <c r="E863" s="1033"/>
      <c r="F863" s="1033"/>
      <c r="G863" s="1033"/>
      <c r="H863" s="1033"/>
      <c r="I863" s="1033"/>
      <c r="J863" s="1033"/>
      <c r="K863" s="1033"/>
      <c r="L863" s="1033"/>
      <c r="M863" s="1033"/>
      <c r="N863" s="1033"/>
      <c r="O863" s="1033"/>
      <c r="P863" s="1035"/>
      <c r="Q863" s="1035"/>
      <c r="R863" s="1033"/>
      <c r="S863" s="1033"/>
      <c r="T863" s="1033"/>
      <c r="U863" s="1033"/>
    </row>
    <row r="864" spans="1:21">
      <c r="A864" s="1033"/>
      <c r="B864" s="1033"/>
      <c r="C864" s="1033"/>
      <c r="D864" s="1034"/>
      <c r="E864" s="1033"/>
      <c r="F864" s="1033"/>
      <c r="G864" s="1033"/>
      <c r="H864" s="1033"/>
      <c r="I864" s="1033"/>
      <c r="J864" s="1033"/>
      <c r="K864" s="1033"/>
      <c r="L864" s="1033"/>
      <c r="M864" s="1033"/>
      <c r="N864" s="1033"/>
      <c r="O864" s="1033"/>
      <c r="P864" s="1035"/>
      <c r="Q864" s="1035"/>
      <c r="R864" s="1033"/>
      <c r="S864" s="1033"/>
      <c r="T864" s="1033"/>
      <c r="U864" s="1033"/>
    </row>
    <row r="865" spans="1:21">
      <c r="A865" s="1033"/>
      <c r="B865" s="1033"/>
      <c r="C865" s="1033"/>
      <c r="D865" s="1034"/>
      <c r="E865" s="1033"/>
      <c r="F865" s="1033"/>
      <c r="G865" s="1033"/>
      <c r="H865" s="1033"/>
      <c r="I865" s="1033"/>
      <c r="J865" s="1033"/>
      <c r="K865" s="1033"/>
      <c r="L865" s="1033"/>
      <c r="M865" s="1033"/>
      <c r="N865" s="1033"/>
      <c r="O865" s="1033"/>
      <c r="P865" s="1035"/>
      <c r="Q865" s="1035"/>
      <c r="R865" s="1033"/>
      <c r="S865" s="1033"/>
      <c r="T865" s="1033"/>
      <c r="U865" s="1033"/>
    </row>
    <row r="866" spans="1:21">
      <c r="A866" s="1033"/>
      <c r="B866" s="1033"/>
      <c r="C866" s="1033"/>
      <c r="D866" s="1034"/>
      <c r="E866" s="1033"/>
      <c r="F866" s="1033"/>
      <c r="G866" s="1033"/>
      <c r="H866" s="1033"/>
      <c r="I866" s="1033"/>
      <c r="J866" s="1033"/>
      <c r="K866" s="1033"/>
      <c r="L866" s="1033"/>
      <c r="M866" s="1033"/>
      <c r="N866" s="1033"/>
      <c r="O866" s="1033"/>
      <c r="P866" s="1035"/>
      <c r="Q866" s="1035"/>
      <c r="R866" s="1033"/>
      <c r="S866" s="1033"/>
      <c r="T866" s="1033"/>
      <c r="U866" s="1033"/>
    </row>
    <row r="867" spans="1:21">
      <c r="A867" s="1033"/>
      <c r="B867" s="1033"/>
      <c r="C867" s="1033"/>
      <c r="D867" s="1034"/>
      <c r="E867" s="1033"/>
      <c r="F867" s="1033"/>
      <c r="G867" s="1033"/>
      <c r="H867" s="1033"/>
      <c r="I867" s="1033"/>
      <c r="J867" s="1033"/>
      <c r="K867" s="1033"/>
      <c r="L867" s="1033"/>
      <c r="M867" s="1033"/>
      <c r="N867" s="1033"/>
      <c r="O867" s="1033"/>
      <c r="P867" s="1035"/>
      <c r="Q867" s="1035"/>
      <c r="R867" s="1033"/>
      <c r="S867" s="1033"/>
      <c r="T867" s="1033"/>
      <c r="U867" s="1033"/>
    </row>
    <row r="868" spans="1:21">
      <c r="A868" s="1033"/>
      <c r="B868" s="1033"/>
      <c r="C868" s="1033"/>
      <c r="D868" s="1034"/>
      <c r="E868" s="1033"/>
      <c r="F868" s="1033"/>
      <c r="G868" s="1033"/>
      <c r="H868" s="1033"/>
      <c r="I868" s="1033"/>
      <c r="J868" s="1033"/>
      <c r="K868" s="1033"/>
      <c r="L868" s="1033"/>
      <c r="M868" s="1033"/>
      <c r="N868" s="1033"/>
      <c r="O868" s="1033"/>
      <c r="P868" s="1035"/>
      <c r="Q868" s="1035"/>
      <c r="R868" s="1033"/>
      <c r="S868" s="1033"/>
      <c r="T868" s="1033"/>
      <c r="U868" s="1033"/>
    </row>
    <row r="869" spans="1:21">
      <c r="A869" s="1033"/>
      <c r="B869" s="1033"/>
      <c r="C869" s="1033"/>
      <c r="D869" s="1034"/>
      <c r="E869" s="1033"/>
      <c r="F869" s="1033"/>
      <c r="G869" s="1033"/>
      <c r="H869" s="1033"/>
      <c r="I869" s="1033"/>
      <c r="J869" s="1033"/>
      <c r="K869" s="1033"/>
      <c r="L869" s="1033"/>
      <c r="M869" s="1033"/>
      <c r="N869" s="1033"/>
      <c r="O869" s="1033"/>
      <c r="P869" s="1035"/>
      <c r="Q869" s="1035"/>
      <c r="R869" s="1033"/>
      <c r="S869" s="1033"/>
      <c r="T869" s="1033"/>
      <c r="U869" s="1033"/>
    </row>
    <row r="870" spans="1:21">
      <c r="A870" s="1033"/>
      <c r="B870" s="1033"/>
      <c r="C870" s="1033"/>
      <c r="D870" s="1034"/>
      <c r="E870" s="1033"/>
      <c r="F870" s="1033"/>
      <c r="G870" s="1033"/>
      <c r="H870" s="1033"/>
      <c r="I870" s="1033"/>
      <c r="J870" s="1033"/>
      <c r="K870" s="1033"/>
      <c r="L870" s="1033"/>
      <c r="M870" s="1033"/>
      <c r="N870" s="1033"/>
      <c r="O870" s="1033"/>
      <c r="P870" s="1035"/>
      <c r="Q870" s="1035"/>
      <c r="R870" s="1033"/>
      <c r="S870" s="1033"/>
      <c r="T870" s="1033"/>
      <c r="U870" s="1033"/>
    </row>
    <row r="871" spans="1:21">
      <c r="A871" s="1033"/>
      <c r="B871" s="1033"/>
      <c r="C871" s="1033"/>
      <c r="D871" s="1034"/>
      <c r="E871" s="1033"/>
      <c r="F871" s="1033"/>
      <c r="G871" s="1033"/>
      <c r="H871" s="1033"/>
      <c r="I871" s="1033"/>
      <c r="J871" s="1033"/>
      <c r="K871" s="1033"/>
      <c r="L871" s="1033"/>
      <c r="M871" s="1033"/>
      <c r="N871" s="1033"/>
      <c r="O871" s="1033"/>
      <c r="P871" s="1035"/>
      <c r="Q871" s="1035"/>
      <c r="R871" s="1033"/>
      <c r="S871" s="1033"/>
      <c r="T871" s="1033"/>
      <c r="U871" s="1033"/>
    </row>
    <row r="872" spans="1:21">
      <c r="A872" s="1033"/>
      <c r="B872" s="1033"/>
      <c r="C872" s="1033"/>
      <c r="D872" s="1034"/>
      <c r="E872" s="1033"/>
      <c r="F872" s="1033"/>
      <c r="G872" s="1033"/>
      <c r="H872" s="1033"/>
      <c r="I872" s="1033"/>
      <c r="J872" s="1033"/>
      <c r="K872" s="1033"/>
      <c r="L872" s="1033"/>
      <c r="M872" s="1033"/>
      <c r="N872" s="1033"/>
      <c r="O872" s="1033"/>
      <c r="P872" s="1035"/>
      <c r="Q872" s="1035"/>
      <c r="R872" s="1033"/>
      <c r="S872" s="1033"/>
      <c r="T872" s="1033"/>
      <c r="U872" s="1033"/>
    </row>
    <row r="873" spans="1:21">
      <c r="A873" s="1033"/>
      <c r="B873" s="1033"/>
      <c r="C873" s="1033"/>
      <c r="D873" s="1034"/>
      <c r="E873" s="1033"/>
      <c r="F873" s="1033"/>
      <c r="G873" s="1033"/>
      <c r="H873" s="1033"/>
      <c r="I873" s="1033"/>
      <c r="J873" s="1033"/>
      <c r="K873" s="1033"/>
      <c r="L873" s="1033"/>
      <c r="M873" s="1033"/>
      <c r="N873" s="1033"/>
      <c r="O873" s="1033"/>
      <c r="P873" s="1035"/>
      <c r="Q873" s="1035"/>
      <c r="R873" s="1033"/>
      <c r="S873" s="1033"/>
      <c r="T873" s="1033"/>
      <c r="U873" s="1033"/>
    </row>
    <row r="874" spans="1:21">
      <c r="A874" s="1033"/>
      <c r="B874" s="1033"/>
      <c r="C874" s="1033"/>
      <c r="D874" s="1034"/>
      <c r="E874" s="1033"/>
      <c r="F874" s="1033"/>
      <c r="G874" s="1033"/>
      <c r="H874" s="1033"/>
      <c r="I874" s="1033"/>
      <c r="J874" s="1033"/>
      <c r="K874" s="1033"/>
      <c r="L874" s="1033"/>
      <c r="M874" s="1033"/>
      <c r="N874" s="1033"/>
      <c r="O874" s="1033"/>
      <c r="P874" s="1035"/>
      <c r="Q874" s="1035"/>
      <c r="R874" s="1033"/>
      <c r="S874" s="1033"/>
      <c r="T874" s="1033"/>
      <c r="U874" s="1033"/>
    </row>
    <row r="875" spans="1:21">
      <c r="A875" s="1033"/>
      <c r="B875" s="1033"/>
      <c r="C875" s="1033"/>
      <c r="D875" s="1034"/>
      <c r="E875" s="1033"/>
      <c r="F875" s="1033"/>
      <c r="G875" s="1033"/>
      <c r="H875" s="1033"/>
      <c r="I875" s="1033"/>
      <c r="J875" s="1033"/>
      <c r="K875" s="1033"/>
      <c r="L875" s="1033"/>
      <c r="M875" s="1033"/>
      <c r="N875" s="1033"/>
      <c r="O875" s="1033"/>
      <c r="P875" s="1035"/>
      <c r="Q875" s="1035"/>
      <c r="R875" s="1033"/>
      <c r="S875" s="1033"/>
      <c r="T875" s="1033"/>
      <c r="U875" s="1033"/>
    </row>
    <row r="876" spans="1:21">
      <c r="A876" s="1033"/>
      <c r="B876" s="1033"/>
      <c r="C876" s="1033"/>
      <c r="D876" s="1034"/>
      <c r="E876" s="1033"/>
      <c r="F876" s="1033"/>
      <c r="G876" s="1033"/>
      <c r="H876" s="1033"/>
      <c r="I876" s="1033"/>
      <c r="J876" s="1033"/>
      <c r="K876" s="1033"/>
      <c r="L876" s="1033"/>
      <c r="M876" s="1033"/>
      <c r="N876" s="1033"/>
      <c r="O876" s="1033"/>
      <c r="P876" s="1035"/>
      <c r="Q876" s="1035"/>
      <c r="R876" s="1033"/>
      <c r="S876" s="1033"/>
      <c r="T876" s="1033"/>
      <c r="U876" s="1033"/>
    </row>
    <row r="877" spans="1:21">
      <c r="A877" s="1033"/>
      <c r="B877" s="1033"/>
      <c r="C877" s="1033"/>
      <c r="D877" s="1034"/>
      <c r="E877" s="1033"/>
      <c r="F877" s="1033"/>
      <c r="G877" s="1033"/>
      <c r="H877" s="1033"/>
      <c r="I877" s="1033"/>
      <c r="J877" s="1033"/>
      <c r="K877" s="1033"/>
      <c r="L877" s="1033"/>
      <c r="M877" s="1033"/>
      <c r="N877" s="1033"/>
      <c r="O877" s="1033"/>
      <c r="P877" s="1035"/>
      <c r="Q877" s="1035"/>
      <c r="R877" s="1033"/>
      <c r="S877" s="1033"/>
      <c r="T877" s="1033"/>
      <c r="U877" s="1033"/>
    </row>
    <row r="878" spans="1:21">
      <c r="A878" s="1033"/>
      <c r="B878" s="1033"/>
      <c r="C878" s="1033"/>
      <c r="D878" s="1034"/>
      <c r="E878" s="1033"/>
      <c r="F878" s="1033"/>
      <c r="G878" s="1033"/>
      <c r="H878" s="1033"/>
      <c r="I878" s="1033"/>
      <c r="J878" s="1033"/>
      <c r="K878" s="1033"/>
      <c r="L878" s="1033"/>
      <c r="M878" s="1033"/>
      <c r="N878" s="1033"/>
      <c r="O878" s="1033"/>
      <c r="P878" s="1035"/>
      <c r="Q878" s="1035"/>
      <c r="R878" s="1033"/>
      <c r="S878" s="1033"/>
      <c r="T878" s="1033"/>
      <c r="U878" s="1033"/>
    </row>
    <row r="879" spans="1:21">
      <c r="A879" s="1033"/>
      <c r="B879" s="1033"/>
      <c r="C879" s="1033"/>
      <c r="D879" s="1034"/>
      <c r="E879" s="1033"/>
      <c r="F879" s="1033"/>
      <c r="G879" s="1033"/>
      <c r="H879" s="1033"/>
      <c r="I879" s="1033"/>
      <c r="J879" s="1033"/>
      <c r="K879" s="1033"/>
      <c r="L879" s="1033"/>
      <c r="M879" s="1033"/>
      <c r="N879" s="1033"/>
      <c r="O879" s="1033"/>
      <c r="P879" s="1035"/>
      <c r="Q879" s="1035"/>
      <c r="R879" s="1033"/>
      <c r="S879" s="1033"/>
      <c r="T879" s="1033"/>
      <c r="U879" s="1033"/>
    </row>
    <row r="880" spans="1:21">
      <c r="A880" s="1033"/>
      <c r="B880" s="1033"/>
      <c r="C880" s="1033"/>
      <c r="D880" s="1034"/>
      <c r="E880" s="1033"/>
      <c r="F880" s="1033"/>
      <c r="G880" s="1033"/>
      <c r="H880" s="1033"/>
      <c r="I880" s="1033"/>
      <c r="J880" s="1033"/>
      <c r="K880" s="1033"/>
      <c r="L880" s="1033"/>
      <c r="M880" s="1033"/>
      <c r="N880" s="1033"/>
      <c r="O880" s="1033"/>
      <c r="P880" s="1035"/>
      <c r="Q880" s="1035"/>
      <c r="R880" s="1033"/>
      <c r="S880" s="1033"/>
      <c r="T880" s="1033"/>
      <c r="U880" s="1033"/>
    </row>
    <row r="881" spans="1:21">
      <c r="A881" s="1033"/>
      <c r="B881" s="1033"/>
      <c r="C881" s="1033"/>
      <c r="D881" s="1034"/>
      <c r="E881" s="1033"/>
      <c r="F881" s="1033"/>
      <c r="G881" s="1033"/>
      <c r="H881" s="1033"/>
      <c r="I881" s="1033"/>
      <c r="J881" s="1033"/>
      <c r="K881" s="1033"/>
      <c r="L881" s="1033"/>
      <c r="M881" s="1033"/>
      <c r="N881" s="1033"/>
      <c r="O881" s="1033"/>
      <c r="P881" s="1035"/>
      <c r="Q881" s="1035"/>
      <c r="R881" s="1033"/>
      <c r="S881" s="1033"/>
      <c r="T881" s="1033"/>
      <c r="U881" s="1033"/>
    </row>
    <row r="882" spans="1:21">
      <c r="A882" s="1033"/>
      <c r="B882" s="1033"/>
      <c r="C882" s="1033"/>
      <c r="D882" s="1034"/>
      <c r="E882" s="1033"/>
      <c r="F882" s="1033"/>
      <c r="G882" s="1033"/>
      <c r="H882" s="1033"/>
      <c r="I882" s="1033"/>
      <c r="J882" s="1033"/>
      <c r="K882" s="1033"/>
      <c r="L882" s="1033"/>
      <c r="M882" s="1033"/>
      <c r="N882" s="1033"/>
      <c r="O882" s="1033"/>
      <c r="P882" s="1035"/>
      <c r="Q882" s="1035"/>
      <c r="R882" s="1033"/>
      <c r="S882" s="1033"/>
      <c r="T882" s="1033"/>
      <c r="U882" s="1033"/>
    </row>
    <row r="883" spans="1:21">
      <c r="A883" s="1033"/>
      <c r="B883" s="1033"/>
      <c r="C883" s="1033"/>
      <c r="D883" s="1034"/>
      <c r="E883" s="1033"/>
      <c r="F883" s="1033"/>
      <c r="G883" s="1033"/>
      <c r="H883" s="1033"/>
      <c r="I883" s="1033"/>
      <c r="J883" s="1033"/>
      <c r="K883" s="1033"/>
      <c r="L883" s="1033"/>
      <c r="M883" s="1033"/>
      <c r="N883" s="1033"/>
      <c r="O883" s="1033"/>
      <c r="P883" s="1035"/>
      <c r="Q883" s="1035"/>
      <c r="R883" s="1033"/>
      <c r="S883" s="1033"/>
      <c r="T883" s="1033"/>
      <c r="U883" s="1033"/>
    </row>
    <row r="884" spans="1:21">
      <c r="A884" s="1033"/>
      <c r="B884" s="1033"/>
      <c r="C884" s="1033"/>
      <c r="D884" s="1034"/>
      <c r="E884" s="1033"/>
      <c r="F884" s="1033"/>
      <c r="G884" s="1033"/>
      <c r="H884" s="1033"/>
      <c r="I884" s="1033"/>
      <c r="J884" s="1033"/>
      <c r="K884" s="1033"/>
      <c r="L884" s="1033"/>
      <c r="M884" s="1033"/>
      <c r="N884" s="1033"/>
      <c r="O884" s="1033"/>
      <c r="P884" s="1035"/>
      <c r="Q884" s="1035"/>
      <c r="R884" s="1033"/>
      <c r="S884" s="1033"/>
      <c r="T884" s="1033"/>
      <c r="U884" s="1033"/>
    </row>
    <row r="885" spans="1:21">
      <c r="A885" s="1033"/>
      <c r="B885" s="1033"/>
      <c r="C885" s="1033"/>
      <c r="D885" s="1034"/>
      <c r="E885" s="1033"/>
      <c r="F885" s="1033"/>
      <c r="G885" s="1033"/>
      <c r="H885" s="1033"/>
      <c r="I885" s="1033"/>
      <c r="J885" s="1033"/>
      <c r="K885" s="1033"/>
      <c r="L885" s="1033"/>
      <c r="M885" s="1033"/>
      <c r="N885" s="1033"/>
      <c r="O885" s="1033"/>
      <c r="P885" s="1035"/>
      <c r="Q885" s="1035"/>
      <c r="R885" s="1033"/>
      <c r="S885" s="1033"/>
      <c r="T885" s="1033"/>
      <c r="U885" s="1033"/>
    </row>
    <row r="886" spans="1:21">
      <c r="A886" s="1033"/>
      <c r="B886" s="1033"/>
      <c r="C886" s="1033"/>
      <c r="D886" s="1034"/>
      <c r="E886" s="1033"/>
      <c r="F886" s="1033"/>
      <c r="G886" s="1033"/>
      <c r="H886" s="1033"/>
      <c r="I886" s="1033"/>
      <c r="J886" s="1033"/>
      <c r="K886" s="1033"/>
      <c r="L886" s="1033"/>
      <c r="M886" s="1033"/>
      <c r="N886" s="1033"/>
      <c r="O886" s="1033"/>
      <c r="P886" s="1035"/>
      <c r="Q886" s="1035"/>
      <c r="R886" s="1033"/>
      <c r="S886" s="1033"/>
      <c r="T886" s="1033"/>
      <c r="U886" s="1033"/>
    </row>
    <row r="887" spans="1:21">
      <c r="A887" s="1033"/>
      <c r="B887" s="1033"/>
      <c r="C887" s="1033"/>
      <c r="D887" s="1034"/>
      <c r="E887" s="1033"/>
      <c r="F887" s="1033"/>
      <c r="G887" s="1033"/>
      <c r="H887" s="1033"/>
      <c r="I887" s="1033"/>
      <c r="J887" s="1033"/>
      <c r="K887" s="1033"/>
      <c r="L887" s="1033"/>
      <c r="M887" s="1033"/>
      <c r="N887" s="1033"/>
      <c r="O887" s="1033"/>
      <c r="P887" s="1035"/>
      <c r="Q887" s="1035"/>
      <c r="R887" s="1033"/>
      <c r="S887" s="1033"/>
      <c r="T887" s="1033"/>
      <c r="U887" s="1033"/>
    </row>
    <row r="888" spans="1:21">
      <c r="A888" s="1033"/>
      <c r="B888" s="1033"/>
      <c r="C888" s="1033"/>
      <c r="D888" s="1034"/>
      <c r="E888" s="1033"/>
      <c r="F888" s="1033"/>
      <c r="G888" s="1033"/>
      <c r="H888" s="1033"/>
      <c r="I888" s="1033"/>
      <c r="J888" s="1033"/>
      <c r="K888" s="1033"/>
      <c r="L888" s="1033"/>
      <c r="M888" s="1033"/>
      <c r="N888" s="1033"/>
      <c r="O888" s="1033"/>
      <c r="P888" s="1035"/>
      <c r="Q888" s="1035"/>
      <c r="R888" s="1033"/>
      <c r="S888" s="1033"/>
      <c r="T888" s="1033"/>
      <c r="U888" s="1033"/>
    </row>
    <row r="889" spans="1:21">
      <c r="A889" s="1033"/>
      <c r="B889" s="1033"/>
      <c r="C889" s="1033"/>
      <c r="D889" s="1034"/>
      <c r="E889" s="1033"/>
      <c r="F889" s="1033"/>
      <c r="G889" s="1033"/>
      <c r="H889" s="1033"/>
      <c r="I889" s="1033"/>
      <c r="J889" s="1033"/>
      <c r="K889" s="1033"/>
      <c r="L889" s="1033"/>
      <c r="M889" s="1033"/>
      <c r="N889" s="1033"/>
      <c r="O889" s="1033"/>
      <c r="P889" s="1035"/>
      <c r="Q889" s="1035"/>
      <c r="R889" s="1033"/>
      <c r="S889" s="1033"/>
      <c r="T889" s="1033"/>
      <c r="U889" s="1033"/>
    </row>
    <row r="890" spans="1:21">
      <c r="A890" s="1033"/>
      <c r="B890" s="1033"/>
      <c r="C890" s="1033"/>
      <c r="D890" s="1034"/>
      <c r="E890" s="1033"/>
      <c r="F890" s="1033"/>
      <c r="G890" s="1033"/>
      <c r="H890" s="1033"/>
      <c r="I890" s="1033"/>
      <c r="J890" s="1033"/>
      <c r="K890" s="1033"/>
      <c r="L890" s="1033"/>
      <c r="M890" s="1033"/>
      <c r="N890" s="1033"/>
      <c r="O890" s="1033"/>
      <c r="P890" s="1035"/>
      <c r="Q890" s="1035"/>
      <c r="R890" s="1033"/>
      <c r="S890" s="1033"/>
      <c r="T890" s="1033"/>
      <c r="U890" s="1033"/>
    </row>
    <row r="891" spans="1:21">
      <c r="A891" s="1033"/>
      <c r="B891" s="1033"/>
      <c r="C891" s="1033"/>
      <c r="D891" s="1034"/>
      <c r="E891" s="1033"/>
      <c r="F891" s="1033"/>
      <c r="G891" s="1033"/>
      <c r="H891" s="1033"/>
      <c r="I891" s="1033"/>
      <c r="J891" s="1033"/>
      <c r="K891" s="1033"/>
      <c r="L891" s="1033"/>
      <c r="M891" s="1033"/>
      <c r="N891" s="1033"/>
      <c r="O891" s="1033"/>
      <c r="P891" s="1035"/>
      <c r="Q891" s="1035"/>
      <c r="R891" s="1033"/>
      <c r="S891" s="1033"/>
      <c r="T891" s="1033"/>
      <c r="U891" s="1033"/>
    </row>
    <row r="892" spans="1:21">
      <c r="A892" s="1033"/>
      <c r="B892" s="1033"/>
      <c r="C892" s="1033"/>
      <c r="D892" s="1034"/>
      <c r="E892" s="1033"/>
      <c r="F892" s="1033"/>
      <c r="G892" s="1033"/>
      <c r="H892" s="1033"/>
      <c r="I892" s="1033"/>
      <c r="J892" s="1033"/>
      <c r="K892" s="1033"/>
      <c r="L892" s="1033"/>
      <c r="M892" s="1033"/>
      <c r="N892" s="1033"/>
      <c r="O892" s="1033"/>
      <c r="P892" s="1035"/>
      <c r="Q892" s="1035"/>
      <c r="R892" s="1033"/>
      <c r="S892" s="1033"/>
      <c r="T892" s="1033"/>
      <c r="U892" s="1033"/>
    </row>
    <row r="893" spans="1:21">
      <c r="A893" s="1033"/>
      <c r="B893" s="1033"/>
      <c r="C893" s="1033"/>
      <c r="D893" s="1034"/>
      <c r="E893" s="1033"/>
      <c r="F893" s="1033"/>
      <c r="G893" s="1033"/>
      <c r="H893" s="1033"/>
      <c r="I893" s="1033"/>
      <c r="J893" s="1033"/>
      <c r="K893" s="1033"/>
      <c r="L893" s="1033"/>
      <c r="M893" s="1033"/>
      <c r="N893" s="1033"/>
      <c r="O893" s="1033"/>
      <c r="P893" s="1035"/>
      <c r="Q893" s="1035"/>
      <c r="R893" s="1033"/>
      <c r="S893" s="1033"/>
      <c r="T893" s="1033"/>
      <c r="U893" s="1033"/>
    </row>
    <row r="894" spans="1:21">
      <c r="A894" s="1033"/>
      <c r="B894" s="1033"/>
      <c r="C894" s="1033"/>
      <c r="D894" s="1034"/>
      <c r="E894" s="1033"/>
      <c r="F894" s="1033"/>
      <c r="G894" s="1033"/>
      <c r="H894" s="1033"/>
      <c r="I894" s="1033"/>
      <c r="J894" s="1033"/>
      <c r="K894" s="1033"/>
      <c r="L894" s="1033"/>
      <c r="M894" s="1033"/>
      <c r="N894" s="1033"/>
      <c r="O894" s="1033"/>
      <c r="P894" s="1035"/>
      <c r="Q894" s="1035"/>
      <c r="R894" s="1033"/>
      <c r="S894" s="1033"/>
      <c r="T894" s="1033"/>
      <c r="U894" s="1033"/>
    </row>
    <row r="895" spans="1:21">
      <c r="A895" s="1033"/>
      <c r="B895" s="1033"/>
      <c r="C895" s="1033"/>
      <c r="D895" s="1034"/>
      <c r="E895" s="1033"/>
      <c r="F895" s="1033"/>
      <c r="G895" s="1033"/>
      <c r="H895" s="1033"/>
      <c r="I895" s="1033"/>
      <c r="J895" s="1033"/>
      <c r="K895" s="1033"/>
      <c r="L895" s="1033"/>
      <c r="M895" s="1033"/>
      <c r="N895" s="1033"/>
      <c r="O895" s="1033"/>
      <c r="P895" s="1035"/>
      <c r="Q895" s="1035"/>
      <c r="R895" s="1033"/>
      <c r="S895" s="1033"/>
      <c r="T895" s="1033"/>
      <c r="U895" s="1033"/>
    </row>
    <row r="896" spans="1:21">
      <c r="A896" s="1033"/>
      <c r="B896" s="1033"/>
      <c r="C896" s="1033"/>
      <c r="D896" s="1034"/>
      <c r="E896" s="1033"/>
      <c r="F896" s="1033"/>
      <c r="G896" s="1033"/>
      <c r="H896" s="1033"/>
      <c r="I896" s="1033"/>
      <c r="J896" s="1033"/>
      <c r="K896" s="1033"/>
      <c r="L896" s="1033"/>
      <c r="M896" s="1033"/>
      <c r="N896" s="1033"/>
      <c r="O896" s="1033"/>
      <c r="P896" s="1035"/>
      <c r="Q896" s="1035"/>
      <c r="R896" s="1033"/>
      <c r="S896" s="1033"/>
      <c r="T896" s="1033"/>
      <c r="U896" s="1033"/>
    </row>
    <row r="897" spans="1:21">
      <c r="A897" s="1033"/>
      <c r="B897" s="1033"/>
      <c r="C897" s="1033"/>
      <c r="D897" s="1034"/>
      <c r="E897" s="1033"/>
      <c r="F897" s="1033"/>
      <c r="G897" s="1033"/>
      <c r="H897" s="1033"/>
      <c r="I897" s="1033"/>
      <c r="J897" s="1033"/>
      <c r="K897" s="1033"/>
      <c r="L897" s="1033"/>
      <c r="M897" s="1033"/>
      <c r="N897" s="1033"/>
      <c r="O897" s="1033"/>
      <c r="P897" s="1035"/>
      <c r="Q897" s="1035"/>
      <c r="R897" s="1033"/>
      <c r="S897" s="1033"/>
      <c r="T897" s="1033"/>
      <c r="U897" s="1033"/>
    </row>
    <row r="898" spans="1:21">
      <c r="A898" s="1033"/>
      <c r="B898" s="1033"/>
      <c r="C898" s="1033"/>
      <c r="D898" s="1034"/>
      <c r="E898" s="1033"/>
      <c r="F898" s="1033"/>
      <c r="G898" s="1033"/>
      <c r="H898" s="1033"/>
      <c r="I898" s="1033"/>
      <c r="J898" s="1033"/>
      <c r="K898" s="1033"/>
      <c r="L898" s="1033"/>
      <c r="M898" s="1033"/>
      <c r="N898" s="1033"/>
      <c r="O898" s="1033"/>
      <c r="P898" s="1035"/>
      <c r="Q898" s="1035"/>
      <c r="R898" s="1033"/>
      <c r="S898" s="1033"/>
      <c r="T898" s="1033"/>
      <c r="U898" s="1033"/>
    </row>
    <row r="899" spans="1:21">
      <c r="A899" s="1033"/>
      <c r="B899" s="1033"/>
      <c r="C899" s="1033"/>
      <c r="D899" s="1034"/>
      <c r="E899" s="1033"/>
      <c r="F899" s="1033"/>
      <c r="G899" s="1033"/>
      <c r="H899" s="1033"/>
      <c r="I899" s="1033"/>
      <c r="J899" s="1033"/>
      <c r="K899" s="1033"/>
      <c r="L899" s="1033"/>
      <c r="M899" s="1033"/>
      <c r="N899" s="1033"/>
      <c r="O899" s="1033"/>
      <c r="P899" s="1035"/>
      <c r="Q899" s="1035"/>
      <c r="R899" s="1033"/>
      <c r="S899" s="1033"/>
      <c r="T899" s="1033"/>
      <c r="U899" s="1033"/>
    </row>
    <row r="900" spans="1:21">
      <c r="A900" s="1033"/>
      <c r="B900" s="1033"/>
      <c r="C900" s="1033"/>
      <c r="D900" s="1034"/>
      <c r="E900" s="1033"/>
      <c r="F900" s="1033"/>
      <c r="G900" s="1033"/>
      <c r="H900" s="1033"/>
      <c r="I900" s="1033"/>
      <c r="J900" s="1033"/>
      <c r="K900" s="1033"/>
      <c r="L900" s="1033"/>
      <c r="M900" s="1033"/>
      <c r="N900" s="1033"/>
      <c r="O900" s="1033"/>
      <c r="P900" s="1035"/>
      <c r="Q900" s="1035"/>
      <c r="R900" s="1033"/>
      <c r="S900" s="1033"/>
      <c r="T900" s="1033"/>
      <c r="U900" s="1033"/>
    </row>
    <row r="901" spans="1:21">
      <c r="A901" s="1033"/>
      <c r="B901" s="1033"/>
      <c r="C901" s="1033"/>
      <c r="D901" s="1034"/>
      <c r="E901" s="1033"/>
      <c r="F901" s="1033"/>
      <c r="G901" s="1033"/>
      <c r="H901" s="1033"/>
      <c r="I901" s="1033"/>
      <c r="J901" s="1033"/>
      <c r="K901" s="1033"/>
      <c r="L901" s="1033"/>
      <c r="M901" s="1033"/>
      <c r="N901" s="1033"/>
      <c r="O901" s="1033"/>
      <c r="P901" s="1035"/>
      <c r="Q901" s="1035"/>
      <c r="R901" s="1033"/>
      <c r="S901" s="1033"/>
      <c r="T901" s="1033"/>
      <c r="U901" s="1033"/>
    </row>
    <row r="902" spans="1:21">
      <c r="A902" s="1033"/>
      <c r="B902" s="1033"/>
      <c r="C902" s="1033"/>
      <c r="D902" s="1034"/>
      <c r="E902" s="1033"/>
      <c r="F902" s="1033"/>
      <c r="G902" s="1033"/>
      <c r="H902" s="1033"/>
      <c r="I902" s="1033"/>
      <c r="J902" s="1033"/>
      <c r="K902" s="1033"/>
      <c r="L902" s="1033"/>
      <c r="M902" s="1033"/>
      <c r="N902" s="1033"/>
      <c r="O902" s="1033"/>
      <c r="P902" s="1035"/>
      <c r="Q902" s="1035"/>
      <c r="R902" s="1033"/>
      <c r="S902" s="1033"/>
      <c r="T902" s="1033"/>
      <c r="U902" s="1033"/>
    </row>
    <row r="903" spans="1:21">
      <c r="A903" s="1033"/>
      <c r="B903" s="1033"/>
      <c r="C903" s="1033"/>
      <c r="D903" s="1034"/>
      <c r="E903" s="1033"/>
      <c r="F903" s="1033"/>
      <c r="G903" s="1033"/>
      <c r="H903" s="1033"/>
      <c r="I903" s="1033"/>
      <c r="J903" s="1033"/>
      <c r="K903" s="1033"/>
      <c r="L903" s="1033"/>
      <c r="M903" s="1033"/>
      <c r="N903" s="1033"/>
      <c r="O903" s="1033"/>
      <c r="P903" s="1035"/>
      <c r="Q903" s="1035"/>
      <c r="R903" s="1033"/>
      <c r="S903" s="1033"/>
      <c r="T903" s="1033"/>
      <c r="U903" s="1033"/>
    </row>
    <row r="904" spans="1:21">
      <c r="A904" s="1033"/>
      <c r="B904" s="1033"/>
      <c r="C904" s="1033"/>
      <c r="D904" s="1034"/>
      <c r="E904" s="1033"/>
      <c r="F904" s="1033"/>
      <c r="G904" s="1033"/>
      <c r="H904" s="1033"/>
      <c r="I904" s="1033"/>
      <c r="J904" s="1033"/>
      <c r="K904" s="1033"/>
      <c r="L904" s="1033"/>
      <c r="M904" s="1033"/>
      <c r="N904" s="1033"/>
      <c r="O904" s="1033"/>
      <c r="P904" s="1035"/>
      <c r="Q904" s="1035"/>
      <c r="R904" s="1033"/>
      <c r="S904" s="1033"/>
      <c r="T904" s="1033"/>
      <c r="U904" s="1033"/>
    </row>
    <row r="905" spans="1:21">
      <c r="A905" s="1033"/>
      <c r="B905" s="1033"/>
      <c r="C905" s="1033"/>
      <c r="D905" s="1034"/>
      <c r="E905" s="1033"/>
      <c r="F905" s="1033"/>
      <c r="G905" s="1033"/>
      <c r="H905" s="1033"/>
      <c r="I905" s="1033"/>
      <c r="J905" s="1033"/>
      <c r="K905" s="1033"/>
      <c r="L905" s="1033"/>
      <c r="M905" s="1033"/>
      <c r="N905" s="1033"/>
      <c r="O905" s="1033"/>
      <c r="P905" s="1035"/>
      <c r="Q905" s="1035"/>
      <c r="R905" s="1033"/>
      <c r="S905" s="1033"/>
      <c r="T905" s="1033"/>
      <c r="U905" s="1033"/>
    </row>
    <row r="906" spans="1:21">
      <c r="A906" s="1033"/>
      <c r="B906" s="1033"/>
      <c r="C906" s="1033"/>
      <c r="D906" s="1034"/>
      <c r="E906" s="1033"/>
      <c r="F906" s="1033"/>
      <c r="G906" s="1033"/>
      <c r="H906" s="1033"/>
      <c r="I906" s="1033"/>
      <c r="J906" s="1033"/>
      <c r="K906" s="1033"/>
      <c r="L906" s="1033"/>
      <c r="M906" s="1033"/>
      <c r="N906" s="1033"/>
      <c r="O906" s="1033"/>
      <c r="P906" s="1035"/>
      <c r="Q906" s="1035"/>
      <c r="R906" s="1033"/>
      <c r="S906" s="1033"/>
      <c r="T906" s="1033"/>
      <c r="U906" s="1033"/>
    </row>
    <row r="907" spans="1:21">
      <c r="A907" s="1033"/>
      <c r="B907" s="1033"/>
      <c r="C907" s="1033"/>
      <c r="D907" s="1034"/>
      <c r="E907" s="1033"/>
      <c r="F907" s="1033"/>
      <c r="G907" s="1033"/>
      <c r="H907" s="1033"/>
      <c r="I907" s="1033"/>
      <c r="J907" s="1033"/>
      <c r="K907" s="1033"/>
      <c r="L907" s="1033"/>
      <c r="M907" s="1033"/>
      <c r="N907" s="1033"/>
      <c r="O907" s="1033"/>
      <c r="P907" s="1035"/>
      <c r="Q907" s="1035"/>
      <c r="R907" s="1033"/>
      <c r="S907" s="1033"/>
      <c r="T907" s="1033"/>
      <c r="U907" s="1033"/>
    </row>
    <row r="908" spans="1:21">
      <c r="A908" s="1033"/>
      <c r="B908" s="1033"/>
      <c r="C908" s="1033"/>
      <c r="D908" s="1034"/>
      <c r="E908" s="1033"/>
      <c r="F908" s="1033"/>
      <c r="G908" s="1033"/>
      <c r="H908" s="1033"/>
      <c r="I908" s="1033"/>
      <c r="J908" s="1033"/>
      <c r="K908" s="1033"/>
      <c r="L908" s="1033"/>
      <c r="M908" s="1033"/>
      <c r="N908" s="1033"/>
      <c r="O908" s="1033"/>
      <c r="P908" s="1035"/>
      <c r="Q908" s="1035"/>
      <c r="R908" s="1033"/>
      <c r="S908" s="1033"/>
      <c r="T908" s="1033"/>
      <c r="U908" s="1033"/>
    </row>
    <row r="909" spans="1:21">
      <c r="A909" s="1033"/>
      <c r="B909" s="1033"/>
      <c r="C909" s="1033"/>
      <c r="D909" s="1034"/>
      <c r="E909" s="1033"/>
      <c r="F909" s="1033"/>
      <c r="G909" s="1033"/>
      <c r="H909" s="1033"/>
      <c r="I909" s="1033"/>
      <c r="J909" s="1033"/>
      <c r="K909" s="1033"/>
      <c r="L909" s="1033"/>
      <c r="M909" s="1033"/>
      <c r="N909" s="1033"/>
      <c r="O909" s="1033"/>
      <c r="P909" s="1035"/>
      <c r="Q909" s="1035"/>
      <c r="R909" s="1033"/>
      <c r="S909" s="1033"/>
      <c r="T909" s="1033"/>
      <c r="U909" s="1033"/>
    </row>
    <row r="910" spans="1:21">
      <c r="A910" s="1033"/>
      <c r="B910" s="1033"/>
      <c r="C910" s="1033"/>
      <c r="D910" s="1034"/>
      <c r="E910" s="1033"/>
      <c r="F910" s="1033"/>
      <c r="G910" s="1033"/>
      <c r="H910" s="1033"/>
      <c r="I910" s="1033"/>
      <c r="J910" s="1033"/>
      <c r="K910" s="1033"/>
      <c r="L910" s="1033"/>
      <c r="M910" s="1033"/>
      <c r="N910" s="1033"/>
      <c r="O910" s="1033"/>
      <c r="P910" s="1035"/>
      <c r="Q910" s="1035"/>
      <c r="R910" s="1033"/>
      <c r="S910" s="1033"/>
      <c r="T910" s="1033"/>
      <c r="U910" s="1033"/>
    </row>
    <row r="911" spans="1:21">
      <c r="A911" s="1033"/>
      <c r="B911" s="1033"/>
      <c r="C911" s="1033"/>
      <c r="D911" s="1034"/>
      <c r="E911" s="1033"/>
      <c r="F911" s="1033"/>
      <c r="G911" s="1033"/>
      <c r="H911" s="1033"/>
      <c r="I911" s="1033"/>
      <c r="J911" s="1033"/>
      <c r="K911" s="1033"/>
      <c r="L911" s="1033"/>
      <c r="M911" s="1033"/>
      <c r="N911" s="1033"/>
      <c r="O911" s="1033"/>
      <c r="P911" s="1035"/>
      <c r="Q911" s="1035"/>
      <c r="R911" s="1033"/>
      <c r="S911" s="1033"/>
      <c r="T911" s="1033"/>
      <c r="U911" s="1033"/>
    </row>
    <row r="912" spans="1:21">
      <c r="A912" s="1033"/>
      <c r="B912" s="1033"/>
      <c r="C912" s="1033"/>
      <c r="D912" s="1034"/>
      <c r="E912" s="1033"/>
      <c r="F912" s="1033"/>
      <c r="G912" s="1033"/>
      <c r="H912" s="1033"/>
      <c r="I912" s="1033"/>
      <c r="J912" s="1033"/>
      <c r="K912" s="1033"/>
      <c r="L912" s="1033"/>
      <c r="M912" s="1033"/>
      <c r="N912" s="1033"/>
      <c r="O912" s="1033"/>
      <c r="P912" s="1035"/>
      <c r="Q912" s="1035"/>
      <c r="R912" s="1033"/>
      <c r="S912" s="1033"/>
      <c r="T912" s="1033"/>
      <c r="U912" s="1033"/>
    </row>
    <row r="913" spans="1:21">
      <c r="A913" s="1033"/>
      <c r="B913" s="1033"/>
      <c r="C913" s="1033"/>
      <c r="D913" s="1034"/>
      <c r="E913" s="1033"/>
      <c r="F913" s="1033"/>
      <c r="G913" s="1033"/>
      <c r="H913" s="1033"/>
      <c r="I913" s="1033"/>
      <c r="J913" s="1033"/>
      <c r="K913" s="1033"/>
      <c r="L913" s="1033"/>
      <c r="M913" s="1033"/>
      <c r="N913" s="1033"/>
      <c r="O913" s="1033"/>
      <c r="P913" s="1035"/>
      <c r="Q913" s="1035"/>
      <c r="R913" s="1033"/>
      <c r="S913" s="1033"/>
      <c r="T913" s="1033"/>
      <c r="U913" s="1033"/>
    </row>
    <row r="914" spans="1:21">
      <c r="A914" s="1033"/>
      <c r="B914" s="1033"/>
      <c r="C914" s="1033"/>
      <c r="D914" s="1034"/>
      <c r="E914" s="1033"/>
      <c r="F914" s="1033"/>
      <c r="G914" s="1033"/>
      <c r="H914" s="1033"/>
      <c r="I914" s="1033"/>
      <c r="J914" s="1033"/>
      <c r="K914" s="1033"/>
      <c r="L914" s="1033"/>
      <c r="M914" s="1033"/>
      <c r="N914" s="1033"/>
      <c r="O914" s="1033"/>
      <c r="P914" s="1035"/>
      <c r="Q914" s="1035"/>
      <c r="R914" s="1033"/>
      <c r="S914" s="1033"/>
      <c r="T914" s="1033"/>
      <c r="U914" s="1033"/>
    </row>
    <row r="915" spans="1:21">
      <c r="A915" s="1033"/>
      <c r="B915" s="1033"/>
      <c r="C915" s="1033"/>
      <c r="D915" s="1034"/>
      <c r="E915" s="1033"/>
      <c r="F915" s="1033"/>
      <c r="G915" s="1033"/>
      <c r="H915" s="1033"/>
      <c r="I915" s="1033"/>
      <c r="J915" s="1033"/>
      <c r="K915" s="1033"/>
      <c r="L915" s="1033"/>
      <c r="M915" s="1033"/>
      <c r="N915" s="1033"/>
      <c r="O915" s="1033"/>
      <c r="P915" s="1035"/>
      <c r="Q915" s="1035"/>
      <c r="R915" s="1033"/>
      <c r="S915" s="1033"/>
      <c r="T915" s="1033"/>
      <c r="U915" s="1033"/>
    </row>
    <row r="916" spans="1:21">
      <c r="A916" s="1033"/>
      <c r="B916" s="1033"/>
      <c r="C916" s="1033"/>
      <c r="D916" s="1034"/>
      <c r="E916" s="1033"/>
      <c r="F916" s="1033"/>
      <c r="G916" s="1033"/>
      <c r="H916" s="1033"/>
      <c r="I916" s="1033"/>
      <c r="J916" s="1033"/>
      <c r="K916" s="1033"/>
      <c r="L916" s="1033"/>
      <c r="M916" s="1033"/>
      <c r="N916" s="1033"/>
      <c r="O916" s="1033"/>
      <c r="P916" s="1035"/>
      <c r="Q916" s="1035"/>
      <c r="R916" s="1033"/>
      <c r="S916" s="1033"/>
      <c r="T916" s="1033"/>
      <c r="U916" s="1033"/>
    </row>
    <row r="917" spans="1:21">
      <c r="A917" s="1033"/>
      <c r="B917" s="1033"/>
      <c r="C917" s="1033"/>
      <c r="D917" s="1034"/>
      <c r="E917" s="1033"/>
      <c r="F917" s="1033"/>
      <c r="G917" s="1033"/>
      <c r="H917" s="1033"/>
      <c r="I917" s="1033"/>
      <c r="J917" s="1033"/>
      <c r="K917" s="1033"/>
      <c r="L917" s="1033"/>
      <c r="M917" s="1033"/>
      <c r="N917" s="1033"/>
      <c r="O917" s="1033"/>
      <c r="P917" s="1035"/>
      <c r="Q917" s="1035"/>
      <c r="R917" s="1033"/>
      <c r="S917" s="1033"/>
      <c r="T917" s="1033"/>
      <c r="U917" s="1033"/>
    </row>
    <row r="918" spans="1:21">
      <c r="A918" s="1033"/>
      <c r="B918" s="1033"/>
      <c r="C918" s="1033"/>
      <c r="D918" s="1034"/>
      <c r="E918" s="1033"/>
      <c r="F918" s="1033"/>
      <c r="G918" s="1033"/>
      <c r="H918" s="1033"/>
      <c r="I918" s="1033"/>
      <c r="J918" s="1033"/>
      <c r="K918" s="1033"/>
      <c r="L918" s="1033"/>
      <c r="M918" s="1033"/>
      <c r="N918" s="1033"/>
      <c r="O918" s="1033"/>
      <c r="P918" s="1035"/>
      <c r="Q918" s="1035"/>
      <c r="R918" s="1033"/>
      <c r="S918" s="1033"/>
      <c r="T918" s="1033"/>
      <c r="U918" s="1033"/>
    </row>
    <row r="919" spans="1:21">
      <c r="A919" s="1033"/>
      <c r="B919" s="1033"/>
      <c r="C919" s="1033"/>
      <c r="D919" s="1034"/>
      <c r="E919" s="1033"/>
      <c r="F919" s="1033"/>
      <c r="G919" s="1033"/>
      <c r="H919" s="1033"/>
      <c r="I919" s="1033"/>
      <c r="J919" s="1033"/>
      <c r="K919" s="1033"/>
      <c r="L919" s="1033"/>
      <c r="M919" s="1033"/>
      <c r="N919" s="1033"/>
      <c r="O919" s="1033"/>
      <c r="P919" s="1035"/>
      <c r="Q919" s="1035"/>
      <c r="R919" s="1033"/>
      <c r="S919" s="1033"/>
      <c r="T919" s="1033"/>
      <c r="U919" s="1033"/>
    </row>
    <row r="920" spans="1:21">
      <c r="A920" s="1033"/>
      <c r="B920" s="1033"/>
      <c r="C920" s="1033"/>
      <c r="D920" s="1034"/>
      <c r="E920" s="1033"/>
      <c r="F920" s="1033"/>
      <c r="G920" s="1033"/>
      <c r="H920" s="1033"/>
      <c r="I920" s="1033"/>
      <c r="J920" s="1033"/>
      <c r="K920" s="1033"/>
      <c r="L920" s="1033"/>
      <c r="M920" s="1033"/>
      <c r="N920" s="1033"/>
      <c r="O920" s="1033"/>
      <c r="P920" s="1035"/>
      <c r="Q920" s="1035"/>
      <c r="R920" s="1033"/>
      <c r="S920" s="1033"/>
      <c r="T920" s="1033"/>
      <c r="U920" s="1033"/>
    </row>
    <row r="921" spans="1:21">
      <c r="A921" s="1033"/>
      <c r="B921" s="1033"/>
      <c r="C921" s="1033"/>
      <c r="D921" s="1034"/>
      <c r="E921" s="1033"/>
      <c r="F921" s="1033"/>
      <c r="G921" s="1033"/>
      <c r="H921" s="1033"/>
      <c r="I921" s="1033"/>
      <c r="J921" s="1033"/>
      <c r="K921" s="1033"/>
      <c r="L921" s="1033"/>
      <c r="M921" s="1033"/>
      <c r="N921" s="1033"/>
      <c r="O921" s="1033"/>
      <c r="P921" s="1035"/>
      <c r="Q921" s="1035"/>
      <c r="R921" s="1033"/>
      <c r="S921" s="1033"/>
      <c r="T921" s="1033"/>
      <c r="U921" s="1033"/>
    </row>
    <row r="922" spans="1:21">
      <c r="A922" s="1033"/>
      <c r="B922" s="1033"/>
      <c r="C922" s="1033"/>
      <c r="D922" s="1034"/>
      <c r="E922" s="1033"/>
      <c r="F922" s="1033"/>
      <c r="G922" s="1033"/>
      <c r="H922" s="1033"/>
      <c r="I922" s="1033"/>
      <c r="J922" s="1033"/>
      <c r="K922" s="1033"/>
      <c r="L922" s="1033"/>
      <c r="M922" s="1033"/>
      <c r="N922" s="1033"/>
      <c r="O922" s="1033"/>
      <c r="P922" s="1035"/>
      <c r="Q922" s="1035"/>
      <c r="R922" s="1033"/>
      <c r="S922" s="1033"/>
      <c r="T922" s="1033"/>
      <c r="U922" s="1033"/>
    </row>
    <row r="923" spans="1:21">
      <c r="A923" s="1033"/>
      <c r="B923" s="1033"/>
      <c r="C923" s="1033"/>
      <c r="D923" s="1034"/>
      <c r="E923" s="1033"/>
      <c r="F923" s="1033"/>
      <c r="G923" s="1033"/>
      <c r="H923" s="1033"/>
      <c r="I923" s="1033"/>
      <c r="J923" s="1033"/>
      <c r="K923" s="1033"/>
      <c r="L923" s="1033"/>
      <c r="M923" s="1033"/>
      <c r="N923" s="1033"/>
      <c r="O923" s="1033"/>
      <c r="P923" s="1035"/>
      <c r="Q923" s="1035"/>
      <c r="R923" s="1033"/>
      <c r="S923" s="1033"/>
      <c r="T923" s="1033"/>
      <c r="U923" s="1033"/>
    </row>
    <row r="924" spans="1:21">
      <c r="A924" s="1033"/>
      <c r="B924" s="1033"/>
      <c r="C924" s="1033"/>
      <c r="D924" s="1034"/>
      <c r="E924" s="1033"/>
      <c r="F924" s="1033"/>
      <c r="G924" s="1033"/>
      <c r="H924" s="1033"/>
      <c r="I924" s="1033"/>
      <c r="J924" s="1033"/>
      <c r="K924" s="1033"/>
      <c r="L924" s="1033"/>
      <c r="M924" s="1033"/>
      <c r="N924" s="1033"/>
      <c r="O924" s="1033"/>
      <c r="P924" s="1035"/>
      <c r="Q924" s="1035"/>
      <c r="R924" s="1033"/>
      <c r="S924" s="1033"/>
      <c r="T924" s="1033"/>
      <c r="U924" s="1033"/>
    </row>
    <row r="925" spans="1:21">
      <c r="A925" s="1033"/>
      <c r="B925" s="1033"/>
      <c r="C925" s="1033"/>
      <c r="D925" s="1034"/>
      <c r="E925" s="1033"/>
      <c r="F925" s="1033"/>
      <c r="G925" s="1033"/>
      <c r="H925" s="1033"/>
      <c r="I925" s="1033"/>
      <c r="J925" s="1033"/>
      <c r="K925" s="1033"/>
      <c r="L925" s="1033"/>
      <c r="M925" s="1033"/>
      <c r="N925" s="1033"/>
      <c r="O925" s="1033"/>
      <c r="P925" s="1035"/>
      <c r="Q925" s="1035"/>
      <c r="R925" s="1033"/>
      <c r="S925" s="1033"/>
      <c r="T925" s="1033"/>
      <c r="U925" s="1033"/>
    </row>
    <row r="926" spans="1:21">
      <c r="A926" s="1033"/>
      <c r="B926" s="1033"/>
      <c r="C926" s="1033"/>
      <c r="D926" s="1034"/>
      <c r="E926" s="1033"/>
      <c r="F926" s="1033"/>
      <c r="G926" s="1033"/>
      <c r="H926" s="1033"/>
      <c r="I926" s="1033"/>
      <c r="J926" s="1033"/>
      <c r="K926" s="1033"/>
      <c r="L926" s="1033"/>
      <c r="M926" s="1033"/>
      <c r="N926" s="1033"/>
      <c r="O926" s="1033"/>
      <c r="P926" s="1035"/>
      <c r="Q926" s="1035"/>
      <c r="R926" s="1033"/>
      <c r="S926" s="1033"/>
      <c r="T926" s="1033"/>
      <c r="U926" s="1033"/>
    </row>
    <row r="927" spans="1:21">
      <c r="A927" s="1033"/>
      <c r="B927" s="1033"/>
      <c r="C927" s="1033"/>
      <c r="D927" s="1034"/>
      <c r="E927" s="1033"/>
      <c r="F927" s="1033"/>
      <c r="G927" s="1033"/>
      <c r="H927" s="1033"/>
      <c r="I927" s="1033"/>
      <c r="J927" s="1033"/>
      <c r="K927" s="1033"/>
      <c r="L927" s="1033"/>
      <c r="M927" s="1033"/>
      <c r="N927" s="1033"/>
      <c r="O927" s="1033"/>
      <c r="P927" s="1035"/>
      <c r="Q927" s="1035"/>
      <c r="R927" s="1033"/>
      <c r="S927" s="1033"/>
      <c r="T927" s="1033"/>
      <c r="U927" s="1033"/>
    </row>
    <row r="928" spans="1:21">
      <c r="A928" s="1033"/>
      <c r="B928" s="1033"/>
      <c r="C928" s="1033"/>
      <c r="D928" s="1034"/>
      <c r="E928" s="1033"/>
      <c r="F928" s="1033"/>
      <c r="G928" s="1033"/>
      <c r="H928" s="1033"/>
      <c r="I928" s="1033"/>
      <c r="J928" s="1033"/>
      <c r="K928" s="1033"/>
      <c r="L928" s="1033"/>
      <c r="M928" s="1033"/>
      <c r="N928" s="1033"/>
      <c r="O928" s="1033"/>
      <c r="P928" s="1035"/>
      <c r="Q928" s="1035"/>
      <c r="R928" s="1033"/>
      <c r="S928" s="1033"/>
      <c r="T928" s="1033"/>
      <c r="U928" s="1033"/>
    </row>
    <row r="929" spans="1:21">
      <c r="A929" s="1033"/>
      <c r="B929" s="1033"/>
      <c r="C929" s="1033"/>
      <c r="D929" s="1034"/>
      <c r="E929" s="1033"/>
      <c r="F929" s="1033"/>
      <c r="G929" s="1033"/>
      <c r="H929" s="1033"/>
      <c r="I929" s="1033"/>
      <c r="J929" s="1033"/>
      <c r="K929" s="1033"/>
      <c r="L929" s="1033"/>
      <c r="M929" s="1033"/>
      <c r="N929" s="1033"/>
      <c r="O929" s="1033"/>
      <c r="P929" s="1035"/>
      <c r="Q929" s="1035"/>
      <c r="R929" s="1033"/>
      <c r="S929" s="1033"/>
      <c r="T929" s="1033"/>
      <c r="U929" s="1033"/>
    </row>
    <row r="930" spans="1:21">
      <c r="A930" s="1033"/>
      <c r="B930" s="1033"/>
      <c r="C930" s="1033"/>
      <c r="D930" s="1034"/>
      <c r="E930" s="1033"/>
      <c r="F930" s="1033"/>
      <c r="G930" s="1033"/>
      <c r="H930" s="1033"/>
      <c r="I930" s="1033"/>
      <c r="J930" s="1033"/>
      <c r="K930" s="1033"/>
      <c r="L930" s="1033"/>
      <c r="M930" s="1033"/>
      <c r="N930" s="1033"/>
      <c r="O930" s="1033"/>
      <c r="P930" s="1035"/>
      <c r="Q930" s="1035"/>
      <c r="R930" s="1033"/>
      <c r="S930" s="1033"/>
      <c r="T930" s="1033"/>
      <c r="U930" s="1033"/>
    </row>
    <row r="931" spans="1:21">
      <c r="A931" s="1033"/>
      <c r="B931" s="1033"/>
      <c r="C931" s="1033"/>
      <c r="D931" s="1034"/>
      <c r="E931" s="1033"/>
      <c r="F931" s="1033"/>
      <c r="G931" s="1033"/>
      <c r="H931" s="1033"/>
      <c r="I931" s="1033"/>
      <c r="J931" s="1033"/>
      <c r="K931" s="1033"/>
      <c r="L931" s="1033"/>
      <c r="M931" s="1033"/>
      <c r="N931" s="1033"/>
      <c r="O931" s="1033"/>
      <c r="P931" s="1035"/>
      <c r="Q931" s="1035"/>
      <c r="R931" s="1033"/>
      <c r="S931" s="1033"/>
      <c r="T931" s="1033"/>
      <c r="U931" s="1033"/>
    </row>
    <row r="932" spans="1:21">
      <c r="A932" s="1033"/>
      <c r="B932" s="1033"/>
      <c r="C932" s="1033"/>
      <c r="D932" s="1034"/>
      <c r="E932" s="1033"/>
      <c r="F932" s="1033"/>
      <c r="G932" s="1033"/>
      <c r="H932" s="1033"/>
      <c r="I932" s="1033"/>
      <c r="J932" s="1033"/>
      <c r="K932" s="1033"/>
      <c r="L932" s="1033"/>
      <c r="M932" s="1033"/>
      <c r="N932" s="1033"/>
      <c r="O932" s="1033"/>
      <c r="P932" s="1035"/>
      <c r="Q932" s="1035"/>
      <c r="R932" s="1033"/>
      <c r="S932" s="1033"/>
      <c r="T932" s="1033"/>
      <c r="U932" s="1033"/>
    </row>
    <row r="933" spans="1:21">
      <c r="A933" s="1033"/>
      <c r="B933" s="1033"/>
      <c r="C933" s="1033"/>
      <c r="D933" s="1034"/>
      <c r="E933" s="1033"/>
      <c r="F933" s="1033"/>
      <c r="G933" s="1033"/>
      <c r="H933" s="1033"/>
      <c r="I933" s="1033"/>
      <c r="J933" s="1033"/>
      <c r="K933" s="1033"/>
      <c r="L933" s="1033"/>
      <c r="M933" s="1033"/>
      <c r="N933" s="1033"/>
      <c r="O933" s="1033"/>
      <c r="P933" s="1035"/>
      <c r="Q933" s="1035"/>
      <c r="R933" s="1033"/>
      <c r="S933" s="1033"/>
      <c r="T933" s="1033"/>
      <c r="U933" s="1033"/>
    </row>
    <row r="934" spans="1:21">
      <c r="A934" s="1033"/>
      <c r="B934" s="1033"/>
      <c r="C934" s="1033"/>
      <c r="D934" s="1034"/>
      <c r="E934" s="1033"/>
      <c r="F934" s="1033"/>
      <c r="G934" s="1033"/>
      <c r="H934" s="1033"/>
      <c r="I934" s="1033"/>
      <c r="J934" s="1033"/>
      <c r="K934" s="1033"/>
      <c r="L934" s="1033"/>
      <c r="M934" s="1033"/>
      <c r="N934" s="1033"/>
      <c r="O934" s="1033"/>
      <c r="P934" s="1035"/>
      <c r="Q934" s="1035"/>
      <c r="R934" s="1033"/>
      <c r="S934" s="1033"/>
      <c r="T934" s="1033"/>
      <c r="U934" s="1033"/>
    </row>
    <row r="935" spans="1:21">
      <c r="A935" s="1033"/>
      <c r="B935" s="1033"/>
      <c r="C935" s="1033"/>
      <c r="D935" s="1034"/>
      <c r="E935" s="1033"/>
      <c r="F935" s="1033"/>
      <c r="G935" s="1033"/>
      <c r="H935" s="1033"/>
      <c r="I935" s="1033"/>
      <c r="J935" s="1033"/>
      <c r="K935" s="1033"/>
      <c r="L935" s="1033"/>
      <c r="M935" s="1033"/>
      <c r="N935" s="1033"/>
      <c r="O935" s="1033"/>
      <c r="P935" s="1035"/>
      <c r="Q935" s="1035"/>
      <c r="R935" s="1033"/>
      <c r="S935" s="1033"/>
      <c r="T935" s="1033"/>
      <c r="U935" s="1033"/>
    </row>
    <row r="936" spans="1:21">
      <c r="A936" s="1033"/>
      <c r="B936" s="1033"/>
      <c r="C936" s="1033"/>
      <c r="D936" s="1034"/>
      <c r="E936" s="1033"/>
      <c r="F936" s="1033"/>
      <c r="G936" s="1033"/>
      <c r="H936" s="1033"/>
      <c r="I936" s="1033"/>
      <c r="J936" s="1033"/>
      <c r="K936" s="1033"/>
      <c r="L936" s="1033"/>
      <c r="M936" s="1033"/>
      <c r="N936" s="1033"/>
      <c r="O936" s="1033"/>
      <c r="P936" s="1035"/>
      <c r="Q936" s="1035"/>
      <c r="R936" s="1033"/>
      <c r="S936" s="1033"/>
      <c r="T936" s="1033"/>
      <c r="U936" s="1033"/>
    </row>
    <row r="937" spans="1:21">
      <c r="A937" s="1033"/>
      <c r="B937" s="1033"/>
      <c r="C937" s="1033"/>
      <c r="D937" s="1034"/>
      <c r="E937" s="1033"/>
      <c r="F937" s="1033"/>
      <c r="G937" s="1033"/>
      <c r="H937" s="1033"/>
      <c r="I937" s="1033"/>
      <c r="J937" s="1033"/>
      <c r="K937" s="1033"/>
      <c r="L937" s="1033"/>
      <c r="M937" s="1033"/>
      <c r="N937" s="1033"/>
      <c r="O937" s="1033"/>
      <c r="P937" s="1035"/>
      <c r="Q937" s="1035"/>
      <c r="R937" s="1033"/>
      <c r="S937" s="1033"/>
      <c r="T937" s="1033"/>
      <c r="U937" s="1033"/>
    </row>
    <row r="938" spans="1:21">
      <c r="A938" s="1033"/>
      <c r="B938" s="1033"/>
      <c r="C938" s="1033"/>
      <c r="D938" s="1034"/>
      <c r="E938" s="1033"/>
      <c r="F938" s="1033"/>
      <c r="G938" s="1033"/>
      <c r="H938" s="1033"/>
      <c r="I938" s="1033"/>
      <c r="J938" s="1033"/>
      <c r="K938" s="1033"/>
      <c r="L938" s="1033"/>
      <c r="M938" s="1033"/>
      <c r="N938" s="1033"/>
      <c r="O938" s="1033"/>
      <c r="P938" s="1035"/>
      <c r="Q938" s="1035"/>
      <c r="R938" s="1033"/>
      <c r="S938" s="1033"/>
      <c r="T938" s="1033"/>
      <c r="U938" s="1033"/>
    </row>
    <row r="939" spans="1:21">
      <c r="A939" s="1033"/>
      <c r="B939" s="1033"/>
      <c r="C939" s="1033"/>
      <c r="D939" s="1034"/>
      <c r="E939" s="1033"/>
      <c r="F939" s="1033"/>
      <c r="G939" s="1033"/>
      <c r="H939" s="1033"/>
      <c r="I939" s="1033"/>
      <c r="J939" s="1033"/>
      <c r="K939" s="1033"/>
      <c r="L939" s="1033"/>
      <c r="M939" s="1033"/>
      <c r="N939" s="1033"/>
      <c r="O939" s="1033"/>
      <c r="P939" s="1035"/>
      <c r="Q939" s="1035"/>
      <c r="R939" s="1033"/>
      <c r="S939" s="1033"/>
      <c r="T939" s="1033"/>
      <c r="U939" s="1033"/>
    </row>
    <row r="940" spans="1:21">
      <c r="A940" s="1033"/>
      <c r="B940" s="1033"/>
      <c r="C940" s="1033"/>
      <c r="D940" s="1034"/>
      <c r="E940" s="1033"/>
      <c r="F940" s="1033"/>
      <c r="G940" s="1033"/>
      <c r="H940" s="1033"/>
      <c r="I940" s="1033"/>
      <c r="J940" s="1033"/>
      <c r="K940" s="1033"/>
      <c r="L940" s="1033"/>
      <c r="M940" s="1033"/>
      <c r="N940" s="1033"/>
      <c r="O940" s="1033"/>
      <c r="P940" s="1035"/>
      <c r="Q940" s="1035"/>
      <c r="R940" s="1033"/>
      <c r="S940" s="1033"/>
      <c r="T940" s="1033"/>
      <c r="U940" s="1033"/>
    </row>
    <row r="941" spans="1:21">
      <c r="A941" s="1033"/>
      <c r="B941" s="1033"/>
      <c r="C941" s="1033"/>
      <c r="D941" s="1034"/>
      <c r="E941" s="1033"/>
      <c r="F941" s="1033"/>
      <c r="G941" s="1033"/>
      <c r="H941" s="1033"/>
      <c r="I941" s="1033"/>
      <c r="J941" s="1033"/>
      <c r="K941" s="1033"/>
      <c r="L941" s="1033"/>
      <c r="M941" s="1033"/>
      <c r="N941" s="1033"/>
      <c r="O941" s="1033"/>
      <c r="P941" s="1035"/>
      <c r="Q941" s="1035"/>
      <c r="R941" s="1033"/>
      <c r="S941" s="1033"/>
      <c r="T941" s="1033"/>
      <c r="U941" s="1033"/>
    </row>
    <row r="942" spans="1:21">
      <c r="A942" s="1033"/>
      <c r="B942" s="1033"/>
      <c r="C942" s="1033"/>
      <c r="D942" s="1034"/>
      <c r="E942" s="1033"/>
      <c r="F942" s="1033"/>
      <c r="G942" s="1033"/>
      <c r="H942" s="1033"/>
      <c r="I942" s="1033"/>
      <c r="J942" s="1033"/>
      <c r="K942" s="1033"/>
      <c r="L942" s="1033"/>
      <c r="M942" s="1033"/>
      <c r="N942" s="1033"/>
      <c r="O942" s="1033"/>
      <c r="P942" s="1035"/>
      <c r="Q942" s="1035"/>
      <c r="R942" s="1033"/>
      <c r="S942" s="1033"/>
      <c r="T942" s="1033"/>
      <c r="U942" s="1033"/>
    </row>
    <row r="943" spans="1:21">
      <c r="A943" s="1033"/>
      <c r="B943" s="1033"/>
      <c r="C943" s="1033"/>
      <c r="D943" s="1034"/>
      <c r="E943" s="1033"/>
      <c r="F943" s="1033"/>
      <c r="G943" s="1033"/>
      <c r="H943" s="1033"/>
      <c r="I943" s="1033"/>
      <c r="J943" s="1033"/>
      <c r="K943" s="1033"/>
      <c r="L943" s="1033"/>
      <c r="M943" s="1033"/>
      <c r="N943" s="1033"/>
      <c r="O943" s="1033"/>
      <c r="P943" s="1035"/>
      <c r="Q943" s="1035"/>
      <c r="R943" s="1033"/>
      <c r="S943" s="1033"/>
      <c r="T943" s="1033"/>
      <c r="U943" s="1033"/>
    </row>
    <row r="944" spans="1:21">
      <c r="A944" s="1033"/>
      <c r="B944" s="1033"/>
      <c r="C944" s="1033"/>
      <c r="D944" s="1034"/>
      <c r="E944" s="1033"/>
      <c r="F944" s="1033"/>
      <c r="G944" s="1033"/>
      <c r="H944" s="1033"/>
      <c r="I944" s="1033"/>
      <c r="J944" s="1033"/>
      <c r="K944" s="1033"/>
      <c r="L944" s="1033"/>
      <c r="M944" s="1033"/>
      <c r="N944" s="1033"/>
      <c r="O944" s="1033"/>
      <c r="P944" s="1035"/>
      <c r="Q944" s="1035"/>
      <c r="R944" s="1033"/>
      <c r="S944" s="1033"/>
      <c r="T944" s="1033"/>
      <c r="U944" s="1033"/>
    </row>
    <row r="945" spans="1:21">
      <c r="A945" s="1033"/>
      <c r="B945" s="1033"/>
      <c r="C945" s="1033"/>
      <c r="D945" s="1034"/>
      <c r="E945" s="1033"/>
      <c r="F945" s="1033"/>
      <c r="G945" s="1033"/>
      <c r="H945" s="1033"/>
      <c r="I945" s="1033"/>
      <c r="J945" s="1033"/>
      <c r="K945" s="1033"/>
      <c r="L945" s="1033"/>
      <c r="M945" s="1033"/>
      <c r="N945" s="1033"/>
      <c r="O945" s="1033"/>
      <c r="P945" s="1035"/>
      <c r="Q945" s="1035"/>
      <c r="R945" s="1033"/>
      <c r="S945" s="1033"/>
      <c r="T945" s="1033"/>
      <c r="U945" s="1033"/>
    </row>
    <row r="946" spans="1:21">
      <c r="A946" s="1033"/>
      <c r="B946" s="1033"/>
      <c r="C946" s="1033"/>
      <c r="D946" s="1034"/>
      <c r="E946" s="1033"/>
      <c r="F946" s="1033"/>
      <c r="G946" s="1033"/>
      <c r="H946" s="1033"/>
      <c r="I946" s="1033"/>
      <c r="J946" s="1033"/>
      <c r="K946" s="1033"/>
      <c r="L946" s="1033"/>
      <c r="M946" s="1033"/>
      <c r="N946" s="1033"/>
      <c r="O946" s="1033"/>
      <c r="P946" s="1035"/>
      <c r="Q946" s="1035"/>
      <c r="R946" s="1033"/>
      <c r="S946" s="1033"/>
      <c r="T946" s="1033"/>
      <c r="U946" s="1033"/>
    </row>
    <row r="947" spans="1:21">
      <c r="A947" s="1033"/>
      <c r="B947" s="1033"/>
      <c r="C947" s="1033"/>
      <c r="D947" s="1034"/>
      <c r="E947" s="1033"/>
      <c r="F947" s="1033"/>
      <c r="G947" s="1033"/>
      <c r="H947" s="1033"/>
      <c r="I947" s="1033"/>
      <c r="J947" s="1033"/>
      <c r="K947" s="1033"/>
      <c r="L947" s="1033"/>
      <c r="M947" s="1033"/>
      <c r="N947" s="1033"/>
      <c r="O947" s="1033"/>
      <c r="P947" s="1035"/>
      <c r="Q947" s="1035"/>
      <c r="R947" s="1033"/>
      <c r="S947" s="1033"/>
      <c r="T947" s="1033"/>
      <c r="U947" s="1033"/>
    </row>
    <row r="948" spans="1:21">
      <c r="A948" s="1033"/>
      <c r="B948" s="1033"/>
      <c r="C948" s="1033"/>
      <c r="D948" s="1034"/>
      <c r="E948" s="1033"/>
      <c r="F948" s="1033"/>
      <c r="G948" s="1033"/>
      <c r="H948" s="1033"/>
      <c r="I948" s="1033"/>
      <c r="J948" s="1033"/>
      <c r="K948" s="1033"/>
      <c r="L948" s="1033"/>
      <c r="M948" s="1033"/>
      <c r="N948" s="1033"/>
      <c r="O948" s="1033"/>
      <c r="P948" s="1035"/>
      <c r="Q948" s="1035"/>
      <c r="R948" s="1033"/>
      <c r="S948" s="1033"/>
      <c r="T948" s="1033"/>
      <c r="U948" s="1033"/>
    </row>
    <row r="949" spans="1:21">
      <c r="A949" s="1033"/>
      <c r="B949" s="1033"/>
      <c r="C949" s="1033"/>
      <c r="D949" s="1034"/>
      <c r="E949" s="1033"/>
      <c r="F949" s="1033"/>
      <c r="G949" s="1033"/>
      <c r="H949" s="1033"/>
      <c r="I949" s="1033"/>
      <c r="J949" s="1033"/>
      <c r="K949" s="1033"/>
      <c r="L949" s="1033"/>
      <c r="M949" s="1033"/>
      <c r="N949" s="1033"/>
      <c r="O949" s="1033"/>
      <c r="P949" s="1035"/>
      <c r="Q949" s="1035"/>
      <c r="R949" s="1033"/>
      <c r="S949" s="1033"/>
      <c r="T949" s="1033"/>
      <c r="U949" s="1033"/>
    </row>
    <row r="950" spans="1:21">
      <c r="A950" s="1033"/>
      <c r="B950" s="1033"/>
      <c r="C950" s="1033"/>
      <c r="D950" s="1034"/>
      <c r="E950" s="1033"/>
      <c r="F950" s="1033"/>
      <c r="G950" s="1033"/>
      <c r="H950" s="1033"/>
      <c r="I950" s="1033"/>
      <c r="J950" s="1033"/>
      <c r="K950" s="1033"/>
      <c r="L950" s="1033"/>
      <c r="M950" s="1033"/>
      <c r="N950" s="1033"/>
      <c r="O950" s="1033"/>
      <c r="P950" s="1035"/>
      <c r="Q950" s="1035"/>
      <c r="R950" s="1033"/>
      <c r="S950" s="1033"/>
      <c r="T950" s="1033"/>
      <c r="U950" s="1033"/>
    </row>
    <row r="951" spans="1:21">
      <c r="A951" s="1033"/>
      <c r="B951" s="1033"/>
      <c r="C951" s="1033"/>
      <c r="D951" s="1034"/>
      <c r="E951" s="1033"/>
      <c r="F951" s="1033"/>
      <c r="G951" s="1033"/>
      <c r="H951" s="1033"/>
      <c r="I951" s="1033"/>
      <c r="J951" s="1033"/>
      <c r="K951" s="1033"/>
      <c r="L951" s="1033"/>
      <c r="M951" s="1033"/>
      <c r="N951" s="1033"/>
      <c r="O951" s="1033"/>
      <c r="P951" s="1035"/>
      <c r="Q951" s="1035"/>
      <c r="R951" s="1033"/>
      <c r="S951" s="1033"/>
      <c r="T951" s="1033"/>
      <c r="U951" s="1033"/>
    </row>
    <row r="952" spans="1:21">
      <c r="A952" s="1033"/>
      <c r="B952" s="1033"/>
      <c r="C952" s="1033"/>
      <c r="D952" s="1034"/>
      <c r="E952" s="1033"/>
      <c r="F952" s="1033"/>
      <c r="G952" s="1033"/>
      <c r="H952" s="1033"/>
      <c r="I952" s="1033"/>
      <c r="J952" s="1033"/>
      <c r="K952" s="1033"/>
      <c r="L952" s="1033"/>
      <c r="M952" s="1033"/>
      <c r="N952" s="1033"/>
      <c r="O952" s="1033"/>
      <c r="P952" s="1035"/>
      <c r="Q952" s="1035"/>
      <c r="R952" s="1033"/>
      <c r="S952" s="1033"/>
      <c r="T952" s="1033"/>
      <c r="U952" s="1033"/>
    </row>
    <row r="953" spans="1:21">
      <c r="A953" s="1033"/>
      <c r="B953" s="1033"/>
      <c r="C953" s="1033"/>
      <c r="D953" s="1034"/>
      <c r="E953" s="1033"/>
      <c r="F953" s="1033"/>
      <c r="G953" s="1033"/>
      <c r="H953" s="1033"/>
      <c r="I953" s="1033"/>
      <c r="J953" s="1033"/>
      <c r="K953" s="1033"/>
      <c r="L953" s="1033"/>
      <c r="M953" s="1033"/>
      <c r="N953" s="1033"/>
      <c r="O953" s="1033"/>
      <c r="P953" s="1035"/>
      <c r="Q953" s="1035"/>
      <c r="R953" s="1033"/>
      <c r="S953" s="1033"/>
      <c r="T953" s="1033"/>
      <c r="U953" s="1033"/>
    </row>
    <row r="954" spans="1:21">
      <c r="A954" s="1033"/>
      <c r="B954" s="1033"/>
      <c r="C954" s="1033"/>
      <c r="D954" s="1034"/>
      <c r="E954" s="1033"/>
      <c r="F954" s="1033"/>
      <c r="G954" s="1033"/>
      <c r="H954" s="1033"/>
      <c r="I954" s="1033"/>
      <c r="J954" s="1033"/>
      <c r="K954" s="1033"/>
      <c r="L954" s="1033"/>
      <c r="M954" s="1033"/>
      <c r="N954" s="1033"/>
      <c r="O954" s="1033"/>
      <c r="P954" s="1035"/>
      <c r="Q954" s="1035"/>
      <c r="R954" s="1033"/>
      <c r="S954" s="1033"/>
      <c r="T954" s="1033"/>
      <c r="U954" s="1033"/>
    </row>
    <row r="955" spans="1:21">
      <c r="A955" s="1033"/>
      <c r="B955" s="1033"/>
      <c r="C955" s="1033"/>
      <c r="D955" s="1034"/>
      <c r="E955" s="1033"/>
      <c r="F955" s="1033"/>
      <c r="G955" s="1033"/>
      <c r="H955" s="1033"/>
      <c r="I955" s="1033"/>
      <c r="J955" s="1033"/>
      <c r="K955" s="1033"/>
      <c r="L955" s="1033"/>
      <c r="M955" s="1033"/>
      <c r="N955" s="1033"/>
      <c r="O955" s="1033"/>
      <c r="P955" s="1035"/>
      <c r="Q955" s="1035"/>
      <c r="R955" s="1033"/>
      <c r="S955" s="1033"/>
      <c r="T955" s="1033"/>
      <c r="U955" s="1033"/>
    </row>
    <row r="956" spans="1:21">
      <c r="A956" s="1033"/>
      <c r="B956" s="1033"/>
      <c r="C956" s="1033"/>
      <c r="D956" s="1034"/>
      <c r="E956" s="1033"/>
      <c r="F956" s="1033"/>
      <c r="G956" s="1033"/>
      <c r="H956" s="1033"/>
      <c r="I956" s="1033"/>
      <c r="J956" s="1033"/>
      <c r="K956" s="1033"/>
      <c r="L956" s="1033"/>
      <c r="M956" s="1033"/>
      <c r="N956" s="1033"/>
      <c r="O956" s="1033"/>
      <c r="P956" s="1035"/>
      <c r="Q956" s="1035"/>
      <c r="R956" s="1033"/>
      <c r="S956" s="1033"/>
      <c r="T956" s="1033"/>
      <c r="U956" s="1033"/>
    </row>
    <row r="957" spans="1:21">
      <c r="A957" s="1033"/>
      <c r="B957" s="1033"/>
      <c r="C957" s="1033"/>
      <c r="D957" s="1034"/>
      <c r="E957" s="1033"/>
      <c r="F957" s="1033"/>
      <c r="G957" s="1033"/>
      <c r="H957" s="1033"/>
      <c r="I957" s="1033"/>
      <c r="J957" s="1033"/>
      <c r="K957" s="1033"/>
      <c r="L957" s="1033"/>
      <c r="M957" s="1033"/>
      <c r="N957" s="1033"/>
      <c r="O957" s="1033"/>
      <c r="P957" s="1035"/>
      <c r="Q957" s="1035"/>
      <c r="R957" s="1033"/>
      <c r="S957" s="1033"/>
      <c r="T957" s="1033"/>
      <c r="U957" s="1033"/>
    </row>
    <row r="958" spans="1:21">
      <c r="A958" s="1033"/>
      <c r="B958" s="1033"/>
      <c r="C958" s="1033"/>
      <c r="D958" s="1034"/>
      <c r="E958" s="1033"/>
      <c r="F958" s="1033"/>
      <c r="G958" s="1033"/>
      <c r="H958" s="1033"/>
      <c r="I958" s="1033"/>
      <c r="J958" s="1033"/>
      <c r="K958" s="1033"/>
      <c r="L958" s="1033"/>
      <c r="M958" s="1033"/>
      <c r="N958" s="1033"/>
      <c r="O958" s="1033"/>
      <c r="P958" s="1035"/>
      <c r="Q958" s="1035"/>
      <c r="R958" s="1033"/>
      <c r="S958" s="1033"/>
      <c r="T958" s="1033"/>
      <c r="U958" s="1033"/>
    </row>
    <row r="959" spans="1:21">
      <c r="A959" s="1033"/>
      <c r="B959" s="1033"/>
      <c r="C959" s="1033"/>
      <c r="D959" s="1034"/>
      <c r="E959" s="1033"/>
      <c r="F959" s="1033"/>
      <c r="G959" s="1033"/>
      <c r="H959" s="1033"/>
      <c r="I959" s="1033"/>
      <c r="J959" s="1033"/>
      <c r="K959" s="1033"/>
      <c r="L959" s="1033"/>
      <c r="M959" s="1033"/>
      <c r="N959" s="1033"/>
      <c r="O959" s="1033"/>
      <c r="P959" s="1035"/>
      <c r="Q959" s="1035"/>
      <c r="R959" s="1033"/>
      <c r="S959" s="1033"/>
      <c r="T959" s="1033"/>
      <c r="U959" s="1033"/>
    </row>
    <row r="960" spans="1:21">
      <c r="A960" s="1033"/>
      <c r="B960" s="1033"/>
      <c r="C960" s="1033"/>
      <c r="D960" s="1034"/>
      <c r="E960" s="1033"/>
      <c r="F960" s="1033"/>
      <c r="G960" s="1033"/>
      <c r="H960" s="1033"/>
      <c r="I960" s="1033"/>
      <c r="J960" s="1033"/>
      <c r="K960" s="1033"/>
      <c r="L960" s="1033"/>
      <c r="M960" s="1033"/>
      <c r="N960" s="1033"/>
      <c r="O960" s="1033"/>
      <c r="P960" s="1035"/>
      <c r="Q960" s="1035"/>
      <c r="R960" s="1033"/>
      <c r="S960" s="1033"/>
      <c r="T960" s="1033"/>
      <c r="U960" s="1033"/>
    </row>
    <row r="961" spans="1:21">
      <c r="A961" s="1033"/>
      <c r="B961" s="1033"/>
      <c r="C961" s="1033"/>
      <c r="D961" s="1034"/>
      <c r="E961" s="1033"/>
      <c r="F961" s="1033"/>
      <c r="G961" s="1033"/>
      <c r="H961" s="1033"/>
      <c r="I961" s="1033"/>
      <c r="J961" s="1033"/>
      <c r="K961" s="1033"/>
      <c r="L961" s="1033"/>
      <c r="M961" s="1033"/>
      <c r="N961" s="1033"/>
      <c r="O961" s="1033"/>
      <c r="P961" s="1035"/>
      <c r="Q961" s="1035"/>
      <c r="R961" s="1033"/>
      <c r="S961" s="1033"/>
      <c r="T961" s="1033"/>
      <c r="U961" s="1033"/>
    </row>
    <row r="962" spans="1:21">
      <c r="A962" s="1033"/>
      <c r="B962" s="1033"/>
      <c r="C962" s="1033"/>
      <c r="D962" s="1034"/>
      <c r="E962" s="1033"/>
      <c r="F962" s="1033"/>
      <c r="G962" s="1033"/>
      <c r="H962" s="1033"/>
      <c r="I962" s="1033"/>
      <c r="J962" s="1033"/>
      <c r="K962" s="1033"/>
      <c r="L962" s="1033"/>
      <c r="M962" s="1033"/>
      <c r="N962" s="1033"/>
      <c r="O962" s="1033"/>
      <c r="P962" s="1035"/>
      <c r="Q962" s="1035"/>
      <c r="R962" s="1033"/>
      <c r="S962" s="1033"/>
      <c r="T962" s="1033"/>
      <c r="U962" s="1033"/>
    </row>
    <row r="963" spans="1:21">
      <c r="A963" s="1033"/>
      <c r="B963" s="1033"/>
      <c r="C963" s="1033"/>
      <c r="D963" s="1034"/>
      <c r="E963" s="1033"/>
      <c r="F963" s="1033"/>
      <c r="G963" s="1033"/>
      <c r="H963" s="1033"/>
      <c r="I963" s="1033"/>
      <c r="J963" s="1033"/>
      <c r="K963" s="1033"/>
      <c r="L963" s="1033"/>
      <c r="M963" s="1033"/>
      <c r="N963" s="1033"/>
      <c r="O963" s="1033"/>
      <c r="P963" s="1035"/>
      <c r="Q963" s="1035"/>
      <c r="R963" s="1033"/>
      <c r="S963" s="1033"/>
      <c r="T963" s="1033"/>
      <c r="U963" s="1033"/>
    </row>
    <row r="964" spans="1:21">
      <c r="A964" s="1033"/>
      <c r="B964" s="1033"/>
      <c r="C964" s="1033"/>
      <c r="D964" s="1034"/>
      <c r="E964" s="1033"/>
      <c r="F964" s="1033"/>
      <c r="G964" s="1033"/>
      <c r="H964" s="1033"/>
      <c r="I964" s="1033"/>
      <c r="J964" s="1033"/>
      <c r="K964" s="1033"/>
      <c r="L964" s="1033"/>
      <c r="M964" s="1033"/>
      <c r="N964" s="1033"/>
      <c r="O964" s="1033"/>
      <c r="P964" s="1035"/>
      <c r="Q964" s="1035"/>
      <c r="R964" s="1033"/>
      <c r="S964" s="1033"/>
      <c r="T964" s="1033"/>
      <c r="U964" s="1033"/>
    </row>
    <row r="965" spans="1:21">
      <c r="A965" s="1033"/>
      <c r="B965" s="1033"/>
      <c r="C965" s="1033"/>
      <c r="D965" s="1034"/>
      <c r="E965" s="1033"/>
      <c r="F965" s="1033"/>
      <c r="G965" s="1033"/>
      <c r="H965" s="1033"/>
      <c r="I965" s="1033"/>
      <c r="J965" s="1033"/>
      <c r="K965" s="1033"/>
      <c r="L965" s="1033"/>
      <c r="M965" s="1033"/>
      <c r="N965" s="1033"/>
      <c r="O965" s="1033"/>
      <c r="P965" s="1035"/>
      <c r="Q965" s="1035"/>
      <c r="R965" s="1033"/>
      <c r="S965" s="1033"/>
      <c r="T965" s="1033"/>
      <c r="U965" s="1033"/>
    </row>
    <row r="966" spans="1:21">
      <c r="A966" s="1033"/>
      <c r="B966" s="1033"/>
      <c r="C966" s="1033"/>
      <c r="D966" s="1034"/>
      <c r="E966" s="1033"/>
      <c r="F966" s="1033"/>
      <c r="G966" s="1033"/>
      <c r="H966" s="1033"/>
      <c r="I966" s="1033"/>
      <c r="J966" s="1033"/>
      <c r="K966" s="1033"/>
      <c r="L966" s="1033"/>
      <c r="M966" s="1033"/>
      <c r="N966" s="1033"/>
      <c r="O966" s="1033"/>
      <c r="P966" s="1035"/>
      <c r="Q966" s="1035"/>
      <c r="R966" s="1033"/>
      <c r="S966" s="1033"/>
      <c r="T966" s="1033"/>
      <c r="U966" s="1033"/>
    </row>
    <row r="967" spans="1:21">
      <c r="A967" s="1033"/>
      <c r="B967" s="1033"/>
      <c r="C967" s="1033"/>
      <c r="D967" s="1034"/>
      <c r="E967" s="1033"/>
      <c r="F967" s="1033"/>
      <c r="G967" s="1033"/>
      <c r="H967" s="1033"/>
      <c r="I967" s="1033"/>
      <c r="J967" s="1033"/>
      <c r="K967" s="1033"/>
      <c r="L967" s="1033"/>
      <c r="M967" s="1033"/>
      <c r="N967" s="1033"/>
      <c r="O967" s="1033"/>
      <c r="P967" s="1035"/>
      <c r="Q967" s="1035"/>
      <c r="R967" s="1033"/>
      <c r="S967" s="1033"/>
      <c r="T967" s="1033"/>
      <c r="U967" s="1033"/>
    </row>
    <row r="968" spans="1:21">
      <c r="A968" s="1033"/>
      <c r="B968" s="1033"/>
      <c r="C968" s="1033"/>
      <c r="D968" s="1034"/>
      <c r="E968" s="1033"/>
      <c r="F968" s="1033"/>
      <c r="G968" s="1033"/>
      <c r="H968" s="1033"/>
      <c r="I968" s="1033"/>
      <c r="J968" s="1033"/>
      <c r="K968" s="1033"/>
      <c r="L968" s="1033"/>
      <c r="M968" s="1033"/>
      <c r="N968" s="1033"/>
      <c r="O968" s="1033"/>
      <c r="P968" s="1035"/>
      <c r="Q968" s="1035"/>
      <c r="R968" s="1033"/>
      <c r="S968" s="1033"/>
      <c r="T968" s="1033"/>
      <c r="U968" s="1033"/>
    </row>
    <row r="969" spans="1:21">
      <c r="A969" s="1033"/>
      <c r="B969" s="1033"/>
      <c r="C969" s="1033"/>
      <c r="D969" s="1034"/>
      <c r="E969" s="1033"/>
      <c r="F969" s="1033"/>
      <c r="G969" s="1033"/>
      <c r="H969" s="1033"/>
      <c r="I969" s="1033"/>
      <c r="J969" s="1033"/>
      <c r="K969" s="1033"/>
      <c r="L969" s="1033"/>
      <c r="M969" s="1033"/>
      <c r="N969" s="1033"/>
      <c r="O969" s="1033"/>
      <c r="P969" s="1035"/>
      <c r="Q969" s="1035"/>
      <c r="R969" s="1033"/>
      <c r="S969" s="1033"/>
      <c r="T969" s="1033"/>
      <c r="U969" s="1033"/>
    </row>
    <row r="970" spans="1:21">
      <c r="A970" s="1033"/>
      <c r="B970" s="1033"/>
      <c r="C970" s="1033"/>
      <c r="D970" s="1034"/>
      <c r="E970" s="1033"/>
      <c r="F970" s="1033"/>
      <c r="G970" s="1033"/>
      <c r="H970" s="1033"/>
      <c r="I970" s="1033"/>
      <c r="J970" s="1033"/>
      <c r="K970" s="1033"/>
      <c r="L970" s="1033"/>
      <c r="M970" s="1033"/>
      <c r="N970" s="1033"/>
      <c r="O970" s="1033"/>
      <c r="P970" s="1035"/>
      <c r="Q970" s="1035"/>
      <c r="R970" s="1033"/>
      <c r="S970" s="1033"/>
      <c r="T970" s="1033"/>
      <c r="U970" s="1033"/>
    </row>
    <row r="971" spans="1:21">
      <c r="A971" s="1033"/>
      <c r="B971" s="1033"/>
      <c r="C971" s="1033"/>
      <c r="D971" s="1034"/>
      <c r="E971" s="1033"/>
      <c r="F971" s="1033"/>
      <c r="G971" s="1033"/>
      <c r="H971" s="1033"/>
      <c r="I971" s="1033"/>
      <c r="J971" s="1033"/>
      <c r="K971" s="1033"/>
      <c r="L971" s="1033"/>
      <c r="M971" s="1033"/>
      <c r="N971" s="1033"/>
      <c r="O971" s="1033"/>
      <c r="P971" s="1035"/>
      <c r="Q971" s="1035"/>
      <c r="R971" s="1033"/>
      <c r="S971" s="1033"/>
      <c r="T971" s="1033"/>
      <c r="U971" s="1033"/>
    </row>
    <row r="972" spans="1:21">
      <c r="A972" s="1033"/>
      <c r="B972" s="1033"/>
      <c r="C972" s="1033"/>
      <c r="D972" s="1034"/>
      <c r="E972" s="1033"/>
      <c r="F972" s="1033"/>
      <c r="G972" s="1033"/>
      <c r="H972" s="1033"/>
      <c r="I972" s="1033"/>
      <c r="J972" s="1033"/>
      <c r="K972" s="1033"/>
      <c r="L972" s="1033"/>
      <c r="M972" s="1033"/>
      <c r="N972" s="1033"/>
      <c r="O972" s="1033"/>
      <c r="P972" s="1035"/>
      <c r="Q972" s="1035"/>
      <c r="R972" s="1033"/>
      <c r="S972" s="1033"/>
      <c r="T972" s="1033"/>
      <c r="U972" s="1033"/>
    </row>
    <row r="973" spans="1:21">
      <c r="A973" s="1033"/>
      <c r="B973" s="1033"/>
      <c r="C973" s="1033"/>
      <c r="D973" s="1034"/>
      <c r="E973" s="1033"/>
      <c r="F973" s="1033"/>
      <c r="G973" s="1033"/>
      <c r="H973" s="1033"/>
      <c r="I973" s="1033"/>
      <c r="J973" s="1033"/>
      <c r="K973" s="1033"/>
      <c r="L973" s="1033"/>
      <c r="M973" s="1033"/>
      <c r="N973" s="1033"/>
      <c r="O973" s="1033"/>
      <c r="P973" s="1035"/>
      <c r="Q973" s="1035"/>
      <c r="R973" s="1033"/>
      <c r="S973" s="1033"/>
      <c r="T973" s="1033"/>
      <c r="U973" s="1033"/>
    </row>
    <row r="974" spans="1:21">
      <c r="A974" s="1033"/>
      <c r="B974" s="1033"/>
      <c r="C974" s="1033"/>
      <c r="D974" s="1034"/>
      <c r="E974" s="1033"/>
      <c r="F974" s="1033"/>
      <c r="G974" s="1033"/>
      <c r="H974" s="1033"/>
      <c r="I974" s="1033"/>
      <c r="J974" s="1033"/>
      <c r="K974" s="1033"/>
      <c r="L974" s="1033"/>
      <c r="M974" s="1033"/>
      <c r="N974" s="1033"/>
      <c r="O974" s="1033"/>
      <c r="P974" s="1035"/>
      <c r="Q974" s="1035"/>
      <c r="R974" s="1033"/>
      <c r="S974" s="1033"/>
      <c r="T974" s="1033"/>
      <c r="U974" s="1033"/>
    </row>
    <row r="975" spans="1:21">
      <c r="A975" s="1033"/>
      <c r="B975" s="1033"/>
      <c r="C975" s="1033"/>
      <c r="D975" s="1034"/>
      <c r="E975" s="1033"/>
      <c r="F975" s="1033"/>
      <c r="G975" s="1033"/>
      <c r="H975" s="1033"/>
      <c r="I975" s="1033"/>
      <c r="J975" s="1033"/>
      <c r="K975" s="1033"/>
      <c r="L975" s="1033"/>
      <c r="M975" s="1033"/>
      <c r="N975" s="1033"/>
      <c r="O975" s="1033"/>
      <c r="P975" s="1035"/>
      <c r="Q975" s="1035"/>
      <c r="R975" s="1033"/>
      <c r="S975" s="1033"/>
      <c r="T975" s="1033"/>
      <c r="U975" s="1033"/>
    </row>
    <row r="976" spans="1:21">
      <c r="A976" s="1033"/>
      <c r="B976" s="1033"/>
      <c r="C976" s="1033"/>
      <c r="D976" s="1034"/>
      <c r="E976" s="1033"/>
      <c r="F976" s="1033"/>
      <c r="G976" s="1033"/>
      <c r="H976" s="1033"/>
      <c r="I976" s="1033"/>
      <c r="J976" s="1033"/>
      <c r="K976" s="1033"/>
      <c r="L976" s="1033"/>
      <c r="M976" s="1033"/>
      <c r="N976" s="1033"/>
      <c r="O976" s="1033"/>
      <c r="P976" s="1035"/>
      <c r="Q976" s="1035"/>
      <c r="R976" s="1033"/>
      <c r="S976" s="1033"/>
      <c r="T976" s="1033"/>
      <c r="U976" s="1033"/>
    </row>
    <row r="977" spans="1:21">
      <c r="A977" s="1033"/>
      <c r="B977" s="1033"/>
      <c r="C977" s="1033"/>
      <c r="D977" s="1034"/>
      <c r="E977" s="1033"/>
      <c r="F977" s="1033"/>
      <c r="G977" s="1033"/>
      <c r="H977" s="1033"/>
      <c r="I977" s="1033"/>
      <c r="J977" s="1033"/>
      <c r="K977" s="1033"/>
      <c r="L977" s="1033"/>
      <c r="M977" s="1033"/>
      <c r="N977" s="1033"/>
      <c r="O977" s="1033"/>
      <c r="P977" s="1035"/>
      <c r="Q977" s="1035"/>
      <c r="R977" s="1033"/>
      <c r="S977" s="1033"/>
      <c r="T977" s="1033"/>
      <c r="U977" s="1033"/>
    </row>
    <row r="978" spans="1:21">
      <c r="A978" s="1033"/>
      <c r="B978" s="1033"/>
      <c r="C978" s="1033"/>
      <c r="D978" s="1034"/>
      <c r="E978" s="1033"/>
      <c r="F978" s="1033"/>
      <c r="G978" s="1033"/>
      <c r="H978" s="1033"/>
      <c r="I978" s="1033"/>
      <c r="J978" s="1033"/>
      <c r="K978" s="1033"/>
      <c r="L978" s="1033"/>
      <c r="M978" s="1033"/>
      <c r="N978" s="1033"/>
      <c r="O978" s="1033"/>
      <c r="P978" s="1035"/>
      <c r="Q978" s="1035"/>
      <c r="R978" s="1033"/>
      <c r="S978" s="1033"/>
      <c r="T978" s="1033"/>
      <c r="U978" s="1033"/>
    </row>
    <row r="979" spans="1:21">
      <c r="A979" s="1033"/>
      <c r="B979" s="1033"/>
      <c r="C979" s="1033"/>
      <c r="D979" s="1034"/>
      <c r="E979" s="1033"/>
      <c r="F979" s="1033"/>
      <c r="G979" s="1033"/>
      <c r="H979" s="1033"/>
      <c r="I979" s="1033"/>
      <c r="J979" s="1033"/>
      <c r="K979" s="1033"/>
      <c r="L979" s="1033"/>
      <c r="M979" s="1033"/>
      <c r="N979" s="1033"/>
      <c r="O979" s="1033"/>
      <c r="P979" s="1035"/>
      <c r="Q979" s="1035"/>
      <c r="R979" s="1033"/>
      <c r="S979" s="1033"/>
      <c r="T979" s="1033"/>
      <c r="U979" s="1033"/>
    </row>
    <row r="980" spans="1:21">
      <c r="A980" s="1033"/>
      <c r="B980" s="1033"/>
      <c r="C980" s="1033"/>
      <c r="D980" s="1034"/>
      <c r="E980" s="1033"/>
      <c r="F980" s="1033"/>
      <c r="G980" s="1033"/>
      <c r="H980" s="1033"/>
      <c r="I980" s="1033"/>
      <c r="J980" s="1033"/>
      <c r="K980" s="1033"/>
      <c r="L980" s="1033"/>
      <c r="M980" s="1033"/>
      <c r="N980" s="1033"/>
      <c r="O980" s="1033"/>
      <c r="P980" s="1035"/>
      <c r="Q980" s="1035"/>
      <c r="R980" s="1033"/>
      <c r="S980" s="1033"/>
      <c r="T980" s="1033"/>
      <c r="U980" s="1033"/>
    </row>
    <row r="981" spans="1:21">
      <c r="A981" s="1033"/>
      <c r="B981" s="1033"/>
      <c r="C981" s="1033"/>
      <c r="D981" s="1034"/>
      <c r="E981" s="1033"/>
      <c r="F981" s="1033"/>
      <c r="G981" s="1033"/>
      <c r="H981" s="1033"/>
      <c r="I981" s="1033"/>
      <c r="J981" s="1033"/>
      <c r="K981" s="1033"/>
      <c r="L981" s="1033"/>
      <c r="M981" s="1033"/>
      <c r="N981" s="1033"/>
      <c r="O981" s="1033"/>
      <c r="P981" s="1035"/>
      <c r="Q981" s="1035"/>
      <c r="R981" s="1033"/>
      <c r="S981" s="1033"/>
      <c r="T981" s="1033"/>
      <c r="U981" s="1033"/>
    </row>
    <row r="982" spans="1:21">
      <c r="A982" s="1033"/>
      <c r="B982" s="1033"/>
      <c r="C982" s="1033"/>
      <c r="D982" s="1034"/>
      <c r="E982" s="1033"/>
      <c r="F982" s="1033"/>
      <c r="G982" s="1033"/>
      <c r="H982" s="1033"/>
      <c r="I982" s="1033"/>
      <c r="J982" s="1033"/>
      <c r="K982" s="1033"/>
      <c r="L982" s="1033"/>
      <c r="M982" s="1033"/>
      <c r="N982" s="1033"/>
      <c r="O982" s="1033"/>
      <c r="P982" s="1035"/>
      <c r="Q982" s="1035"/>
      <c r="R982" s="1033"/>
      <c r="S982" s="1033"/>
      <c r="T982" s="1033"/>
      <c r="U982" s="1033"/>
    </row>
    <row r="983" spans="1:21">
      <c r="A983" s="1033"/>
      <c r="B983" s="1033"/>
      <c r="C983" s="1033"/>
      <c r="D983" s="1034"/>
      <c r="E983" s="1033"/>
      <c r="F983" s="1033"/>
      <c r="G983" s="1033"/>
      <c r="H983" s="1033"/>
      <c r="I983" s="1033"/>
      <c r="J983" s="1033"/>
      <c r="K983" s="1033"/>
      <c r="L983" s="1033"/>
      <c r="M983" s="1033"/>
      <c r="N983" s="1033"/>
      <c r="O983" s="1033"/>
      <c r="P983" s="1035"/>
      <c r="Q983" s="1035"/>
      <c r="R983" s="1033"/>
      <c r="S983" s="1033"/>
      <c r="T983" s="1033"/>
      <c r="U983" s="1033"/>
    </row>
    <row r="984" spans="1:21">
      <c r="A984" s="1033"/>
      <c r="B984" s="1033"/>
      <c r="C984" s="1033"/>
      <c r="D984" s="1034"/>
      <c r="E984" s="1033"/>
      <c r="F984" s="1033"/>
      <c r="G984" s="1033"/>
      <c r="H984" s="1033"/>
      <c r="I984" s="1033"/>
      <c r="J984" s="1033"/>
      <c r="K984" s="1033"/>
      <c r="L984" s="1033"/>
      <c r="M984" s="1033"/>
      <c r="N984" s="1033"/>
      <c r="O984" s="1033"/>
      <c r="P984" s="1035"/>
      <c r="Q984" s="1035"/>
      <c r="R984" s="1033"/>
      <c r="S984" s="1033"/>
      <c r="T984" s="1033"/>
      <c r="U984" s="1033"/>
    </row>
    <row r="985" spans="1:21">
      <c r="A985" s="1033"/>
      <c r="B985" s="1033"/>
      <c r="C985" s="1033"/>
      <c r="D985" s="1034"/>
      <c r="E985" s="1033"/>
      <c r="F985" s="1033"/>
      <c r="G985" s="1033"/>
      <c r="H985" s="1033"/>
      <c r="I985" s="1033"/>
      <c r="J985" s="1033"/>
      <c r="K985" s="1033"/>
      <c r="L985" s="1033"/>
      <c r="M985" s="1033"/>
      <c r="N985" s="1033"/>
      <c r="O985" s="1033"/>
      <c r="P985" s="1035"/>
      <c r="Q985" s="1035"/>
      <c r="R985" s="1033"/>
      <c r="S985" s="1033"/>
      <c r="T985" s="1033"/>
      <c r="U985" s="1033"/>
    </row>
    <row r="986" spans="1:21">
      <c r="A986" s="1033"/>
      <c r="B986" s="1033"/>
      <c r="C986" s="1033"/>
      <c r="D986" s="1034"/>
      <c r="E986" s="1033"/>
      <c r="F986" s="1033"/>
      <c r="G986" s="1033"/>
      <c r="H986" s="1033"/>
      <c r="I986" s="1033"/>
      <c r="J986" s="1033"/>
      <c r="K986" s="1033"/>
      <c r="L986" s="1033"/>
      <c r="M986" s="1033"/>
      <c r="N986" s="1033"/>
      <c r="O986" s="1033"/>
      <c r="P986" s="1035"/>
      <c r="Q986" s="1035"/>
      <c r="R986" s="1033"/>
      <c r="S986" s="1033"/>
      <c r="T986" s="1033"/>
      <c r="U986" s="1033"/>
    </row>
    <row r="987" spans="1:21">
      <c r="A987" s="1033"/>
      <c r="B987" s="1033"/>
      <c r="C987" s="1033"/>
      <c r="D987" s="1034"/>
      <c r="E987" s="1033"/>
      <c r="F987" s="1033"/>
      <c r="G987" s="1033"/>
      <c r="H987" s="1033"/>
      <c r="I987" s="1033"/>
      <c r="J987" s="1033"/>
      <c r="K987" s="1033"/>
      <c r="L987" s="1033"/>
      <c r="M987" s="1033"/>
      <c r="N987" s="1033"/>
      <c r="O987" s="1033"/>
      <c r="P987" s="1035"/>
      <c r="Q987" s="1035"/>
      <c r="R987" s="1033"/>
      <c r="S987" s="1033"/>
      <c r="T987" s="1033"/>
      <c r="U987" s="1033"/>
    </row>
    <row r="988" spans="1:21">
      <c r="A988" s="1033"/>
      <c r="B988" s="1033"/>
      <c r="C988" s="1033"/>
      <c r="D988" s="1034"/>
      <c r="E988" s="1033"/>
      <c r="F988" s="1033"/>
      <c r="G988" s="1033"/>
      <c r="H988" s="1033"/>
      <c r="I988" s="1033"/>
      <c r="J988" s="1033"/>
      <c r="K988" s="1033"/>
      <c r="L988" s="1033"/>
      <c r="M988" s="1033"/>
      <c r="N988" s="1033"/>
      <c r="O988" s="1033"/>
      <c r="P988" s="1035"/>
      <c r="Q988" s="1035"/>
      <c r="R988" s="1033"/>
      <c r="S988" s="1033"/>
      <c r="T988" s="1033"/>
      <c r="U988" s="1033"/>
    </row>
    <row r="989" spans="1:21">
      <c r="A989" s="1033"/>
      <c r="B989" s="1033"/>
      <c r="C989" s="1033"/>
      <c r="D989" s="1034"/>
      <c r="E989" s="1033"/>
      <c r="F989" s="1033"/>
      <c r="G989" s="1033"/>
      <c r="H989" s="1033"/>
      <c r="I989" s="1033"/>
      <c r="J989" s="1033"/>
      <c r="K989" s="1033"/>
      <c r="L989" s="1033"/>
      <c r="M989" s="1033"/>
      <c r="N989" s="1033"/>
      <c r="O989" s="1033"/>
      <c r="P989" s="1035"/>
      <c r="Q989" s="1035"/>
      <c r="R989" s="1033"/>
      <c r="S989" s="1033"/>
      <c r="T989" s="1033"/>
      <c r="U989" s="1033"/>
    </row>
    <row r="990" spans="1:21">
      <c r="A990" s="1033"/>
      <c r="B990" s="1033"/>
      <c r="C990" s="1033"/>
      <c r="D990" s="1034"/>
      <c r="E990" s="1033"/>
      <c r="F990" s="1033"/>
      <c r="G990" s="1033"/>
      <c r="H990" s="1033"/>
      <c r="I990" s="1033"/>
      <c r="J990" s="1033"/>
      <c r="K990" s="1033"/>
      <c r="L990" s="1033"/>
      <c r="M990" s="1033"/>
      <c r="N990" s="1033"/>
      <c r="O990" s="1033"/>
      <c r="P990" s="1035"/>
      <c r="Q990" s="1035"/>
      <c r="R990" s="1033"/>
      <c r="S990" s="1033"/>
      <c r="T990" s="1033"/>
      <c r="U990" s="1033"/>
    </row>
    <row r="991" spans="1:21">
      <c r="A991" s="1033"/>
      <c r="B991" s="1033"/>
      <c r="C991" s="1033"/>
      <c r="D991" s="1034"/>
      <c r="E991" s="1033"/>
      <c r="F991" s="1033"/>
      <c r="G991" s="1033"/>
      <c r="H991" s="1033"/>
      <c r="I991" s="1033"/>
      <c r="J991" s="1033"/>
      <c r="K991" s="1033"/>
      <c r="L991" s="1033"/>
      <c r="M991" s="1033"/>
      <c r="N991" s="1033"/>
      <c r="O991" s="1033"/>
      <c r="P991" s="1035"/>
      <c r="Q991" s="1035"/>
      <c r="R991" s="1033"/>
      <c r="S991" s="1033"/>
      <c r="T991" s="1033"/>
      <c r="U991" s="1033"/>
    </row>
    <row r="992" spans="1:21">
      <c r="A992" s="1033"/>
      <c r="B992" s="1033"/>
      <c r="C992" s="1033"/>
      <c r="D992" s="1034"/>
      <c r="E992" s="1033"/>
      <c r="F992" s="1033"/>
      <c r="G992" s="1033"/>
      <c r="H992" s="1033"/>
      <c r="I992" s="1033"/>
      <c r="J992" s="1033"/>
      <c r="K992" s="1033"/>
      <c r="L992" s="1033"/>
      <c r="M992" s="1033"/>
      <c r="N992" s="1033"/>
      <c r="O992" s="1033"/>
      <c r="P992" s="1035"/>
      <c r="Q992" s="1035"/>
      <c r="R992" s="1033"/>
      <c r="S992" s="1033"/>
      <c r="T992" s="1033"/>
      <c r="U992" s="1033"/>
    </row>
    <row r="993" spans="1:21">
      <c r="A993" s="1033"/>
      <c r="B993" s="1033"/>
      <c r="C993" s="1033"/>
      <c r="D993" s="1034"/>
      <c r="E993" s="1033"/>
      <c r="F993" s="1033"/>
      <c r="G993" s="1033"/>
      <c r="H993" s="1033"/>
      <c r="I993" s="1033"/>
      <c r="J993" s="1033"/>
      <c r="K993" s="1033"/>
      <c r="L993" s="1033"/>
      <c r="M993" s="1033"/>
      <c r="N993" s="1033"/>
      <c r="O993" s="1033"/>
      <c r="P993" s="1035"/>
      <c r="Q993" s="1035"/>
      <c r="R993" s="1033"/>
      <c r="S993" s="1033"/>
      <c r="T993" s="1033"/>
      <c r="U993" s="1033"/>
    </row>
    <row r="994" spans="1:21">
      <c r="A994" s="1033"/>
      <c r="B994" s="1033"/>
      <c r="C994" s="1033"/>
      <c r="D994" s="1034"/>
      <c r="E994" s="1033"/>
      <c r="F994" s="1033"/>
      <c r="G994" s="1033"/>
      <c r="H994" s="1033"/>
      <c r="I994" s="1033"/>
      <c r="J994" s="1033"/>
      <c r="K994" s="1033"/>
      <c r="L994" s="1033"/>
      <c r="M994" s="1033"/>
      <c r="N994" s="1033"/>
      <c r="O994" s="1033"/>
      <c r="P994" s="1035"/>
      <c r="Q994" s="1035"/>
      <c r="R994" s="1033"/>
      <c r="S994" s="1033"/>
      <c r="T994" s="1033"/>
      <c r="U994" s="1033"/>
    </row>
    <row r="995" spans="1:21">
      <c r="A995" s="1033"/>
      <c r="B995" s="1033"/>
      <c r="C995" s="1033"/>
      <c r="D995" s="1034"/>
      <c r="E995" s="1033"/>
      <c r="F995" s="1033"/>
      <c r="G995" s="1033"/>
      <c r="H995" s="1033"/>
      <c r="I995" s="1033"/>
      <c r="J995" s="1033"/>
      <c r="K995" s="1033"/>
      <c r="L995" s="1033"/>
      <c r="M995" s="1033"/>
      <c r="N995" s="1033"/>
      <c r="O995" s="1033"/>
      <c r="P995" s="1035"/>
      <c r="Q995" s="1035"/>
      <c r="R995" s="1033"/>
      <c r="S995" s="1033"/>
      <c r="T995" s="1033"/>
      <c r="U995" s="1033"/>
    </row>
    <row r="996" spans="1:21">
      <c r="A996" s="1033"/>
      <c r="B996" s="1033"/>
      <c r="C996" s="1033"/>
      <c r="D996" s="1034"/>
      <c r="E996" s="1033"/>
      <c r="F996" s="1033"/>
      <c r="G996" s="1033"/>
      <c r="H996" s="1033"/>
      <c r="I996" s="1033"/>
      <c r="J996" s="1033"/>
      <c r="K996" s="1033"/>
      <c r="L996" s="1033"/>
      <c r="M996" s="1033"/>
      <c r="N996" s="1033"/>
      <c r="O996" s="1033"/>
      <c r="P996" s="1035"/>
      <c r="Q996" s="1035"/>
      <c r="R996" s="1033"/>
      <c r="S996" s="1033"/>
      <c r="T996" s="1033"/>
      <c r="U996" s="1033"/>
    </row>
    <row r="997" spans="1:21">
      <c r="A997" s="1033"/>
      <c r="B997" s="1033"/>
      <c r="C997" s="1033"/>
      <c r="D997" s="1034"/>
      <c r="E997" s="1033"/>
      <c r="F997" s="1033"/>
      <c r="G997" s="1033"/>
      <c r="H997" s="1033"/>
      <c r="I997" s="1033"/>
      <c r="J997" s="1033"/>
      <c r="K997" s="1033"/>
      <c r="L997" s="1033"/>
      <c r="M997" s="1033"/>
      <c r="N997" s="1033"/>
      <c r="O997" s="1033"/>
      <c r="P997" s="1035"/>
      <c r="Q997" s="1035"/>
      <c r="R997" s="1033"/>
      <c r="S997" s="1033"/>
      <c r="T997" s="1033"/>
      <c r="U997" s="1033"/>
    </row>
    <row r="998" spans="1:21">
      <c r="A998" s="1033"/>
      <c r="B998" s="1033"/>
      <c r="C998" s="1033"/>
      <c r="D998" s="1034"/>
      <c r="E998" s="1033"/>
      <c r="F998" s="1033"/>
      <c r="G998" s="1033"/>
      <c r="H998" s="1033"/>
      <c r="I998" s="1033"/>
      <c r="J998" s="1033"/>
      <c r="K998" s="1033"/>
      <c r="L998" s="1033"/>
      <c r="M998" s="1033"/>
      <c r="N998" s="1033"/>
      <c r="O998" s="1033"/>
      <c r="P998" s="1035"/>
      <c r="Q998" s="1035"/>
      <c r="R998" s="1033"/>
      <c r="S998" s="1033"/>
      <c r="T998" s="1033"/>
      <c r="U998" s="1033"/>
    </row>
    <row r="999" spans="1:21">
      <c r="A999" s="1033"/>
      <c r="B999" s="1033"/>
      <c r="C999" s="1033"/>
      <c r="D999" s="1034"/>
      <c r="E999" s="1033"/>
      <c r="F999" s="1033"/>
      <c r="G999" s="1033"/>
      <c r="H999" s="1033"/>
      <c r="I999" s="1033"/>
      <c r="J999" s="1033"/>
      <c r="K999" s="1033"/>
      <c r="L999" s="1033"/>
      <c r="M999" s="1033"/>
      <c r="N999" s="1033"/>
      <c r="O999" s="1033"/>
      <c r="P999" s="1035"/>
      <c r="Q999" s="1035"/>
      <c r="R999" s="1033"/>
      <c r="S999" s="1033"/>
      <c r="T999" s="1033"/>
      <c r="U999" s="1033"/>
    </row>
    <row r="1000" spans="1:21">
      <c r="A1000" s="1033"/>
      <c r="B1000" s="1033"/>
      <c r="C1000" s="1033"/>
      <c r="D1000" s="1034"/>
      <c r="E1000" s="1033"/>
      <c r="F1000" s="1033"/>
      <c r="G1000" s="1033"/>
      <c r="H1000" s="1033"/>
      <c r="I1000" s="1033"/>
      <c r="J1000" s="1033"/>
      <c r="K1000" s="1033"/>
      <c r="L1000" s="1033"/>
      <c r="M1000" s="1033"/>
      <c r="N1000" s="1033"/>
      <c r="O1000" s="1033"/>
      <c r="P1000" s="1035"/>
      <c r="Q1000" s="1035"/>
      <c r="R1000" s="1033"/>
      <c r="S1000" s="1033"/>
      <c r="T1000" s="1033"/>
      <c r="U1000" s="1033"/>
    </row>
    <row r="1001" spans="1:21">
      <c r="A1001" s="1033"/>
      <c r="B1001" s="1033"/>
      <c r="C1001" s="1033"/>
      <c r="D1001" s="1034"/>
      <c r="E1001" s="1033"/>
      <c r="F1001" s="1033"/>
      <c r="G1001" s="1033"/>
      <c r="H1001" s="1033"/>
      <c r="I1001" s="1033"/>
      <c r="J1001" s="1033"/>
      <c r="K1001" s="1033"/>
      <c r="L1001" s="1033"/>
      <c r="M1001" s="1033"/>
      <c r="N1001" s="1033"/>
      <c r="O1001" s="1033"/>
      <c r="P1001" s="1035"/>
      <c r="Q1001" s="1035"/>
      <c r="R1001" s="1033"/>
      <c r="S1001" s="1033"/>
      <c r="T1001" s="1033"/>
      <c r="U1001" s="1033"/>
    </row>
    <row r="1002" spans="1:21">
      <c r="A1002" s="1033"/>
      <c r="B1002" s="1033"/>
      <c r="C1002" s="1033"/>
      <c r="D1002" s="1034"/>
      <c r="E1002" s="1033"/>
      <c r="F1002" s="1033"/>
      <c r="G1002" s="1033"/>
      <c r="H1002" s="1033"/>
      <c r="I1002" s="1033"/>
      <c r="J1002" s="1033"/>
      <c r="K1002" s="1033"/>
      <c r="L1002" s="1033"/>
      <c r="M1002" s="1033"/>
      <c r="N1002" s="1033"/>
      <c r="O1002" s="1033"/>
      <c r="P1002" s="1035"/>
      <c r="Q1002" s="1035"/>
      <c r="R1002" s="1033"/>
      <c r="S1002" s="1033"/>
      <c r="T1002" s="1033"/>
      <c r="U1002" s="1033"/>
    </row>
    <row r="1003" spans="1:21">
      <c r="A1003" s="1033"/>
      <c r="B1003" s="1033"/>
      <c r="C1003" s="1033"/>
      <c r="D1003" s="1034"/>
      <c r="E1003" s="1033"/>
      <c r="F1003" s="1033"/>
      <c r="G1003" s="1033"/>
      <c r="H1003" s="1033"/>
      <c r="I1003" s="1033"/>
      <c r="J1003" s="1033"/>
      <c r="K1003" s="1033"/>
      <c r="L1003" s="1033"/>
      <c r="M1003" s="1033"/>
      <c r="N1003" s="1033"/>
      <c r="O1003" s="1033"/>
      <c r="P1003" s="1035"/>
      <c r="Q1003" s="1035"/>
      <c r="R1003" s="1033"/>
      <c r="S1003" s="1033"/>
      <c r="T1003" s="1033"/>
      <c r="U1003" s="1033"/>
    </row>
    <row r="1004" spans="1:21">
      <c r="A1004" s="1033"/>
      <c r="B1004" s="1033"/>
      <c r="C1004" s="1033"/>
      <c r="D1004" s="1034"/>
      <c r="E1004" s="1033"/>
      <c r="F1004" s="1033"/>
      <c r="G1004" s="1033"/>
      <c r="H1004" s="1033"/>
      <c r="I1004" s="1033"/>
      <c r="J1004" s="1033"/>
      <c r="K1004" s="1033"/>
      <c r="L1004" s="1033"/>
      <c r="M1004" s="1033"/>
      <c r="N1004" s="1033"/>
      <c r="O1004" s="1033"/>
      <c r="P1004" s="1035"/>
      <c r="Q1004" s="1035"/>
      <c r="R1004" s="1033"/>
      <c r="S1004" s="1033"/>
      <c r="T1004" s="1033"/>
      <c r="U1004" s="1033"/>
    </row>
    <row r="1005" spans="1:21">
      <c r="A1005" s="1033"/>
      <c r="B1005" s="1033"/>
      <c r="C1005" s="1033"/>
      <c r="D1005" s="1034"/>
      <c r="E1005" s="1033"/>
      <c r="F1005" s="1033"/>
      <c r="G1005" s="1033"/>
      <c r="H1005" s="1033"/>
      <c r="I1005" s="1033"/>
      <c r="J1005" s="1033"/>
      <c r="K1005" s="1033"/>
      <c r="L1005" s="1033"/>
      <c r="M1005" s="1033"/>
      <c r="N1005" s="1033"/>
      <c r="O1005" s="1033"/>
      <c r="P1005" s="1035"/>
      <c r="Q1005" s="1035"/>
      <c r="R1005" s="1033"/>
      <c r="S1005" s="1033"/>
      <c r="T1005" s="1033"/>
      <c r="U1005" s="1033"/>
    </row>
    <row r="1006" spans="1:21">
      <c r="A1006" s="1033"/>
      <c r="B1006" s="1033"/>
      <c r="C1006" s="1033"/>
      <c r="D1006" s="1034"/>
      <c r="E1006" s="1033"/>
      <c r="F1006" s="1033"/>
      <c r="G1006" s="1033"/>
      <c r="H1006" s="1033"/>
      <c r="I1006" s="1033"/>
      <c r="J1006" s="1033"/>
      <c r="K1006" s="1033"/>
      <c r="L1006" s="1033"/>
      <c r="M1006" s="1033"/>
      <c r="N1006" s="1033"/>
      <c r="O1006" s="1033"/>
      <c r="P1006" s="1035"/>
      <c r="Q1006" s="1035"/>
      <c r="R1006" s="1033"/>
      <c r="S1006" s="1033"/>
      <c r="T1006" s="1033"/>
      <c r="U1006" s="1033"/>
    </row>
    <row r="1007" spans="1:21">
      <c r="A1007" s="1033"/>
      <c r="B1007" s="1033"/>
      <c r="C1007" s="1033"/>
      <c r="D1007" s="1034"/>
      <c r="E1007" s="1033"/>
      <c r="F1007" s="1033"/>
      <c r="G1007" s="1033"/>
      <c r="H1007" s="1033"/>
      <c r="I1007" s="1033"/>
      <c r="J1007" s="1033"/>
      <c r="K1007" s="1033"/>
      <c r="L1007" s="1033"/>
      <c r="M1007" s="1033"/>
      <c r="N1007" s="1033"/>
      <c r="O1007" s="1033"/>
      <c r="P1007" s="1035"/>
      <c r="Q1007" s="1035"/>
      <c r="R1007" s="1033"/>
      <c r="S1007" s="1033"/>
      <c r="T1007" s="1033"/>
      <c r="U1007" s="1033"/>
    </row>
    <row r="1008" spans="1:21">
      <c r="A1008" s="1039"/>
      <c r="B1008" s="1039"/>
      <c r="C1008" s="1039"/>
      <c r="D1008" s="1040"/>
      <c r="E1008" s="1039"/>
      <c r="F1008" s="1039"/>
      <c r="G1008" s="1039"/>
      <c r="H1008" s="1039"/>
      <c r="I1008" s="1039"/>
      <c r="J1008" s="1039"/>
      <c r="K1008" s="1039"/>
      <c r="L1008" s="1039"/>
      <c r="M1008" s="1039"/>
      <c r="N1008" s="1039"/>
      <c r="O1008" s="1039"/>
      <c r="P1008" s="1041"/>
      <c r="Q1008" s="1041"/>
      <c r="R1008" s="1039"/>
      <c r="S1008" s="1039"/>
      <c r="T1008" s="1039"/>
      <c r="U1008" s="1039"/>
    </row>
  </sheetData>
  <mergeCells count="16">
    <mergeCell ref="B1:Q1"/>
    <mergeCell ref="I2:L2"/>
    <mergeCell ref="A3:A6"/>
    <mergeCell ref="B3:B6"/>
    <mergeCell ref="C3:C6"/>
    <mergeCell ref="D3:D6"/>
    <mergeCell ref="E3:E6"/>
    <mergeCell ref="F3:F6"/>
    <mergeCell ref="G3:G6"/>
    <mergeCell ref="H3:U3"/>
    <mergeCell ref="H4:M4"/>
    <mergeCell ref="N4:O4"/>
    <mergeCell ref="P4:U4"/>
    <mergeCell ref="H5:I5"/>
    <mergeCell ref="J5:K5"/>
    <mergeCell ref="L5:M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890"/>
  <sheetViews>
    <sheetView topLeftCell="A2890" workbookViewId="0">
      <selection activeCell="C2889" sqref="C2889"/>
    </sheetView>
  </sheetViews>
  <sheetFormatPr defaultRowHeight="18.75"/>
  <cols>
    <col min="1" max="2" width="9.140625" style="60"/>
    <col min="3" max="3" width="22.140625" style="60" customWidth="1"/>
    <col min="4" max="4" width="16.5703125" style="60" customWidth="1"/>
    <col min="5" max="5" width="18.5703125" style="60" customWidth="1"/>
    <col min="6" max="6" width="15" style="60" customWidth="1"/>
    <col min="7" max="8" width="9.140625" style="60"/>
    <col min="9" max="9" width="14.5703125" style="60" customWidth="1"/>
    <col min="10" max="10" width="17.5703125" style="60" customWidth="1"/>
    <col min="11" max="16384" width="9.140625" style="60"/>
  </cols>
  <sheetData>
    <row r="1" spans="1:15 16384:16384" s="69" customFormat="1" ht="64.5" customHeight="1">
      <c r="A1" s="66" t="s">
        <v>1</v>
      </c>
      <c r="B1" s="67" t="s">
        <v>896</v>
      </c>
      <c r="C1" s="67" t="s">
        <v>897</v>
      </c>
      <c r="D1" s="67" t="s">
        <v>898</v>
      </c>
      <c r="E1" s="67" t="s">
        <v>899</v>
      </c>
      <c r="F1" s="67" t="s">
        <v>900</v>
      </c>
      <c r="G1" s="67" t="s">
        <v>901</v>
      </c>
      <c r="H1" s="67" t="s">
        <v>902</v>
      </c>
      <c r="I1" s="67" t="s">
        <v>903</v>
      </c>
      <c r="J1" s="67" t="s">
        <v>904</v>
      </c>
      <c r="K1" s="68"/>
      <c r="L1" s="68"/>
      <c r="M1" s="68"/>
      <c r="N1" s="68"/>
      <c r="O1" s="68"/>
    </row>
    <row r="2" spans="1:15 16384:16384" s="73" customFormat="1">
      <c r="A2" s="70" t="s">
        <v>712</v>
      </c>
      <c r="B2" s="71" t="s">
        <v>905</v>
      </c>
      <c r="C2" s="71">
        <v>3</v>
      </c>
      <c r="D2" s="71">
        <v>4</v>
      </c>
      <c r="E2" s="71">
        <v>5</v>
      </c>
      <c r="F2" s="71">
        <v>6</v>
      </c>
      <c r="G2" s="71">
        <v>7</v>
      </c>
      <c r="H2" s="71">
        <v>8</v>
      </c>
      <c r="I2" s="71">
        <v>9</v>
      </c>
      <c r="J2" s="71">
        <v>10</v>
      </c>
      <c r="K2" s="72"/>
      <c r="L2" s="72"/>
      <c r="M2" s="72"/>
      <c r="N2" s="72"/>
      <c r="O2" s="72"/>
      <c r="XFD2" s="73">
        <f>SUM(C2:XFC2)</f>
        <v>52</v>
      </c>
    </row>
    <row r="3" spans="1:15 16384:16384" s="39" customFormat="1" ht="63.75">
      <c r="A3" s="37" t="s">
        <v>31</v>
      </c>
      <c r="B3" s="23"/>
      <c r="C3" s="38" t="s">
        <v>906</v>
      </c>
      <c r="D3" s="23" t="s">
        <v>907</v>
      </c>
      <c r="E3" s="23"/>
      <c r="F3" s="38" t="s">
        <v>36</v>
      </c>
      <c r="G3" s="38" t="s">
        <v>908</v>
      </c>
      <c r="H3" s="23"/>
      <c r="I3" s="23"/>
      <c r="J3" s="23" t="s">
        <v>909</v>
      </c>
    </row>
    <row r="4" spans="1:15 16384:16384" s="39" customFormat="1" ht="76.5">
      <c r="A4" s="37" t="s">
        <v>39</v>
      </c>
      <c r="B4" s="23"/>
      <c r="C4" s="38" t="s">
        <v>910</v>
      </c>
      <c r="D4" s="23" t="s">
        <v>911</v>
      </c>
      <c r="E4" s="23"/>
      <c r="F4" s="38" t="s">
        <v>912</v>
      </c>
      <c r="G4" s="38" t="s">
        <v>913</v>
      </c>
      <c r="H4" s="23"/>
      <c r="I4" s="23"/>
      <c r="J4" s="23" t="s">
        <v>914</v>
      </c>
    </row>
    <row r="5" spans="1:15 16384:16384" s="77" customFormat="1" ht="24">
      <c r="A5" s="74" t="s">
        <v>47</v>
      </c>
      <c r="B5" s="75"/>
      <c r="C5" s="75" t="s">
        <v>915</v>
      </c>
      <c r="D5" s="75" t="s">
        <v>916</v>
      </c>
      <c r="E5" s="75" t="s">
        <v>917</v>
      </c>
      <c r="F5" s="75" t="s">
        <v>918</v>
      </c>
      <c r="G5" s="75" t="s">
        <v>919</v>
      </c>
      <c r="H5" s="75" t="s">
        <v>920</v>
      </c>
      <c r="I5" s="75" t="s">
        <v>921</v>
      </c>
      <c r="J5" s="76" t="s">
        <v>922</v>
      </c>
    </row>
    <row r="6" spans="1:15 16384:16384" s="77" customFormat="1">
      <c r="A6" s="74" t="s">
        <v>47</v>
      </c>
      <c r="B6" s="78"/>
      <c r="C6" s="75" t="s">
        <v>915</v>
      </c>
      <c r="D6" s="75" t="s">
        <v>916</v>
      </c>
      <c r="E6" s="75" t="s">
        <v>917</v>
      </c>
      <c r="F6" s="75" t="s">
        <v>923</v>
      </c>
      <c r="G6" s="75" t="s">
        <v>919</v>
      </c>
      <c r="H6" s="75" t="s">
        <v>920</v>
      </c>
      <c r="I6" s="75" t="s">
        <v>921</v>
      </c>
      <c r="J6" s="79" t="s">
        <v>924</v>
      </c>
    </row>
    <row r="7" spans="1:15 16384:16384" s="77" customFormat="1" ht="24">
      <c r="A7" s="74" t="s">
        <v>47</v>
      </c>
      <c r="B7" s="78"/>
      <c r="C7" s="75" t="s">
        <v>915</v>
      </c>
      <c r="D7" s="75" t="s">
        <v>916</v>
      </c>
      <c r="E7" s="75" t="s">
        <v>917</v>
      </c>
      <c r="F7" s="75" t="s">
        <v>925</v>
      </c>
      <c r="G7" s="75" t="s">
        <v>919</v>
      </c>
      <c r="H7" s="75" t="s">
        <v>920</v>
      </c>
      <c r="I7" s="75" t="s">
        <v>921</v>
      </c>
      <c r="J7" s="79" t="s">
        <v>926</v>
      </c>
    </row>
    <row r="8" spans="1:15 16384:16384" ht="96">
      <c r="A8" s="74" t="s">
        <v>56</v>
      </c>
      <c r="B8" s="75">
        <v>20015</v>
      </c>
      <c r="C8" s="75" t="s">
        <v>927</v>
      </c>
      <c r="D8" s="75" t="s">
        <v>928</v>
      </c>
      <c r="E8" s="75" t="s">
        <v>917</v>
      </c>
      <c r="F8" s="75" t="s">
        <v>929</v>
      </c>
      <c r="G8" s="75" t="s">
        <v>930</v>
      </c>
      <c r="H8" s="75" t="s">
        <v>931</v>
      </c>
      <c r="I8" s="75" t="s">
        <v>932</v>
      </c>
      <c r="J8" s="80" t="s">
        <v>933</v>
      </c>
    </row>
    <row r="9" spans="1:15 16384:16384" ht="384">
      <c r="A9" s="74" t="s">
        <v>56</v>
      </c>
      <c r="B9" s="75">
        <v>20009</v>
      </c>
      <c r="C9" s="75" t="s">
        <v>927</v>
      </c>
      <c r="D9" s="75" t="s">
        <v>928</v>
      </c>
      <c r="E9" s="75" t="s">
        <v>934</v>
      </c>
      <c r="F9" s="75" t="s">
        <v>935</v>
      </c>
      <c r="G9" s="75" t="s">
        <v>930</v>
      </c>
      <c r="H9" s="75" t="s">
        <v>931</v>
      </c>
      <c r="I9" s="75" t="s">
        <v>932</v>
      </c>
      <c r="J9" s="80" t="s">
        <v>933</v>
      </c>
    </row>
    <row r="10" spans="1:15 16384:16384" ht="96">
      <c r="A10" s="74" t="s">
        <v>56</v>
      </c>
      <c r="B10" s="75">
        <v>20024</v>
      </c>
      <c r="C10" s="75" t="s">
        <v>927</v>
      </c>
      <c r="D10" s="75" t="s">
        <v>928</v>
      </c>
      <c r="E10" s="75" t="s">
        <v>936</v>
      </c>
      <c r="F10" s="75" t="s">
        <v>929</v>
      </c>
      <c r="G10" s="75" t="s">
        <v>930</v>
      </c>
      <c r="H10" s="75" t="s">
        <v>931</v>
      </c>
      <c r="I10" s="75" t="s">
        <v>932</v>
      </c>
      <c r="J10" s="80" t="s">
        <v>933</v>
      </c>
    </row>
    <row r="11" spans="1:15 16384:16384" ht="96">
      <c r="A11" s="74" t="s">
        <v>56</v>
      </c>
      <c r="B11" s="81">
        <v>20004</v>
      </c>
      <c r="C11" s="75" t="s">
        <v>927</v>
      </c>
      <c r="D11" s="75" t="s">
        <v>928</v>
      </c>
      <c r="E11" s="82" t="s">
        <v>937</v>
      </c>
      <c r="F11" s="75" t="s">
        <v>929</v>
      </c>
      <c r="G11" s="75" t="s">
        <v>930</v>
      </c>
      <c r="H11" s="75" t="s">
        <v>931</v>
      </c>
      <c r="I11" s="75" t="s">
        <v>932</v>
      </c>
      <c r="J11" s="80" t="s">
        <v>933</v>
      </c>
    </row>
    <row r="12" spans="1:15 16384:16384" ht="96">
      <c r="A12" s="74" t="s">
        <v>56</v>
      </c>
      <c r="B12" s="81">
        <v>20008</v>
      </c>
      <c r="C12" s="75" t="s">
        <v>927</v>
      </c>
      <c r="D12" s="75" t="s">
        <v>928</v>
      </c>
      <c r="E12" s="82" t="s">
        <v>938</v>
      </c>
      <c r="F12" s="75" t="s">
        <v>929</v>
      </c>
      <c r="G12" s="75" t="s">
        <v>930</v>
      </c>
      <c r="H12" s="75" t="s">
        <v>931</v>
      </c>
      <c r="I12" s="75" t="s">
        <v>932</v>
      </c>
      <c r="J12" s="80" t="s">
        <v>933</v>
      </c>
    </row>
    <row r="13" spans="1:15 16384:16384" ht="96">
      <c r="A13" s="74" t="s">
        <v>56</v>
      </c>
      <c r="B13" s="81">
        <v>20005</v>
      </c>
      <c r="C13" s="75" t="s">
        <v>927</v>
      </c>
      <c r="D13" s="75" t="s">
        <v>928</v>
      </c>
      <c r="E13" s="82" t="s">
        <v>939</v>
      </c>
      <c r="F13" s="75" t="s">
        <v>940</v>
      </c>
      <c r="G13" s="75" t="s">
        <v>930</v>
      </c>
      <c r="H13" s="75" t="s">
        <v>931</v>
      </c>
      <c r="I13" s="75" t="s">
        <v>932</v>
      </c>
      <c r="J13" s="80" t="s">
        <v>933</v>
      </c>
    </row>
    <row r="14" spans="1:15 16384:16384" ht="96">
      <c r="A14" s="74" t="s">
        <v>56</v>
      </c>
      <c r="B14" s="81">
        <v>20005</v>
      </c>
      <c r="C14" s="75" t="s">
        <v>927</v>
      </c>
      <c r="D14" s="75" t="s">
        <v>928</v>
      </c>
      <c r="E14" s="82" t="s">
        <v>939</v>
      </c>
      <c r="F14" s="75" t="s">
        <v>941</v>
      </c>
      <c r="G14" s="75" t="s">
        <v>930</v>
      </c>
      <c r="H14" s="75" t="s">
        <v>931</v>
      </c>
      <c r="I14" s="75" t="s">
        <v>932</v>
      </c>
      <c r="J14" s="80" t="s">
        <v>933</v>
      </c>
    </row>
    <row r="15" spans="1:15 16384:16384" ht="108">
      <c r="A15" s="74" t="s">
        <v>56</v>
      </c>
      <c r="B15" s="81">
        <v>20005</v>
      </c>
      <c r="C15" s="75" t="s">
        <v>927</v>
      </c>
      <c r="D15" s="75" t="s">
        <v>928</v>
      </c>
      <c r="E15" s="82" t="s">
        <v>939</v>
      </c>
      <c r="F15" s="75" t="s">
        <v>942</v>
      </c>
      <c r="G15" s="75" t="s">
        <v>930</v>
      </c>
      <c r="H15" s="75" t="s">
        <v>931</v>
      </c>
      <c r="I15" s="75" t="s">
        <v>932</v>
      </c>
      <c r="J15" s="80" t="s">
        <v>933</v>
      </c>
    </row>
    <row r="16" spans="1:15 16384:16384" ht="96">
      <c r="A16" s="74" t="s">
        <v>56</v>
      </c>
      <c r="B16" s="81">
        <v>20005</v>
      </c>
      <c r="C16" s="75" t="s">
        <v>927</v>
      </c>
      <c r="D16" s="75" t="s">
        <v>928</v>
      </c>
      <c r="E16" s="82" t="s">
        <v>939</v>
      </c>
      <c r="F16" s="75" t="s">
        <v>943</v>
      </c>
      <c r="G16" s="75" t="s">
        <v>930</v>
      </c>
      <c r="H16" s="75" t="s">
        <v>931</v>
      </c>
      <c r="I16" s="75" t="s">
        <v>932</v>
      </c>
      <c r="J16" s="80" t="s">
        <v>933</v>
      </c>
    </row>
    <row r="17" spans="1:10" ht="96">
      <c r="A17" s="74" t="s">
        <v>56</v>
      </c>
      <c r="B17" s="81">
        <v>20005</v>
      </c>
      <c r="C17" s="75" t="s">
        <v>927</v>
      </c>
      <c r="D17" s="75" t="s">
        <v>928</v>
      </c>
      <c r="E17" s="82" t="s">
        <v>939</v>
      </c>
      <c r="F17" s="75" t="s">
        <v>944</v>
      </c>
      <c r="G17" s="75" t="s">
        <v>930</v>
      </c>
      <c r="H17" s="75" t="s">
        <v>931</v>
      </c>
      <c r="I17" s="75" t="s">
        <v>932</v>
      </c>
      <c r="J17" s="80" t="s">
        <v>933</v>
      </c>
    </row>
    <row r="18" spans="1:10" ht="96">
      <c r="A18" s="74" t="s">
        <v>56</v>
      </c>
      <c r="B18" s="81">
        <v>20005</v>
      </c>
      <c r="C18" s="75" t="s">
        <v>927</v>
      </c>
      <c r="D18" s="75" t="s">
        <v>928</v>
      </c>
      <c r="E18" s="82" t="s">
        <v>939</v>
      </c>
      <c r="F18" s="75" t="s">
        <v>945</v>
      </c>
      <c r="G18" s="75" t="s">
        <v>930</v>
      </c>
      <c r="H18" s="75" t="s">
        <v>931</v>
      </c>
      <c r="I18" s="75" t="s">
        <v>932</v>
      </c>
      <c r="J18" s="80" t="s">
        <v>933</v>
      </c>
    </row>
    <row r="19" spans="1:10" ht="96">
      <c r="A19" s="74" t="s">
        <v>56</v>
      </c>
      <c r="B19" s="81">
        <v>20005</v>
      </c>
      <c r="C19" s="75" t="s">
        <v>927</v>
      </c>
      <c r="D19" s="75" t="s">
        <v>928</v>
      </c>
      <c r="E19" s="82" t="s">
        <v>939</v>
      </c>
      <c r="F19" s="75" t="s">
        <v>946</v>
      </c>
      <c r="G19" s="75" t="s">
        <v>930</v>
      </c>
      <c r="H19" s="75" t="s">
        <v>931</v>
      </c>
      <c r="I19" s="75" t="s">
        <v>932</v>
      </c>
      <c r="J19" s="80" t="s">
        <v>933</v>
      </c>
    </row>
    <row r="20" spans="1:10" ht="108">
      <c r="A20" s="74" t="s">
        <v>56</v>
      </c>
      <c r="B20" s="81">
        <v>20005</v>
      </c>
      <c r="C20" s="75" t="s">
        <v>927</v>
      </c>
      <c r="D20" s="75" t="s">
        <v>928</v>
      </c>
      <c r="E20" s="82" t="s">
        <v>939</v>
      </c>
      <c r="F20" s="75" t="s">
        <v>947</v>
      </c>
      <c r="G20" s="75" t="s">
        <v>930</v>
      </c>
      <c r="H20" s="75" t="s">
        <v>931</v>
      </c>
      <c r="I20" s="75" t="s">
        <v>932</v>
      </c>
      <c r="J20" s="80" t="s">
        <v>933</v>
      </c>
    </row>
    <row r="21" spans="1:10" ht="108">
      <c r="A21" s="74" t="s">
        <v>56</v>
      </c>
      <c r="B21" s="81">
        <v>20005</v>
      </c>
      <c r="C21" s="75" t="s">
        <v>927</v>
      </c>
      <c r="D21" s="75" t="s">
        <v>928</v>
      </c>
      <c r="E21" s="82" t="s">
        <v>939</v>
      </c>
      <c r="F21" s="75" t="s">
        <v>948</v>
      </c>
      <c r="G21" s="75" t="s">
        <v>930</v>
      </c>
      <c r="H21" s="75" t="s">
        <v>931</v>
      </c>
      <c r="I21" s="75" t="s">
        <v>932</v>
      </c>
      <c r="J21" s="80" t="s">
        <v>933</v>
      </c>
    </row>
    <row r="22" spans="1:10" ht="96">
      <c r="A22" s="74" t="s">
        <v>56</v>
      </c>
      <c r="B22" s="81">
        <v>20005</v>
      </c>
      <c r="C22" s="75" t="s">
        <v>927</v>
      </c>
      <c r="D22" s="75" t="s">
        <v>928</v>
      </c>
      <c r="E22" s="82" t="s">
        <v>939</v>
      </c>
      <c r="F22" s="75" t="s">
        <v>949</v>
      </c>
      <c r="G22" s="75" t="s">
        <v>930</v>
      </c>
      <c r="H22" s="75" t="s">
        <v>931</v>
      </c>
      <c r="I22" s="75" t="s">
        <v>932</v>
      </c>
      <c r="J22" s="80" t="s">
        <v>933</v>
      </c>
    </row>
    <row r="23" spans="1:10" ht="108">
      <c r="A23" s="74" t="s">
        <v>56</v>
      </c>
      <c r="B23" s="81">
        <v>20005</v>
      </c>
      <c r="C23" s="75" t="s">
        <v>927</v>
      </c>
      <c r="D23" s="75" t="s">
        <v>928</v>
      </c>
      <c r="E23" s="82" t="s">
        <v>939</v>
      </c>
      <c r="F23" s="75" t="s">
        <v>950</v>
      </c>
      <c r="G23" s="75" t="s">
        <v>930</v>
      </c>
      <c r="H23" s="75" t="s">
        <v>931</v>
      </c>
      <c r="I23" s="75" t="s">
        <v>932</v>
      </c>
      <c r="J23" s="80" t="s">
        <v>933</v>
      </c>
    </row>
    <row r="24" spans="1:10" ht="96">
      <c r="A24" s="74" t="s">
        <v>56</v>
      </c>
      <c r="B24" s="81">
        <v>20005</v>
      </c>
      <c r="C24" s="75" t="s">
        <v>927</v>
      </c>
      <c r="D24" s="75" t="s">
        <v>928</v>
      </c>
      <c r="E24" s="82" t="s">
        <v>939</v>
      </c>
      <c r="F24" s="75" t="s">
        <v>951</v>
      </c>
      <c r="G24" s="75" t="s">
        <v>930</v>
      </c>
      <c r="H24" s="75" t="s">
        <v>931</v>
      </c>
      <c r="I24" s="75" t="s">
        <v>932</v>
      </c>
      <c r="J24" s="80" t="s">
        <v>933</v>
      </c>
    </row>
    <row r="25" spans="1:10" ht="96">
      <c r="A25" s="74" t="s">
        <v>56</v>
      </c>
      <c r="B25" s="81">
        <v>20005</v>
      </c>
      <c r="C25" s="75" t="s">
        <v>927</v>
      </c>
      <c r="D25" s="75" t="s">
        <v>928</v>
      </c>
      <c r="E25" s="82" t="s">
        <v>939</v>
      </c>
      <c r="F25" s="75" t="s">
        <v>952</v>
      </c>
      <c r="G25" s="75" t="s">
        <v>930</v>
      </c>
      <c r="H25" s="75" t="s">
        <v>931</v>
      </c>
      <c r="I25" s="75" t="s">
        <v>932</v>
      </c>
      <c r="J25" s="80" t="s">
        <v>933</v>
      </c>
    </row>
    <row r="26" spans="1:10" ht="108">
      <c r="A26" s="74" t="s">
        <v>56</v>
      </c>
      <c r="B26" s="81">
        <v>20005</v>
      </c>
      <c r="C26" s="75" t="s">
        <v>927</v>
      </c>
      <c r="D26" s="75" t="s">
        <v>928</v>
      </c>
      <c r="E26" s="82" t="s">
        <v>939</v>
      </c>
      <c r="F26" s="75" t="s">
        <v>953</v>
      </c>
      <c r="G26" s="75" t="s">
        <v>930</v>
      </c>
      <c r="H26" s="75" t="s">
        <v>931</v>
      </c>
      <c r="I26" s="75" t="s">
        <v>932</v>
      </c>
      <c r="J26" s="80" t="s">
        <v>933</v>
      </c>
    </row>
    <row r="27" spans="1:10" ht="96">
      <c r="A27" s="74" t="s">
        <v>56</v>
      </c>
      <c r="B27" s="81">
        <v>20005</v>
      </c>
      <c r="C27" s="75" t="s">
        <v>927</v>
      </c>
      <c r="D27" s="75" t="s">
        <v>928</v>
      </c>
      <c r="E27" s="82" t="s">
        <v>939</v>
      </c>
      <c r="F27" s="75" t="s">
        <v>954</v>
      </c>
      <c r="G27" s="75" t="s">
        <v>930</v>
      </c>
      <c r="H27" s="75" t="s">
        <v>931</v>
      </c>
      <c r="I27" s="75" t="s">
        <v>932</v>
      </c>
      <c r="J27" s="80" t="s">
        <v>933</v>
      </c>
    </row>
    <row r="28" spans="1:10" ht="108">
      <c r="A28" s="74" t="s">
        <v>56</v>
      </c>
      <c r="B28" s="81">
        <v>20005</v>
      </c>
      <c r="C28" s="75" t="s">
        <v>927</v>
      </c>
      <c r="D28" s="75" t="s">
        <v>928</v>
      </c>
      <c r="E28" s="82" t="s">
        <v>939</v>
      </c>
      <c r="F28" s="75" t="s">
        <v>955</v>
      </c>
      <c r="G28" s="75" t="s">
        <v>930</v>
      </c>
      <c r="H28" s="75" t="s">
        <v>931</v>
      </c>
      <c r="I28" s="75" t="s">
        <v>932</v>
      </c>
      <c r="J28" s="80" t="s">
        <v>933</v>
      </c>
    </row>
    <row r="29" spans="1:10" ht="132">
      <c r="A29" s="74" t="s">
        <v>56</v>
      </c>
      <c r="B29" s="81">
        <v>20005</v>
      </c>
      <c r="C29" s="75" t="s">
        <v>927</v>
      </c>
      <c r="D29" s="75" t="s">
        <v>928</v>
      </c>
      <c r="E29" s="82" t="s">
        <v>939</v>
      </c>
      <c r="F29" s="75" t="s">
        <v>956</v>
      </c>
      <c r="G29" s="75" t="s">
        <v>930</v>
      </c>
      <c r="H29" s="75" t="s">
        <v>931</v>
      </c>
      <c r="I29" s="75" t="s">
        <v>932</v>
      </c>
      <c r="J29" s="80" t="s">
        <v>933</v>
      </c>
    </row>
    <row r="30" spans="1:10" ht="96">
      <c r="A30" s="74" t="s">
        <v>56</v>
      </c>
      <c r="B30" s="81">
        <v>20005</v>
      </c>
      <c r="C30" s="75" t="s">
        <v>927</v>
      </c>
      <c r="D30" s="75" t="s">
        <v>928</v>
      </c>
      <c r="E30" s="82" t="s">
        <v>939</v>
      </c>
      <c r="F30" s="75" t="s">
        <v>957</v>
      </c>
      <c r="G30" s="75" t="s">
        <v>930</v>
      </c>
      <c r="H30" s="75" t="s">
        <v>931</v>
      </c>
      <c r="I30" s="75" t="s">
        <v>932</v>
      </c>
      <c r="J30" s="80" t="s">
        <v>933</v>
      </c>
    </row>
    <row r="31" spans="1:10" ht="108">
      <c r="A31" s="74" t="s">
        <v>56</v>
      </c>
      <c r="B31" s="81">
        <v>20005</v>
      </c>
      <c r="C31" s="75" t="s">
        <v>927</v>
      </c>
      <c r="D31" s="75" t="s">
        <v>928</v>
      </c>
      <c r="E31" s="82" t="s">
        <v>939</v>
      </c>
      <c r="F31" s="75" t="s">
        <v>958</v>
      </c>
      <c r="G31" s="75" t="s">
        <v>930</v>
      </c>
      <c r="H31" s="75" t="s">
        <v>931</v>
      </c>
      <c r="I31" s="75" t="s">
        <v>932</v>
      </c>
      <c r="J31" s="80" t="s">
        <v>933</v>
      </c>
    </row>
    <row r="32" spans="1:10" ht="108">
      <c r="A32" s="74" t="s">
        <v>56</v>
      </c>
      <c r="B32" s="81">
        <v>20005</v>
      </c>
      <c r="C32" s="75" t="s">
        <v>927</v>
      </c>
      <c r="D32" s="75" t="s">
        <v>928</v>
      </c>
      <c r="E32" s="82" t="s">
        <v>939</v>
      </c>
      <c r="F32" s="75" t="s">
        <v>959</v>
      </c>
      <c r="G32" s="75" t="s">
        <v>930</v>
      </c>
      <c r="H32" s="75" t="s">
        <v>931</v>
      </c>
      <c r="I32" s="75" t="s">
        <v>932</v>
      </c>
      <c r="J32" s="80" t="s">
        <v>933</v>
      </c>
    </row>
    <row r="33" spans="1:10" ht="108">
      <c r="A33" s="74" t="s">
        <v>56</v>
      </c>
      <c r="B33" s="81">
        <v>20005</v>
      </c>
      <c r="C33" s="75" t="s">
        <v>927</v>
      </c>
      <c r="D33" s="75" t="s">
        <v>928</v>
      </c>
      <c r="E33" s="82" t="s">
        <v>939</v>
      </c>
      <c r="F33" s="75" t="s">
        <v>960</v>
      </c>
      <c r="G33" s="75" t="s">
        <v>930</v>
      </c>
      <c r="H33" s="75" t="s">
        <v>931</v>
      </c>
      <c r="I33" s="75" t="s">
        <v>932</v>
      </c>
      <c r="J33" s="80" t="s">
        <v>933</v>
      </c>
    </row>
    <row r="34" spans="1:10" ht="96">
      <c r="A34" s="74" t="s">
        <v>56</v>
      </c>
      <c r="B34" s="81">
        <v>20005</v>
      </c>
      <c r="C34" s="75" t="s">
        <v>927</v>
      </c>
      <c r="D34" s="75" t="s">
        <v>928</v>
      </c>
      <c r="E34" s="82" t="s">
        <v>939</v>
      </c>
      <c r="F34" s="75" t="s">
        <v>961</v>
      </c>
      <c r="G34" s="75" t="s">
        <v>930</v>
      </c>
      <c r="H34" s="75" t="s">
        <v>931</v>
      </c>
      <c r="I34" s="75" t="s">
        <v>932</v>
      </c>
      <c r="J34" s="80" t="s">
        <v>933</v>
      </c>
    </row>
    <row r="35" spans="1:10" ht="96">
      <c r="A35" s="74" t="s">
        <v>56</v>
      </c>
      <c r="B35" s="81">
        <v>20005</v>
      </c>
      <c r="C35" s="75" t="s">
        <v>927</v>
      </c>
      <c r="D35" s="75" t="s">
        <v>928</v>
      </c>
      <c r="E35" s="82" t="s">
        <v>939</v>
      </c>
      <c r="F35" s="75" t="s">
        <v>962</v>
      </c>
      <c r="G35" s="75" t="s">
        <v>930</v>
      </c>
      <c r="H35" s="75" t="s">
        <v>931</v>
      </c>
      <c r="I35" s="75" t="s">
        <v>932</v>
      </c>
      <c r="J35" s="80" t="s">
        <v>933</v>
      </c>
    </row>
    <row r="36" spans="1:10" ht="108">
      <c r="A36" s="74" t="s">
        <v>56</v>
      </c>
      <c r="B36" s="81">
        <v>20005</v>
      </c>
      <c r="C36" s="75" t="s">
        <v>927</v>
      </c>
      <c r="D36" s="75" t="s">
        <v>928</v>
      </c>
      <c r="E36" s="82" t="s">
        <v>939</v>
      </c>
      <c r="F36" s="75" t="s">
        <v>963</v>
      </c>
      <c r="G36" s="75" t="s">
        <v>930</v>
      </c>
      <c r="H36" s="75" t="s">
        <v>931</v>
      </c>
      <c r="I36" s="75" t="s">
        <v>932</v>
      </c>
      <c r="J36" s="80" t="s">
        <v>933</v>
      </c>
    </row>
    <row r="37" spans="1:10" ht="108">
      <c r="A37" s="74" t="s">
        <v>56</v>
      </c>
      <c r="B37" s="81">
        <v>20005</v>
      </c>
      <c r="C37" s="75" t="s">
        <v>927</v>
      </c>
      <c r="D37" s="75" t="s">
        <v>928</v>
      </c>
      <c r="E37" s="82" t="s">
        <v>939</v>
      </c>
      <c r="F37" s="75" t="s">
        <v>964</v>
      </c>
      <c r="G37" s="75" t="s">
        <v>930</v>
      </c>
      <c r="H37" s="75" t="s">
        <v>931</v>
      </c>
      <c r="I37" s="75" t="s">
        <v>932</v>
      </c>
      <c r="J37" s="80" t="s">
        <v>933</v>
      </c>
    </row>
    <row r="38" spans="1:10" ht="108">
      <c r="A38" s="74" t="s">
        <v>56</v>
      </c>
      <c r="B38" s="81">
        <v>20005</v>
      </c>
      <c r="C38" s="75" t="s">
        <v>927</v>
      </c>
      <c r="D38" s="75" t="s">
        <v>928</v>
      </c>
      <c r="E38" s="82" t="s">
        <v>939</v>
      </c>
      <c r="F38" s="75" t="s">
        <v>965</v>
      </c>
      <c r="G38" s="75" t="s">
        <v>930</v>
      </c>
      <c r="H38" s="75" t="s">
        <v>931</v>
      </c>
      <c r="I38" s="75" t="s">
        <v>932</v>
      </c>
      <c r="J38" s="80" t="s">
        <v>933</v>
      </c>
    </row>
    <row r="39" spans="1:10" ht="108">
      <c r="A39" s="74" t="s">
        <v>56</v>
      </c>
      <c r="B39" s="81">
        <v>20005</v>
      </c>
      <c r="C39" s="75" t="s">
        <v>927</v>
      </c>
      <c r="D39" s="75" t="s">
        <v>928</v>
      </c>
      <c r="E39" s="82" t="s">
        <v>939</v>
      </c>
      <c r="F39" s="75" t="s">
        <v>966</v>
      </c>
      <c r="G39" s="75" t="s">
        <v>930</v>
      </c>
      <c r="H39" s="75" t="s">
        <v>931</v>
      </c>
      <c r="I39" s="75" t="s">
        <v>932</v>
      </c>
      <c r="J39" s="80" t="s">
        <v>933</v>
      </c>
    </row>
    <row r="40" spans="1:10" ht="96">
      <c r="A40" s="74" t="s">
        <v>56</v>
      </c>
      <c r="B40" s="81">
        <v>20005</v>
      </c>
      <c r="C40" s="75" t="s">
        <v>927</v>
      </c>
      <c r="D40" s="75" t="s">
        <v>928</v>
      </c>
      <c r="E40" s="82" t="s">
        <v>939</v>
      </c>
      <c r="F40" s="75" t="s">
        <v>967</v>
      </c>
      <c r="G40" s="75" t="s">
        <v>930</v>
      </c>
      <c r="H40" s="75" t="s">
        <v>931</v>
      </c>
      <c r="I40" s="75" t="s">
        <v>932</v>
      </c>
      <c r="J40" s="80" t="s">
        <v>933</v>
      </c>
    </row>
    <row r="41" spans="1:10" ht="96">
      <c r="A41" s="74" t="s">
        <v>56</v>
      </c>
      <c r="B41" s="81">
        <v>20005</v>
      </c>
      <c r="C41" s="75" t="s">
        <v>927</v>
      </c>
      <c r="D41" s="75" t="s">
        <v>928</v>
      </c>
      <c r="E41" s="82" t="s">
        <v>939</v>
      </c>
      <c r="F41" s="75" t="s">
        <v>968</v>
      </c>
      <c r="G41" s="75" t="s">
        <v>930</v>
      </c>
      <c r="H41" s="75" t="s">
        <v>931</v>
      </c>
      <c r="I41" s="75" t="s">
        <v>932</v>
      </c>
      <c r="J41" s="80" t="s">
        <v>933</v>
      </c>
    </row>
    <row r="42" spans="1:10" ht="120">
      <c r="A42" s="74" t="s">
        <v>56</v>
      </c>
      <c r="B42" s="81">
        <v>20005</v>
      </c>
      <c r="C42" s="75" t="s">
        <v>927</v>
      </c>
      <c r="D42" s="75" t="s">
        <v>928</v>
      </c>
      <c r="E42" s="82" t="s">
        <v>939</v>
      </c>
      <c r="F42" s="75" t="s">
        <v>969</v>
      </c>
      <c r="G42" s="75" t="s">
        <v>930</v>
      </c>
      <c r="H42" s="75" t="s">
        <v>931</v>
      </c>
      <c r="I42" s="75" t="s">
        <v>932</v>
      </c>
      <c r="J42" s="80" t="s">
        <v>933</v>
      </c>
    </row>
    <row r="43" spans="1:10" ht="120">
      <c r="A43" s="74" t="s">
        <v>56</v>
      </c>
      <c r="B43" s="81">
        <v>20005</v>
      </c>
      <c r="C43" s="75" t="s">
        <v>927</v>
      </c>
      <c r="D43" s="75" t="s">
        <v>928</v>
      </c>
      <c r="E43" s="82" t="s">
        <v>939</v>
      </c>
      <c r="F43" s="75" t="s">
        <v>970</v>
      </c>
      <c r="G43" s="75" t="s">
        <v>930</v>
      </c>
      <c r="H43" s="75" t="s">
        <v>931</v>
      </c>
      <c r="I43" s="75" t="s">
        <v>932</v>
      </c>
      <c r="J43" s="80" t="s">
        <v>933</v>
      </c>
    </row>
    <row r="44" spans="1:10" ht="108">
      <c r="A44" s="74" t="s">
        <v>56</v>
      </c>
      <c r="B44" s="81">
        <v>20005</v>
      </c>
      <c r="C44" s="75" t="s">
        <v>927</v>
      </c>
      <c r="D44" s="75" t="s">
        <v>928</v>
      </c>
      <c r="E44" s="82" t="s">
        <v>939</v>
      </c>
      <c r="F44" s="75" t="s">
        <v>971</v>
      </c>
      <c r="G44" s="75" t="s">
        <v>930</v>
      </c>
      <c r="H44" s="75" t="s">
        <v>931</v>
      </c>
      <c r="I44" s="75" t="s">
        <v>932</v>
      </c>
      <c r="J44" s="80" t="s">
        <v>933</v>
      </c>
    </row>
    <row r="45" spans="1:10" ht="108">
      <c r="A45" s="74" t="s">
        <v>56</v>
      </c>
      <c r="B45" s="81">
        <v>20005</v>
      </c>
      <c r="C45" s="75" t="s">
        <v>927</v>
      </c>
      <c r="D45" s="75" t="s">
        <v>928</v>
      </c>
      <c r="E45" s="82" t="s">
        <v>939</v>
      </c>
      <c r="F45" s="75" t="s">
        <v>972</v>
      </c>
      <c r="G45" s="75" t="s">
        <v>930</v>
      </c>
      <c r="H45" s="75" t="s">
        <v>931</v>
      </c>
      <c r="I45" s="75" t="s">
        <v>932</v>
      </c>
      <c r="J45" s="80" t="s">
        <v>933</v>
      </c>
    </row>
    <row r="46" spans="1:10" ht="108">
      <c r="A46" s="74" t="s">
        <v>56</v>
      </c>
      <c r="B46" s="81">
        <v>20005</v>
      </c>
      <c r="C46" s="75" t="s">
        <v>927</v>
      </c>
      <c r="D46" s="75" t="s">
        <v>928</v>
      </c>
      <c r="E46" s="82" t="s">
        <v>939</v>
      </c>
      <c r="F46" s="75" t="s">
        <v>973</v>
      </c>
      <c r="G46" s="75" t="s">
        <v>930</v>
      </c>
      <c r="H46" s="75" t="s">
        <v>931</v>
      </c>
      <c r="I46" s="75" t="s">
        <v>932</v>
      </c>
      <c r="J46" s="80" t="s">
        <v>933</v>
      </c>
    </row>
    <row r="47" spans="1:10" ht="96">
      <c r="A47" s="74" t="s">
        <v>56</v>
      </c>
      <c r="B47" s="81">
        <v>20005</v>
      </c>
      <c r="C47" s="75" t="s">
        <v>927</v>
      </c>
      <c r="D47" s="75" t="s">
        <v>928</v>
      </c>
      <c r="E47" s="82" t="s">
        <v>939</v>
      </c>
      <c r="F47" s="75" t="s">
        <v>974</v>
      </c>
      <c r="G47" s="75" t="s">
        <v>930</v>
      </c>
      <c r="H47" s="75" t="s">
        <v>931</v>
      </c>
      <c r="I47" s="75" t="s">
        <v>932</v>
      </c>
      <c r="J47" s="80" t="s">
        <v>933</v>
      </c>
    </row>
    <row r="48" spans="1:10" ht="108">
      <c r="A48" s="74" t="s">
        <v>56</v>
      </c>
      <c r="B48" s="81">
        <v>20005</v>
      </c>
      <c r="C48" s="75" t="s">
        <v>927</v>
      </c>
      <c r="D48" s="75" t="s">
        <v>928</v>
      </c>
      <c r="E48" s="82" t="s">
        <v>939</v>
      </c>
      <c r="F48" s="75" t="s">
        <v>975</v>
      </c>
      <c r="G48" s="75" t="s">
        <v>930</v>
      </c>
      <c r="H48" s="75" t="s">
        <v>931</v>
      </c>
      <c r="I48" s="75" t="s">
        <v>932</v>
      </c>
      <c r="J48" s="80" t="s">
        <v>933</v>
      </c>
    </row>
    <row r="49" spans="1:10" ht="108">
      <c r="A49" s="74" t="s">
        <v>56</v>
      </c>
      <c r="B49" s="81">
        <v>20005</v>
      </c>
      <c r="C49" s="75" t="s">
        <v>927</v>
      </c>
      <c r="D49" s="75" t="s">
        <v>928</v>
      </c>
      <c r="E49" s="82" t="s">
        <v>939</v>
      </c>
      <c r="F49" s="75" t="s">
        <v>976</v>
      </c>
      <c r="G49" s="75" t="s">
        <v>930</v>
      </c>
      <c r="H49" s="75" t="s">
        <v>931</v>
      </c>
      <c r="I49" s="75" t="s">
        <v>932</v>
      </c>
      <c r="J49" s="80" t="s">
        <v>933</v>
      </c>
    </row>
    <row r="50" spans="1:10" ht="96">
      <c r="A50" s="74" t="s">
        <v>56</v>
      </c>
      <c r="B50" s="81">
        <v>20005</v>
      </c>
      <c r="C50" s="75" t="s">
        <v>927</v>
      </c>
      <c r="D50" s="75" t="s">
        <v>928</v>
      </c>
      <c r="E50" s="82" t="s">
        <v>939</v>
      </c>
      <c r="F50" s="75" t="s">
        <v>977</v>
      </c>
      <c r="G50" s="75" t="s">
        <v>930</v>
      </c>
      <c r="H50" s="75" t="s">
        <v>931</v>
      </c>
      <c r="I50" s="75" t="s">
        <v>932</v>
      </c>
      <c r="J50" s="80" t="s">
        <v>933</v>
      </c>
    </row>
    <row r="51" spans="1:10" ht="96">
      <c r="A51" s="74" t="s">
        <v>56</v>
      </c>
      <c r="B51" s="81">
        <v>20005</v>
      </c>
      <c r="C51" s="75" t="s">
        <v>927</v>
      </c>
      <c r="D51" s="75" t="s">
        <v>928</v>
      </c>
      <c r="E51" s="82" t="s">
        <v>939</v>
      </c>
      <c r="F51" s="75" t="s">
        <v>978</v>
      </c>
      <c r="G51" s="75" t="s">
        <v>930</v>
      </c>
      <c r="H51" s="75" t="s">
        <v>931</v>
      </c>
      <c r="I51" s="75" t="s">
        <v>932</v>
      </c>
      <c r="J51" s="80" t="s">
        <v>933</v>
      </c>
    </row>
    <row r="52" spans="1:10" ht="108">
      <c r="A52" s="74" t="s">
        <v>56</v>
      </c>
      <c r="B52" s="81">
        <v>20005</v>
      </c>
      <c r="C52" s="75" t="s">
        <v>927</v>
      </c>
      <c r="D52" s="75" t="s">
        <v>928</v>
      </c>
      <c r="E52" s="82" t="s">
        <v>939</v>
      </c>
      <c r="F52" s="75" t="s">
        <v>979</v>
      </c>
      <c r="G52" s="75" t="s">
        <v>930</v>
      </c>
      <c r="H52" s="75" t="s">
        <v>931</v>
      </c>
      <c r="I52" s="75" t="s">
        <v>932</v>
      </c>
      <c r="J52" s="80" t="s">
        <v>933</v>
      </c>
    </row>
    <row r="53" spans="1:10" ht="108">
      <c r="A53" s="74" t="s">
        <v>56</v>
      </c>
      <c r="B53" s="81">
        <v>20005</v>
      </c>
      <c r="C53" s="75" t="s">
        <v>927</v>
      </c>
      <c r="D53" s="75" t="s">
        <v>928</v>
      </c>
      <c r="E53" s="82" t="s">
        <v>939</v>
      </c>
      <c r="F53" s="75" t="s">
        <v>980</v>
      </c>
      <c r="G53" s="75" t="s">
        <v>930</v>
      </c>
      <c r="H53" s="75" t="s">
        <v>931</v>
      </c>
      <c r="I53" s="75" t="s">
        <v>932</v>
      </c>
      <c r="J53" s="80" t="s">
        <v>933</v>
      </c>
    </row>
    <row r="54" spans="1:10" ht="96">
      <c r="A54" s="74" t="s">
        <v>56</v>
      </c>
      <c r="B54" s="81">
        <v>20005</v>
      </c>
      <c r="C54" s="75" t="s">
        <v>927</v>
      </c>
      <c r="D54" s="75" t="s">
        <v>928</v>
      </c>
      <c r="E54" s="82" t="s">
        <v>939</v>
      </c>
      <c r="F54" s="75" t="s">
        <v>981</v>
      </c>
      <c r="G54" s="75" t="s">
        <v>930</v>
      </c>
      <c r="H54" s="75" t="s">
        <v>931</v>
      </c>
      <c r="I54" s="75" t="s">
        <v>932</v>
      </c>
      <c r="J54" s="80" t="s">
        <v>933</v>
      </c>
    </row>
    <row r="55" spans="1:10" ht="30" customHeight="1">
      <c r="A55" s="1362" t="s">
        <v>80</v>
      </c>
      <c r="B55" s="1362" t="s">
        <v>982</v>
      </c>
      <c r="C55" s="1362" t="s">
        <v>983</v>
      </c>
      <c r="D55" s="1362" t="s">
        <v>984</v>
      </c>
      <c r="E55" s="1359" t="s">
        <v>985</v>
      </c>
      <c r="F55" s="1360"/>
      <c r="G55" s="1360"/>
      <c r="H55" s="1360"/>
      <c r="I55" s="1360"/>
      <c r="J55" s="1361"/>
    </row>
    <row r="56" spans="1:10" ht="30" customHeight="1">
      <c r="A56" s="1364"/>
      <c r="B56" s="1364"/>
      <c r="C56" s="1364"/>
      <c r="D56" s="1364"/>
      <c r="E56" s="83" t="s">
        <v>986</v>
      </c>
      <c r="F56" s="1362" t="s">
        <v>987</v>
      </c>
      <c r="G56" s="45" t="s">
        <v>988</v>
      </c>
      <c r="H56" s="45" t="s">
        <v>989</v>
      </c>
      <c r="I56" s="45" t="s">
        <v>990</v>
      </c>
      <c r="J56" s="27" t="s">
        <v>991</v>
      </c>
    </row>
    <row r="57" spans="1:10" ht="30" customHeight="1">
      <c r="A57" s="1364"/>
      <c r="B57" s="1364"/>
      <c r="C57" s="1364"/>
      <c r="D57" s="1364"/>
      <c r="E57" s="83" t="s">
        <v>992</v>
      </c>
      <c r="F57" s="1364"/>
      <c r="G57" s="45" t="s">
        <v>993</v>
      </c>
      <c r="H57" s="45" t="s">
        <v>994</v>
      </c>
      <c r="I57" s="45" t="s">
        <v>995</v>
      </c>
      <c r="J57" s="27" t="s">
        <v>996</v>
      </c>
    </row>
    <row r="58" spans="1:10" ht="30" customHeight="1">
      <c r="A58" s="1364"/>
      <c r="B58" s="1364"/>
      <c r="C58" s="1364"/>
      <c r="D58" s="1364"/>
      <c r="E58" s="83" t="s">
        <v>997</v>
      </c>
      <c r="F58" s="1364"/>
      <c r="G58" s="45" t="s">
        <v>998</v>
      </c>
      <c r="H58" s="45" t="s">
        <v>999</v>
      </c>
      <c r="I58" s="45" t="s">
        <v>1000</v>
      </c>
      <c r="J58" s="27" t="s">
        <v>1001</v>
      </c>
    </row>
    <row r="59" spans="1:10" ht="30" customHeight="1">
      <c r="A59" s="1363"/>
      <c r="B59" s="1363"/>
      <c r="C59" s="1363"/>
      <c r="D59" s="1363"/>
      <c r="E59" s="83" t="s">
        <v>1002</v>
      </c>
      <c r="F59" s="1363"/>
      <c r="G59" s="45" t="s">
        <v>1003</v>
      </c>
      <c r="H59" s="45" t="s">
        <v>1004</v>
      </c>
      <c r="I59" s="45" t="s">
        <v>1005</v>
      </c>
      <c r="J59" s="27" t="s">
        <v>1006</v>
      </c>
    </row>
    <row r="60" spans="1:10" ht="30" customHeight="1">
      <c r="A60" s="1358" t="s">
        <v>80</v>
      </c>
      <c r="B60" s="1358" t="s">
        <v>1007</v>
      </c>
      <c r="C60" s="1358" t="s">
        <v>983</v>
      </c>
      <c r="D60" s="1358" t="s">
        <v>984</v>
      </c>
      <c r="E60" s="1359" t="s">
        <v>1008</v>
      </c>
      <c r="F60" s="1360"/>
      <c r="G60" s="1360"/>
      <c r="H60" s="1360"/>
      <c r="I60" s="1360"/>
      <c r="J60" s="1361"/>
    </row>
    <row r="61" spans="1:10" ht="38.25" customHeight="1">
      <c r="A61" s="1358"/>
      <c r="B61" s="1358"/>
      <c r="C61" s="1358"/>
      <c r="D61" s="1358"/>
      <c r="E61" s="27" t="s">
        <v>1009</v>
      </c>
      <c r="F61" s="1362" t="s">
        <v>1010</v>
      </c>
      <c r="G61" s="54" t="s">
        <v>1011</v>
      </c>
      <c r="H61" s="54" t="s">
        <v>1012</v>
      </c>
      <c r="I61" s="54" t="s">
        <v>1013</v>
      </c>
      <c r="J61" s="27" t="s">
        <v>1014</v>
      </c>
    </row>
    <row r="62" spans="1:10" ht="30" customHeight="1">
      <c r="A62" s="1358"/>
      <c r="B62" s="1358"/>
      <c r="C62" s="1358"/>
      <c r="D62" s="1358"/>
      <c r="E62" s="27" t="s">
        <v>1015</v>
      </c>
      <c r="F62" s="1363"/>
      <c r="G62" s="54" t="s">
        <v>1016</v>
      </c>
      <c r="H62" s="54" t="s">
        <v>1017</v>
      </c>
      <c r="I62" s="54" t="s">
        <v>1018</v>
      </c>
      <c r="J62" s="27" t="s">
        <v>1019</v>
      </c>
    </row>
    <row r="63" spans="1:10" ht="84">
      <c r="A63" s="84">
        <v>21040</v>
      </c>
      <c r="B63" s="75"/>
      <c r="C63" s="75" t="s">
        <v>1020</v>
      </c>
      <c r="D63" s="75" t="s">
        <v>1021</v>
      </c>
      <c r="E63" s="75" t="s">
        <v>917</v>
      </c>
      <c r="F63" s="75" t="s">
        <v>1022</v>
      </c>
      <c r="G63" s="75" t="s">
        <v>1023</v>
      </c>
      <c r="H63" s="75" t="s">
        <v>1024</v>
      </c>
      <c r="I63" s="75" t="s">
        <v>1025</v>
      </c>
      <c r="J63" s="84" t="s">
        <v>1026</v>
      </c>
    </row>
    <row r="64" spans="1:10" ht="84">
      <c r="A64" s="84">
        <v>21040</v>
      </c>
      <c r="B64" s="75"/>
      <c r="C64" s="75" t="s">
        <v>1020</v>
      </c>
      <c r="D64" s="75" t="s">
        <v>1021</v>
      </c>
      <c r="E64" s="75" t="s">
        <v>917</v>
      </c>
      <c r="F64" s="75" t="s">
        <v>1027</v>
      </c>
      <c r="G64" s="75" t="s">
        <v>1023</v>
      </c>
      <c r="H64" s="75" t="s">
        <v>1024</v>
      </c>
      <c r="I64" s="75" t="s">
        <v>1025</v>
      </c>
      <c r="J64" s="84" t="s">
        <v>1026</v>
      </c>
    </row>
    <row r="65" spans="1:10" ht="76.5" customHeight="1">
      <c r="A65" s="85" t="s">
        <v>110</v>
      </c>
      <c r="B65" s="86"/>
      <c r="C65" s="87" t="s">
        <v>1028</v>
      </c>
      <c r="D65" s="87" t="s">
        <v>1029</v>
      </c>
      <c r="E65" s="86" t="s">
        <v>1030</v>
      </c>
      <c r="F65" s="86" t="s">
        <v>1031</v>
      </c>
      <c r="G65" s="87" t="s">
        <v>1032</v>
      </c>
      <c r="H65" s="86" t="s">
        <v>1033</v>
      </c>
      <c r="I65" s="86" t="s">
        <v>1034</v>
      </c>
      <c r="J65" s="86" t="s">
        <v>1035</v>
      </c>
    </row>
    <row r="66" spans="1:10" ht="102">
      <c r="A66" s="85" t="s">
        <v>110</v>
      </c>
      <c r="B66" s="88"/>
      <c r="C66" s="87" t="s">
        <v>1028</v>
      </c>
      <c r="D66" s="87" t="s">
        <v>1029</v>
      </c>
      <c r="E66" s="88" t="s">
        <v>1036</v>
      </c>
      <c r="F66" s="88" t="s">
        <v>1037</v>
      </c>
      <c r="G66" s="86" t="s">
        <v>1038</v>
      </c>
      <c r="H66" s="88" t="s">
        <v>1039</v>
      </c>
      <c r="I66" s="88" t="s">
        <v>1040</v>
      </c>
      <c r="J66" s="89" t="s">
        <v>1041</v>
      </c>
    </row>
    <row r="67" spans="1:10" ht="102">
      <c r="A67" s="85" t="s">
        <v>110</v>
      </c>
      <c r="B67" s="88"/>
      <c r="C67" s="87" t="s">
        <v>1028</v>
      </c>
      <c r="D67" s="87" t="s">
        <v>1029</v>
      </c>
      <c r="E67" s="88" t="s">
        <v>1042</v>
      </c>
      <c r="F67" s="88" t="s">
        <v>1043</v>
      </c>
      <c r="G67" s="86" t="s">
        <v>1038</v>
      </c>
      <c r="H67" s="88" t="s">
        <v>1039</v>
      </c>
      <c r="I67" s="88" t="s">
        <v>1040</v>
      </c>
      <c r="J67" s="86" t="s">
        <v>1044</v>
      </c>
    </row>
    <row r="68" spans="1:10" ht="72">
      <c r="A68" s="75" t="s">
        <v>1045</v>
      </c>
      <c r="B68" s="75"/>
      <c r="C68" s="75" t="s">
        <v>1046</v>
      </c>
      <c r="D68" s="75" t="s">
        <v>1047</v>
      </c>
      <c r="E68" s="75" t="s">
        <v>917</v>
      </c>
      <c r="F68" s="75" t="s">
        <v>1048</v>
      </c>
      <c r="G68" s="75" t="s">
        <v>1049</v>
      </c>
      <c r="H68" s="75" t="s">
        <v>1050</v>
      </c>
      <c r="I68" s="75" t="s">
        <v>1051</v>
      </c>
      <c r="J68" s="75" t="s">
        <v>1052</v>
      </c>
    </row>
    <row r="69" spans="1:10" ht="72">
      <c r="A69" s="75" t="s">
        <v>1045</v>
      </c>
      <c r="B69" s="75"/>
      <c r="C69" s="75" t="s">
        <v>1046</v>
      </c>
      <c r="D69" s="75" t="s">
        <v>1047</v>
      </c>
      <c r="E69" s="75" t="s">
        <v>1053</v>
      </c>
      <c r="F69" s="75" t="s">
        <v>1054</v>
      </c>
      <c r="G69" s="75" t="s">
        <v>1049</v>
      </c>
      <c r="H69" s="75" t="s">
        <v>1050</v>
      </c>
      <c r="I69" s="75" t="s">
        <v>1051</v>
      </c>
      <c r="J69" s="75" t="s">
        <v>1052</v>
      </c>
    </row>
    <row r="70" spans="1:10" s="92" customFormat="1" ht="89.25">
      <c r="A70" s="79">
        <v>21273</v>
      </c>
      <c r="B70" s="79"/>
      <c r="C70" s="90" t="s">
        <v>1055</v>
      </c>
      <c r="D70" s="79" t="s">
        <v>1056</v>
      </c>
      <c r="E70" s="79" t="s">
        <v>1056</v>
      </c>
      <c r="F70" s="49" t="s">
        <v>142</v>
      </c>
      <c r="G70" s="79" t="s">
        <v>1057</v>
      </c>
      <c r="H70" s="79" t="s">
        <v>1058</v>
      </c>
      <c r="I70" s="79" t="s">
        <v>1059</v>
      </c>
      <c r="J70" s="91" t="s">
        <v>1060</v>
      </c>
    </row>
    <row r="71" spans="1:10" s="96" customFormat="1" ht="46.5" customHeight="1">
      <c r="A71" s="93" t="s">
        <v>146</v>
      </c>
      <c r="B71" s="93">
        <v>241</v>
      </c>
      <c r="C71" s="94" t="s">
        <v>1061</v>
      </c>
      <c r="D71" s="93" t="s">
        <v>1062</v>
      </c>
      <c r="E71" s="95" t="s">
        <v>917</v>
      </c>
      <c r="F71" s="95" t="s">
        <v>1063</v>
      </c>
      <c r="G71" s="93" t="s">
        <v>1064</v>
      </c>
      <c r="H71" s="93" t="s">
        <v>1024</v>
      </c>
      <c r="I71" s="93" t="s">
        <v>1051</v>
      </c>
      <c r="J71" s="95" t="s">
        <v>1065</v>
      </c>
    </row>
    <row r="72" spans="1:10" s="96" customFormat="1" ht="46.5" customHeight="1">
      <c r="A72" s="93" t="s">
        <v>146</v>
      </c>
      <c r="B72" s="93">
        <v>243</v>
      </c>
      <c r="C72" s="94" t="s">
        <v>1061</v>
      </c>
      <c r="D72" s="93" t="s">
        <v>1062</v>
      </c>
      <c r="E72" s="93" t="s">
        <v>937</v>
      </c>
      <c r="F72" s="95" t="s">
        <v>1066</v>
      </c>
      <c r="G72" s="93" t="s">
        <v>1064</v>
      </c>
      <c r="H72" s="93" t="s">
        <v>1024</v>
      </c>
      <c r="I72" s="93" t="s">
        <v>1051</v>
      </c>
      <c r="J72" s="95" t="s">
        <v>1065</v>
      </c>
    </row>
    <row r="73" spans="1:10">
      <c r="A73" s="97"/>
      <c r="B73" s="97"/>
      <c r="C73" s="97"/>
      <c r="D73" s="97"/>
      <c r="E73" s="82" t="s">
        <v>1067</v>
      </c>
      <c r="F73" s="97"/>
      <c r="G73" s="97"/>
      <c r="H73" s="97"/>
      <c r="I73" s="97"/>
      <c r="J73" s="97"/>
    </row>
    <row r="74" spans="1:10">
      <c r="A74" s="97"/>
      <c r="B74" s="97"/>
      <c r="C74" s="97"/>
      <c r="D74" s="97"/>
      <c r="E74" s="82" t="s">
        <v>939</v>
      </c>
      <c r="F74" s="97"/>
      <c r="G74" s="97"/>
      <c r="H74" s="97"/>
      <c r="I74" s="97"/>
      <c r="J74" s="97"/>
    </row>
    <row r="75" spans="1:10" hidden="1">
      <c r="A75" s="97"/>
      <c r="B75" s="97"/>
      <c r="C75" s="97"/>
      <c r="D75" s="97"/>
      <c r="E75" s="97"/>
      <c r="F75" s="97"/>
      <c r="G75" s="97"/>
      <c r="H75" s="97"/>
      <c r="I75" s="97"/>
      <c r="J75" s="97"/>
    </row>
    <row r="76" spans="1:10" hidden="1">
      <c r="A76" s="97"/>
      <c r="B76" s="97"/>
      <c r="C76" s="97"/>
      <c r="D76" s="97"/>
      <c r="E76" s="97"/>
      <c r="F76" s="97"/>
      <c r="G76" s="97"/>
      <c r="H76" s="97"/>
      <c r="I76" s="97"/>
      <c r="J76" s="97"/>
    </row>
    <row r="77" spans="1:10" ht="84">
      <c r="A77" s="93" t="s">
        <v>146</v>
      </c>
      <c r="B77" s="93">
        <v>427</v>
      </c>
      <c r="C77" s="94" t="s">
        <v>1061</v>
      </c>
      <c r="D77" s="93" t="s">
        <v>1062</v>
      </c>
      <c r="E77" s="93" t="s">
        <v>1068</v>
      </c>
      <c r="F77" s="95" t="s">
        <v>1066</v>
      </c>
      <c r="G77" s="93" t="s">
        <v>1064</v>
      </c>
      <c r="H77" s="93" t="s">
        <v>1024</v>
      </c>
      <c r="I77" s="93" t="s">
        <v>1051</v>
      </c>
      <c r="J77" s="95" t="s">
        <v>1065</v>
      </c>
    </row>
    <row r="78" spans="1:10" s="103" customFormat="1" ht="72">
      <c r="A78" s="98" t="s">
        <v>1069</v>
      </c>
      <c r="B78" s="99"/>
      <c r="C78" s="100" t="s">
        <v>1070</v>
      </c>
      <c r="D78" s="101" t="s">
        <v>1071</v>
      </c>
      <c r="E78" s="75" t="s">
        <v>917</v>
      </c>
      <c r="F78" s="102" t="s">
        <v>1072</v>
      </c>
      <c r="G78" s="99" t="s">
        <v>1073</v>
      </c>
      <c r="H78" s="99" t="s">
        <v>1074</v>
      </c>
      <c r="I78" s="99" t="s">
        <v>1075</v>
      </c>
      <c r="J78" s="101" t="s">
        <v>1076</v>
      </c>
    </row>
    <row r="79" spans="1:10" s="103" customFormat="1" ht="72">
      <c r="A79" s="98" t="s">
        <v>1069</v>
      </c>
      <c r="B79" s="99"/>
      <c r="C79" s="100" t="s">
        <v>1070</v>
      </c>
      <c r="D79" s="101" t="s">
        <v>1071</v>
      </c>
      <c r="E79" s="75" t="s">
        <v>917</v>
      </c>
      <c r="F79" s="101" t="s">
        <v>1077</v>
      </c>
      <c r="G79" s="99" t="s">
        <v>1073</v>
      </c>
      <c r="H79" s="99" t="s">
        <v>1074</v>
      </c>
      <c r="I79" s="99" t="s">
        <v>1075</v>
      </c>
      <c r="J79" s="101" t="s">
        <v>1076</v>
      </c>
    </row>
    <row r="80" spans="1:10" s="103" customFormat="1" ht="72">
      <c r="A80" s="98" t="s">
        <v>1069</v>
      </c>
      <c r="B80" s="99"/>
      <c r="C80" s="100" t="s">
        <v>1070</v>
      </c>
      <c r="D80" s="101" t="s">
        <v>1071</v>
      </c>
      <c r="E80" s="75" t="s">
        <v>917</v>
      </c>
      <c r="F80" s="101" t="s">
        <v>1078</v>
      </c>
      <c r="G80" s="99" t="s">
        <v>1073</v>
      </c>
      <c r="H80" s="99" t="s">
        <v>1074</v>
      </c>
      <c r="I80" s="99" t="s">
        <v>1075</v>
      </c>
      <c r="J80" s="101" t="s">
        <v>1076</v>
      </c>
    </row>
    <row r="81" spans="1:11" s="103" customFormat="1" ht="72">
      <c r="A81" s="98" t="s">
        <v>1069</v>
      </c>
      <c r="B81" s="99"/>
      <c r="C81" s="100" t="s">
        <v>1070</v>
      </c>
      <c r="D81" s="101" t="s">
        <v>1071</v>
      </c>
      <c r="E81" s="75" t="s">
        <v>917</v>
      </c>
      <c r="F81" s="101" t="s">
        <v>1079</v>
      </c>
      <c r="G81" s="99" t="s">
        <v>1073</v>
      </c>
      <c r="H81" s="99" t="s">
        <v>1074</v>
      </c>
      <c r="I81" s="99" t="s">
        <v>1075</v>
      </c>
      <c r="J81" s="101" t="s">
        <v>1076</v>
      </c>
    </row>
    <row r="82" spans="1:11" s="103" customFormat="1" ht="72">
      <c r="A82" s="98" t="s">
        <v>1069</v>
      </c>
      <c r="B82" s="99"/>
      <c r="C82" s="100" t="s">
        <v>1070</v>
      </c>
      <c r="D82" s="101" t="s">
        <v>1071</v>
      </c>
      <c r="E82" s="75" t="s">
        <v>917</v>
      </c>
      <c r="F82" s="101" t="s">
        <v>1080</v>
      </c>
      <c r="G82" s="99" t="s">
        <v>1073</v>
      </c>
      <c r="H82" s="99" t="s">
        <v>1074</v>
      </c>
      <c r="I82" s="99" t="s">
        <v>1075</v>
      </c>
      <c r="J82" s="101" t="s">
        <v>1076</v>
      </c>
    </row>
    <row r="83" spans="1:11" s="103" customFormat="1" ht="122.25" customHeight="1">
      <c r="A83" s="98" t="s">
        <v>1069</v>
      </c>
      <c r="B83" s="99"/>
      <c r="C83" s="100" t="s">
        <v>1070</v>
      </c>
      <c r="D83" s="101" t="s">
        <v>1071</v>
      </c>
      <c r="E83" s="75" t="s">
        <v>917</v>
      </c>
      <c r="F83" s="101" t="s">
        <v>1081</v>
      </c>
      <c r="G83" s="99" t="s">
        <v>1073</v>
      </c>
      <c r="H83" s="99" t="s">
        <v>1074</v>
      </c>
      <c r="I83" s="99" t="s">
        <v>1075</v>
      </c>
      <c r="J83" s="101" t="s">
        <v>1076</v>
      </c>
    </row>
    <row r="84" spans="1:11" ht="81" customHeight="1">
      <c r="A84" s="1355">
        <v>2880</v>
      </c>
      <c r="B84" s="1355">
        <v>143</v>
      </c>
      <c r="C84" s="1355" t="s">
        <v>1082</v>
      </c>
      <c r="D84" s="1355" t="s">
        <v>1083</v>
      </c>
      <c r="E84" s="1355" t="s">
        <v>917</v>
      </c>
      <c r="F84" s="1355" t="s">
        <v>1084</v>
      </c>
      <c r="G84" s="104" t="s">
        <v>1085</v>
      </c>
      <c r="H84" s="104" t="s">
        <v>1086</v>
      </c>
      <c r="I84" s="104" t="s">
        <v>1087</v>
      </c>
      <c r="J84" s="105" t="s">
        <v>1088</v>
      </c>
    </row>
    <row r="85" spans="1:11" ht="31.5">
      <c r="A85" s="1356"/>
      <c r="B85" s="1356"/>
      <c r="C85" s="1356"/>
      <c r="D85" s="1356"/>
      <c r="E85" s="1356"/>
      <c r="F85" s="1356"/>
      <c r="G85" s="105" t="s">
        <v>1089</v>
      </c>
      <c r="H85" s="105" t="s">
        <v>1090</v>
      </c>
      <c r="I85" s="105" t="s">
        <v>1091</v>
      </c>
      <c r="J85" s="1355" t="s">
        <v>1092</v>
      </c>
    </row>
    <row r="86" spans="1:11" ht="31.5">
      <c r="A86" s="1356"/>
      <c r="B86" s="1356"/>
      <c r="C86" s="1356"/>
      <c r="D86" s="1356"/>
      <c r="E86" s="1356"/>
      <c r="F86" s="1357"/>
      <c r="G86" s="105" t="s">
        <v>1093</v>
      </c>
      <c r="H86" s="105" t="s">
        <v>1094</v>
      </c>
      <c r="I86" s="105" t="s">
        <v>1095</v>
      </c>
      <c r="J86" s="1357"/>
    </row>
    <row r="87" spans="1:11" ht="31.5" customHeight="1">
      <c r="A87" s="1356"/>
      <c r="B87" s="1356"/>
      <c r="C87" s="1356"/>
      <c r="D87" s="1356"/>
      <c r="E87" s="1356"/>
      <c r="F87" s="1355" t="s">
        <v>1096</v>
      </c>
      <c r="G87" s="105" t="s">
        <v>1097</v>
      </c>
      <c r="H87" s="105" t="s">
        <v>1086</v>
      </c>
      <c r="I87" s="105" t="s">
        <v>1098</v>
      </c>
      <c r="J87" s="1355" t="s">
        <v>1099</v>
      </c>
    </row>
    <row r="88" spans="1:11">
      <c r="A88" s="1356"/>
      <c r="B88" s="1356"/>
      <c r="C88" s="1356"/>
      <c r="D88" s="1356"/>
      <c r="E88" s="1356"/>
      <c r="F88" s="1356"/>
      <c r="G88" s="105" t="s">
        <v>1100</v>
      </c>
      <c r="H88" s="105" t="s">
        <v>1101</v>
      </c>
      <c r="I88" s="105" t="s">
        <v>1102</v>
      </c>
      <c r="J88" s="1356"/>
    </row>
    <row r="89" spans="1:11" ht="31.5">
      <c r="A89" s="1356"/>
      <c r="B89" s="1356"/>
      <c r="C89" s="1356"/>
      <c r="D89" s="1356"/>
      <c r="E89" s="1357"/>
      <c r="F89" s="1357"/>
      <c r="G89" s="105" t="s">
        <v>1103</v>
      </c>
      <c r="H89" s="105" t="s">
        <v>1104</v>
      </c>
      <c r="I89" s="105" t="s">
        <v>1105</v>
      </c>
      <c r="J89" s="1357"/>
    </row>
    <row r="90" spans="1:11" ht="63">
      <c r="A90" s="1356"/>
      <c r="B90" s="1356"/>
      <c r="C90" s="1356"/>
      <c r="D90" s="1356"/>
      <c r="E90" s="105" t="s">
        <v>1106</v>
      </c>
      <c r="F90" s="105" t="s">
        <v>1107</v>
      </c>
      <c r="G90" s="105" t="s">
        <v>1108</v>
      </c>
      <c r="H90" s="105" t="s">
        <v>1109</v>
      </c>
      <c r="I90" s="105" t="s">
        <v>1110</v>
      </c>
      <c r="J90" s="1355" t="s">
        <v>1111</v>
      </c>
    </row>
    <row r="91" spans="1:11" ht="63">
      <c r="A91" s="1356"/>
      <c r="B91" s="1356"/>
      <c r="C91" s="1356"/>
      <c r="D91" s="1356"/>
      <c r="E91" s="105" t="s">
        <v>917</v>
      </c>
      <c r="F91" s="105" t="s">
        <v>1112</v>
      </c>
      <c r="G91" s="105" t="s">
        <v>1113</v>
      </c>
      <c r="H91" s="105" t="s">
        <v>1114</v>
      </c>
      <c r="I91" s="105" t="s">
        <v>1115</v>
      </c>
      <c r="J91" s="1356"/>
    </row>
    <row r="92" spans="1:11">
      <c r="A92" s="106"/>
      <c r="B92" s="106"/>
      <c r="C92" s="106"/>
      <c r="D92" s="106"/>
      <c r="E92" s="106" t="s">
        <v>937</v>
      </c>
      <c r="F92" s="106"/>
      <c r="G92" s="106"/>
      <c r="H92" s="106"/>
      <c r="I92" s="106"/>
      <c r="J92" s="97"/>
    </row>
    <row r="93" spans="1:11">
      <c r="A93" s="106"/>
      <c r="B93" s="106"/>
      <c r="C93" s="106"/>
      <c r="D93" s="106"/>
      <c r="E93" s="106" t="s">
        <v>1067</v>
      </c>
      <c r="F93" s="106"/>
      <c r="G93" s="106"/>
      <c r="H93" s="106"/>
      <c r="I93" s="106"/>
      <c r="J93" s="97"/>
    </row>
    <row r="94" spans="1:11">
      <c r="A94" s="106"/>
      <c r="B94" s="106"/>
      <c r="C94" s="106"/>
      <c r="D94" s="106"/>
      <c r="E94" s="106" t="s">
        <v>939</v>
      </c>
      <c r="F94" s="106"/>
      <c r="G94" s="106"/>
      <c r="H94" s="106"/>
      <c r="I94" s="106"/>
      <c r="J94" s="97"/>
    </row>
    <row r="95" spans="1:11" ht="141.75">
      <c r="A95" s="107">
        <v>22204</v>
      </c>
      <c r="B95" s="107">
        <v>22058</v>
      </c>
      <c r="C95" s="107" t="s">
        <v>1116</v>
      </c>
      <c r="D95" s="107" t="s">
        <v>1117</v>
      </c>
      <c r="E95" s="107" t="s">
        <v>917</v>
      </c>
      <c r="F95" s="107" t="s">
        <v>1118</v>
      </c>
      <c r="G95" s="108" t="s">
        <v>1119</v>
      </c>
      <c r="H95" s="109" t="s">
        <v>1120</v>
      </c>
      <c r="I95" s="108" t="s">
        <v>1121</v>
      </c>
      <c r="J95" s="1354" t="s">
        <v>1122</v>
      </c>
      <c r="K95" s="1345"/>
    </row>
    <row r="96" spans="1:11" ht="141.75">
      <c r="A96" s="107">
        <v>22204</v>
      </c>
      <c r="B96" s="110">
        <v>22004</v>
      </c>
      <c r="C96" s="107" t="s">
        <v>1116</v>
      </c>
      <c r="D96" s="107" t="s">
        <v>1117</v>
      </c>
      <c r="E96" s="111" t="s">
        <v>937</v>
      </c>
      <c r="F96" s="107" t="s">
        <v>1118</v>
      </c>
      <c r="G96" s="111" t="s">
        <v>1123</v>
      </c>
      <c r="H96" s="111" t="s">
        <v>1124</v>
      </c>
      <c r="I96" s="111" t="s">
        <v>1125</v>
      </c>
      <c r="J96" s="1354" t="s">
        <v>1126</v>
      </c>
      <c r="K96" s="1345"/>
    </row>
    <row r="97" spans="1:11" ht="141.75">
      <c r="A97" s="107">
        <v>22204</v>
      </c>
      <c r="B97" s="110">
        <v>22020</v>
      </c>
      <c r="C97" s="107" t="s">
        <v>1116</v>
      </c>
      <c r="D97" s="107" t="s">
        <v>1117</v>
      </c>
      <c r="E97" s="112" t="s">
        <v>1106</v>
      </c>
      <c r="F97" s="107" t="s">
        <v>1118</v>
      </c>
      <c r="G97" s="108" t="s">
        <v>1119</v>
      </c>
      <c r="H97" s="108" t="s">
        <v>1120</v>
      </c>
      <c r="I97" s="108" t="s">
        <v>1121</v>
      </c>
      <c r="J97" s="1353" t="s">
        <v>1122</v>
      </c>
      <c r="K97" s="1345"/>
    </row>
    <row r="98" spans="1:11" ht="141.75">
      <c r="A98" s="107">
        <v>22204</v>
      </c>
      <c r="B98" s="110">
        <v>22021</v>
      </c>
      <c r="C98" s="107" t="s">
        <v>1116</v>
      </c>
      <c r="D98" s="107" t="s">
        <v>1117</v>
      </c>
      <c r="E98" s="111" t="s">
        <v>1067</v>
      </c>
      <c r="F98" s="107" t="s">
        <v>1118</v>
      </c>
      <c r="G98" s="111" t="s">
        <v>1123</v>
      </c>
      <c r="H98" s="111" t="s">
        <v>1124</v>
      </c>
      <c r="I98" s="111" t="s">
        <v>1125</v>
      </c>
      <c r="J98" s="1354" t="s">
        <v>1126</v>
      </c>
      <c r="K98" s="1345"/>
    </row>
    <row r="99" spans="1:11" ht="141.75">
      <c r="A99" s="107">
        <v>22204</v>
      </c>
      <c r="B99" s="110">
        <v>22006</v>
      </c>
      <c r="C99" s="107" t="s">
        <v>1116</v>
      </c>
      <c r="D99" s="107" t="s">
        <v>1117</v>
      </c>
      <c r="E99" s="111" t="s">
        <v>1127</v>
      </c>
      <c r="F99" s="112" t="s">
        <v>1128</v>
      </c>
      <c r="G99" s="111" t="s">
        <v>1129</v>
      </c>
      <c r="H99" s="111" t="s">
        <v>1130</v>
      </c>
      <c r="I99" s="111" t="s">
        <v>1131</v>
      </c>
      <c r="J99" s="1354"/>
      <c r="K99" s="1345"/>
    </row>
    <row r="100" spans="1:11" ht="102">
      <c r="A100" s="84">
        <v>22204</v>
      </c>
      <c r="B100" s="35">
        <v>22006</v>
      </c>
      <c r="C100" s="84" t="s">
        <v>1116</v>
      </c>
      <c r="D100" s="84" t="s">
        <v>1117</v>
      </c>
      <c r="E100" s="113" t="s">
        <v>1132</v>
      </c>
      <c r="F100" s="113" t="s">
        <v>1133</v>
      </c>
      <c r="G100" s="114" t="s">
        <v>1134</v>
      </c>
      <c r="H100" s="114" t="s">
        <v>1086</v>
      </c>
      <c r="I100" s="114" t="s">
        <v>1135</v>
      </c>
      <c r="J100" s="1349" t="s">
        <v>1136</v>
      </c>
      <c r="K100" s="1350"/>
    </row>
    <row r="101" spans="1:11" ht="102">
      <c r="A101" s="84">
        <v>22204</v>
      </c>
      <c r="B101" s="35">
        <v>22006</v>
      </c>
      <c r="C101" s="84" t="s">
        <v>1116</v>
      </c>
      <c r="D101" s="84" t="s">
        <v>1117</v>
      </c>
      <c r="E101" s="113" t="s">
        <v>1137</v>
      </c>
      <c r="F101" s="113" t="s">
        <v>1138</v>
      </c>
      <c r="G101" s="114" t="s">
        <v>1139</v>
      </c>
      <c r="H101" s="114" t="s">
        <v>1140</v>
      </c>
      <c r="I101" s="114" t="s">
        <v>1141</v>
      </c>
      <c r="J101" s="1344"/>
      <c r="K101" s="1345"/>
    </row>
    <row r="102" spans="1:11" ht="102">
      <c r="A102" s="84">
        <v>22204</v>
      </c>
      <c r="B102" s="35">
        <v>22006</v>
      </c>
      <c r="C102" s="84" t="s">
        <v>1116</v>
      </c>
      <c r="D102" s="84" t="s">
        <v>1117</v>
      </c>
      <c r="E102" s="113" t="s">
        <v>1142</v>
      </c>
      <c r="F102" s="113" t="s">
        <v>1143</v>
      </c>
      <c r="G102" s="114" t="s">
        <v>1144</v>
      </c>
      <c r="H102" s="114" t="s">
        <v>1145</v>
      </c>
      <c r="I102" s="114" t="s">
        <v>1146</v>
      </c>
      <c r="J102" s="1344" t="s">
        <v>1147</v>
      </c>
      <c r="K102" s="1345"/>
    </row>
    <row r="103" spans="1:11" ht="102">
      <c r="A103" s="84">
        <v>22204</v>
      </c>
      <c r="B103" s="35">
        <v>22006</v>
      </c>
      <c r="C103" s="84" t="s">
        <v>1116</v>
      </c>
      <c r="D103" s="84" t="s">
        <v>1117</v>
      </c>
      <c r="E103" s="113" t="s">
        <v>1148</v>
      </c>
      <c r="F103" s="113" t="s">
        <v>1149</v>
      </c>
      <c r="G103" s="114" t="s">
        <v>1150</v>
      </c>
      <c r="H103" s="114" t="s">
        <v>1090</v>
      </c>
      <c r="I103" s="114" t="s">
        <v>1034</v>
      </c>
      <c r="J103" s="1344"/>
      <c r="K103" s="1345"/>
    </row>
    <row r="104" spans="1:11" ht="102">
      <c r="A104" s="84">
        <v>22204</v>
      </c>
      <c r="B104" s="35">
        <v>22006</v>
      </c>
      <c r="C104" s="84" t="s">
        <v>1116</v>
      </c>
      <c r="D104" s="84" t="s">
        <v>1117</v>
      </c>
      <c r="E104" s="113" t="s">
        <v>1151</v>
      </c>
      <c r="F104" s="113" t="s">
        <v>1152</v>
      </c>
      <c r="G104" s="114" t="s">
        <v>1134</v>
      </c>
      <c r="H104" s="114" t="s">
        <v>1086</v>
      </c>
      <c r="I104" s="114" t="s">
        <v>1135</v>
      </c>
      <c r="J104" s="1344"/>
      <c r="K104" s="1345"/>
    </row>
    <row r="105" spans="1:11" ht="102">
      <c r="A105" s="84">
        <v>22204</v>
      </c>
      <c r="B105" s="35">
        <v>22006</v>
      </c>
      <c r="C105" s="84" t="s">
        <v>1116</v>
      </c>
      <c r="D105" s="84" t="s">
        <v>1117</v>
      </c>
      <c r="E105" s="113" t="s">
        <v>1153</v>
      </c>
      <c r="F105" s="113" t="s">
        <v>1154</v>
      </c>
      <c r="G105" s="114" t="s">
        <v>1155</v>
      </c>
      <c r="H105" s="114" t="s">
        <v>1156</v>
      </c>
      <c r="I105" s="114" t="s">
        <v>1157</v>
      </c>
      <c r="J105" s="1344"/>
      <c r="K105" s="1345"/>
    </row>
    <row r="106" spans="1:11" ht="102">
      <c r="A106" s="84">
        <v>22204</v>
      </c>
      <c r="B106" s="35">
        <v>22006</v>
      </c>
      <c r="C106" s="84" t="s">
        <v>1116</v>
      </c>
      <c r="D106" s="84" t="s">
        <v>1117</v>
      </c>
      <c r="E106" s="113" t="s">
        <v>1158</v>
      </c>
      <c r="F106" s="113" t="s">
        <v>1159</v>
      </c>
      <c r="G106" s="114" t="s">
        <v>1160</v>
      </c>
      <c r="H106" s="114" t="s">
        <v>1161</v>
      </c>
      <c r="I106" s="114" t="s">
        <v>1162</v>
      </c>
      <c r="J106" s="1344"/>
      <c r="K106" s="1345"/>
    </row>
    <row r="107" spans="1:11" ht="102">
      <c r="A107" s="84">
        <v>22204</v>
      </c>
      <c r="B107" s="35">
        <v>22006</v>
      </c>
      <c r="C107" s="84" t="s">
        <v>1116</v>
      </c>
      <c r="D107" s="84" t="s">
        <v>1117</v>
      </c>
      <c r="E107" s="113" t="s">
        <v>1163</v>
      </c>
      <c r="F107" s="113" t="s">
        <v>1164</v>
      </c>
      <c r="G107" s="114" t="s">
        <v>1165</v>
      </c>
      <c r="H107" s="114" t="s">
        <v>1166</v>
      </c>
      <c r="I107" s="114" t="s">
        <v>1167</v>
      </c>
      <c r="J107" s="1344"/>
      <c r="K107" s="1345"/>
    </row>
    <row r="108" spans="1:11" ht="102">
      <c r="A108" s="84">
        <v>22204</v>
      </c>
      <c r="B108" s="35">
        <v>22006</v>
      </c>
      <c r="C108" s="84" t="s">
        <v>1116</v>
      </c>
      <c r="D108" s="84" t="s">
        <v>1117</v>
      </c>
      <c r="E108" s="113" t="s">
        <v>1168</v>
      </c>
      <c r="F108" s="113" t="s">
        <v>1169</v>
      </c>
      <c r="G108" s="114" t="s">
        <v>1170</v>
      </c>
      <c r="H108" s="114" t="s">
        <v>1171</v>
      </c>
      <c r="I108" s="114" t="s">
        <v>1157</v>
      </c>
      <c r="J108" s="1344" t="s">
        <v>1172</v>
      </c>
      <c r="K108" s="1345"/>
    </row>
    <row r="109" spans="1:11" ht="102">
      <c r="A109" s="84">
        <v>22204</v>
      </c>
      <c r="B109" s="35">
        <v>22006</v>
      </c>
      <c r="C109" s="84" t="s">
        <v>1116</v>
      </c>
      <c r="D109" s="84" t="s">
        <v>1117</v>
      </c>
      <c r="E109" s="113" t="s">
        <v>1173</v>
      </c>
      <c r="F109" s="113" t="s">
        <v>1174</v>
      </c>
      <c r="G109" s="114" t="s">
        <v>1150</v>
      </c>
      <c r="H109" s="114" t="s">
        <v>1090</v>
      </c>
      <c r="I109" s="114" t="s">
        <v>1034</v>
      </c>
      <c r="J109" s="1344" t="s">
        <v>1175</v>
      </c>
      <c r="K109" s="1345"/>
    </row>
    <row r="110" spans="1:11" ht="102">
      <c r="A110" s="84">
        <v>22204</v>
      </c>
      <c r="B110" s="35">
        <v>22006</v>
      </c>
      <c r="C110" s="84" t="s">
        <v>1116</v>
      </c>
      <c r="D110" s="84" t="s">
        <v>1117</v>
      </c>
      <c r="E110" s="113" t="s">
        <v>1176</v>
      </c>
      <c r="F110" s="113" t="s">
        <v>1177</v>
      </c>
      <c r="G110" s="114" t="s">
        <v>1178</v>
      </c>
      <c r="H110" s="114" t="s">
        <v>1179</v>
      </c>
      <c r="I110" s="114" t="s">
        <v>1180</v>
      </c>
      <c r="J110" s="1344" t="s">
        <v>1181</v>
      </c>
      <c r="K110" s="1345"/>
    </row>
    <row r="111" spans="1:11" ht="102">
      <c r="A111" s="84">
        <v>22204</v>
      </c>
      <c r="B111" s="35">
        <v>22006</v>
      </c>
      <c r="C111" s="84" t="s">
        <v>1116</v>
      </c>
      <c r="D111" s="84" t="s">
        <v>1117</v>
      </c>
      <c r="E111" s="113" t="s">
        <v>1182</v>
      </c>
      <c r="F111" s="113" t="s">
        <v>1183</v>
      </c>
      <c r="G111" s="114" t="s">
        <v>1184</v>
      </c>
      <c r="H111" s="114" t="s">
        <v>1185</v>
      </c>
      <c r="I111" s="114" t="s">
        <v>1186</v>
      </c>
      <c r="J111" s="1344"/>
      <c r="K111" s="1345"/>
    </row>
    <row r="112" spans="1:11" ht="102">
      <c r="A112" s="84">
        <v>22204</v>
      </c>
      <c r="B112" s="35">
        <v>22006</v>
      </c>
      <c r="C112" s="84" t="s">
        <v>1116</v>
      </c>
      <c r="D112" s="84" t="s">
        <v>1117</v>
      </c>
      <c r="E112" s="113" t="s">
        <v>1187</v>
      </c>
      <c r="F112" s="113" t="s">
        <v>1188</v>
      </c>
      <c r="G112" s="114" t="s">
        <v>1189</v>
      </c>
      <c r="H112" s="114" t="s">
        <v>1161</v>
      </c>
      <c r="I112" s="114" t="s">
        <v>1190</v>
      </c>
      <c r="J112" s="1344"/>
      <c r="K112" s="1345"/>
    </row>
    <row r="113" spans="1:11" ht="102">
      <c r="A113" s="84">
        <v>22204</v>
      </c>
      <c r="B113" s="35">
        <v>22006</v>
      </c>
      <c r="C113" s="84" t="s">
        <v>1116</v>
      </c>
      <c r="D113" s="84" t="s">
        <v>1117</v>
      </c>
      <c r="E113" s="113" t="s">
        <v>1191</v>
      </c>
      <c r="F113" s="113" t="s">
        <v>1192</v>
      </c>
      <c r="G113" s="114" t="s">
        <v>1193</v>
      </c>
      <c r="H113" s="114" t="s">
        <v>1194</v>
      </c>
      <c r="I113" s="114" t="s">
        <v>1195</v>
      </c>
      <c r="J113" s="1344" t="s">
        <v>1196</v>
      </c>
      <c r="K113" s="1345"/>
    </row>
    <row r="114" spans="1:11" ht="102">
      <c r="A114" s="84">
        <v>22204</v>
      </c>
      <c r="B114" s="35">
        <v>22006</v>
      </c>
      <c r="C114" s="84" t="s">
        <v>1116</v>
      </c>
      <c r="D114" s="84" t="s">
        <v>1117</v>
      </c>
      <c r="E114" s="113" t="s">
        <v>1197</v>
      </c>
      <c r="F114" s="113" t="s">
        <v>1198</v>
      </c>
      <c r="G114" s="114" t="s">
        <v>1199</v>
      </c>
      <c r="H114" s="114" t="s">
        <v>1200</v>
      </c>
      <c r="I114" s="114" t="s">
        <v>1201</v>
      </c>
      <c r="J114" s="1351"/>
      <c r="K114" s="1352"/>
    </row>
    <row r="115" spans="1:11" ht="102">
      <c r="A115" s="84">
        <v>22204</v>
      </c>
      <c r="B115" s="35">
        <v>22006</v>
      </c>
      <c r="C115" s="84" t="s">
        <v>1116</v>
      </c>
      <c r="D115" s="84" t="s">
        <v>1117</v>
      </c>
      <c r="E115" s="113" t="s">
        <v>1202</v>
      </c>
      <c r="F115" s="113" t="s">
        <v>1203</v>
      </c>
      <c r="G115" s="114" t="s">
        <v>1204</v>
      </c>
      <c r="H115" s="114" t="s">
        <v>1205</v>
      </c>
      <c r="I115" s="114" t="s">
        <v>1206</v>
      </c>
      <c r="J115" s="1344"/>
      <c r="K115" s="1345"/>
    </row>
    <row r="116" spans="1:11" ht="102">
      <c r="A116" s="84">
        <v>22204</v>
      </c>
      <c r="B116" s="35">
        <v>22006</v>
      </c>
      <c r="C116" s="84" t="s">
        <v>1116</v>
      </c>
      <c r="D116" s="84" t="s">
        <v>1117</v>
      </c>
      <c r="E116" s="113" t="s">
        <v>1207</v>
      </c>
      <c r="F116" s="113" t="s">
        <v>1208</v>
      </c>
      <c r="G116" s="114" t="s">
        <v>1209</v>
      </c>
      <c r="H116" s="114" t="s">
        <v>1210</v>
      </c>
      <c r="I116" s="114" t="s">
        <v>1211</v>
      </c>
      <c r="J116" s="1344" t="s">
        <v>1212</v>
      </c>
      <c r="K116" s="1345"/>
    </row>
    <row r="117" spans="1:11" ht="102">
      <c r="A117" s="84">
        <v>22204</v>
      </c>
      <c r="B117" s="35">
        <v>22006</v>
      </c>
      <c r="C117" s="84" t="s">
        <v>1116</v>
      </c>
      <c r="D117" s="84" t="s">
        <v>1117</v>
      </c>
      <c r="E117" s="113" t="s">
        <v>1213</v>
      </c>
      <c r="F117" s="113" t="s">
        <v>1214</v>
      </c>
      <c r="G117" s="114" t="s">
        <v>1215</v>
      </c>
      <c r="H117" s="114" t="s">
        <v>1216</v>
      </c>
      <c r="I117" s="114" t="s">
        <v>1217</v>
      </c>
      <c r="J117" s="1344"/>
      <c r="K117" s="1345"/>
    </row>
    <row r="118" spans="1:11" ht="102">
      <c r="A118" s="84">
        <v>22204</v>
      </c>
      <c r="B118" s="35">
        <v>22006</v>
      </c>
      <c r="C118" s="84" t="s">
        <v>1116</v>
      </c>
      <c r="D118" s="84" t="s">
        <v>1117</v>
      </c>
      <c r="E118" s="113" t="s">
        <v>1218</v>
      </c>
      <c r="F118" s="113" t="s">
        <v>1219</v>
      </c>
      <c r="G118" s="114" t="s">
        <v>1220</v>
      </c>
      <c r="H118" s="114" t="s">
        <v>1140</v>
      </c>
      <c r="I118" s="114" t="s">
        <v>1221</v>
      </c>
      <c r="J118" s="1344"/>
      <c r="K118" s="1345"/>
    </row>
    <row r="119" spans="1:11" ht="102">
      <c r="A119" s="84">
        <v>22204</v>
      </c>
      <c r="B119" s="35">
        <v>22006</v>
      </c>
      <c r="C119" s="84" t="s">
        <v>1116</v>
      </c>
      <c r="D119" s="84" t="s">
        <v>1117</v>
      </c>
      <c r="E119" s="113" t="s">
        <v>1222</v>
      </c>
      <c r="F119" s="113" t="s">
        <v>1223</v>
      </c>
      <c r="G119" s="114" t="s">
        <v>1224</v>
      </c>
      <c r="H119" s="114" t="s">
        <v>1225</v>
      </c>
      <c r="I119" s="114" t="s">
        <v>1226</v>
      </c>
      <c r="J119" s="1344" t="s">
        <v>1227</v>
      </c>
      <c r="K119" s="1345"/>
    </row>
    <row r="120" spans="1:11" ht="102">
      <c r="A120" s="84">
        <v>22204</v>
      </c>
      <c r="B120" s="35">
        <v>22006</v>
      </c>
      <c r="C120" s="84" t="s">
        <v>1116</v>
      </c>
      <c r="D120" s="84" t="s">
        <v>1117</v>
      </c>
      <c r="E120" s="113" t="s">
        <v>1228</v>
      </c>
      <c r="F120" s="113" t="s">
        <v>1229</v>
      </c>
      <c r="G120" s="114" t="s">
        <v>1155</v>
      </c>
      <c r="H120" s="114" t="s">
        <v>1156</v>
      </c>
      <c r="I120" s="114" t="s">
        <v>1157</v>
      </c>
      <c r="J120" s="1344" t="s">
        <v>1230</v>
      </c>
      <c r="K120" s="1345"/>
    </row>
    <row r="121" spans="1:11" ht="102">
      <c r="A121" s="84">
        <v>22204</v>
      </c>
      <c r="B121" s="35">
        <v>22006</v>
      </c>
      <c r="C121" s="84" t="s">
        <v>1116</v>
      </c>
      <c r="D121" s="84" t="s">
        <v>1117</v>
      </c>
      <c r="E121" s="113" t="s">
        <v>1231</v>
      </c>
      <c r="F121" s="113" t="s">
        <v>1232</v>
      </c>
      <c r="G121" s="114" t="s">
        <v>1184</v>
      </c>
      <c r="H121" s="114" t="s">
        <v>1185</v>
      </c>
      <c r="I121" s="114" t="s">
        <v>1186</v>
      </c>
      <c r="J121" s="1344"/>
      <c r="K121" s="1345"/>
    </row>
    <row r="122" spans="1:11" ht="102">
      <c r="A122" s="84">
        <v>22204</v>
      </c>
      <c r="B122" s="35">
        <v>22006</v>
      </c>
      <c r="C122" s="84" t="s">
        <v>1116</v>
      </c>
      <c r="D122" s="84" t="s">
        <v>1117</v>
      </c>
      <c r="E122" s="113" t="s">
        <v>1233</v>
      </c>
      <c r="F122" s="113" t="s">
        <v>1234</v>
      </c>
      <c r="G122" s="114" t="s">
        <v>1235</v>
      </c>
      <c r="H122" s="114" t="s">
        <v>1236</v>
      </c>
      <c r="I122" s="114" t="s">
        <v>1131</v>
      </c>
      <c r="J122" s="1349" t="s">
        <v>1237</v>
      </c>
      <c r="K122" s="1350"/>
    </row>
    <row r="123" spans="1:11" ht="102">
      <c r="A123" s="84">
        <v>22204</v>
      </c>
      <c r="B123" s="35">
        <v>22006</v>
      </c>
      <c r="C123" s="84" t="s">
        <v>1116</v>
      </c>
      <c r="D123" s="84" t="s">
        <v>1117</v>
      </c>
      <c r="E123" s="113" t="s">
        <v>1238</v>
      </c>
      <c r="F123" s="113" t="s">
        <v>1239</v>
      </c>
      <c r="G123" s="114" t="s">
        <v>1240</v>
      </c>
      <c r="H123" s="114" t="s">
        <v>1241</v>
      </c>
      <c r="I123" s="114" t="s">
        <v>1242</v>
      </c>
      <c r="J123" s="1344"/>
      <c r="K123" s="1345"/>
    </row>
    <row r="124" spans="1:11" ht="102">
      <c r="A124" s="84">
        <v>22204</v>
      </c>
      <c r="B124" s="35">
        <v>22006</v>
      </c>
      <c r="C124" s="84" t="s">
        <v>1116</v>
      </c>
      <c r="D124" s="84" t="s">
        <v>1117</v>
      </c>
      <c r="E124" s="113" t="s">
        <v>1243</v>
      </c>
      <c r="F124" s="113" t="s">
        <v>1244</v>
      </c>
      <c r="G124" s="114" t="s">
        <v>1245</v>
      </c>
      <c r="H124" s="114" t="s">
        <v>1246</v>
      </c>
      <c r="I124" s="114" t="s">
        <v>1247</v>
      </c>
      <c r="J124" s="1344"/>
      <c r="K124" s="1345"/>
    </row>
    <row r="125" spans="1:11" ht="102">
      <c r="A125" s="84">
        <v>22204</v>
      </c>
      <c r="B125" s="35">
        <v>22006</v>
      </c>
      <c r="C125" s="84" t="s">
        <v>1116</v>
      </c>
      <c r="D125" s="84" t="s">
        <v>1117</v>
      </c>
      <c r="E125" s="113" t="s">
        <v>1248</v>
      </c>
      <c r="F125" s="113" t="s">
        <v>1249</v>
      </c>
      <c r="G125" s="114" t="s">
        <v>1165</v>
      </c>
      <c r="H125" s="114" t="s">
        <v>1166</v>
      </c>
      <c r="I125" s="114" t="s">
        <v>1167</v>
      </c>
      <c r="J125" s="1351"/>
      <c r="K125" s="1352"/>
    </row>
    <row r="126" spans="1:11" ht="102">
      <c r="A126" s="84">
        <v>22204</v>
      </c>
      <c r="B126" s="35">
        <v>22006</v>
      </c>
      <c r="C126" s="84" t="s">
        <v>1116</v>
      </c>
      <c r="D126" s="84" t="s">
        <v>1117</v>
      </c>
      <c r="E126" s="113" t="s">
        <v>1250</v>
      </c>
      <c r="F126" s="113" t="s">
        <v>1251</v>
      </c>
      <c r="G126" s="114" t="s">
        <v>1240</v>
      </c>
      <c r="H126" s="114" t="s">
        <v>1241</v>
      </c>
      <c r="I126" s="114" t="s">
        <v>1242</v>
      </c>
      <c r="J126" s="1344" t="s">
        <v>1252</v>
      </c>
      <c r="K126" s="1345"/>
    </row>
    <row r="127" spans="1:11" ht="102">
      <c r="A127" s="84">
        <v>22204</v>
      </c>
      <c r="B127" s="35">
        <v>22006</v>
      </c>
      <c r="C127" s="84" t="s">
        <v>1116</v>
      </c>
      <c r="D127" s="84" t="s">
        <v>1117</v>
      </c>
      <c r="E127" s="113" t="s">
        <v>1253</v>
      </c>
      <c r="F127" s="113" t="s">
        <v>1254</v>
      </c>
      <c r="G127" s="114" t="s">
        <v>1255</v>
      </c>
      <c r="H127" s="114" t="s">
        <v>1256</v>
      </c>
      <c r="I127" s="114" t="s">
        <v>1257</v>
      </c>
      <c r="J127" s="1344"/>
      <c r="K127" s="1345"/>
    </row>
    <row r="128" spans="1:11" ht="102">
      <c r="A128" s="84">
        <v>22204</v>
      </c>
      <c r="B128" s="35">
        <v>22006</v>
      </c>
      <c r="C128" s="84" t="s">
        <v>1116</v>
      </c>
      <c r="D128" s="84" t="s">
        <v>1117</v>
      </c>
      <c r="E128" s="113" t="s">
        <v>1258</v>
      </c>
      <c r="F128" s="113" t="s">
        <v>1259</v>
      </c>
      <c r="G128" s="114" t="s">
        <v>1260</v>
      </c>
      <c r="H128" s="114" t="s">
        <v>1261</v>
      </c>
      <c r="I128" s="114" t="s">
        <v>1262</v>
      </c>
      <c r="J128" s="1351"/>
      <c r="K128" s="1352"/>
    </row>
    <row r="129" spans="1:11" ht="102">
      <c r="A129" s="84">
        <v>22204</v>
      </c>
      <c r="B129" s="35">
        <v>22006</v>
      </c>
      <c r="C129" s="84" t="s">
        <v>1116</v>
      </c>
      <c r="D129" s="84" t="s">
        <v>1117</v>
      </c>
      <c r="E129" s="113" t="s">
        <v>1263</v>
      </c>
      <c r="F129" s="113" t="s">
        <v>1264</v>
      </c>
      <c r="G129" s="114" t="s">
        <v>1265</v>
      </c>
      <c r="H129" s="114" t="s">
        <v>1266</v>
      </c>
      <c r="I129" s="114" t="s">
        <v>1267</v>
      </c>
      <c r="J129" s="1344" t="s">
        <v>1268</v>
      </c>
      <c r="K129" s="1345"/>
    </row>
    <row r="130" spans="1:11" ht="102">
      <c r="A130" s="84">
        <v>22204</v>
      </c>
      <c r="B130" s="35">
        <v>22006</v>
      </c>
      <c r="C130" s="84" t="s">
        <v>1116</v>
      </c>
      <c r="D130" s="84" t="s">
        <v>1117</v>
      </c>
      <c r="E130" s="113" t="s">
        <v>1269</v>
      </c>
      <c r="F130" s="113" t="s">
        <v>1270</v>
      </c>
      <c r="G130" s="114" t="s">
        <v>1271</v>
      </c>
      <c r="H130" s="114" t="s">
        <v>1272</v>
      </c>
      <c r="I130" s="114" t="s">
        <v>1273</v>
      </c>
      <c r="J130" s="1351" t="s">
        <v>1274</v>
      </c>
      <c r="K130" s="1352"/>
    </row>
    <row r="131" spans="1:11" ht="102">
      <c r="A131" s="84">
        <v>22204</v>
      </c>
      <c r="B131" s="35">
        <v>22006</v>
      </c>
      <c r="C131" s="84" t="s">
        <v>1116</v>
      </c>
      <c r="D131" s="84" t="s">
        <v>1117</v>
      </c>
      <c r="E131" s="113" t="s">
        <v>1275</v>
      </c>
      <c r="F131" s="113" t="s">
        <v>1276</v>
      </c>
      <c r="G131" s="114" t="s">
        <v>1277</v>
      </c>
      <c r="H131" s="114" t="s">
        <v>1278</v>
      </c>
      <c r="I131" s="114" t="s">
        <v>1279</v>
      </c>
      <c r="J131" s="1344"/>
      <c r="K131" s="1345"/>
    </row>
    <row r="132" spans="1:11" ht="102">
      <c r="A132" s="84">
        <v>22204</v>
      </c>
      <c r="B132" s="35">
        <v>22006</v>
      </c>
      <c r="C132" s="84" t="s">
        <v>1116</v>
      </c>
      <c r="D132" s="84" t="s">
        <v>1117</v>
      </c>
      <c r="E132" s="113" t="s">
        <v>1280</v>
      </c>
      <c r="F132" s="113" t="s">
        <v>1281</v>
      </c>
      <c r="G132" s="114" t="s">
        <v>1155</v>
      </c>
      <c r="H132" s="114" t="s">
        <v>1156</v>
      </c>
      <c r="I132" s="114" t="s">
        <v>1157</v>
      </c>
      <c r="J132" s="1344"/>
      <c r="K132" s="1345"/>
    </row>
    <row r="133" spans="1:11" ht="102">
      <c r="A133" s="84">
        <v>22204</v>
      </c>
      <c r="B133" s="35">
        <v>22006</v>
      </c>
      <c r="C133" s="84" t="s">
        <v>1116</v>
      </c>
      <c r="D133" s="84" t="s">
        <v>1117</v>
      </c>
      <c r="E133" s="113" t="s">
        <v>1282</v>
      </c>
      <c r="F133" s="113" t="s">
        <v>1283</v>
      </c>
      <c r="G133" s="114" t="s">
        <v>1284</v>
      </c>
      <c r="H133" s="114" t="s">
        <v>1285</v>
      </c>
      <c r="I133" s="114" t="s">
        <v>1226</v>
      </c>
      <c r="J133" s="1342" t="s">
        <v>1286</v>
      </c>
      <c r="K133" s="1343"/>
    </row>
    <row r="134" spans="1:11" ht="102">
      <c r="A134" s="84">
        <v>22204</v>
      </c>
      <c r="B134" s="35">
        <v>22006</v>
      </c>
      <c r="C134" s="84" t="s">
        <v>1116</v>
      </c>
      <c r="D134" s="84" t="s">
        <v>1117</v>
      </c>
      <c r="E134" s="113" t="s">
        <v>1287</v>
      </c>
      <c r="F134" s="113" t="s">
        <v>1288</v>
      </c>
      <c r="G134" s="114" t="s">
        <v>1189</v>
      </c>
      <c r="H134" s="114" t="s">
        <v>1161</v>
      </c>
      <c r="I134" s="114" t="s">
        <v>1190</v>
      </c>
      <c r="J134" s="1344" t="s">
        <v>1289</v>
      </c>
      <c r="K134" s="1345"/>
    </row>
    <row r="135" spans="1:11" ht="102">
      <c r="A135" s="84">
        <v>22204</v>
      </c>
      <c r="B135" s="35">
        <v>22006</v>
      </c>
      <c r="C135" s="84" t="s">
        <v>1116</v>
      </c>
      <c r="D135" s="84" t="s">
        <v>1117</v>
      </c>
      <c r="E135" s="113" t="s">
        <v>1290</v>
      </c>
      <c r="F135" s="113" t="s">
        <v>1291</v>
      </c>
      <c r="G135" s="114" t="s">
        <v>1292</v>
      </c>
      <c r="H135" s="114" t="s">
        <v>1293</v>
      </c>
      <c r="I135" s="114" t="s">
        <v>1294</v>
      </c>
      <c r="J135" s="1344"/>
      <c r="K135" s="1345"/>
    </row>
    <row r="136" spans="1:11" ht="102">
      <c r="A136" s="84">
        <v>22204</v>
      </c>
      <c r="B136" s="35">
        <v>22075</v>
      </c>
      <c r="C136" s="84" t="s">
        <v>1116</v>
      </c>
      <c r="D136" s="84" t="s">
        <v>1117</v>
      </c>
      <c r="E136" s="113" t="s">
        <v>1295</v>
      </c>
      <c r="F136" s="84" t="s">
        <v>1118</v>
      </c>
      <c r="G136" s="114" t="s">
        <v>1296</v>
      </c>
      <c r="H136" s="114" t="s">
        <v>1050</v>
      </c>
      <c r="I136" s="114" t="s">
        <v>1297</v>
      </c>
      <c r="J136" s="1344" t="s">
        <v>1298</v>
      </c>
      <c r="K136" s="1345"/>
    </row>
    <row r="137" spans="1:11" ht="84">
      <c r="A137" s="115">
        <v>22064</v>
      </c>
      <c r="B137" s="115"/>
      <c r="C137" s="115" t="s">
        <v>1299</v>
      </c>
      <c r="D137" s="115" t="s">
        <v>1300</v>
      </c>
      <c r="E137" s="115" t="s">
        <v>917</v>
      </c>
      <c r="F137" s="115" t="s">
        <v>1301</v>
      </c>
      <c r="G137" s="116" t="s">
        <v>1302</v>
      </c>
      <c r="H137" s="116" t="s">
        <v>1303</v>
      </c>
      <c r="I137" s="116" t="s">
        <v>1304</v>
      </c>
      <c r="J137" s="117" t="s">
        <v>1305</v>
      </c>
    </row>
    <row r="138" spans="1:11" ht="84">
      <c r="A138" s="118">
        <v>22005</v>
      </c>
      <c r="B138" s="118"/>
      <c r="C138" s="115" t="s">
        <v>1299</v>
      </c>
      <c r="D138" s="115" t="s">
        <v>1300</v>
      </c>
      <c r="E138" s="119" t="s">
        <v>937</v>
      </c>
      <c r="F138" s="115" t="s">
        <v>1306</v>
      </c>
      <c r="G138" s="120" t="s">
        <v>1307</v>
      </c>
      <c r="H138" s="120" t="s">
        <v>1308</v>
      </c>
      <c r="I138" s="120" t="s">
        <v>1309</v>
      </c>
      <c r="J138" s="121" t="s">
        <v>1310</v>
      </c>
    </row>
    <row r="139" spans="1:11" ht="84">
      <c r="A139" s="118">
        <v>22019</v>
      </c>
      <c r="B139" s="118"/>
      <c r="C139" s="115" t="s">
        <v>1299</v>
      </c>
      <c r="D139" s="115" t="s">
        <v>1300</v>
      </c>
      <c r="E139" s="119" t="s">
        <v>938</v>
      </c>
      <c r="F139" s="115" t="s">
        <v>1301</v>
      </c>
      <c r="G139" s="122" t="s">
        <v>1311</v>
      </c>
      <c r="H139" s="120" t="s">
        <v>1120</v>
      </c>
      <c r="I139" s="122" t="s">
        <v>1312</v>
      </c>
      <c r="J139" s="121" t="s">
        <v>1313</v>
      </c>
    </row>
    <row r="140" spans="1:11" ht="84">
      <c r="A140" s="118">
        <v>22064</v>
      </c>
      <c r="B140" s="118"/>
      <c r="C140" s="115" t="s">
        <v>1299</v>
      </c>
      <c r="D140" s="115" t="s">
        <v>1300</v>
      </c>
      <c r="E140" s="119" t="s">
        <v>939</v>
      </c>
      <c r="F140" s="115" t="s">
        <v>1306</v>
      </c>
      <c r="G140" s="122" t="s">
        <v>1314</v>
      </c>
      <c r="H140" s="120" t="s">
        <v>1315</v>
      </c>
      <c r="I140" s="122" t="s">
        <v>1316</v>
      </c>
      <c r="J140" s="121" t="s">
        <v>1317</v>
      </c>
    </row>
    <row r="141" spans="1:11" ht="84">
      <c r="A141" s="123">
        <v>22064</v>
      </c>
      <c r="C141" s="115" t="s">
        <v>1299</v>
      </c>
      <c r="D141" s="115" t="s">
        <v>1300</v>
      </c>
      <c r="E141" s="124" t="s">
        <v>1318</v>
      </c>
      <c r="F141" s="125" t="s">
        <v>1319</v>
      </c>
      <c r="G141" s="126" t="s">
        <v>1320</v>
      </c>
      <c r="H141" s="127" t="s">
        <v>1321</v>
      </c>
      <c r="I141" s="126" t="s">
        <v>1322</v>
      </c>
      <c r="J141" s="128" t="s">
        <v>1323</v>
      </c>
    </row>
    <row r="142" spans="1:11" ht="84">
      <c r="A142" s="123">
        <v>22064</v>
      </c>
      <c r="C142" s="115" t="s">
        <v>1299</v>
      </c>
      <c r="D142" s="115" t="s">
        <v>1300</v>
      </c>
      <c r="E142" s="124" t="s">
        <v>1324</v>
      </c>
      <c r="F142" s="125" t="s">
        <v>1325</v>
      </c>
      <c r="G142" s="126" t="s">
        <v>1326</v>
      </c>
      <c r="H142" s="127" t="s">
        <v>1210</v>
      </c>
      <c r="I142" s="126" t="s">
        <v>1327</v>
      </c>
      <c r="J142" s="128" t="s">
        <v>1328</v>
      </c>
    </row>
    <row r="143" spans="1:11" ht="84">
      <c r="A143" s="123">
        <v>22064</v>
      </c>
      <c r="C143" s="115" t="s">
        <v>1299</v>
      </c>
      <c r="D143" s="115" t="s">
        <v>1300</v>
      </c>
      <c r="E143" s="124" t="s">
        <v>1329</v>
      </c>
      <c r="F143" s="125" t="s">
        <v>1330</v>
      </c>
      <c r="G143" s="126" t="s">
        <v>1331</v>
      </c>
      <c r="H143" s="127" t="s">
        <v>1332</v>
      </c>
      <c r="I143" s="126" t="s">
        <v>1333</v>
      </c>
      <c r="J143" s="128" t="s">
        <v>1334</v>
      </c>
    </row>
    <row r="144" spans="1:11" ht="84">
      <c r="A144" s="123">
        <v>22064</v>
      </c>
      <c r="C144" s="115" t="s">
        <v>1299</v>
      </c>
      <c r="D144" s="115" t="s">
        <v>1300</v>
      </c>
      <c r="E144" s="124" t="s">
        <v>1335</v>
      </c>
      <c r="F144" s="125" t="s">
        <v>1336</v>
      </c>
      <c r="G144" s="126" t="s">
        <v>1337</v>
      </c>
      <c r="H144" s="127" t="s">
        <v>1338</v>
      </c>
      <c r="I144" s="126" t="s">
        <v>1339</v>
      </c>
      <c r="J144" s="128" t="s">
        <v>1340</v>
      </c>
    </row>
    <row r="145" spans="1:10" ht="84">
      <c r="A145" s="123">
        <v>22064</v>
      </c>
      <c r="C145" s="129" t="s">
        <v>1299</v>
      </c>
      <c r="D145" s="129" t="s">
        <v>1300</v>
      </c>
      <c r="E145" s="124" t="s">
        <v>1341</v>
      </c>
      <c r="F145" s="125" t="s">
        <v>1342</v>
      </c>
      <c r="G145" s="126" t="s">
        <v>1343</v>
      </c>
      <c r="H145" s="127" t="s">
        <v>1344</v>
      </c>
      <c r="I145" s="126" t="s">
        <v>1345</v>
      </c>
      <c r="J145" s="128" t="s">
        <v>1346</v>
      </c>
    </row>
    <row r="147" spans="1:10" ht="72">
      <c r="A147" s="74" t="s">
        <v>197</v>
      </c>
      <c r="B147" s="75">
        <v>14051</v>
      </c>
      <c r="C147" s="75" t="s">
        <v>1347</v>
      </c>
      <c r="D147" s="75" t="s">
        <v>1348</v>
      </c>
      <c r="E147" s="75" t="s">
        <v>917</v>
      </c>
      <c r="F147" s="75" t="s">
        <v>1349</v>
      </c>
      <c r="G147" s="75" t="s">
        <v>1350</v>
      </c>
      <c r="H147" s="75" t="s">
        <v>1033</v>
      </c>
      <c r="I147" s="75" t="s">
        <v>1351</v>
      </c>
      <c r="J147" s="75" t="s">
        <v>1352</v>
      </c>
    </row>
    <row r="148" spans="1:10" ht="72">
      <c r="A148" s="130" t="s">
        <v>197</v>
      </c>
      <c r="B148" s="131">
        <v>14016</v>
      </c>
      <c r="C148" s="91" t="s">
        <v>1347</v>
      </c>
      <c r="D148" s="75" t="s">
        <v>1348</v>
      </c>
      <c r="E148" s="132" t="s">
        <v>937</v>
      </c>
      <c r="F148" s="75" t="s">
        <v>1353</v>
      </c>
      <c r="G148" s="91" t="s">
        <v>1354</v>
      </c>
      <c r="H148" s="91" t="s">
        <v>1355</v>
      </c>
      <c r="I148" s="91" t="s">
        <v>1356</v>
      </c>
      <c r="J148" s="91" t="s">
        <v>1357</v>
      </c>
    </row>
    <row r="149" spans="1:10" ht="72">
      <c r="A149" s="130" t="s">
        <v>197</v>
      </c>
      <c r="B149" s="131">
        <v>14029</v>
      </c>
      <c r="C149" s="91" t="s">
        <v>1347</v>
      </c>
      <c r="D149" s="75" t="s">
        <v>1348</v>
      </c>
      <c r="E149" s="99" t="s">
        <v>1106</v>
      </c>
      <c r="F149" s="75" t="s">
        <v>1353</v>
      </c>
      <c r="G149" s="91" t="s">
        <v>1354</v>
      </c>
      <c r="H149" s="91" t="s">
        <v>1355</v>
      </c>
      <c r="I149" s="91" t="s">
        <v>1356</v>
      </c>
      <c r="J149" s="91" t="s">
        <v>1357</v>
      </c>
    </row>
    <row r="150" spans="1:10" ht="60">
      <c r="A150" s="75" t="s">
        <v>205</v>
      </c>
      <c r="B150" s="75" t="s">
        <v>1358</v>
      </c>
      <c r="C150" s="75" t="s">
        <v>1359</v>
      </c>
      <c r="D150" s="75" t="s">
        <v>1360</v>
      </c>
      <c r="E150" s="75" t="s">
        <v>917</v>
      </c>
      <c r="F150" s="75" t="s">
        <v>1361</v>
      </c>
      <c r="G150" s="75" t="s">
        <v>1362</v>
      </c>
      <c r="H150" s="75" t="s">
        <v>1363</v>
      </c>
      <c r="I150" s="75" t="s">
        <v>1351</v>
      </c>
      <c r="J150" s="133" t="s">
        <v>1364</v>
      </c>
    </row>
    <row r="151" spans="1:10" ht="60">
      <c r="A151" s="75" t="s">
        <v>205</v>
      </c>
      <c r="B151" s="75" t="s">
        <v>1365</v>
      </c>
      <c r="C151" s="75" t="s">
        <v>1359</v>
      </c>
      <c r="D151" s="75" t="s">
        <v>1360</v>
      </c>
      <c r="E151" s="75" t="s">
        <v>937</v>
      </c>
      <c r="F151" s="75" t="s">
        <v>1361</v>
      </c>
      <c r="G151" s="75" t="s">
        <v>1366</v>
      </c>
      <c r="H151" s="75" t="s">
        <v>1367</v>
      </c>
      <c r="I151" s="75" t="s">
        <v>1368</v>
      </c>
      <c r="J151" s="133" t="s">
        <v>1369</v>
      </c>
    </row>
    <row r="152" spans="1:10" ht="84">
      <c r="A152" s="75" t="s">
        <v>205</v>
      </c>
      <c r="B152" s="75" t="s">
        <v>1370</v>
      </c>
      <c r="C152" s="75" t="s">
        <v>1359</v>
      </c>
      <c r="D152" s="75" t="s">
        <v>1360</v>
      </c>
      <c r="E152" s="75" t="s">
        <v>938</v>
      </c>
      <c r="F152" s="75" t="s">
        <v>1371</v>
      </c>
      <c r="G152" s="75" t="s">
        <v>1372</v>
      </c>
      <c r="H152" s="75" t="s">
        <v>1373</v>
      </c>
      <c r="I152" s="75" t="s">
        <v>1279</v>
      </c>
      <c r="J152" s="133" t="s">
        <v>1374</v>
      </c>
    </row>
    <row r="153" spans="1:10" ht="84">
      <c r="A153" s="75" t="s">
        <v>205</v>
      </c>
      <c r="B153" s="75" t="s">
        <v>1375</v>
      </c>
      <c r="C153" s="75" t="s">
        <v>1359</v>
      </c>
      <c r="D153" s="75" t="s">
        <v>1360</v>
      </c>
      <c r="E153" s="75" t="s">
        <v>939</v>
      </c>
      <c r="F153" s="75" t="s">
        <v>1376</v>
      </c>
      <c r="G153" s="75" t="s">
        <v>1377</v>
      </c>
      <c r="H153" s="75" t="s">
        <v>1236</v>
      </c>
      <c r="I153" s="75" t="s">
        <v>1378</v>
      </c>
      <c r="J153" s="133" t="s">
        <v>1379</v>
      </c>
    </row>
    <row r="154" spans="1:10" ht="84">
      <c r="A154" s="75" t="s">
        <v>205</v>
      </c>
      <c r="B154" s="75" t="s">
        <v>1375</v>
      </c>
      <c r="C154" s="75" t="s">
        <v>1359</v>
      </c>
      <c r="D154" s="75" t="s">
        <v>1360</v>
      </c>
      <c r="E154" s="75" t="s">
        <v>939</v>
      </c>
      <c r="F154" s="75" t="s">
        <v>1380</v>
      </c>
      <c r="G154" s="75" t="s">
        <v>1381</v>
      </c>
      <c r="H154" s="75" t="s">
        <v>1382</v>
      </c>
      <c r="I154" s="75" t="s">
        <v>1383</v>
      </c>
      <c r="J154" s="133" t="s">
        <v>1384</v>
      </c>
    </row>
    <row r="155" spans="1:10" ht="84">
      <c r="A155" s="75" t="s">
        <v>205</v>
      </c>
      <c r="B155" s="75" t="s">
        <v>1375</v>
      </c>
      <c r="C155" s="75" t="s">
        <v>1359</v>
      </c>
      <c r="D155" s="75" t="s">
        <v>1360</v>
      </c>
      <c r="E155" s="75" t="s">
        <v>939</v>
      </c>
      <c r="F155" s="75" t="s">
        <v>1385</v>
      </c>
      <c r="G155" s="75" t="s">
        <v>1386</v>
      </c>
      <c r="H155" s="75" t="s">
        <v>1209</v>
      </c>
      <c r="I155" s="75" t="s">
        <v>1387</v>
      </c>
      <c r="J155" s="133" t="s">
        <v>1388</v>
      </c>
    </row>
    <row r="156" spans="1:10" ht="84">
      <c r="A156" s="75" t="s">
        <v>205</v>
      </c>
      <c r="B156" s="75" t="s">
        <v>1375</v>
      </c>
      <c r="C156" s="75" t="s">
        <v>1359</v>
      </c>
      <c r="D156" s="75" t="s">
        <v>1360</v>
      </c>
      <c r="E156" s="75" t="s">
        <v>939</v>
      </c>
      <c r="F156" s="75" t="s">
        <v>1371</v>
      </c>
      <c r="G156" s="75" t="s">
        <v>1372</v>
      </c>
      <c r="H156" s="75" t="s">
        <v>1373</v>
      </c>
      <c r="I156" s="75" t="s">
        <v>1279</v>
      </c>
      <c r="J156" s="133" t="s">
        <v>1374</v>
      </c>
    </row>
    <row r="157" spans="1:10" ht="84">
      <c r="A157" s="75" t="s">
        <v>205</v>
      </c>
      <c r="B157" s="75" t="s">
        <v>1375</v>
      </c>
      <c r="C157" s="75" t="s">
        <v>1359</v>
      </c>
      <c r="D157" s="75" t="s">
        <v>1360</v>
      </c>
      <c r="E157" s="75" t="s">
        <v>939</v>
      </c>
      <c r="F157" s="75" t="s">
        <v>1389</v>
      </c>
      <c r="G157" s="75" t="s">
        <v>1390</v>
      </c>
      <c r="H157" s="75" t="s">
        <v>1086</v>
      </c>
      <c r="I157" s="75" t="s">
        <v>1387</v>
      </c>
      <c r="J157" s="134" t="s">
        <v>1391</v>
      </c>
    </row>
    <row r="158" spans="1:10" ht="84">
      <c r="A158" s="75" t="s">
        <v>205</v>
      </c>
      <c r="B158" s="75" t="s">
        <v>1375</v>
      </c>
      <c r="C158" s="75" t="s">
        <v>1359</v>
      </c>
      <c r="D158" s="75" t="s">
        <v>1360</v>
      </c>
      <c r="E158" s="75" t="s">
        <v>939</v>
      </c>
      <c r="F158" s="75" t="s">
        <v>1392</v>
      </c>
      <c r="G158" s="75" t="s">
        <v>1393</v>
      </c>
      <c r="H158" s="75" t="s">
        <v>1033</v>
      </c>
      <c r="I158" s="75" t="s">
        <v>1394</v>
      </c>
      <c r="J158" s="133" t="s">
        <v>1395</v>
      </c>
    </row>
    <row r="159" spans="1:10" ht="84">
      <c r="A159" s="75" t="s">
        <v>205</v>
      </c>
      <c r="B159" s="75" t="s">
        <v>1375</v>
      </c>
      <c r="C159" s="75" t="s">
        <v>1359</v>
      </c>
      <c r="D159" s="75" t="s">
        <v>1360</v>
      </c>
      <c r="E159" s="75" t="s">
        <v>939</v>
      </c>
      <c r="F159" s="75" t="s">
        <v>1396</v>
      </c>
      <c r="G159" s="75" t="s">
        <v>1397</v>
      </c>
      <c r="H159" s="75" t="s">
        <v>1398</v>
      </c>
      <c r="I159" s="75" t="s">
        <v>1351</v>
      </c>
      <c r="J159" s="133" t="s">
        <v>1399</v>
      </c>
    </row>
    <row r="160" spans="1:10" ht="84">
      <c r="A160" s="75" t="s">
        <v>205</v>
      </c>
      <c r="B160" s="75" t="s">
        <v>1375</v>
      </c>
      <c r="C160" s="75" t="s">
        <v>1359</v>
      </c>
      <c r="D160" s="75" t="s">
        <v>1360</v>
      </c>
      <c r="E160" s="75" t="s">
        <v>939</v>
      </c>
      <c r="F160" s="75" t="s">
        <v>1400</v>
      </c>
      <c r="G160" s="75" t="s">
        <v>1401</v>
      </c>
      <c r="H160" s="75" t="s">
        <v>1402</v>
      </c>
      <c r="I160" s="75" t="s">
        <v>1279</v>
      </c>
      <c r="J160" s="133" t="s">
        <v>1403</v>
      </c>
    </row>
    <row r="161" spans="1:12" ht="84">
      <c r="A161" s="75" t="s">
        <v>205</v>
      </c>
      <c r="B161" s="75" t="s">
        <v>1375</v>
      </c>
      <c r="C161" s="75" t="s">
        <v>1359</v>
      </c>
      <c r="D161" s="75" t="s">
        <v>1360</v>
      </c>
      <c r="E161" s="75" t="s">
        <v>939</v>
      </c>
      <c r="F161" s="75" t="s">
        <v>1404</v>
      </c>
      <c r="G161" s="75" t="s">
        <v>1405</v>
      </c>
      <c r="H161" s="75" t="s">
        <v>1406</v>
      </c>
      <c r="I161" s="75" t="s">
        <v>1407</v>
      </c>
      <c r="J161" s="133" t="s">
        <v>1408</v>
      </c>
    </row>
    <row r="162" spans="1:12" ht="84">
      <c r="A162" s="75" t="s">
        <v>205</v>
      </c>
      <c r="B162" s="75" t="s">
        <v>1375</v>
      </c>
      <c r="C162" s="75" t="s">
        <v>1359</v>
      </c>
      <c r="D162" s="75" t="s">
        <v>1360</v>
      </c>
      <c r="E162" s="75" t="s">
        <v>939</v>
      </c>
      <c r="F162" s="75" t="s">
        <v>1409</v>
      </c>
      <c r="G162" s="75" t="s">
        <v>1410</v>
      </c>
      <c r="H162" s="75" t="s">
        <v>1411</v>
      </c>
      <c r="I162" s="75" t="s">
        <v>1412</v>
      </c>
      <c r="J162" s="133" t="s">
        <v>1413</v>
      </c>
    </row>
    <row r="163" spans="1:12" ht="60">
      <c r="A163" s="75" t="s">
        <v>205</v>
      </c>
      <c r="B163" s="75" t="s">
        <v>1375</v>
      </c>
      <c r="C163" s="75" t="s">
        <v>1359</v>
      </c>
      <c r="D163" s="75" t="s">
        <v>1360</v>
      </c>
      <c r="E163" s="75" t="s">
        <v>939</v>
      </c>
      <c r="F163" s="75" t="s">
        <v>1414</v>
      </c>
      <c r="G163" s="75" t="s">
        <v>1415</v>
      </c>
      <c r="H163" s="75" t="s">
        <v>1416</v>
      </c>
      <c r="I163" s="75" t="s">
        <v>1186</v>
      </c>
      <c r="J163" s="133" t="s">
        <v>1417</v>
      </c>
    </row>
    <row r="164" spans="1:12" ht="48">
      <c r="A164" s="75">
        <v>22107</v>
      </c>
      <c r="B164" s="75">
        <v>22114</v>
      </c>
      <c r="C164" s="75" t="s">
        <v>1418</v>
      </c>
      <c r="D164" s="75" t="s">
        <v>1419</v>
      </c>
      <c r="E164" s="79" t="s">
        <v>937</v>
      </c>
      <c r="F164" s="75" t="s">
        <v>1420</v>
      </c>
      <c r="G164" s="75" t="s">
        <v>1421</v>
      </c>
      <c r="H164" s="75" t="s">
        <v>1140</v>
      </c>
      <c r="I164" s="75" t="s">
        <v>1422</v>
      </c>
      <c r="J164" s="91" t="s">
        <v>1423</v>
      </c>
      <c r="K164" s="135"/>
      <c r="L164" s="77"/>
    </row>
    <row r="165" spans="1:12" s="34" customFormat="1" ht="114.75">
      <c r="A165" s="114" t="s">
        <v>231</v>
      </c>
      <c r="B165" s="114" t="s">
        <v>1424</v>
      </c>
      <c r="C165" s="113" t="s">
        <v>1425</v>
      </c>
      <c r="D165" s="113" t="s">
        <v>1426</v>
      </c>
      <c r="E165" s="113" t="s">
        <v>1427</v>
      </c>
      <c r="F165" s="113" t="s">
        <v>1428</v>
      </c>
      <c r="G165" s="113" t="s">
        <v>1429</v>
      </c>
      <c r="H165" s="113" t="s">
        <v>1430</v>
      </c>
      <c r="I165" s="113" t="s">
        <v>1431</v>
      </c>
      <c r="J165" s="113" t="s">
        <v>1432</v>
      </c>
    </row>
    <row r="166" spans="1:12" s="34" customFormat="1" ht="114.75">
      <c r="A166" s="114" t="s">
        <v>231</v>
      </c>
      <c r="B166" s="114" t="s">
        <v>1433</v>
      </c>
      <c r="C166" s="113" t="s">
        <v>1425</v>
      </c>
      <c r="D166" s="113" t="s">
        <v>1426</v>
      </c>
      <c r="E166" s="113" t="s">
        <v>1434</v>
      </c>
      <c r="F166" s="113" t="s">
        <v>1428</v>
      </c>
      <c r="G166" s="113" t="s">
        <v>1435</v>
      </c>
      <c r="H166" s="113" t="s">
        <v>1436</v>
      </c>
      <c r="I166" s="113" t="s">
        <v>1437</v>
      </c>
      <c r="J166" s="113" t="s">
        <v>1438</v>
      </c>
    </row>
    <row r="167" spans="1:12" s="34" customFormat="1" ht="114.75">
      <c r="A167" s="114" t="s">
        <v>231</v>
      </c>
      <c r="B167" s="114" t="s">
        <v>1424</v>
      </c>
      <c r="C167" s="113" t="s">
        <v>1425</v>
      </c>
      <c r="D167" s="113" t="s">
        <v>1426</v>
      </c>
      <c r="E167" s="113" t="s">
        <v>1439</v>
      </c>
      <c r="F167" s="113" t="s">
        <v>1440</v>
      </c>
      <c r="G167" s="113" t="s">
        <v>1441</v>
      </c>
      <c r="H167" s="113" t="s">
        <v>1442</v>
      </c>
      <c r="I167" s="113" t="s">
        <v>1443</v>
      </c>
      <c r="J167" s="113" t="s">
        <v>1444</v>
      </c>
    </row>
    <row r="168" spans="1:12" s="34" customFormat="1" ht="114.75">
      <c r="A168" s="114" t="s">
        <v>231</v>
      </c>
      <c r="B168" s="114" t="s">
        <v>1424</v>
      </c>
      <c r="C168" s="113" t="s">
        <v>1425</v>
      </c>
      <c r="D168" s="113" t="s">
        <v>1426</v>
      </c>
      <c r="E168" s="113" t="s">
        <v>1445</v>
      </c>
      <c r="F168" s="113" t="s">
        <v>1446</v>
      </c>
      <c r="G168" s="113" t="s">
        <v>1447</v>
      </c>
      <c r="H168" s="113" t="s">
        <v>1448</v>
      </c>
      <c r="I168" s="113" t="s">
        <v>1443</v>
      </c>
      <c r="J168" s="113" t="s">
        <v>1449</v>
      </c>
    </row>
    <row r="169" spans="1:12" s="34" customFormat="1" ht="114.75">
      <c r="A169" s="114" t="s">
        <v>231</v>
      </c>
      <c r="B169" s="114" t="s">
        <v>1424</v>
      </c>
      <c r="C169" s="113" t="s">
        <v>1425</v>
      </c>
      <c r="D169" s="113" t="s">
        <v>1426</v>
      </c>
      <c r="E169" s="113" t="s">
        <v>1450</v>
      </c>
      <c r="F169" s="113" t="s">
        <v>1451</v>
      </c>
      <c r="G169" s="113" t="s">
        <v>1452</v>
      </c>
      <c r="H169" s="113" t="s">
        <v>1453</v>
      </c>
      <c r="I169" s="113" t="s">
        <v>1454</v>
      </c>
      <c r="J169" s="113" t="s">
        <v>1455</v>
      </c>
    </row>
    <row r="170" spans="1:12" s="34" customFormat="1" ht="114.75">
      <c r="A170" s="114" t="s">
        <v>231</v>
      </c>
      <c r="B170" s="114" t="s">
        <v>1433</v>
      </c>
      <c r="C170" s="113" t="s">
        <v>1425</v>
      </c>
      <c r="D170" s="113" t="s">
        <v>1426</v>
      </c>
      <c r="E170" s="113" t="s">
        <v>1456</v>
      </c>
      <c r="F170" s="113" t="s">
        <v>1457</v>
      </c>
      <c r="G170" s="113" t="s">
        <v>1458</v>
      </c>
      <c r="H170" s="113" t="s">
        <v>1459</v>
      </c>
      <c r="I170" s="113" t="s">
        <v>1460</v>
      </c>
      <c r="J170" s="113" t="s">
        <v>1461</v>
      </c>
    </row>
    <row r="171" spans="1:12" s="34" customFormat="1" ht="114.75">
      <c r="A171" s="114" t="s">
        <v>231</v>
      </c>
      <c r="B171" s="114" t="s">
        <v>1462</v>
      </c>
      <c r="C171" s="113" t="s">
        <v>1425</v>
      </c>
      <c r="D171" s="113" t="s">
        <v>1426</v>
      </c>
      <c r="E171" s="113" t="s">
        <v>1463</v>
      </c>
      <c r="F171" s="113" t="s">
        <v>1464</v>
      </c>
      <c r="G171" s="113" t="s">
        <v>1465</v>
      </c>
      <c r="H171" s="113" t="s">
        <v>1442</v>
      </c>
      <c r="I171" s="113" t="s">
        <v>1466</v>
      </c>
      <c r="J171" s="113" t="s">
        <v>1467</v>
      </c>
    </row>
    <row r="172" spans="1:12" s="34" customFormat="1" ht="114.75">
      <c r="A172" s="114" t="s">
        <v>231</v>
      </c>
      <c r="B172" s="114" t="s">
        <v>1462</v>
      </c>
      <c r="C172" s="113" t="s">
        <v>1425</v>
      </c>
      <c r="D172" s="113" t="s">
        <v>1426</v>
      </c>
      <c r="E172" s="113" t="s">
        <v>1468</v>
      </c>
      <c r="F172" s="113" t="s">
        <v>1469</v>
      </c>
      <c r="G172" s="113" t="s">
        <v>1470</v>
      </c>
      <c r="H172" s="113" t="s">
        <v>1471</v>
      </c>
      <c r="I172" s="113" t="s">
        <v>1472</v>
      </c>
      <c r="J172" s="113" t="s">
        <v>1473</v>
      </c>
    </row>
    <row r="173" spans="1:12" s="34" customFormat="1" ht="114.75">
      <c r="A173" s="114" t="s">
        <v>231</v>
      </c>
      <c r="B173" s="114" t="s">
        <v>1462</v>
      </c>
      <c r="C173" s="113" t="s">
        <v>1425</v>
      </c>
      <c r="D173" s="113" t="s">
        <v>1426</v>
      </c>
      <c r="E173" s="113" t="s">
        <v>1474</v>
      </c>
      <c r="F173" s="113" t="s">
        <v>1475</v>
      </c>
      <c r="G173" s="113" t="s">
        <v>1476</v>
      </c>
      <c r="H173" s="113" t="s">
        <v>1477</v>
      </c>
      <c r="I173" s="113" t="s">
        <v>1478</v>
      </c>
      <c r="J173" s="113" t="s">
        <v>1479</v>
      </c>
    </row>
    <row r="174" spans="1:12" s="34" customFormat="1" ht="114.75">
      <c r="A174" s="114" t="s">
        <v>231</v>
      </c>
      <c r="B174" s="114" t="s">
        <v>1462</v>
      </c>
      <c r="C174" s="113" t="s">
        <v>1425</v>
      </c>
      <c r="D174" s="113" t="s">
        <v>1426</v>
      </c>
      <c r="E174" s="113" t="s">
        <v>1480</v>
      </c>
      <c r="F174" s="113" t="s">
        <v>1481</v>
      </c>
      <c r="G174" s="113" t="s">
        <v>1482</v>
      </c>
      <c r="H174" s="113" t="s">
        <v>1483</v>
      </c>
      <c r="I174" s="113" t="s">
        <v>1484</v>
      </c>
      <c r="J174" s="113" t="s">
        <v>1485</v>
      </c>
    </row>
    <row r="175" spans="1:12" s="34" customFormat="1" ht="114.75">
      <c r="A175" s="114" t="s">
        <v>231</v>
      </c>
      <c r="B175" s="114" t="s">
        <v>1462</v>
      </c>
      <c r="C175" s="113" t="s">
        <v>1425</v>
      </c>
      <c r="D175" s="113" t="s">
        <v>1426</v>
      </c>
      <c r="E175" s="113" t="s">
        <v>1486</v>
      </c>
      <c r="F175" s="113" t="s">
        <v>1487</v>
      </c>
      <c r="G175" s="113" t="s">
        <v>1488</v>
      </c>
      <c r="H175" s="113" t="s">
        <v>1489</v>
      </c>
      <c r="I175" s="113" t="s">
        <v>1490</v>
      </c>
      <c r="J175" s="113" t="s">
        <v>1491</v>
      </c>
    </row>
    <row r="176" spans="1:12" s="34" customFormat="1" ht="114.75">
      <c r="A176" s="114" t="s">
        <v>231</v>
      </c>
      <c r="B176" s="114" t="s">
        <v>1462</v>
      </c>
      <c r="C176" s="113" t="s">
        <v>1425</v>
      </c>
      <c r="D176" s="113" t="s">
        <v>1426</v>
      </c>
      <c r="E176" s="113" t="s">
        <v>1492</v>
      </c>
      <c r="F176" s="113" t="s">
        <v>1493</v>
      </c>
      <c r="G176" s="113" t="s">
        <v>1494</v>
      </c>
      <c r="H176" s="113" t="s">
        <v>1495</v>
      </c>
      <c r="I176" s="113" t="s">
        <v>1496</v>
      </c>
      <c r="J176" s="113" t="s">
        <v>1497</v>
      </c>
    </row>
    <row r="177" spans="1:13" s="34" customFormat="1" ht="114.75">
      <c r="A177" s="114" t="s">
        <v>231</v>
      </c>
      <c r="B177" s="114" t="s">
        <v>1462</v>
      </c>
      <c r="C177" s="113" t="s">
        <v>1425</v>
      </c>
      <c r="D177" s="113" t="s">
        <v>1426</v>
      </c>
      <c r="E177" s="113" t="s">
        <v>1498</v>
      </c>
      <c r="F177" s="113" t="s">
        <v>1499</v>
      </c>
      <c r="G177" s="113" t="s">
        <v>1500</v>
      </c>
      <c r="H177" s="113" t="s">
        <v>1501</v>
      </c>
      <c r="I177" s="113" t="s">
        <v>1502</v>
      </c>
      <c r="J177" s="113" t="s">
        <v>1503</v>
      </c>
    </row>
    <row r="178" spans="1:13" ht="72">
      <c r="A178" s="74" t="s">
        <v>240</v>
      </c>
      <c r="B178" s="75">
        <v>129</v>
      </c>
      <c r="C178" s="75" t="s">
        <v>1504</v>
      </c>
      <c r="D178" s="75" t="s">
        <v>1505</v>
      </c>
      <c r="E178" s="75" t="s">
        <v>917</v>
      </c>
      <c r="F178" s="75" t="s">
        <v>1506</v>
      </c>
      <c r="G178" s="75" t="s">
        <v>1507</v>
      </c>
      <c r="H178" s="75" t="s">
        <v>1508</v>
      </c>
      <c r="I178" s="75" t="s">
        <v>1509</v>
      </c>
      <c r="J178" s="75" t="s">
        <v>1510</v>
      </c>
    </row>
    <row r="179" spans="1:13" ht="72">
      <c r="A179" s="74" t="s">
        <v>240</v>
      </c>
      <c r="B179" s="75">
        <v>129</v>
      </c>
      <c r="C179" s="75" t="s">
        <v>1504</v>
      </c>
      <c r="D179" s="75" t="s">
        <v>1505</v>
      </c>
      <c r="E179" s="75" t="s">
        <v>917</v>
      </c>
      <c r="F179" s="75" t="s">
        <v>1511</v>
      </c>
      <c r="G179" s="75" t="s">
        <v>1507</v>
      </c>
      <c r="H179" s="75" t="s">
        <v>1508</v>
      </c>
      <c r="I179" s="75" t="s">
        <v>1509</v>
      </c>
      <c r="J179" s="75" t="s">
        <v>1512</v>
      </c>
    </row>
    <row r="180" spans="1:13" ht="72">
      <c r="A180" s="74" t="s">
        <v>240</v>
      </c>
      <c r="B180" s="75">
        <v>129</v>
      </c>
      <c r="C180" s="75" t="s">
        <v>1504</v>
      </c>
      <c r="D180" s="75" t="s">
        <v>1505</v>
      </c>
      <c r="E180" s="75" t="s">
        <v>917</v>
      </c>
      <c r="F180" s="75" t="s">
        <v>1513</v>
      </c>
      <c r="G180" s="75" t="s">
        <v>1507</v>
      </c>
      <c r="H180" s="75" t="s">
        <v>1508</v>
      </c>
      <c r="I180" s="75" t="s">
        <v>1509</v>
      </c>
      <c r="J180" s="75" t="s">
        <v>1512</v>
      </c>
    </row>
    <row r="181" spans="1:13" ht="72">
      <c r="A181" s="79" t="s">
        <v>240</v>
      </c>
      <c r="B181" s="133">
        <v>51</v>
      </c>
      <c r="C181" s="75" t="s">
        <v>1504</v>
      </c>
      <c r="D181" s="75" t="s">
        <v>1505</v>
      </c>
      <c r="E181" s="79" t="s">
        <v>937</v>
      </c>
      <c r="F181" s="91" t="s">
        <v>1514</v>
      </c>
      <c r="G181" s="79" t="s">
        <v>1515</v>
      </c>
      <c r="H181" s="79" t="s">
        <v>1033</v>
      </c>
      <c r="I181" s="79" t="s">
        <v>1279</v>
      </c>
      <c r="J181" s="91" t="s">
        <v>1516</v>
      </c>
    </row>
    <row r="182" spans="1:13" ht="72">
      <c r="A182" s="79" t="s">
        <v>240</v>
      </c>
      <c r="B182" s="133">
        <v>250</v>
      </c>
      <c r="C182" s="75" t="s">
        <v>1504</v>
      </c>
      <c r="D182" s="75" t="s">
        <v>1505</v>
      </c>
      <c r="E182" s="91" t="s">
        <v>1517</v>
      </c>
      <c r="F182" s="91" t="s">
        <v>1518</v>
      </c>
      <c r="G182" s="79" t="s">
        <v>1519</v>
      </c>
      <c r="H182" s="79" t="s">
        <v>1520</v>
      </c>
      <c r="I182" s="79" t="s">
        <v>1521</v>
      </c>
      <c r="J182" s="91" t="s">
        <v>1522</v>
      </c>
    </row>
    <row r="183" spans="1:13" ht="72">
      <c r="A183" s="79" t="s">
        <v>240</v>
      </c>
      <c r="B183" s="133">
        <v>251</v>
      </c>
      <c r="C183" s="75" t="s">
        <v>1504</v>
      </c>
      <c r="D183" s="75" t="s">
        <v>1505</v>
      </c>
      <c r="E183" s="91" t="s">
        <v>1523</v>
      </c>
      <c r="F183" s="75" t="s">
        <v>1511</v>
      </c>
      <c r="G183" s="79" t="s">
        <v>1524</v>
      </c>
      <c r="H183" s="79" t="s">
        <v>1090</v>
      </c>
      <c r="I183" s="79" t="s">
        <v>1051</v>
      </c>
      <c r="J183" s="91" t="s">
        <v>1525</v>
      </c>
    </row>
    <row r="184" spans="1:13" ht="72">
      <c r="A184" s="79" t="s">
        <v>240</v>
      </c>
      <c r="B184" s="133">
        <v>40051</v>
      </c>
      <c r="C184" s="75" t="s">
        <v>1504</v>
      </c>
      <c r="D184" s="75" t="s">
        <v>1505</v>
      </c>
      <c r="E184" s="91" t="s">
        <v>1526</v>
      </c>
      <c r="F184" s="136" t="s">
        <v>1514</v>
      </c>
      <c r="G184" s="91" t="s">
        <v>1527</v>
      </c>
      <c r="H184" s="137" t="s">
        <v>1528</v>
      </c>
      <c r="I184" s="137" t="s">
        <v>1529</v>
      </c>
      <c r="J184" s="91" t="s">
        <v>1530</v>
      </c>
    </row>
    <row r="185" spans="1:13" ht="36">
      <c r="A185" s="75"/>
      <c r="B185" s="75"/>
      <c r="C185" s="75" t="s">
        <v>1531</v>
      </c>
      <c r="D185" s="75" t="s">
        <v>1532</v>
      </c>
      <c r="E185" s="75" t="s">
        <v>917</v>
      </c>
      <c r="F185" s="75" t="s">
        <v>1533</v>
      </c>
      <c r="G185" s="75" t="s">
        <v>1534</v>
      </c>
      <c r="H185" s="75" t="s">
        <v>1535</v>
      </c>
      <c r="I185" s="75" t="s">
        <v>1536</v>
      </c>
      <c r="J185" s="75" t="s">
        <v>1537</v>
      </c>
      <c r="K185" s="138"/>
      <c r="L185" s="138"/>
      <c r="M185" s="138"/>
    </row>
    <row r="186" spans="1:13" ht="37.5">
      <c r="A186" s="97"/>
      <c r="B186" s="97"/>
      <c r="C186" s="101" t="s">
        <v>1531</v>
      </c>
      <c r="D186" s="91" t="s">
        <v>1532</v>
      </c>
      <c r="E186" s="91" t="s">
        <v>937</v>
      </c>
      <c r="F186" s="91" t="s">
        <v>1533</v>
      </c>
      <c r="G186" s="75" t="s">
        <v>1534</v>
      </c>
      <c r="H186" s="75" t="s">
        <v>1535</v>
      </c>
      <c r="I186" s="75" t="s">
        <v>1536</v>
      </c>
      <c r="J186" s="91" t="s">
        <v>1537</v>
      </c>
      <c r="K186" s="138"/>
      <c r="L186" s="138"/>
      <c r="M186" s="138"/>
    </row>
    <row r="187" spans="1:13" s="103" customFormat="1" ht="84">
      <c r="A187" s="74" t="s">
        <v>260</v>
      </c>
      <c r="B187" s="133">
        <v>7002</v>
      </c>
      <c r="C187" s="75" t="s">
        <v>1538</v>
      </c>
      <c r="D187" s="75" t="s">
        <v>1539</v>
      </c>
      <c r="E187" s="75" t="s">
        <v>1540</v>
      </c>
      <c r="F187" s="75" t="s">
        <v>1541</v>
      </c>
      <c r="G187" s="75" t="s">
        <v>1542</v>
      </c>
      <c r="H187" s="75" t="s">
        <v>1543</v>
      </c>
      <c r="I187" s="75" t="s">
        <v>1327</v>
      </c>
      <c r="J187" s="75" t="s">
        <v>1544</v>
      </c>
    </row>
    <row r="188" spans="1:13" s="103" customFormat="1" ht="48">
      <c r="A188" s="82"/>
      <c r="B188" s="133">
        <v>7007</v>
      </c>
      <c r="C188" s="82"/>
      <c r="D188" s="82"/>
      <c r="E188" s="75" t="s">
        <v>1545</v>
      </c>
      <c r="F188" s="75" t="s">
        <v>1541</v>
      </c>
      <c r="G188" s="75" t="s">
        <v>1546</v>
      </c>
      <c r="H188" s="75" t="s">
        <v>1547</v>
      </c>
      <c r="I188" s="75" t="s">
        <v>1548</v>
      </c>
      <c r="J188" s="75" t="s">
        <v>1549</v>
      </c>
    </row>
    <row r="189" spans="1:13" s="103" customFormat="1" ht="48">
      <c r="A189" s="82"/>
      <c r="B189" s="133">
        <v>7021</v>
      </c>
      <c r="C189" s="82"/>
      <c r="D189" s="82"/>
      <c r="E189" s="75" t="s">
        <v>1550</v>
      </c>
      <c r="F189" s="75" t="s">
        <v>1541</v>
      </c>
      <c r="G189" s="75" t="s">
        <v>1546</v>
      </c>
      <c r="H189" s="75" t="s">
        <v>1547</v>
      </c>
      <c r="I189" s="75" t="s">
        <v>1548</v>
      </c>
      <c r="J189" s="75" t="s">
        <v>1549</v>
      </c>
    </row>
    <row r="190" spans="1:13" s="103" customFormat="1" ht="48">
      <c r="A190" s="82"/>
      <c r="B190" s="133">
        <v>7003</v>
      </c>
      <c r="C190" s="82"/>
      <c r="D190" s="82"/>
      <c r="E190" s="75" t="s">
        <v>1551</v>
      </c>
      <c r="F190" s="75" t="s">
        <v>1541</v>
      </c>
      <c r="G190" s="75" t="s">
        <v>1552</v>
      </c>
      <c r="H190" s="75" t="s">
        <v>1553</v>
      </c>
      <c r="I190" s="75" t="s">
        <v>1554</v>
      </c>
      <c r="J190" s="75" t="s">
        <v>1555</v>
      </c>
    </row>
    <row r="191" spans="1:13" s="103" customFormat="1" ht="48">
      <c r="A191" s="82"/>
      <c r="B191" s="133">
        <v>7015</v>
      </c>
      <c r="C191" s="82"/>
      <c r="D191" s="82"/>
      <c r="E191" s="75" t="s">
        <v>1556</v>
      </c>
      <c r="F191" s="75" t="s">
        <v>1557</v>
      </c>
      <c r="G191" s="75" t="s">
        <v>1558</v>
      </c>
      <c r="H191" s="75" t="s">
        <v>1559</v>
      </c>
      <c r="I191" s="75" t="s">
        <v>1560</v>
      </c>
      <c r="J191" s="75" t="s">
        <v>1561</v>
      </c>
    </row>
    <row r="192" spans="1:13" s="103" customFormat="1" ht="48">
      <c r="A192" s="82"/>
      <c r="B192" s="133">
        <v>7016</v>
      </c>
      <c r="C192" s="82"/>
      <c r="D192" s="82"/>
      <c r="E192" s="75" t="s">
        <v>1562</v>
      </c>
      <c r="F192" s="75" t="s">
        <v>1563</v>
      </c>
      <c r="G192" s="75" t="s">
        <v>1564</v>
      </c>
      <c r="H192" s="75" t="s">
        <v>1565</v>
      </c>
      <c r="I192" s="75" t="s">
        <v>1566</v>
      </c>
      <c r="J192" s="75" t="s">
        <v>1567</v>
      </c>
    </row>
    <row r="193" spans="1:10" s="103" customFormat="1" ht="48">
      <c r="A193" s="82"/>
      <c r="B193" s="133">
        <v>7006</v>
      </c>
      <c r="C193" s="82"/>
      <c r="D193" s="82"/>
      <c r="E193" s="75" t="s">
        <v>1568</v>
      </c>
      <c r="F193" s="75" t="s">
        <v>1541</v>
      </c>
      <c r="G193" s="75" t="s">
        <v>1546</v>
      </c>
      <c r="H193" s="75" t="s">
        <v>1547</v>
      </c>
      <c r="I193" s="75" t="s">
        <v>1548</v>
      </c>
      <c r="J193" s="75" t="s">
        <v>1549</v>
      </c>
    </row>
    <row r="194" spans="1:10" s="103" customFormat="1" ht="72">
      <c r="A194" s="82"/>
      <c r="B194" s="133">
        <v>7014</v>
      </c>
      <c r="C194" s="82"/>
      <c r="D194" s="82"/>
      <c r="E194" s="75" t="s">
        <v>1569</v>
      </c>
      <c r="F194" s="75" t="s">
        <v>1570</v>
      </c>
      <c r="G194" s="75" t="s">
        <v>1571</v>
      </c>
      <c r="H194" s="75" t="s">
        <v>1572</v>
      </c>
      <c r="I194" s="75" t="s">
        <v>1573</v>
      </c>
      <c r="J194" s="75" t="s">
        <v>1574</v>
      </c>
    </row>
    <row r="195" spans="1:10" s="103" customFormat="1" ht="48">
      <c r="A195" s="82"/>
      <c r="B195" s="133">
        <v>7010</v>
      </c>
      <c r="C195" s="82"/>
      <c r="D195" s="82"/>
      <c r="E195" s="75" t="s">
        <v>1575</v>
      </c>
      <c r="F195" s="75" t="s">
        <v>1541</v>
      </c>
      <c r="G195" s="75" t="s">
        <v>1546</v>
      </c>
      <c r="H195" s="75" t="s">
        <v>1547</v>
      </c>
      <c r="I195" s="75" t="s">
        <v>1548</v>
      </c>
      <c r="J195" s="75" t="s">
        <v>1549</v>
      </c>
    </row>
    <row r="196" spans="1:10" s="103" customFormat="1" ht="48">
      <c r="A196" s="82"/>
      <c r="B196" s="133">
        <v>7018</v>
      </c>
      <c r="C196" s="82"/>
      <c r="D196" s="82"/>
      <c r="E196" s="75" t="s">
        <v>1576</v>
      </c>
      <c r="F196" s="75" t="s">
        <v>1541</v>
      </c>
      <c r="G196" s="75" t="s">
        <v>1542</v>
      </c>
      <c r="H196" s="75" t="s">
        <v>1543</v>
      </c>
      <c r="I196" s="75" t="s">
        <v>1327</v>
      </c>
      <c r="J196" s="75" t="s">
        <v>1544</v>
      </c>
    </row>
    <row r="197" spans="1:10" ht="150">
      <c r="A197" s="139" t="s">
        <v>270</v>
      </c>
      <c r="B197" s="139" t="s">
        <v>1577</v>
      </c>
      <c r="C197" s="140" t="s">
        <v>1578</v>
      </c>
      <c r="D197" s="140" t="s">
        <v>1579</v>
      </c>
      <c r="E197" s="140" t="s">
        <v>1580</v>
      </c>
      <c r="F197" s="141" t="s">
        <v>1581</v>
      </c>
      <c r="G197" s="142" t="s">
        <v>1582</v>
      </c>
      <c r="H197" s="142" t="s">
        <v>1050</v>
      </c>
      <c r="I197" s="143" t="s">
        <v>1394</v>
      </c>
      <c r="J197" s="144" t="s">
        <v>1583</v>
      </c>
    </row>
    <row r="198" spans="1:10" ht="150">
      <c r="A198" s="139" t="s">
        <v>270</v>
      </c>
      <c r="B198" s="139" t="s">
        <v>1577</v>
      </c>
      <c r="C198" s="140" t="s">
        <v>1578</v>
      </c>
      <c r="D198" s="140" t="s">
        <v>1579</v>
      </c>
      <c r="E198" s="140" t="s">
        <v>1580</v>
      </c>
      <c r="F198" s="141" t="s">
        <v>1584</v>
      </c>
      <c r="G198" s="142" t="s">
        <v>1585</v>
      </c>
      <c r="H198" s="142" t="s">
        <v>1586</v>
      </c>
      <c r="I198" s="143" t="s">
        <v>1351</v>
      </c>
      <c r="J198" s="144" t="s">
        <v>1587</v>
      </c>
    </row>
    <row r="199" spans="1:10" ht="150">
      <c r="A199" s="139" t="s">
        <v>270</v>
      </c>
      <c r="B199" s="139" t="s">
        <v>1577</v>
      </c>
      <c r="C199" s="140" t="s">
        <v>1578</v>
      </c>
      <c r="D199" s="140" t="s">
        <v>1579</v>
      </c>
      <c r="E199" s="140" t="s">
        <v>1580</v>
      </c>
      <c r="F199" s="141" t="s">
        <v>1588</v>
      </c>
      <c r="G199" s="142" t="s">
        <v>1589</v>
      </c>
      <c r="H199" s="142" t="s">
        <v>1590</v>
      </c>
      <c r="I199" s="143" t="s">
        <v>1591</v>
      </c>
      <c r="J199" s="144" t="s">
        <v>1592</v>
      </c>
    </row>
    <row r="200" spans="1:10" ht="150">
      <c r="A200" s="139" t="s">
        <v>270</v>
      </c>
      <c r="B200" s="139" t="s">
        <v>1577</v>
      </c>
      <c r="C200" s="140" t="s">
        <v>1578</v>
      </c>
      <c r="D200" s="140" t="s">
        <v>1579</v>
      </c>
      <c r="E200" s="140" t="s">
        <v>1580</v>
      </c>
      <c r="F200" s="141" t="s">
        <v>1593</v>
      </c>
      <c r="G200" s="142" t="s">
        <v>1594</v>
      </c>
      <c r="H200" s="142" t="s">
        <v>1595</v>
      </c>
      <c r="I200" s="143" t="s">
        <v>1596</v>
      </c>
      <c r="J200" s="144" t="s">
        <v>1597</v>
      </c>
    </row>
    <row r="201" spans="1:10" ht="150">
      <c r="A201" s="139" t="s">
        <v>270</v>
      </c>
      <c r="B201" s="139" t="s">
        <v>1577</v>
      </c>
      <c r="C201" s="140" t="s">
        <v>1578</v>
      </c>
      <c r="D201" s="140" t="s">
        <v>1579</v>
      </c>
      <c r="E201" s="140" t="s">
        <v>1580</v>
      </c>
      <c r="F201" s="141" t="s">
        <v>1598</v>
      </c>
      <c r="G201" s="142" t="s">
        <v>1599</v>
      </c>
      <c r="H201" s="142" t="s">
        <v>1373</v>
      </c>
      <c r="I201" s="143" t="s">
        <v>1600</v>
      </c>
      <c r="J201" s="144" t="s">
        <v>1601</v>
      </c>
    </row>
    <row r="202" spans="1:10" ht="150">
      <c r="A202" s="139" t="s">
        <v>270</v>
      </c>
      <c r="B202" s="139" t="s">
        <v>1577</v>
      </c>
      <c r="C202" s="140" t="s">
        <v>1578</v>
      </c>
      <c r="D202" s="140" t="s">
        <v>1579</v>
      </c>
      <c r="E202" s="140" t="s">
        <v>1580</v>
      </c>
      <c r="F202" s="141" t="s">
        <v>1602</v>
      </c>
      <c r="G202" s="142" t="s">
        <v>1599</v>
      </c>
      <c r="H202" s="142" t="s">
        <v>1373</v>
      </c>
      <c r="I202" s="143" t="s">
        <v>1600</v>
      </c>
      <c r="J202" s="144" t="s">
        <v>1601</v>
      </c>
    </row>
    <row r="203" spans="1:10" ht="150">
      <c r="A203" s="139" t="s">
        <v>270</v>
      </c>
      <c r="B203" s="139" t="s">
        <v>1577</v>
      </c>
      <c r="C203" s="140" t="s">
        <v>1578</v>
      </c>
      <c r="D203" s="140" t="s">
        <v>1579</v>
      </c>
      <c r="E203" s="140" t="s">
        <v>1580</v>
      </c>
      <c r="F203" s="141" t="s">
        <v>1603</v>
      </c>
      <c r="G203" s="142" t="s">
        <v>1604</v>
      </c>
      <c r="H203" s="142" t="s">
        <v>1605</v>
      </c>
      <c r="I203" s="143" t="s">
        <v>1606</v>
      </c>
      <c r="J203" s="144" t="s">
        <v>1607</v>
      </c>
    </row>
    <row r="204" spans="1:10" ht="150">
      <c r="A204" s="139" t="s">
        <v>270</v>
      </c>
      <c r="B204" s="139" t="s">
        <v>1577</v>
      </c>
      <c r="C204" s="140" t="s">
        <v>1578</v>
      </c>
      <c r="D204" s="140" t="s">
        <v>1579</v>
      </c>
      <c r="E204" s="140" t="s">
        <v>1580</v>
      </c>
      <c r="F204" s="141" t="s">
        <v>1608</v>
      </c>
      <c r="G204" s="142" t="s">
        <v>1609</v>
      </c>
      <c r="H204" s="142" t="s">
        <v>1086</v>
      </c>
      <c r="I204" s="143" t="s">
        <v>1387</v>
      </c>
      <c r="J204" s="144" t="s">
        <v>1610</v>
      </c>
    </row>
    <row r="205" spans="1:10" ht="150">
      <c r="A205" s="139" t="s">
        <v>270</v>
      </c>
      <c r="B205" s="139" t="s">
        <v>1577</v>
      </c>
      <c r="C205" s="140" t="s">
        <v>1578</v>
      </c>
      <c r="D205" s="140" t="s">
        <v>1579</v>
      </c>
      <c r="E205" s="140" t="s">
        <v>1580</v>
      </c>
      <c r="F205" s="141" t="s">
        <v>1611</v>
      </c>
      <c r="G205" s="142" t="s">
        <v>1609</v>
      </c>
      <c r="H205" s="142" t="s">
        <v>1086</v>
      </c>
      <c r="I205" s="143" t="s">
        <v>1387</v>
      </c>
      <c r="J205" s="144" t="s">
        <v>1610</v>
      </c>
    </row>
    <row r="206" spans="1:10" ht="150">
      <c r="A206" s="139" t="s">
        <v>270</v>
      </c>
      <c r="B206" s="139" t="s">
        <v>1577</v>
      </c>
      <c r="C206" s="140" t="s">
        <v>1578</v>
      </c>
      <c r="D206" s="140" t="s">
        <v>1579</v>
      </c>
      <c r="E206" s="140" t="s">
        <v>1580</v>
      </c>
      <c r="F206" s="140" t="s">
        <v>1612</v>
      </c>
      <c r="G206" s="142" t="s">
        <v>1613</v>
      </c>
      <c r="H206" s="142" t="s">
        <v>1614</v>
      </c>
      <c r="I206" s="143" t="s">
        <v>1327</v>
      </c>
      <c r="J206" s="144" t="s">
        <v>1615</v>
      </c>
    </row>
    <row r="207" spans="1:10" ht="76.5" customHeight="1">
      <c r="A207" s="74" t="s">
        <v>290</v>
      </c>
      <c r="B207" s="75">
        <v>109</v>
      </c>
      <c r="C207" s="75" t="s">
        <v>1616</v>
      </c>
      <c r="D207" s="75" t="s">
        <v>1617</v>
      </c>
      <c r="E207" s="75" t="s">
        <v>1618</v>
      </c>
      <c r="F207" s="75" t="s">
        <v>1619</v>
      </c>
      <c r="G207" s="75" t="s">
        <v>1620</v>
      </c>
      <c r="H207" s="75" t="s">
        <v>1621</v>
      </c>
      <c r="I207" s="75" t="s">
        <v>1622</v>
      </c>
      <c r="J207" s="75" t="s">
        <v>1623</v>
      </c>
    </row>
    <row r="208" spans="1:10" ht="76.5" customHeight="1">
      <c r="A208" s="97"/>
      <c r="B208" s="97"/>
      <c r="C208" s="97"/>
      <c r="D208" s="97"/>
      <c r="E208" s="145" t="s">
        <v>1624</v>
      </c>
      <c r="F208" s="94" t="s">
        <v>1625</v>
      </c>
      <c r="G208" s="146"/>
      <c r="H208" s="146"/>
      <c r="I208" s="146"/>
      <c r="J208" s="146"/>
    </row>
    <row r="209" spans="1:10" ht="76.5" customHeight="1">
      <c r="A209" s="97"/>
      <c r="B209" s="97"/>
      <c r="C209" s="97"/>
      <c r="D209" s="97"/>
      <c r="E209" s="145" t="s">
        <v>1626</v>
      </c>
      <c r="F209" s="94" t="s">
        <v>1627</v>
      </c>
      <c r="G209" s="146"/>
      <c r="H209" s="146"/>
      <c r="I209" s="146"/>
      <c r="J209" s="146"/>
    </row>
    <row r="210" spans="1:10" ht="76.5" customHeight="1">
      <c r="A210" s="97"/>
      <c r="B210" s="97"/>
      <c r="C210" s="97"/>
      <c r="D210" s="97"/>
      <c r="E210" s="145" t="s">
        <v>1628</v>
      </c>
      <c r="F210" s="94" t="s">
        <v>1629</v>
      </c>
      <c r="G210" s="146"/>
      <c r="H210" s="146"/>
      <c r="I210" s="146"/>
      <c r="J210" s="146"/>
    </row>
    <row r="211" spans="1:10" s="150" customFormat="1" ht="76.5" customHeight="1">
      <c r="A211" s="147"/>
      <c r="B211" s="147"/>
      <c r="C211" s="147"/>
      <c r="D211" s="147"/>
      <c r="E211" s="148" t="s">
        <v>1630</v>
      </c>
      <c r="F211" s="148" t="s">
        <v>1631</v>
      </c>
      <c r="G211" s="149"/>
      <c r="H211" s="149"/>
      <c r="I211" s="149"/>
      <c r="J211" s="149"/>
    </row>
    <row r="212" spans="1:10" s="150" customFormat="1" ht="76.5" customHeight="1">
      <c r="A212" s="147"/>
      <c r="B212" s="147"/>
      <c r="C212" s="147"/>
      <c r="D212" s="147"/>
      <c r="E212" s="151" t="s">
        <v>1632</v>
      </c>
      <c r="F212" s="148" t="s">
        <v>1633</v>
      </c>
      <c r="G212" s="149"/>
      <c r="H212" s="149"/>
      <c r="I212" s="149"/>
      <c r="J212" s="149"/>
    </row>
    <row r="213" spans="1:10" s="150" customFormat="1" ht="76.5" customHeight="1">
      <c r="A213" s="147"/>
      <c r="B213" s="147"/>
      <c r="C213" s="147"/>
      <c r="D213" s="147"/>
      <c r="E213" s="151" t="s">
        <v>1634</v>
      </c>
      <c r="F213" s="148" t="s">
        <v>1635</v>
      </c>
      <c r="G213" s="149"/>
      <c r="H213" s="149"/>
      <c r="I213" s="149"/>
      <c r="J213" s="149"/>
    </row>
    <row r="214" spans="1:10" s="150" customFormat="1" ht="76.5" customHeight="1">
      <c r="A214" s="147"/>
      <c r="B214" s="147"/>
      <c r="C214" s="147"/>
      <c r="D214" s="147"/>
      <c r="E214" s="151" t="s">
        <v>1636</v>
      </c>
      <c r="F214" s="148" t="s">
        <v>1637</v>
      </c>
      <c r="G214" s="149"/>
      <c r="H214" s="149"/>
      <c r="I214" s="149"/>
      <c r="J214" s="149"/>
    </row>
    <row r="215" spans="1:10" s="150" customFormat="1" ht="76.5" customHeight="1">
      <c r="A215" s="147"/>
      <c r="B215" s="147"/>
      <c r="C215" s="147"/>
      <c r="D215" s="147"/>
      <c r="E215" s="151" t="s">
        <v>1638</v>
      </c>
      <c r="F215" s="148" t="s">
        <v>1639</v>
      </c>
      <c r="G215" s="149"/>
      <c r="H215" s="149"/>
      <c r="I215" s="149"/>
      <c r="J215" s="149"/>
    </row>
    <row r="216" spans="1:10" s="150" customFormat="1" ht="76.5" customHeight="1">
      <c r="A216" s="147"/>
      <c r="B216" s="147"/>
      <c r="C216" s="147"/>
      <c r="D216" s="147"/>
      <c r="E216" s="151" t="s">
        <v>1640</v>
      </c>
      <c r="F216" s="148" t="s">
        <v>1641</v>
      </c>
      <c r="G216" s="149"/>
      <c r="H216" s="149"/>
      <c r="I216" s="149"/>
      <c r="J216" s="149"/>
    </row>
    <row r="217" spans="1:10" s="150" customFormat="1" ht="76.5" customHeight="1">
      <c r="A217" s="147"/>
      <c r="B217" s="147"/>
      <c r="C217" s="147"/>
      <c r="D217" s="147"/>
      <c r="E217" s="151" t="s">
        <v>1642</v>
      </c>
      <c r="F217" s="148" t="s">
        <v>1643</v>
      </c>
      <c r="G217" s="149"/>
      <c r="H217" s="149"/>
      <c r="I217" s="149"/>
      <c r="J217" s="149"/>
    </row>
    <row r="218" spans="1:10" s="150" customFormat="1" ht="76.5" customHeight="1">
      <c r="A218" s="147"/>
      <c r="B218" s="147"/>
      <c r="C218" s="147"/>
      <c r="D218" s="147"/>
      <c r="E218" s="151" t="s">
        <v>1644</v>
      </c>
      <c r="F218" s="148" t="s">
        <v>1645</v>
      </c>
      <c r="G218" s="149"/>
      <c r="H218" s="149"/>
      <c r="I218" s="149"/>
      <c r="J218" s="149"/>
    </row>
    <row r="219" spans="1:10" s="150" customFormat="1" ht="76.5" customHeight="1">
      <c r="A219" s="147"/>
      <c r="B219" s="147"/>
      <c r="C219" s="147"/>
      <c r="D219" s="147"/>
      <c r="E219" s="151" t="s">
        <v>1646</v>
      </c>
      <c r="F219" s="148" t="s">
        <v>1647</v>
      </c>
      <c r="G219" s="149"/>
      <c r="H219" s="149"/>
      <c r="I219" s="149"/>
      <c r="J219" s="149"/>
    </row>
    <row r="220" spans="1:10" s="150" customFormat="1" ht="76.5" customHeight="1">
      <c r="A220" s="147"/>
      <c r="B220" s="147"/>
      <c r="C220" s="147"/>
      <c r="D220" s="147"/>
      <c r="E220" s="151" t="s">
        <v>1648</v>
      </c>
      <c r="F220" s="148" t="s">
        <v>1649</v>
      </c>
      <c r="G220" s="149"/>
      <c r="H220" s="149"/>
      <c r="I220" s="149"/>
      <c r="J220" s="149"/>
    </row>
    <row r="221" spans="1:10" s="150" customFormat="1" ht="76.5" customHeight="1">
      <c r="A221" s="147"/>
      <c r="B221" s="147"/>
      <c r="C221" s="147"/>
      <c r="D221" s="147"/>
      <c r="E221" s="151" t="s">
        <v>1650</v>
      </c>
      <c r="F221" s="148" t="s">
        <v>1651</v>
      </c>
      <c r="G221" s="149"/>
      <c r="H221" s="149"/>
      <c r="I221" s="149"/>
      <c r="J221" s="149"/>
    </row>
    <row r="222" spans="1:10" s="150" customFormat="1" ht="76.5" customHeight="1">
      <c r="A222" s="147"/>
      <c r="B222" s="147"/>
      <c r="C222" s="147"/>
      <c r="D222" s="147"/>
      <c r="E222" s="151" t="s">
        <v>1652</v>
      </c>
      <c r="F222" s="148" t="s">
        <v>1653</v>
      </c>
      <c r="G222" s="149"/>
      <c r="H222" s="149"/>
      <c r="I222" s="149"/>
      <c r="J222" s="149"/>
    </row>
    <row r="223" spans="1:10" s="150" customFormat="1" ht="76.5" customHeight="1">
      <c r="A223" s="147"/>
      <c r="B223" s="147"/>
      <c r="C223" s="147"/>
      <c r="D223" s="147"/>
      <c r="E223" s="151" t="s">
        <v>1654</v>
      </c>
      <c r="F223" s="148" t="s">
        <v>1655</v>
      </c>
      <c r="G223" s="149"/>
      <c r="H223" s="149"/>
      <c r="I223" s="149"/>
      <c r="J223" s="149"/>
    </row>
    <row r="224" spans="1:10" s="150" customFormat="1" ht="76.5" customHeight="1">
      <c r="A224" s="147"/>
      <c r="B224" s="147"/>
      <c r="C224" s="147"/>
      <c r="D224" s="147"/>
      <c r="E224" s="151" t="s">
        <v>1656</v>
      </c>
      <c r="F224" s="148" t="s">
        <v>1657</v>
      </c>
      <c r="G224" s="149"/>
      <c r="H224" s="149"/>
      <c r="I224" s="149"/>
      <c r="J224" s="149"/>
    </row>
    <row r="225" spans="1:15" s="150" customFormat="1" ht="76.5" customHeight="1">
      <c r="A225" s="147"/>
      <c r="B225" s="147"/>
      <c r="C225" s="147"/>
      <c r="D225" s="147"/>
      <c r="E225" s="151" t="s">
        <v>1658</v>
      </c>
      <c r="F225" s="148" t="s">
        <v>1659</v>
      </c>
      <c r="G225" s="149"/>
      <c r="H225" s="149"/>
      <c r="I225" s="149"/>
      <c r="J225" s="149"/>
    </row>
    <row r="226" spans="1:15" s="150" customFormat="1" ht="76.5" customHeight="1">
      <c r="A226" s="147"/>
      <c r="B226" s="147"/>
      <c r="C226" s="147"/>
      <c r="D226" s="147"/>
      <c r="E226" s="151" t="s">
        <v>1660</v>
      </c>
      <c r="F226" s="148" t="s">
        <v>1661</v>
      </c>
      <c r="G226" s="149"/>
      <c r="H226" s="149"/>
      <c r="I226" s="149"/>
      <c r="J226" s="149"/>
    </row>
    <row r="227" spans="1:15" s="150" customFormat="1" ht="76.5" customHeight="1">
      <c r="A227" s="147"/>
      <c r="B227" s="147"/>
      <c r="C227" s="147"/>
      <c r="D227" s="147"/>
      <c r="E227" s="151" t="s">
        <v>1662</v>
      </c>
      <c r="F227" s="148" t="s">
        <v>1663</v>
      </c>
      <c r="G227" s="149"/>
      <c r="H227" s="149"/>
      <c r="I227" s="149"/>
      <c r="J227" s="149"/>
    </row>
    <row r="228" spans="1:15" s="150" customFormat="1" ht="76.5" customHeight="1">
      <c r="A228" s="147"/>
      <c r="B228" s="147"/>
      <c r="C228" s="147"/>
      <c r="D228" s="147"/>
      <c r="E228" s="151" t="s">
        <v>1664</v>
      </c>
      <c r="F228" s="148" t="s">
        <v>1665</v>
      </c>
      <c r="G228" s="149"/>
      <c r="H228" s="149"/>
      <c r="I228" s="149"/>
      <c r="J228" s="149"/>
    </row>
    <row r="229" spans="1:15" s="150" customFormat="1" ht="76.5" customHeight="1">
      <c r="A229" s="147"/>
      <c r="B229" s="147"/>
      <c r="C229" s="147"/>
      <c r="D229" s="147"/>
      <c r="E229" s="151" t="s">
        <v>1666</v>
      </c>
      <c r="F229" s="148" t="s">
        <v>1667</v>
      </c>
      <c r="G229" s="149"/>
      <c r="H229" s="149"/>
      <c r="I229" s="149"/>
      <c r="J229" s="149"/>
    </row>
    <row r="230" spans="1:15" s="150" customFormat="1" ht="76.5" customHeight="1">
      <c r="A230" s="147"/>
      <c r="B230" s="147"/>
      <c r="C230" s="147"/>
      <c r="D230" s="147"/>
      <c r="E230" s="151" t="s">
        <v>1668</v>
      </c>
      <c r="F230" s="148" t="s">
        <v>1669</v>
      </c>
      <c r="G230" s="149"/>
      <c r="H230" s="149"/>
      <c r="I230" s="149"/>
      <c r="J230" s="149"/>
    </row>
    <row r="231" spans="1:15" s="150" customFormat="1" ht="76.5" customHeight="1">
      <c r="A231" s="147"/>
      <c r="B231" s="147"/>
      <c r="C231" s="147"/>
      <c r="D231" s="147"/>
      <c r="E231" s="151" t="s">
        <v>1670</v>
      </c>
      <c r="F231" s="148" t="s">
        <v>1671</v>
      </c>
      <c r="G231" s="149"/>
      <c r="H231" s="149"/>
      <c r="I231" s="149"/>
      <c r="J231" s="149"/>
    </row>
    <row r="232" spans="1:15" s="150" customFormat="1" ht="76.5" customHeight="1">
      <c r="A232" s="147"/>
      <c r="B232" s="147"/>
      <c r="C232" s="147"/>
      <c r="D232" s="147"/>
      <c r="E232" s="151" t="s">
        <v>1672</v>
      </c>
      <c r="F232" s="148" t="s">
        <v>1673</v>
      </c>
      <c r="G232" s="149"/>
      <c r="H232" s="149"/>
      <c r="I232" s="149"/>
      <c r="J232" s="149"/>
    </row>
    <row r="233" spans="1:15" ht="76.5" customHeight="1">
      <c r="A233" s="97"/>
      <c r="B233" s="75">
        <v>266</v>
      </c>
      <c r="C233" s="97"/>
      <c r="D233" s="97"/>
      <c r="E233" s="151" t="s">
        <v>1674</v>
      </c>
      <c r="F233" s="75" t="s">
        <v>1619</v>
      </c>
      <c r="G233" s="75" t="s">
        <v>1675</v>
      </c>
      <c r="H233" s="75" t="s">
        <v>1676</v>
      </c>
      <c r="I233" s="75" t="s">
        <v>1677</v>
      </c>
      <c r="J233" s="75" t="s">
        <v>1678</v>
      </c>
    </row>
    <row r="234" spans="1:15" ht="76.5" customHeight="1">
      <c r="A234" s="97"/>
      <c r="B234" s="75">
        <v>266</v>
      </c>
      <c r="C234" s="97"/>
      <c r="D234" s="97"/>
      <c r="E234" s="151" t="s">
        <v>1679</v>
      </c>
      <c r="F234" s="75" t="s">
        <v>1619</v>
      </c>
      <c r="G234" s="75" t="s">
        <v>1680</v>
      </c>
      <c r="H234" s="75" t="s">
        <v>1543</v>
      </c>
      <c r="I234" s="75" t="s">
        <v>1681</v>
      </c>
      <c r="J234" s="75" t="s">
        <v>1682</v>
      </c>
    </row>
    <row r="235" spans="1:15" ht="76.5" customHeight="1">
      <c r="A235" s="97"/>
      <c r="B235" s="75">
        <v>346</v>
      </c>
      <c r="C235" s="97"/>
      <c r="D235" s="97"/>
      <c r="E235" s="151" t="s">
        <v>1683</v>
      </c>
      <c r="F235" s="97"/>
      <c r="G235" s="97"/>
      <c r="H235" s="97"/>
      <c r="I235" s="97"/>
      <c r="J235" s="97"/>
    </row>
    <row r="236" spans="1:15" s="155" customFormat="1" ht="86.25" customHeight="1">
      <c r="A236" s="24" t="s">
        <v>296</v>
      </c>
      <c r="B236" s="150"/>
      <c r="C236" s="53" t="s">
        <v>297</v>
      </c>
      <c r="D236" s="152" t="s">
        <v>1684</v>
      </c>
      <c r="E236" s="153" t="s">
        <v>917</v>
      </c>
      <c r="F236" s="53" t="s">
        <v>300</v>
      </c>
      <c r="G236" s="152"/>
      <c r="H236" s="152"/>
      <c r="I236" s="152"/>
      <c r="J236" s="152"/>
      <c r="K236" s="154"/>
      <c r="L236" s="154"/>
      <c r="M236" s="154"/>
      <c r="N236" s="154"/>
      <c r="O236" s="154"/>
    </row>
    <row r="237" spans="1:15" ht="72">
      <c r="A237" s="24" t="s">
        <v>302</v>
      </c>
      <c r="B237" s="150"/>
      <c r="C237" s="53" t="s">
        <v>1685</v>
      </c>
      <c r="D237" s="152" t="s">
        <v>1686</v>
      </c>
      <c r="E237" s="153" t="s">
        <v>917</v>
      </c>
      <c r="F237" s="53" t="s">
        <v>1687</v>
      </c>
      <c r="G237" s="152"/>
      <c r="H237" s="152"/>
      <c r="I237" s="152"/>
      <c r="J237" s="152"/>
    </row>
    <row r="238" spans="1:15" ht="72">
      <c r="A238" s="24" t="s">
        <v>302</v>
      </c>
      <c r="B238" s="150"/>
      <c r="C238" s="53" t="s">
        <v>1685</v>
      </c>
      <c r="D238" s="152" t="s">
        <v>1686</v>
      </c>
      <c r="E238" s="153" t="s">
        <v>917</v>
      </c>
      <c r="F238" s="53" t="s">
        <v>1688</v>
      </c>
      <c r="G238" s="152"/>
      <c r="H238" s="152"/>
      <c r="I238" s="152"/>
      <c r="J238" s="152"/>
    </row>
    <row r="239" spans="1:15" ht="144" customHeight="1">
      <c r="A239" s="97">
        <v>21620</v>
      </c>
      <c r="B239" s="156" t="s">
        <v>1689</v>
      </c>
      <c r="C239" s="157" t="s">
        <v>1690</v>
      </c>
      <c r="D239" s="157" t="s">
        <v>1691</v>
      </c>
      <c r="E239" s="158" t="s">
        <v>938</v>
      </c>
      <c r="F239" s="157" t="s">
        <v>1692</v>
      </c>
      <c r="G239" s="158" t="s">
        <v>1693</v>
      </c>
      <c r="H239" s="158" t="s">
        <v>1694</v>
      </c>
      <c r="I239" s="158" t="s">
        <v>1695</v>
      </c>
      <c r="J239" s="159" t="s">
        <v>1696</v>
      </c>
    </row>
    <row r="240" spans="1:15" ht="24">
      <c r="A240" s="75"/>
      <c r="B240" s="75"/>
      <c r="C240" s="160"/>
      <c r="D240" s="75" t="s">
        <v>1697</v>
      </c>
      <c r="E240" s="75" t="s">
        <v>917</v>
      </c>
      <c r="F240" s="75" t="s">
        <v>1698</v>
      </c>
      <c r="G240" s="75" t="s">
        <v>1699</v>
      </c>
      <c r="H240" s="75" t="s">
        <v>1700</v>
      </c>
      <c r="I240" s="75" t="s">
        <v>1701</v>
      </c>
      <c r="J240" s="161">
        <v>83475621153</v>
      </c>
    </row>
    <row r="241" spans="1:10" ht="24">
      <c r="A241" s="97"/>
      <c r="B241" s="97"/>
      <c r="C241" s="162" t="s">
        <v>1702</v>
      </c>
      <c r="D241" s="75" t="s">
        <v>1697</v>
      </c>
      <c r="E241" s="82" t="s">
        <v>937</v>
      </c>
      <c r="F241" s="75" t="s">
        <v>1698</v>
      </c>
      <c r="G241" s="97" t="s">
        <v>1703</v>
      </c>
      <c r="H241" s="97" t="s">
        <v>1704</v>
      </c>
      <c r="I241" s="97" t="s">
        <v>1705</v>
      </c>
      <c r="J241" s="97">
        <v>83475621153</v>
      </c>
    </row>
    <row r="242" spans="1:10" ht="24">
      <c r="A242" s="97"/>
      <c r="B242" s="97"/>
      <c r="C242" s="162" t="s">
        <v>1706</v>
      </c>
      <c r="D242" s="75" t="s">
        <v>1697</v>
      </c>
      <c r="E242" s="82" t="s">
        <v>1067</v>
      </c>
      <c r="F242" s="75" t="s">
        <v>1698</v>
      </c>
      <c r="G242" s="97" t="s">
        <v>1703</v>
      </c>
      <c r="H242" s="97" t="s">
        <v>1704</v>
      </c>
      <c r="I242" s="97" t="s">
        <v>1705</v>
      </c>
      <c r="J242" s="97">
        <v>83475621153</v>
      </c>
    </row>
    <row r="243" spans="1:10" ht="24">
      <c r="A243" s="97"/>
      <c r="B243" s="97"/>
      <c r="C243" s="162" t="s">
        <v>1707</v>
      </c>
      <c r="D243" s="75" t="s">
        <v>1697</v>
      </c>
      <c r="E243" s="82" t="s">
        <v>939</v>
      </c>
      <c r="F243" s="97"/>
      <c r="G243" s="97"/>
      <c r="H243" s="97"/>
      <c r="I243" s="97"/>
      <c r="J243" s="97"/>
    </row>
    <row r="244" spans="1:10" ht="78.75">
      <c r="A244" s="163" t="s">
        <v>344</v>
      </c>
      <c r="B244" s="164"/>
      <c r="C244" s="164" t="s">
        <v>1708</v>
      </c>
      <c r="D244" s="164" t="s">
        <v>1709</v>
      </c>
      <c r="E244" s="164" t="s">
        <v>917</v>
      </c>
      <c r="F244" s="164" t="s">
        <v>1710</v>
      </c>
      <c r="G244" s="164" t="s">
        <v>1711</v>
      </c>
      <c r="H244" s="164" t="s">
        <v>1712</v>
      </c>
      <c r="I244" s="164" t="s">
        <v>1713</v>
      </c>
      <c r="J244" s="165" t="s">
        <v>1714</v>
      </c>
    </row>
    <row r="245" spans="1:10" ht="78.75">
      <c r="A245" s="166"/>
      <c r="B245" s="166"/>
      <c r="C245" s="166"/>
      <c r="D245" s="166"/>
      <c r="E245" s="166" t="s">
        <v>1715</v>
      </c>
      <c r="F245" s="164" t="s">
        <v>1710</v>
      </c>
      <c r="G245" s="164" t="s">
        <v>1711</v>
      </c>
      <c r="H245" s="164" t="s">
        <v>1712</v>
      </c>
      <c r="I245" s="164" t="s">
        <v>1713</v>
      </c>
      <c r="J245" s="165" t="s">
        <v>1714</v>
      </c>
    </row>
    <row r="246" spans="1:10" ht="78.75">
      <c r="A246" s="166"/>
      <c r="B246" s="166"/>
      <c r="C246" s="166"/>
      <c r="D246" s="166"/>
      <c r="E246" s="166" t="s">
        <v>1716</v>
      </c>
      <c r="F246" s="164" t="s">
        <v>1710</v>
      </c>
      <c r="G246" s="164" t="s">
        <v>1711</v>
      </c>
      <c r="H246" s="164" t="s">
        <v>1712</v>
      </c>
      <c r="I246" s="164" t="s">
        <v>1713</v>
      </c>
      <c r="J246" s="165" t="s">
        <v>1714</v>
      </c>
    </row>
    <row r="247" spans="1:10" ht="78.75">
      <c r="A247" s="166"/>
      <c r="B247" s="166"/>
      <c r="C247" s="166"/>
      <c r="D247" s="166"/>
      <c r="E247" s="166" t="s">
        <v>938</v>
      </c>
      <c r="F247" s="164" t="s">
        <v>1710</v>
      </c>
      <c r="G247" s="164" t="s">
        <v>1711</v>
      </c>
      <c r="H247" s="164" t="s">
        <v>1712</v>
      </c>
      <c r="I247" s="164" t="s">
        <v>1713</v>
      </c>
      <c r="J247" s="165" t="s">
        <v>1714</v>
      </c>
    </row>
    <row r="248" spans="1:10">
      <c r="A248" s="166"/>
      <c r="B248" s="166"/>
      <c r="C248" s="166"/>
      <c r="D248" s="166"/>
      <c r="E248" s="167" t="s">
        <v>1717</v>
      </c>
      <c r="F248" s="168" t="s">
        <v>1718</v>
      </c>
      <c r="G248" s="164" t="s">
        <v>1711</v>
      </c>
      <c r="H248" s="164" t="s">
        <v>1712</v>
      </c>
      <c r="I248" s="164" t="s">
        <v>1719</v>
      </c>
      <c r="J248" s="165" t="s">
        <v>1714</v>
      </c>
    </row>
    <row r="249" spans="1:10">
      <c r="A249" s="166"/>
      <c r="B249" s="166"/>
      <c r="C249" s="166"/>
      <c r="D249" s="166"/>
      <c r="E249" s="169" t="s">
        <v>1720</v>
      </c>
      <c r="F249" s="168" t="s">
        <v>1721</v>
      </c>
      <c r="G249" s="164" t="s">
        <v>1711</v>
      </c>
      <c r="H249" s="164" t="s">
        <v>1712</v>
      </c>
      <c r="I249" s="164" t="s">
        <v>1713</v>
      </c>
      <c r="J249" s="165" t="s">
        <v>1714</v>
      </c>
    </row>
    <row r="250" spans="1:10">
      <c r="A250" s="166"/>
      <c r="B250" s="166"/>
      <c r="C250" s="166"/>
      <c r="D250" s="166"/>
      <c r="E250" s="169" t="s">
        <v>1722</v>
      </c>
      <c r="F250" s="168" t="s">
        <v>1723</v>
      </c>
      <c r="G250" s="164" t="s">
        <v>1711</v>
      </c>
      <c r="H250" s="164" t="s">
        <v>1712</v>
      </c>
      <c r="I250" s="164" t="s">
        <v>1713</v>
      </c>
      <c r="J250" s="165" t="s">
        <v>1714</v>
      </c>
    </row>
    <row r="251" spans="1:10" ht="33.75">
      <c r="A251" s="166"/>
      <c r="B251" s="166"/>
      <c r="C251" s="166"/>
      <c r="D251" s="166"/>
      <c r="E251" s="170" t="s">
        <v>1724</v>
      </c>
      <c r="F251" s="170" t="s">
        <v>1725</v>
      </c>
      <c r="G251" s="164" t="s">
        <v>1711</v>
      </c>
      <c r="H251" s="164" t="s">
        <v>1712</v>
      </c>
      <c r="I251" s="164" t="s">
        <v>1713</v>
      </c>
      <c r="J251" s="165" t="s">
        <v>1714</v>
      </c>
    </row>
    <row r="252" spans="1:10" ht="22.5">
      <c r="A252" s="166"/>
      <c r="B252" s="166"/>
      <c r="C252" s="166"/>
      <c r="D252" s="166"/>
      <c r="E252" s="170" t="s">
        <v>1726</v>
      </c>
      <c r="F252" s="170" t="s">
        <v>1727</v>
      </c>
      <c r="G252" s="164" t="s">
        <v>1711</v>
      </c>
      <c r="H252" s="164" t="s">
        <v>1712</v>
      </c>
      <c r="I252" s="164" t="s">
        <v>1713</v>
      </c>
      <c r="J252" s="165" t="s">
        <v>1714</v>
      </c>
    </row>
    <row r="253" spans="1:10" ht="22.5">
      <c r="A253" s="166"/>
      <c r="B253" s="166"/>
      <c r="C253" s="166"/>
      <c r="D253" s="166"/>
      <c r="E253" s="170" t="s">
        <v>1728</v>
      </c>
      <c r="F253" s="170" t="s">
        <v>1729</v>
      </c>
      <c r="G253" s="164" t="s">
        <v>1711</v>
      </c>
      <c r="H253" s="164" t="s">
        <v>1712</v>
      </c>
      <c r="I253" s="164" t="s">
        <v>1713</v>
      </c>
      <c r="J253" s="165" t="s">
        <v>1714</v>
      </c>
    </row>
    <row r="254" spans="1:10" ht="22.5">
      <c r="A254" s="166"/>
      <c r="B254" s="166"/>
      <c r="C254" s="166"/>
      <c r="D254" s="166"/>
      <c r="E254" s="170" t="s">
        <v>1730</v>
      </c>
      <c r="F254" s="170" t="s">
        <v>1731</v>
      </c>
      <c r="G254" s="164" t="s">
        <v>1711</v>
      </c>
      <c r="H254" s="164" t="s">
        <v>1712</v>
      </c>
      <c r="I254" s="164" t="s">
        <v>1713</v>
      </c>
      <c r="J254" s="165" t="s">
        <v>1714</v>
      </c>
    </row>
    <row r="255" spans="1:10" ht="33.75">
      <c r="A255" s="166"/>
      <c r="B255" s="166"/>
      <c r="C255" s="166"/>
      <c r="D255" s="166"/>
      <c r="E255" s="170" t="s">
        <v>1732</v>
      </c>
      <c r="F255" s="170" t="s">
        <v>1733</v>
      </c>
      <c r="G255" s="164" t="s">
        <v>1711</v>
      </c>
      <c r="H255" s="164" t="s">
        <v>1712</v>
      </c>
      <c r="I255" s="164" t="s">
        <v>1713</v>
      </c>
      <c r="J255" s="165" t="s">
        <v>1714</v>
      </c>
    </row>
    <row r="256" spans="1:10" ht="22.5">
      <c r="A256" s="166"/>
      <c r="B256" s="166"/>
      <c r="C256" s="166"/>
      <c r="D256" s="166"/>
      <c r="E256" s="170" t="s">
        <v>1734</v>
      </c>
      <c r="F256" s="170" t="s">
        <v>1735</v>
      </c>
      <c r="G256" s="164" t="s">
        <v>1711</v>
      </c>
      <c r="H256" s="164" t="s">
        <v>1712</v>
      </c>
      <c r="I256" s="164" t="s">
        <v>1713</v>
      </c>
      <c r="J256" s="165" t="s">
        <v>1714</v>
      </c>
    </row>
    <row r="257" spans="1:10" ht="22.5">
      <c r="A257" s="166"/>
      <c r="B257" s="166"/>
      <c r="C257" s="166"/>
      <c r="D257" s="166"/>
      <c r="E257" s="170" t="s">
        <v>1736</v>
      </c>
      <c r="F257" s="170" t="s">
        <v>1737</v>
      </c>
      <c r="G257" s="164" t="s">
        <v>1711</v>
      </c>
      <c r="H257" s="164" t="s">
        <v>1712</v>
      </c>
      <c r="I257" s="164" t="s">
        <v>1713</v>
      </c>
      <c r="J257" s="165" t="s">
        <v>1714</v>
      </c>
    </row>
    <row r="258" spans="1:10" ht="22.5">
      <c r="A258" s="166"/>
      <c r="B258" s="166"/>
      <c r="C258" s="166"/>
      <c r="D258" s="166"/>
      <c r="E258" s="170" t="s">
        <v>1738</v>
      </c>
      <c r="F258" s="170" t="s">
        <v>1739</v>
      </c>
      <c r="G258" s="164" t="s">
        <v>1711</v>
      </c>
      <c r="H258" s="164" t="s">
        <v>1712</v>
      </c>
      <c r="I258" s="164" t="s">
        <v>1713</v>
      </c>
      <c r="J258" s="165" t="s">
        <v>1714</v>
      </c>
    </row>
    <row r="259" spans="1:10" ht="22.5">
      <c r="A259" s="166"/>
      <c r="B259" s="166"/>
      <c r="C259" s="166"/>
      <c r="D259" s="166"/>
      <c r="E259" s="170" t="s">
        <v>1740</v>
      </c>
      <c r="F259" s="170" t="s">
        <v>1741</v>
      </c>
      <c r="G259" s="164" t="s">
        <v>1711</v>
      </c>
      <c r="H259" s="164" t="s">
        <v>1712</v>
      </c>
      <c r="I259" s="164" t="s">
        <v>1713</v>
      </c>
      <c r="J259" s="165" t="s">
        <v>1714</v>
      </c>
    </row>
    <row r="260" spans="1:10" ht="22.5">
      <c r="A260" s="166"/>
      <c r="B260" s="166"/>
      <c r="C260" s="166"/>
      <c r="D260" s="166"/>
      <c r="E260" s="170" t="s">
        <v>1742</v>
      </c>
      <c r="F260" s="170" t="s">
        <v>1743</v>
      </c>
      <c r="G260" s="164" t="s">
        <v>1711</v>
      </c>
      <c r="H260" s="164" t="s">
        <v>1712</v>
      </c>
      <c r="I260" s="164" t="s">
        <v>1713</v>
      </c>
      <c r="J260" s="165" t="s">
        <v>1714</v>
      </c>
    </row>
    <row r="261" spans="1:10" ht="22.5">
      <c r="A261" s="166"/>
      <c r="B261" s="166"/>
      <c r="C261" s="166"/>
      <c r="D261" s="166"/>
      <c r="E261" s="170" t="s">
        <v>1744</v>
      </c>
      <c r="F261" s="170" t="s">
        <v>1745</v>
      </c>
      <c r="G261" s="164" t="s">
        <v>1711</v>
      </c>
      <c r="H261" s="164" t="s">
        <v>1712</v>
      </c>
      <c r="I261" s="164" t="s">
        <v>1713</v>
      </c>
      <c r="J261" s="165" t="s">
        <v>1714</v>
      </c>
    </row>
    <row r="262" spans="1:10" ht="22.5">
      <c r="A262" s="166"/>
      <c r="B262" s="166"/>
      <c r="C262" s="166"/>
      <c r="D262" s="166"/>
      <c r="E262" s="170" t="s">
        <v>1746</v>
      </c>
      <c r="F262" s="170" t="s">
        <v>1747</v>
      </c>
      <c r="G262" s="164" t="s">
        <v>1711</v>
      </c>
      <c r="H262" s="164" t="s">
        <v>1712</v>
      </c>
      <c r="I262" s="164" t="s">
        <v>1713</v>
      </c>
      <c r="J262" s="165" t="s">
        <v>1714</v>
      </c>
    </row>
    <row r="263" spans="1:10" ht="22.5">
      <c r="A263" s="166"/>
      <c r="B263" s="166"/>
      <c r="C263" s="166"/>
      <c r="D263" s="166"/>
      <c r="E263" s="170" t="s">
        <v>1748</v>
      </c>
      <c r="F263" s="170" t="s">
        <v>1749</v>
      </c>
      <c r="G263" s="164" t="s">
        <v>1711</v>
      </c>
      <c r="H263" s="164" t="s">
        <v>1712</v>
      </c>
      <c r="I263" s="164" t="s">
        <v>1713</v>
      </c>
      <c r="J263" s="165" t="s">
        <v>1714</v>
      </c>
    </row>
    <row r="264" spans="1:10" ht="22.5">
      <c r="A264" s="166"/>
      <c r="B264" s="166"/>
      <c r="C264" s="166"/>
      <c r="D264" s="166"/>
      <c r="E264" s="170" t="s">
        <v>1750</v>
      </c>
      <c r="F264" s="170" t="s">
        <v>1751</v>
      </c>
      <c r="G264" s="164" t="s">
        <v>1711</v>
      </c>
      <c r="H264" s="164" t="s">
        <v>1712</v>
      </c>
      <c r="I264" s="164" t="s">
        <v>1713</v>
      </c>
      <c r="J264" s="165" t="s">
        <v>1714</v>
      </c>
    </row>
    <row r="265" spans="1:10" ht="33.75">
      <c r="A265" s="166"/>
      <c r="B265" s="166"/>
      <c r="C265" s="166"/>
      <c r="D265" s="166"/>
      <c r="E265" s="170" t="s">
        <v>1752</v>
      </c>
      <c r="F265" s="170" t="s">
        <v>1753</v>
      </c>
      <c r="G265" s="164" t="s">
        <v>1711</v>
      </c>
      <c r="H265" s="164" t="s">
        <v>1712</v>
      </c>
      <c r="I265" s="164" t="s">
        <v>1713</v>
      </c>
      <c r="J265" s="165" t="s">
        <v>1714</v>
      </c>
    </row>
    <row r="266" spans="1:10" ht="33.75">
      <c r="A266" s="166"/>
      <c r="B266" s="166"/>
      <c r="C266" s="166"/>
      <c r="D266" s="166"/>
      <c r="E266" s="170" t="s">
        <v>1754</v>
      </c>
      <c r="F266" s="170" t="s">
        <v>1755</v>
      </c>
      <c r="G266" s="164" t="s">
        <v>1711</v>
      </c>
      <c r="H266" s="164" t="s">
        <v>1712</v>
      </c>
      <c r="I266" s="164" t="s">
        <v>1713</v>
      </c>
      <c r="J266" s="165" t="s">
        <v>1714</v>
      </c>
    </row>
    <row r="267" spans="1:10" ht="22.5">
      <c r="A267" s="166"/>
      <c r="B267" s="166"/>
      <c r="C267" s="166"/>
      <c r="D267" s="166"/>
      <c r="E267" s="170" t="s">
        <v>1756</v>
      </c>
      <c r="F267" s="170" t="s">
        <v>1757</v>
      </c>
      <c r="G267" s="164" t="s">
        <v>1711</v>
      </c>
      <c r="H267" s="164" t="s">
        <v>1712</v>
      </c>
      <c r="I267" s="164" t="s">
        <v>1713</v>
      </c>
      <c r="J267" s="165" t="s">
        <v>1714</v>
      </c>
    </row>
    <row r="268" spans="1:10" ht="22.5">
      <c r="A268" s="166"/>
      <c r="B268" s="166"/>
      <c r="C268" s="166"/>
      <c r="D268" s="166"/>
      <c r="E268" s="170" t="s">
        <v>1758</v>
      </c>
      <c r="F268" s="170" t="s">
        <v>1759</v>
      </c>
      <c r="G268" s="164" t="s">
        <v>1711</v>
      </c>
      <c r="H268" s="164" t="s">
        <v>1712</v>
      </c>
      <c r="I268" s="164" t="s">
        <v>1713</v>
      </c>
      <c r="J268" s="165" t="s">
        <v>1714</v>
      </c>
    </row>
    <row r="269" spans="1:10" ht="33.75">
      <c r="A269" s="166"/>
      <c r="B269" s="166"/>
      <c r="C269" s="166"/>
      <c r="D269" s="166"/>
      <c r="E269" s="170" t="s">
        <v>1760</v>
      </c>
      <c r="F269" s="170" t="s">
        <v>1761</v>
      </c>
      <c r="G269" s="164" t="s">
        <v>1711</v>
      </c>
      <c r="H269" s="164" t="s">
        <v>1712</v>
      </c>
      <c r="I269" s="164" t="s">
        <v>1713</v>
      </c>
      <c r="J269" s="165" t="s">
        <v>1714</v>
      </c>
    </row>
    <row r="270" spans="1:10" ht="22.5">
      <c r="A270" s="166"/>
      <c r="B270" s="166"/>
      <c r="C270" s="166"/>
      <c r="D270" s="166"/>
      <c r="E270" s="170" t="s">
        <v>1762</v>
      </c>
      <c r="F270" s="170" t="s">
        <v>1763</v>
      </c>
      <c r="G270" s="164" t="s">
        <v>1711</v>
      </c>
      <c r="H270" s="164" t="s">
        <v>1764</v>
      </c>
      <c r="I270" s="164" t="s">
        <v>1713</v>
      </c>
      <c r="J270" s="165" t="s">
        <v>1714</v>
      </c>
    </row>
    <row r="271" spans="1:10" ht="22.5">
      <c r="A271" s="166"/>
      <c r="B271" s="166"/>
      <c r="C271" s="166"/>
      <c r="D271" s="166"/>
      <c r="E271" s="170" t="s">
        <v>1765</v>
      </c>
      <c r="F271" s="170" t="s">
        <v>1766</v>
      </c>
      <c r="G271" s="164" t="s">
        <v>1711</v>
      </c>
      <c r="H271" s="164" t="s">
        <v>1712</v>
      </c>
      <c r="I271" s="164" t="s">
        <v>1713</v>
      </c>
      <c r="J271" s="165" t="s">
        <v>1714</v>
      </c>
    </row>
    <row r="272" spans="1:10" ht="22.5">
      <c r="A272" s="166"/>
      <c r="B272" s="166"/>
      <c r="C272" s="166"/>
      <c r="D272" s="166"/>
      <c r="E272" s="170" t="s">
        <v>1767</v>
      </c>
      <c r="F272" s="170" t="s">
        <v>1768</v>
      </c>
      <c r="G272" s="164" t="s">
        <v>1711</v>
      </c>
      <c r="H272" s="164" t="s">
        <v>1712</v>
      </c>
      <c r="I272" s="164" t="s">
        <v>1713</v>
      </c>
      <c r="J272" s="165" t="s">
        <v>1714</v>
      </c>
    </row>
    <row r="273" spans="1:10" ht="22.5">
      <c r="A273" s="166"/>
      <c r="B273" s="166"/>
      <c r="C273" s="166"/>
      <c r="D273" s="166"/>
      <c r="E273" s="170" t="s">
        <v>1769</v>
      </c>
      <c r="F273" s="170" t="s">
        <v>1770</v>
      </c>
      <c r="G273" s="164" t="s">
        <v>1711</v>
      </c>
      <c r="H273" s="164" t="s">
        <v>1712</v>
      </c>
      <c r="I273" s="164" t="s">
        <v>1713</v>
      </c>
      <c r="J273" s="165" t="s">
        <v>1714</v>
      </c>
    </row>
    <row r="274" spans="1:10" ht="22.5">
      <c r="A274" s="166"/>
      <c r="B274" s="166"/>
      <c r="C274" s="166"/>
      <c r="D274" s="166"/>
      <c r="E274" s="170" t="s">
        <v>1771</v>
      </c>
      <c r="F274" s="170" t="s">
        <v>1772</v>
      </c>
      <c r="G274" s="164" t="s">
        <v>1711</v>
      </c>
      <c r="H274" s="164" t="s">
        <v>1712</v>
      </c>
      <c r="I274" s="164" t="s">
        <v>1713</v>
      </c>
      <c r="J274" s="165" t="s">
        <v>1714</v>
      </c>
    </row>
    <row r="275" spans="1:10" ht="22.5">
      <c r="A275" s="166"/>
      <c r="B275" s="166"/>
      <c r="C275" s="166"/>
      <c r="D275" s="166"/>
      <c r="E275" s="170" t="s">
        <v>1773</v>
      </c>
      <c r="F275" s="170" t="s">
        <v>1774</v>
      </c>
      <c r="G275" s="164" t="s">
        <v>1711</v>
      </c>
      <c r="H275" s="164" t="s">
        <v>1712</v>
      </c>
      <c r="I275" s="164" t="s">
        <v>1713</v>
      </c>
      <c r="J275" s="165" t="s">
        <v>1714</v>
      </c>
    </row>
    <row r="276" spans="1:10" ht="22.5">
      <c r="A276" s="166"/>
      <c r="B276" s="166"/>
      <c r="C276" s="166"/>
      <c r="D276" s="166"/>
      <c r="E276" s="170" t="s">
        <v>1775</v>
      </c>
      <c r="F276" s="170" t="s">
        <v>1776</v>
      </c>
      <c r="G276" s="164" t="s">
        <v>1711</v>
      </c>
      <c r="H276" s="164" t="s">
        <v>1712</v>
      </c>
      <c r="I276" s="164" t="s">
        <v>1713</v>
      </c>
      <c r="J276" s="165" t="s">
        <v>1714</v>
      </c>
    </row>
    <row r="277" spans="1:10" ht="22.5">
      <c r="A277" s="166"/>
      <c r="B277" s="166"/>
      <c r="C277" s="166"/>
      <c r="D277" s="166"/>
      <c r="E277" s="170" t="s">
        <v>1777</v>
      </c>
      <c r="F277" s="170" t="s">
        <v>1778</v>
      </c>
      <c r="G277" s="164" t="s">
        <v>1711</v>
      </c>
      <c r="H277" s="164" t="s">
        <v>1712</v>
      </c>
      <c r="I277" s="164" t="s">
        <v>1719</v>
      </c>
      <c r="J277" s="165" t="s">
        <v>1714</v>
      </c>
    </row>
    <row r="278" spans="1:10" ht="22.5">
      <c r="A278" s="166"/>
      <c r="B278" s="166"/>
      <c r="C278" s="166"/>
      <c r="D278" s="166"/>
      <c r="E278" s="170" t="s">
        <v>1779</v>
      </c>
      <c r="F278" s="170" t="s">
        <v>1780</v>
      </c>
      <c r="G278" s="164" t="s">
        <v>1711</v>
      </c>
      <c r="H278" s="164" t="s">
        <v>1712</v>
      </c>
      <c r="I278" s="164" t="s">
        <v>1713</v>
      </c>
      <c r="J278" s="165" t="s">
        <v>1714</v>
      </c>
    </row>
    <row r="279" spans="1:10" ht="22.5">
      <c r="A279" s="166"/>
      <c r="B279" s="166"/>
      <c r="C279" s="166"/>
      <c r="D279" s="166"/>
      <c r="E279" s="170" t="s">
        <v>1781</v>
      </c>
      <c r="F279" s="170" t="s">
        <v>1782</v>
      </c>
      <c r="G279" s="164" t="s">
        <v>1711</v>
      </c>
      <c r="H279" s="164" t="s">
        <v>1712</v>
      </c>
      <c r="I279" s="164" t="s">
        <v>1713</v>
      </c>
      <c r="J279" s="165" t="s">
        <v>1714</v>
      </c>
    </row>
    <row r="280" spans="1:10" ht="22.5">
      <c r="A280" s="166"/>
      <c r="B280" s="166"/>
      <c r="C280" s="166"/>
      <c r="D280" s="166"/>
      <c r="E280" s="170" t="s">
        <v>1783</v>
      </c>
      <c r="F280" s="170" t="s">
        <v>1784</v>
      </c>
      <c r="G280" s="164" t="s">
        <v>1711</v>
      </c>
      <c r="H280" s="164" t="s">
        <v>1712</v>
      </c>
      <c r="I280" s="164" t="s">
        <v>1713</v>
      </c>
      <c r="J280" s="165" t="s">
        <v>1714</v>
      </c>
    </row>
    <row r="281" spans="1:10" ht="22.5">
      <c r="A281" s="166"/>
      <c r="B281" s="166"/>
      <c r="C281" s="166"/>
      <c r="D281" s="166"/>
      <c r="E281" s="170" t="s">
        <v>1785</v>
      </c>
      <c r="F281" s="170" t="s">
        <v>1786</v>
      </c>
      <c r="G281" s="164" t="s">
        <v>1711</v>
      </c>
      <c r="H281" s="164" t="s">
        <v>1712</v>
      </c>
      <c r="I281" s="164" t="s">
        <v>1713</v>
      </c>
      <c r="J281" s="165" t="s">
        <v>1714</v>
      </c>
    </row>
    <row r="282" spans="1:10" ht="22.5">
      <c r="A282" s="166"/>
      <c r="B282" s="166"/>
      <c r="C282" s="166"/>
      <c r="D282" s="166"/>
      <c r="E282" s="170" t="s">
        <v>1787</v>
      </c>
      <c r="F282" s="170" t="s">
        <v>1788</v>
      </c>
      <c r="G282" s="164" t="s">
        <v>1711</v>
      </c>
      <c r="H282" s="164" t="s">
        <v>1712</v>
      </c>
      <c r="I282" s="164" t="s">
        <v>1713</v>
      </c>
      <c r="J282" s="165" t="s">
        <v>1714</v>
      </c>
    </row>
    <row r="283" spans="1:10" ht="22.5">
      <c r="A283" s="166"/>
      <c r="B283" s="166"/>
      <c r="C283" s="166"/>
      <c r="D283" s="166"/>
      <c r="E283" s="170" t="s">
        <v>1789</v>
      </c>
      <c r="F283" s="170" t="s">
        <v>1790</v>
      </c>
      <c r="G283" s="164" t="s">
        <v>1711</v>
      </c>
      <c r="H283" s="164" t="s">
        <v>1712</v>
      </c>
      <c r="I283" s="164" t="s">
        <v>1713</v>
      </c>
      <c r="J283" s="165" t="s">
        <v>1714</v>
      </c>
    </row>
    <row r="284" spans="1:10" ht="22.5">
      <c r="A284" s="166"/>
      <c r="B284" s="166"/>
      <c r="C284" s="166"/>
      <c r="D284" s="166"/>
      <c r="E284" s="170" t="s">
        <v>1791</v>
      </c>
      <c r="F284" s="170" t="s">
        <v>1792</v>
      </c>
      <c r="G284" s="164" t="s">
        <v>1711</v>
      </c>
      <c r="H284" s="164" t="s">
        <v>1712</v>
      </c>
      <c r="I284" s="164" t="s">
        <v>1713</v>
      </c>
      <c r="J284" s="165" t="s">
        <v>1714</v>
      </c>
    </row>
    <row r="285" spans="1:10" ht="22.5">
      <c r="A285" s="166"/>
      <c r="B285" s="166"/>
      <c r="C285" s="166"/>
      <c r="D285" s="166"/>
      <c r="E285" s="170" t="s">
        <v>1793</v>
      </c>
      <c r="F285" s="170" t="s">
        <v>1794</v>
      </c>
      <c r="G285" s="164" t="s">
        <v>1711</v>
      </c>
      <c r="H285" s="164" t="s">
        <v>1712</v>
      </c>
      <c r="I285" s="164" t="s">
        <v>1713</v>
      </c>
      <c r="J285" s="165" t="s">
        <v>1714</v>
      </c>
    </row>
    <row r="286" spans="1:10" ht="22.5">
      <c r="A286" s="166"/>
      <c r="B286" s="166"/>
      <c r="C286" s="166"/>
      <c r="D286" s="166"/>
      <c r="E286" s="170" t="s">
        <v>1795</v>
      </c>
      <c r="F286" s="170" t="s">
        <v>1796</v>
      </c>
      <c r="G286" s="164" t="s">
        <v>1711</v>
      </c>
      <c r="H286" s="164" t="s">
        <v>1712</v>
      </c>
      <c r="I286" s="164" t="s">
        <v>1713</v>
      </c>
      <c r="J286" s="165" t="s">
        <v>1714</v>
      </c>
    </row>
    <row r="287" spans="1:10" ht="22.5">
      <c r="A287" s="166"/>
      <c r="B287" s="166"/>
      <c r="C287" s="166"/>
      <c r="D287" s="166"/>
      <c r="E287" s="170" t="s">
        <v>1797</v>
      </c>
      <c r="F287" s="170" t="s">
        <v>1798</v>
      </c>
      <c r="G287" s="164" t="s">
        <v>1711</v>
      </c>
      <c r="H287" s="164" t="s">
        <v>1712</v>
      </c>
      <c r="I287" s="164" t="s">
        <v>1713</v>
      </c>
      <c r="J287" s="165" t="s">
        <v>1714</v>
      </c>
    </row>
    <row r="288" spans="1:10" ht="22.5">
      <c r="A288" s="166"/>
      <c r="B288" s="166"/>
      <c r="C288" s="166"/>
      <c r="D288" s="166"/>
      <c r="E288" s="170" t="s">
        <v>1799</v>
      </c>
      <c r="F288" s="170" t="s">
        <v>1800</v>
      </c>
      <c r="G288" s="164" t="s">
        <v>1711</v>
      </c>
      <c r="H288" s="164" t="s">
        <v>1712</v>
      </c>
      <c r="I288" s="164" t="s">
        <v>1713</v>
      </c>
      <c r="J288" s="165" t="s">
        <v>1714</v>
      </c>
    </row>
    <row r="289" spans="1:10" ht="22.5">
      <c r="A289" s="166"/>
      <c r="B289" s="166"/>
      <c r="C289" s="166"/>
      <c r="D289" s="166"/>
      <c r="E289" s="170" t="s">
        <v>1801</v>
      </c>
      <c r="F289" s="170" t="s">
        <v>1802</v>
      </c>
      <c r="G289" s="164" t="s">
        <v>1711</v>
      </c>
      <c r="H289" s="164" t="s">
        <v>1712</v>
      </c>
      <c r="I289" s="164" t="s">
        <v>1713</v>
      </c>
      <c r="J289" s="165" t="s">
        <v>1714</v>
      </c>
    </row>
    <row r="290" spans="1:10" ht="96">
      <c r="A290" s="75" t="s">
        <v>333</v>
      </c>
      <c r="B290" s="75" t="s">
        <v>1803</v>
      </c>
      <c r="C290" s="27" t="s">
        <v>1804</v>
      </c>
      <c r="D290" s="27" t="s">
        <v>1805</v>
      </c>
      <c r="E290" s="27" t="s">
        <v>1806</v>
      </c>
      <c r="F290" s="27" t="s">
        <v>1807</v>
      </c>
      <c r="G290" s="75" t="s">
        <v>1808</v>
      </c>
      <c r="H290" s="75" t="s">
        <v>1809</v>
      </c>
      <c r="I290" s="75" t="s">
        <v>1810</v>
      </c>
      <c r="J290" s="75" t="s">
        <v>1811</v>
      </c>
    </row>
    <row r="291" spans="1:10" ht="96">
      <c r="A291" s="75" t="s">
        <v>333</v>
      </c>
      <c r="B291" s="75" t="s">
        <v>1803</v>
      </c>
      <c r="C291" s="27" t="s">
        <v>1804</v>
      </c>
      <c r="D291" s="27" t="s">
        <v>1805</v>
      </c>
      <c r="E291" s="27" t="s">
        <v>1806</v>
      </c>
      <c r="F291" s="27" t="s">
        <v>1812</v>
      </c>
      <c r="G291" s="75" t="s">
        <v>1813</v>
      </c>
      <c r="H291" s="75" t="s">
        <v>1814</v>
      </c>
      <c r="I291" s="75" t="s">
        <v>1815</v>
      </c>
      <c r="J291" s="75" t="s">
        <v>1816</v>
      </c>
    </row>
    <row r="292" spans="1:10" ht="96">
      <c r="A292" s="75" t="s">
        <v>333</v>
      </c>
      <c r="B292" s="75" t="s">
        <v>1803</v>
      </c>
      <c r="C292" s="27" t="s">
        <v>1804</v>
      </c>
      <c r="D292" s="27" t="s">
        <v>1805</v>
      </c>
      <c r="E292" s="27" t="s">
        <v>1806</v>
      </c>
      <c r="F292" s="27" t="s">
        <v>1817</v>
      </c>
      <c r="G292" s="75" t="s">
        <v>1534</v>
      </c>
      <c r="H292" s="75" t="s">
        <v>1818</v>
      </c>
      <c r="I292" s="75" t="s">
        <v>1819</v>
      </c>
      <c r="J292" s="75" t="s">
        <v>1820</v>
      </c>
    </row>
    <row r="293" spans="1:10" ht="96">
      <c r="A293" s="75" t="s">
        <v>333</v>
      </c>
      <c r="B293" s="75" t="s">
        <v>1803</v>
      </c>
      <c r="C293" s="27" t="s">
        <v>1804</v>
      </c>
      <c r="D293" s="27" t="s">
        <v>1805</v>
      </c>
      <c r="E293" s="27" t="s">
        <v>1806</v>
      </c>
      <c r="F293" s="27" t="s">
        <v>1821</v>
      </c>
      <c r="G293" s="75" t="s">
        <v>1822</v>
      </c>
      <c r="H293" s="75" t="s">
        <v>1823</v>
      </c>
      <c r="I293" s="75" t="s">
        <v>1824</v>
      </c>
      <c r="J293" s="75" t="s">
        <v>1825</v>
      </c>
    </row>
    <row r="294" spans="1:10" ht="96">
      <c r="A294" s="75" t="s">
        <v>333</v>
      </c>
      <c r="B294" s="75" t="s">
        <v>1826</v>
      </c>
      <c r="C294" s="27" t="s">
        <v>1804</v>
      </c>
      <c r="D294" s="27" t="s">
        <v>1805</v>
      </c>
      <c r="E294" s="27" t="s">
        <v>1827</v>
      </c>
      <c r="F294" s="27" t="s">
        <v>1828</v>
      </c>
      <c r="G294" s="75" t="s">
        <v>1829</v>
      </c>
      <c r="H294" s="75" t="s">
        <v>1830</v>
      </c>
      <c r="I294" s="75" t="s">
        <v>1831</v>
      </c>
      <c r="J294" s="75" t="s">
        <v>1832</v>
      </c>
    </row>
    <row r="295" spans="1:10" s="150" customFormat="1" ht="96">
      <c r="A295" s="27" t="s">
        <v>333</v>
      </c>
      <c r="B295" s="27" t="s">
        <v>1826</v>
      </c>
      <c r="C295" s="27" t="s">
        <v>1804</v>
      </c>
      <c r="D295" s="27" t="s">
        <v>1805</v>
      </c>
      <c r="E295" s="27" t="s">
        <v>1827</v>
      </c>
      <c r="F295" s="27" t="s">
        <v>1833</v>
      </c>
      <c r="G295" s="75" t="s">
        <v>1829</v>
      </c>
      <c r="H295" s="75" t="s">
        <v>1830</v>
      </c>
      <c r="I295" s="75" t="s">
        <v>1831</v>
      </c>
      <c r="J295" s="75" t="s">
        <v>1832</v>
      </c>
    </row>
    <row r="296" spans="1:10" ht="96">
      <c r="A296" s="75" t="s">
        <v>333</v>
      </c>
      <c r="B296" s="75" t="s">
        <v>1826</v>
      </c>
      <c r="C296" s="27" t="s">
        <v>1804</v>
      </c>
      <c r="D296" s="27" t="s">
        <v>1805</v>
      </c>
      <c r="E296" s="27" t="s">
        <v>1463</v>
      </c>
      <c r="F296" s="43" t="s">
        <v>1834</v>
      </c>
      <c r="G296" s="75" t="s">
        <v>1829</v>
      </c>
      <c r="H296" s="75" t="s">
        <v>1830</v>
      </c>
      <c r="I296" s="75" t="s">
        <v>1831</v>
      </c>
      <c r="J296" s="75" t="s">
        <v>1835</v>
      </c>
    </row>
    <row r="297" spans="1:10" ht="96">
      <c r="A297" s="75" t="s">
        <v>333</v>
      </c>
      <c r="B297" s="75" t="s">
        <v>1826</v>
      </c>
      <c r="C297" s="27" t="s">
        <v>1804</v>
      </c>
      <c r="D297" s="27" t="s">
        <v>1805</v>
      </c>
      <c r="E297" s="27" t="s">
        <v>1463</v>
      </c>
      <c r="F297" s="27" t="s">
        <v>1836</v>
      </c>
      <c r="G297" s="75" t="s">
        <v>1837</v>
      </c>
      <c r="H297" s="75" t="s">
        <v>1838</v>
      </c>
      <c r="I297" s="75" t="s">
        <v>1839</v>
      </c>
      <c r="J297" s="75" t="s">
        <v>1840</v>
      </c>
    </row>
    <row r="298" spans="1:10" ht="96">
      <c r="A298" s="75" t="s">
        <v>333</v>
      </c>
      <c r="B298" s="75" t="s">
        <v>1826</v>
      </c>
      <c r="C298" s="27" t="s">
        <v>1804</v>
      </c>
      <c r="D298" s="27" t="s">
        <v>1805</v>
      </c>
      <c r="E298" s="27" t="s">
        <v>1463</v>
      </c>
      <c r="F298" s="27" t="s">
        <v>1841</v>
      </c>
      <c r="G298" s="75" t="s">
        <v>1842</v>
      </c>
      <c r="H298" s="75" t="s">
        <v>1843</v>
      </c>
      <c r="I298" s="75" t="s">
        <v>1844</v>
      </c>
      <c r="J298" s="75" t="s">
        <v>1845</v>
      </c>
    </row>
    <row r="299" spans="1:10" ht="96">
      <c r="A299" s="75" t="s">
        <v>333</v>
      </c>
      <c r="B299" s="75" t="s">
        <v>1826</v>
      </c>
      <c r="C299" s="27" t="s">
        <v>1804</v>
      </c>
      <c r="D299" s="27" t="s">
        <v>1805</v>
      </c>
      <c r="E299" s="27" t="s">
        <v>1463</v>
      </c>
      <c r="F299" s="27" t="s">
        <v>1846</v>
      </c>
      <c r="G299" s="75" t="s">
        <v>1847</v>
      </c>
      <c r="H299" s="75" t="s">
        <v>1848</v>
      </c>
      <c r="I299" s="75" t="s">
        <v>1849</v>
      </c>
      <c r="J299" s="75" t="s">
        <v>1850</v>
      </c>
    </row>
    <row r="300" spans="1:10" ht="96">
      <c r="A300" s="75" t="s">
        <v>333</v>
      </c>
      <c r="B300" s="75" t="s">
        <v>1826</v>
      </c>
      <c r="C300" s="27" t="s">
        <v>1804</v>
      </c>
      <c r="D300" s="27" t="s">
        <v>1805</v>
      </c>
      <c r="E300" s="27" t="s">
        <v>1463</v>
      </c>
      <c r="F300" s="27" t="s">
        <v>1851</v>
      </c>
      <c r="G300" s="75" t="s">
        <v>1852</v>
      </c>
      <c r="H300" s="75" t="s">
        <v>1853</v>
      </c>
      <c r="I300" s="75" t="s">
        <v>1854</v>
      </c>
      <c r="J300" s="75" t="s">
        <v>1855</v>
      </c>
    </row>
    <row r="301" spans="1:10" ht="96">
      <c r="A301" s="75" t="s">
        <v>333</v>
      </c>
      <c r="B301" s="75" t="s">
        <v>1826</v>
      </c>
      <c r="C301" s="27" t="s">
        <v>1804</v>
      </c>
      <c r="D301" s="27" t="s">
        <v>1805</v>
      </c>
      <c r="E301" s="27" t="s">
        <v>1463</v>
      </c>
      <c r="F301" s="27" t="s">
        <v>1856</v>
      </c>
      <c r="G301" s="75" t="s">
        <v>1857</v>
      </c>
      <c r="H301" s="75" t="s">
        <v>1858</v>
      </c>
      <c r="I301" s="75" t="s">
        <v>1859</v>
      </c>
      <c r="J301" s="75" t="s">
        <v>1860</v>
      </c>
    </row>
    <row r="302" spans="1:10" ht="96">
      <c r="A302" s="75" t="s">
        <v>333</v>
      </c>
      <c r="B302" s="75" t="s">
        <v>1826</v>
      </c>
      <c r="C302" s="27" t="s">
        <v>1804</v>
      </c>
      <c r="D302" s="27" t="s">
        <v>1805</v>
      </c>
      <c r="E302" s="27" t="s">
        <v>1463</v>
      </c>
      <c r="F302" s="27" t="s">
        <v>1861</v>
      </c>
      <c r="G302" s="75" t="s">
        <v>1862</v>
      </c>
      <c r="H302" s="75" t="s">
        <v>1863</v>
      </c>
      <c r="I302" s="75" t="s">
        <v>1864</v>
      </c>
      <c r="J302" s="75" t="s">
        <v>1865</v>
      </c>
    </row>
    <row r="303" spans="1:10" ht="96">
      <c r="A303" s="75" t="s">
        <v>333</v>
      </c>
      <c r="B303" s="75" t="s">
        <v>1826</v>
      </c>
      <c r="C303" s="27" t="s">
        <v>1804</v>
      </c>
      <c r="D303" s="27" t="s">
        <v>1805</v>
      </c>
      <c r="E303" s="27" t="s">
        <v>1463</v>
      </c>
      <c r="F303" s="27" t="s">
        <v>1866</v>
      </c>
      <c r="G303" s="75" t="s">
        <v>1867</v>
      </c>
      <c r="H303" s="75" t="s">
        <v>1293</v>
      </c>
      <c r="I303" s="75" t="s">
        <v>1868</v>
      </c>
      <c r="J303" s="75" t="s">
        <v>1869</v>
      </c>
    </row>
    <row r="304" spans="1:10" ht="96">
      <c r="A304" s="75" t="s">
        <v>333</v>
      </c>
      <c r="B304" s="75" t="s">
        <v>1826</v>
      </c>
      <c r="C304" s="27" t="s">
        <v>1804</v>
      </c>
      <c r="D304" s="27" t="s">
        <v>1805</v>
      </c>
      <c r="E304" s="27" t="s">
        <v>1463</v>
      </c>
      <c r="F304" s="43" t="s">
        <v>1870</v>
      </c>
      <c r="G304" s="75" t="s">
        <v>1871</v>
      </c>
      <c r="H304" s="75" t="s">
        <v>1872</v>
      </c>
      <c r="I304" s="75" t="s">
        <v>1873</v>
      </c>
      <c r="J304" s="75" t="s">
        <v>1874</v>
      </c>
    </row>
    <row r="305" spans="1:10" ht="96">
      <c r="A305" s="75" t="s">
        <v>333</v>
      </c>
      <c r="B305" s="75" t="s">
        <v>1826</v>
      </c>
      <c r="C305" s="27" t="s">
        <v>1804</v>
      </c>
      <c r="D305" s="27" t="s">
        <v>1805</v>
      </c>
      <c r="E305" s="27" t="s">
        <v>1463</v>
      </c>
      <c r="F305" s="27" t="s">
        <v>1875</v>
      </c>
      <c r="G305" s="75" t="s">
        <v>1876</v>
      </c>
      <c r="H305" s="75" t="s">
        <v>1877</v>
      </c>
      <c r="I305" s="75" t="s">
        <v>1878</v>
      </c>
      <c r="J305" s="75" t="s">
        <v>1879</v>
      </c>
    </row>
    <row r="306" spans="1:10" ht="96">
      <c r="A306" s="75" t="s">
        <v>333</v>
      </c>
      <c r="B306" s="75" t="s">
        <v>1826</v>
      </c>
      <c r="C306" s="27" t="s">
        <v>1804</v>
      </c>
      <c r="D306" s="27" t="s">
        <v>1805</v>
      </c>
      <c r="E306" s="27" t="s">
        <v>1463</v>
      </c>
      <c r="F306" s="27" t="s">
        <v>1880</v>
      </c>
      <c r="G306" s="91" t="s">
        <v>1829</v>
      </c>
      <c r="H306" s="91" t="s">
        <v>1830</v>
      </c>
      <c r="I306" s="91" t="s">
        <v>1831</v>
      </c>
      <c r="J306" s="75" t="s">
        <v>1835</v>
      </c>
    </row>
    <row r="307" spans="1:10" ht="96">
      <c r="A307" s="75" t="s">
        <v>333</v>
      </c>
      <c r="B307" s="75" t="s">
        <v>1826</v>
      </c>
      <c r="C307" s="27" t="s">
        <v>1804</v>
      </c>
      <c r="D307" s="27" t="s">
        <v>1805</v>
      </c>
      <c r="E307" s="27" t="s">
        <v>1463</v>
      </c>
      <c r="F307" s="27" t="s">
        <v>1881</v>
      </c>
      <c r="G307" s="75" t="s">
        <v>1882</v>
      </c>
      <c r="H307" s="75" t="s">
        <v>1883</v>
      </c>
      <c r="I307" s="75" t="s">
        <v>1859</v>
      </c>
      <c r="J307" s="75" t="s">
        <v>1884</v>
      </c>
    </row>
    <row r="308" spans="1:10" ht="96">
      <c r="A308" s="75" t="s">
        <v>333</v>
      </c>
      <c r="B308" s="75" t="s">
        <v>1826</v>
      </c>
      <c r="C308" s="27" t="s">
        <v>1804</v>
      </c>
      <c r="D308" s="27" t="s">
        <v>1805</v>
      </c>
      <c r="E308" s="27" t="s">
        <v>1463</v>
      </c>
      <c r="F308" s="27" t="s">
        <v>1885</v>
      </c>
      <c r="G308" s="75" t="s">
        <v>1886</v>
      </c>
      <c r="H308" s="75" t="s">
        <v>1402</v>
      </c>
      <c r="I308" s="75" t="s">
        <v>1681</v>
      </c>
      <c r="J308" s="75" t="s">
        <v>1887</v>
      </c>
    </row>
    <row r="309" spans="1:10" ht="96">
      <c r="A309" s="75" t="s">
        <v>333</v>
      </c>
      <c r="B309" s="75" t="s">
        <v>1826</v>
      </c>
      <c r="C309" s="27" t="s">
        <v>1804</v>
      </c>
      <c r="D309" s="27" t="s">
        <v>1805</v>
      </c>
      <c r="E309" s="27" t="s">
        <v>1463</v>
      </c>
      <c r="F309" s="27" t="s">
        <v>1888</v>
      </c>
      <c r="G309" s="75" t="s">
        <v>1519</v>
      </c>
      <c r="H309" s="75" t="s">
        <v>1889</v>
      </c>
      <c r="I309" s="75" t="s">
        <v>1890</v>
      </c>
      <c r="J309" s="75" t="s">
        <v>1891</v>
      </c>
    </row>
    <row r="310" spans="1:10" ht="96">
      <c r="A310" s="75" t="s">
        <v>333</v>
      </c>
      <c r="B310" s="75" t="s">
        <v>1826</v>
      </c>
      <c r="C310" s="27" t="s">
        <v>1804</v>
      </c>
      <c r="D310" s="27" t="s">
        <v>1805</v>
      </c>
      <c r="E310" s="27" t="s">
        <v>1463</v>
      </c>
      <c r="F310" s="27" t="s">
        <v>1892</v>
      </c>
      <c r="G310" s="75" t="s">
        <v>1893</v>
      </c>
      <c r="H310" s="75" t="s">
        <v>1894</v>
      </c>
      <c r="I310" s="75" t="s">
        <v>1895</v>
      </c>
      <c r="J310" s="75" t="s">
        <v>1896</v>
      </c>
    </row>
    <row r="311" spans="1:10" ht="96">
      <c r="A311" s="75" t="s">
        <v>333</v>
      </c>
      <c r="B311" s="75" t="s">
        <v>1826</v>
      </c>
      <c r="C311" s="27" t="s">
        <v>1804</v>
      </c>
      <c r="D311" s="27" t="s">
        <v>1805</v>
      </c>
      <c r="E311" s="27" t="s">
        <v>1463</v>
      </c>
      <c r="F311" s="27" t="s">
        <v>1897</v>
      </c>
      <c r="G311" s="75" t="s">
        <v>1898</v>
      </c>
      <c r="H311" s="75" t="s">
        <v>1899</v>
      </c>
      <c r="I311" s="75" t="s">
        <v>1900</v>
      </c>
      <c r="J311" s="75" t="s">
        <v>1901</v>
      </c>
    </row>
    <row r="312" spans="1:10" ht="96">
      <c r="A312" s="75" t="s">
        <v>333</v>
      </c>
      <c r="B312" s="75" t="s">
        <v>1826</v>
      </c>
      <c r="C312" s="27" t="s">
        <v>1804</v>
      </c>
      <c r="D312" s="27" t="s">
        <v>1805</v>
      </c>
      <c r="E312" s="27" t="s">
        <v>1463</v>
      </c>
      <c r="F312" s="27" t="s">
        <v>1902</v>
      </c>
      <c r="G312" s="75" t="s">
        <v>1903</v>
      </c>
      <c r="H312" s="75" t="s">
        <v>1904</v>
      </c>
      <c r="I312" s="75" t="s">
        <v>1905</v>
      </c>
      <c r="J312" s="75" t="s">
        <v>1906</v>
      </c>
    </row>
    <row r="313" spans="1:10" ht="96">
      <c r="A313" s="75" t="s">
        <v>333</v>
      </c>
      <c r="B313" s="75" t="s">
        <v>1826</v>
      </c>
      <c r="C313" s="27" t="s">
        <v>1804</v>
      </c>
      <c r="D313" s="27" t="s">
        <v>1805</v>
      </c>
      <c r="E313" s="27" t="s">
        <v>1463</v>
      </c>
      <c r="F313" s="27" t="s">
        <v>1907</v>
      </c>
      <c r="G313" s="75" t="s">
        <v>1908</v>
      </c>
      <c r="H313" s="75" t="s">
        <v>1909</v>
      </c>
      <c r="I313" s="75" t="s">
        <v>1910</v>
      </c>
      <c r="J313" s="75" t="s">
        <v>1911</v>
      </c>
    </row>
    <row r="314" spans="1:10" ht="96">
      <c r="A314" s="75" t="s">
        <v>333</v>
      </c>
      <c r="B314" s="75" t="s">
        <v>1826</v>
      </c>
      <c r="C314" s="27" t="s">
        <v>1804</v>
      </c>
      <c r="D314" s="27" t="s">
        <v>1805</v>
      </c>
      <c r="E314" s="27" t="s">
        <v>1463</v>
      </c>
      <c r="F314" s="27" t="s">
        <v>1912</v>
      </c>
      <c r="G314" s="75" t="s">
        <v>1913</v>
      </c>
      <c r="H314" s="75" t="s">
        <v>1914</v>
      </c>
      <c r="I314" s="75" t="s">
        <v>1915</v>
      </c>
      <c r="J314" s="133" t="s">
        <v>1916</v>
      </c>
    </row>
    <row r="315" spans="1:10" ht="96">
      <c r="A315" s="75" t="s">
        <v>333</v>
      </c>
      <c r="B315" s="75" t="s">
        <v>1826</v>
      </c>
      <c r="C315" s="27" t="s">
        <v>1804</v>
      </c>
      <c r="D315" s="27" t="s">
        <v>1805</v>
      </c>
      <c r="E315" s="27" t="s">
        <v>1463</v>
      </c>
      <c r="F315" s="27" t="s">
        <v>1917</v>
      </c>
      <c r="G315" s="75" t="s">
        <v>1918</v>
      </c>
      <c r="H315" s="75" t="s">
        <v>1919</v>
      </c>
      <c r="I315" s="75" t="s">
        <v>1920</v>
      </c>
      <c r="J315" s="133" t="s">
        <v>1921</v>
      </c>
    </row>
    <row r="316" spans="1:10" ht="96">
      <c r="A316" s="75" t="s">
        <v>333</v>
      </c>
      <c r="B316" s="75" t="s">
        <v>1826</v>
      </c>
      <c r="C316" s="27" t="s">
        <v>1804</v>
      </c>
      <c r="D316" s="27" t="s">
        <v>1805</v>
      </c>
      <c r="E316" s="27" t="s">
        <v>1463</v>
      </c>
      <c r="F316" s="27" t="s">
        <v>1922</v>
      </c>
      <c r="G316" s="75" t="s">
        <v>1923</v>
      </c>
      <c r="H316" s="75" t="s">
        <v>1924</v>
      </c>
      <c r="I316" s="75" t="s">
        <v>921</v>
      </c>
      <c r="J316" s="133" t="s">
        <v>1925</v>
      </c>
    </row>
    <row r="317" spans="1:10" ht="96">
      <c r="A317" s="75" t="s">
        <v>333</v>
      </c>
      <c r="B317" s="75" t="s">
        <v>1826</v>
      </c>
      <c r="C317" s="27" t="s">
        <v>1804</v>
      </c>
      <c r="D317" s="27" t="s">
        <v>1805</v>
      </c>
      <c r="E317" s="27" t="s">
        <v>1463</v>
      </c>
      <c r="F317" s="27" t="s">
        <v>1926</v>
      </c>
      <c r="G317" s="91" t="s">
        <v>1829</v>
      </c>
      <c r="H317" s="91" t="s">
        <v>1830</v>
      </c>
      <c r="I317" s="91" t="s">
        <v>1831</v>
      </c>
      <c r="J317" s="133" t="s">
        <v>1927</v>
      </c>
    </row>
    <row r="318" spans="1:10" ht="96">
      <c r="A318" s="75" t="s">
        <v>1928</v>
      </c>
      <c r="B318" s="75" t="s">
        <v>1929</v>
      </c>
      <c r="C318" s="27" t="s">
        <v>1804</v>
      </c>
      <c r="D318" s="27" t="s">
        <v>1805</v>
      </c>
      <c r="E318" s="27" t="s">
        <v>1463</v>
      </c>
      <c r="F318" s="27" t="s">
        <v>1930</v>
      </c>
      <c r="G318" s="75" t="s">
        <v>1931</v>
      </c>
      <c r="H318" s="75" t="s">
        <v>1932</v>
      </c>
      <c r="I318" s="75" t="s">
        <v>1933</v>
      </c>
      <c r="J318" s="133" t="s">
        <v>1911</v>
      </c>
    </row>
    <row r="319" spans="1:10" s="150" customFormat="1" ht="96">
      <c r="A319" s="27" t="s">
        <v>333</v>
      </c>
      <c r="B319" s="27" t="s">
        <v>1826</v>
      </c>
      <c r="C319" s="27" t="s">
        <v>1804</v>
      </c>
      <c r="D319" s="27" t="s">
        <v>1805</v>
      </c>
      <c r="E319" s="27" t="s">
        <v>1827</v>
      </c>
      <c r="F319" s="27" t="s">
        <v>1934</v>
      </c>
      <c r="G319" s="75" t="s">
        <v>1829</v>
      </c>
      <c r="H319" s="75" t="s">
        <v>1830</v>
      </c>
      <c r="I319" s="75" t="s">
        <v>1831</v>
      </c>
      <c r="J319" s="75" t="s">
        <v>1832</v>
      </c>
    </row>
    <row r="320" spans="1:10" s="150" customFormat="1" ht="96">
      <c r="A320" s="27" t="s">
        <v>333</v>
      </c>
      <c r="B320" s="27" t="s">
        <v>1826</v>
      </c>
      <c r="C320" s="27" t="s">
        <v>1804</v>
      </c>
      <c r="D320" s="27" t="s">
        <v>1805</v>
      </c>
      <c r="E320" s="27" t="s">
        <v>1827</v>
      </c>
      <c r="F320" s="27" t="s">
        <v>1935</v>
      </c>
      <c r="G320" s="75" t="s">
        <v>1829</v>
      </c>
      <c r="H320" s="75" t="s">
        <v>1830</v>
      </c>
      <c r="I320" s="75" t="s">
        <v>1831</v>
      </c>
      <c r="J320" s="75" t="s">
        <v>1832</v>
      </c>
    </row>
    <row r="321" spans="1:10" ht="96">
      <c r="A321" s="75" t="s">
        <v>333</v>
      </c>
      <c r="B321" s="75" t="s">
        <v>1826</v>
      </c>
      <c r="C321" s="27" t="s">
        <v>1804</v>
      </c>
      <c r="D321" s="27" t="s">
        <v>1805</v>
      </c>
      <c r="E321" s="27" t="s">
        <v>1463</v>
      </c>
      <c r="F321" s="27" t="s">
        <v>1936</v>
      </c>
      <c r="G321" s="75" t="s">
        <v>1937</v>
      </c>
      <c r="H321" s="75" t="s">
        <v>1938</v>
      </c>
      <c r="I321" s="75" t="s">
        <v>1304</v>
      </c>
      <c r="J321" s="133" t="s">
        <v>1939</v>
      </c>
    </row>
    <row r="322" spans="1:10" ht="96">
      <c r="A322" s="75" t="s">
        <v>333</v>
      </c>
      <c r="B322" s="75" t="s">
        <v>1826</v>
      </c>
      <c r="C322" s="27" t="s">
        <v>1804</v>
      </c>
      <c r="D322" s="27" t="s">
        <v>1805</v>
      </c>
      <c r="E322" s="27" t="s">
        <v>1463</v>
      </c>
      <c r="F322" s="27" t="s">
        <v>1940</v>
      </c>
      <c r="G322" s="75" t="s">
        <v>1941</v>
      </c>
      <c r="H322" s="75" t="s">
        <v>1942</v>
      </c>
      <c r="I322" s="75" t="s">
        <v>1943</v>
      </c>
      <c r="J322" s="133" t="s">
        <v>1944</v>
      </c>
    </row>
    <row r="323" spans="1:10" ht="96">
      <c r="A323" s="75" t="s">
        <v>333</v>
      </c>
      <c r="B323" s="75" t="s">
        <v>1945</v>
      </c>
      <c r="C323" s="27" t="s">
        <v>1804</v>
      </c>
      <c r="D323" s="27" t="s">
        <v>1805</v>
      </c>
      <c r="E323" s="27" t="s">
        <v>1427</v>
      </c>
      <c r="F323" s="43" t="s">
        <v>1946</v>
      </c>
      <c r="G323" s="75" t="s">
        <v>1808</v>
      </c>
      <c r="H323" s="75" t="s">
        <v>1809</v>
      </c>
      <c r="I323" s="75" t="s">
        <v>1810</v>
      </c>
      <c r="J323" s="75" t="s">
        <v>1947</v>
      </c>
    </row>
    <row r="324" spans="1:10" ht="96">
      <c r="A324" s="75" t="s">
        <v>333</v>
      </c>
      <c r="B324" s="75" t="s">
        <v>1945</v>
      </c>
      <c r="C324" s="27" t="s">
        <v>1804</v>
      </c>
      <c r="D324" s="27" t="s">
        <v>1805</v>
      </c>
      <c r="E324" s="27" t="s">
        <v>1427</v>
      </c>
      <c r="F324" s="43" t="s">
        <v>1812</v>
      </c>
      <c r="G324" s="75" t="s">
        <v>1813</v>
      </c>
      <c r="H324" s="75" t="s">
        <v>1814</v>
      </c>
      <c r="I324" s="75" t="s">
        <v>1815</v>
      </c>
      <c r="J324" s="75" t="s">
        <v>1816</v>
      </c>
    </row>
    <row r="325" spans="1:10" ht="96">
      <c r="A325" s="75" t="s">
        <v>333</v>
      </c>
      <c r="B325" s="75" t="s">
        <v>1945</v>
      </c>
      <c r="C325" s="27" t="s">
        <v>1804</v>
      </c>
      <c r="D325" s="27" t="s">
        <v>1805</v>
      </c>
      <c r="E325" s="27" t="s">
        <v>1427</v>
      </c>
      <c r="F325" s="27" t="s">
        <v>1817</v>
      </c>
      <c r="G325" s="75" t="s">
        <v>1534</v>
      </c>
      <c r="H325" s="75" t="s">
        <v>1818</v>
      </c>
      <c r="I325" s="75" t="s">
        <v>1819</v>
      </c>
      <c r="J325" s="75" t="s">
        <v>1820</v>
      </c>
    </row>
    <row r="326" spans="1:10" ht="96">
      <c r="A326" s="75" t="s">
        <v>333</v>
      </c>
      <c r="B326" s="75" t="s">
        <v>1945</v>
      </c>
      <c r="C326" s="27" t="s">
        <v>1804</v>
      </c>
      <c r="D326" s="27" t="s">
        <v>1805</v>
      </c>
      <c r="E326" s="27" t="s">
        <v>1427</v>
      </c>
      <c r="F326" s="27" t="s">
        <v>1821</v>
      </c>
      <c r="G326" s="75" t="s">
        <v>1822</v>
      </c>
      <c r="H326" s="75" t="s">
        <v>1823</v>
      </c>
      <c r="I326" s="75" t="s">
        <v>1824</v>
      </c>
      <c r="J326" s="75" t="s">
        <v>1825</v>
      </c>
    </row>
    <row r="327" spans="1:10" ht="96">
      <c r="A327" s="75" t="s">
        <v>333</v>
      </c>
      <c r="B327" s="75" t="s">
        <v>1948</v>
      </c>
      <c r="C327" s="27" t="s">
        <v>1804</v>
      </c>
      <c r="D327" s="27" t="s">
        <v>1805</v>
      </c>
      <c r="E327" s="27" t="s">
        <v>1618</v>
      </c>
      <c r="F327" s="43" t="s">
        <v>1949</v>
      </c>
      <c r="G327" s="75" t="s">
        <v>1829</v>
      </c>
      <c r="H327" s="75" t="s">
        <v>1830</v>
      </c>
      <c r="I327" s="75" t="s">
        <v>1831</v>
      </c>
      <c r="J327" s="75" t="s">
        <v>1832</v>
      </c>
    </row>
    <row r="328" spans="1:10" ht="96">
      <c r="A328" s="75" t="s">
        <v>333</v>
      </c>
      <c r="B328" s="75" t="s">
        <v>1948</v>
      </c>
      <c r="C328" s="27" t="s">
        <v>1804</v>
      </c>
      <c r="D328" s="27" t="s">
        <v>1805</v>
      </c>
      <c r="E328" s="27" t="s">
        <v>1618</v>
      </c>
      <c r="F328" s="27" t="s">
        <v>1821</v>
      </c>
      <c r="G328" s="75" t="s">
        <v>1822</v>
      </c>
      <c r="H328" s="75" t="s">
        <v>1823</v>
      </c>
      <c r="I328" s="75" t="s">
        <v>1824</v>
      </c>
      <c r="J328" s="75" t="s">
        <v>1825</v>
      </c>
    </row>
    <row r="329" spans="1:10" ht="96">
      <c r="A329" s="75" t="s">
        <v>333</v>
      </c>
      <c r="B329" s="75" t="s">
        <v>1948</v>
      </c>
      <c r="C329" s="27" t="s">
        <v>1804</v>
      </c>
      <c r="D329" s="27" t="s">
        <v>1805</v>
      </c>
      <c r="E329" s="27" t="s">
        <v>1618</v>
      </c>
      <c r="F329" s="27" t="s">
        <v>1950</v>
      </c>
      <c r="G329" s="75" t="s">
        <v>1829</v>
      </c>
      <c r="H329" s="75" t="s">
        <v>1830</v>
      </c>
      <c r="I329" s="75" t="s">
        <v>1831</v>
      </c>
      <c r="J329" s="75" t="s">
        <v>1832</v>
      </c>
    </row>
    <row r="330" spans="1:10" ht="96">
      <c r="A330" s="75" t="s">
        <v>333</v>
      </c>
      <c r="B330" s="75" t="s">
        <v>1948</v>
      </c>
      <c r="C330" s="27" t="s">
        <v>1804</v>
      </c>
      <c r="D330" s="27" t="s">
        <v>1805</v>
      </c>
      <c r="E330" s="27" t="s">
        <v>1618</v>
      </c>
      <c r="F330" s="27" t="s">
        <v>1812</v>
      </c>
      <c r="G330" s="75" t="s">
        <v>1813</v>
      </c>
      <c r="H330" s="75" t="s">
        <v>1814</v>
      </c>
      <c r="I330" s="75" t="s">
        <v>1815</v>
      </c>
      <c r="J330" s="75" t="s">
        <v>1816</v>
      </c>
    </row>
    <row r="331" spans="1:10" ht="96">
      <c r="A331" s="75" t="s">
        <v>333</v>
      </c>
      <c r="B331" s="75" t="s">
        <v>1948</v>
      </c>
      <c r="C331" s="27" t="s">
        <v>1804</v>
      </c>
      <c r="D331" s="27" t="s">
        <v>1805</v>
      </c>
      <c r="E331" s="27" t="s">
        <v>1618</v>
      </c>
      <c r="F331" s="27" t="s">
        <v>1817</v>
      </c>
      <c r="G331" s="75" t="s">
        <v>1534</v>
      </c>
      <c r="H331" s="75" t="s">
        <v>1818</v>
      </c>
      <c r="I331" s="75" t="s">
        <v>1819</v>
      </c>
      <c r="J331" s="75" t="s">
        <v>1820</v>
      </c>
    </row>
    <row r="332" spans="1:10" ht="96">
      <c r="A332" s="75" t="s">
        <v>333</v>
      </c>
      <c r="B332" s="75" t="s">
        <v>1948</v>
      </c>
      <c r="C332" s="27" t="s">
        <v>1804</v>
      </c>
      <c r="D332" s="27" t="s">
        <v>1805</v>
      </c>
      <c r="E332" s="27" t="s">
        <v>1618</v>
      </c>
      <c r="F332" s="27" t="s">
        <v>1951</v>
      </c>
      <c r="G332" s="75" t="s">
        <v>1952</v>
      </c>
      <c r="H332" s="75" t="s">
        <v>1953</v>
      </c>
      <c r="I332" s="75" t="s">
        <v>1954</v>
      </c>
      <c r="J332" s="75" t="s">
        <v>1955</v>
      </c>
    </row>
    <row r="333" spans="1:10" ht="96">
      <c r="A333" s="75" t="s">
        <v>333</v>
      </c>
      <c r="B333" s="75" t="s">
        <v>1948</v>
      </c>
      <c r="C333" s="27" t="s">
        <v>1804</v>
      </c>
      <c r="D333" s="27" t="s">
        <v>1805</v>
      </c>
      <c r="E333" s="27" t="s">
        <v>1618</v>
      </c>
      <c r="F333" s="27" t="s">
        <v>1956</v>
      </c>
      <c r="G333" s="75" t="s">
        <v>1957</v>
      </c>
      <c r="H333" s="75" t="s">
        <v>1958</v>
      </c>
      <c r="I333" s="75" t="s">
        <v>1959</v>
      </c>
      <c r="J333" s="75" t="s">
        <v>1960</v>
      </c>
    </row>
    <row r="334" spans="1:10" ht="96">
      <c r="A334" s="75" t="s">
        <v>333</v>
      </c>
      <c r="B334" s="75" t="s">
        <v>1948</v>
      </c>
      <c r="C334" s="27" t="s">
        <v>1804</v>
      </c>
      <c r="D334" s="27" t="s">
        <v>1805</v>
      </c>
      <c r="E334" s="27" t="s">
        <v>1618</v>
      </c>
      <c r="F334" s="27" t="s">
        <v>1961</v>
      </c>
      <c r="G334" s="75" t="s">
        <v>1962</v>
      </c>
      <c r="H334" s="75" t="s">
        <v>1963</v>
      </c>
      <c r="I334" s="75" t="s">
        <v>1964</v>
      </c>
      <c r="J334" s="75" t="s">
        <v>1965</v>
      </c>
    </row>
    <row r="335" spans="1:10" ht="96">
      <c r="A335" s="75" t="s">
        <v>333</v>
      </c>
      <c r="B335" s="75" t="s">
        <v>1948</v>
      </c>
      <c r="C335" s="27" t="s">
        <v>1804</v>
      </c>
      <c r="D335" s="27" t="s">
        <v>1805</v>
      </c>
      <c r="E335" s="27" t="s">
        <v>1618</v>
      </c>
      <c r="F335" s="27" t="s">
        <v>1966</v>
      </c>
      <c r="G335" s="75" t="s">
        <v>1967</v>
      </c>
      <c r="H335" s="75" t="s">
        <v>1293</v>
      </c>
      <c r="I335" s="75" t="s">
        <v>1186</v>
      </c>
      <c r="J335" s="75" t="s">
        <v>1968</v>
      </c>
    </row>
    <row r="336" spans="1:10" ht="96">
      <c r="A336" s="75" t="s">
        <v>333</v>
      </c>
      <c r="B336" s="75" t="s">
        <v>1948</v>
      </c>
      <c r="C336" s="27" t="s">
        <v>1804</v>
      </c>
      <c r="D336" s="27" t="s">
        <v>1805</v>
      </c>
      <c r="E336" s="27" t="s">
        <v>1618</v>
      </c>
      <c r="F336" s="27" t="s">
        <v>1969</v>
      </c>
      <c r="G336" s="75" t="s">
        <v>1970</v>
      </c>
      <c r="H336" s="75" t="s">
        <v>1033</v>
      </c>
      <c r="I336" s="75" t="s">
        <v>1394</v>
      </c>
      <c r="J336" s="75" t="s">
        <v>1971</v>
      </c>
    </row>
    <row r="337" spans="1:10" ht="96">
      <c r="A337" s="75" t="s">
        <v>333</v>
      </c>
      <c r="B337" s="75" t="s">
        <v>1948</v>
      </c>
      <c r="C337" s="27" t="s">
        <v>1804</v>
      </c>
      <c r="D337" s="27" t="s">
        <v>1805</v>
      </c>
      <c r="E337" s="27" t="s">
        <v>1618</v>
      </c>
      <c r="F337" s="27" t="s">
        <v>1972</v>
      </c>
      <c r="G337" s="75" t="s">
        <v>1973</v>
      </c>
      <c r="H337" s="75" t="s">
        <v>1974</v>
      </c>
      <c r="I337" s="75" t="s">
        <v>1975</v>
      </c>
      <c r="J337" s="75" t="s">
        <v>1976</v>
      </c>
    </row>
    <row r="338" spans="1:10" ht="96">
      <c r="A338" s="75" t="s">
        <v>333</v>
      </c>
      <c r="B338" s="75" t="s">
        <v>1948</v>
      </c>
      <c r="C338" s="27" t="s">
        <v>1804</v>
      </c>
      <c r="D338" s="27" t="s">
        <v>1805</v>
      </c>
      <c r="E338" s="27" t="s">
        <v>1618</v>
      </c>
      <c r="F338" s="27" t="s">
        <v>1977</v>
      </c>
      <c r="G338" s="75" t="s">
        <v>1978</v>
      </c>
      <c r="H338" s="75" t="s">
        <v>1979</v>
      </c>
      <c r="I338" s="75" t="s">
        <v>1091</v>
      </c>
      <c r="J338" s="75" t="s">
        <v>1980</v>
      </c>
    </row>
    <row r="339" spans="1:10" ht="96">
      <c r="A339" s="75" t="s">
        <v>333</v>
      </c>
      <c r="B339" s="75" t="s">
        <v>1948</v>
      </c>
      <c r="C339" s="27" t="s">
        <v>1804</v>
      </c>
      <c r="D339" s="27" t="s">
        <v>1805</v>
      </c>
      <c r="E339" s="27" t="s">
        <v>1618</v>
      </c>
      <c r="F339" s="27" t="s">
        <v>1981</v>
      </c>
      <c r="G339" s="75" t="s">
        <v>1982</v>
      </c>
      <c r="H339" s="75" t="s">
        <v>1398</v>
      </c>
      <c r="I339" s="75" t="s">
        <v>1859</v>
      </c>
      <c r="J339" s="75" t="s">
        <v>1983</v>
      </c>
    </row>
    <row r="340" spans="1:10" ht="96">
      <c r="A340" s="75" t="s">
        <v>333</v>
      </c>
      <c r="B340" s="75" t="s">
        <v>1948</v>
      </c>
      <c r="C340" s="27" t="s">
        <v>1804</v>
      </c>
      <c r="D340" s="27" t="s">
        <v>1805</v>
      </c>
      <c r="E340" s="27" t="s">
        <v>1618</v>
      </c>
      <c r="F340" s="27" t="s">
        <v>1984</v>
      </c>
      <c r="G340" s="75" t="s">
        <v>1985</v>
      </c>
      <c r="H340" s="75" t="s">
        <v>1986</v>
      </c>
      <c r="I340" s="75" t="s">
        <v>1356</v>
      </c>
      <c r="J340" s="75" t="s">
        <v>1987</v>
      </c>
    </row>
    <row r="341" spans="1:10" ht="96">
      <c r="A341" s="75" t="s">
        <v>333</v>
      </c>
      <c r="B341" s="75" t="s">
        <v>1948</v>
      </c>
      <c r="C341" s="27" t="s">
        <v>1804</v>
      </c>
      <c r="D341" s="27" t="s">
        <v>1805</v>
      </c>
      <c r="E341" s="27" t="s">
        <v>1618</v>
      </c>
      <c r="F341" s="27" t="s">
        <v>1988</v>
      </c>
      <c r="G341" s="75" t="s">
        <v>1989</v>
      </c>
      <c r="H341" s="75" t="s">
        <v>1039</v>
      </c>
      <c r="I341" s="75" t="s">
        <v>1990</v>
      </c>
      <c r="J341" s="75" t="s">
        <v>1991</v>
      </c>
    </row>
    <row r="342" spans="1:10" ht="96">
      <c r="A342" s="75" t="s">
        <v>333</v>
      </c>
      <c r="B342" s="75" t="s">
        <v>1948</v>
      </c>
      <c r="C342" s="27" t="s">
        <v>1804</v>
      </c>
      <c r="D342" s="27" t="s">
        <v>1805</v>
      </c>
      <c r="E342" s="27" t="s">
        <v>1618</v>
      </c>
      <c r="F342" s="27" t="s">
        <v>1992</v>
      </c>
      <c r="G342" s="75" t="s">
        <v>1993</v>
      </c>
      <c r="H342" s="75" t="s">
        <v>1120</v>
      </c>
      <c r="I342" s="75" t="s">
        <v>1994</v>
      </c>
      <c r="J342" s="75" t="s">
        <v>1995</v>
      </c>
    </row>
    <row r="343" spans="1:10" ht="96">
      <c r="A343" s="75" t="s">
        <v>333</v>
      </c>
      <c r="B343" s="75" t="s">
        <v>1948</v>
      </c>
      <c r="C343" s="27" t="s">
        <v>1804</v>
      </c>
      <c r="D343" s="27" t="s">
        <v>1805</v>
      </c>
      <c r="E343" s="27" t="s">
        <v>1618</v>
      </c>
      <c r="F343" s="43" t="s">
        <v>1996</v>
      </c>
      <c r="G343" s="75" t="s">
        <v>1997</v>
      </c>
      <c r="H343" s="75" t="s">
        <v>1998</v>
      </c>
      <c r="I343" s="75" t="s">
        <v>1536</v>
      </c>
      <c r="J343" s="75" t="s">
        <v>1999</v>
      </c>
    </row>
    <row r="344" spans="1:10" ht="96">
      <c r="A344" s="75" t="s">
        <v>333</v>
      </c>
      <c r="B344" s="75" t="s">
        <v>1948</v>
      </c>
      <c r="C344" s="27" t="s">
        <v>1804</v>
      </c>
      <c r="D344" s="27" t="s">
        <v>1805</v>
      </c>
      <c r="E344" s="27" t="s">
        <v>1618</v>
      </c>
      <c r="F344" s="27" t="s">
        <v>2000</v>
      </c>
      <c r="G344" s="75" t="s">
        <v>1970</v>
      </c>
      <c r="H344" s="75" t="s">
        <v>1402</v>
      </c>
      <c r="I344" s="75" t="s">
        <v>2001</v>
      </c>
      <c r="J344" s="75" t="s">
        <v>2002</v>
      </c>
    </row>
    <row r="345" spans="1:10">
      <c r="A345" s="171">
        <v>20257</v>
      </c>
      <c r="B345" s="171">
        <v>23</v>
      </c>
      <c r="C345" s="172" t="s">
        <v>2003</v>
      </c>
      <c r="D345" s="172" t="s">
        <v>2004</v>
      </c>
      <c r="E345" s="173" t="s">
        <v>937</v>
      </c>
      <c r="F345" s="172" t="s">
        <v>2005</v>
      </c>
      <c r="G345" s="171" t="s">
        <v>2006</v>
      </c>
      <c r="H345" s="171" t="s">
        <v>1074</v>
      </c>
      <c r="I345" s="171" t="s">
        <v>2007</v>
      </c>
      <c r="J345" s="171" t="s">
        <v>2008</v>
      </c>
    </row>
    <row r="346" spans="1:10" s="176" customFormat="1" ht="78.75">
      <c r="A346" s="174" t="s">
        <v>371</v>
      </c>
      <c r="B346" s="174"/>
      <c r="C346" s="175" t="s">
        <v>2009</v>
      </c>
      <c r="D346" s="175" t="s">
        <v>2010</v>
      </c>
      <c r="E346" s="27" t="s">
        <v>1618</v>
      </c>
      <c r="F346" s="175" t="s">
        <v>2011</v>
      </c>
      <c r="G346" s="174" t="s">
        <v>2012</v>
      </c>
      <c r="H346" s="174" t="s">
        <v>2013</v>
      </c>
      <c r="I346" s="174" t="s">
        <v>2014</v>
      </c>
      <c r="J346" s="175" t="s">
        <v>2015</v>
      </c>
    </row>
    <row r="347" spans="1:10" s="176" customFormat="1" ht="78.75">
      <c r="A347" s="174" t="s">
        <v>371</v>
      </c>
      <c r="B347" s="174"/>
      <c r="C347" s="175" t="s">
        <v>2009</v>
      </c>
      <c r="D347" s="175" t="s">
        <v>2010</v>
      </c>
      <c r="E347" s="27" t="s">
        <v>1618</v>
      </c>
      <c r="F347" s="175" t="s">
        <v>2016</v>
      </c>
      <c r="G347" s="174" t="s">
        <v>2012</v>
      </c>
      <c r="H347" s="174" t="s">
        <v>2013</v>
      </c>
      <c r="I347" s="174" t="s">
        <v>2014</v>
      </c>
      <c r="J347" s="175" t="s">
        <v>2015</v>
      </c>
    </row>
    <row r="348" spans="1:10" s="176" customFormat="1" ht="78.75">
      <c r="A348" s="174" t="s">
        <v>371</v>
      </c>
      <c r="B348" s="174"/>
      <c r="C348" s="175" t="s">
        <v>2009</v>
      </c>
      <c r="D348" s="175" t="s">
        <v>2010</v>
      </c>
      <c r="E348" s="27" t="s">
        <v>1618</v>
      </c>
      <c r="F348" s="175" t="s">
        <v>2017</v>
      </c>
      <c r="G348" s="174" t="s">
        <v>2012</v>
      </c>
      <c r="H348" s="174" t="s">
        <v>2013</v>
      </c>
      <c r="I348" s="174" t="s">
        <v>2014</v>
      </c>
      <c r="J348" s="175" t="s">
        <v>2015</v>
      </c>
    </row>
    <row r="349" spans="1:10" s="178" customFormat="1" ht="101.25">
      <c r="A349" s="177" t="s">
        <v>377</v>
      </c>
      <c r="B349" s="177" t="s">
        <v>2018</v>
      </c>
      <c r="C349" s="177" t="s">
        <v>2019</v>
      </c>
      <c r="D349" s="177" t="s">
        <v>2020</v>
      </c>
      <c r="E349" s="177" t="s">
        <v>1618</v>
      </c>
      <c r="F349" s="177" t="s">
        <v>2021</v>
      </c>
      <c r="G349" s="177" t="s">
        <v>2022</v>
      </c>
      <c r="H349" s="177" t="s">
        <v>1033</v>
      </c>
      <c r="I349" s="177" t="s">
        <v>1051</v>
      </c>
      <c r="J349" s="177" t="s">
        <v>2023</v>
      </c>
    </row>
    <row r="350" spans="1:10" s="178" customFormat="1" ht="101.25">
      <c r="A350" s="177" t="s">
        <v>377</v>
      </c>
      <c r="B350" s="177" t="s">
        <v>2018</v>
      </c>
      <c r="C350" s="177" t="s">
        <v>2019</v>
      </c>
      <c r="D350" s="177" t="s">
        <v>2020</v>
      </c>
      <c r="E350" s="177" t="s">
        <v>1618</v>
      </c>
      <c r="F350" s="177" t="s">
        <v>2024</v>
      </c>
      <c r="G350" s="177" t="s">
        <v>2025</v>
      </c>
      <c r="H350" s="177" t="s">
        <v>2026</v>
      </c>
      <c r="I350" s="177" t="s">
        <v>2027</v>
      </c>
      <c r="J350" s="177" t="s">
        <v>2028</v>
      </c>
    </row>
    <row r="351" spans="1:10" s="178" customFormat="1" ht="101.25">
      <c r="A351" s="177" t="s">
        <v>377</v>
      </c>
      <c r="B351" s="177" t="s">
        <v>2018</v>
      </c>
      <c r="C351" s="177" t="s">
        <v>2019</v>
      </c>
      <c r="D351" s="177" t="s">
        <v>2020</v>
      </c>
      <c r="E351" s="177" t="s">
        <v>1618</v>
      </c>
      <c r="F351" s="177" t="s">
        <v>2029</v>
      </c>
      <c r="G351" s="177" t="s">
        <v>2022</v>
      </c>
      <c r="H351" s="177" t="s">
        <v>1033</v>
      </c>
      <c r="I351" s="177" t="s">
        <v>1051</v>
      </c>
      <c r="J351" s="177" t="s">
        <v>2023</v>
      </c>
    </row>
    <row r="352" spans="1:10" s="178" customFormat="1" ht="101.25">
      <c r="A352" s="177" t="s">
        <v>377</v>
      </c>
      <c r="B352" s="177" t="s">
        <v>2018</v>
      </c>
      <c r="C352" s="177" t="s">
        <v>2019</v>
      </c>
      <c r="D352" s="177" t="s">
        <v>2020</v>
      </c>
      <c r="E352" s="177" t="s">
        <v>1618</v>
      </c>
      <c r="F352" s="177" t="s">
        <v>2030</v>
      </c>
      <c r="G352" s="177" t="s">
        <v>2031</v>
      </c>
      <c r="H352" s="177" t="s">
        <v>2032</v>
      </c>
      <c r="I352" s="177" t="s">
        <v>2033</v>
      </c>
      <c r="J352" s="177" t="s">
        <v>2034</v>
      </c>
    </row>
    <row r="353" spans="1:10" s="178" customFormat="1" ht="101.25">
      <c r="A353" s="177" t="s">
        <v>377</v>
      </c>
      <c r="B353" s="177" t="s">
        <v>2018</v>
      </c>
      <c r="C353" s="177" t="s">
        <v>2019</v>
      </c>
      <c r="D353" s="177" t="s">
        <v>2020</v>
      </c>
      <c r="E353" s="177" t="s">
        <v>1618</v>
      </c>
      <c r="F353" s="177" t="s">
        <v>2035</v>
      </c>
      <c r="G353" s="177" t="s">
        <v>2031</v>
      </c>
      <c r="H353" s="177" t="s">
        <v>2032</v>
      </c>
      <c r="I353" s="177" t="s">
        <v>2033</v>
      </c>
      <c r="J353" s="177" t="s">
        <v>2034</v>
      </c>
    </row>
    <row r="354" spans="1:10" s="178" customFormat="1" ht="101.25">
      <c r="A354" s="177" t="s">
        <v>377</v>
      </c>
      <c r="B354" s="177" t="s">
        <v>2018</v>
      </c>
      <c r="C354" s="177" t="s">
        <v>2019</v>
      </c>
      <c r="D354" s="177" t="s">
        <v>2020</v>
      </c>
      <c r="E354" s="177" t="s">
        <v>1618</v>
      </c>
      <c r="F354" s="177" t="s">
        <v>2036</v>
      </c>
      <c r="G354" s="177" t="s">
        <v>2037</v>
      </c>
      <c r="H354" s="177" t="s">
        <v>1086</v>
      </c>
      <c r="I354" s="177" t="s">
        <v>2038</v>
      </c>
      <c r="J354" s="177" t="s">
        <v>2039</v>
      </c>
    </row>
    <row r="355" spans="1:10" s="178" customFormat="1" ht="101.25">
      <c r="A355" s="177" t="s">
        <v>377</v>
      </c>
      <c r="B355" s="177" t="s">
        <v>2018</v>
      </c>
      <c r="C355" s="177" t="s">
        <v>2019</v>
      </c>
      <c r="D355" s="177" t="s">
        <v>2020</v>
      </c>
      <c r="E355" s="177" t="s">
        <v>1618</v>
      </c>
      <c r="F355" s="177" t="s">
        <v>2040</v>
      </c>
      <c r="G355" s="177" t="s">
        <v>2041</v>
      </c>
      <c r="H355" s="177" t="s">
        <v>2042</v>
      </c>
      <c r="I355" s="177" t="s">
        <v>2043</v>
      </c>
      <c r="J355" s="177" t="s">
        <v>2044</v>
      </c>
    </row>
    <row r="356" spans="1:10" s="178" customFormat="1" ht="101.25">
      <c r="A356" s="177" t="s">
        <v>377</v>
      </c>
      <c r="B356" s="177" t="s">
        <v>2018</v>
      </c>
      <c r="C356" s="177" t="s">
        <v>2019</v>
      </c>
      <c r="D356" s="177" t="s">
        <v>2020</v>
      </c>
      <c r="E356" s="177" t="s">
        <v>1618</v>
      </c>
      <c r="F356" s="177" t="s">
        <v>2045</v>
      </c>
      <c r="G356" s="177" t="s">
        <v>2046</v>
      </c>
      <c r="H356" s="177" t="s">
        <v>1963</v>
      </c>
      <c r="I356" s="177" t="s">
        <v>2047</v>
      </c>
      <c r="J356" s="177" t="s">
        <v>2048</v>
      </c>
    </row>
    <row r="357" spans="1:10" s="178" customFormat="1" ht="101.25">
      <c r="A357" s="177" t="s">
        <v>377</v>
      </c>
      <c r="B357" s="177" t="s">
        <v>2049</v>
      </c>
      <c r="C357" s="177" t="s">
        <v>2019</v>
      </c>
      <c r="D357" s="177" t="s">
        <v>2020</v>
      </c>
      <c r="E357" s="177" t="s">
        <v>1427</v>
      </c>
      <c r="F357" s="177" t="s">
        <v>2021</v>
      </c>
      <c r="G357" s="177" t="s">
        <v>2050</v>
      </c>
      <c r="H357" s="177" t="s">
        <v>2051</v>
      </c>
      <c r="I357" s="177" t="s">
        <v>2052</v>
      </c>
      <c r="J357" s="177" t="s">
        <v>2053</v>
      </c>
    </row>
    <row r="358" spans="1:10" s="178" customFormat="1" ht="101.25">
      <c r="A358" s="177" t="s">
        <v>377</v>
      </c>
      <c r="B358" s="177" t="s">
        <v>2054</v>
      </c>
      <c r="C358" s="177" t="s">
        <v>2019</v>
      </c>
      <c r="D358" s="177" t="s">
        <v>2020</v>
      </c>
      <c r="E358" s="177" t="s">
        <v>1806</v>
      </c>
      <c r="F358" s="177" t="s">
        <v>2021</v>
      </c>
      <c r="G358" s="177" t="s">
        <v>2055</v>
      </c>
      <c r="H358" s="177" t="s">
        <v>2056</v>
      </c>
      <c r="I358" s="177" t="s">
        <v>2057</v>
      </c>
      <c r="J358" s="177" t="s">
        <v>2058</v>
      </c>
    </row>
    <row r="359" spans="1:10" s="178" customFormat="1" ht="101.25">
      <c r="A359" s="177" t="s">
        <v>377</v>
      </c>
      <c r="B359" s="177" t="s">
        <v>2059</v>
      </c>
      <c r="C359" s="177" t="s">
        <v>2019</v>
      </c>
      <c r="D359" s="177" t="s">
        <v>2020</v>
      </c>
      <c r="E359" s="177" t="s">
        <v>1463</v>
      </c>
      <c r="F359" s="177" t="s">
        <v>2060</v>
      </c>
      <c r="G359" s="177" t="s">
        <v>2061</v>
      </c>
      <c r="H359" s="177" t="s">
        <v>2062</v>
      </c>
      <c r="I359" s="177" t="s">
        <v>2063</v>
      </c>
      <c r="J359" s="179" t="s">
        <v>2064</v>
      </c>
    </row>
    <row r="360" spans="1:10" s="178" customFormat="1" ht="101.25">
      <c r="A360" s="177" t="s">
        <v>377</v>
      </c>
      <c r="B360" s="177" t="s">
        <v>2059</v>
      </c>
      <c r="C360" s="177" t="s">
        <v>2019</v>
      </c>
      <c r="D360" s="177" t="s">
        <v>2020</v>
      </c>
      <c r="E360" s="177" t="s">
        <v>1463</v>
      </c>
      <c r="F360" s="177" t="s">
        <v>2065</v>
      </c>
      <c r="G360" s="177" t="s">
        <v>2066</v>
      </c>
      <c r="H360" s="177" t="s">
        <v>1373</v>
      </c>
      <c r="I360" s="177" t="s">
        <v>2067</v>
      </c>
      <c r="J360" s="179" t="s">
        <v>2068</v>
      </c>
    </row>
    <row r="361" spans="1:10" s="178" customFormat="1" ht="101.25">
      <c r="A361" s="177" t="s">
        <v>377</v>
      </c>
      <c r="B361" s="177" t="s">
        <v>2059</v>
      </c>
      <c r="C361" s="177" t="s">
        <v>2019</v>
      </c>
      <c r="D361" s="177" t="s">
        <v>2020</v>
      </c>
      <c r="E361" s="177" t="s">
        <v>1463</v>
      </c>
      <c r="F361" s="177" t="s">
        <v>2069</v>
      </c>
      <c r="G361" s="180" t="s">
        <v>2070</v>
      </c>
      <c r="H361" s="180" t="s">
        <v>2071</v>
      </c>
      <c r="I361" s="180" t="s">
        <v>2072</v>
      </c>
      <c r="J361" s="180" t="s">
        <v>2073</v>
      </c>
    </row>
    <row r="362" spans="1:10" s="178" customFormat="1" ht="101.25">
      <c r="A362" s="177" t="s">
        <v>377</v>
      </c>
      <c r="B362" s="177" t="s">
        <v>2059</v>
      </c>
      <c r="C362" s="177" t="s">
        <v>2019</v>
      </c>
      <c r="D362" s="177" t="s">
        <v>2020</v>
      </c>
      <c r="E362" s="177" t="s">
        <v>1463</v>
      </c>
      <c r="F362" s="177" t="s">
        <v>2074</v>
      </c>
      <c r="G362" s="177" t="s">
        <v>2061</v>
      </c>
      <c r="H362" s="177" t="s">
        <v>2062</v>
      </c>
      <c r="I362" s="177" t="s">
        <v>2063</v>
      </c>
      <c r="J362" s="179" t="s">
        <v>2064</v>
      </c>
    </row>
    <row r="363" spans="1:10" s="178" customFormat="1" ht="101.25">
      <c r="A363" s="177" t="s">
        <v>377</v>
      </c>
      <c r="B363" s="177" t="s">
        <v>2059</v>
      </c>
      <c r="C363" s="177" t="s">
        <v>2019</v>
      </c>
      <c r="D363" s="177" t="s">
        <v>2020</v>
      </c>
      <c r="E363" s="177" t="s">
        <v>1463</v>
      </c>
      <c r="F363" s="177" t="s">
        <v>2075</v>
      </c>
      <c r="G363" s="177" t="s">
        <v>2076</v>
      </c>
      <c r="H363" s="177" t="s">
        <v>2077</v>
      </c>
      <c r="I363" s="177" t="s">
        <v>2078</v>
      </c>
      <c r="J363" s="179" t="s">
        <v>2079</v>
      </c>
    </row>
    <row r="364" spans="1:10" s="178" customFormat="1" ht="101.25">
      <c r="A364" s="177" t="s">
        <v>377</v>
      </c>
      <c r="B364" s="177" t="s">
        <v>2059</v>
      </c>
      <c r="C364" s="177" t="s">
        <v>2019</v>
      </c>
      <c r="D364" s="177" t="s">
        <v>2020</v>
      </c>
      <c r="E364" s="177" t="s">
        <v>1463</v>
      </c>
      <c r="F364" s="177" t="s">
        <v>2080</v>
      </c>
      <c r="G364" s="177" t="s">
        <v>2081</v>
      </c>
      <c r="H364" s="177" t="s">
        <v>1373</v>
      </c>
      <c r="I364" s="177" t="s">
        <v>2067</v>
      </c>
      <c r="J364" s="179" t="s">
        <v>2082</v>
      </c>
    </row>
    <row r="365" spans="1:10" s="178" customFormat="1" ht="101.25">
      <c r="A365" s="177" t="s">
        <v>377</v>
      </c>
      <c r="B365" s="177" t="s">
        <v>2059</v>
      </c>
      <c r="C365" s="177" t="s">
        <v>2019</v>
      </c>
      <c r="D365" s="177" t="s">
        <v>2020</v>
      </c>
      <c r="E365" s="177" t="s">
        <v>1463</v>
      </c>
      <c r="F365" s="177" t="s">
        <v>2083</v>
      </c>
      <c r="G365" s="177" t="s">
        <v>2084</v>
      </c>
      <c r="H365" s="177" t="s">
        <v>2085</v>
      </c>
      <c r="I365" s="177" t="s">
        <v>1226</v>
      </c>
      <c r="J365" s="179" t="s">
        <v>2086</v>
      </c>
    </row>
    <row r="366" spans="1:10" s="178" customFormat="1" ht="101.25">
      <c r="A366" s="177" t="s">
        <v>377</v>
      </c>
      <c r="B366" s="177" t="s">
        <v>2059</v>
      </c>
      <c r="C366" s="177" t="s">
        <v>2019</v>
      </c>
      <c r="D366" s="177" t="s">
        <v>2020</v>
      </c>
      <c r="E366" s="177" t="s">
        <v>1463</v>
      </c>
      <c r="F366" s="177" t="s">
        <v>2087</v>
      </c>
      <c r="G366" s="177" t="s">
        <v>2088</v>
      </c>
      <c r="H366" s="177" t="s">
        <v>1398</v>
      </c>
      <c r="I366" s="177" t="s">
        <v>2089</v>
      </c>
      <c r="J366" s="179" t="s">
        <v>2090</v>
      </c>
    </row>
    <row r="367" spans="1:10" s="178" customFormat="1" ht="101.25">
      <c r="A367" s="177" t="s">
        <v>377</v>
      </c>
      <c r="B367" s="177" t="s">
        <v>2059</v>
      </c>
      <c r="C367" s="177" t="s">
        <v>2019</v>
      </c>
      <c r="D367" s="177" t="s">
        <v>2020</v>
      </c>
      <c r="E367" s="177" t="s">
        <v>1463</v>
      </c>
      <c r="F367" s="177" t="s">
        <v>2091</v>
      </c>
      <c r="G367" s="177" t="s">
        <v>2092</v>
      </c>
      <c r="H367" s="177" t="s">
        <v>1285</v>
      </c>
      <c r="I367" s="177" t="s">
        <v>1131</v>
      </c>
      <c r="J367" s="179" t="s">
        <v>2093</v>
      </c>
    </row>
    <row r="368" spans="1:10" s="178" customFormat="1" ht="101.25">
      <c r="A368" s="177" t="s">
        <v>377</v>
      </c>
      <c r="B368" s="177" t="s">
        <v>2059</v>
      </c>
      <c r="C368" s="177" t="s">
        <v>2019</v>
      </c>
      <c r="D368" s="177" t="s">
        <v>2020</v>
      </c>
      <c r="E368" s="177" t="s">
        <v>1463</v>
      </c>
      <c r="F368" s="177" t="s">
        <v>2094</v>
      </c>
      <c r="G368" s="177" t="s">
        <v>2081</v>
      </c>
      <c r="H368" s="177" t="s">
        <v>1373</v>
      </c>
      <c r="I368" s="177" t="s">
        <v>2067</v>
      </c>
      <c r="J368" s="179" t="s">
        <v>2095</v>
      </c>
    </row>
    <row r="369" spans="1:10" s="178" customFormat="1" ht="101.25">
      <c r="A369" s="177" t="s">
        <v>377</v>
      </c>
      <c r="B369" s="177" t="s">
        <v>2059</v>
      </c>
      <c r="C369" s="177" t="s">
        <v>2019</v>
      </c>
      <c r="D369" s="177" t="s">
        <v>2020</v>
      </c>
      <c r="E369" s="177" t="s">
        <v>1463</v>
      </c>
      <c r="F369" s="177" t="s">
        <v>2096</v>
      </c>
      <c r="G369" s="177" t="s">
        <v>2092</v>
      </c>
      <c r="H369" s="177" t="s">
        <v>1285</v>
      </c>
      <c r="I369" s="177" t="s">
        <v>1131</v>
      </c>
      <c r="J369" s="179" t="s">
        <v>2097</v>
      </c>
    </row>
    <row r="370" spans="1:10" s="178" customFormat="1" ht="101.25">
      <c r="A370" s="177" t="s">
        <v>377</v>
      </c>
      <c r="B370" s="177" t="s">
        <v>2059</v>
      </c>
      <c r="C370" s="177" t="s">
        <v>2019</v>
      </c>
      <c r="D370" s="177" t="s">
        <v>2020</v>
      </c>
      <c r="E370" s="177" t="s">
        <v>1463</v>
      </c>
      <c r="F370" s="177" t="s">
        <v>2098</v>
      </c>
      <c r="G370" s="177" t="s">
        <v>2099</v>
      </c>
      <c r="H370" s="177" t="s">
        <v>1676</v>
      </c>
      <c r="I370" s="177" t="s">
        <v>2100</v>
      </c>
      <c r="J370" s="179" t="s">
        <v>2101</v>
      </c>
    </row>
    <row r="371" spans="1:10" s="178" customFormat="1" ht="101.25">
      <c r="A371" s="177" t="s">
        <v>377</v>
      </c>
      <c r="B371" s="177" t="s">
        <v>2059</v>
      </c>
      <c r="C371" s="177" t="s">
        <v>2019</v>
      </c>
      <c r="D371" s="177" t="s">
        <v>2020</v>
      </c>
      <c r="E371" s="177" t="s">
        <v>1463</v>
      </c>
      <c r="F371" s="177" t="s">
        <v>2102</v>
      </c>
      <c r="G371" s="177" t="s">
        <v>2103</v>
      </c>
      <c r="H371" s="177" t="s">
        <v>2104</v>
      </c>
      <c r="I371" s="177" t="s">
        <v>2089</v>
      </c>
      <c r="J371" s="179" t="s">
        <v>2105</v>
      </c>
    </row>
    <row r="372" spans="1:10" s="178" customFormat="1" ht="101.25">
      <c r="A372" s="177" t="s">
        <v>377</v>
      </c>
      <c r="B372" s="177" t="s">
        <v>2059</v>
      </c>
      <c r="C372" s="177" t="s">
        <v>2019</v>
      </c>
      <c r="D372" s="177" t="s">
        <v>2020</v>
      </c>
      <c r="E372" s="177" t="s">
        <v>1463</v>
      </c>
      <c r="F372" s="177" t="s">
        <v>2106</v>
      </c>
      <c r="G372" s="177" t="s">
        <v>2107</v>
      </c>
      <c r="H372" s="177" t="s">
        <v>2108</v>
      </c>
      <c r="I372" s="177" t="s">
        <v>1211</v>
      </c>
      <c r="J372" s="179" t="s">
        <v>2109</v>
      </c>
    </row>
    <row r="373" spans="1:10" s="178" customFormat="1" ht="101.25">
      <c r="A373" s="177" t="s">
        <v>377</v>
      </c>
      <c r="B373" s="177" t="s">
        <v>2059</v>
      </c>
      <c r="C373" s="177" t="s">
        <v>2019</v>
      </c>
      <c r="D373" s="177" t="s">
        <v>2020</v>
      </c>
      <c r="E373" s="177" t="s">
        <v>1463</v>
      </c>
      <c r="F373" s="177" t="s">
        <v>2110</v>
      </c>
      <c r="G373" s="177" t="s">
        <v>2111</v>
      </c>
      <c r="H373" s="177" t="s">
        <v>2112</v>
      </c>
      <c r="I373" s="177" t="s">
        <v>2113</v>
      </c>
      <c r="J373" s="179" t="s">
        <v>2114</v>
      </c>
    </row>
    <row r="374" spans="1:10" s="178" customFormat="1" ht="101.25">
      <c r="A374" s="177" t="s">
        <v>377</v>
      </c>
      <c r="B374" s="177" t="s">
        <v>2059</v>
      </c>
      <c r="C374" s="177" t="s">
        <v>2019</v>
      </c>
      <c r="D374" s="177" t="s">
        <v>2020</v>
      </c>
      <c r="E374" s="177" t="s">
        <v>1463</v>
      </c>
      <c r="F374" s="177" t="s">
        <v>2115</v>
      </c>
      <c r="G374" s="177" t="s">
        <v>2116</v>
      </c>
      <c r="H374" s="177" t="s">
        <v>2117</v>
      </c>
      <c r="I374" s="177" t="s">
        <v>2118</v>
      </c>
      <c r="J374" s="179" t="s">
        <v>2119</v>
      </c>
    </row>
    <row r="375" spans="1:10" s="178" customFormat="1" ht="101.25">
      <c r="A375" s="177" t="s">
        <v>377</v>
      </c>
      <c r="B375" s="177" t="s">
        <v>2059</v>
      </c>
      <c r="C375" s="177" t="s">
        <v>2019</v>
      </c>
      <c r="D375" s="177" t="s">
        <v>2020</v>
      </c>
      <c r="E375" s="177" t="s">
        <v>1463</v>
      </c>
      <c r="F375" s="177" t="s">
        <v>2120</v>
      </c>
      <c r="G375" s="177" t="s">
        <v>2121</v>
      </c>
      <c r="H375" s="177" t="s">
        <v>1161</v>
      </c>
      <c r="I375" s="177" t="s">
        <v>1990</v>
      </c>
      <c r="J375" s="179" t="s">
        <v>2122</v>
      </c>
    </row>
    <row r="376" spans="1:10" s="178" customFormat="1" ht="101.25">
      <c r="A376" s="177" t="s">
        <v>377</v>
      </c>
      <c r="B376" s="177" t="s">
        <v>2059</v>
      </c>
      <c r="C376" s="177" t="s">
        <v>2019</v>
      </c>
      <c r="D376" s="177" t="s">
        <v>2020</v>
      </c>
      <c r="E376" s="177" t="s">
        <v>1463</v>
      </c>
      <c r="F376" s="177" t="s">
        <v>2123</v>
      </c>
      <c r="G376" s="177" t="s">
        <v>2116</v>
      </c>
      <c r="H376" s="177" t="s">
        <v>2117</v>
      </c>
      <c r="I376" s="177" t="s">
        <v>2118</v>
      </c>
      <c r="J376" s="179" t="s">
        <v>2124</v>
      </c>
    </row>
    <row r="377" spans="1:10" s="178" customFormat="1" ht="101.25">
      <c r="A377" s="177" t="s">
        <v>377</v>
      </c>
      <c r="B377" s="177" t="s">
        <v>2059</v>
      </c>
      <c r="C377" s="177" t="s">
        <v>2019</v>
      </c>
      <c r="D377" s="177" t="s">
        <v>2020</v>
      </c>
      <c r="E377" s="177" t="s">
        <v>1463</v>
      </c>
      <c r="F377" s="177" t="s">
        <v>2125</v>
      </c>
      <c r="G377" s="177" t="s">
        <v>2126</v>
      </c>
      <c r="H377" s="177" t="s">
        <v>1814</v>
      </c>
      <c r="I377" s="177" t="s">
        <v>2127</v>
      </c>
      <c r="J377" s="179" t="s">
        <v>2128</v>
      </c>
    </row>
    <row r="378" spans="1:10" s="178" customFormat="1" ht="101.25">
      <c r="A378" s="177" t="s">
        <v>377</v>
      </c>
      <c r="B378" s="177" t="s">
        <v>2059</v>
      </c>
      <c r="C378" s="177" t="s">
        <v>2019</v>
      </c>
      <c r="D378" s="177" t="s">
        <v>2020</v>
      </c>
      <c r="E378" s="177" t="s">
        <v>1463</v>
      </c>
      <c r="F378" s="177" t="s">
        <v>2129</v>
      </c>
      <c r="G378" s="177" t="s">
        <v>2130</v>
      </c>
      <c r="H378" s="177" t="s">
        <v>2062</v>
      </c>
      <c r="I378" s="177" t="s">
        <v>2131</v>
      </c>
      <c r="J378" s="179" t="s">
        <v>2132</v>
      </c>
    </row>
    <row r="379" spans="1:10" s="178" customFormat="1" ht="101.25">
      <c r="A379" s="177" t="s">
        <v>377</v>
      </c>
      <c r="B379" s="177" t="s">
        <v>2059</v>
      </c>
      <c r="C379" s="177" t="s">
        <v>2019</v>
      </c>
      <c r="D379" s="177" t="s">
        <v>2020</v>
      </c>
      <c r="E379" s="177" t="s">
        <v>1463</v>
      </c>
      <c r="F379" s="177" t="s">
        <v>2133</v>
      </c>
      <c r="G379" s="177" t="s">
        <v>2134</v>
      </c>
      <c r="H379" s="177" t="s">
        <v>2135</v>
      </c>
      <c r="I379" s="177" t="s">
        <v>2136</v>
      </c>
      <c r="J379" s="179" t="s">
        <v>2137</v>
      </c>
    </row>
    <row r="380" spans="1:10" s="178" customFormat="1" ht="101.25">
      <c r="A380" s="177" t="s">
        <v>377</v>
      </c>
      <c r="B380" s="177" t="s">
        <v>2059</v>
      </c>
      <c r="C380" s="177" t="s">
        <v>2019</v>
      </c>
      <c r="D380" s="177" t="s">
        <v>2020</v>
      </c>
      <c r="E380" s="177" t="s">
        <v>1463</v>
      </c>
      <c r="F380" s="177" t="s">
        <v>2138</v>
      </c>
      <c r="G380" s="177" t="s">
        <v>2139</v>
      </c>
      <c r="H380" s="177" t="s">
        <v>1161</v>
      </c>
      <c r="I380" s="177" t="s">
        <v>2140</v>
      </c>
      <c r="J380" s="179" t="s">
        <v>2141</v>
      </c>
    </row>
    <row r="381" spans="1:10" s="178" customFormat="1" ht="101.25">
      <c r="A381" s="177" t="s">
        <v>377</v>
      </c>
      <c r="B381" s="177" t="s">
        <v>2059</v>
      </c>
      <c r="C381" s="177" t="s">
        <v>2019</v>
      </c>
      <c r="D381" s="177" t="s">
        <v>2020</v>
      </c>
      <c r="E381" s="177" t="s">
        <v>1463</v>
      </c>
      <c r="F381" s="177" t="s">
        <v>2142</v>
      </c>
      <c r="G381" s="177" t="s">
        <v>1973</v>
      </c>
      <c r="H381" s="177" t="s">
        <v>2143</v>
      </c>
      <c r="I381" s="177" t="s">
        <v>2144</v>
      </c>
      <c r="J381" s="179" t="s">
        <v>2145</v>
      </c>
    </row>
    <row r="382" spans="1:10" s="178" customFormat="1" ht="101.25">
      <c r="A382" s="177" t="s">
        <v>377</v>
      </c>
      <c r="B382" s="177" t="s">
        <v>2059</v>
      </c>
      <c r="C382" s="177" t="s">
        <v>2019</v>
      </c>
      <c r="D382" s="177" t="s">
        <v>2020</v>
      </c>
      <c r="E382" s="177" t="s">
        <v>1463</v>
      </c>
      <c r="F382" s="177" t="s">
        <v>2146</v>
      </c>
      <c r="G382" s="177" t="s">
        <v>2081</v>
      </c>
      <c r="H382" s="177" t="s">
        <v>1373</v>
      </c>
      <c r="I382" s="177" t="s">
        <v>2067</v>
      </c>
      <c r="J382" s="179" t="s">
        <v>2147</v>
      </c>
    </row>
    <row r="383" spans="1:10" s="178" customFormat="1" ht="101.25">
      <c r="A383" s="177" t="s">
        <v>377</v>
      </c>
      <c r="B383" s="177" t="s">
        <v>2059</v>
      </c>
      <c r="C383" s="177" t="s">
        <v>2019</v>
      </c>
      <c r="D383" s="177" t="s">
        <v>2020</v>
      </c>
      <c r="E383" s="177" t="s">
        <v>1463</v>
      </c>
      <c r="F383" s="177" t="s">
        <v>2148</v>
      </c>
      <c r="G383" s="177" t="s">
        <v>2149</v>
      </c>
      <c r="H383" s="177" t="s">
        <v>1156</v>
      </c>
      <c r="I383" s="177" t="s">
        <v>2150</v>
      </c>
      <c r="J383" s="179" t="s">
        <v>2151</v>
      </c>
    </row>
    <row r="384" spans="1:10" s="178" customFormat="1" ht="101.25">
      <c r="A384" s="177" t="s">
        <v>377</v>
      </c>
      <c r="B384" s="177" t="s">
        <v>2059</v>
      </c>
      <c r="C384" s="177" t="s">
        <v>2019</v>
      </c>
      <c r="D384" s="177" t="s">
        <v>2020</v>
      </c>
      <c r="E384" s="177" t="s">
        <v>1463</v>
      </c>
      <c r="F384" s="177" t="s">
        <v>2152</v>
      </c>
      <c r="G384" s="177" t="s">
        <v>2153</v>
      </c>
      <c r="H384" s="177" t="s">
        <v>2154</v>
      </c>
      <c r="I384" s="177" t="s">
        <v>2155</v>
      </c>
      <c r="J384" s="179" t="s">
        <v>2156</v>
      </c>
    </row>
    <row r="385" spans="1:10" s="178" customFormat="1" ht="101.25">
      <c r="A385" s="177" t="s">
        <v>377</v>
      </c>
      <c r="B385" s="177" t="s">
        <v>2059</v>
      </c>
      <c r="C385" s="177" t="s">
        <v>2019</v>
      </c>
      <c r="D385" s="177" t="s">
        <v>2020</v>
      </c>
      <c r="E385" s="177" t="s">
        <v>1463</v>
      </c>
      <c r="F385" s="177" t="s">
        <v>2157</v>
      </c>
      <c r="G385" s="177" t="s">
        <v>2153</v>
      </c>
      <c r="H385" s="177" t="s">
        <v>2154</v>
      </c>
      <c r="I385" s="177" t="s">
        <v>2155</v>
      </c>
      <c r="J385" s="179" t="s">
        <v>2158</v>
      </c>
    </row>
    <row r="386" spans="1:10" s="178" customFormat="1" ht="101.25">
      <c r="A386" s="177" t="s">
        <v>377</v>
      </c>
      <c r="B386" s="177" t="s">
        <v>2059</v>
      </c>
      <c r="C386" s="177" t="s">
        <v>2019</v>
      </c>
      <c r="D386" s="177" t="s">
        <v>2020</v>
      </c>
      <c r="E386" s="177" t="s">
        <v>1463</v>
      </c>
      <c r="F386" s="177" t="s">
        <v>2159</v>
      </c>
      <c r="G386" s="177" t="s">
        <v>2160</v>
      </c>
      <c r="H386" s="177" t="s">
        <v>2161</v>
      </c>
      <c r="I386" s="177" t="s">
        <v>2162</v>
      </c>
      <c r="J386" s="179" t="s">
        <v>2163</v>
      </c>
    </row>
    <row r="387" spans="1:10" s="178" customFormat="1" ht="101.25">
      <c r="A387" s="177" t="s">
        <v>377</v>
      </c>
      <c r="B387" s="177" t="s">
        <v>2059</v>
      </c>
      <c r="C387" s="177" t="s">
        <v>2019</v>
      </c>
      <c r="D387" s="177" t="s">
        <v>2020</v>
      </c>
      <c r="E387" s="177" t="s">
        <v>1463</v>
      </c>
      <c r="F387" s="177" t="s">
        <v>2164</v>
      </c>
      <c r="G387" s="177" t="s">
        <v>2165</v>
      </c>
      <c r="H387" s="177" t="s">
        <v>2166</v>
      </c>
      <c r="I387" s="177" t="s">
        <v>2167</v>
      </c>
      <c r="J387" s="179" t="s">
        <v>2168</v>
      </c>
    </row>
    <row r="388" spans="1:10" s="178" customFormat="1" ht="101.25">
      <c r="A388" s="177" t="s">
        <v>377</v>
      </c>
      <c r="B388" s="177" t="s">
        <v>2059</v>
      </c>
      <c r="C388" s="177" t="s">
        <v>2019</v>
      </c>
      <c r="D388" s="177" t="s">
        <v>2020</v>
      </c>
      <c r="E388" s="177" t="s">
        <v>1463</v>
      </c>
      <c r="F388" s="177" t="s">
        <v>2169</v>
      </c>
      <c r="G388" s="177" t="s">
        <v>2165</v>
      </c>
      <c r="H388" s="177" t="s">
        <v>2166</v>
      </c>
      <c r="I388" s="177" t="s">
        <v>2167</v>
      </c>
      <c r="J388" s="179" t="s">
        <v>2170</v>
      </c>
    </row>
    <row r="389" spans="1:10" s="178" customFormat="1" ht="101.25">
      <c r="A389" s="177" t="s">
        <v>377</v>
      </c>
      <c r="B389" s="177" t="s">
        <v>2059</v>
      </c>
      <c r="C389" s="177" t="s">
        <v>2019</v>
      </c>
      <c r="D389" s="177" t="s">
        <v>2020</v>
      </c>
      <c r="E389" s="177" t="s">
        <v>1463</v>
      </c>
      <c r="F389" s="177" t="s">
        <v>2171</v>
      </c>
      <c r="G389" s="177" t="s">
        <v>2172</v>
      </c>
      <c r="H389" s="177" t="s">
        <v>1039</v>
      </c>
      <c r="I389" s="177" t="s">
        <v>2173</v>
      </c>
      <c r="J389" s="179" t="s">
        <v>2174</v>
      </c>
    </row>
    <row r="390" spans="1:10" s="178" customFormat="1" ht="101.25">
      <c r="A390" s="177" t="s">
        <v>377</v>
      </c>
      <c r="B390" s="177" t="s">
        <v>2059</v>
      </c>
      <c r="C390" s="177" t="s">
        <v>2019</v>
      </c>
      <c r="D390" s="177" t="s">
        <v>2020</v>
      </c>
      <c r="E390" s="177" t="s">
        <v>1463</v>
      </c>
      <c r="F390" s="177" t="s">
        <v>2175</v>
      </c>
      <c r="G390" s="177" t="s">
        <v>2176</v>
      </c>
      <c r="H390" s="177" t="s">
        <v>2177</v>
      </c>
      <c r="I390" s="177" t="s">
        <v>2178</v>
      </c>
      <c r="J390" s="179" t="s">
        <v>2179</v>
      </c>
    </row>
    <row r="391" spans="1:10" s="178" customFormat="1" ht="101.25">
      <c r="A391" s="177" t="s">
        <v>377</v>
      </c>
      <c r="B391" s="177" t="s">
        <v>2059</v>
      </c>
      <c r="C391" s="177" t="s">
        <v>2019</v>
      </c>
      <c r="D391" s="177" t="s">
        <v>2020</v>
      </c>
      <c r="E391" s="177" t="s">
        <v>1463</v>
      </c>
      <c r="F391" s="177" t="s">
        <v>2180</v>
      </c>
      <c r="G391" s="177" t="s">
        <v>2181</v>
      </c>
      <c r="H391" s="177" t="s">
        <v>2161</v>
      </c>
      <c r="I391" s="177" t="s">
        <v>1279</v>
      </c>
      <c r="J391" s="179" t="s">
        <v>2182</v>
      </c>
    </row>
    <row r="392" spans="1:10" s="178" customFormat="1" ht="101.25">
      <c r="A392" s="177" t="s">
        <v>377</v>
      </c>
      <c r="B392" s="177" t="s">
        <v>2059</v>
      </c>
      <c r="C392" s="177" t="s">
        <v>2019</v>
      </c>
      <c r="D392" s="177" t="s">
        <v>2020</v>
      </c>
      <c r="E392" s="177" t="s">
        <v>1463</v>
      </c>
      <c r="F392" s="177" t="s">
        <v>2183</v>
      </c>
      <c r="G392" s="177" t="s">
        <v>2184</v>
      </c>
      <c r="H392" s="177" t="s">
        <v>1704</v>
      </c>
      <c r="I392" s="177" t="s">
        <v>2185</v>
      </c>
      <c r="J392" s="179" t="s">
        <v>2186</v>
      </c>
    </row>
    <row r="393" spans="1:10" s="178" customFormat="1" ht="101.25">
      <c r="A393" s="177" t="s">
        <v>377</v>
      </c>
      <c r="B393" s="177" t="s">
        <v>2059</v>
      </c>
      <c r="C393" s="177" t="s">
        <v>2019</v>
      </c>
      <c r="D393" s="177" t="s">
        <v>2020</v>
      </c>
      <c r="E393" s="177" t="s">
        <v>1463</v>
      </c>
      <c r="F393" s="177" t="s">
        <v>2187</v>
      </c>
      <c r="G393" s="177" t="s">
        <v>2188</v>
      </c>
      <c r="H393" s="177" t="s">
        <v>2161</v>
      </c>
      <c r="I393" s="177" t="s">
        <v>1351</v>
      </c>
      <c r="J393" s="179" t="s">
        <v>2189</v>
      </c>
    </row>
    <row r="394" spans="1:10" s="178" customFormat="1" ht="101.25">
      <c r="A394" s="177" t="s">
        <v>377</v>
      </c>
      <c r="B394" s="177" t="s">
        <v>2059</v>
      </c>
      <c r="C394" s="177" t="s">
        <v>2019</v>
      </c>
      <c r="D394" s="177" t="s">
        <v>2020</v>
      </c>
      <c r="E394" s="177" t="s">
        <v>1463</v>
      </c>
      <c r="F394" s="177" t="s">
        <v>2190</v>
      </c>
      <c r="G394" s="177" t="s">
        <v>2188</v>
      </c>
      <c r="H394" s="177" t="s">
        <v>2161</v>
      </c>
      <c r="I394" s="177" t="s">
        <v>1351</v>
      </c>
      <c r="J394" s="179" t="s">
        <v>2191</v>
      </c>
    </row>
    <row r="395" spans="1:10" s="178" customFormat="1" ht="101.25">
      <c r="A395" s="177" t="s">
        <v>377</v>
      </c>
      <c r="B395" s="177" t="s">
        <v>2059</v>
      </c>
      <c r="C395" s="177" t="s">
        <v>2019</v>
      </c>
      <c r="D395" s="177" t="s">
        <v>2020</v>
      </c>
      <c r="E395" s="177" t="s">
        <v>1463</v>
      </c>
      <c r="F395" s="177" t="s">
        <v>2192</v>
      </c>
      <c r="G395" s="177" t="s">
        <v>2193</v>
      </c>
      <c r="H395" s="177" t="s">
        <v>2104</v>
      </c>
      <c r="I395" s="177" t="s">
        <v>1279</v>
      </c>
      <c r="J395" s="179" t="s">
        <v>2194</v>
      </c>
    </row>
    <row r="396" spans="1:10" s="178" customFormat="1" ht="101.25">
      <c r="A396" s="177" t="s">
        <v>377</v>
      </c>
      <c r="B396" s="177" t="s">
        <v>2059</v>
      </c>
      <c r="C396" s="177" t="s">
        <v>2019</v>
      </c>
      <c r="D396" s="177" t="s">
        <v>2020</v>
      </c>
      <c r="E396" s="177" t="s">
        <v>1463</v>
      </c>
      <c r="F396" s="177" t="s">
        <v>2195</v>
      </c>
      <c r="G396" s="177" t="s">
        <v>2196</v>
      </c>
      <c r="H396" s="177" t="s">
        <v>1194</v>
      </c>
      <c r="I396" s="177" t="s">
        <v>2197</v>
      </c>
      <c r="J396" s="179" t="s">
        <v>2198</v>
      </c>
    </row>
    <row r="397" spans="1:10" s="178" customFormat="1" ht="101.25">
      <c r="A397" s="177" t="s">
        <v>377</v>
      </c>
      <c r="B397" s="177" t="s">
        <v>2059</v>
      </c>
      <c r="C397" s="177" t="s">
        <v>2019</v>
      </c>
      <c r="D397" s="177" t="s">
        <v>2020</v>
      </c>
      <c r="E397" s="177" t="s">
        <v>1463</v>
      </c>
      <c r="F397" s="177" t="s">
        <v>2199</v>
      </c>
      <c r="G397" s="177" t="s">
        <v>2200</v>
      </c>
      <c r="H397" s="177" t="s">
        <v>2201</v>
      </c>
      <c r="I397" s="177" t="s">
        <v>2202</v>
      </c>
      <c r="J397" s="179" t="s">
        <v>2203</v>
      </c>
    </row>
    <row r="398" spans="1:10" s="178" customFormat="1" ht="101.25">
      <c r="A398" s="177" t="s">
        <v>377</v>
      </c>
      <c r="B398" s="177" t="s">
        <v>2059</v>
      </c>
      <c r="C398" s="177" t="s">
        <v>2019</v>
      </c>
      <c r="D398" s="177" t="s">
        <v>2020</v>
      </c>
      <c r="E398" s="177" t="s">
        <v>1463</v>
      </c>
      <c r="F398" s="177" t="s">
        <v>2204</v>
      </c>
      <c r="G398" s="177" t="s">
        <v>1271</v>
      </c>
      <c r="H398" s="177" t="s">
        <v>2205</v>
      </c>
      <c r="I398" s="177" t="s">
        <v>2206</v>
      </c>
      <c r="J398" s="179" t="s">
        <v>2207</v>
      </c>
    </row>
    <row r="399" spans="1:10" s="178" customFormat="1" ht="101.25">
      <c r="A399" s="177" t="s">
        <v>377</v>
      </c>
      <c r="B399" s="177" t="s">
        <v>2059</v>
      </c>
      <c r="C399" s="177" t="s">
        <v>2019</v>
      </c>
      <c r="D399" s="177" t="s">
        <v>2020</v>
      </c>
      <c r="E399" s="177" t="s">
        <v>1463</v>
      </c>
      <c r="F399" s="177" t="s">
        <v>2208</v>
      </c>
      <c r="G399" s="177" t="s">
        <v>2209</v>
      </c>
      <c r="H399" s="177" t="s">
        <v>2210</v>
      </c>
      <c r="I399" s="177" t="s">
        <v>2211</v>
      </c>
      <c r="J399" s="179" t="s">
        <v>2212</v>
      </c>
    </row>
    <row r="400" spans="1:10" s="178" customFormat="1" ht="101.25">
      <c r="A400" s="177" t="s">
        <v>377</v>
      </c>
      <c r="B400" s="177" t="s">
        <v>2059</v>
      </c>
      <c r="C400" s="177" t="s">
        <v>2019</v>
      </c>
      <c r="D400" s="177" t="s">
        <v>2020</v>
      </c>
      <c r="E400" s="177" t="s">
        <v>1463</v>
      </c>
      <c r="F400" s="177" t="s">
        <v>2213</v>
      </c>
      <c r="G400" s="177" t="s">
        <v>2209</v>
      </c>
      <c r="H400" s="177" t="s">
        <v>2210</v>
      </c>
      <c r="I400" s="177" t="s">
        <v>2211</v>
      </c>
      <c r="J400" s="179" t="s">
        <v>2214</v>
      </c>
    </row>
    <row r="401" spans="1:10" s="178" customFormat="1" ht="101.25">
      <c r="A401" s="177" t="s">
        <v>377</v>
      </c>
      <c r="B401" s="177" t="s">
        <v>2059</v>
      </c>
      <c r="C401" s="177" t="s">
        <v>2019</v>
      </c>
      <c r="D401" s="177" t="s">
        <v>2020</v>
      </c>
      <c r="E401" s="177" t="s">
        <v>1463</v>
      </c>
      <c r="F401" s="177" t="s">
        <v>2215</v>
      </c>
      <c r="G401" s="177" t="s">
        <v>2200</v>
      </c>
      <c r="H401" s="177" t="s">
        <v>2201</v>
      </c>
      <c r="I401" s="177" t="s">
        <v>2202</v>
      </c>
      <c r="J401" s="179" t="s">
        <v>2216</v>
      </c>
    </row>
    <row r="402" spans="1:10" s="178" customFormat="1" ht="101.25">
      <c r="A402" s="177" t="s">
        <v>377</v>
      </c>
      <c r="B402" s="177" t="s">
        <v>2059</v>
      </c>
      <c r="C402" s="177" t="s">
        <v>2019</v>
      </c>
      <c r="D402" s="177" t="s">
        <v>2020</v>
      </c>
      <c r="E402" s="177" t="s">
        <v>1463</v>
      </c>
      <c r="F402" s="177" t="s">
        <v>2217</v>
      </c>
      <c r="G402" s="177" t="s">
        <v>2218</v>
      </c>
      <c r="H402" s="177" t="s">
        <v>1543</v>
      </c>
      <c r="I402" s="177" t="s">
        <v>1279</v>
      </c>
      <c r="J402" s="179" t="s">
        <v>2219</v>
      </c>
    </row>
    <row r="403" spans="1:10" s="178" customFormat="1" ht="101.25">
      <c r="A403" s="177" t="s">
        <v>377</v>
      </c>
      <c r="B403" s="177" t="s">
        <v>2059</v>
      </c>
      <c r="C403" s="177" t="s">
        <v>2019</v>
      </c>
      <c r="D403" s="177" t="s">
        <v>2020</v>
      </c>
      <c r="E403" s="177" t="s">
        <v>1463</v>
      </c>
      <c r="F403" s="177" t="s">
        <v>2220</v>
      </c>
      <c r="G403" s="177" t="s">
        <v>2221</v>
      </c>
      <c r="H403" s="177" t="s">
        <v>2222</v>
      </c>
      <c r="I403" s="177" t="s">
        <v>2223</v>
      </c>
      <c r="J403" s="179" t="s">
        <v>2224</v>
      </c>
    </row>
    <row r="404" spans="1:10" s="178" customFormat="1" ht="101.25">
      <c r="A404" s="177" t="s">
        <v>377</v>
      </c>
      <c r="B404" s="177" t="s">
        <v>2059</v>
      </c>
      <c r="C404" s="177" t="s">
        <v>2019</v>
      </c>
      <c r="D404" s="177" t="s">
        <v>2020</v>
      </c>
      <c r="E404" s="177" t="s">
        <v>1463</v>
      </c>
      <c r="F404" s="177" t="s">
        <v>2225</v>
      </c>
      <c r="G404" s="177" t="s">
        <v>2193</v>
      </c>
      <c r="H404" s="177" t="s">
        <v>2104</v>
      </c>
      <c r="I404" s="177" t="s">
        <v>1279</v>
      </c>
      <c r="J404" s="179" t="s">
        <v>2226</v>
      </c>
    </row>
    <row r="405" spans="1:10" s="178" customFormat="1" ht="101.25">
      <c r="A405" s="177" t="s">
        <v>377</v>
      </c>
      <c r="B405" s="177" t="s">
        <v>2059</v>
      </c>
      <c r="C405" s="177" t="s">
        <v>2019</v>
      </c>
      <c r="D405" s="177" t="s">
        <v>2020</v>
      </c>
      <c r="E405" s="177" t="s">
        <v>1463</v>
      </c>
      <c r="F405" s="177" t="s">
        <v>2227</v>
      </c>
      <c r="G405" s="177" t="s">
        <v>2228</v>
      </c>
      <c r="H405" s="177" t="s">
        <v>2229</v>
      </c>
      <c r="I405" s="177" t="s">
        <v>2230</v>
      </c>
      <c r="J405" s="179" t="s">
        <v>2231</v>
      </c>
    </row>
    <row r="406" spans="1:10" s="178" customFormat="1" ht="101.25">
      <c r="A406" s="177" t="s">
        <v>377</v>
      </c>
      <c r="B406" s="177" t="s">
        <v>2059</v>
      </c>
      <c r="C406" s="177" t="s">
        <v>2019</v>
      </c>
      <c r="D406" s="177" t="s">
        <v>2020</v>
      </c>
      <c r="E406" s="177" t="s">
        <v>1463</v>
      </c>
      <c r="F406" s="177" t="s">
        <v>2232</v>
      </c>
      <c r="G406" s="177" t="s">
        <v>2233</v>
      </c>
      <c r="H406" s="177" t="s">
        <v>2135</v>
      </c>
      <c r="I406" s="177" t="s">
        <v>2140</v>
      </c>
      <c r="J406" s="177" t="s">
        <v>2234</v>
      </c>
    </row>
    <row r="407" spans="1:10" s="178" customFormat="1" ht="101.25">
      <c r="A407" s="177" t="s">
        <v>377</v>
      </c>
      <c r="B407" s="177" t="s">
        <v>2059</v>
      </c>
      <c r="C407" s="177" t="s">
        <v>2019</v>
      </c>
      <c r="D407" s="177" t="s">
        <v>2020</v>
      </c>
      <c r="E407" s="177" t="s">
        <v>1463</v>
      </c>
      <c r="F407" s="177" t="s">
        <v>2235</v>
      </c>
      <c r="G407" s="177" t="s">
        <v>2233</v>
      </c>
      <c r="H407" s="177" t="s">
        <v>2135</v>
      </c>
      <c r="I407" s="177" t="s">
        <v>2140</v>
      </c>
      <c r="J407" s="177" t="s">
        <v>2234</v>
      </c>
    </row>
    <row r="408" spans="1:10" s="178" customFormat="1" ht="101.25">
      <c r="A408" s="177" t="s">
        <v>377</v>
      </c>
      <c r="B408" s="177" t="s">
        <v>2059</v>
      </c>
      <c r="C408" s="177" t="s">
        <v>2019</v>
      </c>
      <c r="D408" s="177" t="s">
        <v>2020</v>
      </c>
      <c r="E408" s="177" t="s">
        <v>1463</v>
      </c>
      <c r="F408" s="177" t="s">
        <v>2236</v>
      </c>
      <c r="G408" s="177" t="s">
        <v>2233</v>
      </c>
      <c r="H408" s="177" t="s">
        <v>2135</v>
      </c>
      <c r="I408" s="177" t="s">
        <v>2140</v>
      </c>
      <c r="J408" s="177" t="s">
        <v>2234</v>
      </c>
    </row>
    <row r="409" spans="1:10" s="178" customFormat="1" ht="101.25">
      <c r="A409" s="177" t="s">
        <v>377</v>
      </c>
      <c r="B409" s="177" t="s">
        <v>2059</v>
      </c>
      <c r="C409" s="177" t="s">
        <v>2019</v>
      </c>
      <c r="D409" s="177" t="s">
        <v>2020</v>
      </c>
      <c r="E409" s="177" t="s">
        <v>1463</v>
      </c>
      <c r="F409" s="177" t="s">
        <v>2237</v>
      </c>
      <c r="G409" s="177" t="s">
        <v>2233</v>
      </c>
      <c r="H409" s="177" t="s">
        <v>2135</v>
      </c>
      <c r="I409" s="177" t="s">
        <v>2140</v>
      </c>
      <c r="J409" s="177" t="s">
        <v>2234</v>
      </c>
    </row>
    <row r="410" spans="1:10" s="178" customFormat="1" ht="101.25">
      <c r="A410" s="177" t="s">
        <v>377</v>
      </c>
      <c r="B410" s="177" t="s">
        <v>2059</v>
      </c>
      <c r="C410" s="177" t="s">
        <v>2019</v>
      </c>
      <c r="D410" s="177" t="s">
        <v>2020</v>
      </c>
      <c r="E410" s="177" t="s">
        <v>1463</v>
      </c>
      <c r="F410" s="177" t="s">
        <v>2238</v>
      </c>
      <c r="G410" s="177" t="s">
        <v>2233</v>
      </c>
      <c r="H410" s="177" t="s">
        <v>2135</v>
      </c>
      <c r="I410" s="177" t="s">
        <v>2140</v>
      </c>
      <c r="J410" s="177" t="s">
        <v>2234</v>
      </c>
    </row>
    <row r="411" spans="1:10" s="178" customFormat="1" ht="101.25">
      <c r="A411" s="177" t="s">
        <v>377</v>
      </c>
      <c r="B411" s="177" t="s">
        <v>2059</v>
      </c>
      <c r="C411" s="177" t="s">
        <v>2019</v>
      </c>
      <c r="D411" s="177" t="s">
        <v>2020</v>
      </c>
      <c r="E411" s="177" t="s">
        <v>1463</v>
      </c>
      <c r="F411" s="177" t="s">
        <v>2239</v>
      </c>
      <c r="G411" s="177" t="s">
        <v>2233</v>
      </c>
      <c r="H411" s="177" t="s">
        <v>2135</v>
      </c>
      <c r="I411" s="177" t="s">
        <v>2140</v>
      </c>
      <c r="J411" s="177" t="s">
        <v>2234</v>
      </c>
    </row>
    <row r="412" spans="1:10" s="178" customFormat="1" ht="101.25">
      <c r="A412" s="177" t="s">
        <v>377</v>
      </c>
      <c r="B412" s="177" t="s">
        <v>2059</v>
      </c>
      <c r="C412" s="177" t="s">
        <v>2019</v>
      </c>
      <c r="D412" s="177" t="s">
        <v>2020</v>
      </c>
      <c r="E412" s="177" t="s">
        <v>1463</v>
      </c>
      <c r="F412" s="177" t="s">
        <v>2240</v>
      </c>
      <c r="G412" s="177" t="s">
        <v>2233</v>
      </c>
      <c r="H412" s="177" t="s">
        <v>2135</v>
      </c>
      <c r="I412" s="177" t="s">
        <v>2140</v>
      </c>
      <c r="J412" s="177" t="s">
        <v>2234</v>
      </c>
    </row>
    <row r="413" spans="1:10" s="178" customFormat="1" ht="101.25">
      <c r="A413" s="177" t="s">
        <v>377</v>
      </c>
      <c r="B413" s="177" t="s">
        <v>2059</v>
      </c>
      <c r="C413" s="177" t="s">
        <v>2019</v>
      </c>
      <c r="D413" s="177" t="s">
        <v>2020</v>
      </c>
      <c r="E413" s="177" t="s">
        <v>1463</v>
      </c>
      <c r="F413" s="177" t="s">
        <v>2241</v>
      </c>
      <c r="G413" s="177" t="s">
        <v>2233</v>
      </c>
      <c r="H413" s="177" t="s">
        <v>2135</v>
      </c>
      <c r="I413" s="177" t="s">
        <v>2140</v>
      </c>
      <c r="J413" s="177" t="s">
        <v>2234</v>
      </c>
    </row>
    <row r="414" spans="1:10" s="178" customFormat="1" ht="101.25">
      <c r="A414" s="177" t="s">
        <v>377</v>
      </c>
      <c r="B414" s="177" t="s">
        <v>2059</v>
      </c>
      <c r="C414" s="177" t="s">
        <v>2019</v>
      </c>
      <c r="D414" s="177" t="s">
        <v>2020</v>
      </c>
      <c r="E414" s="177" t="s">
        <v>1463</v>
      </c>
      <c r="F414" s="177" t="s">
        <v>2242</v>
      </c>
      <c r="G414" s="177" t="s">
        <v>2233</v>
      </c>
      <c r="H414" s="177" t="s">
        <v>2135</v>
      </c>
      <c r="I414" s="177" t="s">
        <v>2140</v>
      </c>
      <c r="J414" s="177" t="s">
        <v>2234</v>
      </c>
    </row>
    <row r="415" spans="1:10" s="178" customFormat="1" ht="101.25">
      <c r="A415" s="177" t="s">
        <v>377</v>
      </c>
      <c r="B415" s="177" t="s">
        <v>2059</v>
      </c>
      <c r="C415" s="177" t="s">
        <v>2019</v>
      </c>
      <c r="D415" s="177" t="s">
        <v>2020</v>
      </c>
      <c r="E415" s="177" t="s">
        <v>1463</v>
      </c>
      <c r="F415" s="177" t="s">
        <v>2243</v>
      </c>
      <c r="G415" s="177" t="s">
        <v>2233</v>
      </c>
      <c r="H415" s="177" t="s">
        <v>2135</v>
      </c>
      <c r="I415" s="177" t="s">
        <v>2140</v>
      </c>
      <c r="J415" s="177" t="s">
        <v>2234</v>
      </c>
    </row>
    <row r="416" spans="1:10" s="178" customFormat="1" ht="101.25">
      <c r="A416" s="177" t="s">
        <v>377</v>
      </c>
      <c r="B416" s="177" t="s">
        <v>2059</v>
      </c>
      <c r="C416" s="177" t="s">
        <v>2019</v>
      </c>
      <c r="D416" s="177" t="s">
        <v>2020</v>
      </c>
      <c r="E416" s="177" t="s">
        <v>1463</v>
      </c>
      <c r="F416" s="177" t="s">
        <v>2244</v>
      </c>
      <c r="G416" s="177" t="s">
        <v>2233</v>
      </c>
      <c r="H416" s="177" t="s">
        <v>2135</v>
      </c>
      <c r="I416" s="177" t="s">
        <v>2140</v>
      </c>
      <c r="J416" s="177" t="s">
        <v>2234</v>
      </c>
    </row>
    <row r="417" spans="1:10" s="178" customFormat="1" ht="101.25">
      <c r="A417" s="177" t="s">
        <v>377</v>
      </c>
      <c r="B417" s="177" t="s">
        <v>2059</v>
      </c>
      <c r="C417" s="177" t="s">
        <v>2019</v>
      </c>
      <c r="D417" s="177" t="s">
        <v>2020</v>
      </c>
      <c r="E417" s="177" t="s">
        <v>1463</v>
      </c>
      <c r="F417" s="177" t="s">
        <v>2245</v>
      </c>
      <c r="G417" s="177" t="s">
        <v>2233</v>
      </c>
      <c r="H417" s="177" t="s">
        <v>2135</v>
      </c>
      <c r="I417" s="177" t="s">
        <v>2140</v>
      </c>
      <c r="J417" s="177" t="s">
        <v>2234</v>
      </c>
    </row>
    <row r="418" spans="1:10" s="178" customFormat="1" ht="101.25">
      <c r="A418" s="177" t="s">
        <v>377</v>
      </c>
      <c r="B418" s="177" t="s">
        <v>2059</v>
      </c>
      <c r="C418" s="177" t="s">
        <v>2019</v>
      </c>
      <c r="D418" s="177" t="s">
        <v>2020</v>
      </c>
      <c r="E418" s="177" t="s">
        <v>1463</v>
      </c>
      <c r="F418" s="177" t="s">
        <v>2246</v>
      </c>
      <c r="G418" s="177" t="s">
        <v>2233</v>
      </c>
      <c r="H418" s="177" t="s">
        <v>2135</v>
      </c>
      <c r="I418" s="177" t="s">
        <v>2140</v>
      </c>
      <c r="J418" s="177" t="s">
        <v>2234</v>
      </c>
    </row>
    <row r="419" spans="1:10" s="178" customFormat="1" ht="101.25">
      <c r="A419" s="177" t="s">
        <v>377</v>
      </c>
      <c r="B419" s="177" t="s">
        <v>2059</v>
      </c>
      <c r="C419" s="177" t="s">
        <v>2019</v>
      </c>
      <c r="D419" s="177" t="s">
        <v>2020</v>
      </c>
      <c r="E419" s="177" t="s">
        <v>1463</v>
      </c>
      <c r="F419" s="177" t="s">
        <v>2247</v>
      </c>
      <c r="G419" s="177" t="s">
        <v>2233</v>
      </c>
      <c r="H419" s="177" t="s">
        <v>2135</v>
      </c>
      <c r="I419" s="177" t="s">
        <v>2140</v>
      </c>
      <c r="J419" s="177" t="s">
        <v>2234</v>
      </c>
    </row>
    <row r="420" spans="1:10" s="178" customFormat="1" ht="101.25">
      <c r="A420" s="177" t="s">
        <v>377</v>
      </c>
      <c r="B420" s="177" t="s">
        <v>2059</v>
      </c>
      <c r="C420" s="177" t="s">
        <v>2019</v>
      </c>
      <c r="D420" s="177" t="s">
        <v>2020</v>
      </c>
      <c r="E420" s="177" t="s">
        <v>1463</v>
      </c>
      <c r="F420" s="177" t="s">
        <v>2248</v>
      </c>
      <c r="G420" s="177" t="s">
        <v>2233</v>
      </c>
      <c r="H420" s="177" t="s">
        <v>2135</v>
      </c>
      <c r="I420" s="177" t="s">
        <v>2140</v>
      </c>
      <c r="J420" s="177" t="s">
        <v>2234</v>
      </c>
    </row>
    <row r="421" spans="1:10" s="178" customFormat="1" ht="101.25">
      <c r="A421" s="177" t="s">
        <v>377</v>
      </c>
      <c r="B421" s="177" t="s">
        <v>2059</v>
      </c>
      <c r="C421" s="177" t="s">
        <v>2019</v>
      </c>
      <c r="D421" s="177" t="s">
        <v>2020</v>
      </c>
      <c r="E421" s="177" t="s">
        <v>1463</v>
      </c>
      <c r="F421" s="177" t="s">
        <v>2249</v>
      </c>
      <c r="G421" s="177" t="s">
        <v>2233</v>
      </c>
      <c r="H421" s="177" t="s">
        <v>2135</v>
      </c>
      <c r="I421" s="177" t="s">
        <v>2140</v>
      </c>
      <c r="J421" s="177" t="s">
        <v>2234</v>
      </c>
    </row>
    <row r="422" spans="1:10" s="178" customFormat="1" ht="101.25">
      <c r="A422" s="177" t="s">
        <v>377</v>
      </c>
      <c r="B422" s="177" t="s">
        <v>2059</v>
      </c>
      <c r="C422" s="177" t="s">
        <v>2019</v>
      </c>
      <c r="D422" s="177" t="s">
        <v>2020</v>
      </c>
      <c r="E422" s="177" t="s">
        <v>1463</v>
      </c>
      <c r="F422" s="177" t="s">
        <v>2250</v>
      </c>
      <c r="G422" s="177" t="s">
        <v>2233</v>
      </c>
      <c r="H422" s="177" t="s">
        <v>2135</v>
      </c>
      <c r="I422" s="177" t="s">
        <v>2140</v>
      </c>
      <c r="J422" s="177" t="s">
        <v>2234</v>
      </c>
    </row>
    <row r="423" spans="1:10" s="178" customFormat="1" ht="101.25">
      <c r="A423" s="177" t="s">
        <v>377</v>
      </c>
      <c r="B423" s="177" t="s">
        <v>2059</v>
      </c>
      <c r="C423" s="177" t="s">
        <v>2019</v>
      </c>
      <c r="D423" s="177" t="s">
        <v>2020</v>
      </c>
      <c r="E423" s="177" t="s">
        <v>1463</v>
      </c>
      <c r="F423" s="177" t="s">
        <v>2251</v>
      </c>
      <c r="G423" s="177" t="s">
        <v>2233</v>
      </c>
      <c r="H423" s="177" t="s">
        <v>2135</v>
      </c>
      <c r="I423" s="177" t="s">
        <v>2140</v>
      </c>
      <c r="J423" s="177" t="s">
        <v>2234</v>
      </c>
    </row>
    <row r="424" spans="1:10" s="178" customFormat="1" ht="101.25">
      <c r="A424" s="177" t="s">
        <v>377</v>
      </c>
      <c r="B424" s="177" t="s">
        <v>2059</v>
      </c>
      <c r="C424" s="177" t="s">
        <v>2019</v>
      </c>
      <c r="D424" s="177" t="s">
        <v>2020</v>
      </c>
      <c r="E424" s="177" t="s">
        <v>1463</v>
      </c>
      <c r="F424" s="177" t="s">
        <v>2252</v>
      </c>
      <c r="G424" s="177" t="s">
        <v>2233</v>
      </c>
      <c r="H424" s="177" t="s">
        <v>2135</v>
      </c>
      <c r="I424" s="177" t="s">
        <v>2140</v>
      </c>
      <c r="J424" s="177" t="s">
        <v>2234</v>
      </c>
    </row>
    <row r="425" spans="1:10" s="178" customFormat="1" ht="101.25">
      <c r="A425" s="177" t="s">
        <v>377</v>
      </c>
      <c r="B425" s="177" t="s">
        <v>2059</v>
      </c>
      <c r="C425" s="177" t="s">
        <v>2019</v>
      </c>
      <c r="D425" s="177" t="s">
        <v>2020</v>
      </c>
      <c r="E425" s="177" t="s">
        <v>1463</v>
      </c>
      <c r="F425" s="177" t="s">
        <v>2253</v>
      </c>
      <c r="G425" s="177" t="s">
        <v>2233</v>
      </c>
      <c r="H425" s="177" t="s">
        <v>2135</v>
      </c>
      <c r="I425" s="177" t="s">
        <v>2140</v>
      </c>
      <c r="J425" s="177" t="s">
        <v>2234</v>
      </c>
    </row>
    <row r="426" spans="1:10" s="178" customFormat="1" ht="101.25">
      <c r="A426" s="177" t="s">
        <v>377</v>
      </c>
      <c r="B426" s="177" t="s">
        <v>2059</v>
      </c>
      <c r="C426" s="177" t="s">
        <v>2019</v>
      </c>
      <c r="D426" s="177" t="s">
        <v>2020</v>
      </c>
      <c r="E426" s="177" t="s">
        <v>1463</v>
      </c>
      <c r="F426" s="177" t="s">
        <v>2254</v>
      </c>
      <c r="G426" s="177" t="s">
        <v>2233</v>
      </c>
      <c r="H426" s="177" t="s">
        <v>2135</v>
      </c>
      <c r="I426" s="177" t="s">
        <v>2140</v>
      </c>
      <c r="J426" s="177" t="s">
        <v>2234</v>
      </c>
    </row>
    <row r="427" spans="1:10" s="178" customFormat="1" ht="101.25">
      <c r="A427" s="177" t="s">
        <v>377</v>
      </c>
      <c r="B427" s="177" t="s">
        <v>2059</v>
      </c>
      <c r="C427" s="177" t="s">
        <v>2019</v>
      </c>
      <c r="D427" s="177" t="s">
        <v>2020</v>
      </c>
      <c r="E427" s="177" t="s">
        <v>1463</v>
      </c>
      <c r="F427" s="177" t="s">
        <v>2255</v>
      </c>
      <c r="G427" s="177" t="s">
        <v>2233</v>
      </c>
      <c r="H427" s="177" t="s">
        <v>2135</v>
      </c>
      <c r="I427" s="177" t="s">
        <v>2140</v>
      </c>
      <c r="J427" s="177" t="s">
        <v>2234</v>
      </c>
    </row>
    <row r="428" spans="1:10" s="178" customFormat="1" ht="101.25">
      <c r="A428" s="177" t="s">
        <v>377</v>
      </c>
      <c r="B428" s="177" t="s">
        <v>2059</v>
      </c>
      <c r="C428" s="177" t="s">
        <v>2019</v>
      </c>
      <c r="D428" s="177" t="s">
        <v>2020</v>
      </c>
      <c r="E428" s="177" t="s">
        <v>1463</v>
      </c>
      <c r="F428" s="177" t="s">
        <v>2256</v>
      </c>
      <c r="G428" s="177" t="s">
        <v>2233</v>
      </c>
      <c r="H428" s="177" t="s">
        <v>2135</v>
      </c>
      <c r="I428" s="177" t="s">
        <v>2140</v>
      </c>
      <c r="J428" s="177" t="s">
        <v>2234</v>
      </c>
    </row>
    <row r="429" spans="1:10" s="178" customFormat="1" ht="101.25">
      <c r="A429" s="177" t="s">
        <v>377</v>
      </c>
      <c r="B429" s="177" t="s">
        <v>2059</v>
      </c>
      <c r="C429" s="177" t="s">
        <v>2019</v>
      </c>
      <c r="D429" s="177" t="s">
        <v>2020</v>
      </c>
      <c r="E429" s="177" t="s">
        <v>1463</v>
      </c>
      <c r="F429" s="177" t="s">
        <v>2257</v>
      </c>
      <c r="G429" s="177" t="s">
        <v>2233</v>
      </c>
      <c r="H429" s="177" t="s">
        <v>2135</v>
      </c>
      <c r="I429" s="177" t="s">
        <v>2140</v>
      </c>
      <c r="J429" s="177" t="s">
        <v>2234</v>
      </c>
    </row>
    <row r="430" spans="1:10" s="178" customFormat="1" ht="101.25">
      <c r="A430" s="177" t="s">
        <v>377</v>
      </c>
      <c r="B430" s="177" t="s">
        <v>2059</v>
      </c>
      <c r="C430" s="177" t="s">
        <v>2019</v>
      </c>
      <c r="D430" s="177" t="s">
        <v>2020</v>
      </c>
      <c r="E430" s="177" t="s">
        <v>1463</v>
      </c>
      <c r="F430" s="177" t="s">
        <v>2258</v>
      </c>
      <c r="G430" s="177" t="s">
        <v>2233</v>
      </c>
      <c r="H430" s="177" t="s">
        <v>2135</v>
      </c>
      <c r="I430" s="177" t="s">
        <v>2140</v>
      </c>
      <c r="J430" s="177" t="s">
        <v>2234</v>
      </c>
    </row>
    <row r="431" spans="1:10" s="178" customFormat="1" ht="101.25">
      <c r="A431" s="177" t="s">
        <v>377</v>
      </c>
      <c r="B431" s="177" t="s">
        <v>2059</v>
      </c>
      <c r="C431" s="177" t="s">
        <v>2019</v>
      </c>
      <c r="D431" s="177" t="s">
        <v>2020</v>
      </c>
      <c r="E431" s="177" t="s">
        <v>1463</v>
      </c>
      <c r="F431" s="177" t="s">
        <v>2259</v>
      </c>
      <c r="G431" s="177" t="s">
        <v>2233</v>
      </c>
      <c r="H431" s="177" t="s">
        <v>2135</v>
      </c>
      <c r="I431" s="177" t="s">
        <v>2140</v>
      </c>
      <c r="J431" s="177" t="s">
        <v>2234</v>
      </c>
    </row>
    <row r="432" spans="1:10" s="178" customFormat="1" ht="101.25">
      <c r="A432" s="177" t="s">
        <v>377</v>
      </c>
      <c r="B432" s="177" t="s">
        <v>2059</v>
      </c>
      <c r="C432" s="177" t="s">
        <v>2019</v>
      </c>
      <c r="D432" s="177" t="s">
        <v>2020</v>
      </c>
      <c r="E432" s="177" t="s">
        <v>1463</v>
      </c>
      <c r="F432" s="177" t="s">
        <v>2260</v>
      </c>
      <c r="G432" s="177" t="s">
        <v>2031</v>
      </c>
      <c r="H432" s="177" t="s">
        <v>2032</v>
      </c>
      <c r="I432" s="177" t="s">
        <v>2033</v>
      </c>
      <c r="J432" s="177" t="s">
        <v>2034</v>
      </c>
    </row>
    <row r="433" spans="1:1025" s="178" customFormat="1" ht="101.25">
      <c r="A433" s="177" t="s">
        <v>377</v>
      </c>
      <c r="B433" s="177" t="s">
        <v>2059</v>
      </c>
      <c r="C433" s="177" t="s">
        <v>2019</v>
      </c>
      <c r="D433" s="177" t="s">
        <v>2020</v>
      </c>
      <c r="E433" s="177" t="s">
        <v>1463</v>
      </c>
      <c r="F433" s="177" t="s">
        <v>2261</v>
      </c>
      <c r="G433" s="177" t="s">
        <v>2031</v>
      </c>
      <c r="H433" s="177" t="s">
        <v>2032</v>
      </c>
      <c r="I433" s="177" t="s">
        <v>2033</v>
      </c>
      <c r="J433" s="177" t="s">
        <v>2034</v>
      </c>
    </row>
    <row r="434" spans="1:1025" s="178" customFormat="1" ht="101.25">
      <c r="A434" s="177" t="s">
        <v>377</v>
      </c>
      <c r="B434" s="177" t="s">
        <v>2059</v>
      </c>
      <c r="C434" s="177" t="s">
        <v>2019</v>
      </c>
      <c r="D434" s="177" t="s">
        <v>2020</v>
      </c>
      <c r="E434" s="177" t="s">
        <v>1463</v>
      </c>
      <c r="F434" s="177" t="s">
        <v>2262</v>
      </c>
      <c r="G434" s="177" t="s">
        <v>2263</v>
      </c>
      <c r="H434" s="177" t="s">
        <v>2264</v>
      </c>
      <c r="I434" s="177" t="s">
        <v>2265</v>
      </c>
      <c r="J434" s="179" t="s">
        <v>2266</v>
      </c>
    </row>
    <row r="435" spans="1:1025" ht="84">
      <c r="A435" s="74" t="s">
        <v>385</v>
      </c>
      <c r="B435" s="75"/>
      <c r="C435" s="181" t="s">
        <v>2267</v>
      </c>
      <c r="D435" s="181" t="s">
        <v>2268</v>
      </c>
      <c r="E435" s="75" t="s">
        <v>917</v>
      </c>
      <c r="F435" s="27" t="s">
        <v>2269</v>
      </c>
      <c r="G435" s="75" t="s">
        <v>1675</v>
      </c>
      <c r="H435" s="27" t="s">
        <v>2270</v>
      </c>
      <c r="I435" s="75" t="s">
        <v>2038</v>
      </c>
      <c r="J435" s="75" t="s">
        <v>2271</v>
      </c>
    </row>
    <row r="436" spans="1:1025" s="92" customFormat="1" ht="60">
      <c r="A436" s="130" t="s">
        <v>393</v>
      </c>
      <c r="B436" s="79"/>
      <c r="C436" s="27" t="s">
        <v>2272</v>
      </c>
      <c r="D436" s="79" t="s">
        <v>2273</v>
      </c>
      <c r="E436" s="75" t="s">
        <v>917</v>
      </c>
      <c r="F436" s="91" t="s">
        <v>2274</v>
      </c>
      <c r="G436" s="79" t="s">
        <v>2275</v>
      </c>
      <c r="H436" s="79" t="s">
        <v>2276</v>
      </c>
      <c r="I436" s="79" t="s">
        <v>2277</v>
      </c>
      <c r="J436" s="79" t="s">
        <v>2278</v>
      </c>
    </row>
    <row r="437" spans="1:1025" ht="60">
      <c r="A437" s="130" t="s">
        <v>393</v>
      </c>
      <c r="B437" s="79"/>
      <c r="C437" s="27" t="s">
        <v>2272</v>
      </c>
      <c r="D437" s="79" t="s">
        <v>2273</v>
      </c>
      <c r="E437" s="75" t="s">
        <v>917</v>
      </c>
      <c r="F437" s="91" t="s">
        <v>2279</v>
      </c>
      <c r="G437" s="79" t="s">
        <v>2275</v>
      </c>
      <c r="H437" s="79" t="s">
        <v>2276</v>
      </c>
      <c r="I437" s="79" t="s">
        <v>2277</v>
      </c>
      <c r="J437" s="79" t="s">
        <v>2278</v>
      </c>
    </row>
    <row r="438" spans="1:1025" s="183" customFormat="1" ht="60">
      <c r="A438" s="182" t="s">
        <v>399</v>
      </c>
      <c r="B438" s="182"/>
      <c r="C438" s="182" t="s">
        <v>2280</v>
      </c>
      <c r="D438" s="182" t="s">
        <v>2281</v>
      </c>
      <c r="E438" s="75" t="s">
        <v>917</v>
      </c>
      <c r="F438" s="27" t="s">
        <v>403</v>
      </c>
      <c r="G438" s="182" t="s">
        <v>2282</v>
      </c>
      <c r="H438" s="182" t="s">
        <v>2283</v>
      </c>
      <c r="I438" s="182" t="s">
        <v>2284</v>
      </c>
      <c r="J438" s="182" t="s">
        <v>2285</v>
      </c>
    </row>
    <row r="439" spans="1:1025" ht="60">
      <c r="A439" s="184" t="s">
        <v>405</v>
      </c>
      <c r="B439" s="184" t="s">
        <v>2286</v>
      </c>
      <c r="C439" s="184" t="s">
        <v>2287</v>
      </c>
      <c r="D439" s="184" t="s">
        <v>2288</v>
      </c>
      <c r="E439" s="184" t="s">
        <v>1427</v>
      </c>
      <c r="F439" s="184" t="s">
        <v>2289</v>
      </c>
      <c r="G439" s="115" t="s">
        <v>2290</v>
      </c>
      <c r="H439" s="115" t="s">
        <v>1074</v>
      </c>
      <c r="I439" s="115" t="s">
        <v>2291</v>
      </c>
      <c r="J439" s="115" t="s">
        <v>2292</v>
      </c>
      <c r="K439" s="185"/>
      <c r="L439" s="185"/>
      <c r="M439" s="185"/>
      <c r="N439" s="186"/>
      <c r="O439" s="186"/>
      <c r="P439" s="186"/>
      <c r="Q439" s="186"/>
      <c r="R439" s="186"/>
      <c r="S439" s="186"/>
      <c r="T439" s="186"/>
      <c r="U439" s="186"/>
      <c r="V439" s="186"/>
      <c r="W439" s="186"/>
      <c r="X439" s="186"/>
      <c r="Y439" s="186"/>
      <c r="Z439" s="186"/>
      <c r="AA439" s="186"/>
      <c r="AB439" s="186"/>
      <c r="AC439" s="186"/>
      <c r="AD439" s="186"/>
      <c r="AE439" s="186"/>
      <c r="AF439" s="186"/>
      <c r="AG439" s="186"/>
      <c r="AH439" s="186"/>
      <c r="AI439" s="186"/>
      <c r="AJ439" s="186"/>
      <c r="AK439" s="186"/>
      <c r="AL439" s="186"/>
      <c r="AM439" s="186"/>
      <c r="AN439" s="186"/>
      <c r="AO439" s="186"/>
      <c r="AP439" s="186"/>
      <c r="AQ439" s="186"/>
      <c r="AR439" s="186"/>
      <c r="AS439" s="186"/>
      <c r="AT439" s="186"/>
      <c r="AU439" s="186"/>
      <c r="AV439" s="186"/>
      <c r="AW439" s="186"/>
      <c r="AX439" s="186"/>
      <c r="AY439" s="186"/>
      <c r="AZ439" s="186"/>
      <c r="BA439" s="186"/>
      <c r="BB439" s="186"/>
      <c r="BC439" s="186"/>
      <c r="BD439" s="186"/>
      <c r="BE439" s="186"/>
      <c r="BF439" s="186"/>
      <c r="BG439" s="186"/>
      <c r="BH439" s="186"/>
      <c r="BI439" s="186"/>
      <c r="BJ439" s="186"/>
      <c r="BK439" s="186"/>
      <c r="BL439" s="186"/>
      <c r="BM439" s="186"/>
      <c r="BN439" s="186"/>
      <c r="BO439" s="186"/>
      <c r="BP439" s="186"/>
      <c r="BQ439" s="186"/>
      <c r="BR439" s="186"/>
      <c r="BS439" s="186"/>
      <c r="BT439" s="186"/>
      <c r="BU439" s="186"/>
      <c r="BV439" s="186"/>
      <c r="BW439" s="186"/>
      <c r="BX439" s="186"/>
      <c r="BY439" s="186"/>
      <c r="BZ439" s="186"/>
      <c r="CA439" s="186"/>
      <c r="CB439" s="186"/>
      <c r="CC439" s="186"/>
      <c r="CD439" s="186"/>
      <c r="CE439" s="186"/>
      <c r="CF439" s="186"/>
      <c r="CG439" s="186"/>
      <c r="CH439" s="186"/>
      <c r="CI439" s="186"/>
      <c r="CJ439" s="186"/>
      <c r="CK439" s="186"/>
      <c r="CL439" s="186"/>
      <c r="CM439" s="186"/>
      <c r="CN439" s="186"/>
      <c r="CO439" s="186"/>
      <c r="CP439" s="186"/>
      <c r="CQ439" s="186"/>
      <c r="CR439" s="186"/>
      <c r="CS439" s="186"/>
      <c r="CT439" s="186"/>
      <c r="CU439" s="186"/>
      <c r="CV439" s="186"/>
      <c r="CW439" s="186"/>
      <c r="CX439" s="186"/>
      <c r="CY439" s="186"/>
      <c r="CZ439" s="186"/>
      <c r="DA439" s="186"/>
      <c r="DB439" s="186"/>
      <c r="DC439" s="186"/>
      <c r="DD439" s="186"/>
      <c r="DE439" s="186"/>
      <c r="DF439" s="186"/>
      <c r="DG439" s="186"/>
      <c r="DH439" s="186"/>
      <c r="DI439" s="186"/>
      <c r="DJ439" s="186"/>
      <c r="DK439" s="186"/>
      <c r="DL439" s="186"/>
      <c r="DM439" s="186"/>
      <c r="DN439" s="186"/>
      <c r="DO439" s="186"/>
      <c r="DP439" s="186"/>
      <c r="DQ439" s="186"/>
      <c r="DR439" s="186"/>
      <c r="DS439" s="186"/>
      <c r="DT439" s="186"/>
      <c r="DU439" s="186"/>
      <c r="DV439" s="186"/>
      <c r="DW439" s="186"/>
      <c r="DX439" s="186"/>
      <c r="DY439" s="186"/>
      <c r="DZ439" s="186"/>
      <c r="EA439" s="186"/>
      <c r="EB439" s="186"/>
      <c r="EC439" s="186"/>
      <c r="ED439" s="186"/>
      <c r="EE439" s="186"/>
      <c r="EF439" s="186"/>
      <c r="EG439" s="186"/>
      <c r="EH439" s="186"/>
      <c r="EI439" s="186"/>
      <c r="EJ439" s="186"/>
      <c r="EK439" s="186"/>
      <c r="EL439" s="186"/>
      <c r="EM439" s="186"/>
      <c r="EN439" s="186"/>
      <c r="EO439" s="186"/>
      <c r="EP439" s="186"/>
      <c r="EQ439" s="186"/>
      <c r="ER439" s="186"/>
      <c r="ES439" s="186"/>
      <c r="ET439" s="186"/>
      <c r="EU439" s="186"/>
      <c r="EV439" s="186"/>
      <c r="EW439" s="186"/>
      <c r="EX439" s="186"/>
      <c r="EY439" s="186"/>
      <c r="EZ439" s="186"/>
      <c r="FA439" s="186"/>
      <c r="FB439" s="186"/>
      <c r="FC439" s="186"/>
      <c r="FD439" s="186"/>
      <c r="FE439" s="186"/>
      <c r="FF439" s="186"/>
      <c r="FG439" s="186"/>
      <c r="FH439" s="186"/>
      <c r="FI439" s="186"/>
      <c r="FJ439" s="186"/>
      <c r="FK439" s="186"/>
      <c r="FL439" s="186"/>
      <c r="FM439" s="186"/>
      <c r="FN439" s="186"/>
      <c r="FO439" s="186"/>
      <c r="FP439" s="186"/>
      <c r="FQ439" s="186"/>
      <c r="FR439" s="186"/>
      <c r="FS439" s="186"/>
      <c r="FT439" s="186"/>
      <c r="FU439" s="186"/>
      <c r="FV439" s="186"/>
      <c r="FW439" s="186"/>
      <c r="FX439" s="186"/>
      <c r="FY439" s="186"/>
      <c r="FZ439" s="186"/>
      <c r="GA439" s="186"/>
      <c r="GB439" s="186"/>
      <c r="GC439" s="186"/>
      <c r="GD439" s="186"/>
      <c r="GE439" s="186"/>
      <c r="GF439" s="186"/>
      <c r="GG439" s="186"/>
      <c r="GH439" s="186"/>
      <c r="GI439" s="186"/>
      <c r="GJ439" s="186"/>
      <c r="GK439" s="186"/>
      <c r="GL439" s="186"/>
      <c r="GM439" s="186"/>
      <c r="GN439" s="186"/>
      <c r="GO439" s="186"/>
      <c r="GP439" s="186"/>
      <c r="GQ439" s="186"/>
      <c r="GR439" s="186"/>
      <c r="GS439" s="186"/>
      <c r="GT439" s="186"/>
      <c r="GU439" s="186"/>
      <c r="GV439" s="186"/>
      <c r="GW439" s="186"/>
      <c r="GX439" s="186"/>
      <c r="GY439" s="186"/>
      <c r="GZ439" s="186"/>
      <c r="HA439" s="186"/>
      <c r="HB439" s="186"/>
      <c r="HC439" s="186"/>
      <c r="HD439" s="186"/>
      <c r="HE439" s="186"/>
      <c r="HF439" s="186"/>
      <c r="HG439" s="186"/>
      <c r="HH439" s="186"/>
      <c r="HI439" s="186"/>
      <c r="HJ439" s="186"/>
      <c r="HK439" s="186"/>
      <c r="HL439" s="186"/>
      <c r="HM439" s="186"/>
      <c r="HN439" s="186"/>
      <c r="HO439" s="186"/>
      <c r="HP439" s="186"/>
      <c r="HQ439" s="186"/>
      <c r="HR439" s="186"/>
      <c r="HS439" s="186"/>
      <c r="HT439" s="186"/>
      <c r="HU439" s="186"/>
      <c r="HV439" s="186"/>
      <c r="HW439" s="186"/>
      <c r="HX439" s="186"/>
      <c r="HY439" s="186"/>
      <c r="HZ439" s="186"/>
      <c r="IA439" s="186"/>
      <c r="IB439" s="186"/>
      <c r="IC439" s="186"/>
      <c r="ID439" s="186"/>
      <c r="IE439" s="186"/>
      <c r="IF439" s="186"/>
      <c r="IG439" s="186"/>
      <c r="IH439" s="186"/>
      <c r="II439" s="186"/>
      <c r="IJ439" s="186"/>
      <c r="IK439" s="186"/>
      <c r="IL439" s="186"/>
      <c r="IM439" s="186"/>
      <c r="IN439" s="186"/>
      <c r="IO439" s="186"/>
      <c r="IP439" s="186"/>
      <c r="IQ439" s="186"/>
      <c r="IR439" s="186"/>
      <c r="IS439" s="186"/>
      <c r="IT439" s="186"/>
      <c r="IU439" s="186"/>
      <c r="IV439" s="186"/>
      <c r="IW439" s="186"/>
      <c r="IX439" s="186"/>
      <c r="IY439" s="186"/>
      <c r="IZ439" s="186"/>
      <c r="JA439" s="186"/>
      <c r="JB439" s="186"/>
      <c r="JC439" s="186"/>
      <c r="JD439" s="186"/>
      <c r="JE439" s="186"/>
      <c r="JF439" s="186"/>
      <c r="JG439" s="186"/>
      <c r="JH439" s="186"/>
      <c r="JI439" s="186"/>
      <c r="JJ439" s="186"/>
      <c r="JK439" s="186"/>
      <c r="JL439" s="186"/>
      <c r="JM439" s="186"/>
      <c r="JN439" s="186"/>
      <c r="JO439" s="186"/>
      <c r="JP439" s="186"/>
      <c r="JQ439" s="186"/>
      <c r="JR439" s="186"/>
      <c r="JS439" s="186"/>
      <c r="JT439" s="186"/>
      <c r="JU439" s="186"/>
      <c r="JV439" s="186"/>
      <c r="JW439" s="186"/>
      <c r="JX439" s="186"/>
      <c r="JY439" s="186"/>
      <c r="JZ439" s="186"/>
      <c r="KA439" s="186"/>
      <c r="KB439" s="186"/>
      <c r="KC439" s="186"/>
      <c r="KD439" s="186"/>
      <c r="KE439" s="186"/>
      <c r="KF439" s="186"/>
      <c r="KG439" s="186"/>
      <c r="KH439" s="186"/>
      <c r="KI439" s="186"/>
      <c r="KJ439" s="186"/>
      <c r="KK439" s="186"/>
      <c r="KL439" s="186"/>
      <c r="KM439" s="186"/>
      <c r="KN439" s="186"/>
      <c r="KO439" s="186"/>
      <c r="KP439" s="186"/>
      <c r="KQ439" s="186"/>
      <c r="KR439" s="186"/>
      <c r="KS439" s="186"/>
      <c r="KT439" s="186"/>
      <c r="KU439" s="186"/>
      <c r="KV439" s="186"/>
      <c r="KW439" s="186"/>
      <c r="KX439" s="186"/>
      <c r="KY439" s="186"/>
      <c r="KZ439" s="186"/>
      <c r="LA439" s="186"/>
      <c r="LB439" s="186"/>
      <c r="LC439" s="186"/>
      <c r="LD439" s="186"/>
      <c r="LE439" s="186"/>
      <c r="LF439" s="186"/>
      <c r="LG439" s="186"/>
      <c r="LH439" s="186"/>
      <c r="LI439" s="186"/>
      <c r="LJ439" s="186"/>
      <c r="LK439" s="186"/>
      <c r="LL439" s="186"/>
      <c r="LM439" s="186"/>
      <c r="LN439" s="186"/>
      <c r="LO439" s="186"/>
      <c r="LP439" s="186"/>
      <c r="LQ439" s="186"/>
      <c r="LR439" s="186"/>
      <c r="LS439" s="186"/>
      <c r="LT439" s="186"/>
      <c r="LU439" s="186"/>
      <c r="LV439" s="186"/>
      <c r="LW439" s="186"/>
      <c r="LX439" s="186"/>
      <c r="LY439" s="186"/>
      <c r="LZ439" s="186"/>
      <c r="MA439" s="186"/>
      <c r="MB439" s="186"/>
      <c r="MC439" s="186"/>
      <c r="MD439" s="186"/>
      <c r="ME439" s="186"/>
      <c r="MF439" s="186"/>
      <c r="MG439" s="186"/>
      <c r="MH439" s="186"/>
      <c r="MI439" s="186"/>
      <c r="MJ439" s="186"/>
      <c r="MK439" s="186"/>
      <c r="ML439" s="186"/>
      <c r="MM439" s="186"/>
      <c r="MN439" s="186"/>
      <c r="MO439" s="186"/>
      <c r="MP439" s="186"/>
      <c r="MQ439" s="186"/>
      <c r="MR439" s="186"/>
      <c r="MS439" s="186"/>
      <c r="MT439" s="186"/>
      <c r="MU439" s="186"/>
      <c r="MV439" s="186"/>
      <c r="MW439" s="186"/>
      <c r="MX439" s="186"/>
      <c r="MY439" s="186"/>
      <c r="MZ439" s="186"/>
      <c r="NA439" s="186"/>
      <c r="NB439" s="186"/>
      <c r="NC439" s="186"/>
      <c r="ND439" s="186"/>
      <c r="NE439" s="186"/>
      <c r="NF439" s="186"/>
      <c r="NG439" s="186"/>
      <c r="NH439" s="186"/>
      <c r="NI439" s="186"/>
      <c r="NJ439" s="186"/>
      <c r="NK439" s="186"/>
      <c r="NL439" s="186"/>
      <c r="NM439" s="186"/>
      <c r="NN439" s="186"/>
      <c r="NO439" s="186"/>
      <c r="NP439" s="186"/>
      <c r="NQ439" s="186"/>
      <c r="NR439" s="186"/>
      <c r="NS439" s="186"/>
      <c r="NT439" s="186"/>
      <c r="NU439" s="186"/>
      <c r="NV439" s="186"/>
      <c r="NW439" s="186"/>
      <c r="NX439" s="186"/>
      <c r="NY439" s="186"/>
      <c r="NZ439" s="186"/>
      <c r="OA439" s="186"/>
      <c r="OB439" s="186"/>
      <c r="OC439" s="186"/>
      <c r="OD439" s="186"/>
      <c r="OE439" s="186"/>
      <c r="OF439" s="186"/>
      <c r="OG439" s="186"/>
      <c r="OH439" s="186"/>
      <c r="OI439" s="186"/>
      <c r="OJ439" s="186"/>
      <c r="OK439" s="186"/>
      <c r="OL439" s="186"/>
      <c r="OM439" s="186"/>
      <c r="ON439" s="186"/>
      <c r="OO439" s="186"/>
      <c r="OP439" s="186"/>
      <c r="OQ439" s="186"/>
      <c r="OR439" s="186"/>
      <c r="OS439" s="186"/>
      <c r="OT439" s="186"/>
      <c r="OU439" s="186"/>
      <c r="OV439" s="186"/>
      <c r="OW439" s="186"/>
      <c r="OX439" s="186"/>
      <c r="OY439" s="186"/>
      <c r="OZ439" s="186"/>
      <c r="PA439" s="186"/>
      <c r="PB439" s="186"/>
      <c r="PC439" s="186"/>
      <c r="PD439" s="186"/>
      <c r="PE439" s="186"/>
      <c r="PF439" s="186"/>
      <c r="PG439" s="186"/>
      <c r="PH439" s="186"/>
      <c r="PI439" s="186"/>
      <c r="PJ439" s="186"/>
      <c r="PK439" s="186"/>
      <c r="PL439" s="186"/>
      <c r="PM439" s="186"/>
      <c r="PN439" s="186"/>
      <c r="PO439" s="186"/>
      <c r="PP439" s="186"/>
      <c r="PQ439" s="186"/>
      <c r="PR439" s="186"/>
      <c r="PS439" s="186"/>
      <c r="PT439" s="186"/>
      <c r="PU439" s="186"/>
      <c r="PV439" s="186"/>
      <c r="PW439" s="186"/>
      <c r="PX439" s="186"/>
      <c r="PY439" s="186"/>
      <c r="PZ439" s="186"/>
      <c r="QA439" s="186"/>
      <c r="QB439" s="186"/>
      <c r="QC439" s="186"/>
      <c r="QD439" s="186"/>
      <c r="QE439" s="186"/>
      <c r="QF439" s="186"/>
      <c r="QG439" s="186"/>
      <c r="QH439" s="186"/>
      <c r="QI439" s="186"/>
      <c r="QJ439" s="186"/>
      <c r="QK439" s="186"/>
      <c r="QL439" s="186"/>
      <c r="QM439" s="186"/>
      <c r="QN439" s="186"/>
      <c r="QO439" s="186"/>
      <c r="QP439" s="186"/>
      <c r="QQ439" s="186"/>
      <c r="QR439" s="186"/>
      <c r="QS439" s="186"/>
      <c r="QT439" s="186"/>
      <c r="QU439" s="186"/>
      <c r="QV439" s="186"/>
      <c r="QW439" s="186"/>
      <c r="QX439" s="186"/>
      <c r="QY439" s="186"/>
      <c r="QZ439" s="186"/>
      <c r="RA439" s="186"/>
      <c r="RB439" s="186"/>
      <c r="RC439" s="186"/>
      <c r="RD439" s="186"/>
      <c r="RE439" s="186"/>
      <c r="RF439" s="186"/>
      <c r="RG439" s="186"/>
      <c r="RH439" s="186"/>
      <c r="RI439" s="186"/>
      <c r="RJ439" s="186"/>
      <c r="RK439" s="186"/>
      <c r="RL439" s="186"/>
      <c r="RM439" s="186"/>
      <c r="RN439" s="186"/>
      <c r="RO439" s="186"/>
      <c r="RP439" s="186"/>
      <c r="RQ439" s="186"/>
      <c r="RR439" s="186"/>
      <c r="RS439" s="186"/>
      <c r="RT439" s="186"/>
      <c r="RU439" s="186"/>
      <c r="RV439" s="186"/>
      <c r="RW439" s="186"/>
      <c r="RX439" s="186"/>
      <c r="RY439" s="186"/>
      <c r="RZ439" s="186"/>
      <c r="SA439" s="186"/>
      <c r="SB439" s="186"/>
      <c r="SC439" s="186"/>
      <c r="SD439" s="186"/>
      <c r="SE439" s="186"/>
      <c r="SF439" s="186"/>
      <c r="SG439" s="186"/>
      <c r="SH439" s="186"/>
      <c r="SI439" s="186"/>
      <c r="SJ439" s="186"/>
      <c r="SK439" s="186"/>
      <c r="SL439" s="186"/>
      <c r="SM439" s="186"/>
      <c r="SN439" s="186"/>
      <c r="SO439" s="186"/>
      <c r="SP439" s="186"/>
      <c r="SQ439" s="186"/>
      <c r="SR439" s="186"/>
      <c r="SS439" s="186"/>
      <c r="ST439" s="186"/>
      <c r="SU439" s="186"/>
      <c r="SV439" s="186"/>
      <c r="SW439" s="186"/>
      <c r="SX439" s="186"/>
      <c r="SY439" s="186"/>
      <c r="SZ439" s="186"/>
      <c r="TA439" s="186"/>
      <c r="TB439" s="186"/>
      <c r="TC439" s="186"/>
      <c r="TD439" s="186"/>
      <c r="TE439" s="186"/>
      <c r="TF439" s="186"/>
      <c r="TG439" s="186"/>
      <c r="TH439" s="186"/>
      <c r="TI439" s="186"/>
      <c r="TJ439" s="186"/>
      <c r="TK439" s="186"/>
      <c r="TL439" s="186"/>
      <c r="TM439" s="186"/>
      <c r="TN439" s="186"/>
      <c r="TO439" s="186"/>
      <c r="TP439" s="186"/>
      <c r="TQ439" s="186"/>
      <c r="TR439" s="186"/>
      <c r="TS439" s="186"/>
      <c r="TT439" s="186"/>
      <c r="TU439" s="186"/>
      <c r="TV439" s="186"/>
      <c r="TW439" s="186"/>
      <c r="TX439" s="186"/>
      <c r="TY439" s="186"/>
      <c r="TZ439" s="186"/>
      <c r="UA439" s="186"/>
      <c r="UB439" s="186"/>
      <c r="UC439" s="186"/>
      <c r="UD439" s="186"/>
      <c r="UE439" s="186"/>
      <c r="UF439" s="186"/>
      <c r="UG439" s="186"/>
      <c r="UH439" s="186"/>
      <c r="UI439" s="186"/>
      <c r="UJ439" s="186"/>
      <c r="UK439" s="186"/>
      <c r="UL439" s="186"/>
      <c r="UM439" s="186"/>
      <c r="UN439" s="186"/>
      <c r="UO439" s="186"/>
      <c r="UP439" s="186"/>
      <c r="UQ439" s="186"/>
      <c r="UR439" s="186"/>
      <c r="US439" s="186"/>
      <c r="UT439" s="186"/>
      <c r="UU439" s="186"/>
      <c r="UV439" s="186"/>
      <c r="UW439" s="186"/>
      <c r="UX439" s="186"/>
      <c r="UY439" s="186"/>
      <c r="UZ439" s="186"/>
      <c r="VA439" s="186"/>
      <c r="VB439" s="186"/>
      <c r="VC439" s="186"/>
      <c r="VD439" s="186"/>
      <c r="VE439" s="186"/>
      <c r="VF439" s="186"/>
      <c r="VG439" s="186"/>
      <c r="VH439" s="186"/>
      <c r="VI439" s="186"/>
      <c r="VJ439" s="186"/>
      <c r="VK439" s="186"/>
      <c r="VL439" s="186"/>
      <c r="VM439" s="186"/>
      <c r="VN439" s="186"/>
      <c r="VO439" s="186"/>
      <c r="VP439" s="186"/>
      <c r="VQ439" s="186"/>
      <c r="VR439" s="186"/>
      <c r="VS439" s="186"/>
      <c r="VT439" s="186"/>
      <c r="VU439" s="186"/>
      <c r="VV439" s="186"/>
      <c r="VW439" s="186"/>
      <c r="VX439" s="186"/>
      <c r="VY439" s="186"/>
      <c r="VZ439" s="186"/>
      <c r="WA439" s="186"/>
      <c r="WB439" s="186"/>
      <c r="WC439" s="186"/>
      <c r="WD439" s="186"/>
      <c r="WE439" s="186"/>
      <c r="WF439" s="186"/>
      <c r="WG439" s="186"/>
      <c r="WH439" s="186"/>
      <c r="WI439" s="186"/>
      <c r="WJ439" s="186"/>
      <c r="WK439" s="186"/>
      <c r="WL439" s="186"/>
      <c r="WM439" s="186"/>
      <c r="WN439" s="186"/>
      <c r="WO439" s="186"/>
      <c r="WP439" s="186"/>
      <c r="WQ439" s="186"/>
      <c r="WR439" s="186"/>
      <c r="WS439" s="186"/>
      <c r="WT439" s="186"/>
      <c r="WU439" s="186"/>
      <c r="WV439" s="186"/>
      <c r="WW439" s="186"/>
      <c r="WX439" s="186"/>
      <c r="WY439" s="186"/>
      <c r="WZ439" s="186"/>
      <c r="XA439" s="186"/>
      <c r="XB439" s="186"/>
      <c r="XC439" s="186"/>
      <c r="XD439" s="186"/>
      <c r="XE439" s="186"/>
      <c r="XF439" s="186"/>
      <c r="XG439" s="186"/>
      <c r="XH439" s="186"/>
      <c r="XI439" s="186"/>
      <c r="XJ439" s="186"/>
      <c r="XK439" s="186"/>
      <c r="XL439" s="186"/>
      <c r="XM439" s="186"/>
      <c r="XN439" s="186"/>
      <c r="XO439" s="186"/>
      <c r="XP439" s="186"/>
      <c r="XQ439" s="186"/>
      <c r="XR439" s="186"/>
      <c r="XS439" s="186"/>
      <c r="XT439" s="186"/>
      <c r="XU439" s="186"/>
      <c r="XV439" s="186"/>
      <c r="XW439" s="186"/>
      <c r="XX439" s="186"/>
      <c r="XY439" s="186"/>
      <c r="XZ439" s="186"/>
      <c r="YA439" s="186"/>
      <c r="YB439" s="186"/>
      <c r="YC439" s="186"/>
      <c r="YD439" s="186"/>
      <c r="YE439" s="186"/>
      <c r="YF439" s="186"/>
      <c r="YG439" s="186"/>
      <c r="YH439" s="186"/>
      <c r="YI439" s="186"/>
      <c r="YJ439" s="186"/>
      <c r="YK439" s="186"/>
      <c r="YL439" s="186"/>
      <c r="YM439" s="186"/>
      <c r="YN439" s="186"/>
      <c r="YO439" s="186"/>
      <c r="YP439" s="186"/>
      <c r="YQ439" s="186"/>
      <c r="YR439" s="186"/>
      <c r="YS439" s="186"/>
      <c r="YT439" s="186"/>
      <c r="YU439" s="186"/>
      <c r="YV439" s="186"/>
      <c r="YW439" s="186"/>
      <c r="YX439" s="186"/>
      <c r="YY439" s="186"/>
      <c r="YZ439" s="186"/>
      <c r="ZA439" s="186"/>
      <c r="ZB439" s="186"/>
      <c r="ZC439" s="186"/>
      <c r="ZD439" s="186"/>
      <c r="ZE439" s="186"/>
      <c r="ZF439" s="186"/>
      <c r="ZG439" s="186"/>
      <c r="ZH439" s="186"/>
      <c r="ZI439" s="186"/>
      <c r="ZJ439" s="186"/>
      <c r="ZK439" s="186"/>
      <c r="ZL439" s="186"/>
      <c r="ZM439" s="186"/>
      <c r="ZN439" s="186"/>
      <c r="ZO439" s="186"/>
      <c r="ZP439" s="186"/>
      <c r="ZQ439" s="186"/>
      <c r="ZR439" s="186"/>
      <c r="ZS439" s="186"/>
      <c r="ZT439" s="186"/>
      <c r="ZU439" s="186"/>
      <c r="ZV439" s="186"/>
      <c r="ZW439" s="186"/>
      <c r="ZX439" s="186"/>
      <c r="ZY439" s="186"/>
      <c r="ZZ439" s="186"/>
      <c r="AAA439" s="186"/>
      <c r="AAB439" s="186"/>
      <c r="AAC439" s="186"/>
      <c r="AAD439" s="186"/>
      <c r="AAE439" s="186"/>
      <c r="AAF439" s="186"/>
      <c r="AAG439" s="186"/>
      <c r="AAH439" s="186"/>
      <c r="AAI439" s="186"/>
      <c r="AAJ439" s="186"/>
      <c r="AAK439" s="186"/>
      <c r="AAL439" s="186"/>
      <c r="AAM439" s="186"/>
      <c r="AAN439" s="186"/>
      <c r="AAO439" s="186"/>
      <c r="AAP439" s="186"/>
      <c r="AAQ439" s="186"/>
      <c r="AAR439" s="186"/>
      <c r="AAS439" s="186"/>
      <c r="AAT439" s="186"/>
      <c r="AAU439" s="186"/>
      <c r="AAV439" s="186"/>
      <c r="AAW439" s="186"/>
      <c r="AAX439" s="186"/>
      <c r="AAY439" s="186"/>
      <c r="AAZ439" s="186"/>
      <c r="ABA439" s="186"/>
      <c r="ABB439" s="186"/>
      <c r="ABC439" s="186"/>
      <c r="ABD439" s="186"/>
      <c r="ABE439" s="186"/>
      <c r="ABF439" s="186"/>
      <c r="ABG439" s="186"/>
      <c r="ABH439" s="186"/>
      <c r="ABI439" s="186"/>
      <c r="ABJ439" s="186"/>
      <c r="ABK439" s="186"/>
      <c r="ABL439" s="186"/>
      <c r="ABM439" s="186"/>
      <c r="ABN439" s="186"/>
      <c r="ABO439" s="186"/>
      <c r="ABP439" s="186"/>
      <c r="ABQ439" s="186"/>
      <c r="ABR439" s="186"/>
      <c r="ABS439" s="186"/>
      <c r="ABT439" s="186"/>
      <c r="ABU439" s="186"/>
      <c r="ABV439" s="186"/>
      <c r="ABW439" s="186"/>
      <c r="ABX439" s="186"/>
      <c r="ABY439" s="186"/>
      <c r="ABZ439" s="186"/>
      <c r="ACA439" s="186"/>
      <c r="ACB439" s="186"/>
      <c r="ACC439" s="186"/>
      <c r="ACD439" s="186"/>
      <c r="ACE439" s="186"/>
      <c r="ACF439" s="186"/>
      <c r="ACG439" s="186"/>
      <c r="ACH439" s="186"/>
      <c r="ACI439" s="186"/>
      <c r="ACJ439" s="186"/>
      <c r="ACK439" s="186"/>
      <c r="ACL439" s="186"/>
      <c r="ACM439" s="186"/>
      <c r="ACN439" s="186"/>
      <c r="ACO439" s="186"/>
      <c r="ACP439" s="186"/>
      <c r="ACQ439" s="186"/>
      <c r="ACR439" s="186"/>
      <c r="ACS439" s="186"/>
      <c r="ACT439" s="186"/>
      <c r="ACU439" s="186"/>
      <c r="ACV439" s="186"/>
      <c r="ACW439" s="186"/>
      <c r="ACX439" s="186"/>
      <c r="ACY439" s="186"/>
      <c r="ACZ439" s="186"/>
      <c r="ADA439" s="186"/>
      <c r="ADB439" s="186"/>
      <c r="ADC439" s="186"/>
      <c r="ADD439" s="186"/>
      <c r="ADE439" s="186"/>
      <c r="ADF439" s="186"/>
      <c r="ADG439" s="186"/>
      <c r="ADH439" s="186"/>
      <c r="ADI439" s="186"/>
      <c r="ADJ439" s="186"/>
      <c r="ADK439" s="186"/>
      <c r="ADL439" s="186"/>
      <c r="ADM439" s="186"/>
      <c r="ADN439" s="186"/>
      <c r="ADO439" s="186"/>
      <c r="ADP439" s="186"/>
      <c r="ADQ439" s="186"/>
      <c r="ADR439" s="186"/>
      <c r="ADS439" s="186"/>
      <c r="ADT439" s="186"/>
      <c r="ADU439" s="186"/>
      <c r="ADV439" s="186"/>
      <c r="ADW439" s="186"/>
      <c r="ADX439" s="186"/>
      <c r="ADY439" s="186"/>
      <c r="ADZ439" s="186"/>
      <c r="AEA439" s="186"/>
      <c r="AEB439" s="186"/>
      <c r="AEC439" s="186"/>
      <c r="AED439" s="186"/>
      <c r="AEE439" s="186"/>
      <c r="AEF439" s="186"/>
      <c r="AEG439" s="186"/>
      <c r="AEH439" s="186"/>
      <c r="AEI439" s="186"/>
      <c r="AEJ439" s="186"/>
      <c r="AEK439" s="186"/>
      <c r="AEL439" s="186"/>
      <c r="AEM439" s="186"/>
      <c r="AEN439" s="186"/>
      <c r="AEO439" s="186"/>
      <c r="AEP439" s="186"/>
      <c r="AEQ439" s="186"/>
      <c r="AER439" s="186"/>
      <c r="AES439" s="186"/>
      <c r="AET439" s="186"/>
      <c r="AEU439" s="186"/>
      <c r="AEV439" s="186"/>
      <c r="AEW439" s="186"/>
      <c r="AEX439" s="186"/>
      <c r="AEY439" s="186"/>
      <c r="AEZ439" s="186"/>
      <c r="AFA439" s="186"/>
      <c r="AFB439" s="186"/>
      <c r="AFC439" s="186"/>
      <c r="AFD439" s="186"/>
      <c r="AFE439" s="186"/>
      <c r="AFF439" s="186"/>
      <c r="AFG439" s="186"/>
      <c r="AFH439" s="186"/>
      <c r="AFI439" s="186"/>
      <c r="AFJ439" s="186"/>
      <c r="AFK439" s="186"/>
      <c r="AFL439" s="186"/>
      <c r="AFM439" s="186"/>
      <c r="AFN439" s="186"/>
      <c r="AFO439" s="186"/>
      <c r="AFP439" s="186"/>
      <c r="AFQ439" s="186"/>
      <c r="AFR439" s="186"/>
      <c r="AFS439" s="186"/>
      <c r="AFT439" s="186"/>
      <c r="AFU439" s="186"/>
      <c r="AFV439" s="186"/>
      <c r="AFW439" s="186"/>
      <c r="AFX439" s="186"/>
      <c r="AFY439" s="186"/>
      <c r="AFZ439" s="186"/>
      <c r="AGA439" s="186"/>
      <c r="AGB439" s="186"/>
      <c r="AGC439" s="186"/>
      <c r="AGD439" s="186"/>
      <c r="AGE439" s="186"/>
      <c r="AGF439" s="186"/>
      <c r="AGG439" s="186"/>
      <c r="AGH439" s="186"/>
      <c r="AGI439" s="186"/>
      <c r="AGJ439" s="186"/>
      <c r="AGK439" s="186"/>
      <c r="AGL439" s="186"/>
      <c r="AGM439" s="186"/>
      <c r="AGN439" s="186"/>
      <c r="AGO439" s="186"/>
      <c r="AGP439" s="186"/>
      <c r="AGQ439" s="186"/>
      <c r="AGR439" s="186"/>
      <c r="AGS439" s="186"/>
      <c r="AGT439" s="186"/>
      <c r="AGU439" s="186"/>
      <c r="AGV439" s="186"/>
      <c r="AGW439" s="186"/>
      <c r="AGX439" s="186"/>
      <c r="AGY439" s="186"/>
      <c r="AGZ439" s="186"/>
      <c r="AHA439" s="186"/>
      <c r="AHB439" s="186"/>
      <c r="AHC439" s="186"/>
      <c r="AHD439" s="186"/>
      <c r="AHE439" s="186"/>
      <c r="AHF439" s="186"/>
      <c r="AHG439" s="186"/>
      <c r="AHH439" s="186"/>
      <c r="AHI439" s="186"/>
      <c r="AHJ439" s="186"/>
      <c r="AHK439" s="186"/>
      <c r="AHL439" s="186"/>
      <c r="AHM439" s="186"/>
      <c r="AHN439" s="186"/>
      <c r="AHO439" s="186"/>
      <c r="AHP439" s="186"/>
      <c r="AHQ439" s="186"/>
      <c r="AHR439" s="186"/>
      <c r="AHS439" s="186"/>
      <c r="AHT439" s="186"/>
      <c r="AHU439" s="186"/>
      <c r="AHV439" s="186"/>
      <c r="AHW439" s="186"/>
      <c r="AHX439" s="186"/>
      <c r="AHY439" s="186"/>
      <c r="AHZ439" s="186"/>
      <c r="AIA439" s="186"/>
      <c r="AIB439" s="186"/>
      <c r="AIC439" s="186"/>
      <c r="AID439" s="186"/>
      <c r="AIE439" s="186"/>
      <c r="AIF439" s="186"/>
      <c r="AIG439" s="186"/>
      <c r="AIH439" s="186"/>
      <c r="AII439" s="186"/>
      <c r="AIJ439" s="186"/>
      <c r="AIK439" s="186"/>
      <c r="AIL439" s="186"/>
      <c r="AIM439" s="186"/>
      <c r="AIN439" s="186"/>
      <c r="AIO439" s="186"/>
      <c r="AIP439" s="186"/>
      <c r="AIQ439" s="186"/>
      <c r="AIR439" s="186"/>
      <c r="AIS439" s="186"/>
      <c r="AIT439" s="186"/>
      <c r="AIU439" s="186"/>
      <c r="AIV439" s="186"/>
      <c r="AIW439" s="186"/>
      <c r="AIX439" s="186"/>
      <c r="AIY439" s="186"/>
      <c r="AIZ439" s="186"/>
      <c r="AJA439" s="186"/>
      <c r="AJB439" s="186"/>
      <c r="AJC439" s="186"/>
      <c r="AJD439" s="186"/>
      <c r="AJE439" s="186"/>
      <c r="AJF439" s="186"/>
      <c r="AJG439" s="186"/>
      <c r="AJH439" s="186"/>
      <c r="AJI439" s="186"/>
      <c r="AJJ439" s="186"/>
      <c r="AJK439" s="186"/>
      <c r="AJL439" s="186"/>
      <c r="AJM439" s="186"/>
      <c r="AJN439" s="186"/>
      <c r="AJO439" s="186"/>
      <c r="AJP439" s="186"/>
      <c r="AJQ439" s="186"/>
      <c r="AJR439" s="186"/>
      <c r="AJS439" s="186"/>
      <c r="AJT439" s="186"/>
      <c r="AJU439" s="186"/>
      <c r="AJV439" s="186"/>
      <c r="AJW439" s="186"/>
      <c r="AJX439" s="186"/>
      <c r="AJY439" s="186"/>
      <c r="AJZ439" s="186"/>
      <c r="AKA439" s="186"/>
      <c r="AKB439" s="186"/>
      <c r="AKC439" s="186"/>
      <c r="AKD439" s="186"/>
      <c r="AKE439" s="186"/>
      <c r="AKF439" s="186"/>
      <c r="AKG439" s="186"/>
      <c r="AKH439" s="186"/>
      <c r="AKI439" s="186"/>
      <c r="AKJ439" s="186"/>
      <c r="AKK439" s="186"/>
      <c r="AKL439" s="186"/>
      <c r="AKM439" s="186"/>
      <c r="AKN439" s="186"/>
      <c r="AKO439" s="186"/>
      <c r="AKP439" s="186"/>
      <c r="AKQ439" s="186"/>
      <c r="AKR439" s="186"/>
      <c r="AKS439" s="186"/>
      <c r="AKT439" s="186"/>
      <c r="AKU439" s="186"/>
      <c r="AKV439" s="186"/>
      <c r="AKW439" s="186"/>
      <c r="AKX439" s="186"/>
      <c r="AKY439" s="186"/>
      <c r="AKZ439" s="186"/>
      <c r="ALA439" s="186"/>
      <c r="ALB439" s="186"/>
      <c r="ALC439" s="186"/>
      <c r="ALD439" s="186"/>
      <c r="ALE439" s="186"/>
      <c r="ALF439" s="186"/>
      <c r="ALG439" s="186"/>
      <c r="ALH439" s="186"/>
      <c r="ALI439" s="186"/>
      <c r="ALJ439" s="186"/>
      <c r="ALK439" s="186"/>
      <c r="ALL439" s="186"/>
      <c r="ALM439" s="186"/>
      <c r="ALN439" s="186"/>
      <c r="ALO439" s="186"/>
      <c r="ALP439" s="186"/>
      <c r="ALQ439" s="186"/>
      <c r="ALR439" s="186"/>
      <c r="ALS439" s="186"/>
      <c r="ALT439" s="186"/>
      <c r="ALU439" s="186"/>
      <c r="ALV439" s="186"/>
      <c r="ALW439" s="186"/>
      <c r="ALX439" s="186"/>
      <c r="ALY439" s="186"/>
      <c r="ALZ439" s="186"/>
      <c r="AMA439" s="186"/>
      <c r="AMB439" s="186"/>
      <c r="AMC439" s="186"/>
      <c r="AMD439" s="186"/>
      <c r="AME439" s="186"/>
      <c r="AMF439" s="186"/>
      <c r="AMG439" s="186"/>
      <c r="AMH439" s="186"/>
      <c r="AMI439" s="186"/>
      <c r="AMJ439" s="186"/>
      <c r="AMK439" s="186"/>
    </row>
    <row r="440" spans="1:1025" ht="60">
      <c r="A440" s="184" t="s">
        <v>405</v>
      </c>
      <c r="B440" s="184" t="s">
        <v>2293</v>
      </c>
      <c r="C440" s="184" t="s">
        <v>2287</v>
      </c>
      <c r="D440" s="184" t="s">
        <v>2288</v>
      </c>
      <c r="E440" s="184" t="s">
        <v>1618</v>
      </c>
      <c r="F440" s="184" t="s">
        <v>2294</v>
      </c>
      <c r="G440" s="115" t="s">
        <v>2290</v>
      </c>
      <c r="H440" s="115" t="s">
        <v>1074</v>
      </c>
      <c r="I440" s="115" t="s">
        <v>2291</v>
      </c>
      <c r="J440" s="115" t="s">
        <v>2292</v>
      </c>
      <c r="K440" s="185"/>
      <c r="L440" s="185"/>
      <c r="M440" s="185"/>
      <c r="N440" s="186"/>
      <c r="O440" s="186"/>
      <c r="P440" s="186"/>
      <c r="Q440" s="186"/>
      <c r="R440" s="186"/>
      <c r="S440" s="186"/>
      <c r="T440" s="186"/>
      <c r="U440" s="186"/>
      <c r="V440" s="186"/>
      <c r="W440" s="186"/>
      <c r="X440" s="186"/>
      <c r="Y440" s="186"/>
      <c r="Z440" s="186"/>
      <c r="AA440" s="186"/>
      <c r="AB440" s="186"/>
      <c r="AC440" s="186"/>
      <c r="AD440" s="186"/>
      <c r="AE440" s="186"/>
      <c r="AF440" s="186"/>
      <c r="AG440" s="186"/>
      <c r="AH440" s="186"/>
      <c r="AI440" s="186"/>
      <c r="AJ440" s="186"/>
      <c r="AK440" s="186"/>
      <c r="AL440" s="186"/>
      <c r="AM440" s="186"/>
      <c r="AN440" s="186"/>
      <c r="AO440" s="186"/>
      <c r="AP440" s="186"/>
      <c r="AQ440" s="186"/>
      <c r="AR440" s="186"/>
      <c r="AS440" s="186"/>
      <c r="AT440" s="186"/>
      <c r="AU440" s="186"/>
      <c r="AV440" s="186"/>
      <c r="AW440" s="186"/>
      <c r="AX440" s="186"/>
      <c r="AY440" s="186"/>
      <c r="AZ440" s="186"/>
      <c r="BA440" s="186"/>
      <c r="BB440" s="186"/>
      <c r="BC440" s="186"/>
      <c r="BD440" s="186"/>
      <c r="BE440" s="186"/>
      <c r="BF440" s="186"/>
      <c r="BG440" s="186"/>
      <c r="BH440" s="186"/>
      <c r="BI440" s="186"/>
      <c r="BJ440" s="186"/>
      <c r="BK440" s="186"/>
      <c r="BL440" s="186"/>
      <c r="BM440" s="186"/>
      <c r="BN440" s="186"/>
      <c r="BO440" s="186"/>
      <c r="BP440" s="186"/>
      <c r="BQ440" s="186"/>
      <c r="BR440" s="186"/>
      <c r="BS440" s="186"/>
      <c r="BT440" s="186"/>
      <c r="BU440" s="186"/>
      <c r="BV440" s="186"/>
      <c r="BW440" s="186"/>
      <c r="BX440" s="186"/>
      <c r="BY440" s="186"/>
      <c r="BZ440" s="186"/>
      <c r="CA440" s="186"/>
      <c r="CB440" s="186"/>
      <c r="CC440" s="186"/>
      <c r="CD440" s="186"/>
      <c r="CE440" s="186"/>
      <c r="CF440" s="186"/>
      <c r="CG440" s="186"/>
      <c r="CH440" s="186"/>
      <c r="CI440" s="186"/>
      <c r="CJ440" s="186"/>
      <c r="CK440" s="186"/>
      <c r="CL440" s="186"/>
      <c r="CM440" s="186"/>
      <c r="CN440" s="186"/>
      <c r="CO440" s="186"/>
      <c r="CP440" s="186"/>
      <c r="CQ440" s="186"/>
      <c r="CR440" s="186"/>
      <c r="CS440" s="186"/>
      <c r="CT440" s="186"/>
      <c r="CU440" s="186"/>
      <c r="CV440" s="186"/>
      <c r="CW440" s="186"/>
      <c r="CX440" s="186"/>
      <c r="CY440" s="186"/>
      <c r="CZ440" s="186"/>
      <c r="DA440" s="186"/>
      <c r="DB440" s="186"/>
      <c r="DC440" s="186"/>
      <c r="DD440" s="186"/>
      <c r="DE440" s="186"/>
      <c r="DF440" s="186"/>
      <c r="DG440" s="186"/>
      <c r="DH440" s="186"/>
      <c r="DI440" s="186"/>
      <c r="DJ440" s="186"/>
      <c r="DK440" s="186"/>
      <c r="DL440" s="186"/>
      <c r="DM440" s="186"/>
      <c r="DN440" s="186"/>
      <c r="DO440" s="186"/>
      <c r="DP440" s="186"/>
      <c r="DQ440" s="186"/>
      <c r="DR440" s="186"/>
      <c r="DS440" s="186"/>
      <c r="DT440" s="186"/>
      <c r="DU440" s="186"/>
      <c r="DV440" s="186"/>
      <c r="DW440" s="186"/>
      <c r="DX440" s="186"/>
      <c r="DY440" s="186"/>
      <c r="DZ440" s="186"/>
      <c r="EA440" s="186"/>
      <c r="EB440" s="186"/>
      <c r="EC440" s="186"/>
      <c r="ED440" s="186"/>
      <c r="EE440" s="186"/>
      <c r="EF440" s="186"/>
      <c r="EG440" s="186"/>
      <c r="EH440" s="186"/>
      <c r="EI440" s="186"/>
      <c r="EJ440" s="186"/>
      <c r="EK440" s="186"/>
      <c r="EL440" s="186"/>
      <c r="EM440" s="186"/>
      <c r="EN440" s="186"/>
      <c r="EO440" s="186"/>
      <c r="EP440" s="186"/>
      <c r="EQ440" s="186"/>
      <c r="ER440" s="186"/>
      <c r="ES440" s="186"/>
      <c r="ET440" s="186"/>
      <c r="EU440" s="186"/>
      <c r="EV440" s="186"/>
      <c r="EW440" s="186"/>
      <c r="EX440" s="186"/>
      <c r="EY440" s="186"/>
      <c r="EZ440" s="186"/>
      <c r="FA440" s="186"/>
      <c r="FB440" s="186"/>
      <c r="FC440" s="186"/>
      <c r="FD440" s="186"/>
      <c r="FE440" s="186"/>
      <c r="FF440" s="186"/>
      <c r="FG440" s="186"/>
      <c r="FH440" s="186"/>
      <c r="FI440" s="186"/>
      <c r="FJ440" s="186"/>
      <c r="FK440" s="186"/>
      <c r="FL440" s="186"/>
      <c r="FM440" s="186"/>
      <c r="FN440" s="186"/>
      <c r="FO440" s="186"/>
      <c r="FP440" s="186"/>
      <c r="FQ440" s="186"/>
      <c r="FR440" s="186"/>
      <c r="FS440" s="186"/>
      <c r="FT440" s="186"/>
      <c r="FU440" s="186"/>
      <c r="FV440" s="186"/>
      <c r="FW440" s="186"/>
      <c r="FX440" s="186"/>
      <c r="FY440" s="186"/>
      <c r="FZ440" s="186"/>
      <c r="GA440" s="186"/>
      <c r="GB440" s="186"/>
      <c r="GC440" s="186"/>
      <c r="GD440" s="186"/>
      <c r="GE440" s="186"/>
      <c r="GF440" s="186"/>
      <c r="GG440" s="186"/>
      <c r="GH440" s="186"/>
      <c r="GI440" s="186"/>
      <c r="GJ440" s="186"/>
      <c r="GK440" s="186"/>
      <c r="GL440" s="186"/>
      <c r="GM440" s="186"/>
      <c r="GN440" s="186"/>
      <c r="GO440" s="186"/>
      <c r="GP440" s="186"/>
      <c r="GQ440" s="186"/>
      <c r="GR440" s="186"/>
      <c r="GS440" s="186"/>
      <c r="GT440" s="186"/>
      <c r="GU440" s="186"/>
      <c r="GV440" s="186"/>
      <c r="GW440" s="186"/>
      <c r="GX440" s="186"/>
      <c r="GY440" s="186"/>
      <c r="GZ440" s="186"/>
      <c r="HA440" s="186"/>
      <c r="HB440" s="186"/>
      <c r="HC440" s="186"/>
      <c r="HD440" s="186"/>
      <c r="HE440" s="186"/>
      <c r="HF440" s="186"/>
      <c r="HG440" s="186"/>
      <c r="HH440" s="186"/>
      <c r="HI440" s="186"/>
      <c r="HJ440" s="186"/>
      <c r="HK440" s="186"/>
      <c r="HL440" s="186"/>
      <c r="HM440" s="186"/>
      <c r="HN440" s="186"/>
      <c r="HO440" s="186"/>
      <c r="HP440" s="186"/>
      <c r="HQ440" s="186"/>
      <c r="HR440" s="186"/>
      <c r="HS440" s="186"/>
      <c r="HT440" s="186"/>
      <c r="HU440" s="186"/>
      <c r="HV440" s="186"/>
      <c r="HW440" s="186"/>
      <c r="HX440" s="186"/>
      <c r="HY440" s="186"/>
      <c r="HZ440" s="186"/>
      <c r="IA440" s="186"/>
      <c r="IB440" s="186"/>
      <c r="IC440" s="186"/>
      <c r="ID440" s="186"/>
      <c r="IE440" s="186"/>
      <c r="IF440" s="186"/>
      <c r="IG440" s="186"/>
      <c r="IH440" s="186"/>
      <c r="II440" s="186"/>
      <c r="IJ440" s="186"/>
      <c r="IK440" s="186"/>
      <c r="IL440" s="186"/>
      <c r="IM440" s="186"/>
      <c r="IN440" s="186"/>
      <c r="IO440" s="186"/>
      <c r="IP440" s="186"/>
      <c r="IQ440" s="186"/>
      <c r="IR440" s="186"/>
      <c r="IS440" s="186"/>
      <c r="IT440" s="186"/>
      <c r="IU440" s="186"/>
      <c r="IV440" s="186"/>
      <c r="IW440" s="186"/>
      <c r="IX440" s="186"/>
      <c r="IY440" s="186"/>
      <c r="IZ440" s="186"/>
      <c r="JA440" s="186"/>
      <c r="JB440" s="186"/>
      <c r="JC440" s="186"/>
      <c r="JD440" s="186"/>
      <c r="JE440" s="186"/>
      <c r="JF440" s="186"/>
      <c r="JG440" s="186"/>
      <c r="JH440" s="186"/>
      <c r="JI440" s="186"/>
      <c r="JJ440" s="186"/>
      <c r="JK440" s="186"/>
      <c r="JL440" s="186"/>
      <c r="JM440" s="186"/>
      <c r="JN440" s="186"/>
      <c r="JO440" s="186"/>
      <c r="JP440" s="186"/>
      <c r="JQ440" s="186"/>
      <c r="JR440" s="186"/>
      <c r="JS440" s="186"/>
      <c r="JT440" s="186"/>
      <c r="JU440" s="186"/>
      <c r="JV440" s="186"/>
      <c r="JW440" s="186"/>
      <c r="JX440" s="186"/>
      <c r="JY440" s="186"/>
      <c r="JZ440" s="186"/>
      <c r="KA440" s="186"/>
      <c r="KB440" s="186"/>
      <c r="KC440" s="186"/>
      <c r="KD440" s="186"/>
      <c r="KE440" s="186"/>
      <c r="KF440" s="186"/>
      <c r="KG440" s="186"/>
      <c r="KH440" s="186"/>
      <c r="KI440" s="186"/>
      <c r="KJ440" s="186"/>
      <c r="KK440" s="186"/>
      <c r="KL440" s="186"/>
      <c r="KM440" s="186"/>
      <c r="KN440" s="186"/>
      <c r="KO440" s="186"/>
      <c r="KP440" s="186"/>
      <c r="KQ440" s="186"/>
      <c r="KR440" s="186"/>
      <c r="KS440" s="186"/>
      <c r="KT440" s="186"/>
      <c r="KU440" s="186"/>
      <c r="KV440" s="186"/>
      <c r="KW440" s="186"/>
      <c r="KX440" s="186"/>
      <c r="KY440" s="186"/>
      <c r="KZ440" s="186"/>
      <c r="LA440" s="186"/>
      <c r="LB440" s="186"/>
      <c r="LC440" s="186"/>
      <c r="LD440" s="186"/>
      <c r="LE440" s="186"/>
      <c r="LF440" s="186"/>
      <c r="LG440" s="186"/>
      <c r="LH440" s="186"/>
      <c r="LI440" s="186"/>
      <c r="LJ440" s="186"/>
      <c r="LK440" s="186"/>
      <c r="LL440" s="186"/>
      <c r="LM440" s="186"/>
      <c r="LN440" s="186"/>
      <c r="LO440" s="186"/>
      <c r="LP440" s="186"/>
      <c r="LQ440" s="186"/>
      <c r="LR440" s="186"/>
      <c r="LS440" s="186"/>
      <c r="LT440" s="186"/>
      <c r="LU440" s="186"/>
      <c r="LV440" s="186"/>
      <c r="LW440" s="186"/>
      <c r="LX440" s="186"/>
      <c r="LY440" s="186"/>
      <c r="LZ440" s="186"/>
      <c r="MA440" s="186"/>
      <c r="MB440" s="186"/>
      <c r="MC440" s="186"/>
      <c r="MD440" s="186"/>
      <c r="ME440" s="186"/>
      <c r="MF440" s="186"/>
      <c r="MG440" s="186"/>
      <c r="MH440" s="186"/>
      <c r="MI440" s="186"/>
      <c r="MJ440" s="186"/>
      <c r="MK440" s="186"/>
      <c r="ML440" s="186"/>
      <c r="MM440" s="186"/>
      <c r="MN440" s="186"/>
      <c r="MO440" s="186"/>
      <c r="MP440" s="186"/>
      <c r="MQ440" s="186"/>
      <c r="MR440" s="186"/>
      <c r="MS440" s="186"/>
      <c r="MT440" s="186"/>
      <c r="MU440" s="186"/>
      <c r="MV440" s="186"/>
      <c r="MW440" s="186"/>
      <c r="MX440" s="186"/>
      <c r="MY440" s="186"/>
      <c r="MZ440" s="186"/>
      <c r="NA440" s="186"/>
      <c r="NB440" s="186"/>
      <c r="NC440" s="186"/>
      <c r="ND440" s="186"/>
      <c r="NE440" s="186"/>
      <c r="NF440" s="186"/>
      <c r="NG440" s="186"/>
      <c r="NH440" s="186"/>
      <c r="NI440" s="186"/>
      <c r="NJ440" s="186"/>
      <c r="NK440" s="186"/>
      <c r="NL440" s="186"/>
      <c r="NM440" s="186"/>
      <c r="NN440" s="186"/>
      <c r="NO440" s="186"/>
      <c r="NP440" s="186"/>
      <c r="NQ440" s="186"/>
      <c r="NR440" s="186"/>
      <c r="NS440" s="186"/>
      <c r="NT440" s="186"/>
      <c r="NU440" s="186"/>
      <c r="NV440" s="186"/>
      <c r="NW440" s="186"/>
      <c r="NX440" s="186"/>
      <c r="NY440" s="186"/>
      <c r="NZ440" s="186"/>
      <c r="OA440" s="186"/>
      <c r="OB440" s="186"/>
      <c r="OC440" s="186"/>
      <c r="OD440" s="186"/>
      <c r="OE440" s="186"/>
      <c r="OF440" s="186"/>
      <c r="OG440" s="186"/>
      <c r="OH440" s="186"/>
      <c r="OI440" s="186"/>
      <c r="OJ440" s="186"/>
      <c r="OK440" s="186"/>
      <c r="OL440" s="186"/>
      <c r="OM440" s="186"/>
      <c r="ON440" s="186"/>
      <c r="OO440" s="186"/>
      <c r="OP440" s="186"/>
      <c r="OQ440" s="186"/>
      <c r="OR440" s="186"/>
      <c r="OS440" s="186"/>
      <c r="OT440" s="186"/>
      <c r="OU440" s="186"/>
      <c r="OV440" s="186"/>
      <c r="OW440" s="186"/>
      <c r="OX440" s="186"/>
      <c r="OY440" s="186"/>
      <c r="OZ440" s="186"/>
      <c r="PA440" s="186"/>
      <c r="PB440" s="186"/>
      <c r="PC440" s="186"/>
      <c r="PD440" s="186"/>
      <c r="PE440" s="186"/>
      <c r="PF440" s="186"/>
      <c r="PG440" s="186"/>
      <c r="PH440" s="186"/>
      <c r="PI440" s="186"/>
      <c r="PJ440" s="186"/>
      <c r="PK440" s="186"/>
      <c r="PL440" s="186"/>
      <c r="PM440" s="186"/>
      <c r="PN440" s="186"/>
      <c r="PO440" s="186"/>
      <c r="PP440" s="186"/>
      <c r="PQ440" s="186"/>
      <c r="PR440" s="186"/>
      <c r="PS440" s="186"/>
      <c r="PT440" s="186"/>
      <c r="PU440" s="186"/>
      <c r="PV440" s="186"/>
      <c r="PW440" s="186"/>
      <c r="PX440" s="186"/>
      <c r="PY440" s="186"/>
      <c r="PZ440" s="186"/>
      <c r="QA440" s="186"/>
      <c r="QB440" s="186"/>
      <c r="QC440" s="186"/>
      <c r="QD440" s="186"/>
      <c r="QE440" s="186"/>
      <c r="QF440" s="186"/>
      <c r="QG440" s="186"/>
      <c r="QH440" s="186"/>
      <c r="QI440" s="186"/>
      <c r="QJ440" s="186"/>
      <c r="QK440" s="186"/>
      <c r="QL440" s="186"/>
      <c r="QM440" s="186"/>
      <c r="QN440" s="186"/>
      <c r="QO440" s="186"/>
      <c r="QP440" s="186"/>
      <c r="QQ440" s="186"/>
      <c r="QR440" s="186"/>
      <c r="QS440" s="186"/>
      <c r="QT440" s="186"/>
      <c r="QU440" s="186"/>
      <c r="QV440" s="186"/>
      <c r="QW440" s="186"/>
      <c r="QX440" s="186"/>
      <c r="QY440" s="186"/>
      <c r="QZ440" s="186"/>
      <c r="RA440" s="186"/>
      <c r="RB440" s="186"/>
      <c r="RC440" s="186"/>
      <c r="RD440" s="186"/>
      <c r="RE440" s="186"/>
      <c r="RF440" s="186"/>
      <c r="RG440" s="186"/>
      <c r="RH440" s="186"/>
      <c r="RI440" s="186"/>
      <c r="RJ440" s="186"/>
      <c r="RK440" s="186"/>
      <c r="RL440" s="186"/>
      <c r="RM440" s="186"/>
      <c r="RN440" s="186"/>
      <c r="RO440" s="186"/>
      <c r="RP440" s="186"/>
      <c r="RQ440" s="186"/>
      <c r="RR440" s="186"/>
      <c r="RS440" s="186"/>
      <c r="RT440" s="186"/>
      <c r="RU440" s="186"/>
      <c r="RV440" s="186"/>
      <c r="RW440" s="186"/>
      <c r="RX440" s="186"/>
      <c r="RY440" s="186"/>
      <c r="RZ440" s="186"/>
      <c r="SA440" s="186"/>
      <c r="SB440" s="186"/>
      <c r="SC440" s="186"/>
      <c r="SD440" s="186"/>
      <c r="SE440" s="186"/>
      <c r="SF440" s="186"/>
      <c r="SG440" s="186"/>
      <c r="SH440" s="186"/>
      <c r="SI440" s="186"/>
      <c r="SJ440" s="186"/>
      <c r="SK440" s="186"/>
      <c r="SL440" s="186"/>
      <c r="SM440" s="186"/>
      <c r="SN440" s="186"/>
      <c r="SO440" s="186"/>
      <c r="SP440" s="186"/>
      <c r="SQ440" s="186"/>
      <c r="SR440" s="186"/>
      <c r="SS440" s="186"/>
      <c r="ST440" s="186"/>
      <c r="SU440" s="186"/>
      <c r="SV440" s="186"/>
      <c r="SW440" s="186"/>
      <c r="SX440" s="186"/>
      <c r="SY440" s="186"/>
      <c r="SZ440" s="186"/>
      <c r="TA440" s="186"/>
      <c r="TB440" s="186"/>
      <c r="TC440" s="186"/>
      <c r="TD440" s="186"/>
      <c r="TE440" s="186"/>
      <c r="TF440" s="186"/>
      <c r="TG440" s="186"/>
      <c r="TH440" s="186"/>
      <c r="TI440" s="186"/>
      <c r="TJ440" s="186"/>
      <c r="TK440" s="186"/>
      <c r="TL440" s="186"/>
      <c r="TM440" s="186"/>
      <c r="TN440" s="186"/>
      <c r="TO440" s="186"/>
      <c r="TP440" s="186"/>
      <c r="TQ440" s="186"/>
      <c r="TR440" s="186"/>
      <c r="TS440" s="186"/>
      <c r="TT440" s="186"/>
      <c r="TU440" s="186"/>
      <c r="TV440" s="186"/>
      <c r="TW440" s="186"/>
      <c r="TX440" s="186"/>
      <c r="TY440" s="186"/>
      <c r="TZ440" s="186"/>
      <c r="UA440" s="186"/>
      <c r="UB440" s="186"/>
      <c r="UC440" s="186"/>
      <c r="UD440" s="186"/>
      <c r="UE440" s="186"/>
      <c r="UF440" s="186"/>
      <c r="UG440" s="186"/>
      <c r="UH440" s="186"/>
      <c r="UI440" s="186"/>
      <c r="UJ440" s="186"/>
      <c r="UK440" s="186"/>
      <c r="UL440" s="186"/>
      <c r="UM440" s="186"/>
      <c r="UN440" s="186"/>
      <c r="UO440" s="186"/>
      <c r="UP440" s="186"/>
      <c r="UQ440" s="186"/>
      <c r="UR440" s="186"/>
      <c r="US440" s="186"/>
      <c r="UT440" s="186"/>
      <c r="UU440" s="186"/>
      <c r="UV440" s="186"/>
      <c r="UW440" s="186"/>
      <c r="UX440" s="186"/>
      <c r="UY440" s="186"/>
      <c r="UZ440" s="186"/>
      <c r="VA440" s="186"/>
      <c r="VB440" s="186"/>
      <c r="VC440" s="186"/>
      <c r="VD440" s="186"/>
      <c r="VE440" s="186"/>
      <c r="VF440" s="186"/>
      <c r="VG440" s="186"/>
      <c r="VH440" s="186"/>
      <c r="VI440" s="186"/>
      <c r="VJ440" s="186"/>
      <c r="VK440" s="186"/>
      <c r="VL440" s="186"/>
      <c r="VM440" s="186"/>
      <c r="VN440" s="186"/>
      <c r="VO440" s="186"/>
      <c r="VP440" s="186"/>
      <c r="VQ440" s="186"/>
      <c r="VR440" s="186"/>
      <c r="VS440" s="186"/>
      <c r="VT440" s="186"/>
      <c r="VU440" s="186"/>
      <c r="VV440" s="186"/>
      <c r="VW440" s="186"/>
      <c r="VX440" s="186"/>
      <c r="VY440" s="186"/>
      <c r="VZ440" s="186"/>
      <c r="WA440" s="186"/>
      <c r="WB440" s="186"/>
      <c r="WC440" s="186"/>
      <c r="WD440" s="186"/>
      <c r="WE440" s="186"/>
      <c r="WF440" s="186"/>
      <c r="WG440" s="186"/>
      <c r="WH440" s="186"/>
      <c r="WI440" s="186"/>
      <c r="WJ440" s="186"/>
      <c r="WK440" s="186"/>
      <c r="WL440" s="186"/>
      <c r="WM440" s="186"/>
      <c r="WN440" s="186"/>
      <c r="WO440" s="186"/>
      <c r="WP440" s="186"/>
      <c r="WQ440" s="186"/>
      <c r="WR440" s="186"/>
      <c r="WS440" s="186"/>
      <c r="WT440" s="186"/>
      <c r="WU440" s="186"/>
      <c r="WV440" s="186"/>
      <c r="WW440" s="186"/>
      <c r="WX440" s="186"/>
      <c r="WY440" s="186"/>
      <c r="WZ440" s="186"/>
      <c r="XA440" s="186"/>
      <c r="XB440" s="186"/>
      <c r="XC440" s="186"/>
      <c r="XD440" s="186"/>
      <c r="XE440" s="186"/>
      <c r="XF440" s="186"/>
      <c r="XG440" s="186"/>
      <c r="XH440" s="186"/>
      <c r="XI440" s="186"/>
      <c r="XJ440" s="186"/>
      <c r="XK440" s="186"/>
      <c r="XL440" s="186"/>
      <c r="XM440" s="186"/>
      <c r="XN440" s="186"/>
      <c r="XO440" s="186"/>
      <c r="XP440" s="186"/>
      <c r="XQ440" s="186"/>
      <c r="XR440" s="186"/>
      <c r="XS440" s="186"/>
      <c r="XT440" s="186"/>
      <c r="XU440" s="186"/>
      <c r="XV440" s="186"/>
      <c r="XW440" s="186"/>
      <c r="XX440" s="186"/>
      <c r="XY440" s="186"/>
      <c r="XZ440" s="186"/>
      <c r="YA440" s="186"/>
      <c r="YB440" s="186"/>
      <c r="YC440" s="186"/>
      <c r="YD440" s="186"/>
      <c r="YE440" s="186"/>
      <c r="YF440" s="186"/>
      <c r="YG440" s="186"/>
      <c r="YH440" s="186"/>
      <c r="YI440" s="186"/>
      <c r="YJ440" s="186"/>
      <c r="YK440" s="186"/>
      <c r="YL440" s="186"/>
      <c r="YM440" s="186"/>
      <c r="YN440" s="186"/>
      <c r="YO440" s="186"/>
      <c r="YP440" s="186"/>
      <c r="YQ440" s="186"/>
      <c r="YR440" s="186"/>
      <c r="YS440" s="186"/>
      <c r="YT440" s="186"/>
      <c r="YU440" s="186"/>
      <c r="YV440" s="186"/>
      <c r="YW440" s="186"/>
      <c r="YX440" s="186"/>
      <c r="YY440" s="186"/>
      <c r="YZ440" s="186"/>
      <c r="ZA440" s="186"/>
      <c r="ZB440" s="186"/>
      <c r="ZC440" s="186"/>
      <c r="ZD440" s="186"/>
      <c r="ZE440" s="186"/>
      <c r="ZF440" s="186"/>
      <c r="ZG440" s="186"/>
      <c r="ZH440" s="186"/>
      <c r="ZI440" s="186"/>
      <c r="ZJ440" s="186"/>
      <c r="ZK440" s="186"/>
      <c r="ZL440" s="186"/>
      <c r="ZM440" s="186"/>
      <c r="ZN440" s="186"/>
      <c r="ZO440" s="186"/>
      <c r="ZP440" s="186"/>
      <c r="ZQ440" s="186"/>
      <c r="ZR440" s="186"/>
      <c r="ZS440" s="186"/>
      <c r="ZT440" s="186"/>
      <c r="ZU440" s="186"/>
      <c r="ZV440" s="186"/>
      <c r="ZW440" s="186"/>
      <c r="ZX440" s="186"/>
      <c r="ZY440" s="186"/>
      <c r="ZZ440" s="186"/>
      <c r="AAA440" s="186"/>
      <c r="AAB440" s="186"/>
      <c r="AAC440" s="186"/>
      <c r="AAD440" s="186"/>
      <c r="AAE440" s="186"/>
      <c r="AAF440" s="186"/>
      <c r="AAG440" s="186"/>
      <c r="AAH440" s="186"/>
      <c r="AAI440" s="186"/>
      <c r="AAJ440" s="186"/>
      <c r="AAK440" s="186"/>
      <c r="AAL440" s="186"/>
      <c r="AAM440" s="186"/>
      <c r="AAN440" s="186"/>
      <c r="AAO440" s="186"/>
      <c r="AAP440" s="186"/>
      <c r="AAQ440" s="186"/>
      <c r="AAR440" s="186"/>
      <c r="AAS440" s="186"/>
      <c r="AAT440" s="186"/>
      <c r="AAU440" s="186"/>
      <c r="AAV440" s="186"/>
      <c r="AAW440" s="186"/>
      <c r="AAX440" s="186"/>
      <c r="AAY440" s="186"/>
      <c r="AAZ440" s="186"/>
      <c r="ABA440" s="186"/>
      <c r="ABB440" s="186"/>
      <c r="ABC440" s="186"/>
      <c r="ABD440" s="186"/>
      <c r="ABE440" s="186"/>
      <c r="ABF440" s="186"/>
      <c r="ABG440" s="186"/>
      <c r="ABH440" s="186"/>
      <c r="ABI440" s="186"/>
      <c r="ABJ440" s="186"/>
      <c r="ABK440" s="186"/>
      <c r="ABL440" s="186"/>
      <c r="ABM440" s="186"/>
      <c r="ABN440" s="186"/>
      <c r="ABO440" s="186"/>
      <c r="ABP440" s="186"/>
      <c r="ABQ440" s="186"/>
      <c r="ABR440" s="186"/>
      <c r="ABS440" s="186"/>
      <c r="ABT440" s="186"/>
      <c r="ABU440" s="186"/>
      <c r="ABV440" s="186"/>
      <c r="ABW440" s="186"/>
      <c r="ABX440" s="186"/>
      <c r="ABY440" s="186"/>
      <c r="ABZ440" s="186"/>
      <c r="ACA440" s="186"/>
      <c r="ACB440" s="186"/>
      <c r="ACC440" s="186"/>
      <c r="ACD440" s="186"/>
      <c r="ACE440" s="186"/>
      <c r="ACF440" s="186"/>
      <c r="ACG440" s="186"/>
      <c r="ACH440" s="186"/>
      <c r="ACI440" s="186"/>
      <c r="ACJ440" s="186"/>
      <c r="ACK440" s="186"/>
      <c r="ACL440" s="186"/>
      <c r="ACM440" s="186"/>
      <c r="ACN440" s="186"/>
      <c r="ACO440" s="186"/>
      <c r="ACP440" s="186"/>
      <c r="ACQ440" s="186"/>
      <c r="ACR440" s="186"/>
      <c r="ACS440" s="186"/>
      <c r="ACT440" s="186"/>
      <c r="ACU440" s="186"/>
      <c r="ACV440" s="186"/>
      <c r="ACW440" s="186"/>
      <c r="ACX440" s="186"/>
      <c r="ACY440" s="186"/>
      <c r="ACZ440" s="186"/>
      <c r="ADA440" s="186"/>
      <c r="ADB440" s="186"/>
      <c r="ADC440" s="186"/>
      <c r="ADD440" s="186"/>
      <c r="ADE440" s="186"/>
      <c r="ADF440" s="186"/>
      <c r="ADG440" s="186"/>
      <c r="ADH440" s="186"/>
      <c r="ADI440" s="186"/>
      <c r="ADJ440" s="186"/>
      <c r="ADK440" s="186"/>
      <c r="ADL440" s="186"/>
      <c r="ADM440" s="186"/>
      <c r="ADN440" s="186"/>
      <c r="ADO440" s="186"/>
      <c r="ADP440" s="186"/>
      <c r="ADQ440" s="186"/>
      <c r="ADR440" s="186"/>
      <c r="ADS440" s="186"/>
      <c r="ADT440" s="186"/>
      <c r="ADU440" s="186"/>
      <c r="ADV440" s="186"/>
      <c r="ADW440" s="186"/>
      <c r="ADX440" s="186"/>
      <c r="ADY440" s="186"/>
      <c r="ADZ440" s="186"/>
      <c r="AEA440" s="186"/>
      <c r="AEB440" s="186"/>
      <c r="AEC440" s="186"/>
      <c r="AED440" s="186"/>
      <c r="AEE440" s="186"/>
      <c r="AEF440" s="186"/>
      <c r="AEG440" s="186"/>
      <c r="AEH440" s="186"/>
      <c r="AEI440" s="186"/>
      <c r="AEJ440" s="186"/>
      <c r="AEK440" s="186"/>
      <c r="AEL440" s="186"/>
      <c r="AEM440" s="186"/>
      <c r="AEN440" s="186"/>
      <c r="AEO440" s="186"/>
      <c r="AEP440" s="186"/>
      <c r="AEQ440" s="186"/>
      <c r="AER440" s="186"/>
      <c r="AES440" s="186"/>
      <c r="AET440" s="186"/>
      <c r="AEU440" s="186"/>
      <c r="AEV440" s="186"/>
      <c r="AEW440" s="186"/>
      <c r="AEX440" s="186"/>
      <c r="AEY440" s="186"/>
      <c r="AEZ440" s="186"/>
      <c r="AFA440" s="186"/>
      <c r="AFB440" s="186"/>
      <c r="AFC440" s="186"/>
      <c r="AFD440" s="186"/>
      <c r="AFE440" s="186"/>
      <c r="AFF440" s="186"/>
      <c r="AFG440" s="186"/>
      <c r="AFH440" s="186"/>
      <c r="AFI440" s="186"/>
      <c r="AFJ440" s="186"/>
      <c r="AFK440" s="186"/>
      <c r="AFL440" s="186"/>
      <c r="AFM440" s="186"/>
      <c r="AFN440" s="186"/>
      <c r="AFO440" s="186"/>
      <c r="AFP440" s="186"/>
      <c r="AFQ440" s="186"/>
      <c r="AFR440" s="186"/>
      <c r="AFS440" s="186"/>
      <c r="AFT440" s="186"/>
      <c r="AFU440" s="186"/>
      <c r="AFV440" s="186"/>
      <c r="AFW440" s="186"/>
      <c r="AFX440" s="186"/>
      <c r="AFY440" s="186"/>
      <c r="AFZ440" s="186"/>
      <c r="AGA440" s="186"/>
      <c r="AGB440" s="186"/>
      <c r="AGC440" s="186"/>
      <c r="AGD440" s="186"/>
      <c r="AGE440" s="186"/>
      <c r="AGF440" s="186"/>
      <c r="AGG440" s="186"/>
      <c r="AGH440" s="186"/>
      <c r="AGI440" s="186"/>
      <c r="AGJ440" s="186"/>
      <c r="AGK440" s="186"/>
      <c r="AGL440" s="186"/>
      <c r="AGM440" s="186"/>
      <c r="AGN440" s="186"/>
      <c r="AGO440" s="186"/>
      <c r="AGP440" s="186"/>
      <c r="AGQ440" s="186"/>
      <c r="AGR440" s="186"/>
      <c r="AGS440" s="186"/>
      <c r="AGT440" s="186"/>
      <c r="AGU440" s="186"/>
      <c r="AGV440" s="186"/>
      <c r="AGW440" s="186"/>
      <c r="AGX440" s="186"/>
      <c r="AGY440" s="186"/>
      <c r="AGZ440" s="186"/>
      <c r="AHA440" s="186"/>
      <c r="AHB440" s="186"/>
      <c r="AHC440" s="186"/>
      <c r="AHD440" s="186"/>
      <c r="AHE440" s="186"/>
      <c r="AHF440" s="186"/>
      <c r="AHG440" s="186"/>
      <c r="AHH440" s="186"/>
      <c r="AHI440" s="186"/>
      <c r="AHJ440" s="186"/>
      <c r="AHK440" s="186"/>
      <c r="AHL440" s="186"/>
      <c r="AHM440" s="186"/>
      <c r="AHN440" s="186"/>
      <c r="AHO440" s="186"/>
      <c r="AHP440" s="186"/>
      <c r="AHQ440" s="186"/>
      <c r="AHR440" s="186"/>
      <c r="AHS440" s="186"/>
      <c r="AHT440" s="186"/>
      <c r="AHU440" s="186"/>
      <c r="AHV440" s="186"/>
      <c r="AHW440" s="186"/>
      <c r="AHX440" s="186"/>
      <c r="AHY440" s="186"/>
      <c r="AHZ440" s="186"/>
      <c r="AIA440" s="186"/>
      <c r="AIB440" s="186"/>
      <c r="AIC440" s="186"/>
      <c r="AID440" s="186"/>
      <c r="AIE440" s="186"/>
      <c r="AIF440" s="186"/>
      <c r="AIG440" s="186"/>
      <c r="AIH440" s="186"/>
      <c r="AII440" s="186"/>
      <c r="AIJ440" s="186"/>
      <c r="AIK440" s="186"/>
      <c r="AIL440" s="186"/>
      <c r="AIM440" s="186"/>
      <c r="AIN440" s="186"/>
      <c r="AIO440" s="186"/>
      <c r="AIP440" s="186"/>
      <c r="AIQ440" s="186"/>
      <c r="AIR440" s="186"/>
      <c r="AIS440" s="186"/>
      <c r="AIT440" s="186"/>
      <c r="AIU440" s="186"/>
      <c r="AIV440" s="186"/>
      <c r="AIW440" s="186"/>
      <c r="AIX440" s="186"/>
      <c r="AIY440" s="186"/>
      <c r="AIZ440" s="186"/>
      <c r="AJA440" s="186"/>
      <c r="AJB440" s="186"/>
      <c r="AJC440" s="186"/>
      <c r="AJD440" s="186"/>
      <c r="AJE440" s="186"/>
      <c r="AJF440" s="186"/>
      <c r="AJG440" s="186"/>
      <c r="AJH440" s="186"/>
      <c r="AJI440" s="186"/>
      <c r="AJJ440" s="186"/>
      <c r="AJK440" s="186"/>
      <c r="AJL440" s="186"/>
      <c r="AJM440" s="186"/>
      <c r="AJN440" s="186"/>
      <c r="AJO440" s="186"/>
      <c r="AJP440" s="186"/>
      <c r="AJQ440" s="186"/>
      <c r="AJR440" s="186"/>
      <c r="AJS440" s="186"/>
      <c r="AJT440" s="186"/>
      <c r="AJU440" s="186"/>
      <c r="AJV440" s="186"/>
      <c r="AJW440" s="186"/>
      <c r="AJX440" s="186"/>
      <c r="AJY440" s="186"/>
      <c r="AJZ440" s="186"/>
      <c r="AKA440" s="186"/>
      <c r="AKB440" s="186"/>
      <c r="AKC440" s="186"/>
      <c r="AKD440" s="186"/>
      <c r="AKE440" s="186"/>
      <c r="AKF440" s="186"/>
      <c r="AKG440" s="186"/>
      <c r="AKH440" s="186"/>
      <c r="AKI440" s="186"/>
      <c r="AKJ440" s="186"/>
      <c r="AKK440" s="186"/>
      <c r="AKL440" s="186"/>
      <c r="AKM440" s="186"/>
      <c r="AKN440" s="186"/>
      <c r="AKO440" s="186"/>
      <c r="AKP440" s="186"/>
      <c r="AKQ440" s="186"/>
      <c r="AKR440" s="186"/>
      <c r="AKS440" s="186"/>
      <c r="AKT440" s="186"/>
      <c r="AKU440" s="186"/>
      <c r="AKV440" s="186"/>
      <c r="AKW440" s="186"/>
      <c r="AKX440" s="186"/>
      <c r="AKY440" s="186"/>
      <c r="AKZ440" s="186"/>
      <c r="ALA440" s="186"/>
      <c r="ALB440" s="186"/>
      <c r="ALC440" s="186"/>
      <c r="ALD440" s="186"/>
      <c r="ALE440" s="186"/>
      <c r="ALF440" s="186"/>
      <c r="ALG440" s="186"/>
      <c r="ALH440" s="186"/>
      <c r="ALI440" s="186"/>
      <c r="ALJ440" s="186"/>
      <c r="ALK440" s="186"/>
      <c r="ALL440" s="186"/>
      <c r="ALM440" s="186"/>
      <c r="ALN440" s="186"/>
      <c r="ALO440" s="186"/>
      <c r="ALP440" s="186"/>
      <c r="ALQ440" s="186"/>
      <c r="ALR440" s="186"/>
      <c r="ALS440" s="186"/>
      <c r="ALT440" s="186"/>
      <c r="ALU440" s="186"/>
      <c r="ALV440" s="186"/>
      <c r="ALW440" s="186"/>
      <c r="ALX440" s="186"/>
      <c r="ALY440" s="186"/>
      <c r="ALZ440" s="186"/>
      <c r="AMA440" s="186"/>
      <c r="AMB440" s="186"/>
      <c r="AMC440" s="186"/>
      <c r="AMD440" s="186"/>
      <c r="AME440" s="186"/>
      <c r="AMF440" s="186"/>
      <c r="AMG440" s="186"/>
      <c r="AMH440" s="186"/>
      <c r="AMI440" s="186"/>
      <c r="AMJ440" s="186"/>
      <c r="AMK440" s="186"/>
    </row>
    <row r="441" spans="1:1025" ht="60">
      <c r="A441" s="184" t="s">
        <v>405</v>
      </c>
      <c r="B441" s="184" t="s">
        <v>2295</v>
      </c>
      <c r="C441" s="184" t="s">
        <v>2287</v>
      </c>
      <c r="D441" s="184" t="s">
        <v>2288</v>
      </c>
      <c r="E441" s="184" t="s">
        <v>934</v>
      </c>
      <c r="F441" s="184" t="s">
        <v>2294</v>
      </c>
      <c r="G441" s="115" t="s">
        <v>2290</v>
      </c>
      <c r="H441" s="115" t="s">
        <v>1074</v>
      </c>
      <c r="I441" s="115" t="s">
        <v>2291</v>
      </c>
      <c r="J441" s="115" t="s">
        <v>2292</v>
      </c>
      <c r="K441" s="185"/>
      <c r="L441" s="185"/>
      <c r="M441" s="185"/>
      <c r="N441" s="186"/>
      <c r="O441" s="186"/>
      <c r="P441" s="186"/>
      <c r="Q441" s="186"/>
      <c r="R441" s="186"/>
      <c r="S441" s="186"/>
      <c r="T441" s="186"/>
      <c r="U441" s="186"/>
      <c r="V441" s="186"/>
      <c r="W441" s="186"/>
      <c r="X441" s="186"/>
      <c r="Y441" s="186"/>
      <c r="Z441" s="186"/>
      <c r="AA441" s="186"/>
      <c r="AB441" s="186"/>
      <c r="AC441" s="186"/>
      <c r="AD441" s="186"/>
      <c r="AE441" s="186"/>
      <c r="AF441" s="186"/>
      <c r="AG441" s="186"/>
      <c r="AH441" s="186"/>
      <c r="AI441" s="186"/>
      <c r="AJ441" s="186"/>
      <c r="AK441" s="186"/>
      <c r="AL441" s="186"/>
      <c r="AM441" s="186"/>
      <c r="AN441" s="186"/>
      <c r="AO441" s="186"/>
      <c r="AP441" s="186"/>
      <c r="AQ441" s="186"/>
      <c r="AR441" s="186"/>
      <c r="AS441" s="186"/>
      <c r="AT441" s="186"/>
      <c r="AU441" s="186"/>
      <c r="AV441" s="186"/>
      <c r="AW441" s="186"/>
      <c r="AX441" s="186"/>
      <c r="AY441" s="186"/>
      <c r="AZ441" s="186"/>
      <c r="BA441" s="186"/>
      <c r="BB441" s="186"/>
      <c r="BC441" s="186"/>
      <c r="BD441" s="186"/>
      <c r="BE441" s="186"/>
      <c r="BF441" s="186"/>
      <c r="BG441" s="186"/>
      <c r="BH441" s="186"/>
      <c r="BI441" s="186"/>
      <c r="BJ441" s="186"/>
      <c r="BK441" s="186"/>
      <c r="BL441" s="186"/>
      <c r="BM441" s="186"/>
      <c r="BN441" s="186"/>
      <c r="BO441" s="186"/>
      <c r="BP441" s="186"/>
      <c r="BQ441" s="186"/>
      <c r="BR441" s="186"/>
      <c r="BS441" s="186"/>
      <c r="BT441" s="186"/>
      <c r="BU441" s="186"/>
      <c r="BV441" s="186"/>
      <c r="BW441" s="186"/>
      <c r="BX441" s="186"/>
      <c r="BY441" s="186"/>
      <c r="BZ441" s="186"/>
      <c r="CA441" s="186"/>
      <c r="CB441" s="186"/>
      <c r="CC441" s="186"/>
      <c r="CD441" s="186"/>
      <c r="CE441" s="186"/>
      <c r="CF441" s="186"/>
      <c r="CG441" s="186"/>
      <c r="CH441" s="186"/>
      <c r="CI441" s="186"/>
      <c r="CJ441" s="186"/>
      <c r="CK441" s="186"/>
      <c r="CL441" s="186"/>
      <c r="CM441" s="186"/>
      <c r="CN441" s="186"/>
      <c r="CO441" s="186"/>
      <c r="CP441" s="186"/>
      <c r="CQ441" s="186"/>
      <c r="CR441" s="186"/>
      <c r="CS441" s="186"/>
      <c r="CT441" s="186"/>
      <c r="CU441" s="186"/>
      <c r="CV441" s="186"/>
      <c r="CW441" s="186"/>
      <c r="CX441" s="186"/>
      <c r="CY441" s="186"/>
      <c r="CZ441" s="186"/>
      <c r="DA441" s="186"/>
      <c r="DB441" s="186"/>
      <c r="DC441" s="186"/>
      <c r="DD441" s="186"/>
      <c r="DE441" s="186"/>
      <c r="DF441" s="186"/>
      <c r="DG441" s="186"/>
      <c r="DH441" s="186"/>
      <c r="DI441" s="186"/>
      <c r="DJ441" s="186"/>
      <c r="DK441" s="186"/>
      <c r="DL441" s="186"/>
      <c r="DM441" s="186"/>
      <c r="DN441" s="186"/>
      <c r="DO441" s="186"/>
      <c r="DP441" s="186"/>
      <c r="DQ441" s="186"/>
      <c r="DR441" s="186"/>
      <c r="DS441" s="186"/>
      <c r="DT441" s="186"/>
      <c r="DU441" s="186"/>
      <c r="DV441" s="186"/>
      <c r="DW441" s="186"/>
      <c r="DX441" s="186"/>
      <c r="DY441" s="186"/>
      <c r="DZ441" s="186"/>
      <c r="EA441" s="186"/>
      <c r="EB441" s="186"/>
      <c r="EC441" s="186"/>
      <c r="ED441" s="186"/>
      <c r="EE441" s="186"/>
      <c r="EF441" s="186"/>
      <c r="EG441" s="186"/>
      <c r="EH441" s="186"/>
      <c r="EI441" s="186"/>
      <c r="EJ441" s="186"/>
      <c r="EK441" s="186"/>
      <c r="EL441" s="186"/>
      <c r="EM441" s="186"/>
      <c r="EN441" s="186"/>
      <c r="EO441" s="186"/>
      <c r="EP441" s="186"/>
      <c r="EQ441" s="186"/>
      <c r="ER441" s="186"/>
      <c r="ES441" s="186"/>
      <c r="ET441" s="186"/>
      <c r="EU441" s="186"/>
      <c r="EV441" s="186"/>
      <c r="EW441" s="186"/>
      <c r="EX441" s="186"/>
      <c r="EY441" s="186"/>
      <c r="EZ441" s="186"/>
      <c r="FA441" s="186"/>
      <c r="FB441" s="186"/>
      <c r="FC441" s="186"/>
      <c r="FD441" s="186"/>
      <c r="FE441" s="186"/>
      <c r="FF441" s="186"/>
      <c r="FG441" s="186"/>
      <c r="FH441" s="186"/>
      <c r="FI441" s="186"/>
      <c r="FJ441" s="186"/>
      <c r="FK441" s="186"/>
      <c r="FL441" s="186"/>
      <c r="FM441" s="186"/>
      <c r="FN441" s="186"/>
      <c r="FO441" s="186"/>
      <c r="FP441" s="186"/>
      <c r="FQ441" s="186"/>
      <c r="FR441" s="186"/>
      <c r="FS441" s="186"/>
      <c r="FT441" s="186"/>
      <c r="FU441" s="186"/>
      <c r="FV441" s="186"/>
      <c r="FW441" s="186"/>
      <c r="FX441" s="186"/>
      <c r="FY441" s="186"/>
      <c r="FZ441" s="186"/>
      <c r="GA441" s="186"/>
      <c r="GB441" s="186"/>
      <c r="GC441" s="186"/>
      <c r="GD441" s="186"/>
      <c r="GE441" s="186"/>
      <c r="GF441" s="186"/>
      <c r="GG441" s="186"/>
      <c r="GH441" s="186"/>
      <c r="GI441" s="186"/>
      <c r="GJ441" s="186"/>
      <c r="GK441" s="186"/>
      <c r="GL441" s="186"/>
      <c r="GM441" s="186"/>
      <c r="GN441" s="186"/>
      <c r="GO441" s="186"/>
      <c r="GP441" s="186"/>
      <c r="GQ441" s="186"/>
      <c r="GR441" s="186"/>
      <c r="GS441" s="186"/>
      <c r="GT441" s="186"/>
      <c r="GU441" s="186"/>
      <c r="GV441" s="186"/>
      <c r="GW441" s="186"/>
      <c r="GX441" s="186"/>
      <c r="GY441" s="186"/>
      <c r="GZ441" s="186"/>
      <c r="HA441" s="186"/>
      <c r="HB441" s="186"/>
      <c r="HC441" s="186"/>
      <c r="HD441" s="186"/>
      <c r="HE441" s="186"/>
      <c r="HF441" s="186"/>
      <c r="HG441" s="186"/>
      <c r="HH441" s="186"/>
      <c r="HI441" s="186"/>
      <c r="HJ441" s="186"/>
      <c r="HK441" s="186"/>
      <c r="HL441" s="186"/>
      <c r="HM441" s="186"/>
      <c r="HN441" s="186"/>
      <c r="HO441" s="186"/>
      <c r="HP441" s="186"/>
      <c r="HQ441" s="186"/>
      <c r="HR441" s="186"/>
      <c r="HS441" s="186"/>
      <c r="HT441" s="186"/>
      <c r="HU441" s="186"/>
      <c r="HV441" s="186"/>
      <c r="HW441" s="186"/>
      <c r="HX441" s="186"/>
      <c r="HY441" s="186"/>
      <c r="HZ441" s="186"/>
      <c r="IA441" s="186"/>
      <c r="IB441" s="186"/>
      <c r="IC441" s="186"/>
      <c r="ID441" s="186"/>
      <c r="IE441" s="186"/>
      <c r="IF441" s="186"/>
      <c r="IG441" s="186"/>
      <c r="IH441" s="186"/>
      <c r="II441" s="186"/>
      <c r="IJ441" s="186"/>
      <c r="IK441" s="186"/>
      <c r="IL441" s="186"/>
      <c r="IM441" s="186"/>
      <c r="IN441" s="186"/>
      <c r="IO441" s="186"/>
      <c r="IP441" s="186"/>
      <c r="IQ441" s="186"/>
      <c r="IR441" s="186"/>
      <c r="IS441" s="186"/>
      <c r="IT441" s="186"/>
      <c r="IU441" s="186"/>
      <c r="IV441" s="186"/>
      <c r="IW441" s="186"/>
      <c r="IX441" s="186"/>
      <c r="IY441" s="186"/>
      <c r="IZ441" s="186"/>
      <c r="JA441" s="186"/>
      <c r="JB441" s="186"/>
      <c r="JC441" s="186"/>
      <c r="JD441" s="186"/>
      <c r="JE441" s="186"/>
      <c r="JF441" s="186"/>
      <c r="JG441" s="186"/>
      <c r="JH441" s="186"/>
      <c r="JI441" s="186"/>
      <c r="JJ441" s="186"/>
      <c r="JK441" s="186"/>
      <c r="JL441" s="186"/>
      <c r="JM441" s="186"/>
      <c r="JN441" s="186"/>
      <c r="JO441" s="186"/>
      <c r="JP441" s="186"/>
      <c r="JQ441" s="186"/>
      <c r="JR441" s="186"/>
      <c r="JS441" s="186"/>
      <c r="JT441" s="186"/>
      <c r="JU441" s="186"/>
      <c r="JV441" s="186"/>
      <c r="JW441" s="186"/>
      <c r="JX441" s="186"/>
      <c r="JY441" s="186"/>
      <c r="JZ441" s="186"/>
      <c r="KA441" s="186"/>
      <c r="KB441" s="186"/>
      <c r="KC441" s="186"/>
      <c r="KD441" s="186"/>
      <c r="KE441" s="186"/>
      <c r="KF441" s="186"/>
      <c r="KG441" s="186"/>
      <c r="KH441" s="186"/>
      <c r="KI441" s="186"/>
      <c r="KJ441" s="186"/>
      <c r="KK441" s="186"/>
      <c r="KL441" s="186"/>
      <c r="KM441" s="186"/>
      <c r="KN441" s="186"/>
      <c r="KO441" s="186"/>
      <c r="KP441" s="186"/>
      <c r="KQ441" s="186"/>
      <c r="KR441" s="186"/>
      <c r="KS441" s="186"/>
      <c r="KT441" s="186"/>
      <c r="KU441" s="186"/>
      <c r="KV441" s="186"/>
      <c r="KW441" s="186"/>
      <c r="KX441" s="186"/>
      <c r="KY441" s="186"/>
      <c r="KZ441" s="186"/>
      <c r="LA441" s="186"/>
      <c r="LB441" s="186"/>
      <c r="LC441" s="186"/>
      <c r="LD441" s="186"/>
      <c r="LE441" s="186"/>
      <c r="LF441" s="186"/>
      <c r="LG441" s="186"/>
      <c r="LH441" s="186"/>
      <c r="LI441" s="186"/>
      <c r="LJ441" s="186"/>
      <c r="LK441" s="186"/>
      <c r="LL441" s="186"/>
      <c r="LM441" s="186"/>
      <c r="LN441" s="186"/>
      <c r="LO441" s="186"/>
      <c r="LP441" s="186"/>
      <c r="LQ441" s="186"/>
      <c r="LR441" s="186"/>
      <c r="LS441" s="186"/>
      <c r="LT441" s="186"/>
      <c r="LU441" s="186"/>
      <c r="LV441" s="186"/>
      <c r="LW441" s="186"/>
      <c r="LX441" s="186"/>
      <c r="LY441" s="186"/>
      <c r="LZ441" s="186"/>
      <c r="MA441" s="186"/>
      <c r="MB441" s="186"/>
      <c r="MC441" s="186"/>
      <c r="MD441" s="186"/>
      <c r="ME441" s="186"/>
      <c r="MF441" s="186"/>
      <c r="MG441" s="186"/>
      <c r="MH441" s="186"/>
      <c r="MI441" s="186"/>
      <c r="MJ441" s="186"/>
      <c r="MK441" s="186"/>
      <c r="ML441" s="186"/>
      <c r="MM441" s="186"/>
      <c r="MN441" s="186"/>
      <c r="MO441" s="186"/>
      <c r="MP441" s="186"/>
      <c r="MQ441" s="186"/>
      <c r="MR441" s="186"/>
      <c r="MS441" s="186"/>
      <c r="MT441" s="186"/>
      <c r="MU441" s="186"/>
      <c r="MV441" s="186"/>
      <c r="MW441" s="186"/>
      <c r="MX441" s="186"/>
      <c r="MY441" s="186"/>
      <c r="MZ441" s="186"/>
      <c r="NA441" s="186"/>
      <c r="NB441" s="186"/>
      <c r="NC441" s="186"/>
      <c r="ND441" s="186"/>
      <c r="NE441" s="186"/>
      <c r="NF441" s="186"/>
      <c r="NG441" s="186"/>
      <c r="NH441" s="186"/>
      <c r="NI441" s="186"/>
      <c r="NJ441" s="186"/>
      <c r="NK441" s="186"/>
      <c r="NL441" s="186"/>
      <c r="NM441" s="186"/>
      <c r="NN441" s="186"/>
      <c r="NO441" s="186"/>
      <c r="NP441" s="186"/>
      <c r="NQ441" s="186"/>
      <c r="NR441" s="186"/>
      <c r="NS441" s="186"/>
      <c r="NT441" s="186"/>
      <c r="NU441" s="186"/>
      <c r="NV441" s="186"/>
      <c r="NW441" s="186"/>
      <c r="NX441" s="186"/>
      <c r="NY441" s="186"/>
      <c r="NZ441" s="186"/>
      <c r="OA441" s="186"/>
      <c r="OB441" s="186"/>
      <c r="OC441" s="186"/>
      <c r="OD441" s="186"/>
      <c r="OE441" s="186"/>
      <c r="OF441" s="186"/>
      <c r="OG441" s="186"/>
      <c r="OH441" s="186"/>
      <c r="OI441" s="186"/>
      <c r="OJ441" s="186"/>
      <c r="OK441" s="186"/>
      <c r="OL441" s="186"/>
      <c r="OM441" s="186"/>
      <c r="ON441" s="186"/>
      <c r="OO441" s="186"/>
      <c r="OP441" s="186"/>
      <c r="OQ441" s="186"/>
      <c r="OR441" s="186"/>
      <c r="OS441" s="186"/>
      <c r="OT441" s="186"/>
      <c r="OU441" s="186"/>
      <c r="OV441" s="186"/>
      <c r="OW441" s="186"/>
      <c r="OX441" s="186"/>
      <c r="OY441" s="186"/>
      <c r="OZ441" s="186"/>
      <c r="PA441" s="186"/>
      <c r="PB441" s="186"/>
      <c r="PC441" s="186"/>
      <c r="PD441" s="186"/>
      <c r="PE441" s="186"/>
      <c r="PF441" s="186"/>
      <c r="PG441" s="186"/>
      <c r="PH441" s="186"/>
      <c r="PI441" s="186"/>
      <c r="PJ441" s="186"/>
      <c r="PK441" s="186"/>
      <c r="PL441" s="186"/>
      <c r="PM441" s="186"/>
      <c r="PN441" s="186"/>
      <c r="PO441" s="186"/>
      <c r="PP441" s="186"/>
      <c r="PQ441" s="186"/>
      <c r="PR441" s="186"/>
      <c r="PS441" s="186"/>
      <c r="PT441" s="186"/>
      <c r="PU441" s="186"/>
      <c r="PV441" s="186"/>
      <c r="PW441" s="186"/>
      <c r="PX441" s="186"/>
      <c r="PY441" s="186"/>
      <c r="PZ441" s="186"/>
      <c r="QA441" s="186"/>
      <c r="QB441" s="186"/>
      <c r="QC441" s="186"/>
      <c r="QD441" s="186"/>
      <c r="QE441" s="186"/>
      <c r="QF441" s="186"/>
      <c r="QG441" s="186"/>
      <c r="QH441" s="186"/>
      <c r="QI441" s="186"/>
      <c r="QJ441" s="186"/>
      <c r="QK441" s="186"/>
      <c r="QL441" s="186"/>
      <c r="QM441" s="186"/>
      <c r="QN441" s="186"/>
      <c r="QO441" s="186"/>
      <c r="QP441" s="186"/>
      <c r="QQ441" s="186"/>
      <c r="QR441" s="186"/>
      <c r="QS441" s="186"/>
      <c r="QT441" s="186"/>
      <c r="QU441" s="186"/>
      <c r="QV441" s="186"/>
      <c r="QW441" s="186"/>
      <c r="QX441" s="186"/>
      <c r="QY441" s="186"/>
      <c r="QZ441" s="186"/>
      <c r="RA441" s="186"/>
      <c r="RB441" s="186"/>
      <c r="RC441" s="186"/>
      <c r="RD441" s="186"/>
      <c r="RE441" s="186"/>
      <c r="RF441" s="186"/>
      <c r="RG441" s="186"/>
      <c r="RH441" s="186"/>
      <c r="RI441" s="186"/>
      <c r="RJ441" s="186"/>
      <c r="RK441" s="186"/>
      <c r="RL441" s="186"/>
      <c r="RM441" s="186"/>
      <c r="RN441" s="186"/>
      <c r="RO441" s="186"/>
      <c r="RP441" s="186"/>
      <c r="RQ441" s="186"/>
      <c r="RR441" s="186"/>
      <c r="RS441" s="186"/>
      <c r="RT441" s="186"/>
      <c r="RU441" s="186"/>
      <c r="RV441" s="186"/>
      <c r="RW441" s="186"/>
      <c r="RX441" s="186"/>
      <c r="RY441" s="186"/>
      <c r="RZ441" s="186"/>
      <c r="SA441" s="186"/>
      <c r="SB441" s="186"/>
      <c r="SC441" s="186"/>
      <c r="SD441" s="186"/>
      <c r="SE441" s="186"/>
      <c r="SF441" s="186"/>
      <c r="SG441" s="186"/>
      <c r="SH441" s="186"/>
      <c r="SI441" s="186"/>
      <c r="SJ441" s="186"/>
      <c r="SK441" s="186"/>
      <c r="SL441" s="186"/>
      <c r="SM441" s="186"/>
      <c r="SN441" s="186"/>
      <c r="SO441" s="186"/>
      <c r="SP441" s="186"/>
      <c r="SQ441" s="186"/>
      <c r="SR441" s="186"/>
      <c r="SS441" s="186"/>
      <c r="ST441" s="186"/>
      <c r="SU441" s="186"/>
      <c r="SV441" s="186"/>
      <c r="SW441" s="186"/>
      <c r="SX441" s="186"/>
      <c r="SY441" s="186"/>
      <c r="SZ441" s="186"/>
      <c r="TA441" s="186"/>
      <c r="TB441" s="186"/>
      <c r="TC441" s="186"/>
      <c r="TD441" s="186"/>
      <c r="TE441" s="186"/>
      <c r="TF441" s="186"/>
      <c r="TG441" s="186"/>
      <c r="TH441" s="186"/>
      <c r="TI441" s="186"/>
      <c r="TJ441" s="186"/>
      <c r="TK441" s="186"/>
      <c r="TL441" s="186"/>
      <c r="TM441" s="186"/>
      <c r="TN441" s="186"/>
      <c r="TO441" s="186"/>
      <c r="TP441" s="186"/>
      <c r="TQ441" s="186"/>
      <c r="TR441" s="186"/>
      <c r="TS441" s="186"/>
      <c r="TT441" s="186"/>
      <c r="TU441" s="186"/>
      <c r="TV441" s="186"/>
      <c r="TW441" s="186"/>
      <c r="TX441" s="186"/>
      <c r="TY441" s="186"/>
      <c r="TZ441" s="186"/>
      <c r="UA441" s="186"/>
      <c r="UB441" s="186"/>
      <c r="UC441" s="186"/>
      <c r="UD441" s="186"/>
      <c r="UE441" s="186"/>
      <c r="UF441" s="186"/>
      <c r="UG441" s="186"/>
      <c r="UH441" s="186"/>
      <c r="UI441" s="186"/>
      <c r="UJ441" s="186"/>
      <c r="UK441" s="186"/>
      <c r="UL441" s="186"/>
      <c r="UM441" s="186"/>
      <c r="UN441" s="186"/>
      <c r="UO441" s="186"/>
      <c r="UP441" s="186"/>
      <c r="UQ441" s="186"/>
      <c r="UR441" s="186"/>
      <c r="US441" s="186"/>
      <c r="UT441" s="186"/>
      <c r="UU441" s="186"/>
      <c r="UV441" s="186"/>
      <c r="UW441" s="186"/>
      <c r="UX441" s="186"/>
      <c r="UY441" s="186"/>
      <c r="UZ441" s="186"/>
      <c r="VA441" s="186"/>
      <c r="VB441" s="186"/>
      <c r="VC441" s="186"/>
      <c r="VD441" s="186"/>
      <c r="VE441" s="186"/>
      <c r="VF441" s="186"/>
      <c r="VG441" s="186"/>
      <c r="VH441" s="186"/>
      <c r="VI441" s="186"/>
      <c r="VJ441" s="186"/>
      <c r="VK441" s="186"/>
      <c r="VL441" s="186"/>
      <c r="VM441" s="186"/>
      <c r="VN441" s="186"/>
      <c r="VO441" s="186"/>
      <c r="VP441" s="186"/>
      <c r="VQ441" s="186"/>
      <c r="VR441" s="186"/>
      <c r="VS441" s="186"/>
      <c r="VT441" s="186"/>
      <c r="VU441" s="186"/>
      <c r="VV441" s="186"/>
      <c r="VW441" s="186"/>
      <c r="VX441" s="186"/>
      <c r="VY441" s="186"/>
      <c r="VZ441" s="186"/>
      <c r="WA441" s="186"/>
      <c r="WB441" s="186"/>
      <c r="WC441" s="186"/>
      <c r="WD441" s="186"/>
      <c r="WE441" s="186"/>
      <c r="WF441" s="186"/>
      <c r="WG441" s="186"/>
      <c r="WH441" s="186"/>
      <c r="WI441" s="186"/>
      <c r="WJ441" s="186"/>
      <c r="WK441" s="186"/>
      <c r="WL441" s="186"/>
      <c r="WM441" s="186"/>
      <c r="WN441" s="186"/>
      <c r="WO441" s="186"/>
      <c r="WP441" s="186"/>
      <c r="WQ441" s="186"/>
      <c r="WR441" s="186"/>
      <c r="WS441" s="186"/>
      <c r="WT441" s="186"/>
      <c r="WU441" s="186"/>
      <c r="WV441" s="186"/>
      <c r="WW441" s="186"/>
      <c r="WX441" s="186"/>
      <c r="WY441" s="186"/>
      <c r="WZ441" s="186"/>
      <c r="XA441" s="186"/>
      <c r="XB441" s="186"/>
      <c r="XC441" s="186"/>
      <c r="XD441" s="186"/>
      <c r="XE441" s="186"/>
      <c r="XF441" s="186"/>
      <c r="XG441" s="186"/>
      <c r="XH441" s="186"/>
      <c r="XI441" s="186"/>
      <c r="XJ441" s="186"/>
      <c r="XK441" s="186"/>
      <c r="XL441" s="186"/>
      <c r="XM441" s="186"/>
      <c r="XN441" s="186"/>
      <c r="XO441" s="186"/>
      <c r="XP441" s="186"/>
      <c r="XQ441" s="186"/>
      <c r="XR441" s="186"/>
      <c r="XS441" s="186"/>
      <c r="XT441" s="186"/>
      <c r="XU441" s="186"/>
      <c r="XV441" s="186"/>
      <c r="XW441" s="186"/>
      <c r="XX441" s="186"/>
      <c r="XY441" s="186"/>
      <c r="XZ441" s="186"/>
      <c r="YA441" s="186"/>
      <c r="YB441" s="186"/>
      <c r="YC441" s="186"/>
      <c r="YD441" s="186"/>
      <c r="YE441" s="186"/>
      <c r="YF441" s="186"/>
      <c r="YG441" s="186"/>
      <c r="YH441" s="186"/>
      <c r="YI441" s="186"/>
      <c r="YJ441" s="186"/>
      <c r="YK441" s="186"/>
      <c r="YL441" s="186"/>
      <c r="YM441" s="186"/>
      <c r="YN441" s="186"/>
      <c r="YO441" s="186"/>
      <c r="YP441" s="186"/>
      <c r="YQ441" s="186"/>
      <c r="YR441" s="186"/>
      <c r="YS441" s="186"/>
      <c r="YT441" s="186"/>
      <c r="YU441" s="186"/>
      <c r="YV441" s="186"/>
      <c r="YW441" s="186"/>
      <c r="YX441" s="186"/>
      <c r="YY441" s="186"/>
      <c r="YZ441" s="186"/>
      <c r="ZA441" s="186"/>
      <c r="ZB441" s="186"/>
      <c r="ZC441" s="186"/>
      <c r="ZD441" s="186"/>
      <c r="ZE441" s="186"/>
      <c r="ZF441" s="186"/>
      <c r="ZG441" s="186"/>
      <c r="ZH441" s="186"/>
      <c r="ZI441" s="186"/>
      <c r="ZJ441" s="186"/>
      <c r="ZK441" s="186"/>
      <c r="ZL441" s="186"/>
      <c r="ZM441" s="186"/>
      <c r="ZN441" s="186"/>
      <c r="ZO441" s="186"/>
      <c r="ZP441" s="186"/>
      <c r="ZQ441" s="186"/>
      <c r="ZR441" s="186"/>
      <c r="ZS441" s="186"/>
      <c r="ZT441" s="186"/>
      <c r="ZU441" s="186"/>
      <c r="ZV441" s="186"/>
      <c r="ZW441" s="186"/>
      <c r="ZX441" s="186"/>
      <c r="ZY441" s="186"/>
      <c r="ZZ441" s="186"/>
      <c r="AAA441" s="186"/>
      <c r="AAB441" s="186"/>
      <c r="AAC441" s="186"/>
      <c r="AAD441" s="186"/>
      <c r="AAE441" s="186"/>
      <c r="AAF441" s="186"/>
      <c r="AAG441" s="186"/>
      <c r="AAH441" s="186"/>
      <c r="AAI441" s="186"/>
      <c r="AAJ441" s="186"/>
      <c r="AAK441" s="186"/>
      <c r="AAL441" s="186"/>
      <c r="AAM441" s="186"/>
      <c r="AAN441" s="186"/>
      <c r="AAO441" s="186"/>
      <c r="AAP441" s="186"/>
      <c r="AAQ441" s="186"/>
      <c r="AAR441" s="186"/>
      <c r="AAS441" s="186"/>
      <c r="AAT441" s="186"/>
      <c r="AAU441" s="186"/>
      <c r="AAV441" s="186"/>
      <c r="AAW441" s="186"/>
      <c r="AAX441" s="186"/>
      <c r="AAY441" s="186"/>
      <c r="AAZ441" s="186"/>
      <c r="ABA441" s="186"/>
      <c r="ABB441" s="186"/>
      <c r="ABC441" s="186"/>
      <c r="ABD441" s="186"/>
      <c r="ABE441" s="186"/>
      <c r="ABF441" s="186"/>
      <c r="ABG441" s="186"/>
      <c r="ABH441" s="186"/>
      <c r="ABI441" s="186"/>
      <c r="ABJ441" s="186"/>
      <c r="ABK441" s="186"/>
      <c r="ABL441" s="186"/>
      <c r="ABM441" s="186"/>
      <c r="ABN441" s="186"/>
      <c r="ABO441" s="186"/>
      <c r="ABP441" s="186"/>
      <c r="ABQ441" s="186"/>
      <c r="ABR441" s="186"/>
      <c r="ABS441" s="186"/>
      <c r="ABT441" s="186"/>
      <c r="ABU441" s="186"/>
      <c r="ABV441" s="186"/>
      <c r="ABW441" s="186"/>
      <c r="ABX441" s="186"/>
      <c r="ABY441" s="186"/>
      <c r="ABZ441" s="186"/>
      <c r="ACA441" s="186"/>
      <c r="ACB441" s="186"/>
      <c r="ACC441" s="186"/>
      <c r="ACD441" s="186"/>
      <c r="ACE441" s="186"/>
      <c r="ACF441" s="186"/>
      <c r="ACG441" s="186"/>
      <c r="ACH441" s="186"/>
      <c r="ACI441" s="186"/>
      <c r="ACJ441" s="186"/>
      <c r="ACK441" s="186"/>
      <c r="ACL441" s="186"/>
      <c r="ACM441" s="186"/>
      <c r="ACN441" s="186"/>
      <c r="ACO441" s="186"/>
      <c r="ACP441" s="186"/>
      <c r="ACQ441" s="186"/>
      <c r="ACR441" s="186"/>
      <c r="ACS441" s="186"/>
      <c r="ACT441" s="186"/>
      <c r="ACU441" s="186"/>
      <c r="ACV441" s="186"/>
      <c r="ACW441" s="186"/>
      <c r="ACX441" s="186"/>
      <c r="ACY441" s="186"/>
      <c r="ACZ441" s="186"/>
      <c r="ADA441" s="186"/>
      <c r="ADB441" s="186"/>
      <c r="ADC441" s="186"/>
      <c r="ADD441" s="186"/>
      <c r="ADE441" s="186"/>
      <c r="ADF441" s="186"/>
      <c r="ADG441" s="186"/>
      <c r="ADH441" s="186"/>
      <c r="ADI441" s="186"/>
      <c r="ADJ441" s="186"/>
      <c r="ADK441" s="186"/>
      <c r="ADL441" s="186"/>
      <c r="ADM441" s="186"/>
      <c r="ADN441" s="186"/>
      <c r="ADO441" s="186"/>
      <c r="ADP441" s="186"/>
      <c r="ADQ441" s="186"/>
      <c r="ADR441" s="186"/>
      <c r="ADS441" s="186"/>
      <c r="ADT441" s="186"/>
      <c r="ADU441" s="186"/>
      <c r="ADV441" s="186"/>
      <c r="ADW441" s="186"/>
      <c r="ADX441" s="186"/>
      <c r="ADY441" s="186"/>
      <c r="ADZ441" s="186"/>
      <c r="AEA441" s="186"/>
      <c r="AEB441" s="186"/>
      <c r="AEC441" s="186"/>
      <c r="AED441" s="186"/>
      <c r="AEE441" s="186"/>
      <c r="AEF441" s="186"/>
      <c r="AEG441" s="186"/>
      <c r="AEH441" s="186"/>
      <c r="AEI441" s="186"/>
      <c r="AEJ441" s="186"/>
      <c r="AEK441" s="186"/>
      <c r="AEL441" s="186"/>
      <c r="AEM441" s="186"/>
      <c r="AEN441" s="186"/>
      <c r="AEO441" s="186"/>
      <c r="AEP441" s="186"/>
      <c r="AEQ441" s="186"/>
      <c r="AER441" s="186"/>
      <c r="AES441" s="186"/>
      <c r="AET441" s="186"/>
      <c r="AEU441" s="186"/>
      <c r="AEV441" s="186"/>
      <c r="AEW441" s="186"/>
      <c r="AEX441" s="186"/>
      <c r="AEY441" s="186"/>
      <c r="AEZ441" s="186"/>
      <c r="AFA441" s="186"/>
      <c r="AFB441" s="186"/>
      <c r="AFC441" s="186"/>
      <c r="AFD441" s="186"/>
      <c r="AFE441" s="186"/>
      <c r="AFF441" s="186"/>
      <c r="AFG441" s="186"/>
      <c r="AFH441" s="186"/>
      <c r="AFI441" s="186"/>
      <c r="AFJ441" s="186"/>
      <c r="AFK441" s="186"/>
      <c r="AFL441" s="186"/>
      <c r="AFM441" s="186"/>
      <c r="AFN441" s="186"/>
      <c r="AFO441" s="186"/>
      <c r="AFP441" s="186"/>
      <c r="AFQ441" s="186"/>
      <c r="AFR441" s="186"/>
      <c r="AFS441" s="186"/>
      <c r="AFT441" s="186"/>
      <c r="AFU441" s="186"/>
      <c r="AFV441" s="186"/>
      <c r="AFW441" s="186"/>
      <c r="AFX441" s="186"/>
      <c r="AFY441" s="186"/>
      <c r="AFZ441" s="186"/>
      <c r="AGA441" s="186"/>
      <c r="AGB441" s="186"/>
      <c r="AGC441" s="186"/>
      <c r="AGD441" s="186"/>
      <c r="AGE441" s="186"/>
      <c r="AGF441" s="186"/>
      <c r="AGG441" s="186"/>
      <c r="AGH441" s="186"/>
      <c r="AGI441" s="186"/>
      <c r="AGJ441" s="186"/>
      <c r="AGK441" s="186"/>
      <c r="AGL441" s="186"/>
      <c r="AGM441" s="186"/>
      <c r="AGN441" s="186"/>
      <c r="AGO441" s="186"/>
      <c r="AGP441" s="186"/>
      <c r="AGQ441" s="186"/>
      <c r="AGR441" s="186"/>
      <c r="AGS441" s="186"/>
      <c r="AGT441" s="186"/>
      <c r="AGU441" s="186"/>
      <c r="AGV441" s="186"/>
      <c r="AGW441" s="186"/>
      <c r="AGX441" s="186"/>
      <c r="AGY441" s="186"/>
      <c r="AGZ441" s="186"/>
      <c r="AHA441" s="186"/>
      <c r="AHB441" s="186"/>
      <c r="AHC441" s="186"/>
      <c r="AHD441" s="186"/>
      <c r="AHE441" s="186"/>
      <c r="AHF441" s="186"/>
      <c r="AHG441" s="186"/>
      <c r="AHH441" s="186"/>
      <c r="AHI441" s="186"/>
      <c r="AHJ441" s="186"/>
      <c r="AHK441" s="186"/>
      <c r="AHL441" s="186"/>
      <c r="AHM441" s="186"/>
      <c r="AHN441" s="186"/>
      <c r="AHO441" s="186"/>
      <c r="AHP441" s="186"/>
      <c r="AHQ441" s="186"/>
      <c r="AHR441" s="186"/>
      <c r="AHS441" s="186"/>
      <c r="AHT441" s="186"/>
      <c r="AHU441" s="186"/>
      <c r="AHV441" s="186"/>
      <c r="AHW441" s="186"/>
      <c r="AHX441" s="186"/>
      <c r="AHY441" s="186"/>
      <c r="AHZ441" s="186"/>
      <c r="AIA441" s="186"/>
      <c r="AIB441" s="186"/>
      <c r="AIC441" s="186"/>
      <c r="AID441" s="186"/>
      <c r="AIE441" s="186"/>
      <c r="AIF441" s="186"/>
      <c r="AIG441" s="186"/>
      <c r="AIH441" s="186"/>
      <c r="AII441" s="186"/>
      <c r="AIJ441" s="186"/>
      <c r="AIK441" s="186"/>
      <c r="AIL441" s="186"/>
      <c r="AIM441" s="186"/>
      <c r="AIN441" s="186"/>
      <c r="AIO441" s="186"/>
      <c r="AIP441" s="186"/>
      <c r="AIQ441" s="186"/>
      <c r="AIR441" s="186"/>
      <c r="AIS441" s="186"/>
      <c r="AIT441" s="186"/>
      <c r="AIU441" s="186"/>
      <c r="AIV441" s="186"/>
      <c r="AIW441" s="186"/>
      <c r="AIX441" s="186"/>
      <c r="AIY441" s="186"/>
      <c r="AIZ441" s="186"/>
      <c r="AJA441" s="186"/>
      <c r="AJB441" s="186"/>
      <c r="AJC441" s="186"/>
      <c r="AJD441" s="186"/>
      <c r="AJE441" s="186"/>
      <c r="AJF441" s="186"/>
      <c r="AJG441" s="186"/>
      <c r="AJH441" s="186"/>
      <c r="AJI441" s="186"/>
      <c r="AJJ441" s="186"/>
      <c r="AJK441" s="186"/>
      <c r="AJL441" s="186"/>
      <c r="AJM441" s="186"/>
      <c r="AJN441" s="186"/>
      <c r="AJO441" s="186"/>
      <c r="AJP441" s="186"/>
      <c r="AJQ441" s="186"/>
      <c r="AJR441" s="186"/>
      <c r="AJS441" s="186"/>
      <c r="AJT441" s="186"/>
      <c r="AJU441" s="186"/>
      <c r="AJV441" s="186"/>
      <c r="AJW441" s="186"/>
      <c r="AJX441" s="186"/>
      <c r="AJY441" s="186"/>
      <c r="AJZ441" s="186"/>
      <c r="AKA441" s="186"/>
      <c r="AKB441" s="186"/>
      <c r="AKC441" s="186"/>
      <c r="AKD441" s="186"/>
      <c r="AKE441" s="186"/>
      <c r="AKF441" s="186"/>
      <c r="AKG441" s="186"/>
      <c r="AKH441" s="186"/>
      <c r="AKI441" s="186"/>
      <c r="AKJ441" s="186"/>
      <c r="AKK441" s="186"/>
      <c r="AKL441" s="186"/>
      <c r="AKM441" s="186"/>
      <c r="AKN441" s="186"/>
      <c r="AKO441" s="186"/>
      <c r="AKP441" s="186"/>
      <c r="AKQ441" s="186"/>
      <c r="AKR441" s="186"/>
      <c r="AKS441" s="186"/>
      <c r="AKT441" s="186"/>
      <c r="AKU441" s="186"/>
      <c r="AKV441" s="186"/>
      <c r="AKW441" s="186"/>
      <c r="AKX441" s="186"/>
      <c r="AKY441" s="186"/>
      <c r="AKZ441" s="186"/>
      <c r="ALA441" s="186"/>
      <c r="ALB441" s="186"/>
      <c r="ALC441" s="186"/>
      <c r="ALD441" s="186"/>
      <c r="ALE441" s="186"/>
      <c r="ALF441" s="186"/>
      <c r="ALG441" s="186"/>
      <c r="ALH441" s="186"/>
      <c r="ALI441" s="186"/>
      <c r="ALJ441" s="186"/>
      <c r="ALK441" s="186"/>
      <c r="ALL441" s="186"/>
      <c r="ALM441" s="186"/>
      <c r="ALN441" s="186"/>
      <c r="ALO441" s="186"/>
      <c r="ALP441" s="186"/>
      <c r="ALQ441" s="186"/>
      <c r="ALR441" s="186"/>
      <c r="ALS441" s="186"/>
      <c r="ALT441" s="186"/>
      <c r="ALU441" s="186"/>
      <c r="ALV441" s="186"/>
      <c r="ALW441" s="186"/>
      <c r="ALX441" s="186"/>
      <c r="ALY441" s="186"/>
      <c r="ALZ441" s="186"/>
      <c r="AMA441" s="186"/>
      <c r="AMB441" s="186"/>
      <c r="AMC441" s="186"/>
      <c r="AMD441" s="186"/>
      <c r="AME441" s="186"/>
      <c r="AMF441" s="186"/>
      <c r="AMG441" s="186"/>
      <c r="AMH441" s="186"/>
      <c r="AMI441" s="186"/>
      <c r="AMJ441" s="186"/>
      <c r="AMK441" s="186"/>
    </row>
    <row r="442" spans="1:1025" ht="60">
      <c r="A442" s="184" t="s">
        <v>405</v>
      </c>
      <c r="B442" s="184" t="s">
        <v>2293</v>
      </c>
      <c r="C442" s="184" t="s">
        <v>2287</v>
      </c>
      <c r="D442" s="184" t="s">
        <v>2288</v>
      </c>
      <c r="E442" s="184" t="s">
        <v>1618</v>
      </c>
      <c r="F442" s="184" t="s">
        <v>2296</v>
      </c>
      <c r="G442" s="115" t="s">
        <v>2297</v>
      </c>
      <c r="H442" s="115" t="s">
        <v>2298</v>
      </c>
      <c r="I442" s="115" t="s">
        <v>1279</v>
      </c>
      <c r="J442" s="115" t="s">
        <v>2299</v>
      </c>
      <c r="K442" s="185"/>
      <c r="L442" s="185"/>
      <c r="M442" s="185"/>
      <c r="N442" s="186"/>
      <c r="O442" s="186"/>
      <c r="P442" s="186"/>
      <c r="Q442" s="186"/>
      <c r="R442" s="186"/>
      <c r="S442" s="186"/>
      <c r="T442" s="186"/>
      <c r="U442" s="186"/>
      <c r="V442" s="186"/>
      <c r="W442" s="186"/>
      <c r="X442" s="186"/>
      <c r="Y442" s="186"/>
      <c r="Z442" s="186"/>
      <c r="AA442" s="186"/>
      <c r="AB442" s="186"/>
      <c r="AC442" s="186"/>
      <c r="AD442" s="186"/>
      <c r="AE442" s="186"/>
      <c r="AF442" s="186"/>
      <c r="AG442" s="186"/>
      <c r="AH442" s="186"/>
      <c r="AI442" s="186"/>
      <c r="AJ442" s="186"/>
      <c r="AK442" s="186"/>
      <c r="AL442" s="186"/>
      <c r="AM442" s="186"/>
      <c r="AN442" s="186"/>
      <c r="AO442" s="186"/>
      <c r="AP442" s="186"/>
      <c r="AQ442" s="186"/>
      <c r="AR442" s="186"/>
      <c r="AS442" s="186"/>
      <c r="AT442" s="186"/>
      <c r="AU442" s="186"/>
      <c r="AV442" s="186"/>
      <c r="AW442" s="186"/>
      <c r="AX442" s="186"/>
      <c r="AY442" s="186"/>
      <c r="AZ442" s="186"/>
      <c r="BA442" s="186"/>
      <c r="BB442" s="186"/>
      <c r="BC442" s="186"/>
      <c r="BD442" s="186"/>
      <c r="BE442" s="186"/>
      <c r="BF442" s="186"/>
      <c r="BG442" s="186"/>
      <c r="BH442" s="186"/>
      <c r="BI442" s="186"/>
      <c r="BJ442" s="186"/>
      <c r="BK442" s="186"/>
      <c r="BL442" s="186"/>
      <c r="BM442" s="186"/>
      <c r="BN442" s="186"/>
      <c r="BO442" s="186"/>
      <c r="BP442" s="186"/>
      <c r="BQ442" s="186"/>
      <c r="BR442" s="186"/>
      <c r="BS442" s="186"/>
      <c r="BT442" s="186"/>
      <c r="BU442" s="186"/>
      <c r="BV442" s="186"/>
      <c r="BW442" s="186"/>
      <c r="BX442" s="186"/>
      <c r="BY442" s="186"/>
      <c r="BZ442" s="186"/>
      <c r="CA442" s="186"/>
      <c r="CB442" s="186"/>
      <c r="CC442" s="186"/>
      <c r="CD442" s="186"/>
      <c r="CE442" s="186"/>
      <c r="CF442" s="186"/>
      <c r="CG442" s="186"/>
      <c r="CH442" s="186"/>
      <c r="CI442" s="186"/>
      <c r="CJ442" s="186"/>
      <c r="CK442" s="186"/>
      <c r="CL442" s="186"/>
      <c r="CM442" s="186"/>
      <c r="CN442" s="186"/>
      <c r="CO442" s="186"/>
      <c r="CP442" s="186"/>
      <c r="CQ442" s="186"/>
      <c r="CR442" s="186"/>
      <c r="CS442" s="186"/>
      <c r="CT442" s="186"/>
      <c r="CU442" s="186"/>
      <c r="CV442" s="186"/>
      <c r="CW442" s="186"/>
      <c r="CX442" s="186"/>
      <c r="CY442" s="186"/>
      <c r="CZ442" s="186"/>
      <c r="DA442" s="186"/>
      <c r="DB442" s="186"/>
      <c r="DC442" s="186"/>
      <c r="DD442" s="186"/>
      <c r="DE442" s="186"/>
      <c r="DF442" s="186"/>
      <c r="DG442" s="186"/>
      <c r="DH442" s="186"/>
      <c r="DI442" s="186"/>
      <c r="DJ442" s="186"/>
      <c r="DK442" s="186"/>
      <c r="DL442" s="186"/>
      <c r="DM442" s="186"/>
      <c r="DN442" s="186"/>
      <c r="DO442" s="186"/>
      <c r="DP442" s="186"/>
      <c r="DQ442" s="186"/>
      <c r="DR442" s="186"/>
      <c r="DS442" s="186"/>
      <c r="DT442" s="186"/>
      <c r="DU442" s="186"/>
      <c r="DV442" s="186"/>
      <c r="DW442" s="186"/>
      <c r="DX442" s="186"/>
      <c r="DY442" s="186"/>
      <c r="DZ442" s="186"/>
      <c r="EA442" s="186"/>
      <c r="EB442" s="186"/>
      <c r="EC442" s="186"/>
      <c r="ED442" s="186"/>
      <c r="EE442" s="186"/>
      <c r="EF442" s="186"/>
      <c r="EG442" s="186"/>
      <c r="EH442" s="186"/>
      <c r="EI442" s="186"/>
      <c r="EJ442" s="186"/>
      <c r="EK442" s="186"/>
      <c r="EL442" s="186"/>
      <c r="EM442" s="186"/>
      <c r="EN442" s="186"/>
      <c r="EO442" s="186"/>
      <c r="EP442" s="186"/>
      <c r="EQ442" s="186"/>
      <c r="ER442" s="186"/>
      <c r="ES442" s="186"/>
      <c r="ET442" s="186"/>
      <c r="EU442" s="186"/>
      <c r="EV442" s="186"/>
      <c r="EW442" s="186"/>
      <c r="EX442" s="186"/>
      <c r="EY442" s="186"/>
      <c r="EZ442" s="186"/>
      <c r="FA442" s="186"/>
      <c r="FB442" s="186"/>
      <c r="FC442" s="186"/>
      <c r="FD442" s="186"/>
      <c r="FE442" s="186"/>
      <c r="FF442" s="186"/>
      <c r="FG442" s="186"/>
      <c r="FH442" s="186"/>
      <c r="FI442" s="186"/>
      <c r="FJ442" s="186"/>
      <c r="FK442" s="186"/>
      <c r="FL442" s="186"/>
      <c r="FM442" s="186"/>
      <c r="FN442" s="186"/>
      <c r="FO442" s="186"/>
      <c r="FP442" s="186"/>
      <c r="FQ442" s="186"/>
      <c r="FR442" s="186"/>
      <c r="FS442" s="186"/>
      <c r="FT442" s="186"/>
      <c r="FU442" s="186"/>
      <c r="FV442" s="186"/>
      <c r="FW442" s="186"/>
      <c r="FX442" s="186"/>
      <c r="FY442" s="186"/>
      <c r="FZ442" s="186"/>
      <c r="GA442" s="186"/>
      <c r="GB442" s="186"/>
      <c r="GC442" s="186"/>
      <c r="GD442" s="186"/>
      <c r="GE442" s="186"/>
      <c r="GF442" s="186"/>
      <c r="GG442" s="186"/>
      <c r="GH442" s="186"/>
      <c r="GI442" s="186"/>
      <c r="GJ442" s="186"/>
      <c r="GK442" s="186"/>
      <c r="GL442" s="186"/>
      <c r="GM442" s="186"/>
      <c r="GN442" s="186"/>
      <c r="GO442" s="186"/>
      <c r="GP442" s="186"/>
      <c r="GQ442" s="186"/>
      <c r="GR442" s="186"/>
      <c r="GS442" s="186"/>
      <c r="GT442" s="186"/>
      <c r="GU442" s="186"/>
      <c r="GV442" s="186"/>
      <c r="GW442" s="186"/>
      <c r="GX442" s="186"/>
      <c r="GY442" s="186"/>
      <c r="GZ442" s="186"/>
      <c r="HA442" s="186"/>
      <c r="HB442" s="186"/>
      <c r="HC442" s="186"/>
      <c r="HD442" s="186"/>
      <c r="HE442" s="186"/>
      <c r="HF442" s="186"/>
      <c r="HG442" s="186"/>
      <c r="HH442" s="186"/>
      <c r="HI442" s="186"/>
      <c r="HJ442" s="186"/>
      <c r="HK442" s="186"/>
      <c r="HL442" s="186"/>
      <c r="HM442" s="186"/>
      <c r="HN442" s="186"/>
      <c r="HO442" s="186"/>
      <c r="HP442" s="186"/>
      <c r="HQ442" s="186"/>
      <c r="HR442" s="186"/>
      <c r="HS442" s="186"/>
      <c r="HT442" s="186"/>
      <c r="HU442" s="186"/>
      <c r="HV442" s="186"/>
      <c r="HW442" s="186"/>
      <c r="HX442" s="186"/>
      <c r="HY442" s="186"/>
      <c r="HZ442" s="186"/>
      <c r="IA442" s="186"/>
      <c r="IB442" s="186"/>
      <c r="IC442" s="186"/>
      <c r="ID442" s="186"/>
      <c r="IE442" s="186"/>
      <c r="IF442" s="186"/>
      <c r="IG442" s="186"/>
      <c r="IH442" s="186"/>
      <c r="II442" s="186"/>
      <c r="IJ442" s="186"/>
      <c r="IK442" s="186"/>
      <c r="IL442" s="186"/>
      <c r="IM442" s="186"/>
      <c r="IN442" s="186"/>
      <c r="IO442" s="186"/>
      <c r="IP442" s="186"/>
      <c r="IQ442" s="186"/>
      <c r="IR442" s="186"/>
      <c r="IS442" s="186"/>
      <c r="IT442" s="186"/>
      <c r="IU442" s="186"/>
      <c r="IV442" s="186"/>
      <c r="IW442" s="186"/>
      <c r="IX442" s="186"/>
      <c r="IY442" s="186"/>
      <c r="IZ442" s="186"/>
      <c r="JA442" s="186"/>
      <c r="JB442" s="186"/>
      <c r="JC442" s="186"/>
      <c r="JD442" s="186"/>
      <c r="JE442" s="186"/>
      <c r="JF442" s="186"/>
      <c r="JG442" s="186"/>
      <c r="JH442" s="186"/>
      <c r="JI442" s="186"/>
      <c r="JJ442" s="186"/>
      <c r="JK442" s="186"/>
      <c r="JL442" s="186"/>
      <c r="JM442" s="186"/>
      <c r="JN442" s="186"/>
      <c r="JO442" s="186"/>
      <c r="JP442" s="186"/>
      <c r="JQ442" s="186"/>
      <c r="JR442" s="186"/>
      <c r="JS442" s="186"/>
      <c r="JT442" s="186"/>
      <c r="JU442" s="186"/>
      <c r="JV442" s="186"/>
      <c r="JW442" s="186"/>
      <c r="JX442" s="186"/>
      <c r="JY442" s="186"/>
      <c r="JZ442" s="186"/>
      <c r="KA442" s="186"/>
      <c r="KB442" s="186"/>
      <c r="KC442" s="186"/>
      <c r="KD442" s="186"/>
      <c r="KE442" s="186"/>
      <c r="KF442" s="186"/>
      <c r="KG442" s="186"/>
      <c r="KH442" s="186"/>
      <c r="KI442" s="186"/>
      <c r="KJ442" s="186"/>
      <c r="KK442" s="186"/>
      <c r="KL442" s="186"/>
      <c r="KM442" s="186"/>
      <c r="KN442" s="186"/>
      <c r="KO442" s="186"/>
      <c r="KP442" s="186"/>
      <c r="KQ442" s="186"/>
      <c r="KR442" s="186"/>
      <c r="KS442" s="186"/>
      <c r="KT442" s="186"/>
      <c r="KU442" s="186"/>
      <c r="KV442" s="186"/>
      <c r="KW442" s="186"/>
      <c r="KX442" s="186"/>
      <c r="KY442" s="186"/>
      <c r="KZ442" s="186"/>
      <c r="LA442" s="186"/>
      <c r="LB442" s="186"/>
      <c r="LC442" s="186"/>
      <c r="LD442" s="186"/>
      <c r="LE442" s="186"/>
      <c r="LF442" s="186"/>
      <c r="LG442" s="186"/>
      <c r="LH442" s="186"/>
      <c r="LI442" s="186"/>
      <c r="LJ442" s="186"/>
      <c r="LK442" s="186"/>
      <c r="LL442" s="186"/>
      <c r="LM442" s="186"/>
      <c r="LN442" s="186"/>
      <c r="LO442" s="186"/>
      <c r="LP442" s="186"/>
      <c r="LQ442" s="186"/>
      <c r="LR442" s="186"/>
      <c r="LS442" s="186"/>
      <c r="LT442" s="186"/>
      <c r="LU442" s="186"/>
      <c r="LV442" s="186"/>
      <c r="LW442" s="186"/>
      <c r="LX442" s="186"/>
      <c r="LY442" s="186"/>
      <c r="LZ442" s="186"/>
      <c r="MA442" s="186"/>
      <c r="MB442" s="186"/>
      <c r="MC442" s="186"/>
      <c r="MD442" s="186"/>
      <c r="ME442" s="186"/>
      <c r="MF442" s="186"/>
      <c r="MG442" s="186"/>
      <c r="MH442" s="186"/>
      <c r="MI442" s="186"/>
      <c r="MJ442" s="186"/>
      <c r="MK442" s="186"/>
      <c r="ML442" s="186"/>
      <c r="MM442" s="186"/>
      <c r="MN442" s="186"/>
      <c r="MO442" s="186"/>
      <c r="MP442" s="186"/>
      <c r="MQ442" s="186"/>
      <c r="MR442" s="186"/>
      <c r="MS442" s="186"/>
      <c r="MT442" s="186"/>
      <c r="MU442" s="186"/>
      <c r="MV442" s="186"/>
      <c r="MW442" s="186"/>
      <c r="MX442" s="186"/>
      <c r="MY442" s="186"/>
      <c r="MZ442" s="186"/>
      <c r="NA442" s="186"/>
      <c r="NB442" s="186"/>
      <c r="NC442" s="186"/>
      <c r="ND442" s="186"/>
      <c r="NE442" s="186"/>
      <c r="NF442" s="186"/>
      <c r="NG442" s="186"/>
      <c r="NH442" s="186"/>
      <c r="NI442" s="186"/>
      <c r="NJ442" s="186"/>
      <c r="NK442" s="186"/>
      <c r="NL442" s="186"/>
      <c r="NM442" s="186"/>
      <c r="NN442" s="186"/>
      <c r="NO442" s="186"/>
      <c r="NP442" s="186"/>
      <c r="NQ442" s="186"/>
      <c r="NR442" s="186"/>
      <c r="NS442" s="186"/>
      <c r="NT442" s="186"/>
      <c r="NU442" s="186"/>
      <c r="NV442" s="186"/>
      <c r="NW442" s="186"/>
      <c r="NX442" s="186"/>
      <c r="NY442" s="186"/>
      <c r="NZ442" s="186"/>
      <c r="OA442" s="186"/>
      <c r="OB442" s="186"/>
      <c r="OC442" s="186"/>
      <c r="OD442" s="186"/>
      <c r="OE442" s="186"/>
      <c r="OF442" s="186"/>
      <c r="OG442" s="186"/>
      <c r="OH442" s="186"/>
      <c r="OI442" s="186"/>
      <c r="OJ442" s="186"/>
      <c r="OK442" s="186"/>
      <c r="OL442" s="186"/>
      <c r="OM442" s="186"/>
      <c r="ON442" s="186"/>
      <c r="OO442" s="186"/>
      <c r="OP442" s="186"/>
      <c r="OQ442" s="186"/>
      <c r="OR442" s="186"/>
      <c r="OS442" s="186"/>
      <c r="OT442" s="186"/>
      <c r="OU442" s="186"/>
      <c r="OV442" s="186"/>
      <c r="OW442" s="186"/>
      <c r="OX442" s="186"/>
      <c r="OY442" s="186"/>
      <c r="OZ442" s="186"/>
      <c r="PA442" s="186"/>
      <c r="PB442" s="186"/>
      <c r="PC442" s="186"/>
      <c r="PD442" s="186"/>
      <c r="PE442" s="186"/>
      <c r="PF442" s="186"/>
      <c r="PG442" s="186"/>
      <c r="PH442" s="186"/>
      <c r="PI442" s="186"/>
      <c r="PJ442" s="186"/>
      <c r="PK442" s="186"/>
      <c r="PL442" s="186"/>
      <c r="PM442" s="186"/>
      <c r="PN442" s="186"/>
      <c r="PO442" s="186"/>
      <c r="PP442" s="186"/>
      <c r="PQ442" s="186"/>
      <c r="PR442" s="186"/>
      <c r="PS442" s="186"/>
      <c r="PT442" s="186"/>
      <c r="PU442" s="186"/>
      <c r="PV442" s="186"/>
      <c r="PW442" s="186"/>
      <c r="PX442" s="186"/>
      <c r="PY442" s="186"/>
      <c r="PZ442" s="186"/>
      <c r="QA442" s="186"/>
      <c r="QB442" s="186"/>
      <c r="QC442" s="186"/>
      <c r="QD442" s="186"/>
      <c r="QE442" s="186"/>
      <c r="QF442" s="186"/>
      <c r="QG442" s="186"/>
      <c r="QH442" s="186"/>
      <c r="QI442" s="186"/>
      <c r="QJ442" s="186"/>
      <c r="QK442" s="186"/>
      <c r="QL442" s="186"/>
      <c r="QM442" s="186"/>
      <c r="QN442" s="186"/>
      <c r="QO442" s="186"/>
      <c r="QP442" s="186"/>
      <c r="QQ442" s="186"/>
      <c r="QR442" s="186"/>
      <c r="QS442" s="186"/>
      <c r="QT442" s="186"/>
      <c r="QU442" s="186"/>
      <c r="QV442" s="186"/>
      <c r="QW442" s="186"/>
      <c r="QX442" s="186"/>
      <c r="QY442" s="186"/>
      <c r="QZ442" s="186"/>
      <c r="RA442" s="186"/>
      <c r="RB442" s="186"/>
      <c r="RC442" s="186"/>
      <c r="RD442" s="186"/>
      <c r="RE442" s="186"/>
      <c r="RF442" s="186"/>
      <c r="RG442" s="186"/>
      <c r="RH442" s="186"/>
      <c r="RI442" s="186"/>
      <c r="RJ442" s="186"/>
      <c r="RK442" s="186"/>
      <c r="RL442" s="186"/>
      <c r="RM442" s="186"/>
      <c r="RN442" s="186"/>
      <c r="RO442" s="186"/>
      <c r="RP442" s="186"/>
      <c r="RQ442" s="186"/>
      <c r="RR442" s="186"/>
      <c r="RS442" s="186"/>
      <c r="RT442" s="186"/>
      <c r="RU442" s="186"/>
      <c r="RV442" s="186"/>
      <c r="RW442" s="186"/>
      <c r="RX442" s="186"/>
      <c r="RY442" s="186"/>
      <c r="RZ442" s="186"/>
      <c r="SA442" s="186"/>
      <c r="SB442" s="186"/>
      <c r="SC442" s="186"/>
      <c r="SD442" s="186"/>
      <c r="SE442" s="186"/>
      <c r="SF442" s="186"/>
      <c r="SG442" s="186"/>
      <c r="SH442" s="186"/>
      <c r="SI442" s="186"/>
      <c r="SJ442" s="186"/>
      <c r="SK442" s="186"/>
      <c r="SL442" s="186"/>
      <c r="SM442" s="186"/>
      <c r="SN442" s="186"/>
      <c r="SO442" s="186"/>
      <c r="SP442" s="186"/>
      <c r="SQ442" s="186"/>
      <c r="SR442" s="186"/>
      <c r="SS442" s="186"/>
      <c r="ST442" s="186"/>
      <c r="SU442" s="186"/>
      <c r="SV442" s="186"/>
      <c r="SW442" s="186"/>
      <c r="SX442" s="186"/>
      <c r="SY442" s="186"/>
      <c r="SZ442" s="186"/>
      <c r="TA442" s="186"/>
      <c r="TB442" s="186"/>
      <c r="TC442" s="186"/>
      <c r="TD442" s="186"/>
      <c r="TE442" s="186"/>
      <c r="TF442" s="186"/>
      <c r="TG442" s="186"/>
      <c r="TH442" s="186"/>
      <c r="TI442" s="186"/>
      <c r="TJ442" s="186"/>
      <c r="TK442" s="186"/>
      <c r="TL442" s="186"/>
      <c r="TM442" s="186"/>
      <c r="TN442" s="186"/>
      <c r="TO442" s="186"/>
      <c r="TP442" s="186"/>
      <c r="TQ442" s="186"/>
      <c r="TR442" s="186"/>
      <c r="TS442" s="186"/>
      <c r="TT442" s="186"/>
      <c r="TU442" s="186"/>
      <c r="TV442" s="186"/>
      <c r="TW442" s="186"/>
      <c r="TX442" s="186"/>
      <c r="TY442" s="186"/>
      <c r="TZ442" s="186"/>
      <c r="UA442" s="186"/>
      <c r="UB442" s="186"/>
      <c r="UC442" s="186"/>
      <c r="UD442" s="186"/>
      <c r="UE442" s="186"/>
      <c r="UF442" s="186"/>
      <c r="UG442" s="186"/>
      <c r="UH442" s="186"/>
      <c r="UI442" s="186"/>
      <c r="UJ442" s="186"/>
      <c r="UK442" s="186"/>
      <c r="UL442" s="186"/>
      <c r="UM442" s="186"/>
      <c r="UN442" s="186"/>
      <c r="UO442" s="186"/>
      <c r="UP442" s="186"/>
      <c r="UQ442" s="186"/>
      <c r="UR442" s="186"/>
      <c r="US442" s="186"/>
      <c r="UT442" s="186"/>
      <c r="UU442" s="186"/>
      <c r="UV442" s="186"/>
      <c r="UW442" s="186"/>
      <c r="UX442" s="186"/>
      <c r="UY442" s="186"/>
      <c r="UZ442" s="186"/>
      <c r="VA442" s="186"/>
      <c r="VB442" s="186"/>
      <c r="VC442" s="186"/>
      <c r="VD442" s="186"/>
      <c r="VE442" s="186"/>
      <c r="VF442" s="186"/>
      <c r="VG442" s="186"/>
      <c r="VH442" s="186"/>
      <c r="VI442" s="186"/>
      <c r="VJ442" s="186"/>
      <c r="VK442" s="186"/>
      <c r="VL442" s="186"/>
      <c r="VM442" s="186"/>
      <c r="VN442" s="186"/>
      <c r="VO442" s="186"/>
      <c r="VP442" s="186"/>
      <c r="VQ442" s="186"/>
      <c r="VR442" s="186"/>
      <c r="VS442" s="186"/>
      <c r="VT442" s="186"/>
      <c r="VU442" s="186"/>
      <c r="VV442" s="186"/>
      <c r="VW442" s="186"/>
      <c r="VX442" s="186"/>
      <c r="VY442" s="186"/>
      <c r="VZ442" s="186"/>
      <c r="WA442" s="186"/>
      <c r="WB442" s="186"/>
      <c r="WC442" s="186"/>
      <c r="WD442" s="186"/>
      <c r="WE442" s="186"/>
      <c r="WF442" s="186"/>
      <c r="WG442" s="186"/>
      <c r="WH442" s="186"/>
      <c r="WI442" s="186"/>
      <c r="WJ442" s="186"/>
      <c r="WK442" s="186"/>
      <c r="WL442" s="186"/>
      <c r="WM442" s="186"/>
      <c r="WN442" s="186"/>
      <c r="WO442" s="186"/>
      <c r="WP442" s="186"/>
      <c r="WQ442" s="186"/>
      <c r="WR442" s="186"/>
      <c r="WS442" s="186"/>
      <c r="WT442" s="186"/>
      <c r="WU442" s="186"/>
      <c r="WV442" s="186"/>
      <c r="WW442" s="186"/>
      <c r="WX442" s="186"/>
      <c r="WY442" s="186"/>
      <c r="WZ442" s="186"/>
      <c r="XA442" s="186"/>
      <c r="XB442" s="186"/>
      <c r="XC442" s="186"/>
      <c r="XD442" s="186"/>
      <c r="XE442" s="186"/>
      <c r="XF442" s="186"/>
      <c r="XG442" s="186"/>
      <c r="XH442" s="186"/>
      <c r="XI442" s="186"/>
      <c r="XJ442" s="186"/>
      <c r="XK442" s="186"/>
      <c r="XL442" s="186"/>
      <c r="XM442" s="186"/>
      <c r="XN442" s="186"/>
      <c r="XO442" s="186"/>
      <c r="XP442" s="186"/>
      <c r="XQ442" s="186"/>
      <c r="XR442" s="186"/>
      <c r="XS442" s="186"/>
      <c r="XT442" s="186"/>
      <c r="XU442" s="186"/>
      <c r="XV442" s="186"/>
      <c r="XW442" s="186"/>
      <c r="XX442" s="186"/>
      <c r="XY442" s="186"/>
      <c r="XZ442" s="186"/>
      <c r="YA442" s="186"/>
      <c r="YB442" s="186"/>
      <c r="YC442" s="186"/>
      <c r="YD442" s="186"/>
      <c r="YE442" s="186"/>
      <c r="YF442" s="186"/>
      <c r="YG442" s="186"/>
      <c r="YH442" s="186"/>
      <c r="YI442" s="186"/>
      <c r="YJ442" s="186"/>
      <c r="YK442" s="186"/>
      <c r="YL442" s="186"/>
      <c r="YM442" s="186"/>
      <c r="YN442" s="186"/>
      <c r="YO442" s="186"/>
      <c r="YP442" s="186"/>
      <c r="YQ442" s="186"/>
      <c r="YR442" s="186"/>
      <c r="YS442" s="186"/>
      <c r="YT442" s="186"/>
      <c r="YU442" s="186"/>
      <c r="YV442" s="186"/>
      <c r="YW442" s="186"/>
      <c r="YX442" s="186"/>
      <c r="YY442" s="186"/>
      <c r="YZ442" s="186"/>
      <c r="ZA442" s="186"/>
      <c r="ZB442" s="186"/>
      <c r="ZC442" s="186"/>
      <c r="ZD442" s="186"/>
      <c r="ZE442" s="186"/>
      <c r="ZF442" s="186"/>
      <c r="ZG442" s="186"/>
      <c r="ZH442" s="186"/>
      <c r="ZI442" s="186"/>
      <c r="ZJ442" s="186"/>
      <c r="ZK442" s="186"/>
      <c r="ZL442" s="186"/>
      <c r="ZM442" s="186"/>
      <c r="ZN442" s="186"/>
      <c r="ZO442" s="186"/>
      <c r="ZP442" s="186"/>
      <c r="ZQ442" s="186"/>
      <c r="ZR442" s="186"/>
      <c r="ZS442" s="186"/>
      <c r="ZT442" s="186"/>
      <c r="ZU442" s="186"/>
      <c r="ZV442" s="186"/>
      <c r="ZW442" s="186"/>
      <c r="ZX442" s="186"/>
      <c r="ZY442" s="186"/>
      <c r="ZZ442" s="186"/>
      <c r="AAA442" s="186"/>
      <c r="AAB442" s="186"/>
      <c r="AAC442" s="186"/>
      <c r="AAD442" s="186"/>
      <c r="AAE442" s="186"/>
      <c r="AAF442" s="186"/>
      <c r="AAG442" s="186"/>
      <c r="AAH442" s="186"/>
      <c r="AAI442" s="186"/>
      <c r="AAJ442" s="186"/>
      <c r="AAK442" s="186"/>
      <c r="AAL442" s="186"/>
      <c r="AAM442" s="186"/>
      <c r="AAN442" s="186"/>
      <c r="AAO442" s="186"/>
      <c r="AAP442" s="186"/>
      <c r="AAQ442" s="186"/>
      <c r="AAR442" s="186"/>
      <c r="AAS442" s="186"/>
      <c r="AAT442" s="186"/>
      <c r="AAU442" s="186"/>
      <c r="AAV442" s="186"/>
      <c r="AAW442" s="186"/>
      <c r="AAX442" s="186"/>
      <c r="AAY442" s="186"/>
      <c r="AAZ442" s="186"/>
      <c r="ABA442" s="186"/>
      <c r="ABB442" s="186"/>
      <c r="ABC442" s="186"/>
      <c r="ABD442" s="186"/>
      <c r="ABE442" s="186"/>
      <c r="ABF442" s="186"/>
      <c r="ABG442" s="186"/>
      <c r="ABH442" s="186"/>
      <c r="ABI442" s="186"/>
      <c r="ABJ442" s="186"/>
      <c r="ABK442" s="186"/>
      <c r="ABL442" s="186"/>
      <c r="ABM442" s="186"/>
      <c r="ABN442" s="186"/>
      <c r="ABO442" s="186"/>
      <c r="ABP442" s="186"/>
      <c r="ABQ442" s="186"/>
      <c r="ABR442" s="186"/>
      <c r="ABS442" s="186"/>
      <c r="ABT442" s="186"/>
      <c r="ABU442" s="186"/>
      <c r="ABV442" s="186"/>
      <c r="ABW442" s="186"/>
      <c r="ABX442" s="186"/>
      <c r="ABY442" s="186"/>
      <c r="ABZ442" s="186"/>
      <c r="ACA442" s="186"/>
      <c r="ACB442" s="186"/>
      <c r="ACC442" s="186"/>
      <c r="ACD442" s="186"/>
      <c r="ACE442" s="186"/>
      <c r="ACF442" s="186"/>
      <c r="ACG442" s="186"/>
      <c r="ACH442" s="186"/>
      <c r="ACI442" s="186"/>
      <c r="ACJ442" s="186"/>
      <c r="ACK442" s="186"/>
      <c r="ACL442" s="186"/>
      <c r="ACM442" s="186"/>
      <c r="ACN442" s="186"/>
      <c r="ACO442" s="186"/>
      <c r="ACP442" s="186"/>
      <c r="ACQ442" s="186"/>
      <c r="ACR442" s="186"/>
      <c r="ACS442" s="186"/>
      <c r="ACT442" s="186"/>
      <c r="ACU442" s="186"/>
      <c r="ACV442" s="186"/>
      <c r="ACW442" s="186"/>
      <c r="ACX442" s="186"/>
      <c r="ACY442" s="186"/>
      <c r="ACZ442" s="186"/>
      <c r="ADA442" s="186"/>
      <c r="ADB442" s="186"/>
      <c r="ADC442" s="186"/>
      <c r="ADD442" s="186"/>
      <c r="ADE442" s="186"/>
      <c r="ADF442" s="186"/>
      <c r="ADG442" s="186"/>
      <c r="ADH442" s="186"/>
      <c r="ADI442" s="186"/>
      <c r="ADJ442" s="186"/>
      <c r="ADK442" s="186"/>
      <c r="ADL442" s="186"/>
      <c r="ADM442" s="186"/>
      <c r="ADN442" s="186"/>
      <c r="ADO442" s="186"/>
      <c r="ADP442" s="186"/>
      <c r="ADQ442" s="186"/>
      <c r="ADR442" s="186"/>
      <c r="ADS442" s="186"/>
      <c r="ADT442" s="186"/>
      <c r="ADU442" s="186"/>
      <c r="ADV442" s="186"/>
      <c r="ADW442" s="186"/>
      <c r="ADX442" s="186"/>
      <c r="ADY442" s="186"/>
      <c r="ADZ442" s="186"/>
      <c r="AEA442" s="186"/>
      <c r="AEB442" s="186"/>
      <c r="AEC442" s="186"/>
      <c r="AED442" s="186"/>
      <c r="AEE442" s="186"/>
      <c r="AEF442" s="186"/>
      <c r="AEG442" s="186"/>
      <c r="AEH442" s="186"/>
      <c r="AEI442" s="186"/>
      <c r="AEJ442" s="186"/>
      <c r="AEK442" s="186"/>
      <c r="AEL442" s="186"/>
      <c r="AEM442" s="186"/>
      <c r="AEN442" s="186"/>
      <c r="AEO442" s="186"/>
      <c r="AEP442" s="186"/>
      <c r="AEQ442" s="186"/>
      <c r="AER442" s="186"/>
      <c r="AES442" s="186"/>
      <c r="AET442" s="186"/>
      <c r="AEU442" s="186"/>
      <c r="AEV442" s="186"/>
      <c r="AEW442" s="186"/>
      <c r="AEX442" s="186"/>
      <c r="AEY442" s="186"/>
      <c r="AEZ442" s="186"/>
      <c r="AFA442" s="186"/>
      <c r="AFB442" s="186"/>
      <c r="AFC442" s="186"/>
      <c r="AFD442" s="186"/>
      <c r="AFE442" s="186"/>
      <c r="AFF442" s="186"/>
      <c r="AFG442" s="186"/>
      <c r="AFH442" s="186"/>
      <c r="AFI442" s="186"/>
      <c r="AFJ442" s="186"/>
      <c r="AFK442" s="186"/>
      <c r="AFL442" s="186"/>
      <c r="AFM442" s="186"/>
      <c r="AFN442" s="186"/>
      <c r="AFO442" s="186"/>
      <c r="AFP442" s="186"/>
      <c r="AFQ442" s="186"/>
      <c r="AFR442" s="186"/>
      <c r="AFS442" s="186"/>
      <c r="AFT442" s="186"/>
      <c r="AFU442" s="186"/>
      <c r="AFV442" s="186"/>
      <c r="AFW442" s="186"/>
      <c r="AFX442" s="186"/>
      <c r="AFY442" s="186"/>
      <c r="AFZ442" s="186"/>
      <c r="AGA442" s="186"/>
      <c r="AGB442" s="186"/>
      <c r="AGC442" s="186"/>
      <c r="AGD442" s="186"/>
      <c r="AGE442" s="186"/>
      <c r="AGF442" s="186"/>
      <c r="AGG442" s="186"/>
      <c r="AGH442" s="186"/>
      <c r="AGI442" s="186"/>
      <c r="AGJ442" s="186"/>
      <c r="AGK442" s="186"/>
      <c r="AGL442" s="186"/>
      <c r="AGM442" s="186"/>
      <c r="AGN442" s="186"/>
      <c r="AGO442" s="186"/>
      <c r="AGP442" s="186"/>
      <c r="AGQ442" s="186"/>
      <c r="AGR442" s="186"/>
      <c r="AGS442" s="186"/>
      <c r="AGT442" s="186"/>
      <c r="AGU442" s="186"/>
      <c r="AGV442" s="186"/>
      <c r="AGW442" s="186"/>
      <c r="AGX442" s="186"/>
      <c r="AGY442" s="186"/>
      <c r="AGZ442" s="186"/>
      <c r="AHA442" s="186"/>
      <c r="AHB442" s="186"/>
      <c r="AHC442" s="186"/>
      <c r="AHD442" s="186"/>
      <c r="AHE442" s="186"/>
      <c r="AHF442" s="186"/>
      <c r="AHG442" s="186"/>
      <c r="AHH442" s="186"/>
      <c r="AHI442" s="186"/>
      <c r="AHJ442" s="186"/>
      <c r="AHK442" s="186"/>
      <c r="AHL442" s="186"/>
      <c r="AHM442" s="186"/>
      <c r="AHN442" s="186"/>
      <c r="AHO442" s="186"/>
      <c r="AHP442" s="186"/>
      <c r="AHQ442" s="186"/>
      <c r="AHR442" s="186"/>
      <c r="AHS442" s="186"/>
      <c r="AHT442" s="186"/>
      <c r="AHU442" s="186"/>
      <c r="AHV442" s="186"/>
      <c r="AHW442" s="186"/>
      <c r="AHX442" s="186"/>
      <c r="AHY442" s="186"/>
      <c r="AHZ442" s="186"/>
      <c r="AIA442" s="186"/>
      <c r="AIB442" s="186"/>
      <c r="AIC442" s="186"/>
      <c r="AID442" s="186"/>
      <c r="AIE442" s="186"/>
      <c r="AIF442" s="186"/>
      <c r="AIG442" s="186"/>
      <c r="AIH442" s="186"/>
      <c r="AII442" s="186"/>
      <c r="AIJ442" s="186"/>
      <c r="AIK442" s="186"/>
      <c r="AIL442" s="186"/>
      <c r="AIM442" s="186"/>
      <c r="AIN442" s="186"/>
      <c r="AIO442" s="186"/>
      <c r="AIP442" s="186"/>
      <c r="AIQ442" s="186"/>
      <c r="AIR442" s="186"/>
      <c r="AIS442" s="186"/>
      <c r="AIT442" s="186"/>
      <c r="AIU442" s="186"/>
      <c r="AIV442" s="186"/>
      <c r="AIW442" s="186"/>
      <c r="AIX442" s="186"/>
      <c r="AIY442" s="186"/>
      <c r="AIZ442" s="186"/>
      <c r="AJA442" s="186"/>
      <c r="AJB442" s="186"/>
      <c r="AJC442" s="186"/>
      <c r="AJD442" s="186"/>
      <c r="AJE442" s="186"/>
      <c r="AJF442" s="186"/>
      <c r="AJG442" s="186"/>
      <c r="AJH442" s="186"/>
      <c r="AJI442" s="186"/>
      <c r="AJJ442" s="186"/>
      <c r="AJK442" s="186"/>
      <c r="AJL442" s="186"/>
      <c r="AJM442" s="186"/>
      <c r="AJN442" s="186"/>
      <c r="AJO442" s="186"/>
      <c r="AJP442" s="186"/>
      <c r="AJQ442" s="186"/>
      <c r="AJR442" s="186"/>
      <c r="AJS442" s="186"/>
      <c r="AJT442" s="186"/>
      <c r="AJU442" s="186"/>
      <c r="AJV442" s="186"/>
      <c r="AJW442" s="186"/>
      <c r="AJX442" s="186"/>
      <c r="AJY442" s="186"/>
      <c r="AJZ442" s="186"/>
      <c r="AKA442" s="186"/>
      <c r="AKB442" s="186"/>
      <c r="AKC442" s="186"/>
      <c r="AKD442" s="186"/>
      <c r="AKE442" s="186"/>
      <c r="AKF442" s="186"/>
      <c r="AKG442" s="186"/>
      <c r="AKH442" s="186"/>
      <c r="AKI442" s="186"/>
      <c r="AKJ442" s="186"/>
      <c r="AKK442" s="186"/>
      <c r="AKL442" s="186"/>
      <c r="AKM442" s="186"/>
      <c r="AKN442" s="186"/>
      <c r="AKO442" s="186"/>
      <c r="AKP442" s="186"/>
      <c r="AKQ442" s="186"/>
      <c r="AKR442" s="186"/>
      <c r="AKS442" s="186"/>
      <c r="AKT442" s="186"/>
      <c r="AKU442" s="186"/>
      <c r="AKV442" s="186"/>
      <c r="AKW442" s="186"/>
      <c r="AKX442" s="186"/>
      <c r="AKY442" s="186"/>
      <c r="AKZ442" s="186"/>
      <c r="ALA442" s="186"/>
      <c r="ALB442" s="186"/>
      <c r="ALC442" s="186"/>
      <c r="ALD442" s="186"/>
      <c r="ALE442" s="186"/>
      <c r="ALF442" s="186"/>
      <c r="ALG442" s="186"/>
      <c r="ALH442" s="186"/>
      <c r="ALI442" s="186"/>
      <c r="ALJ442" s="186"/>
      <c r="ALK442" s="186"/>
      <c r="ALL442" s="186"/>
      <c r="ALM442" s="186"/>
      <c r="ALN442" s="186"/>
      <c r="ALO442" s="186"/>
      <c r="ALP442" s="186"/>
      <c r="ALQ442" s="186"/>
      <c r="ALR442" s="186"/>
      <c r="ALS442" s="186"/>
      <c r="ALT442" s="186"/>
      <c r="ALU442" s="186"/>
      <c r="ALV442" s="186"/>
      <c r="ALW442" s="186"/>
      <c r="ALX442" s="186"/>
      <c r="ALY442" s="186"/>
      <c r="ALZ442" s="186"/>
      <c r="AMA442" s="186"/>
      <c r="AMB442" s="186"/>
      <c r="AMC442" s="186"/>
      <c r="AMD442" s="186"/>
      <c r="AME442" s="186"/>
      <c r="AMF442" s="186"/>
      <c r="AMG442" s="186"/>
      <c r="AMH442" s="186"/>
      <c r="AMI442" s="186"/>
      <c r="AMJ442" s="186"/>
      <c r="AMK442" s="186"/>
    </row>
    <row r="443" spans="1:1025" ht="75">
      <c r="A443" s="184" t="s">
        <v>405</v>
      </c>
      <c r="B443" s="184" t="s">
        <v>2293</v>
      </c>
      <c r="C443" s="184" t="s">
        <v>2287</v>
      </c>
      <c r="D443" s="184" t="s">
        <v>2288</v>
      </c>
      <c r="E443" s="184" t="s">
        <v>1618</v>
      </c>
      <c r="F443" s="184" t="s">
        <v>2300</v>
      </c>
      <c r="G443" s="115"/>
      <c r="H443" s="115"/>
      <c r="I443" s="115"/>
      <c r="J443" s="115" t="s">
        <v>2301</v>
      </c>
      <c r="K443" s="185"/>
      <c r="L443" s="185"/>
      <c r="M443" s="185"/>
      <c r="N443" s="186"/>
      <c r="O443" s="186"/>
      <c r="P443" s="186"/>
      <c r="Q443" s="186"/>
      <c r="R443" s="186"/>
      <c r="S443" s="186"/>
      <c r="T443" s="186"/>
      <c r="U443" s="186"/>
      <c r="V443" s="186"/>
      <c r="W443" s="186"/>
      <c r="X443" s="186"/>
      <c r="Y443" s="186"/>
      <c r="Z443" s="186"/>
      <c r="AA443" s="186"/>
      <c r="AB443" s="186"/>
      <c r="AC443" s="186"/>
      <c r="AD443" s="186"/>
      <c r="AE443" s="186"/>
      <c r="AF443" s="186"/>
      <c r="AG443" s="186"/>
      <c r="AH443" s="186"/>
      <c r="AI443" s="186"/>
      <c r="AJ443" s="186"/>
      <c r="AK443" s="186"/>
      <c r="AL443" s="186"/>
      <c r="AM443" s="186"/>
      <c r="AN443" s="186"/>
      <c r="AO443" s="186"/>
      <c r="AP443" s="186"/>
      <c r="AQ443" s="186"/>
      <c r="AR443" s="186"/>
      <c r="AS443" s="186"/>
      <c r="AT443" s="186"/>
      <c r="AU443" s="186"/>
      <c r="AV443" s="186"/>
      <c r="AW443" s="186"/>
      <c r="AX443" s="186"/>
      <c r="AY443" s="186"/>
      <c r="AZ443" s="186"/>
      <c r="BA443" s="186"/>
      <c r="BB443" s="186"/>
      <c r="BC443" s="186"/>
      <c r="BD443" s="186"/>
      <c r="BE443" s="186"/>
      <c r="BF443" s="186"/>
      <c r="BG443" s="186"/>
      <c r="BH443" s="186"/>
      <c r="BI443" s="186"/>
      <c r="BJ443" s="186"/>
      <c r="BK443" s="186"/>
      <c r="BL443" s="186"/>
      <c r="BM443" s="186"/>
      <c r="BN443" s="186"/>
      <c r="BO443" s="186"/>
      <c r="BP443" s="186"/>
      <c r="BQ443" s="186"/>
      <c r="BR443" s="186"/>
      <c r="BS443" s="186"/>
      <c r="BT443" s="186"/>
      <c r="BU443" s="186"/>
      <c r="BV443" s="186"/>
      <c r="BW443" s="186"/>
      <c r="BX443" s="186"/>
      <c r="BY443" s="186"/>
      <c r="BZ443" s="186"/>
      <c r="CA443" s="186"/>
      <c r="CB443" s="186"/>
      <c r="CC443" s="186"/>
      <c r="CD443" s="186"/>
      <c r="CE443" s="186"/>
      <c r="CF443" s="186"/>
      <c r="CG443" s="186"/>
      <c r="CH443" s="186"/>
      <c r="CI443" s="186"/>
      <c r="CJ443" s="186"/>
      <c r="CK443" s="186"/>
      <c r="CL443" s="186"/>
      <c r="CM443" s="186"/>
      <c r="CN443" s="186"/>
      <c r="CO443" s="186"/>
      <c r="CP443" s="186"/>
      <c r="CQ443" s="186"/>
      <c r="CR443" s="186"/>
      <c r="CS443" s="186"/>
      <c r="CT443" s="186"/>
      <c r="CU443" s="186"/>
      <c r="CV443" s="186"/>
      <c r="CW443" s="186"/>
      <c r="CX443" s="186"/>
      <c r="CY443" s="186"/>
      <c r="CZ443" s="186"/>
      <c r="DA443" s="186"/>
      <c r="DB443" s="186"/>
      <c r="DC443" s="186"/>
      <c r="DD443" s="186"/>
      <c r="DE443" s="186"/>
      <c r="DF443" s="186"/>
      <c r="DG443" s="186"/>
      <c r="DH443" s="186"/>
      <c r="DI443" s="186"/>
      <c r="DJ443" s="186"/>
      <c r="DK443" s="186"/>
      <c r="DL443" s="186"/>
      <c r="DM443" s="186"/>
      <c r="DN443" s="186"/>
      <c r="DO443" s="186"/>
      <c r="DP443" s="186"/>
      <c r="DQ443" s="186"/>
      <c r="DR443" s="186"/>
      <c r="DS443" s="186"/>
      <c r="DT443" s="186"/>
      <c r="DU443" s="186"/>
      <c r="DV443" s="186"/>
      <c r="DW443" s="186"/>
      <c r="DX443" s="186"/>
      <c r="DY443" s="186"/>
      <c r="DZ443" s="186"/>
      <c r="EA443" s="186"/>
      <c r="EB443" s="186"/>
      <c r="EC443" s="186"/>
      <c r="ED443" s="186"/>
      <c r="EE443" s="186"/>
      <c r="EF443" s="186"/>
      <c r="EG443" s="186"/>
      <c r="EH443" s="186"/>
      <c r="EI443" s="186"/>
      <c r="EJ443" s="186"/>
      <c r="EK443" s="186"/>
      <c r="EL443" s="186"/>
      <c r="EM443" s="186"/>
      <c r="EN443" s="186"/>
      <c r="EO443" s="186"/>
      <c r="EP443" s="186"/>
      <c r="EQ443" s="186"/>
      <c r="ER443" s="186"/>
      <c r="ES443" s="186"/>
      <c r="ET443" s="186"/>
      <c r="EU443" s="186"/>
      <c r="EV443" s="186"/>
      <c r="EW443" s="186"/>
      <c r="EX443" s="186"/>
      <c r="EY443" s="186"/>
      <c r="EZ443" s="186"/>
      <c r="FA443" s="186"/>
      <c r="FB443" s="186"/>
      <c r="FC443" s="186"/>
      <c r="FD443" s="186"/>
      <c r="FE443" s="186"/>
      <c r="FF443" s="186"/>
      <c r="FG443" s="186"/>
      <c r="FH443" s="186"/>
      <c r="FI443" s="186"/>
      <c r="FJ443" s="186"/>
      <c r="FK443" s="186"/>
      <c r="FL443" s="186"/>
      <c r="FM443" s="186"/>
      <c r="FN443" s="186"/>
      <c r="FO443" s="186"/>
      <c r="FP443" s="186"/>
      <c r="FQ443" s="186"/>
      <c r="FR443" s="186"/>
      <c r="FS443" s="186"/>
      <c r="FT443" s="186"/>
      <c r="FU443" s="186"/>
      <c r="FV443" s="186"/>
      <c r="FW443" s="186"/>
      <c r="FX443" s="186"/>
      <c r="FY443" s="186"/>
      <c r="FZ443" s="186"/>
      <c r="GA443" s="186"/>
      <c r="GB443" s="186"/>
      <c r="GC443" s="186"/>
      <c r="GD443" s="186"/>
      <c r="GE443" s="186"/>
      <c r="GF443" s="186"/>
      <c r="GG443" s="186"/>
      <c r="GH443" s="186"/>
      <c r="GI443" s="186"/>
      <c r="GJ443" s="186"/>
      <c r="GK443" s="186"/>
      <c r="GL443" s="186"/>
      <c r="GM443" s="186"/>
      <c r="GN443" s="186"/>
      <c r="GO443" s="186"/>
      <c r="GP443" s="186"/>
      <c r="GQ443" s="186"/>
      <c r="GR443" s="186"/>
      <c r="GS443" s="186"/>
      <c r="GT443" s="186"/>
      <c r="GU443" s="186"/>
      <c r="GV443" s="186"/>
      <c r="GW443" s="186"/>
      <c r="GX443" s="186"/>
      <c r="GY443" s="186"/>
      <c r="GZ443" s="186"/>
      <c r="HA443" s="186"/>
      <c r="HB443" s="186"/>
      <c r="HC443" s="186"/>
      <c r="HD443" s="186"/>
      <c r="HE443" s="186"/>
      <c r="HF443" s="186"/>
      <c r="HG443" s="186"/>
      <c r="HH443" s="186"/>
      <c r="HI443" s="186"/>
      <c r="HJ443" s="186"/>
      <c r="HK443" s="186"/>
      <c r="HL443" s="186"/>
      <c r="HM443" s="186"/>
      <c r="HN443" s="186"/>
      <c r="HO443" s="186"/>
      <c r="HP443" s="186"/>
      <c r="HQ443" s="186"/>
      <c r="HR443" s="186"/>
      <c r="HS443" s="186"/>
      <c r="HT443" s="186"/>
      <c r="HU443" s="186"/>
      <c r="HV443" s="186"/>
      <c r="HW443" s="186"/>
      <c r="HX443" s="186"/>
      <c r="HY443" s="186"/>
      <c r="HZ443" s="186"/>
      <c r="IA443" s="186"/>
      <c r="IB443" s="186"/>
      <c r="IC443" s="186"/>
      <c r="ID443" s="186"/>
      <c r="IE443" s="186"/>
      <c r="IF443" s="186"/>
      <c r="IG443" s="186"/>
      <c r="IH443" s="186"/>
      <c r="II443" s="186"/>
      <c r="IJ443" s="186"/>
      <c r="IK443" s="186"/>
      <c r="IL443" s="186"/>
      <c r="IM443" s="186"/>
      <c r="IN443" s="186"/>
      <c r="IO443" s="186"/>
      <c r="IP443" s="186"/>
      <c r="IQ443" s="186"/>
      <c r="IR443" s="186"/>
      <c r="IS443" s="186"/>
      <c r="IT443" s="186"/>
      <c r="IU443" s="186"/>
      <c r="IV443" s="186"/>
      <c r="IW443" s="186"/>
      <c r="IX443" s="186"/>
      <c r="IY443" s="186"/>
      <c r="IZ443" s="186"/>
      <c r="JA443" s="186"/>
      <c r="JB443" s="186"/>
      <c r="JC443" s="186"/>
      <c r="JD443" s="186"/>
      <c r="JE443" s="186"/>
      <c r="JF443" s="186"/>
      <c r="JG443" s="186"/>
      <c r="JH443" s="186"/>
      <c r="JI443" s="186"/>
      <c r="JJ443" s="186"/>
      <c r="JK443" s="186"/>
      <c r="JL443" s="186"/>
      <c r="JM443" s="186"/>
      <c r="JN443" s="186"/>
      <c r="JO443" s="186"/>
      <c r="JP443" s="186"/>
      <c r="JQ443" s="186"/>
      <c r="JR443" s="186"/>
      <c r="JS443" s="186"/>
      <c r="JT443" s="186"/>
      <c r="JU443" s="186"/>
      <c r="JV443" s="186"/>
      <c r="JW443" s="186"/>
      <c r="JX443" s="186"/>
      <c r="JY443" s="186"/>
      <c r="JZ443" s="186"/>
      <c r="KA443" s="186"/>
      <c r="KB443" s="186"/>
      <c r="KC443" s="186"/>
      <c r="KD443" s="186"/>
      <c r="KE443" s="186"/>
      <c r="KF443" s="186"/>
      <c r="KG443" s="186"/>
      <c r="KH443" s="186"/>
      <c r="KI443" s="186"/>
      <c r="KJ443" s="186"/>
      <c r="KK443" s="186"/>
      <c r="KL443" s="186"/>
      <c r="KM443" s="186"/>
      <c r="KN443" s="186"/>
      <c r="KO443" s="186"/>
      <c r="KP443" s="186"/>
      <c r="KQ443" s="186"/>
      <c r="KR443" s="186"/>
      <c r="KS443" s="186"/>
      <c r="KT443" s="186"/>
      <c r="KU443" s="186"/>
      <c r="KV443" s="186"/>
      <c r="KW443" s="186"/>
      <c r="KX443" s="186"/>
      <c r="KY443" s="186"/>
      <c r="KZ443" s="186"/>
      <c r="LA443" s="186"/>
      <c r="LB443" s="186"/>
      <c r="LC443" s="186"/>
      <c r="LD443" s="186"/>
      <c r="LE443" s="186"/>
      <c r="LF443" s="186"/>
      <c r="LG443" s="186"/>
      <c r="LH443" s="186"/>
      <c r="LI443" s="186"/>
      <c r="LJ443" s="186"/>
      <c r="LK443" s="186"/>
      <c r="LL443" s="186"/>
      <c r="LM443" s="186"/>
      <c r="LN443" s="186"/>
      <c r="LO443" s="186"/>
      <c r="LP443" s="186"/>
      <c r="LQ443" s="186"/>
      <c r="LR443" s="186"/>
      <c r="LS443" s="186"/>
      <c r="LT443" s="186"/>
      <c r="LU443" s="186"/>
      <c r="LV443" s="186"/>
      <c r="LW443" s="186"/>
      <c r="LX443" s="186"/>
      <c r="LY443" s="186"/>
      <c r="LZ443" s="186"/>
      <c r="MA443" s="186"/>
      <c r="MB443" s="186"/>
      <c r="MC443" s="186"/>
      <c r="MD443" s="186"/>
      <c r="ME443" s="186"/>
      <c r="MF443" s="186"/>
      <c r="MG443" s="186"/>
      <c r="MH443" s="186"/>
      <c r="MI443" s="186"/>
      <c r="MJ443" s="186"/>
      <c r="MK443" s="186"/>
      <c r="ML443" s="186"/>
      <c r="MM443" s="186"/>
      <c r="MN443" s="186"/>
      <c r="MO443" s="186"/>
      <c r="MP443" s="186"/>
      <c r="MQ443" s="186"/>
      <c r="MR443" s="186"/>
      <c r="MS443" s="186"/>
      <c r="MT443" s="186"/>
      <c r="MU443" s="186"/>
      <c r="MV443" s="186"/>
      <c r="MW443" s="186"/>
      <c r="MX443" s="186"/>
      <c r="MY443" s="186"/>
      <c r="MZ443" s="186"/>
      <c r="NA443" s="186"/>
      <c r="NB443" s="186"/>
      <c r="NC443" s="186"/>
      <c r="ND443" s="186"/>
      <c r="NE443" s="186"/>
      <c r="NF443" s="186"/>
      <c r="NG443" s="186"/>
      <c r="NH443" s="186"/>
      <c r="NI443" s="186"/>
      <c r="NJ443" s="186"/>
      <c r="NK443" s="186"/>
      <c r="NL443" s="186"/>
      <c r="NM443" s="186"/>
      <c r="NN443" s="186"/>
      <c r="NO443" s="186"/>
      <c r="NP443" s="186"/>
      <c r="NQ443" s="186"/>
      <c r="NR443" s="186"/>
      <c r="NS443" s="186"/>
      <c r="NT443" s="186"/>
      <c r="NU443" s="186"/>
      <c r="NV443" s="186"/>
      <c r="NW443" s="186"/>
      <c r="NX443" s="186"/>
      <c r="NY443" s="186"/>
      <c r="NZ443" s="186"/>
      <c r="OA443" s="186"/>
      <c r="OB443" s="186"/>
      <c r="OC443" s="186"/>
      <c r="OD443" s="186"/>
      <c r="OE443" s="186"/>
      <c r="OF443" s="186"/>
      <c r="OG443" s="186"/>
      <c r="OH443" s="186"/>
      <c r="OI443" s="186"/>
      <c r="OJ443" s="186"/>
      <c r="OK443" s="186"/>
      <c r="OL443" s="186"/>
      <c r="OM443" s="186"/>
      <c r="ON443" s="186"/>
      <c r="OO443" s="186"/>
      <c r="OP443" s="186"/>
      <c r="OQ443" s="186"/>
      <c r="OR443" s="186"/>
      <c r="OS443" s="186"/>
      <c r="OT443" s="186"/>
      <c r="OU443" s="186"/>
      <c r="OV443" s="186"/>
      <c r="OW443" s="186"/>
      <c r="OX443" s="186"/>
      <c r="OY443" s="186"/>
      <c r="OZ443" s="186"/>
      <c r="PA443" s="186"/>
      <c r="PB443" s="186"/>
      <c r="PC443" s="186"/>
      <c r="PD443" s="186"/>
      <c r="PE443" s="186"/>
      <c r="PF443" s="186"/>
      <c r="PG443" s="186"/>
      <c r="PH443" s="186"/>
      <c r="PI443" s="186"/>
      <c r="PJ443" s="186"/>
      <c r="PK443" s="186"/>
      <c r="PL443" s="186"/>
      <c r="PM443" s="186"/>
      <c r="PN443" s="186"/>
      <c r="PO443" s="186"/>
      <c r="PP443" s="186"/>
      <c r="PQ443" s="186"/>
      <c r="PR443" s="186"/>
      <c r="PS443" s="186"/>
      <c r="PT443" s="186"/>
      <c r="PU443" s="186"/>
      <c r="PV443" s="186"/>
      <c r="PW443" s="186"/>
      <c r="PX443" s="186"/>
      <c r="PY443" s="186"/>
      <c r="PZ443" s="186"/>
      <c r="QA443" s="186"/>
      <c r="QB443" s="186"/>
      <c r="QC443" s="186"/>
      <c r="QD443" s="186"/>
      <c r="QE443" s="186"/>
      <c r="QF443" s="186"/>
      <c r="QG443" s="186"/>
      <c r="QH443" s="186"/>
      <c r="QI443" s="186"/>
      <c r="QJ443" s="186"/>
      <c r="QK443" s="186"/>
      <c r="QL443" s="186"/>
      <c r="QM443" s="186"/>
      <c r="QN443" s="186"/>
      <c r="QO443" s="186"/>
      <c r="QP443" s="186"/>
      <c r="QQ443" s="186"/>
      <c r="QR443" s="186"/>
      <c r="QS443" s="186"/>
      <c r="QT443" s="186"/>
      <c r="QU443" s="186"/>
      <c r="QV443" s="186"/>
      <c r="QW443" s="186"/>
      <c r="QX443" s="186"/>
      <c r="QY443" s="186"/>
      <c r="QZ443" s="186"/>
      <c r="RA443" s="186"/>
      <c r="RB443" s="186"/>
      <c r="RC443" s="186"/>
      <c r="RD443" s="186"/>
      <c r="RE443" s="186"/>
      <c r="RF443" s="186"/>
      <c r="RG443" s="186"/>
      <c r="RH443" s="186"/>
      <c r="RI443" s="186"/>
      <c r="RJ443" s="186"/>
      <c r="RK443" s="186"/>
      <c r="RL443" s="186"/>
      <c r="RM443" s="186"/>
      <c r="RN443" s="186"/>
      <c r="RO443" s="186"/>
      <c r="RP443" s="186"/>
      <c r="RQ443" s="186"/>
      <c r="RR443" s="186"/>
      <c r="RS443" s="186"/>
      <c r="RT443" s="186"/>
      <c r="RU443" s="186"/>
      <c r="RV443" s="186"/>
      <c r="RW443" s="186"/>
      <c r="RX443" s="186"/>
      <c r="RY443" s="186"/>
      <c r="RZ443" s="186"/>
      <c r="SA443" s="186"/>
      <c r="SB443" s="186"/>
      <c r="SC443" s="186"/>
      <c r="SD443" s="186"/>
      <c r="SE443" s="186"/>
      <c r="SF443" s="186"/>
      <c r="SG443" s="186"/>
      <c r="SH443" s="186"/>
      <c r="SI443" s="186"/>
      <c r="SJ443" s="186"/>
      <c r="SK443" s="186"/>
      <c r="SL443" s="186"/>
      <c r="SM443" s="186"/>
      <c r="SN443" s="186"/>
      <c r="SO443" s="186"/>
      <c r="SP443" s="186"/>
      <c r="SQ443" s="186"/>
      <c r="SR443" s="186"/>
      <c r="SS443" s="186"/>
      <c r="ST443" s="186"/>
      <c r="SU443" s="186"/>
      <c r="SV443" s="186"/>
      <c r="SW443" s="186"/>
      <c r="SX443" s="186"/>
      <c r="SY443" s="186"/>
      <c r="SZ443" s="186"/>
      <c r="TA443" s="186"/>
      <c r="TB443" s="186"/>
      <c r="TC443" s="186"/>
      <c r="TD443" s="186"/>
      <c r="TE443" s="186"/>
      <c r="TF443" s="186"/>
      <c r="TG443" s="186"/>
      <c r="TH443" s="186"/>
      <c r="TI443" s="186"/>
      <c r="TJ443" s="186"/>
      <c r="TK443" s="186"/>
      <c r="TL443" s="186"/>
      <c r="TM443" s="186"/>
      <c r="TN443" s="186"/>
      <c r="TO443" s="186"/>
      <c r="TP443" s="186"/>
      <c r="TQ443" s="186"/>
      <c r="TR443" s="186"/>
      <c r="TS443" s="186"/>
      <c r="TT443" s="186"/>
      <c r="TU443" s="186"/>
      <c r="TV443" s="186"/>
      <c r="TW443" s="186"/>
      <c r="TX443" s="186"/>
      <c r="TY443" s="186"/>
      <c r="TZ443" s="186"/>
      <c r="UA443" s="186"/>
      <c r="UB443" s="186"/>
      <c r="UC443" s="186"/>
      <c r="UD443" s="186"/>
      <c r="UE443" s="186"/>
      <c r="UF443" s="186"/>
      <c r="UG443" s="186"/>
      <c r="UH443" s="186"/>
      <c r="UI443" s="186"/>
      <c r="UJ443" s="186"/>
      <c r="UK443" s="186"/>
      <c r="UL443" s="186"/>
      <c r="UM443" s="186"/>
      <c r="UN443" s="186"/>
      <c r="UO443" s="186"/>
      <c r="UP443" s="186"/>
      <c r="UQ443" s="186"/>
      <c r="UR443" s="186"/>
      <c r="US443" s="186"/>
      <c r="UT443" s="186"/>
      <c r="UU443" s="186"/>
      <c r="UV443" s="186"/>
      <c r="UW443" s="186"/>
      <c r="UX443" s="186"/>
      <c r="UY443" s="186"/>
      <c r="UZ443" s="186"/>
      <c r="VA443" s="186"/>
      <c r="VB443" s="186"/>
      <c r="VC443" s="186"/>
      <c r="VD443" s="186"/>
      <c r="VE443" s="186"/>
      <c r="VF443" s="186"/>
      <c r="VG443" s="186"/>
      <c r="VH443" s="186"/>
      <c r="VI443" s="186"/>
      <c r="VJ443" s="186"/>
      <c r="VK443" s="186"/>
      <c r="VL443" s="186"/>
      <c r="VM443" s="186"/>
      <c r="VN443" s="186"/>
      <c r="VO443" s="186"/>
      <c r="VP443" s="186"/>
      <c r="VQ443" s="186"/>
      <c r="VR443" s="186"/>
      <c r="VS443" s="186"/>
      <c r="VT443" s="186"/>
      <c r="VU443" s="186"/>
      <c r="VV443" s="186"/>
      <c r="VW443" s="186"/>
      <c r="VX443" s="186"/>
      <c r="VY443" s="186"/>
      <c r="VZ443" s="186"/>
      <c r="WA443" s="186"/>
      <c r="WB443" s="186"/>
      <c r="WC443" s="186"/>
      <c r="WD443" s="186"/>
      <c r="WE443" s="186"/>
      <c r="WF443" s="186"/>
      <c r="WG443" s="186"/>
      <c r="WH443" s="186"/>
      <c r="WI443" s="186"/>
      <c r="WJ443" s="186"/>
      <c r="WK443" s="186"/>
      <c r="WL443" s="186"/>
      <c r="WM443" s="186"/>
      <c r="WN443" s="186"/>
      <c r="WO443" s="186"/>
      <c r="WP443" s="186"/>
      <c r="WQ443" s="186"/>
      <c r="WR443" s="186"/>
      <c r="WS443" s="186"/>
      <c r="WT443" s="186"/>
      <c r="WU443" s="186"/>
      <c r="WV443" s="186"/>
      <c r="WW443" s="186"/>
      <c r="WX443" s="186"/>
      <c r="WY443" s="186"/>
      <c r="WZ443" s="186"/>
      <c r="XA443" s="186"/>
      <c r="XB443" s="186"/>
      <c r="XC443" s="186"/>
      <c r="XD443" s="186"/>
      <c r="XE443" s="186"/>
      <c r="XF443" s="186"/>
      <c r="XG443" s="186"/>
      <c r="XH443" s="186"/>
      <c r="XI443" s="186"/>
      <c r="XJ443" s="186"/>
      <c r="XK443" s="186"/>
      <c r="XL443" s="186"/>
      <c r="XM443" s="186"/>
      <c r="XN443" s="186"/>
      <c r="XO443" s="186"/>
      <c r="XP443" s="186"/>
      <c r="XQ443" s="186"/>
      <c r="XR443" s="186"/>
      <c r="XS443" s="186"/>
      <c r="XT443" s="186"/>
      <c r="XU443" s="186"/>
      <c r="XV443" s="186"/>
      <c r="XW443" s="186"/>
      <c r="XX443" s="186"/>
      <c r="XY443" s="186"/>
      <c r="XZ443" s="186"/>
      <c r="YA443" s="186"/>
      <c r="YB443" s="186"/>
      <c r="YC443" s="186"/>
      <c r="YD443" s="186"/>
      <c r="YE443" s="186"/>
      <c r="YF443" s="186"/>
      <c r="YG443" s="186"/>
      <c r="YH443" s="186"/>
      <c r="YI443" s="186"/>
      <c r="YJ443" s="186"/>
      <c r="YK443" s="186"/>
      <c r="YL443" s="186"/>
      <c r="YM443" s="186"/>
      <c r="YN443" s="186"/>
      <c r="YO443" s="186"/>
      <c r="YP443" s="186"/>
      <c r="YQ443" s="186"/>
      <c r="YR443" s="186"/>
      <c r="YS443" s="186"/>
      <c r="YT443" s="186"/>
      <c r="YU443" s="186"/>
      <c r="YV443" s="186"/>
      <c r="YW443" s="186"/>
      <c r="YX443" s="186"/>
      <c r="YY443" s="186"/>
      <c r="YZ443" s="186"/>
      <c r="ZA443" s="186"/>
      <c r="ZB443" s="186"/>
      <c r="ZC443" s="186"/>
      <c r="ZD443" s="186"/>
      <c r="ZE443" s="186"/>
      <c r="ZF443" s="186"/>
      <c r="ZG443" s="186"/>
      <c r="ZH443" s="186"/>
      <c r="ZI443" s="186"/>
      <c r="ZJ443" s="186"/>
      <c r="ZK443" s="186"/>
      <c r="ZL443" s="186"/>
      <c r="ZM443" s="186"/>
      <c r="ZN443" s="186"/>
      <c r="ZO443" s="186"/>
      <c r="ZP443" s="186"/>
      <c r="ZQ443" s="186"/>
      <c r="ZR443" s="186"/>
      <c r="ZS443" s="186"/>
      <c r="ZT443" s="186"/>
      <c r="ZU443" s="186"/>
      <c r="ZV443" s="186"/>
      <c r="ZW443" s="186"/>
      <c r="ZX443" s="186"/>
      <c r="ZY443" s="186"/>
      <c r="ZZ443" s="186"/>
      <c r="AAA443" s="186"/>
      <c r="AAB443" s="186"/>
      <c r="AAC443" s="186"/>
      <c r="AAD443" s="186"/>
      <c r="AAE443" s="186"/>
      <c r="AAF443" s="186"/>
      <c r="AAG443" s="186"/>
      <c r="AAH443" s="186"/>
      <c r="AAI443" s="186"/>
      <c r="AAJ443" s="186"/>
      <c r="AAK443" s="186"/>
      <c r="AAL443" s="186"/>
      <c r="AAM443" s="186"/>
      <c r="AAN443" s="186"/>
      <c r="AAO443" s="186"/>
      <c r="AAP443" s="186"/>
      <c r="AAQ443" s="186"/>
      <c r="AAR443" s="186"/>
      <c r="AAS443" s="186"/>
      <c r="AAT443" s="186"/>
      <c r="AAU443" s="186"/>
      <c r="AAV443" s="186"/>
      <c r="AAW443" s="186"/>
      <c r="AAX443" s="186"/>
      <c r="AAY443" s="186"/>
      <c r="AAZ443" s="186"/>
      <c r="ABA443" s="186"/>
      <c r="ABB443" s="186"/>
      <c r="ABC443" s="186"/>
      <c r="ABD443" s="186"/>
      <c r="ABE443" s="186"/>
      <c r="ABF443" s="186"/>
      <c r="ABG443" s="186"/>
      <c r="ABH443" s="186"/>
      <c r="ABI443" s="186"/>
      <c r="ABJ443" s="186"/>
      <c r="ABK443" s="186"/>
      <c r="ABL443" s="186"/>
      <c r="ABM443" s="186"/>
      <c r="ABN443" s="186"/>
      <c r="ABO443" s="186"/>
      <c r="ABP443" s="186"/>
      <c r="ABQ443" s="186"/>
      <c r="ABR443" s="186"/>
      <c r="ABS443" s="186"/>
      <c r="ABT443" s="186"/>
      <c r="ABU443" s="186"/>
      <c r="ABV443" s="186"/>
      <c r="ABW443" s="186"/>
      <c r="ABX443" s="186"/>
      <c r="ABY443" s="186"/>
      <c r="ABZ443" s="186"/>
      <c r="ACA443" s="186"/>
      <c r="ACB443" s="186"/>
      <c r="ACC443" s="186"/>
      <c r="ACD443" s="186"/>
      <c r="ACE443" s="186"/>
      <c r="ACF443" s="186"/>
      <c r="ACG443" s="186"/>
      <c r="ACH443" s="186"/>
      <c r="ACI443" s="186"/>
      <c r="ACJ443" s="186"/>
      <c r="ACK443" s="186"/>
      <c r="ACL443" s="186"/>
      <c r="ACM443" s="186"/>
      <c r="ACN443" s="186"/>
      <c r="ACO443" s="186"/>
      <c r="ACP443" s="186"/>
      <c r="ACQ443" s="186"/>
      <c r="ACR443" s="186"/>
      <c r="ACS443" s="186"/>
      <c r="ACT443" s="186"/>
      <c r="ACU443" s="186"/>
      <c r="ACV443" s="186"/>
      <c r="ACW443" s="186"/>
      <c r="ACX443" s="186"/>
      <c r="ACY443" s="186"/>
      <c r="ACZ443" s="186"/>
      <c r="ADA443" s="186"/>
      <c r="ADB443" s="186"/>
      <c r="ADC443" s="186"/>
      <c r="ADD443" s="186"/>
      <c r="ADE443" s="186"/>
      <c r="ADF443" s="186"/>
      <c r="ADG443" s="186"/>
      <c r="ADH443" s="186"/>
      <c r="ADI443" s="186"/>
      <c r="ADJ443" s="186"/>
      <c r="ADK443" s="186"/>
      <c r="ADL443" s="186"/>
      <c r="ADM443" s="186"/>
      <c r="ADN443" s="186"/>
      <c r="ADO443" s="186"/>
      <c r="ADP443" s="186"/>
      <c r="ADQ443" s="186"/>
      <c r="ADR443" s="186"/>
      <c r="ADS443" s="186"/>
      <c r="ADT443" s="186"/>
      <c r="ADU443" s="186"/>
      <c r="ADV443" s="186"/>
      <c r="ADW443" s="186"/>
      <c r="ADX443" s="186"/>
      <c r="ADY443" s="186"/>
      <c r="ADZ443" s="186"/>
      <c r="AEA443" s="186"/>
      <c r="AEB443" s="186"/>
      <c r="AEC443" s="186"/>
      <c r="AED443" s="186"/>
      <c r="AEE443" s="186"/>
      <c r="AEF443" s="186"/>
      <c r="AEG443" s="186"/>
      <c r="AEH443" s="186"/>
      <c r="AEI443" s="186"/>
      <c r="AEJ443" s="186"/>
      <c r="AEK443" s="186"/>
      <c r="AEL443" s="186"/>
      <c r="AEM443" s="186"/>
      <c r="AEN443" s="186"/>
      <c r="AEO443" s="186"/>
      <c r="AEP443" s="186"/>
      <c r="AEQ443" s="186"/>
      <c r="AER443" s="186"/>
      <c r="AES443" s="186"/>
      <c r="AET443" s="186"/>
      <c r="AEU443" s="186"/>
      <c r="AEV443" s="186"/>
      <c r="AEW443" s="186"/>
      <c r="AEX443" s="186"/>
      <c r="AEY443" s="186"/>
      <c r="AEZ443" s="186"/>
      <c r="AFA443" s="186"/>
      <c r="AFB443" s="186"/>
      <c r="AFC443" s="186"/>
      <c r="AFD443" s="186"/>
      <c r="AFE443" s="186"/>
      <c r="AFF443" s="186"/>
      <c r="AFG443" s="186"/>
      <c r="AFH443" s="186"/>
      <c r="AFI443" s="186"/>
      <c r="AFJ443" s="186"/>
      <c r="AFK443" s="186"/>
      <c r="AFL443" s="186"/>
      <c r="AFM443" s="186"/>
      <c r="AFN443" s="186"/>
      <c r="AFO443" s="186"/>
      <c r="AFP443" s="186"/>
      <c r="AFQ443" s="186"/>
      <c r="AFR443" s="186"/>
      <c r="AFS443" s="186"/>
      <c r="AFT443" s="186"/>
      <c r="AFU443" s="186"/>
      <c r="AFV443" s="186"/>
      <c r="AFW443" s="186"/>
      <c r="AFX443" s="186"/>
      <c r="AFY443" s="186"/>
      <c r="AFZ443" s="186"/>
      <c r="AGA443" s="186"/>
      <c r="AGB443" s="186"/>
      <c r="AGC443" s="186"/>
      <c r="AGD443" s="186"/>
      <c r="AGE443" s="186"/>
      <c r="AGF443" s="186"/>
      <c r="AGG443" s="186"/>
      <c r="AGH443" s="186"/>
      <c r="AGI443" s="186"/>
      <c r="AGJ443" s="186"/>
      <c r="AGK443" s="186"/>
      <c r="AGL443" s="186"/>
      <c r="AGM443" s="186"/>
      <c r="AGN443" s="186"/>
      <c r="AGO443" s="186"/>
      <c r="AGP443" s="186"/>
      <c r="AGQ443" s="186"/>
      <c r="AGR443" s="186"/>
      <c r="AGS443" s="186"/>
      <c r="AGT443" s="186"/>
      <c r="AGU443" s="186"/>
      <c r="AGV443" s="186"/>
      <c r="AGW443" s="186"/>
      <c r="AGX443" s="186"/>
      <c r="AGY443" s="186"/>
      <c r="AGZ443" s="186"/>
      <c r="AHA443" s="186"/>
      <c r="AHB443" s="186"/>
      <c r="AHC443" s="186"/>
      <c r="AHD443" s="186"/>
      <c r="AHE443" s="186"/>
      <c r="AHF443" s="186"/>
      <c r="AHG443" s="186"/>
      <c r="AHH443" s="186"/>
      <c r="AHI443" s="186"/>
      <c r="AHJ443" s="186"/>
      <c r="AHK443" s="186"/>
      <c r="AHL443" s="186"/>
      <c r="AHM443" s="186"/>
      <c r="AHN443" s="186"/>
      <c r="AHO443" s="186"/>
      <c r="AHP443" s="186"/>
      <c r="AHQ443" s="186"/>
      <c r="AHR443" s="186"/>
      <c r="AHS443" s="186"/>
      <c r="AHT443" s="186"/>
      <c r="AHU443" s="186"/>
      <c r="AHV443" s="186"/>
      <c r="AHW443" s="186"/>
      <c r="AHX443" s="186"/>
      <c r="AHY443" s="186"/>
      <c r="AHZ443" s="186"/>
      <c r="AIA443" s="186"/>
      <c r="AIB443" s="186"/>
      <c r="AIC443" s="186"/>
      <c r="AID443" s="186"/>
      <c r="AIE443" s="186"/>
      <c r="AIF443" s="186"/>
      <c r="AIG443" s="186"/>
      <c r="AIH443" s="186"/>
      <c r="AII443" s="186"/>
      <c r="AIJ443" s="186"/>
      <c r="AIK443" s="186"/>
      <c r="AIL443" s="186"/>
      <c r="AIM443" s="186"/>
      <c r="AIN443" s="186"/>
      <c r="AIO443" s="186"/>
      <c r="AIP443" s="186"/>
      <c r="AIQ443" s="186"/>
      <c r="AIR443" s="186"/>
      <c r="AIS443" s="186"/>
      <c r="AIT443" s="186"/>
      <c r="AIU443" s="186"/>
      <c r="AIV443" s="186"/>
      <c r="AIW443" s="186"/>
      <c r="AIX443" s="186"/>
      <c r="AIY443" s="186"/>
      <c r="AIZ443" s="186"/>
      <c r="AJA443" s="186"/>
      <c r="AJB443" s="186"/>
      <c r="AJC443" s="186"/>
      <c r="AJD443" s="186"/>
      <c r="AJE443" s="186"/>
      <c r="AJF443" s="186"/>
      <c r="AJG443" s="186"/>
      <c r="AJH443" s="186"/>
      <c r="AJI443" s="186"/>
      <c r="AJJ443" s="186"/>
      <c r="AJK443" s="186"/>
      <c r="AJL443" s="186"/>
      <c r="AJM443" s="186"/>
      <c r="AJN443" s="186"/>
      <c r="AJO443" s="186"/>
      <c r="AJP443" s="186"/>
      <c r="AJQ443" s="186"/>
      <c r="AJR443" s="186"/>
      <c r="AJS443" s="186"/>
      <c r="AJT443" s="186"/>
      <c r="AJU443" s="186"/>
      <c r="AJV443" s="186"/>
      <c r="AJW443" s="186"/>
      <c r="AJX443" s="186"/>
      <c r="AJY443" s="186"/>
      <c r="AJZ443" s="186"/>
      <c r="AKA443" s="186"/>
      <c r="AKB443" s="186"/>
      <c r="AKC443" s="186"/>
      <c r="AKD443" s="186"/>
      <c r="AKE443" s="186"/>
      <c r="AKF443" s="186"/>
      <c r="AKG443" s="186"/>
      <c r="AKH443" s="186"/>
      <c r="AKI443" s="186"/>
      <c r="AKJ443" s="186"/>
      <c r="AKK443" s="186"/>
      <c r="AKL443" s="186"/>
      <c r="AKM443" s="186"/>
      <c r="AKN443" s="186"/>
      <c r="AKO443" s="186"/>
      <c r="AKP443" s="186"/>
      <c r="AKQ443" s="186"/>
      <c r="AKR443" s="186"/>
      <c r="AKS443" s="186"/>
      <c r="AKT443" s="186"/>
      <c r="AKU443" s="186"/>
      <c r="AKV443" s="186"/>
      <c r="AKW443" s="186"/>
      <c r="AKX443" s="186"/>
      <c r="AKY443" s="186"/>
      <c r="AKZ443" s="186"/>
      <c r="ALA443" s="186"/>
      <c r="ALB443" s="186"/>
      <c r="ALC443" s="186"/>
      <c r="ALD443" s="186"/>
      <c r="ALE443" s="186"/>
      <c r="ALF443" s="186"/>
      <c r="ALG443" s="186"/>
      <c r="ALH443" s="186"/>
      <c r="ALI443" s="186"/>
      <c r="ALJ443" s="186"/>
      <c r="ALK443" s="186"/>
      <c r="ALL443" s="186"/>
      <c r="ALM443" s="186"/>
      <c r="ALN443" s="186"/>
      <c r="ALO443" s="186"/>
      <c r="ALP443" s="186"/>
      <c r="ALQ443" s="186"/>
      <c r="ALR443" s="186"/>
      <c r="ALS443" s="186"/>
      <c r="ALT443" s="186"/>
      <c r="ALU443" s="186"/>
      <c r="ALV443" s="186"/>
      <c r="ALW443" s="186"/>
      <c r="ALX443" s="186"/>
      <c r="ALY443" s="186"/>
      <c r="ALZ443" s="186"/>
      <c r="AMA443" s="186"/>
      <c r="AMB443" s="186"/>
      <c r="AMC443" s="186"/>
      <c r="AMD443" s="186"/>
      <c r="AME443" s="186"/>
      <c r="AMF443" s="186"/>
      <c r="AMG443" s="186"/>
      <c r="AMH443" s="186"/>
      <c r="AMI443" s="186"/>
      <c r="AMJ443" s="186"/>
      <c r="AMK443" s="186"/>
    </row>
    <row r="444" spans="1:1025" ht="60">
      <c r="A444" s="184" t="s">
        <v>405</v>
      </c>
      <c r="B444" s="184" t="s">
        <v>2293</v>
      </c>
      <c r="C444" s="184" t="s">
        <v>2287</v>
      </c>
      <c r="D444" s="184" t="s">
        <v>2288</v>
      </c>
      <c r="E444" s="184" t="s">
        <v>1618</v>
      </c>
      <c r="F444" s="184" t="s">
        <v>2302</v>
      </c>
      <c r="G444" s="115" t="s">
        <v>2303</v>
      </c>
      <c r="H444" s="115" t="s">
        <v>2304</v>
      </c>
      <c r="I444" s="115" t="s">
        <v>2305</v>
      </c>
      <c r="J444" s="115" t="s">
        <v>2306</v>
      </c>
      <c r="K444" s="185"/>
      <c r="L444" s="185"/>
      <c r="M444" s="185"/>
      <c r="N444" s="186"/>
      <c r="O444" s="186"/>
      <c r="P444" s="186"/>
      <c r="Q444" s="186"/>
      <c r="R444" s="186"/>
      <c r="S444" s="186"/>
      <c r="T444" s="186"/>
      <c r="U444" s="186"/>
      <c r="V444" s="186"/>
      <c r="W444" s="186"/>
      <c r="X444" s="186"/>
      <c r="Y444" s="186"/>
      <c r="Z444" s="186"/>
      <c r="AA444" s="186"/>
      <c r="AB444" s="186"/>
      <c r="AC444" s="186"/>
      <c r="AD444" s="186"/>
      <c r="AE444" s="186"/>
      <c r="AF444" s="186"/>
      <c r="AG444" s="186"/>
      <c r="AH444" s="186"/>
      <c r="AI444" s="186"/>
      <c r="AJ444" s="186"/>
      <c r="AK444" s="186"/>
      <c r="AL444" s="186"/>
      <c r="AM444" s="186"/>
      <c r="AN444" s="186"/>
      <c r="AO444" s="186"/>
      <c r="AP444" s="186"/>
      <c r="AQ444" s="186"/>
      <c r="AR444" s="186"/>
      <c r="AS444" s="186"/>
      <c r="AT444" s="186"/>
      <c r="AU444" s="186"/>
      <c r="AV444" s="186"/>
      <c r="AW444" s="186"/>
      <c r="AX444" s="186"/>
      <c r="AY444" s="186"/>
      <c r="AZ444" s="186"/>
      <c r="BA444" s="186"/>
      <c r="BB444" s="186"/>
      <c r="BC444" s="186"/>
      <c r="BD444" s="186"/>
      <c r="BE444" s="186"/>
      <c r="BF444" s="186"/>
      <c r="BG444" s="186"/>
      <c r="BH444" s="186"/>
      <c r="BI444" s="186"/>
      <c r="BJ444" s="186"/>
      <c r="BK444" s="186"/>
      <c r="BL444" s="186"/>
      <c r="BM444" s="186"/>
      <c r="BN444" s="186"/>
      <c r="BO444" s="186"/>
      <c r="BP444" s="186"/>
      <c r="BQ444" s="186"/>
      <c r="BR444" s="186"/>
      <c r="BS444" s="186"/>
      <c r="BT444" s="186"/>
      <c r="BU444" s="186"/>
      <c r="BV444" s="186"/>
      <c r="BW444" s="186"/>
      <c r="BX444" s="186"/>
      <c r="BY444" s="186"/>
      <c r="BZ444" s="186"/>
      <c r="CA444" s="186"/>
      <c r="CB444" s="186"/>
      <c r="CC444" s="186"/>
      <c r="CD444" s="186"/>
      <c r="CE444" s="186"/>
      <c r="CF444" s="186"/>
      <c r="CG444" s="186"/>
      <c r="CH444" s="186"/>
      <c r="CI444" s="186"/>
      <c r="CJ444" s="186"/>
      <c r="CK444" s="186"/>
      <c r="CL444" s="186"/>
      <c r="CM444" s="186"/>
      <c r="CN444" s="186"/>
      <c r="CO444" s="186"/>
      <c r="CP444" s="186"/>
      <c r="CQ444" s="186"/>
      <c r="CR444" s="186"/>
      <c r="CS444" s="186"/>
      <c r="CT444" s="186"/>
      <c r="CU444" s="186"/>
      <c r="CV444" s="186"/>
      <c r="CW444" s="186"/>
      <c r="CX444" s="186"/>
      <c r="CY444" s="186"/>
      <c r="CZ444" s="186"/>
      <c r="DA444" s="186"/>
      <c r="DB444" s="186"/>
      <c r="DC444" s="186"/>
      <c r="DD444" s="186"/>
      <c r="DE444" s="186"/>
      <c r="DF444" s="186"/>
      <c r="DG444" s="186"/>
      <c r="DH444" s="186"/>
      <c r="DI444" s="186"/>
      <c r="DJ444" s="186"/>
      <c r="DK444" s="186"/>
      <c r="DL444" s="186"/>
      <c r="DM444" s="186"/>
      <c r="DN444" s="186"/>
      <c r="DO444" s="186"/>
      <c r="DP444" s="186"/>
      <c r="DQ444" s="186"/>
      <c r="DR444" s="186"/>
      <c r="DS444" s="186"/>
      <c r="DT444" s="186"/>
      <c r="DU444" s="186"/>
      <c r="DV444" s="186"/>
      <c r="DW444" s="186"/>
      <c r="DX444" s="186"/>
      <c r="DY444" s="186"/>
      <c r="DZ444" s="186"/>
      <c r="EA444" s="186"/>
      <c r="EB444" s="186"/>
      <c r="EC444" s="186"/>
      <c r="ED444" s="186"/>
      <c r="EE444" s="186"/>
      <c r="EF444" s="186"/>
      <c r="EG444" s="186"/>
      <c r="EH444" s="186"/>
      <c r="EI444" s="186"/>
      <c r="EJ444" s="186"/>
      <c r="EK444" s="186"/>
      <c r="EL444" s="186"/>
      <c r="EM444" s="186"/>
      <c r="EN444" s="186"/>
      <c r="EO444" s="186"/>
      <c r="EP444" s="186"/>
      <c r="EQ444" s="186"/>
      <c r="ER444" s="186"/>
      <c r="ES444" s="186"/>
      <c r="ET444" s="186"/>
      <c r="EU444" s="186"/>
      <c r="EV444" s="186"/>
      <c r="EW444" s="186"/>
      <c r="EX444" s="186"/>
      <c r="EY444" s="186"/>
      <c r="EZ444" s="186"/>
      <c r="FA444" s="186"/>
      <c r="FB444" s="186"/>
      <c r="FC444" s="186"/>
      <c r="FD444" s="186"/>
      <c r="FE444" s="186"/>
      <c r="FF444" s="186"/>
      <c r="FG444" s="186"/>
      <c r="FH444" s="186"/>
      <c r="FI444" s="186"/>
      <c r="FJ444" s="186"/>
      <c r="FK444" s="186"/>
      <c r="FL444" s="186"/>
      <c r="FM444" s="186"/>
      <c r="FN444" s="186"/>
      <c r="FO444" s="186"/>
      <c r="FP444" s="186"/>
      <c r="FQ444" s="186"/>
      <c r="FR444" s="186"/>
      <c r="FS444" s="186"/>
      <c r="FT444" s="186"/>
      <c r="FU444" s="186"/>
      <c r="FV444" s="186"/>
      <c r="FW444" s="186"/>
      <c r="FX444" s="186"/>
      <c r="FY444" s="186"/>
      <c r="FZ444" s="186"/>
      <c r="GA444" s="186"/>
      <c r="GB444" s="186"/>
      <c r="GC444" s="186"/>
      <c r="GD444" s="186"/>
      <c r="GE444" s="186"/>
      <c r="GF444" s="186"/>
      <c r="GG444" s="186"/>
      <c r="GH444" s="186"/>
      <c r="GI444" s="186"/>
      <c r="GJ444" s="186"/>
      <c r="GK444" s="186"/>
      <c r="GL444" s="186"/>
      <c r="GM444" s="186"/>
      <c r="GN444" s="186"/>
      <c r="GO444" s="186"/>
      <c r="GP444" s="186"/>
      <c r="GQ444" s="186"/>
      <c r="GR444" s="186"/>
      <c r="GS444" s="186"/>
      <c r="GT444" s="186"/>
      <c r="GU444" s="186"/>
      <c r="GV444" s="186"/>
      <c r="GW444" s="186"/>
      <c r="GX444" s="186"/>
      <c r="GY444" s="186"/>
      <c r="GZ444" s="186"/>
      <c r="HA444" s="186"/>
      <c r="HB444" s="186"/>
      <c r="HC444" s="186"/>
      <c r="HD444" s="186"/>
      <c r="HE444" s="186"/>
      <c r="HF444" s="186"/>
      <c r="HG444" s="186"/>
      <c r="HH444" s="186"/>
      <c r="HI444" s="186"/>
      <c r="HJ444" s="186"/>
      <c r="HK444" s="186"/>
      <c r="HL444" s="186"/>
      <c r="HM444" s="186"/>
      <c r="HN444" s="186"/>
      <c r="HO444" s="186"/>
      <c r="HP444" s="186"/>
      <c r="HQ444" s="186"/>
      <c r="HR444" s="186"/>
      <c r="HS444" s="186"/>
      <c r="HT444" s="186"/>
      <c r="HU444" s="186"/>
      <c r="HV444" s="186"/>
      <c r="HW444" s="186"/>
      <c r="HX444" s="186"/>
      <c r="HY444" s="186"/>
      <c r="HZ444" s="186"/>
      <c r="IA444" s="186"/>
      <c r="IB444" s="186"/>
      <c r="IC444" s="186"/>
      <c r="ID444" s="186"/>
      <c r="IE444" s="186"/>
      <c r="IF444" s="186"/>
      <c r="IG444" s="186"/>
      <c r="IH444" s="186"/>
      <c r="II444" s="186"/>
      <c r="IJ444" s="186"/>
      <c r="IK444" s="186"/>
      <c r="IL444" s="186"/>
      <c r="IM444" s="186"/>
      <c r="IN444" s="186"/>
      <c r="IO444" s="186"/>
      <c r="IP444" s="186"/>
      <c r="IQ444" s="186"/>
      <c r="IR444" s="186"/>
      <c r="IS444" s="186"/>
      <c r="IT444" s="186"/>
      <c r="IU444" s="186"/>
      <c r="IV444" s="186"/>
      <c r="IW444" s="186"/>
      <c r="IX444" s="186"/>
      <c r="IY444" s="186"/>
      <c r="IZ444" s="186"/>
      <c r="JA444" s="186"/>
      <c r="JB444" s="186"/>
      <c r="JC444" s="186"/>
      <c r="JD444" s="186"/>
      <c r="JE444" s="186"/>
      <c r="JF444" s="186"/>
      <c r="JG444" s="186"/>
      <c r="JH444" s="186"/>
      <c r="JI444" s="186"/>
      <c r="JJ444" s="186"/>
      <c r="JK444" s="186"/>
      <c r="JL444" s="186"/>
      <c r="JM444" s="186"/>
      <c r="JN444" s="186"/>
      <c r="JO444" s="186"/>
      <c r="JP444" s="186"/>
      <c r="JQ444" s="186"/>
      <c r="JR444" s="186"/>
      <c r="JS444" s="186"/>
      <c r="JT444" s="186"/>
      <c r="JU444" s="186"/>
      <c r="JV444" s="186"/>
      <c r="JW444" s="186"/>
      <c r="JX444" s="186"/>
      <c r="JY444" s="186"/>
      <c r="JZ444" s="186"/>
      <c r="KA444" s="186"/>
      <c r="KB444" s="186"/>
      <c r="KC444" s="186"/>
      <c r="KD444" s="186"/>
      <c r="KE444" s="186"/>
      <c r="KF444" s="186"/>
      <c r="KG444" s="186"/>
      <c r="KH444" s="186"/>
      <c r="KI444" s="186"/>
      <c r="KJ444" s="186"/>
      <c r="KK444" s="186"/>
      <c r="KL444" s="186"/>
      <c r="KM444" s="186"/>
      <c r="KN444" s="186"/>
      <c r="KO444" s="186"/>
      <c r="KP444" s="186"/>
      <c r="KQ444" s="186"/>
      <c r="KR444" s="186"/>
      <c r="KS444" s="186"/>
      <c r="KT444" s="186"/>
      <c r="KU444" s="186"/>
      <c r="KV444" s="186"/>
      <c r="KW444" s="186"/>
      <c r="KX444" s="186"/>
      <c r="KY444" s="186"/>
      <c r="KZ444" s="186"/>
      <c r="LA444" s="186"/>
      <c r="LB444" s="186"/>
      <c r="LC444" s="186"/>
      <c r="LD444" s="186"/>
      <c r="LE444" s="186"/>
      <c r="LF444" s="186"/>
      <c r="LG444" s="186"/>
      <c r="LH444" s="186"/>
      <c r="LI444" s="186"/>
      <c r="LJ444" s="186"/>
      <c r="LK444" s="186"/>
      <c r="LL444" s="186"/>
      <c r="LM444" s="186"/>
      <c r="LN444" s="186"/>
      <c r="LO444" s="186"/>
      <c r="LP444" s="186"/>
      <c r="LQ444" s="186"/>
      <c r="LR444" s="186"/>
      <c r="LS444" s="186"/>
      <c r="LT444" s="186"/>
      <c r="LU444" s="186"/>
      <c r="LV444" s="186"/>
      <c r="LW444" s="186"/>
      <c r="LX444" s="186"/>
      <c r="LY444" s="186"/>
      <c r="LZ444" s="186"/>
      <c r="MA444" s="186"/>
      <c r="MB444" s="186"/>
      <c r="MC444" s="186"/>
      <c r="MD444" s="186"/>
      <c r="ME444" s="186"/>
      <c r="MF444" s="186"/>
      <c r="MG444" s="186"/>
      <c r="MH444" s="186"/>
      <c r="MI444" s="186"/>
      <c r="MJ444" s="186"/>
      <c r="MK444" s="186"/>
      <c r="ML444" s="186"/>
      <c r="MM444" s="186"/>
      <c r="MN444" s="186"/>
      <c r="MO444" s="186"/>
      <c r="MP444" s="186"/>
      <c r="MQ444" s="186"/>
      <c r="MR444" s="186"/>
      <c r="MS444" s="186"/>
      <c r="MT444" s="186"/>
      <c r="MU444" s="186"/>
      <c r="MV444" s="186"/>
      <c r="MW444" s="186"/>
      <c r="MX444" s="186"/>
      <c r="MY444" s="186"/>
      <c r="MZ444" s="186"/>
      <c r="NA444" s="186"/>
      <c r="NB444" s="186"/>
      <c r="NC444" s="186"/>
      <c r="ND444" s="186"/>
      <c r="NE444" s="186"/>
      <c r="NF444" s="186"/>
      <c r="NG444" s="186"/>
      <c r="NH444" s="186"/>
      <c r="NI444" s="186"/>
      <c r="NJ444" s="186"/>
      <c r="NK444" s="186"/>
      <c r="NL444" s="186"/>
      <c r="NM444" s="186"/>
      <c r="NN444" s="186"/>
      <c r="NO444" s="186"/>
      <c r="NP444" s="186"/>
      <c r="NQ444" s="186"/>
      <c r="NR444" s="186"/>
      <c r="NS444" s="186"/>
      <c r="NT444" s="186"/>
      <c r="NU444" s="186"/>
      <c r="NV444" s="186"/>
      <c r="NW444" s="186"/>
      <c r="NX444" s="186"/>
      <c r="NY444" s="186"/>
      <c r="NZ444" s="186"/>
      <c r="OA444" s="186"/>
      <c r="OB444" s="186"/>
      <c r="OC444" s="186"/>
      <c r="OD444" s="186"/>
      <c r="OE444" s="186"/>
      <c r="OF444" s="186"/>
      <c r="OG444" s="186"/>
      <c r="OH444" s="186"/>
      <c r="OI444" s="186"/>
      <c r="OJ444" s="186"/>
      <c r="OK444" s="186"/>
      <c r="OL444" s="186"/>
      <c r="OM444" s="186"/>
      <c r="ON444" s="186"/>
      <c r="OO444" s="186"/>
      <c r="OP444" s="186"/>
      <c r="OQ444" s="186"/>
      <c r="OR444" s="186"/>
      <c r="OS444" s="186"/>
      <c r="OT444" s="186"/>
      <c r="OU444" s="186"/>
      <c r="OV444" s="186"/>
      <c r="OW444" s="186"/>
      <c r="OX444" s="186"/>
      <c r="OY444" s="186"/>
      <c r="OZ444" s="186"/>
      <c r="PA444" s="186"/>
      <c r="PB444" s="186"/>
      <c r="PC444" s="186"/>
      <c r="PD444" s="186"/>
      <c r="PE444" s="186"/>
      <c r="PF444" s="186"/>
      <c r="PG444" s="186"/>
      <c r="PH444" s="186"/>
      <c r="PI444" s="186"/>
      <c r="PJ444" s="186"/>
      <c r="PK444" s="186"/>
      <c r="PL444" s="186"/>
      <c r="PM444" s="186"/>
      <c r="PN444" s="186"/>
      <c r="PO444" s="186"/>
      <c r="PP444" s="186"/>
      <c r="PQ444" s="186"/>
      <c r="PR444" s="186"/>
      <c r="PS444" s="186"/>
      <c r="PT444" s="186"/>
      <c r="PU444" s="186"/>
      <c r="PV444" s="186"/>
      <c r="PW444" s="186"/>
      <c r="PX444" s="186"/>
      <c r="PY444" s="186"/>
      <c r="PZ444" s="186"/>
      <c r="QA444" s="186"/>
      <c r="QB444" s="186"/>
      <c r="QC444" s="186"/>
      <c r="QD444" s="186"/>
      <c r="QE444" s="186"/>
      <c r="QF444" s="186"/>
      <c r="QG444" s="186"/>
      <c r="QH444" s="186"/>
      <c r="QI444" s="186"/>
      <c r="QJ444" s="186"/>
      <c r="QK444" s="186"/>
      <c r="QL444" s="186"/>
      <c r="QM444" s="186"/>
      <c r="QN444" s="186"/>
      <c r="QO444" s="186"/>
      <c r="QP444" s="186"/>
      <c r="QQ444" s="186"/>
      <c r="QR444" s="186"/>
      <c r="QS444" s="186"/>
      <c r="QT444" s="186"/>
      <c r="QU444" s="186"/>
      <c r="QV444" s="186"/>
      <c r="QW444" s="186"/>
      <c r="QX444" s="186"/>
      <c r="QY444" s="186"/>
      <c r="QZ444" s="186"/>
      <c r="RA444" s="186"/>
      <c r="RB444" s="186"/>
      <c r="RC444" s="186"/>
      <c r="RD444" s="186"/>
      <c r="RE444" s="186"/>
      <c r="RF444" s="186"/>
      <c r="RG444" s="186"/>
      <c r="RH444" s="186"/>
      <c r="RI444" s="186"/>
      <c r="RJ444" s="186"/>
      <c r="RK444" s="186"/>
      <c r="RL444" s="186"/>
      <c r="RM444" s="186"/>
      <c r="RN444" s="186"/>
      <c r="RO444" s="186"/>
      <c r="RP444" s="186"/>
      <c r="RQ444" s="186"/>
      <c r="RR444" s="186"/>
      <c r="RS444" s="186"/>
      <c r="RT444" s="186"/>
      <c r="RU444" s="186"/>
      <c r="RV444" s="186"/>
      <c r="RW444" s="186"/>
      <c r="RX444" s="186"/>
      <c r="RY444" s="186"/>
      <c r="RZ444" s="186"/>
      <c r="SA444" s="186"/>
      <c r="SB444" s="186"/>
      <c r="SC444" s="186"/>
      <c r="SD444" s="186"/>
      <c r="SE444" s="186"/>
      <c r="SF444" s="186"/>
      <c r="SG444" s="186"/>
      <c r="SH444" s="186"/>
      <c r="SI444" s="186"/>
      <c r="SJ444" s="186"/>
      <c r="SK444" s="186"/>
      <c r="SL444" s="186"/>
      <c r="SM444" s="186"/>
      <c r="SN444" s="186"/>
      <c r="SO444" s="186"/>
      <c r="SP444" s="186"/>
      <c r="SQ444" s="186"/>
      <c r="SR444" s="186"/>
      <c r="SS444" s="186"/>
      <c r="ST444" s="186"/>
      <c r="SU444" s="186"/>
      <c r="SV444" s="186"/>
      <c r="SW444" s="186"/>
      <c r="SX444" s="186"/>
      <c r="SY444" s="186"/>
      <c r="SZ444" s="186"/>
      <c r="TA444" s="186"/>
      <c r="TB444" s="186"/>
      <c r="TC444" s="186"/>
      <c r="TD444" s="186"/>
      <c r="TE444" s="186"/>
      <c r="TF444" s="186"/>
      <c r="TG444" s="186"/>
      <c r="TH444" s="186"/>
      <c r="TI444" s="186"/>
      <c r="TJ444" s="186"/>
      <c r="TK444" s="186"/>
      <c r="TL444" s="186"/>
      <c r="TM444" s="186"/>
      <c r="TN444" s="186"/>
      <c r="TO444" s="186"/>
      <c r="TP444" s="186"/>
      <c r="TQ444" s="186"/>
      <c r="TR444" s="186"/>
      <c r="TS444" s="186"/>
      <c r="TT444" s="186"/>
      <c r="TU444" s="186"/>
      <c r="TV444" s="186"/>
      <c r="TW444" s="186"/>
      <c r="TX444" s="186"/>
      <c r="TY444" s="186"/>
      <c r="TZ444" s="186"/>
      <c r="UA444" s="186"/>
      <c r="UB444" s="186"/>
      <c r="UC444" s="186"/>
      <c r="UD444" s="186"/>
      <c r="UE444" s="186"/>
      <c r="UF444" s="186"/>
      <c r="UG444" s="186"/>
      <c r="UH444" s="186"/>
      <c r="UI444" s="186"/>
      <c r="UJ444" s="186"/>
      <c r="UK444" s="186"/>
      <c r="UL444" s="186"/>
      <c r="UM444" s="186"/>
      <c r="UN444" s="186"/>
      <c r="UO444" s="186"/>
      <c r="UP444" s="186"/>
      <c r="UQ444" s="186"/>
      <c r="UR444" s="186"/>
      <c r="US444" s="186"/>
      <c r="UT444" s="186"/>
      <c r="UU444" s="186"/>
      <c r="UV444" s="186"/>
      <c r="UW444" s="186"/>
      <c r="UX444" s="186"/>
      <c r="UY444" s="186"/>
      <c r="UZ444" s="186"/>
      <c r="VA444" s="186"/>
      <c r="VB444" s="186"/>
      <c r="VC444" s="186"/>
      <c r="VD444" s="186"/>
      <c r="VE444" s="186"/>
      <c r="VF444" s="186"/>
      <c r="VG444" s="186"/>
      <c r="VH444" s="186"/>
      <c r="VI444" s="186"/>
      <c r="VJ444" s="186"/>
      <c r="VK444" s="186"/>
      <c r="VL444" s="186"/>
      <c r="VM444" s="186"/>
      <c r="VN444" s="186"/>
      <c r="VO444" s="186"/>
      <c r="VP444" s="186"/>
      <c r="VQ444" s="186"/>
      <c r="VR444" s="186"/>
      <c r="VS444" s="186"/>
      <c r="VT444" s="186"/>
      <c r="VU444" s="186"/>
      <c r="VV444" s="186"/>
      <c r="VW444" s="186"/>
      <c r="VX444" s="186"/>
      <c r="VY444" s="186"/>
      <c r="VZ444" s="186"/>
      <c r="WA444" s="186"/>
      <c r="WB444" s="186"/>
      <c r="WC444" s="186"/>
      <c r="WD444" s="186"/>
      <c r="WE444" s="186"/>
      <c r="WF444" s="186"/>
      <c r="WG444" s="186"/>
      <c r="WH444" s="186"/>
      <c r="WI444" s="186"/>
      <c r="WJ444" s="186"/>
      <c r="WK444" s="186"/>
      <c r="WL444" s="186"/>
      <c r="WM444" s="186"/>
      <c r="WN444" s="186"/>
      <c r="WO444" s="186"/>
      <c r="WP444" s="186"/>
      <c r="WQ444" s="186"/>
      <c r="WR444" s="186"/>
      <c r="WS444" s="186"/>
      <c r="WT444" s="186"/>
      <c r="WU444" s="186"/>
      <c r="WV444" s="186"/>
      <c r="WW444" s="186"/>
      <c r="WX444" s="186"/>
      <c r="WY444" s="186"/>
      <c r="WZ444" s="186"/>
      <c r="XA444" s="186"/>
      <c r="XB444" s="186"/>
      <c r="XC444" s="186"/>
      <c r="XD444" s="186"/>
      <c r="XE444" s="186"/>
      <c r="XF444" s="186"/>
      <c r="XG444" s="186"/>
      <c r="XH444" s="186"/>
      <c r="XI444" s="186"/>
      <c r="XJ444" s="186"/>
      <c r="XK444" s="186"/>
      <c r="XL444" s="186"/>
      <c r="XM444" s="186"/>
      <c r="XN444" s="186"/>
      <c r="XO444" s="186"/>
      <c r="XP444" s="186"/>
      <c r="XQ444" s="186"/>
      <c r="XR444" s="186"/>
      <c r="XS444" s="186"/>
      <c r="XT444" s="186"/>
      <c r="XU444" s="186"/>
      <c r="XV444" s="186"/>
      <c r="XW444" s="186"/>
      <c r="XX444" s="186"/>
      <c r="XY444" s="186"/>
      <c r="XZ444" s="186"/>
      <c r="YA444" s="186"/>
      <c r="YB444" s="186"/>
      <c r="YC444" s="186"/>
      <c r="YD444" s="186"/>
      <c r="YE444" s="186"/>
      <c r="YF444" s="186"/>
      <c r="YG444" s="186"/>
      <c r="YH444" s="186"/>
      <c r="YI444" s="186"/>
      <c r="YJ444" s="186"/>
      <c r="YK444" s="186"/>
      <c r="YL444" s="186"/>
      <c r="YM444" s="186"/>
      <c r="YN444" s="186"/>
      <c r="YO444" s="186"/>
      <c r="YP444" s="186"/>
      <c r="YQ444" s="186"/>
      <c r="YR444" s="186"/>
      <c r="YS444" s="186"/>
      <c r="YT444" s="186"/>
      <c r="YU444" s="186"/>
      <c r="YV444" s="186"/>
      <c r="YW444" s="186"/>
      <c r="YX444" s="186"/>
      <c r="YY444" s="186"/>
      <c r="YZ444" s="186"/>
      <c r="ZA444" s="186"/>
      <c r="ZB444" s="186"/>
      <c r="ZC444" s="186"/>
      <c r="ZD444" s="186"/>
      <c r="ZE444" s="186"/>
      <c r="ZF444" s="186"/>
      <c r="ZG444" s="186"/>
      <c r="ZH444" s="186"/>
      <c r="ZI444" s="186"/>
      <c r="ZJ444" s="186"/>
      <c r="ZK444" s="186"/>
      <c r="ZL444" s="186"/>
      <c r="ZM444" s="186"/>
      <c r="ZN444" s="186"/>
      <c r="ZO444" s="186"/>
      <c r="ZP444" s="186"/>
      <c r="ZQ444" s="186"/>
      <c r="ZR444" s="186"/>
      <c r="ZS444" s="186"/>
      <c r="ZT444" s="186"/>
      <c r="ZU444" s="186"/>
      <c r="ZV444" s="186"/>
      <c r="ZW444" s="186"/>
      <c r="ZX444" s="186"/>
      <c r="ZY444" s="186"/>
      <c r="ZZ444" s="186"/>
      <c r="AAA444" s="186"/>
      <c r="AAB444" s="186"/>
      <c r="AAC444" s="186"/>
      <c r="AAD444" s="186"/>
      <c r="AAE444" s="186"/>
      <c r="AAF444" s="186"/>
      <c r="AAG444" s="186"/>
      <c r="AAH444" s="186"/>
      <c r="AAI444" s="186"/>
      <c r="AAJ444" s="186"/>
      <c r="AAK444" s="186"/>
      <c r="AAL444" s="186"/>
      <c r="AAM444" s="186"/>
      <c r="AAN444" s="186"/>
      <c r="AAO444" s="186"/>
      <c r="AAP444" s="186"/>
      <c r="AAQ444" s="186"/>
      <c r="AAR444" s="186"/>
      <c r="AAS444" s="186"/>
      <c r="AAT444" s="186"/>
      <c r="AAU444" s="186"/>
      <c r="AAV444" s="186"/>
      <c r="AAW444" s="186"/>
      <c r="AAX444" s="186"/>
      <c r="AAY444" s="186"/>
      <c r="AAZ444" s="186"/>
      <c r="ABA444" s="186"/>
      <c r="ABB444" s="186"/>
      <c r="ABC444" s="186"/>
      <c r="ABD444" s="186"/>
      <c r="ABE444" s="186"/>
      <c r="ABF444" s="186"/>
      <c r="ABG444" s="186"/>
      <c r="ABH444" s="186"/>
      <c r="ABI444" s="186"/>
      <c r="ABJ444" s="186"/>
      <c r="ABK444" s="186"/>
      <c r="ABL444" s="186"/>
      <c r="ABM444" s="186"/>
      <c r="ABN444" s="186"/>
      <c r="ABO444" s="186"/>
      <c r="ABP444" s="186"/>
      <c r="ABQ444" s="186"/>
      <c r="ABR444" s="186"/>
      <c r="ABS444" s="186"/>
      <c r="ABT444" s="186"/>
      <c r="ABU444" s="186"/>
      <c r="ABV444" s="186"/>
      <c r="ABW444" s="186"/>
      <c r="ABX444" s="186"/>
      <c r="ABY444" s="186"/>
      <c r="ABZ444" s="186"/>
      <c r="ACA444" s="186"/>
      <c r="ACB444" s="186"/>
      <c r="ACC444" s="186"/>
      <c r="ACD444" s="186"/>
      <c r="ACE444" s="186"/>
      <c r="ACF444" s="186"/>
      <c r="ACG444" s="186"/>
      <c r="ACH444" s="186"/>
      <c r="ACI444" s="186"/>
      <c r="ACJ444" s="186"/>
      <c r="ACK444" s="186"/>
      <c r="ACL444" s="186"/>
      <c r="ACM444" s="186"/>
      <c r="ACN444" s="186"/>
      <c r="ACO444" s="186"/>
      <c r="ACP444" s="186"/>
      <c r="ACQ444" s="186"/>
      <c r="ACR444" s="186"/>
      <c r="ACS444" s="186"/>
      <c r="ACT444" s="186"/>
      <c r="ACU444" s="186"/>
      <c r="ACV444" s="186"/>
      <c r="ACW444" s="186"/>
      <c r="ACX444" s="186"/>
      <c r="ACY444" s="186"/>
      <c r="ACZ444" s="186"/>
      <c r="ADA444" s="186"/>
      <c r="ADB444" s="186"/>
      <c r="ADC444" s="186"/>
      <c r="ADD444" s="186"/>
      <c r="ADE444" s="186"/>
      <c r="ADF444" s="186"/>
      <c r="ADG444" s="186"/>
      <c r="ADH444" s="186"/>
      <c r="ADI444" s="186"/>
      <c r="ADJ444" s="186"/>
      <c r="ADK444" s="186"/>
      <c r="ADL444" s="186"/>
      <c r="ADM444" s="186"/>
      <c r="ADN444" s="186"/>
      <c r="ADO444" s="186"/>
      <c r="ADP444" s="186"/>
      <c r="ADQ444" s="186"/>
      <c r="ADR444" s="186"/>
      <c r="ADS444" s="186"/>
      <c r="ADT444" s="186"/>
      <c r="ADU444" s="186"/>
      <c r="ADV444" s="186"/>
      <c r="ADW444" s="186"/>
      <c r="ADX444" s="186"/>
      <c r="ADY444" s="186"/>
      <c r="ADZ444" s="186"/>
      <c r="AEA444" s="186"/>
      <c r="AEB444" s="186"/>
      <c r="AEC444" s="186"/>
      <c r="AED444" s="186"/>
      <c r="AEE444" s="186"/>
      <c r="AEF444" s="186"/>
      <c r="AEG444" s="186"/>
      <c r="AEH444" s="186"/>
      <c r="AEI444" s="186"/>
      <c r="AEJ444" s="186"/>
      <c r="AEK444" s="186"/>
      <c r="AEL444" s="186"/>
      <c r="AEM444" s="186"/>
      <c r="AEN444" s="186"/>
      <c r="AEO444" s="186"/>
      <c r="AEP444" s="186"/>
      <c r="AEQ444" s="186"/>
      <c r="AER444" s="186"/>
      <c r="AES444" s="186"/>
      <c r="AET444" s="186"/>
      <c r="AEU444" s="186"/>
      <c r="AEV444" s="186"/>
      <c r="AEW444" s="186"/>
      <c r="AEX444" s="186"/>
      <c r="AEY444" s="186"/>
      <c r="AEZ444" s="186"/>
      <c r="AFA444" s="186"/>
      <c r="AFB444" s="186"/>
      <c r="AFC444" s="186"/>
      <c r="AFD444" s="186"/>
      <c r="AFE444" s="186"/>
      <c r="AFF444" s="186"/>
      <c r="AFG444" s="186"/>
      <c r="AFH444" s="186"/>
      <c r="AFI444" s="186"/>
      <c r="AFJ444" s="186"/>
      <c r="AFK444" s="186"/>
      <c r="AFL444" s="186"/>
      <c r="AFM444" s="186"/>
      <c r="AFN444" s="186"/>
      <c r="AFO444" s="186"/>
      <c r="AFP444" s="186"/>
      <c r="AFQ444" s="186"/>
      <c r="AFR444" s="186"/>
      <c r="AFS444" s="186"/>
      <c r="AFT444" s="186"/>
      <c r="AFU444" s="186"/>
      <c r="AFV444" s="186"/>
      <c r="AFW444" s="186"/>
      <c r="AFX444" s="186"/>
      <c r="AFY444" s="186"/>
      <c r="AFZ444" s="186"/>
      <c r="AGA444" s="186"/>
      <c r="AGB444" s="186"/>
      <c r="AGC444" s="186"/>
      <c r="AGD444" s="186"/>
      <c r="AGE444" s="186"/>
      <c r="AGF444" s="186"/>
      <c r="AGG444" s="186"/>
      <c r="AGH444" s="186"/>
      <c r="AGI444" s="186"/>
      <c r="AGJ444" s="186"/>
      <c r="AGK444" s="186"/>
      <c r="AGL444" s="186"/>
      <c r="AGM444" s="186"/>
      <c r="AGN444" s="186"/>
      <c r="AGO444" s="186"/>
      <c r="AGP444" s="186"/>
      <c r="AGQ444" s="186"/>
      <c r="AGR444" s="186"/>
      <c r="AGS444" s="186"/>
      <c r="AGT444" s="186"/>
      <c r="AGU444" s="186"/>
      <c r="AGV444" s="186"/>
      <c r="AGW444" s="186"/>
      <c r="AGX444" s="186"/>
      <c r="AGY444" s="186"/>
      <c r="AGZ444" s="186"/>
      <c r="AHA444" s="186"/>
      <c r="AHB444" s="186"/>
      <c r="AHC444" s="186"/>
      <c r="AHD444" s="186"/>
      <c r="AHE444" s="186"/>
      <c r="AHF444" s="186"/>
      <c r="AHG444" s="186"/>
      <c r="AHH444" s="186"/>
      <c r="AHI444" s="186"/>
      <c r="AHJ444" s="186"/>
      <c r="AHK444" s="186"/>
      <c r="AHL444" s="186"/>
      <c r="AHM444" s="186"/>
      <c r="AHN444" s="186"/>
      <c r="AHO444" s="186"/>
      <c r="AHP444" s="186"/>
      <c r="AHQ444" s="186"/>
      <c r="AHR444" s="186"/>
      <c r="AHS444" s="186"/>
      <c r="AHT444" s="186"/>
      <c r="AHU444" s="186"/>
      <c r="AHV444" s="186"/>
      <c r="AHW444" s="186"/>
      <c r="AHX444" s="186"/>
      <c r="AHY444" s="186"/>
      <c r="AHZ444" s="186"/>
      <c r="AIA444" s="186"/>
      <c r="AIB444" s="186"/>
      <c r="AIC444" s="186"/>
      <c r="AID444" s="186"/>
      <c r="AIE444" s="186"/>
      <c r="AIF444" s="186"/>
      <c r="AIG444" s="186"/>
      <c r="AIH444" s="186"/>
      <c r="AII444" s="186"/>
      <c r="AIJ444" s="186"/>
      <c r="AIK444" s="186"/>
      <c r="AIL444" s="186"/>
      <c r="AIM444" s="186"/>
      <c r="AIN444" s="186"/>
      <c r="AIO444" s="186"/>
      <c r="AIP444" s="186"/>
      <c r="AIQ444" s="186"/>
      <c r="AIR444" s="186"/>
      <c r="AIS444" s="186"/>
      <c r="AIT444" s="186"/>
      <c r="AIU444" s="186"/>
      <c r="AIV444" s="186"/>
      <c r="AIW444" s="186"/>
      <c r="AIX444" s="186"/>
      <c r="AIY444" s="186"/>
      <c r="AIZ444" s="186"/>
      <c r="AJA444" s="186"/>
      <c r="AJB444" s="186"/>
      <c r="AJC444" s="186"/>
      <c r="AJD444" s="186"/>
      <c r="AJE444" s="186"/>
      <c r="AJF444" s="186"/>
      <c r="AJG444" s="186"/>
      <c r="AJH444" s="186"/>
      <c r="AJI444" s="186"/>
      <c r="AJJ444" s="186"/>
      <c r="AJK444" s="186"/>
      <c r="AJL444" s="186"/>
      <c r="AJM444" s="186"/>
      <c r="AJN444" s="186"/>
      <c r="AJO444" s="186"/>
      <c r="AJP444" s="186"/>
      <c r="AJQ444" s="186"/>
      <c r="AJR444" s="186"/>
      <c r="AJS444" s="186"/>
      <c r="AJT444" s="186"/>
      <c r="AJU444" s="186"/>
      <c r="AJV444" s="186"/>
      <c r="AJW444" s="186"/>
      <c r="AJX444" s="186"/>
      <c r="AJY444" s="186"/>
      <c r="AJZ444" s="186"/>
      <c r="AKA444" s="186"/>
      <c r="AKB444" s="186"/>
      <c r="AKC444" s="186"/>
      <c r="AKD444" s="186"/>
      <c r="AKE444" s="186"/>
      <c r="AKF444" s="186"/>
      <c r="AKG444" s="186"/>
      <c r="AKH444" s="186"/>
      <c r="AKI444" s="186"/>
      <c r="AKJ444" s="186"/>
      <c r="AKK444" s="186"/>
      <c r="AKL444" s="186"/>
      <c r="AKM444" s="186"/>
      <c r="AKN444" s="186"/>
      <c r="AKO444" s="186"/>
      <c r="AKP444" s="186"/>
      <c r="AKQ444" s="186"/>
      <c r="AKR444" s="186"/>
      <c r="AKS444" s="186"/>
      <c r="AKT444" s="186"/>
      <c r="AKU444" s="186"/>
      <c r="AKV444" s="186"/>
      <c r="AKW444" s="186"/>
      <c r="AKX444" s="186"/>
      <c r="AKY444" s="186"/>
      <c r="AKZ444" s="186"/>
      <c r="ALA444" s="186"/>
      <c r="ALB444" s="186"/>
      <c r="ALC444" s="186"/>
      <c r="ALD444" s="186"/>
      <c r="ALE444" s="186"/>
      <c r="ALF444" s="186"/>
      <c r="ALG444" s="186"/>
      <c r="ALH444" s="186"/>
      <c r="ALI444" s="186"/>
      <c r="ALJ444" s="186"/>
      <c r="ALK444" s="186"/>
      <c r="ALL444" s="186"/>
      <c r="ALM444" s="186"/>
      <c r="ALN444" s="186"/>
      <c r="ALO444" s="186"/>
      <c r="ALP444" s="186"/>
      <c r="ALQ444" s="186"/>
      <c r="ALR444" s="186"/>
      <c r="ALS444" s="186"/>
      <c r="ALT444" s="186"/>
      <c r="ALU444" s="186"/>
      <c r="ALV444" s="186"/>
      <c r="ALW444" s="186"/>
      <c r="ALX444" s="186"/>
      <c r="ALY444" s="186"/>
      <c r="ALZ444" s="186"/>
      <c r="AMA444" s="186"/>
      <c r="AMB444" s="186"/>
      <c r="AMC444" s="186"/>
      <c r="AMD444" s="186"/>
      <c r="AME444" s="186"/>
      <c r="AMF444" s="186"/>
      <c r="AMG444" s="186"/>
      <c r="AMH444" s="186"/>
      <c r="AMI444" s="186"/>
      <c r="AMJ444" s="186"/>
      <c r="AMK444" s="186"/>
    </row>
    <row r="445" spans="1:1025" ht="60">
      <c r="A445" s="184" t="s">
        <v>405</v>
      </c>
      <c r="B445" s="184" t="s">
        <v>2295</v>
      </c>
      <c r="C445" s="184" t="s">
        <v>2287</v>
      </c>
      <c r="D445" s="184" t="s">
        <v>2288</v>
      </c>
      <c r="E445" s="184" t="s">
        <v>934</v>
      </c>
      <c r="F445" s="184" t="s">
        <v>2302</v>
      </c>
      <c r="G445" s="115" t="s">
        <v>2303</v>
      </c>
      <c r="H445" s="115" t="s">
        <v>2304</v>
      </c>
      <c r="I445" s="115" t="s">
        <v>2305</v>
      </c>
      <c r="J445" s="115" t="s">
        <v>2306</v>
      </c>
      <c r="K445" s="185"/>
      <c r="L445" s="185"/>
      <c r="M445" s="185"/>
      <c r="N445" s="186"/>
      <c r="O445" s="186"/>
      <c r="P445" s="186"/>
      <c r="Q445" s="186"/>
      <c r="R445" s="186"/>
      <c r="S445" s="186"/>
      <c r="T445" s="186"/>
      <c r="U445" s="186"/>
      <c r="V445" s="186"/>
      <c r="W445" s="186"/>
      <c r="X445" s="186"/>
      <c r="Y445" s="186"/>
      <c r="Z445" s="186"/>
      <c r="AA445" s="186"/>
      <c r="AB445" s="186"/>
      <c r="AC445" s="186"/>
      <c r="AD445" s="186"/>
      <c r="AE445" s="186"/>
      <c r="AF445" s="186"/>
      <c r="AG445" s="186"/>
      <c r="AH445" s="186"/>
      <c r="AI445" s="186"/>
      <c r="AJ445" s="186"/>
      <c r="AK445" s="186"/>
      <c r="AL445" s="186"/>
      <c r="AM445" s="186"/>
      <c r="AN445" s="186"/>
      <c r="AO445" s="186"/>
      <c r="AP445" s="186"/>
      <c r="AQ445" s="186"/>
      <c r="AR445" s="186"/>
      <c r="AS445" s="186"/>
      <c r="AT445" s="186"/>
      <c r="AU445" s="186"/>
      <c r="AV445" s="186"/>
      <c r="AW445" s="186"/>
      <c r="AX445" s="186"/>
      <c r="AY445" s="186"/>
      <c r="AZ445" s="186"/>
      <c r="BA445" s="186"/>
      <c r="BB445" s="186"/>
      <c r="BC445" s="186"/>
      <c r="BD445" s="186"/>
      <c r="BE445" s="186"/>
      <c r="BF445" s="186"/>
      <c r="BG445" s="186"/>
      <c r="BH445" s="186"/>
      <c r="BI445" s="186"/>
      <c r="BJ445" s="186"/>
      <c r="BK445" s="186"/>
      <c r="BL445" s="186"/>
      <c r="BM445" s="186"/>
      <c r="BN445" s="186"/>
      <c r="BO445" s="186"/>
      <c r="BP445" s="186"/>
      <c r="BQ445" s="186"/>
      <c r="BR445" s="186"/>
      <c r="BS445" s="186"/>
      <c r="BT445" s="186"/>
      <c r="BU445" s="186"/>
      <c r="BV445" s="186"/>
      <c r="BW445" s="186"/>
      <c r="BX445" s="186"/>
      <c r="BY445" s="186"/>
      <c r="BZ445" s="186"/>
      <c r="CA445" s="186"/>
      <c r="CB445" s="186"/>
      <c r="CC445" s="186"/>
      <c r="CD445" s="186"/>
      <c r="CE445" s="186"/>
      <c r="CF445" s="186"/>
      <c r="CG445" s="186"/>
      <c r="CH445" s="186"/>
      <c r="CI445" s="186"/>
      <c r="CJ445" s="186"/>
      <c r="CK445" s="186"/>
      <c r="CL445" s="186"/>
      <c r="CM445" s="186"/>
      <c r="CN445" s="186"/>
      <c r="CO445" s="186"/>
      <c r="CP445" s="186"/>
      <c r="CQ445" s="186"/>
      <c r="CR445" s="186"/>
      <c r="CS445" s="186"/>
      <c r="CT445" s="186"/>
      <c r="CU445" s="186"/>
      <c r="CV445" s="186"/>
      <c r="CW445" s="186"/>
      <c r="CX445" s="186"/>
      <c r="CY445" s="186"/>
      <c r="CZ445" s="186"/>
      <c r="DA445" s="186"/>
      <c r="DB445" s="186"/>
      <c r="DC445" s="186"/>
      <c r="DD445" s="186"/>
      <c r="DE445" s="186"/>
      <c r="DF445" s="186"/>
      <c r="DG445" s="186"/>
      <c r="DH445" s="186"/>
      <c r="DI445" s="186"/>
      <c r="DJ445" s="186"/>
      <c r="DK445" s="186"/>
      <c r="DL445" s="186"/>
      <c r="DM445" s="186"/>
      <c r="DN445" s="186"/>
      <c r="DO445" s="186"/>
      <c r="DP445" s="186"/>
      <c r="DQ445" s="186"/>
      <c r="DR445" s="186"/>
      <c r="DS445" s="186"/>
      <c r="DT445" s="186"/>
      <c r="DU445" s="186"/>
      <c r="DV445" s="186"/>
      <c r="DW445" s="186"/>
      <c r="DX445" s="186"/>
      <c r="DY445" s="186"/>
      <c r="DZ445" s="186"/>
      <c r="EA445" s="186"/>
      <c r="EB445" s="186"/>
      <c r="EC445" s="186"/>
      <c r="ED445" s="186"/>
      <c r="EE445" s="186"/>
      <c r="EF445" s="186"/>
      <c r="EG445" s="186"/>
      <c r="EH445" s="186"/>
      <c r="EI445" s="186"/>
      <c r="EJ445" s="186"/>
      <c r="EK445" s="186"/>
      <c r="EL445" s="186"/>
      <c r="EM445" s="186"/>
      <c r="EN445" s="186"/>
      <c r="EO445" s="186"/>
      <c r="EP445" s="186"/>
      <c r="EQ445" s="186"/>
      <c r="ER445" s="186"/>
      <c r="ES445" s="186"/>
      <c r="ET445" s="186"/>
      <c r="EU445" s="186"/>
      <c r="EV445" s="186"/>
      <c r="EW445" s="186"/>
      <c r="EX445" s="186"/>
      <c r="EY445" s="186"/>
      <c r="EZ445" s="186"/>
      <c r="FA445" s="186"/>
      <c r="FB445" s="186"/>
      <c r="FC445" s="186"/>
      <c r="FD445" s="186"/>
      <c r="FE445" s="186"/>
      <c r="FF445" s="186"/>
      <c r="FG445" s="186"/>
      <c r="FH445" s="186"/>
      <c r="FI445" s="186"/>
      <c r="FJ445" s="186"/>
      <c r="FK445" s="186"/>
      <c r="FL445" s="186"/>
      <c r="FM445" s="186"/>
      <c r="FN445" s="186"/>
      <c r="FO445" s="186"/>
      <c r="FP445" s="186"/>
      <c r="FQ445" s="186"/>
      <c r="FR445" s="186"/>
      <c r="FS445" s="186"/>
      <c r="FT445" s="186"/>
      <c r="FU445" s="186"/>
      <c r="FV445" s="186"/>
      <c r="FW445" s="186"/>
      <c r="FX445" s="186"/>
      <c r="FY445" s="186"/>
      <c r="FZ445" s="186"/>
      <c r="GA445" s="186"/>
      <c r="GB445" s="186"/>
      <c r="GC445" s="186"/>
      <c r="GD445" s="186"/>
      <c r="GE445" s="186"/>
      <c r="GF445" s="186"/>
      <c r="GG445" s="186"/>
      <c r="GH445" s="186"/>
      <c r="GI445" s="186"/>
      <c r="GJ445" s="186"/>
      <c r="GK445" s="186"/>
      <c r="GL445" s="186"/>
      <c r="GM445" s="186"/>
      <c r="GN445" s="186"/>
      <c r="GO445" s="186"/>
      <c r="GP445" s="186"/>
      <c r="GQ445" s="186"/>
      <c r="GR445" s="186"/>
      <c r="GS445" s="186"/>
      <c r="GT445" s="186"/>
      <c r="GU445" s="186"/>
      <c r="GV445" s="186"/>
      <c r="GW445" s="186"/>
      <c r="GX445" s="186"/>
      <c r="GY445" s="186"/>
      <c r="GZ445" s="186"/>
      <c r="HA445" s="186"/>
      <c r="HB445" s="186"/>
      <c r="HC445" s="186"/>
      <c r="HD445" s="186"/>
      <c r="HE445" s="186"/>
      <c r="HF445" s="186"/>
      <c r="HG445" s="186"/>
      <c r="HH445" s="186"/>
      <c r="HI445" s="186"/>
      <c r="HJ445" s="186"/>
      <c r="HK445" s="186"/>
      <c r="HL445" s="186"/>
      <c r="HM445" s="186"/>
      <c r="HN445" s="186"/>
      <c r="HO445" s="186"/>
      <c r="HP445" s="186"/>
      <c r="HQ445" s="186"/>
      <c r="HR445" s="186"/>
      <c r="HS445" s="186"/>
      <c r="HT445" s="186"/>
      <c r="HU445" s="186"/>
      <c r="HV445" s="186"/>
      <c r="HW445" s="186"/>
      <c r="HX445" s="186"/>
      <c r="HY445" s="186"/>
      <c r="HZ445" s="186"/>
      <c r="IA445" s="186"/>
      <c r="IB445" s="186"/>
      <c r="IC445" s="186"/>
      <c r="ID445" s="186"/>
      <c r="IE445" s="186"/>
      <c r="IF445" s="186"/>
      <c r="IG445" s="186"/>
      <c r="IH445" s="186"/>
      <c r="II445" s="186"/>
      <c r="IJ445" s="186"/>
      <c r="IK445" s="186"/>
      <c r="IL445" s="186"/>
      <c r="IM445" s="186"/>
      <c r="IN445" s="186"/>
      <c r="IO445" s="186"/>
      <c r="IP445" s="186"/>
      <c r="IQ445" s="186"/>
      <c r="IR445" s="186"/>
      <c r="IS445" s="186"/>
      <c r="IT445" s="186"/>
      <c r="IU445" s="186"/>
      <c r="IV445" s="186"/>
      <c r="IW445" s="186"/>
      <c r="IX445" s="186"/>
      <c r="IY445" s="186"/>
      <c r="IZ445" s="186"/>
      <c r="JA445" s="186"/>
      <c r="JB445" s="186"/>
      <c r="JC445" s="186"/>
      <c r="JD445" s="186"/>
      <c r="JE445" s="186"/>
      <c r="JF445" s="186"/>
      <c r="JG445" s="186"/>
      <c r="JH445" s="186"/>
      <c r="JI445" s="186"/>
      <c r="JJ445" s="186"/>
      <c r="JK445" s="186"/>
      <c r="JL445" s="186"/>
      <c r="JM445" s="186"/>
      <c r="JN445" s="186"/>
      <c r="JO445" s="186"/>
      <c r="JP445" s="186"/>
      <c r="JQ445" s="186"/>
      <c r="JR445" s="186"/>
      <c r="JS445" s="186"/>
      <c r="JT445" s="186"/>
      <c r="JU445" s="186"/>
      <c r="JV445" s="186"/>
      <c r="JW445" s="186"/>
      <c r="JX445" s="186"/>
      <c r="JY445" s="186"/>
      <c r="JZ445" s="186"/>
      <c r="KA445" s="186"/>
      <c r="KB445" s="186"/>
      <c r="KC445" s="186"/>
      <c r="KD445" s="186"/>
      <c r="KE445" s="186"/>
      <c r="KF445" s="186"/>
      <c r="KG445" s="186"/>
      <c r="KH445" s="186"/>
      <c r="KI445" s="186"/>
      <c r="KJ445" s="186"/>
      <c r="KK445" s="186"/>
      <c r="KL445" s="186"/>
      <c r="KM445" s="186"/>
      <c r="KN445" s="186"/>
      <c r="KO445" s="186"/>
      <c r="KP445" s="186"/>
      <c r="KQ445" s="186"/>
      <c r="KR445" s="186"/>
      <c r="KS445" s="186"/>
      <c r="KT445" s="186"/>
      <c r="KU445" s="186"/>
      <c r="KV445" s="186"/>
      <c r="KW445" s="186"/>
      <c r="KX445" s="186"/>
      <c r="KY445" s="186"/>
      <c r="KZ445" s="186"/>
      <c r="LA445" s="186"/>
      <c r="LB445" s="186"/>
      <c r="LC445" s="186"/>
      <c r="LD445" s="186"/>
      <c r="LE445" s="186"/>
      <c r="LF445" s="186"/>
      <c r="LG445" s="186"/>
      <c r="LH445" s="186"/>
      <c r="LI445" s="186"/>
      <c r="LJ445" s="186"/>
      <c r="LK445" s="186"/>
      <c r="LL445" s="186"/>
      <c r="LM445" s="186"/>
      <c r="LN445" s="186"/>
      <c r="LO445" s="186"/>
      <c r="LP445" s="186"/>
      <c r="LQ445" s="186"/>
      <c r="LR445" s="186"/>
      <c r="LS445" s="186"/>
      <c r="LT445" s="186"/>
      <c r="LU445" s="186"/>
      <c r="LV445" s="186"/>
      <c r="LW445" s="186"/>
      <c r="LX445" s="186"/>
      <c r="LY445" s="186"/>
      <c r="LZ445" s="186"/>
      <c r="MA445" s="186"/>
      <c r="MB445" s="186"/>
      <c r="MC445" s="186"/>
      <c r="MD445" s="186"/>
      <c r="ME445" s="186"/>
      <c r="MF445" s="186"/>
      <c r="MG445" s="186"/>
      <c r="MH445" s="186"/>
      <c r="MI445" s="186"/>
      <c r="MJ445" s="186"/>
      <c r="MK445" s="186"/>
      <c r="ML445" s="186"/>
      <c r="MM445" s="186"/>
      <c r="MN445" s="186"/>
      <c r="MO445" s="186"/>
      <c r="MP445" s="186"/>
      <c r="MQ445" s="186"/>
      <c r="MR445" s="186"/>
      <c r="MS445" s="186"/>
      <c r="MT445" s="186"/>
      <c r="MU445" s="186"/>
      <c r="MV445" s="186"/>
      <c r="MW445" s="186"/>
      <c r="MX445" s="186"/>
      <c r="MY445" s="186"/>
      <c r="MZ445" s="186"/>
      <c r="NA445" s="186"/>
      <c r="NB445" s="186"/>
      <c r="NC445" s="186"/>
      <c r="ND445" s="186"/>
      <c r="NE445" s="186"/>
      <c r="NF445" s="186"/>
      <c r="NG445" s="186"/>
      <c r="NH445" s="186"/>
      <c r="NI445" s="186"/>
      <c r="NJ445" s="186"/>
      <c r="NK445" s="186"/>
      <c r="NL445" s="186"/>
      <c r="NM445" s="186"/>
      <c r="NN445" s="186"/>
      <c r="NO445" s="186"/>
      <c r="NP445" s="186"/>
      <c r="NQ445" s="186"/>
      <c r="NR445" s="186"/>
      <c r="NS445" s="186"/>
      <c r="NT445" s="186"/>
      <c r="NU445" s="186"/>
      <c r="NV445" s="186"/>
      <c r="NW445" s="186"/>
      <c r="NX445" s="186"/>
      <c r="NY445" s="186"/>
      <c r="NZ445" s="186"/>
      <c r="OA445" s="186"/>
      <c r="OB445" s="186"/>
      <c r="OC445" s="186"/>
      <c r="OD445" s="186"/>
      <c r="OE445" s="186"/>
      <c r="OF445" s="186"/>
      <c r="OG445" s="186"/>
      <c r="OH445" s="186"/>
      <c r="OI445" s="186"/>
      <c r="OJ445" s="186"/>
      <c r="OK445" s="186"/>
      <c r="OL445" s="186"/>
      <c r="OM445" s="186"/>
      <c r="ON445" s="186"/>
      <c r="OO445" s="186"/>
      <c r="OP445" s="186"/>
      <c r="OQ445" s="186"/>
      <c r="OR445" s="186"/>
      <c r="OS445" s="186"/>
      <c r="OT445" s="186"/>
      <c r="OU445" s="186"/>
      <c r="OV445" s="186"/>
      <c r="OW445" s="186"/>
      <c r="OX445" s="186"/>
      <c r="OY445" s="186"/>
      <c r="OZ445" s="186"/>
      <c r="PA445" s="186"/>
      <c r="PB445" s="186"/>
      <c r="PC445" s="186"/>
      <c r="PD445" s="186"/>
      <c r="PE445" s="186"/>
      <c r="PF445" s="186"/>
      <c r="PG445" s="186"/>
      <c r="PH445" s="186"/>
      <c r="PI445" s="186"/>
      <c r="PJ445" s="186"/>
      <c r="PK445" s="186"/>
      <c r="PL445" s="186"/>
      <c r="PM445" s="186"/>
      <c r="PN445" s="186"/>
      <c r="PO445" s="186"/>
      <c r="PP445" s="186"/>
      <c r="PQ445" s="186"/>
      <c r="PR445" s="186"/>
      <c r="PS445" s="186"/>
      <c r="PT445" s="186"/>
      <c r="PU445" s="186"/>
      <c r="PV445" s="186"/>
      <c r="PW445" s="186"/>
      <c r="PX445" s="186"/>
      <c r="PY445" s="186"/>
      <c r="PZ445" s="186"/>
      <c r="QA445" s="186"/>
      <c r="QB445" s="186"/>
      <c r="QC445" s="186"/>
      <c r="QD445" s="186"/>
      <c r="QE445" s="186"/>
      <c r="QF445" s="186"/>
      <c r="QG445" s="186"/>
      <c r="QH445" s="186"/>
      <c r="QI445" s="186"/>
      <c r="QJ445" s="186"/>
      <c r="QK445" s="186"/>
      <c r="QL445" s="186"/>
      <c r="QM445" s="186"/>
      <c r="QN445" s="186"/>
      <c r="QO445" s="186"/>
      <c r="QP445" s="186"/>
      <c r="QQ445" s="186"/>
      <c r="QR445" s="186"/>
      <c r="QS445" s="186"/>
      <c r="QT445" s="186"/>
      <c r="QU445" s="186"/>
      <c r="QV445" s="186"/>
      <c r="QW445" s="186"/>
      <c r="QX445" s="186"/>
      <c r="QY445" s="186"/>
      <c r="QZ445" s="186"/>
      <c r="RA445" s="186"/>
      <c r="RB445" s="186"/>
      <c r="RC445" s="186"/>
      <c r="RD445" s="186"/>
      <c r="RE445" s="186"/>
      <c r="RF445" s="186"/>
      <c r="RG445" s="186"/>
      <c r="RH445" s="186"/>
      <c r="RI445" s="186"/>
      <c r="RJ445" s="186"/>
      <c r="RK445" s="186"/>
      <c r="RL445" s="186"/>
      <c r="RM445" s="186"/>
      <c r="RN445" s="186"/>
      <c r="RO445" s="186"/>
      <c r="RP445" s="186"/>
      <c r="RQ445" s="186"/>
      <c r="RR445" s="186"/>
      <c r="RS445" s="186"/>
      <c r="RT445" s="186"/>
      <c r="RU445" s="186"/>
      <c r="RV445" s="186"/>
      <c r="RW445" s="186"/>
      <c r="RX445" s="186"/>
      <c r="RY445" s="186"/>
      <c r="RZ445" s="186"/>
      <c r="SA445" s="186"/>
      <c r="SB445" s="186"/>
      <c r="SC445" s="186"/>
      <c r="SD445" s="186"/>
      <c r="SE445" s="186"/>
      <c r="SF445" s="186"/>
      <c r="SG445" s="186"/>
      <c r="SH445" s="186"/>
      <c r="SI445" s="186"/>
      <c r="SJ445" s="186"/>
      <c r="SK445" s="186"/>
      <c r="SL445" s="186"/>
      <c r="SM445" s="186"/>
      <c r="SN445" s="186"/>
      <c r="SO445" s="186"/>
      <c r="SP445" s="186"/>
      <c r="SQ445" s="186"/>
      <c r="SR445" s="186"/>
      <c r="SS445" s="186"/>
      <c r="ST445" s="186"/>
      <c r="SU445" s="186"/>
      <c r="SV445" s="186"/>
      <c r="SW445" s="186"/>
      <c r="SX445" s="186"/>
      <c r="SY445" s="186"/>
      <c r="SZ445" s="186"/>
      <c r="TA445" s="186"/>
      <c r="TB445" s="186"/>
      <c r="TC445" s="186"/>
      <c r="TD445" s="186"/>
      <c r="TE445" s="186"/>
      <c r="TF445" s="186"/>
      <c r="TG445" s="186"/>
      <c r="TH445" s="186"/>
      <c r="TI445" s="186"/>
      <c r="TJ445" s="186"/>
      <c r="TK445" s="186"/>
      <c r="TL445" s="186"/>
      <c r="TM445" s="186"/>
      <c r="TN445" s="186"/>
      <c r="TO445" s="186"/>
      <c r="TP445" s="186"/>
      <c r="TQ445" s="186"/>
      <c r="TR445" s="186"/>
      <c r="TS445" s="186"/>
      <c r="TT445" s="186"/>
      <c r="TU445" s="186"/>
      <c r="TV445" s="186"/>
      <c r="TW445" s="186"/>
      <c r="TX445" s="186"/>
      <c r="TY445" s="186"/>
      <c r="TZ445" s="186"/>
      <c r="UA445" s="186"/>
      <c r="UB445" s="186"/>
      <c r="UC445" s="186"/>
      <c r="UD445" s="186"/>
      <c r="UE445" s="186"/>
      <c r="UF445" s="186"/>
      <c r="UG445" s="186"/>
      <c r="UH445" s="186"/>
      <c r="UI445" s="186"/>
      <c r="UJ445" s="186"/>
      <c r="UK445" s="186"/>
      <c r="UL445" s="186"/>
      <c r="UM445" s="186"/>
      <c r="UN445" s="186"/>
      <c r="UO445" s="186"/>
      <c r="UP445" s="186"/>
      <c r="UQ445" s="186"/>
      <c r="UR445" s="186"/>
      <c r="US445" s="186"/>
      <c r="UT445" s="186"/>
      <c r="UU445" s="186"/>
      <c r="UV445" s="186"/>
      <c r="UW445" s="186"/>
      <c r="UX445" s="186"/>
      <c r="UY445" s="186"/>
      <c r="UZ445" s="186"/>
      <c r="VA445" s="186"/>
      <c r="VB445" s="186"/>
      <c r="VC445" s="186"/>
      <c r="VD445" s="186"/>
      <c r="VE445" s="186"/>
      <c r="VF445" s="186"/>
      <c r="VG445" s="186"/>
      <c r="VH445" s="186"/>
      <c r="VI445" s="186"/>
      <c r="VJ445" s="186"/>
      <c r="VK445" s="186"/>
      <c r="VL445" s="186"/>
      <c r="VM445" s="186"/>
      <c r="VN445" s="186"/>
      <c r="VO445" s="186"/>
      <c r="VP445" s="186"/>
      <c r="VQ445" s="186"/>
      <c r="VR445" s="186"/>
      <c r="VS445" s="186"/>
      <c r="VT445" s="186"/>
      <c r="VU445" s="186"/>
      <c r="VV445" s="186"/>
      <c r="VW445" s="186"/>
      <c r="VX445" s="186"/>
      <c r="VY445" s="186"/>
      <c r="VZ445" s="186"/>
      <c r="WA445" s="186"/>
      <c r="WB445" s="186"/>
      <c r="WC445" s="186"/>
      <c r="WD445" s="186"/>
      <c r="WE445" s="186"/>
      <c r="WF445" s="186"/>
      <c r="WG445" s="186"/>
      <c r="WH445" s="186"/>
      <c r="WI445" s="186"/>
      <c r="WJ445" s="186"/>
      <c r="WK445" s="186"/>
      <c r="WL445" s="186"/>
      <c r="WM445" s="186"/>
      <c r="WN445" s="186"/>
      <c r="WO445" s="186"/>
      <c r="WP445" s="186"/>
      <c r="WQ445" s="186"/>
      <c r="WR445" s="186"/>
      <c r="WS445" s="186"/>
      <c r="WT445" s="186"/>
      <c r="WU445" s="186"/>
      <c r="WV445" s="186"/>
      <c r="WW445" s="186"/>
      <c r="WX445" s="186"/>
      <c r="WY445" s="186"/>
      <c r="WZ445" s="186"/>
      <c r="XA445" s="186"/>
      <c r="XB445" s="186"/>
      <c r="XC445" s="186"/>
      <c r="XD445" s="186"/>
      <c r="XE445" s="186"/>
      <c r="XF445" s="186"/>
      <c r="XG445" s="186"/>
      <c r="XH445" s="186"/>
      <c r="XI445" s="186"/>
      <c r="XJ445" s="186"/>
      <c r="XK445" s="186"/>
      <c r="XL445" s="186"/>
      <c r="XM445" s="186"/>
      <c r="XN445" s="186"/>
      <c r="XO445" s="186"/>
      <c r="XP445" s="186"/>
      <c r="XQ445" s="186"/>
      <c r="XR445" s="186"/>
      <c r="XS445" s="186"/>
      <c r="XT445" s="186"/>
      <c r="XU445" s="186"/>
      <c r="XV445" s="186"/>
      <c r="XW445" s="186"/>
      <c r="XX445" s="186"/>
      <c r="XY445" s="186"/>
      <c r="XZ445" s="186"/>
      <c r="YA445" s="186"/>
      <c r="YB445" s="186"/>
      <c r="YC445" s="186"/>
      <c r="YD445" s="186"/>
      <c r="YE445" s="186"/>
      <c r="YF445" s="186"/>
      <c r="YG445" s="186"/>
      <c r="YH445" s="186"/>
      <c r="YI445" s="186"/>
      <c r="YJ445" s="186"/>
      <c r="YK445" s="186"/>
      <c r="YL445" s="186"/>
      <c r="YM445" s="186"/>
      <c r="YN445" s="186"/>
      <c r="YO445" s="186"/>
      <c r="YP445" s="186"/>
      <c r="YQ445" s="186"/>
      <c r="YR445" s="186"/>
      <c r="YS445" s="186"/>
      <c r="YT445" s="186"/>
      <c r="YU445" s="186"/>
      <c r="YV445" s="186"/>
      <c r="YW445" s="186"/>
      <c r="YX445" s="186"/>
      <c r="YY445" s="186"/>
      <c r="YZ445" s="186"/>
      <c r="ZA445" s="186"/>
      <c r="ZB445" s="186"/>
      <c r="ZC445" s="186"/>
      <c r="ZD445" s="186"/>
      <c r="ZE445" s="186"/>
      <c r="ZF445" s="186"/>
      <c r="ZG445" s="186"/>
      <c r="ZH445" s="186"/>
      <c r="ZI445" s="186"/>
      <c r="ZJ445" s="186"/>
      <c r="ZK445" s="186"/>
      <c r="ZL445" s="186"/>
      <c r="ZM445" s="186"/>
      <c r="ZN445" s="186"/>
      <c r="ZO445" s="186"/>
      <c r="ZP445" s="186"/>
      <c r="ZQ445" s="186"/>
      <c r="ZR445" s="186"/>
      <c r="ZS445" s="186"/>
      <c r="ZT445" s="186"/>
      <c r="ZU445" s="186"/>
      <c r="ZV445" s="186"/>
      <c r="ZW445" s="186"/>
      <c r="ZX445" s="186"/>
      <c r="ZY445" s="186"/>
      <c r="ZZ445" s="186"/>
      <c r="AAA445" s="186"/>
      <c r="AAB445" s="186"/>
      <c r="AAC445" s="186"/>
      <c r="AAD445" s="186"/>
      <c r="AAE445" s="186"/>
      <c r="AAF445" s="186"/>
      <c r="AAG445" s="186"/>
      <c r="AAH445" s="186"/>
      <c r="AAI445" s="186"/>
      <c r="AAJ445" s="186"/>
      <c r="AAK445" s="186"/>
      <c r="AAL445" s="186"/>
      <c r="AAM445" s="186"/>
      <c r="AAN445" s="186"/>
      <c r="AAO445" s="186"/>
      <c r="AAP445" s="186"/>
      <c r="AAQ445" s="186"/>
      <c r="AAR445" s="186"/>
      <c r="AAS445" s="186"/>
      <c r="AAT445" s="186"/>
      <c r="AAU445" s="186"/>
      <c r="AAV445" s="186"/>
      <c r="AAW445" s="186"/>
      <c r="AAX445" s="186"/>
      <c r="AAY445" s="186"/>
      <c r="AAZ445" s="186"/>
      <c r="ABA445" s="186"/>
      <c r="ABB445" s="186"/>
      <c r="ABC445" s="186"/>
      <c r="ABD445" s="186"/>
      <c r="ABE445" s="186"/>
      <c r="ABF445" s="186"/>
      <c r="ABG445" s="186"/>
      <c r="ABH445" s="186"/>
      <c r="ABI445" s="186"/>
      <c r="ABJ445" s="186"/>
      <c r="ABK445" s="186"/>
      <c r="ABL445" s="186"/>
      <c r="ABM445" s="186"/>
      <c r="ABN445" s="186"/>
      <c r="ABO445" s="186"/>
      <c r="ABP445" s="186"/>
      <c r="ABQ445" s="186"/>
      <c r="ABR445" s="186"/>
      <c r="ABS445" s="186"/>
      <c r="ABT445" s="186"/>
      <c r="ABU445" s="186"/>
      <c r="ABV445" s="186"/>
      <c r="ABW445" s="186"/>
      <c r="ABX445" s="186"/>
      <c r="ABY445" s="186"/>
      <c r="ABZ445" s="186"/>
      <c r="ACA445" s="186"/>
      <c r="ACB445" s="186"/>
      <c r="ACC445" s="186"/>
      <c r="ACD445" s="186"/>
      <c r="ACE445" s="186"/>
      <c r="ACF445" s="186"/>
      <c r="ACG445" s="186"/>
      <c r="ACH445" s="186"/>
      <c r="ACI445" s="186"/>
      <c r="ACJ445" s="186"/>
      <c r="ACK445" s="186"/>
      <c r="ACL445" s="186"/>
      <c r="ACM445" s="186"/>
      <c r="ACN445" s="186"/>
      <c r="ACO445" s="186"/>
      <c r="ACP445" s="186"/>
      <c r="ACQ445" s="186"/>
      <c r="ACR445" s="186"/>
      <c r="ACS445" s="186"/>
      <c r="ACT445" s="186"/>
      <c r="ACU445" s="186"/>
      <c r="ACV445" s="186"/>
      <c r="ACW445" s="186"/>
      <c r="ACX445" s="186"/>
      <c r="ACY445" s="186"/>
      <c r="ACZ445" s="186"/>
      <c r="ADA445" s="186"/>
      <c r="ADB445" s="186"/>
      <c r="ADC445" s="186"/>
      <c r="ADD445" s="186"/>
      <c r="ADE445" s="186"/>
      <c r="ADF445" s="186"/>
      <c r="ADG445" s="186"/>
      <c r="ADH445" s="186"/>
      <c r="ADI445" s="186"/>
      <c r="ADJ445" s="186"/>
      <c r="ADK445" s="186"/>
      <c r="ADL445" s="186"/>
      <c r="ADM445" s="186"/>
      <c r="ADN445" s="186"/>
      <c r="ADO445" s="186"/>
      <c r="ADP445" s="186"/>
      <c r="ADQ445" s="186"/>
      <c r="ADR445" s="186"/>
      <c r="ADS445" s="186"/>
      <c r="ADT445" s="186"/>
      <c r="ADU445" s="186"/>
      <c r="ADV445" s="186"/>
      <c r="ADW445" s="186"/>
      <c r="ADX445" s="186"/>
      <c r="ADY445" s="186"/>
      <c r="ADZ445" s="186"/>
      <c r="AEA445" s="186"/>
      <c r="AEB445" s="186"/>
      <c r="AEC445" s="186"/>
      <c r="AED445" s="186"/>
      <c r="AEE445" s="186"/>
      <c r="AEF445" s="186"/>
      <c r="AEG445" s="186"/>
      <c r="AEH445" s="186"/>
      <c r="AEI445" s="186"/>
      <c r="AEJ445" s="186"/>
      <c r="AEK445" s="186"/>
      <c r="AEL445" s="186"/>
      <c r="AEM445" s="186"/>
      <c r="AEN445" s="186"/>
      <c r="AEO445" s="186"/>
      <c r="AEP445" s="186"/>
      <c r="AEQ445" s="186"/>
      <c r="AER445" s="186"/>
      <c r="AES445" s="186"/>
      <c r="AET445" s="186"/>
      <c r="AEU445" s="186"/>
      <c r="AEV445" s="186"/>
      <c r="AEW445" s="186"/>
      <c r="AEX445" s="186"/>
      <c r="AEY445" s="186"/>
      <c r="AEZ445" s="186"/>
      <c r="AFA445" s="186"/>
      <c r="AFB445" s="186"/>
      <c r="AFC445" s="186"/>
      <c r="AFD445" s="186"/>
      <c r="AFE445" s="186"/>
      <c r="AFF445" s="186"/>
      <c r="AFG445" s="186"/>
      <c r="AFH445" s="186"/>
      <c r="AFI445" s="186"/>
      <c r="AFJ445" s="186"/>
      <c r="AFK445" s="186"/>
      <c r="AFL445" s="186"/>
      <c r="AFM445" s="186"/>
      <c r="AFN445" s="186"/>
      <c r="AFO445" s="186"/>
      <c r="AFP445" s="186"/>
      <c r="AFQ445" s="186"/>
      <c r="AFR445" s="186"/>
      <c r="AFS445" s="186"/>
      <c r="AFT445" s="186"/>
      <c r="AFU445" s="186"/>
      <c r="AFV445" s="186"/>
      <c r="AFW445" s="186"/>
      <c r="AFX445" s="186"/>
      <c r="AFY445" s="186"/>
      <c r="AFZ445" s="186"/>
      <c r="AGA445" s="186"/>
      <c r="AGB445" s="186"/>
      <c r="AGC445" s="186"/>
      <c r="AGD445" s="186"/>
      <c r="AGE445" s="186"/>
      <c r="AGF445" s="186"/>
      <c r="AGG445" s="186"/>
      <c r="AGH445" s="186"/>
      <c r="AGI445" s="186"/>
      <c r="AGJ445" s="186"/>
      <c r="AGK445" s="186"/>
      <c r="AGL445" s="186"/>
      <c r="AGM445" s="186"/>
      <c r="AGN445" s="186"/>
      <c r="AGO445" s="186"/>
      <c r="AGP445" s="186"/>
      <c r="AGQ445" s="186"/>
      <c r="AGR445" s="186"/>
      <c r="AGS445" s="186"/>
      <c r="AGT445" s="186"/>
      <c r="AGU445" s="186"/>
      <c r="AGV445" s="186"/>
      <c r="AGW445" s="186"/>
      <c r="AGX445" s="186"/>
      <c r="AGY445" s="186"/>
      <c r="AGZ445" s="186"/>
      <c r="AHA445" s="186"/>
      <c r="AHB445" s="186"/>
      <c r="AHC445" s="186"/>
      <c r="AHD445" s="186"/>
      <c r="AHE445" s="186"/>
      <c r="AHF445" s="186"/>
      <c r="AHG445" s="186"/>
      <c r="AHH445" s="186"/>
      <c r="AHI445" s="186"/>
      <c r="AHJ445" s="186"/>
      <c r="AHK445" s="186"/>
      <c r="AHL445" s="186"/>
      <c r="AHM445" s="186"/>
      <c r="AHN445" s="186"/>
      <c r="AHO445" s="186"/>
      <c r="AHP445" s="186"/>
      <c r="AHQ445" s="186"/>
      <c r="AHR445" s="186"/>
      <c r="AHS445" s="186"/>
      <c r="AHT445" s="186"/>
      <c r="AHU445" s="186"/>
      <c r="AHV445" s="186"/>
      <c r="AHW445" s="186"/>
      <c r="AHX445" s="186"/>
      <c r="AHY445" s="186"/>
      <c r="AHZ445" s="186"/>
      <c r="AIA445" s="186"/>
      <c r="AIB445" s="186"/>
      <c r="AIC445" s="186"/>
      <c r="AID445" s="186"/>
      <c r="AIE445" s="186"/>
      <c r="AIF445" s="186"/>
      <c r="AIG445" s="186"/>
      <c r="AIH445" s="186"/>
      <c r="AII445" s="186"/>
      <c r="AIJ445" s="186"/>
      <c r="AIK445" s="186"/>
      <c r="AIL445" s="186"/>
      <c r="AIM445" s="186"/>
      <c r="AIN445" s="186"/>
      <c r="AIO445" s="186"/>
      <c r="AIP445" s="186"/>
      <c r="AIQ445" s="186"/>
      <c r="AIR445" s="186"/>
      <c r="AIS445" s="186"/>
      <c r="AIT445" s="186"/>
      <c r="AIU445" s="186"/>
      <c r="AIV445" s="186"/>
      <c r="AIW445" s="186"/>
      <c r="AIX445" s="186"/>
      <c r="AIY445" s="186"/>
      <c r="AIZ445" s="186"/>
      <c r="AJA445" s="186"/>
      <c r="AJB445" s="186"/>
      <c r="AJC445" s="186"/>
      <c r="AJD445" s="186"/>
      <c r="AJE445" s="186"/>
      <c r="AJF445" s="186"/>
      <c r="AJG445" s="186"/>
      <c r="AJH445" s="186"/>
      <c r="AJI445" s="186"/>
      <c r="AJJ445" s="186"/>
      <c r="AJK445" s="186"/>
      <c r="AJL445" s="186"/>
      <c r="AJM445" s="186"/>
      <c r="AJN445" s="186"/>
      <c r="AJO445" s="186"/>
      <c r="AJP445" s="186"/>
      <c r="AJQ445" s="186"/>
      <c r="AJR445" s="186"/>
      <c r="AJS445" s="186"/>
      <c r="AJT445" s="186"/>
      <c r="AJU445" s="186"/>
      <c r="AJV445" s="186"/>
      <c r="AJW445" s="186"/>
      <c r="AJX445" s="186"/>
      <c r="AJY445" s="186"/>
      <c r="AJZ445" s="186"/>
      <c r="AKA445" s="186"/>
      <c r="AKB445" s="186"/>
      <c r="AKC445" s="186"/>
      <c r="AKD445" s="186"/>
      <c r="AKE445" s="186"/>
      <c r="AKF445" s="186"/>
      <c r="AKG445" s="186"/>
      <c r="AKH445" s="186"/>
      <c r="AKI445" s="186"/>
      <c r="AKJ445" s="186"/>
      <c r="AKK445" s="186"/>
      <c r="AKL445" s="186"/>
      <c r="AKM445" s="186"/>
      <c r="AKN445" s="186"/>
      <c r="AKO445" s="186"/>
      <c r="AKP445" s="186"/>
      <c r="AKQ445" s="186"/>
      <c r="AKR445" s="186"/>
      <c r="AKS445" s="186"/>
      <c r="AKT445" s="186"/>
      <c r="AKU445" s="186"/>
      <c r="AKV445" s="186"/>
      <c r="AKW445" s="186"/>
      <c r="AKX445" s="186"/>
      <c r="AKY445" s="186"/>
      <c r="AKZ445" s="186"/>
      <c r="ALA445" s="186"/>
      <c r="ALB445" s="186"/>
      <c r="ALC445" s="186"/>
      <c r="ALD445" s="186"/>
      <c r="ALE445" s="186"/>
      <c r="ALF445" s="186"/>
      <c r="ALG445" s="186"/>
      <c r="ALH445" s="186"/>
      <c r="ALI445" s="186"/>
      <c r="ALJ445" s="186"/>
      <c r="ALK445" s="186"/>
      <c r="ALL445" s="186"/>
      <c r="ALM445" s="186"/>
      <c r="ALN445" s="186"/>
      <c r="ALO445" s="186"/>
      <c r="ALP445" s="186"/>
      <c r="ALQ445" s="186"/>
      <c r="ALR445" s="186"/>
      <c r="ALS445" s="186"/>
      <c r="ALT445" s="186"/>
      <c r="ALU445" s="186"/>
      <c r="ALV445" s="186"/>
      <c r="ALW445" s="186"/>
      <c r="ALX445" s="186"/>
      <c r="ALY445" s="186"/>
      <c r="ALZ445" s="186"/>
      <c r="AMA445" s="186"/>
      <c r="AMB445" s="186"/>
      <c r="AMC445" s="186"/>
      <c r="AMD445" s="186"/>
      <c r="AME445" s="186"/>
      <c r="AMF445" s="186"/>
      <c r="AMG445" s="186"/>
      <c r="AMH445" s="186"/>
      <c r="AMI445" s="186"/>
      <c r="AMJ445" s="186"/>
      <c r="AMK445" s="186"/>
    </row>
    <row r="446" spans="1:1025" ht="60">
      <c r="A446" s="184" t="s">
        <v>405</v>
      </c>
      <c r="B446" s="184" t="s">
        <v>2293</v>
      </c>
      <c r="C446" s="184" t="s">
        <v>2287</v>
      </c>
      <c r="D446" s="184" t="s">
        <v>2288</v>
      </c>
      <c r="E446" s="184" t="s">
        <v>1618</v>
      </c>
      <c r="F446" s="184" t="s">
        <v>2307</v>
      </c>
      <c r="G446" s="115" t="s">
        <v>2308</v>
      </c>
      <c r="H446" s="115" t="s">
        <v>2309</v>
      </c>
      <c r="I446" s="115" t="s">
        <v>2310</v>
      </c>
      <c r="J446" s="115" t="s">
        <v>2311</v>
      </c>
      <c r="K446" s="185"/>
      <c r="L446" s="185"/>
      <c r="M446" s="185"/>
      <c r="N446" s="186"/>
      <c r="O446" s="186"/>
      <c r="P446" s="186"/>
      <c r="Q446" s="186"/>
      <c r="R446" s="186"/>
      <c r="S446" s="186"/>
      <c r="T446" s="186"/>
      <c r="U446" s="186"/>
      <c r="V446" s="186"/>
      <c r="W446" s="186"/>
      <c r="X446" s="186"/>
      <c r="Y446" s="186"/>
      <c r="Z446" s="186"/>
      <c r="AA446" s="186"/>
      <c r="AB446" s="186"/>
      <c r="AC446" s="186"/>
      <c r="AD446" s="186"/>
      <c r="AE446" s="186"/>
      <c r="AF446" s="186"/>
      <c r="AG446" s="186"/>
      <c r="AH446" s="186"/>
      <c r="AI446" s="186"/>
      <c r="AJ446" s="186"/>
      <c r="AK446" s="186"/>
      <c r="AL446" s="186"/>
      <c r="AM446" s="186"/>
      <c r="AN446" s="186"/>
      <c r="AO446" s="186"/>
      <c r="AP446" s="186"/>
      <c r="AQ446" s="186"/>
      <c r="AR446" s="186"/>
      <c r="AS446" s="186"/>
      <c r="AT446" s="186"/>
      <c r="AU446" s="186"/>
      <c r="AV446" s="186"/>
      <c r="AW446" s="186"/>
      <c r="AX446" s="186"/>
      <c r="AY446" s="186"/>
      <c r="AZ446" s="186"/>
      <c r="BA446" s="186"/>
      <c r="BB446" s="186"/>
      <c r="BC446" s="186"/>
      <c r="BD446" s="186"/>
      <c r="BE446" s="186"/>
      <c r="BF446" s="186"/>
      <c r="BG446" s="186"/>
      <c r="BH446" s="186"/>
      <c r="BI446" s="186"/>
      <c r="BJ446" s="186"/>
      <c r="BK446" s="186"/>
      <c r="BL446" s="186"/>
      <c r="BM446" s="186"/>
      <c r="BN446" s="186"/>
      <c r="BO446" s="186"/>
      <c r="BP446" s="186"/>
      <c r="BQ446" s="186"/>
      <c r="BR446" s="186"/>
      <c r="BS446" s="186"/>
      <c r="BT446" s="186"/>
      <c r="BU446" s="186"/>
      <c r="BV446" s="186"/>
      <c r="BW446" s="186"/>
      <c r="BX446" s="186"/>
      <c r="BY446" s="186"/>
      <c r="BZ446" s="186"/>
      <c r="CA446" s="186"/>
      <c r="CB446" s="186"/>
      <c r="CC446" s="186"/>
      <c r="CD446" s="186"/>
      <c r="CE446" s="186"/>
      <c r="CF446" s="186"/>
      <c r="CG446" s="186"/>
      <c r="CH446" s="186"/>
      <c r="CI446" s="186"/>
      <c r="CJ446" s="186"/>
      <c r="CK446" s="186"/>
      <c r="CL446" s="186"/>
      <c r="CM446" s="186"/>
      <c r="CN446" s="186"/>
      <c r="CO446" s="186"/>
      <c r="CP446" s="186"/>
      <c r="CQ446" s="186"/>
      <c r="CR446" s="186"/>
      <c r="CS446" s="186"/>
      <c r="CT446" s="186"/>
      <c r="CU446" s="186"/>
      <c r="CV446" s="186"/>
      <c r="CW446" s="186"/>
      <c r="CX446" s="186"/>
      <c r="CY446" s="186"/>
      <c r="CZ446" s="186"/>
      <c r="DA446" s="186"/>
      <c r="DB446" s="186"/>
      <c r="DC446" s="186"/>
      <c r="DD446" s="186"/>
      <c r="DE446" s="186"/>
      <c r="DF446" s="186"/>
      <c r="DG446" s="186"/>
      <c r="DH446" s="186"/>
      <c r="DI446" s="186"/>
      <c r="DJ446" s="186"/>
      <c r="DK446" s="186"/>
      <c r="DL446" s="186"/>
      <c r="DM446" s="186"/>
      <c r="DN446" s="186"/>
      <c r="DO446" s="186"/>
      <c r="DP446" s="186"/>
      <c r="DQ446" s="186"/>
      <c r="DR446" s="186"/>
      <c r="DS446" s="186"/>
      <c r="DT446" s="186"/>
      <c r="DU446" s="186"/>
      <c r="DV446" s="186"/>
      <c r="DW446" s="186"/>
      <c r="DX446" s="186"/>
      <c r="DY446" s="186"/>
      <c r="DZ446" s="186"/>
      <c r="EA446" s="186"/>
      <c r="EB446" s="186"/>
      <c r="EC446" s="186"/>
      <c r="ED446" s="186"/>
      <c r="EE446" s="186"/>
      <c r="EF446" s="186"/>
      <c r="EG446" s="186"/>
      <c r="EH446" s="186"/>
      <c r="EI446" s="186"/>
      <c r="EJ446" s="186"/>
      <c r="EK446" s="186"/>
      <c r="EL446" s="186"/>
      <c r="EM446" s="186"/>
      <c r="EN446" s="186"/>
      <c r="EO446" s="186"/>
      <c r="EP446" s="186"/>
      <c r="EQ446" s="186"/>
      <c r="ER446" s="186"/>
      <c r="ES446" s="186"/>
      <c r="ET446" s="186"/>
      <c r="EU446" s="186"/>
      <c r="EV446" s="186"/>
      <c r="EW446" s="186"/>
      <c r="EX446" s="186"/>
      <c r="EY446" s="186"/>
      <c r="EZ446" s="186"/>
      <c r="FA446" s="186"/>
      <c r="FB446" s="186"/>
      <c r="FC446" s="186"/>
      <c r="FD446" s="186"/>
      <c r="FE446" s="186"/>
      <c r="FF446" s="186"/>
      <c r="FG446" s="186"/>
      <c r="FH446" s="186"/>
      <c r="FI446" s="186"/>
      <c r="FJ446" s="186"/>
      <c r="FK446" s="186"/>
      <c r="FL446" s="186"/>
      <c r="FM446" s="186"/>
      <c r="FN446" s="186"/>
      <c r="FO446" s="186"/>
      <c r="FP446" s="186"/>
      <c r="FQ446" s="186"/>
      <c r="FR446" s="186"/>
      <c r="FS446" s="186"/>
      <c r="FT446" s="186"/>
      <c r="FU446" s="186"/>
      <c r="FV446" s="186"/>
      <c r="FW446" s="186"/>
      <c r="FX446" s="186"/>
      <c r="FY446" s="186"/>
      <c r="FZ446" s="186"/>
      <c r="GA446" s="186"/>
      <c r="GB446" s="186"/>
      <c r="GC446" s="186"/>
      <c r="GD446" s="186"/>
      <c r="GE446" s="186"/>
      <c r="GF446" s="186"/>
      <c r="GG446" s="186"/>
      <c r="GH446" s="186"/>
      <c r="GI446" s="186"/>
      <c r="GJ446" s="186"/>
      <c r="GK446" s="186"/>
      <c r="GL446" s="186"/>
      <c r="GM446" s="186"/>
      <c r="GN446" s="186"/>
      <c r="GO446" s="186"/>
      <c r="GP446" s="186"/>
      <c r="GQ446" s="186"/>
      <c r="GR446" s="186"/>
      <c r="GS446" s="186"/>
      <c r="GT446" s="186"/>
      <c r="GU446" s="186"/>
      <c r="GV446" s="186"/>
      <c r="GW446" s="186"/>
      <c r="GX446" s="186"/>
      <c r="GY446" s="186"/>
      <c r="GZ446" s="186"/>
      <c r="HA446" s="186"/>
      <c r="HB446" s="186"/>
      <c r="HC446" s="186"/>
      <c r="HD446" s="186"/>
      <c r="HE446" s="186"/>
      <c r="HF446" s="186"/>
      <c r="HG446" s="186"/>
      <c r="HH446" s="186"/>
      <c r="HI446" s="186"/>
      <c r="HJ446" s="186"/>
      <c r="HK446" s="186"/>
      <c r="HL446" s="186"/>
      <c r="HM446" s="186"/>
      <c r="HN446" s="186"/>
      <c r="HO446" s="186"/>
      <c r="HP446" s="186"/>
      <c r="HQ446" s="186"/>
      <c r="HR446" s="186"/>
      <c r="HS446" s="186"/>
      <c r="HT446" s="186"/>
      <c r="HU446" s="186"/>
      <c r="HV446" s="186"/>
      <c r="HW446" s="186"/>
      <c r="HX446" s="186"/>
      <c r="HY446" s="186"/>
      <c r="HZ446" s="186"/>
      <c r="IA446" s="186"/>
      <c r="IB446" s="186"/>
      <c r="IC446" s="186"/>
      <c r="ID446" s="186"/>
      <c r="IE446" s="186"/>
      <c r="IF446" s="186"/>
      <c r="IG446" s="186"/>
      <c r="IH446" s="186"/>
      <c r="II446" s="186"/>
      <c r="IJ446" s="186"/>
      <c r="IK446" s="186"/>
      <c r="IL446" s="186"/>
      <c r="IM446" s="186"/>
      <c r="IN446" s="186"/>
      <c r="IO446" s="186"/>
      <c r="IP446" s="186"/>
      <c r="IQ446" s="186"/>
      <c r="IR446" s="186"/>
      <c r="IS446" s="186"/>
      <c r="IT446" s="186"/>
      <c r="IU446" s="186"/>
      <c r="IV446" s="186"/>
      <c r="IW446" s="186"/>
      <c r="IX446" s="186"/>
      <c r="IY446" s="186"/>
      <c r="IZ446" s="186"/>
      <c r="JA446" s="186"/>
      <c r="JB446" s="186"/>
      <c r="JC446" s="186"/>
      <c r="JD446" s="186"/>
      <c r="JE446" s="186"/>
      <c r="JF446" s="186"/>
      <c r="JG446" s="186"/>
      <c r="JH446" s="186"/>
      <c r="JI446" s="186"/>
      <c r="JJ446" s="186"/>
      <c r="JK446" s="186"/>
      <c r="JL446" s="186"/>
      <c r="JM446" s="186"/>
      <c r="JN446" s="186"/>
      <c r="JO446" s="186"/>
      <c r="JP446" s="186"/>
      <c r="JQ446" s="186"/>
      <c r="JR446" s="186"/>
      <c r="JS446" s="186"/>
      <c r="JT446" s="186"/>
      <c r="JU446" s="186"/>
      <c r="JV446" s="186"/>
      <c r="JW446" s="186"/>
      <c r="JX446" s="186"/>
      <c r="JY446" s="186"/>
      <c r="JZ446" s="186"/>
      <c r="KA446" s="186"/>
      <c r="KB446" s="186"/>
      <c r="KC446" s="186"/>
      <c r="KD446" s="186"/>
      <c r="KE446" s="186"/>
      <c r="KF446" s="186"/>
      <c r="KG446" s="186"/>
      <c r="KH446" s="186"/>
      <c r="KI446" s="186"/>
      <c r="KJ446" s="186"/>
      <c r="KK446" s="186"/>
      <c r="KL446" s="186"/>
      <c r="KM446" s="186"/>
      <c r="KN446" s="186"/>
      <c r="KO446" s="186"/>
      <c r="KP446" s="186"/>
      <c r="KQ446" s="186"/>
      <c r="KR446" s="186"/>
      <c r="KS446" s="186"/>
      <c r="KT446" s="186"/>
      <c r="KU446" s="186"/>
      <c r="KV446" s="186"/>
      <c r="KW446" s="186"/>
      <c r="KX446" s="186"/>
      <c r="KY446" s="186"/>
      <c r="KZ446" s="186"/>
      <c r="LA446" s="186"/>
      <c r="LB446" s="186"/>
      <c r="LC446" s="186"/>
      <c r="LD446" s="186"/>
      <c r="LE446" s="186"/>
      <c r="LF446" s="186"/>
      <c r="LG446" s="186"/>
      <c r="LH446" s="186"/>
      <c r="LI446" s="186"/>
      <c r="LJ446" s="186"/>
      <c r="LK446" s="186"/>
      <c r="LL446" s="186"/>
      <c r="LM446" s="186"/>
      <c r="LN446" s="186"/>
      <c r="LO446" s="186"/>
      <c r="LP446" s="186"/>
      <c r="LQ446" s="186"/>
      <c r="LR446" s="186"/>
      <c r="LS446" s="186"/>
      <c r="LT446" s="186"/>
      <c r="LU446" s="186"/>
      <c r="LV446" s="186"/>
      <c r="LW446" s="186"/>
      <c r="LX446" s="186"/>
      <c r="LY446" s="186"/>
      <c r="LZ446" s="186"/>
      <c r="MA446" s="186"/>
      <c r="MB446" s="186"/>
      <c r="MC446" s="186"/>
      <c r="MD446" s="186"/>
      <c r="ME446" s="186"/>
      <c r="MF446" s="186"/>
      <c r="MG446" s="186"/>
      <c r="MH446" s="186"/>
      <c r="MI446" s="186"/>
      <c r="MJ446" s="186"/>
      <c r="MK446" s="186"/>
      <c r="ML446" s="186"/>
      <c r="MM446" s="186"/>
      <c r="MN446" s="186"/>
      <c r="MO446" s="186"/>
      <c r="MP446" s="186"/>
      <c r="MQ446" s="186"/>
      <c r="MR446" s="186"/>
      <c r="MS446" s="186"/>
      <c r="MT446" s="186"/>
      <c r="MU446" s="186"/>
      <c r="MV446" s="186"/>
      <c r="MW446" s="186"/>
      <c r="MX446" s="186"/>
      <c r="MY446" s="186"/>
      <c r="MZ446" s="186"/>
      <c r="NA446" s="186"/>
      <c r="NB446" s="186"/>
      <c r="NC446" s="186"/>
      <c r="ND446" s="186"/>
      <c r="NE446" s="186"/>
      <c r="NF446" s="186"/>
      <c r="NG446" s="186"/>
      <c r="NH446" s="186"/>
      <c r="NI446" s="186"/>
      <c r="NJ446" s="186"/>
      <c r="NK446" s="186"/>
      <c r="NL446" s="186"/>
      <c r="NM446" s="186"/>
      <c r="NN446" s="186"/>
      <c r="NO446" s="186"/>
      <c r="NP446" s="186"/>
      <c r="NQ446" s="186"/>
      <c r="NR446" s="186"/>
      <c r="NS446" s="186"/>
      <c r="NT446" s="186"/>
      <c r="NU446" s="186"/>
      <c r="NV446" s="186"/>
      <c r="NW446" s="186"/>
      <c r="NX446" s="186"/>
      <c r="NY446" s="186"/>
      <c r="NZ446" s="186"/>
      <c r="OA446" s="186"/>
      <c r="OB446" s="186"/>
      <c r="OC446" s="186"/>
      <c r="OD446" s="186"/>
      <c r="OE446" s="186"/>
      <c r="OF446" s="186"/>
      <c r="OG446" s="186"/>
      <c r="OH446" s="186"/>
      <c r="OI446" s="186"/>
      <c r="OJ446" s="186"/>
      <c r="OK446" s="186"/>
      <c r="OL446" s="186"/>
      <c r="OM446" s="186"/>
      <c r="ON446" s="186"/>
      <c r="OO446" s="186"/>
      <c r="OP446" s="186"/>
      <c r="OQ446" s="186"/>
      <c r="OR446" s="186"/>
      <c r="OS446" s="186"/>
      <c r="OT446" s="186"/>
      <c r="OU446" s="186"/>
      <c r="OV446" s="186"/>
      <c r="OW446" s="186"/>
      <c r="OX446" s="186"/>
      <c r="OY446" s="186"/>
      <c r="OZ446" s="186"/>
      <c r="PA446" s="186"/>
      <c r="PB446" s="186"/>
      <c r="PC446" s="186"/>
      <c r="PD446" s="186"/>
      <c r="PE446" s="186"/>
      <c r="PF446" s="186"/>
      <c r="PG446" s="186"/>
      <c r="PH446" s="186"/>
      <c r="PI446" s="186"/>
      <c r="PJ446" s="186"/>
      <c r="PK446" s="186"/>
      <c r="PL446" s="186"/>
      <c r="PM446" s="186"/>
      <c r="PN446" s="186"/>
      <c r="PO446" s="186"/>
      <c r="PP446" s="186"/>
      <c r="PQ446" s="186"/>
      <c r="PR446" s="186"/>
      <c r="PS446" s="186"/>
      <c r="PT446" s="186"/>
      <c r="PU446" s="186"/>
      <c r="PV446" s="186"/>
      <c r="PW446" s="186"/>
      <c r="PX446" s="186"/>
      <c r="PY446" s="186"/>
      <c r="PZ446" s="186"/>
      <c r="QA446" s="186"/>
      <c r="QB446" s="186"/>
      <c r="QC446" s="186"/>
      <c r="QD446" s="186"/>
      <c r="QE446" s="186"/>
      <c r="QF446" s="186"/>
      <c r="QG446" s="186"/>
      <c r="QH446" s="186"/>
      <c r="QI446" s="186"/>
      <c r="QJ446" s="186"/>
      <c r="QK446" s="186"/>
      <c r="QL446" s="186"/>
      <c r="QM446" s="186"/>
      <c r="QN446" s="186"/>
      <c r="QO446" s="186"/>
      <c r="QP446" s="186"/>
      <c r="QQ446" s="186"/>
      <c r="QR446" s="186"/>
      <c r="QS446" s="186"/>
      <c r="QT446" s="186"/>
      <c r="QU446" s="186"/>
      <c r="QV446" s="186"/>
      <c r="QW446" s="186"/>
      <c r="QX446" s="186"/>
      <c r="QY446" s="186"/>
      <c r="QZ446" s="186"/>
      <c r="RA446" s="186"/>
      <c r="RB446" s="186"/>
      <c r="RC446" s="186"/>
      <c r="RD446" s="186"/>
      <c r="RE446" s="186"/>
      <c r="RF446" s="186"/>
      <c r="RG446" s="186"/>
      <c r="RH446" s="186"/>
      <c r="RI446" s="186"/>
      <c r="RJ446" s="186"/>
      <c r="RK446" s="186"/>
      <c r="RL446" s="186"/>
      <c r="RM446" s="186"/>
      <c r="RN446" s="186"/>
      <c r="RO446" s="186"/>
      <c r="RP446" s="186"/>
      <c r="RQ446" s="186"/>
      <c r="RR446" s="186"/>
      <c r="RS446" s="186"/>
      <c r="RT446" s="186"/>
      <c r="RU446" s="186"/>
      <c r="RV446" s="186"/>
      <c r="RW446" s="186"/>
      <c r="RX446" s="186"/>
      <c r="RY446" s="186"/>
      <c r="RZ446" s="186"/>
      <c r="SA446" s="186"/>
      <c r="SB446" s="186"/>
      <c r="SC446" s="186"/>
      <c r="SD446" s="186"/>
      <c r="SE446" s="186"/>
      <c r="SF446" s="186"/>
      <c r="SG446" s="186"/>
      <c r="SH446" s="186"/>
      <c r="SI446" s="186"/>
      <c r="SJ446" s="186"/>
      <c r="SK446" s="186"/>
      <c r="SL446" s="186"/>
      <c r="SM446" s="186"/>
      <c r="SN446" s="186"/>
      <c r="SO446" s="186"/>
      <c r="SP446" s="186"/>
      <c r="SQ446" s="186"/>
      <c r="SR446" s="186"/>
      <c r="SS446" s="186"/>
      <c r="ST446" s="186"/>
      <c r="SU446" s="186"/>
      <c r="SV446" s="186"/>
      <c r="SW446" s="186"/>
      <c r="SX446" s="186"/>
      <c r="SY446" s="186"/>
      <c r="SZ446" s="186"/>
      <c r="TA446" s="186"/>
      <c r="TB446" s="186"/>
      <c r="TC446" s="186"/>
      <c r="TD446" s="186"/>
      <c r="TE446" s="186"/>
      <c r="TF446" s="186"/>
      <c r="TG446" s="186"/>
      <c r="TH446" s="186"/>
      <c r="TI446" s="186"/>
      <c r="TJ446" s="186"/>
      <c r="TK446" s="186"/>
      <c r="TL446" s="186"/>
      <c r="TM446" s="186"/>
      <c r="TN446" s="186"/>
      <c r="TO446" s="186"/>
      <c r="TP446" s="186"/>
      <c r="TQ446" s="186"/>
      <c r="TR446" s="186"/>
      <c r="TS446" s="186"/>
      <c r="TT446" s="186"/>
      <c r="TU446" s="186"/>
      <c r="TV446" s="186"/>
      <c r="TW446" s="186"/>
      <c r="TX446" s="186"/>
      <c r="TY446" s="186"/>
      <c r="TZ446" s="186"/>
      <c r="UA446" s="186"/>
      <c r="UB446" s="186"/>
      <c r="UC446" s="186"/>
      <c r="UD446" s="186"/>
      <c r="UE446" s="186"/>
      <c r="UF446" s="186"/>
      <c r="UG446" s="186"/>
      <c r="UH446" s="186"/>
      <c r="UI446" s="186"/>
      <c r="UJ446" s="186"/>
      <c r="UK446" s="186"/>
      <c r="UL446" s="186"/>
      <c r="UM446" s="186"/>
      <c r="UN446" s="186"/>
      <c r="UO446" s="186"/>
      <c r="UP446" s="186"/>
      <c r="UQ446" s="186"/>
      <c r="UR446" s="186"/>
      <c r="US446" s="186"/>
      <c r="UT446" s="186"/>
      <c r="UU446" s="186"/>
      <c r="UV446" s="186"/>
      <c r="UW446" s="186"/>
      <c r="UX446" s="186"/>
      <c r="UY446" s="186"/>
      <c r="UZ446" s="186"/>
      <c r="VA446" s="186"/>
      <c r="VB446" s="186"/>
      <c r="VC446" s="186"/>
      <c r="VD446" s="186"/>
      <c r="VE446" s="186"/>
      <c r="VF446" s="186"/>
      <c r="VG446" s="186"/>
      <c r="VH446" s="186"/>
      <c r="VI446" s="186"/>
      <c r="VJ446" s="186"/>
      <c r="VK446" s="186"/>
      <c r="VL446" s="186"/>
      <c r="VM446" s="186"/>
      <c r="VN446" s="186"/>
      <c r="VO446" s="186"/>
      <c r="VP446" s="186"/>
      <c r="VQ446" s="186"/>
      <c r="VR446" s="186"/>
      <c r="VS446" s="186"/>
      <c r="VT446" s="186"/>
      <c r="VU446" s="186"/>
      <c r="VV446" s="186"/>
      <c r="VW446" s="186"/>
      <c r="VX446" s="186"/>
      <c r="VY446" s="186"/>
      <c r="VZ446" s="186"/>
      <c r="WA446" s="186"/>
      <c r="WB446" s="186"/>
      <c r="WC446" s="186"/>
      <c r="WD446" s="186"/>
      <c r="WE446" s="186"/>
      <c r="WF446" s="186"/>
      <c r="WG446" s="186"/>
      <c r="WH446" s="186"/>
      <c r="WI446" s="186"/>
      <c r="WJ446" s="186"/>
      <c r="WK446" s="186"/>
      <c r="WL446" s="186"/>
      <c r="WM446" s="186"/>
      <c r="WN446" s="186"/>
      <c r="WO446" s="186"/>
      <c r="WP446" s="186"/>
      <c r="WQ446" s="186"/>
      <c r="WR446" s="186"/>
      <c r="WS446" s="186"/>
      <c r="WT446" s="186"/>
      <c r="WU446" s="186"/>
      <c r="WV446" s="186"/>
      <c r="WW446" s="186"/>
      <c r="WX446" s="186"/>
      <c r="WY446" s="186"/>
      <c r="WZ446" s="186"/>
      <c r="XA446" s="186"/>
      <c r="XB446" s="186"/>
      <c r="XC446" s="186"/>
      <c r="XD446" s="186"/>
      <c r="XE446" s="186"/>
      <c r="XF446" s="186"/>
      <c r="XG446" s="186"/>
      <c r="XH446" s="186"/>
      <c r="XI446" s="186"/>
      <c r="XJ446" s="186"/>
      <c r="XK446" s="186"/>
      <c r="XL446" s="186"/>
      <c r="XM446" s="186"/>
      <c r="XN446" s="186"/>
      <c r="XO446" s="186"/>
      <c r="XP446" s="186"/>
      <c r="XQ446" s="186"/>
      <c r="XR446" s="186"/>
      <c r="XS446" s="186"/>
      <c r="XT446" s="186"/>
      <c r="XU446" s="186"/>
      <c r="XV446" s="186"/>
      <c r="XW446" s="186"/>
      <c r="XX446" s="186"/>
      <c r="XY446" s="186"/>
      <c r="XZ446" s="186"/>
      <c r="YA446" s="186"/>
      <c r="YB446" s="186"/>
      <c r="YC446" s="186"/>
      <c r="YD446" s="186"/>
      <c r="YE446" s="186"/>
      <c r="YF446" s="186"/>
      <c r="YG446" s="186"/>
      <c r="YH446" s="186"/>
      <c r="YI446" s="186"/>
      <c r="YJ446" s="186"/>
      <c r="YK446" s="186"/>
      <c r="YL446" s="186"/>
      <c r="YM446" s="186"/>
      <c r="YN446" s="186"/>
      <c r="YO446" s="186"/>
      <c r="YP446" s="186"/>
      <c r="YQ446" s="186"/>
      <c r="YR446" s="186"/>
      <c r="YS446" s="186"/>
      <c r="YT446" s="186"/>
      <c r="YU446" s="186"/>
      <c r="YV446" s="186"/>
      <c r="YW446" s="186"/>
      <c r="YX446" s="186"/>
      <c r="YY446" s="186"/>
      <c r="YZ446" s="186"/>
      <c r="ZA446" s="186"/>
      <c r="ZB446" s="186"/>
      <c r="ZC446" s="186"/>
      <c r="ZD446" s="186"/>
      <c r="ZE446" s="186"/>
      <c r="ZF446" s="186"/>
      <c r="ZG446" s="186"/>
      <c r="ZH446" s="186"/>
      <c r="ZI446" s="186"/>
      <c r="ZJ446" s="186"/>
      <c r="ZK446" s="186"/>
      <c r="ZL446" s="186"/>
      <c r="ZM446" s="186"/>
      <c r="ZN446" s="186"/>
      <c r="ZO446" s="186"/>
      <c r="ZP446" s="186"/>
      <c r="ZQ446" s="186"/>
      <c r="ZR446" s="186"/>
      <c r="ZS446" s="186"/>
      <c r="ZT446" s="186"/>
      <c r="ZU446" s="186"/>
      <c r="ZV446" s="186"/>
      <c r="ZW446" s="186"/>
      <c r="ZX446" s="186"/>
      <c r="ZY446" s="186"/>
      <c r="ZZ446" s="186"/>
      <c r="AAA446" s="186"/>
      <c r="AAB446" s="186"/>
      <c r="AAC446" s="186"/>
      <c r="AAD446" s="186"/>
      <c r="AAE446" s="186"/>
      <c r="AAF446" s="186"/>
      <c r="AAG446" s="186"/>
      <c r="AAH446" s="186"/>
      <c r="AAI446" s="186"/>
      <c r="AAJ446" s="186"/>
      <c r="AAK446" s="186"/>
      <c r="AAL446" s="186"/>
      <c r="AAM446" s="186"/>
      <c r="AAN446" s="186"/>
      <c r="AAO446" s="186"/>
      <c r="AAP446" s="186"/>
      <c r="AAQ446" s="186"/>
      <c r="AAR446" s="186"/>
      <c r="AAS446" s="186"/>
      <c r="AAT446" s="186"/>
      <c r="AAU446" s="186"/>
      <c r="AAV446" s="186"/>
      <c r="AAW446" s="186"/>
      <c r="AAX446" s="186"/>
      <c r="AAY446" s="186"/>
      <c r="AAZ446" s="186"/>
      <c r="ABA446" s="186"/>
      <c r="ABB446" s="186"/>
      <c r="ABC446" s="186"/>
      <c r="ABD446" s="186"/>
      <c r="ABE446" s="186"/>
      <c r="ABF446" s="186"/>
      <c r="ABG446" s="186"/>
      <c r="ABH446" s="186"/>
      <c r="ABI446" s="186"/>
      <c r="ABJ446" s="186"/>
      <c r="ABK446" s="186"/>
      <c r="ABL446" s="186"/>
      <c r="ABM446" s="186"/>
      <c r="ABN446" s="186"/>
      <c r="ABO446" s="186"/>
      <c r="ABP446" s="186"/>
      <c r="ABQ446" s="186"/>
      <c r="ABR446" s="186"/>
      <c r="ABS446" s="186"/>
      <c r="ABT446" s="186"/>
      <c r="ABU446" s="186"/>
      <c r="ABV446" s="186"/>
      <c r="ABW446" s="186"/>
      <c r="ABX446" s="186"/>
      <c r="ABY446" s="186"/>
      <c r="ABZ446" s="186"/>
      <c r="ACA446" s="186"/>
      <c r="ACB446" s="186"/>
      <c r="ACC446" s="186"/>
      <c r="ACD446" s="186"/>
      <c r="ACE446" s="186"/>
      <c r="ACF446" s="186"/>
      <c r="ACG446" s="186"/>
      <c r="ACH446" s="186"/>
      <c r="ACI446" s="186"/>
      <c r="ACJ446" s="186"/>
      <c r="ACK446" s="186"/>
      <c r="ACL446" s="186"/>
      <c r="ACM446" s="186"/>
      <c r="ACN446" s="186"/>
      <c r="ACO446" s="186"/>
      <c r="ACP446" s="186"/>
      <c r="ACQ446" s="186"/>
      <c r="ACR446" s="186"/>
      <c r="ACS446" s="186"/>
      <c r="ACT446" s="186"/>
      <c r="ACU446" s="186"/>
      <c r="ACV446" s="186"/>
      <c r="ACW446" s="186"/>
      <c r="ACX446" s="186"/>
      <c r="ACY446" s="186"/>
      <c r="ACZ446" s="186"/>
      <c r="ADA446" s="186"/>
      <c r="ADB446" s="186"/>
      <c r="ADC446" s="186"/>
      <c r="ADD446" s="186"/>
      <c r="ADE446" s="186"/>
      <c r="ADF446" s="186"/>
      <c r="ADG446" s="186"/>
      <c r="ADH446" s="186"/>
      <c r="ADI446" s="186"/>
      <c r="ADJ446" s="186"/>
      <c r="ADK446" s="186"/>
      <c r="ADL446" s="186"/>
      <c r="ADM446" s="186"/>
      <c r="ADN446" s="186"/>
      <c r="ADO446" s="186"/>
      <c r="ADP446" s="186"/>
      <c r="ADQ446" s="186"/>
      <c r="ADR446" s="186"/>
      <c r="ADS446" s="186"/>
      <c r="ADT446" s="186"/>
      <c r="ADU446" s="186"/>
      <c r="ADV446" s="186"/>
      <c r="ADW446" s="186"/>
      <c r="ADX446" s="186"/>
      <c r="ADY446" s="186"/>
      <c r="ADZ446" s="186"/>
      <c r="AEA446" s="186"/>
      <c r="AEB446" s="186"/>
      <c r="AEC446" s="186"/>
      <c r="AED446" s="186"/>
      <c r="AEE446" s="186"/>
      <c r="AEF446" s="186"/>
      <c r="AEG446" s="186"/>
      <c r="AEH446" s="186"/>
      <c r="AEI446" s="186"/>
      <c r="AEJ446" s="186"/>
      <c r="AEK446" s="186"/>
      <c r="AEL446" s="186"/>
      <c r="AEM446" s="186"/>
      <c r="AEN446" s="186"/>
      <c r="AEO446" s="186"/>
      <c r="AEP446" s="186"/>
      <c r="AEQ446" s="186"/>
      <c r="AER446" s="186"/>
      <c r="AES446" s="186"/>
      <c r="AET446" s="186"/>
      <c r="AEU446" s="186"/>
      <c r="AEV446" s="186"/>
      <c r="AEW446" s="186"/>
      <c r="AEX446" s="186"/>
      <c r="AEY446" s="186"/>
      <c r="AEZ446" s="186"/>
      <c r="AFA446" s="186"/>
      <c r="AFB446" s="186"/>
      <c r="AFC446" s="186"/>
      <c r="AFD446" s="186"/>
      <c r="AFE446" s="186"/>
      <c r="AFF446" s="186"/>
      <c r="AFG446" s="186"/>
      <c r="AFH446" s="186"/>
      <c r="AFI446" s="186"/>
      <c r="AFJ446" s="186"/>
      <c r="AFK446" s="186"/>
      <c r="AFL446" s="186"/>
      <c r="AFM446" s="186"/>
      <c r="AFN446" s="186"/>
      <c r="AFO446" s="186"/>
      <c r="AFP446" s="186"/>
      <c r="AFQ446" s="186"/>
      <c r="AFR446" s="186"/>
      <c r="AFS446" s="186"/>
      <c r="AFT446" s="186"/>
      <c r="AFU446" s="186"/>
      <c r="AFV446" s="186"/>
      <c r="AFW446" s="186"/>
      <c r="AFX446" s="186"/>
      <c r="AFY446" s="186"/>
      <c r="AFZ446" s="186"/>
      <c r="AGA446" s="186"/>
      <c r="AGB446" s="186"/>
      <c r="AGC446" s="186"/>
      <c r="AGD446" s="186"/>
      <c r="AGE446" s="186"/>
      <c r="AGF446" s="186"/>
      <c r="AGG446" s="186"/>
      <c r="AGH446" s="186"/>
      <c r="AGI446" s="186"/>
      <c r="AGJ446" s="186"/>
      <c r="AGK446" s="186"/>
      <c r="AGL446" s="186"/>
      <c r="AGM446" s="186"/>
      <c r="AGN446" s="186"/>
      <c r="AGO446" s="186"/>
      <c r="AGP446" s="186"/>
      <c r="AGQ446" s="186"/>
      <c r="AGR446" s="186"/>
      <c r="AGS446" s="186"/>
      <c r="AGT446" s="186"/>
      <c r="AGU446" s="186"/>
      <c r="AGV446" s="186"/>
      <c r="AGW446" s="186"/>
      <c r="AGX446" s="186"/>
      <c r="AGY446" s="186"/>
      <c r="AGZ446" s="186"/>
      <c r="AHA446" s="186"/>
      <c r="AHB446" s="186"/>
      <c r="AHC446" s="186"/>
      <c r="AHD446" s="186"/>
      <c r="AHE446" s="186"/>
      <c r="AHF446" s="186"/>
      <c r="AHG446" s="186"/>
      <c r="AHH446" s="186"/>
      <c r="AHI446" s="186"/>
      <c r="AHJ446" s="186"/>
      <c r="AHK446" s="186"/>
      <c r="AHL446" s="186"/>
      <c r="AHM446" s="186"/>
      <c r="AHN446" s="186"/>
      <c r="AHO446" s="186"/>
      <c r="AHP446" s="186"/>
      <c r="AHQ446" s="186"/>
      <c r="AHR446" s="186"/>
      <c r="AHS446" s="186"/>
      <c r="AHT446" s="186"/>
      <c r="AHU446" s="186"/>
      <c r="AHV446" s="186"/>
      <c r="AHW446" s="186"/>
      <c r="AHX446" s="186"/>
      <c r="AHY446" s="186"/>
      <c r="AHZ446" s="186"/>
      <c r="AIA446" s="186"/>
      <c r="AIB446" s="186"/>
      <c r="AIC446" s="186"/>
      <c r="AID446" s="186"/>
      <c r="AIE446" s="186"/>
      <c r="AIF446" s="186"/>
      <c r="AIG446" s="186"/>
      <c r="AIH446" s="186"/>
      <c r="AII446" s="186"/>
      <c r="AIJ446" s="186"/>
      <c r="AIK446" s="186"/>
      <c r="AIL446" s="186"/>
      <c r="AIM446" s="186"/>
      <c r="AIN446" s="186"/>
      <c r="AIO446" s="186"/>
      <c r="AIP446" s="186"/>
      <c r="AIQ446" s="186"/>
      <c r="AIR446" s="186"/>
      <c r="AIS446" s="186"/>
      <c r="AIT446" s="186"/>
      <c r="AIU446" s="186"/>
      <c r="AIV446" s="186"/>
      <c r="AIW446" s="186"/>
      <c r="AIX446" s="186"/>
      <c r="AIY446" s="186"/>
      <c r="AIZ446" s="186"/>
      <c r="AJA446" s="186"/>
      <c r="AJB446" s="186"/>
      <c r="AJC446" s="186"/>
      <c r="AJD446" s="186"/>
      <c r="AJE446" s="186"/>
      <c r="AJF446" s="186"/>
      <c r="AJG446" s="186"/>
      <c r="AJH446" s="186"/>
      <c r="AJI446" s="186"/>
      <c r="AJJ446" s="186"/>
      <c r="AJK446" s="186"/>
      <c r="AJL446" s="186"/>
      <c r="AJM446" s="186"/>
      <c r="AJN446" s="186"/>
      <c r="AJO446" s="186"/>
      <c r="AJP446" s="186"/>
      <c r="AJQ446" s="186"/>
      <c r="AJR446" s="186"/>
      <c r="AJS446" s="186"/>
      <c r="AJT446" s="186"/>
      <c r="AJU446" s="186"/>
      <c r="AJV446" s="186"/>
      <c r="AJW446" s="186"/>
      <c r="AJX446" s="186"/>
      <c r="AJY446" s="186"/>
      <c r="AJZ446" s="186"/>
      <c r="AKA446" s="186"/>
      <c r="AKB446" s="186"/>
      <c r="AKC446" s="186"/>
      <c r="AKD446" s="186"/>
      <c r="AKE446" s="186"/>
      <c r="AKF446" s="186"/>
      <c r="AKG446" s="186"/>
      <c r="AKH446" s="186"/>
      <c r="AKI446" s="186"/>
      <c r="AKJ446" s="186"/>
      <c r="AKK446" s="186"/>
      <c r="AKL446" s="186"/>
      <c r="AKM446" s="186"/>
      <c r="AKN446" s="186"/>
      <c r="AKO446" s="186"/>
      <c r="AKP446" s="186"/>
      <c r="AKQ446" s="186"/>
      <c r="AKR446" s="186"/>
      <c r="AKS446" s="186"/>
      <c r="AKT446" s="186"/>
      <c r="AKU446" s="186"/>
      <c r="AKV446" s="186"/>
      <c r="AKW446" s="186"/>
      <c r="AKX446" s="186"/>
      <c r="AKY446" s="186"/>
      <c r="AKZ446" s="186"/>
      <c r="ALA446" s="186"/>
      <c r="ALB446" s="186"/>
      <c r="ALC446" s="186"/>
      <c r="ALD446" s="186"/>
      <c r="ALE446" s="186"/>
      <c r="ALF446" s="186"/>
      <c r="ALG446" s="186"/>
      <c r="ALH446" s="186"/>
      <c r="ALI446" s="186"/>
      <c r="ALJ446" s="186"/>
      <c r="ALK446" s="186"/>
      <c r="ALL446" s="186"/>
      <c r="ALM446" s="186"/>
      <c r="ALN446" s="186"/>
      <c r="ALO446" s="186"/>
      <c r="ALP446" s="186"/>
      <c r="ALQ446" s="186"/>
      <c r="ALR446" s="186"/>
      <c r="ALS446" s="186"/>
      <c r="ALT446" s="186"/>
      <c r="ALU446" s="186"/>
      <c r="ALV446" s="186"/>
      <c r="ALW446" s="186"/>
      <c r="ALX446" s="186"/>
      <c r="ALY446" s="186"/>
      <c r="ALZ446" s="186"/>
      <c r="AMA446" s="186"/>
      <c r="AMB446" s="186"/>
      <c r="AMC446" s="186"/>
      <c r="AMD446" s="186"/>
      <c r="AME446" s="186"/>
      <c r="AMF446" s="186"/>
      <c r="AMG446" s="186"/>
      <c r="AMH446" s="186"/>
      <c r="AMI446" s="186"/>
      <c r="AMJ446" s="186"/>
      <c r="AMK446" s="186"/>
    </row>
    <row r="447" spans="1:1025" ht="60">
      <c r="A447" s="184" t="s">
        <v>405</v>
      </c>
      <c r="B447" s="184" t="s">
        <v>2293</v>
      </c>
      <c r="C447" s="184" t="s">
        <v>2287</v>
      </c>
      <c r="D447" s="184" t="s">
        <v>2288</v>
      </c>
      <c r="E447" s="184" t="s">
        <v>1618</v>
      </c>
      <c r="F447" s="184" t="s">
        <v>2312</v>
      </c>
      <c r="G447" s="115" t="s">
        <v>2313</v>
      </c>
      <c r="H447" s="115" t="s">
        <v>1293</v>
      </c>
      <c r="I447" s="115" t="s">
        <v>2314</v>
      </c>
      <c r="J447" s="115" t="s">
        <v>2315</v>
      </c>
      <c r="K447" s="185"/>
      <c r="L447" s="185"/>
      <c r="M447" s="185"/>
      <c r="N447" s="186"/>
      <c r="O447" s="186"/>
      <c r="P447" s="186"/>
      <c r="Q447" s="186"/>
      <c r="R447" s="186"/>
      <c r="S447" s="186"/>
      <c r="T447" s="186"/>
      <c r="U447" s="186"/>
      <c r="V447" s="186"/>
      <c r="W447" s="186"/>
      <c r="X447" s="186"/>
      <c r="Y447" s="186"/>
      <c r="Z447" s="186"/>
      <c r="AA447" s="186"/>
      <c r="AB447" s="186"/>
      <c r="AC447" s="186"/>
      <c r="AD447" s="186"/>
      <c r="AE447" s="186"/>
      <c r="AF447" s="186"/>
      <c r="AG447" s="186"/>
      <c r="AH447" s="186"/>
      <c r="AI447" s="186"/>
      <c r="AJ447" s="186"/>
      <c r="AK447" s="186"/>
      <c r="AL447" s="186"/>
      <c r="AM447" s="186"/>
      <c r="AN447" s="186"/>
      <c r="AO447" s="186"/>
      <c r="AP447" s="186"/>
      <c r="AQ447" s="186"/>
      <c r="AR447" s="186"/>
      <c r="AS447" s="186"/>
      <c r="AT447" s="186"/>
      <c r="AU447" s="186"/>
      <c r="AV447" s="186"/>
      <c r="AW447" s="186"/>
      <c r="AX447" s="186"/>
      <c r="AY447" s="186"/>
      <c r="AZ447" s="186"/>
      <c r="BA447" s="186"/>
      <c r="BB447" s="186"/>
      <c r="BC447" s="186"/>
      <c r="BD447" s="186"/>
      <c r="BE447" s="186"/>
      <c r="BF447" s="186"/>
      <c r="BG447" s="186"/>
      <c r="BH447" s="186"/>
      <c r="BI447" s="186"/>
      <c r="BJ447" s="186"/>
      <c r="BK447" s="186"/>
      <c r="BL447" s="186"/>
      <c r="BM447" s="186"/>
      <c r="BN447" s="186"/>
      <c r="BO447" s="186"/>
      <c r="BP447" s="186"/>
      <c r="BQ447" s="186"/>
      <c r="BR447" s="186"/>
      <c r="BS447" s="186"/>
      <c r="BT447" s="186"/>
      <c r="BU447" s="186"/>
      <c r="BV447" s="186"/>
      <c r="BW447" s="186"/>
      <c r="BX447" s="186"/>
      <c r="BY447" s="186"/>
      <c r="BZ447" s="186"/>
      <c r="CA447" s="186"/>
      <c r="CB447" s="186"/>
      <c r="CC447" s="186"/>
      <c r="CD447" s="186"/>
      <c r="CE447" s="186"/>
      <c r="CF447" s="186"/>
      <c r="CG447" s="186"/>
      <c r="CH447" s="186"/>
      <c r="CI447" s="186"/>
      <c r="CJ447" s="186"/>
      <c r="CK447" s="186"/>
      <c r="CL447" s="186"/>
      <c r="CM447" s="186"/>
      <c r="CN447" s="186"/>
      <c r="CO447" s="186"/>
      <c r="CP447" s="186"/>
      <c r="CQ447" s="186"/>
      <c r="CR447" s="186"/>
      <c r="CS447" s="186"/>
      <c r="CT447" s="186"/>
      <c r="CU447" s="186"/>
      <c r="CV447" s="186"/>
      <c r="CW447" s="186"/>
      <c r="CX447" s="186"/>
      <c r="CY447" s="186"/>
      <c r="CZ447" s="186"/>
      <c r="DA447" s="186"/>
      <c r="DB447" s="186"/>
      <c r="DC447" s="186"/>
      <c r="DD447" s="186"/>
      <c r="DE447" s="186"/>
      <c r="DF447" s="186"/>
      <c r="DG447" s="186"/>
      <c r="DH447" s="186"/>
      <c r="DI447" s="186"/>
      <c r="DJ447" s="186"/>
      <c r="DK447" s="186"/>
      <c r="DL447" s="186"/>
      <c r="DM447" s="186"/>
      <c r="DN447" s="186"/>
      <c r="DO447" s="186"/>
      <c r="DP447" s="186"/>
      <c r="DQ447" s="186"/>
      <c r="DR447" s="186"/>
      <c r="DS447" s="186"/>
      <c r="DT447" s="186"/>
      <c r="DU447" s="186"/>
      <c r="DV447" s="186"/>
      <c r="DW447" s="186"/>
      <c r="DX447" s="186"/>
      <c r="DY447" s="186"/>
      <c r="DZ447" s="186"/>
      <c r="EA447" s="186"/>
      <c r="EB447" s="186"/>
      <c r="EC447" s="186"/>
      <c r="ED447" s="186"/>
      <c r="EE447" s="186"/>
      <c r="EF447" s="186"/>
      <c r="EG447" s="186"/>
      <c r="EH447" s="186"/>
      <c r="EI447" s="186"/>
      <c r="EJ447" s="186"/>
      <c r="EK447" s="186"/>
      <c r="EL447" s="186"/>
      <c r="EM447" s="186"/>
      <c r="EN447" s="186"/>
      <c r="EO447" s="186"/>
      <c r="EP447" s="186"/>
      <c r="EQ447" s="186"/>
      <c r="ER447" s="186"/>
      <c r="ES447" s="186"/>
      <c r="ET447" s="186"/>
      <c r="EU447" s="186"/>
      <c r="EV447" s="186"/>
      <c r="EW447" s="186"/>
      <c r="EX447" s="186"/>
      <c r="EY447" s="186"/>
      <c r="EZ447" s="186"/>
      <c r="FA447" s="186"/>
      <c r="FB447" s="186"/>
      <c r="FC447" s="186"/>
      <c r="FD447" s="186"/>
      <c r="FE447" s="186"/>
      <c r="FF447" s="186"/>
      <c r="FG447" s="186"/>
      <c r="FH447" s="186"/>
      <c r="FI447" s="186"/>
      <c r="FJ447" s="186"/>
      <c r="FK447" s="186"/>
      <c r="FL447" s="186"/>
      <c r="FM447" s="186"/>
      <c r="FN447" s="186"/>
      <c r="FO447" s="186"/>
      <c r="FP447" s="186"/>
      <c r="FQ447" s="186"/>
      <c r="FR447" s="186"/>
      <c r="FS447" s="186"/>
      <c r="FT447" s="186"/>
      <c r="FU447" s="186"/>
      <c r="FV447" s="186"/>
      <c r="FW447" s="186"/>
      <c r="FX447" s="186"/>
      <c r="FY447" s="186"/>
      <c r="FZ447" s="186"/>
      <c r="GA447" s="186"/>
      <c r="GB447" s="186"/>
      <c r="GC447" s="186"/>
      <c r="GD447" s="186"/>
      <c r="GE447" s="186"/>
      <c r="GF447" s="186"/>
      <c r="GG447" s="186"/>
      <c r="GH447" s="186"/>
      <c r="GI447" s="186"/>
      <c r="GJ447" s="186"/>
      <c r="GK447" s="186"/>
      <c r="GL447" s="186"/>
      <c r="GM447" s="186"/>
      <c r="GN447" s="186"/>
      <c r="GO447" s="186"/>
      <c r="GP447" s="186"/>
      <c r="GQ447" s="186"/>
      <c r="GR447" s="186"/>
      <c r="GS447" s="186"/>
      <c r="GT447" s="186"/>
      <c r="GU447" s="186"/>
      <c r="GV447" s="186"/>
      <c r="GW447" s="186"/>
      <c r="GX447" s="186"/>
      <c r="GY447" s="186"/>
      <c r="GZ447" s="186"/>
      <c r="HA447" s="186"/>
      <c r="HB447" s="186"/>
      <c r="HC447" s="186"/>
      <c r="HD447" s="186"/>
      <c r="HE447" s="186"/>
      <c r="HF447" s="186"/>
      <c r="HG447" s="186"/>
      <c r="HH447" s="186"/>
      <c r="HI447" s="186"/>
      <c r="HJ447" s="186"/>
      <c r="HK447" s="186"/>
      <c r="HL447" s="186"/>
      <c r="HM447" s="186"/>
      <c r="HN447" s="186"/>
      <c r="HO447" s="186"/>
      <c r="HP447" s="186"/>
      <c r="HQ447" s="186"/>
      <c r="HR447" s="186"/>
      <c r="HS447" s="186"/>
      <c r="HT447" s="186"/>
      <c r="HU447" s="186"/>
      <c r="HV447" s="186"/>
      <c r="HW447" s="186"/>
      <c r="HX447" s="186"/>
      <c r="HY447" s="186"/>
      <c r="HZ447" s="186"/>
      <c r="IA447" s="186"/>
      <c r="IB447" s="186"/>
      <c r="IC447" s="186"/>
      <c r="ID447" s="186"/>
      <c r="IE447" s="186"/>
      <c r="IF447" s="186"/>
      <c r="IG447" s="186"/>
      <c r="IH447" s="186"/>
      <c r="II447" s="186"/>
      <c r="IJ447" s="186"/>
      <c r="IK447" s="186"/>
      <c r="IL447" s="186"/>
      <c r="IM447" s="186"/>
      <c r="IN447" s="186"/>
      <c r="IO447" s="186"/>
      <c r="IP447" s="186"/>
      <c r="IQ447" s="186"/>
      <c r="IR447" s="186"/>
      <c r="IS447" s="186"/>
      <c r="IT447" s="186"/>
      <c r="IU447" s="186"/>
      <c r="IV447" s="186"/>
      <c r="IW447" s="186"/>
      <c r="IX447" s="186"/>
      <c r="IY447" s="186"/>
      <c r="IZ447" s="186"/>
      <c r="JA447" s="186"/>
      <c r="JB447" s="186"/>
      <c r="JC447" s="186"/>
      <c r="JD447" s="186"/>
      <c r="JE447" s="186"/>
      <c r="JF447" s="186"/>
      <c r="JG447" s="186"/>
      <c r="JH447" s="186"/>
      <c r="JI447" s="186"/>
      <c r="JJ447" s="186"/>
      <c r="JK447" s="186"/>
      <c r="JL447" s="186"/>
      <c r="JM447" s="186"/>
      <c r="JN447" s="186"/>
      <c r="JO447" s="186"/>
      <c r="JP447" s="186"/>
      <c r="JQ447" s="186"/>
      <c r="JR447" s="186"/>
      <c r="JS447" s="186"/>
      <c r="JT447" s="186"/>
      <c r="JU447" s="186"/>
      <c r="JV447" s="186"/>
      <c r="JW447" s="186"/>
      <c r="JX447" s="186"/>
      <c r="JY447" s="186"/>
      <c r="JZ447" s="186"/>
      <c r="KA447" s="186"/>
      <c r="KB447" s="186"/>
      <c r="KC447" s="186"/>
      <c r="KD447" s="186"/>
      <c r="KE447" s="186"/>
      <c r="KF447" s="186"/>
      <c r="KG447" s="186"/>
      <c r="KH447" s="186"/>
      <c r="KI447" s="186"/>
      <c r="KJ447" s="186"/>
      <c r="KK447" s="186"/>
      <c r="KL447" s="186"/>
      <c r="KM447" s="186"/>
      <c r="KN447" s="186"/>
      <c r="KO447" s="186"/>
      <c r="KP447" s="186"/>
      <c r="KQ447" s="186"/>
      <c r="KR447" s="186"/>
      <c r="KS447" s="186"/>
      <c r="KT447" s="186"/>
      <c r="KU447" s="186"/>
      <c r="KV447" s="186"/>
      <c r="KW447" s="186"/>
      <c r="KX447" s="186"/>
      <c r="KY447" s="186"/>
      <c r="KZ447" s="186"/>
      <c r="LA447" s="186"/>
      <c r="LB447" s="186"/>
      <c r="LC447" s="186"/>
      <c r="LD447" s="186"/>
      <c r="LE447" s="186"/>
      <c r="LF447" s="186"/>
      <c r="LG447" s="186"/>
      <c r="LH447" s="186"/>
      <c r="LI447" s="186"/>
      <c r="LJ447" s="186"/>
      <c r="LK447" s="186"/>
      <c r="LL447" s="186"/>
      <c r="LM447" s="186"/>
      <c r="LN447" s="186"/>
      <c r="LO447" s="186"/>
      <c r="LP447" s="186"/>
      <c r="LQ447" s="186"/>
      <c r="LR447" s="186"/>
      <c r="LS447" s="186"/>
      <c r="LT447" s="186"/>
      <c r="LU447" s="186"/>
      <c r="LV447" s="186"/>
      <c r="LW447" s="186"/>
      <c r="LX447" s="186"/>
      <c r="LY447" s="186"/>
      <c r="LZ447" s="186"/>
      <c r="MA447" s="186"/>
      <c r="MB447" s="186"/>
      <c r="MC447" s="186"/>
      <c r="MD447" s="186"/>
      <c r="ME447" s="186"/>
      <c r="MF447" s="186"/>
      <c r="MG447" s="186"/>
      <c r="MH447" s="186"/>
      <c r="MI447" s="186"/>
      <c r="MJ447" s="186"/>
      <c r="MK447" s="186"/>
      <c r="ML447" s="186"/>
      <c r="MM447" s="186"/>
      <c r="MN447" s="186"/>
      <c r="MO447" s="186"/>
      <c r="MP447" s="186"/>
      <c r="MQ447" s="186"/>
      <c r="MR447" s="186"/>
      <c r="MS447" s="186"/>
      <c r="MT447" s="186"/>
      <c r="MU447" s="186"/>
      <c r="MV447" s="186"/>
      <c r="MW447" s="186"/>
      <c r="MX447" s="186"/>
      <c r="MY447" s="186"/>
      <c r="MZ447" s="186"/>
      <c r="NA447" s="186"/>
      <c r="NB447" s="186"/>
      <c r="NC447" s="186"/>
      <c r="ND447" s="186"/>
      <c r="NE447" s="186"/>
      <c r="NF447" s="186"/>
      <c r="NG447" s="186"/>
      <c r="NH447" s="186"/>
      <c r="NI447" s="186"/>
      <c r="NJ447" s="186"/>
      <c r="NK447" s="186"/>
      <c r="NL447" s="186"/>
      <c r="NM447" s="186"/>
      <c r="NN447" s="186"/>
      <c r="NO447" s="186"/>
      <c r="NP447" s="186"/>
      <c r="NQ447" s="186"/>
      <c r="NR447" s="186"/>
      <c r="NS447" s="186"/>
      <c r="NT447" s="186"/>
      <c r="NU447" s="186"/>
      <c r="NV447" s="186"/>
      <c r="NW447" s="186"/>
      <c r="NX447" s="186"/>
      <c r="NY447" s="186"/>
      <c r="NZ447" s="186"/>
      <c r="OA447" s="186"/>
      <c r="OB447" s="186"/>
      <c r="OC447" s="186"/>
      <c r="OD447" s="186"/>
      <c r="OE447" s="186"/>
      <c r="OF447" s="186"/>
      <c r="OG447" s="186"/>
      <c r="OH447" s="186"/>
      <c r="OI447" s="186"/>
      <c r="OJ447" s="186"/>
      <c r="OK447" s="186"/>
      <c r="OL447" s="186"/>
      <c r="OM447" s="186"/>
      <c r="ON447" s="186"/>
      <c r="OO447" s="186"/>
      <c r="OP447" s="186"/>
      <c r="OQ447" s="186"/>
      <c r="OR447" s="186"/>
      <c r="OS447" s="186"/>
      <c r="OT447" s="186"/>
      <c r="OU447" s="186"/>
      <c r="OV447" s="186"/>
      <c r="OW447" s="186"/>
      <c r="OX447" s="186"/>
      <c r="OY447" s="186"/>
      <c r="OZ447" s="186"/>
      <c r="PA447" s="186"/>
      <c r="PB447" s="186"/>
      <c r="PC447" s="186"/>
      <c r="PD447" s="186"/>
      <c r="PE447" s="186"/>
      <c r="PF447" s="186"/>
      <c r="PG447" s="186"/>
      <c r="PH447" s="186"/>
      <c r="PI447" s="186"/>
      <c r="PJ447" s="186"/>
      <c r="PK447" s="186"/>
      <c r="PL447" s="186"/>
      <c r="PM447" s="186"/>
      <c r="PN447" s="186"/>
      <c r="PO447" s="186"/>
      <c r="PP447" s="186"/>
      <c r="PQ447" s="186"/>
      <c r="PR447" s="186"/>
      <c r="PS447" s="186"/>
      <c r="PT447" s="186"/>
      <c r="PU447" s="186"/>
      <c r="PV447" s="186"/>
      <c r="PW447" s="186"/>
      <c r="PX447" s="186"/>
      <c r="PY447" s="186"/>
      <c r="PZ447" s="186"/>
      <c r="QA447" s="186"/>
      <c r="QB447" s="186"/>
      <c r="QC447" s="186"/>
      <c r="QD447" s="186"/>
      <c r="QE447" s="186"/>
      <c r="QF447" s="186"/>
      <c r="QG447" s="186"/>
      <c r="QH447" s="186"/>
      <c r="QI447" s="186"/>
      <c r="QJ447" s="186"/>
      <c r="QK447" s="186"/>
      <c r="QL447" s="186"/>
      <c r="QM447" s="186"/>
      <c r="QN447" s="186"/>
      <c r="QO447" s="186"/>
      <c r="QP447" s="186"/>
      <c r="QQ447" s="186"/>
      <c r="QR447" s="186"/>
      <c r="QS447" s="186"/>
      <c r="QT447" s="186"/>
      <c r="QU447" s="186"/>
      <c r="QV447" s="186"/>
      <c r="QW447" s="186"/>
      <c r="QX447" s="186"/>
      <c r="QY447" s="186"/>
      <c r="QZ447" s="186"/>
      <c r="RA447" s="186"/>
      <c r="RB447" s="186"/>
      <c r="RC447" s="186"/>
      <c r="RD447" s="186"/>
      <c r="RE447" s="186"/>
      <c r="RF447" s="186"/>
      <c r="RG447" s="186"/>
      <c r="RH447" s="186"/>
      <c r="RI447" s="186"/>
      <c r="RJ447" s="186"/>
      <c r="RK447" s="186"/>
      <c r="RL447" s="186"/>
      <c r="RM447" s="186"/>
      <c r="RN447" s="186"/>
      <c r="RO447" s="186"/>
      <c r="RP447" s="186"/>
      <c r="RQ447" s="186"/>
      <c r="RR447" s="186"/>
      <c r="RS447" s="186"/>
      <c r="RT447" s="186"/>
      <c r="RU447" s="186"/>
      <c r="RV447" s="186"/>
      <c r="RW447" s="186"/>
      <c r="RX447" s="186"/>
      <c r="RY447" s="186"/>
      <c r="RZ447" s="186"/>
      <c r="SA447" s="186"/>
      <c r="SB447" s="186"/>
      <c r="SC447" s="186"/>
      <c r="SD447" s="186"/>
      <c r="SE447" s="186"/>
      <c r="SF447" s="186"/>
      <c r="SG447" s="186"/>
      <c r="SH447" s="186"/>
      <c r="SI447" s="186"/>
      <c r="SJ447" s="186"/>
      <c r="SK447" s="186"/>
      <c r="SL447" s="186"/>
      <c r="SM447" s="186"/>
      <c r="SN447" s="186"/>
      <c r="SO447" s="186"/>
      <c r="SP447" s="186"/>
      <c r="SQ447" s="186"/>
      <c r="SR447" s="186"/>
      <c r="SS447" s="186"/>
      <c r="ST447" s="186"/>
      <c r="SU447" s="186"/>
      <c r="SV447" s="186"/>
      <c r="SW447" s="186"/>
      <c r="SX447" s="186"/>
      <c r="SY447" s="186"/>
      <c r="SZ447" s="186"/>
      <c r="TA447" s="186"/>
      <c r="TB447" s="186"/>
      <c r="TC447" s="186"/>
      <c r="TD447" s="186"/>
      <c r="TE447" s="186"/>
      <c r="TF447" s="186"/>
      <c r="TG447" s="186"/>
      <c r="TH447" s="186"/>
      <c r="TI447" s="186"/>
      <c r="TJ447" s="186"/>
      <c r="TK447" s="186"/>
      <c r="TL447" s="186"/>
      <c r="TM447" s="186"/>
      <c r="TN447" s="186"/>
      <c r="TO447" s="186"/>
      <c r="TP447" s="186"/>
      <c r="TQ447" s="186"/>
      <c r="TR447" s="186"/>
      <c r="TS447" s="186"/>
      <c r="TT447" s="186"/>
      <c r="TU447" s="186"/>
      <c r="TV447" s="186"/>
      <c r="TW447" s="186"/>
      <c r="TX447" s="186"/>
      <c r="TY447" s="186"/>
      <c r="TZ447" s="186"/>
      <c r="UA447" s="186"/>
      <c r="UB447" s="186"/>
      <c r="UC447" s="186"/>
      <c r="UD447" s="186"/>
      <c r="UE447" s="186"/>
      <c r="UF447" s="186"/>
      <c r="UG447" s="186"/>
      <c r="UH447" s="186"/>
      <c r="UI447" s="186"/>
      <c r="UJ447" s="186"/>
      <c r="UK447" s="186"/>
      <c r="UL447" s="186"/>
      <c r="UM447" s="186"/>
      <c r="UN447" s="186"/>
      <c r="UO447" s="186"/>
      <c r="UP447" s="186"/>
      <c r="UQ447" s="186"/>
      <c r="UR447" s="186"/>
      <c r="US447" s="186"/>
      <c r="UT447" s="186"/>
      <c r="UU447" s="186"/>
      <c r="UV447" s="186"/>
      <c r="UW447" s="186"/>
      <c r="UX447" s="186"/>
      <c r="UY447" s="186"/>
      <c r="UZ447" s="186"/>
      <c r="VA447" s="186"/>
      <c r="VB447" s="186"/>
      <c r="VC447" s="186"/>
      <c r="VD447" s="186"/>
      <c r="VE447" s="186"/>
      <c r="VF447" s="186"/>
      <c r="VG447" s="186"/>
      <c r="VH447" s="186"/>
      <c r="VI447" s="186"/>
      <c r="VJ447" s="186"/>
      <c r="VK447" s="186"/>
      <c r="VL447" s="186"/>
      <c r="VM447" s="186"/>
      <c r="VN447" s="186"/>
      <c r="VO447" s="186"/>
      <c r="VP447" s="186"/>
      <c r="VQ447" s="186"/>
      <c r="VR447" s="186"/>
      <c r="VS447" s="186"/>
      <c r="VT447" s="186"/>
      <c r="VU447" s="186"/>
      <c r="VV447" s="186"/>
      <c r="VW447" s="186"/>
      <c r="VX447" s="186"/>
      <c r="VY447" s="186"/>
      <c r="VZ447" s="186"/>
      <c r="WA447" s="186"/>
      <c r="WB447" s="186"/>
      <c r="WC447" s="186"/>
      <c r="WD447" s="186"/>
      <c r="WE447" s="186"/>
      <c r="WF447" s="186"/>
      <c r="WG447" s="186"/>
      <c r="WH447" s="186"/>
      <c r="WI447" s="186"/>
      <c r="WJ447" s="186"/>
      <c r="WK447" s="186"/>
      <c r="WL447" s="186"/>
      <c r="WM447" s="186"/>
      <c r="WN447" s="186"/>
      <c r="WO447" s="186"/>
      <c r="WP447" s="186"/>
      <c r="WQ447" s="186"/>
      <c r="WR447" s="186"/>
      <c r="WS447" s="186"/>
      <c r="WT447" s="186"/>
      <c r="WU447" s="186"/>
      <c r="WV447" s="186"/>
      <c r="WW447" s="186"/>
      <c r="WX447" s="186"/>
      <c r="WY447" s="186"/>
      <c r="WZ447" s="186"/>
      <c r="XA447" s="186"/>
      <c r="XB447" s="186"/>
      <c r="XC447" s="186"/>
      <c r="XD447" s="186"/>
      <c r="XE447" s="186"/>
      <c r="XF447" s="186"/>
      <c r="XG447" s="186"/>
      <c r="XH447" s="186"/>
      <c r="XI447" s="186"/>
      <c r="XJ447" s="186"/>
      <c r="XK447" s="186"/>
      <c r="XL447" s="186"/>
      <c r="XM447" s="186"/>
      <c r="XN447" s="186"/>
      <c r="XO447" s="186"/>
      <c r="XP447" s="186"/>
      <c r="XQ447" s="186"/>
      <c r="XR447" s="186"/>
      <c r="XS447" s="186"/>
      <c r="XT447" s="186"/>
      <c r="XU447" s="186"/>
      <c r="XV447" s="186"/>
      <c r="XW447" s="186"/>
      <c r="XX447" s="186"/>
      <c r="XY447" s="186"/>
      <c r="XZ447" s="186"/>
      <c r="YA447" s="186"/>
      <c r="YB447" s="186"/>
      <c r="YC447" s="186"/>
      <c r="YD447" s="186"/>
      <c r="YE447" s="186"/>
      <c r="YF447" s="186"/>
      <c r="YG447" s="186"/>
      <c r="YH447" s="186"/>
      <c r="YI447" s="186"/>
      <c r="YJ447" s="186"/>
      <c r="YK447" s="186"/>
      <c r="YL447" s="186"/>
      <c r="YM447" s="186"/>
      <c r="YN447" s="186"/>
      <c r="YO447" s="186"/>
      <c r="YP447" s="186"/>
      <c r="YQ447" s="186"/>
      <c r="YR447" s="186"/>
      <c r="YS447" s="186"/>
      <c r="YT447" s="186"/>
      <c r="YU447" s="186"/>
      <c r="YV447" s="186"/>
      <c r="YW447" s="186"/>
      <c r="YX447" s="186"/>
      <c r="YY447" s="186"/>
      <c r="YZ447" s="186"/>
      <c r="ZA447" s="186"/>
      <c r="ZB447" s="186"/>
      <c r="ZC447" s="186"/>
      <c r="ZD447" s="186"/>
      <c r="ZE447" s="186"/>
      <c r="ZF447" s="186"/>
      <c r="ZG447" s="186"/>
      <c r="ZH447" s="186"/>
      <c r="ZI447" s="186"/>
      <c r="ZJ447" s="186"/>
      <c r="ZK447" s="186"/>
      <c r="ZL447" s="186"/>
      <c r="ZM447" s="186"/>
      <c r="ZN447" s="186"/>
      <c r="ZO447" s="186"/>
      <c r="ZP447" s="186"/>
      <c r="ZQ447" s="186"/>
      <c r="ZR447" s="186"/>
      <c r="ZS447" s="186"/>
      <c r="ZT447" s="186"/>
      <c r="ZU447" s="186"/>
      <c r="ZV447" s="186"/>
      <c r="ZW447" s="186"/>
      <c r="ZX447" s="186"/>
      <c r="ZY447" s="186"/>
      <c r="ZZ447" s="186"/>
      <c r="AAA447" s="186"/>
      <c r="AAB447" s="186"/>
      <c r="AAC447" s="186"/>
      <c r="AAD447" s="186"/>
      <c r="AAE447" s="186"/>
      <c r="AAF447" s="186"/>
      <c r="AAG447" s="186"/>
      <c r="AAH447" s="186"/>
      <c r="AAI447" s="186"/>
      <c r="AAJ447" s="186"/>
      <c r="AAK447" s="186"/>
      <c r="AAL447" s="186"/>
      <c r="AAM447" s="186"/>
      <c r="AAN447" s="186"/>
      <c r="AAO447" s="186"/>
      <c r="AAP447" s="186"/>
      <c r="AAQ447" s="186"/>
      <c r="AAR447" s="186"/>
      <c r="AAS447" s="186"/>
      <c r="AAT447" s="186"/>
      <c r="AAU447" s="186"/>
      <c r="AAV447" s="186"/>
      <c r="AAW447" s="186"/>
      <c r="AAX447" s="186"/>
      <c r="AAY447" s="186"/>
      <c r="AAZ447" s="186"/>
      <c r="ABA447" s="186"/>
      <c r="ABB447" s="186"/>
      <c r="ABC447" s="186"/>
      <c r="ABD447" s="186"/>
      <c r="ABE447" s="186"/>
      <c r="ABF447" s="186"/>
      <c r="ABG447" s="186"/>
      <c r="ABH447" s="186"/>
      <c r="ABI447" s="186"/>
      <c r="ABJ447" s="186"/>
      <c r="ABK447" s="186"/>
      <c r="ABL447" s="186"/>
      <c r="ABM447" s="186"/>
      <c r="ABN447" s="186"/>
      <c r="ABO447" s="186"/>
      <c r="ABP447" s="186"/>
      <c r="ABQ447" s="186"/>
      <c r="ABR447" s="186"/>
      <c r="ABS447" s="186"/>
      <c r="ABT447" s="186"/>
      <c r="ABU447" s="186"/>
      <c r="ABV447" s="186"/>
      <c r="ABW447" s="186"/>
      <c r="ABX447" s="186"/>
      <c r="ABY447" s="186"/>
      <c r="ABZ447" s="186"/>
      <c r="ACA447" s="186"/>
      <c r="ACB447" s="186"/>
      <c r="ACC447" s="186"/>
      <c r="ACD447" s="186"/>
      <c r="ACE447" s="186"/>
      <c r="ACF447" s="186"/>
      <c r="ACG447" s="186"/>
      <c r="ACH447" s="186"/>
      <c r="ACI447" s="186"/>
      <c r="ACJ447" s="186"/>
      <c r="ACK447" s="186"/>
      <c r="ACL447" s="186"/>
      <c r="ACM447" s="186"/>
      <c r="ACN447" s="186"/>
      <c r="ACO447" s="186"/>
      <c r="ACP447" s="186"/>
      <c r="ACQ447" s="186"/>
      <c r="ACR447" s="186"/>
      <c r="ACS447" s="186"/>
      <c r="ACT447" s="186"/>
      <c r="ACU447" s="186"/>
      <c r="ACV447" s="186"/>
      <c r="ACW447" s="186"/>
      <c r="ACX447" s="186"/>
      <c r="ACY447" s="186"/>
      <c r="ACZ447" s="186"/>
      <c r="ADA447" s="186"/>
      <c r="ADB447" s="186"/>
      <c r="ADC447" s="186"/>
      <c r="ADD447" s="186"/>
      <c r="ADE447" s="186"/>
      <c r="ADF447" s="186"/>
      <c r="ADG447" s="186"/>
      <c r="ADH447" s="186"/>
      <c r="ADI447" s="186"/>
      <c r="ADJ447" s="186"/>
      <c r="ADK447" s="186"/>
      <c r="ADL447" s="186"/>
      <c r="ADM447" s="186"/>
      <c r="ADN447" s="186"/>
      <c r="ADO447" s="186"/>
      <c r="ADP447" s="186"/>
      <c r="ADQ447" s="186"/>
      <c r="ADR447" s="186"/>
      <c r="ADS447" s="186"/>
      <c r="ADT447" s="186"/>
      <c r="ADU447" s="186"/>
      <c r="ADV447" s="186"/>
      <c r="ADW447" s="186"/>
      <c r="ADX447" s="186"/>
      <c r="ADY447" s="186"/>
      <c r="ADZ447" s="186"/>
      <c r="AEA447" s="186"/>
      <c r="AEB447" s="186"/>
      <c r="AEC447" s="186"/>
      <c r="AED447" s="186"/>
      <c r="AEE447" s="186"/>
      <c r="AEF447" s="186"/>
      <c r="AEG447" s="186"/>
      <c r="AEH447" s="186"/>
      <c r="AEI447" s="186"/>
      <c r="AEJ447" s="186"/>
      <c r="AEK447" s="186"/>
      <c r="AEL447" s="186"/>
      <c r="AEM447" s="186"/>
      <c r="AEN447" s="186"/>
      <c r="AEO447" s="186"/>
      <c r="AEP447" s="186"/>
      <c r="AEQ447" s="186"/>
      <c r="AER447" s="186"/>
      <c r="AES447" s="186"/>
      <c r="AET447" s="186"/>
      <c r="AEU447" s="186"/>
      <c r="AEV447" s="186"/>
      <c r="AEW447" s="186"/>
      <c r="AEX447" s="186"/>
      <c r="AEY447" s="186"/>
      <c r="AEZ447" s="186"/>
      <c r="AFA447" s="186"/>
      <c r="AFB447" s="186"/>
      <c r="AFC447" s="186"/>
      <c r="AFD447" s="186"/>
      <c r="AFE447" s="186"/>
      <c r="AFF447" s="186"/>
      <c r="AFG447" s="186"/>
      <c r="AFH447" s="186"/>
      <c r="AFI447" s="186"/>
      <c r="AFJ447" s="186"/>
      <c r="AFK447" s="186"/>
      <c r="AFL447" s="186"/>
      <c r="AFM447" s="186"/>
      <c r="AFN447" s="186"/>
      <c r="AFO447" s="186"/>
      <c r="AFP447" s="186"/>
      <c r="AFQ447" s="186"/>
      <c r="AFR447" s="186"/>
      <c r="AFS447" s="186"/>
      <c r="AFT447" s="186"/>
      <c r="AFU447" s="186"/>
      <c r="AFV447" s="186"/>
      <c r="AFW447" s="186"/>
      <c r="AFX447" s="186"/>
      <c r="AFY447" s="186"/>
      <c r="AFZ447" s="186"/>
      <c r="AGA447" s="186"/>
      <c r="AGB447" s="186"/>
      <c r="AGC447" s="186"/>
      <c r="AGD447" s="186"/>
      <c r="AGE447" s="186"/>
      <c r="AGF447" s="186"/>
      <c r="AGG447" s="186"/>
      <c r="AGH447" s="186"/>
      <c r="AGI447" s="186"/>
      <c r="AGJ447" s="186"/>
      <c r="AGK447" s="186"/>
      <c r="AGL447" s="186"/>
      <c r="AGM447" s="186"/>
      <c r="AGN447" s="186"/>
      <c r="AGO447" s="186"/>
      <c r="AGP447" s="186"/>
      <c r="AGQ447" s="186"/>
      <c r="AGR447" s="186"/>
      <c r="AGS447" s="186"/>
      <c r="AGT447" s="186"/>
      <c r="AGU447" s="186"/>
      <c r="AGV447" s="186"/>
      <c r="AGW447" s="186"/>
      <c r="AGX447" s="186"/>
      <c r="AGY447" s="186"/>
      <c r="AGZ447" s="186"/>
      <c r="AHA447" s="186"/>
      <c r="AHB447" s="186"/>
      <c r="AHC447" s="186"/>
      <c r="AHD447" s="186"/>
      <c r="AHE447" s="186"/>
      <c r="AHF447" s="186"/>
      <c r="AHG447" s="186"/>
      <c r="AHH447" s="186"/>
      <c r="AHI447" s="186"/>
      <c r="AHJ447" s="186"/>
      <c r="AHK447" s="186"/>
      <c r="AHL447" s="186"/>
      <c r="AHM447" s="186"/>
      <c r="AHN447" s="186"/>
      <c r="AHO447" s="186"/>
      <c r="AHP447" s="186"/>
      <c r="AHQ447" s="186"/>
      <c r="AHR447" s="186"/>
      <c r="AHS447" s="186"/>
      <c r="AHT447" s="186"/>
      <c r="AHU447" s="186"/>
      <c r="AHV447" s="186"/>
      <c r="AHW447" s="186"/>
      <c r="AHX447" s="186"/>
      <c r="AHY447" s="186"/>
      <c r="AHZ447" s="186"/>
      <c r="AIA447" s="186"/>
      <c r="AIB447" s="186"/>
      <c r="AIC447" s="186"/>
      <c r="AID447" s="186"/>
      <c r="AIE447" s="186"/>
      <c r="AIF447" s="186"/>
      <c r="AIG447" s="186"/>
      <c r="AIH447" s="186"/>
      <c r="AII447" s="186"/>
      <c r="AIJ447" s="186"/>
      <c r="AIK447" s="186"/>
      <c r="AIL447" s="186"/>
      <c r="AIM447" s="186"/>
      <c r="AIN447" s="186"/>
      <c r="AIO447" s="186"/>
      <c r="AIP447" s="186"/>
      <c r="AIQ447" s="186"/>
      <c r="AIR447" s="186"/>
      <c r="AIS447" s="186"/>
      <c r="AIT447" s="186"/>
      <c r="AIU447" s="186"/>
      <c r="AIV447" s="186"/>
      <c r="AIW447" s="186"/>
      <c r="AIX447" s="186"/>
      <c r="AIY447" s="186"/>
      <c r="AIZ447" s="186"/>
      <c r="AJA447" s="186"/>
      <c r="AJB447" s="186"/>
      <c r="AJC447" s="186"/>
      <c r="AJD447" s="186"/>
      <c r="AJE447" s="186"/>
      <c r="AJF447" s="186"/>
      <c r="AJG447" s="186"/>
      <c r="AJH447" s="186"/>
      <c r="AJI447" s="186"/>
      <c r="AJJ447" s="186"/>
      <c r="AJK447" s="186"/>
      <c r="AJL447" s="186"/>
      <c r="AJM447" s="186"/>
      <c r="AJN447" s="186"/>
      <c r="AJO447" s="186"/>
      <c r="AJP447" s="186"/>
      <c r="AJQ447" s="186"/>
      <c r="AJR447" s="186"/>
      <c r="AJS447" s="186"/>
      <c r="AJT447" s="186"/>
      <c r="AJU447" s="186"/>
      <c r="AJV447" s="186"/>
      <c r="AJW447" s="186"/>
      <c r="AJX447" s="186"/>
      <c r="AJY447" s="186"/>
      <c r="AJZ447" s="186"/>
      <c r="AKA447" s="186"/>
      <c r="AKB447" s="186"/>
      <c r="AKC447" s="186"/>
      <c r="AKD447" s="186"/>
      <c r="AKE447" s="186"/>
      <c r="AKF447" s="186"/>
      <c r="AKG447" s="186"/>
      <c r="AKH447" s="186"/>
      <c r="AKI447" s="186"/>
      <c r="AKJ447" s="186"/>
      <c r="AKK447" s="186"/>
      <c r="AKL447" s="186"/>
      <c r="AKM447" s="186"/>
      <c r="AKN447" s="186"/>
      <c r="AKO447" s="186"/>
      <c r="AKP447" s="186"/>
      <c r="AKQ447" s="186"/>
      <c r="AKR447" s="186"/>
      <c r="AKS447" s="186"/>
      <c r="AKT447" s="186"/>
      <c r="AKU447" s="186"/>
      <c r="AKV447" s="186"/>
      <c r="AKW447" s="186"/>
      <c r="AKX447" s="186"/>
      <c r="AKY447" s="186"/>
      <c r="AKZ447" s="186"/>
      <c r="ALA447" s="186"/>
      <c r="ALB447" s="186"/>
      <c r="ALC447" s="186"/>
      <c r="ALD447" s="186"/>
      <c r="ALE447" s="186"/>
      <c r="ALF447" s="186"/>
      <c r="ALG447" s="186"/>
      <c r="ALH447" s="186"/>
      <c r="ALI447" s="186"/>
      <c r="ALJ447" s="186"/>
      <c r="ALK447" s="186"/>
      <c r="ALL447" s="186"/>
      <c r="ALM447" s="186"/>
      <c r="ALN447" s="186"/>
      <c r="ALO447" s="186"/>
      <c r="ALP447" s="186"/>
      <c r="ALQ447" s="186"/>
      <c r="ALR447" s="186"/>
      <c r="ALS447" s="186"/>
      <c r="ALT447" s="186"/>
      <c r="ALU447" s="186"/>
      <c r="ALV447" s="186"/>
      <c r="ALW447" s="186"/>
      <c r="ALX447" s="186"/>
      <c r="ALY447" s="186"/>
      <c r="ALZ447" s="186"/>
      <c r="AMA447" s="186"/>
      <c r="AMB447" s="186"/>
      <c r="AMC447" s="186"/>
      <c r="AMD447" s="186"/>
      <c r="AME447" s="186"/>
      <c r="AMF447" s="186"/>
      <c r="AMG447" s="186"/>
      <c r="AMH447" s="186"/>
      <c r="AMI447" s="186"/>
      <c r="AMJ447" s="186"/>
      <c r="AMK447" s="186"/>
    </row>
    <row r="448" spans="1:1025" s="188" customFormat="1" ht="96">
      <c r="A448" s="27">
        <v>22012</v>
      </c>
      <c r="B448" s="27" t="s">
        <v>2316</v>
      </c>
      <c r="C448" s="27" t="s">
        <v>2317</v>
      </c>
      <c r="D448" s="27" t="s">
        <v>2318</v>
      </c>
      <c r="E448" s="27" t="s">
        <v>1618</v>
      </c>
      <c r="F448" s="27" t="s">
        <v>2319</v>
      </c>
      <c r="G448" s="27"/>
      <c r="H448" s="27"/>
      <c r="I448" s="27"/>
      <c r="J448" s="30"/>
      <c r="K448" s="187"/>
      <c r="L448" s="187"/>
      <c r="M448" s="187"/>
      <c r="N448" s="187"/>
      <c r="O448" s="187"/>
    </row>
    <row r="449" spans="1:15" s="188" customFormat="1" ht="96">
      <c r="A449" s="27">
        <v>22012</v>
      </c>
      <c r="B449" s="27" t="s">
        <v>2316</v>
      </c>
      <c r="C449" s="27" t="s">
        <v>2317</v>
      </c>
      <c r="D449" s="27" t="s">
        <v>2318</v>
      </c>
      <c r="E449" s="27" t="s">
        <v>1618</v>
      </c>
      <c r="F449" s="27" t="s">
        <v>2320</v>
      </c>
      <c r="G449" s="27"/>
      <c r="H449" s="27"/>
      <c r="I449" s="27"/>
      <c r="J449" s="30"/>
      <c r="K449" s="187"/>
      <c r="L449" s="187"/>
      <c r="M449" s="187"/>
      <c r="N449" s="187"/>
      <c r="O449" s="187"/>
    </row>
    <row r="450" spans="1:15" s="188" customFormat="1" ht="96">
      <c r="A450" s="27">
        <v>22012</v>
      </c>
      <c r="B450" s="27" t="s">
        <v>2316</v>
      </c>
      <c r="C450" s="27" t="s">
        <v>2317</v>
      </c>
      <c r="D450" s="27" t="s">
        <v>2318</v>
      </c>
      <c r="E450" s="27" t="s">
        <v>1618</v>
      </c>
      <c r="F450" s="27" t="s">
        <v>2321</v>
      </c>
      <c r="G450" s="27"/>
      <c r="H450" s="27"/>
      <c r="I450" s="27"/>
      <c r="J450" s="30"/>
      <c r="K450" s="187"/>
      <c r="L450" s="187"/>
      <c r="M450" s="187"/>
      <c r="N450" s="187"/>
      <c r="O450" s="187"/>
    </row>
    <row r="451" spans="1:15" s="188" customFormat="1" ht="96">
      <c r="A451" s="27">
        <v>22012</v>
      </c>
      <c r="B451" s="27" t="s">
        <v>2316</v>
      </c>
      <c r="C451" s="27" t="s">
        <v>2317</v>
      </c>
      <c r="D451" s="27" t="s">
        <v>2318</v>
      </c>
      <c r="E451" s="27" t="s">
        <v>1618</v>
      </c>
      <c r="F451" s="27" t="s">
        <v>2322</v>
      </c>
      <c r="G451" s="27"/>
      <c r="H451" s="27"/>
      <c r="I451" s="27"/>
      <c r="J451" s="30"/>
      <c r="K451" s="187"/>
      <c r="L451" s="187"/>
      <c r="M451" s="187"/>
      <c r="N451" s="187"/>
      <c r="O451" s="187"/>
    </row>
    <row r="452" spans="1:15" s="188" customFormat="1" ht="96">
      <c r="A452" s="27">
        <v>22012</v>
      </c>
      <c r="B452" s="27" t="s">
        <v>2323</v>
      </c>
      <c r="C452" s="27" t="s">
        <v>2317</v>
      </c>
      <c r="D452" s="27" t="s">
        <v>2318</v>
      </c>
      <c r="E452" s="27" t="s">
        <v>1427</v>
      </c>
      <c r="F452" s="27" t="s">
        <v>2319</v>
      </c>
      <c r="G452" s="27"/>
      <c r="H452" s="27"/>
      <c r="I452" s="27"/>
      <c r="J452" s="30"/>
      <c r="K452" s="187"/>
      <c r="L452" s="187"/>
      <c r="M452" s="187"/>
      <c r="N452" s="187"/>
      <c r="O452" s="187"/>
    </row>
    <row r="453" spans="1:15" s="188" customFormat="1" ht="96">
      <c r="A453" s="27">
        <v>22012</v>
      </c>
      <c r="B453" s="27" t="s">
        <v>2323</v>
      </c>
      <c r="C453" s="27" t="s">
        <v>2317</v>
      </c>
      <c r="D453" s="27" t="s">
        <v>2318</v>
      </c>
      <c r="E453" s="27" t="s">
        <v>1427</v>
      </c>
      <c r="F453" s="27" t="s">
        <v>2320</v>
      </c>
      <c r="G453" s="27"/>
      <c r="H453" s="27"/>
      <c r="I453" s="27"/>
      <c r="J453" s="30"/>
      <c r="K453" s="187"/>
      <c r="L453" s="187"/>
      <c r="M453" s="187"/>
      <c r="N453" s="187"/>
      <c r="O453" s="187"/>
    </row>
    <row r="454" spans="1:15" s="150" customFormat="1" ht="96">
      <c r="A454" s="27">
        <v>22012</v>
      </c>
      <c r="B454" s="27" t="s">
        <v>2323</v>
      </c>
      <c r="C454" s="27" t="s">
        <v>2317</v>
      </c>
      <c r="D454" s="27" t="s">
        <v>2318</v>
      </c>
      <c r="E454" s="27" t="s">
        <v>1427</v>
      </c>
      <c r="F454" s="27" t="s">
        <v>2322</v>
      </c>
      <c r="G454" s="27"/>
      <c r="H454" s="27"/>
      <c r="I454" s="27"/>
      <c r="J454" s="30"/>
    </row>
    <row r="455" spans="1:15" s="150" customFormat="1" ht="96">
      <c r="A455" s="27">
        <v>22012</v>
      </c>
      <c r="B455" s="27" t="s">
        <v>2323</v>
      </c>
      <c r="C455" s="27" t="s">
        <v>2317</v>
      </c>
      <c r="D455" s="27" t="s">
        <v>2318</v>
      </c>
      <c r="E455" s="27" t="s">
        <v>1427</v>
      </c>
      <c r="F455" s="27" t="s">
        <v>2324</v>
      </c>
      <c r="G455" s="27"/>
      <c r="H455" s="27"/>
      <c r="I455" s="27"/>
      <c r="J455" s="30"/>
    </row>
    <row r="456" spans="1:15" s="150" customFormat="1" ht="96">
      <c r="A456" s="27">
        <v>22012</v>
      </c>
      <c r="B456" s="27" t="s">
        <v>2325</v>
      </c>
      <c r="C456" s="27" t="s">
        <v>2317</v>
      </c>
      <c r="D456" s="27" t="s">
        <v>2318</v>
      </c>
      <c r="E456" s="27" t="s">
        <v>1806</v>
      </c>
      <c r="F456" s="27" t="s">
        <v>2319</v>
      </c>
      <c r="G456" s="27"/>
      <c r="H456" s="27"/>
      <c r="I456" s="27"/>
      <c r="J456" s="30"/>
    </row>
    <row r="457" spans="1:15" s="150" customFormat="1" ht="96">
      <c r="A457" s="27">
        <v>22012</v>
      </c>
      <c r="B457" s="27" t="s">
        <v>2326</v>
      </c>
      <c r="C457" s="27" t="s">
        <v>2317</v>
      </c>
      <c r="D457" s="27" t="s">
        <v>2318</v>
      </c>
      <c r="E457" s="27" t="s">
        <v>1463</v>
      </c>
      <c r="F457" s="27" t="s">
        <v>2327</v>
      </c>
      <c r="G457" s="27"/>
      <c r="H457" s="27"/>
      <c r="I457" s="27"/>
      <c r="J457" s="30"/>
    </row>
    <row r="458" spans="1:15" s="150" customFormat="1" ht="96">
      <c r="A458" s="27">
        <v>22012</v>
      </c>
      <c r="B458" s="27" t="s">
        <v>2326</v>
      </c>
      <c r="C458" s="27" t="s">
        <v>2317</v>
      </c>
      <c r="D458" s="27" t="s">
        <v>2318</v>
      </c>
      <c r="E458" s="27" t="s">
        <v>1463</v>
      </c>
      <c r="F458" s="27" t="s">
        <v>2328</v>
      </c>
      <c r="G458" s="27"/>
      <c r="H458" s="27"/>
      <c r="I458" s="27"/>
      <c r="J458" s="30"/>
    </row>
    <row r="459" spans="1:15" s="150" customFormat="1" ht="96">
      <c r="A459" s="27">
        <v>22012</v>
      </c>
      <c r="B459" s="27" t="s">
        <v>2326</v>
      </c>
      <c r="C459" s="27" t="s">
        <v>2317</v>
      </c>
      <c r="D459" s="27" t="s">
        <v>2318</v>
      </c>
      <c r="E459" s="27" t="s">
        <v>1463</v>
      </c>
      <c r="F459" s="27" t="s">
        <v>2329</v>
      </c>
      <c r="G459" s="27"/>
      <c r="H459" s="27"/>
      <c r="I459" s="27"/>
      <c r="J459" s="30"/>
    </row>
    <row r="460" spans="1:15" s="150" customFormat="1" ht="96">
      <c r="A460" s="27">
        <v>22012</v>
      </c>
      <c r="B460" s="27" t="s">
        <v>2326</v>
      </c>
      <c r="C460" s="27" t="s">
        <v>2317</v>
      </c>
      <c r="D460" s="27" t="s">
        <v>2318</v>
      </c>
      <c r="E460" s="27" t="s">
        <v>1463</v>
      </c>
      <c r="F460" s="27" t="s">
        <v>2330</v>
      </c>
      <c r="G460" s="27"/>
      <c r="H460" s="27"/>
      <c r="I460" s="27"/>
      <c r="J460" s="30"/>
    </row>
    <row r="461" spans="1:15" s="150" customFormat="1" ht="96">
      <c r="A461" s="27">
        <v>22012</v>
      </c>
      <c r="B461" s="27" t="s">
        <v>2326</v>
      </c>
      <c r="C461" s="27" t="s">
        <v>2317</v>
      </c>
      <c r="D461" s="27" t="s">
        <v>2318</v>
      </c>
      <c r="E461" s="27" t="s">
        <v>1463</v>
      </c>
      <c r="F461" s="27" t="s">
        <v>2331</v>
      </c>
      <c r="G461" s="27"/>
      <c r="H461" s="27"/>
      <c r="I461" s="27"/>
      <c r="J461" s="30"/>
    </row>
    <row r="462" spans="1:15" s="150" customFormat="1" ht="96">
      <c r="A462" s="27">
        <v>22012</v>
      </c>
      <c r="B462" s="27" t="s">
        <v>2326</v>
      </c>
      <c r="C462" s="27" t="s">
        <v>2317</v>
      </c>
      <c r="D462" s="27" t="s">
        <v>2318</v>
      </c>
      <c r="E462" s="27" t="s">
        <v>1463</v>
      </c>
      <c r="F462" s="27" t="s">
        <v>2332</v>
      </c>
      <c r="G462" s="27"/>
      <c r="H462" s="27"/>
      <c r="I462" s="27"/>
      <c r="J462" s="30"/>
    </row>
    <row r="463" spans="1:15" s="150" customFormat="1" ht="96">
      <c r="A463" s="27">
        <v>22012</v>
      </c>
      <c r="B463" s="27" t="s">
        <v>2326</v>
      </c>
      <c r="C463" s="27" t="s">
        <v>2317</v>
      </c>
      <c r="D463" s="27" t="s">
        <v>2318</v>
      </c>
      <c r="E463" s="27" t="s">
        <v>1463</v>
      </c>
      <c r="F463" s="27" t="s">
        <v>2333</v>
      </c>
      <c r="G463" s="27"/>
      <c r="H463" s="27"/>
      <c r="I463" s="27"/>
      <c r="J463" s="30"/>
    </row>
    <row r="464" spans="1:15" s="150" customFormat="1" ht="96">
      <c r="A464" s="27">
        <v>22012</v>
      </c>
      <c r="B464" s="27" t="s">
        <v>2326</v>
      </c>
      <c r="C464" s="27" t="s">
        <v>2317</v>
      </c>
      <c r="D464" s="27" t="s">
        <v>2318</v>
      </c>
      <c r="E464" s="27" t="s">
        <v>1463</v>
      </c>
      <c r="F464" s="27" t="s">
        <v>2334</v>
      </c>
      <c r="G464" s="27"/>
      <c r="H464" s="27"/>
      <c r="I464" s="27"/>
      <c r="J464" s="30"/>
    </row>
    <row r="465" spans="1:10" s="150" customFormat="1" ht="96">
      <c r="A465" s="27">
        <v>22012</v>
      </c>
      <c r="B465" s="27" t="s">
        <v>2326</v>
      </c>
      <c r="C465" s="27" t="s">
        <v>2317</v>
      </c>
      <c r="D465" s="27" t="s">
        <v>2318</v>
      </c>
      <c r="E465" s="27" t="s">
        <v>1463</v>
      </c>
      <c r="F465" s="27" t="s">
        <v>2335</v>
      </c>
      <c r="G465" s="27"/>
      <c r="H465" s="27"/>
      <c r="I465" s="27"/>
      <c r="J465" s="30"/>
    </row>
    <row r="466" spans="1:10" s="150" customFormat="1" ht="96">
      <c r="A466" s="27">
        <v>22012</v>
      </c>
      <c r="B466" s="27" t="s">
        <v>2326</v>
      </c>
      <c r="C466" s="27" t="s">
        <v>2317</v>
      </c>
      <c r="D466" s="27" t="s">
        <v>2318</v>
      </c>
      <c r="E466" s="27" t="s">
        <v>1463</v>
      </c>
      <c r="F466" s="27" t="s">
        <v>2336</v>
      </c>
      <c r="G466" s="27"/>
      <c r="H466" s="27"/>
      <c r="I466" s="27"/>
      <c r="J466" s="30"/>
    </row>
    <row r="467" spans="1:10" s="150" customFormat="1" ht="96">
      <c r="A467" s="27">
        <v>22012</v>
      </c>
      <c r="B467" s="27" t="s">
        <v>2326</v>
      </c>
      <c r="C467" s="27" t="s">
        <v>2317</v>
      </c>
      <c r="D467" s="27" t="s">
        <v>2318</v>
      </c>
      <c r="E467" s="27" t="s">
        <v>1463</v>
      </c>
      <c r="F467" s="27" t="s">
        <v>2337</v>
      </c>
      <c r="G467" s="27"/>
      <c r="H467" s="27"/>
      <c r="I467" s="27"/>
      <c r="J467" s="30"/>
    </row>
    <row r="468" spans="1:10" s="150" customFormat="1" ht="96">
      <c r="A468" s="27">
        <v>22012</v>
      </c>
      <c r="B468" s="27" t="s">
        <v>2326</v>
      </c>
      <c r="C468" s="27" t="s">
        <v>2317</v>
      </c>
      <c r="D468" s="27" t="s">
        <v>2318</v>
      </c>
      <c r="E468" s="27" t="s">
        <v>1463</v>
      </c>
      <c r="F468" s="27" t="s">
        <v>2338</v>
      </c>
      <c r="G468" s="27"/>
      <c r="H468" s="27"/>
      <c r="I468" s="27"/>
      <c r="J468" s="30"/>
    </row>
    <row r="469" spans="1:10" s="150" customFormat="1" ht="96">
      <c r="A469" s="27">
        <v>22012</v>
      </c>
      <c r="B469" s="27" t="s">
        <v>2326</v>
      </c>
      <c r="C469" s="27" t="s">
        <v>2317</v>
      </c>
      <c r="D469" s="27" t="s">
        <v>2318</v>
      </c>
      <c r="E469" s="27" t="s">
        <v>1463</v>
      </c>
      <c r="F469" s="27" t="s">
        <v>2339</v>
      </c>
      <c r="G469" s="27"/>
      <c r="H469" s="27"/>
      <c r="I469" s="27"/>
      <c r="J469" s="30"/>
    </row>
    <row r="470" spans="1:10" s="150" customFormat="1" ht="96">
      <c r="A470" s="27">
        <v>22012</v>
      </c>
      <c r="B470" s="27" t="s">
        <v>2326</v>
      </c>
      <c r="C470" s="27" t="s">
        <v>2317</v>
      </c>
      <c r="D470" s="27" t="s">
        <v>2318</v>
      </c>
      <c r="E470" s="27" t="s">
        <v>1463</v>
      </c>
      <c r="F470" s="27" t="s">
        <v>2340</v>
      </c>
      <c r="G470" s="27"/>
      <c r="H470" s="27"/>
      <c r="I470" s="27"/>
      <c r="J470" s="30"/>
    </row>
    <row r="471" spans="1:10" s="150" customFormat="1" ht="96">
      <c r="A471" s="27">
        <v>22012</v>
      </c>
      <c r="B471" s="27" t="s">
        <v>2326</v>
      </c>
      <c r="C471" s="27" t="s">
        <v>2317</v>
      </c>
      <c r="D471" s="27" t="s">
        <v>2318</v>
      </c>
      <c r="E471" s="27" t="s">
        <v>1463</v>
      </c>
      <c r="F471" s="27" t="s">
        <v>2341</v>
      </c>
      <c r="G471" s="27"/>
      <c r="H471" s="27"/>
      <c r="I471" s="27"/>
      <c r="J471" s="30"/>
    </row>
    <row r="472" spans="1:10" s="150" customFormat="1" ht="96">
      <c r="A472" s="27">
        <v>22012</v>
      </c>
      <c r="B472" s="27" t="s">
        <v>2326</v>
      </c>
      <c r="C472" s="27" t="s">
        <v>2317</v>
      </c>
      <c r="D472" s="27" t="s">
        <v>2318</v>
      </c>
      <c r="E472" s="27" t="s">
        <v>1463</v>
      </c>
      <c r="F472" s="27" t="s">
        <v>2342</v>
      </c>
      <c r="G472" s="27"/>
      <c r="H472" s="27"/>
      <c r="I472" s="27"/>
      <c r="J472" s="30"/>
    </row>
    <row r="473" spans="1:10" s="150" customFormat="1" ht="96">
      <c r="A473" s="27">
        <v>22012</v>
      </c>
      <c r="B473" s="27" t="s">
        <v>2326</v>
      </c>
      <c r="C473" s="27" t="s">
        <v>2317</v>
      </c>
      <c r="D473" s="27" t="s">
        <v>2318</v>
      </c>
      <c r="E473" s="27" t="s">
        <v>1463</v>
      </c>
      <c r="F473" s="27" t="s">
        <v>2343</v>
      </c>
      <c r="G473" s="27"/>
      <c r="H473" s="27"/>
      <c r="I473" s="27"/>
      <c r="J473" s="30"/>
    </row>
    <row r="474" spans="1:10" s="150" customFormat="1" ht="96">
      <c r="A474" s="27">
        <v>22012</v>
      </c>
      <c r="B474" s="27" t="s">
        <v>2326</v>
      </c>
      <c r="C474" s="27" t="s">
        <v>2317</v>
      </c>
      <c r="D474" s="27" t="s">
        <v>2318</v>
      </c>
      <c r="E474" s="27" t="s">
        <v>1463</v>
      </c>
      <c r="F474" s="27" t="s">
        <v>2344</v>
      </c>
      <c r="G474" s="27"/>
      <c r="H474" s="27"/>
      <c r="I474" s="27"/>
      <c r="J474" s="30"/>
    </row>
    <row r="475" spans="1:10" s="150" customFormat="1" ht="96">
      <c r="A475" s="27">
        <v>22012</v>
      </c>
      <c r="B475" s="27" t="s">
        <v>2326</v>
      </c>
      <c r="C475" s="27" t="s">
        <v>2317</v>
      </c>
      <c r="D475" s="27" t="s">
        <v>2318</v>
      </c>
      <c r="E475" s="27" t="s">
        <v>1463</v>
      </c>
      <c r="F475" s="27" t="s">
        <v>2345</v>
      </c>
      <c r="G475" s="27"/>
      <c r="H475" s="27"/>
      <c r="I475" s="27"/>
      <c r="J475" s="30"/>
    </row>
    <row r="476" spans="1:10" s="150" customFormat="1" ht="96">
      <c r="A476" s="27">
        <v>22012</v>
      </c>
      <c r="B476" s="27" t="s">
        <v>2326</v>
      </c>
      <c r="C476" s="27" t="s">
        <v>2317</v>
      </c>
      <c r="D476" s="27" t="s">
        <v>2318</v>
      </c>
      <c r="E476" s="27" t="s">
        <v>1463</v>
      </c>
      <c r="F476" s="27" t="s">
        <v>2346</v>
      </c>
      <c r="G476" s="27"/>
      <c r="H476" s="27"/>
      <c r="I476" s="27"/>
      <c r="J476" s="30"/>
    </row>
    <row r="477" spans="1:10" s="150" customFormat="1" ht="96">
      <c r="A477" s="27">
        <v>22012</v>
      </c>
      <c r="B477" s="27" t="s">
        <v>2326</v>
      </c>
      <c r="C477" s="27" t="s">
        <v>2317</v>
      </c>
      <c r="D477" s="27" t="s">
        <v>2318</v>
      </c>
      <c r="E477" s="27" t="s">
        <v>1463</v>
      </c>
      <c r="F477" s="27" t="s">
        <v>2347</v>
      </c>
      <c r="G477" s="27"/>
      <c r="H477" s="27"/>
      <c r="I477" s="27"/>
      <c r="J477" s="30"/>
    </row>
    <row r="478" spans="1:10" s="150" customFormat="1" ht="96">
      <c r="A478" s="27">
        <v>22012</v>
      </c>
      <c r="B478" s="27" t="s">
        <v>2326</v>
      </c>
      <c r="C478" s="27" t="s">
        <v>2317</v>
      </c>
      <c r="D478" s="27" t="s">
        <v>2318</v>
      </c>
      <c r="E478" s="27" t="s">
        <v>1463</v>
      </c>
      <c r="F478" s="27" t="s">
        <v>2348</v>
      </c>
      <c r="G478" s="27"/>
      <c r="H478" s="27"/>
      <c r="I478" s="27"/>
      <c r="J478" s="30"/>
    </row>
    <row r="479" spans="1:10" s="150" customFormat="1" ht="96">
      <c r="A479" s="27">
        <v>22012</v>
      </c>
      <c r="B479" s="27" t="s">
        <v>2326</v>
      </c>
      <c r="C479" s="27" t="s">
        <v>2317</v>
      </c>
      <c r="D479" s="27" t="s">
        <v>2318</v>
      </c>
      <c r="E479" s="27" t="s">
        <v>1463</v>
      </c>
      <c r="F479" s="27" t="s">
        <v>2349</v>
      </c>
      <c r="G479" s="27"/>
      <c r="H479" s="27"/>
      <c r="I479" s="27"/>
      <c r="J479" s="30"/>
    </row>
    <row r="480" spans="1:10" s="150" customFormat="1" ht="96">
      <c r="A480" s="27">
        <v>22012</v>
      </c>
      <c r="B480" s="27" t="s">
        <v>2326</v>
      </c>
      <c r="C480" s="27" t="s">
        <v>2317</v>
      </c>
      <c r="D480" s="27" t="s">
        <v>2318</v>
      </c>
      <c r="E480" s="27" t="s">
        <v>1463</v>
      </c>
      <c r="F480" s="27" t="s">
        <v>2350</v>
      </c>
      <c r="G480" s="27"/>
      <c r="H480" s="27"/>
      <c r="I480" s="27"/>
      <c r="J480" s="30"/>
    </row>
    <row r="481" spans="1:15" s="150" customFormat="1" ht="96">
      <c r="A481" s="27">
        <v>22012</v>
      </c>
      <c r="B481" s="27" t="s">
        <v>2326</v>
      </c>
      <c r="C481" s="27" t="s">
        <v>2317</v>
      </c>
      <c r="D481" s="27" t="s">
        <v>2318</v>
      </c>
      <c r="E481" s="27" t="s">
        <v>1463</v>
      </c>
      <c r="F481" s="27" t="s">
        <v>2351</v>
      </c>
      <c r="G481" s="27"/>
      <c r="H481" s="27"/>
      <c r="I481" s="27"/>
      <c r="J481" s="30"/>
    </row>
    <row r="482" spans="1:15" s="150" customFormat="1" ht="96">
      <c r="A482" s="27">
        <v>22012</v>
      </c>
      <c r="B482" s="27" t="s">
        <v>2326</v>
      </c>
      <c r="C482" s="27" t="s">
        <v>2317</v>
      </c>
      <c r="D482" s="27" t="s">
        <v>2318</v>
      </c>
      <c r="E482" s="27" t="s">
        <v>1463</v>
      </c>
      <c r="F482" s="27" t="s">
        <v>2352</v>
      </c>
      <c r="G482" s="27"/>
      <c r="H482" s="27"/>
      <c r="I482" s="27"/>
      <c r="J482" s="30"/>
    </row>
    <row r="483" spans="1:15" s="150" customFormat="1" ht="96">
      <c r="A483" s="27">
        <v>22012</v>
      </c>
      <c r="B483" s="27" t="s">
        <v>2326</v>
      </c>
      <c r="C483" s="27" t="s">
        <v>2317</v>
      </c>
      <c r="D483" s="27" t="s">
        <v>2318</v>
      </c>
      <c r="E483" s="27" t="s">
        <v>1463</v>
      </c>
      <c r="F483" s="27" t="s">
        <v>2353</v>
      </c>
      <c r="G483" s="27"/>
      <c r="H483" s="27"/>
      <c r="I483" s="27"/>
      <c r="J483" s="30"/>
    </row>
    <row r="484" spans="1:15" s="189" customFormat="1" ht="96">
      <c r="A484" s="27">
        <v>22012</v>
      </c>
      <c r="B484" s="27" t="s">
        <v>2326</v>
      </c>
      <c r="C484" s="27" t="s">
        <v>2317</v>
      </c>
      <c r="D484" s="27" t="s">
        <v>2318</v>
      </c>
      <c r="E484" s="27" t="s">
        <v>1463</v>
      </c>
      <c r="F484" s="27" t="s">
        <v>2354</v>
      </c>
      <c r="G484" s="27"/>
      <c r="H484" s="27"/>
      <c r="I484" s="27"/>
      <c r="J484" s="30"/>
    </row>
    <row r="485" spans="1:15" s="150" customFormat="1" ht="96">
      <c r="A485" s="27">
        <v>22012</v>
      </c>
      <c r="B485" s="27" t="s">
        <v>2326</v>
      </c>
      <c r="C485" s="27" t="s">
        <v>2317</v>
      </c>
      <c r="D485" s="27" t="s">
        <v>2318</v>
      </c>
      <c r="E485" s="27" t="s">
        <v>1463</v>
      </c>
      <c r="F485" s="27" t="s">
        <v>2355</v>
      </c>
      <c r="G485" s="27"/>
      <c r="H485" s="27"/>
      <c r="I485" s="27"/>
      <c r="J485" s="30"/>
    </row>
    <row r="486" spans="1:15" s="150" customFormat="1" ht="96">
      <c r="A486" s="27">
        <v>22012</v>
      </c>
      <c r="B486" s="27" t="s">
        <v>2326</v>
      </c>
      <c r="C486" s="27" t="s">
        <v>2317</v>
      </c>
      <c r="D486" s="27" t="s">
        <v>2318</v>
      </c>
      <c r="E486" s="27" t="s">
        <v>1463</v>
      </c>
      <c r="F486" s="27" t="s">
        <v>2356</v>
      </c>
      <c r="G486" s="27"/>
      <c r="H486" s="27"/>
      <c r="I486" s="27"/>
      <c r="J486" s="30"/>
    </row>
    <row r="487" spans="1:15" s="150" customFormat="1" ht="96">
      <c r="A487" s="27">
        <v>22012</v>
      </c>
      <c r="B487" s="27" t="s">
        <v>2326</v>
      </c>
      <c r="C487" s="27" t="s">
        <v>2317</v>
      </c>
      <c r="D487" s="27" t="s">
        <v>2318</v>
      </c>
      <c r="E487" s="27" t="s">
        <v>1463</v>
      </c>
      <c r="F487" s="27" t="s">
        <v>2357</v>
      </c>
      <c r="G487" s="27"/>
      <c r="H487" s="27"/>
      <c r="I487" s="27"/>
      <c r="J487" s="30"/>
    </row>
    <row r="488" spans="1:15" s="150" customFormat="1" ht="96">
      <c r="A488" s="27">
        <v>22012</v>
      </c>
      <c r="B488" s="27" t="s">
        <v>2326</v>
      </c>
      <c r="C488" s="27" t="s">
        <v>2317</v>
      </c>
      <c r="D488" s="27" t="s">
        <v>2318</v>
      </c>
      <c r="E488" s="27" t="s">
        <v>1463</v>
      </c>
      <c r="F488" s="27" t="s">
        <v>2358</v>
      </c>
      <c r="G488" s="27"/>
      <c r="H488" s="27"/>
      <c r="I488" s="27"/>
      <c r="J488" s="30"/>
    </row>
    <row r="489" spans="1:15" s="150" customFormat="1" ht="96">
      <c r="A489" s="27">
        <v>22012</v>
      </c>
      <c r="B489" s="27" t="s">
        <v>2326</v>
      </c>
      <c r="C489" s="27" t="s">
        <v>2317</v>
      </c>
      <c r="D489" s="27" t="s">
        <v>2318</v>
      </c>
      <c r="E489" s="27" t="s">
        <v>1463</v>
      </c>
      <c r="F489" s="27" t="s">
        <v>2359</v>
      </c>
      <c r="G489" s="27"/>
      <c r="H489" s="27"/>
      <c r="I489" s="27"/>
      <c r="J489" s="30"/>
    </row>
    <row r="490" spans="1:15" s="150" customFormat="1" ht="96">
      <c r="A490" s="27">
        <v>22012</v>
      </c>
      <c r="B490" s="27" t="s">
        <v>2326</v>
      </c>
      <c r="C490" s="27" t="s">
        <v>2317</v>
      </c>
      <c r="D490" s="27" t="s">
        <v>2318</v>
      </c>
      <c r="E490" s="27" t="s">
        <v>1463</v>
      </c>
      <c r="F490" s="27" t="s">
        <v>2360</v>
      </c>
      <c r="G490" s="27"/>
      <c r="H490" s="27"/>
      <c r="I490" s="27"/>
      <c r="J490" s="30"/>
    </row>
    <row r="491" spans="1:15" s="150" customFormat="1" ht="102">
      <c r="A491" s="190" t="s">
        <v>430</v>
      </c>
      <c r="B491" s="25"/>
      <c r="C491" s="191" t="s">
        <v>2361</v>
      </c>
      <c r="D491" s="191" t="s">
        <v>2362</v>
      </c>
      <c r="E491" s="25" t="s">
        <v>2363</v>
      </c>
      <c r="F491" s="192" t="s">
        <v>2364</v>
      </c>
      <c r="G491" s="193" t="s">
        <v>2365</v>
      </c>
      <c r="H491" s="193" t="s">
        <v>2366</v>
      </c>
      <c r="I491" s="193" t="s">
        <v>1695</v>
      </c>
      <c r="J491" s="192" t="s">
        <v>2367</v>
      </c>
    </row>
    <row r="492" spans="1:15" s="150" customFormat="1" ht="102">
      <c r="A492" s="190" t="s">
        <v>430</v>
      </c>
      <c r="B492" s="25"/>
      <c r="C492" s="191" t="s">
        <v>2361</v>
      </c>
      <c r="D492" s="191" t="s">
        <v>2362</v>
      </c>
      <c r="E492" s="25" t="s">
        <v>2368</v>
      </c>
      <c r="F492" s="192" t="s">
        <v>2364</v>
      </c>
      <c r="G492" s="193" t="s">
        <v>2365</v>
      </c>
      <c r="H492" s="193" t="s">
        <v>2366</v>
      </c>
      <c r="I492" s="193" t="s">
        <v>1695</v>
      </c>
      <c r="J492" s="192" t="s">
        <v>2367</v>
      </c>
    </row>
    <row r="493" spans="1:15" s="150" customFormat="1" ht="102">
      <c r="A493" s="190" t="s">
        <v>430</v>
      </c>
      <c r="B493" s="25"/>
      <c r="C493" s="191" t="s">
        <v>2361</v>
      </c>
      <c r="D493" s="191" t="s">
        <v>2362</v>
      </c>
      <c r="E493" s="25" t="s">
        <v>2369</v>
      </c>
      <c r="F493" s="192" t="s">
        <v>2364</v>
      </c>
      <c r="G493" s="193" t="s">
        <v>2365</v>
      </c>
      <c r="H493" s="193" t="s">
        <v>2366</v>
      </c>
      <c r="I493" s="193" t="s">
        <v>1695</v>
      </c>
      <c r="J493" s="192" t="s">
        <v>2367</v>
      </c>
    </row>
    <row r="494" spans="1:15" s="189" customFormat="1" ht="102">
      <c r="A494" s="190" t="s">
        <v>430</v>
      </c>
      <c r="B494" s="25"/>
      <c r="C494" s="191" t="s">
        <v>2361</v>
      </c>
      <c r="D494" s="191" t="s">
        <v>2362</v>
      </c>
      <c r="E494" s="25" t="s">
        <v>2370</v>
      </c>
      <c r="F494" s="192" t="s">
        <v>2364</v>
      </c>
      <c r="G494" s="193" t="s">
        <v>2365</v>
      </c>
      <c r="H494" s="193" t="s">
        <v>2366</v>
      </c>
      <c r="I494" s="193" t="s">
        <v>1695</v>
      </c>
      <c r="J494" s="192" t="s">
        <v>2367</v>
      </c>
    </row>
    <row r="495" spans="1:15" s="188" customFormat="1" ht="102">
      <c r="A495" s="190" t="s">
        <v>430</v>
      </c>
      <c r="B495" s="25"/>
      <c r="C495" s="191" t="s">
        <v>2361</v>
      </c>
      <c r="D495" s="191" t="s">
        <v>2362</v>
      </c>
      <c r="E495" s="25" t="s">
        <v>2371</v>
      </c>
      <c r="F495" s="192" t="s">
        <v>2364</v>
      </c>
      <c r="G495" s="193" t="s">
        <v>2365</v>
      </c>
      <c r="H495" s="193" t="s">
        <v>2366</v>
      </c>
      <c r="I495" s="193" t="s">
        <v>1695</v>
      </c>
      <c r="J495" s="192" t="s">
        <v>2367</v>
      </c>
      <c r="K495" s="187"/>
      <c r="L495" s="187"/>
      <c r="M495" s="187"/>
      <c r="N495" s="187"/>
      <c r="O495" s="187"/>
    </row>
    <row r="496" spans="1:15" s="188" customFormat="1" ht="102">
      <c r="A496" s="190" t="s">
        <v>430</v>
      </c>
      <c r="B496" s="20"/>
      <c r="C496" s="191" t="s">
        <v>2361</v>
      </c>
      <c r="D496" s="191" t="s">
        <v>2362</v>
      </c>
      <c r="E496" s="25" t="s">
        <v>2372</v>
      </c>
      <c r="F496" s="192" t="s">
        <v>2364</v>
      </c>
      <c r="G496" s="193" t="s">
        <v>2365</v>
      </c>
      <c r="H496" s="193" t="s">
        <v>2366</v>
      </c>
      <c r="I496" s="193" t="s">
        <v>1695</v>
      </c>
      <c r="J496" s="192" t="s">
        <v>2367</v>
      </c>
      <c r="K496" s="187"/>
      <c r="L496" s="187"/>
      <c r="M496" s="187"/>
      <c r="N496" s="187"/>
      <c r="O496" s="187"/>
    </row>
    <row r="497" spans="1:15" s="188" customFormat="1" ht="102">
      <c r="A497" s="190" t="s">
        <v>430</v>
      </c>
      <c r="B497" s="20"/>
      <c r="C497" s="191" t="s">
        <v>2361</v>
      </c>
      <c r="D497" s="191" t="s">
        <v>2362</v>
      </c>
      <c r="E497" s="25" t="s">
        <v>2373</v>
      </c>
      <c r="F497" s="192" t="s">
        <v>2364</v>
      </c>
      <c r="G497" s="193" t="s">
        <v>2365</v>
      </c>
      <c r="H497" s="193" t="s">
        <v>2366</v>
      </c>
      <c r="I497" s="193" t="s">
        <v>1695</v>
      </c>
      <c r="J497" s="192" t="s">
        <v>2367</v>
      </c>
      <c r="K497" s="187"/>
      <c r="L497" s="187"/>
      <c r="M497" s="187"/>
      <c r="N497" s="187"/>
      <c r="O497" s="187"/>
    </row>
    <row r="498" spans="1:15" s="188" customFormat="1" ht="102">
      <c r="A498" s="190" t="s">
        <v>430</v>
      </c>
      <c r="B498" s="20"/>
      <c r="C498" s="191" t="s">
        <v>2361</v>
      </c>
      <c r="D498" s="191" t="s">
        <v>2362</v>
      </c>
      <c r="E498" s="25" t="s">
        <v>2374</v>
      </c>
      <c r="F498" s="192" t="s">
        <v>2364</v>
      </c>
      <c r="G498" s="193" t="s">
        <v>2365</v>
      </c>
      <c r="H498" s="193" t="s">
        <v>2366</v>
      </c>
      <c r="I498" s="193" t="s">
        <v>1695</v>
      </c>
      <c r="J498" s="192" t="s">
        <v>2367</v>
      </c>
      <c r="K498" s="187"/>
      <c r="L498" s="187"/>
      <c r="M498" s="187"/>
      <c r="N498" s="187"/>
      <c r="O498" s="187"/>
    </row>
    <row r="499" spans="1:15" s="188" customFormat="1" ht="102">
      <c r="A499" s="190" t="s">
        <v>430</v>
      </c>
      <c r="B499" s="20"/>
      <c r="C499" s="191" t="s">
        <v>2361</v>
      </c>
      <c r="D499" s="191" t="s">
        <v>2362</v>
      </c>
      <c r="E499" s="20" t="s">
        <v>2375</v>
      </c>
      <c r="F499" s="192" t="s">
        <v>2364</v>
      </c>
      <c r="G499" s="193" t="s">
        <v>2365</v>
      </c>
      <c r="H499" s="193" t="s">
        <v>2366</v>
      </c>
      <c r="I499" s="193" t="s">
        <v>1695</v>
      </c>
      <c r="J499" s="192" t="s">
        <v>2367</v>
      </c>
      <c r="K499" s="187"/>
      <c r="L499" s="187"/>
      <c r="M499" s="187"/>
      <c r="N499" s="187"/>
      <c r="O499" s="187"/>
    </row>
    <row r="500" spans="1:15" s="188" customFormat="1" ht="102">
      <c r="A500" s="190" t="s">
        <v>430</v>
      </c>
      <c r="B500" s="20"/>
      <c r="C500" s="191" t="s">
        <v>2361</v>
      </c>
      <c r="D500" s="191" t="s">
        <v>2362</v>
      </c>
      <c r="E500" s="20" t="s">
        <v>2376</v>
      </c>
      <c r="F500" s="192" t="s">
        <v>2364</v>
      </c>
      <c r="G500" s="193" t="s">
        <v>2365</v>
      </c>
      <c r="H500" s="193" t="s">
        <v>2366</v>
      </c>
      <c r="I500" s="193" t="s">
        <v>1695</v>
      </c>
      <c r="J500" s="192" t="s">
        <v>2367</v>
      </c>
      <c r="K500" s="187"/>
      <c r="L500" s="187"/>
      <c r="M500" s="187"/>
      <c r="N500" s="187"/>
      <c r="O500" s="187"/>
    </row>
    <row r="501" spans="1:15" s="188" customFormat="1" ht="102">
      <c r="A501" s="190" t="s">
        <v>430</v>
      </c>
      <c r="B501" s="20"/>
      <c r="C501" s="191" t="s">
        <v>2361</v>
      </c>
      <c r="D501" s="191" t="s">
        <v>2362</v>
      </c>
      <c r="E501" s="20" t="s">
        <v>2377</v>
      </c>
      <c r="F501" s="20" t="s">
        <v>2378</v>
      </c>
      <c r="G501" s="193" t="s">
        <v>2365</v>
      </c>
      <c r="H501" s="193" t="s">
        <v>2366</v>
      </c>
      <c r="I501" s="193" t="s">
        <v>1695</v>
      </c>
      <c r="J501" s="192" t="s">
        <v>2367</v>
      </c>
      <c r="K501" s="187"/>
      <c r="L501" s="187"/>
      <c r="M501" s="187"/>
      <c r="N501" s="187"/>
      <c r="O501" s="187"/>
    </row>
    <row r="502" spans="1:15" s="188" customFormat="1" ht="102">
      <c r="A502" s="190" t="s">
        <v>430</v>
      </c>
      <c r="B502" s="20"/>
      <c r="C502" s="191" t="s">
        <v>2361</v>
      </c>
      <c r="D502" s="191" t="s">
        <v>2362</v>
      </c>
      <c r="E502" s="20" t="s">
        <v>2379</v>
      </c>
      <c r="F502" s="20" t="s">
        <v>2380</v>
      </c>
      <c r="G502" s="193" t="s">
        <v>2365</v>
      </c>
      <c r="H502" s="193" t="s">
        <v>2366</v>
      </c>
      <c r="I502" s="193" t="s">
        <v>1695</v>
      </c>
      <c r="J502" s="192" t="s">
        <v>2367</v>
      </c>
      <c r="K502" s="187"/>
      <c r="L502" s="187"/>
      <c r="M502" s="187"/>
      <c r="N502" s="187"/>
      <c r="O502" s="187"/>
    </row>
    <row r="503" spans="1:15" s="188" customFormat="1" ht="114.75">
      <c r="A503" s="190" t="s">
        <v>430</v>
      </c>
      <c r="B503" s="20"/>
      <c r="C503" s="191" t="s">
        <v>2361</v>
      </c>
      <c r="D503" s="191" t="s">
        <v>2362</v>
      </c>
      <c r="E503" s="20" t="s">
        <v>2381</v>
      </c>
      <c r="F503" s="20" t="s">
        <v>2382</v>
      </c>
      <c r="G503" s="193" t="s">
        <v>2365</v>
      </c>
      <c r="H503" s="193" t="s">
        <v>2366</v>
      </c>
      <c r="I503" s="193" t="s">
        <v>1695</v>
      </c>
      <c r="J503" s="192" t="s">
        <v>2367</v>
      </c>
      <c r="K503" s="187"/>
      <c r="L503" s="187"/>
      <c r="M503" s="187"/>
      <c r="N503" s="187"/>
      <c r="O503" s="187"/>
    </row>
    <row r="504" spans="1:15" s="188" customFormat="1" ht="102">
      <c r="A504" s="190" t="s">
        <v>430</v>
      </c>
      <c r="B504" s="20"/>
      <c r="C504" s="191" t="s">
        <v>2361</v>
      </c>
      <c r="D504" s="191" t="s">
        <v>2362</v>
      </c>
      <c r="E504" s="20" t="s">
        <v>2383</v>
      </c>
      <c r="F504" s="20" t="s">
        <v>2384</v>
      </c>
      <c r="G504" s="193" t="s">
        <v>2365</v>
      </c>
      <c r="H504" s="193" t="s">
        <v>2366</v>
      </c>
      <c r="I504" s="193" t="s">
        <v>1695</v>
      </c>
      <c r="J504" s="192" t="s">
        <v>2367</v>
      </c>
      <c r="K504" s="187"/>
      <c r="L504" s="187"/>
      <c r="M504" s="187"/>
      <c r="N504" s="187"/>
      <c r="O504" s="187"/>
    </row>
    <row r="505" spans="1:15" s="188" customFormat="1" ht="102">
      <c r="A505" s="190" t="s">
        <v>430</v>
      </c>
      <c r="B505" s="20"/>
      <c r="C505" s="191" t="s">
        <v>2361</v>
      </c>
      <c r="D505" s="191" t="s">
        <v>2362</v>
      </c>
      <c r="E505" s="20" t="s">
        <v>2385</v>
      </c>
      <c r="F505" s="20" t="s">
        <v>2386</v>
      </c>
      <c r="G505" s="193" t="s">
        <v>2365</v>
      </c>
      <c r="H505" s="193" t="s">
        <v>2366</v>
      </c>
      <c r="I505" s="193" t="s">
        <v>1695</v>
      </c>
      <c r="J505" s="192" t="s">
        <v>2367</v>
      </c>
      <c r="K505" s="187"/>
      <c r="L505" s="187"/>
      <c r="M505" s="187"/>
      <c r="N505" s="187"/>
      <c r="O505" s="187"/>
    </row>
    <row r="506" spans="1:15" s="188" customFormat="1" ht="102">
      <c r="A506" s="190" t="s">
        <v>430</v>
      </c>
      <c r="B506" s="20"/>
      <c r="C506" s="191" t="s">
        <v>2361</v>
      </c>
      <c r="D506" s="191" t="s">
        <v>2362</v>
      </c>
      <c r="E506" s="20" t="s">
        <v>2387</v>
      </c>
      <c r="F506" s="20" t="s">
        <v>2388</v>
      </c>
      <c r="G506" s="193" t="s">
        <v>2365</v>
      </c>
      <c r="H506" s="193" t="s">
        <v>2366</v>
      </c>
      <c r="I506" s="193" t="s">
        <v>1695</v>
      </c>
      <c r="J506" s="192" t="s">
        <v>2367</v>
      </c>
      <c r="K506" s="187"/>
      <c r="L506" s="187"/>
      <c r="M506" s="187"/>
      <c r="N506" s="187"/>
      <c r="O506" s="187"/>
    </row>
    <row r="507" spans="1:15" s="188" customFormat="1" ht="102">
      <c r="A507" s="190" t="s">
        <v>430</v>
      </c>
      <c r="B507" s="20"/>
      <c r="C507" s="191" t="s">
        <v>2361</v>
      </c>
      <c r="D507" s="191" t="s">
        <v>2362</v>
      </c>
      <c r="E507" s="20" t="s">
        <v>2389</v>
      </c>
      <c r="F507" s="20" t="s">
        <v>2390</v>
      </c>
      <c r="G507" s="193" t="s">
        <v>2365</v>
      </c>
      <c r="H507" s="193" t="s">
        <v>2366</v>
      </c>
      <c r="I507" s="193" t="s">
        <v>1695</v>
      </c>
      <c r="J507" s="192" t="s">
        <v>2367</v>
      </c>
      <c r="K507" s="187"/>
      <c r="L507" s="187"/>
      <c r="M507" s="187"/>
      <c r="N507" s="187"/>
      <c r="O507" s="187"/>
    </row>
    <row r="508" spans="1:15" s="188" customFormat="1" ht="114.75">
      <c r="A508" s="190" t="s">
        <v>430</v>
      </c>
      <c r="B508" s="20"/>
      <c r="C508" s="191" t="s">
        <v>2361</v>
      </c>
      <c r="D508" s="191" t="s">
        <v>2362</v>
      </c>
      <c r="E508" s="20" t="s">
        <v>2391</v>
      </c>
      <c r="F508" s="20" t="s">
        <v>2392</v>
      </c>
      <c r="G508" s="193" t="s">
        <v>2365</v>
      </c>
      <c r="H508" s="193" t="s">
        <v>2366</v>
      </c>
      <c r="I508" s="193" t="s">
        <v>1695</v>
      </c>
      <c r="J508" s="192" t="s">
        <v>2367</v>
      </c>
      <c r="K508" s="187"/>
      <c r="L508" s="187"/>
      <c r="M508" s="187"/>
      <c r="N508" s="187"/>
      <c r="O508" s="187"/>
    </row>
    <row r="509" spans="1:15" s="188" customFormat="1" ht="114.75">
      <c r="A509" s="190" t="s">
        <v>430</v>
      </c>
      <c r="B509" s="20"/>
      <c r="C509" s="191" t="s">
        <v>2361</v>
      </c>
      <c r="D509" s="191" t="s">
        <v>2362</v>
      </c>
      <c r="E509" s="20" t="s">
        <v>2393</v>
      </c>
      <c r="F509" s="20" t="s">
        <v>2394</v>
      </c>
      <c r="G509" s="193" t="s">
        <v>2365</v>
      </c>
      <c r="H509" s="193" t="s">
        <v>2366</v>
      </c>
      <c r="I509" s="193" t="s">
        <v>1695</v>
      </c>
      <c r="J509" s="192" t="s">
        <v>2367</v>
      </c>
      <c r="K509" s="187"/>
      <c r="L509" s="187"/>
      <c r="M509" s="187"/>
      <c r="N509" s="187"/>
      <c r="O509" s="187"/>
    </row>
    <row r="510" spans="1:15" s="188" customFormat="1" ht="102">
      <c r="A510" s="190" t="s">
        <v>430</v>
      </c>
      <c r="B510" s="20"/>
      <c r="C510" s="191" t="s">
        <v>2361</v>
      </c>
      <c r="D510" s="191" t="s">
        <v>2362</v>
      </c>
      <c r="E510" s="20" t="s">
        <v>2395</v>
      </c>
      <c r="F510" s="20" t="s">
        <v>2396</v>
      </c>
      <c r="G510" s="193" t="s">
        <v>2365</v>
      </c>
      <c r="H510" s="193" t="s">
        <v>2366</v>
      </c>
      <c r="I510" s="193" t="s">
        <v>1695</v>
      </c>
      <c r="J510" s="192" t="s">
        <v>2367</v>
      </c>
      <c r="K510" s="187"/>
      <c r="L510" s="187"/>
      <c r="M510" s="187"/>
      <c r="N510" s="187"/>
      <c r="O510" s="187"/>
    </row>
    <row r="511" spans="1:15" s="188" customFormat="1" ht="102">
      <c r="A511" s="190" t="s">
        <v>430</v>
      </c>
      <c r="B511" s="20"/>
      <c r="C511" s="191" t="s">
        <v>2361</v>
      </c>
      <c r="D511" s="191" t="s">
        <v>2362</v>
      </c>
      <c r="E511" s="20" t="s">
        <v>2397</v>
      </c>
      <c r="F511" s="20" t="s">
        <v>2398</v>
      </c>
      <c r="G511" s="193" t="s">
        <v>2365</v>
      </c>
      <c r="H511" s="193" t="s">
        <v>2366</v>
      </c>
      <c r="I511" s="193" t="s">
        <v>1695</v>
      </c>
      <c r="J511" s="192" t="s">
        <v>2367</v>
      </c>
      <c r="K511" s="187"/>
      <c r="L511" s="187"/>
      <c r="M511" s="187"/>
      <c r="N511" s="187"/>
      <c r="O511" s="187"/>
    </row>
    <row r="512" spans="1:15" s="188" customFormat="1" ht="114.75">
      <c r="A512" s="190" t="s">
        <v>430</v>
      </c>
      <c r="B512" s="20"/>
      <c r="C512" s="191" t="s">
        <v>2361</v>
      </c>
      <c r="D512" s="191" t="s">
        <v>2362</v>
      </c>
      <c r="E512" s="20" t="s">
        <v>2399</v>
      </c>
      <c r="F512" s="20" t="s">
        <v>2400</v>
      </c>
      <c r="G512" s="193" t="s">
        <v>2365</v>
      </c>
      <c r="H512" s="193" t="s">
        <v>2366</v>
      </c>
      <c r="I512" s="193" t="s">
        <v>1695</v>
      </c>
      <c r="J512" s="192" t="s">
        <v>2367</v>
      </c>
      <c r="K512" s="187"/>
      <c r="L512" s="187"/>
      <c r="M512" s="187"/>
      <c r="N512" s="187"/>
      <c r="O512" s="187"/>
    </row>
    <row r="513" spans="1:15" s="188" customFormat="1" ht="102">
      <c r="A513" s="190" t="s">
        <v>430</v>
      </c>
      <c r="B513" s="20"/>
      <c r="C513" s="191" t="s">
        <v>2361</v>
      </c>
      <c r="D513" s="191" t="s">
        <v>2362</v>
      </c>
      <c r="E513" s="20" t="s">
        <v>2401</v>
      </c>
      <c r="F513" s="20" t="s">
        <v>2402</v>
      </c>
      <c r="G513" s="193" t="s">
        <v>2365</v>
      </c>
      <c r="H513" s="193" t="s">
        <v>2366</v>
      </c>
      <c r="I513" s="193" t="s">
        <v>1695</v>
      </c>
      <c r="J513" s="192" t="s">
        <v>2367</v>
      </c>
      <c r="K513" s="187"/>
      <c r="L513" s="187"/>
      <c r="M513" s="187"/>
      <c r="N513" s="187"/>
      <c r="O513" s="187"/>
    </row>
    <row r="514" spans="1:15" s="188" customFormat="1" ht="102">
      <c r="A514" s="190" t="s">
        <v>430</v>
      </c>
      <c r="B514" s="20"/>
      <c r="C514" s="191" t="s">
        <v>2361</v>
      </c>
      <c r="D514" s="191" t="s">
        <v>2362</v>
      </c>
      <c r="E514" s="20" t="s">
        <v>2403</v>
      </c>
      <c r="F514" s="20" t="s">
        <v>2404</v>
      </c>
      <c r="G514" s="193" t="s">
        <v>2365</v>
      </c>
      <c r="H514" s="193" t="s">
        <v>2366</v>
      </c>
      <c r="I514" s="193" t="s">
        <v>1695</v>
      </c>
      <c r="J514" s="192" t="s">
        <v>2367</v>
      </c>
      <c r="K514" s="187"/>
      <c r="L514" s="187"/>
      <c r="M514" s="187"/>
      <c r="N514" s="187"/>
      <c r="O514" s="187"/>
    </row>
    <row r="515" spans="1:15" s="188" customFormat="1" ht="127.5">
      <c r="A515" s="190" t="s">
        <v>430</v>
      </c>
      <c r="B515" s="20"/>
      <c r="C515" s="191" t="s">
        <v>2361</v>
      </c>
      <c r="D515" s="191" t="s">
        <v>2362</v>
      </c>
      <c r="E515" s="20" t="s">
        <v>2405</v>
      </c>
      <c r="F515" s="20" t="s">
        <v>2406</v>
      </c>
      <c r="G515" s="193" t="s">
        <v>2365</v>
      </c>
      <c r="H515" s="193" t="s">
        <v>2366</v>
      </c>
      <c r="I515" s="193" t="s">
        <v>1695</v>
      </c>
      <c r="J515" s="192" t="s">
        <v>2367</v>
      </c>
      <c r="K515" s="187"/>
      <c r="L515" s="187"/>
      <c r="M515" s="187"/>
      <c r="N515" s="187"/>
      <c r="O515" s="187"/>
    </row>
    <row r="516" spans="1:15" s="188" customFormat="1" ht="114.75">
      <c r="A516" s="190" t="s">
        <v>430</v>
      </c>
      <c r="B516" s="20"/>
      <c r="C516" s="191" t="s">
        <v>2361</v>
      </c>
      <c r="D516" s="191" t="s">
        <v>2362</v>
      </c>
      <c r="E516" s="20" t="s">
        <v>2407</v>
      </c>
      <c r="F516" s="20" t="s">
        <v>2408</v>
      </c>
      <c r="G516" s="193" t="s">
        <v>2365</v>
      </c>
      <c r="H516" s="193" t="s">
        <v>2366</v>
      </c>
      <c r="I516" s="193" t="s">
        <v>1695</v>
      </c>
      <c r="J516" s="192" t="s">
        <v>2367</v>
      </c>
      <c r="K516" s="187"/>
      <c r="L516" s="187"/>
      <c r="M516" s="187"/>
      <c r="N516" s="187"/>
      <c r="O516" s="187"/>
    </row>
    <row r="517" spans="1:15" s="188" customFormat="1" ht="102">
      <c r="A517" s="190" t="s">
        <v>430</v>
      </c>
      <c r="B517" s="20"/>
      <c r="C517" s="191" t="s">
        <v>2361</v>
      </c>
      <c r="D517" s="191" t="s">
        <v>2362</v>
      </c>
      <c r="E517" s="20" t="s">
        <v>2409</v>
      </c>
      <c r="F517" s="20" t="s">
        <v>2410</v>
      </c>
      <c r="G517" s="193" t="s">
        <v>2365</v>
      </c>
      <c r="H517" s="193" t="s">
        <v>2366</v>
      </c>
      <c r="I517" s="193" t="s">
        <v>1695</v>
      </c>
      <c r="J517" s="192" t="s">
        <v>2367</v>
      </c>
      <c r="K517" s="187"/>
      <c r="L517" s="187"/>
      <c r="M517" s="187"/>
      <c r="N517" s="187"/>
      <c r="O517" s="187"/>
    </row>
    <row r="518" spans="1:15" s="188" customFormat="1" ht="114.75">
      <c r="A518" s="190" t="s">
        <v>430</v>
      </c>
      <c r="B518" s="20"/>
      <c r="C518" s="191" t="s">
        <v>2361</v>
      </c>
      <c r="D518" s="191" t="s">
        <v>2362</v>
      </c>
      <c r="E518" s="20" t="s">
        <v>2411</v>
      </c>
      <c r="F518" s="20" t="s">
        <v>2412</v>
      </c>
      <c r="G518" s="193" t="s">
        <v>2365</v>
      </c>
      <c r="H518" s="193" t="s">
        <v>2366</v>
      </c>
      <c r="I518" s="193" t="s">
        <v>1695</v>
      </c>
      <c r="J518" s="192" t="s">
        <v>2367</v>
      </c>
      <c r="K518" s="187"/>
      <c r="L518" s="187"/>
      <c r="M518" s="187"/>
      <c r="N518" s="187"/>
      <c r="O518" s="187"/>
    </row>
    <row r="519" spans="1:15" s="188" customFormat="1" ht="114.75">
      <c r="A519" s="190" t="s">
        <v>430</v>
      </c>
      <c r="B519" s="20"/>
      <c r="C519" s="191" t="s">
        <v>2361</v>
      </c>
      <c r="D519" s="191" t="s">
        <v>2362</v>
      </c>
      <c r="E519" s="20" t="s">
        <v>2413</v>
      </c>
      <c r="F519" s="20" t="s">
        <v>2414</v>
      </c>
      <c r="G519" s="193" t="s">
        <v>2365</v>
      </c>
      <c r="H519" s="193" t="s">
        <v>2366</v>
      </c>
      <c r="I519" s="193" t="s">
        <v>1695</v>
      </c>
      <c r="J519" s="192" t="s">
        <v>2367</v>
      </c>
      <c r="K519" s="187"/>
      <c r="L519" s="187"/>
      <c r="M519" s="187"/>
      <c r="N519" s="187"/>
      <c r="O519" s="187"/>
    </row>
    <row r="520" spans="1:15" s="188" customFormat="1" ht="102">
      <c r="A520" s="190" t="s">
        <v>430</v>
      </c>
      <c r="B520" s="20"/>
      <c r="C520" s="191" t="s">
        <v>2361</v>
      </c>
      <c r="D520" s="191" t="s">
        <v>2362</v>
      </c>
      <c r="E520" s="20" t="s">
        <v>2415</v>
      </c>
      <c r="F520" s="20" t="s">
        <v>2416</v>
      </c>
      <c r="G520" s="193" t="s">
        <v>2365</v>
      </c>
      <c r="H520" s="193" t="s">
        <v>2366</v>
      </c>
      <c r="I520" s="193" t="s">
        <v>1695</v>
      </c>
      <c r="J520" s="192" t="s">
        <v>2367</v>
      </c>
      <c r="K520" s="187"/>
      <c r="L520" s="187"/>
      <c r="M520" s="187"/>
      <c r="N520" s="187"/>
      <c r="O520" s="187"/>
    </row>
    <row r="521" spans="1:15" s="188" customFormat="1" ht="102">
      <c r="A521" s="190" t="s">
        <v>430</v>
      </c>
      <c r="B521" s="20"/>
      <c r="C521" s="191" t="s">
        <v>2361</v>
      </c>
      <c r="D521" s="191" t="s">
        <v>2362</v>
      </c>
      <c r="E521" s="20" t="s">
        <v>2417</v>
      </c>
      <c r="F521" s="20" t="s">
        <v>2418</v>
      </c>
      <c r="G521" s="193" t="s">
        <v>2365</v>
      </c>
      <c r="H521" s="193" t="s">
        <v>2366</v>
      </c>
      <c r="I521" s="193" t="s">
        <v>1695</v>
      </c>
      <c r="J521" s="192" t="s">
        <v>2367</v>
      </c>
      <c r="K521" s="187"/>
      <c r="L521" s="187"/>
      <c r="M521" s="187"/>
      <c r="N521" s="187"/>
      <c r="O521" s="187"/>
    </row>
    <row r="522" spans="1:15" s="188" customFormat="1" ht="114.75">
      <c r="A522" s="190" t="s">
        <v>430</v>
      </c>
      <c r="B522" s="20"/>
      <c r="C522" s="191" t="s">
        <v>2361</v>
      </c>
      <c r="D522" s="191" t="s">
        <v>2362</v>
      </c>
      <c r="E522" s="20" t="s">
        <v>2419</v>
      </c>
      <c r="F522" s="20" t="s">
        <v>2420</v>
      </c>
      <c r="G522" s="193" t="s">
        <v>2365</v>
      </c>
      <c r="H522" s="193" t="s">
        <v>2366</v>
      </c>
      <c r="I522" s="193" t="s">
        <v>1695</v>
      </c>
      <c r="J522" s="192" t="s">
        <v>2367</v>
      </c>
      <c r="K522" s="187"/>
      <c r="L522" s="187"/>
      <c r="M522" s="187"/>
      <c r="N522" s="187"/>
      <c r="O522" s="187"/>
    </row>
    <row r="523" spans="1:15" s="188" customFormat="1" ht="114.75">
      <c r="A523" s="190" t="s">
        <v>430</v>
      </c>
      <c r="B523" s="20"/>
      <c r="C523" s="191" t="s">
        <v>2361</v>
      </c>
      <c r="D523" s="191" t="s">
        <v>2362</v>
      </c>
      <c r="E523" s="20" t="s">
        <v>2421</v>
      </c>
      <c r="F523" s="20" t="s">
        <v>2422</v>
      </c>
      <c r="G523" s="193" t="s">
        <v>2365</v>
      </c>
      <c r="H523" s="193" t="s">
        <v>2366</v>
      </c>
      <c r="I523" s="193" t="s">
        <v>1695</v>
      </c>
      <c r="J523" s="192" t="s">
        <v>2367</v>
      </c>
      <c r="K523" s="187"/>
      <c r="L523" s="187"/>
      <c r="M523" s="187"/>
      <c r="N523" s="187"/>
      <c r="O523" s="187"/>
    </row>
    <row r="524" spans="1:15" s="188" customFormat="1" ht="102">
      <c r="A524" s="190" t="s">
        <v>430</v>
      </c>
      <c r="B524" s="20"/>
      <c r="C524" s="191" t="s">
        <v>2361</v>
      </c>
      <c r="D524" s="191" t="s">
        <v>2362</v>
      </c>
      <c r="E524" s="20" t="s">
        <v>2423</v>
      </c>
      <c r="F524" s="20" t="s">
        <v>2424</v>
      </c>
      <c r="G524" s="193" t="s">
        <v>2365</v>
      </c>
      <c r="H524" s="193" t="s">
        <v>2366</v>
      </c>
      <c r="I524" s="193" t="s">
        <v>1695</v>
      </c>
      <c r="J524" s="192" t="s">
        <v>2367</v>
      </c>
      <c r="K524" s="187"/>
      <c r="L524" s="187"/>
      <c r="M524" s="187"/>
      <c r="N524" s="187"/>
      <c r="O524" s="187"/>
    </row>
    <row r="525" spans="1:15" s="188" customFormat="1" ht="127.5">
      <c r="A525" s="190" t="s">
        <v>430</v>
      </c>
      <c r="B525" s="20"/>
      <c r="C525" s="191" t="s">
        <v>2361</v>
      </c>
      <c r="D525" s="191" t="s">
        <v>2362</v>
      </c>
      <c r="E525" s="20" t="s">
        <v>2425</v>
      </c>
      <c r="F525" s="20" t="s">
        <v>2426</v>
      </c>
      <c r="G525" s="193" t="s">
        <v>2365</v>
      </c>
      <c r="H525" s="193" t="s">
        <v>2366</v>
      </c>
      <c r="I525" s="193" t="s">
        <v>1695</v>
      </c>
      <c r="J525" s="192" t="s">
        <v>2367</v>
      </c>
      <c r="K525" s="187"/>
      <c r="L525" s="187"/>
      <c r="M525" s="187"/>
      <c r="N525" s="187"/>
      <c r="O525" s="187"/>
    </row>
    <row r="526" spans="1:15" s="188" customFormat="1" ht="114.75">
      <c r="A526" s="190" t="s">
        <v>430</v>
      </c>
      <c r="B526" s="20"/>
      <c r="C526" s="191" t="s">
        <v>2361</v>
      </c>
      <c r="D526" s="191" t="s">
        <v>2362</v>
      </c>
      <c r="E526" s="20" t="s">
        <v>2427</v>
      </c>
      <c r="F526" s="20" t="s">
        <v>2428</v>
      </c>
      <c r="G526" s="193" t="s">
        <v>2365</v>
      </c>
      <c r="H526" s="193" t="s">
        <v>2366</v>
      </c>
      <c r="I526" s="193" t="s">
        <v>1695</v>
      </c>
      <c r="J526" s="192" t="s">
        <v>2367</v>
      </c>
      <c r="K526" s="187"/>
      <c r="L526" s="187"/>
      <c r="M526" s="187"/>
      <c r="N526" s="187"/>
      <c r="O526" s="187"/>
    </row>
    <row r="527" spans="1:15" s="188" customFormat="1" ht="114.75">
      <c r="A527" s="190" t="s">
        <v>430</v>
      </c>
      <c r="B527" s="20"/>
      <c r="C527" s="191" t="s">
        <v>2361</v>
      </c>
      <c r="D527" s="191" t="s">
        <v>2362</v>
      </c>
      <c r="E527" s="20" t="s">
        <v>2429</v>
      </c>
      <c r="F527" s="20" t="s">
        <v>2430</v>
      </c>
      <c r="G527" s="193" t="s">
        <v>2365</v>
      </c>
      <c r="H527" s="193" t="s">
        <v>2366</v>
      </c>
      <c r="I527" s="193" t="s">
        <v>1695</v>
      </c>
      <c r="J527" s="192" t="s">
        <v>2367</v>
      </c>
      <c r="K527" s="187"/>
      <c r="L527" s="187"/>
      <c r="M527" s="187"/>
      <c r="N527" s="187"/>
      <c r="O527" s="187"/>
    </row>
    <row r="528" spans="1:15" s="188" customFormat="1" ht="102">
      <c r="A528" s="190" t="s">
        <v>430</v>
      </c>
      <c r="B528" s="20"/>
      <c r="C528" s="191" t="s">
        <v>2361</v>
      </c>
      <c r="D528" s="191" t="s">
        <v>2362</v>
      </c>
      <c r="E528" s="20" t="s">
        <v>2431</v>
      </c>
      <c r="F528" s="20" t="s">
        <v>2432</v>
      </c>
      <c r="G528" s="193" t="s">
        <v>2365</v>
      </c>
      <c r="H528" s="193" t="s">
        <v>2366</v>
      </c>
      <c r="I528" s="193" t="s">
        <v>1695</v>
      </c>
      <c r="J528" s="192" t="s">
        <v>2367</v>
      </c>
      <c r="K528" s="187"/>
      <c r="L528" s="187"/>
      <c r="M528" s="187"/>
      <c r="N528" s="187"/>
      <c r="O528" s="187"/>
    </row>
    <row r="529" spans="1:15" s="188" customFormat="1" ht="102">
      <c r="A529" s="190" t="s">
        <v>430</v>
      </c>
      <c r="B529" s="20"/>
      <c r="C529" s="191" t="s">
        <v>2361</v>
      </c>
      <c r="D529" s="191" t="s">
        <v>2362</v>
      </c>
      <c r="E529" s="20" t="s">
        <v>2433</v>
      </c>
      <c r="F529" s="20" t="s">
        <v>2434</v>
      </c>
      <c r="G529" s="193" t="s">
        <v>2365</v>
      </c>
      <c r="H529" s="193" t="s">
        <v>2366</v>
      </c>
      <c r="I529" s="193" t="s">
        <v>1695</v>
      </c>
      <c r="J529" s="192" t="s">
        <v>2367</v>
      </c>
      <c r="K529" s="187"/>
      <c r="L529" s="187"/>
      <c r="M529" s="187"/>
      <c r="N529" s="187"/>
      <c r="O529" s="187"/>
    </row>
    <row r="530" spans="1:15" s="188" customFormat="1" ht="127.5">
      <c r="A530" s="190" t="s">
        <v>430</v>
      </c>
      <c r="B530" s="20"/>
      <c r="C530" s="191" t="s">
        <v>2361</v>
      </c>
      <c r="D530" s="191" t="s">
        <v>2362</v>
      </c>
      <c r="E530" s="20" t="s">
        <v>2435</v>
      </c>
      <c r="F530" s="20" t="s">
        <v>2436</v>
      </c>
      <c r="G530" s="193" t="s">
        <v>2365</v>
      </c>
      <c r="H530" s="193" t="s">
        <v>2366</v>
      </c>
      <c r="I530" s="193" t="s">
        <v>1695</v>
      </c>
      <c r="J530" s="192" t="s">
        <v>2367</v>
      </c>
      <c r="K530" s="187"/>
      <c r="L530" s="187"/>
      <c r="M530" s="187"/>
      <c r="N530" s="187"/>
      <c r="O530" s="187"/>
    </row>
    <row r="531" spans="1:15" s="188" customFormat="1" ht="114.75">
      <c r="A531" s="190" t="s">
        <v>430</v>
      </c>
      <c r="B531" s="20"/>
      <c r="C531" s="191" t="s">
        <v>2361</v>
      </c>
      <c r="D531" s="191" t="s">
        <v>2362</v>
      </c>
      <c r="E531" s="20" t="s">
        <v>2437</v>
      </c>
      <c r="F531" s="20" t="s">
        <v>2438</v>
      </c>
      <c r="G531" s="193" t="s">
        <v>2365</v>
      </c>
      <c r="H531" s="193" t="s">
        <v>2366</v>
      </c>
      <c r="I531" s="193" t="s">
        <v>1695</v>
      </c>
      <c r="J531" s="192" t="s">
        <v>2367</v>
      </c>
      <c r="K531" s="187"/>
      <c r="L531" s="187"/>
      <c r="M531" s="187"/>
      <c r="N531" s="187"/>
      <c r="O531" s="187"/>
    </row>
    <row r="532" spans="1:15" s="188" customFormat="1" ht="102">
      <c r="A532" s="190" t="s">
        <v>430</v>
      </c>
      <c r="B532" s="20"/>
      <c r="C532" s="191" t="s">
        <v>2361</v>
      </c>
      <c r="D532" s="191" t="s">
        <v>2362</v>
      </c>
      <c r="E532" s="20" t="s">
        <v>2439</v>
      </c>
      <c r="F532" s="20" t="s">
        <v>2440</v>
      </c>
      <c r="G532" s="193" t="s">
        <v>2365</v>
      </c>
      <c r="H532" s="193" t="s">
        <v>2366</v>
      </c>
      <c r="I532" s="193" t="s">
        <v>1695</v>
      </c>
      <c r="J532" s="192" t="s">
        <v>2367</v>
      </c>
      <c r="K532" s="187"/>
      <c r="L532" s="187"/>
      <c r="M532" s="187"/>
      <c r="N532" s="187"/>
      <c r="O532" s="187"/>
    </row>
    <row r="533" spans="1:15" s="188" customFormat="1" ht="102">
      <c r="A533" s="190" t="s">
        <v>430</v>
      </c>
      <c r="B533" s="20"/>
      <c r="C533" s="191" t="s">
        <v>2361</v>
      </c>
      <c r="D533" s="191" t="s">
        <v>2362</v>
      </c>
      <c r="E533" s="20" t="s">
        <v>2441</v>
      </c>
      <c r="F533" s="20" t="s">
        <v>2442</v>
      </c>
      <c r="G533" s="193" t="s">
        <v>2365</v>
      </c>
      <c r="H533" s="193" t="s">
        <v>2366</v>
      </c>
      <c r="I533" s="193" t="s">
        <v>1695</v>
      </c>
      <c r="J533" s="192" t="s">
        <v>2367</v>
      </c>
      <c r="K533" s="187"/>
      <c r="L533" s="187"/>
      <c r="M533" s="187"/>
      <c r="N533" s="187"/>
      <c r="O533" s="187"/>
    </row>
    <row r="534" spans="1:15" s="150" customFormat="1" ht="102">
      <c r="A534" s="190" t="s">
        <v>430</v>
      </c>
      <c r="B534" s="20"/>
      <c r="C534" s="191" t="s">
        <v>2361</v>
      </c>
      <c r="D534" s="191" t="s">
        <v>2362</v>
      </c>
      <c r="E534" s="20" t="s">
        <v>2443</v>
      </c>
      <c r="F534" s="20" t="s">
        <v>2444</v>
      </c>
      <c r="G534" s="193" t="s">
        <v>2365</v>
      </c>
      <c r="H534" s="193" t="s">
        <v>2366</v>
      </c>
      <c r="I534" s="193" t="s">
        <v>1695</v>
      </c>
      <c r="J534" s="192" t="s">
        <v>2367</v>
      </c>
    </row>
    <row r="535" spans="1:15" s="150" customFormat="1" ht="102">
      <c r="A535" s="190" t="s">
        <v>430</v>
      </c>
      <c r="B535" s="20"/>
      <c r="C535" s="191" t="s">
        <v>2361</v>
      </c>
      <c r="D535" s="191" t="s">
        <v>2362</v>
      </c>
      <c r="E535" s="20" t="s">
        <v>2445</v>
      </c>
      <c r="F535" s="20" t="s">
        <v>2446</v>
      </c>
      <c r="G535" s="193" t="s">
        <v>2365</v>
      </c>
      <c r="H535" s="193" t="s">
        <v>2366</v>
      </c>
      <c r="I535" s="193" t="s">
        <v>1695</v>
      </c>
      <c r="J535" s="192" t="s">
        <v>2367</v>
      </c>
    </row>
    <row r="536" spans="1:15" s="150" customFormat="1" ht="102">
      <c r="A536" s="190" t="s">
        <v>430</v>
      </c>
      <c r="B536" s="20"/>
      <c r="C536" s="191" t="s">
        <v>2361</v>
      </c>
      <c r="D536" s="191" t="s">
        <v>2362</v>
      </c>
      <c r="E536" s="20" t="s">
        <v>2447</v>
      </c>
      <c r="F536" s="20" t="s">
        <v>2448</v>
      </c>
      <c r="G536" s="193" t="s">
        <v>2365</v>
      </c>
      <c r="H536" s="193" t="s">
        <v>2366</v>
      </c>
      <c r="I536" s="193" t="s">
        <v>1695</v>
      </c>
      <c r="J536" s="192" t="s">
        <v>2367</v>
      </c>
    </row>
    <row r="537" spans="1:15" s="150" customFormat="1" ht="114.75">
      <c r="A537" s="190" t="s">
        <v>430</v>
      </c>
      <c r="B537" s="20"/>
      <c r="C537" s="191" t="s">
        <v>2361</v>
      </c>
      <c r="D537" s="191" t="s">
        <v>2362</v>
      </c>
      <c r="E537" s="20" t="s">
        <v>2449</v>
      </c>
      <c r="F537" s="20" t="s">
        <v>2450</v>
      </c>
      <c r="G537" s="193" t="s">
        <v>2365</v>
      </c>
      <c r="H537" s="193" t="s">
        <v>2366</v>
      </c>
      <c r="I537" s="193" t="s">
        <v>1695</v>
      </c>
      <c r="J537" s="192" t="s">
        <v>2367</v>
      </c>
    </row>
    <row r="538" spans="1:15" s="150" customFormat="1" ht="102">
      <c r="A538" s="190" t="s">
        <v>430</v>
      </c>
      <c r="B538" s="20"/>
      <c r="C538" s="191" t="s">
        <v>2361</v>
      </c>
      <c r="D538" s="191" t="s">
        <v>2362</v>
      </c>
      <c r="E538" s="20" t="s">
        <v>2451</v>
      </c>
      <c r="F538" s="20" t="s">
        <v>2452</v>
      </c>
      <c r="G538" s="193" t="s">
        <v>2365</v>
      </c>
      <c r="H538" s="193" t="s">
        <v>2366</v>
      </c>
      <c r="I538" s="193" t="s">
        <v>1695</v>
      </c>
      <c r="J538" s="192" t="s">
        <v>2367</v>
      </c>
    </row>
    <row r="539" spans="1:15" s="150" customFormat="1" ht="102">
      <c r="A539" s="190" t="s">
        <v>430</v>
      </c>
      <c r="B539" s="20"/>
      <c r="C539" s="191" t="s">
        <v>2361</v>
      </c>
      <c r="D539" s="191" t="s">
        <v>2362</v>
      </c>
      <c r="E539" s="20" t="s">
        <v>2453</v>
      </c>
      <c r="F539" s="20" t="s">
        <v>2454</v>
      </c>
      <c r="G539" s="193" t="s">
        <v>2365</v>
      </c>
      <c r="H539" s="193" t="s">
        <v>2366</v>
      </c>
      <c r="I539" s="193" t="s">
        <v>1695</v>
      </c>
      <c r="J539" s="192" t="s">
        <v>2367</v>
      </c>
    </row>
    <row r="540" spans="1:15" s="150" customFormat="1" ht="102">
      <c r="A540" s="190" t="s">
        <v>430</v>
      </c>
      <c r="B540" s="20"/>
      <c r="C540" s="191" t="s">
        <v>2361</v>
      </c>
      <c r="D540" s="191" t="s">
        <v>2362</v>
      </c>
      <c r="E540" s="20" t="s">
        <v>2455</v>
      </c>
      <c r="F540" s="20" t="s">
        <v>2456</v>
      </c>
      <c r="G540" s="193" t="s">
        <v>2365</v>
      </c>
      <c r="H540" s="193" t="s">
        <v>2366</v>
      </c>
      <c r="I540" s="193" t="s">
        <v>1695</v>
      </c>
      <c r="J540" s="192" t="s">
        <v>2367</v>
      </c>
    </row>
    <row r="541" spans="1:15" s="150" customFormat="1" ht="102">
      <c r="A541" s="190" t="s">
        <v>430</v>
      </c>
      <c r="B541" s="20"/>
      <c r="C541" s="191" t="s">
        <v>2361</v>
      </c>
      <c r="D541" s="191" t="s">
        <v>2362</v>
      </c>
      <c r="E541" s="20" t="s">
        <v>2457</v>
      </c>
      <c r="F541" s="20" t="s">
        <v>2458</v>
      </c>
      <c r="G541" s="193" t="s">
        <v>2365</v>
      </c>
      <c r="H541" s="193" t="s">
        <v>2366</v>
      </c>
      <c r="I541" s="193" t="s">
        <v>1695</v>
      </c>
      <c r="J541" s="192" t="s">
        <v>2367</v>
      </c>
    </row>
    <row r="542" spans="1:15" ht="51">
      <c r="A542" s="194">
        <v>20165</v>
      </c>
      <c r="B542" s="84"/>
      <c r="C542" s="84" t="s">
        <v>2459</v>
      </c>
      <c r="D542" s="84" t="s">
        <v>2460</v>
      </c>
      <c r="E542" s="84" t="s">
        <v>917</v>
      </c>
      <c r="F542" s="84" t="s">
        <v>2461</v>
      </c>
      <c r="G542" s="84" t="s">
        <v>2462</v>
      </c>
      <c r="H542" s="84" t="s">
        <v>2463</v>
      </c>
      <c r="I542" s="84" t="s">
        <v>1034</v>
      </c>
      <c r="J542" s="195" t="s">
        <v>2464</v>
      </c>
      <c r="K542" s="196"/>
      <c r="L542" s="196"/>
      <c r="M542" s="196"/>
      <c r="N542" s="196"/>
      <c r="O542" s="196"/>
    </row>
    <row r="543" spans="1:15" ht="51">
      <c r="A543" s="194">
        <v>20165</v>
      </c>
      <c r="B543" s="84"/>
      <c r="C543" s="84" t="s">
        <v>2459</v>
      </c>
      <c r="D543" s="84" t="s">
        <v>2460</v>
      </c>
      <c r="E543" s="84" t="s">
        <v>917</v>
      </c>
      <c r="F543" s="84" t="s">
        <v>2465</v>
      </c>
      <c r="G543" s="84" t="s">
        <v>2466</v>
      </c>
      <c r="H543" s="84" t="s">
        <v>2467</v>
      </c>
      <c r="I543" s="84" t="s">
        <v>2468</v>
      </c>
      <c r="J543" s="195" t="s">
        <v>2464</v>
      </c>
    </row>
    <row r="544" spans="1:15" ht="72">
      <c r="A544" s="197">
        <v>22003</v>
      </c>
      <c r="B544" s="75"/>
      <c r="C544" s="75" t="s">
        <v>2469</v>
      </c>
      <c r="D544" s="75" t="s">
        <v>2470</v>
      </c>
      <c r="E544" s="75" t="s">
        <v>1580</v>
      </c>
      <c r="F544" s="75" t="s">
        <v>2471</v>
      </c>
      <c r="G544" s="75" t="s">
        <v>2472</v>
      </c>
      <c r="H544" s="75" t="s">
        <v>2473</v>
      </c>
      <c r="I544" s="75" t="s">
        <v>2474</v>
      </c>
      <c r="J544" s="75">
        <v>83474722395</v>
      </c>
    </row>
    <row r="545" spans="1:10" ht="72">
      <c r="A545" s="197">
        <v>22003</v>
      </c>
      <c r="B545" s="97"/>
      <c r="C545" s="75" t="s">
        <v>2469</v>
      </c>
      <c r="D545" s="75" t="s">
        <v>2470</v>
      </c>
      <c r="E545" s="75" t="s">
        <v>1427</v>
      </c>
      <c r="F545" s="75" t="s">
        <v>2475</v>
      </c>
      <c r="G545" s="75" t="s">
        <v>2476</v>
      </c>
      <c r="H545" s="75" t="s">
        <v>1278</v>
      </c>
      <c r="I545" s="75" t="s">
        <v>2477</v>
      </c>
      <c r="J545" s="75">
        <v>8347472725</v>
      </c>
    </row>
    <row r="546" spans="1:10" ht="72">
      <c r="A546" s="197">
        <v>22003</v>
      </c>
      <c r="B546" s="97"/>
      <c r="C546" s="75" t="s">
        <v>2469</v>
      </c>
      <c r="D546" s="75" t="s">
        <v>2470</v>
      </c>
      <c r="E546" s="82" t="s">
        <v>1618</v>
      </c>
      <c r="F546" s="75" t="s">
        <v>2478</v>
      </c>
      <c r="G546" s="75" t="s">
        <v>2479</v>
      </c>
      <c r="H546" s="75" t="s">
        <v>2480</v>
      </c>
      <c r="I546" s="75" t="s">
        <v>1279</v>
      </c>
      <c r="J546" s="75">
        <v>83474722588</v>
      </c>
    </row>
    <row r="547" spans="1:10" ht="72">
      <c r="A547" s="197">
        <v>22003</v>
      </c>
      <c r="B547" s="97"/>
      <c r="C547" s="75" t="s">
        <v>2469</v>
      </c>
      <c r="D547" s="75" t="s">
        <v>2470</v>
      </c>
      <c r="E547" s="82" t="s">
        <v>1463</v>
      </c>
      <c r="F547" s="75" t="s">
        <v>2481</v>
      </c>
      <c r="G547" s="75" t="s">
        <v>2482</v>
      </c>
      <c r="H547" s="75" t="s">
        <v>1278</v>
      </c>
      <c r="I547" s="75" t="s">
        <v>2038</v>
      </c>
      <c r="J547" s="75">
        <v>83474741202</v>
      </c>
    </row>
    <row r="548" spans="1:10" ht="72">
      <c r="A548" s="197">
        <v>22003</v>
      </c>
      <c r="B548" s="97"/>
      <c r="C548" s="75" t="s">
        <v>2469</v>
      </c>
      <c r="D548" s="75" t="s">
        <v>2470</v>
      </c>
      <c r="E548" s="82" t="s">
        <v>2483</v>
      </c>
      <c r="F548" s="75" t="s">
        <v>2484</v>
      </c>
      <c r="G548" s="75" t="s">
        <v>1139</v>
      </c>
      <c r="H548" s="75" t="s">
        <v>2485</v>
      </c>
      <c r="I548" s="75" t="s">
        <v>2486</v>
      </c>
      <c r="J548" s="75">
        <v>89279426069</v>
      </c>
    </row>
    <row r="549" spans="1:10" ht="72">
      <c r="A549" s="197">
        <v>22003</v>
      </c>
      <c r="B549" s="97"/>
      <c r="C549" s="75" t="s">
        <v>2469</v>
      </c>
      <c r="D549" s="75" t="s">
        <v>2470</v>
      </c>
      <c r="E549" s="82" t="s">
        <v>1463</v>
      </c>
      <c r="F549" s="75" t="s">
        <v>2487</v>
      </c>
      <c r="G549" s="75" t="s">
        <v>2488</v>
      </c>
      <c r="H549" s="75" t="s">
        <v>1932</v>
      </c>
      <c r="I549" s="75" t="s">
        <v>2489</v>
      </c>
      <c r="J549" s="75">
        <v>83474727221</v>
      </c>
    </row>
    <row r="550" spans="1:10" ht="72">
      <c r="A550" s="197">
        <v>22003</v>
      </c>
      <c r="B550" s="97"/>
      <c r="C550" s="75" t="s">
        <v>2469</v>
      </c>
      <c r="D550" s="75" t="s">
        <v>2470</v>
      </c>
      <c r="E550" s="82" t="s">
        <v>1463</v>
      </c>
      <c r="F550" s="75" t="s">
        <v>2490</v>
      </c>
      <c r="G550" s="75" t="s">
        <v>1876</v>
      </c>
      <c r="H550" s="75" t="s">
        <v>2154</v>
      </c>
      <c r="I550" s="75" t="s">
        <v>2491</v>
      </c>
      <c r="J550" s="75">
        <v>83474728322</v>
      </c>
    </row>
    <row r="551" spans="1:10" ht="60">
      <c r="A551" s="197">
        <v>22003</v>
      </c>
      <c r="B551" s="97"/>
      <c r="C551" s="97"/>
      <c r="D551" s="75" t="s">
        <v>2470</v>
      </c>
      <c r="E551" s="82" t="s">
        <v>1463</v>
      </c>
      <c r="F551" s="75" t="s">
        <v>2492</v>
      </c>
      <c r="G551" s="75" t="s">
        <v>2493</v>
      </c>
      <c r="H551" s="75" t="s">
        <v>2494</v>
      </c>
      <c r="I551" s="75" t="s">
        <v>2495</v>
      </c>
      <c r="J551" s="75">
        <v>83474725243</v>
      </c>
    </row>
    <row r="552" spans="1:10" ht="60">
      <c r="A552" s="197">
        <v>22003</v>
      </c>
      <c r="B552" s="97"/>
      <c r="C552" s="97"/>
      <c r="D552" s="75" t="s">
        <v>2470</v>
      </c>
      <c r="E552" s="82" t="s">
        <v>1463</v>
      </c>
      <c r="F552" s="75" t="s">
        <v>2496</v>
      </c>
      <c r="G552" s="75" t="s">
        <v>2497</v>
      </c>
      <c r="H552" s="75" t="s">
        <v>2498</v>
      </c>
      <c r="I552" s="75" t="s">
        <v>2499</v>
      </c>
      <c r="J552" s="75">
        <v>83474722038</v>
      </c>
    </row>
    <row r="553" spans="1:10" ht="72">
      <c r="A553" s="197">
        <v>22003</v>
      </c>
      <c r="B553" s="97"/>
      <c r="C553" s="75" t="s">
        <v>2469</v>
      </c>
      <c r="D553" s="75" t="s">
        <v>2470</v>
      </c>
      <c r="E553" s="82" t="s">
        <v>1463</v>
      </c>
      <c r="F553" s="75" t="s">
        <v>2500</v>
      </c>
      <c r="G553" s="75" t="s">
        <v>2501</v>
      </c>
      <c r="H553" s="75" t="s">
        <v>2502</v>
      </c>
      <c r="I553" s="75" t="s">
        <v>2503</v>
      </c>
      <c r="J553" s="75">
        <v>83474740926</v>
      </c>
    </row>
    <row r="554" spans="1:10" ht="72">
      <c r="A554" s="197">
        <v>22003</v>
      </c>
      <c r="B554" s="97"/>
      <c r="C554" s="75" t="s">
        <v>2469</v>
      </c>
      <c r="D554" s="75" t="s">
        <v>2470</v>
      </c>
      <c r="E554" s="82" t="s">
        <v>1463</v>
      </c>
      <c r="F554" s="75" t="s">
        <v>2504</v>
      </c>
      <c r="G554" s="75" t="s">
        <v>2505</v>
      </c>
      <c r="H554" s="75" t="s">
        <v>2506</v>
      </c>
      <c r="I554" s="75" t="s">
        <v>1087</v>
      </c>
      <c r="J554" s="75" t="s">
        <v>2507</v>
      </c>
    </row>
    <row r="555" spans="1:10" ht="72">
      <c r="A555" s="197">
        <v>22003</v>
      </c>
      <c r="B555" s="97"/>
      <c r="C555" s="75" t="s">
        <v>2469</v>
      </c>
      <c r="D555" s="75" t="s">
        <v>2470</v>
      </c>
      <c r="E555" s="82" t="s">
        <v>1463</v>
      </c>
      <c r="F555" s="75" t="s">
        <v>2508</v>
      </c>
      <c r="G555" s="75" t="s">
        <v>2509</v>
      </c>
      <c r="H555" s="75" t="s">
        <v>1979</v>
      </c>
      <c r="I555" s="75" t="s">
        <v>2510</v>
      </c>
      <c r="J555" s="75">
        <v>83474728250</v>
      </c>
    </row>
    <row r="556" spans="1:10" ht="72">
      <c r="A556" s="197">
        <v>22003</v>
      </c>
      <c r="B556" s="97"/>
      <c r="C556" s="75" t="s">
        <v>2469</v>
      </c>
      <c r="D556" s="75" t="s">
        <v>2470</v>
      </c>
      <c r="E556" s="82" t="s">
        <v>1463</v>
      </c>
      <c r="F556" s="75" t="s">
        <v>2511</v>
      </c>
      <c r="G556" s="75" t="s">
        <v>2512</v>
      </c>
      <c r="H556" s="75" t="s">
        <v>2513</v>
      </c>
      <c r="I556" s="75" t="s">
        <v>2514</v>
      </c>
      <c r="J556" s="75">
        <v>83474728841</v>
      </c>
    </row>
    <row r="557" spans="1:10" ht="60">
      <c r="A557" s="197">
        <v>22003</v>
      </c>
      <c r="B557" s="97"/>
      <c r="C557" s="97"/>
      <c r="D557" s="75" t="s">
        <v>2470</v>
      </c>
      <c r="E557" s="82" t="s">
        <v>1463</v>
      </c>
      <c r="F557" s="75" t="s">
        <v>2515</v>
      </c>
      <c r="G557" s="75" t="s">
        <v>2516</v>
      </c>
      <c r="H557" s="75" t="s">
        <v>1278</v>
      </c>
      <c r="I557" s="75" t="s">
        <v>1859</v>
      </c>
      <c r="J557" s="75">
        <v>83474721531</v>
      </c>
    </row>
    <row r="558" spans="1:10" ht="48">
      <c r="A558" s="197">
        <v>22003</v>
      </c>
      <c r="B558" s="97"/>
      <c r="C558" s="97"/>
      <c r="D558" s="75" t="s">
        <v>2470</v>
      </c>
      <c r="E558" s="82" t="s">
        <v>1463</v>
      </c>
      <c r="F558" s="75" t="s">
        <v>2517</v>
      </c>
      <c r="G558" s="75" t="s">
        <v>2518</v>
      </c>
      <c r="H558" s="75" t="s">
        <v>1120</v>
      </c>
      <c r="I558" s="75" t="s">
        <v>2519</v>
      </c>
      <c r="J558" s="75">
        <v>83474731022</v>
      </c>
    </row>
    <row r="559" spans="1:10" ht="72">
      <c r="A559" s="197">
        <v>22003</v>
      </c>
      <c r="B559" s="97"/>
      <c r="C559" s="75" t="s">
        <v>2469</v>
      </c>
      <c r="D559" s="75" t="s">
        <v>2470</v>
      </c>
      <c r="E559" s="82" t="s">
        <v>1463</v>
      </c>
      <c r="F559" s="75" t="s">
        <v>2520</v>
      </c>
      <c r="G559" s="75" t="s">
        <v>2521</v>
      </c>
      <c r="H559" s="75" t="s">
        <v>2522</v>
      </c>
      <c r="I559" s="75" t="s">
        <v>2523</v>
      </c>
      <c r="J559" s="75">
        <v>83474724521</v>
      </c>
    </row>
    <row r="560" spans="1:10" ht="72">
      <c r="A560" s="197">
        <v>22003</v>
      </c>
      <c r="B560" s="97"/>
      <c r="C560" s="75" t="s">
        <v>2469</v>
      </c>
      <c r="D560" s="75" t="s">
        <v>2470</v>
      </c>
      <c r="E560" s="82" t="s">
        <v>1463</v>
      </c>
      <c r="F560" s="75" t="s">
        <v>2524</v>
      </c>
      <c r="G560" s="75" t="s">
        <v>2525</v>
      </c>
      <c r="H560" s="75" t="s">
        <v>2526</v>
      </c>
      <c r="I560" s="75" t="s">
        <v>2527</v>
      </c>
      <c r="J560" s="75">
        <v>83474724227</v>
      </c>
    </row>
    <row r="561" spans="1:10" ht="72">
      <c r="A561" s="197">
        <v>22003</v>
      </c>
      <c r="B561" s="97"/>
      <c r="C561" s="75" t="s">
        <v>2469</v>
      </c>
      <c r="D561" s="75" t="s">
        <v>2470</v>
      </c>
      <c r="E561" s="82" t="s">
        <v>1463</v>
      </c>
      <c r="F561" s="75" t="s">
        <v>2528</v>
      </c>
      <c r="G561" s="75" t="s">
        <v>2529</v>
      </c>
      <c r="H561" s="75" t="s">
        <v>2530</v>
      </c>
      <c r="I561" s="75" t="s">
        <v>2531</v>
      </c>
      <c r="J561" s="75">
        <v>83474724449</v>
      </c>
    </row>
    <row r="562" spans="1:10" ht="72">
      <c r="A562" s="197">
        <v>22003</v>
      </c>
      <c r="B562" s="97"/>
      <c r="C562" s="75" t="s">
        <v>2469</v>
      </c>
      <c r="D562" s="75" t="s">
        <v>2470</v>
      </c>
      <c r="E562" s="82" t="s">
        <v>1463</v>
      </c>
      <c r="F562" s="75" t="s">
        <v>2532</v>
      </c>
      <c r="G562" s="75" t="s">
        <v>2533</v>
      </c>
      <c r="H562" s="75" t="s">
        <v>2534</v>
      </c>
      <c r="I562" s="75" t="s">
        <v>2535</v>
      </c>
      <c r="J562" s="75">
        <v>83474729543</v>
      </c>
    </row>
    <row r="563" spans="1:10" ht="72">
      <c r="A563" s="197">
        <v>22003</v>
      </c>
      <c r="B563" s="97"/>
      <c r="C563" s="75" t="s">
        <v>2469</v>
      </c>
      <c r="D563" s="75" t="s">
        <v>2470</v>
      </c>
      <c r="E563" s="82" t="s">
        <v>1463</v>
      </c>
      <c r="F563" s="75" t="s">
        <v>2536</v>
      </c>
      <c r="G563" s="75" t="s">
        <v>2139</v>
      </c>
      <c r="H563" s="75" t="s">
        <v>1402</v>
      </c>
      <c r="I563" s="75" t="s">
        <v>2537</v>
      </c>
      <c r="J563" s="75">
        <v>83474741625</v>
      </c>
    </row>
    <row r="564" spans="1:10" ht="72">
      <c r="A564" s="197">
        <v>22003</v>
      </c>
      <c r="B564" s="97"/>
      <c r="C564" s="75" t="s">
        <v>2469</v>
      </c>
      <c r="D564" s="75" t="s">
        <v>2470</v>
      </c>
      <c r="E564" s="82" t="s">
        <v>1463</v>
      </c>
      <c r="F564" s="75" t="s">
        <v>2538</v>
      </c>
      <c r="G564" s="75" t="s">
        <v>2539</v>
      </c>
      <c r="H564" s="75" t="s">
        <v>2540</v>
      </c>
      <c r="I564" s="75" t="s">
        <v>2541</v>
      </c>
      <c r="J564" s="75">
        <v>83474729817</v>
      </c>
    </row>
    <row r="565" spans="1:10" ht="72">
      <c r="A565" s="197">
        <v>22003</v>
      </c>
      <c r="B565" s="97"/>
      <c r="C565" s="75" t="s">
        <v>2469</v>
      </c>
      <c r="D565" s="75" t="s">
        <v>2470</v>
      </c>
      <c r="E565" s="82" t="s">
        <v>1463</v>
      </c>
      <c r="F565" s="75" t="s">
        <v>2542</v>
      </c>
      <c r="G565" s="75" t="s">
        <v>2543</v>
      </c>
      <c r="H565" s="75" t="s">
        <v>2480</v>
      </c>
      <c r="I565" s="75" t="s">
        <v>2544</v>
      </c>
      <c r="J565" s="75">
        <v>83474741712</v>
      </c>
    </row>
    <row r="566" spans="1:10" ht="72">
      <c r="A566" s="197">
        <v>22003</v>
      </c>
      <c r="B566" s="97"/>
      <c r="C566" s="75" t="s">
        <v>2469</v>
      </c>
      <c r="D566" s="75" t="s">
        <v>2470</v>
      </c>
      <c r="E566" s="82" t="s">
        <v>1463</v>
      </c>
      <c r="F566" s="75" t="s">
        <v>2545</v>
      </c>
      <c r="G566" s="75" t="s">
        <v>2546</v>
      </c>
      <c r="H566" s="75" t="s">
        <v>2547</v>
      </c>
      <c r="I566" s="75" t="s">
        <v>2548</v>
      </c>
      <c r="J566" s="75">
        <v>83474741695</v>
      </c>
    </row>
    <row r="567" spans="1:10" ht="72">
      <c r="A567" s="197">
        <v>22003</v>
      </c>
      <c r="B567" s="97"/>
      <c r="C567" s="75" t="s">
        <v>2469</v>
      </c>
      <c r="D567" s="75" t="s">
        <v>2470</v>
      </c>
      <c r="E567" s="82" t="s">
        <v>1463</v>
      </c>
      <c r="F567" s="75" t="s">
        <v>2549</v>
      </c>
      <c r="G567" s="75" t="s">
        <v>2550</v>
      </c>
      <c r="H567" s="75" t="s">
        <v>2551</v>
      </c>
      <c r="I567" s="75" t="s">
        <v>2552</v>
      </c>
      <c r="J567" s="75">
        <v>83474741835</v>
      </c>
    </row>
    <row r="568" spans="1:10" ht="72">
      <c r="A568" s="197">
        <v>22003</v>
      </c>
      <c r="B568" s="97"/>
      <c r="C568" s="75" t="s">
        <v>2469</v>
      </c>
      <c r="D568" s="75" t="s">
        <v>2470</v>
      </c>
      <c r="E568" s="82" t="s">
        <v>1463</v>
      </c>
      <c r="F568" s="75" t="s">
        <v>2553</v>
      </c>
      <c r="G568" s="75"/>
      <c r="H568" s="75"/>
      <c r="I568" s="75"/>
      <c r="J568" s="75" t="s">
        <v>2554</v>
      </c>
    </row>
    <row r="569" spans="1:10" ht="72">
      <c r="A569" s="197">
        <v>22003</v>
      </c>
      <c r="B569" s="97"/>
      <c r="C569" s="75" t="s">
        <v>2469</v>
      </c>
      <c r="D569" s="75" t="s">
        <v>2470</v>
      </c>
      <c r="E569" s="82" t="s">
        <v>1463</v>
      </c>
      <c r="F569" s="75" t="s">
        <v>2555</v>
      </c>
      <c r="G569" s="75" t="s">
        <v>2556</v>
      </c>
      <c r="H569" s="75" t="s">
        <v>2557</v>
      </c>
      <c r="I569" s="75" t="s">
        <v>1135</v>
      </c>
      <c r="J569" s="75">
        <v>83474741980</v>
      </c>
    </row>
    <row r="570" spans="1:10" ht="72">
      <c r="A570" s="197">
        <v>22003</v>
      </c>
      <c r="B570" s="97"/>
      <c r="C570" s="75" t="s">
        <v>2469</v>
      </c>
      <c r="D570" s="75" t="s">
        <v>2470</v>
      </c>
      <c r="E570" s="82" t="s">
        <v>1463</v>
      </c>
      <c r="F570" s="75" t="s">
        <v>2558</v>
      </c>
      <c r="G570" s="75" t="s">
        <v>2559</v>
      </c>
      <c r="H570" s="75" t="s">
        <v>2560</v>
      </c>
      <c r="I570" s="75" t="s">
        <v>2561</v>
      </c>
      <c r="J570" s="75">
        <v>83474723828</v>
      </c>
    </row>
    <row r="571" spans="1:10" ht="72">
      <c r="A571" s="197">
        <v>22003</v>
      </c>
      <c r="B571" s="97"/>
      <c r="C571" s="75" t="s">
        <v>2469</v>
      </c>
      <c r="D571" s="75" t="s">
        <v>2470</v>
      </c>
      <c r="E571" s="82" t="s">
        <v>1463</v>
      </c>
      <c r="F571" s="75" t="s">
        <v>2562</v>
      </c>
      <c r="G571" s="75" t="s">
        <v>2563</v>
      </c>
      <c r="H571" s="75" t="s">
        <v>2564</v>
      </c>
      <c r="I571" s="198" t="s">
        <v>2565</v>
      </c>
      <c r="J571" s="75">
        <v>83474731043</v>
      </c>
    </row>
    <row r="572" spans="1:10" ht="72">
      <c r="A572" s="197">
        <v>22003</v>
      </c>
      <c r="B572" s="97"/>
      <c r="C572" s="75" t="s">
        <v>2469</v>
      </c>
      <c r="D572" s="75" t="s">
        <v>2470</v>
      </c>
      <c r="E572" s="82" t="s">
        <v>1463</v>
      </c>
      <c r="F572" s="75" t="s">
        <v>2566</v>
      </c>
      <c r="G572" s="75" t="s">
        <v>2567</v>
      </c>
      <c r="H572" s="75" t="s">
        <v>2568</v>
      </c>
      <c r="I572" s="75" t="s">
        <v>2569</v>
      </c>
      <c r="J572" s="75">
        <v>83474728496</v>
      </c>
    </row>
    <row r="573" spans="1:10" ht="72">
      <c r="A573" s="197">
        <v>22003</v>
      </c>
      <c r="B573" s="97"/>
      <c r="C573" s="75" t="s">
        <v>2469</v>
      </c>
      <c r="D573" s="75" t="s">
        <v>2470</v>
      </c>
      <c r="E573" s="82" t="s">
        <v>1463</v>
      </c>
      <c r="F573" s="75" t="s">
        <v>2570</v>
      </c>
      <c r="G573" s="75" t="s">
        <v>2571</v>
      </c>
      <c r="H573" s="75" t="s">
        <v>2572</v>
      </c>
      <c r="I573" s="75" t="s">
        <v>2573</v>
      </c>
      <c r="J573" s="75">
        <v>83474721071</v>
      </c>
    </row>
    <row r="574" spans="1:10" ht="72">
      <c r="A574" s="197">
        <v>22003</v>
      </c>
      <c r="B574" s="97"/>
      <c r="C574" s="75" t="s">
        <v>2469</v>
      </c>
      <c r="D574" s="75" t="s">
        <v>2470</v>
      </c>
      <c r="E574" s="82" t="s">
        <v>1463</v>
      </c>
      <c r="F574" s="75" t="s">
        <v>2574</v>
      </c>
      <c r="G574" s="75" t="s">
        <v>2575</v>
      </c>
      <c r="H574" s="75" t="s">
        <v>1704</v>
      </c>
      <c r="I574" s="75" t="s">
        <v>2576</v>
      </c>
      <c r="J574" s="75">
        <v>83474741454</v>
      </c>
    </row>
    <row r="575" spans="1:10" ht="72">
      <c r="A575" s="197">
        <v>22003</v>
      </c>
      <c r="B575" s="97"/>
      <c r="C575" s="75" t="s">
        <v>2469</v>
      </c>
      <c r="D575" s="75" t="s">
        <v>2470</v>
      </c>
      <c r="E575" s="82" t="s">
        <v>1463</v>
      </c>
      <c r="F575" s="75" t="s">
        <v>2577</v>
      </c>
      <c r="G575" s="75" t="s">
        <v>2578</v>
      </c>
      <c r="H575" s="75" t="s">
        <v>2135</v>
      </c>
      <c r="I575" s="75" t="s">
        <v>2579</v>
      </c>
      <c r="J575" s="75">
        <v>83474731655</v>
      </c>
    </row>
    <row r="576" spans="1:10" ht="72">
      <c r="A576" s="197">
        <v>22003</v>
      </c>
      <c r="B576" s="97"/>
      <c r="C576" s="75" t="s">
        <v>2469</v>
      </c>
      <c r="D576" s="75" t="s">
        <v>2470</v>
      </c>
      <c r="E576" s="82" t="s">
        <v>1463</v>
      </c>
      <c r="F576" s="75" t="s">
        <v>2580</v>
      </c>
      <c r="G576" s="75" t="s">
        <v>2581</v>
      </c>
      <c r="H576" s="75" t="s">
        <v>2582</v>
      </c>
      <c r="I576" s="75" t="s">
        <v>2583</v>
      </c>
      <c r="J576" s="75">
        <v>83474741841</v>
      </c>
    </row>
    <row r="577" spans="1:15" ht="72">
      <c r="A577" s="197">
        <v>22003</v>
      </c>
      <c r="B577" s="97"/>
      <c r="C577" s="75" t="s">
        <v>2469</v>
      </c>
      <c r="D577" s="75" t="s">
        <v>2470</v>
      </c>
      <c r="E577" s="82" t="s">
        <v>1463</v>
      </c>
      <c r="F577" s="75" t="s">
        <v>2584</v>
      </c>
      <c r="G577" s="75" t="s">
        <v>2585</v>
      </c>
      <c r="H577" s="75" t="s">
        <v>2586</v>
      </c>
      <c r="I577" s="75" t="s">
        <v>1180</v>
      </c>
      <c r="J577" s="75">
        <v>83474729325</v>
      </c>
    </row>
    <row r="578" spans="1:15" ht="72">
      <c r="A578" s="197">
        <v>22003</v>
      </c>
      <c r="B578" s="97"/>
      <c r="C578" s="75" t="s">
        <v>2469</v>
      </c>
      <c r="D578" s="75" t="s">
        <v>2470</v>
      </c>
      <c r="E578" s="82" t="s">
        <v>2587</v>
      </c>
      <c r="F578" s="75" t="s">
        <v>2588</v>
      </c>
      <c r="G578" s="75" t="s">
        <v>2589</v>
      </c>
      <c r="H578" s="75" t="s">
        <v>1094</v>
      </c>
      <c r="I578" s="75" t="s">
        <v>2590</v>
      </c>
      <c r="J578" s="75">
        <v>83474723503</v>
      </c>
    </row>
    <row r="579" spans="1:15" ht="75">
      <c r="A579" s="197">
        <v>22003</v>
      </c>
      <c r="B579" s="97"/>
      <c r="C579" s="75" t="s">
        <v>2469</v>
      </c>
      <c r="D579" s="75" t="s">
        <v>2470</v>
      </c>
      <c r="E579" s="82" t="s">
        <v>2587</v>
      </c>
      <c r="F579" s="75" t="s">
        <v>2591</v>
      </c>
      <c r="G579" s="75" t="s">
        <v>2592</v>
      </c>
      <c r="H579" s="75" t="s">
        <v>2593</v>
      </c>
      <c r="I579" s="75" t="s">
        <v>2594</v>
      </c>
      <c r="J579" s="75">
        <v>83474724417</v>
      </c>
    </row>
    <row r="580" spans="1:15" ht="72">
      <c r="A580" s="197">
        <v>22003</v>
      </c>
      <c r="B580" s="97"/>
      <c r="C580" s="75" t="s">
        <v>2469</v>
      </c>
      <c r="D580" s="75" t="s">
        <v>2470</v>
      </c>
      <c r="E580" s="82" t="s">
        <v>2587</v>
      </c>
      <c r="F580" s="75" t="s">
        <v>2595</v>
      </c>
      <c r="G580" s="75" t="s">
        <v>2596</v>
      </c>
      <c r="H580" s="75" t="s">
        <v>2498</v>
      </c>
      <c r="I580" s="75" t="s">
        <v>2537</v>
      </c>
      <c r="J580" s="75">
        <v>83474726203</v>
      </c>
    </row>
    <row r="581" spans="1:15" ht="72">
      <c r="A581" s="197">
        <v>22003</v>
      </c>
      <c r="B581" s="97"/>
      <c r="C581" s="75" t="s">
        <v>2469</v>
      </c>
      <c r="D581" s="75" t="s">
        <v>2470</v>
      </c>
      <c r="E581" s="82" t="s">
        <v>2587</v>
      </c>
      <c r="F581" s="75" t="s">
        <v>2597</v>
      </c>
      <c r="G581" s="75" t="s">
        <v>2598</v>
      </c>
      <c r="H581" s="75" t="s">
        <v>2599</v>
      </c>
      <c r="I581" s="75" t="s">
        <v>2600</v>
      </c>
      <c r="J581" s="75">
        <v>83474729145</v>
      </c>
    </row>
    <row r="582" spans="1:15" ht="72">
      <c r="A582" s="197">
        <v>22003</v>
      </c>
      <c r="B582" s="97"/>
      <c r="C582" s="75" t="s">
        <v>2469</v>
      </c>
      <c r="D582" s="75" t="s">
        <v>2470</v>
      </c>
      <c r="E582" s="82" t="s">
        <v>1463</v>
      </c>
      <c r="F582" s="75" t="s">
        <v>2601</v>
      </c>
      <c r="G582" s="75" t="s">
        <v>2602</v>
      </c>
      <c r="H582" s="75" t="s">
        <v>2603</v>
      </c>
      <c r="I582" s="75" t="s">
        <v>2604</v>
      </c>
      <c r="J582" s="75">
        <v>89279224581</v>
      </c>
    </row>
    <row r="583" spans="1:15" s="34" customFormat="1" ht="73.5" customHeight="1">
      <c r="A583" s="199" t="s">
        <v>456</v>
      </c>
      <c r="B583" s="199"/>
      <c r="C583" s="199" t="s">
        <v>2605</v>
      </c>
      <c r="D583" s="199" t="s">
        <v>2606</v>
      </c>
      <c r="E583" s="199" t="s">
        <v>917</v>
      </c>
      <c r="F583" s="27" t="s">
        <v>2607</v>
      </c>
      <c r="G583" s="199" t="s">
        <v>2608</v>
      </c>
      <c r="H583" s="199" t="s">
        <v>2609</v>
      </c>
      <c r="I583" s="199" t="s">
        <v>2610</v>
      </c>
      <c r="J583" s="199" t="s">
        <v>2611</v>
      </c>
    </row>
    <row r="584" spans="1:15" s="34" customFormat="1" ht="84">
      <c r="A584" s="199" t="s">
        <v>456</v>
      </c>
      <c r="B584" s="199"/>
      <c r="C584" s="199" t="s">
        <v>2605</v>
      </c>
      <c r="D584" s="199" t="s">
        <v>2606</v>
      </c>
      <c r="E584" s="199" t="s">
        <v>917</v>
      </c>
      <c r="F584" s="27" t="s">
        <v>2612</v>
      </c>
      <c r="G584" s="199" t="s">
        <v>2608</v>
      </c>
      <c r="H584" s="199" t="s">
        <v>2609</v>
      </c>
      <c r="I584" s="199" t="s">
        <v>2610</v>
      </c>
      <c r="J584" s="199" t="s">
        <v>2611</v>
      </c>
    </row>
    <row r="585" spans="1:15" s="150" customFormat="1" ht="127.5">
      <c r="A585" s="42" t="s">
        <v>463</v>
      </c>
      <c r="B585" s="40" t="s">
        <v>2613</v>
      </c>
      <c r="C585" s="40" t="s">
        <v>2614</v>
      </c>
      <c r="D585" s="40" t="s">
        <v>2615</v>
      </c>
      <c r="E585" s="40" t="s">
        <v>1463</v>
      </c>
      <c r="F585" s="40" t="s">
        <v>2616</v>
      </c>
      <c r="G585" s="40" t="s">
        <v>2617</v>
      </c>
      <c r="H585" s="40" t="s">
        <v>1704</v>
      </c>
      <c r="I585" s="40" t="s">
        <v>2618</v>
      </c>
      <c r="J585" s="40" t="s">
        <v>2619</v>
      </c>
      <c r="K585" s="200"/>
      <c r="L585" s="200"/>
      <c r="M585" s="200"/>
      <c r="N585" s="200"/>
      <c r="O585" s="200"/>
    </row>
    <row r="586" spans="1:15" s="150" customFormat="1" ht="127.5">
      <c r="A586" s="42" t="s">
        <v>463</v>
      </c>
      <c r="B586" s="40" t="s">
        <v>2613</v>
      </c>
      <c r="C586" s="40" t="s">
        <v>2614</v>
      </c>
      <c r="D586" s="40" t="s">
        <v>2615</v>
      </c>
      <c r="E586" s="40" t="s">
        <v>1463</v>
      </c>
      <c r="F586" s="40" t="s">
        <v>2620</v>
      </c>
      <c r="G586" s="40" t="s">
        <v>2617</v>
      </c>
      <c r="H586" s="40" t="s">
        <v>1704</v>
      </c>
      <c r="I586" s="40" t="s">
        <v>2618</v>
      </c>
      <c r="J586" s="40" t="s">
        <v>2619</v>
      </c>
      <c r="K586" s="200"/>
      <c r="L586" s="200"/>
      <c r="M586" s="200"/>
      <c r="N586" s="200"/>
      <c r="O586" s="200"/>
    </row>
    <row r="587" spans="1:15" s="150" customFormat="1" ht="127.5">
      <c r="A587" s="42" t="s">
        <v>463</v>
      </c>
      <c r="B587" s="40" t="s">
        <v>2613</v>
      </c>
      <c r="C587" s="40" t="s">
        <v>2614</v>
      </c>
      <c r="D587" s="40" t="s">
        <v>2615</v>
      </c>
      <c r="E587" s="40" t="s">
        <v>1463</v>
      </c>
      <c r="F587" s="40" t="s">
        <v>2621</v>
      </c>
      <c r="G587" s="40" t="s">
        <v>2617</v>
      </c>
      <c r="H587" s="40" t="s">
        <v>1704</v>
      </c>
      <c r="I587" s="40" t="s">
        <v>2618</v>
      </c>
      <c r="J587" s="40" t="s">
        <v>2619</v>
      </c>
      <c r="K587" s="200"/>
      <c r="L587" s="200"/>
      <c r="M587" s="200"/>
      <c r="N587" s="200"/>
      <c r="O587" s="200"/>
    </row>
    <row r="588" spans="1:15" s="150" customFormat="1" ht="127.5">
      <c r="A588" s="42" t="s">
        <v>463</v>
      </c>
      <c r="B588" s="40" t="s">
        <v>2613</v>
      </c>
      <c r="C588" s="40" t="s">
        <v>2614</v>
      </c>
      <c r="D588" s="40" t="s">
        <v>2615</v>
      </c>
      <c r="E588" s="40" t="s">
        <v>1463</v>
      </c>
      <c r="F588" s="40" t="s">
        <v>2622</v>
      </c>
      <c r="G588" s="40" t="s">
        <v>2617</v>
      </c>
      <c r="H588" s="40" t="s">
        <v>1704</v>
      </c>
      <c r="I588" s="40" t="s">
        <v>2618</v>
      </c>
      <c r="J588" s="40" t="s">
        <v>2619</v>
      </c>
      <c r="K588" s="200"/>
      <c r="L588" s="200"/>
      <c r="M588" s="200"/>
      <c r="N588" s="200"/>
      <c r="O588" s="200"/>
    </row>
    <row r="589" spans="1:15" s="150" customFormat="1" ht="127.5">
      <c r="A589" s="42" t="s">
        <v>463</v>
      </c>
      <c r="B589" s="40" t="s">
        <v>2613</v>
      </c>
      <c r="C589" s="40" t="s">
        <v>2614</v>
      </c>
      <c r="D589" s="40" t="s">
        <v>2615</v>
      </c>
      <c r="E589" s="40" t="s">
        <v>1463</v>
      </c>
      <c r="F589" s="40" t="s">
        <v>2623</v>
      </c>
      <c r="G589" s="40" t="s">
        <v>2617</v>
      </c>
      <c r="H589" s="40" t="s">
        <v>1704</v>
      </c>
      <c r="I589" s="40" t="s">
        <v>2618</v>
      </c>
      <c r="J589" s="40" t="s">
        <v>2619</v>
      </c>
      <c r="K589" s="200"/>
      <c r="L589" s="200"/>
      <c r="M589" s="200"/>
      <c r="N589" s="200"/>
      <c r="O589" s="200"/>
    </row>
    <row r="590" spans="1:15" s="150" customFormat="1" ht="127.5">
      <c r="A590" s="42" t="s">
        <v>463</v>
      </c>
      <c r="B590" s="40" t="s">
        <v>2613</v>
      </c>
      <c r="C590" s="40" t="s">
        <v>2614</v>
      </c>
      <c r="D590" s="40" t="s">
        <v>2615</v>
      </c>
      <c r="E590" s="40" t="s">
        <v>1463</v>
      </c>
      <c r="F590" s="40" t="s">
        <v>2624</v>
      </c>
      <c r="G590" s="40" t="s">
        <v>2617</v>
      </c>
      <c r="H590" s="40" t="s">
        <v>1704</v>
      </c>
      <c r="I590" s="40" t="s">
        <v>2618</v>
      </c>
      <c r="J590" s="40" t="s">
        <v>2619</v>
      </c>
      <c r="K590" s="200"/>
      <c r="L590" s="200"/>
      <c r="M590" s="200"/>
      <c r="N590" s="200"/>
      <c r="O590" s="200"/>
    </row>
    <row r="591" spans="1:15" s="150" customFormat="1" ht="127.5">
      <c r="A591" s="42" t="s">
        <v>463</v>
      </c>
      <c r="B591" s="40" t="s">
        <v>2613</v>
      </c>
      <c r="C591" s="40" t="s">
        <v>2614</v>
      </c>
      <c r="D591" s="40" t="s">
        <v>2615</v>
      </c>
      <c r="E591" s="40" t="s">
        <v>1463</v>
      </c>
      <c r="F591" s="40" t="s">
        <v>2625</v>
      </c>
      <c r="G591" s="40" t="s">
        <v>2617</v>
      </c>
      <c r="H591" s="40" t="s">
        <v>1704</v>
      </c>
      <c r="I591" s="40" t="s">
        <v>2618</v>
      </c>
      <c r="J591" s="40" t="s">
        <v>2619</v>
      </c>
      <c r="K591" s="200"/>
      <c r="L591" s="200"/>
      <c r="M591" s="200"/>
      <c r="N591" s="200"/>
      <c r="O591" s="200"/>
    </row>
    <row r="592" spans="1:15" s="150" customFormat="1" ht="127.5">
      <c r="A592" s="42" t="s">
        <v>463</v>
      </c>
      <c r="B592" s="40" t="s">
        <v>2613</v>
      </c>
      <c r="C592" s="40" t="s">
        <v>2614</v>
      </c>
      <c r="D592" s="40" t="s">
        <v>2615</v>
      </c>
      <c r="E592" s="40" t="s">
        <v>1463</v>
      </c>
      <c r="F592" s="40" t="s">
        <v>2626</v>
      </c>
      <c r="G592" s="40" t="s">
        <v>2617</v>
      </c>
      <c r="H592" s="40" t="s">
        <v>1704</v>
      </c>
      <c r="I592" s="40" t="s">
        <v>2618</v>
      </c>
      <c r="J592" s="40" t="s">
        <v>2619</v>
      </c>
      <c r="K592" s="200"/>
      <c r="L592" s="200"/>
      <c r="M592" s="200"/>
      <c r="N592" s="200"/>
      <c r="O592" s="200"/>
    </row>
    <row r="593" spans="1:15" s="150" customFormat="1" ht="127.5">
      <c r="A593" s="42" t="s">
        <v>463</v>
      </c>
      <c r="B593" s="40" t="s">
        <v>2613</v>
      </c>
      <c r="C593" s="40" t="s">
        <v>2614</v>
      </c>
      <c r="D593" s="40" t="s">
        <v>2615</v>
      </c>
      <c r="E593" s="40" t="s">
        <v>1463</v>
      </c>
      <c r="F593" s="40" t="s">
        <v>2627</v>
      </c>
      <c r="G593" s="40" t="s">
        <v>2617</v>
      </c>
      <c r="H593" s="40" t="s">
        <v>1704</v>
      </c>
      <c r="I593" s="40" t="s">
        <v>2618</v>
      </c>
      <c r="J593" s="40" t="s">
        <v>2619</v>
      </c>
      <c r="K593" s="200"/>
      <c r="L593" s="200"/>
      <c r="M593" s="200"/>
      <c r="N593" s="200"/>
      <c r="O593" s="200"/>
    </row>
    <row r="594" spans="1:15" s="150" customFormat="1" ht="127.5">
      <c r="A594" s="42" t="s">
        <v>463</v>
      </c>
      <c r="B594" s="40" t="s">
        <v>2613</v>
      </c>
      <c r="C594" s="40" t="s">
        <v>2614</v>
      </c>
      <c r="D594" s="40" t="s">
        <v>2615</v>
      </c>
      <c r="E594" s="40" t="s">
        <v>1463</v>
      </c>
      <c r="F594" s="40" t="s">
        <v>2628</v>
      </c>
      <c r="G594" s="40" t="s">
        <v>2617</v>
      </c>
      <c r="H594" s="40" t="s">
        <v>1704</v>
      </c>
      <c r="I594" s="40" t="s">
        <v>2618</v>
      </c>
      <c r="J594" s="40" t="s">
        <v>2619</v>
      </c>
      <c r="K594" s="200"/>
      <c r="L594" s="200"/>
      <c r="M594" s="200"/>
      <c r="N594" s="200"/>
      <c r="O594" s="200"/>
    </row>
    <row r="595" spans="1:15" s="150" customFormat="1" ht="127.5">
      <c r="A595" s="42" t="s">
        <v>463</v>
      </c>
      <c r="B595" s="40" t="s">
        <v>2613</v>
      </c>
      <c r="C595" s="40" t="s">
        <v>2614</v>
      </c>
      <c r="D595" s="40" t="s">
        <v>2615</v>
      </c>
      <c r="E595" s="40" t="s">
        <v>1463</v>
      </c>
      <c r="F595" s="40" t="s">
        <v>2629</v>
      </c>
      <c r="G595" s="40" t="s">
        <v>2617</v>
      </c>
      <c r="H595" s="40" t="s">
        <v>1704</v>
      </c>
      <c r="I595" s="40" t="s">
        <v>2618</v>
      </c>
      <c r="J595" s="40" t="s">
        <v>2619</v>
      </c>
      <c r="K595" s="200"/>
      <c r="L595" s="200"/>
      <c r="M595" s="200"/>
      <c r="N595" s="200"/>
      <c r="O595" s="200"/>
    </row>
    <row r="596" spans="1:15" s="150" customFormat="1" ht="127.5">
      <c r="A596" s="42" t="s">
        <v>463</v>
      </c>
      <c r="B596" s="40" t="s">
        <v>2613</v>
      </c>
      <c r="C596" s="40" t="s">
        <v>2614</v>
      </c>
      <c r="D596" s="40" t="s">
        <v>2615</v>
      </c>
      <c r="E596" s="40" t="s">
        <v>1463</v>
      </c>
      <c r="F596" s="40" t="s">
        <v>2630</v>
      </c>
      <c r="G596" s="40" t="s">
        <v>2617</v>
      </c>
      <c r="H596" s="40" t="s">
        <v>1704</v>
      </c>
      <c r="I596" s="40" t="s">
        <v>2618</v>
      </c>
      <c r="J596" s="40" t="s">
        <v>2619</v>
      </c>
      <c r="K596" s="200"/>
      <c r="L596" s="200"/>
      <c r="M596" s="200"/>
      <c r="N596" s="200"/>
      <c r="O596" s="200"/>
    </row>
    <row r="597" spans="1:15" s="150" customFormat="1" ht="127.5">
      <c r="A597" s="42" t="s">
        <v>463</v>
      </c>
      <c r="B597" s="40" t="s">
        <v>2631</v>
      </c>
      <c r="C597" s="40" t="s">
        <v>2614</v>
      </c>
      <c r="D597" s="40" t="s">
        <v>2615</v>
      </c>
      <c r="E597" s="40" t="s">
        <v>1618</v>
      </c>
      <c r="F597" s="40" t="s">
        <v>2632</v>
      </c>
      <c r="G597" s="40" t="s">
        <v>2633</v>
      </c>
      <c r="H597" s="40" t="s">
        <v>2634</v>
      </c>
      <c r="I597" s="40" t="s">
        <v>2635</v>
      </c>
      <c r="J597" s="40" t="s">
        <v>2619</v>
      </c>
      <c r="K597" s="200"/>
      <c r="L597" s="200"/>
      <c r="M597" s="200"/>
      <c r="N597" s="200"/>
      <c r="O597" s="200"/>
    </row>
    <row r="598" spans="1:15" s="150" customFormat="1" ht="127.5">
      <c r="A598" s="42" t="s">
        <v>463</v>
      </c>
      <c r="B598" s="40" t="s">
        <v>2631</v>
      </c>
      <c r="C598" s="40" t="s">
        <v>2614</v>
      </c>
      <c r="D598" s="40" t="s">
        <v>2615</v>
      </c>
      <c r="E598" s="40" t="s">
        <v>1618</v>
      </c>
      <c r="F598" s="40" t="s">
        <v>2636</v>
      </c>
      <c r="G598" s="40" t="s">
        <v>2617</v>
      </c>
      <c r="H598" s="40" t="s">
        <v>1704</v>
      </c>
      <c r="I598" s="40" t="s">
        <v>2618</v>
      </c>
      <c r="J598" s="40" t="s">
        <v>2619</v>
      </c>
      <c r="K598" s="200"/>
      <c r="L598" s="200"/>
      <c r="M598" s="200"/>
      <c r="N598" s="200"/>
      <c r="O598" s="200"/>
    </row>
    <row r="599" spans="1:15" s="150" customFormat="1" ht="127.5">
      <c r="A599" s="42" t="s">
        <v>463</v>
      </c>
      <c r="B599" s="40" t="s">
        <v>2631</v>
      </c>
      <c r="C599" s="40" t="s">
        <v>2614</v>
      </c>
      <c r="D599" s="40" t="s">
        <v>2615</v>
      </c>
      <c r="E599" s="40" t="s">
        <v>1618</v>
      </c>
      <c r="F599" s="40" t="s">
        <v>2637</v>
      </c>
      <c r="G599" s="40" t="s">
        <v>2617</v>
      </c>
      <c r="H599" s="40" t="s">
        <v>1704</v>
      </c>
      <c r="I599" s="40" t="s">
        <v>2618</v>
      </c>
      <c r="J599" s="40" t="s">
        <v>2619</v>
      </c>
      <c r="K599" s="200"/>
      <c r="L599" s="200"/>
      <c r="M599" s="200"/>
      <c r="N599" s="200"/>
      <c r="O599" s="200"/>
    </row>
    <row r="600" spans="1:15" s="150" customFormat="1" ht="127.5">
      <c r="A600" s="42" t="s">
        <v>463</v>
      </c>
      <c r="B600" s="40" t="s">
        <v>2631</v>
      </c>
      <c r="C600" s="40" t="s">
        <v>2614</v>
      </c>
      <c r="D600" s="40" t="s">
        <v>2615</v>
      </c>
      <c r="E600" s="40" t="s">
        <v>1618</v>
      </c>
      <c r="F600" s="40" t="s">
        <v>2638</v>
      </c>
      <c r="G600" s="40" t="s">
        <v>2617</v>
      </c>
      <c r="H600" s="40" t="s">
        <v>1704</v>
      </c>
      <c r="I600" s="40" t="s">
        <v>2618</v>
      </c>
      <c r="J600" s="40" t="s">
        <v>2619</v>
      </c>
      <c r="K600" s="200"/>
      <c r="L600" s="200"/>
      <c r="M600" s="200"/>
      <c r="N600" s="200"/>
      <c r="O600" s="200"/>
    </row>
    <row r="601" spans="1:15" s="150" customFormat="1" ht="127.5">
      <c r="A601" s="42" t="s">
        <v>463</v>
      </c>
      <c r="B601" s="40" t="s">
        <v>2631</v>
      </c>
      <c r="C601" s="40" t="s">
        <v>2614</v>
      </c>
      <c r="D601" s="40" t="s">
        <v>2615</v>
      </c>
      <c r="E601" s="40" t="s">
        <v>1618</v>
      </c>
      <c r="F601" s="40" t="s">
        <v>2639</v>
      </c>
      <c r="G601" s="40" t="s">
        <v>2617</v>
      </c>
      <c r="H601" s="40" t="s">
        <v>1704</v>
      </c>
      <c r="I601" s="40" t="s">
        <v>2618</v>
      </c>
      <c r="J601" s="40" t="s">
        <v>2619</v>
      </c>
      <c r="K601" s="200"/>
      <c r="L601" s="200"/>
      <c r="M601" s="200"/>
      <c r="N601" s="200"/>
      <c r="O601" s="200"/>
    </row>
    <row r="602" spans="1:15" ht="63" customHeight="1">
      <c r="A602" s="201" t="s">
        <v>470</v>
      </c>
      <c r="B602" s="202">
        <v>3000</v>
      </c>
      <c r="C602" s="203" t="s">
        <v>2640</v>
      </c>
      <c r="D602" s="203" t="s">
        <v>2641</v>
      </c>
      <c r="E602" s="203" t="s">
        <v>2642</v>
      </c>
      <c r="F602" s="203" t="s">
        <v>2643</v>
      </c>
      <c r="G602" s="203" t="s">
        <v>2644</v>
      </c>
      <c r="H602" s="203" t="s">
        <v>2645</v>
      </c>
      <c r="I602" s="203" t="s">
        <v>1713</v>
      </c>
      <c r="J602" s="203" t="s">
        <v>2646</v>
      </c>
    </row>
    <row r="603" spans="1:15" ht="60.6" customHeight="1">
      <c r="A603" s="201" t="s">
        <v>470</v>
      </c>
      <c r="B603" s="204">
        <v>3038</v>
      </c>
      <c r="C603" s="203" t="s">
        <v>2640</v>
      </c>
      <c r="D603" s="203" t="s">
        <v>2641</v>
      </c>
      <c r="E603" s="205" t="s">
        <v>2647</v>
      </c>
      <c r="F603" s="205" t="s">
        <v>2648</v>
      </c>
      <c r="G603" s="205" t="s">
        <v>2649</v>
      </c>
      <c r="H603" s="205" t="s">
        <v>2650</v>
      </c>
      <c r="I603" s="205" t="s">
        <v>1681</v>
      </c>
      <c r="J603" s="205" t="s">
        <v>2651</v>
      </c>
    </row>
    <row r="604" spans="1:15" ht="61.5" customHeight="1">
      <c r="A604" s="201" t="s">
        <v>470</v>
      </c>
      <c r="B604" s="204">
        <v>3034</v>
      </c>
      <c r="C604" s="203" t="s">
        <v>2640</v>
      </c>
      <c r="D604" s="203" t="s">
        <v>2641</v>
      </c>
      <c r="E604" s="205" t="s">
        <v>2652</v>
      </c>
      <c r="F604" s="205" t="s">
        <v>2653</v>
      </c>
      <c r="G604" s="205" t="s">
        <v>2654</v>
      </c>
      <c r="H604" s="205" t="s">
        <v>1411</v>
      </c>
      <c r="I604" s="205" t="s">
        <v>2655</v>
      </c>
      <c r="J604" s="205" t="s">
        <v>2656</v>
      </c>
    </row>
    <row r="605" spans="1:15" ht="61.5" customHeight="1">
      <c r="A605" s="201" t="s">
        <v>470</v>
      </c>
      <c r="B605" s="204">
        <v>3040</v>
      </c>
      <c r="C605" s="203" t="s">
        <v>2640</v>
      </c>
      <c r="D605" s="203" t="s">
        <v>2641</v>
      </c>
      <c r="E605" s="205" t="s">
        <v>2657</v>
      </c>
      <c r="F605" s="205" t="s">
        <v>2658</v>
      </c>
      <c r="G605" s="205" t="s">
        <v>2659</v>
      </c>
      <c r="H605" s="205" t="s">
        <v>2660</v>
      </c>
      <c r="I605" s="205" t="s">
        <v>2661</v>
      </c>
      <c r="J605" s="205" t="s">
        <v>2662</v>
      </c>
    </row>
    <row r="606" spans="1:15" ht="61.5" customHeight="1">
      <c r="A606" s="201" t="s">
        <v>470</v>
      </c>
      <c r="B606" s="204">
        <v>3008</v>
      </c>
      <c r="C606" s="203" t="s">
        <v>2640</v>
      </c>
      <c r="D606" s="203" t="s">
        <v>2641</v>
      </c>
      <c r="E606" s="205" t="s">
        <v>2663</v>
      </c>
      <c r="F606" s="205" t="s">
        <v>2664</v>
      </c>
      <c r="G606" s="205" t="s">
        <v>2665</v>
      </c>
      <c r="H606" s="205" t="s">
        <v>1402</v>
      </c>
      <c r="I606" s="205" t="s">
        <v>2666</v>
      </c>
      <c r="J606" s="205" t="s">
        <v>2667</v>
      </c>
    </row>
    <row r="607" spans="1:15" ht="63.75" customHeight="1">
      <c r="A607" s="201" t="s">
        <v>470</v>
      </c>
      <c r="B607" s="93">
        <v>3042</v>
      </c>
      <c r="C607" s="203" t="s">
        <v>2640</v>
      </c>
      <c r="D607" s="203" t="s">
        <v>2641</v>
      </c>
      <c r="E607" s="205" t="s">
        <v>2668</v>
      </c>
      <c r="F607" s="205" t="s">
        <v>2643</v>
      </c>
      <c r="G607" s="205" t="s">
        <v>2669</v>
      </c>
      <c r="H607" s="205" t="s">
        <v>2670</v>
      </c>
      <c r="I607" s="205" t="s">
        <v>2671</v>
      </c>
      <c r="J607" s="205" t="s">
        <v>2672</v>
      </c>
    </row>
    <row r="608" spans="1:15" ht="63.75" customHeight="1">
      <c r="A608" s="201" t="s">
        <v>470</v>
      </c>
      <c r="B608" s="204">
        <v>3003</v>
      </c>
      <c r="C608" s="203" t="s">
        <v>2640</v>
      </c>
      <c r="D608" s="203" t="s">
        <v>2641</v>
      </c>
      <c r="E608" s="205" t="s">
        <v>2368</v>
      </c>
      <c r="F608" s="205" t="s">
        <v>2673</v>
      </c>
      <c r="G608" s="205" t="s">
        <v>2674</v>
      </c>
      <c r="H608" s="205" t="s">
        <v>1402</v>
      </c>
      <c r="I608" s="205" t="s">
        <v>1859</v>
      </c>
      <c r="J608" s="205" t="s">
        <v>2675</v>
      </c>
    </row>
    <row r="609" spans="1:10" ht="63.75" customHeight="1">
      <c r="A609" s="201" t="s">
        <v>470</v>
      </c>
      <c r="B609" s="93">
        <v>3003</v>
      </c>
      <c r="C609" s="203" t="s">
        <v>2640</v>
      </c>
      <c r="D609" s="203" t="s">
        <v>2641</v>
      </c>
      <c r="E609" s="205" t="s">
        <v>2676</v>
      </c>
      <c r="F609" s="205" t="s">
        <v>2673</v>
      </c>
      <c r="G609" s="205" t="s">
        <v>2677</v>
      </c>
      <c r="H609" s="205" t="s">
        <v>2678</v>
      </c>
      <c r="I609" s="205" t="s">
        <v>2679</v>
      </c>
      <c r="J609" s="205" t="s">
        <v>2680</v>
      </c>
    </row>
    <row r="610" spans="1:10" ht="63.75" customHeight="1">
      <c r="A610" s="201" t="s">
        <v>470</v>
      </c>
      <c r="B610" s="204">
        <v>3003</v>
      </c>
      <c r="C610" s="203" t="s">
        <v>2640</v>
      </c>
      <c r="D610" s="203" t="s">
        <v>2641</v>
      </c>
      <c r="E610" s="205" t="s">
        <v>2372</v>
      </c>
      <c r="F610" s="205" t="s">
        <v>2673</v>
      </c>
      <c r="G610" s="205" t="s">
        <v>2681</v>
      </c>
      <c r="H610" s="205" t="s">
        <v>2682</v>
      </c>
      <c r="I610" s="205" t="s">
        <v>1521</v>
      </c>
      <c r="J610" s="205" t="s">
        <v>2683</v>
      </c>
    </row>
    <row r="611" spans="1:10" ht="63.75" customHeight="1">
      <c r="A611" s="201" t="s">
        <v>470</v>
      </c>
      <c r="B611" s="93">
        <v>3003</v>
      </c>
      <c r="C611" s="203" t="s">
        <v>2640</v>
      </c>
      <c r="D611" s="203" t="s">
        <v>2641</v>
      </c>
      <c r="E611" s="205" t="s">
        <v>2371</v>
      </c>
      <c r="F611" s="205" t="s">
        <v>2673</v>
      </c>
      <c r="G611" s="205" t="s">
        <v>2684</v>
      </c>
      <c r="H611" s="205" t="s">
        <v>1104</v>
      </c>
      <c r="I611" s="205" t="s">
        <v>1279</v>
      </c>
      <c r="J611" s="205" t="s">
        <v>2685</v>
      </c>
    </row>
    <row r="612" spans="1:10" ht="63.75" customHeight="1">
      <c r="A612" s="201" t="s">
        <v>470</v>
      </c>
      <c r="B612" s="204">
        <v>3003</v>
      </c>
      <c r="C612" s="203" t="s">
        <v>2640</v>
      </c>
      <c r="D612" s="203" t="s">
        <v>2641</v>
      </c>
      <c r="E612" s="205" t="s">
        <v>2686</v>
      </c>
      <c r="F612" s="205" t="s">
        <v>2673</v>
      </c>
      <c r="G612" s="205" t="s">
        <v>2687</v>
      </c>
      <c r="H612" s="205" t="s">
        <v>2688</v>
      </c>
      <c r="I612" s="205" t="s">
        <v>2689</v>
      </c>
      <c r="J612" s="205" t="s">
        <v>2690</v>
      </c>
    </row>
    <row r="613" spans="1:10" ht="63.75" customHeight="1">
      <c r="A613" s="201" t="s">
        <v>470</v>
      </c>
      <c r="B613" s="93">
        <v>3003</v>
      </c>
      <c r="C613" s="203" t="s">
        <v>2640</v>
      </c>
      <c r="D613" s="203" t="s">
        <v>2641</v>
      </c>
      <c r="E613" s="205" t="s">
        <v>2691</v>
      </c>
      <c r="F613" s="205" t="s">
        <v>2692</v>
      </c>
      <c r="G613" s="205" t="s">
        <v>2693</v>
      </c>
      <c r="H613" s="205" t="s">
        <v>2694</v>
      </c>
      <c r="I613" s="205" t="s">
        <v>2695</v>
      </c>
      <c r="J613" s="205" t="s">
        <v>2696</v>
      </c>
    </row>
    <row r="614" spans="1:10" ht="63.75" customHeight="1">
      <c r="A614" s="201" t="s">
        <v>470</v>
      </c>
      <c r="B614" s="204">
        <v>3003</v>
      </c>
      <c r="C614" s="203" t="s">
        <v>2640</v>
      </c>
      <c r="D614" s="203" t="s">
        <v>2641</v>
      </c>
      <c r="E614" s="205" t="s">
        <v>2697</v>
      </c>
      <c r="F614" s="205" t="s">
        <v>2692</v>
      </c>
      <c r="G614" s="205" t="s">
        <v>2698</v>
      </c>
      <c r="H614" s="205" t="s">
        <v>1843</v>
      </c>
      <c r="I614" s="205" t="s">
        <v>2699</v>
      </c>
      <c r="J614" s="205" t="s">
        <v>2700</v>
      </c>
    </row>
    <row r="615" spans="1:10" ht="63.75" customHeight="1">
      <c r="A615" s="201" t="s">
        <v>470</v>
      </c>
      <c r="B615" s="93">
        <v>3003</v>
      </c>
      <c r="C615" s="203" t="s">
        <v>2640</v>
      </c>
      <c r="D615" s="203" t="s">
        <v>2641</v>
      </c>
      <c r="E615" s="205" t="s">
        <v>2701</v>
      </c>
      <c r="F615" s="205" t="s">
        <v>2692</v>
      </c>
      <c r="G615" s="205" t="s">
        <v>2702</v>
      </c>
      <c r="H615" s="205" t="s">
        <v>2703</v>
      </c>
      <c r="I615" s="205" t="s">
        <v>2704</v>
      </c>
      <c r="J615" s="205" t="s">
        <v>2705</v>
      </c>
    </row>
    <row r="616" spans="1:10" ht="63.75" customHeight="1">
      <c r="A616" s="201" t="s">
        <v>470</v>
      </c>
      <c r="B616" s="204">
        <v>3003</v>
      </c>
      <c r="C616" s="203" t="s">
        <v>2640</v>
      </c>
      <c r="D616" s="203" t="s">
        <v>2641</v>
      </c>
      <c r="E616" s="205" t="s">
        <v>2706</v>
      </c>
      <c r="F616" s="205" t="s">
        <v>2692</v>
      </c>
      <c r="G616" s="205" t="s">
        <v>2707</v>
      </c>
      <c r="H616" s="205" t="s">
        <v>1355</v>
      </c>
      <c r="I616" s="205" t="s">
        <v>2708</v>
      </c>
      <c r="J616" s="205" t="s">
        <v>2709</v>
      </c>
    </row>
    <row r="617" spans="1:10" ht="63.75" customHeight="1">
      <c r="A617" s="201" t="s">
        <v>470</v>
      </c>
      <c r="B617" s="204">
        <v>3003</v>
      </c>
      <c r="C617" s="203" t="s">
        <v>2640</v>
      </c>
      <c r="D617" s="203" t="s">
        <v>2641</v>
      </c>
      <c r="E617" s="205" t="s">
        <v>2710</v>
      </c>
      <c r="F617" s="205" t="s">
        <v>2648</v>
      </c>
      <c r="G617" s="205" t="s">
        <v>2711</v>
      </c>
      <c r="H617" s="205" t="s">
        <v>2712</v>
      </c>
      <c r="I617" s="205" t="s">
        <v>2067</v>
      </c>
      <c r="J617" s="205" t="s">
        <v>2713</v>
      </c>
    </row>
    <row r="618" spans="1:10" ht="63.75" customHeight="1">
      <c r="A618" s="201" t="s">
        <v>470</v>
      </c>
      <c r="B618" s="204">
        <v>3003</v>
      </c>
      <c r="C618" s="203" t="s">
        <v>2640</v>
      </c>
      <c r="D618" s="203" t="s">
        <v>2641</v>
      </c>
      <c r="E618" s="205" t="s">
        <v>2714</v>
      </c>
      <c r="F618" s="205" t="s">
        <v>2648</v>
      </c>
      <c r="G618" s="205" t="s">
        <v>1923</v>
      </c>
      <c r="H618" s="205" t="s">
        <v>1932</v>
      </c>
      <c r="I618" s="205" t="s">
        <v>2715</v>
      </c>
      <c r="J618" s="205" t="s">
        <v>2716</v>
      </c>
    </row>
    <row r="619" spans="1:10" ht="63.75" customHeight="1">
      <c r="A619" s="201" t="s">
        <v>470</v>
      </c>
      <c r="B619" s="204">
        <v>3003</v>
      </c>
      <c r="C619" s="203" t="s">
        <v>2640</v>
      </c>
      <c r="D619" s="203" t="s">
        <v>2641</v>
      </c>
      <c r="E619" s="205" t="s">
        <v>2717</v>
      </c>
      <c r="F619" s="205" t="s">
        <v>2648</v>
      </c>
      <c r="G619" s="205" t="s">
        <v>2718</v>
      </c>
      <c r="H619" s="205" t="s">
        <v>2719</v>
      </c>
      <c r="I619" s="205" t="s">
        <v>2720</v>
      </c>
      <c r="J619" s="205" t="s">
        <v>2721</v>
      </c>
    </row>
    <row r="620" spans="1:10" ht="63.75" customHeight="1">
      <c r="A620" s="201" t="s">
        <v>470</v>
      </c>
      <c r="B620" s="204">
        <v>3003</v>
      </c>
      <c r="C620" s="203" t="s">
        <v>2640</v>
      </c>
      <c r="D620" s="203" t="s">
        <v>2641</v>
      </c>
      <c r="E620" s="205" t="s">
        <v>2722</v>
      </c>
      <c r="F620" s="205" t="s">
        <v>2648</v>
      </c>
      <c r="G620" s="205" t="s">
        <v>2723</v>
      </c>
      <c r="H620" s="205" t="s">
        <v>1145</v>
      </c>
      <c r="I620" s="205" t="s">
        <v>1819</v>
      </c>
      <c r="J620" s="205" t="s">
        <v>2724</v>
      </c>
    </row>
    <row r="621" spans="1:10" ht="63.75" customHeight="1">
      <c r="A621" s="201" t="s">
        <v>470</v>
      </c>
      <c r="B621" s="204">
        <v>3003</v>
      </c>
      <c r="C621" s="203" t="s">
        <v>2640</v>
      </c>
      <c r="D621" s="203" t="s">
        <v>2641</v>
      </c>
      <c r="E621" s="205" t="s">
        <v>2725</v>
      </c>
      <c r="F621" s="205" t="s">
        <v>2664</v>
      </c>
      <c r="G621" s="205" t="s">
        <v>2726</v>
      </c>
      <c r="H621" s="205" t="s">
        <v>2727</v>
      </c>
      <c r="I621" s="205" t="s">
        <v>2728</v>
      </c>
      <c r="J621" s="205" t="s">
        <v>2729</v>
      </c>
    </row>
    <row r="622" spans="1:10" ht="63.75" customHeight="1">
      <c r="A622" s="201" t="s">
        <v>470</v>
      </c>
      <c r="B622" s="204">
        <v>3017</v>
      </c>
      <c r="C622" s="203" t="s">
        <v>2640</v>
      </c>
      <c r="D622" s="203" t="s">
        <v>2641</v>
      </c>
      <c r="E622" s="205" t="s">
        <v>2730</v>
      </c>
      <c r="F622" s="205" t="s">
        <v>2664</v>
      </c>
      <c r="G622" s="205" t="s">
        <v>2726</v>
      </c>
      <c r="H622" s="205" t="s">
        <v>2727</v>
      </c>
      <c r="I622" s="205" t="s">
        <v>2728</v>
      </c>
      <c r="J622" s="205" t="s">
        <v>2729</v>
      </c>
    </row>
    <row r="623" spans="1:10" ht="63.75" customHeight="1">
      <c r="A623" s="201" t="s">
        <v>470</v>
      </c>
      <c r="B623" s="204">
        <v>3017</v>
      </c>
      <c r="C623" s="203" t="s">
        <v>2640</v>
      </c>
      <c r="D623" s="203" t="s">
        <v>2641</v>
      </c>
      <c r="E623" s="205" t="s">
        <v>2731</v>
      </c>
      <c r="F623" s="205" t="s">
        <v>2664</v>
      </c>
      <c r="G623" s="205" t="s">
        <v>2732</v>
      </c>
      <c r="H623" s="205" t="s">
        <v>2660</v>
      </c>
      <c r="I623" s="205" t="s">
        <v>2733</v>
      </c>
      <c r="J623" s="205" t="s">
        <v>2734</v>
      </c>
    </row>
    <row r="624" spans="1:10" ht="63.75" customHeight="1">
      <c r="A624" s="201" t="s">
        <v>470</v>
      </c>
      <c r="B624" s="204">
        <v>3017</v>
      </c>
      <c r="C624" s="203" t="s">
        <v>2640</v>
      </c>
      <c r="D624" s="203" t="s">
        <v>2641</v>
      </c>
      <c r="E624" s="205" t="s">
        <v>2735</v>
      </c>
      <c r="F624" s="205" t="s">
        <v>2653</v>
      </c>
      <c r="G624" s="205" t="s">
        <v>2654</v>
      </c>
      <c r="H624" s="205" t="s">
        <v>1411</v>
      </c>
      <c r="I624" s="205" t="s">
        <v>2655</v>
      </c>
      <c r="J624" s="205" t="s">
        <v>2656</v>
      </c>
    </row>
    <row r="625" spans="1:10" ht="63.75" customHeight="1">
      <c r="A625" s="201" t="s">
        <v>470</v>
      </c>
      <c r="B625" s="204">
        <v>3017</v>
      </c>
      <c r="C625" s="203" t="s">
        <v>2640</v>
      </c>
      <c r="D625" s="203" t="s">
        <v>2641</v>
      </c>
      <c r="E625" s="205" t="s">
        <v>2736</v>
      </c>
      <c r="F625" s="205" t="s">
        <v>2658</v>
      </c>
      <c r="G625" s="205" t="s">
        <v>2737</v>
      </c>
      <c r="H625" s="205" t="s">
        <v>2177</v>
      </c>
      <c r="I625" s="205" t="s">
        <v>2738</v>
      </c>
      <c r="J625" s="205" t="s">
        <v>2739</v>
      </c>
    </row>
    <row r="626" spans="1:10" ht="63.75" customHeight="1">
      <c r="A626" s="201" t="s">
        <v>470</v>
      </c>
      <c r="B626" s="204">
        <v>3017</v>
      </c>
      <c r="C626" s="203" t="s">
        <v>2640</v>
      </c>
      <c r="D626" s="203" t="s">
        <v>2641</v>
      </c>
      <c r="E626" s="205" t="s">
        <v>2740</v>
      </c>
      <c r="F626" s="205" t="s">
        <v>2664</v>
      </c>
      <c r="G626" s="205" t="s">
        <v>2665</v>
      </c>
      <c r="H626" s="205" t="s">
        <v>1402</v>
      </c>
      <c r="I626" s="205" t="s">
        <v>2666</v>
      </c>
      <c r="J626" s="205" t="s">
        <v>2667</v>
      </c>
    </row>
    <row r="627" spans="1:10" ht="63.75" customHeight="1">
      <c r="A627" s="201" t="s">
        <v>470</v>
      </c>
      <c r="B627" s="204">
        <v>3017</v>
      </c>
      <c r="C627" s="203" t="s">
        <v>2640</v>
      </c>
      <c r="D627" s="203" t="s">
        <v>2641</v>
      </c>
      <c r="E627" s="205" t="s">
        <v>2741</v>
      </c>
      <c r="F627" s="205" t="s">
        <v>2742</v>
      </c>
      <c r="G627" s="205" t="s">
        <v>2743</v>
      </c>
      <c r="H627" s="205" t="s">
        <v>1953</v>
      </c>
      <c r="I627" s="205" t="s">
        <v>2744</v>
      </c>
      <c r="J627" s="205" t="s">
        <v>2745</v>
      </c>
    </row>
    <row r="628" spans="1:10" ht="63.75" customHeight="1">
      <c r="A628" s="201" t="s">
        <v>470</v>
      </c>
      <c r="B628" s="204">
        <v>3017</v>
      </c>
      <c r="C628" s="203" t="s">
        <v>2640</v>
      </c>
      <c r="D628" s="203" t="s">
        <v>2641</v>
      </c>
      <c r="E628" s="205" t="s">
        <v>2746</v>
      </c>
      <c r="F628" s="205" t="s">
        <v>2747</v>
      </c>
      <c r="G628" s="205" t="s">
        <v>2748</v>
      </c>
      <c r="H628" s="205" t="s">
        <v>2678</v>
      </c>
      <c r="I628" s="205" t="s">
        <v>2679</v>
      </c>
      <c r="J628" s="205" t="s">
        <v>2749</v>
      </c>
    </row>
    <row r="629" spans="1:10" ht="63.75" customHeight="1">
      <c r="A629" s="201" t="s">
        <v>470</v>
      </c>
      <c r="B629" s="204">
        <v>3017</v>
      </c>
      <c r="C629" s="203" t="s">
        <v>2640</v>
      </c>
      <c r="D629" s="203" t="s">
        <v>2641</v>
      </c>
      <c r="E629" s="205" t="s">
        <v>2750</v>
      </c>
      <c r="F629" s="205" t="s">
        <v>2648</v>
      </c>
      <c r="G629" s="205" t="s">
        <v>2751</v>
      </c>
      <c r="H629" s="205" t="s">
        <v>2752</v>
      </c>
      <c r="I629" s="205" t="s">
        <v>2753</v>
      </c>
      <c r="J629" s="205" t="s">
        <v>2651</v>
      </c>
    </row>
    <row r="630" spans="1:10" ht="63.75" customHeight="1">
      <c r="A630" s="201" t="s">
        <v>470</v>
      </c>
      <c r="B630" s="204">
        <v>3007</v>
      </c>
      <c r="C630" s="203" t="s">
        <v>2640</v>
      </c>
      <c r="D630" s="203" t="s">
        <v>2641</v>
      </c>
      <c r="E630" s="205" t="s">
        <v>2376</v>
      </c>
      <c r="F630" s="205" t="s">
        <v>2664</v>
      </c>
      <c r="G630" s="205" t="s">
        <v>2754</v>
      </c>
      <c r="H630" s="205" t="s">
        <v>1676</v>
      </c>
      <c r="I630" s="205" t="s">
        <v>2477</v>
      </c>
      <c r="J630" s="205" t="s">
        <v>2755</v>
      </c>
    </row>
    <row r="631" spans="1:10" ht="63.75" customHeight="1">
      <c r="A631" s="201" t="s">
        <v>470</v>
      </c>
      <c r="B631" s="93">
        <v>3000</v>
      </c>
      <c r="C631" s="203" t="s">
        <v>2640</v>
      </c>
      <c r="D631" s="203" t="s">
        <v>2641</v>
      </c>
      <c r="E631" s="205" t="s">
        <v>2756</v>
      </c>
      <c r="F631" s="205" t="s">
        <v>2757</v>
      </c>
      <c r="G631" s="205" t="s">
        <v>1962</v>
      </c>
      <c r="H631" s="205" t="s">
        <v>1402</v>
      </c>
      <c r="I631" s="205" t="s">
        <v>1681</v>
      </c>
      <c r="J631" s="205" t="s">
        <v>2758</v>
      </c>
    </row>
    <row r="632" spans="1:10" ht="63.75" customHeight="1">
      <c r="A632" s="201" t="s">
        <v>470</v>
      </c>
      <c r="B632" s="204">
        <v>3000</v>
      </c>
      <c r="C632" s="203" t="s">
        <v>2640</v>
      </c>
      <c r="D632" s="203" t="s">
        <v>2641</v>
      </c>
      <c r="E632" s="205" t="s">
        <v>2759</v>
      </c>
      <c r="F632" s="205" t="s">
        <v>2760</v>
      </c>
      <c r="G632" s="205" t="s">
        <v>2743</v>
      </c>
      <c r="H632" s="205" t="s">
        <v>1953</v>
      </c>
      <c r="I632" s="205" t="s">
        <v>2744</v>
      </c>
      <c r="J632" s="205" t="s">
        <v>2745</v>
      </c>
    </row>
    <row r="633" spans="1:10" ht="63.75" customHeight="1">
      <c r="A633" s="201" t="s">
        <v>470</v>
      </c>
      <c r="B633" s="93">
        <v>3000</v>
      </c>
      <c r="C633" s="203" t="s">
        <v>2640</v>
      </c>
      <c r="D633" s="203" t="s">
        <v>2641</v>
      </c>
      <c r="E633" s="205" t="s">
        <v>2761</v>
      </c>
      <c r="F633" s="205" t="s">
        <v>2762</v>
      </c>
      <c r="G633" s="205" t="s">
        <v>2763</v>
      </c>
      <c r="H633" s="205" t="s">
        <v>2764</v>
      </c>
      <c r="I633" s="205" t="s">
        <v>2765</v>
      </c>
      <c r="J633" s="205" t="s">
        <v>2766</v>
      </c>
    </row>
    <row r="634" spans="1:10" ht="87" customHeight="1">
      <c r="A634" s="201" t="s">
        <v>470</v>
      </c>
      <c r="B634" s="204">
        <v>3000</v>
      </c>
      <c r="C634" s="203" t="s">
        <v>2640</v>
      </c>
      <c r="D634" s="203" t="s">
        <v>2641</v>
      </c>
      <c r="E634" s="205" t="s">
        <v>2767</v>
      </c>
      <c r="F634" s="205" t="s">
        <v>2768</v>
      </c>
      <c r="G634" s="205" t="s">
        <v>2617</v>
      </c>
      <c r="H634" s="205" t="s">
        <v>2769</v>
      </c>
      <c r="I634" s="205" t="s">
        <v>2770</v>
      </c>
      <c r="J634" s="205" t="s">
        <v>2771</v>
      </c>
    </row>
    <row r="635" spans="1:10" ht="63.75" customHeight="1">
      <c r="A635" s="201" t="s">
        <v>470</v>
      </c>
      <c r="B635" s="93">
        <v>3000</v>
      </c>
      <c r="C635" s="203" t="s">
        <v>2640</v>
      </c>
      <c r="D635" s="203" t="s">
        <v>2641</v>
      </c>
      <c r="E635" s="205" t="s">
        <v>2772</v>
      </c>
      <c r="F635" s="205" t="s">
        <v>2773</v>
      </c>
      <c r="G635" s="205" t="s">
        <v>2748</v>
      </c>
      <c r="H635" s="205" t="s">
        <v>2678</v>
      </c>
      <c r="I635" s="205" t="s">
        <v>2679</v>
      </c>
      <c r="J635" s="205" t="s">
        <v>2749</v>
      </c>
    </row>
    <row r="636" spans="1:10" ht="63.75" customHeight="1">
      <c r="A636" s="201" t="s">
        <v>470</v>
      </c>
      <c r="B636" s="204">
        <v>3004</v>
      </c>
      <c r="C636" s="203" t="s">
        <v>2640</v>
      </c>
      <c r="D636" s="203" t="s">
        <v>2641</v>
      </c>
      <c r="E636" s="205" t="s">
        <v>2774</v>
      </c>
      <c r="F636" s="205" t="s">
        <v>2775</v>
      </c>
      <c r="G636" s="205" t="s">
        <v>2776</v>
      </c>
      <c r="H636" s="205" t="s">
        <v>1033</v>
      </c>
      <c r="I636" s="205" t="s">
        <v>1051</v>
      </c>
      <c r="J636" s="205" t="s">
        <v>2777</v>
      </c>
    </row>
    <row r="637" spans="1:10" ht="63.75" customHeight="1">
      <c r="A637" s="201" t="s">
        <v>470</v>
      </c>
      <c r="B637" s="204">
        <v>3004</v>
      </c>
      <c r="C637" s="203" t="s">
        <v>2640</v>
      </c>
      <c r="D637" s="203" t="s">
        <v>2641</v>
      </c>
      <c r="E637" s="205" t="s">
        <v>2778</v>
      </c>
      <c r="F637" s="205" t="s">
        <v>2779</v>
      </c>
      <c r="G637" s="205" t="s">
        <v>2780</v>
      </c>
      <c r="H637" s="205" t="s">
        <v>2781</v>
      </c>
      <c r="I637" s="205" t="s">
        <v>1859</v>
      </c>
      <c r="J637" s="205" t="s">
        <v>2782</v>
      </c>
    </row>
    <row r="638" spans="1:10" ht="63.75" customHeight="1">
      <c r="A638" s="201" t="s">
        <v>470</v>
      </c>
      <c r="B638" s="204">
        <v>3004</v>
      </c>
      <c r="C638" s="203" t="s">
        <v>2640</v>
      </c>
      <c r="D638" s="203" t="s">
        <v>2641</v>
      </c>
      <c r="E638" s="205" t="s">
        <v>2783</v>
      </c>
      <c r="F638" s="205" t="s">
        <v>2784</v>
      </c>
      <c r="G638" s="205" t="s">
        <v>2785</v>
      </c>
      <c r="H638" s="205" t="s">
        <v>1559</v>
      </c>
      <c r="I638" s="205" t="s">
        <v>2786</v>
      </c>
      <c r="J638" s="205" t="s">
        <v>2787</v>
      </c>
    </row>
    <row r="639" spans="1:10" ht="63.75" customHeight="1">
      <c r="A639" s="201" t="s">
        <v>470</v>
      </c>
      <c r="B639" s="204">
        <v>3004</v>
      </c>
      <c r="C639" s="203" t="s">
        <v>2640</v>
      </c>
      <c r="D639" s="203" t="s">
        <v>2641</v>
      </c>
      <c r="E639" s="205" t="s">
        <v>2788</v>
      </c>
      <c r="F639" s="205" t="s">
        <v>2789</v>
      </c>
      <c r="G639" s="205" t="s">
        <v>2790</v>
      </c>
      <c r="H639" s="205" t="s">
        <v>1508</v>
      </c>
      <c r="I639" s="205" t="s">
        <v>1387</v>
      </c>
      <c r="J639" s="205" t="s">
        <v>2791</v>
      </c>
    </row>
    <row r="640" spans="1:10" ht="63.75" customHeight="1">
      <c r="A640" s="201" t="s">
        <v>470</v>
      </c>
      <c r="B640" s="204">
        <v>3004</v>
      </c>
      <c r="C640" s="203" t="s">
        <v>2640</v>
      </c>
      <c r="D640" s="203" t="s">
        <v>2641</v>
      </c>
      <c r="E640" s="205" t="s">
        <v>2792</v>
      </c>
      <c r="F640" s="205" t="s">
        <v>2793</v>
      </c>
      <c r="G640" s="205" t="s">
        <v>2794</v>
      </c>
      <c r="H640" s="205" t="s">
        <v>1595</v>
      </c>
      <c r="I640" s="205" t="s">
        <v>2795</v>
      </c>
      <c r="J640" s="205" t="s">
        <v>2796</v>
      </c>
    </row>
    <row r="641" spans="1:10" ht="63.75" customHeight="1">
      <c r="A641" s="201" t="s">
        <v>470</v>
      </c>
      <c r="B641" s="204">
        <v>3004</v>
      </c>
      <c r="C641" s="203" t="s">
        <v>2640</v>
      </c>
      <c r="D641" s="203" t="s">
        <v>2641</v>
      </c>
      <c r="E641" s="205" t="s">
        <v>2797</v>
      </c>
      <c r="F641" s="205" t="s">
        <v>2798</v>
      </c>
      <c r="G641" s="205" t="s">
        <v>2799</v>
      </c>
      <c r="H641" s="205" t="s">
        <v>1050</v>
      </c>
      <c r="I641" s="205" t="s">
        <v>1034</v>
      </c>
      <c r="J641" s="205" t="s">
        <v>2800</v>
      </c>
    </row>
    <row r="642" spans="1:10" ht="63.75" customHeight="1">
      <c r="A642" s="201" t="s">
        <v>470</v>
      </c>
      <c r="B642" s="204">
        <v>3004</v>
      </c>
      <c r="C642" s="203" t="s">
        <v>2640</v>
      </c>
      <c r="D642" s="203" t="s">
        <v>2641</v>
      </c>
      <c r="E642" s="205" t="s">
        <v>2801</v>
      </c>
      <c r="F642" s="205" t="s">
        <v>2802</v>
      </c>
      <c r="G642" s="205" t="s">
        <v>2803</v>
      </c>
      <c r="H642" s="205" t="s">
        <v>1109</v>
      </c>
      <c r="I642" s="205" t="s">
        <v>1859</v>
      </c>
      <c r="J642" s="205" t="s">
        <v>2804</v>
      </c>
    </row>
    <row r="643" spans="1:10" ht="63.75" customHeight="1">
      <c r="A643" s="201" t="s">
        <v>470</v>
      </c>
      <c r="B643" s="204">
        <v>3004</v>
      </c>
      <c r="C643" s="203" t="s">
        <v>2640</v>
      </c>
      <c r="D643" s="203" t="s">
        <v>2641</v>
      </c>
      <c r="E643" s="205" t="s">
        <v>2805</v>
      </c>
      <c r="F643" s="205" t="s">
        <v>2806</v>
      </c>
      <c r="G643" s="205" t="s">
        <v>2807</v>
      </c>
      <c r="H643" s="205" t="s">
        <v>2808</v>
      </c>
      <c r="I643" s="205" t="s">
        <v>2809</v>
      </c>
      <c r="J643" s="205" t="s">
        <v>2810</v>
      </c>
    </row>
    <row r="644" spans="1:10" ht="63.75" customHeight="1">
      <c r="A644" s="201" t="s">
        <v>470</v>
      </c>
      <c r="B644" s="204">
        <v>3004</v>
      </c>
      <c r="C644" s="203" t="s">
        <v>2640</v>
      </c>
      <c r="D644" s="203" t="s">
        <v>2641</v>
      </c>
      <c r="E644" s="205" t="s">
        <v>2811</v>
      </c>
      <c r="F644" s="205" t="s">
        <v>2812</v>
      </c>
      <c r="G644" s="205" t="s">
        <v>2813</v>
      </c>
      <c r="H644" s="205" t="s">
        <v>1398</v>
      </c>
      <c r="I644" s="205" t="s">
        <v>2814</v>
      </c>
      <c r="J644" s="205" t="s">
        <v>2815</v>
      </c>
    </row>
    <row r="645" spans="1:10" ht="63.75" customHeight="1">
      <c r="A645" s="201" t="s">
        <v>470</v>
      </c>
      <c r="B645" s="204">
        <v>3004</v>
      </c>
      <c r="C645" s="203" t="s">
        <v>2640</v>
      </c>
      <c r="D645" s="203" t="s">
        <v>2641</v>
      </c>
      <c r="E645" s="205" t="s">
        <v>2816</v>
      </c>
      <c r="F645" s="205" t="s">
        <v>2817</v>
      </c>
      <c r="G645" s="205" t="s">
        <v>2818</v>
      </c>
      <c r="H645" s="205" t="s">
        <v>1367</v>
      </c>
      <c r="I645" s="205" t="s">
        <v>2819</v>
      </c>
      <c r="J645" s="205" t="s">
        <v>2820</v>
      </c>
    </row>
    <row r="646" spans="1:10" ht="63.75" customHeight="1">
      <c r="A646" s="201" t="s">
        <v>470</v>
      </c>
      <c r="B646" s="204">
        <v>3004</v>
      </c>
      <c r="C646" s="203" t="s">
        <v>2640</v>
      </c>
      <c r="D646" s="203" t="s">
        <v>2641</v>
      </c>
      <c r="E646" s="205" t="s">
        <v>2821</v>
      </c>
      <c r="F646" s="205" t="s">
        <v>2822</v>
      </c>
      <c r="G646" s="205"/>
      <c r="H646" s="205"/>
      <c r="I646" s="205"/>
      <c r="J646" s="205"/>
    </row>
    <row r="647" spans="1:10" ht="63.75" customHeight="1">
      <c r="A647" s="201" t="s">
        <v>470</v>
      </c>
      <c r="B647" s="204">
        <v>3004</v>
      </c>
      <c r="C647" s="203" t="s">
        <v>2640</v>
      </c>
      <c r="D647" s="203" t="s">
        <v>2641</v>
      </c>
      <c r="E647" s="205" t="s">
        <v>2823</v>
      </c>
      <c r="F647" s="205" t="s">
        <v>2824</v>
      </c>
      <c r="G647" s="205"/>
      <c r="H647" s="205"/>
      <c r="I647" s="205"/>
      <c r="J647" s="205"/>
    </row>
    <row r="648" spans="1:10" ht="63.75" customHeight="1">
      <c r="A648" s="201" t="s">
        <v>470</v>
      </c>
      <c r="B648" s="204">
        <v>3004</v>
      </c>
      <c r="C648" s="203" t="s">
        <v>2640</v>
      </c>
      <c r="D648" s="203" t="s">
        <v>2641</v>
      </c>
      <c r="E648" s="205" t="s">
        <v>2825</v>
      </c>
      <c r="F648" s="205" t="s">
        <v>2826</v>
      </c>
      <c r="G648" s="205" t="s">
        <v>2827</v>
      </c>
      <c r="H648" s="205" t="s">
        <v>1086</v>
      </c>
      <c r="I648" s="205" t="s">
        <v>1859</v>
      </c>
      <c r="J648" s="205" t="s">
        <v>2828</v>
      </c>
    </row>
    <row r="649" spans="1:10" ht="63.75" customHeight="1">
      <c r="A649" s="201" t="s">
        <v>470</v>
      </c>
      <c r="B649" s="204">
        <v>3004</v>
      </c>
      <c r="C649" s="203" t="s">
        <v>2640</v>
      </c>
      <c r="D649" s="203" t="s">
        <v>2641</v>
      </c>
      <c r="E649" s="205" t="s">
        <v>2829</v>
      </c>
      <c r="F649" s="205" t="s">
        <v>2830</v>
      </c>
      <c r="G649" s="205" t="s">
        <v>2831</v>
      </c>
      <c r="H649" s="205" t="s">
        <v>2463</v>
      </c>
      <c r="I649" s="205" t="s">
        <v>2832</v>
      </c>
      <c r="J649" s="205" t="s">
        <v>2833</v>
      </c>
    </row>
    <row r="650" spans="1:10" ht="75" customHeight="1">
      <c r="A650" s="201" t="s">
        <v>470</v>
      </c>
      <c r="B650" s="204">
        <v>3004</v>
      </c>
      <c r="C650" s="203" t="s">
        <v>2640</v>
      </c>
      <c r="D650" s="203" t="s">
        <v>2641</v>
      </c>
      <c r="E650" s="205" t="s">
        <v>2834</v>
      </c>
      <c r="F650" s="205" t="s">
        <v>2835</v>
      </c>
      <c r="G650" s="205" t="s">
        <v>2836</v>
      </c>
      <c r="H650" s="205" t="s">
        <v>1373</v>
      </c>
      <c r="I650" s="205" t="s">
        <v>2837</v>
      </c>
      <c r="J650" s="205" t="s">
        <v>2838</v>
      </c>
    </row>
    <row r="651" spans="1:10" ht="78" customHeight="1">
      <c r="A651" s="201" t="s">
        <v>470</v>
      </c>
      <c r="B651" s="204">
        <v>3004</v>
      </c>
      <c r="C651" s="203" t="s">
        <v>2640</v>
      </c>
      <c r="D651" s="203" t="s">
        <v>2641</v>
      </c>
      <c r="E651" s="205" t="s">
        <v>2839</v>
      </c>
      <c r="F651" s="205" t="s">
        <v>2840</v>
      </c>
      <c r="G651" s="205" t="s">
        <v>2841</v>
      </c>
      <c r="H651" s="205" t="s">
        <v>1411</v>
      </c>
      <c r="I651" s="205" t="s">
        <v>2842</v>
      </c>
      <c r="J651" s="205" t="s">
        <v>2843</v>
      </c>
    </row>
    <row r="652" spans="1:10" ht="63.75" customHeight="1">
      <c r="A652" s="201" t="s">
        <v>470</v>
      </c>
      <c r="B652" s="204">
        <v>3004</v>
      </c>
      <c r="C652" s="203" t="s">
        <v>2640</v>
      </c>
      <c r="D652" s="203" t="s">
        <v>2641</v>
      </c>
      <c r="E652" s="205" t="s">
        <v>2844</v>
      </c>
      <c r="F652" s="205" t="s">
        <v>2845</v>
      </c>
      <c r="G652" s="205" t="s">
        <v>2846</v>
      </c>
      <c r="H652" s="205" t="s">
        <v>2712</v>
      </c>
      <c r="I652" s="205" t="s">
        <v>1536</v>
      </c>
      <c r="J652" s="205" t="s">
        <v>2847</v>
      </c>
    </row>
    <row r="653" spans="1:10" ht="63.75" customHeight="1">
      <c r="A653" s="201" t="s">
        <v>470</v>
      </c>
      <c r="B653" s="204">
        <v>3004</v>
      </c>
      <c r="C653" s="203" t="s">
        <v>2640</v>
      </c>
      <c r="D653" s="203" t="s">
        <v>2641</v>
      </c>
      <c r="E653" s="205" t="s">
        <v>2848</v>
      </c>
      <c r="F653" s="205" t="s">
        <v>2849</v>
      </c>
      <c r="G653" s="205" t="s">
        <v>2850</v>
      </c>
      <c r="H653" s="205" t="s">
        <v>2851</v>
      </c>
      <c r="I653" s="205" t="s">
        <v>2852</v>
      </c>
      <c r="J653" s="205" t="s">
        <v>2853</v>
      </c>
    </row>
    <row r="654" spans="1:10" ht="63.75" customHeight="1">
      <c r="A654" s="201" t="s">
        <v>470</v>
      </c>
      <c r="B654" s="204">
        <v>3004</v>
      </c>
      <c r="C654" s="203" t="s">
        <v>2640</v>
      </c>
      <c r="D654" s="203" t="s">
        <v>2641</v>
      </c>
      <c r="E654" s="205" t="s">
        <v>2854</v>
      </c>
      <c r="F654" s="205" t="s">
        <v>2855</v>
      </c>
      <c r="G654" s="205" t="s">
        <v>1857</v>
      </c>
      <c r="H654" s="205" t="s">
        <v>1050</v>
      </c>
      <c r="I654" s="205" t="s">
        <v>1034</v>
      </c>
      <c r="J654" s="205" t="s">
        <v>2856</v>
      </c>
    </row>
    <row r="655" spans="1:10" ht="63.75" customHeight="1">
      <c r="A655" s="201" t="s">
        <v>470</v>
      </c>
      <c r="B655" s="204">
        <v>3004</v>
      </c>
      <c r="C655" s="203" t="s">
        <v>2640</v>
      </c>
      <c r="D655" s="203" t="s">
        <v>2641</v>
      </c>
      <c r="E655" s="205" t="s">
        <v>2857</v>
      </c>
      <c r="F655" s="205" t="s">
        <v>2858</v>
      </c>
      <c r="G655" s="205" t="s">
        <v>2859</v>
      </c>
      <c r="H655" s="205" t="s">
        <v>1050</v>
      </c>
      <c r="I655" s="205" t="s">
        <v>1677</v>
      </c>
      <c r="J655" s="205" t="s">
        <v>2860</v>
      </c>
    </row>
    <row r="656" spans="1:10" ht="63.75" customHeight="1">
      <c r="A656" s="201" t="s">
        <v>470</v>
      </c>
      <c r="B656" s="204">
        <v>3004</v>
      </c>
      <c r="C656" s="203" t="s">
        <v>2640</v>
      </c>
      <c r="D656" s="203" t="s">
        <v>2641</v>
      </c>
      <c r="E656" s="205" t="s">
        <v>2861</v>
      </c>
      <c r="F656" s="205" t="s">
        <v>2862</v>
      </c>
      <c r="G656" s="205" t="s">
        <v>2863</v>
      </c>
      <c r="H656" s="205" t="s">
        <v>2864</v>
      </c>
      <c r="I656" s="205" t="s">
        <v>1394</v>
      </c>
      <c r="J656" s="205" t="s">
        <v>2865</v>
      </c>
    </row>
    <row r="657" spans="1:11" ht="63.75" customHeight="1">
      <c r="A657" s="201" t="s">
        <v>470</v>
      </c>
      <c r="B657" s="204">
        <v>3004</v>
      </c>
      <c r="C657" s="203" t="s">
        <v>2640</v>
      </c>
      <c r="D657" s="203" t="s">
        <v>2641</v>
      </c>
      <c r="E657" s="205" t="s">
        <v>2866</v>
      </c>
      <c r="F657" s="205" t="s">
        <v>2867</v>
      </c>
      <c r="G657" s="205" t="s">
        <v>2868</v>
      </c>
      <c r="H657" s="205" t="s">
        <v>2869</v>
      </c>
      <c r="I657" s="205" t="s">
        <v>2870</v>
      </c>
      <c r="J657" s="205" t="s">
        <v>2871</v>
      </c>
    </row>
    <row r="658" spans="1:11" ht="76.5" customHeight="1">
      <c r="A658" s="201" t="s">
        <v>470</v>
      </c>
      <c r="B658" s="204">
        <v>3004</v>
      </c>
      <c r="C658" s="203" t="s">
        <v>2640</v>
      </c>
      <c r="D658" s="203" t="s">
        <v>2641</v>
      </c>
      <c r="E658" s="205" t="s">
        <v>2872</v>
      </c>
      <c r="F658" s="205" t="s">
        <v>2873</v>
      </c>
      <c r="G658" s="205" t="s">
        <v>1967</v>
      </c>
      <c r="H658" s="205" t="s">
        <v>1266</v>
      </c>
      <c r="I658" s="205" t="s">
        <v>2874</v>
      </c>
      <c r="J658" s="205" t="s">
        <v>2875</v>
      </c>
    </row>
    <row r="659" spans="1:11" ht="63.75" customHeight="1">
      <c r="A659" s="201" t="s">
        <v>470</v>
      </c>
      <c r="B659" s="204">
        <v>3004</v>
      </c>
      <c r="C659" s="203" t="s">
        <v>2640</v>
      </c>
      <c r="D659" s="203" t="s">
        <v>2641</v>
      </c>
      <c r="E659" s="205" t="s">
        <v>2876</v>
      </c>
      <c r="F659" s="205" t="s">
        <v>2877</v>
      </c>
      <c r="G659" s="205" t="s">
        <v>1962</v>
      </c>
      <c r="H659" s="205" t="s">
        <v>1090</v>
      </c>
      <c r="I659" s="205" t="s">
        <v>2814</v>
      </c>
      <c r="J659" s="205" t="s">
        <v>2878</v>
      </c>
    </row>
    <row r="660" spans="1:11" ht="63.75" customHeight="1">
      <c r="A660" s="201" t="s">
        <v>470</v>
      </c>
      <c r="B660" s="204">
        <v>3004</v>
      </c>
      <c r="C660" s="203" t="s">
        <v>2640</v>
      </c>
      <c r="D660" s="203" t="s">
        <v>2641</v>
      </c>
      <c r="E660" s="205" t="s">
        <v>2879</v>
      </c>
      <c r="F660" s="205" t="s">
        <v>2880</v>
      </c>
      <c r="G660" s="205" t="s">
        <v>2881</v>
      </c>
      <c r="H660" s="205" t="s">
        <v>2634</v>
      </c>
      <c r="I660" s="205" t="s">
        <v>2882</v>
      </c>
      <c r="J660" s="205" t="s">
        <v>2883</v>
      </c>
    </row>
    <row r="661" spans="1:11" ht="63.75" customHeight="1">
      <c r="A661" s="201" t="s">
        <v>470</v>
      </c>
      <c r="B661" s="204">
        <v>3004</v>
      </c>
      <c r="C661" s="203" t="s">
        <v>2640</v>
      </c>
      <c r="D661" s="203" t="s">
        <v>2641</v>
      </c>
      <c r="E661" s="205" t="s">
        <v>2884</v>
      </c>
      <c r="F661" s="205" t="s">
        <v>2885</v>
      </c>
      <c r="G661" s="205" t="s">
        <v>2886</v>
      </c>
      <c r="H661" s="205" t="s">
        <v>2887</v>
      </c>
      <c r="I661" s="205" t="s">
        <v>2888</v>
      </c>
      <c r="J661" s="205" t="s">
        <v>2889</v>
      </c>
    </row>
    <row r="662" spans="1:11" ht="63.75" customHeight="1">
      <c r="A662" s="201" t="s">
        <v>470</v>
      </c>
      <c r="B662" s="204">
        <v>3004</v>
      </c>
      <c r="C662" s="203" t="s">
        <v>2640</v>
      </c>
      <c r="D662" s="203" t="s">
        <v>2641</v>
      </c>
      <c r="E662" s="205" t="s">
        <v>2890</v>
      </c>
      <c r="F662" s="205" t="s">
        <v>2891</v>
      </c>
      <c r="G662" s="205"/>
      <c r="H662" s="205"/>
      <c r="I662" s="205"/>
      <c r="J662" s="205" t="s">
        <v>2892</v>
      </c>
    </row>
    <row r="663" spans="1:11" ht="76.5" customHeight="1">
      <c r="A663" s="201" t="s">
        <v>470</v>
      </c>
      <c r="B663" s="204">
        <v>3004</v>
      </c>
      <c r="C663" s="203" t="s">
        <v>2640</v>
      </c>
      <c r="D663" s="203" t="s">
        <v>2641</v>
      </c>
      <c r="E663" s="205" t="s">
        <v>2893</v>
      </c>
      <c r="F663" s="205" t="s">
        <v>2894</v>
      </c>
      <c r="G663" s="205"/>
      <c r="H663" s="205"/>
      <c r="I663" s="205"/>
      <c r="J663" s="205"/>
    </row>
    <row r="664" spans="1:11" ht="63.75" customHeight="1">
      <c r="A664" s="201" t="s">
        <v>470</v>
      </c>
      <c r="B664" s="204">
        <v>3004</v>
      </c>
      <c r="C664" s="203" t="s">
        <v>2640</v>
      </c>
      <c r="D664" s="203" t="s">
        <v>2641</v>
      </c>
      <c r="E664" s="205" t="s">
        <v>2895</v>
      </c>
      <c r="F664" s="205" t="s">
        <v>2896</v>
      </c>
      <c r="G664" s="205" t="s">
        <v>2859</v>
      </c>
      <c r="H664" s="205" t="s">
        <v>1050</v>
      </c>
      <c r="I664" s="205" t="s">
        <v>1677</v>
      </c>
      <c r="J664" s="205" t="s">
        <v>2897</v>
      </c>
    </row>
    <row r="665" spans="1:11" ht="63.75" customHeight="1">
      <c r="A665" s="201" t="s">
        <v>470</v>
      </c>
      <c r="B665" s="204">
        <v>3004</v>
      </c>
      <c r="C665" s="203" t="s">
        <v>2640</v>
      </c>
      <c r="D665" s="203" t="s">
        <v>2641</v>
      </c>
      <c r="E665" s="205" t="s">
        <v>2898</v>
      </c>
      <c r="F665" s="205" t="s">
        <v>2899</v>
      </c>
      <c r="G665" s="205" t="s">
        <v>2900</v>
      </c>
      <c r="H665" s="205" t="s">
        <v>2283</v>
      </c>
      <c r="I665" s="205" t="s">
        <v>2901</v>
      </c>
      <c r="J665" s="205" t="s">
        <v>2902</v>
      </c>
    </row>
    <row r="666" spans="1:11" ht="75.75" customHeight="1">
      <c r="A666" s="201" t="s">
        <v>470</v>
      </c>
      <c r="B666" s="204">
        <v>3004</v>
      </c>
      <c r="C666" s="203" t="s">
        <v>2640</v>
      </c>
      <c r="D666" s="203" t="s">
        <v>2641</v>
      </c>
      <c r="E666" s="205" t="s">
        <v>2903</v>
      </c>
      <c r="F666" s="205" t="s">
        <v>2904</v>
      </c>
      <c r="G666" s="205" t="s">
        <v>2905</v>
      </c>
      <c r="H666" s="205" t="s">
        <v>1953</v>
      </c>
      <c r="I666" s="205" t="s">
        <v>2906</v>
      </c>
      <c r="J666" s="205" t="s">
        <v>2907</v>
      </c>
    </row>
    <row r="667" spans="1:11" ht="120">
      <c r="A667" s="206">
        <v>24200</v>
      </c>
      <c r="B667" s="99">
        <v>294</v>
      </c>
      <c r="C667" s="207" t="s">
        <v>2908</v>
      </c>
      <c r="D667" s="207" t="s">
        <v>2909</v>
      </c>
      <c r="E667" s="207" t="s">
        <v>917</v>
      </c>
      <c r="F667" s="208" t="s">
        <v>2910</v>
      </c>
      <c r="G667" s="207" t="s">
        <v>2723</v>
      </c>
      <c r="H667" s="207" t="s">
        <v>1033</v>
      </c>
      <c r="I667" s="207" t="s">
        <v>1387</v>
      </c>
      <c r="J667" s="207" t="s">
        <v>2911</v>
      </c>
    </row>
    <row r="668" spans="1:11" ht="120">
      <c r="A668" s="206">
        <v>24200</v>
      </c>
      <c r="B668" s="99">
        <v>61</v>
      </c>
      <c r="C668" s="207" t="s">
        <v>2908</v>
      </c>
      <c r="D668" s="207" t="s">
        <v>2909</v>
      </c>
      <c r="E668" s="207" t="s">
        <v>937</v>
      </c>
      <c r="F668" s="208" t="s">
        <v>2910</v>
      </c>
      <c r="G668" s="207" t="s">
        <v>2912</v>
      </c>
      <c r="H668" s="207" t="s">
        <v>1411</v>
      </c>
      <c r="I668" s="207" t="s">
        <v>2913</v>
      </c>
      <c r="J668" s="207" t="s">
        <v>2914</v>
      </c>
    </row>
    <row r="669" spans="1:11" ht="72">
      <c r="A669" s="75">
        <v>21160</v>
      </c>
      <c r="B669" s="75"/>
      <c r="C669" s="75" t="s">
        <v>2915</v>
      </c>
      <c r="D669" s="75" t="s">
        <v>2916</v>
      </c>
      <c r="E669" s="75" t="s">
        <v>917</v>
      </c>
      <c r="F669" s="75" t="s">
        <v>2917</v>
      </c>
      <c r="G669" s="75" t="s">
        <v>2918</v>
      </c>
      <c r="H669" s="75" t="s">
        <v>2919</v>
      </c>
      <c r="I669" s="75" t="s">
        <v>2468</v>
      </c>
      <c r="J669" s="75" t="s">
        <v>2920</v>
      </c>
    </row>
    <row r="670" spans="1:11" s="209" customFormat="1" ht="60">
      <c r="A670" s="45" t="s">
        <v>495</v>
      </c>
      <c r="C670" s="27" t="s">
        <v>2921</v>
      </c>
      <c r="D670" s="91" t="s">
        <v>2922</v>
      </c>
      <c r="E670" s="75" t="s">
        <v>917</v>
      </c>
      <c r="F670" s="210" t="s">
        <v>499</v>
      </c>
      <c r="G670" s="91" t="s">
        <v>2923</v>
      </c>
      <c r="H670" s="91" t="s">
        <v>2924</v>
      </c>
      <c r="I670" s="91" t="s">
        <v>2925</v>
      </c>
      <c r="J670" s="91" t="s">
        <v>2926</v>
      </c>
    </row>
    <row r="671" spans="1:11" s="215" customFormat="1" ht="118.5" customHeight="1">
      <c r="A671" s="94">
        <v>26000</v>
      </c>
      <c r="B671" s="95"/>
      <c r="C671" s="211" t="s">
        <v>2927</v>
      </c>
      <c r="D671" s="94" t="s">
        <v>2928</v>
      </c>
      <c r="E671" s="212"/>
      <c r="F671" s="212"/>
      <c r="G671" s="212"/>
      <c r="H671" s="212"/>
      <c r="I671" s="212"/>
      <c r="J671" s="213" t="s">
        <v>2929</v>
      </c>
      <c r="K671" s="214"/>
    </row>
    <row r="672" spans="1:11" s="215" customFormat="1" ht="30.75" customHeight="1">
      <c r="A672" s="94"/>
      <c r="B672" s="95"/>
      <c r="C672" s="211"/>
      <c r="D672" s="94"/>
      <c r="E672" s="216" t="s">
        <v>2930</v>
      </c>
      <c r="F672" s="94"/>
      <c r="G672" s="94"/>
      <c r="H672" s="94"/>
      <c r="I672" s="94"/>
      <c r="J672" s="95"/>
      <c r="K672" s="214"/>
    </row>
    <row r="673" spans="1:12" s="215" customFormat="1" ht="61.5" customHeight="1">
      <c r="A673" s="94"/>
      <c r="B673" s="95">
        <v>2</v>
      </c>
      <c r="C673" s="211"/>
      <c r="D673" s="94"/>
      <c r="E673" s="217" t="s">
        <v>2931</v>
      </c>
      <c r="F673" s="94" t="s">
        <v>2932</v>
      </c>
      <c r="G673" s="94" t="s">
        <v>2933</v>
      </c>
      <c r="H673" s="94" t="s">
        <v>1086</v>
      </c>
      <c r="I673" s="94" t="s">
        <v>2934</v>
      </c>
      <c r="J673" s="95" t="s">
        <v>2935</v>
      </c>
      <c r="K673" s="214"/>
    </row>
    <row r="674" spans="1:12" s="215" customFormat="1" ht="54.75" customHeight="1">
      <c r="A674" s="94"/>
      <c r="B674" s="95">
        <v>3</v>
      </c>
      <c r="C674" s="211"/>
      <c r="D674" s="94"/>
      <c r="E674" s="212" t="s">
        <v>2936</v>
      </c>
      <c r="F674" s="94" t="s">
        <v>2937</v>
      </c>
      <c r="G674" s="94" t="s">
        <v>2938</v>
      </c>
      <c r="H674" s="94" t="s">
        <v>2939</v>
      </c>
      <c r="I674" s="94" t="s">
        <v>2940</v>
      </c>
      <c r="J674" s="95" t="s">
        <v>2941</v>
      </c>
      <c r="K674" s="218"/>
      <c r="L674" s="219"/>
    </row>
    <row r="675" spans="1:12" s="215" customFormat="1" ht="54.75" customHeight="1">
      <c r="A675" s="94"/>
      <c r="B675" s="95"/>
      <c r="C675" s="220"/>
      <c r="D675" s="94"/>
      <c r="E675" s="212" t="s">
        <v>2942</v>
      </c>
      <c r="F675" s="221" t="s">
        <v>2943</v>
      </c>
      <c r="G675" s="94" t="s">
        <v>2944</v>
      </c>
      <c r="H675" s="94" t="s">
        <v>1528</v>
      </c>
      <c r="I675" s="94" t="s">
        <v>1387</v>
      </c>
      <c r="J675" s="95" t="s">
        <v>2945</v>
      </c>
      <c r="K675" s="218"/>
      <c r="L675" s="219"/>
    </row>
    <row r="676" spans="1:12" s="215" customFormat="1" ht="54.75" customHeight="1">
      <c r="A676" s="94"/>
      <c r="B676" s="95"/>
      <c r="C676" s="211"/>
      <c r="D676" s="94"/>
      <c r="E676" s="212" t="s">
        <v>2946</v>
      </c>
      <c r="F676" s="221" t="s">
        <v>2943</v>
      </c>
      <c r="G676" s="94" t="s">
        <v>2947</v>
      </c>
      <c r="H676" s="94" t="s">
        <v>1559</v>
      </c>
      <c r="I676" s="94" t="s">
        <v>2948</v>
      </c>
      <c r="J676" s="95" t="s">
        <v>2949</v>
      </c>
      <c r="K676" s="218"/>
      <c r="L676" s="219"/>
    </row>
    <row r="677" spans="1:12" s="215" customFormat="1" ht="63" customHeight="1">
      <c r="A677" s="94"/>
      <c r="B677" s="95">
        <v>6</v>
      </c>
      <c r="C677" s="211"/>
      <c r="D677" s="94"/>
      <c r="E677" s="222" t="s">
        <v>2950</v>
      </c>
      <c r="F677" s="94" t="s">
        <v>2943</v>
      </c>
      <c r="G677" s="94" t="s">
        <v>2951</v>
      </c>
      <c r="H677" s="94" t="s">
        <v>2952</v>
      </c>
      <c r="I677" s="94" t="s">
        <v>1351</v>
      </c>
      <c r="J677" s="95" t="s">
        <v>2953</v>
      </c>
      <c r="K677" s="218"/>
    </row>
    <row r="678" spans="1:12" s="215" customFormat="1" ht="30.75" customHeight="1">
      <c r="A678" s="94"/>
      <c r="B678" s="95"/>
      <c r="C678" s="211"/>
      <c r="D678" s="94"/>
      <c r="E678" s="222" t="s">
        <v>2954</v>
      </c>
      <c r="F678" s="94"/>
      <c r="G678" s="94"/>
      <c r="H678" s="94"/>
      <c r="I678" s="94"/>
      <c r="J678" s="95"/>
      <c r="K678" s="218"/>
    </row>
    <row r="679" spans="1:12" s="215" customFormat="1" ht="36">
      <c r="A679" s="212"/>
      <c r="B679" s="95">
        <v>7</v>
      </c>
      <c r="C679" s="212"/>
      <c r="D679" s="212"/>
      <c r="E679" s="94" t="s">
        <v>2955</v>
      </c>
      <c r="F679" s="94" t="s">
        <v>2932</v>
      </c>
      <c r="G679" s="212" t="s">
        <v>2956</v>
      </c>
      <c r="H679" s="212" t="s">
        <v>2304</v>
      </c>
      <c r="I679" s="212" t="s">
        <v>2957</v>
      </c>
      <c r="J679" s="95" t="s">
        <v>2958</v>
      </c>
    </row>
    <row r="680" spans="1:12" s="215" customFormat="1" ht="48">
      <c r="A680" s="212"/>
      <c r="B680" s="95">
        <v>9</v>
      </c>
      <c r="C680" s="212"/>
      <c r="D680" s="212"/>
      <c r="E680" s="212" t="s">
        <v>2959</v>
      </c>
      <c r="F680" s="94" t="s">
        <v>2932</v>
      </c>
      <c r="G680" s="212" t="s">
        <v>2960</v>
      </c>
      <c r="H680" s="212" t="s">
        <v>1559</v>
      </c>
      <c r="I680" s="212" t="s">
        <v>2961</v>
      </c>
      <c r="J680" s="95" t="s">
        <v>2949</v>
      </c>
    </row>
    <row r="681" spans="1:12" s="215" customFormat="1" ht="24">
      <c r="A681" s="212"/>
      <c r="B681" s="95">
        <v>11</v>
      </c>
      <c r="C681" s="212"/>
      <c r="D681" s="212"/>
      <c r="E681" s="212" t="s">
        <v>2962</v>
      </c>
      <c r="F681" s="94" t="s">
        <v>2932</v>
      </c>
      <c r="G681" s="212" t="s">
        <v>2963</v>
      </c>
      <c r="H681" s="212" t="s">
        <v>2964</v>
      </c>
      <c r="I681" s="212" t="s">
        <v>2001</v>
      </c>
      <c r="J681" s="223" t="s">
        <v>2949</v>
      </c>
    </row>
    <row r="682" spans="1:12" s="215" customFormat="1" ht="48">
      <c r="A682" s="212"/>
      <c r="B682" s="95">
        <v>15</v>
      </c>
      <c r="C682" s="212"/>
      <c r="D682" s="212"/>
      <c r="E682" s="212" t="s">
        <v>2965</v>
      </c>
      <c r="F682" s="94" t="s">
        <v>2932</v>
      </c>
      <c r="G682" s="212" t="s">
        <v>2966</v>
      </c>
      <c r="H682" s="212" t="s">
        <v>2634</v>
      </c>
      <c r="I682" s="212" t="s">
        <v>2967</v>
      </c>
      <c r="J682" s="95" t="s">
        <v>2949</v>
      </c>
    </row>
    <row r="683" spans="1:12" s="215" customFormat="1" ht="48">
      <c r="A683" s="212"/>
      <c r="B683" s="95">
        <v>16</v>
      </c>
      <c r="C683" s="212"/>
      <c r="D683" s="212"/>
      <c r="E683" s="94" t="s">
        <v>2968</v>
      </c>
      <c r="F683" s="94" t="s">
        <v>2932</v>
      </c>
      <c r="G683" s="212" t="s">
        <v>2969</v>
      </c>
      <c r="H683" s="212" t="s">
        <v>1402</v>
      </c>
      <c r="I683" s="212" t="s">
        <v>1135</v>
      </c>
      <c r="J683" s="95" t="s">
        <v>2949</v>
      </c>
    </row>
    <row r="684" spans="1:12" s="215" customFormat="1" ht="36">
      <c r="A684" s="212"/>
      <c r="B684" s="95">
        <v>18</v>
      </c>
      <c r="C684" s="212"/>
      <c r="D684" s="212"/>
      <c r="E684" s="212" t="s">
        <v>2970</v>
      </c>
      <c r="F684" s="94" t="s">
        <v>2932</v>
      </c>
      <c r="G684" s="212" t="s">
        <v>2971</v>
      </c>
      <c r="H684" s="212" t="s">
        <v>2502</v>
      </c>
      <c r="I684" s="212" t="s">
        <v>2972</v>
      </c>
      <c r="J684" s="95" t="s">
        <v>2949</v>
      </c>
    </row>
    <row r="685" spans="1:12" s="215" customFormat="1" ht="60">
      <c r="A685" s="212"/>
      <c r="B685" s="95">
        <v>20</v>
      </c>
      <c r="C685" s="212"/>
      <c r="D685" s="212"/>
      <c r="E685" s="94" t="s">
        <v>2973</v>
      </c>
      <c r="F685" s="94" t="s">
        <v>2932</v>
      </c>
      <c r="G685" s="212" t="s">
        <v>2974</v>
      </c>
      <c r="H685" s="212" t="s">
        <v>2975</v>
      </c>
      <c r="I685" s="212" t="s">
        <v>2976</v>
      </c>
      <c r="J685" s="95" t="s">
        <v>2977</v>
      </c>
    </row>
    <row r="686" spans="1:12" s="215" customFormat="1" ht="45" customHeight="1">
      <c r="A686" s="212"/>
      <c r="B686" s="95">
        <v>22</v>
      </c>
      <c r="C686" s="212"/>
      <c r="D686" s="212"/>
      <c r="E686" s="212" t="s">
        <v>2978</v>
      </c>
      <c r="F686" s="94" t="s">
        <v>2932</v>
      </c>
      <c r="G686" s="212" t="s">
        <v>2979</v>
      </c>
      <c r="H686" s="212" t="s">
        <v>1090</v>
      </c>
      <c r="I686" s="212" t="s">
        <v>2038</v>
      </c>
      <c r="J686" s="95" t="s">
        <v>2949</v>
      </c>
    </row>
    <row r="687" spans="1:12" s="215" customFormat="1" ht="24">
      <c r="A687" s="212"/>
      <c r="B687" s="95">
        <v>8</v>
      </c>
      <c r="C687" s="212"/>
      <c r="D687" s="212"/>
      <c r="E687" s="94" t="s">
        <v>2980</v>
      </c>
      <c r="F687" s="94" t="s">
        <v>2981</v>
      </c>
      <c r="G687" s="212" t="s">
        <v>2982</v>
      </c>
      <c r="H687" s="212" t="s">
        <v>1363</v>
      </c>
      <c r="I687" s="212" t="s">
        <v>2038</v>
      </c>
      <c r="J687" s="95" t="s">
        <v>2983</v>
      </c>
    </row>
    <row r="688" spans="1:12" s="215" customFormat="1" ht="48">
      <c r="A688" s="212"/>
      <c r="B688" s="95">
        <v>10</v>
      </c>
      <c r="C688" s="212"/>
      <c r="D688" s="212"/>
      <c r="E688" s="94" t="s">
        <v>2984</v>
      </c>
      <c r="F688" s="94" t="s">
        <v>2981</v>
      </c>
      <c r="G688" s="212" t="s">
        <v>2985</v>
      </c>
      <c r="H688" s="212" t="s">
        <v>2463</v>
      </c>
      <c r="I688" s="212" t="s">
        <v>1105</v>
      </c>
      <c r="J688" s="95" t="s">
        <v>2986</v>
      </c>
    </row>
    <row r="689" spans="1:10" s="215" customFormat="1" ht="24">
      <c r="A689" s="212"/>
      <c r="B689" s="95">
        <v>12</v>
      </c>
      <c r="C689" s="212"/>
      <c r="D689" s="212"/>
      <c r="E689" s="94" t="s">
        <v>2987</v>
      </c>
      <c r="F689" s="94" t="s">
        <v>2981</v>
      </c>
      <c r="G689" s="212" t="s">
        <v>1813</v>
      </c>
      <c r="H689" s="212" t="s">
        <v>1974</v>
      </c>
      <c r="I689" s="212" t="s">
        <v>2604</v>
      </c>
      <c r="J689" s="95" t="s">
        <v>2988</v>
      </c>
    </row>
    <row r="690" spans="1:10" s="215" customFormat="1" ht="48">
      <c r="A690" s="212"/>
      <c r="B690" s="95">
        <v>17</v>
      </c>
      <c r="C690" s="212"/>
      <c r="D690" s="212"/>
      <c r="E690" s="94" t="s">
        <v>2989</v>
      </c>
      <c r="F690" s="94" t="s">
        <v>2981</v>
      </c>
      <c r="G690" s="212" t="s">
        <v>2990</v>
      </c>
      <c r="H690" s="212" t="s">
        <v>2991</v>
      </c>
      <c r="I690" s="212" t="s">
        <v>2765</v>
      </c>
      <c r="J690" s="95" t="s">
        <v>2992</v>
      </c>
    </row>
    <row r="691" spans="1:10" s="215" customFormat="1" ht="60">
      <c r="A691" s="212"/>
      <c r="B691" s="95">
        <v>19</v>
      </c>
      <c r="C691" s="212"/>
      <c r="D691" s="212"/>
      <c r="E691" s="94" t="s">
        <v>2993</v>
      </c>
      <c r="F691" s="94" t="s">
        <v>2981</v>
      </c>
      <c r="G691" s="224" t="s">
        <v>2994</v>
      </c>
      <c r="H691" s="224" t="s">
        <v>2995</v>
      </c>
      <c r="I691" s="224" t="s">
        <v>2996</v>
      </c>
      <c r="J691" s="225" t="s">
        <v>2997</v>
      </c>
    </row>
    <row r="692" spans="1:10" s="215" customFormat="1" ht="60">
      <c r="A692" s="212"/>
      <c r="B692" s="225">
        <v>21</v>
      </c>
      <c r="C692" s="212"/>
      <c r="D692" s="212"/>
      <c r="E692" s="221" t="s">
        <v>2998</v>
      </c>
      <c r="F692" s="221" t="s">
        <v>2981</v>
      </c>
      <c r="G692" s="224" t="s">
        <v>2999</v>
      </c>
      <c r="H692" s="224" t="s">
        <v>2161</v>
      </c>
      <c r="I692" s="224" t="s">
        <v>1135</v>
      </c>
      <c r="J692" s="225" t="s">
        <v>3000</v>
      </c>
    </row>
    <row r="693" spans="1:10" s="215" customFormat="1" ht="53.25" customHeight="1">
      <c r="A693" s="212"/>
      <c r="B693" s="95">
        <v>23</v>
      </c>
      <c r="C693" s="212"/>
      <c r="D693" s="212"/>
      <c r="E693" s="212" t="s">
        <v>3001</v>
      </c>
      <c r="F693" s="94" t="s">
        <v>2981</v>
      </c>
      <c r="G693" s="224" t="s">
        <v>3002</v>
      </c>
      <c r="H693" s="224" t="s">
        <v>1120</v>
      </c>
      <c r="I693" s="224" t="s">
        <v>3003</v>
      </c>
      <c r="J693" s="225" t="s">
        <v>3004</v>
      </c>
    </row>
    <row r="694" spans="1:10" s="215" customFormat="1" ht="78" customHeight="1">
      <c r="A694" s="212"/>
      <c r="B694" s="95"/>
      <c r="C694" s="212"/>
      <c r="D694" s="212"/>
      <c r="E694" s="226" t="s">
        <v>3005</v>
      </c>
      <c r="F694" s="227"/>
      <c r="G694" s="227"/>
      <c r="H694" s="227"/>
      <c r="I694" s="227"/>
      <c r="J694" s="227"/>
    </row>
    <row r="695" spans="1:10" s="215" customFormat="1" ht="66" customHeight="1">
      <c r="A695" s="212"/>
      <c r="B695" s="95"/>
      <c r="C695" s="212"/>
      <c r="D695" s="212"/>
      <c r="E695" s="94" t="s">
        <v>3006</v>
      </c>
      <c r="F695" s="94" t="s">
        <v>2981</v>
      </c>
      <c r="G695" s="212" t="s">
        <v>3007</v>
      </c>
      <c r="H695" s="212" t="s">
        <v>1086</v>
      </c>
      <c r="I695" s="212" t="s">
        <v>1509</v>
      </c>
      <c r="J695" s="95" t="s">
        <v>2949</v>
      </c>
    </row>
    <row r="696" spans="1:10" ht="64.5" customHeight="1">
      <c r="A696" s="75"/>
      <c r="B696" s="75"/>
      <c r="C696" s="75" t="s">
        <v>3008</v>
      </c>
      <c r="D696" s="75" t="s">
        <v>3009</v>
      </c>
      <c r="E696" s="75" t="s">
        <v>3010</v>
      </c>
      <c r="F696" s="212" t="s">
        <v>3011</v>
      </c>
      <c r="G696" s="75" t="s">
        <v>3012</v>
      </c>
      <c r="H696" s="75" t="s">
        <v>3013</v>
      </c>
      <c r="I696" s="75" t="s">
        <v>3014</v>
      </c>
      <c r="J696" s="75" t="s">
        <v>3015</v>
      </c>
    </row>
    <row r="697" spans="1:10" ht="60">
      <c r="A697" s="97"/>
      <c r="B697" s="97"/>
      <c r="C697" s="75" t="s">
        <v>3008</v>
      </c>
      <c r="D697" s="75" t="s">
        <v>3009</v>
      </c>
      <c r="E697" s="133" t="s">
        <v>937</v>
      </c>
      <c r="F697" s="212" t="s">
        <v>3011</v>
      </c>
      <c r="G697" s="75" t="s">
        <v>3012</v>
      </c>
      <c r="H697" s="75" t="s">
        <v>3013</v>
      </c>
      <c r="I697" s="75" t="s">
        <v>3014</v>
      </c>
      <c r="J697" s="75" t="s">
        <v>3015</v>
      </c>
    </row>
    <row r="698" spans="1:10" ht="60">
      <c r="A698" s="97"/>
      <c r="B698" s="97"/>
      <c r="C698" s="75" t="s">
        <v>3008</v>
      </c>
      <c r="D698" s="75" t="s">
        <v>3009</v>
      </c>
      <c r="E698" s="75" t="s">
        <v>3016</v>
      </c>
      <c r="F698" s="75" t="s">
        <v>3017</v>
      </c>
      <c r="G698" s="75" t="s">
        <v>3012</v>
      </c>
      <c r="H698" s="75" t="s">
        <v>3013</v>
      </c>
      <c r="I698" s="75" t="s">
        <v>3014</v>
      </c>
      <c r="J698" s="75" t="s">
        <v>3015</v>
      </c>
    </row>
    <row r="699" spans="1:10" ht="65.25" customHeight="1">
      <c r="A699" s="74" t="s">
        <v>521</v>
      </c>
      <c r="B699" s="74" t="s">
        <v>3018</v>
      </c>
      <c r="C699" s="75" t="s">
        <v>3019</v>
      </c>
      <c r="D699" s="75" t="s">
        <v>3020</v>
      </c>
      <c r="E699" s="75" t="s">
        <v>917</v>
      </c>
      <c r="F699" s="75" t="s">
        <v>3021</v>
      </c>
      <c r="G699" s="75" t="s">
        <v>2297</v>
      </c>
      <c r="H699" s="75" t="s">
        <v>1402</v>
      </c>
      <c r="I699" s="75" t="s">
        <v>3022</v>
      </c>
      <c r="J699" s="133" t="s">
        <v>3023</v>
      </c>
    </row>
    <row r="700" spans="1:10" ht="84">
      <c r="A700" s="74" t="s">
        <v>521</v>
      </c>
      <c r="B700" s="74" t="s">
        <v>3024</v>
      </c>
      <c r="C700" s="75" t="s">
        <v>3019</v>
      </c>
      <c r="D700" s="75" t="s">
        <v>3020</v>
      </c>
      <c r="E700" s="82" t="s">
        <v>937</v>
      </c>
      <c r="F700" s="75" t="s">
        <v>3021</v>
      </c>
      <c r="G700" s="75" t="s">
        <v>2297</v>
      </c>
      <c r="H700" s="75" t="s">
        <v>1402</v>
      </c>
      <c r="I700" s="75" t="s">
        <v>3022</v>
      </c>
      <c r="J700" s="133" t="s">
        <v>3023</v>
      </c>
    </row>
    <row r="701" spans="1:10" ht="84">
      <c r="A701" s="74" t="s">
        <v>521</v>
      </c>
      <c r="B701" s="74" t="s">
        <v>3025</v>
      </c>
      <c r="C701" s="75" t="s">
        <v>3019</v>
      </c>
      <c r="D701" s="75" t="s">
        <v>3020</v>
      </c>
      <c r="E701" s="82" t="s">
        <v>938</v>
      </c>
      <c r="F701" s="75" t="s">
        <v>3021</v>
      </c>
      <c r="G701" s="75" t="s">
        <v>2297</v>
      </c>
      <c r="H701" s="75" t="s">
        <v>1402</v>
      </c>
      <c r="I701" s="75" t="s">
        <v>3022</v>
      </c>
      <c r="J701" s="133" t="s">
        <v>3023</v>
      </c>
    </row>
    <row r="702" spans="1:10" s="92" customFormat="1" ht="72">
      <c r="A702" s="45" t="s">
        <v>571</v>
      </c>
      <c r="B702" s="45" t="s">
        <v>571</v>
      </c>
      <c r="C702" s="27" t="s">
        <v>3026</v>
      </c>
      <c r="D702" s="79" t="s">
        <v>3027</v>
      </c>
      <c r="E702" s="75" t="s">
        <v>917</v>
      </c>
      <c r="F702" s="210" t="s">
        <v>575</v>
      </c>
      <c r="G702" s="79" t="s">
        <v>3028</v>
      </c>
      <c r="H702" s="79" t="s">
        <v>3029</v>
      </c>
      <c r="I702" s="79" t="s">
        <v>3030</v>
      </c>
      <c r="J702" s="91" t="s">
        <v>3031</v>
      </c>
    </row>
    <row r="703" spans="1:10" ht="60.75" customHeight="1">
      <c r="A703" s="228">
        <v>29100</v>
      </c>
      <c r="B703" s="228">
        <v>22649132</v>
      </c>
      <c r="C703" s="1346" t="s">
        <v>3032</v>
      </c>
      <c r="D703" s="1346" t="s">
        <v>3033</v>
      </c>
      <c r="E703" s="1346" t="s">
        <v>917</v>
      </c>
      <c r="F703" s="228" t="s">
        <v>3034</v>
      </c>
      <c r="G703" s="105" t="s">
        <v>3035</v>
      </c>
      <c r="H703" s="105" t="s">
        <v>3036</v>
      </c>
      <c r="I703" s="105" t="s">
        <v>3037</v>
      </c>
      <c r="J703" s="229" t="s">
        <v>3038</v>
      </c>
    </row>
    <row r="704" spans="1:10" ht="47.25">
      <c r="A704" s="228">
        <v>29100</v>
      </c>
      <c r="B704" s="228">
        <v>22649132</v>
      </c>
      <c r="C704" s="1347"/>
      <c r="D704" s="1347"/>
      <c r="E704" s="1347"/>
      <c r="F704" s="230" t="s">
        <v>3039</v>
      </c>
      <c r="G704" s="105" t="s">
        <v>3035</v>
      </c>
      <c r="H704" s="105" t="s">
        <v>3036</v>
      </c>
      <c r="I704" s="105" t="s">
        <v>3037</v>
      </c>
      <c r="J704" s="229" t="s">
        <v>3040</v>
      </c>
    </row>
    <row r="705" spans="1:12" ht="63">
      <c r="A705" s="228">
        <v>29100</v>
      </c>
      <c r="B705" s="228">
        <v>22649132</v>
      </c>
      <c r="C705" s="1347"/>
      <c r="D705" s="1347"/>
      <c r="E705" s="1347"/>
      <c r="F705" s="230" t="s">
        <v>3041</v>
      </c>
      <c r="G705" s="105" t="s">
        <v>3035</v>
      </c>
      <c r="H705" s="105" t="s">
        <v>3036</v>
      </c>
      <c r="I705" s="105" t="s">
        <v>3037</v>
      </c>
      <c r="J705" s="229" t="s">
        <v>3042</v>
      </c>
    </row>
    <row r="706" spans="1:12" ht="63">
      <c r="A706" s="228">
        <v>29100</v>
      </c>
      <c r="B706" s="228">
        <v>22649132</v>
      </c>
      <c r="C706" s="1347"/>
      <c r="D706" s="1347"/>
      <c r="E706" s="1347"/>
      <c r="F706" s="230" t="s">
        <v>3043</v>
      </c>
      <c r="G706" s="105" t="s">
        <v>3035</v>
      </c>
      <c r="H706" s="105" t="s">
        <v>3036</v>
      </c>
      <c r="I706" s="105" t="s">
        <v>3037</v>
      </c>
      <c r="J706" s="229" t="s">
        <v>3044</v>
      </c>
    </row>
    <row r="707" spans="1:12" ht="63">
      <c r="A707" s="228">
        <v>29100</v>
      </c>
      <c r="B707" s="228">
        <v>22649132</v>
      </c>
      <c r="C707" s="1347"/>
      <c r="D707" s="1347"/>
      <c r="E707" s="1347"/>
      <c r="F707" s="230" t="s">
        <v>3045</v>
      </c>
      <c r="G707" s="105" t="s">
        <v>3035</v>
      </c>
      <c r="H707" s="105" t="s">
        <v>3036</v>
      </c>
      <c r="I707" s="105" t="s">
        <v>3037</v>
      </c>
      <c r="J707" s="229" t="s">
        <v>3046</v>
      </c>
    </row>
    <row r="708" spans="1:12" ht="63">
      <c r="A708" s="228">
        <v>29100</v>
      </c>
      <c r="B708" s="228">
        <v>22649132</v>
      </c>
      <c r="C708" s="1348"/>
      <c r="D708" s="1348"/>
      <c r="E708" s="1348"/>
      <c r="F708" s="230" t="s">
        <v>3047</v>
      </c>
      <c r="G708" s="105" t="s">
        <v>3035</v>
      </c>
      <c r="H708" s="105" t="s">
        <v>3036</v>
      </c>
      <c r="I708" s="105" t="s">
        <v>3037</v>
      </c>
      <c r="J708" s="229" t="s">
        <v>3048</v>
      </c>
    </row>
    <row r="709" spans="1:12" ht="94.5">
      <c r="A709" s="229">
        <v>20262</v>
      </c>
      <c r="B709" s="229"/>
      <c r="C709" s="1337" t="s">
        <v>3049</v>
      </c>
      <c r="D709" s="1337" t="s">
        <v>3050</v>
      </c>
      <c r="E709" s="229" t="s">
        <v>917</v>
      </c>
      <c r="F709" s="229" t="s">
        <v>3051</v>
      </c>
      <c r="G709" s="229" t="s">
        <v>3052</v>
      </c>
      <c r="H709" s="229" t="s">
        <v>3053</v>
      </c>
      <c r="I709" s="229" t="s">
        <v>3054</v>
      </c>
      <c r="J709" s="229" t="s">
        <v>3055</v>
      </c>
      <c r="K709" s="231"/>
      <c r="L709" s="231"/>
    </row>
    <row r="710" spans="1:12" ht="94.5">
      <c r="A710" s="229">
        <v>20262</v>
      </c>
      <c r="B710" s="232"/>
      <c r="C710" s="1338"/>
      <c r="D710" s="1338"/>
      <c r="E710" s="229" t="s">
        <v>917</v>
      </c>
      <c r="F710" s="229" t="s">
        <v>3056</v>
      </c>
      <c r="G710" s="229" t="s">
        <v>3052</v>
      </c>
      <c r="H710" s="229" t="s">
        <v>3053</v>
      </c>
      <c r="I710" s="229" t="s">
        <v>3054</v>
      </c>
      <c r="J710" s="229" t="s">
        <v>3057</v>
      </c>
      <c r="K710" s="231"/>
      <c r="L710" s="231"/>
    </row>
    <row r="711" spans="1:12" ht="94.5">
      <c r="A711" s="229">
        <v>20262</v>
      </c>
      <c r="B711" s="232"/>
      <c r="C711" s="1338"/>
      <c r="D711" s="1338"/>
      <c r="E711" s="229" t="s">
        <v>917</v>
      </c>
      <c r="F711" s="229" t="s">
        <v>3058</v>
      </c>
      <c r="G711" s="229" t="s">
        <v>3052</v>
      </c>
      <c r="H711" s="229" t="s">
        <v>3053</v>
      </c>
      <c r="I711" s="229" t="s">
        <v>3054</v>
      </c>
      <c r="J711" s="229" t="s">
        <v>3059</v>
      </c>
      <c r="K711" s="231"/>
      <c r="L711" s="231"/>
    </row>
    <row r="712" spans="1:12" ht="94.5">
      <c r="A712" s="229">
        <v>20262</v>
      </c>
      <c r="B712" s="232"/>
      <c r="C712" s="1338"/>
      <c r="D712" s="1338"/>
      <c r="E712" s="229" t="s">
        <v>917</v>
      </c>
      <c r="F712" s="229" t="s">
        <v>3060</v>
      </c>
      <c r="G712" s="229" t="s">
        <v>3052</v>
      </c>
      <c r="H712" s="229" t="s">
        <v>3053</v>
      </c>
      <c r="I712" s="229" t="s">
        <v>3054</v>
      </c>
      <c r="J712" s="229" t="s">
        <v>3061</v>
      </c>
      <c r="K712" s="231"/>
      <c r="L712" s="231"/>
    </row>
    <row r="713" spans="1:12" ht="94.5">
      <c r="A713" s="229">
        <v>20262</v>
      </c>
      <c r="B713" s="232"/>
      <c r="C713" s="1338"/>
      <c r="D713" s="1338"/>
      <c r="E713" s="229" t="s">
        <v>1106</v>
      </c>
      <c r="F713" s="229" t="s">
        <v>3060</v>
      </c>
      <c r="G713" s="229" t="s">
        <v>3052</v>
      </c>
      <c r="H713" s="229" t="s">
        <v>3053</v>
      </c>
      <c r="I713" s="229" t="s">
        <v>3054</v>
      </c>
      <c r="J713" s="229" t="s">
        <v>3062</v>
      </c>
      <c r="K713" s="231"/>
      <c r="L713" s="231"/>
    </row>
    <row r="714" spans="1:12" ht="33.75" customHeight="1">
      <c r="A714" s="229">
        <v>20262</v>
      </c>
      <c r="B714" s="232"/>
      <c r="C714" s="1338"/>
      <c r="D714" s="1338"/>
      <c r="E714" s="232" t="s">
        <v>937</v>
      </c>
      <c r="F714" s="229" t="s">
        <v>3060</v>
      </c>
      <c r="G714" s="229" t="s">
        <v>3052</v>
      </c>
      <c r="H714" s="229" t="s">
        <v>3053</v>
      </c>
      <c r="I714" s="229" t="s">
        <v>3054</v>
      </c>
      <c r="J714" s="229" t="s">
        <v>3063</v>
      </c>
      <c r="K714" s="231"/>
      <c r="L714" s="231"/>
    </row>
    <row r="715" spans="1:12" ht="64.5" customHeight="1">
      <c r="A715" s="75">
        <v>21002</v>
      </c>
      <c r="B715" s="75"/>
      <c r="C715" s="75" t="s">
        <v>3064</v>
      </c>
      <c r="D715" s="75" t="s">
        <v>3065</v>
      </c>
      <c r="E715" s="75" t="s">
        <v>917</v>
      </c>
      <c r="F715" s="75" t="s">
        <v>3066</v>
      </c>
      <c r="G715" s="75" t="s">
        <v>3067</v>
      </c>
      <c r="H715" s="75" t="s">
        <v>1595</v>
      </c>
      <c r="I715" s="75" t="s">
        <v>3068</v>
      </c>
      <c r="J715" s="75" t="s">
        <v>3069</v>
      </c>
    </row>
    <row r="716" spans="1:12" ht="60">
      <c r="A716" s="97"/>
      <c r="B716" s="97"/>
      <c r="C716" s="97"/>
      <c r="D716" s="97"/>
      <c r="E716" s="82" t="s">
        <v>937</v>
      </c>
      <c r="F716" s="101" t="s">
        <v>3070</v>
      </c>
      <c r="G716" s="101" t="s">
        <v>3071</v>
      </c>
      <c r="H716" s="101" t="s">
        <v>1823</v>
      </c>
      <c r="I716" s="101" t="s">
        <v>3072</v>
      </c>
      <c r="J716" s="75" t="s">
        <v>3073</v>
      </c>
    </row>
    <row r="717" spans="1:12" ht="60">
      <c r="A717" s="97"/>
      <c r="B717" s="97"/>
      <c r="C717" s="97"/>
      <c r="D717" s="97"/>
      <c r="E717" s="82" t="s">
        <v>938</v>
      </c>
      <c r="F717" s="101" t="s">
        <v>3070</v>
      </c>
      <c r="G717" s="101" t="s">
        <v>3071</v>
      </c>
      <c r="H717" s="101" t="s">
        <v>1823</v>
      </c>
      <c r="I717" s="101" t="s">
        <v>3072</v>
      </c>
      <c r="J717" s="75" t="s">
        <v>3074</v>
      </c>
    </row>
    <row r="718" spans="1:12" ht="60">
      <c r="A718" s="97"/>
      <c r="B718" s="97"/>
      <c r="C718" s="97"/>
      <c r="D718" s="97"/>
      <c r="E718" s="101" t="s">
        <v>3075</v>
      </c>
      <c r="F718" s="101" t="s">
        <v>3076</v>
      </c>
      <c r="G718" s="101" t="s">
        <v>3077</v>
      </c>
      <c r="H718" s="101" t="s">
        <v>3078</v>
      </c>
      <c r="I718" s="101" t="s">
        <v>3079</v>
      </c>
      <c r="J718" s="75" t="s">
        <v>3080</v>
      </c>
    </row>
    <row r="719" spans="1:12" ht="37.5">
      <c r="A719" s="97"/>
      <c r="B719" s="97"/>
      <c r="C719" s="97"/>
      <c r="D719" s="97"/>
      <c r="E719" s="101" t="s">
        <v>3081</v>
      </c>
      <c r="F719" s="101" t="s">
        <v>3082</v>
      </c>
      <c r="G719" s="101" t="s">
        <v>3083</v>
      </c>
      <c r="H719" s="101" t="s">
        <v>3084</v>
      </c>
      <c r="I719" s="101" t="s">
        <v>3085</v>
      </c>
      <c r="J719" s="101"/>
    </row>
    <row r="720" spans="1:12" ht="61.5">
      <c r="A720" s="97"/>
      <c r="B720" s="97"/>
      <c r="C720" s="97"/>
      <c r="D720" s="97"/>
      <c r="E720" s="101" t="s">
        <v>3086</v>
      </c>
      <c r="F720" s="101" t="s">
        <v>3087</v>
      </c>
      <c r="G720" s="101" t="s">
        <v>3088</v>
      </c>
      <c r="H720" s="101" t="s">
        <v>1373</v>
      </c>
      <c r="I720" s="101" t="s">
        <v>1135</v>
      </c>
      <c r="J720" s="101"/>
    </row>
    <row r="721" spans="1:10" ht="49.5">
      <c r="A721" s="97"/>
      <c r="B721" s="97"/>
      <c r="C721" s="97"/>
      <c r="D721" s="97"/>
      <c r="E721" s="101" t="s">
        <v>3089</v>
      </c>
      <c r="F721" s="101" t="s">
        <v>3090</v>
      </c>
      <c r="G721" s="101" t="s">
        <v>3091</v>
      </c>
      <c r="H721" s="101" t="s">
        <v>3092</v>
      </c>
      <c r="I721" s="101" t="s">
        <v>3093</v>
      </c>
      <c r="J721" s="101"/>
    </row>
    <row r="722" spans="1:10" ht="49.5">
      <c r="A722" s="97"/>
      <c r="B722" s="97"/>
      <c r="C722" s="97"/>
      <c r="D722" s="97"/>
      <c r="E722" s="82" t="s">
        <v>3094</v>
      </c>
      <c r="F722" s="101" t="s">
        <v>3095</v>
      </c>
      <c r="G722" s="82"/>
      <c r="H722" s="82"/>
      <c r="I722" s="82"/>
      <c r="J722" s="82"/>
    </row>
    <row r="723" spans="1:10" ht="37.5">
      <c r="A723" s="97"/>
      <c r="B723" s="97"/>
      <c r="C723" s="97"/>
      <c r="D723" s="97"/>
      <c r="E723" s="82" t="s">
        <v>3096</v>
      </c>
      <c r="F723" s="101" t="s">
        <v>3097</v>
      </c>
      <c r="G723" s="82" t="s">
        <v>3098</v>
      </c>
      <c r="H723" s="82" t="s">
        <v>1033</v>
      </c>
      <c r="I723" s="82" t="s">
        <v>3099</v>
      </c>
      <c r="J723" s="82"/>
    </row>
    <row r="724" spans="1:10" ht="37.5">
      <c r="A724" s="97"/>
      <c r="B724" s="97"/>
      <c r="C724" s="97"/>
      <c r="D724" s="97"/>
      <c r="E724" s="82" t="s">
        <v>3100</v>
      </c>
      <c r="F724" s="101" t="s">
        <v>3101</v>
      </c>
      <c r="G724" s="82" t="s">
        <v>3102</v>
      </c>
      <c r="H724" s="82" t="s">
        <v>3103</v>
      </c>
      <c r="I724" s="82" t="s">
        <v>2906</v>
      </c>
      <c r="J724" s="82"/>
    </row>
    <row r="725" spans="1:10" ht="61.5">
      <c r="A725" s="97"/>
      <c r="B725" s="97"/>
      <c r="C725" s="97"/>
      <c r="D725" s="97"/>
      <c r="E725" s="82" t="s">
        <v>3104</v>
      </c>
      <c r="F725" s="101" t="s">
        <v>3105</v>
      </c>
      <c r="G725" s="82" t="s">
        <v>3106</v>
      </c>
      <c r="H725" s="82" t="s">
        <v>3107</v>
      </c>
      <c r="I725" s="82" t="s">
        <v>1854</v>
      </c>
      <c r="J725" s="82"/>
    </row>
    <row r="726" spans="1:10" ht="55.5" customHeight="1">
      <c r="A726" s="97"/>
      <c r="B726" s="97"/>
      <c r="C726" s="97"/>
      <c r="D726" s="97"/>
      <c r="E726" s="82" t="s">
        <v>3108</v>
      </c>
      <c r="F726" s="101" t="s">
        <v>3109</v>
      </c>
      <c r="G726" s="82" t="s">
        <v>3110</v>
      </c>
      <c r="H726" s="82" t="s">
        <v>2473</v>
      </c>
      <c r="I726" s="82" t="s">
        <v>3111</v>
      </c>
      <c r="J726" s="82"/>
    </row>
    <row r="727" spans="1:10" ht="49.5">
      <c r="A727" s="97"/>
      <c r="B727" s="97"/>
      <c r="C727" s="97"/>
      <c r="D727" s="97"/>
      <c r="E727" s="82" t="s">
        <v>3112</v>
      </c>
      <c r="F727" s="101" t="s">
        <v>3113</v>
      </c>
      <c r="G727" s="82" t="s">
        <v>3114</v>
      </c>
      <c r="H727" s="82" t="s">
        <v>3115</v>
      </c>
      <c r="I727" s="82" t="s">
        <v>3116</v>
      </c>
      <c r="J727" s="82"/>
    </row>
    <row r="728" spans="1:10" ht="61.5">
      <c r="A728" s="97"/>
      <c r="B728" s="97"/>
      <c r="C728" s="97"/>
      <c r="D728" s="97"/>
      <c r="E728" s="82" t="s">
        <v>3117</v>
      </c>
      <c r="F728" s="101" t="s">
        <v>3118</v>
      </c>
      <c r="G728" s="82" t="s">
        <v>3119</v>
      </c>
      <c r="H728" s="82" t="s">
        <v>2264</v>
      </c>
      <c r="I728" s="82" t="s">
        <v>1186</v>
      </c>
      <c r="J728" s="82"/>
    </row>
    <row r="729" spans="1:10" ht="61.5">
      <c r="A729" s="97"/>
      <c r="B729" s="97"/>
      <c r="C729" s="97"/>
      <c r="D729" s="97"/>
      <c r="E729" s="82" t="s">
        <v>3120</v>
      </c>
      <c r="F729" s="101" t="s">
        <v>3121</v>
      </c>
      <c r="G729" s="82" t="s">
        <v>3122</v>
      </c>
      <c r="H729" s="82" t="s">
        <v>1398</v>
      </c>
      <c r="I729" s="82" t="s">
        <v>2552</v>
      </c>
      <c r="J729" s="82"/>
    </row>
    <row r="730" spans="1:10" ht="61.5">
      <c r="A730" s="97"/>
      <c r="B730" s="97"/>
      <c r="C730" s="97"/>
      <c r="D730" s="97"/>
      <c r="E730" s="82" t="s">
        <v>3123</v>
      </c>
      <c r="F730" s="101" t="s">
        <v>3124</v>
      </c>
      <c r="G730" s="82" t="s">
        <v>3125</v>
      </c>
      <c r="H730" s="82" t="s">
        <v>3126</v>
      </c>
      <c r="I730" s="82" t="s">
        <v>3127</v>
      </c>
      <c r="J730" s="82"/>
    </row>
    <row r="731" spans="1:10" ht="61.5">
      <c r="A731" s="97"/>
      <c r="B731" s="97"/>
      <c r="C731" s="97"/>
      <c r="D731" s="97"/>
      <c r="E731" s="82" t="s">
        <v>3128</v>
      </c>
      <c r="F731" s="101" t="s">
        <v>3129</v>
      </c>
      <c r="G731" s="82" t="s">
        <v>3130</v>
      </c>
      <c r="H731" s="82" t="s">
        <v>2473</v>
      </c>
      <c r="I731" s="82" t="s">
        <v>3131</v>
      </c>
      <c r="J731" s="82"/>
    </row>
    <row r="732" spans="1:10" ht="37.5">
      <c r="A732" s="97"/>
      <c r="B732" s="97"/>
      <c r="C732" s="97"/>
      <c r="D732" s="97"/>
      <c r="E732" s="82" t="s">
        <v>3132</v>
      </c>
      <c r="F732" s="101" t="s">
        <v>3133</v>
      </c>
      <c r="G732" s="82" t="s">
        <v>3134</v>
      </c>
      <c r="H732" s="82" t="s">
        <v>3135</v>
      </c>
      <c r="I732" s="82" t="s">
        <v>1186</v>
      </c>
      <c r="J732" s="82"/>
    </row>
    <row r="733" spans="1:10" ht="61.5">
      <c r="A733" s="97"/>
      <c r="B733" s="97"/>
      <c r="C733" s="97"/>
      <c r="D733" s="97"/>
      <c r="E733" s="82" t="s">
        <v>3136</v>
      </c>
      <c r="F733" s="101" t="s">
        <v>3137</v>
      </c>
      <c r="G733" s="82"/>
      <c r="H733" s="82"/>
      <c r="I733" s="82"/>
      <c r="J733" s="82"/>
    </row>
    <row r="734" spans="1:10" ht="49.5">
      <c r="A734" s="97"/>
      <c r="B734" s="97"/>
      <c r="C734" s="97"/>
      <c r="D734" s="97"/>
      <c r="E734" s="82" t="s">
        <v>3138</v>
      </c>
      <c r="F734" s="101" t="s">
        <v>3139</v>
      </c>
      <c r="G734" s="82"/>
      <c r="H734" s="82"/>
      <c r="I734" s="82"/>
      <c r="J734" s="82"/>
    </row>
    <row r="735" spans="1:10" ht="44.25" customHeight="1">
      <c r="A735" s="97"/>
      <c r="B735" s="97"/>
      <c r="C735" s="97"/>
      <c r="D735" s="97"/>
      <c r="E735" s="82" t="s">
        <v>3140</v>
      </c>
      <c r="F735" s="101" t="s">
        <v>3141</v>
      </c>
      <c r="G735" s="82" t="s">
        <v>3142</v>
      </c>
      <c r="H735" s="82" t="s">
        <v>1104</v>
      </c>
      <c r="I735" s="82" t="s">
        <v>2100</v>
      </c>
      <c r="J735" s="82"/>
    </row>
    <row r="736" spans="1:10" ht="61.5">
      <c r="A736" s="97"/>
      <c r="B736" s="97"/>
      <c r="C736" s="97"/>
      <c r="D736" s="97"/>
      <c r="E736" s="82" t="s">
        <v>3143</v>
      </c>
      <c r="F736" s="101" t="s">
        <v>3144</v>
      </c>
      <c r="G736" s="82" t="s">
        <v>3145</v>
      </c>
      <c r="H736" s="82" t="s">
        <v>3146</v>
      </c>
      <c r="I736" s="82" t="s">
        <v>1864</v>
      </c>
      <c r="J736" s="82"/>
    </row>
    <row r="737" spans="1:10" ht="49.5">
      <c r="A737" s="97"/>
      <c r="B737" s="97"/>
      <c r="C737" s="97"/>
      <c r="D737" s="97"/>
      <c r="E737" s="82" t="s">
        <v>3147</v>
      </c>
      <c r="F737" s="101" t="s">
        <v>3148</v>
      </c>
      <c r="G737" s="82" t="s">
        <v>3149</v>
      </c>
      <c r="H737" s="82" t="s">
        <v>3150</v>
      </c>
      <c r="I737" s="82" t="s">
        <v>2202</v>
      </c>
      <c r="J737" s="82"/>
    </row>
    <row r="738" spans="1:10" ht="51.75" customHeight="1">
      <c r="A738" s="97"/>
      <c r="B738" s="97"/>
      <c r="C738" s="97"/>
      <c r="D738" s="97"/>
      <c r="E738" s="82" t="s">
        <v>3151</v>
      </c>
      <c r="F738" s="101" t="s">
        <v>3152</v>
      </c>
      <c r="G738" s="82" t="s">
        <v>3153</v>
      </c>
      <c r="H738" s="82" t="s">
        <v>1140</v>
      </c>
      <c r="I738" s="82" t="s">
        <v>3154</v>
      </c>
      <c r="J738" s="82"/>
    </row>
    <row r="739" spans="1:10" ht="39.75" customHeight="1">
      <c r="A739" s="97"/>
      <c r="B739" s="97"/>
      <c r="C739" s="97"/>
      <c r="D739" s="97"/>
      <c r="E739" s="82" t="s">
        <v>3155</v>
      </c>
      <c r="F739" s="101" t="s">
        <v>3156</v>
      </c>
      <c r="G739" s="82" t="s">
        <v>3157</v>
      </c>
      <c r="H739" s="82" t="s">
        <v>3158</v>
      </c>
      <c r="I739" s="101" t="s">
        <v>3159</v>
      </c>
      <c r="J739" s="82"/>
    </row>
    <row r="740" spans="1:10" ht="40.5" customHeight="1">
      <c r="A740" s="97"/>
      <c r="B740" s="97"/>
      <c r="C740" s="97"/>
      <c r="D740" s="97"/>
      <c r="E740" s="82" t="s">
        <v>3160</v>
      </c>
      <c r="F740" s="101" t="s">
        <v>3161</v>
      </c>
      <c r="G740" s="82" t="s">
        <v>3162</v>
      </c>
      <c r="H740" s="82" t="s">
        <v>3163</v>
      </c>
      <c r="I740" s="82" t="s">
        <v>2842</v>
      </c>
      <c r="J740" s="82"/>
    </row>
    <row r="741" spans="1:10" ht="49.5">
      <c r="A741" s="97"/>
      <c r="B741" s="97"/>
      <c r="C741" s="97"/>
      <c r="D741" s="97"/>
      <c r="E741" s="101" t="s">
        <v>3164</v>
      </c>
      <c r="F741" s="101" t="s">
        <v>3165</v>
      </c>
      <c r="G741" s="82" t="s">
        <v>3166</v>
      </c>
      <c r="H741" s="82" t="s">
        <v>1210</v>
      </c>
      <c r="I741" s="82" t="s">
        <v>3167</v>
      </c>
      <c r="J741" s="82"/>
    </row>
    <row r="742" spans="1:10" ht="49.5">
      <c r="A742" s="97"/>
      <c r="B742" s="97"/>
      <c r="C742" s="97"/>
      <c r="D742" s="97"/>
      <c r="E742" s="101" t="s">
        <v>3168</v>
      </c>
      <c r="F742" s="101" t="s">
        <v>3169</v>
      </c>
      <c r="G742" s="82" t="s">
        <v>3170</v>
      </c>
      <c r="H742" s="82" t="s">
        <v>1373</v>
      </c>
      <c r="I742" s="82" t="s">
        <v>2001</v>
      </c>
      <c r="J742" s="82"/>
    </row>
    <row r="743" spans="1:10" ht="37.5">
      <c r="A743" s="97"/>
      <c r="B743" s="97"/>
      <c r="C743" s="97"/>
      <c r="D743" s="97"/>
      <c r="E743" s="101" t="s">
        <v>3171</v>
      </c>
      <c r="F743" s="101" t="s">
        <v>3172</v>
      </c>
      <c r="G743" s="82" t="s">
        <v>3173</v>
      </c>
      <c r="H743" s="82" t="s">
        <v>2062</v>
      </c>
      <c r="I743" s="82" t="s">
        <v>3174</v>
      </c>
      <c r="J743" s="82"/>
    </row>
    <row r="744" spans="1:10" ht="49.5">
      <c r="A744" s="97"/>
      <c r="B744" s="97"/>
      <c r="C744" s="97"/>
      <c r="D744" s="97"/>
      <c r="E744" s="101" t="s">
        <v>3175</v>
      </c>
      <c r="F744" s="101" t="s">
        <v>3176</v>
      </c>
      <c r="G744" s="82"/>
      <c r="H744" s="82"/>
      <c r="I744" s="82"/>
      <c r="J744" s="82"/>
    </row>
    <row r="745" spans="1:10" ht="61.5">
      <c r="A745" s="97"/>
      <c r="B745" s="97"/>
      <c r="C745" s="97"/>
      <c r="D745" s="97"/>
      <c r="E745" s="101" t="s">
        <v>3177</v>
      </c>
      <c r="F745" s="101" t="s">
        <v>3178</v>
      </c>
      <c r="G745" s="82" t="s">
        <v>3098</v>
      </c>
      <c r="H745" s="82" t="s">
        <v>1998</v>
      </c>
      <c r="I745" s="82" t="s">
        <v>1819</v>
      </c>
      <c r="J745" s="82"/>
    </row>
    <row r="746" spans="1:10" ht="37.5">
      <c r="A746" s="97"/>
      <c r="B746" s="97"/>
      <c r="C746" s="97"/>
      <c r="D746" s="97"/>
      <c r="E746" s="101" t="s">
        <v>3179</v>
      </c>
      <c r="F746" s="101" t="s">
        <v>3180</v>
      </c>
      <c r="G746" s="82" t="s">
        <v>3119</v>
      </c>
      <c r="H746" s="82" t="s">
        <v>1090</v>
      </c>
      <c r="I746" s="82" t="s">
        <v>1279</v>
      </c>
      <c r="J746" s="82"/>
    </row>
    <row r="747" spans="1:10" ht="61.5">
      <c r="A747" s="97"/>
      <c r="B747" s="97"/>
      <c r="C747" s="97"/>
      <c r="D747" s="97"/>
      <c r="E747" s="101" t="s">
        <v>3181</v>
      </c>
      <c r="F747" s="101" t="s">
        <v>3182</v>
      </c>
      <c r="G747" s="82" t="s">
        <v>3183</v>
      </c>
      <c r="H747" s="82" t="s">
        <v>3184</v>
      </c>
      <c r="I747" s="82" t="s">
        <v>3185</v>
      </c>
      <c r="J747" s="82"/>
    </row>
    <row r="748" spans="1:10" ht="49.5">
      <c r="A748" s="97"/>
      <c r="B748" s="97"/>
      <c r="C748" s="97"/>
      <c r="D748" s="97"/>
      <c r="E748" s="101" t="s">
        <v>3186</v>
      </c>
      <c r="F748" s="101" t="s">
        <v>3187</v>
      </c>
      <c r="G748" s="82" t="s">
        <v>3188</v>
      </c>
      <c r="H748" s="82" t="s">
        <v>2939</v>
      </c>
      <c r="I748" s="82" t="s">
        <v>3189</v>
      </c>
      <c r="J748" s="82"/>
    </row>
    <row r="749" spans="1:10" ht="49.5">
      <c r="A749" s="97"/>
      <c r="B749" s="97"/>
      <c r="C749" s="97"/>
      <c r="D749" s="97"/>
      <c r="E749" s="101" t="s">
        <v>3190</v>
      </c>
      <c r="F749" s="101" t="s">
        <v>3191</v>
      </c>
      <c r="G749" s="82" t="s">
        <v>3192</v>
      </c>
      <c r="H749" s="82" t="s">
        <v>1508</v>
      </c>
      <c r="I749" s="82" t="s">
        <v>3116</v>
      </c>
      <c r="J749" s="82"/>
    </row>
    <row r="750" spans="1:10" ht="54" customHeight="1">
      <c r="A750" s="97"/>
      <c r="B750" s="97"/>
      <c r="C750" s="97"/>
      <c r="D750" s="97"/>
      <c r="E750" s="101" t="s">
        <v>3193</v>
      </c>
      <c r="F750" s="101" t="s">
        <v>3194</v>
      </c>
      <c r="G750" s="82" t="s">
        <v>3195</v>
      </c>
      <c r="H750" s="82" t="s">
        <v>3196</v>
      </c>
      <c r="I750" s="82" t="s">
        <v>1566</v>
      </c>
      <c r="J750" s="82"/>
    </row>
    <row r="751" spans="1:10" ht="37.5">
      <c r="A751" s="97"/>
      <c r="B751" s="97"/>
      <c r="C751" s="97"/>
      <c r="D751" s="97"/>
      <c r="E751" s="101" t="s">
        <v>3197</v>
      </c>
      <c r="F751" s="101" t="s">
        <v>3198</v>
      </c>
      <c r="G751" s="82" t="s">
        <v>3199</v>
      </c>
      <c r="H751" s="82" t="s">
        <v>3200</v>
      </c>
      <c r="I751" s="82" t="s">
        <v>3201</v>
      </c>
      <c r="J751" s="82"/>
    </row>
    <row r="752" spans="1:10" ht="37.5">
      <c r="A752" s="97"/>
      <c r="B752" s="97"/>
      <c r="C752" s="97"/>
      <c r="D752" s="97"/>
      <c r="E752" s="101" t="s">
        <v>3202</v>
      </c>
      <c r="F752" s="101" t="s">
        <v>3203</v>
      </c>
      <c r="G752" s="82" t="s">
        <v>3204</v>
      </c>
      <c r="H752" s="82" t="s">
        <v>1411</v>
      </c>
      <c r="I752" s="82" t="s">
        <v>3205</v>
      </c>
      <c r="J752" s="82"/>
    </row>
    <row r="753" spans="1:10" ht="41.25" customHeight="1">
      <c r="A753" s="97"/>
      <c r="B753" s="97"/>
      <c r="C753" s="97"/>
      <c r="D753" s="97"/>
      <c r="E753" s="101" t="s">
        <v>3206</v>
      </c>
      <c r="F753" s="101" t="s">
        <v>3207</v>
      </c>
      <c r="G753" s="82" t="s">
        <v>2037</v>
      </c>
      <c r="H753" s="82" t="s">
        <v>1236</v>
      </c>
      <c r="I753" s="82" t="s">
        <v>2635</v>
      </c>
      <c r="J753" s="82"/>
    </row>
    <row r="754" spans="1:10" ht="41.25" customHeight="1">
      <c r="A754" s="97"/>
      <c r="B754" s="97"/>
      <c r="C754" s="97"/>
      <c r="D754" s="97"/>
      <c r="E754" s="101" t="s">
        <v>3208</v>
      </c>
      <c r="F754" s="101" t="s">
        <v>3209</v>
      </c>
      <c r="G754" s="82" t="s">
        <v>3210</v>
      </c>
      <c r="H754" s="82" t="s">
        <v>2586</v>
      </c>
      <c r="I754" s="82" t="s">
        <v>3211</v>
      </c>
      <c r="J754" s="82"/>
    </row>
    <row r="755" spans="1:10" ht="41.25" customHeight="1">
      <c r="A755" s="97"/>
      <c r="B755" s="97"/>
      <c r="C755" s="97"/>
      <c r="D755" s="97"/>
      <c r="E755" s="101" t="s">
        <v>3212</v>
      </c>
      <c r="F755" s="101" t="s">
        <v>3213</v>
      </c>
      <c r="G755" s="82" t="s">
        <v>3214</v>
      </c>
      <c r="H755" s="82" t="s">
        <v>3215</v>
      </c>
      <c r="I755" s="82" t="s">
        <v>2477</v>
      </c>
      <c r="J755" s="82"/>
    </row>
    <row r="756" spans="1:10" ht="57" customHeight="1">
      <c r="A756" s="97"/>
      <c r="B756" s="97"/>
      <c r="C756" s="97"/>
      <c r="D756" s="97"/>
      <c r="E756" s="101" t="s">
        <v>3216</v>
      </c>
      <c r="F756" s="101" t="s">
        <v>3217</v>
      </c>
      <c r="G756" s="82"/>
      <c r="H756" s="82"/>
      <c r="I756" s="82"/>
      <c r="J756" s="82"/>
    </row>
    <row r="757" spans="1:10" ht="46.5" customHeight="1">
      <c r="A757" s="97"/>
      <c r="B757" s="97"/>
      <c r="C757" s="97"/>
      <c r="D757" s="97"/>
      <c r="E757" s="101" t="s">
        <v>3218</v>
      </c>
      <c r="F757" s="101" t="s">
        <v>3219</v>
      </c>
      <c r="G757" s="82" t="s">
        <v>3220</v>
      </c>
      <c r="H757" s="82" t="s">
        <v>3221</v>
      </c>
      <c r="I757" s="82" t="s">
        <v>3222</v>
      </c>
      <c r="J757" s="82"/>
    </row>
    <row r="758" spans="1:10" ht="37.5">
      <c r="A758" s="97"/>
      <c r="B758" s="97"/>
      <c r="C758" s="97"/>
      <c r="D758" s="97"/>
      <c r="E758" s="101" t="s">
        <v>3223</v>
      </c>
      <c r="F758" s="101" t="s">
        <v>3224</v>
      </c>
      <c r="G758" s="82" t="s">
        <v>3225</v>
      </c>
      <c r="H758" s="82" t="s">
        <v>1402</v>
      </c>
      <c r="I758" s="82" t="s">
        <v>1859</v>
      </c>
      <c r="J758" s="82"/>
    </row>
    <row r="759" spans="1:10" ht="39.75" customHeight="1">
      <c r="A759" s="203" t="s">
        <v>3226</v>
      </c>
      <c r="B759" s="203"/>
      <c r="C759" s="203" t="s">
        <v>3227</v>
      </c>
      <c r="D759" s="203" t="s">
        <v>3228</v>
      </c>
      <c r="E759" s="203" t="s">
        <v>917</v>
      </c>
      <c r="F759" s="203" t="s">
        <v>3229</v>
      </c>
      <c r="G759" s="203" t="s">
        <v>3230</v>
      </c>
      <c r="H759" s="203" t="s">
        <v>1676</v>
      </c>
      <c r="I759" s="203" t="s">
        <v>3231</v>
      </c>
      <c r="J759" s="233" t="s">
        <v>3232</v>
      </c>
    </row>
    <row r="760" spans="1:10" ht="103.5">
      <c r="A760" s="234" t="s">
        <v>3233</v>
      </c>
      <c r="B760" s="234"/>
      <c r="C760" s="234" t="s">
        <v>3227</v>
      </c>
      <c r="D760" s="234" t="s">
        <v>3228</v>
      </c>
      <c r="E760" s="234" t="s">
        <v>937</v>
      </c>
      <c r="F760" s="234" t="s">
        <v>3229</v>
      </c>
      <c r="G760" s="203" t="s">
        <v>3230</v>
      </c>
      <c r="H760" s="203" t="s">
        <v>1676</v>
      </c>
      <c r="I760" s="203" t="s">
        <v>3231</v>
      </c>
      <c r="J760" s="234" t="s">
        <v>3232</v>
      </c>
    </row>
    <row r="761" spans="1:10" ht="103.5">
      <c r="A761" s="234">
        <v>22012</v>
      </c>
      <c r="B761" s="234"/>
      <c r="C761" s="234" t="s">
        <v>3227</v>
      </c>
      <c r="D761" s="234" t="s">
        <v>3228</v>
      </c>
      <c r="E761" s="234" t="s">
        <v>938</v>
      </c>
      <c r="F761" s="234" t="s">
        <v>3229</v>
      </c>
      <c r="G761" s="203" t="s">
        <v>3230</v>
      </c>
      <c r="H761" s="203" t="s">
        <v>1676</v>
      </c>
      <c r="I761" s="203" t="s">
        <v>3231</v>
      </c>
      <c r="J761" s="234" t="s">
        <v>3232</v>
      </c>
    </row>
    <row r="762" spans="1:10" ht="78">
      <c r="A762" s="234">
        <v>22011</v>
      </c>
      <c r="B762" s="234"/>
      <c r="C762" s="234" t="s">
        <v>3234</v>
      </c>
      <c r="D762" s="234" t="s">
        <v>3235</v>
      </c>
      <c r="E762" s="234" t="s">
        <v>939</v>
      </c>
      <c r="F762" s="234" t="s">
        <v>3236</v>
      </c>
      <c r="G762" s="234"/>
      <c r="H762" s="234"/>
      <c r="I762" s="234"/>
      <c r="J762" s="234"/>
    </row>
    <row r="763" spans="1:10" ht="103.5">
      <c r="A763" s="234">
        <v>22011</v>
      </c>
      <c r="B763" s="234"/>
      <c r="C763" s="234" t="s">
        <v>3237</v>
      </c>
      <c r="D763" s="234" t="s">
        <v>3238</v>
      </c>
      <c r="E763" s="234" t="s">
        <v>939</v>
      </c>
      <c r="F763" s="234" t="s">
        <v>3239</v>
      </c>
      <c r="G763" s="234" t="s">
        <v>3240</v>
      </c>
      <c r="H763" s="234" t="s">
        <v>3241</v>
      </c>
      <c r="I763" s="234" t="s">
        <v>3242</v>
      </c>
      <c r="J763" s="235">
        <v>89273561658</v>
      </c>
    </row>
    <row r="764" spans="1:10" ht="78">
      <c r="A764" s="234">
        <v>22011</v>
      </c>
      <c r="B764" s="234"/>
      <c r="C764" s="234" t="s">
        <v>3243</v>
      </c>
      <c r="D764" s="234" t="s">
        <v>3244</v>
      </c>
      <c r="E764" s="234" t="s">
        <v>939</v>
      </c>
      <c r="F764" s="234" t="s">
        <v>3245</v>
      </c>
      <c r="G764" s="234" t="s">
        <v>3246</v>
      </c>
      <c r="H764" s="234" t="s">
        <v>1209</v>
      </c>
      <c r="I764" s="234" t="s">
        <v>1351</v>
      </c>
      <c r="J764" s="235">
        <v>89276360786</v>
      </c>
    </row>
    <row r="765" spans="1:10" ht="116.25">
      <c r="A765" s="234">
        <v>22011</v>
      </c>
      <c r="B765" s="234"/>
      <c r="C765" s="234" t="s">
        <v>3247</v>
      </c>
      <c r="D765" s="234" t="s">
        <v>3248</v>
      </c>
      <c r="E765" s="234" t="s">
        <v>939</v>
      </c>
      <c r="F765" s="234" t="s">
        <v>3249</v>
      </c>
      <c r="G765" s="234" t="s">
        <v>3250</v>
      </c>
      <c r="H765" s="234" t="s">
        <v>1145</v>
      </c>
      <c r="I765" s="234" t="s">
        <v>2837</v>
      </c>
      <c r="J765" s="235">
        <v>89876086936</v>
      </c>
    </row>
    <row r="766" spans="1:10" ht="103.5">
      <c r="A766" s="234">
        <v>22011</v>
      </c>
      <c r="B766" s="234"/>
      <c r="C766" s="234" t="s">
        <v>3251</v>
      </c>
      <c r="D766" s="234" t="s">
        <v>3252</v>
      </c>
      <c r="E766" s="234" t="s">
        <v>939</v>
      </c>
      <c r="F766" s="234" t="s">
        <v>3253</v>
      </c>
      <c r="G766" s="234" t="s">
        <v>3254</v>
      </c>
      <c r="H766" s="234" t="s">
        <v>3255</v>
      </c>
      <c r="I766" s="234" t="s">
        <v>3256</v>
      </c>
      <c r="J766" s="234" t="s">
        <v>3257</v>
      </c>
    </row>
    <row r="767" spans="1:10" ht="103.5">
      <c r="A767" s="234">
        <v>22011</v>
      </c>
      <c r="B767" s="234"/>
      <c r="C767" s="234" t="s">
        <v>3258</v>
      </c>
      <c r="D767" s="234" t="s">
        <v>3259</v>
      </c>
      <c r="E767" s="234" t="s">
        <v>939</v>
      </c>
      <c r="F767" s="234" t="s">
        <v>3260</v>
      </c>
      <c r="G767" s="234" t="s">
        <v>3261</v>
      </c>
      <c r="H767" s="234" t="s">
        <v>1205</v>
      </c>
      <c r="I767" s="234" t="s">
        <v>3262</v>
      </c>
      <c r="J767" s="234" t="s">
        <v>3263</v>
      </c>
    </row>
    <row r="768" spans="1:10" ht="90.75">
      <c r="A768" s="234">
        <v>22011</v>
      </c>
      <c r="B768" s="234"/>
      <c r="C768" s="234" t="s">
        <v>3264</v>
      </c>
      <c r="D768" s="234" t="s">
        <v>3265</v>
      </c>
      <c r="E768" s="234" t="s">
        <v>939</v>
      </c>
      <c r="F768" s="234" t="s">
        <v>3266</v>
      </c>
      <c r="G768" s="234" t="s">
        <v>3267</v>
      </c>
      <c r="H768" s="234" t="s">
        <v>2283</v>
      </c>
      <c r="I768" s="234" t="s">
        <v>3093</v>
      </c>
      <c r="J768" s="234">
        <v>89053082754</v>
      </c>
    </row>
    <row r="769" spans="1:10" ht="90.75">
      <c r="A769" s="234">
        <v>22011</v>
      </c>
      <c r="B769" s="234"/>
      <c r="C769" s="234" t="s">
        <v>3268</v>
      </c>
      <c r="D769" s="234" t="s">
        <v>3269</v>
      </c>
      <c r="E769" s="234" t="s">
        <v>939</v>
      </c>
      <c r="F769" s="234" t="s">
        <v>3270</v>
      </c>
      <c r="G769" s="234" t="s">
        <v>3173</v>
      </c>
      <c r="H769" s="234" t="s">
        <v>3271</v>
      </c>
      <c r="I769" s="234" t="s">
        <v>3272</v>
      </c>
      <c r="J769" s="234">
        <v>89270852091</v>
      </c>
    </row>
    <row r="770" spans="1:10" ht="90.75">
      <c r="A770" s="234">
        <v>22011</v>
      </c>
      <c r="B770" s="234"/>
      <c r="C770" s="234" t="s">
        <v>3273</v>
      </c>
      <c r="D770" s="234" t="s">
        <v>3274</v>
      </c>
      <c r="E770" s="234" t="s">
        <v>939</v>
      </c>
      <c r="F770" s="234" t="s">
        <v>3275</v>
      </c>
      <c r="G770" s="234" t="s">
        <v>3276</v>
      </c>
      <c r="H770" s="234" t="s">
        <v>1246</v>
      </c>
      <c r="I770" s="234" t="s">
        <v>3277</v>
      </c>
      <c r="J770" s="234">
        <v>89371556789</v>
      </c>
    </row>
    <row r="771" spans="1:10" ht="103.5">
      <c r="A771" s="234">
        <v>22011</v>
      </c>
      <c r="B771" s="234"/>
      <c r="C771" s="234" t="s">
        <v>3278</v>
      </c>
      <c r="D771" s="234" t="s">
        <v>3279</v>
      </c>
      <c r="E771" s="234" t="s">
        <v>939</v>
      </c>
      <c r="F771" s="234" t="s">
        <v>3280</v>
      </c>
      <c r="G771" s="234" t="s">
        <v>2230</v>
      </c>
      <c r="H771" s="234" t="s">
        <v>2939</v>
      </c>
      <c r="I771" s="234" t="s">
        <v>3167</v>
      </c>
      <c r="J771" s="234">
        <v>89279264958</v>
      </c>
    </row>
    <row r="772" spans="1:10" ht="90.75">
      <c r="A772" s="234">
        <v>22011</v>
      </c>
      <c r="B772" s="234"/>
      <c r="C772" s="234" t="s">
        <v>3281</v>
      </c>
      <c r="D772" s="234" t="s">
        <v>3282</v>
      </c>
      <c r="E772" s="234" t="s">
        <v>939</v>
      </c>
      <c r="F772" s="234" t="s">
        <v>3283</v>
      </c>
      <c r="G772" s="234" t="s">
        <v>3284</v>
      </c>
      <c r="H772" s="234" t="s">
        <v>1814</v>
      </c>
      <c r="I772" s="234" t="s">
        <v>2140</v>
      </c>
      <c r="J772" s="234">
        <v>89631330687</v>
      </c>
    </row>
    <row r="773" spans="1:10" ht="103.5">
      <c r="A773" s="234">
        <v>22011</v>
      </c>
      <c r="B773" s="234"/>
      <c r="C773" s="234" t="s">
        <v>3285</v>
      </c>
      <c r="D773" s="234" t="s">
        <v>3286</v>
      </c>
      <c r="E773" s="234" t="s">
        <v>939</v>
      </c>
      <c r="F773" s="234" t="s">
        <v>3287</v>
      </c>
      <c r="G773" s="234" t="s">
        <v>3288</v>
      </c>
      <c r="H773" s="234" t="s">
        <v>3289</v>
      </c>
      <c r="I773" s="234" t="s">
        <v>2489</v>
      </c>
      <c r="J773" s="234">
        <v>89373371072</v>
      </c>
    </row>
    <row r="774" spans="1:10" ht="103.5">
      <c r="A774" s="234">
        <v>22011</v>
      </c>
      <c r="B774" s="234"/>
      <c r="C774" s="234" t="s">
        <v>3290</v>
      </c>
      <c r="D774" s="234" t="s">
        <v>3291</v>
      </c>
      <c r="E774" s="234" t="s">
        <v>939</v>
      </c>
      <c r="F774" s="234" t="s">
        <v>3292</v>
      </c>
      <c r="G774" s="234" t="s">
        <v>3293</v>
      </c>
      <c r="H774" s="234" t="s">
        <v>3092</v>
      </c>
      <c r="I774" s="234" t="s">
        <v>3294</v>
      </c>
      <c r="J774" s="234">
        <v>89273220160</v>
      </c>
    </row>
    <row r="775" spans="1:10" ht="103.5">
      <c r="A775" s="234">
        <v>22011</v>
      </c>
      <c r="B775" s="234"/>
      <c r="C775" s="234" t="s">
        <v>3295</v>
      </c>
      <c r="D775" s="234" t="s">
        <v>3296</v>
      </c>
      <c r="E775" s="234" t="s">
        <v>939</v>
      </c>
      <c r="F775" s="234" t="s">
        <v>3297</v>
      </c>
      <c r="G775" s="234" t="s">
        <v>1184</v>
      </c>
      <c r="H775" s="234" t="s">
        <v>2593</v>
      </c>
      <c r="I775" s="234" t="s">
        <v>3298</v>
      </c>
      <c r="J775" s="234">
        <v>89276390104</v>
      </c>
    </row>
    <row r="776" spans="1:10" ht="90.75">
      <c r="A776" s="234">
        <v>22011</v>
      </c>
      <c r="B776" s="234"/>
      <c r="C776" s="234" t="s">
        <v>3299</v>
      </c>
      <c r="D776" s="234" t="s">
        <v>3300</v>
      </c>
      <c r="E776" s="234" t="s">
        <v>939</v>
      </c>
      <c r="F776" s="234" t="s">
        <v>3301</v>
      </c>
      <c r="G776" s="234" t="s">
        <v>3302</v>
      </c>
      <c r="H776" s="234" t="s">
        <v>1194</v>
      </c>
      <c r="I776" s="234" t="s">
        <v>3303</v>
      </c>
      <c r="J776" s="234">
        <v>89378507388</v>
      </c>
    </row>
    <row r="777" spans="1:10" ht="90.75">
      <c r="A777" s="234">
        <v>22011</v>
      </c>
      <c r="B777" s="234"/>
      <c r="C777" s="234" t="s">
        <v>3304</v>
      </c>
      <c r="D777" s="234" t="s">
        <v>3305</v>
      </c>
      <c r="E777" s="234" t="s">
        <v>939</v>
      </c>
      <c r="F777" s="234" t="s">
        <v>3306</v>
      </c>
      <c r="G777" s="234" t="s">
        <v>2633</v>
      </c>
      <c r="H777" s="234" t="s">
        <v>1559</v>
      </c>
      <c r="I777" s="234" t="s">
        <v>2519</v>
      </c>
      <c r="J777" s="234">
        <v>89273471447</v>
      </c>
    </row>
    <row r="778" spans="1:10" ht="90.75">
      <c r="A778" s="234">
        <v>22011</v>
      </c>
      <c r="B778" s="234"/>
      <c r="C778" s="234" t="s">
        <v>3307</v>
      </c>
      <c r="D778" s="234" t="s">
        <v>3308</v>
      </c>
      <c r="E778" s="234" t="s">
        <v>939</v>
      </c>
      <c r="F778" s="234" t="s">
        <v>3309</v>
      </c>
      <c r="G778" s="234" t="s">
        <v>3310</v>
      </c>
      <c r="H778" s="234" t="s">
        <v>1979</v>
      </c>
      <c r="I778" s="234" t="s">
        <v>3311</v>
      </c>
      <c r="J778" s="234">
        <v>89374710234</v>
      </c>
    </row>
    <row r="779" spans="1:10" ht="90.75">
      <c r="A779" s="234">
        <v>22011</v>
      </c>
      <c r="B779" s="234"/>
      <c r="C779" s="234" t="s">
        <v>3312</v>
      </c>
      <c r="D779" s="234" t="s">
        <v>3313</v>
      </c>
      <c r="E779" s="234" t="s">
        <v>939</v>
      </c>
      <c r="F779" s="234" t="s">
        <v>3314</v>
      </c>
      <c r="G779" s="234" t="s">
        <v>3267</v>
      </c>
      <c r="H779" s="234" t="s">
        <v>2283</v>
      </c>
      <c r="I779" s="234" t="s">
        <v>3093</v>
      </c>
      <c r="J779" s="234">
        <v>89053082754</v>
      </c>
    </row>
    <row r="780" spans="1:10" ht="103.5">
      <c r="A780" s="234">
        <v>22011</v>
      </c>
      <c r="B780" s="234"/>
      <c r="C780" s="234" t="s">
        <v>3315</v>
      </c>
      <c r="D780" s="234" t="s">
        <v>3316</v>
      </c>
      <c r="E780" s="234" t="s">
        <v>939</v>
      </c>
      <c r="F780" s="234" t="s">
        <v>3317</v>
      </c>
      <c r="G780" s="234" t="s">
        <v>3318</v>
      </c>
      <c r="H780" s="234" t="s">
        <v>3319</v>
      </c>
      <c r="I780" s="234" t="s">
        <v>3320</v>
      </c>
      <c r="J780" s="234">
        <v>89061037965</v>
      </c>
    </row>
    <row r="781" spans="1:10" ht="103.5">
      <c r="A781" s="234">
        <v>22011</v>
      </c>
      <c r="B781" s="234"/>
      <c r="C781" s="234" t="s">
        <v>3321</v>
      </c>
      <c r="D781" s="234" t="s">
        <v>3322</v>
      </c>
      <c r="E781" s="234" t="s">
        <v>939</v>
      </c>
      <c r="F781" s="234" t="s">
        <v>3323</v>
      </c>
      <c r="G781" s="234" t="s">
        <v>3324</v>
      </c>
      <c r="H781" s="234" t="s">
        <v>3325</v>
      </c>
      <c r="I781" s="234" t="s">
        <v>3326</v>
      </c>
      <c r="J781" s="234">
        <v>89050024026</v>
      </c>
    </row>
    <row r="782" spans="1:10" ht="90.75">
      <c r="A782" s="234">
        <v>22011</v>
      </c>
      <c r="B782" s="234"/>
      <c r="C782" s="234" t="s">
        <v>3327</v>
      </c>
      <c r="D782" s="234" t="s">
        <v>3328</v>
      </c>
      <c r="E782" s="234" t="s">
        <v>939</v>
      </c>
      <c r="F782" s="234" t="s">
        <v>3329</v>
      </c>
      <c r="G782" s="234" t="s">
        <v>3330</v>
      </c>
      <c r="H782" s="234" t="s">
        <v>3331</v>
      </c>
      <c r="I782" s="234" t="s">
        <v>3332</v>
      </c>
      <c r="J782" s="234">
        <v>89177406676</v>
      </c>
    </row>
    <row r="783" spans="1:10" ht="103.5">
      <c r="A783" s="234">
        <v>22011</v>
      </c>
      <c r="B783" s="234"/>
      <c r="C783" s="234" t="s">
        <v>3333</v>
      </c>
      <c r="D783" s="234" t="s">
        <v>3334</v>
      </c>
      <c r="E783" s="234" t="s">
        <v>939</v>
      </c>
      <c r="F783" s="234" t="s">
        <v>3335</v>
      </c>
      <c r="G783" s="234" t="s">
        <v>3336</v>
      </c>
      <c r="H783" s="234" t="s">
        <v>1156</v>
      </c>
      <c r="I783" s="234" t="s">
        <v>3337</v>
      </c>
      <c r="J783" s="234">
        <v>89373638444</v>
      </c>
    </row>
    <row r="784" spans="1:10" ht="90.75">
      <c r="A784" s="234">
        <v>22011</v>
      </c>
      <c r="B784" s="234"/>
      <c r="C784" s="234" t="s">
        <v>3338</v>
      </c>
      <c r="D784" s="234" t="s">
        <v>3339</v>
      </c>
      <c r="E784" s="234" t="s">
        <v>939</v>
      </c>
      <c r="F784" s="234" t="s">
        <v>3340</v>
      </c>
      <c r="G784" s="234" t="s">
        <v>3341</v>
      </c>
      <c r="H784" s="234" t="s">
        <v>1872</v>
      </c>
      <c r="I784" s="234" t="s">
        <v>3342</v>
      </c>
      <c r="J784" s="234">
        <v>89177694774</v>
      </c>
    </row>
    <row r="785" spans="1:10" ht="90.75">
      <c r="A785" s="234">
        <v>22011</v>
      </c>
      <c r="B785" s="234"/>
      <c r="C785" s="234" t="s">
        <v>3343</v>
      </c>
      <c r="D785" s="234" t="s">
        <v>3344</v>
      </c>
      <c r="E785" s="234" t="s">
        <v>939</v>
      </c>
      <c r="F785" s="234" t="s">
        <v>3345</v>
      </c>
      <c r="G785" s="234" t="s">
        <v>3346</v>
      </c>
      <c r="H785" s="234" t="s">
        <v>2473</v>
      </c>
      <c r="I785" s="234" t="s">
        <v>3347</v>
      </c>
      <c r="J785" s="234">
        <v>89177871557</v>
      </c>
    </row>
    <row r="786" spans="1:10" ht="90.75">
      <c r="A786" s="234">
        <v>22011</v>
      </c>
      <c r="B786" s="234"/>
      <c r="C786" s="234" t="s">
        <v>3348</v>
      </c>
      <c r="D786" s="234" t="s">
        <v>3349</v>
      </c>
      <c r="E786" s="234" t="s">
        <v>939</v>
      </c>
      <c r="F786" s="234" t="s">
        <v>3350</v>
      </c>
      <c r="G786" s="234" t="s">
        <v>3351</v>
      </c>
      <c r="H786" s="234" t="s">
        <v>1090</v>
      </c>
      <c r="I786" s="234" t="s">
        <v>3352</v>
      </c>
      <c r="J786" s="234" t="s">
        <v>3353</v>
      </c>
    </row>
    <row r="787" spans="1:10" ht="90.75">
      <c r="A787" s="234">
        <v>22011</v>
      </c>
      <c r="B787" s="234"/>
      <c r="C787" s="234" t="s">
        <v>3354</v>
      </c>
      <c r="D787" s="234" t="s">
        <v>3355</v>
      </c>
      <c r="E787" s="234" t="s">
        <v>939</v>
      </c>
      <c r="F787" s="234" t="s">
        <v>3356</v>
      </c>
      <c r="G787" s="234" t="s">
        <v>2230</v>
      </c>
      <c r="H787" s="234" t="s">
        <v>2939</v>
      </c>
      <c r="I787" s="234" t="s">
        <v>3167</v>
      </c>
      <c r="J787" s="234">
        <v>89279264958</v>
      </c>
    </row>
    <row r="788" spans="1:10" ht="116.25">
      <c r="A788" s="234">
        <v>22011</v>
      </c>
      <c r="B788" s="234"/>
      <c r="C788" s="234" t="s">
        <v>3357</v>
      </c>
      <c r="D788" s="234" t="s">
        <v>3358</v>
      </c>
      <c r="E788" s="234" t="s">
        <v>939</v>
      </c>
      <c r="F788" s="234" t="s">
        <v>3359</v>
      </c>
      <c r="G788" s="234" t="s">
        <v>1089</v>
      </c>
      <c r="H788" s="234" t="s">
        <v>2135</v>
      </c>
      <c r="I788" s="234" t="s">
        <v>3360</v>
      </c>
      <c r="J788" s="234">
        <v>89178040234</v>
      </c>
    </row>
    <row r="789" spans="1:10" ht="90.75">
      <c r="A789" s="234">
        <v>22011</v>
      </c>
      <c r="B789" s="234"/>
      <c r="C789" s="234" t="s">
        <v>3361</v>
      </c>
      <c r="D789" s="234" t="s">
        <v>3362</v>
      </c>
      <c r="E789" s="234" t="s">
        <v>939</v>
      </c>
      <c r="F789" s="234" t="s">
        <v>3363</v>
      </c>
      <c r="G789" s="234" t="s">
        <v>1108</v>
      </c>
      <c r="H789" s="234" t="s">
        <v>1953</v>
      </c>
      <c r="I789" s="234" t="s">
        <v>2519</v>
      </c>
      <c r="J789" s="234">
        <v>89649585884</v>
      </c>
    </row>
    <row r="790" spans="1:10" ht="90.75">
      <c r="A790" s="234">
        <v>22011</v>
      </c>
      <c r="B790" s="234"/>
      <c r="C790" s="234" t="s">
        <v>3364</v>
      </c>
      <c r="D790" s="234" t="s">
        <v>3365</v>
      </c>
      <c r="E790" s="234" t="s">
        <v>939</v>
      </c>
      <c r="F790" s="234" t="s">
        <v>3366</v>
      </c>
      <c r="G790" s="234" t="s">
        <v>3367</v>
      </c>
      <c r="H790" s="234" t="s">
        <v>1559</v>
      </c>
      <c r="I790" s="234" t="s">
        <v>1422</v>
      </c>
      <c r="J790" s="234">
        <v>89051803177</v>
      </c>
    </row>
    <row r="791" spans="1:10" ht="90.75">
      <c r="A791" s="234">
        <v>22011</v>
      </c>
      <c r="B791" s="234"/>
      <c r="C791" s="234" t="s">
        <v>3368</v>
      </c>
      <c r="D791" s="234" t="s">
        <v>1762</v>
      </c>
      <c r="E791" s="234" t="s">
        <v>939</v>
      </c>
      <c r="F791" s="234" t="s">
        <v>3369</v>
      </c>
      <c r="G791" s="234" t="s">
        <v>3370</v>
      </c>
      <c r="H791" s="234" t="s">
        <v>3371</v>
      </c>
      <c r="I791" s="234" t="s">
        <v>3372</v>
      </c>
      <c r="J791" s="234">
        <v>89279466265</v>
      </c>
    </row>
    <row r="792" spans="1:10" ht="103.5">
      <c r="A792" s="234">
        <v>22011</v>
      </c>
      <c r="B792" s="234"/>
      <c r="C792" s="234" t="s">
        <v>3373</v>
      </c>
      <c r="D792" s="234" t="s">
        <v>3374</v>
      </c>
      <c r="E792" s="234" t="s">
        <v>939</v>
      </c>
      <c r="F792" s="234" t="s">
        <v>3375</v>
      </c>
      <c r="G792" s="234" t="s">
        <v>3376</v>
      </c>
      <c r="H792" s="234" t="s">
        <v>3377</v>
      </c>
      <c r="I792" s="234" t="s">
        <v>3378</v>
      </c>
      <c r="J792" s="234">
        <v>89872483760</v>
      </c>
    </row>
    <row r="793" spans="1:10" ht="90.75">
      <c r="A793" s="234">
        <v>22011</v>
      </c>
      <c r="B793" s="234"/>
      <c r="C793" s="234" t="s">
        <v>3379</v>
      </c>
      <c r="D793" s="234" t="s">
        <v>3380</v>
      </c>
      <c r="E793" s="234" t="s">
        <v>939</v>
      </c>
      <c r="F793" s="234" t="s">
        <v>3381</v>
      </c>
      <c r="G793" s="234" t="s">
        <v>3382</v>
      </c>
      <c r="H793" s="234" t="s">
        <v>3331</v>
      </c>
      <c r="I793" s="234" t="s">
        <v>3262</v>
      </c>
      <c r="J793" s="234">
        <v>89371657386</v>
      </c>
    </row>
    <row r="794" spans="1:10" ht="90.75">
      <c r="A794" s="234">
        <v>22011</v>
      </c>
      <c r="B794" s="234"/>
      <c r="C794" s="234" t="s">
        <v>3383</v>
      </c>
      <c r="D794" s="234" t="s">
        <v>3384</v>
      </c>
      <c r="E794" s="234" t="s">
        <v>939</v>
      </c>
      <c r="F794" s="234" t="s">
        <v>3385</v>
      </c>
      <c r="G794" s="234" t="s">
        <v>3386</v>
      </c>
      <c r="H794" s="234" t="s">
        <v>3387</v>
      </c>
      <c r="I794" s="234" t="s">
        <v>3388</v>
      </c>
      <c r="J794" s="234">
        <v>89170466307</v>
      </c>
    </row>
    <row r="795" spans="1:10" ht="103.5">
      <c r="A795" s="234">
        <v>22011</v>
      </c>
      <c r="B795" s="234"/>
      <c r="C795" s="234" t="s">
        <v>3389</v>
      </c>
      <c r="D795" s="234" t="s">
        <v>3390</v>
      </c>
      <c r="E795" s="234" t="s">
        <v>939</v>
      </c>
      <c r="F795" s="234" t="s">
        <v>3391</v>
      </c>
      <c r="G795" s="234" t="s">
        <v>3392</v>
      </c>
      <c r="H795" s="234" t="s">
        <v>2463</v>
      </c>
      <c r="I795" s="234" t="s">
        <v>2100</v>
      </c>
      <c r="J795" s="234">
        <v>89603859627</v>
      </c>
    </row>
    <row r="796" spans="1:10" ht="78">
      <c r="A796" s="234">
        <v>22011</v>
      </c>
      <c r="B796" s="234"/>
      <c r="C796" s="234" t="s">
        <v>3393</v>
      </c>
      <c r="D796" s="234" t="s">
        <v>3394</v>
      </c>
      <c r="E796" s="234" t="s">
        <v>939</v>
      </c>
      <c r="F796" s="234" t="s">
        <v>3395</v>
      </c>
      <c r="G796" s="234" t="s">
        <v>3396</v>
      </c>
      <c r="H796" s="234" t="s">
        <v>3397</v>
      </c>
      <c r="I796" s="234" t="s">
        <v>1034</v>
      </c>
      <c r="J796" s="234">
        <v>89373193235</v>
      </c>
    </row>
    <row r="797" spans="1:10" ht="90.75">
      <c r="A797" s="234">
        <v>22011</v>
      </c>
      <c r="B797" s="234"/>
      <c r="C797" s="234" t="s">
        <v>3398</v>
      </c>
      <c r="D797" s="234" t="s">
        <v>3399</v>
      </c>
      <c r="E797" s="234" t="s">
        <v>939</v>
      </c>
      <c r="F797" s="234" t="s">
        <v>3400</v>
      </c>
      <c r="G797" s="234" t="s">
        <v>3401</v>
      </c>
      <c r="H797" s="234" t="s">
        <v>1373</v>
      </c>
      <c r="I797" s="234" t="s">
        <v>1034</v>
      </c>
      <c r="J797" s="234">
        <v>89273013995</v>
      </c>
    </row>
    <row r="798" spans="1:10" ht="78">
      <c r="A798" s="234">
        <v>22011</v>
      </c>
      <c r="B798" s="234"/>
      <c r="C798" s="234" t="s">
        <v>3402</v>
      </c>
      <c r="D798" s="234" t="s">
        <v>3403</v>
      </c>
      <c r="E798" s="234" t="s">
        <v>939</v>
      </c>
      <c r="F798" s="234" t="s">
        <v>3404</v>
      </c>
      <c r="G798" s="234" t="s">
        <v>3341</v>
      </c>
      <c r="H798" s="234" t="s">
        <v>1872</v>
      </c>
      <c r="I798" s="234" t="s">
        <v>3342</v>
      </c>
      <c r="J798" s="234">
        <v>89273482811</v>
      </c>
    </row>
    <row r="799" spans="1:10" ht="90.75">
      <c r="A799" s="234" t="s">
        <v>3405</v>
      </c>
      <c r="B799" s="234"/>
      <c r="C799" s="234" t="s">
        <v>3406</v>
      </c>
      <c r="D799" s="234" t="s">
        <v>3407</v>
      </c>
      <c r="E799" s="234" t="s">
        <v>3408</v>
      </c>
      <c r="F799" s="234" t="s">
        <v>3409</v>
      </c>
      <c r="G799" s="234" t="s">
        <v>3410</v>
      </c>
      <c r="H799" s="234" t="s">
        <v>2634</v>
      </c>
      <c r="I799" s="234" t="s">
        <v>2491</v>
      </c>
      <c r="J799" s="234" t="s">
        <v>3411</v>
      </c>
    </row>
    <row r="800" spans="1:10" ht="90.75">
      <c r="A800" s="234" t="s">
        <v>3405</v>
      </c>
      <c r="B800" s="234"/>
      <c r="C800" s="234" t="s">
        <v>3412</v>
      </c>
      <c r="D800" s="234" t="s">
        <v>3413</v>
      </c>
      <c r="E800" s="234" t="s">
        <v>3408</v>
      </c>
      <c r="F800" s="234" t="s">
        <v>3414</v>
      </c>
      <c r="G800" s="234" t="s">
        <v>1978</v>
      </c>
      <c r="H800" s="234" t="s">
        <v>1411</v>
      </c>
      <c r="I800" s="234" t="s">
        <v>3415</v>
      </c>
      <c r="J800" s="234" t="s">
        <v>3416</v>
      </c>
    </row>
    <row r="801" spans="1:10" ht="103.5">
      <c r="A801" s="234" t="s">
        <v>3405</v>
      </c>
      <c r="B801" s="234"/>
      <c r="C801" s="234" t="s">
        <v>3417</v>
      </c>
      <c r="D801" s="234" t="s">
        <v>3418</v>
      </c>
      <c r="E801" s="234" t="s">
        <v>3408</v>
      </c>
      <c r="F801" s="234" t="s">
        <v>3419</v>
      </c>
      <c r="G801" s="234" t="s">
        <v>3420</v>
      </c>
      <c r="H801" s="234" t="s">
        <v>1278</v>
      </c>
      <c r="I801" s="234" t="s">
        <v>3421</v>
      </c>
      <c r="J801" s="234" t="s">
        <v>3422</v>
      </c>
    </row>
    <row r="802" spans="1:10" ht="108">
      <c r="A802" s="203" t="s">
        <v>637</v>
      </c>
      <c r="B802" s="203">
        <v>2160701</v>
      </c>
      <c r="C802" s="203" t="s">
        <v>3423</v>
      </c>
      <c r="D802" s="203" t="s">
        <v>3424</v>
      </c>
      <c r="E802" s="203" t="s">
        <v>1618</v>
      </c>
      <c r="F802" s="203" t="s">
        <v>3425</v>
      </c>
      <c r="G802" s="203" t="s">
        <v>3426</v>
      </c>
      <c r="H802" s="203" t="s">
        <v>1090</v>
      </c>
      <c r="I802" s="203" t="s">
        <v>3427</v>
      </c>
      <c r="J802" s="236" t="s">
        <v>3428</v>
      </c>
    </row>
    <row r="803" spans="1:10" ht="108">
      <c r="A803" s="203" t="s">
        <v>637</v>
      </c>
      <c r="B803" s="203" t="s">
        <v>3429</v>
      </c>
      <c r="C803" s="203" t="s">
        <v>3423</v>
      </c>
      <c r="D803" s="203" t="s">
        <v>3424</v>
      </c>
      <c r="E803" s="203" t="s">
        <v>1618</v>
      </c>
      <c r="F803" s="203" t="s">
        <v>3430</v>
      </c>
      <c r="G803" s="203" t="s">
        <v>3431</v>
      </c>
      <c r="H803" s="237" t="s">
        <v>3432</v>
      </c>
      <c r="I803" s="203" t="s">
        <v>3433</v>
      </c>
      <c r="J803" s="236" t="s">
        <v>3434</v>
      </c>
    </row>
    <row r="804" spans="1:10" ht="108">
      <c r="A804" s="203" t="s">
        <v>637</v>
      </c>
      <c r="B804" s="203" t="s">
        <v>3429</v>
      </c>
      <c r="C804" s="203" t="s">
        <v>3423</v>
      </c>
      <c r="D804" s="203" t="s">
        <v>3424</v>
      </c>
      <c r="E804" s="203" t="s">
        <v>1618</v>
      </c>
      <c r="F804" s="203" t="s">
        <v>3435</v>
      </c>
      <c r="G804" s="203" t="s">
        <v>3436</v>
      </c>
      <c r="H804" s="203" t="s">
        <v>3437</v>
      </c>
      <c r="I804" s="203" t="s">
        <v>3438</v>
      </c>
      <c r="J804" s="236" t="s">
        <v>3439</v>
      </c>
    </row>
    <row r="805" spans="1:10" ht="108">
      <c r="A805" s="203" t="s">
        <v>637</v>
      </c>
      <c r="B805" s="203" t="s">
        <v>3429</v>
      </c>
      <c r="C805" s="203" t="s">
        <v>3423</v>
      </c>
      <c r="D805" s="203" t="s">
        <v>3424</v>
      </c>
      <c r="E805" s="203" t="s">
        <v>1618</v>
      </c>
      <c r="F805" s="203" t="s">
        <v>3440</v>
      </c>
      <c r="G805" s="203" t="s">
        <v>3441</v>
      </c>
      <c r="H805" s="203" t="s">
        <v>3442</v>
      </c>
      <c r="I805" s="203" t="s">
        <v>3443</v>
      </c>
      <c r="J805" s="236" t="s">
        <v>3444</v>
      </c>
    </row>
    <row r="806" spans="1:10" ht="108">
      <c r="A806" s="203" t="s">
        <v>637</v>
      </c>
      <c r="B806" s="203" t="s">
        <v>3429</v>
      </c>
      <c r="C806" s="203" t="s">
        <v>3423</v>
      </c>
      <c r="D806" s="203" t="s">
        <v>3424</v>
      </c>
      <c r="E806" s="203" t="s">
        <v>1618</v>
      </c>
      <c r="F806" s="203" t="s">
        <v>3445</v>
      </c>
      <c r="G806" s="203" t="s">
        <v>3446</v>
      </c>
      <c r="H806" s="203" t="s">
        <v>3447</v>
      </c>
      <c r="I806" s="203" t="s">
        <v>3448</v>
      </c>
      <c r="J806" s="236" t="s">
        <v>3449</v>
      </c>
    </row>
    <row r="807" spans="1:10" ht="108">
      <c r="A807" s="203" t="s">
        <v>637</v>
      </c>
      <c r="B807" s="203" t="s">
        <v>3429</v>
      </c>
      <c r="C807" s="203" t="s">
        <v>3423</v>
      </c>
      <c r="D807" s="203" t="s">
        <v>3424</v>
      </c>
      <c r="E807" s="203" t="s">
        <v>1618</v>
      </c>
      <c r="F807" s="203" t="s">
        <v>3450</v>
      </c>
      <c r="G807" s="203" t="s">
        <v>3451</v>
      </c>
      <c r="H807" s="203" t="s">
        <v>3452</v>
      </c>
      <c r="I807" s="203" t="s">
        <v>1051</v>
      </c>
      <c r="J807" s="236" t="s">
        <v>3453</v>
      </c>
    </row>
    <row r="808" spans="1:10" ht="108">
      <c r="A808" s="203" t="s">
        <v>637</v>
      </c>
      <c r="B808" s="203" t="s">
        <v>3429</v>
      </c>
      <c r="C808" s="203" t="s">
        <v>3423</v>
      </c>
      <c r="D808" s="203" t="s">
        <v>3424</v>
      </c>
      <c r="E808" s="203" t="s">
        <v>1618</v>
      </c>
      <c r="F808" s="203" t="s">
        <v>3454</v>
      </c>
      <c r="G808" s="203" t="s">
        <v>3455</v>
      </c>
      <c r="H808" s="203" t="s">
        <v>1205</v>
      </c>
      <c r="I808" s="203" t="s">
        <v>3456</v>
      </c>
      <c r="J808" s="236" t="s">
        <v>3457</v>
      </c>
    </row>
    <row r="809" spans="1:10" ht="108">
      <c r="A809" s="203" t="s">
        <v>637</v>
      </c>
      <c r="B809" s="203">
        <v>2160702</v>
      </c>
      <c r="C809" s="203" t="s">
        <v>3423</v>
      </c>
      <c r="D809" s="203" t="s">
        <v>3424</v>
      </c>
      <c r="E809" s="203" t="s">
        <v>1427</v>
      </c>
      <c r="F809" s="203" t="s">
        <v>3425</v>
      </c>
      <c r="G809" s="203" t="s">
        <v>3458</v>
      </c>
      <c r="H809" s="203" t="s">
        <v>2467</v>
      </c>
      <c r="I809" s="203" t="s">
        <v>3459</v>
      </c>
      <c r="J809" s="236" t="s">
        <v>3460</v>
      </c>
    </row>
    <row r="810" spans="1:10" ht="108">
      <c r="A810" s="203" t="s">
        <v>637</v>
      </c>
      <c r="B810" s="203" t="s">
        <v>3461</v>
      </c>
      <c r="C810" s="203" t="s">
        <v>3423</v>
      </c>
      <c r="D810" s="203" t="s">
        <v>3424</v>
      </c>
      <c r="E810" s="203" t="s">
        <v>1806</v>
      </c>
      <c r="F810" s="203" t="s">
        <v>3425</v>
      </c>
      <c r="G810" s="203" t="s">
        <v>3462</v>
      </c>
      <c r="H810" s="203" t="s">
        <v>3463</v>
      </c>
      <c r="I810" s="203" t="s">
        <v>1573</v>
      </c>
      <c r="J810" s="236" t="s">
        <v>3464</v>
      </c>
    </row>
    <row r="811" spans="1:10" ht="108">
      <c r="A811" s="203" t="s">
        <v>637</v>
      </c>
      <c r="B811" s="203" t="s">
        <v>3465</v>
      </c>
      <c r="C811" s="203" t="s">
        <v>3423</v>
      </c>
      <c r="D811" s="203" t="s">
        <v>3424</v>
      </c>
      <c r="E811" s="203" t="s">
        <v>1463</v>
      </c>
      <c r="F811" s="203" t="s">
        <v>3466</v>
      </c>
      <c r="G811" s="203" t="s">
        <v>3467</v>
      </c>
      <c r="H811" s="203" t="s">
        <v>3468</v>
      </c>
      <c r="I811" s="203" t="s">
        <v>3469</v>
      </c>
      <c r="J811" s="236" t="s">
        <v>3470</v>
      </c>
    </row>
    <row r="812" spans="1:10" ht="108">
      <c r="A812" s="203" t="s">
        <v>637</v>
      </c>
      <c r="B812" s="203" t="s">
        <v>3465</v>
      </c>
      <c r="C812" s="203" t="s">
        <v>3423</v>
      </c>
      <c r="D812" s="203" t="s">
        <v>3424</v>
      </c>
      <c r="E812" s="203" t="s">
        <v>1463</v>
      </c>
      <c r="F812" s="203" t="s">
        <v>3471</v>
      </c>
      <c r="G812" s="203" t="s">
        <v>3472</v>
      </c>
      <c r="H812" s="203" t="s">
        <v>3473</v>
      </c>
      <c r="I812" s="203" t="s">
        <v>3474</v>
      </c>
      <c r="J812" s="236" t="s">
        <v>3475</v>
      </c>
    </row>
    <row r="813" spans="1:10" ht="108">
      <c r="A813" s="203" t="s">
        <v>637</v>
      </c>
      <c r="B813" s="203" t="s">
        <v>3465</v>
      </c>
      <c r="C813" s="203" t="s">
        <v>3423</v>
      </c>
      <c r="D813" s="203" t="s">
        <v>3424</v>
      </c>
      <c r="E813" s="203" t="s">
        <v>1463</v>
      </c>
      <c r="F813" s="203" t="s">
        <v>3476</v>
      </c>
      <c r="G813" s="203" t="s">
        <v>3477</v>
      </c>
      <c r="H813" s="203" t="s">
        <v>1086</v>
      </c>
      <c r="I813" s="203" t="s">
        <v>1034</v>
      </c>
      <c r="J813" s="236" t="s">
        <v>3478</v>
      </c>
    </row>
    <row r="814" spans="1:10" ht="108">
      <c r="A814" s="203" t="s">
        <v>637</v>
      </c>
      <c r="B814" s="203" t="s">
        <v>3465</v>
      </c>
      <c r="C814" s="203" t="s">
        <v>3423</v>
      </c>
      <c r="D814" s="203" t="s">
        <v>3424</v>
      </c>
      <c r="E814" s="203" t="s">
        <v>1463</v>
      </c>
      <c r="F814" s="203" t="s">
        <v>3479</v>
      </c>
      <c r="G814" s="203" t="s">
        <v>3480</v>
      </c>
      <c r="H814" s="203" t="s">
        <v>1145</v>
      </c>
      <c r="I814" s="203" t="s">
        <v>3481</v>
      </c>
      <c r="J814" s="236" t="s">
        <v>3482</v>
      </c>
    </row>
    <row r="815" spans="1:10" ht="108">
      <c r="A815" s="203" t="s">
        <v>637</v>
      </c>
      <c r="B815" s="203" t="s">
        <v>3465</v>
      </c>
      <c r="C815" s="203" t="s">
        <v>3423</v>
      </c>
      <c r="D815" s="203" t="s">
        <v>3424</v>
      </c>
      <c r="E815" s="203" t="s">
        <v>1463</v>
      </c>
      <c r="F815" s="203" t="s">
        <v>3483</v>
      </c>
      <c r="G815" s="203" t="s">
        <v>3484</v>
      </c>
      <c r="H815" s="203" t="s">
        <v>1033</v>
      </c>
      <c r="I815" s="203" t="s">
        <v>1387</v>
      </c>
      <c r="J815" s="236" t="s">
        <v>3485</v>
      </c>
    </row>
    <row r="816" spans="1:10" ht="108">
      <c r="A816" s="203" t="s">
        <v>637</v>
      </c>
      <c r="B816" s="203" t="s">
        <v>3465</v>
      </c>
      <c r="C816" s="203" t="s">
        <v>3423</v>
      </c>
      <c r="D816" s="203" t="s">
        <v>3424</v>
      </c>
      <c r="E816" s="203" t="s">
        <v>1463</v>
      </c>
      <c r="F816" s="203" t="s">
        <v>3486</v>
      </c>
      <c r="G816" s="203" t="s">
        <v>3487</v>
      </c>
      <c r="H816" s="203" t="s">
        <v>3488</v>
      </c>
      <c r="I816" s="203" t="s">
        <v>3489</v>
      </c>
      <c r="J816" s="236" t="s">
        <v>3490</v>
      </c>
    </row>
    <row r="817" spans="1:10" ht="108">
      <c r="A817" s="203" t="s">
        <v>637</v>
      </c>
      <c r="B817" s="203" t="s">
        <v>3465</v>
      </c>
      <c r="C817" s="203" t="s">
        <v>3423</v>
      </c>
      <c r="D817" s="203" t="s">
        <v>3424</v>
      </c>
      <c r="E817" s="203" t="s">
        <v>1463</v>
      </c>
      <c r="F817" s="203" t="s">
        <v>3491</v>
      </c>
      <c r="G817" s="203" t="s">
        <v>3492</v>
      </c>
      <c r="H817" s="203" t="s">
        <v>2682</v>
      </c>
      <c r="I817" s="203" t="s">
        <v>3256</v>
      </c>
      <c r="J817" s="236" t="s">
        <v>3493</v>
      </c>
    </row>
    <row r="818" spans="1:10" ht="108">
      <c r="A818" s="203" t="s">
        <v>637</v>
      </c>
      <c r="B818" s="203" t="s">
        <v>3465</v>
      </c>
      <c r="C818" s="203" t="s">
        <v>3423</v>
      </c>
      <c r="D818" s="203" t="s">
        <v>3424</v>
      </c>
      <c r="E818" s="203" t="s">
        <v>1463</v>
      </c>
      <c r="F818" s="203" t="s">
        <v>3494</v>
      </c>
      <c r="G818" s="203" t="s">
        <v>3495</v>
      </c>
      <c r="H818" s="203" t="s">
        <v>3496</v>
      </c>
      <c r="I818" s="203" t="s">
        <v>3497</v>
      </c>
      <c r="J818" s="236" t="s">
        <v>3498</v>
      </c>
    </row>
    <row r="819" spans="1:10" ht="108">
      <c r="A819" s="203" t="s">
        <v>637</v>
      </c>
      <c r="B819" s="203" t="s">
        <v>3465</v>
      </c>
      <c r="C819" s="203" t="s">
        <v>3423</v>
      </c>
      <c r="D819" s="203" t="s">
        <v>3424</v>
      </c>
      <c r="E819" s="203" t="s">
        <v>1463</v>
      </c>
      <c r="F819" s="203" t="s">
        <v>3499</v>
      </c>
      <c r="G819" s="203" t="s">
        <v>2221</v>
      </c>
      <c r="H819" s="203" t="s">
        <v>3500</v>
      </c>
      <c r="I819" s="203" t="s">
        <v>3501</v>
      </c>
      <c r="J819" s="236" t="s">
        <v>3502</v>
      </c>
    </row>
    <row r="820" spans="1:10" ht="108">
      <c r="A820" s="203" t="s">
        <v>637</v>
      </c>
      <c r="B820" s="203" t="s">
        <v>3465</v>
      </c>
      <c r="C820" s="203" t="s">
        <v>3423</v>
      </c>
      <c r="D820" s="203" t="s">
        <v>3424</v>
      </c>
      <c r="E820" s="203" t="s">
        <v>1463</v>
      </c>
      <c r="F820" s="203" t="s">
        <v>3503</v>
      </c>
      <c r="G820" s="203" t="s">
        <v>3504</v>
      </c>
      <c r="H820" s="203" t="s">
        <v>3505</v>
      </c>
      <c r="I820" s="203" t="s">
        <v>3506</v>
      </c>
      <c r="J820" s="236" t="s">
        <v>3507</v>
      </c>
    </row>
    <row r="821" spans="1:10" ht="108">
      <c r="A821" s="203" t="s">
        <v>637</v>
      </c>
      <c r="B821" s="203" t="s">
        <v>3465</v>
      </c>
      <c r="C821" s="203" t="s">
        <v>3423</v>
      </c>
      <c r="D821" s="203" t="s">
        <v>3424</v>
      </c>
      <c r="E821" s="203" t="s">
        <v>1463</v>
      </c>
      <c r="F821" s="203" t="s">
        <v>3508</v>
      </c>
      <c r="G821" s="203" t="s">
        <v>3509</v>
      </c>
      <c r="H821" s="203" t="s">
        <v>3397</v>
      </c>
      <c r="I821" s="203" t="s">
        <v>3489</v>
      </c>
      <c r="J821" s="236" t="s">
        <v>3510</v>
      </c>
    </row>
    <row r="822" spans="1:10" ht="108">
      <c r="A822" s="203" t="s">
        <v>637</v>
      </c>
      <c r="B822" s="203" t="s">
        <v>3465</v>
      </c>
      <c r="C822" s="203" t="s">
        <v>3423</v>
      </c>
      <c r="D822" s="203" t="s">
        <v>3424</v>
      </c>
      <c r="E822" s="203" t="s">
        <v>1463</v>
      </c>
      <c r="F822" s="203" t="s">
        <v>3511</v>
      </c>
      <c r="G822" s="203" t="s">
        <v>3512</v>
      </c>
      <c r="H822" s="203" t="s">
        <v>1050</v>
      </c>
      <c r="I822" s="203" t="s">
        <v>1279</v>
      </c>
      <c r="J822" s="236" t="s">
        <v>3513</v>
      </c>
    </row>
    <row r="823" spans="1:10" ht="108">
      <c r="A823" s="203" t="s">
        <v>637</v>
      </c>
      <c r="B823" s="203" t="s">
        <v>3465</v>
      </c>
      <c r="C823" s="203" t="s">
        <v>3423</v>
      </c>
      <c r="D823" s="203" t="s">
        <v>3424</v>
      </c>
      <c r="E823" s="203" t="s">
        <v>1463</v>
      </c>
      <c r="F823" s="203" t="s">
        <v>3514</v>
      </c>
      <c r="G823" s="203" t="s">
        <v>3515</v>
      </c>
      <c r="H823" s="203" t="s">
        <v>1205</v>
      </c>
      <c r="I823" s="203" t="s">
        <v>3516</v>
      </c>
      <c r="J823" s="236" t="s">
        <v>3517</v>
      </c>
    </row>
    <row r="824" spans="1:10" ht="108">
      <c r="A824" s="203" t="s">
        <v>637</v>
      </c>
      <c r="B824" s="203" t="s">
        <v>3465</v>
      </c>
      <c r="C824" s="203" t="s">
        <v>3423</v>
      </c>
      <c r="D824" s="203" t="s">
        <v>3424</v>
      </c>
      <c r="E824" s="203" t="s">
        <v>1463</v>
      </c>
      <c r="F824" s="203" t="s">
        <v>3518</v>
      </c>
      <c r="G824" s="203" t="s">
        <v>3519</v>
      </c>
      <c r="H824" s="203" t="s">
        <v>1559</v>
      </c>
      <c r="I824" s="203" t="s">
        <v>3520</v>
      </c>
      <c r="J824" s="236" t="s">
        <v>3521</v>
      </c>
    </row>
    <row r="825" spans="1:10" ht="108">
      <c r="A825" s="203" t="s">
        <v>637</v>
      </c>
      <c r="B825" s="203" t="s">
        <v>3465</v>
      </c>
      <c r="C825" s="203" t="s">
        <v>3423</v>
      </c>
      <c r="D825" s="203" t="s">
        <v>3424</v>
      </c>
      <c r="E825" s="203" t="s">
        <v>1463</v>
      </c>
      <c r="F825" s="203" t="s">
        <v>3522</v>
      </c>
      <c r="G825" s="203" t="s">
        <v>3523</v>
      </c>
      <c r="H825" s="203" t="s">
        <v>3524</v>
      </c>
      <c r="I825" s="203" t="s">
        <v>1394</v>
      </c>
      <c r="J825" s="236" t="s">
        <v>3525</v>
      </c>
    </row>
    <row r="826" spans="1:10" ht="108">
      <c r="A826" s="203" t="s">
        <v>637</v>
      </c>
      <c r="B826" s="203" t="s">
        <v>3465</v>
      </c>
      <c r="C826" s="203" t="s">
        <v>3423</v>
      </c>
      <c r="D826" s="203" t="s">
        <v>3424</v>
      </c>
      <c r="E826" s="203" t="s">
        <v>1463</v>
      </c>
      <c r="F826" s="203" t="s">
        <v>3526</v>
      </c>
      <c r="G826" s="203" t="s">
        <v>3527</v>
      </c>
      <c r="H826" s="203" t="s">
        <v>3528</v>
      </c>
      <c r="I826" s="203" t="s">
        <v>3529</v>
      </c>
      <c r="J826" s="236" t="s">
        <v>3530</v>
      </c>
    </row>
    <row r="827" spans="1:10" ht="108">
      <c r="A827" s="203" t="s">
        <v>637</v>
      </c>
      <c r="B827" s="203" t="s">
        <v>3465</v>
      </c>
      <c r="C827" s="203" t="s">
        <v>3423</v>
      </c>
      <c r="D827" s="203" t="s">
        <v>3424</v>
      </c>
      <c r="E827" s="203" t="s">
        <v>1463</v>
      </c>
      <c r="F827" s="203" t="s">
        <v>3531</v>
      </c>
      <c r="G827" s="203" t="s">
        <v>3532</v>
      </c>
      <c r="H827" s="203" t="s">
        <v>1402</v>
      </c>
      <c r="I827" s="203" t="s">
        <v>2001</v>
      </c>
      <c r="J827" s="236" t="s">
        <v>3533</v>
      </c>
    </row>
    <row r="828" spans="1:10" ht="108">
      <c r="A828" s="203" t="s">
        <v>637</v>
      </c>
      <c r="B828" s="203" t="s">
        <v>3465</v>
      </c>
      <c r="C828" s="203" t="s">
        <v>3423</v>
      </c>
      <c r="D828" s="203" t="s">
        <v>3424</v>
      </c>
      <c r="E828" s="203" t="s">
        <v>1463</v>
      </c>
      <c r="F828" s="203" t="s">
        <v>3534</v>
      </c>
      <c r="G828" s="203" t="s">
        <v>3535</v>
      </c>
      <c r="H828" s="203" t="s">
        <v>2568</v>
      </c>
      <c r="I828" s="203" t="s">
        <v>3536</v>
      </c>
      <c r="J828" s="236" t="s">
        <v>3537</v>
      </c>
    </row>
    <row r="829" spans="1:10" ht="108">
      <c r="A829" s="203" t="s">
        <v>637</v>
      </c>
      <c r="B829" s="238">
        <v>2160704</v>
      </c>
      <c r="C829" s="238" t="s">
        <v>3423</v>
      </c>
      <c r="D829" s="238" t="s">
        <v>3424</v>
      </c>
      <c r="E829" s="238" t="s">
        <v>1463</v>
      </c>
      <c r="F829" s="238" t="s">
        <v>3538</v>
      </c>
      <c r="G829" s="238" t="s">
        <v>1857</v>
      </c>
      <c r="H829" s="238" t="s">
        <v>1979</v>
      </c>
      <c r="I829" s="238" t="s">
        <v>3174</v>
      </c>
      <c r="J829" s="239" t="s">
        <v>3539</v>
      </c>
    </row>
    <row r="830" spans="1:10" ht="108">
      <c r="A830" s="203" t="s">
        <v>637</v>
      </c>
      <c r="B830" s="203" t="s">
        <v>3465</v>
      </c>
      <c r="C830" s="203" t="s">
        <v>3423</v>
      </c>
      <c r="D830" s="203" t="s">
        <v>3424</v>
      </c>
      <c r="E830" s="203" t="s">
        <v>1463</v>
      </c>
      <c r="F830" s="203" t="s">
        <v>3540</v>
      </c>
      <c r="G830" s="203" t="s">
        <v>3541</v>
      </c>
      <c r="H830" s="203" t="s">
        <v>3542</v>
      </c>
      <c r="I830" s="203" t="s">
        <v>3311</v>
      </c>
      <c r="J830" s="236" t="s">
        <v>3543</v>
      </c>
    </row>
    <row r="831" spans="1:10" ht="108">
      <c r="A831" s="203" t="s">
        <v>637</v>
      </c>
      <c r="B831" s="203" t="s">
        <v>3465</v>
      </c>
      <c r="C831" s="203" t="s">
        <v>3423</v>
      </c>
      <c r="D831" s="203" t="s">
        <v>3424</v>
      </c>
      <c r="E831" s="203" t="s">
        <v>1463</v>
      </c>
      <c r="F831" s="203" t="s">
        <v>3544</v>
      </c>
      <c r="G831" s="203" t="s">
        <v>3545</v>
      </c>
      <c r="H831" s="203" t="s">
        <v>1411</v>
      </c>
      <c r="I831" s="203" t="s">
        <v>3546</v>
      </c>
      <c r="J831" s="236" t="s">
        <v>3547</v>
      </c>
    </row>
    <row r="832" spans="1:10" ht="108">
      <c r="A832" s="203" t="s">
        <v>637</v>
      </c>
      <c r="B832" s="203" t="s">
        <v>3465</v>
      </c>
      <c r="C832" s="203" t="s">
        <v>3423</v>
      </c>
      <c r="D832" s="203" t="s">
        <v>3424</v>
      </c>
      <c r="E832" s="203" t="s">
        <v>1463</v>
      </c>
      <c r="F832" s="203" t="s">
        <v>3548</v>
      </c>
      <c r="G832" s="203" t="s">
        <v>3523</v>
      </c>
      <c r="H832" s="203" t="s">
        <v>2682</v>
      </c>
      <c r="I832" s="203" t="s">
        <v>1091</v>
      </c>
      <c r="J832" s="236" t="s">
        <v>3549</v>
      </c>
    </row>
    <row r="833" spans="1:10" ht="108">
      <c r="A833" s="203" t="s">
        <v>637</v>
      </c>
      <c r="B833" s="203" t="s">
        <v>3465</v>
      </c>
      <c r="C833" s="203" t="s">
        <v>3423</v>
      </c>
      <c r="D833" s="203" t="s">
        <v>3424</v>
      </c>
      <c r="E833" s="203" t="s">
        <v>1463</v>
      </c>
      <c r="F833" s="203" t="s">
        <v>3550</v>
      </c>
      <c r="G833" s="203" t="s">
        <v>3551</v>
      </c>
      <c r="H833" s="203" t="s">
        <v>1145</v>
      </c>
      <c r="I833" s="203" t="s">
        <v>2837</v>
      </c>
      <c r="J833" s="236" t="s">
        <v>3552</v>
      </c>
    </row>
    <row r="834" spans="1:10" ht="204">
      <c r="A834" s="203" t="s">
        <v>637</v>
      </c>
      <c r="B834" s="240" t="s">
        <v>3465</v>
      </c>
      <c r="C834" s="240" t="s">
        <v>3423</v>
      </c>
      <c r="D834" s="240" t="s">
        <v>3424</v>
      </c>
      <c r="E834" s="240" t="s">
        <v>1463</v>
      </c>
      <c r="F834" s="240" t="s">
        <v>3553</v>
      </c>
      <c r="G834" s="240" t="s">
        <v>3554</v>
      </c>
      <c r="H834" s="240" t="s">
        <v>3555</v>
      </c>
      <c r="I834" s="240" t="s">
        <v>1211</v>
      </c>
      <c r="J834" s="239" t="s">
        <v>3556</v>
      </c>
    </row>
    <row r="835" spans="1:10" ht="108">
      <c r="A835" s="203" t="s">
        <v>637</v>
      </c>
      <c r="B835" s="203" t="s">
        <v>3465</v>
      </c>
      <c r="C835" s="203" t="s">
        <v>3423</v>
      </c>
      <c r="D835" s="203" t="s">
        <v>3424</v>
      </c>
      <c r="E835" s="203" t="s">
        <v>1463</v>
      </c>
      <c r="F835" s="203" t="s">
        <v>3557</v>
      </c>
      <c r="G835" s="203" t="s">
        <v>2546</v>
      </c>
      <c r="H835" s="203" t="s">
        <v>1411</v>
      </c>
      <c r="I835" s="203" t="s">
        <v>3558</v>
      </c>
      <c r="J835" s="236" t="s">
        <v>3559</v>
      </c>
    </row>
    <row r="836" spans="1:10" ht="108">
      <c r="A836" s="203" t="s">
        <v>637</v>
      </c>
      <c r="B836" s="203" t="s">
        <v>3465</v>
      </c>
      <c r="C836" s="203" t="s">
        <v>3423</v>
      </c>
      <c r="D836" s="203" t="s">
        <v>3424</v>
      </c>
      <c r="E836" s="203" t="s">
        <v>1463</v>
      </c>
      <c r="F836" s="203" t="s">
        <v>3560</v>
      </c>
      <c r="G836" s="203" t="s">
        <v>3561</v>
      </c>
      <c r="H836" s="203" t="s">
        <v>1086</v>
      </c>
      <c r="I836" s="203" t="s">
        <v>1351</v>
      </c>
      <c r="J836" s="236" t="s">
        <v>3562</v>
      </c>
    </row>
    <row r="837" spans="1:10" ht="108">
      <c r="A837" s="203" t="s">
        <v>637</v>
      </c>
      <c r="B837" s="203" t="s">
        <v>3465</v>
      </c>
      <c r="C837" s="203" t="s">
        <v>3423</v>
      </c>
      <c r="D837" s="203" t="s">
        <v>3424</v>
      </c>
      <c r="E837" s="203" t="s">
        <v>1463</v>
      </c>
      <c r="F837" s="203" t="s">
        <v>3563</v>
      </c>
      <c r="G837" s="203" t="s">
        <v>1970</v>
      </c>
      <c r="H837" s="203" t="s">
        <v>3452</v>
      </c>
      <c r="I837" s="203" t="s">
        <v>1279</v>
      </c>
      <c r="J837" s="236" t="s">
        <v>3564</v>
      </c>
    </row>
    <row r="838" spans="1:10" ht="108">
      <c r="A838" s="203" t="s">
        <v>637</v>
      </c>
      <c r="B838" s="203" t="s">
        <v>3465</v>
      </c>
      <c r="C838" s="203" t="s">
        <v>3423</v>
      </c>
      <c r="D838" s="203" t="s">
        <v>3424</v>
      </c>
      <c r="E838" s="203" t="s">
        <v>1463</v>
      </c>
      <c r="F838" s="203" t="s">
        <v>3565</v>
      </c>
      <c r="G838" s="203" t="s">
        <v>3566</v>
      </c>
      <c r="H838" s="203" t="s">
        <v>1398</v>
      </c>
      <c r="I838" s="203" t="s">
        <v>1859</v>
      </c>
      <c r="J838" s="236" t="s">
        <v>3567</v>
      </c>
    </row>
    <row r="839" spans="1:10" ht="108">
      <c r="A839" s="203" t="s">
        <v>637</v>
      </c>
      <c r="B839" s="203" t="s">
        <v>3465</v>
      </c>
      <c r="C839" s="203" t="s">
        <v>3423</v>
      </c>
      <c r="D839" s="203" t="s">
        <v>3424</v>
      </c>
      <c r="E839" s="203" t="s">
        <v>1463</v>
      </c>
      <c r="F839" s="203" t="s">
        <v>3568</v>
      </c>
      <c r="G839" s="203" t="s">
        <v>3569</v>
      </c>
      <c r="H839" s="203" t="s">
        <v>3570</v>
      </c>
      <c r="I839" s="203" t="s">
        <v>3571</v>
      </c>
      <c r="J839" s="236" t="s">
        <v>3572</v>
      </c>
    </row>
    <row r="840" spans="1:10" ht="108">
      <c r="A840" s="203" t="s">
        <v>637</v>
      </c>
      <c r="B840" s="203" t="s">
        <v>3465</v>
      </c>
      <c r="C840" s="203" t="s">
        <v>3423</v>
      </c>
      <c r="D840" s="203" t="s">
        <v>3424</v>
      </c>
      <c r="E840" s="203" t="s">
        <v>1463</v>
      </c>
      <c r="F840" s="203" t="s">
        <v>3573</v>
      </c>
      <c r="G840" s="203" t="s">
        <v>3574</v>
      </c>
      <c r="H840" s="203" t="s">
        <v>3575</v>
      </c>
      <c r="I840" s="203" t="s">
        <v>2541</v>
      </c>
      <c r="J840" s="236" t="s">
        <v>3576</v>
      </c>
    </row>
    <row r="841" spans="1:10" ht="108">
      <c r="A841" s="203" t="s">
        <v>637</v>
      </c>
      <c r="B841" s="203" t="s">
        <v>3465</v>
      </c>
      <c r="C841" s="203" t="s">
        <v>3423</v>
      </c>
      <c r="D841" s="203" t="s">
        <v>3424</v>
      </c>
      <c r="E841" s="203" t="s">
        <v>1463</v>
      </c>
      <c r="F841" s="203" t="s">
        <v>3577</v>
      </c>
      <c r="G841" s="203" t="s">
        <v>3578</v>
      </c>
      <c r="H841" s="203" t="s">
        <v>3579</v>
      </c>
      <c r="I841" s="203" t="s">
        <v>2552</v>
      </c>
      <c r="J841" s="236" t="s">
        <v>3580</v>
      </c>
    </row>
    <row r="842" spans="1:10" ht="108">
      <c r="A842" s="203" t="s">
        <v>637</v>
      </c>
      <c r="B842" s="203" t="s">
        <v>3465</v>
      </c>
      <c r="C842" s="203" t="s">
        <v>3423</v>
      </c>
      <c r="D842" s="203" t="s">
        <v>3424</v>
      </c>
      <c r="E842" s="203" t="s">
        <v>1463</v>
      </c>
      <c r="F842" s="203" t="s">
        <v>3581</v>
      </c>
      <c r="G842" s="203" t="s">
        <v>3582</v>
      </c>
      <c r="H842" s="203" t="s">
        <v>1210</v>
      </c>
      <c r="I842" s="203" t="s">
        <v>3583</v>
      </c>
      <c r="J842" s="236" t="s">
        <v>3584</v>
      </c>
    </row>
    <row r="843" spans="1:10" ht="108">
      <c r="A843" s="203" t="s">
        <v>637</v>
      </c>
      <c r="B843" s="203" t="s">
        <v>3465</v>
      </c>
      <c r="C843" s="203" t="s">
        <v>3423</v>
      </c>
      <c r="D843" s="203" t="s">
        <v>3424</v>
      </c>
      <c r="E843" s="203" t="s">
        <v>1463</v>
      </c>
      <c r="F843" s="203" t="s">
        <v>3585</v>
      </c>
      <c r="G843" s="203" t="s">
        <v>3586</v>
      </c>
      <c r="H843" s="203" t="s">
        <v>2670</v>
      </c>
      <c r="I843" s="203" t="s">
        <v>3587</v>
      </c>
      <c r="J843" s="236" t="s">
        <v>3588</v>
      </c>
    </row>
    <row r="844" spans="1:10" ht="108">
      <c r="A844" s="203" t="s">
        <v>637</v>
      </c>
      <c r="B844" s="203" t="s">
        <v>3465</v>
      </c>
      <c r="C844" s="203" t="s">
        <v>3423</v>
      </c>
      <c r="D844" s="203" t="s">
        <v>3424</v>
      </c>
      <c r="E844" s="203" t="s">
        <v>1463</v>
      </c>
      <c r="F844" s="203" t="s">
        <v>3589</v>
      </c>
      <c r="G844" s="203" t="s">
        <v>3590</v>
      </c>
      <c r="H844" s="203" t="s">
        <v>3591</v>
      </c>
      <c r="I844" s="203" t="s">
        <v>3592</v>
      </c>
      <c r="J844" s="236" t="s">
        <v>3593</v>
      </c>
    </row>
    <row r="845" spans="1:10" ht="108">
      <c r="A845" s="203" t="s">
        <v>637</v>
      </c>
      <c r="B845" s="203" t="s">
        <v>3465</v>
      </c>
      <c r="C845" s="203" t="s">
        <v>3423</v>
      </c>
      <c r="D845" s="203" t="s">
        <v>3424</v>
      </c>
      <c r="E845" s="203" t="s">
        <v>1463</v>
      </c>
      <c r="F845" s="203" t="s">
        <v>3594</v>
      </c>
      <c r="G845" s="203" t="s">
        <v>3595</v>
      </c>
      <c r="H845" s="203" t="s">
        <v>1814</v>
      </c>
      <c r="I845" s="203" t="s">
        <v>3596</v>
      </c>
      <c r="J845" s="236" t="s">
        <v>3597</v>
      </c>
    </row>
    <row r="846" spans="1:10" ht="108">
      <c r="A846" s="203" t="s">
        <v>637</v>
      </c>
      <c r="B846" s="203" t="s">
        <v>3465</v>
      </c>
      <c r="C846" s="203" t="s">
        <v>3423</v>
      </c>
      <c r="D846" s="203" t="s">
        <v>3424</v>
      </c>
      <c r="E846" s="203" t="s">
        <v>1463</v>
      </c>
      <c r="F846" s="203" t="s">
        <v>3598</v>
      </c>
      <c r="G846" s="203" t="s">
        <v>3599</v>
      </c>
      <c r="H846" s="203" t="s">
        <v>2135</v>
      </c>
      <c r="I846" s="203" t="s">
        <v>1131</v>
      </c>
      <c r="J846" s="236" t="s">
        <v>3600</v>
      </c>
    </row>
    <row r="847" spans="1:10" ht="108">
      <c r="A847" s="203" t="s">
        <v>637</v>
      </c>
      <c r="B847" s="203" t="s">
        <v>3465</v>
      </c>
      <c r="C847" s="203" t="s">
        <v>3423</v>
      </c>
      <c r="D847" s="203" t="s">
        <v>3424</v>
      </c>
      <c r="E847" s="203" t="s">
        <v>1463</v>
      </c>
      <c r="F847" s="203" t="s">
        <v>3601</v>
      </c>
      <c r="G847" s="203" t="s">
        <v>3602</v>
      </c>
      <c r="H847" s="203" t="s">
        <v>3603</v>
      </c>
      <c r="I847" s="203" t="s">
        <v>3604</v>
      </c>
      <c r="J847" s="236" t="s">
        <v>3605</v>
      </c>
    </row>
    <row r="848" spans="1:10" ht="108">
      <c r="A848" s="203" t="s">
        <v>637</v>
      </c>
      <c r="B848" s="203" t="s">
        <v>3465</v>
      </c>
      <c r="C848" s="203" t="s">
        <v>3423</v>
      </c>
      <c r="D848" s="203" t="s">
        <v>3424</v>
      </c>
      <c r="E848" s="203" t="s">
        <v>1463</v>
      </c>
      <c r="F848" s="203" t="s">
        <v>3606</v>
      </c>
      <c r="G848" s="203" t="s">
        <v>3607</v>
      </c>
      <c r="H848" s="203" t="s">
        <v>1676</v>
      </c>
      <c r="I848" s="203" t="s">
        <v>2038</v>
      </c>
      <c r="J848" s="236" t="s">
        <v>3608</v>
      </c>
    </row>
    <row r="849" spans="1:10" ht="108">
      <c r="A849" s="203" t="s">
        <v>637</v>
      </c>
      <c r="B849" s="203" t="s">
        <v>3465</v>
      </c>
      <c r="C849" s="203" t="s">
        <v>3423</v>
      </c>
      <c r="D849" s="203" t="s">
        <v>3424</v>
      </c>
      <c r="E849" s="203" t="s">
        <v>1463</v>
      </c>
      <c r="F849" s="203" t="s">
        <v>3609</v>
      </c>
      <c r="G849" s="203" t="s">
        <v>1970</v>
      </c>
      <c r="H849" s="203" t="s">
        <v>3610</v>
      </c>
      <c r="I849" s="203" t="s">
        <v>2837</v>
      </c>
      <c r="J849" s="236" t="s">
        <v>3611</v>
      </c>
    </row>
    <row r="850" spans="1:10" ht="108">
      <c r="A850" s="203" t="s">
        <v>637</v>
      </c>
      <c r="B850" s="203" t="s">
        <v>3465</v>
      </c>
      <c r="C850" s="203" t="s">
        <v>3423</v>
      </c>
      <c r="D850" s="203" t="s">
        <v>3424</v>
      </c>
      <c r="E850" s="203" t="s">
        <v>1463</v>
      </c>
      <c r="F850" s="203" t="s">
        <v>3612</v>
      </c>
      <c r="G850" s="203" t="s">
        <v>3613</v>
      </c>
      <c r="H850" s="203" t="s">
        <v>3614</v>
      </c>
      <c r="I850" s="203" t="s">
        <v>3615</v>
      </c>
      <c r="J850" s="236" t="s">
        <v>3616</v>
      </c>
    </row>
    <row r="851" spans="1:10" ht="108">
      <c r="A851" s="203" t="s">
        <v>637</v>
      </c>
      <c r="B851" s="203" t="s">
        <v>3465</v>
      </c>
      <c r="C851" s="203" t="s">
        <v>3423</v>
      </c>
      <c r="D851" s="203" t="s">
        <v>3424</v>
      </c>
      <c r="E851" s="203" t="s">
        <v>1463</v>
      </c>
      <c r="F851" s="203" t="s">
        <v>3617</v>
      </c>
      <c r="G851" s="203" t="s">
        <v>3618</v>
      </c>
      <c r="H851" s="203" t="s">
        <v>1090</v>
      </c>
      <c r="I851" s="203" t="s">
        <v>2527</v>
      </c>
      <c r="J851" s="236" t="s">
        <v>3619</v>
      </c>
    </row>
    <row r="852" spans="1:10" ht="56.25" customHeight="1">
      <c r="A852" s="241">
        <v>21502</v>
      </c>
      <c r="B852" s="241">
        <v>15004</v>
      </c>
      <c r="C852" s="242" t="s">
        <v>3620</v>
      </c>
      <c r="D852" s="242" t="s">
        <v>3621</v>
      </c>
      <c r="E852" s="243" t="s">
        <v>2954</v>
      </c>
      <c r="F852" s="242" t="s">
        <v>3622</v>
      </c>
      <c r="G852" s="242" t="s">
        <v>3623</v>
      </c>
      <c r="H852" s="242" t="s">
        <v>3624</v>
      </c>
      <c r="I852" s="242" t="s">
        <v>2001</v>
      </c>
      <c r="J852" s="242" t="s">
        <v>3625</v>
      </c>
    </row>
    <row r="853" spans="1:10" ht="56.25" customHeight="1">
      <c r="A853" s="241">
        <v>21502</v>
      </c>
      <c r="B853" s="244">
        <v>15036</v>
      </c>
      <c r="C853" s="242" t="s">
        <v>3620</v>
      </c>
      <c r="D853" s="242" t="s">
        <v>3621</v>
      </c>
      <c r="E853" s="243" t="s">
        <v>3626</v>
      </c>
      <c r="F853" s="242" t="s">
        <v>3627</v>
      </c>
      <c r="G853" s="243" t="s">
        <v>2313</v>
      </c>
      <c r="H853" s="243" t="s">
        <v>3628</v>
      </c>
      <c r="I853" s="243" t="s">
        <v>3629</v>
      </c>
      <c r="J853" s="242" t="s">
        <v>3630</v>
      </c>
    </row>
    <row r="854" spans="1:10" ht="56.25" customHeight="1">
      <c r="A854" s="241">
        <v>21502</v>
      </c>
      <c r="B854" s="244">
        <v>15014</v>
      </c>
      <c r="C854" s="242" t="s">
        <v>3620</v>
      </c>
      <c r="D854" s="242" t="s">
        <v>3621</v>
      </c>
      <c r="E854" s="243" t="s">
        <v>3631</v>
      </c>
      <c r="F854" s="242" t="s">
        <v>3632</v>
      </c>
      <c r="G854" s="243" t="s">
        <v>3633</v>
      </c>
      <c r="H854" s="243" t="s">
        <v>1411</v>
      </c>
      <c r="I854" s="243" t="s">
        <v>2604</v>
      </c>
      <c r="J854" s="242" t="s">
        <v>3634</v>
      </c>
    </row>
    <row r="855" spans="1:10" ht="56.25" customHeight="1">
      <c r="A855" s="241">
        <v>21502</v>
      </c>
      <c r="B855" s="244">
        <v>15035</v>
      </c>
      <c r="C855" s="242" t="s">
        <v>3620</v>
      </c>
      <c r="D855" s="242" t="s">
        <v>3621</v>
      </c>
      <c r="E855" s="243" t="s">
        <v>3635</v>
      </c>
      <c r="F855" s="242" t="s">
        <v>3636</v>
      </c>
      <c r="G855" s="243" t="s">
        <v>3633</v>
      </c>
      <c r="H855" s="243" t="s">
        <v>1411</v>
      </c>
      <c r="I855" s="243" t="s">
        <v>2604</v>
      </c>
      <c r="J855" s="242" t="s">
        <v>3634</v>
      </c>
    </row>
    <row r="856" spans="1:10" ht="56.25" customHeight="1">
      <c r="A856" s="241">
        <v>21502</v>
      </c>
      <c r="B856" s="244">
        <v>15005</v>
      </c>
      <c r="C856" s="242" t="s">
        <v>3620</v>
      </c>
      <c r="D856" s="242" t="s">
        <v>3621</v>
      </c>
      <c r="E856" s="243" t="s">
        <v>3637</v>
      </c>
      <c r="F856" s="242" t="s">
        <v>3632</v>
      </c>
      <c r="G856" s="243" t="s">
        <v>3633</v>
      </c>
      <c r="H856" s="243" t="s">
        <v>1411</v>
      </c>
      <c r="I856" s="243" t="s">
        <v>2604</v>
      </c>
      <c r="J856" s="242" t="s">
        <v>3634</v>
      </c>
    </row>
    <row r="857" spans="1:10" ht="56.25" customHeight="1">
      <c r="A857" s="241">
        <v>21502</v>
      </c>
      <c r="B857" s="244">
        <v>15018</v>
      </c>
      <c r="C857" s="242" t="s">
        <v>3620</v>
      </c>
      <c r="D857" s="242" t="s">
        <v>3621</v>
      </c>
      <c r="E857" s="243" t="s">
        <v>3638</v>
      </c>
      <c r="F857" s="242" t="s">
        <v>3622</v>
      </c>
      <c r="G857" s="242" t="s">
        <v>3623</v>
      </c>
      <c r="H857" s="242" t="s">
        <v>3624</v>
      </c>
      <c r="I857" s="242" t="s">
        <v>2001</v>
      </c>
      <c r="J857" s="242" t="s">
        <v>3625</v>
      </c>
    </row>
    <row r="858" spans="1:10" ht="56.25" customHeight="1">
      <c r="A858" s="241">
        <v>21502</v>
      </c>
      <c r="B858" s="244">
        <v>15017</v>
      </c>
      <c r="C858" s="242" t="s">
        <v>3620</v>
      </c>
      <c r="D858" s="242" t="s">
        <v>3621</v>
      </c>
      <c r="E858" s="243" t="s">
        <v>2930</v>
      </c>
      <c r="F858" s="242" t="s">
        <v>3632</v>
      </c>
      <c r="G858" s="243" t="s">
        <v>3633</v>
      </c>
      <c r="H858" s="243" t="s">
        <v>1411</v>
      </c>
      <c r="I858" s="243" t="s">
        <v>2604</v>
      </c>
      <c r="J858" s="242" t="s">
        <v>3634</v>
      </c>
    </row>
    <row r="859" spans="1:10" ht="56.25" customHeight="1">
      <c r="A859" s="241">
        <v>21502</v>
      </c>
      <c r="B859" s="244">
        <v>15020</v>
      </c>
      <c r="C859" s="242" t="s">
        <v>3620</v>
      </c>
      <c r="D859" s="242" t="s">
        <v>3621</v>
      </c>
      <c r="E859" s="243" t="s">
        <v>3639</v>
      </c>
      <c r="F859" s="242" t="s">
        <v>3640</v>
      </c>
      <c r="G859" s="242" t="s">
        <v>3623</v>
      </c>
      <c r="H859" s="242" t="s">
        <v>3624</v>
      </c>
      <c r="I859" s="242" t="s">
        <v>2001</v>
      </c>
      <c r="J859" s="242" t="s">
        <v>3625</v>
      </c>
    </row>
    <row r="860" spans="1:10" ht="56.25" customHeight="1">
      <c r="A860" s="241">
        <v>21502</v>
      </c>
      <c r="B860" s="244">
        <v>15038</v>
      </c>
      <c r="C860" s="242" t="s">
        <v>3620</v>
      </c>
      <c r="D860" s="242" t="s">
        <v>3621</v>
      </c>
      <c r="E860" s="243" t="s">
        <v>3641</v>
      </c>
      <c r="F860" s="242" t="s">
        <v>3632</v>
      </c>
      <c r="G860" s="243" t="s">
        <v>3633</v>
      </c>
      <c r="H860" s="243" t="s">
        <v>1411</v>
      </c>
      <c r="I860" s="243" t="s">
        <v>2604</v>
      </c>
      <c r="J860" s="242" t="s">
        <v>3634</v>
      </c>
    </row>
    <row r="861" spans="1:10" ht="56.25" customHeight="1">
      <c r="A861" s="241">
        <v>21502</v>
      </c>
      <c r="B861" s="244">
        <v>15015</v>
      </c>
      <c r="C861" s="242" t="s">
        <v>3620</v>
      </c>
      <c r="D861" s="242" t="s">
        <v>3621</v>
      </c>
      <c r="E861" s="243" t="s">
        <v>3642</v>
      </c>
      <c r="F861" s="242" t="s">
        <v>3632</v>
      </c>
      <c r="G861" s="243" t="s">
        <v>3633</v>
      </c>
      <c r="H861" s="243" t="s">
        <v>1411</v>
      </c>
      <c r="I861" s="243" t="s">
        <v>2604</v>
      </c>
      <c r="J861" s="242" t="s">
        <v>3634</v>
      </c>
    </row>
    <row r="862" spans="1:10" ht="56.25" customHeight="1">
      <c r="A862" s="241">
        <v>21502</v>
      </c>
      <c r="B862" s="244">
        <v>15034</v>
      </c>
      <c r="C862" s="242" t="s">
        <v>3620</v>
      </c>
      <c r="D862" s="242" t="s">
        <v>3621</v>
      </c>
      <c r="E862" s="243" t="s">
        <v>2663</v>
      </c>
      <c r="F862" s="242" t="s">
        <v>3627</v>
      </c>
      <c r="G862" s="243" t="s">
        <v>2313</v>
      </c>
      <c r="H862" s="243" t="s">
        <v>3628</v>
      </c>
      <c r="I862" s="243" t="s">
        <v>3629</v>
      </c>
      <c r="J862" s="242" t="s">
        <v>3630</v>
      </c>
    </row>
    <row r="863" spans="1:10" ht="135">
      <c r="A863" s="245">
        <v>21502</v>
      </c>
      <c r="B863" s="246">
        <v>15039</v>
      </c>
      <c r="C863" s="242" t="s">
        <v>3620</v>
      </c>
      <c r="D863" s="242" t="s">
        <v>3621</v>
      </c>
      <c r="E863" s="247" t="s">
        <v>2657</v>
      </c>
      <c r="F863" s="242" t="s">
        <v>3643</v>
      </c>
      <c r="G863" s="243" t="s">
        <v>3633</v>
      </c>
      <c r="H863" s="243" t="s">
        <v>1411</v>
      </c>
      <c r="I863" s="243" t="s">
        <v>2604</v>
      </c>
      <c r="J863" s="242" t="s">
        <v>3644</v>
      </c>
    </row>
    <row r="864" spans="1:10" ht="79.150000000000006" customHeight="1">
      <c r="A864" s="75" t="s">
        <v>3645</v>
      </c>
      <c r="B864" s="75"/>
      <c r="C864" s="75" t="s">
        <v>3646</v>
      </c>
      <c r="D864" s="75" t="s">
        <v>3647</v>
      </c>
      <c r="E864" s="75" t="s">
        <v>917</v>
      </c>
      <c r="F864" s="75" t="s">
        <v>3648</v>
      </c>
      <c r="G864" s="75" t="s">
        <v>3649</v>
      </c>
      <c r="H864" s="75" t="s">
        <v>2727</v>
      </c>
      <c r="I864" s="75" t="s">
        <v>1713</v>
      </c>
      <c r="J864" s="133" t="s">
        <v>3650</v>
      </c>
    </row>
    <row r="865" spans="1:10" ht="96">
      <c r="A865" s="133" t="s">
        <v>3645</v>
      </c>
      <c r="B865" s="82"/>
      <c r="C865" s="75" t="s">
        <v>3646</v>
      </c>
      <c r="D865" s="75" t="s">
        <v>3647</v>
      </c>
      <c r="E865" s="82" t="s">
        <v>937</v>
      </c>
      <c r="F865" s="82" t="s">
        <v>3651</v>
      </c>
      <c r="G865" s="82" t="s">
        <v>3652</v>
      </c>
      <c r="H865" s="82" t="s">
        <v>1830</v>
      </c>
      <c r="I865" s="82" t="s">
        <v>3653</v>
      </c>
      <c r="J865" s="133" t="s">
        <v>3650</v>
      </c>
    </row>
    <row r="866" spans="1:10" s="251" customFormat="1" ht="60">
      <c r="A866" s="248" t="s">
        <v>3654</v>
      </c>
      <c r="B866" s="202">
        <v>1023</v>
      </c>
      <c r="C866" s="211" t="s">
        <v>3655</v>
      </c>
      <c r="D866" s="249" t="s">
        <v>3656</v>
      </c>
      <c r="E866" s="249" t="s">
        <v>917</v>
      </c>
      <c r="F866" s="211" t="s">
        <v>3657</v>
      </c>
      <c r="G866" s="249" t="s">
        <v>3658</v>
      </c>
      <c r="H866" s="249" t="s">
        <v>1355</v>
      </c>
      <c r="I866" s="249" t="s">
        <v>3659</v>
      </c>
      <c r="J866" s="250" t="s">
        <v>3660</v>
      </c>
    </row>
    <row r="867" spans="1:10" s="251" customFormat="1" ht="60">
      <c r="A867" s="248" t="s">
        <v>3654</v>
      </c>
      <c r="B867" s="204">
        <v>1002</v>
      </c>
      <c r="C867" s="211" t="s">
        <v>3655</v>
      </c>
      <c r="D867" s="249" t="s">
        <v>3656</v>
      </c>
      <c r="E867" s="252" t="s">
        <v>937</v>
      </c>
      <c r="F867" s="211" t="s">
        <v>3657</v>
      </c>
      <c r="G867" s="252" t="s">
        <v>3661</v>
      </c>
      <c r="H867" s="252" t="s">
        <v>1033</v>
      </c>
      <c r="I867" s="252" t="s">
        <v>1536</v>
      </c>
      <c r="J867" s="250" t="s">
        <v>3662</v>
      </c>
    </row>
    <row r="868" spans="1:10" s="251" customFormat="1" ht="60">
      <c r="A868" s="248" t="s">
        <v>3654</v>
      </c>
      <c r="B868" s="204">
        <v>1008</v>
      </c>
      <c r="C868" s="211" t="s">
        <v>3655</v>
      </c>
      <c r="D868" s="249" t="s">
        <v>3656</v>
      </c>
      <c r="E868" s="252" t="s">
        <v>938</v>
      </c>
      <c r="F868" s="211" t="s">
        <v>3657</v>
      </c>
      <c r="G868" s="252" t="s">
        <v>3663</v>
      </c>
      <c r="H868" s="252" t="s">
        <v>3664</v>
      </c>
      <c r="I868" s="252" t="s">
        <v>1606</v>
      </c>
      <c r="J868" s="250" t="s">
        <v>3665</v>
      </c>
    </row>
    <row r="869" spans="1:10" s="251" customFormat="1" ht="60">
      <c r="A869" s="248" t="s">
        <v>3654</v>
      </c>
      <c r="B869" s="204">
        <v>1023</v>
      </c>
      <c r="C869" s="211" t="s">
        <v>3655</v>
      </c>
      <c r="D869" s="249" t="s">
        <v>3656</v>
      </c>
      <c r="E869" s="253" t="s">
        <v>3666</v>
      </c>
      <c r="F869" s="254" t="s">
        <v>3667</v>
      </c>
      <c r="G869" s="252" t="s">
        <v>3668</v>
      </c>
      <c r="H869" s="252" t="s">
        <v>3387</v>
      </c>
      <c r="I869" s="252" t="s">
        <v>3669</v>
      </c>
      <c r="J869" s="250" t="s">
        <v>3670</v>
      </c>
    </row>
    <row r="870" spans="1:10" s="251" customFormat="1" ht="72">
      <c r="A870" s="248" t="s">
        <v>3654</v>
      </c>
      <c r="B870" s="204">
        <v>1023</v>
      </c>
      <c r="C870" s="211" t="s">
        <v>3655</v>
      </c>
      <c r="D870" s="249" t="s">
        <v>3656</v>
      </c>
      <c r="E870" s="255" t="s">
        <v>3671</v>
      </c>
      <c r="F870" s="254" t="s">
        <v>3672</v>
      </c>
      <c r="G870" s="252" t="s">
        <v>3519</v>
      </c>
      <c r="H870" s="252" t="s">
        <v>1120</v>
      </c>
      <c r="I870" s="252" t="s">
        <v>1521</v>
      </c>
      <c r="J870" s="250" t="s">
        <v>3670</v>
      </c>
    </row>
    <row r="871" spans="1:10" s="251" customFormat="1" ht="72">
      <c r="A871" s="248" t="s">
        <v>3654</v>
      </c>
      <c r="B871" s="204">
        <v>1023</v>
      </c>
      <c r="C871" s="211" t="s">
        <v>3655</v>
      </c>
      <c r="D871" s="249" t="s">
        <v>3656</v>
      </c>
      <c r="E871" s="255" t="s">
        <v>3673</v>
      </c>
      <c r="F871" s="254" t="s">
        <v>3674</v>
      </c>
      <c r="G871" s="252" t="s">
        <v>3675</v>
      </c>
      <c r="H871" s="252" t="s">
        <v>3676</v>
      </c>
      <c r="I871" s="252" t="s">
        <v>3677</v>
      </c>
      <c r="J871" s="250" t="s">
        <v>3670</v>
      </c>
    </row>
    <row r="872" spans="1:10" s="257" customFormat="1" ht="96">
      <c r="A872" s="248" t="s">
        <v>3654</v>
      </c>
      <c r="B872" s="93">
        <v>1023</v>
      </c>
      <c r="C872" s="211" t="s">
        <v>3655</v>
      </c>
      <c r="D872" s="249" t="s">
        <v>3656</v>
      </c>
      <c r="E872" s="255" t="s">
        <v>3678</v>
      </c>
      <c r="F872" s="254" t="s">
        <v>3679</v>
      </c>
      <c r="G872" s="256" t="s">
        <v>3680</v>
      </c>
      <c r="H872" s="256" t="s">
        <v>3681</v>
      </c>
      <c r="I872" s="256" t="s">
        <v>3682</v>
      </c>
      <c r="J872" s="250" t="s">
        <v>3670</v>
      </c>
    </row>
    <row r="873" spans="1:10" s="257" customFormat="1" ht="72">
      <c r="A873" s="248" t="s">
        <v>3654</v>
      </c>
      <c r="B873" s="93">
        <v>1003</v>
      </c>
      <c r="C873" s="211" t="s">
        <v>3655</v>
      </c>
      <c r="D873" s="249" t="s">
        <v>3656</v>
      </c>
      <c r="E873" s="258" t="s">
        <v>3683</v>
      </c>
      <c r="F873" s="259" t="s">
        <v>3684</v>
      </c>
      <c r="G873" s="256" t="s">
        <v>3685</v>
      </c>
      <c r="H873" s="256" t="s">
        <v>1411</v>
      </c>
      <c r="I873" s="256" t="s">
        <v>3686</v>
      </c>
      <c r="J873" s="250" t="s">
        <v>3687</v>
      </c>
    </row>
    <row r="874" spans="1:10" s="257" customFormat="1" ht="72">
      <c r="A874" s="248" t="s">
        <v>3654</v>
      </c>
      <c r="B874" s="93">
        <v>1003</v>
      </c>
      <c r="C874" s="211" t="s">
        <v>3655</v>
      </c>
      <c r="D874" s="249" t="s">
        <v>3656</v>
      </c>
      <c r="E874" s="258" t="s">
        <v>3688</v>
      </c>
      <c r="F874" s="259" t="s">
        <v>3689</v>
      </c>
      <c r="G874" s="256" t="s">
        <v>3690</v>
      </c>
      <c r="H874" s="256" t="s">
        <v>3691</v>
      </c>
      <c r="I874" s="256" t="s">
        <v>3692</v>
      </c>
      <c r="J874" s="250" t="s">
        <v>3693</v>
      </c>
    </row>
    <row r="875" spans="1:10" s="257" customFormat="1" ht="84">
      <c r="A875" s="248" t="s">
        <v>3654</v>
      </c>
      <c r="B875" s="93">
        <v>1003</v>
      </c>
      <c r="C875" s="211" t="s">
        <v>3655</v>
      </c>
      <c r="D875" s="249" t="s">
        <v>3656</v>
      </c>
      <c r="E875" s="258" t="s">
        <v>3694</v>
      </c>
      <c r="F875" s="259" t="s">
        <v>3695</v>
      </c>
      <c r="G875" s="256" t="s">
        <v>3685</v>
      </c>
      <c r="H875" s="256" t="s">
        <v>1411</v>
      </c>
      <c r="I875" s="256" t="s">
        <v>3686</v>
      </c>
      <c r="J875" s="250" t="s">
        <v>3696</v>
      </c>
    </row>
    <row r="876" spans="1:10" s="257" customFormat="1" ht="84">
      <c r="A876" s="248" t="s">
        <v>3654</v>
      </c>
      <c r="B876" s="93">
        <v>1003</v>
      </c>
      <c r="C876" s="211" t="s">
        <v>3655</v>
      </c>
      <c r="D876" s="249" t="s">
        <v>3656</v>
      </c>
      <c r="E876" s="258" t="s">
        <v>3697</v>
      </c>
      <c r="F876" s="259" t="s">
        <v>3698</v>
      </c>
      <c r="G876" s="256" t="s">
        <v>2868</v>
      </c>
      <c r="H876" s="256" t="s">
        <v>3699</v>
      </c>
      <c r="I876" s="256" t="s">
        <v>3546</v>
      </c>
      <c r="J876" s="250" t="s">
        <v>3670</v>
      </c>
    </row>
    <row r="877" spans="1:10" s="257" customFormat="1" ht="84">
      <c r="A877" s="248" t="s">
        <v>3654</v>
      </c>
      <c r="B877" s="93">
        <v>1003</v>
      </c>
      <c r="C877" s="211" t="s">
        <v>3655</v>
      </c>
      <c r="D877" s="249" t="s">
        <v>3656</v>
      </c>
      <c r="E877" s="258" t="s">
        <v>3700</v>
      </c>
      <c r="F877" s="259" t="s">
        <v>3701</v>
      </c>
      <c r="G877" s="256" t="s">
        <v>3702</v>
      </c>
      <c r="H877" s="256" t="s">
        <v>1924</v>
      </c>
      <c r="I877" s="256"/>
      <c r="J877" s="250" t="s">
        <v>3670</v>
      </c>
    </row>
    <row r="878" spans="1:10" s="257" customFormat="1" ht="84">
      <c r="A878" s="248" t="s">
        <v>3654</v>
      </c>
      <c r="B878" s="93">
        <v>1003</v>
      </c>
      <c r="C878" s="211" t="s">
        <v>3655</v>
      </c>
      <c r="D878" s="249" t="s">
        <v>3656</v>
      </c>
      <c r="E878" s="258" t="s">
        <v>3703</v>
      </c>
      <c r="F878" s="259" t="s">
        <v>3704</v>
      </c>
      <c r="G878" s="256"/>
      <c r="H878" s="256"/>
      <c r="I878" s="256"/>
      <c r="J878" s="250" t="s">
        <v>3670</v>
      </c>
    </row>
    <row r="879" spans="1:10" s="257" customFormat="1" ht="84">
      <c r="A879" s="248" t="s">
        <v>3654</v>
      </c>
      <c r="B879" s="93">
        <v>1003</v>
      </c>
      <c r="C879" s="211" t="s">
        <v>3655</v>
      </c>
      <c r="D879" s="249" t="s">
        <v>3656</v>
      </c>
      <c r="E879" s="258" t="s">
        <v>3705</v>
      </c>
      <c r="F879" s="259" t="s">
        <v>3706</v>
      </c>
      <c r="G879" s="256"/>
      <c r="H879" s="256"/>
      <c r="I879" s="256"/>
      <c r="J879" s="250" t="s">
        <v>3670</v>
      </c>
    </row>
    <row r="880" spans="1:10" s="257" customFormat="1" ht="84">
      <c r="A880" s="248" t="s">
        <v>3654</v>
      </c>
      <c r="B880" s="93">
        <v>1003</v>
      </c>
      <c r="C880" s="211" t="s">
        <v>3655</v>
      </c>
      <c r="D880" s="249" t="s">
        <v>3656</v>
      </c>
      <c r="E880" s="258" t="s">
        <v>3707</v>
      </c>
      <c r="F880" s="259" t="s">
        <v>3708</v>
      </c>
      <c r="G880" s="256"/>
      <c r="H880" s="256"/>
      <c r="I880" s="256"/>
      <c r="J880" s="250" t="s">
        <v>3670</v>
      </c>
    </row>
    <row r="881" spans="1:10" s="257" customFormat="1" ht="84">
      <c r="A881" s="248" t="s">
        <v>3654</v>
      </c>
      <c r="B881" s="93">
        <v>1003</v>
      </c>
      <c r="C881" s="211" t="s">
        <v>3655</v>
      </c>
      <c r="D881" s="249" t="s">
        <v>3656</v>
      </c>
      <c r="E881" s="258" t="s">
        <v>3709</v>
      </c>
      <c r="F881" s="259" t="s">
        <v>3710</v>
      </c>
      <c r="G881" s="256"/>
      <c r="H881" s="256"/>
      <c r="I881" s="256"/>
      <c r="J881" s="250" t="s">
        <v>3670</v>
      </c>
    </row>
    <row r="882" spans="1:10" s="257" customFormat="1" ht="96">
      <c r="A882" s="248" t="s">
        <v>3654</v>
      </c>
      <c r="B882" s="93">
        <v>1003</v>
      </c>
      <c r="C882" s="211" t="s">
        <v>3655</v>
      </c>
      <c r="D882" s="249" t="s">
        <v>3656</v>
      </c>
      <c r="E882" s="258" t="s">
        <v>3711</v>
      </c>
      <c r="F882" s="259" t="s">
        <v>3712</v>
      </c>
      <c r="G882" s="256"/>
      <c r="H882" s="256"/>
      <c r="I882" s="256"/>
      <c r="J882" s="250" t="s">
        <v>3670</v>
      </c>
    </row>
    <row r="883" spans="1:10" s="257" customFormat="1" ht="84">
      <c r="A883" s="248" t="s">
        <v>3654</v>
      </c>
      <c r="B883" s="93">
        <v>1003</v>
      </c>
      <c r="C883" s="211" t="s">
        <v>3655</v>
      </c>
      <c r="D883" s="249" t="s">
        <v>3656</v>
      </c>
      <c r="E883" s="258" t="s">
        <v>3713</v>
      </c>
      <c r="F883" s="259" t="s">
        <v>3714</v>
      </c>
      <c r="G883" s="256"/>
      <c r="H883" s="256"/>
      <c r="I883" s="256"/>
      <c r="J883" s="250" t="s">
        <v>3670</v>
      </c>
    </row>
    <row r="884" spans="1:10" s="257" customFormat="1" ht="96">
      <c r="A884" s="248" t="s">
        <v>3654</v>
      </c>
      <c r="B884" s="93">
        <v>1003</v>
      </c>
      <c r="C884" s="211" t="s">
        <v>3655</v>
      </c>
      <c r="D884" s="249" t="s">
        <v>3656</v>
      </c>
      <c r="E884" s="258" t="s">
        <v>3715</v>
      </c>
      <c r="F884" s="259" t="s">
        <v>3716</v>
      </c>
      <c r="G884" s="256"/>
      <c r="H884" s="256"/>
      <c r="I884" s="256"/>
      <c r="J884" s="250" t="s">
        <v>3670</v>
      </c>
    </row>
    <row r="885" spans="1:10" s="257" customFormat="1" ht="84">
      <c r="A885" s="248" t="s">
        <v>3654</v>
      </c>
      <c r="B885" s="93">
        <v>1003</v>
      </c>
      <c r="C885" s="211" t="s">
        <v>3655</v>
      </c>
      <c r="D885" s="249" t="s">
        <v>3656</v>
      </c>
      <c r="E885" s="258" t="s">
        <v>3717</v>
      </c>
      <c r="F885" s="259" t="s">
        <v>3718</v>
      </c>
      <c r="G885" s="256"/>
      <c r="H885" s="256"/>
      <c r="I885" s="256"/>
      <c r="J885" s="250" t="s">
        <v>3670</v>
      </c>
    </row>
    <row r="886" spans="1:10" s="257" customFormat="1" ht="84">
      <c r="A886" s="248" t="s">
        <v>3654</v>
      </c>
      <c r="B886" s="93">
        <v>1003</v>
      </c>
      <c r="C886" s="211" t="s">
        <v>3655</v>
      </c>
      <c r="D886" s="249" t="s">
        <v>3656</v>
      </c>
      <c r="E886" s="258" t="s">
        <v>3719</v>
      </c>
      <c r="F886" s="259" t="s">
        <v>3720</v>
      </c>
      <c r="G886" s="256"/>
      <c r="H886" s="256"/>
      <c r="I886" s="256"/>
      <c r="J886" s="250" t="s">
        <v>3670</v>
      </c>
    </row>
    <row r="887" spans="1:10" s="257" customFormat="1" ht="96">
      <c r="A887" s="248" t="s">
        <v>3654</v>
      </c>
      <c r="B887" s="93">
        <v>1003</v>
      </c>
      <c r="C887" s="211" t="s">
        <v>3655</v>
      </c>
      <c r="D887" s="249" t="s">
        <v>3656</v>
      </c>
      <c r="E887" s="258" t="s">
        <v>3171</v>
      </c>
      <c r="F887" s="259" t="s">
        <v>3721</v>
      </c>
      <c r="G887" s="256"/>
      <c r="H887" s="256"/>
      <c r="I887" s="256"/>
      <c r="J887" s="250" t="s">
        <v>3670</v>
      </c>
    </row>
    <row r="888" spans="1:10" s="257" customFormat="1" ht="84">
      <c r="A888" s="248" t="s">
        <v>3654</v>
      </c>
      <c r="B888" s="93">
        <v>1003</v>
      </c>
      <c r="C888" s="211" t="s">
        <v>3655</v>
      </c>
      <c r="D888" s="249" t="s">
        <v>3656</v>
      </c>
      <c r="E888" s="258" t="s">
        <v>3722</v>
      </c>
      <c r="F888" s="259" t="s">
        <v>3723</v>
      </c>
      <c r="G888" s="256"/>
      <c r="H888" s="256"/>
      <c r="I888" s="256"/>
      <c r="J888" s="250" t="s">
        <v>3670</v>
      </c>
    </row>
    <row r="889" spans="1:10" s="257" customFormat="1" ht="84">
      <c r="A889" s="248" t="s">
        <v>3654</v>
      </c>
      <c r="B889" s="93">
        <v>1003</v>
      </c>
      <c r="C889" s="211" t="s">
        <v>3655</v>
      </c>
      <c r="D889" s="249" t="s">
        <v>3656</v>
      </c>
      <c r="E889" s="258" t="s">
        <v>3724</v>
      </c>
      <c r="F889" s="259" t="s">
        <v>3725</v>
      </c>
      <c r="G889" s="256"/>
      <c r="H889" s="256"/>
      <c r="I889" s="256"/>
      <c r="J889" s="250" t="s">
        <v>3670</v>
      </c>
    </row>
    <row r="890" spans="1:10" s="257" customFormat="1" ht="96">
      <c r="A890" s="248" t="s">
        <v>3654</v>
      </c>
      <c r="B890" s="93">
        <v>1003</v>
      </c>
      <c r="C890" s="211" t="s">
        <v>3655</v>
      </c>
      <c r="D890" s="249" t="s">
        <v>3656</v>
      </c>
      <c r="E890" s="258" t="s">
        <v>3726</v>
      </c>
      <c r="F890" s="259" t="s">
        <v>3727</v>
      </c>
      <c r="G890" s="256"/>
      <c r="H890" s="256"/>
      <c r="I890" s="256"/>
      <c r="J890" s="250" t="s">
        <v>3670</v>
      </c>
    </row>
    <row r="891" spans="1:10" s="257" customFormat="1" ht="84">
      <c r="A891" s="248" t="s">
        <v>3654</v>
      </c>
      <c r="B891" s="93">
        <v>1003</v>
      </c>
      <c r="C891" s="211" t="s">
        <v>3655</v>
      </c>
      <c r="D891" s="249" t="s">
        <v>3656</v>
      </c>
      <c r="E891" s="258" t="s">
        <v>3728</v>
      </c>
      <c r="F891" s="259" t="s">
        <v>3729</v>
      </c>
      <c r="G891" s="256"/>
      <c r="H891" s="256"/>
      <c r="I891" s="256"/>
      <c r="J891" s="250" t="s">
        <v>3670</v>
      </c>
    </row>
    <row r="892" spans="1:10" s="257" customFormat="1" ht="84">
      <c r="A892" s="248" t="s">
        <v>3654</v>
      </c>
      <c r="B892" s="93">
        <v>1003</v>
      </c>
      <c r="C892" s="211" t="s">
        <v>3655</v>
      </c>
      <c r="D892" s="249" t="s">
        <v>3656</v>
      </c>
      <c r="E892" s="258" t="s">
        <v>3730</v>
      </c>
      <c r="F892" s="259" t="s">
        <v>3731</v>
      </c>
      <c r="G892" s="256"/>
      <c r="H892" s="256"/>
      <c r="I892" s="256"/>
      <c r="J892" s="250" t="s">
        <v>3670</v>
      </c>
    </row>
    <row r="893" spans="1:10" s="257" customFormat="1" ht="96">
      <c r="A893" s="248" t="s">
        <v>3654</v>
      </c>
      <c r="B893" s="93">
        <v>1003</v>
      </c>
      <c r="C893" s="211" t="s">
        <v>3655</v>
      </c>
      <c r="D893" s="249" t="s">
        <v>3656</v>
      </c>
      <c r="E893" s="258" t="s">
        <v>3732</v>
      </c>
      <c r="F893" s="259" t="s">
        <v>3733</v>
      </c>
      <c r="G893" s="256"/>
      <c r="H893" s="256"/>
      <c r="I893" s="256"/>
      <c r="J893" s="250" t="s">
        <v>3670</v>
      </c>
    </row>
    <row r="894" spans="1:10" s="257" customFormat="1" ht="72">
      <c r="A894" s="248" t="s">
        <v>3654</v>
      </c>
      <c r="B894" s="93">
        <v>1003</v>
      </c>
      <c r="C894" s="211" t="s">
        <v>3655</v>
      </c>
      <c r="D894" s="249" t="s">
        <v>3656</v>
      </c>
      <c r="E894" s="258" t="s">
        <v>3734</v>
      </c>
      <c r="F894" s="259" t="s">
        <v>3735</v>
      </c>
      <c r="G894" s="256"/>
      <c r="H894" s="256"/>
      <c r="I894" s="256"/>
      <c r="J894" s="250" t="s">
        <v>3670</v>
      </c>
    </row>
    <row r="895" spans="1:10" s="257" customFormat="1" ht="84">
      <c r="A895" s="248" t="s">
        <v>3654</v>
      </c>
      <c r="B895" s="93">
        <v>1003</v>
      </c>
      <c r="C895" s="211" t="s">
        <v>3655</v>
      </c>
      <c r="D895" s="249" t="s">
        <v>3656</v>
      </c>
      <c r="E895" s="258" t="s">
        <v>3736</v>
      </c>
      <c r="F895" s="259" t="s">
        <v>3737</v>
      </c>
      <c r="G895" s="256"/>
      <c r="H895" s="256"/>
      <c r="I895" s="256"/>
      <c r="J895" s="250" t="s">
        <v>3670</v>
      </c>
    </row>
    <row r="896" spans="1:10" s="257" customFormat="1" ht="96">
      <c r="A896" s="248" t="s">
        <v>3654</v>
      </c>
      <c r="B896" s="93">
        <v>1003</v>
      </c>
      <c r="C896" s="211" t="s">
        <v>3655</v>
      </c>
      <c r="D896" s="249" t="s">
        <v>3656</v>
      </c>
      <c r="E896" s="258" t="s">
        <v>3738</v>
      </c>
      <c r="F896" s="259" t="s">
        <v>3739</v>
      </c>
      <c r="G896" s="256"/>
      <c r="H896" s="256"/>
      <c r="I896" s="256"/>
      <c r="J896" s="250" t="s">
        <v>3670</v>
      </c>
    </row>
    <row r="897" spans="1:10" s="257" customFormat="1" ht="84">
      <c r="A897" s="248" t="s">
        <v>3654</v>
      </c>
      <c r="B897" s="93">
        <v>1003</v>
      </c>
      <c r="C897" s="211" t="s">
        <v>3655</v>
      </c>
      <c r="D897" s="249" t="s">
        <v>3656</v>
      </c>
      <c r="E897" s="258" t="s">
        <v>3740</v>
      </c>
      <c r="F897" s="259" t="s">
        <v>3741</v>
      </c>
      <c r="G897" s="256"/>
      <c r="H897" s="256"/>
      <c r="I897" s="256"/>
      <c r="J897" s="250" t="s">
        <v>3670</v>
      </c>
    </row>
    <row r="898" spans="1:10" s="257" customFormat="1" ht="72">
      <c r="A898" s="248" t="s">
        <v>3654</v>
      </c>
      <c r="B898" s="93">
        <v>1003</v>
      </c>
      <c r="C898" s="211" t="s">
        <v>3655</v>
      </c>
      <c r="D898" s="249" t="s">
        <v>3656</v>
      </c>
      <c r="E898" s="258" t="s">
        <v>3742</v>
      </c>
      <c r="F898" s="259" t="s">
        <v>3743</v>
      </c>
      <c r="G898" s="256"/>
      <c r="H898" s="256"/>
      <c r="I898" s="256"/>
      <c r="J898" s="250" t="s">
        <v>3670</v>
      </c>
    </row>
    <row r="899" spans="1:10" s="257" customFormat="1" ht="84">
      <c r="A899" s="248" t="s">
        <v>3654</v>
      </c>
      <c r="B899" s="93">
        <v>1003</v>
      </c>
      <c r="C899" s="211" t="s">
        <v>3655</v>
      </c>
      <c r="D899" s="249" t="s">
        <v>3656</v>
      </c>
      <c r="E899" s="258" t="s">
        <v>2866</v>
      </c>
      <c r="F899" s="259" t="s">
        <v>3744</v>
      </c>
      <c r="G899" s="256"/>
      <c r="H899" s="256"/>
      <c r="I899" s="256"/>
      <c r="J899" s="250" t="s">
        <v>3670</v>
      </c>
    </row>
    <row r="900" spans="1:10" s="257" customFormat="1" ht="84">
      <c r="A900" s="248" t="s">
        <v>3654</v>
      </c>
      <c r="B900" s="93">
        <v>1003</v>
      </c>
      <c r="C900" s="211" t="s">
        <v>3655</v>
      </c>
      <c r="D900" s="249" t="s">
        <v>3656</v>
      </c>
      <c r="E900" s="258" t="s">
        <v>3745</v>
      </c>
      <c r="F900" s="259" t="s">
        <v>3746</v>
      </c>
      <c r="G900" s="256"/>
      <c r="H900" s="256"/>
      <c r="I900" s="256"/>
      <c r="J900" s="250" t="s">
        <v>3670</v>
      </c>
    </row>
    <row r="901" spans="1:10" s="257" customFormat="1" ht="84">
      <c r="A901" s="248" t="s">
        <v>3654</v>
      </c>
      <c r="B901" s="93">
        <v>1003</v>
      </c>
      <c r="C901" s="211" t="s">
        <v>3655</v>
      </c>
      <c r="D901" s="249" t="s">
        <v>3656</v>
      </c>
      <c r="E901" s="258" t="s">
        <v>3747</v>
      </c>
      <c r="F901" s="259" t="s">
        <v>3748</v>
      </c>
      <c r="G901" s="256"/>
      <c r="H901" s="256"/>
      <c r="I901" s="256"/>
      <c r="J901" s="250" t="s">
        <v>3670</v>
      </c>
    </row>
    <row r="902" spans="1:10" s="257" customFormat="1" ht="84">
      <c r="A902" s="248" t="s">
        <v>3654</v>
      </c>
      <c r="B902" s="93">
        <v>1003</v>
      </c>
      <c r="C902" s="211" t="s">
        <v>3655</v>
      </c>
      <c r="D902" s="249" t="s">
        <v>3656</v>
      </c>
      <c r="E902" s="258" t="s">
        <v>3749</v>
      </c>
      <c r="F902" s="259" t="s">
        <v>3750</v>
      </c>
      <c r="G902" s="256"/>
      <c r="H902" s="256"/>
      <c r="I902" s="256"/>
      <c r="J902" s="250" t="s">
        <v>3670</v>
      </c>
    </row>
    <row r="903" spans="1:10" s="257" customFormat="1" ht="84">
      <c r="A903" s="248" t="s">
        <v>3654</v>
      </c>
      <c r="B903" s="93">
        <v>1003</v>
      </c>
      <c r="C903" s="211" t="s">
        <v>3655</v>
      </c>
      <c r="D903" s="249" t="s">
        <v>3656</v>
      </c>
      <c r="E903" s="258" t="s">
        <v>3751</v>
      </c>
      <c r="F903" s="259" t="s">
        <v>3752</v>
      </c>
      <c r="G903" s="256"/>
      <c r="H903" s="256"/>
      <c r="I903" s="256"/>
      <c r="J903" s="250" t="s">
        <v>3670</v>
      </c>
    </row>
    <row r="904" spans="1:10" s="257" customFormat="1" ht="96">
      <c r="A904" s="248" t="s">
        <v>3654</v>
      </c>
      <c r="B904" s="93">
        <v>1003</v>
      </c>
      <c r="C904" s="211" t="s">
        <v>3655</v>
      </c>
      <c r="D904" s="249" t="s">
        <v>3656</v>
      </c>
      <c r="E904" s="258" t="s">
        <v>3753</v>
      </c>
      <c r="F904" s="259" t="s">
        <v>3754</v>
      </c>
      <c r="G904" s="256"/>
      <c r="H904" s="256"/>
      <c r="I904" s="256"/>
      <c r="J904" s="250" t="s">
        <v>3670</v>
      </c>
    </row>
    <row r="905" spans="1:10" s="257" customFormat="1" ht="84">
      <c r="A905" s="248" t="s">
        <v>3654</v>
      </c>
      <c r="B905" s="93">
        <v>1003</v>
      </c>
      <c r="C905" s="211" t="s">
        <v>3655</v>
      </c>
      <c r="D905" s="249" t="s">
        <v>3656</v>
      </c>
      <c r="E905" s="258" t="s">
        <v>3755</v>
      </c>
      <c r="F905" s="259" t="s">
        <v>3756</v>
      </c>
      <c r="G905" s="256"/>
      <c r="H905" s="256"/>
      <c r="I905" s="256"/>
      <c r="J905" s="250" t="s">
        <v>3670</v>
      </c>
    </row>
    <row r="906" spans="1:10" s="257" customFormat="1" ht="84">
      <c r="A906" s="248" t="s">
        <v>3654</v>
      </c>
      <c r="B906" s="93">
        <v>1003</v>
      </c>
      <c r="C906" s="211" t="s">
        <v>3655</v>
      </c>
      <c r="D906" s="249" t="s">
        <v>3656</v>
      </c>
      <c r="E906" s="258" t="s">
        <v>3757</v>
      </c>
      <c r="F906" s="259" t="s">
        <v>3758</v>
      </c>
      <c r="G906" s="256"/>
      <c r="H906" s="256"/>
      <c r="I906" s="256"/>
      <c r="J906" s="250" t="s">
        <v>3670</v>
      </c>
    </row>
    <row r="907" spans="1:10" s="257" customFormat="1" ht="84">
      <c r="A907" s="248" t="s">
        <v>3654</v>
      </c>
      <c r="B907" s="93">
        <v>1003</v>
      </c>
      <c r="C907" s="211" t="s">
        <v>3655</v>
      </c>
      <c r="D907" s="249" t="s">
        <v>3656</v>
      </c>
      <c r="E907" s="258" t="s">
        <v>3759</v>
      </c>
      <c r="F907" s="259" t="s">
        <v>3760</v>
      </c>
      <c r="G907" s="256"/>
      <c r="H907" s="256"/>
      <c r="I907" s="256"/>
      <c r="J907" s="250" t="s">
        <v>3670</v>
      </c>
    </row>
    <row r="908" spans="1:10" s="257" customFormat="1" ht="72">
      <c r="A908" s="248" t="s">
        <v>3654</v>
      </c>
      <c r="B908" s="93">
        <v>1003</v>
      </c>
      <c r="C908" s="211" t="s">
        <v>3655</v>
      </c>
      <c r="D908" s="249" t="s">
        <v>3656</v>
      </c>
      <c r="E908" s="258" t="s">
        <v>3761</v>
      </c>
      <c r="F908" s="259" t="s">
        <v>3762</v>
      </c>
      <c r="G908" s="256"/>
      <c r="H908" s="256"/>
      <c r="I908" s="256"/>
      <c r="J908" s="250" t="s">
        <v>3670</v>
      </c>
    </row>
    <row r="909" spans="1:10" s="257" customFormat="1" ht="96">
      <c r="A909" s="248" t="s">
        <v>3654</v>
      </c>
      <c r="B909" s="93">
        <v>1003</v>
      </c>
      <c r="C909" s="211" t="s">
        <v>3655</v>
      </c>
      <c r="D909" s="249" t="s">
        <v>3656</v>
      </c>
      <c r="E909" s="258" t="s">
        <v>3763</v>
      </c>
      <c r="F909" s="259" t="s">
        <v>3764</v>
      </c>
      <c r="G909" s="256"/>
      <c r="H909" s="256"/>
      <c r="I909" s="256"/>
      <c r="J909" s="250" t="s">
        <v>3670</v>
      </c>
    </row>
    <row r="910" spans="1:10" s="257" customFormat="1" ht="84">
      <c r="A910" s="248" t="s">
        <v>3654</v>
      </c>
      <c r="B910" s="93">
        <v>1003</v>
      </c>
      <c r="C910" s="211" t="s">
        <v>3655</v>
      </c>
      <c r="D910" s="249" t="s">
        <v>3656</v>
      </c>
      <c r="E910" s="258" t="s">
        <v>3765</v>
      </c>
      <c r="F910" s="259" t="s">
        <v>3766</v>
      </c>
      <c r="G910" s="256"/>
      <c r="H910" s="256"/>
      <c r="I910" s="256"/>
      <c r="J910" s="250" t="s">
        <v>3670</v>
      </c>
    </row>
    <row r="911" spans="1:10" s="257" customFormat="1" ht="72">
      <c r="A911" s="248" t="s">
        <v>3654</v>
      </c>
      <c r="B911" s="93">
        <v>1003</v>
      </c>
      <c r="C911" s="211" t="s">
        <v>3655</v>
      </c>
      <c r="D911" s="249" t="s">
        <v>3656</v>
      </c>
      <c r="E911" s="258" t="s">
        <v>3767</v>
      </c>
      <c r="F911" s="259" t="s">
        <v>3768</v>
      </c>
      <c r="G911" s="256"/>
      <c r="H911" s="256"/>
      <c r="I911" s="256"/>
      <c r="J911" s="250" t="s">
        <v>3670</v>
      </c>
    </row>
    <row r="912" spans="1:10" s="257" customFormat="1" ht="96">
      <c r="A912" s="248" t="s">
        <v>3654</v>
      </c>
      <c r="B912" s="93">
        <v>1003</v>
      </c>
      <c r="C912" s="211" t="s">
        <v>3655</v>
      </c>
      <c r="D912" s="249" t="s">
        <v>3656</v>
      </c>
      <c r="E912" s="258" t="s">
        <v>3769</v>
      </c>
      <c r="F912" s="259" t="s">
        <v>3770</v>
      </c>
      <c r="G912" s="256"/>
      <c r="H912" s="256"/>
      <c r="I912" s="256"/>
      <c r="J912" s="250" t="s">
        <v>3670</v>
      </c>
    </row>
    <row r="913" spans="1:10" s="257" customFormat="1" ht="96">
      <c r="A913" s="248" t="s">
        <v>3654</v>
      </c>
      <c r="B913" s="93">
        <v>1003</v>
      </c>
      <c r="C913" s="211" t="s">
        <v>3655</v>
      </c>
      <c r="D913" s="249" t="s">
        <v>3656</v>
      </c>
      <c r="E913" s="258" t="s">
        <v>3771</v>
      </c>
      <c r="F913" s="259" t="s">
        <v>3772</v>
      </c>
      <c r="G913" s="256"/>
      <c r="H913" s="256"/>
      <c r="I913" s="256"/>
      <c r="J913" s="250" t="s">
        <v>3670</v>
      </c>
    </row>
    <row r="914" spans="1:10" s="261" customFormat="1" ht="48">
      <c r="A914" s="260" t="s">
        <v>724</v>
      </c>
      <c r="B914" s="205"/>
      <c r="C914" s="205" t="s">
        <v>3773</v>
      </c>
      <c r="D914" s="205" t="s">
        <v>3774</v>
      </c>
      <c r="E914" s="205" t="s">
        <v>917</v>
      </c>
      <c r="F914" s="205" t="s">
        <v>3775</v>
      </c>
      <c r="G914" s="205" t="s">
        <v>3776</v>
      </c>
      <c r="H914" s="205" t="s">
        <v>1974</v>
      </c>
      <c r="I914" s="205" t="s">
        <v>3777</v>
      </c>
      <c r="J914" s="205" t="s">
        <v>3778</v>
      </c>
    </row>
    <row r="915" spans="1:10" ht="45.75" customHeight="1">
      <c r="A915" s="1339" t="s">
        <v>730</v>
      </c>
      <c r="B915" s="75"/>
      <c r="C915" s="1334" t="s">
        <v>3779</v>
      </c>
      <c r="D915" s="1334" t="s">
        <v>3780</v>
      </c>
      <c r="E915" s="1334" t="s">
        <v>917</v>
      </c>
      <c r="F915" s="75" t="s">
        <v>3781</v>
      </c>
      <c r="G915" s="1334" t="s">
        <v>3782</v>
      </c>
      <c r="H915" s="1334" t="s">
        <v>3783</v>
      </c>
      <c r="I915" s="1334" t="s">
        <v>1422</v>
      </c>
      <c r="J915" s="1334" t="s">
        <v>3784</v>
      </c>
    </row>
    <row r="916" spans="1:10" ht="45.75" customHeight="1">
      <c r="A916" s="1340"/>
      <c r="B916" s="75"/>
      <c r="C916" s="1335"/>
      <c r="D916" s="1335"/>
      <c r="E916" s="1335"/>
      <c r="F916" s="75" t="s">
        <v>3785</v>
      </c>
      <c r="G916" s="1335"/>
      <c r="H916" s="1335"/>
      <c r="I916" s="1335"/>
      <c r="J916" s="1335"/>
    </row>
    <row r="917" spans="1:10" ht="45.75" customHeight="1">
      <c r="A917" s="1340"/>
      <c r="B917" s="75"/>
      <c r="C917" s="1335"/>
      <c r="D917" s="1335"/>
      <c r="E917" s="1335"/>
      <c r="F917" s="75" t="s">
        <v>3786</v>
      </c>
      <c r="G917" s="1335"/>
      <c r="H917" s="1335"/>
      <c r="I917" s="1335"/>
      <c r="J917" s="1335"/>
    </row>
    <row r="918" spans="1:10" ht="45.75" customHeight="1">
      <c r="A918" s="1340"/>
      <c r="B918" s="75"/>
      <c r="C918" s="1335"/>
      <c r="D918" s="1335"/>
      <c r="E918" s="1335"/>
      <c r="F918" s="75" t="s">
        <v>3787</v>
      </c>
      <c r="G918" s="1335"/>
      <c r="H918" s="1335"/>
      <c r="I918" s="1335"/>
      <c r="J918" s="1335"/>
    </row>
    <row r="919" spans="1:10" ht="45.75" customHeight="1">
      <c r="A919" s="1340"/>
      <c r="B919" s="75"/>
      <c r="C919" s="1335"/>
      <c r="D919" s="1335"/>
      <c r="E919" s="1336"/>
      <c r="F919" s="75" t="s">
        <v>3788</v>
      </c>
      <c r="G919" s="1335"/>
      <c r="H919" s="1335"/>
      <c r="I919" s="1335"/>
      <c r="J919" s="1335"/>
    </row>
    <row r="920" spans="1:10">
      <c r="A920" s="1340"/>
      <c r="B920" s="97"/>
      <c r="C920" s="1335"/>
      <c r="D920" s="1335"/>
      <c r="E920" s="1334" t="s">
        <v>3789</v>
      </c>
      <c r="F920" s="82" t="s">
        <v>3790</v>
      </c>
      <c r="G920" s="1335"/>
      <c r="H920" s="1335"/>
      <c r="I920" s="1335"/>
      <c r="J920" s="1335"/>
    </row>
    <row r="921" spans="1:10">
      <c r="A921" s="1341"/>
      <c r="B921" s="97"/>
      <c r="C921" s="1336"/>
      <c r="D921" s="1336"/>
      <c r="E921" s="1336"/>
      <c r="F921" s="82" t="s">
        <v>3791</v>
      </c>
      <c r="G921" s="1336"/>
      <c r="H921" s="1336"/>
      <c r="I921" s="1336"/>
      <c r="J921" s="1336"/>
    </row>
    <row r="922" spans="1:10" ht="120">
      <c r="A922" s="75"/>
      <c r="B922" s="75"/>
      <c r="C922" s="75" t="s">
        <v>3792</v>
      </c>
      <c r="D922" s="75" t="s">
        <v>3793</v>
      </c>
      <c r="E922" s="75" t="s">
        <v>917</v>
      </c>
      <c r="F922" s="75" t="s">
        <v>3794</v>
      </c>
      <c r="G922" s="75" t="s">
        <v>3195</v>
      </c>
      <c r="H922" s="75" t="s">
        <v>2502</v>
      </c>
      <c r="I922" s="75" t="s">
        <v>3795</v>
      </c>
      <c r="J922" s="133" t="s">
        <v>3796</v>
      </c>
    </row>
    <row r="923" spans="1:10" ht="149.25" customHeight="1">
      <c r="A923" s="97"/>
      <c r="B923" s="97"/>
      <c r="C923" s="97"/>
      <c r="D923" s="97"/>
      <c r="E923" s="82" t="s">
        <v>937</v>
      </c>
      <c r="F923" s="75" t="s">
        <v>3794</v>
      </c>
      <c r="G923" s="82" t="s">
        <v>3797</v>
      </c>
      <c r="H923" s="82" t="s">
        <v>3798</v>
      </c>
      <c r="I923" s="82" t="s">
        <v>3799</v>
      </c>
      <c r="J923" s="82" t="s">
        <v>3800</v>
      </c>
    </row>
    <row r="924" spans="1:10" ht="147" customHeight="1">
      <c r="A924" s="97"/>
      <c r="B924" s="97"/>
      <c r="C924" s="97"/>
      <c r="D924" s="97"/>
      <c r="E924" s="262" t="s">
        <v>1067</v>
      </c>
      <c r="F924" s="75" t="s">
        <v>3794</v>
      </c>
      <c r="G924" s="82" t="s">
        <v>3797</v>
      </c>
      <c r="H924" s="82" t="s">
        <v>3798</v>
      </c>
      <c r="I924" s="82" t="s">
        <v>3799</v>
      </c>
      <c r="J924" s="82" t="s">
        <v>3800</v>
      </c>
    </row>
    <row r="925" spans="1:10" ht="150.75" customHeight="1">
      <c r="A925" s="97"/>
      <c r="B925" s="97"/>
      <c r="C925" s="97"/>
      <c r="D925" s="97"/>
      <c r="E925" s="82" t="s">
        <v>939</v>
      </c>
      <c r="F925" s="75" t="s">
        <v>3794</v>
      </c>
      <c r="G925" s="82" t="s">
        <v>3382</v>
      </c>
      <c r="H925" s="82" t="s">
        <v>2634</v>
      </c>
      <c r="I925" s="82" t="s">
        <v>3801</v>
      </c>
      <c r="J925" s="82" t="s">
        <v>3800</v>
      </c>
    </row>
    <row r="926" spans="1:10" ht="51.75" customHeight="1">
      <c r="A926" s="263" t="s">
        <v>3802</v>
      </c>
      <c r="B926" s="233"/>
      <c r="C926" s="264" t="s">
        <v>3803</v>
      </c>
      <c r="D926" s="264" t="s">
        <v>3804</v>
      </c>
      <c r="E926" s="233" t="s">
        <v>3805</v>
      </c>
      <c r="F926" s="233" t="s">
        <v>658</v>
      </c>
      <c r="G926" s="233" t="s">
        <v>3806</v>
      </c>
      <c r="H926" s="233" t="s">
        <v>1402</v>
      </c>
      <c r="I926" s="233" t="s">
        <v>2038</v>
      </c>
      <c r="J926" s="233" t="s">
        <v>3807</v>
      </c>
    </row>
    <row r="927" spans="1:10" ht="76.5">
      <c r="A927" s="263" t="s">
        <v>3802</v>
      </c>
      <c r="B927" s="233"/>
      <c r="C927" s="264" t="s">
        <v>3803</v>
      </c>
      <c r="D927" s="264" t="s">
        <v>3804</v>
      </c>
      <c r="E927" s="233" t="s">
        <v>3808</v>
      </c>
      <c r="F927" s="233" t="s">
        <v>3809</v>
      </c>
      <c r="G927" s="233" t="s">
        <v>3810</v>
      </c>
      <c r="H927" s="233" t="s">
        <v>1402</v>
      </c>
      <c r="I927" s="233" t="s">
        <v>2967</v>
      </c>
      <c r="J927" s="233" t="s">
        <v>3811</v>
      </c>
    </row>
    <row r="928" spans="1:10" ht="76.5">
      <c r="A928" s="263" t="s">
        <v>3802</v>
      </c>
      <c r="B928" s="233"/>
      <c r="C928" s="264" t="s">
        <v>3803</v>
      </c>
      <c r="D928" s="264" t="s">
        <v>3804</v>
      </c>
      <c r="E928" s="233" t="s">
        <v>3812</v>
      </c>
      <c r="F928" s="233" t="s">
        <v>3813</v>
      </c>
      <c r="G928" s="233" t="s">
        <v>3814</v>
      </c>
      <c r="H928" s="233" t="s">
        <v>1090</v>
      </c>
      <c r="I928" s="233" t="s">
        <v>3815</v>
      </c>
      <c r="J928" s="233" t="s">
        <v>3816</v>
      </c>
    </row>
    <row r="929" spans="1:11" ht="76.5">
      <c r="A929" s="263" t="s">
        <v>3802</v>
      </c>
      <c r="B929" s="265"/>
      <c r="C929" s="264" t="s">
        <v>3803</v>
      </c>
      <c r="D929" s="264" t="s">
        <v>3804</v>
      </c>
      <c r="E929" s="265" t="s">
        <v>2954</v>
      </c>
      <c r="F929" s="233" t="s">
        <v>658</v>
      </c>
      <c r="G929" s="233" t="s">
        <v>3817</v>
      </c>
      <c r="H929" s="233" t="s">
        <v>1293</v>
      </c>
      <c r="I929" s="233" t="s">
        <v>2967</v>
      </c>
      <c r="J929" s="233" t="s">
        <v>3818</v>
      </c>
    </row>
    <row r="930" spans="1:11" ht="76.5">
      <c r="A930" s="263" t="s">
        <v>3802</v>
      </c>
      <c r="B930" s="265"/>
      <c r="C930" s="264" t="s">
        <v>3803</v>
      </c>
      <c r="D930" s="264" t="s">
        <v>3804</v>
      </c>
      <c r="E930" s="265" t="s">
        <v>3819</v>
      </c>
      <c r="F930" s="233" t="s">
        <v>658</v>
      </c>
      <c r="G930" s="233" t="s">
        <v>3820</v>
      </c>
      <c r="H930" s="233" t="s">
        <v>3821</v>
      </c>
      <c r="I930" s="233" t="s">
        <v>3822</v>
      </c>
      <c r="J930" s="233" t="s">
        <v>3823</v>
      </c>
    </row>
    <row r="931" spans="1:11" ht="76.5">
      <c r="A931" s="263" t="s">
        <v>3802</v>
      </c>
      <c r="B931" s="265"/>
      <c r="C931" s="264" t="s">
        <v>3803</v>
      </c>
      <c r="D931" s="264" t="s">
        <v>3804</v>
      </c>
      <c r="E931" s="265" t="s">
        <v>3824</v>
      </c>
      <c r="F931" s="233" t="s">
        <v>658</v>
      </c>
      <c r="G931" s="233" t="s">
        <v>3002</v>
      </c>
      <c r="H931" s="233" t="s">
        <v>1039</v>
      </c>
      <c r="I931" s="233" t="s">
        <v>3167</v>
      </c>
      <c r="J931" s="233" t="s">
        <v>3825</v>
      </c>
    </row>
    <row r="932" spans="1:11" ht="76.5">
      <c r="A932" s="263" t="s">
        <v>3802</v>
      </c>
      <c r="B932" s="265"/>
      <c r="C932" s="264" t="s">
        <v>3803</v>
      </c>
      <c r="D932" s="264" t="s">
        <v>3804</v>
      </c>
      <c r="E932" s="265" t="s">
        <v>3826</v>
      </c>
      <c r="F932" s="233" t="s">
        <v>658</v>
      </c>
      <c r="G932" s="233" t="s">
        <v>3827</v>
      </c>
      <c r="H932" s="233" t="s">
        <v>3828</v>
      </c>
      <c r="I932" s="233" t="s">
        <v>1309</v>
      </c>
      <c r="J932" s="233" t="s">
        <v>3825</v>
      </c>
    </row>
    <row r="933" spans="1:11" ht="76.5">
      <c r="A933" s="263" t="s">
        <v>3802</v>
      </c>
      <c r="B933" s="265"/>
      <c r="C933" s="264" t="s">
        <v>3803</v>
      </c>
      <c r="D933" s="264" t="s">
        <v>3804</v>
      </c>
      <c r="E933" s="265" t="s">
        <v>3829</v>
      </c>
      <c r="F933" s="233" t="s">
        <v>658</v>
      </c>
      <c r="G933" s="233" t="s">
        <v>3830</v>
      </c>
      <c r="H933" s="233" t="s">
        <v>1547</v>
      </c>
      <c r="I933" s="233" t="s">
        <v>3831</v>
      </c>
      <c r="J933" s="233" t="s">
        <v>3825</v>
      </c>
    </row>
    <row r="934" spans="1:11" ht="76.5">
      <c r="A934" s="263" t="s">
        <v>3802</v>
      </c>
      <c r="B934" s="265"/>
      <c r="C934" s="264" t="s">
        <v>3803</v>
      </c>
      <c r="D934" s="264" t="s">
        <v>3804</v>
      </c>
      <c r="E934" s="265" t="s">
        <v>3832</v>
      </c>
      <c r="F934" s="233" t="s">
        <v>658</v>
      </c>
      <c r="G934" s="233" t="s">
        <v>3833</v>
      </c>
      <c r="H934" s="233" t="s">
        <v>3834</v>
      </c>
      <c r="I934" s="233" t="s">
        <v>3835</v>
      </c>
      <c r="J934" s="233" t="s">
        <v>3836</v>
      </c>
    </row>
    <row r="935" spans="1:11" ht="76.5">
      <c r="A935" s="263" t="s">
        <v>3802</v>
      </c>
      <c r="B935" s="265"/>
      <c r="C935" s="264" t="s">
        <v>3803</v>
      </c>
      <c r="D935" s="264" t="s">
        <v>3804</v>
      </c>
      <c r="E935" s="265" t="s">
        <v>3837</v>
      </c>
      <c r="F935" s="233" t="s">
        <v>3809</v>
      </c>
      <c r="G935" s="233" t="s">
        <v>3838</v>
      </c>
      <c r="H935" s="233" t="s">
        <v>2864</v>
      </c>
      <c r="I935" s="233" t="s">
        <v>1394</v>
      </c>
      <c r="J935" s="233" t="s">
        <v>3839</v>
      </c>
    </row>
    <row r="936" spans="1:11" ht="76.5">
      <c r="A936" s="263" t="s">
        <v>3802</v>
      </c>
      <c r="B936" s="265"/>
      <c r="C936" s="264" t="s">
        <v>3803</v>
      </c>
      <c r="D936" s="264" t="s">
        <v>3804</v>
      </c>
      <c r="E936" s="265" t="s">
        <v>3840</v>
      </c>
      <c r="F936" s="233" t="s">
        <v>3809</v>
      </c>
      <c r="G936" s="233" t="s">
        <v>3841</v>
      </c>
      <c r="H936" s="233" t="s">
        <v>1039</v>
      </c>
      <c r="I936" s="233" t="s">
        <v>3842</v>
      </c>
      <c r="J936" s="233" t="s">
        <v>3839</v>
      </c>
    </row>
    <row r="937" spans="1:11" ht="76.5">
      <c r="A937" s="263" t="s">
        <v>3802</v>
      </c>
      <c r="B937" s="265"/>
      <c r="C937" s="264" t="s">
        <v>3803</v>
      </c>
      <c r="D937" s="264" t="s">
        <v>3804</v>
      </c>
      <c r="E937" s="265" t="s">
        <v>3843</v>
      </c>
      <c r="F937" s="233" t="s">
        <v>3809</v>
      </c>
      <c r="G937" s="233" t="s">
        <v>3844</v>
      </c>
      <c r="H937" s="233" t="s">
        <v>3845</v>
      </c>
      <c r="I937" s="233" t="s">
        <v>1279</v>
      </c>
      <c r="J937" s="233" t="s">
        <v>3839</v>
      </c>
    </row>
    <row r="938" spans="1:11" ht="76.5">
      <c r="A938" s="263" t="s">
        <v>3802</v>
      </c>
      <c r="B938" s="266"/>
      <c r="C938" s="264" t="s">
        <v>3803</v>
      </c>
      <c r="D938" s="264" t="s">
        <v>3804</v>
      </c>
      <c r="E938" s="233" t="s">
        <v>3846</v>
      </c>
      <c r="F938" s="233" t="s">
        <v>3809</v>
      </c>
      <c r="G938" s="265" t="s">
        <v>3847</v>
      </c>
      <c r="H938" s="265" t="s">
        <v>2112</v>
      </c>
      <c r="I938" s="265" t="s">
        <v>1529</v>
      </c>
      <c r="J938" s="265" t="s">
        <v>3848</v>
      </c>
    </row>
    <row r="939" spans="1:11" ht="135">
      <c r="A939" s="267">
        <v>23000</v>
      </c>
      <c r="B939" s="267">
        <v>117</v>
      </c>
      <c r="C939" s="267" t="s">
        <v>3849</v>
      </c>
      <c r="D939" s="267" t="s">
        <v>3850</v>
      </c>
      <c r="E939" s="267" t="s">
        <v>917</v>
      </c>
      <c r="F939" s="267" t="s">
        <v>3851</v>
      </c>
      <c r="G939" s="267" t="s">
        <v>3852</v>
      </c>
      <c r="H939" s="267" t="s">
        <v>3853</v>
      </c>
      <c r="I939" s="267" t="s">
        <v>1304</v>
      </c>
      <c r="J939" s="268" t="s">
        <v>3854</v>
      </c>
    </row>
    <row r="940" spans="1:11" ht="30.75">
      <c r="A940" s="269"/>
      <c r="B940" s="269">
        <v>41</v>
      </c>
      <c r="C940" s="269"/>
      <c r="D940" s="269"/>
      <c r="E940" s="270" t="s">
        <v>1715</v>
      </c>
      <c r="F940" s="270" t="s">
        <v>3855</v>
      </c>
      <c r="G940" s="269" t="s">
        <v>2006</v>
      </c>
      <c r="H940" s="269" t="s">
        <v>3856</v>
      </c>
      <c r="I940" s="269" t="s">
        <v>1622</v>
      </c>
      <c r="J940" s="269" t="s">
        <v>3857</v>
      </c>
    </row>
    <row r="941" spans="1:11" ht="30">
      <c r="A941" s="269"/>
      <c r="B941" s="269">
        <v>41</v>
      </c>
      <c r="C941" s="269"/>
      <c r="D941" s="269"/>
      <c r="E941" s="270" t="s">
        <v>3858</v>
      </c>
      <c r="F941" s="271" t="s">
        <v>3859</v>
      </c>
      <c r="G941" s="269" t="s">
        <v>2006</v>
      </c>
      <c r="H941" s="269" t="s">
        <v>3856</v>
      </c>
      <c r="I941" s="269" t="s">
        <v>1622</v>
      </c>
      <c r="J941" s="269" t="s">
        <v>3857</v>
      </c>
    </row>
    <row r="942" spans="1:11" ht="45">
      <c r="A942" s="269"/>
      <c r="B942" s="269">
        <v>117</v>
      </c>
      <c r="C942" s="269"/>
      <c r="D942" s="269"/>
      <c r="E942" s="270" t="s">
        <v>3860</v>
      </c>
      <c r="F942" s="271" t="s">
        <v>3861</v>
      </c>
      <c r="G942" s="269" t="s">
        <v>3862</v>
      </c>
      <c r="H942" s="269" t="s">
        <v>3863</v>
      </c>
      <c r="I942" s="269" t="s">
        <v>3864</v>
      </c>
      <c r="J942" s="269" t="s">
        <v>3865</v>
      </c>
    </row>
    <row r="943" spans="1:11" ht="45.75">
      <c r="A943" s="269"/>
      <c r="B943" s="269">
        <v>117</v>
      </c>
      <c r="C943" s="269"/>
      <c r="D943" s="269"/>
      <c r="E943" s="270" t="s">
        <v>3866</v>
      </c>
      <c r="F943" s="271" t="s">
        <v>3867</v>
      </c>
      <c r="G943" s="269" t="s">
        <v>3862</v>
      </c>
      <c r="H943" s="269" t="s">
        <v>3863</v>
      </c>
      <c r="I943" s="269" t="s">
        <v>3864</v>
      </c>
      <c r="J943" s="269" t="s">
        <v>3865</v>
      </c>
    </row>
    <row r="944" spans="1:11" ht="126">
      <c r="A944" s="75">
        <v>29700</v>
      </c>
      <c r="B944" s="75"/>
      <c r="C944" s="272" t="s">
        <v>3868</v>
      </c>
      <c r="D944" s="75" t="s">
        <v>3869</v>
      </c>
      <c r="E944" s="75" t="s">
        <v>2930</v>
      </c>
      <c r="F944" s="273" t="s">
        <v>3870</v>
      </c>
      <c r="G944" s="75" t="s">
        <v>3871</v>
      </c>
      <c r="H944" s="75" t="s">
        <v>1809</v>
      </c>
      <c r="I944" s="75" t="s">
        <v>3872</v>
      </c>
      <c r="J944" s="274" t="s">
        <v>3873</v>
      </c>
      <c r="K944" s="275"/>
    </row>
    <row r="945" spans="1:11" ht="126">
      <c r="A945" s="75">
        <v>29700</v>
      </c>
      <c r="B945" s="97"/>
      <c r="C945" s="272" t="s">
        <v>3868</v>
      </c>
      <c r="D945" s="75" t="s">
        <v>3869</v>
      </c>
      <c r="E945" s="75" t="s">
        <v>2930</v>
      </c>
      <c r="F945" s="272" t="s">
        <v>3874</v>
      </c>
      <c r="G945" s="23" t="s">
        <v>3875</v>
      </c>
      <c r="H945" s="23" t="s">
        <v>3876</v>
      </c>
      <c r="I945" s="23" t="s">
        <v>3877</v>
      </c>
      <c r="J945" s="113" t="s">
        <v>3873</v>
      </c>
      <c r="K945" s="276"/>
    </row>
    <row r="946" spans="1:11" ht="126">
      <c r="A946" s="75">
        <v>29700</v>
      </c>
      <c r="B946" s="97"/>
      <c r="C946" s="272" t="s">
        <v>3868</v>
      </c>
      <c r="D946" s="75" t="s">
        <v>3869</v>
      </c>
      <c r="E946" s="75" t="s">
        <v>2930</v>
      </c>
      <c r="F946" s="272" t="s">
        <v>3878</v>
      </c>
      <c r="G946" s="23" t="s">
        <v>3879</v>
      </c>
      <c r="H946" s="23" t="s">
        <v>1355</v>
      </c>
      <c r="I946" s="23" t="s">
        <v>3880</v>
      </c>
      <c r="J946" s="113" t="s">
        <v>3873</v>
      </c>
      <c r="K946" s="276"/>
    </row>
    <row r="947" spans="1:11" ht="126">
      <c r="A947" s="75">
        <v>29700</v>
      </c>
      <c r="B947" s="97"/>
      <c r="C947" s="272" t="s">
        <v>3868</v>
      </c>
      <c r="D947" s="75" t="s">
        <v>3869</v>
      </c>
      <c r="E947" s="75" t="s">
        <v>2930</v>
      </c>
      <c r="F947" s="272" t="s">
        <v>3881</v>
      </c>
      <c r="G947" s="23" t="s">
        <v>3882</v>
      </c>
      <c r="H947" s="23" t="s">
        <v>1809</v>
      </c>
      <c r="I947" s="23" t="s">
        <v>3883</v>
      </c>
      <c r="J947" s="113" t="s">
        <v>3884</v>
      </c>
      <c r="K947" s="276"/>
    </row>
    <row r="948" spans="1:11" ht="126">
      <c r="A948" s="75">
        <v>29700</v>
      </c>
      <c r="B948" s="97"/>
      <c r="C948" s="272" t="s">
        <v>3868</v>
      </c>
      <c r="D948" s="75" t="s">
        <v>3869</v>
      </c>
      <c r="E948" s="75" t="s">
        <v>2930</v>
      </c>
      <c r="F948" s="272" t="s">
        <v>3885</v>
      </c>
      <c r="G948" s="23" t="s">
        <v>3886</v>
      </c>
      <c r="H948" s="23" t="s">
        <v>1559</v>
      </c>
      <c r="I948" s="23" t="s">
        <v>2541</v>
      </c>
      <c r="J948" s="113" t="s">
        <v>3873</v>
      </c>
      <c r="K948" s="276"/>
    </row>
    <row r="949" spans="1:11" ht="126">
      <c r="A949" s="75">
        <v>29700</v>
      </c>
      <c r="B949" s="97"/>
      <c r="C949" s="272" t="s">
        <v>3868</v>
      </c>
      <c r="D949" s="75" t="s">
        <v>3869</v>
      </c>
      <c r="E949" s="75" t="s">
        <v>2930</v>
      </c>
      <c r="F949" s="272" t="s">
        <v>3887</v>
      </c>
      <c r="G949" s="23" t="s">
        <v>3888</v>
      </c>
      <c r="H949" s="23" t="s">
        <v>1704</v>
      </c>
      <c r="I949" s="23" t="s">
        <v>3889</v>
      </c>
      <c r="J949" s="113" t="s">
        <v>3890</v>
      </c>
      <c r="K949" s="276"/>
    </row>
    <row r="950" spans="1:11" ht="126">
      <c r="A950" s="75">
        <v>29700</v>
      </c>
      <c r="B950" s="97"/>
      <c r="C950" s="272" t="s">
        <v>3868</v>
      </c>
      <c r="D950" s="75" t="s">
        <v>3869</v>
      </c>
      <c r="E950" s="75" t="s">
        <v>2930</v>
      </c>
      <c r="F950" s="272" t="s">
        <v>3891</v>
      </c>
      <c r="G950" s="23" t="s">
        <v>3892</v>
      </c>
      <c r="H950" s="23" t="s">
        <v>3893</v>
      </c>
      <c r="I950" s="23" t="s">
        <v>1351</v>
      </c>
      <c r="J950" s="113" t="s">
        <v>3873</v>
      </c>
      <c r="K950" s="276"/>
    </row>
    <row r="951" spans="1:11" ht="126">
      <c r="A951" s="75">
        <v>29700</v>
      </c>
      <c r="B951" s="75"/>
      <c r="C951" s="272" t="s">
        <v>3868</v>
      </c>
      <c r="D951" s="75" t="s">
        <v>3869</v>
      </c>
      <c r="E951" s="75" t="s">
        <v>2930</v>
      </c>
      <c r="F951" s="273" t="s">
        <v>3870</v>
      </c>
      <c r="G951" s="75" t="s">
        <v>3871</v>
      </c>
      <c r="H951" s="75" t="s">
        <v>1809</v>
      </c>
      <c r="I951" s="75" t="s">
        <v>3872</v>
      </c>
      <c r="J951" s="274" t="s">
        <v>3873</v>
      </c>
      <c r="K951" s="275"/>
    </row>
    <row r="952" spans="1:11" ht="126">
      <c r="A952" s="75">
        <v>29700</v>
      </c>
      <c r="B952" s="97"/>
      <c r="C952" s="272" t="s">
        <v>3868</v>
      </c>
      <c r="D952" s="75" t="s">
        <v>3869</v>
      </c>
      <c r="E952" s="75" t="s">
        <v>2930</v>
      </c>
      <c r="F952" s="272" t="s">
        <v>3874</v>
      </c>
      <c r="G952" s="23" t="s">
        <v>3875</v>
      </c>
      <c r="H952" s="23" t="s">
        <v>3876</v>
      </c>
      <c r="I952" s="23" t="s">
        <v>3877</v>
      </c>
      <c r="J952" s="113" t="s">
        <v>3873</v>
      </c>
      <c r="K952" s="276"/>
    </row>
    <row r="953" spans="1:11" ht="126">
      <c r="A953" s="75">
        <v>29700</v>
      </c>
      <c r="B953" s="97"/>
      <c r="C953" s="272" t="s">
        <v>3868</v>
      </c>
      <c r="D953" s="75" t="s">
        <v>3869</v>
      </c>
      <c r="E953" s="75" t="s">
        <v>2930</v>
      </c>
      <c r="F953" s="272" t="s">
        <v>3878</v>
      </c>
      <c r="G953" s="23" t="s">
        <v>3879</v>
      </c>
      <c r="H953" s="23" t="s">
        <v>1355</v>
      </c>
      <c r="I953" s="23" t="s">
        <v>3880</v>
      </c>
      <c r="J953" s="113" t="s">
        <v>3873</v>
      </c>
      <c r="K953" s="276"/>
    </row>
    <row r="954" spans="1:11" ht="126">
      <c r="A954" s="75">
        <v>29700</v>
      </c>
      <c r="B954" s="97"/>
      <c r="C954" s="272" t="s">
        <v>3868</v>
      </c>
      <c r="D954" s="75" t="s">
        <v>3869</v>
      </c>
      <c r="E954" s="75" t="s">
        <v>2930</v>
      </c>
      <c r="F954" s="272" t="s">
        <v>3881</v>
      </c>
      <c r="G954" s="23" t="s">
        <v>3882</v>
      </c>
      <c r="H954" s="23" t="s">
        <v>1809</v>
      </c>
      <c r="I954" s="23" t="s">
        <v>3883</v>
      </c>
      <c r="J954" s="113" t="s">
        <v>3884</v>
      </c>
      <c r="K954" s="276"/>
    </row>
    <row r="955" spans="1:11" ht="126">
      <c r="A955" s="75">
        <v>29700</v>
      </c>
      <c r="B955" s="97"/>
      <c r="C955" s="272" t="s">
        <v>3868</v>
      </c>
      <c r="D955" s="75" t="s">
        <v>3869</v>
      </c>
      <c r="E955" s="75" t="s">
        <v>2930</v>
      </c>
      <c r="F955" s="272" t="s">
        <v>3885</v>
      </c>
      <c r="G955" s="23" t="s">
        <v>3886</v>
      </c>
      <c r="H955" s="23" t="s">
        <v>1559</v>
      </c>
      <c r="I955" s="23" t="s">
        <v>2541</v>
      </c>
      <c r="J955" s="113" t="s">
        <v>3873</v>
      </c>
      <c r="K955" s="276"/>
    </row>
    <row r="956" spans="1:11" ht="126">
      <c r="A956" s="75">
        <v>29700</v>
      </c>
      <c r="B956" s="97"/>
      <c r="C956" s="272" t="s">
        <v>3868</v>
      </c>
      <c r="D956" s="75" t="s">
        <v>3869</v>
      </c>
      <c r="E956" s="75" t="s">
        <v>2930</v>
      </c>
      <c r="F956" s="272" t="s">
        <v>3887</v>
      </c>
      <c r="G956" s="23" t="s">
        <v>3888</v>
      </c>
      <c r="H956" s="23" t="s">
        <v>1704</v>
      </c>
      <c r="I956" s="23" t="s">
        <v>3889</v>
      </c>
      <c r="J956" s="113" t="s">
        <v>3890</v>
      </c>
      <c r="K956" s="276"/>
    </row>
    <row r="957" spans="1:11" ht="126">
      <c r="A957" s="75">
        <v>29700</v>
      </c>
      <c r="B957" s="97"/>
      <c r="C957" s="272" t="s">
        <v>3868</v>
      </c>
      <c r="D957" s="75" t="s">
        <v>3869</v>
      </c>
      <c r="E957" s="75" t="s">
        <v>2930</v>
      </c>
      <c r="F957" s="272" t="s">
        <v>3891</v>
      </c>
      <c r="G957" s="23" t="s">
        <v>3892</v>
      </c>
      <c r="H957" s="23" t="s">
        <v>3893</v>
      </c>
      <c r="I957" s="23" t="s">
        <v>1351</v>
      </c>
      <c r="J957" s="113" t="s">
        <v>3873</v>
      </c>
      <c r="K957" s="276"/>
    </row>
    <row r="958" spans="1:11" ht="84">
      <c r="A958" s="74" t="s">
        <v>761</v>
      </c>
      <c r="B958" s="75">
        <v>16002</v>
      </c>
      <c r="C958" s="75" t="s">
        <v>3894</v>
      </c>
      <c r="D958" s="75" t="s">
        <v>3895</v>
      </c>
      <c r="E958" s="75" t="s">
        <v>2954</v>
      </c>
      <c r="F958" s="75" t="s">
        <v>3896</v>
      </c>
      <c r="G958" s="75" t="s">
        <v>3897</v>
      </c>
      <c r="H958" s="75" t="s">
        <v>3898</v>
      </c>
      <c r="I958" s="75" t="s">
        <v>3899</v>
      </c>
      <c r="J958" s="75" t="s">
        <v>3900</v>
      </c>
    </row>
    <row r="959" spans="1:11" ht="84">
      <c r="A959" s="74" t="s">
        <v>761</v>
      </c>
      <c r="B959" s="74">
        <v>16065</v>
      </c>
      <c r="C959" s="75" t="s">
        <v>3894</v>
      </c>
      <c r="D959" s="75" t="s">
        <v>3895</v>
      </c>
      <c r="E959" s="75" t="s">
        <v>2930</v>
      </c>
      <c r="F959" s="75" t="s">
        <v>3901</v>
      </c>
      <c r="G959" s="75" t="s">
        <v>3897</v>
      </c>
      <c r="H959" s="75" t="s">
        <v>3898</v>
      </c>
      <c r="I959" s="75" t="s">
        <v>3899</v>
      </c>
      <c r="J959" s="75" t="s">
        <v>3900</v>
      </c>
    </row>
    <row r="960" spans="1:11" ht="84">
      <c r="A960" s="74" t="s">
        <v>761</v>
      </c>
      <c r="B960" s="74">
        <v>16169</v>
      </c>
      <c r="C960" s="75" t="s">
        <v>3894</v>
      </c>
      <c r="D960" s="75" t="s">
        <v>3895</v>
      </c>
      <c r="E960" s="75" t="s">
        <v>3641</v>
      </c>
      <c r="F960" s="75" t="s">
        <v>3901</v>
      </c>
      <c r="G960" s="75" t="s">
        <v>3897</v>
      </c>
      <c r="H960" s="75" t="s">
        <v>3898</v>
      </c>
      <c r="I960" s="75" t="s">
        <v>3899</v>
      </c>
      <c r="J960" s="75" t="s">
        <v>3900</v>
      </c>
    </row>
    <row r="961" spans="1:10" ht="72">
      <c r="A961" s="74" t="s">
        <v>761</v>
      </c>
      <c r="B961" s="74">
        <v>16039</v>
      </c>
      <c r="C961" s="75" t="s">
        <v>3902</v>
      </c>
      <c r="D961" s="75" t="s">
        <v>3895</v>
      </c>
      <c r="E961" s="75" t="s">
        <v>3903</v>
      </c>
      <c r="F961" s="75" t="s">
        <v>3901</v>
      </c>
      <c r="G961" s="75" t="s">
        <v>3897</v>
      </c>
      <c r="H961" s="75" t="s">
        <v>3898</v>
      </c>
      <c r="I961" s="75" t="s">
        <v>3899</v>
      </c>
      <c r="J961" s="75" t="s">
        <v>3900</v>
      </c>
    </row>
    <row r="962" spans="1:10" ht="84">
      <c r="A962" s="74" t="s">
        <v>761</v>
      </c>
      <c r="B962" s="74">
        <v>16038</v>
      </c>
      <c r="C962" s="75" t="s">
        <v>3894</v>
      </c>
      <c r="D962" s="75" t="s">
        <v>3895</v>
      </c>
      <c r="E962" s="75" t="s">
        <v>3904</v>
      </c>
      <c r="F962" s="75" t="s">
        <v>3901</v>
      </c>
      <c r="G962" s="75" t="s">
        <v>3897</v>
      </c>
      <c r="H962" s="75" t="s">
        <v>3898</v>
      </c>
      <c r="I962" s="75" t="s">
        <v>3899</v>
      </c>
      <c r="J962" s="75" t="s">
        <v>3900</v>
      </c>
    </row>
    <row r="963" spans="1:10" ht="84">
      <c r="A963" s="74" t="s">
        <v>761</v>
      </c>
      <c r="B963" s="277">
        <v>16043</v>
      </c>
      <c r="C963" s="75" t="s">
        <v>3894</v>
      </c>
      <c r="D963" s="75" t="s">
        <v>3895</v>
      </c>
      <c r="E963" s="238" t="s">
        <v>2930</v>
      </c>
      <c r="F963" s="238" t="s">
        <v>3905</v>
      </c>
      <c r="G963" s="75" t="s">
        <v>3897</v>
      </c>
      <c r="H963" s="75" t="s">
        <v>3898</v>
      </c>
      <c r="I963" s="75" t="s">
        <v>3899</v>
      </c>
      <c r="J963" s="75" t="s">
        <v>3900</v>
      </c>
    </row>
    <row r="964" spans="1:10" ht="84">
      <c r="A964" s="74" t="s">
        <v>761</v>
      </c>
      <c r="B964" s="277">
        <v>16058</v>
      </c>
      <c r="C964" s="75" t="s">
        <v>3894</v>
      </c>
      <c r="D964" s="75" t="s">
        <v>3895</v>
      </c>
      <c r="E964" s="238" t="s">
        <v>2930</v>
      </c>
      <c r="F964" s="277" t="s">
        <v>3906</v>
      </c>
      <c r="G964" s="75" t="s">
        <v>3897</v>
      </c>
      <c r="H964" s="75" t="s">
        <v>3898</v>
      </c>
      <c r="I964" s="75" t="s">
        <v>3899</v>
      </c>
      <c r="J964" s="75" t="s">
        <v>3900</v>
      </c>
    </row>
    <row r="965" spans="1:10" ht="84">
      <c r="A965" s="74" t="s">
        <v>761</v>
      </c>
      <c r="B965" s="277">
        <v>16047</v>
      </c>
      <c r="C965" s="75" t="s">
        <v>3894</v>
      </c>
      <c r="D965" s="75" t="s">
        <v>3895</v>
      </c>
      <c r="E965" s="238" t="s">
        <v>2930</v>
      </c>
      <c r="F965" s="238" t="s">
        <v>3907</v>
      </c>
      <c r="G965" s="75" t="s">
        <v>3897</v>
      </c>
      <c r="H965" s="75" t="s">
        <v>3898</v>
      </c>
      <c r="I965" s="75" t="s">
        <v>3899</v>
      </c>
      <c r="J965" s="75" t="s">
        <v>3900</v>
      </c>
    </row>
    <row r="966" spans="1:10" ht="84">
      <c r="A966" s="74" t="s">
        <v>761</v>
      </c>
      <c r="B966" s="277">
        <v>16037</v>
      </c>
      <c r="C966" s="75" t="s">
        <v>3894</v>
      </c>
      <c r="D966" s="75" t="s">
        <v>3895</v>
      </c>
      <c r="E966" s="238" t="s">
        <v>2954</v>
      </c>
      <c r="F966" s="238" t="s">
        <v>3908</v>
      </c>
      <c r="G966" s="75" t="s">
        <v>3897</v>
      </c>
      <c r="H966" s="75" t="s">
        <v>3898</v>
      </c>
      <c r="I966" s="75" t="s">
        <v>3899</v>
      </c>
      <c r="J966" s="75" t="s">
        <v>3900</v>
      </c>
    </row>
    <row r="967" spans="1:10" ht="60">
      <c r="A967" s="278" t="s">
        <v>708</v>
      </c>
      <c r="B967" s="75"/>
      <c r="C967" s="75" t="s">
        <v>3909</v>
      </c>
      <c r="D967" s="75" t="s">
        <v>3910</v>
      </c>
      <c r="E967" s="75" t="s">
        <v>917</v>
      </c>
      <c r="F967" s="75" t="s">
        <v>3911</v>
      </c>
      <c r="G967" s="75" t="s">
        <v>3912</v>
      </c>
      <c r="H967" s="75" t="s">
        <v>3913</v>
      </c>
      <c r="I967" s="75" t="s">
        <v>3388</v>
      </c>
      <c r="J967" s="107" t="s">
        <v>3914</v>
      </c>
    </row>
    <row r="968" spans="1:10" ht="84">
      <c r="A968" s="75"/>
      <c r="B968" s="75"/>
      <c r="C968" s="75" t="s">
        <v>3915</v>
      </c>
      <c r="D968" s="75" t="s">
        <v>3916</v>
      </c>
      <c r="E968" s="75" t="s">
        <v>2930</v>
      </c>
      <c r="F968" s="75" t="s">
        <v>3917</v>
      </c>
      <c r="G968" s="75" t="s">
        <v>3918</v>
      </c>
      <c r="H968" s="75" t="s">
        <v>3919</v>
      </c>
      <c r="I968" s="75" t="s">
        <v>3920</v>
      </c>
      <c r="J968" s="268" t="s">
        <v>3921</v>
      </c>
    </row>
    <row r="969" spans="1:10" ht="84">
      <c r="A969" s="97"/>
      <c r="B969" s="97"/>
      <c r="C969" s="75" t="s">
        <v>3915</v>
      </c>
      <c r="D969" s="75" t="s">
        <v>3916</v>
      </c>
      <c r="E969" s="79" t="s">
        <v>2954</v>
      </c>
      <c r="F969" s="91" t="s">
        <v>3922</v>
      </c>
      <c r="G969" s="137" t="s">
        <v>3918</v>
      </c>
      <c r="H969" s="137" t="s">
        <v>3919</v>
      </c>
      <c r="I969" s="137" t="s">
        <v>3920</v>
      </c>
      <c r="J969" s="268" t="s">
        <v>3921</v>
      </c>
    </row>
    <row r="970" spans="1:10" ht="48">
      <c r="A970" s="97"/>
      <c r="B970" s="97"/>
      <c r="C970" s="97"/>
      <c r="D970" s="75" t="s">
        <v>3916</v>
      </c>
      <c r="E970" s="91" t="s">
        <v>3923</v>
      </c>
      <c r="F970" s="91" t="s">
        <v>3922</v>
      </c>
      <c r="G970" s="137" t="s">
        <v>3918</v>
      </c>
      <c r="H970" s="137" t="s">
        <v>3919</v>
      </c>
      <c r="I970" s="137" t="s">
        <v>3920</v>
      </c>
      <c r="J970" s="268" t="s">
        <v>3921</v>
      </c>
    </row>
    <row r="971" spans="1:10" s="279" customFormat="1" ht="96">
      <c r="A971" s="49" t="s">
        <v>679</v>
      </c>
      <c r="B971" s="38"/>
      <c r="C971" s="38" t="s">
        <v>3924</v>
      </c>
      <c r="D971" s="38" t="s">
        <v>3925</v>
      </c>
      <c r="E971" s="75" t="s">
        <v>2930</v>
      </c>
      <c r="F971" s="27" t="s">
        <v>683</v>
      </c>
      <c r="G971" s="43" t="s">
        <v>3926</v>
      </c>
      <c r="H971" s="38" t="s">
        <v>931</v>
      </c>
      <c r="I971" s="38" t="s">
        <v>3927</v>
      </c>
      <c r="J971" s="38" t="s">
        <v>3928</v>
      </c>
    </row>
    <row r="972" spans="1:10" ht="96">
      <c r="A972" s="49" t="s">
        <v>679</v>
      </c>
      <c r="B972" s="38"/>
      <c r="C972" s="38" t="s">
        <v>3924</v>
      </c>
      <c r="D972" s="38" t="s">
        <v>3925</v>
      </c>
      <c r="E972" s="75" t="s">
        <v>2930</v>
      </c>
      <c r="F972" s="27" t="s">
        <v>3929</v>
      </c>
      <c r="G972" s="43" t="s">
        <v>3926</v>
      </c>
      <c r="H972" s="38" t="s">
        <v>931</v>
      </c>
      <c r="I972" s="38" t="s">
        <v>3927</v>
      </c>
      <c r="J972" s="38" t="s">
        <v>3928</v>
      </c>
    </row>
    <row r="973" spans="1:10" ht="96">
      <c r="A973" s="49" t="s">
        <v>679</v>
      </c>
      <c r="B973" s="38"/>
      <c r="C973" s="38" t="s">
        <v>3924</v>
      </c>
      <c r="D973" s="38" t="s">
        <v>3925</v>
      </c>
      <c r="E973" s="75" t="s">
        <v>2930</v>
      </c>
      <c r="F973" s="27" t="s">
        <v>3930</v>
      </c>
      <c r="G973" s="43" t="s">
        <v>3926</v>
      </c>
      <c r="H973" s="38" t="s">
        <v>931</v>
      </c>
      <c r="I973" s="38" t="s">
        <v>3927</v>
      </c>
      <c r="J973" s="38" t="s">
        <v>3928</v>
      </c>
    </row>
    <row r="974" spans="1:10" ht="48">
      <c r="A974" s="75">
        <v>21668</v>
      </c>
      <c r="B974" s="75">
        <v>16164</v>
      </c>
      <c r="C974" s="75" t="s">
        <v>3931</v>
      </c>
      <c r="D974" s="75" t="s">
        <v>3932</v>
      </c>
      <c r="E974" s="75" t="s">
        <v>917</v>
      </c>
      <c r="F974" s="75" t="s">
        <v>3933</v>
      </c>
      <c r="G974" s="75" t="s">
        <v>2012</v>
      </c>
      <c r="H974" s="75" t="s">
        <v>1712</v>
      </c>
      <c r="I974" s="75" t="s">
        <v>3934</v>
      </c>
      <c r="J974" s="75" t="s">
        <v>3935</v>
      </c>
    </row>
    <row r="975" spans="1:10" ht="48">
      <c r="A975" s="133">
        <v>21668</v>
      </c>
      <c r="B975" s="133">
        <v>16165</v>
      </c>
      <c r="C975" s="75" t="s">
        <v>3931</v>
      </c>
      <c r="D975" s="75" t="s">
        <v>3932</v>
      </c>
      <c r="E975" s="101" t="s">
        <v>934</v>
      </c>
      <c r="F975" s="75" t="s">
        <v>3933</v>
      </c>
      <c r="G975" s="75" t="s">
        <v>2012</v>
      </c>
      <c r="H975" s="75" t="s">
        <v>1712</v>
      </c>
      <c r="I975" s="75" t="s">
        <v>3934</v>
      </c>
      <c r="J975" s="75" t="s">
        <v>3935</v>
      </c>
    </row>
    <row r="976" spans="1:10" ht="96">
      <c r="A976" s="74" t="s">
        <v>780</v>
      </c>
      <c r="B976" s="75">
        <v>22174</v>
      </c>
      <c r="C976" s="75" t="s">
        <v>3936</v>
      </c>
      <c r="D976" s="75" t="s">
        <v>3937</v>
      </c>
      <c r="E976" s="75" t="s">
        <v>917</v>
      </c>
      <c r="F976" s="75" t="s">
        <v>3938</v>
      </c>
      <c r="G976" s="75" t="s">
        <v>3939</v>
      </c>
      <c r="H976" s="75" t="s">
        <v>3940</v>
      </c>
      <c r="I976" s="75" t="s">
        <v>3941</v>
      </c>
      <c r="J976" s="23" t="s">
        <v>3942</v>
      </c>
    </row>
    <row r="977" spans="1:15" ht="96">
      <c r="A977" s="74" t="s">
        <v>780</v>
      </c>
      <c r="B977" s="75">
        <v>22175</v>
      </c>
      <c r="C977" s="75" t="s">
        <v>3936</v>
      </c>
      <c r="D977" s="75" t="s">
        <v>3937</v>
      </c>
      <c r="E977" s="79" t="s">
        <v>937</v>
      </c>
      <c r="F977" s="75" t="s">
        <v>3943</v>
      </c>
      <c r="G977" s="23" t="s">
        <v>3944</v>
      </c>
      <c r="H977" s="23" t="s">
        <v>3945</v>
      </c>
      <c r="I977" s="23" t="s">
        <v>3946</v>
      </c>
      <c r="J977" s="23" t="s">
        <v>3947</v>
      </c>
    </row>
    <row r="978" spans="1:15" ht="76.5">
      <c r="A978" s="41" t="s">
        <v>753</v>
      </c>
      <c r="B978" s="280"/>
      <c r="C978" s="280" t="s">
        <v>3948</v>
      </c>
      <c r="D978" s="280" t="s">
        <v>3949</v>
      </c>
      <c r="E978" s="280" t="s">
        <v>3950</v>
      </c>
      <c r="F978" s="280" t="s">
        <v>3951</v>
      </c>
      <c r="G978" s="280" t="s">
        <v>3952</v>
      </c>
      <c r="H978" s="280" t="s">
        <v>3699</v>
      </c>
      <c r="I978" s="280" t="s">
        <v>2310</v>
      </c>
      <c r="J978" s="280" t="s">
        <v>3953</v>
      </c>
    </row>
    <row r="979" spans="1:15" ht="76.5">
      <c r="A979" s="41" t="s">
        <v>753</v>
      </c>
      <c r="B979" s="280"/>
      <c r="C979" s="280" t="s">
        <v>3948</v>
      </c>
      <c r="D979" s="280" t="s">
        <v>3949</v>
      </c>
      <c r="E979" s="280" t="s">
        <v>3954</v>
      </c>
      <c r="F979" s="280" t="s">
        <v>3955</v>
      </c>
      <c r="G979" s="280" t="s">
        <v>3956</v>
      </c>
      <c r="H979" s="280" t="s">
        <v>3957</v>
      </c>
      <c r="I979" s="280" t="s">
        <v>3958</v>
      </c>
      <c r="J979" s="280" t="s">
        <v>3959</v>
      </c>
    </row>
    <row r="980" spans="1:15" ht="76.5">
      <c r="A980" s="41" t="s">
        <v>753</v>
      </c>
      <c r="B980" s="280"/>
      <c r="C980" s="280" t="s">
        <v>3948</v>
      </c>
      <c r="D980" s="280" t="s">
        <v>3949</v>
      </c>
      <c r="E980" s="280" t="s">
        <v>3960</v>
      </c>
      <c r="F980" s="280" t="s">
        <v>3961</v>
      </c>
      <c r="G980" s="280" t="s">
        <v>3962</v>
      </c>
      <c r="H980" s="280" t="s">
        <v>1373</v>
      </c>
      <c r="I980" s="280" t="s">
        <v>3963</v>
      </c>
      <c r="J980" s="280" t="s">
        <v>3964</v>
      </c>
    </row>
    <row r="981" spans="1:15" ht="76.5">
      <c r="A981" s="41" t="s">
        <v>753</v>
      </c>
      <c r="B981" s="280"/>
      <c r="C981" s="280" t="s">
        <v>3948</v>
      </c>
      <c r="D981" s="280" t="s">
        <v>3949</v>
      </c>
      <c r="E981" s="280" t="s">
        <v>3965</v>
      </c>
      <c r="F981" s="280" t="s">
        <v>3966</v>
      </c>
      <c r="G981" s="280" t="s">
        <v>3240</v>
      </c>
      <c r="H981" s="280" t="s">
        <v>3699</v>
      </c>
      <c r="I981" s="280" t="s">
        <v>3421</v>
      </c>
      <c r="J981" s="280" t="s">
        <v>3967</v>
      </c>
    </row>
    <row r="982" spans="1:15" ht="76.5">
      <c r="A982" s="41" t="s">
        <v>753</v>
      </c>
      <c r="B982" s="280"/>
      <c r="C982" s="280" t="s">
        <v>3948</v>
      </c>
      <c r="D982" s="280" t="s">
        <v>3949</v>
      </c>
      <c r="E982" s="280" t="s">
        <v>3968</v>
      </c>
      <c r="F982" s="280" t="s">
        <v>3969</v>
      </c>
      <c r="G982" s="280" t="s">
        <v>1862</v>
      </c>
      <c r="H982" s="280" t="s">
        <v>3970</v>
      </c>
      <c r="I982" s="280" t="s">
        <v>3971</v>
      </c>
      <c r="J982" s="280" t="s">
        <v>3972</v>
      </c>
    </row>
    <row r="983" spans="1:15" ht="76.5">
      <c r="A983" s="41" t="s">
        <v>753</v>
      </c>
      <c r="B983" s="280"/>
      <c r="C983" s="280" t="s">
        <v>3948</v>
      </c>
      <c r="D983" s="280" t="s">
        <v>3949</v>
      </c>
      <c r="E983" s="280" t="s">
        <v>3973</v>
      </c>
      <c r="F983" s="280" t="s">
        <v>3974</v>
      </c>
      <c r="G983" s="280" t="s">
        <v>3975</v>
      </c>
      <c r="H983" s="280" t="s">
        <v>2502</v>
      </c>
      <c r="I983" s="280" t="s">
        <v>3686</v>
      </c>
      <c r="J983" s="280" t="s">
        <v>3976</v>
      </c>
    </row>
    <row r="984" spans="1:15" ht="76.5">
      <c r="A984" s="41" t="s">
        <v>753</v>
      </c>
      <c r="B984" s="280"/>
      <c r="C984" s="280" t="s">
        <v>3948</v>
      </c>
      <c r="D984" s="280" t="s">
        <v>3949</v>
      </c>
      <c r="E984" s="280" t="s">
        <v>3977</v>
      </c>
      <c r="F984" s="280" t="s">
        <v>3978</v>
      </c>
      <c r="G984" s="280" t="s">
        <v>3979</v>
      </c>
      <c r="H984" s="280" t="s">
        <v>1210</v>
      </c>
      <c r="I984" s="280" t="s">
        <v>3980</v>
      </c>
      <c r="J984" s="280" t="s">
        <v>3981</v>
      </c>
    </row>
    <row r="985" spans="1:15" ht="76.5">
      <c r="A985" s="41" t="s">
        <v>753</v>
      </c>
      <c r="B985" s="280"/>
      <c r="C985" s="280" t="s">
        <v>3948</v>
      </c>
      <c r="D985" s="280" t="s">
        <v>3949</v>
      </c>
      <c r="E985" s="280" t="s">
        <v>2375</v>
      </c>
      <c r="F985" s="280" t="s">
        <v>3982</v>
      </c>
      <c r="G985" s="280" t="s">
        <v>3983</v>
      </c>
      <c r="H985" s="280" t="s">
        <v>1303</v>
      </c>
      <c r="I985" s="280" t="s">
        <v>2967</v>
      </c>
      <c r="J985" s="280" t="s">
        <v>3984</v>
      </c>
    </row>
    <row r="986" spans="1:15" ht="76.5">
      <c r="A986" s="41" t="s">
        <v>753</v>
      </c>
      <c r="B986" s="280"/>
      <c r="C986" s="280" t="s">
        <v>3948</v>
      </c>
      <c r="D986" s="280" t="s">
        <v>3949</v>
      </c>
      <c r="E986" s="280" t="s">
        <v>3973</v>
      </c>
      <c r="F986" s="280" t="s">
        <v>3985</v>
      </c>
      <c r="G986" s="280" t="s">
        <v>3975</v>
      </c>
      <c r="H986" s="280" t="s">
        <v>2502</v>
      </c>
      <c r="I986" s="280" t="s">
        <v>3686</v>
      </c>
      <c r="J986" s="280" t="s">
        <v>3976</v>
      </c>
    </row>
    <row r="987" spans="1:15" ht="76.5">
      <c r="A987" s="41" t="s">
        <v>753</v>
      </c>
      <c r="B987" s="280"/>
      <c r="C987" s="280" t="s">
        <v>3948</v>
      </c>
      <c r="D987" s="280" t="s">
        <v>3949</v>
      </c>
      <c r="E987" s="280" t="s">
        <v>3986</v>
      </c>
      <c r="F987" s="280" t="s">
        <v>3987</v>
      </c>
      <c r="G987" s="280" t="s">
        <v>3098</v>
      </c>
      <c r="H987" s="280" t="s">
        <v>1373</v>
      </c>
      <c r="I987" s="280" t="s">
        <v>1034</v>
      </c>
      <c r="J987" s="280" t="s">
        <v>3988</v>
      </c>
    </row>
    <row r="988" spans="1:15" s="150" customFormat="1" ht="51">
      <c r="A988" s="42">
        <v>475</v>
      </c>
      <c r="B988" s="40">
        <v>187</v>
      </c>
      <c r="C988" s="40" t="s">
        <v>3989</v>
      </c>
      <c r="D988" s="40" t="s">
        <v>3990</v>
      </c>
      <c r="E988" s="40" t="s">
        <v>917</v>
      </c>
      <c r="F988" s="40" t="s">
        <v>3991</v>
      </c>
      <c r="G988" s="40" t="s">
        <v>3992</v>
      </c>
      <c r="H988" s="40" t="s">
        <v>3993</v>
      </c>
      <c r="I988" s="40" t="s">
        <v>3994</v>
      </c>
      <c r="J988" s="40">
        <v>2500739</v>
      </c>
      <c r="K988" s="200"/>
      <c r="L988" s="200"/>
      <c r="M988" s="200"/>
      <c r="N988" s="200"/>
      <c r="O988" s="200"/>
    </row>
    <row r="989" spans="1:15" s="150" customFormat="1" ht="127.5">
      <c r="A989" s="42" t="s">
        <v>3995</v>
      </c>
      <c r="B989" s="40" t="s">
        <v>3996</v>
      </c>
      <c r="C989" s="40" t="s">
        <v>3989</v>
      </c>
      <c r="D989" s="40" t="s">
        <v>3990</v>
      </c>
      <c r="E989" s="40" t="s">
        <v>937</v>
      </c>
      <c r="F989" s="40" t="s">
        <v>3997</v>
      </c>
      <c r="G989" s="40" t="s">
        <v>3992</v>
      </c>
      <c r="H989" s="40" t="s">
        <v>3993</v>
      </c>
      <c r="I989" s="40" t="s">
        <v>3994</v>
      </c>
      <c r="J989" s="40">
        <v>2500739</v>
      </c>
      <c r="K989" s="200"/>
      <c r="L989" s="200"/>
      <c r="M989" s="200"/>
      <c r="N989" s="200"/>
      <c r="O989" s="200"/>
    </row>
    <row r="990" spans="1:15" s="92" customFormat="1" ht="108">
      <c r="A990" s="24" t="s">
        <v>787</v>
      </c>
      <c r="B990" s="27" t="s">
        <v>3998</v>
      </c>
      <c r="C990" s="281" t="s">
        <v>3999</v>
      </c>
      <c r="D990" s="79"/>
      <c r="E990" s="79"/>
      <c r="F990" s="79"/>
      <c r="G990" s="79"/>
      <c r="H990" s="79"/>
      <c r="I990" s="79"/>
      <c r="J990" s="79"/>
    </row>
    <row r="991" spans="1:15" ht="56.25">
      <c r="A991" s="282" t="s">
        <v>770</v>
      </c>
      <c r="B991" s="177">
        <v>10018</v>
      </c>
      <c r="C991" s="283" t="s">
        <v>4000</v>
      </c>
      <c r="D991" s="284" t="s">
        <v>4001</v>
      </c>
      <c r="E991" s="285" t="s">
        <v>4002</v>
      </c>
      <c r="F991" s="285" t="s">
        <v>4003</v>
      </c>
      <c r="G991" s="285" t="s">
        <v>4004</v>
      </c>
      <c r="H991" s="285" t="s">
        <v>3500</v>
      </c>
      <c r="I991" s="285" t="s">
        <v>4005</v>
      </c>
      <c r="J991" s="285" t="s">
        <v>4006</v>
      </c>
    </row>
    <row r="992" spans="1:15" ht="56.25">
      <c r="A992" s="282" t="s">
        <v>770</v>
      </c>
      <c r="B992" s="177">
        <v>10022</v>
      </c>
      <c r="C992" s="283" t="s">
        <v>4000</v>
      </c>
      <c r="D992" s="284" t="s">
        <v>4001</v>
      </c>
      <c r="E992" s="285" t="s">
        <v>4007</v>
      </c>
      <c r="F992" s="285" t="s">
        <v>4003</v>
      </c>
      <c r="G992" s="285" t="s">
        <v>4008</v>
      </c>
      <c r="H992" s="285" t="s">
        <v>1909</v>
      </c>
      <c r="I992" s="285" t="s">
        <v>4009</v>
      </c>
      <c r="J992" s="285" t="s">
        <v>4010</v>
      </c>
    </row>
    <row r="993" spans="1:10" ht="56.25">
      <c r="A993" s="282" t="s">
        <v>770</v>
      </c>
      <c r="B993" s="177">
        <v>10003</v>
      </c>
      <c r="C993" s="283" t="s">
        <v>4000</v>
      </c>
      <c r="D993" s="284" t="s">
        <v>4001</v>
      </c>
      <c r="E993" s="285" t="s">
        <v>1067</v>
      </c>
      <c r="F993" s="285" t="s">
        <v>4011</v>
      </c>
      <c r="G993" s="285" t="s">
        <v>4004</v>
      </c>
      <c r="H993" s="285" t="s">
        <v>3500</v>
      </c>
      <c r="I993" s="285" t="s">
        <v>4005</v>
      </c>
      <c r="J993" s="285" t="s">
        <v>4006</v>
      </c>
    </row>
    <row r="994" spans="1:10" ht="56.25">
      <c r="A994" s="282" t="s">
        <v>770</v>
      </c>
      <c r="B994" s="177">
        <v>10037</v>
      </c>
      <c r="C994" s="283" t="s">
        <v>4000</v>
      </c>
      <c r="D994" s="284" t="s">
        <v>4001</v>
      </c>
      <c r="E994" s="285" t="s">
        <v>4012</v>
      </c>
      <c r="F994" s="285" t="s">
        <v>4013</v>
      </c>
      <c r="G994" s="285" t="s">
        <v>4004</v>
      </c>
      <c r="H994" s="285" t="s">
        <v>3500</v>
      </c>
      <c r="I994" s="285" t="s">
        <v>4005</v>
      </c>
      <c r="J994" s="285" t="s">
        <v>4014</v>
      </c>
    </row>
    <row r="995" spans="1:10" ht="56.25">
      <c r="A995" s="282" t="s">
        <v>770</v>
      </c>
      <c r="B995" s="177">
        <v>10035</v>
      </c>
      <c r="C995" s="283" t="s">
        <v>4000</v>
      </c>
      <c r="D995" s="284" t="s">
        <v>4001</v>
      </c>
      <c r="E995" s="285" t="s">
        <v>2663</v>
      </c>
      <c r="F995" s="285" t="s">
        <v>4015</v>
      </c>
      <c r="G995" s="285" t="s">
        <v>4016</v>
      </c>
      <c r="H995" s="285" t="s">
        <v>4017</v>
      </c>
      <c r="I995" s="285" t="s">
        <v>4018</v>
      </c>
      <c r="J995" s="285" t="s">
        <v>4019</v>
      </c>
    </row>
    <row r="996" spans="1:10" ht="56.25">
      <c r="A996" s="282" t="s">
        <v>770</v>
      </c>
      <c r="B996" s="177">
        <v>10036</v>
      </c>
      <c r="C996" s="283" t="s">
        <v>4000</v>
      </c>
      <c r="D996" s="284" t="s">
        <v>4001</v>
      </c>
      <c r="E996" s="285" t="s">
        <v>4020</v>
      </c>
      <c r="F996" s="285" t="s">
        <v>4015</v>
      </c>
      <c r="G996" s="285" t="s">
        <v>4021</v>
      </c>
      <c r="H996" s="285" t="s">
        <v>1818</v>
      </c>
      <c r="I996" s="285" t="s">
        <v>4022</v>
      </c>
      <c r="J996" s="285" t="s">
        <v>4023</v>
      </c>
    </row>
    <row r="997" spans="1:10" ht="56.25">
      <c r="A997" s="282" t="s">
        <v>770</v>
      </c>
      <c r="B997" s="177">
        <v>10020</v>
      </c>
      <c r="C997" s="283" t="s">
        <v>4000</v>
      </c>
      <c r="D997" s="284" t="s">
        <v>4001</v>
      </c>
      <c r="E997" s="285" t="s">
        <v>4024</v>
      </c>
      <c r="F997" s="285" t="s">
        <v>4025</v>
      </c>
      <c r="G997" s="285" t="s">
        <v>4026</v>
      </c>
      <c r="H997" s="285" t="s">
        <v>4027</v>
      </c>
      <c r="I997" s="285" t="s">
        <v>4028</v>
      </c>
      <c r="J997" s="285" t="s">
        <v>4029</v>
      </c>
    </row>
    <row r="998" spans="1:10" ht="56.25">
      <c r="A998" s="282" t="s">
        <v>770</v>
      </c>
      <c r="B998" s="177">
        <v>10010</v>
      </c>
      <c r="C998" s="283" t="s">
        <v>4000</v>
      </c>
      <c r="D998" s="284" t="s">
        <v>4001</v>
      </c>
      <c r="E998" s="285" t="s">
        <v>934</v>
      </c>
      <c r="F998" s="285" t="s">
        <v>4003</v>
      </c>
      <c r="G998" s="285" t="s">
        <v>4004</v>
      </c>
      <c r="H998" s="285" t="s">
        <v>3500</v>
      </c>
      <c r="I998" s="285" t="s">
        <v>4005</v>
      </c>
      <c r="J998" s="285" t="s">
        <v>4006</v>
      </c>
    </row>
    <row r="999" spans="1:10" ht="56.25">
      <c r="A999" s="282" t="s">
        <v>770</v>
      </c>
      <c r="B999" s="177">
        <v>10032</v>
      </c>
      <c r="C999" s="283" t="s">
        <v>4000</v>
      </c>
      <c r="D999" s="284" t="s">
        <v>4001</v>
      </c>
      <c r="E999" s="285" t="s">
        <v>936</v>
      </c>
      <c r="F999" s="285" t="s">
        <v>4015</v>
      </c>
      <c r="G999" s="285" t="s">
        <v>4021</v>
      </c>
      <c r="H999" s="285" t="s">
        <v>1818</v>
      </c>
      <c r="I999" s="285" t="s">
        <v>4022</v>
      </c>
      <c r="J999" s="285" t="s">
        <v>4023</v>
      </c>
    </row>
    <row r="1000" spans="1:10" ht="56.25">
      <c r="A1000" s="282" t="s">
        <v>770</v>
      </c>
      <c r="B1000" s="177">
        <v>10033</v>
      </c>
      <c r="C1000" s="283" t="s">
        <v>4000</v>
      </c>
      <c r="D1000" s="284" t="s">
        <v>4001</v>
      </c>
      <c r="E1000" s="285" t="s">
        <v>4030</v>
      </c>
      <c r="F1000" s="285" t="s">
        <v>4003</v>
      </c>
      <c r="G1000" s="285" t="s">
        <v>4004</v>
      </c>
      <c r="H1000" s="285" t="s">
        <v>3500</v>
      </c>
      <c r="I1000" s="285" t="s">
        <v>4005</v>
      </c>
      <c r="J1000" s="285" t="s">
        <v>4006</v>
      </c>
    </row>
    <row r="1001" spans="1:10" ht="56.25">
      <c r="A1001" s="282" t="s">
        <v>770</v>
      </c>
      <c r="B1001" s="177">
        <v>10002</v>
      </c>
      <c r="C1001" s="283" t="s">
        <v>4000</v>
      </c>
      <c r="D1001" s="284" t="s">
        <v>4001</v>
      </c>
      <c r="E1001" s="285" t="s">
        <v>2954</v>
      </c>
      <c r="F1001" s="285" t="s">
        <v>4015</v>
      </c>
      <c r="G1001" s="285" t="s">
        <v>4021</v>
      </c>
      <c r="H1001" s="285" t="s">
        <v>1818</v>
      </c>
      <c r="I1001" s="285" t="s">
        <v>4022</v>
      </c>
      <c r="J1001" s="285" t="s">
        <v>4023</v>
      </c>
    </row>
    <row r="1002" spans="1:10" ht="56.25">
      <c r="A1002" s="282" t="s">
        <v>770</v>
      </c>
      <c r="B1002" s="177">
        <v>10011</v>
      </c>
      <c r="C1002" s="283" t="s">
        <v>4000</v>
      </c>
      <c r="D1002" s="284" t="s">
        <v>4001</v>
      </c>
      <c r="E1002" s="285" t="s">
        <v>4031</v>
      </c>
      <c r="F1002" s="285" t="s">
        <v>4003</v>
      </c>
      <c r="G1002" s="285" t="s">
        <v>4004</v>
      </c>
      <c r="H1002" s="285" t="s">
        <v>3500</v>
      </c>
      <c r="I1002" s="285" t="s">
        <v>4005</v>
      </c>
      <c r="J1002" s="285" t="s">
        <v>4006</v>
      </c>
    </row>
    <row r="1003" spans="1:10" ht="56.25">
      <c r="A1003" s="282" t="s">
        <v>770</v>
      </c>
      <c r="B1003" s="177">
        <v>10011</v>
      </c>
      <c r="C1003" s="283" t="s">
        <v>4000</v>
      </c>
      <c r="D1003" s="284" t="s">
        <v>4001</v>
      </c>
      <c r="E1003" s="285" t="s">
        <v>4032</v>
      </c>
      <c r="F1003" s="285" t="s">
        <v>4003</v>
      </c>
      <c r="G1003" s="285" t="s">
        <v>4004</v>
      </c>
      <c r="H1003" s="285" t="s">
        <v>3500</v>
      </c>
      <c r="I1003" s="285" t="s">
        <v>4005</v>
      </c>
      <c r="J1003" s="285" t="s">
        <v>4006</v>
      </c>
    </row>
    <row r="1004" spans="1:10" ht="56.25">
      <c r="A1004" s="282" t="s">
        <v>770</v>
      </c>
      <c r="B1004" s="177">
        <v>10011</v>
      </c>
      <c r="C1004" s="283" t="s">
        <v>4000</v>
      </c>
      <c r="D1004" s="284" t="s">
        <v>4001</v>
      </c>
      <c r="E1004" s="285" t="s">
        <v>4033</v>
      </c>
      <c r="F1004" s="285" t="s">
        <v>4003</v>
      </c>
      <c r="G1004" s="285" t="s">
        <v>4004</v>
      </c>
      <c r="H1004" s="285" t="s">
        <v>3500</v>
      </c>
      <c r="I1004" s="285" t="s">
        <v>4005</v>
      </c>
      <c r="J1004" s="285" t="s">
        <v>4006</v>
      </c>
    </row>
    <row r="1005" spans="1:10" ht="90">
      <c r="A1005" s="282" t="s">
        <v>770</v>
      </c>
      <c r="B1005" s="177">
        <v>10014</v>
      </c>
      <c r="C1005" s="283" t="s">
        <v>4034</v>
      </c>
      <c r="D1005" s="284" t="s">
        <v>4035</v>
      </c>
      <c r="E1005" s="285" t="s">
        <v>934</v>
      </c>
      <c r="F1005" s="285" t="s">
        <v>4036</v>
      </c>
      <c r="G1005" s="285" t="s">
        <v>4037</v>
      </c>
      <c r="H1005" s="285" t="s">
        <v>4038</v>
      </c>
      <c r="I1005" s="285" t="s">
        <v>2007</v>
      </c>
      <c r="J1005" s="285" t="s">
        <v>4039</v>
      </c>
    </row>
    <row r="1006" spans="1:10" ht="90">
      <c r="A1006" s="282" t="s">
        <v>770</v>
      </c>
      <c r="B1006" s="177">
        <v>10026</v>
      </c>
      <c r="C1006" s="283" t="s">
        <v>4034</v>
      </c>
      <c r="D1006" s="284" t="s">
        <v>4035</v>
      </c>
      <c r="E1006" s="285" t="s">
        <v>4040</v>
      </c>
      <c r="F1006" s="285" t="s">
        <v>4036</v>
      </c>
      <c r="G1006" s="285" t="s">
        <v>4037</v>
      </c>
      <c r="H1006" s="285" t="s">
        <v>4038</v>
      </c>
      <c r="I1006" s="285" t="s">
        <v>2007</v>
      </c>
      <c r="J1006" s="285" t="s">
        <v>4039</v>
      </c>
    </row>
    <row r="1007" spans="1:10" ht="90">
      <c r="A1007" s="282" t="s">
        <v>770</v>
      </c>
      <c r="B1007" s="177">
        <v>10005</v>
      </c>
      <c r="C1007" s="283" t="s">
        <v>4034</v>
      </c>
      <c r="D1007" s="284" t="s">
        <v>4035</v>
      </c>
      <c r="E1007" s="285" t="s">
        <v>938</v>
      </c>
      <c r="F1007" s="285" t="s">
        <v>4036</v>
      </c>
      <c r="G1007" s="285" t="s">
        <v>4037</v>
      </c>
      <c r="H1007" s="285" t="s">
        <v>4038</v>
      </c>
      <c r="I1007" s="285" t="s">
        <v>2007</v>
      </c>
      <c r="J1007" s="285" t="s">
        <v>4039</v>
      </c>
    </row>
    <row r="1008" spans="1:10" ht="90">
      <c r="A1008" s="282" t="s">
        <v>770</v>
      </c>
      <c r="B1008" s="177">
        <v>10004</v>
      </c>
      <c r="C1008" s="283" t="s">
        <v>4034</v>
      </c>
      <c r="D1008" s="284" t="s">
        <v>4035</v>
      </c>
      <c r="E1008" s="285" t="s">
        <v>937</v>
      </c>
      <c r="F1008" s="285" t="s">
        <v>4036</v>
      </c>
      <c r="G1008" s="285" t="s">
        <v>4037</v>
      </c>
      <c r="H1008" s="285" t="s">
        <v>4038</v>
      </c>
      <c r="I1008" s="285" t="s">
        <v>2007</v>
      </c>
      <c r="J1008" s="285" t="s">
        <v>4039</v>
      </c>
    </row>
    <row r="1009" spans="1:10" ht="90">
      <c r="A1009" s="282" t="s">
        <v>770</v>
      </c>
      <c r="B1009" s="177">
        <v>10030</v>
      </c>
      <c r="C1009" s="283" t="s">
        <v>4034</v>
      </c>
      <c r="D1009" s="284" t="s">
        <v>4035</v>
      </c>
      <c r="E1009" s="285" t="s">
        <v>4041</v>
      </c>
      <c r="F1009" s="285" t="s">
        <v>4042</v>
      </c>
      <c r="G1009" s="285" t="s">
        <v>4037</v>
      </c>
      <c r="H1009" s="285" t="s">
        <v>4038</v>
      </c>
      <c r="I1009" s="285" t="s">
        <v>2007</v>
      </c>
      <c r="J1009" s="285" t="s">
        <v>4039</v>
      </c>
    </row>
    <row r="1010" spans="1:10" ht="90">
      <c r="A1010" s="282" t="s">
        <v>770</v>
      </c>
      <c r="B1010" s="177">
        <v>10028</v>
      </c>
      <c r="C1010" s="283" t="s">
        <v>4034</v>
      </c>
      <c r="D1010" s="284" t="s">
        <v>4035</v>
      </c>
      <c r="E1010" s="285" t="s">
        <v>4043</v>
      </c>
      <c r="F1010" s="285" t="s">
        <v>4044</v>
      </c>
      <c r="G1010" s="285" t="s">
        <v>4037</v>
      </c>
      <c r="H1010" s="285" t="s">
        <v>4038</v>
      </c>
      <c r="I1010" s="285" t="s">
        <v>2007</v>
      </c>
      <c r="J1010" s="285" t="s">
        <v>4039</v>
      </c>
    </row>
    <row r="1011" spans="1:10" ht="90">
      <c r="A1011" s="282" t="s">
        <v>770</v>
      </c>
      <c r="B1011" s="177"/>
      <c r="C1011" s="283" t="s">
        <v>4034</v>
      </c>
      <c r="D1011" s="284" t="s">
        <v>4035</v>
      </c>
      <c r="E1011" s="285" t="s">
        <v>4045</v>
      </c>
      <c r="F1011" s="285" t="s">
        <v>4046</v>
      </c>
      <c r="G1011" s="285" t="s">
        <v>4037</v>
      </c>
      <c r="H1011" s="285" t="s">
        <v>4038</v>
      </c>
      <c r="I1011" s="285" t="s">
        <v>2007</v>
      </c>
      <c r="J1011" s="285" t="s">
        <v>4039</v>
      </c>
    </row>
    <row r="1012" spans="1:10" ht="90">
      <c r="A1012" s="282" t="s">
        <v>770</v>
      </c>
      <c r="B1012" s="177"/>
      <c r="C1012" s="283" t="s">
        <v>4034</v>
      </c>
      <c r="D1012" s="284" t="s">
        <v>4035</v>
      </c>
      <c r="E1012" s="285" t="s">
        <v>4047</v>
      </c>
      <c r="F1012" s="285" t="s">
        <v>4048</v>
      </c>
      <c r="G1012" s="285" t="s">
        <v>4037</v>
      </c>
      <c r="H1012" s="285" t="s">
        <v>4038</v>
      </c>
      <c r="I1012" s="285" t="s">
        <v>2007</v>
      </c>
      <c r="J1012" s="285" t="s">
        <v>4039</v>
      </c>
    </row>
    <row r="1013" spans="1:10" ht="90">
      <c r="A1013" s="282" t="s">
        <v>770</v>
      </c>
      <c r="B1013" s="177">
        <v>10016</v>
      </c>
      <c r="C1013" s="283" t="s">
        <v>4034</v>
      </c>
      <c r="D1013" s="284" t="s">
        <v>4035</v>
      </c>
      <c r="E1013" s="285" t="s">
        <v>4049</v>
      </c>
      <c r="F1013" s="285" t="s">
        <v>4050</v>
      </c>
      <c r="G1013" s="285" t="s">
        <v>4037</v>
      </c>
      <c r="H1013" s="285" t="s">
        <v>4038</v>
      </c>
      <c r="I1013" s="285" t="s">
        <v>2007</v>
      </c>
      <c r="J1013" s="285" t="s">
        <v>4039</v>
      </c>
    </row>
    <row r="1014" spans="1:10" ht="90">
      <c r="A1014" s="282" t="s">
        <v>770</v>
      </c>
      <c r="B1014" s="177">
        <v>10027</v>
      </c>
      <c r="C1014" s="283" t="s">
        <v>4034</v>
      </c>
      <c r="D1014" s="284" t="s">
        <v>4035</v>
      </c>
      <c r="E1014" s="285" t="s">
        <v>4051</v>
      </c>
      <c r="F1014" s="285" t="s">
        <v>4052</v>
      </c>
      <c r="G1014" s="285" t="s">
        <v>4037</v>
      </c>
      <c r="H1014" s="285" t="s">
        <v>4038</v>
      </c>
      <c r="I1014" s="285" t="s">
        <v>2007</v>
      </c>
      <c r="J1014" s="285" t="s">
        <v>4039</v>
      </c>
    </row>
    <row r="1015" spans="1:10" ht="90">
      <c r="A1015" s="282" t="s">
        <v>770</v>
      </c>
      <c r="B1015" s="177">
        <v>10027</v>
      </c>
      <c r="C1015" s="283" t="s">
        <v>4034</v>
      </c>
      <c r="D1015" s="284" t="s">
        <v>4035</v>
      </c>
      <c r="E1015" s="285" t="s">
        <v>4053</v>
      </c>
      <c r="F1015" s="285" t="s">
        <v>4054</v>
      </c>
      <c r="G1015" s="285" t="s">
        <v>4037</v>
      </c>
      <c r="H1015" s="285" t="s">
        <v>4038</v>
      </c>
      <c r="I1015" s="285" t="s">
        <v>2007</v>
      </c>
      <c r="J1015" s="285" t="s">
        <v>4039</v>
      </c>
    </row>
    <row r="1016" spans="1:10" ht="90">
      <c r="A1016" s="282" t="s">
        <v>770</v>
      </c>
      <c r="B1016" s="177">
        <v>10027</v>
      </c>
      <c r="C1016" s="283" t="s">
        <v>4034</v>
      </c>
      <c r="D1016" s="284" t="s">
        <v>4035</v>
      </c>
      <c r="E1016" s="285" t="s">
        <v>4055</v>
      </c>
      <c r="F1016" s="285" t="s">
        <v>4056</v>
      </c>
      <c r="G1016" s="285" t="s">
        <v>4037</v>
      </c>
      <c r="H1016" s="285" t="s">
        <v>4038</v>
      </c>
      <c r="I1016" s="285" t="s">
        <v>2007</v>
      </c>
      <c r="J1016" s="285" t="s">
        <v>4039</v>
      </c>
    </row>
    <row r="1017" spans="1:10" ht="90">
      <c r="A1017" s="282" t="s">
        <v>770</v>
      </c>
      <c r="B1017" s="177">
        <v>10027</v>
      </c>
      <c r="C1017" s="283" t="s">
        <v>4034</v>
      </c>
      <c r="D1017" s="284" t="s">
        <v>4035</v>
      </c>
      <c r="E1017" s="285" t="s">
        <v>4057</v>
      </c>
      <c r="F1017" s="285" t="s">
        <v>4058</v>
      </c>
      <c r="G1017" s="285" t="s">
        <v>4037</v>
      </c>
      <c r="H1017" s="285" t="s">
        <v>4038</v>
      </c>
      <c r="I1017" s="285" t="s">
        <v>2007</v>
      </c>
      <c r="J1017" s="285" t="s">
        <v>4039</v>
      </c>
    </row>
    <row r="1018" spans="1:10" ht="90">
      <c r="A1018" s="282" t="s">
        <v>770</v>
      </c>
      <c r="B1018" s="177">
        <v>10027</v>
      </c>
      <c r="C1018" s="283" t="s">
        <v>4034</v>
      </c>
      <c r="D1018" s="284" t="s">
        <v>4035</v>
      </c>
      <c r="E1018" s="285" t="s">
        <v>4059</v>
      </c>
      <c r="F1018" s="285" t="s">
        <v>4060</v>
      </c>
      <c r="G1018" s="285" t="s">
        <v>4037</v>
      </c>
      <c r="H1018" s="285" t="s">
        <v>4038</v>
      </c>
      <c r="I1018" s="285" t="s">
        <v>2007</v>
      </c>
      <c r="J1018" s="285" t="s">
        <v>4039</v>
      </c>
    </row>
    <row r="1019" spans="1:10" ht="90">
      <c r="A1019" s="282" t="s">
        <v>770</v>
      </c>
      <c r="B1019" s="177">
        <v>10027</v>
      </c>
      <c r="C1019" s="283" t="s">
        <v>4034</v>
      </c>
      <c r="D1019" s="284" t="s">
        <v>4035</v>
      </c>
      <c r="E1019" s="285" t="s">
        <v>4061</v>
      </c>
      <c r="F1019" s="285" t="s">
        <v>4062</v>
      </c>
      <c r="G1019" s="285" t="s">
        <v>4037</v>
      </c>
      <c r="H1019" s="285" t="s">
        <v>4038</v>
      </c>
      <c r="I1019" s="285" t="s">
        <v>2007</v>
      </c>
      <c r="J1019" s="285" t="s">
        <v>4039</v>
      </c>
    </row>
    <row r="1020" spans="1:10" ht="90">
      <c r="A1020" s="282" t="s">
        <v>770</v>
      </c>
      <c r="B1020" s="177">
        <v>10027</v>
      </c>
      <c r="C1020" s="283" t="s">
        <v>4034</v>
      </c>
      <c r="D1020" s="284" t="s">
        <v>4035</v>
      </c>
      <c r="E1020" s="285" t="s">
        <v>4063</v>
      </c>
      <c r="F1020" s="285" t="s">
        <v>4064</v>
      </c>
      <c r="G1020" s="285" t="s">
        <v>4037</v>
      </c>
      <c r="H1020" s="285" t="s">
        <v>4038</v>
      </c>
      <c r="I1020" s="285" t="s">
        <v>2007</v>
      </c>
      <c r="J1020" s="285" t="s">
        <v>4065</v>
      </c>
    </row>
    <row r="1021" spans="1:10" ht="90">
      <c r="A1021" s="282" t="s">
        <v>770</v>
      </c>
      <c r="B1021" s="177">
        <v>10027</v>
      </c>
      <c r="C1021" s="283" t="s">
        <v>4034</v>
      </c>
      <c r="D1021" s="284" t="s">
        <v>4035</v>
      </c>
      <c r="E1021" s="285" t="s">
        <v>4066</v>
      </c>
      <c r="F1021" s="285" t="s">
        <v>4067</v>
      </c>
      <c r="G1021" s="285" t="s">
        <v>4037</v>
      </c>
      <c r="H1021" s="285" t="s">
        <v>4038</v>
      </c>
      <c r="I1021" s="285" t="s">
        <v>2007</v>
      </c>
      <c r="J1021" s="285" t="s">
        <v>4065</v>
      </c>
    </row>
    <row r="1022" spans="1:10" ht="90">
      <c r="A1022" s="282" t="s">
        <v>770</v>
      </c>
      <c r="B1022" s="177">
        <v>10027</v>
      </c>
      <c r="C1022" s="283" t="s">
        <v>4034</v>
      </c>
      <c r="D1022" s="284" t="s">
        <v>4035</v>
      </c>
      <c r="E1022" s="285" t="s">
        <v>4068</v>
      </c>
      <c r="F1022" s="285" t="s">
        <v>4069</v>
      </c>
      <c r="G1022" s="285" t="s">
        <v>4037</v>
      </c>
      <c r="H1022" s="285" t="s">
        <v>4038</v>
      </c>
      <c r="I1022" s="285" t="s">
        <v>2007</v>
      </c>
      <c r="J1022" s="285" t="s">
        <v>4065</v>
      </c>
    </row>
    <row r="1023" spans="1:10" ht="90">
      <c r="A1023" s="282" t="s">
        <v>770</v>
      </c>
      <c r="B1023" s="177">
        <v>10027</v>
      </c>
      <c r="C1023" s="283" t="s">
        <v>4034</v>
      </c>
      <c r="D1023" s="284" t="s">
        <v>4035</v>
      </c>
      <c r="E1023" s="285" t="s">
        <v>4070</v>
      </c>
      <c r="F1023" s="285" t="s">
        <v>4071</v>
      </c>
      <c r="G1023" s="285" t="s">
        <v>4037</v>
      </c>
      <c r="H1023" s="285" t="s">
        <v>4038</v>
      </c>
      <c r="I1023" s="285" t="s">
        <v>2007</v>
      </c>
      <c r="J1023" s="285" t="s">
        <v>4065</v>
      </c>
    </row>
    <row r="1024" spans="1:10" ht="90">
      <c r="A1024" s="282" t="s">
        <v>770</v>
      </c>
      <c r="B1024" s="177">
        <v>10027</v>
      </c>
      <c r="C1024" s="283" t="s">
        <v>4034</v>
      </c>
      <c r="D1024" s="284" t="s">
        <v>4035</v>
      </c>
      <c r="E1024" s="285" t="s">
        <v>4072</v>
      </c>
      <c r="F1024" s="285" t="s">
        <v>4073</v>
      </c>
      <c r="G1024" s="285" t="s">
        <v>4037</v>
      </c>
      <c r="H1024" s="285" t="s">
        <v>4038</v>
      </c>
      <c r="I1024" s="285" t="s">
        <v>2007</v>
      </c>
      <c r="J1024" s="285" t="s">
        <v>4065</v>
      </c>
    </row>
    <row r="1025" spans="1:10" ht="90">
      <c r="A1025" s="282" t="s">
        <v>770</v>
      </c>
      <c r="B1025" s="177">
        <v>10027</v>
      </c>
      <c r="C1025" s="283" t="s">
        <v>4034</v>
      </c>
      <c r="D1025" s="284" t="s">
        <v>4035</v>
      </c>
      <c r="E1025" s="285" t="s">
        <v>4074</v>
      </c>
      <c r="F1025" s="285" t="s">
        <v>4075</v>
      </c>
      <c r="G1025" s="285" t="s">
        <v>4037</v>
      </c>
      <c r="H1025" s="285" t="s">
        <v>4038</v>
      </c>
      <c r="I1025" s="285" t="s">
        <v>2007</v>
      </c>
      <c r="J1025" s="285" t="s">
        <v>4065</v>
      </c>
    </row>
    <row r="1026" spans="1:10" ht="90">
      <c r="A1026" s="282" t="s">
        <v>770</v>
      </c>
      <c r="B1026" s="177">
        <v>10027</v>
      </c>
      <c r="C1026" s="283" t="s">
        <v>4034</v>
      </c>
      <c r="D1026" s="284" t="s">
        <v>4035</v>
      </c>
      <c r="E1026" s="285" t="s">
        <v>4076</v>
      </c>
      <c r="F1026" s="285" t="s">
        <v>4077</v>
      </c>
      <c r="G1026" s="285" t="s">
        <v>4037</v>
      </c>
      <c r="H1026" s="285" t="s">
        <v>4038</v>
      </c>
      <c r="I1026" s="285" t="s">
        <v>2007</v>
      </c>
      <c r="J1026" s="285" t="s">
        <v>4065</v>
      </c>
    </row>
    <row r="1027" spans="1:10" ht="90">
      <c r="A1027" s="282" t="s">
        <v>770</v>
      </c>
      <c r="B1027" s="177">
        <v>10027</v>
      </c>
      <c r="C1027" s="283" t="s">
        <v>4034</v>
      </c>
      <c r="D1027" s="284" t="s">
        <v>4035</v>
      </c>
      <c r="E1027" s="285" t="s">
        <v>4078</v>
      </c>
      <c r="F1027" s="285" t="s">
        <v>4079</v>
      </c>
      <c r="G1027" s="285" t="s">
        <v>4037</v>
      </c>
      <c r="H1027" s="285" t="s">
        <v>4038</v>
      </c>
      <c r="I1027" s="285" t="s">
        <v>2007</v>
      </c>
      <c r="J1027" s="285" t="s">
        <v>4065</v>
      </c>
    </row>
    <row r="1028" spans="1:10" ht="90">
      <c r="A1028" s="282" t="s">
        <v>770</v>
      </c>
      <c r="B1028" s="177">
        <v>10027</v>
      </c>
      <c r="C1028" s="283" t="s">
        <v>4034</v>
      </c>
      <c r="D1028" s="284" t="s">
        <v>4035</v>
      </c>
      <c r="E1028" s="285" t="s">
        <v>4080</v>
      </c>
      <c r="F1028" s="285" t="s">
        <v>4081</v>
      </c>
      <c r="G1028" s="285" t="s">
        <v>4037</v>
      </c>
      <c r="H1028" s="285" t="s">
        <v>4038</v>
      </c>
      <c r="I1028" s="285" t="s">
        <v>2007</v>
      </c>
      <c r="J1028" s="285" t="s">
        <v>4065</v>
      </c>
    </row>
    <row r="1029" spans="1:10" ht="90">
      <c r="A1029" s="282" t="s">
        <v>770</v>
      </c>
      <c r="B1029" s="177">
        <v>10027</v>
      </c>
      <c r="C1029" s="283" t="s">
        <v>4034</v>
      </c>
      <c r="D1029" s="284" t="s">
        <v>4035</v>
      </c>
      <c r="E1029" s="285" t="s">
        <v>4082</v>
      </c>
      <c r="F1029" s="285" t="s">
        <v>4083</v>
      </c>
      <c r="G1029" s="285" t="s">
        <v>4037</v>
      </c>
      <c r="H1029" s="285" t="s">
        <v>4038</v>
      </c>
      <c r="I1029" s="285" t="s">
        <v>2007</v>
      </c>
      <c r="J1029" s="285" t="s">
        <v>4065</v>
      </c>
    </row>
    <row r="1030" spans="1:10" ht="90">
      <c r="A1030" s="282" t="s">
        <v>770</v>
      </c>
      <c r="B1030" s="177">
        <v>10027</v>
      </c>
      <c r="C1030" s="283" t="s">
        <v>4034</v>
      </c>
      <c r="D1030" s="284" t="s">
        <v>4035</v>
      </c>
      <c r="E1030" s="285" t="s">
        <v>4084</v>
      </c>
      <c r="F1030" s="285" t="s">
        <v>4085</v>
      </c>
      <c r="G1030" s="285" t="s">
        <v>4037</v>
      </c>
      <c r="H1030" s="285" t="s">
        <v>4038</v>
      </c>
      <c r="I1030" s="285" t="s">
        <v>2007</v>
      </c>
      <c r="J1030" s="285" t="s">
        <v>4065</v>
      </c>
    </row>
    <row r="1031" spans="1:10" ht="90">
      <c r="A1031" s="282" t="s">
        <v>770</v>
      </c>
      <c r="B1031" s="177">
        <v>10027</v>
      </c>
      <c r="C1031" s="283" t="s">
        <v>4034</v>
      </c>
      <c r="D1031" s="284" t="s">
        <v>4035</v>
      </c>
      <c r="E1031" s="285" t="s">
        <v>4086</v>
      </c>
      <c r="F1031" s="285" t="s">
        <v>4087</v>
      </c>
      <c r="G1031" s="285" t="s">
        <v>4037</v>
      </c>
      <c r="H1031" s="285" t="s">
        <v>4038</v>
      </c>
      <c r="I1031" s="285" t="s">
        <v>2007</v>
      </c>
      <c r="J1031" s="285" t="s">
        <v>4065</v>
      </c>
    </row>
    <row r="1032" spans="1:10" ht="90">
      <c r="A1032" s="282" t="s">
        <v>770</v>
      </c>
      <c r="B1032" s="177">
        <v>10027</v>
      </c>
      <c r="C1032" s="283" t="s">
        <v>4034</v>
      </c>
      <c r="D1032" s="284" t="s">
        <v>4035</v>
      </c>
      <c r="E1032" s="285" t="s">
        <v>4088</v>
      </c>
      <c r="F1032" s="285" t="s">
        <v>4089</v>
      </c>
      <c r="G1032" s="285" t="s">
        <v>4037</v>
      </c>
      <c r="H1032" s="285" t="s">
        <v>4038</v>
      </c>
      <c r="I1032" s="285" t="s">
        <v>2007</v>
      </c>
      <c r="J1032" s="285" t="s">
        <v>4065</v>
      </c>
    </row>
    <row r="1033" spans="1:10" ht="90">
      <c r="A1033" s="282" t="s">
        <v>770</v>
      </c>
      <c r="B1033" s="177">
        <v>10027</v>
      </c>
      <c r="C1033" s="283" t="s">
        <v>4034</v>
      </c>
      <c r="D1033" s="284" t="s">
        <v>4035</v>
      </c>
      <c r="E1033" s="285" t="s">
        <v>4090</v>
      </c>
      <c r="F1033" s="285" t="s">
        <v>4091</v>
      </c>
      <c r="G1033" s="285" t="s">
        <v>4037</v>
      </c>
      <c r="H1033" s="285" t="s">
        <v>4038</v>
      </c>
      <c r="I1033" s="285" t="s">
        <v>2007</v>
      </c>
      <c r="J1033" s="285" t="s">
        <v>4065</v>
      </c>
    </row>
    <row r="1034" spans="1:10" ht="90">
      <c r="A1034" s="282" t="s">
        <v>770</v>
      </c>
      <c r="B1034" s="177">
        <v>10027</v>
      </c>
      <c r="C1034" s="283" t="s">
        <v>4034</v>
      </c>
      <c r="D1034" s="284" t="s">
        <v>4035</v>
      </c>
      <c r="E1034" s="285" t="s">
        <v>4092</v>
      </c>
      <c r="F1034" s="285" t="s">
        <v>4093</v>
      </c>
      <c r="G1034" s="285" t="s">
        <v>4037</v>
      </c>
      <c r="H1034" s="285" t="s">
        <v>4038</v>
      </c>
      <c r="I1034" s="285" t="s">
        <v>2007</v>
      </c>
      <c r="J1034" s="285" t="s">
        <v>4065</v>
      </c>
    </row>
    <row r="1035" spans="1:10" ht="90">
      <c r="A1035" s="282" t="s">
        <v>770</v>
      </c>
      <c r="B1035" s="177">
        <v>10027</v>
      </c>
      <c r="C1035" s="283" t="s">
        <v>4034</v>
      </c>
      <c r="D1035" s="284" t="s">
        <v>4035</v>
      </c>
      <c r="E1035" s="285" t="s">
        <v>4094</v>
      </c>
      <c r="F1035" s="285" t="s">
        <v>4095</v>
      </c>
      <c r="G1035" s="285" t="s">
        <v>4037</v>
      </c>
      <c r="H1035" s="285" t="s">
        <v>4038</v>
      </c>
      <c r="I1035" s="285" t="s">
        <v>2007</v>
      </c>
      <c r="J1035" s="285" t="s">
        <v>4065</v>
      </c>
    </row>
    <row r="1036" spans="1:10" ht="90">
      <c r="A1036" s="282" t="s">
        <v>770</v>
      </c>
      <c r="B1036" s="177">
        <v>10027</v>
      </c>
      <c r="C1036" s="283" t="s">
        <v>4034</v>
      </c>
      <c r="D1036" s="284" t="s">
        <v>4035</v>
      </c>
      <c r="E1036" s="285" t="s">
        <v>4096</v>
      </c>
      <c r="F1036" s="285" t="s">
        <v>4097</v>
      </c>
      <c r="G1036" s="285" t="s">
        <v>4037</v>
      </c>
      <c r="H1036" s="285" t="s">
        <v>4038</v>
      </c>
      <c r="I1036" s="285" t="s">
        <v>2007</v>
      </c>
      <c r="J1036" s="285" t="s">
        <v>4065</v>
      </c>
    </row>
    <row r="1037" spans="1:10" ht="90">
      <c r="A1037" s="282" t="s">
        <v>770</v>
      </c>
      <c r="B1037" s="177">
        <v>10027</v>
      </c>
      <c r="C1037" s="283" t="s">
        <v>4034</v>
      </c>
      <c r="D1037" s="284" t="s">
        <v>4035</v>
      </c>
      <c r="E1037" s="285" t="s">
        <v>4098</v>
      </c>
      <c r="F1037" s="285" t="s">
        <v>4099</v>
      </c>
      <c r="G1037" s="285" t="s">
        <v>4037</v>
      </c>
      <c r="H1037" s="285" t="s">
        <v>4038</v>
      </c>
      <c r="I1037" s="285" t="s">
        <v>2007</v>
      </c>
      <c r="J1037" s="285" t="s">
        <v>4065</v>
      </c>
    </row>
    <row r="1038" spans="1:10" ht="90">
      <c r="A1038" s="282" t="s">
        <v>770</v>
      </c>
      <c r="B1038" s="177">
        <v>10027</v>
      </c>
      <c r="C1038" s="283" t="s">
        <v>4034</v>
      </c>
      <c r="D1038" s="284" t="s">
        <v>4035</v>
      </c>
      <c r="E1038" s="285" t="s">
        <v>4100</v>
      </c>
      <c r="F1038" s="285" t="s">
        <v>4101</v>
      </c>
      <c r="G1038" s="285" t="s">
        <v>4037</v>
      </c>
      <c r="H1038" s="285" t="s">
        <v>4038</v>
      </c>
      <c r="I1038" s="285" t="s">
        <v>2007</v>
      </c>
      <c r="J1038" s="285" t="s">
        <v>4065</v>
      </c>
    </row>
    <row r="1039" spans="1:10" ht="90">
      <c r="A1039" s="282" t="s">
        <v>770</v>
      </c>
      <c r="B1039" s="177">
        <v>10027</v>
      </c>
      <c r="C1039" s="283" t="s">
        <v>4034</v>
      </c>
      <c r="D1039" s="284" t="s">
        <v>4035</v>
      </c>
      <c r="E1039" s="285" t="s">
        <v>4102</v>
      </c>
      <c r="F1039" s="285" t="s">
        <v>4103</v>
      </c>
      <c r="G1039" s="285" t="s">
        <v>4037</v>
      </c>
      <c r="H1039" s="285" t="s">
        <v>4038</v>
      </c>
      <c r="I1039" s="285" t="s">
        <v>2007</v>
      </c>
      <c r="J1039" s="285" t="s">
        <v>4065</v>
      </c>
    </row>
    <row r="1040" spans="1:10" ht="90">
      <c r="A1040" s="282" t="s">
        <v>770</v>
      </c>
      <c r="B1040" s="177">
        <v>10027</v>
      </c>
      <c r="C1040" s="283" t="s">
        <v>4034</v>
      </c>
      <c r="D1040" s="284" t="s">
        <v>4035</v>
      </c>
      <c r="E1040" s="285" t="s">
        <v>4104</v>
      </c>
      <c r="F1040" s="285" t="s">
        <v>4105</v>
      </c>
      <c r="G1040" s="285" t="s">
        <v>4037</v>
      </c>
      <c r="H1040" s="285" t="s">
        <v>4038</v>
      </c>
      <c r="I1040" s="285" t="s">
        <v>2007</v>
      </c>
      <c r="J1040" s="285" t="s">
        <v>4065</v>
      </c>
    </row>
    <row r="1041" spans="1:10" ht="90">
      <c r="A1041" s="282" t="s">
        <v>770</v>
      </c>
      <c r="B1041" s="177">
        <v>10027</v>
      </c>
      <c r="C1041" s="283" t="s">
        <v>4034</v>
      </c>
      <c r="D1041" s="284" t="s">
        <v>4035</v>
      </c>
      <c r="E1041" s="285" t="s">
        <v>4106</v>
      </c>
      <c r="F1041" s="285" t="s">
        <v>4107</v>
      </c>
      <c r="G1041" s="285" t="s">
        <v>4037</v>
      </c>
      <c r="H1041" s="285" t="s">
        <v>4038</v>
      </c>
      <c r="I1041" s="285" t="s">
        <v>2007</v>
      </c>
      <c r="J1041" s="285" t="s">
        <v>4065</v>
      </c>
    </row>
    <row r="1042" spans="1:10" ht="90">
      <c r="A1042" s="282" t="s">
        <v>770</v>
      </c>
      <c r="B1042" s="177">
        <v>10027</v>
      </c>
      <c r="C1042" s="283" t="s">
        <v>4034</v>
      </c>
      <c r="D1042" s="284" t="s">
        <v>4035</v>
      </c>
      <c r="E1042" s="285" t="s">
        <v>4108</v>
      </c>
      <c r="F1042" s="285" t="s">
        <v>4109</v>
      </c>
      <c r="G1042" s="285" t="s">
        <v>4037</v>
      </c>
      <c r="H1042" s="285" t="s">
        <v>4038</v>
      </c>
      <c r="I1042" s="285" t="s">
        <v>2007</v>
      </c>
      <c r="J1042" s="285" t="s">
        <v>4065</v>
      </c>
    </row>
    <row r="1043" spans="1:10" ht="90">
      <c r="A1043" s="282" t="s">
        <v>770</v>
      </c>
      <c r="B1043" s="177">
        <v>10027</v>
      </c>
      <c r="C1043" s="283" t="s">
        <v>4034</v>
      </c>
      <c r="D1043" s="284" t="s">
        <v>4035</v>
      </c>
      <c r="E1043" s="285" t="s">
        <v>4110</v>
      </c>
      <c r="F1043" s="285" t="s">
        <v>4111</v>
      </c>
      <c r="G1043" s="285" t="s">
        <v>4037</v>
      </c>
      <c r="H1043" s="285" t="s">
        <v>4038</v>
      </c>
      <c r="I1043" s="285" t="s">
        <v>2007</v>
      </c>
      <c r="J1043" s="285" t="s">
        <v>4065</v>
      </c>
    </row>
    <row r="1044" spans="1:10" ht="90">
      <c r="A1044" s="282" t="s">
        <v>770</v>
      </c>
      <c r="B1044" s="177">
        <v>10027</v>
      </c>
      <c r="C1044" s="283" t="s">
        <v>4034</v>
      </c>
      <c r="D1044" s="284" t="s">
        <v>4035</v>
      </c>
      <c r="E1044" s="285" t="s">
        <v>4112</v>
      </c>
      <c r="F1044" s="285" t="s">
        <v>4113</v>
      </c>
      <c r="G1044" s="285" t="s">
        <v>4037</v>
      </c>
      <c r="H1044" s="285" t="s">
        <v>4038</v>
      </c>
      <c r="I1044" s="285" t="s">
        <v>2007</v>
      </c>
      <c r="J1044" s="285" t="s">
        <v>4065</v>
      </c>
    </row>
    <row r="1045" spans="1:10" ht="90">
      <c r="A1045" s="282" t="s">
        <v>770</v>
      </c>
      <c r="B1045" s="177">
        <v>10027</v>
      </c>
      <c r="C1045" s="283" t="s">
        <v>4034</v>
      </c>
      <c r="D1045" s="284" t="s">
        <v>4035</v>
      </c>
      <c r="E1045" s="285" t="s">
        <v>4114</v>
      </c>
      <c r="F1045" s="285" t="s">
        <v>4115</v>
      </c>
      <c r="G1045" s="285" t="s">
        <v>4037</v>
      </c>
      <c r="H1045" s="285" t="s">
        <v>4038</v>
      </c>
      <c r="I1045" s="285" t="s">
        <v>2007</v>
      </c>
      <c r="J1045" s="285" t="s">
        <v>4065</v>
      </c>
    </row>
    <row r="1046" spans="1:10" ht="90">
      <c r="A1046" s="282" t="s">
        <v>770</v>
      </c>
      <c r="B1046" s="177">
        <v>10027</v>
      </c>
      <c r="C1046" s="283" t="s">
        <v>4034</v>
      </c>
      <c r="D1046" s="284" t="s">
        <v>4035</v>
      </c>
      <c r="E1046" s="285" t="s">
        <v>4116</v>
      </c>
      <c r="F1046" s="285" t="s">
        <v>4117</v>
      </c>
      <c r="G1046" s="285" t="s">
        <v>4037</v>
      </c>
      <c r="H1046" s="285" t="s">
        <v>4038</v>
      </c>
      <c r="I1046" s="285" t="s">
        <v>2007</v>
      </c>
      <c r="J1046" s="285" t="s">
        <v>4065</v>
      </c>
    </row>
    <row r="1047" spans="1:10" ht="90">
      <c r="A1047" s="282" t="s">
        <v>770</v>
      </c>
      <c r="B1047" s="177">
        <v>10027</v>
      </c>
      <c r="C1047" s="283" t="s">
        <v>4034</v>
      </c>
      <c r="D1047" s="284" t="s">
        <v>4035</v>
      </c>
      <c r="E1047" s="285" t="s">
        <v>4118</v>
      </c>
      <c r="F1047" s="285" t="s">
        <v>4119</v>
      </c>
      <c r="G1047" s="285" t="s">
        <v>4037</v>
      </c>
      <c r="H1047" s="285" t="s">
        <v>4038</v>
      </c>
      <c r="I1047" s="285" t="s">
        <v>2007</v>
      </c>
      <c r="J1047" s="285" t="s">
        <v>4065</v>
      </c>
    </row>
    <row r="1048" spans="1:10" ht="90">
      <c r="A1048" s="282" t="s">
        <v>770</v>
      </c>
      <c r="B1048" s="177">
        <v>10027</v>
      </c>
      <c r="C1048" s="283" t="s">
        <v>4034</v>
      </c>
      <c r="D1048" s="284" t="s">
        <v>4035</v>
      </c>
      <c r="E1048" s="285" t="s">
        <v>4120</v>
      </c>
      <c r="F1048" s="285" t="s">
        <v>4121</v>
      </c>
      <c r="G1048" s="285" t="s">
        <v>4037</v>
      </c>
      <c r="H1048" s="285" t="s">
        <v>4038</v>
      </c>
      <c r="I1048" s="285" t="s">
        <v>2007</v>
      </c>
      <c r="J1048" s="285" t="s">
        <v>4065</v>
      </c>
    </row>
    <row r="1049" spans="1:10" ht="90">
      <c r="A1049" s="282" t="s">
        <v>770</v>
      </c>
      <c r="B1049" s="177">
        <v>10027</v>
      </c>
      <c r="C1049" s="283" t="s">
        <v>4034</v>
      </c>
      <c r="D1049" s="284" t="s">
        <v>4035</v>
      </c>
      <c r="E1049" s="285" t="s">
        <v>4122</v>
      </c>
      <c r="F1049" s="285" t="s">
        <v>4123</v>
      </c>
      <c r="G1049" s="285" t="s">
        <v>4037</v>
      </c>
      <c r="H1049" s="285" t="s">
        <v>4038</v>
      </c>
      <c r="I1049" s="285" t="s">
        <v>2007</v>
      </c>
      <c r="J1049" s="285" t="s">
        <v>4065</v>
      </c>
    </row>
    <row r="1050" spans="1:10" ht="90">
      <c r="A1050" s="282" t="s">
        <v>770</v>
      </c>
      <c r="B1050" s="177">
        <v>10027</v>
      </c>
      <c r="C1050" s="283" t="s">
        <v>4034</v>
      </c>
      <c r="D1050" s="284" t="s">
        <v>4035</v>
      </c>
      <c r="E1050" s="285" t="s">
        <v>4124</v>
      </c>
      <c r="F1050" s="285" t="s">
        <v>4125</v>
      </c>
      <c r="G1050" s="285" t="s">
        <v>4037</v>
      </c>
      <c r="H1050" s="285" t="s">
        <v>4038</v>
      </c>
      <c r="I1050" s="285" t="s">
        <v>2007</v>
      </c>
      <c r="J1050" s="285" t="s">
        <v>4065</v>
      </c>
    </row>
    <row r="1051" spans="1:10" ht="90">
      <c r="A1051" s="282" t="s">
        <v>770</v>
      </c>
      <c r="B1051" s="177">
        <v>10027</v>
      </c>
      <c r="C1051" s="283" t="s">
        <v>4034</v>
      </c>
      <c r="D1051" s="284" t="s">
        <v>4035</v>
      </c>
      <c r="E1051" s="285" t="s">
        <v>4126</v>
      </c>
      <c r="F1051" s="285" t="s">
        <v>4127</v>
      </c>
      <c r="G1051" s="285" t="s">
        <v>4037</v>
      </c>
      <c r="H1051" s="285" t="s">
        <v>4038</v>
      </c>
      <c r="I1051" s="285" t="s">
        <v>2007</v>
      </c>
      <c r="J1051" s="285" t="s">
        <v>4065</v>
      </c>
    </row>
    <row r="1052" spans="1:10" ht="90">
      <c r="A1052" s="282" t="s">
        <v>770</v>
      </c>
      <c r="B1052" s="177">
        <v>10027</v>
      </c>
      <c r="C1052" s="283" t="s">
        <v>4034</v>
      </c>
      <c r="D1052" s="284" t="s">
        <v>4035</v>
      </c>
      <c r="E1052" s="285" t="s">
        <v>4128</v>
      </c>
      <c r="F1052" s="285" t="s">
        <v>4129</v>
      </c>
      <c r="G1052" s="285" t="s">
        <v>4037</v>
      </c>
      <c r="H1052" s="285" t="s">
        <v>4038</v>
      </c>
      <c r="I1052" s="285" t="s">
        <v>2007</v>
      </c>
      <c r="J1052" s="285" t="s">
        <v>4065</v>
      </c>
    </row>
    <row r="1053" spans="1:10" ht="90">
      <c r="A1053" s="282" t="s">
        <v>770</v>
      </c>
      <c r="B1053" s="177">
        <v>10027</v>
      </c>
      <c r="C1053" s="283" t="s">
        <v>4034</v>
      </c>
      <c r="D1053" s="284" t="s">
        <v>4035</v>
      </c>
      <c r="E1053" s="285" t="s">
        <v>4130</v>
      </c>
      <c r="F1053" s="285" t="s">
        <v>4131</v>
      </c>
      <c r="G1053" s="285" t="s">
        <v>4037</v>
      </c>
      <c r="H1053" s="285" t="s">
        <v>4038</v>
      </c>
      <c r="I1053" s="285" t="s">
        <v>2007</v>
      </c>
      <c r="J1053" s="285" t="s">
        <v>4065</v>
      </c>
    </row>
    <row r="1054" spans="1:10" ht="90">
      <c r="A1054" s="282" t="s">
        <v>770</v>
      </c>
      <c r="B1054" s="177">
        <v>10027</v>
      </c>
      <c r="C1054" s="283" t="s">
        <v>4034</v>
      </c>
      <c r="D1054" s="284" t="s">
        <v>4035</v>
      </c>
      <c r="E1054" s="285" t="s">
        <v>4132</v>
      </c>
      <c r="F1054" s="285" t="s">
        <v>4133</v>
      </c>
      <c r="G1054" s="285" t="s">
        <v>4037</v>
      </c>
      <c r="H1054" s="285" t="s">
        <v>4038</v>
      </c>
      <c r="I1054" s="285" t="s">
        <v>2007</v>
      </c>
      <c r="J1054" s="285" t="s">
        <v>4065</v>
      </c>
    </row>
    <row r="1055" spans="1:10" ht="90">
      <c r="A1055" s="282" t="s">
        <v>770</v>
      </c>
      <c r="B1055" s="177">
        <v>10027</v>
      </c>
      <c r="C1055" s="283" t="s">
        <v>4034</v>
      </c>
      <c r="D1055" s="284" t="s">
        <v>4035</v>
      </c>
      <c r="E1055" s="285" t="s">
        <v>4134</v>
      </c>
      <c r="F1055" s="285" t="s">
        <v>4135</v>
      </c>
      <c r="G1055" s="285" t="s">
        <v>4037</v>
      </c>
      <c r="H1055" s="285" t="s">
        <v>4038</v>
      </c>
      <c r="I1055" s="285" t="s">
        <v>2007</v>
      </c>
      <c r="J1055" s="285" t="s">
        <v>4065</v>
      </c>
    </row>
    <row r="1056" spans="1:10" ht="90">
      <c r="A1056" s="282" t="s">
        <v>770</v>
      </c>
      <c r="B1056" s="177">
        <v>10027</v>
      </c>
      <c r="C1056" s="283" t="s">
        <v>4034</v>
      </c>
      <c r="D1056" s="284" t="s">
        <v>4035</v>
      </c>
      <c r="E1056" s="285" t="s">
        <v>4136</v>
      </c>
      <c r="F1056" s="285" t="s">
        <v>4137</v>
      </c>
      <c r="G1056" s="285" t="s">
        <v>4037</v>
      </c>
      <c r="H1056" s="285" t="s">
        <v>4038</v>
      </c>
      <c r="I1056" s="285" t="s">
        <v>2007</v>
      </c>
      <c r="J1056" s="285" t="s">
        <v>4065</v>
      </c>
    </row>
    <row r="1057" spans="1:10" ht="67.5">
      <c r="A1057" s="282" t="s">
        <v>787</v>
      </c>
      <c r="C1057" s="286" t="s">
        <v>3998</v>
      </c>
      <c r="D1057" s="287" t="s">
        <v>3999</v>
      </c>
      <c r="E1057" s="287" t="s">
        <v>4138</v>
      </c>
      <c r="F1057" s="287" t="s">
        <v>4139</v>
      </c>
      <c r="G1057" s="287" t="s">
        <v>4140</v>
      </c>
      <c r="H1057" s="287" t="s">
        <v>1704</v>
      </c>
      <c r="I1057" s="287" t="s">
        <v>4141</v>
      </c>
      <c r="J1057" s="287" t="s">
        <v>4142</v>
      </c>
    </row>
    <row r="1058" spans="1:10" ht="45">
      <c r="A1058" s="282" t="s">
        <v>4143</v>
      </c>
      <c r="B1058" s="177" t="s">
        <v>3996</v>
      </c>
      <c r="C1058" s="286" t="s">
        <v>3989</v>
      </c>
      <c r="D1058" s="287" t="s">
        <v>3990</v>
      </c>
      <c r="E1058" s="287" t="s">
        <v>917</v>
      </c>
      <c r="F1058" s="287" t="s">
        <v>4144</v>
      </c>
      <c r="G1058" s="287" t="s">
        <v>3992</v>
      </c>
      <c r="H1058" s="287" t="s">
        <v>3993</v>
      </c>
      <c r="I1058" s="287" t="s">
        <v>3994</v>
      </c>
      <c r="J1058" s="287" t="s">
        <v>4145</v>
      </c>
    </row>
    <row r="1059" spans="1:10" ht="84">
      <c r="A1059" s="564">
        <v>22109</v>
      </c>
      <c r="B1059" s="564"/>
      <c r="C1059" s="564" t="s">
        <v>5589</v>
      </c>
      <c r="D1059" s="564" t="s">
        <v>5590</v>
      </c>
      <c r="E1059" s="564" t="s">
        <v>917</v>
      </c>
      <c r="F1059" s="564" t="s">
        <v>5591</v>
      </c>
      <c r="G1059" s="564" t="s">
        <v>5592</v>
      </c>
      <c r="H1059" s="564" t="s">
        <v>5593</v>
      </c>
      <c r="I1059" s="564" t="s">
        <v>5594</v>
      </c>
      <c r="J1059" s="566" t="s">
        <v>5595</v>
      </c>
    </row>
    <row r="1060" spans="1:10" ht="84">
      <c r="A1060" s="564">
        <v>22109</v>
      </c>
      <c r="B1060" s="565"/>
      <c r="C1060" s="564" t="s">
        <v>5589</v>
      </c>
      <c r="D1060" s="564" t="s">
        <v>5590</v>
      </c>
      <c r="E1060" s="567" t="s">
        <v>937</v>
      </c>
      <c r="F1060" s="564" t="s">
        <v>5591</v>
      </c>
      <c r="G1060" s="564" t="s">
        <v>5592</v>
      </c>
      <c r="H1060" s="564" t="s">
        <v>5593</v>
      </c>
      <c r="I1060" s="564" t="s">
        <v>5594</v>
      </c>
      <c r="J1060" s="566" t="s">
        <v>5595</v>
      </c>
    </row>
    <row r="1061" spans="1:10" ht="84">
      <c r="A1061" s="564" t="s">
        <v>5596</v>
      </c>
      <c r="B1061" s="565"/>
      <c r="C1061" s="564" t="s">
        <v>5634</v>
      </c>
      <c r="D1061" s="564" t="s">
        <v>5635</v>
      </c>
      <c r="E1061" s="567" t="s">
        <v>5636</v>
      </c>
      <c r="F1061" s="564" t="s">
        <v>5637</v>
      </c>
      <c r="G1061" s="564" t="s">
        <v>2944</v>
      </c>
      <c r="H1061" s="564" t="s">
        <v>5638</v>
      </c>
      <c r="I1061" s="564" t="s">
        <v>2967</v>
      </c>
      <c r="J1061" s="566" t="s">
        <v>5639</v>
      </c>
    </row>
    <row r="1062" spans="1:10" ht="84">
      <c r="A1062" s="564" t="s">
        <v>5596</v>
      </c>
      <c r="B1062" s="565"/>
      <c r="C1062" s="564" t="s">
        <v>5634</v>
      </c>
      <c r="D1062" s="564" t="s">
        <v>5635</v>
      </c>
      <c r="E1062" s="567" t="s">
        <v>5640</v>
      </c>
      <c r="F1062" s="564" t="s">
        <v>5637</v>
      </c>
      <c r="G1062" s="564" t="s">
        <v>5641</v>
      </c>
      <c r="H1062" s="564" t="s">
        <v>3828</v>
      </c>
      <c r="I1062" s="564" t="s">
        <v>2635</v>
      </c>
      <c r="J1062" s="566" t="s">
        <v>5639</v>
      </c>
    </row>
    <row r="1063" spans="1:10" ht="84">
      <c r="A1063" s="564" t="s">
        <v>5596</v>
      </c>
      <c r="B1063" s="565"/>
      <c r="C1063" s="564" t="s">
        <v>5634</v>
      </c>
      <c r="D1063" s="564" t="s">
        <v>5635</v>
      </c>
      <c r="E1063" s="567" t="s">
        <v>5642</v>
      </c>
      <c r="F1063" s="564" t="s">
        <v>5637</v>
      </c>
      <c r="G1063" s="564" t="s">
        <v>5643</v>
      </c>
      <c r="H1063" s="564" t="s">
        <v>2634</v>
      </c>
      <c r="I1063" s="564" t="s">
        <v>2967</v>
      </c>
      <c r="J1063" s="566" t="s">
        <v>5639</v>
      </c>
    </row>
    <row r="1064" spans="1:10" ht="84">
      <c r="A1064" s="564" t="s">
        <v>5596</v>
      </c>
      <c r="B1064" s="565"/>
      <c r="C1064" s="564" t="s">
        <v>5634</v>
      </c>
      <c r="D1064" s="564" t="s">
        <v>5635</v>
      </c>
      <c r="E1064" s="567" t="s">
        <v>4024</v>
      </c>
      <c r="F1064" s="564" t="s">
        <v>5637</v>
      </c>
      <c r="G1064" s="564" t="s">
        <v>5644</v>
      </c>
      <c r="H1064" s="564" t="s">
        <v>5645</v>
      </c>
      <c r="I1064" s="564" t="s">
        <v>5646</v>
      </c>
      <c r="J1064" s="566" t="s">
        <v>5639</v>
      </c>
    </row>
    <row r="1065" spans="1:10" ht="84">
      <c r="A1065" s="564" t="s">
        <v>5596</v>
      </c>
      <c r="B1065" s="565"/>
      <c r="C1065" s="564" t="s">
        <v>5634</v>
      </c>
      <c r="D1065" s="564" t="s">
        <v>5635</v>
      </c>
      <c r="E1065" s="567" t="s">
        <v>5647</v>
      </c>
      <c r="F1065" s="564" t="s">
        <v>5637</v>
      </c>
      <c r="G1065" s="564" t="s">
        <v>5648</v>
      </c>
      <c r="H1065" s="564" t="s">
        <v>5649</v>
      </c>
      <c r="I1065" s="564" t="s">
        <v>5650</v>
      </c>
      <c r="J1065" s="566" t="s">
        <v>5639</v>
      </c>
    </row>
    <row r="1066" spans="1:10" ht="84">
      <c r="A1066" s="564" t="s">
        <v>5596</v>
      </c>
      <c r="B1066" s="565"/>
      <c r="C1066" s="564" t="s">
        <v>5634</v>
      </c>
      <c r="D1066" s="564" t="s">
        <v>5635</v>
      </c>
      <c r="E1066" s="567" t="s">
        <v>5651</v>
      </c>
      <c r="F1066" s="564" t="s">
        <v>5637</v>
      </c>
      <c r="G1066" s="564" t="s">
        <v>5652</v>
      </c>
      <c r="H1066" s="564" t="s">
        <v>1694</v>
      </c>
      <c r="I1066" s="564" t="s">
        <v>1095</v>
      </c>
      <c r="J1066" s="566" t="s">
        <v>5639</v>
      </c>
    </row>
    <row r="1067" spans="1:10" ht="84">
      <c r="A1067" s="564" t="s">
        <v>5596</v>
      </c>
      <c r="B1067" s="565"/>
      <c r="C1067" s="564" t="s">
        <v>5634</v>
      </c>
      <c r="D1067" s="564" t="s">
        <v>5635</v>
      </c>
      <c r="E1067" s="567" t="s">
        <v>5653</v>
      </c>
      <c r="F1067" s="564" t="s">
        <v>5637</v>
      </c>
      <c r="G1067" s="564" t="s">
        <v>5654</v>
      </c>
      <c r="H1067" s="564" t="s">
        <v>5655</v>
      </c>
      <c r="I1067" s="564" t="s">
        <v>5656</v>
      </c>
      <c r="J1067" s="566" t="s">
        <v>5639</v>
      </c>
    </row>
    <row r="1068" spans="1:10" ht="84">
      <c r="A1068" s="564" t="s">
        <v>5596</v>
      </c>
      <c r="B1068" s="565"/>
      <c r="C1068" s="564" t="s">
        <v>5634</v>
      </c>
      <c r="D1068" s="564" t="s">
        <v>5635</v>
      </c>
      <c r="E1068" s="567" t="s">
        <v>5657</v>
      </c>
      <c r="F1068" s="564" t="s">
        <v>5637</v>
      </c>
      <c r="G1068" s="564" t="s">
        <v>5658</v>
      </c>
      <c r="H1068" s="564" t="s">
        <v>1382</v>
      </c>
      <c r="I1068" s="564" t="s">
        <v>5659</v>
      </c>
      <c r="J1068" s="566" t="s">
        <v>5639</v>
      </c>
    </row>
    <row r="1069" spans="1:10" ht="84">
      <c r="A1069" s="564" t="s">
        <v>5596</v>
      </c>
      <c r="B1069" s="565"/>
      <c r="C1069" s="564" t="s">
        <v>5634</v>
      </c>
      <c r="D1069" s="564" t="s">
        <v>5635</v>
      </c>
      <c r="E1069" s="567" t="s">
        <v>5660</v>
      </c>
      <c r="F1069" s="564" t="s">
        <v>5637</v>
      </c>
      <c r="G1069" s="564" t="s">
        <v>5661</v>
      </c>
      <c r="H1069" s="564" t="s">
        <v>5662</v>
      </c>
      <c r="I1069" s="564" t="s">
        <v>5663</v>
      </c>
      <c r="J1069" s="566" t="s">
        <v>5639</v>
      </c>
    </row>
    <row r="1070" spans="1:10" ht="84">
      <c r="A1070" s="564" t="s">
        <v>5596</v>
      </c>
      <c r="B1070" s="565"/>
      <c r="C1070" s="564" t="s">
        <v>5634</v>
      </c>
      <c r="D1070" s="564" t="s">
        <v>5635</v>
      </c>
      <c r="E1070" s="567" t="s">
        <v>5664</v>
      </c>
      <c r="F1070" s="564" t="s">
        <v>5637</v>
      </c>
      <c r="G1070" s="564" t="s">
        <v>1962</v>
      </c>
      <c r="H1070" s="564" t="s">
        <v>1145</v>
      </c>
      <c r="I1070" s="564" t="s">
        <v>1051</v>
      </c>
      <c r="J1070" s="566" t="s">
        <v>5639</v>
      </c>
    </row>
    <row r="1071" spans="1:10" ht="84">
      <c r="A1071" s="564" t="s">
        <v>5596</v>
      </c>
      <c r="B1071" s="565"/>
      <c r="C1071" s="564" t="s">
        <v>5634</v>
      </c>
      <c r="D1071" s="564" t="s">
        <v>5635</v>
      </c>
      <c r="E1071" s="567" t="s">
        <v>5665</v>
      </c>
      <c r="F1071" s="564" t="s">
        <v>5637</v>
      </c>
      <c r="G1071" s="564" t="s">
        <v>5666</v>
      </c>
      <c r="H1071" s="564" t="s">
        <v>5667</v>
      </c>
      <c r="I1071" s="564" t="s">
        <v>5668</v>
      </c>
      <c r="J1071" s="566" t="s">
        <v>5639</v>
      </c>
    </row>
    <row r="1072" spans="1:10" ht="84">
      <c r="A1072" s="564" t="s">
        <v>5596</v>
      </c>
      <c r="B1072" s="565"/>
      <c r="C1072" s="564" t="s">
        <v>5634</v>
      </c>
      <c r="D1072" s="564" t="s">
        <v>5635</v>
      </c>
      <c r="E1072" s="567" t="s">
        <v>5669</v>
      </c>
      <c r="F1072" s="564" t="s">
        <v>5637</v>
      </c>
      <c r="G1072" s="564" t="s">
        <v>5670</v>
      </c>
      <c r="H1072" s="564" t="s">
        <v>5671</v>
      </c>
      <c r="I1072" s="564" t="s">
        <v>5672</v>
      </c>
      <c r="J1072" s="566" t="s">
        <v>5639</v>
      </c>
    </row>
    <row r="1073" spans="1:10" ht="84">
      <c r="A1073" s="564" t="s">
        <v>5596</v>
      </c>
      <c r="B1073" s="565"/>
      <c r="C1073" s="564" t="s">
        <v>5634</v>
      </c>
      <c r="D1073" s="564" t="s">
        <v>5635</v>
      </c>
      <c r="E1073" s="567" t="s">
        <v>5673</v>
      </c>
      <c r="F1073" s="564" t="s">
        <v>5637</v>
      </c>
      <c r="G1073" s="564" t="s">
        <v>5674</v>
      </c>
      <c r="H1073" s="564" t="s">
        <v>5675</v>
      </c>
      <c r="I1073" s="564" t="s">
        <v>5676</v>
      </c>
      <c r="J1073" s="566" t="s">
        <v>5639</v>
      </c>
    </row>
    <row r="1074" spans="1:10" ht="84">
      <c r="A1074" s="564" t="s">
        <v>5596</v>
      </c>
      <c r="B1074" s="565"/>
      <c r="C1074" s="564" t="s">
        <v>5634</v>
      </c>
      <c r="D1074" s="564" t="s">
        <v>5635</v>
      </c>
      <c r="E1074" s="567" t="s">
        <v>5677</v>
      </c>
      <c r="F1074" s="564" t="s">
        <v>5637</v>
      </c>
      <c r="G1074" s="564" t="s">
        <v>5678</v>
      </c>
      <c r="H1074" s="564" t="s">
        <v>1712</v>
      </c>
      <c r="I1074" s="564" t="s">
        <v>5679</v>
      </c>
      <c r="J1074" s="566" t="s">
        <v>5639</v>
      </c>
    </row>
    <row r="1075" spans="1:10" ht="84">
      <c r="A1075" s="564" t="s">
        <v>5596</v>
      </c>
      <c r="B1075" s="565"/>
      <c r="C1075" s="564" t="s">
        <v>5634</v>
      </c>
      <c r="D1075" s="564" t="s">
        <v>5635</v>
      </c>
      <c r="E1075" s="567" t="s">
        <v>5680</v>
      </c>
      <c r="F1075" s="564" t="s">
        <v>5681</v>
      </c>
      <c r="G1075" s="564" t="s">
        <v>5682</v>
      </c>
      <c r="H1075" s="564" t="s">
        <v>5683</v>
      </c>
      <c r="I1075" s="564" t="s">
        <v>5684</v>
      </c>
      <c r="J1075" s="566" t="s">
        <v>5639</v>
      </c>
    </row>
    <row r="1076" spans="1:10" ht="84">
      <c r="A1076" s="564" t="s">
        <v>5596</v>
      </c>
      <c r="B1076" s="565"/>
      <c r="C1076" s="564" t="s">
        <v>5634</v>
      </c>
      <c r="D1076" s="564" t="s">
        <v>5635</v>
      </c>
      <c r="E1076" s="567" t="s">
        <v>5685</v>
      </c>
      <c r="F1076" s="564" t="s">
        <v>5686</v>
      </c>
      <c r="G1076" s="564" t="s">
        <v>5687</v>
      </c>
      <c r="H1076" s="564" t="s">
        <v>1104</v>
      </c>
      <c r="I1076" s="564" t="s">
        <v>1859</v>
      </c>
      <c r="J1076" s="566" t="s">
        <v>5639</v>
      </c>
    </row>
    <row r="1077" spans="1:10" ht="84">
      <c r="A1077" s="564" t="s">
        <v>5596</v>
      </c>
      <c r="B1077" s="565"/>
      <c r="C1077" s="564" t="s">
        <v>5634</v>
      </c>
      <c r="D1077" s="564" t="s">
        <v>5635</v>
      </c>
      <c r="E1077" s="567" t="s">
        <v>1106</v>
      </c>
      <c r="F1077" s="564" t="s">
        <v>5637</v>
      </c>
      <c r="G1077" s="564" t="s">
        <v>5688</v>
      </c>
      <c r="H1077" s="564" t="s">
        <v>5689</v>
      </c>
      <c r="I1077" s="564" t="s">
        <v>1034</v>
      </c>
      <c r="J1077" s="566" t="s">
        <v>5639</v>
      </c>
    </row>
    <row r="1078" spans="1:10" ht="84">
      <c r="A1078" s="564" t="s">
        <v>5596</v>
      </c>
      <c r="B1078" s="565"/>
      <c r="C1078" s="564" t="s">
        <v>5634</v>
      </c>
      <c r="D1078" s="564" t="s">
        <v>5635</v>
      </c>
      <c r="E1078" s="567" t="s">
        <v>5690</v>
      </c>
      <c r="F1078" s="564" t="s">
        <v>5637</v>
      </c>
      <c r="G1078" s="564" t="s">
        <v>5691</v>
      </c>
      <c r="H1078" s="564" t="s">
        <v>931</v>
      </c>
      <c r="I1078" s="564" t="s">
        <v>1695</v>
      </c>
      <c r="J1078" s="566" t="s">
        <v>5639</v>
      </c>
    </row>
    <row r="1079" spans="1:10" ht="60">
      <c r="A1079" s="564" t="s">
        <v>5605</v>
      </c>
      <c r="B1079" s="565"/>
      <c r="C1079" s="564" t="s">
        <v>5709</v>
      </c>
      <c r="D1079" s="564" t="s">
        <v>5707</v>
      </c>
      <c r="E1079" s="567" t="s">
        <v>917</v>
      </c>
      <c r="F1079" s="564" t="s">
        <v>5708</v>
      </c>
      <c r="G1079" s="564" t="s">
        <v>5710</v>
      </c>
      <c r="H1079" s="564" t="s">
        <v>3078</v>
      </c>
      <c r="I1079" s="564" t="s">
        <v>5711</v>
      </c>
      <c r="J1079" s="566" t="s">
        <v>5712</v>
      </c>
    </row>
    <row r="1080" spans="1:10" ht="60">
      <c r="A1080" s="74" t="s">
        <v>5610</v>
      </c>
      <c r="B1080" s="565"/>
      <c r="C1080" s="564" t="s">
        <v>5719</v>
      </c>
      <c r="D1080" s="564" t="s">
        <v>5716</v>
      </c>
      <c r="E1080" s="567" t="s">
        <v>917</v>
      </c>
      <c r="F1080" s="564" t="s">
        <v>5615</v>
      </c>
      <c r="G1080" s="564" t="s">
        <v>3134</v>
      </c>
      <c r="H1080" s="564" t="s">
        <v>1140</v>
      </c>
      <c r="I1080" s="564" t="s">
        <v>5717</v>
      </c>
      <c r="J1080" s="566" t="s">
        <v>5718</v>
      </c>
    </row>
    <row r="1081" spans="1:10" ht="72">
      <c r="A1081" s="74" t="s">
        <v>5692</v>
      </c>
      <c r="B1081" s="565"/>
      <c r="C1081" s="564" t="s">
        <v>5721</v>
      </c>
      <c r="D1081" s="564" t="s">
        <v>5722</v>
      </c>
      <c r="E1081" s="567" t="s">
        <v>5723</v>
      </c>
      <c r="F1081" s="564" t="s">
        <v>5724</v>
      </c>
      <c r="G1081" s="564" t="s">
        <v>2827</v>
      </c>
      <c r="H1081" s="564" t="s">
        <v>1373</v>
      </c>
      <c r="I1081" s="564" t="s">
        <v>3963</v>
      </c>
      <c r="J1081" s="566" t="s">
        <v>5725</v>
      </c>
    </row>
    <row r="1082" spans="1:10" ht="72">
      <c r="A1082" s="74" t="s">
        <v>5692</v>
      </c>
      <c r="B1082" s="565"/>
      <c r="C1082" s="564" t="s">
        <v>5721</v>
      </c>
      <c r="D1082" s="564" t="s">
        <v>5722</v>
      </c>
      <c r="E1082" s="567" t="s">
        <v>917</v>
      </c>
      <c r="F1082" s="564" t="s">
        <v>5726</v>
      </c>
      <c r="G1082" s="564" t="s">
        <v>5727</v>
      </c>
      <c r="H1082" s="564" t="s">
        <v>5728</v>
      </c>
      <c r="I1082" s="564" t="s">
        <v>5729</v>
      </c>
      <c r="J1082" s="566" t="s">
        <v>5725</v>
      </c>
    </row>
    <row r="1083" spans="1:10" ht="72">
      <c r="A1083" s="74" t="s">
        <v>5692</v>
      </c>
      <c r="B1083" s="565"/>
      <c r="C1083" s="564" t="s">
        <v>5721</v>
      </c>
      <c r="D1083" s="564" t="s">
        <v>5722</v>
      </c>
      <c r="E1083" s="567" t="s">
        <v>5730</v>
      </c>
      <c r="F1083" s="564" t="s">
        <v>5731</v>
      </c>
      <c r="G1083" s="564" t="s">
        <v>5732</v>
      </c>
      <c r="H1083" s="564" t="s">
        <v>1676</v>
      </c>
      <c r="I1083" s="564" t="s">
        <v>1383</v>
      </c>
      <c r="J1083" s="566" t="s">
        <v>5733</v>
      </c>
    </row>
    <row r="1084" spans="1:10" ht="72">
      <c r="A1084" s="74" t="s">
        <v>5692</v>
      </c>
      <c r="B1084" s="565"/>
      <c r="C1084" s="564" t="s">
        <v>5721</v>
      </c>
      <c r="D1084" s="564" t="s">
        <v>5722</v>
      </c>
      <c r="E1084" s="567" t="s">
        <v>917</v>
      </c>
      <c r="F1084" s="564" t="s">
        <v>5734</v>
      </c>
      <c r="G1084" s="564" t="s">
        <v>5727</v>
      </c>
      <c r="H1084" s="564" t="s">
        <v>5728</v>
      </c>
      <c r="I1084" s="564" t="s">
        <v>5729</v>
      </c>
      <c r="J1084" s="566" t="s">
        <v>5725</v>
      </c>
    </row>
    <row r="1085" spans="1:10" ht="72">
      <c r="A1085" s="74" t="s">
        <v>5692</v>
      </c>
      <c r="B1085" s="565"/>
      <c r="C1085" s="564" t="s">
        <v>5721</v>
      </c>
      <c r="D1085" s="564" t="s">
        <v>5722</v>
      </c>
      <c r="E1085" s="567" t="s">
        <v>917</v>
      </c>
      <c r="F1085" s="564" t="s">
        <v>5735</v>
      </c>
      <c r="G1085" s="564" t="s">
        <v>5727</v>
      </c>
      <c r="H1085" s="564" t="s">
        <v>5728</v>
      </c>
      <c r="I1085" s="564" t="s">
        <v>5729</v>
      </c>
      <c r="J1085" s="566" t="s">
        <v>5725</v>
      </c>
    </row>
    <row r="1086" spans="1:10" ht="72">
      <c r="A1086" s="74" t="s">
        <v>5692</v>
      </c>
      <c r="B1086" s="565"/>
      <c r="C1086" s="564" t="s">
        <v>5721</v>
      </c>
      <c r="D1086" s="564" t="s">
        <v>5722</v>
      </c>
      <c r="E1086" s="567" t="s">
        <v>917</v>
      </c>
      <c r="F1086" s="564" t="s">
        <v>5736</v>
      </c>
      <c r="G1086" s="564" t="s">
        <v>5727</v>
      </c>
      <c r="H1086" s="564" t="s">
        <v>5728</v>
      </c>
      <c r="I1086" s="564" t="s">
        <v>5729</v>
      </c>
      <c r="J1086" s="566" t="s">
        <v>5725</v>
      </c>
    </row>
    <row r="1087" spans="1:10" ht="72">
      <c r="A1087" s="74" t="s">
        <v>5692</v>
      </c>
      <c r="B1087" s="565"/>
      <c r="C1087" s="564" t="s">
        <v>5721</v>
      </c>
      <c r="D1087" s="564" t="s">
        <v>5722</v>
      </c>
      <c r="E1087" s="567" t="s">
        <v>917</v>
      </c>
      <c r="F1087" s="564" t="s">
        <v>5737</v>
      </c>
      <c r="G1087" s="564" t="s">
        <v>5727</v>
      </c>
      <c r="H1087" s="564" t="s">
        <v>5728</v>
      </c>
      <c r="I1087" s="564" t="s">
        <v>5729</v>
      </c>
      <c r="J1087" s="566" t="s">
        <v>5725</v>
      </c>
    </row>
    <row r="1088" spans="1:10" ht="72">
      <c r="A1088" s="74" t="s">
        <v>5692</v>
      </c>
      <c r="B1088" s="565"/>
      <c r="C1088" s="564" t="s">
        <v>5721</v>
      </c>
      <c r="D1088" s="564" t="s">
        <v>5722</v>
      </c>
      <c r="E1088" s="567" t="s">
        <v>917</v>
      </c>
      <c r="F1088" s="564" t="s">
        <v>5738</v>
      </c>
      <c r="G1088" s="564" t="s">
        <v>5727</v>
      </c>
      <c r="H1088" s="564" t="s">
        <v>5728</v>
      </c>
      <c r="I1088" s="564" t="s">
        <v>5729</v>
      </c>
      <c r="J1088" s="566" t="s">
        <v>5725</v>
      </c>
    </row>
    <row r="1089" spans="1:10" ht="72">
      <c r="A1089" s="74" t="s">
        <v>5692</v>
      </c>
      <c r="B1089" s="565"/>
      <c r="C1089" s="564" t="s">
        <v>5721</v>
      </c>
      <c r="D1089" s="564" t="s">
        <v>5722</v>
      </c>
      <c r="E1089" s="567" t="s">
        <v>917</v>
      </c>
      <c r="F1089" s="564" t="s">
        <v>5739</v>
      </c>
      <c r="G1089" s="564" t="s">
        <v>5727</v>
      </c>
      <c r="H1089" s="564" t="s">
        <v>5728</v>
      </c>
      <c r="I1089" s="564" t="s">
        <v>5729</v>
      </c>
      <c r="J1089" s="566" t="s">
        <v>5725</v>
      </c>
    </row>
    <row r="1090" spans="1:10" ht="72">
      <c r="A1090" s="74" t="s">
        <v>5692</v>
      </c>
      <c r="B1090" s="565"/>
      <c r="C1090" s="564" t="s">
        <v>5721</v>
      </c>
      <c r="D1090" s="564" t="s">
        <v>5722</v>
      </c>
      <c r="E1090" s="567" t="s">
        <v>917</v>
      </c>
      <c r="F1090" s="564" t="s">
        <v>5740</v>
      </c>
      <c r="G1090" s="564" t="s">
        <v>5727</v>
      </c>
      <c r="H1090" s="564" t="s">
        <v>5728</v>
      </c>
      <c r="I1090" s="564" t="s">
        <v>5729</v>
      </c>
      <c r="J1090" s="566" t="s">
        <v>5725</v>
      </c>
    </row>
    <row r="1091" spans="1:10" ht="72">
      <c r="A1091" s="74" t="s">
        <v>5692</v>
      </c>
      <c r="B1091" s="565"/>
      <c r="C1091" s="564" t="s">
        <v>5721</v>
      </c>
      <c r="D1091" s="564" t="s">
        <v>5722</v>
      </c>
      <c r="E1091" s="567" t="s">
        <v>917</v>
      </c>
      <c r="F1091" s="564" t="s">
        <v>5741</v>
      </c>
      <c r="G1091" s="564" t="s">
        <v>5727</v>
      </c>
      <c r="H1091" s="564" t="s">
        <v>5728</v>
      </c>
      <c r="I1091" s="564" t="s">
        <v>5729</v>
      </c>
      <c r="J1091" s="566" t="s">
        <v>5725</v>
      </c>
    </row>
    <row r="1092" spans="1:10" ht="72">
      <c r="A1092" s="74" t="s">
        <v>5692</v>
      </c>
      <c r="B1092" s="565"/>
      <c r="C1092" s="564" t="s">
        <v>5721</v>
      </c>
      <c r="D1092" s="564" t="s">
        <v>5722</v>
      </c>
      <c r="E1092" s="567" t="s">
        <v>917</v>
      </c>
      <c r="F1092" s="564" t="s">
        <v>5742</v>
      </c>
      <c r="G1092" s="564" t="s">
        <v>5727</v>
      </c>
      <c r="H1092" s="564" t="s">
        <v>5728</v>
      </c>
      <c r="I1092" s="564" t="s">
        <v>5729</v>
      </c>
      <c r="J1092" s="566" t="s">
        <v>5725</v>
      </c>
    </row>
    <row r="1093" spans="1:10" ht="72">
      <c r="A1093" s="74" t="s">
        <v>5692</v>
      </c>
      <c r="B1093" s="565"/>
      <c r="C1093" s="564" t="s">
        <v>5721</v>
      </c>
      <c r="D1093" s="564" t="s">
        <v>5722</v>
      </c>
      <c r="E1093" s="567" t="s">
        <v>917</v>
      </c>
      <c r="F1093" s="564" t="s">
        <v>5743</v>
      </c>
      <c r="G1093" s="564" t="s">
        <v>5727</v>
      </c>
      <c r="H1093" s="564" t="s">
        <v>5728</v>
      </c>
      <c r="I1093" s="564" t="s">
        <v>5729</v>
      </c>
      <c r="J1093" s="566" t="s">
        <v>5725</v>
      </c>
    </row>
    <row r="1094" spans="1:10" ht="72">
      <c r="A1094" s="74" t="s">
        <v>5692</v>
      </c>
      <c r="B1094" s="565"/>
      <c r="C1094" s="564" t="s">
        <v>5721</v>
      </c>
      <c r="D1094" s="564" t="s">
        <v>5722</v>
      </c>
      <c r="E1094" s="567" t="s">
        <v>5730</v>
      </c>
      <c r="F1094" s="564" t="s">
        <v>5744</v>
      </c>
      <c r="G1094" s="564" t="s">
        <v>5732</v>
      </c>
      <c r="H1094" s="564" t="s">
        <v>1676</v>
      </c>
      <c r="I1094" s="564" t="s">
        <v>1383</v>
      </c>
      <c r="J1094" s="566" t="s">
        <v>5733</v>
      </c>
    </row>
    <row r="1095" spans="1:10" ht="72" customHeight="1">
      <c r="A1095" s="1328" t="s">
        <v>5692</v>
      </c>
      <c r="B1095" s="1330"/>
      <c r="C1095" s="1332" t="s">
        <v>5721</v>
      </c>
      <c r="D1095" s="1332" t="s">
        <v>5722</v>
      </c>
      <c r="E1095" s="567" t="s">
        <v>5745</v>
      </c>
      <c r="F1095" s="1332" t="s">
        <v>5746</v>
      </c>
      <c r="G1095" s="564" t="s">
        <v>1089</v>
      </c>
      <c r="H1095" s="564" t="s">
        <v>5747</v>
      </c>
      <c r="I1095" s="564" t="s">
        <v>5748</v>
      </c>
      <c r="J1095" s="566" t="s">
        <v>5749</v>
      </c>
    </row>
    <row r="1096" spans="1:10" ht="24">
      <c r="A1096" s="1329"/>
      <c r="B1096" s="1331"/>
      <c r="C1096" s="1333"/>
      <c r="D1096" s="1333"/>
      <c r="E1096" s="567" t="s">
        <v>5750</v>
      </c>
      <c r="F1096" s="1333"/>
      <c r="G1096" s="564" t="s">
        <v>5751</v>
      </c>
      <c r="H1096" s="564" t="s">
        <v>1090</v>
      </c>
      <c r="I1096" s="564" t="s">
        <v>1279</v>
      </c>
      <c r="J1096" s="566" t="s">
        <v>5749</v>
      </c>
    </row>
    <row r="1097" spans="1:10" ht="60">
      <c r="A1097" s="74" t="s">
        <v>5759</v>
      </c>
      <c r="B1097" s="565" t="s">
        <v>5772</v>
      </c>
      <c r="C1097" s="564" t="s">
        <v>5773</v>
      </c>
      <c r="D1097" s="564" t="s">
        <v>5774</v>
      </c>
      <c r="E1097" s="567" t="s">
        <v>1618</v>
      </c>
      <c r="F1097" s="564" t="s">
        <v>5775</v>
      </c>
      <c r="G1097" s="564" t="s">
        <v>5776</v>
      </c>
      <c r="H1097" s="564" t="s">
        <v>1363</v>
      </c>
      <c r="I1097" s="564" t="s">
        <v>1135</v>
      </c>
      <c r="J1097" s="566" t="s">
        <v>5777</v>
      </c>
    </row>
    <row r="1098" spans="1:10" ht="60">
      <c r="A1098" s="74" t="s">
        <v>5759</v>
      </c>
      <c r="B1098" s="565" t="s">
        <v>5772</v>
      </c>
      <c r="C1098" s="564" t="s">
        <v>5773</v>
      </c>
      <c r="D1098" s="564" t="s">
        <v>5774</v>
      </c>
      <c r="E1098" s="567" t="s">
        <v>1618</v>
      </c>
      <c r="F1098" s="564" t="s">
        <v>5778</v>
      </c>
      <c r="G1098" s="564" t="s">
        <v>5776</v>
      </c>
      <c r="H1098" s="564" t="s">
        <v>1363</v>
      </c>
      <c r="I1098" s="564" t="s">
        <v>1135</v>
      </c>
      <c r="J1098" s="566" t="s">
        <v>5777</v>
      </c>
    </row>
    <row r="1099" spans="1:10" ht="60">
      <c r="A1099" s="74" t="s">
        <v>5759</v>
      </c>
      <c r="B1099" s="565" t="s">
        <v>5772</v>
      </c>
      <c r="C1099" s="564" t="s">
        <v>5773</v>
      </c>
      <c r="D1099" s="564" t="s">
        <v>5774</v>
      </c>
      <c r="E1099" s="567" t="s">
        <v>1618</v>
      </c>
      <c r="F1099" s="564" t="s">
        <v>5779</v>
      </c>
      <c r="G1099" s="564" t="s">
        <v>5776</v>
      </c>
      <c r="H1099" s="564" t="s">
        <v>1363</v>
      </c>
      <c r="I1099" s="564" t="s">
        <v>1135</v>
      </c>
      <c r="J1099" s="566" t="s">
        <v>5777</v>
      </c>
    </row>
    <row r="1100" spans="1:10" ht="60">
      <c r="A1100" s="74" t="s">
        <v>5759</v>
      </c>
      <c r="B1100" s="565" t="s">
        <v>5780</v>
      </c>
      <c r="C1100" s="564" t="s">
        <v>5773</v>
      </c>
      <c r="D1100" s="564" t="s">
        <v>5774</v>
      </c>
      <c r="E1100" s="567" t="s">
        <v>1427</v>
      </c>
      <c r="F1100" s="564" t="s">
        <v>5781</v>
      </c>
      <c r="G1100" s="564" t="s">
        <v>5782</v>
      </c>
      <c r="H1100" s="564" t="s">
        <v>1024</v>
      </c>
      <c r="I1100" s="564" t="s">
        <v>2100</v>
      </c>
      <c r="J1100" s="566" t="s">
        <v>5783</v>
      </c>
    </row>
    <row r="1101" spans="1:10" ht="60">
      <c r="A1101" s="74" t="s">
        <v>5759</v>
      </c>
      <c r="B1101" s="565" t="s">
        <v>5780</v>
      </c>
      <c r="C1101" s="564" t="s">
        <v>5773</v>
      </c>
      <c r="D1101" s="564" t="s">
        <v>5774</v>
      </c>
      <c r="E1101" s="567" t="s">
        <v>1427</v>
      </c>
      <c r="F1101" s="564" t="s">
        <v>5784</v>
      </c>
      <c r="G1101" s="564" t="s">
        <v>5785</v>
      </c>
      <c r="H1101" s="564" t="s">
        <v>5786</v>
      </c>
      <c r="I1101" s="564" t="s">
        <v>5787</v>
      </c>
      <c r="J1101" s="566" t="s">
        <v>5788</v>
      </c>
    </row>
    <row r="1102" spans="1:10" ht="108">
      <c r="A1102" s="74" t="s">
        <v>5759</v>
      </c>
      <c r="B1102" s="565" t="s">
        <v>5789</v>
      </c>
      <c r="C1102" s="564" t="s">
        <v>5773</v>
      </c>
      <c r="D1102" s="564" t="s">
        <v>5774</v>
      </c>
      <c r="E1102" s="567" t="s">
        <v>5790</v>
      </c>
      <c r="F1102" s="564" t="s">
        <v>5791</v>
      </c>
      <c r="G1102" s="564" t="s">
        <v>5792</v>
      </c>
      <c r="H1102" s="564" t="s">
        <v>5793</v>
      </c>
      <c r="I1102" s="564" t="s">
        <v>3842</v>
      </c>
      <c r="J1102" s="566" t="s">
        <v>5794</v>
      </c>
    </row>
    <row r="1103" spans="1:10" ht="84">
      <c r="A1103" s="74" t="s">
        <v>5759</v>
      </c>
      <c r="B1103" s="565" t="s">
        <v>5789</v>
      </c>
      <c r="C1103" s="564" t="s">
        <v>5773</v>
      </c>
      <c r="D1103" s="564" t="s">
        <v>5774</v>
      </c>
      <c r="E1103" s="567" t="s">
        <v>5795</v>
      </c>
      <c r="F1103" s="564" t="s">
        <v>5796</v>
      </c>
      <c r="G1103" s="564" t="s">
        <v>5797</v>
      </c>
      <c r="H1103" s="564" t="s">
        <v>1883</v>
      </c>
      <c r="I1103" s="564" t="s">
        <v>3469</v>
      </c>
      <c r="J1103" s="566" t="s">
        <v>5798</v>
      </c>
    </row>
    <row r="1104" spans="1:10" ht="108">
      <c r="A1104" s="74" t="s">
        <v>5759</v>
      </c>
      <c r="B1104" s="565" t="s">
        <v>5789</v>
      </c>
      <c r="C1104" s="564" t="s">
        <v>5773</v>
      </c>
      <c r="D1104" s="564" t="s">
        <v>5774</v>
      </c>
      <c r="E1104" s="567" t="s">
        <v>5795</v>
      </c>
      <c r="F1104" s="564" t="s">
        <v>5799</v>
      </c>
      <c r="G1104" s="564" t="s">
        <v>5797</v>
      </c>
      <c r="H1104" s="564" t="s">
        <v>1883</v>
      </c>
      <c r="I1104" s="564" t="s">
        <v>3469</v>
      </c>
      <c r="J1104" s="566" t="s">
        <v>5798</v>
      </c>
    </row>
    <row r="1105" spans="1:10" ht="60">
      <c r="A1105" s="74" t="s">
        <v>5759</v>
      </c>
      <c r="B1105" s="565" t="s">
        <v>5789</v>
      </c>
      <c r="C1105" s="564" t="s">
        <v>5773</v>
      </c>
      <c r="D1105" s="564" t="s">
        <v>5774</v>
      </c>
      <c r="E1105" s="567" t="s">
        <v>5795</v>
      </c>
      <c r="F1105" s="564" t="s">
        <v>5800</v>
      </c>
      <c r="G1105" s="564" t="s">
        <v>5797</v>
      </c>
      <c r="H1105" s="564" t="s">
        <v>1883</v>
      </c>
      <c r="I1105" s="564" t="s">
        <v>3469</v>
      </c>
      <c r="J1105" s="566" t="s">
        <v>5798</v>
      </c>
    </row>
    <row r="1106" spans="1:10" ht="72">
      <c r="A1106" s="74" t="s">
        <v>5759</v>
      </c>
      <c r="B1106" s="565" t="s">
        <v>5789</v>
      </c>
      <c r="C1106" s="564" t="s">
        <v>5773</v>
      </c>
      <c r="D1106" s="564" t="s">
        <v>5774</v>
      </c>
      <c r="E1106" s="567" t="s">
        <v>5801</v>
      </c>
      <c r="F1106" s="564" t="s">
        <v>5802</v>
      </c>
      <c r="G1106" s="564" t="s">
        <v>5797</v>
      </c>
      <c r="H1106" s="564" t="s">
        <v>1883</v>
      </c>
      <c r="I1106" s="564" t="s">
        <v>3469</v>
      </c>
      <c r="J1106" s="566" t="s">
        <v>5798</v>
      </c>
    </row>
    <row r="1107" spans="1:10" ht="84">
      <c r="A1107" s="74" t="s">
        <v>5759</v>
      </c>
      <c r="B1107" s="565" t="s">
        <v>5789</v>
      </c>
      <c r="C1107" s="564" t="s">
        <v>5773</v>
      </c>
      <c r="D1107" s="564" t="s">
        <v>5774</v>
      </c>
      <c r="E1107" s="567" t="s">
        <v>5803</v>
      </c>
      <c r="F1107" s="564" t="s">
        <v>5804</v>
      </c>
      <c r="G1107" s="564" t="s">
        <v>5805</v>
      </c>
      <c r="H1107" s="564"/>
      <c r="I1107" s="564"/>
      <c r="J1107" s="566"/>
    </row>
    <row r="1108" spans="1:10" ht="96">
      <c r="A1108" s="74" t="s">
        <v>5759</v>
      </c>
      <c r="B1108" s="565" t="s">
        <v>5789</v>
      </c>
      <c r="C1108" s="564" t="s">
        <v>5773</v>
      </c>
      <c r="D1108" s="564" t="s">
        <v>5774</v>
      </c>
      <c r="E1108" s="567" t="s">
        <v>5806</v>
      </c>
      <c r="F1108" s="564" t="s">
        <v>5807</v>
      </c>
      <c r="G1108" s="564" t="s">
        <v>5792</v>
      </c>
      <c r="H1108" s="564" t="s">
        <v>5793</v>
      </c>
      <c r="I1108" s="564" t="s">
        <v>3842</v>
      </c>
      <c r="J1108" s="566" t="s">
        <v>5808</v>
      </c>
    </row>
    <row r="1109" spans="1:10" ht="84">
      <c r="A1109" s="74" t="s">
        <v>5759</v>
      </c>
      <c r="B1109" s="565" t="s">
        <v>5789</v>
      </c>
      <c r="C1109" s="564" t="s">
        <v>5773</v>
      </c>
      <c r="D1109" s="564" t="s">
        <v>5774</v>
      </c>
      <c r="E1109" s="567" t="s">
        <v>5809</v>
      </c>
      <c r="F1109" s="564" t="s">
        <v>5810</v>
      </c>
      <c r="G1109" s="564" t="s">
        <v>5811</v>
      </c>
      <c r="H1109" s="564" t="s">
        <v>1543</v>
      </c>
      <c r="I1109" s="564" t="s">
        <v>1859</v>
      </c>
      <c r="J1109" s="566" t="s">
        <v>5812</v>
      </c>
    </row>
    <row r="1110" spans="1:10" ht="84">
      <c r="A1110" s="74" t="s">
        <v>5759</v>
      </c>
      <c r="B1110" s="565" t="s">
        <v>5789</v>
      </c>
      <c r="C1110" s="564" t="s">
        <v>5773</v>
      </c>
      <c r="D1110" s="564" t="s">
        <v>5774</v>
      </c>
      <c r="E1110" s="567" t="s">
        <v>5813</v>
      </c>
      <c r="F1110" s="564" t="s">
        <v>5814</v>
      </c>
      <c r="G1110" s="564" t="s">
        <v>5805</v>
      </c>
      <c r="H1110" s="564"/>
      <c r="I1110" s="564"/>
      <c r="J1110" s="566"/>
    </row>
    <row r="1111" spans="1:10" ht="84">
      <c r="A1111" s="74" t="s">
        <v>5759</v>
      </c>
      <c r="B1111" s="565" t="s">
        <v>5789</v>
      </c>
      <c r="C1111" s="564" t="s">
        <v>5773</v>
      </c>
      <c r="D1111" s="564" t="s">
        <v>5774</v>
      </c>
      <c r="E1111" s="567" t="s">
        <v>5815</v>
      </c>
      <c r="F1111" s="564" t="s">
        <v>5816</v>
      </c>
      <c r="G1111" s="564" t="s">
        <v>5817</v>
      </c>
      <c r="H1111" s="564" t="s">
        <v>1883</v>
      </c>
      <c r="I1111" s="564" t="s">
        <v>1034</v>
      </c>
      <c r="J1111" s="566" t="s">
        <v>5818</v>
      </c>
    </row>
    <row r="1112" spans="1:10" ht="72">
      <c r="A1112" s="74" t="s">
        <v>5759</v>
      </c>
      <c r="B1112" s="565" t="s">
        <v>5789</v>
      </c>
      <c r="C1112" s="564" t="s">
        <v>5773</v>
      </c>
      <c r="D1112" s="564" t="s">
        <v>5774</v>
      </c>
      <c r="E1112" s="567" t="s">
        <v>5819</v>
      </c>
      <c r="F1112" s="564" t="s">
        <v>5820</v>
      </c>
      <c r="G1112" s="564" t="s">
        <v>5821</v>
      </c>
      <c r="H1112" s="564" t="s">
        <v>5822</v>
      </c>
      <c r="I1112" s="564" t="s">
        <v>5823</v>
      </c>
      <c r="J1112" s="566" t="s">
        <v>5824</v>
      </c>
    </row>
    <row r="1113" spans="1:10" ht="96">
      <c r="A1113" s="74" t="s">
        <v>5759</v>
      </c>
      <c r="B1113" s="565" t="s">
        <v>5789</v>
      </c>
      <c r="C1113" s="564" t="s">
        <v>5773</v>
      </c>
      <c r="D1113" s="564" t="s">
        <v>5774</v>
      </c>
      <c r="E1113" s="567" t="s">
        <v>5825</v>
      </c>
      <c r="F1113" s="564" t="s">
        <v>5826</v>
      </c>
      <c r="G1113" s="564" t="s">
        <v>5827</v>
      </c>
      <c r="H1113" s="564" t="s">
        <v>5828</v>
      </c>
      <c r="I1113" s="564" t="s">
        <v>5829</v>
      </c>
      <c r="J1113" s="566" t="s">
        <v>5830</v>
      </c>
    </row>
    <row r="1114" spans="1:10" ht="96">
      <c r="A1114" s="74" t="s">
        <v>5759</v>
      </c>
      <c r="B1114" s="565" t="s">
        <v>5789</v>
      </c>
      <c r="C1114" s="564" t="s">
        <v>5773</v>
      </c>
      <c r="D1114" s="564" t="s">
        <v>5774</v>
      </c>
      <c r="E1114" s="567" t="s">
        <v>5831</v>
      </c>
      <c r="F1114" s="564" t="s">
        <v>5832</v>
      </c>
      <c r="G1114" s="564" t="s">
        <v>2654</v>
      </c>
      <c r="H1114" s="564" t="s">
        <v>5833</v>
      </c>
      <c r="I1114" s="564" t="s">
        <v>5834</v>
      </c>
      <c r="J1114" s="566" t="s">
        <v>5835</v>
      </c>
    </row>
    <row r="1115" spans="1:10" ht="84">
      <c r="A1115" s="74" t="s">
        <v>5759</v>
      </c>
      <c r="B1115" s="565" t="s">
        <v>5789</v>
      </c>
      <c r="C1115" s="564" t="s">
        <v>5773</v>
      </c>
      <c r="D1115" s="564" t="s">
        <v>5774</v>
      </c>
      <c r="E1115" s="567" t="s">
        <v>5836</v>
      </c>
      <c r="F1115" s="564" t="s">
        <v>5837</v>
      </c>
      <c r="G1115" s="564" t="s">
        <v>5838</v>
      </c>
      <c r="H1115" s="564" t="s">
        <v>2177</v>
      </c>
      <c r="I1115" s="564" t="s">
        <v>1180</v>
      </c>
      <c r="J1115" s="566" t="s">
        <v>5839</v>
      </c>
    </row>
    <row r="1116" spans="1:10" ht="96">
      <c r="A1116" s="74" t="s">
        <v>5759</v>
      </c>
      <c r="B1116" s="565" t="s">
        <v>5789</v>
      </c>
      <c r="C1116" s="564" t="s">
        <v>5773</v>
      </c>
      <c r="D1116" s="564" t="s">
        <v>5774</v>
      </c>
      <c r="E1116" s="567" t="s">
        <v>5840</v>
      </c>
      <c r="F1116" s="564" t="s">
        <v>5841</v>
      </c>
      <c r="G1116" s="564" t="s">
        <v>5842</v>
      </c>
      <c r="H1116" s="564" t="s">
        <v>5843</v>
      </c>
      <c r="I1116" s="564" t="s">
        <v>5844</v>
      </c>
      <c r="J1116" s="566" t="s">
        <v>5845</v>
      </c>
    </row>
    <row r="1117" spans="1:10" ht="96">
      <c r="A1117" s="74" t="s">
        <v>5759</v>
      </c>
      <c r="B1117" s="565" t="s">
        <v>5789</v>
      </c>
      <c r="C1117" s="564" t="s">
        <v>5773</v>
      </c>
      <c r="D1117" s="564" t="s">
        <v>5774</v>
      </c>
      <c r="E1117" s="567" t="s">
        <v>5846</v>
      </c>
      <c r="F1117" s="564" t="s">
        <v>5847</v>
      </c>
      <c r="G1117" s="564" t="s">
        <v>5848</v>
      </c>
      <c r="H1117" s="564" t="s">
        <v>5849</v>
      </c>
      <c r="I1117" s="564" t="s">
        <v>5850</v>
      </c>
      <c r="J1117" s="566" t="s">
        <v>5851</v>
      </c>
    </row>
    <row r="1118" spans="1:10" ht="108">
      <c r="A1118" s="74" t="s">
        <v>5759</v>
      </c>
      <c r="B1118" s="565" t="s">
        <v>5789</v>
      </c>
      <c r="C1118" s="564" t="s">
        <v>5773</v>
      </c>
      <c r="D1118" s="564" t="s">
        <v>5774</v>
      </c>
      <c r="E1118" s="567" t="s">
        <v>5852</v>
      </c>
      <c r="F1118" s="564" t="s">
        <v>5853</v>
      </c>
      <c r="G1118" s="564" t="s">
        <v>5854</v>
      </c>
      <c r="H1118" s="564" t="s">
        <v>2463</v>
      </c>
      <c r="I1118" s="564" t="s">
        <v>1351</v>
      </c>
      <c r="J1118" s="566" t="s">
        <v>5855</v>
      </c>
    </row>
    <row r="1119" spans="1:10" ht="72">
      <c r="A1119" s="74" t="s">
        <v>5759</v>
      </c>
      <c r="B1119" s="565" t="s">
        <v>5789</v>
      </c>
      <c r="C1119" s="564" t="s">
        <v>5773</v>
      </c>
      <c r="D1119" s="564" t="s">
        <v>5774</v>
      </c>
      <c r="E1119" s="567" t="s">
        <v>5856</v>
      </c>
      <c r="F1119" s="564" t="s">
        <v>5857</v>
      </c>
      <c r="G1119" s="564" t="s">
        <v>5858</v>
      </c>
      <c r="H1119" s="564" t="s">
        <v>5859</v>
      </c>
      <c r="I1119" s="564" t="s">
        <v>2100</v>
      </c>
      <c r="J1119" s="566" t="s">
        <v>5860</v>
      </c>
    </row>
    <row r="1120" spans="1:10" ht="48">
      <c r="A1120" s="74" t="s">
        <v>5864</v>
      </c>
      <c r="B1120" s="565">
        <v>410</v>
      </c>
      <c r="C1120" s="564" t="s">
        <v>5875</v>
      </c>
      <c r="D1120" s="564" t="s">
        <v>5874</v>
      </c>
      <c r="E1120" s="567" t="s">
        <v>5876</v>
      </c>
      <c r="F1120" s="564" t="s">
        <v>5877</v>
      </c>
      <c r="G1120" s="564" t="s">
        <v>5878</v>
      </c>
      <c r="H1120" s="564" t="s">
        <v>3036</v>
      </c>
      <c r="I1120" s="564" t="s">
        <v>5879</v>
      </c>
      <c r="J1120" s="566" t="s">
        <v>5880</v>
      </c>
    </row>
    <row r="1121" spans="1:10" ht="48">
      <c r="A1121" s="74" t="s">
        <v>5864</v>
      </c>
      <c r="B1121" s="565">
        <v>431</v>
      </c>
      <c r="C1121" s="564" t="s">
        <v>5875</v>
      </c>
      <c r="D1121" s="564" t="s">
        <v>5874</v>
      </c>
      <c r="E1121" s="567" t="s">
        <v>5881</v>
      </c>
      <c r="F1121" s="564" t="s">
        <v>5877</v>
      </c>
      <c r="G1121" s="564" t="s">
        <v>5878</v>
      </c>
      <c r="H1121" s="564" t="s">
        <v>3036</v>
      </c>
      <c r="I1121" s="564" t="s">
        <v>5879</v>
      </c>
      <c r="J1121" s="566" t="s">
        <v>5880</v>
      </c>
    </row>
    <row r="1122" spans="1:10" ht="84">
      <c r="A1122" s="74" t="s">
        <v>5882</v>
      </c>
      <c r="B1122" s="565"/>
      <c r="C1122" s="564" t="s">
        <v>5890</v>
      </c>
      <c r="D1122" s="564" t="s">
        <v>5891</v>
      </c>
      <c r="E1122" s="567" t="s">
        <v>917</v>
      </c>
      <c r="F1122" s="564" t="s">
        <v>5892</v>
      </c>
      <c r="G1122" s="564" t="s">
        <v>5893</v>
      </c>
      <c r="H1122" s="564" t="s">
        <v>5894</v>
      </c>
      <c r="I1122" s="564" t="s">
        <v>5895</v>
      </c>
      <c r="J1122" s="566" t="s">
        <v>5896</v>
      </c>
    </row>
    <row r="1123" spans="1:10" ht="84">
      <c r="A1123" s="74" t="s">
        <v>5882</v>
      </c>
      <c r="B1123" s="565"/>
      <c r="C1123" s="564" t="s">
        <v>5890</v>
      </c>
      <c r="D1123" s="564" t="s">
        <v>5891</v>
      </c>
      <c r="E1123" s="567" t="s">
        <v>937</v>
      </c>
      <c r="F1123" s="564" t="s">
        <v>5892</v>
      </c>
      <c r="G1123" s="564" t="s">
        <v>5897</v>
      </c>
      <c r="H1123" s="564" t="s">
        <v>1293</v>
      </c>
      <c r="I1123" s="564" t="s">
        <v>5898</v>
      </c>
      <c r="J1123" s="566" t="s">
        <v>5899</v>
      </c>
    </row>
    <row r="1124" spans="1:10" ht="84">
      <c r="A1124" s="74" t="s">
        <v>5882</v>
      </c>
      <c r="B1124" s="565"/>
      <c r="C1124" s="564" t="s">
        <v>5890</v>
      </c>
      <c r="D1124" s="564" t="s">
        <v>5891</v>
      </c>
      <c r="E1124" s="567" t="s">
        <v>938</v>
      </c>
      <c r="F1124" s="564" t="s">
        <v>5892</v>
      </c>
      <c r="G1124" s="564" t="s">
        <v>5900</v>
      </c>
      <c r="H1124" s="564" t="s">
        <v>1411</v>
      </c>
      <c r="I1124" s="564" t="s">
        <v>5901</v>
      </c>
      <c r="J1124" s="566" t="s">
        <v>5902</v>
      </c>
    </row>
    <row r="1125" spans="1:10" ht="84">
      <c r="A1125" s="74" t="s">
        <v>5882</v>
      </c>
      <c r="B1125" s="565"/>
      <c r="C1125" s="564" t="s">
        <v>5890</v>
      </c>
      <c r="D1125" s="564" t="s">
        <v>5891</v>
      </c>
      <c r="E1125" s="567" t="s">
        <v>939</v>
      </c>
      <c r="F1125" s="564" t="s">
        <v>5892</v>
      </c>
      <c r="G1125" s="564" t="s">
        <v>5900</v>
      </c>
      <c r="H1125" s="564" t="s">
        <v>1411</v>
      </c>
      <c r="I1125" s="564" t="s">
        <v>5901</v>
      </c>
      <c r="J1125" s="566" t="s">
        <v>5903</v>
      </c>
    </row>
    <row r="1126" spans="1:10" ht="84">
      <c r="A1126" s="74" t="s">
        <v>5882</v>
      </c>
      <c r="B1126" s="565"/>
      <c r="C1126" s="564" t="s">
        <v>5890</v>
      </c>
      <c r="D1126" s="564" t="s">
        <v>5891</v>
      </c>
      <c r="E1126" s="567" t="s">
        <v>5904</v>
      </c>
      <c r="F1126" s="564" t="s">
        <v>5905</v>
      </c>
      <c r="G1126" s="564" t="s">
        <v>5906</v>
      </c>
      <c r="H1126" s="564" t="s">
        <v>5907</v>
      </c>
      <c r="I1126" s="564" t="s">
        <v>5908</v>
      </c>
      <c r="J1126" s="566" t="s">
        <v>5909</v>
      </c>
    </row>
    <row r="1127" spans="1:10" ht="84">
      <c r="A1127" s="74" t="s">
        <v>5882</v>
      </c>
      <c r="B1127" s="565"/>
      <c r="C1127" s="564" t="s">
        <v>5890</v>
      </c>
      <c r="D1127" s="564" t="s">
        <v>5891</v>
      </c>
      <c r="E1127" s="567" t="s">
        <v>5910</v>
      </c>
      <c r="F1127" s="564" t="s">
        <v>5911</v>
      </c>
      <c r="G1127" s="564" t="s">
        <v>5912</v>
      </c>
      <c r="H1127" s="564" t="s">
        <v>5913</v>
      </c>
      <c r="I1127" s="564" t="s">
        <v>5898</v>
      </c>
      <c r="J1127" s="566" t="s">
        <v>5903</v>
      </c>
    </row>
    <row r="1128" spans="1:10" ht="84">
      <c r="A1128" s="74" t="s">
        <v>5882</v>
      </c>
      <c r="B1128" s="565"/>
      <c r="C1128" s="564" t="s">
        <v>5890</v>
      </c>
      <c r="D1128" s="564" t="s">
        <v>5891</v>
      </c>
      <c r="E1128" s="567" t="s">
        <v>5914</v>
      </c>
      <c r="F1128" s="564" t="s">
        <v>5915</v>
      </c>
      <c r="G1128" s="564" t="s">
        <v>5916</v>
      </c>
      <c r="H1128" s="564" t="s">
        <v>5917</v>
      </c>
      <c r="I1128" s="564" t="s">
        <v>3880</v>
      </c>
      <c r="J1128" s="566" t="s">
        <v>5918</v>
      </c>
    </row>
    <row r="1129" spans="1:10" ht="84">
      <c r="A1129" s="74" t="s">
        <v>5882</v>
      </c>
      <c r="B1129" s="565"/>
      <c r="C1129" s="564" t="s">
        <v>5890</v>
      </c>
      <c r="D1129" s="564" t="s">
        <v>5891</v>
      </c>
      <c r="E1129" s="567" t="s">
        <v>5919</v>
      </c>
      <c r="F1129" s="564" t="s">
        <v>5920</v>
      </c>
      <c r="G1129" s="564" t="s">
        <v>5921</v>
      </c>
      <c r="H1129" s="564" t="s">
        <v>5922</v>
      </c>
      <c r="I1129" s="564" t="s">
        <v>5923</v>
      </c>
      <c r="J1129" s="566" t="s">
        <v>5924</v>
      </c>
    </row>
    <row r="1130" spans="1:10" ht="84">
      <c r="A1130" s="74" t="s">
        <v>5882</v>
      </c>
      <c r="B1130" s="565"/>
      <c r="C1130" s="564" t="s">
        <v>5890</v>
      </c>
      <c r="D1130" s="564" t="s">
        <v>5891</v>
      </c>
      <c r="E1130" s="567" t="s">
        <v>5925</v>
      </c>
      <c r="F1130" s="564" t="s">
        <v>5926</v>
      </c>
      <c r="G1130" s="564" t="s">
        <v>5927</v>
      </c>
      <c r="H1130" s="564" t="s">
        <v>5928</v>
      </c>
      <c r="I1130" s="564" t="s">
        <v>5929</v>
      </c>
      <c r="J1130" s="566" t="s">
        <v>5930</v>
      </c>
    </row>
    <row r="1131" spans="1:10" ht="36">
      <c r="A1131" s="74" t="s">
        <v>5932</v>
      </c>
      <c r="B1131" s="565"/>
      <c r="C1131" s="564" t="s">
        <v>5937</v>
      </c>
      <c r="D1131" s="564" t="s">
        <v>5938</v>
      </c>
      <c r="E1131" s="567" t="s">
        <v>917</v>
      </c>
      <c r="F1131" s="564" t="s">
        <v>5939</v>
      </c>
      <c r="G1131" s="564" t="s">
        <v>5940</v>
      </c>
      <c r="H1131" s="564" t="s">
        <v>1411</v>
      </c>
      <c r="I1131" s="564" t="s">
        <v>1242</v>
      </c>
      <c r="J1131" s="566" t="s">
        <v>5941</v>
      </c>
    </row>
    <row r="1132" spans="1:10" ht="36">
      <c r="A1132" s="74" t="s">
        <v>5932</v>
      </c>
      <c r="B1132" s="565"/>
      <c r="C1132" s="564" t="s">
        <v>5937</v>
      </c>
      <c r="D1132" s="564" t="s">
        <v>5938</v>
      </c>
      <c r="E1132" s="567" t="s">
        <v>917</v>
      </c>
      <c r="F1132" s="564" t="s">
        <v>5942</v>
      </c>
      <c r="G1132" s="564" t="s">
        <v>5940</v>
      </c>
      <c r="H1132" s="564" t="s">
        <v>1411</v>
      </c>
      <c r="I1132" s="564" t="s">
        <v>1242</v>
      </c>
      <c r="J1132" s="566" t="s">
        <v>5941</v>
      </c>
    </row>
    <row r="1133" spans="1:10" ht="36">
      <c r="A1133" s="74" t="s">
        <v>5932</v>
      </c>
      <c r="B1133" s="565"/>
      <c r="C1133" s="564" t="s">
        <v>5937</v>
      </c>
      <c r="D1133" s="564" t="s">
        <v>5938</v>
      </c>
      <c r="E1133" s="567" t="s">
        <v>917</v>
      </c>
      <c r="F1133" s="564" t="s">
        <v>5943</v>
      </c>
      <c r="G1133" s="564" t="s">
        <v>5940</v>
      </c>
      <c r="H1133" s="564" t="s">
        <v>1411</v>
      </c>
      <c r="I1133" s="564" t="s">
        <v>1242</v>
      </c>
      <c r="J1133" s="566" t="s">
        <v>5941</v>
      </c>
    </row>
    <row r="1134" spans="1:10" ht="36">
      <c r="A1134" s="74" t="s">
        <v>5932</v>
      </c>
      <c r="B1134" s="565"/>
      <c r="C1134" s="564" t="s">
        <v>5937</v>
      </c>
      <c r="D1134" s="564" t="s">
        <v>5938</v>
      </c>
      <c r="E1134" s="567" t="s">
        <v>934</v>
      </c>
      <c r="F1134" s="564" t="s">
        <v>5943</v>
      </c>
      <c r="G1134" s="564" t="s">
        <v>5940</v>
      </c>
      <c r="H1134" s="564" t="s">
        <v>1411</v>
      </c>
      <c r="I1134" s="564" t="s">
        <v>1242</v>
      </c>
      <c r="J1134" s="566" t="s">
        <v>5941</v>
      </c>
    </row>
    <row r="1135" spans="1:10" ht="60">
      <c r="A1135" s="74">
        <v>21604</v>
      </c>
      <c r="B1135" s="565"/>
      <c r="C1135" s="564" t="s">
        <v>5967</v>
      </c>
      <c r="D1135" s="564" t="s">
        <v>5632</v>
      </c>
      <c r="E1135" s="567" t="s">
        <v>917</v>
      </c>
      <c r="F1135" s="564" t="s">
        <v>5968</v>
      </c>
      <c r="G1135" s="564" t="s">
        <v>5969</v>
      </c>
      <c r="H1135" s="564" t="s">
        <v>2463</v>
      </c>
      <c r="I1135" s="564" t="s">
        <v>1536</v>
      </c>
      <c r="J1135" s="566" t="s">
        <v>5970</v>
      </c>
    </row>
    <row r="1136" spans="1:10" ht="60">
      <c r="A1136" s="74">
        <v>21604</v>
      </c>
      <c r="B1136" s="565"/>
      <c r="C1136" s="564" t="s">
        <v>5967</v>
      </c>
      <c r="D1136" s="564" t="s">
        <v>5632</v>
      </c>
      <c r="E1136" s="567" t="s">
        <v>1106</v>
      </c>
      <c r="F1136" s="564" t="s">
        <v>5968</v>
      </c>
      <c r="G1136" s="564" t="s">
        <v>5969</v>
      </c>
      <c r="H1136" s="564" t="s">
        <v>2463</v>
      </c>
      <c r="I1136" s="564" t="s">
        <v>1536</v>
      </c>
      <c r="J1136" s="566" t="s">
        <v>5970</v>
      </c>
    </row>
    <row r="1137" spans="1:10" ht="60">
      <c r="A1137" s="74">
        <v>21604</v>
      </c>
      <c r="B1137" s="565"/>
      <c r="C1137" s="564" t="s">
        <v>5967</v>
      </c>
      <c r="D1137" s="564" t="s">
        <v>5632</v>
      </c>
      <c r="E1137" s="567" t="s">
        <v>5971</v>
      </c>
      <c r="F1137" s="564" t="s">
        <v>5972</v>
      </c>
      <c r="G1137" s="564" t="s">
        <v>5969</v>
      </c>
      <c r="H1137" s="564" t="s">
        <v>2463</v>
      </c>
      <c r="I1137" s="564" t="s">
        <v>1536</v>
      </c>
      <c r="J1137" s="566" t="s">
        <v>5970</v>
      </c>
    </row>
    <row r="1138" spans="1:10" ht="72">
      <c r="A1138" s="74">
        <v>21604</v>
      </c>
      <c r="B1138" s="565"/>
      <c r="C1138" s="564" t="s">
        <v>5967</v>
      </c>
      <c r="D1138" s="564" t="s">
        <v>5632</v>
      </c>
      <c r="E1138" s="567" t="s">
        <v>5973</v>
      </c>
      <c r="F1138" s="564" t="s">
        <v>5974</v>
      </c>
      <c r="G1138" s="564" t="s">
        <v>5969</v>
      </c>
      <c r="H1138" s="564" t="s">
        <v>2463</v>
      </c>
      <c r="I1138" s="564" t="s">
        <v>1536</v>
      </c>
      <c r="J1138" s="566" t="s">
        <v>5970</v>
      </c>
    </row>
    <row r="1139" spans="1:10" ht="60">
      <c r="A1139" s="74">
        <v>21604</v>
      </c>
      <c r="B1139" s="565"/>
      <c r="C1139" s="564" t="s">
        <v>5967</v>
      </c>
      <c r="D1139" s="564" t="s">
        <v>5632</v>
      </c>
      <c r="E1139" s="567" t="s">
        <v>5975</v>
      </c>
      <c r="F1139" s="564" t="s">
        <v>5976</v>
      </c>
      <c r="G1139" s="564" t="s">
        <v>5969</v>
      </c>
      <c r="H1139" s="564" t="s">
        <v>2463</v>
      </c>
      <c r="I1139" s="564" t="s">
        <v>1536</v>
      </c>
      <c r="J1139" s="566" t="s">
        <v>5970</v>
      </c>
    </row>
    <row r="1140" spans="1:10" ht="72">
      <c r="A1140" s="74">
        <v>21604</v>
      </c>
      <c r="B1140" s="565"/>
      <c r="C1140" s="564" t="s">
        <v>5967</v>
      </c>
      <c r="D1140" s="564" t="s">
        <v>5632</v>
      </c>
      <c r="E1140" s="567" t="s">
        <v>5977</v>
      </c>
      <c r="F1140" s="564" t="s">
        <v>5978</v>
      </c>
      <c r="G1140" s="564" t="s">
        <v>5969</v>
      </c>
      <c r="H1140" s="564" t="s">
        <v>2463</v>
      </c>
      <c r="I1140" s="564" t="s">
        <v>1536</v>
      </c>
      <c r="J1140" s="566" t="s">
        <v>5970</v>
      </c>
    </row>
    <row r="1141" spans="1:10" ht="72">
      <c r="A1141" s="74">
        <v>21604</v>
      </c>
      <c r="B1141" s="565"/>
      <c r="C1141" s="564" t="s">
        <v>5967</v>
      </c>
      <c r="D1141" s="564" t="s">
        <v>5632</v>
      </c>
      <c r="E1141" s="567" t="s">
        <v>5979</v>
      </c>
      <c r="F1141" s="564" t="s">
        <v>5980</v>
      </c>
      <c r="G1141" s="564" t="s">
        <v>5969</v>
      </c>
      <c r="H1141" s="564" t="s">
        <v>2463</v>
      </c>
      <c r="I1141" s="564" t="s">
        <v>1536</v>
      </c>
      <c r="J1141" s="566" t="s">
        <v>5970</v>
      </c>
    </row>
    <row r="1142" spans="1:10" ht="72">
      <c r="A1142" s="74">
        <v>21604</v>
      </c>
      <c r="B1142" s="565"/>
      <c r="C1142" s="564" t="s">
        <v>5967</v>
      </c>
      <c r="D1142" s="564" t="s">
        <v>5632</v>
      </c>
      <c r="E1142" s="567" t="s">
        <v>5981</v>
      </c>
      <c r="F1142" s="564" t="s">
        <v>5982</v>
      </c>
      <c r="G1142" s="564" t="s">
        <v>5969</v>
      </c>
      <c r="H1142" s="564" t="s">
        <v>2463</v>
      </c>
      <c r="I1142" s="564" t="s">
        <v>1536</v>
      </c>
      <c r="J1142" s="566" t="s">
        <v>5970</v>
      </c>
    </row>
    <row r="1143" spans="1:10" ht="60">
      <c r="A1143" s="74" t="s">
        <v>5961</v>
      </c>
      <c r="B1143" s="565"/>
      <c r="C1143" s="564" t="s">
        <v>5983</v>
      </c>
      <c r="D1143" s="564" t="s">
        <v>5984</v>
      </c>
      <c r="E1143" s="567" t="s">
        <v>1618</v>
      </c>
      <c r="F1143" s="564" t="s">
        <v>5985</v>
      </c>
      <c r="G1143" s="564" t="s">
        <v>5986</v>
      </c>
      <c r="H1143" s="564" t="s">
        <v>5987</v>
      </c>
      <c r="I1143" s="564" t="s">
        <v>5988</v>
      </c>
      <c r="J1143" s="566" t="s">
        <v>5989</v>
      </c>
    </row>
    <row r="1144" spans="1:10" ht="60">
      <c r="A1144" s="74" t="s">
        <v>5961</v>
      </c>
      <c r="B1144" s="565"/>
      <c r="C1144" s="564" t="s">
        <v>5983</v>
      </c>
      <c r="D1144" s="564" t="s">
        <v>5984</v>
      </c>
      <c r="E1144" s="567" t="s">
        <v>1618</v>
      </c>
      <c r="F1144" s="564" t="s">
        <v>5990</v>
      </c>
      <c r="G1144" s="564" t="s">
        <v>5991</v>
      </c>
      <c r="H1144" s="564" t="s">
        <v>2682</v>
      </c>
      <c r="I1144" s="564" t="s">
        <v>5992</v>
      </c>
      <c r="J1144" s="566" t="s">
        <v>5993</v>
      </c>
    </row>
    <row r="1145" spans="1:10" ht="60">
      <c r="A1145" s="74" t="s">
        <v>5961</v>
      </c>
      <c r="B1145" s="565"/>
      <c r="C1145" s="564" t="s">
        <v>5983</v>
      </c>
      <c r="D1145" s="564" t="s">
        <v>5984</v>
      </c>
      <c r="E1145" s="567" t="s">
        <v>1618</v>
      </c>
      <c r="F1145" s="564" t="s">
        <v>5994</v>
      </c>
      <c r="G1145" s="564" t="s">
        <v>5995</v>
      </c>
      <c r="H1145" s="564" t="s">
        <v>3664</v>
      </c>
      <c r="I1145" s="564" t="s">
        <v>5996</v>
      </c>
      <c r="J1145" s="566" t="s">
        <v>5997</v>
      </c>
    </row>
    <row r="1146" spans="1:10" ht="60">
      <c r="A1146" s="74" t="s">
        <v>5961</v>
      </c>
      <c r="B1146" s="565"/>
      <c r="C1146" s="564" t="s">
        <v>5983</v>
      </c>
      <c r="D1146" s="564" t="s">
        <v>5984</v>
      </c>
      <c r="E1146" s="567" t="s">
        <v>1618</v>
      </c>
      <c r="F1146" s="564" t="s">
        <v>5998</v>
      </c>
      <c r="G1146" s="564" t="s">
        <v>4140</v>
      </c>
      <c r="H1146" s="564" t="s">
        <v>1039</v>
      </c>
      <c r="I1146" s="564" t="s">
        <v>4141</v>
      </c>
      <c r="J1146" s="566" t="s">
        <v>5999</v>
      </c>
    </row>
    <row r="1147" spans="1:10" ht="60">
      <c r="A1147" s="74" t="s">
        <v>5961</v>
      </c>
      <c r="B1147" s="565"/>
      <c r="C1147" s="564" t="s">
        <v>5983</v>
      </c>
      <c r="D1147" s="564" t="s">
        <v>5984</v>
      </c>
      <c r="E1147" s="567" t="s">
        <v>1618</v>
      </c>
      <c r="F1147" s="564" t="s">
        <v>6000</v>
      </c>
      <c r="G1147" s="564" t="s">
        <v>919</v>
      </c>
      <c r="H1147" s="564" t="s">
        <v>1402</v>
      </c>
      <c r="I1147" s="564" t="s">
        <v>3427</v>
      </c>
      <c r="J1147" s="566" t="s">
        <v>6001</v>
      </c>
    </row>
    <row r="1148" spans="1:10" ht="60">
      <c r="A1148" s="74" t="s">
        <v>5961</v>
      </c>
      <c r="B1148" s="565"/>
      <c r="C1148" s="564" t="s">
        <v>5983</v>
      </c>
      <c r="D1148" s="564" t="s">
        <v>5984</v>
      </c>
      <c r="E1148" s="567" t="s">
        <v>1618</v>
      </c>
      <c r="F1148" s="564" t="s">
        <v>6002</v>
      </c>
      <c r="G1148" s="564" t="s">
        <v>6003</v>
      </c>
      <c r="H1148" s="564" t="s">
        <v>6004</v>
      </c>
      <c r="I1148" s="564" t="s">
        <v>6005</v>
      </c>
      <c r="J1148" s="566" t="s">
        <v>6006</v>
      </c>
    </row>
    <row r="1149" spans="1:10" ht="72">
      <c r="A1149" s="74" t="s">
        <v>5961</v>
      </c>
      <c r="B1149" s="565"/>
      <c r="C1149" s="564" t="s">
        <v>5983</v>
      </c>
      <c r="D1149" s="564" t="s">
        <v>5984</v>
      </c>
      <c r="E1149" s="567" t="s">
        <v>1618</v>
      </c>
      <c r="F1149" s="564" t="s">
        <v>6007</v>
      </c>
      <c r="G1149" s="564" t="s">
        <v>6008</v>
      </c>
      <c r="H1149" s="564" t="s">
        <v>1712</v>
      </c>
      <c r="I1149" s="564" t="s">
        <v>6009</v>
      </c>
      <c r="J1149" s="566" t="s">
        <v>6010</v>
      </c>
    </row>
    <row r="1150" spans="1:10" ht="60">
      <c r="A1150" s="74" t="s">
        <v>5961</v>
      </c>
      <c r="B1150" s="565"/>
      <c r="C1150" s="564" t="s">
        <v>5983</v>
      </c>
      <c r="D1150" s="564" t="s">
        <v>5984</v>
      </c>
      <c r="E1150" s="567" t="s">
        <v>1618</v>
      </c>
      <c r="F1150" s="564" t="s">
        <v>6011</v>
      </c>
      <c r="G1150" s="564" t="s">
        <v>6012</v>
      </c>
      <c r="H1150" s="564" t="s">
        <v>6013</v>
      </c>
      <c r="I1150" s="564" t="s">
        <v>2140</v>
      </c>
      <c r="J1150" s="566" t="s">
        <v>6014</v>
      </c>
    </row>
    <row r="1151" spans="1:10" ht="72">
      <c r="A1151" s="74" t="s">
        <v>770</v>
      </c>
      <c r="B1151" s="565">
        <v>10018</v>
      </c>
      <c r="C1151" s="564" t="s">
        <v>6015</v>
      </c>
      <c r="D1151" s="564" t="s">
        <v>4001</v>
      </c>
      <c r="E1151" s="567" t="s">
        <v>4002</v>
      </c>
      <c r="F1151" s="564" t="s">
        <v>4003</v>
      </c>
      <c r="G1151" s="564" t="s">
        <v>4004</v>
      </c>
      <c r="H1151" s="564" t="s">
        <v>3500</v>
      </c>
      <c r="I1151" s="564" t="s">
        <v>4005</v>
      </c>
      <c r="J1151" s="566" t="s">
        <v>4006</v>
      </c>
    </row>
    <row r="1152" spans="1:10" ht="24">
      <c r="A1152" s="74" t="s">
        <v>770</v>
      </c>
      <c r="B1152" s="565">
        <v>10022</v>
      </c>
      <c r="C1152" s="564"/>
      <c r="D1152" s="564"/>
      <c r="E1152" s="567" t="s">
        <v>4007</v>
      </c>
      <c r="F1152" s="564" t="s">
        <v>4003</v>
      </c>
      <c r="G1152" s="564" t="s">
        <v>4008</v>
      </c>
      <c r="H1152" s="564" t="s">
        <v>1909</v>
      </c>
      <c r="I1152" s="564" t="s">
        <v>4009</v>
      </c>
      <c r="J1152" s="566" t="s">
        <v>4010</v>
      </c>
    </row>
    <row r="1153" spans="1:10" ht="24">
      <c r="A1153" s="74" t="s">
        <v>770</v>
      </c>
      <c r="B1153" s="565">
        <v>10003</v>
      </c>
      <c r="C1153" s="564"/>
      <c r="D1153" s="564"/>
      <c r="E1153" s="567" t="s">
        <v>1067</v>
      </c>
      <c r="F1153" s="564" t="s">
        <v>4011</v>
      </c>
      <c r="G1153" s="564" t="s">
        <v>4004</v>
      </c>
      <c r="H1153" s="564" t="s">
        <v>3500</v>
      </c>
      <c r="I1153" s="564" t="s">
        <v>4005</v>
      </c>
      <c r="J1153" s="566" t="s">
        <v>4006</v>
      </c>
    </row>
    <row r="1154" spans="1:10" ht="24">
      <c r="A1154" s="74" t="s">
        <v>770</v>
      </c>
      <c r="B1154" s="565">
        <v>10037</v>
      </c>
      <c r="C1154" s="564"/>
      <c r="D1154" s="564"/>
      <c r="E1154" s="567" t="s">
        <v>4012</v>
      </c>
      <c r="F1154" s="564" t="s">
        <v>4013</v>
      </c>
      <c r="G1154" s="564" t="s">
        <v>4004</v>
      </c>
      <c r="H1154" s="564" t="s">
        <v>3500</v>
      </c>
      <c r="I1154" s="564" t="s">
        <v>4005</v>
      </c>
      <c r="J1154" s="566" t="s">
        <v>4014</v>
      </c>
    </row>
    <row r="1155" spans="1:10" ht="24">
      <c r="A1155" s="74" t="s">
        <v>770</v>
      </c>
      <c r="B1155" s="565">
        <v>10035</v>
      </c>
      <c r="C1155" s="564"/>
      <c r="D1155" s="564"/>
      <c r="E1155" s="567" t="s">
        <v>2663</v>
      </c>
      <c r="F1155" s="564" t="s">
        <v>4015</v>
      </c>
      <c r="G1155" s="564" t="s">
        <v>4016</v>
      </c>
      <c r="H1155" s="564" t="s">
        <v>4017</v>
      </c>
      <c r="I1155" s="564" t="s">
        <v>4018</v>
      </c>
      <c r="J1155" s="566" t="s">
        <v>4019</v>
      </c>
    </row>
    <row r="1156" spans="1:10" ht="24">
      <c r="A1156" s="74" t="s">
        <v>770</v>
      </c>
      <c r="B1156" s="565">
        <v>10036</v>
      </c>
      <c r="C1156" s="564"/>
      <c r="D1156" s="564"/>
      <c r="E1156" s="567" t="s">
        <v>4020</v>
      </c>
      <c r="F1156" s="564" t="s">
        <v>4015</v>
      </c>
      <c r="G1156" s="564" t="s">
        <v>4021</v>
      </c>
      <c r="H1156" s="564" t="s">
        <v>1818</v>
      </c>
      <c r="I1156" s="564" t="s">
        <v>4022</v>
      </c>
      <c r="J1156" s="566" t="s">
        <v>4023</v>
      </c>
    </row>
    <row r="1157" spans="1:10" ht="36">
      <c r="A1157" s="74" t="s">
        <v>770</v>
      </c>
      <c r="B1157" s="565">
        <v>10020</v>
      </c>
      <c r="C1157" s="564"/>
      <c r="D1157" s="564"/>
      <c r="E1157" s="567" t="s">
        <v>4024</v>
      </c>
      <c r="F1157" s="564" t="s">
        <v>4025</v>
      </c>
      <c r="G1157" s="564" t="s">
        <v>4026</v>
      </c>
      <c r="H1157" s="564" t="s">
        <v>4027</v>
      </c>
      <c r="I1157" s="564" t="s">
        <v>4028</v>
      </c>
      <c r="J1157" s="566" t="s">
        <v>4029</v>
      </c>
    </row>
    <row r="1158" spans="1:10" ht="24">
      <c r="A1158" s="74" t="s">
        <v>770</v>
      </c>
      <c r="B1158" s="565">
        <v>10010</v>
      </c>
      <c r="C1158" s="564"/>
      <c r="D1158" s="564"/>
      <c r="E1158" s="567" t="s">
        <v>934</v>
      </c>
      <c r="F1158" s="564" t="s">
        <v>4003</v>
      </c>
      <c r="G1158" s="564" t="s">
        <v>4004</v>
      </c>
      <c r="H1158" s="564" t="s">
        <v>3500</v>
      </c>
      <c r="I1158" s="564" t="s">
        <v>4005</v>
      </c>
      <c r="J1158" s="566" t="s">
        <v>4006</v>
      </c>
    </row>
    <row r="1159" spans="1:10" ht="24">
      <c r="A1159" s="74" t="s">
        <v>770</v>
      </c>
      <c r="B1159" s="565">
        <v>10032</v>
      </c>
      <c r="C1159" s="564"/>
      <c r="D1159" s="564"/>
      <c r="E1159" s="567" t="s">
        <v>936</v>
      </c>
      <c r="F1159" s="564" t="s">
        <v>4015</v>
      </c>
      <c r="G1159" s="564" t="s">
        <v>4021</v>
      </c>
      <c r="H1159" s="564" t="s">
        <v>1818</v>
      </c>
      <c r="I1159" s="564" t="s">
        <v>4022</v>
      </c>
      <c r="J1159" s="566" t="s">
        <v>4023</v>
      </c>
    </row>
    <row r="1160" spans="1:10" ht="24">
      <c r="A1160" s="74" t="s">
        <v>770</v>
      </c>
      <c r="B1160" s="565">
        <v>10033</v>
      </c>
      <c r="C1160" s="564"/>
      <c r="D1160" s="564"/>
      <c r="E1160" s="567" t="s">
        <v>4030</v>
      </c>
      <c r="F1160" s="564" t="s">
        <v>4003</v>
      </c>
      <c r="G1160" s="564" t="s">
        <v>4004</v>
      </c>
      <c r="H1160" s="564" t="s">
        <v>3500</v>
      </c>
      <c r="I1160" s="564" t="s">
        <v>4005</v>
      </c>
      <c r="J1160" s="566" t="s">
        <v>4006</v>
      </c>
    </row>
    <row r="1161" spans="1:10" ht="24">
      <c r="A1161" s="74" t="s">
        <v>770</v>
      </c>
      <c r="B1161" s="565">
        <v>10002</v>
      </c>
      <c r="C1161" s="564"/>
      <c r="D1161" s="564"/>
      <c r="E1161" s="567" t="s">
        <v>2954</v>
      </c>
      <c r="F1161" s="564" t="s">
        <v>4015</v>
      </c>
      <c r="G1161" s="564" t="s">
        <v>4021</v>
      </c>
      <c r="H1161" s="564" t="s">
        <v>1818</v>
      </c>
      <c r="I1161" s="564" t="s">
        <v>4022</v>
      </c>
      <c r="J1161" s="566" t="s">
        <v>4023</v>
      </c>
    </row>
    <row r="1162" spans="1:10" ht="24">
      <c r="A1162" s="74" t="s">
        <v>770</v>
      </c>
      <c r="B1162" s="565">
        <v>10011</v>
      </c>
      <c r="C1162" s="564"/>
      <c r="D1162" s="564"/>
      <c r="E1162" s="567" t="s">
        <v>4031</v>
      </c>
      <c r="F1162" s="564" t="s">
        <v>4003</v>
      </c>
      <c r="G1162" s="564" t="s">
        <v>4004</v>
      </c>
      <c r="H1162" s="564" t="s">
        <v>3500</v>
      </c>
      <c r="I1162" s="564" t="s">
        <v>4005</v>
      </c>
      <c r="J1162" s="566" t="s">
        <v>4006</v>
      </c>
    </row>
    <row r="1163" spans="1:10" ht="24">
      <c r="A1163" s="74" t="s">
        <v>770</v>
      </c>
      <c r="B1163" s="565">
        <v>10011</v>
      </c>
      <c r="C1163" s="564"/>
      <c r="D1163" s="564"/>
      <c r="E1163" s="567" t="s">
        <v>4032</v>
      </c>
      <c r="F1163" s="564" t="s">
        <v>4003</v>
      </c>
      <c r="G1163" s="564" t="s">
        <v>4004</v>
      </c>
      <c r="H1163" s="564" t="s">
        <v>3500</v>
      </c>
      <c r="I1163" s="564" t="s">
        <v>4005</v>
      </c>
      <c r="J1163" s="566" t="s">
        <v>4006</v>
      </c>
    </row>
    <row r="1164" spans="1:10" ht="24">
      <c r="A1164" s="74" t="s">
        <v>770</v>
      </c>
      <c r="B1164" s="565">
        <v>10011</v>
      </c>
      <c r="C1164" s="564"/>
      <c r="D1164" s="564"/>
      <c r="E1164" s="567" t="s">
        <v>4033</v>
      </c>
      <c r="F1164" s="564" t="s">
        <v>4003</v>
      </c>
      <c r="G1164" s="564" t="s">
        <v>4004</v>
      </c>
      <c r="H1164" s="564" t="s">
        <v>3500</v>
      </c>
      <c r="I1164" s="564" t="s">
        <v>4005</v>
      </c>
      <c r="J1164" s="566" t="s">
        <v>4006</v>
      </c>
    </row>
    <row r="1165" spans="1:10" ht="120">
      <c r="A1165" s="74" t="s">
        <v>770</v>
      </c>
      <c r="B1165" s="565">
        <v>10014</v>
      </c>
      <c r="C1165" s="564" t="s">
        <v>6016</v>
      </c>
      <c r="D1165" s="564" t="s">
        <v>4035</v>
      </c>
      <c r="E1165" s="567" t="s">
        <v>934</v>
      </c>
      <c r="F1165" s="564" t="s">
        <v>4036</v>
      </c>
      <c r="G1165" s="564" t="s">
        <v>4037</v>
      </c>
      <c r="H1165" s="564" t="s">
        <v>4038</v>
      </c>
      <c r="I1165" s="564" t="s">
        <v>2007</v>
      </c>
      <c r="J1165" s="566" t="s">
        <v>4039</v>
      </c>
    </row>
    <row r="1166" spans="1:10" ht="60">
      <c r="A1166" s="74" t="s">
        <v>770</v>
      </c>
      <c r="B1166" s="565">
        <v>10026</v>
      </c>
      <c r="C1166" s="564"/>
      <c r="D1166" s="564"/>
      <c r="E1166" s="567" t="s">
        <v>4040</v>
      </c>
      <c r="F1166" s="564" t="s">
        <v>4036</v>
      </c>
      <c r="G1166" s="564" t="s">
        <v>4037</v>
      </c>
      <c r="H1166" s="564" t="s">
        <v>4038</v>
      </c>
      <c r="I1166" s="564" t="s">
        <v>2007</v>
      </c>
      <c r="J1166" s="566" t="s">
        <v>4039</v>
      </c>
    </row>
    <row r="1167" spans="1:10" ht="60">
      <c r="A1167" s="74" t="s">
        <v>770</v>
      </c>
      <c r="B1167" s="565">
        <v>10005</v>
      </c>
      <c r="C1167" s="564"/>
      <c r="D1167" s="564"/>
      <c r="E1167" s="567" t="s">
        <v>938</v>
      </c>
      <c r="F1167" s="564" t="s">
        <v>4036</v>
      </c>
      <c r="G1167" s="564" t="s">
        <v>4037</v>
      </c>
      <c r="H1167" s="564" t="s">
        <v>4038</v>
      </c>
      <c r="I1167" s="564" t="s">
        <v>2007</v>
      </c>
      <c r="J1167" s="566" t="s">
        <v>4039</v>
      </c>
    </row>
    <row r="1168" spans="1:10" ht="60">
      <c r="A1168" s="74" t="s">
        <v>770</v>
      </c>
      <c r="B1168" s="565">
        <v>10004</v>
      </c>
      <c r="C1168" s="564"/>
      <c r="D1168" s="564"/>
      <c r="E1168" s="567" t="s">
        <v>937</v>
      </c>
      <c r="F1168" s="564" t="s">
        <v>4036</v>
      </c>
      <c r="G1168" s="564" t="s">
        <v>4037</v>
      </c>
      <c r="H1168" s="564" t="s">
        <v>4038</v>
      </c>
      <c r="I1168" s="564" t="s">
        <v>2007</v>
      </c>
      <c r="J1168" s="566" t="s">
        <v>4039</v>
      </c>
    </row>
    <row r="1169" spans="1:10" ht="36">
      <c r="A1169" s="74" t="s">
        <v>770</v>
      </c>
      <c r="B1169" s="565">
        <v>10030</v>
      </c>
      <c r="C1169" s="564"/>
      <c r="D1169" s="564"/>
      <c r="E1169" s="567" t="s">
        <v>4277</v>
      </c>
      <c r="F1169" s="564" t="s">
        <v>4042</v>
      </c>
      <c r="G1169" s="564" t="s">
        <v>4037</v>
      </c>
      <c r="H1169" s="564" t="s">
        <v>4038</v>
      </c>
      <c r="I1169" s="564" t="s">
        <v>2007</v>
      </c>
      <c r="J1169" s="566" t="s">
        <v>4039</v>
      </c>
    </row>
    <row r="1170" spans="1:10" ht="60">
      <c r="A1170" s="74" t="s">
        <v>770</v>
      </c>
      <c r="B1170" s="565">
        <v>10028</v>
      </c>
      <c r="C1170" s="564"/>
      <c r="D1170" s="564"/>
      <c r="E1170" s="567" t="s">
        <v>4276</v>
      </c>
      <c r="F1170" s="564" t="s">
        <v>4044</v>
      </c>
      <c r="G1170" s="564" t="s">
        <v>4037</v>
      </c>
      <c r="H1170" s="564" t="s">
        <v>4038</v>
      </c>
      <c r="I1170" s="564" t="s">
        <v>2007</v>
      </c>
      <c r="J1170" s="566" t="s">
        <v>4039</v>
      </c>
    </row>
    <row r="1171" spans="1:10" ht="48">
      <c r="A1171" s="74" t="s">
        <v>770</v>
      </c>
      <c r="B1171" s="565"/>
      <c r="C1171" s="564"/>
      <c r="D1171" s="564"/>
      <c r="E1171" s="567" t="s">
        <v>6017</v>
      </c>
      <c r="F1171" s="564" t="s">
        <v>4046</v>
      </c>
      <c r="G1171" s="564" t="s">
        <v>4037</v>
      </c>
      <c r="H1171" s="564" t="s">
        <v>4038</v>
      </c>
      <c r="I1171" s="564" t="s">
        <v>2007</v>
      </c>
      <c r="J1171" s="566" t="s">
        <v>4039</v>
      </c>
    </row>
    <row r="1172" spans="1:10" ht="60">
      <c r="A1172" s="74" t="s">
        <v>770</v>
      </c>
      <c r="B1172" s="565"/>
      <c r="C1172" s="564"/>
      <c r="D1172" s="564"/>
      <c r="E1172" s="567" t="s">
        <v>4279</v>
      </c>
      <c r="F1172" s="564" t="s">
        <v>4048</v>
      </c>
      <c r="G1172" s="564" t="s">
        <v>4037</v>
      </c>
      <c r="H1172" s="564" t="s">
        <v>4038</v>
      </c>
      <c r="I1172" s="564" t="s">
        <v>2007</v>
      </c>
      <c r="J1172" s="566" t="s">
        <v>4039</v>
      </c>
    </row>
    <row r="1173" spans="1:10" ht="60">
      <c r="A1173" s="74" t="s">
        <v>770</v>
      </c>
      <c r="B1173" s="565">
        <v>10016</v>
      </c>
      <c r="C1173" s="564"/>
      <c r="D1173" s="564"/>
      <c r="E1173" s="567" t="s">
        <v>4280</v>
      </c>
      <c r="F1173" s="564" t="s">
        <v>4050</v>
      </c>
      <c r="G1173" s="564" t="s">
        <v>4037</v>
      </c>
      <c r="H1173" s="564" t="s">
        <v>4038</v>
      </c>
      <c r="I1173" s="564" t="s">
        <v>2007</v>
      </c>
      <c r="J1173" s="566" t="s">
        <v>4039</v>
      </c>
    </row>
    <row r="1174" spans="1:10" ht="48">
      <c r="A1174" s="74" t="s">
        <v>770</v>
      </c>
      <c r="B1174" s="565">
        <v>10027</v>
      </c>
      <c r="C1174" s="564"/>
      <c r="D1174" s="564"/>
      <c r="E1174" s="567" t="s">
        <v>4051</v>
      </c>
      <c r="F1174" s="564" t="s">
        <v>4052</v>
      </c>
      <c r="G1174" s="564" t="s">
        <v>4037</v>
      </c>
      <c r="H1174" s="564" t="s">
        <v>4038</v>
      </c>
      <c r="I1174" s="564" t="s">
        <v>2007</v>
      </c>
      <c r="J1174" s="566" t="s">
        <v>4039</v>
      </c>
    </row>
    <row r="1175" spans="1:10" ht="60">
      <c r="A1175" s="74" t="s">
        <v>770</v>
      </c>
      <c r="B1175" s="565">
        <v>10027</v>
      </c>
      <c r="C1175" s="564"/>
      <c r="D1175" s="564"/>
      <c r="E1175" s="567" t="s">
        <v>4053</v>
      </c>
      <c r="F1175" s="564" t="s">
        <v>4054</v>
      </c>
      <c r="G1175" s="564" t="s">
        <v>4037</v>
      </c>
      <c r="H1175" s="564" t="s">
        <v>4038</v>
      </c>
      <c r="I1175" s="564" t="s">
        <v>2007</v>
      </c>
      <c r="J1175" s="566" t="s">
        <v>4039</v>
      </c>
    </row>
    <row r="1176" spans="1:10" ht="60">
      <c r="A1176" s="74" t="s">
        <v>770</v>
      </c>
      <c r="B1176" s="565">
        <v>10027</v>
      </c>
      <c r="C1176" s="564"/>
      <c r="D1176" s="564"/>
      <c r="E1176" s="567" t="s">
        <v>4055</v>
      </c>
      <c r="F1176" s="564" t="s">
        <v>4056</v>
      </c>
      <c r="G1176" s="564" t="s">
        <v>4037</v>
      </c>
      <c r="H1176" s="564" t="s">
        <v>4038</v>
      </c>
      <c r="I1176" s="564" t="s">
        <v>2007</v>
      </c>
      <c r="J1176" s="566" t="s">
        <v>4039</v>
      </c>
    </row>
    <row r="1177" spans="1:10" ht="60">
      <c r="A1177" s="74" t="s">
        <v>770</v>
      </c>
      <c r="B1177" s="565">
        <v>10027</v>
      </c>
      <c r="C1177" s="564"/>
      <c r="D1177" s="564"/>
      <c r="E1177" s="567" t="s">
        <v>4057</v>
      </c>
      <c r="F1177" s="564" t="s">
        <v>4058</v>
      </c>
      <c r="G1177" s="564" t="s">
        <v>4037</v>
      </c>
      <c r="H1177" s="564" t="s">
        <v>4038</v>
      </c>
      <c r="I1177" s="564" t="s">
        <v>2007</v>
      </c>
      <c r="J1177" s="566" t="s">
        <v>4039</v>
      </c>
    </row>
    <row r="1178" spans="1:10" ht="60">
      <c r="A1178" s="74" t="s">
        <v>770</v>
      </c>
      <c r="B1178" s="565">
        <v>10027</v>
      </c>
      <c r="C1178" s="564"/>
      <c r="D1178" s="564"/>
      <c r="E1178" s="567" t="s">
        <v>4059</v>
      </c>
      <c r="F1178" s="564" t="s">
        <v>4060</v>
      </c>
      <c r="G1178" s="564" t="s">
        <v>4037</v>
      </c>
      <c r="H1178" s="564" t="s">
        <v>4038</v>
      </c>
      <c r="I1178" s="564" t="s">
        <v>2007</v>
      </c>
      <c r="J1178" s="566" t="s">
        <v>4039</v>
      </c>
    </row>
    <row r="1179" spans="1:10" ht="60">
      <c r="A1179" s="74" t="s">
        <v>770</v>
      </c>
      <c r="B1179" s="565">
        <v>10027</v>
      </c>
      <c r="C1179" s="564"/>
      <c r="D1179" s="564"/>
      <c r="E1179" s="567" t="s">
        <v>4061</v>
      </c>
      <c r="F1179" s="564" t="s">
        <v>4062</v>
      </c>
      <c r="G1179" s="564" t="s">
        <v>4037</v>
      </c>
      <c r="H1179" s="564" t="s">
        <v>4038</v>
      </c>
      <c r="I1179" s="564" t="s">
        <v>2007</v>
      </c>
      <c r="J1179" s="566" t="s">
        <v>4039</v>
      </c>
    </row>
    <row r="1180" spans="1:10" ht="60">
      <c r="A1180" s="74" t="s">
        <v>770</v>
      </c>
      <c r="B1180" s="565">
        <v>10027</v>
      </c>
      <c r="C1180" s="564"/>
      <c r="D1180" s="564"/>
      <c r="E1180" s="567" t="s">
        <v>4063</v>
      </c>
      <c r="F1180" s="564" t="s">
        <v>4064</v>
      </c>
      <c r="G1180" s="564" t="s">
        <v>4037</v>
      </c>
      <c r="H1180" s="564" t="s">
        <v>4038</v>
      </c>
      <c r="I1180" s="564" t="s">
        <v>2007</v>
      </c>
      <c r="J1180" s="566" t="s">
        <v>4065</v>
      </c>
    </row>
    <row r="1181" spans="1:10" ht="60">
      <c r="A1181" s="74" t="s">
        <v>770</v>
      </c>
      <c r="B1181" s="565">
        <v>10027</v>
      </c>
      <c r="C1181" s="564"/>
      <c r="D1181" s="564"/>
      <c r="E1181" s="567" t="s">
        <v>4066</v>
      </c>
      <c r="F1181" s="564" t="s">
        <v>4067</v>
      </c>
      <c r="G1181" s="564" t="s">
        <v>4037</v>
      </c>
      <c r="H1181" s="564" t="s">
        <v>4038</v>
      </c>
      <c r="I1181" s="564" t="s">
        <v>2007</v>
      </c>
      <c r="J1181" s="566" t="s">
        <v>4065</v>
      </c>
    </row>
    <row r="1182" spans="1:10" ht="36">
      <c r="A1182" s="74" t="s">
        <v>770</v>
      </c>
      <c r="B1182" s="565">
        <v>10027</v>
      </c>
      <c r="C1182" s="564"/>
      <c r="D1182" s="564"/>
      <c r="E1182" s="567" t="s">
        <v>4068</v>
      </c>
      <c r="F1182" s="564" t="s">
        <v>4069</v>
      </c>
      <c r="G1182" s="564" t="s">
        <v>4037</v>
      </c>
      <c r="H1182" s="564" t="s">
        <v>4038</v>
      </c>
      <c r="I1182" s="564" t="s">
        <v>2007</v>
      </c>
      <c r="J1182" s="566" t="s">
        <v>4065</v>
      </c>
    </row>
    <row r="1183" spans="1:10" ht="48">
      <c r="A1183" s="74" t="s">
        <v>770</v>
      </c>
      <c r="B1183" s="565">
        <v>10027</v>
      </c>
      <c r="C1183" s="564"/>
      <c r="D1183" s="564"/>
      <c r="E1183" s="567" t="s">
        <v>4070</v>
      </c>
      <c r="F1183" s="564" t="s">
        <v>4071</v>
      </c>
      <c r="G1183" s="564" t="s">
        <v>4037</v>
      </c>
      <c r="H1183" s="564" t="s">
        <v>4038</v>
      </c>
      <c r="I1183" s="564" t="s">
        <v>2007</v>
      </c>
      <c r="J1183" s="566" t="s">
        <v>4065</v>
      </c>
    </row>
    <row r="1184" spans="1:10" ht="60">
      <c r="A1184" s="74" t="s">
        <v>770</v>
      </c>
      <c r="B1184" s="565">
        <v>10027</v>
      </c>
      <c r="C1184" s="564"/>
      <c r="D1184" s="564"/>
      <c r="E1184" s="567" t="s">
        <v>4072</v>
      </c>
      <c r="F1184" s="564" t="s">
        <v>4073</v>
      </c>
      <c r="G1184" s="564" t="s">
        <v>4037</v>
      </c>
      <c r="H1184" s="564" t="s">
        <v>4038</v>
      </c>
      <c r="I1184" s="564" t="s">
        <v>2007</v>
      </c>
      <c r="J1184" s="566" t="s">
        <v>4065</v>
      </c>
    </row>
    <row r="1185" spans="1:10" ht="60">
      <c r="A1185" s="74" t="s">
        <v>770</v>
      </c>
      <c r="B1185" s="565">
        <v>10027</v>
      </c>
      <c r="C1185" s="564"/>
      <c r="D1185" s="564"/>
      <c r="E1185" s="567" t="s">
        <v>4074</v>
      </c>
      <c r="F1185" s="564" t="s">
        <v>4075</v>
      </c>
      <c r="G1185" s="564" t="s">
        <v>4037</v>
      </c>
      <c r="H1185" s="564" t="s">
        <v>4038</v>
      </c>
      <c r="I1185" s="564" t="s">
        <v>2007</v>
      </c>
      <c r="J1185" s="566" t="s">
        <v>4065</v>
      </c>
    </row>
    <row r="1186" spans="1:10" ht="48">
      <c r="A1186" s="74" t="s">
        <v>770</v>
      </c>
      <c r="B1186" s="565">
        <v>10027</v>
      </c>
      <c r="C1186" s="564"/>
      <c r="D1186" s="564"/>
      <c r="E1186" s="567" t="s">
        <v>4076</v>
      </c>
      <c r="F1186" s="564" t="s">
        <v>4077</v>
      </c>
      <c r="G1186" s="564" t="s">
        <v>4037</v>
      </c>
      <c r="H1186" s="564" t="s">
        <v>4038</v>
      </c>
      <c r="I1186" s="564" t="s">
        <v>2007</v>
      </c>
      <c r="J1186" s="566" t="s">
        <v>4065</v>
      </c>
    </row>
    <row r="1187" spans="1:10" ht="48">
      <c r="A1187" s="74" t="s">
        <v>770</v>
      </c>
      <c r="B1187" s="565">
        <v>10027</v>
      </c>
      <c r="C1187" s="564"/>
      <c r="D1187" s="564"/>
      <c r="E1187" s="567" t="s">
        <v>4078</v>
      </c>
      <c r="F1187" s="564" t="s">
        <v>4079</v>
      </c>
      <c r="G1187" s="564" t="s">
        <v>4037</v>
      </c>
      <c r="H1187" s="564" t="s">
        <v>4038</v>
      </c>
      <c r="I1187" s="564" t="s">
        <v>2007</v>
      </c>
      <c r="J1187" s="566" t="s">
        <v>4065</v>
      </c>
    </row>
    <row r="1188" spans="1:10" ht="60">
      <c r="A1188" s="74" t="s">
        <v>770</v>
      </c>
      <c r="B1188" s="565">
        <v>10027</v>
      </c>
      <c r="C1188" s="564"/>
      <c r="D1188" s="564"/>
      <c r="E1188" s="567" t="s">
        <v>4080</v>
      </c>
      <c r="F1188" s="564" t="s">
        <v>4081</v>
      </c>
      <c r="G1188" s="564" t="s">
        <v>4037</v>
      </c>
      <c r="H1188" s="564" t="s">
        <v>4038</v>
      </c>
      <c r="I1188" s="564" t="s">
        <v>2007</v>
      </c>
      <c r="J1188" s="566" t="s">
        <v>4065</v>
      </c>
    </row>
    <row r="1189" spans="1:10" ht="60">
      <c r="A1189" s="74" t="s">
        <v>770</v>
      </c>
      <c r="B1189" s="565">
        <v>10027</v>
      </c>
      <c r="C1189" s="564"/>
      <c r="D1189" s="564"/>
      <c r="E1189" s="567" t="s">
        <v>4082</v>
      </c>
      <c r="F1189" s="564" t="s">
        <v>4083</v>
      </c>
      <c r="G1189" s="564" t="s">
        <v>4037</v>
      </c>
      <c r="H1189" s="564" t="s">
        <v>4038</v>
      </c>
      <c r="I1189" s="564" t="s">
        <v>2007</v>
      </c>
      <c r="J1189" s="566" t="s">
        <v>4065</v>
      </c>
    </row>
    <row r="1190" spans="1:10" ht="60">
      <c r="A1190" s="74" t="s">
        <v>770</v>
      </c>
      <c r="B1190" s="565">
        <v>10027</v>
      </c>
      <c r="C1190" s="564"/>
      <c r="D1190" s="564"/>
      <c r="E1190" s="567" t="s">
        <v>4084</v>
      </c>
      <c r="F1190" s="564" t="s">
        <v>4085</v>
      </c>
      <c r="G1190" s="564" t="s">
        <v>4037</v>
      </c>
      <c r="H1190" s="564" t="s">
        <v>4038</v>
      </c>
      <c r="I1190" s="564" t="s">
        <v>2007</v>
      </c>
      <c r="J1190" s="566" t="s">
        <v>4065</v>
      </c>
    </row>
    <row r="1191" spans="1:10" ht="36">
      <c r="A1191" s="74" t="s">
        <v>770</v>
      </c>
      <c r="B1191" s="565">
        <v>10027</v>
      </c>
      <c r="C1191" s="564"/>
      <c r="D1191" s="564"/>
      <c r="E1191" s="567" t="s">
        <v>4086</v>
      </c>
      <c r="F1191" s="564" t="s">
        <v>4087</v>
      </c>
      <c r="G1191" s="564" t="s">
        <v>4037</v>
      </c>
      <c r="H1191" s="564" t="s">
        <v>4038</v>
      </c>
      <c r="I1191" s="564" t="s">
        <v>2007</v>
      </c>
      <c r="J1191" s="566" t="s">
        <v>4065</v>
      </c>
    </row>
    <row r="1192" spans="1:10" ht="60">
      <c r="A1192" s="74" t="s">
        <v>770</v>
      </c>
      <c r="B1192" s="565">
        <v>10027</v>
      </c>
      <c r="C1192" s="564"/>
      <c r="D1192" s="564"/>
      <c r="E1192" s="567" t="s">
        <v>4088</v>
      </c>
      <c r="F1192" s="564" t="s">
        <v>4089</v>
      </c>
      <c r="G1192" s="564" t="s">
        <v>4037</v>
      </c>
      <c r="H1192" s="564" t="s">
        <v>4038</v>
      </c>
      <c r="I1192" s="564" t="s">
        <v>2007</v>
      </c>
      <c r="J1192" s="566" t="s">
        <v>4065</v>
      </c>
    </row>
    <row r="1193" spans="1:10" ht="60">
      <c r="A1193" s="74" t="s">
        <v>770</v>
      </c>
      <c r="B1193" s="565">
        <v>10027</v>
      </c>
      <c r="C1193" s="564"/>
      <c r="D1193" s="564"/>
      <c r="E1193" s="567" t="s">
        <v>4090</v>
      </c>
      <c r="F1193" s="564" t="s">
        <v>4091</v>
      </c>
      <c r="G1193" s="564" t="s">
        <v>4037</v>
      </c>
      <c r="H1193" s="564" t="s">
        <v>4038</v>
      </c>
      <c r="I1193" s="564" t="s">
        <v>2007</v>
      </c>
      <c r="J1193" s="566" t="s">
        <v>4065</v>
      </c>
    </row>
    <row r="1194" spans="1:10" ht="72">
      <c r="A1194" s="74" t="s">
        <v>770</v>
      </c>
      <c r="B1194" s="565">
        <v>10027</v>
      </c>
      <c r="C1194" s="564"/>
      <c r="D1194" s="564"/>
      <c r="E1194" s="567" t="s">
        <v>4092</v>
      </c>
      <c r="F1194" s="564" t="s">
        <v>4093</v>
      </c>
      <c r="G1194" s="564" t="s">
        <v>4037</v>
      </c>
      <c r="H1194" s="564" t="s">
        <v>4038</v>
      </c>
      <c r="I1194" s="564" t="s">
        <v>2007</v>
      </c>
      <c r="J1194" s="566" t="s">
        <v>4065</v>
      </c>
    </row>
    <row r="1195" spans="1:10" ht="72">
      <c r="A1195" s="74" t="s">
        <v>770</v>
      </c>
      <c r="B1195" s="565">
        <v>10027</v>
      </c>
      <c r="C1195" s="564"/>
      <c r="D1195" s="564"/>
      <c r="E1195" s="567" t="s">
        <v>4094</v>
      </c>
      <c r="F1195" s="564" t="s">
        <v>4095</v>
      </c>
      <c r="G1195" s="564" t="s">
        <v>4037</v>
      </c>
      <c r="H1195" s="564" t="s">
        <v>4038</v>
      </c>
      <c r="I1195" s="564" t="s">
        <v>2007</v>
      </c>
      <c r="J1195" s="566" t="s">
        <v>4065</v>
      </c>
    </row>
    <row r="1196" spans="1:10" ht="48">
      <c r="A1196" s="74" t="s">
        <v>770</v>
      </c>
      <c r="B1196" s="565">
        <v>10027</v>
      </c>
      <c r="C1196" s="564"/>
      <c r="D1196" s="564"/>
      <c r="E1196" s="567" t="s">
        <v>4096</v>
      </c>
      <c r="F1196" s="564" t="s">
        <v>4097</v>
      </c>
      <c r="G1196" s="564" t="s">
        <v>4037</v>
      </c>
      <c r="H1196" s="564" t="s">
        <v>4038</v>
      </c>
      <c r="I1196" s="564" t="s">
        <v>2007</v>
      </c>
      <c r="J1196" s="566" t="s">
        <v>4065</v>
      </c>
    </row>
    <row r="1197" spans="1:10" ht="60">
      <c r="A1197" s="74" t="s">
        <v>770</v>
      </c>
      <c r="B1197" s="565">
        <v>10027</v>
      </c>
      <c r="C1197" s="564"/>
      <c r="D1197" s="564"/>
      <c r="E1197" s="567" t="s">
        <v>4098</v>
      </c>
      <c r="F1197" s="564" t="s">
        <v>4099</v>
      </c>
      <c r="G1197" s="564" t="s">
        <v>4037</v>
      </c>
      <c r="H1197" s="564" t="s">
        <v>4038</v>
      </c>
      <c r="I1197" s="564" t="s">
        <v>2007</v>
      </c>
      <c r="J1197" s="566" t="s">
        <v>4065</v>
      </c>
    </row>
    <row r="1198" spans="1:10" ht="48">
      <c r="A1198" s="74" t="s">
        <v>770</v>
      </c>
      <c r="B1198" s="565">
        <v>10027</v>
      </c>
      <c r="C1198" s="564"/>
      <c r="D1198" s="564"/>
      <c r="E1198" s="567" t="s">
        <v>4100</v>
      </c>
      <c r="F1198" s="564" t="s">
        <v>4101</v>
      </c>
      <c r="G1198" s="564" t="s">
        <v>4037</v>
      </c>
      <c r="H1198" s="564" t="s">
        <v>4038</v>
      </c>
      <c r="I1198" s="564" t="s">
        <v>2007</v>
      </c>
      <c r="J1198" s="566" t="s">
        <v>4065</v>
      </c>
    </row>
    <row r="1199" spans="1:10" ht="48">
      <c r="A1199" s="74" t="s">
        <v>770</v>
      </c>
      <c r="B1199" s="565">
        <v>10027</v>
      </c>
      <c r="C1199" s="564"/>
      <c r="D1199" s="564"/>
      <c r="E1199" s="567" t="s">
        <v>4102</v>
      </c>
      <c r="F1199" s="564" t="s">
        <v>4103</v>
      </c>
      <c r="G1199" s="564" t="s">
        <v>4037</v>
      </c>
      <c r="H1199" s="564" t="s">
        <v>4038</v>
      </c>
      <c r="I1199" s="564" t="s">
        <v>2007</v>
      </c>
      <c r="J1199" s="566" t="s">
        <v>4065</v>
      </c>
    </row>
    <row r="1200" spans="1:10" ht="60">
      <c r="A1200" s="74" t="s">
        <v>770</v>
      </c>
      <c r="B1200" s="565">
        <v>10027</v>
      </c>
      <c r="C1200" s="564"/>
      <c r="D1200" s="564"/>
      <c r="E1200" s="567" t="s">
        <v>4104</v>
      </c>
      <c r="F1200" s="564" t="s">
        <v>4105</v>
      </c>
      <c r="G1200" s="564" t="s">
        <v>4037</v>
      </c>
      <c r="H1200" s="564" t="s">
        <v>4038</v>
      </c>
      <c r="I1200" s="564" t="s">
        <v>2007</v>
      </c>
      <c r="J1200" s="566" t="s">
        <v>4065</v>
      </c>
    </row>
    <row r="1201" spans="1:10" ht="48">
      <c r="A1201" s="74" t="s">
        <v>770</v>
      </c>
      <c r="B1201" s="565">
        <v>10027</v>
      </c>
      <c r="C1201" s="564"/>
      <c r="D1201" s="564"/>
      <c r="E1201" s="567" t="s">
        <v>4106</v>
      </c>
      <c r="F1201" s="564" t="s">
        <v>4107</v>
      </c>
      <c r="G1201" s="564" t="s">
        <v>4037</v>
      </c>
      <c r="H1201" s="564" t="s">
        <v>4038</v>
      </c>
      <c r="I1201" s="564" t="s">
        <v>2007</v>
      </c>
      <c r="J1201" s="566" t="s">
        <v>4065</v>
      </c>
    </row>
    <row r="1202" spans="1:10" ht="72">
      <c r="A1202" s="74" t="s">
        <v>770</v>
      </c>
      <c r="B1202" s="565">
        <v>10027</v>
      </c>
      <c r="C1202" s="564"/>
      <c r="D1202" s="564"/>
      <c r="E1202" s="567" t="s">
        <v>4108</v>
      </c>
      <c r="F1202" s="564" t="s">
        <v>4109</v>
      </c>
      <c r="G1202" s="564" t="s">
        <v>4037</v>
      </c>
      <c r="H1202" s="564" t="s">
        <v>4038</v>
      </c>
      <c r="I1202" s="564" t="s">
        <v>2007</v>
      </c>
      <c r="J1202" s="566" t="s">
        <v>4065</v>
      </c>
    </row>
    <row r="1203" spans="1:10" ht="48">
      <c r="A1203" s="74" t="s">
        <v>770</v>
      </c>
      <c r="B1203" s="565">
        <v>10027</v>
      </c>
      <c r="C1203" s="564"/>
      <c r="D1203" s="564"/>
      <c r="E1203" s="567" t="s">
        <v>4110</v>
      </c>
      <c r="F1203" s="564" t="s">
        <v>4111</v>
      </c>
      <c r="G1203" s="564" t="s">
        <v>4037</v>
      </c>
      <c r="H1203" s="564" t="s">
        <v>4038</v>
      </c>
      <c r="I1203" s="564" t="s">
        <v>2007</v>
      </c>
      <c r="J1203" s="566" t="s">
        <v>4065</v>
      </c>
    </row>
    <row r="1204" spans="1:10" ht="60">
      <c r="A1204" s="74" t="s">
        <v>770</v>
      </c>
      <c r="B1204" s="565">
        <v>10027</v>
      </c>
      <c r="C1204" s="564"/>
      <c r="D1204" s="564"/>
      <c r="E1204" s="567" t="s">
        <v>4112</v>
      </c>
      <c r="F1204" s="564" t="s">
        <v>4113</v>
      </c>
      <c r="G1204" s="564" t="s">
        <v>4037</v>
      </c>
      <c r="H1204" s="564" t="s">
        <v>4038</v>
      </c>
      <c r="I1204" s="564" t="s">
        <v>2007</v>
      </c>
      <c r="J1204" s="566" t="s">
        <v>4065</v>
      </c>
    </row>
    <row r="1205" spans="1:10" ht="60">
      <c r="A1205" s="74" t="s">
        <v>770</v>
      </c>
      <c r="B1205" s="565">
        <v>10027</v>
      </c>
      <c r="C1205" s="564"/>
      <c r="D1205" s="564"/>
      <c r="E1205" s="567" t="s">
        <v>4114</v>
      </c>
      <c r="F1205" s="564" t="s">
        <v>4115</v>
      </c>
      <c r="G1205" s="564" t="s">
        <v>4037</v>
      </c>
      <c r="H1205" s="564" t="s">
        <v>4038</v>
      </c>
      <c r="I1205" s="564" t="s">
        <v>2007</v>
      </c>
      <c r="J1205" s="566" t="s">
        <v>4065</v>
      </c>
    </row>
    <row r="1206" spans="1:10" ht="60">
      <c r="A1206" s="74" t="s">
        <v>770</v>
      </c>
      <c r="B1206" s="565">
        <v>10027</v>
      </c>
      <c r="C1206" s="564"/>
      <c r="D1206" s="564"/>
      <c r="E1206" s="567" t="s">
        <v>4116</v>
      </c>
      <c r="F1206" s="564" t="s">
        <v>4117</v>
      </c>
      <c r="G1206" s="564" t="s">
        <v>4037</v>
      </c>
      <c r="H1206" s="564" t="s">
        <v>4038</v>
      </c>
      <c r="I1206" s="564" t="s">
        <v>2007</v>
      </c>
      <c r="J1206" s="566" t="s">
        <v>4065</v>
      </c>
    </row>
    <row r="1207" spans="1:10" ht="48">
      <c r="A1207" s="74" t="s">
        <v>770</v>
      </c>
      <c r="B1207" s="565">
        <v>10027</v>
      </c>
      <c r="C1207" s="564"/>
      <c r="D1207" s="564"/>
      <c r="E1207" s="567" t="s">
        <v>4118</v>
      </c>
      <c r="F1207" s="564" t="s">
        <v>4119</v>
      </c>
      <c r="G1207" s="564" t="s">
        <v>4037</v>
      </c>
      <c r="H1207" s="564" t="s">
        <v>4038</v>
      </c>
      <c r="I1207" s="564" t="s">
        <v>2007</v>
      </c>
      <c r="J1207" s="566" t="s">
        <v>4065</v>
      </c>
    </row>
    <row r="1208" spans="1:10" ht="60">
      <c r="A1208" s="74" t="s">
        <v>770</v>
      </c>
      <c r="B1208" s="565">
        <v>10027</v>
      </c>
      <c r="C1208" s="564"/>
      <c r="D1208" s="564"/>
      <c r="E1208" s="567" t="s">
        <v>4120</v>
      </c>
      <c r="F1208" s="564" t="s">
        <v>4121</v>
      </c>
      <c r="G1208" s="564" t="s">
        <v>4037</v>
      </c>
      <c r="H1208" s="564" t="s">
        <v>4038</v>
      </c>
      <c r="I1208" s="564" t="s">
        <v>2007</v>
      </c>
      <c r="J1208" s="566" t="s">
        <v>4065</v>
      </c>
    </row>
    <row r="1209" spans="1:10" ht="60">
      <c r="A1209" s="74" t="s">
        <v>770</v>
      </c>
      <c r="B1209" s="565">
        <v>10027</v>
      </c>
      <c r="C1209" s="564"/>
      <c r="D1209" s="564"/>
      <c r="E1209" s="567" t="s">
        <v>4122</v>
      </c>
      <c r="F1209" s="564" t="s">
        <v>4123</v>
      </c>
      <c r="G1209" s="564" t="s">
        <v>4037</v>
      </c>
      <c r="H1209" s="564" t="s">
        <v>4038</v>
      </c>
      <c r="I1209" s="564" t="s">
        <v>2007</v>
      </c>
      <c r="J1209" s="566" t="s">
        <v>4065</v>
      </c>
    </row>
    <row r="1210" spans="1:10" ht="48">
      <c r="A1210" s="74" t="s">
        <v>770</v>
      </c>
      <c r="B1210" s="565">
        <v>10027</v>
      </c>
      <c r="C1210" s="564"/>
      <c r="D1210" s="564"/>
      <c r="E1210" s="567" t="s">
        <v>4124</v>
      </c>
      <c r="F1210" s="564" t="s">
        <v>4125</v>
      </c>
      <c r="G1210" s="564" t="s">
        <v>4037</v>
      </c>
      <c r="H1210" s="564" t="s">
        <v>4038</v>
      </c>
      <c r="I1210" s="564" t="s">
        <v>2007</v>
      </c>
      <c r="J1210" s="566" t="s">
        <v>4065</v>
      </c>
    </row>
    <row r="1211" spans="1:10" ht="48">
      <c r="A1211" s="74" t="s">
        <v>770</v>
      </c>
      <c r="B1211" s="565">
        <v>10027</v>
      </c>
      <c r="C1211" s="564"/>
      <c r="D1211" s="564"/>
      <c r="E1211" s="567" t="s">
        <v>4126</v>
      </c>
      <c r="F1211" s="564" t="s">
        <v>4127</v>
      </c>
      <c r="G1211" s="564" t="s">
        <v>4037</v>
      </c>
      <c r="H1211" s="564" t="s">
        <v>4038</v>
      </c>
      <c r="I1211" s="564" t="s">
        <v>2007</v>
      </c>
      <c r="J1211" s="566" t="s">
        <v>4065</v>
      </c>
    </row>
    <row r="1212" spans="1:10" ht="60">
      <c r="A1212" s="74" t="s">
        <v>770</v>
      </c>
      <c r="B1212" s="565">
        <v>10027</v>
      </c>
      <c r="C1212" s="564"/>
      <c r="D1212" s="564"/>
      <c r="E1212" s="567" t="s">
        <v>4128</v>
      </c>
      <c r="F1212" s="564" t="s">
        <v>4129</v>
      </c>
      <c r="G1212" s="564" t="s">
        <v>4037</v>
      </c>
      <c r="H1212" s="564" t="s">
        <v>4038</v>
      </c>
      <c r="I1212" s="564" t="s">
        <v>2007</v>
      </c>
      <c r="J1212" s="566" t="s">
        <v>4065</v>
      </c>
    </row>
    <row r="1213" spans="1:10" ht="60">
      <c r="A1213" s="74" t="s">
        <v>770</v>
      </c>
      <c r="B1213" s="565">
        <v>10027</v>
      </c>
      <c r="C1213" s="564"/>
      <c r="D1213" s="564"/>
      <c r="E1213" s="567" t="s">
        <v>4130</v>
      </c>
      <c r="F1213" s="564" t="s">
        <v>4131</v>
      </c>
      <c r="G1213" s="564" t="s">
        <v>4037</v>
      </c>
      <c r="H1213" s="564" t="s">
        <v>4038</v>
      </c>
      <c r="I1213" s="564" t="s">
        <v>2007</v>
      </c>
      <c r="J1213" s="566" t="s">
        <v>4065</v>
      </c>
    </row>
    <row r="1214" spans="1:10" ht="60">
      <c r="A1214" s="74" t="s">
        <v>770</v>
      </c>
      <c r="B1214" s="565">
        <v>10027</v>
      </c>
      <c r="C1214" s="564"/>
      <c r="D1214" s="564"/>
      <c r="E1214" s="567" t="s">
        <v>4132</v>
      </c>
      <c r="F1214" s="564" t="s">
        <v>4133</v>
      </c>
      <c r="G1214" s="564" t="s">
        <v>4037</v>
      </c>
      <c r="H1214" s="564" t="s">
        <v>4038</v>
      </c>
      <c r="I1214" s="564" t="s">
        <v>2007</v>
      </c>
      <c r="J1214" s="566" t="s">
        <v>4065</v>
      </c>
    </row>
    <row r="1215" spans="1:10" ht="60">
      <c r="A1215" s="74" t="s">
        <v>770</v>
      </c>
      <c r="B1215" s="565">
        <v>10027</v>
      </c>
      <c r="C1215" s="564"/>
      <c r="D1215" s="564"/>
      <c r="E1215" s="567" t="s">
        <v>4134</v>
      </c>
      <c r="F1215" s="564" t="s">
        <v>4135</v>
      </c>
      <c r="G1215" s="564" t="s">
        <v>4037</v>
      </c>
      <c r="H1215" s="564" t="s">
        <v>4038</v>
      </c>
      <c r="I1215" s="564" t="s">
        <v>2007</v>
      </c>
      <c r="J1215" s="566" t="s">
        <v>4065</v>
      </c>
    </row>
    <row r="1216" spans="1:10" ht="60">
      <c r="A1216" s="74" t="s">
        <v>770</v>
      </c>
      <c r="B1216" s="565">
        <v>10027</v>
      </c>
      <c r="C1216" s="564"/>
      <c r="D1216" s="564"/>
      <c r="E1216" s="567" t="s">
        <v>4136</v>
      </c>
      <c r="F1216" s="564" t="s">
        <v>4137</v>
      </c>
      <c r="G1216" s="564" t="s">
        <v>4037</v>
      </c>
      <c r="H1216" s="564" t="s">
        <v>4038</v>
      </c>
      <c r="I1216" s="564" t="s">
        <v>2007</v>
      </c>
      <c r="J1216" s="566" t="s">
        <v>4065</v>
      </c>
    </row>
    <row r="1217" spans="1:10" ht="48">
      <c r="A1217" s="74" t="s">
        <v>5752</v>
      </c>
      <c r="B1217" s="565"/>
      <c r="C1217" s="564" t="s">
        <v>6021</v>
      </c>
      <c r="D1217" s="564" t="s">
        <v>6022</v>
      </c>
      <c r="E1217" s="567" t="s">
        <v>1106</v>
      </c>
      <c r="F1217" s="564" t="s">
        <v>6023</v>
      </c>
      <c r="G1217" s="564" t="s">
        <v>6024</v>
      </c>
      <c r="H1217" s="564" t="s">
        <v>1712</v>
      </c>
      <c r="I1217" s="564" t="s">
        <v>6025</v>
      </c>
      <c r="J1217" s="566" t="s">
        <v>6026</v>
      </c>
    </row>
    <row r="1218" spans="1:10" ht="84">
      <c r="A1218" s="74">
        <v>21257</v>
      </c>
      <c r="B1218" s="565">
        <v>12094</v>
      </c>
      <c r="C1218" s="564" t="s">
        <v>6093</v>
      </c>
      <c r="D1218" s="564" t="s">
        <v>6094</v>
      </c>
      <c r="E1218" s="567" t="s">
        <v>917</v>
      </c>
      <c r="F1218" s="564" t="s">
        <v>6095</v>
      </c>
      <c r="G1218" s="564" t="s">
        <v>6096</v>
      </c>
      <c r="H1218" s="564" t="s">
        <v>6097</v>
      </c>
      <c r="I1218" s="564" t="s">
        <v>6098</v>
      </c>
      <c r="J1218" s="566" t="s">
        <v>6099</v>
      </c>
    </row>
    <row r="1219" spans="1:10" ht="84">
      <c r="A1219" s="74" t="s">
        <v>6035</v>
      </c>
      <c r="B1219" s="565">
        <v>8002</v>
      </c>
      <c r="C1219" s="564" t="s">
        <v>6100</v>
      </c>
      <c r="D1219" s="564" t="s">
        <v>6101</v>
      </c>
      <c r="E1219" s="567" t="s">
        <v>917</v>
      </c>
      <c r="F1219" s="564" t="s">
        <v>6102</v>
      </c>
      <c r="G1219" s="564" t="s">
        <v>6103</v>
      </c>
      <c r="H1219" s="564" t="s">
        <v>3184</v>
      </c>
      <c r="I1219" s="564" t="s">
        <v>3629</v>
      </c>
      <c r="J1219" s="566" t="s">
        <v>6104</v>
      </c>
    </row>
    <row r="1220" spans="1:10" ht="72">
      <c r="A1220" s="74" t="s">
        <v>6035</v>
      </c>
      <c r="B1220" s="565"/>
      <c r="C1220" s="564"/>
      <c r="D1220" s="564"/>
      <c r="E1220" s="567" t="s">
        <v>937</v>
      </c>
      <c r="F1220" s="564" t="s">
        <v>6102</v>
      </c>
      <c r="G1220" s="564"/>
      <c r="H1220" s="564"/>
      <c r="I1220" s="564"/>
      <c r="J1220" s="566"/>
    </row>
    <row r="1221" spans="1:10" ht="72">
      <c r="A1221" s="74" t="s">
        <v>6035</v>
      </c>
      <c r="B1221" s="565"/>
      <c r="C1221" s="564"/>
      <c r="D1221" s="564"/>
      <c r="E1221" s="567" t="s">
        <v>1067</v>
      </c>
      <c r="F1221" s="564" t="s">
        <v>6102</v>
      </c>
      <c r="G1221" s="564"/>
      <c r="H1221" s="564"/>
      <c r="I1221" s="564"/>
      <c r="J1221" s="566"/>
    </row>
    <row r="1222" spans="1:10" ht="60">
      <c r="A1222" s="74" t="s">
        <v>6035</v>
      </c>
      <c r="B1222" s="565"/>
      <c r="C1222" s="564"/>
      <c r="D1222" s="564"/>
      <c r="E1222" s="567" t="s">
        <v>6105</v>
      </c>
      <c r="F1222" s="564" t="s">
        <v>6106</v>
      </c>
      <c r="G1222" s="564"/>
      <c r="H1222" s="564"/>
      <c r="I1222" s="564"/>
      <c r="J1222" s="566"/>
    </row>
    <row r="1223" spans="1:10" ht="72">
      <c r="A1223" s="74" t="s">
        <v>6035</v>
      </c>
      <c r="B1223" s="565"/>
      <c r="C1223" s="564"/>
      <c r="D1223" s="564"/>
      <c r="E1223" s="567" t="s">
        <v>6107</v>
      </c>
      <c r="F1223" s="564" t="s">
        <v>6108</v>
      </c>
      <c r="G1223" s="564"/>
      <c r="H1223" s="564"/>
      <c r="I1223" s="564"/>
      <c r="J1223" s="566"/>
    </row>
    <row r="1224" spans="1:10" ht="48">
      <c r="A1224" s="74" t="s">
        <v>6035</v>
      </c>
      <c r="B1224" s="565"/>
      <c r="C1224" s="564"/>
      <c r="D1224" s="564"/>
      <c r="E1224" s="567" t="s">
        <v>6109</v>
      </c>
      <c r="F1224" s="564" t="s">
        <v>6110</v>
      </c>
      <c r="G1224" s="564"/>
      <c r="H1224" s="564"/>
      <c r="I1224" s="564"/>
      <c r="J1224" s="566"/>
    </row>
    <row r="1225" spans="1:10" ht="60">
      <c r="A1225" s="74" t="s">
        <v>6035</v>
      </c>
      <c r="B1225" s="565"/>
      <c r="C1225" s="564"/>
      <c r="D1225" s="564"/>
      <c r="E1225" s="567" t="s">
        <v>6111</v>
      </c>
      <c r="F1225" s="564" t="s">
        <v>6112</v>
      </c>
      <c r="G1225" s="564"/>
      <c r="H1225" s="564"/>
      <c r="I1225" s="564"/>
      <c r="J1225" s="566"/>
    </row>
    <row r="1226" spans="1:10" ht="60">
      <c r="A1226" s="74" t="s">
        <v>6035</v>
      </c>
      <c r="B1226" s="565"/>
      <c r="C1226" s="564"/>
      <c r="D1226" s="564"/>
      <c r="E1226" s="567" t="s">
        <v>6113</v>
      </c>
      <c r="F1226" s="564" t="s">
        <v>6114</v>
      </c>
      <c r="G1226" s="564"/>
      <c r="H1226" s="564"/>
      <c r="I1226" s="564"/>
      <c r="J1226" s="566"/>
    </row>
    <row r="1227" spans="1:10" ht="48">
      <c r="A1227" s="74" t="s">
        <v>6035</v>
      </c>
      <c r="B1227" s="565"/>
      <c r="C1227" s="564"/>
      <c r="D1227" s="564"/>
      <c r="E1227" s="567" t="s">
        <v>6115</v>
      </c>
      <c r="F1227" s="564" t="s">
        <v>6116</v>
      </c>
      <c r="G1227" s="564"/>
      <c r="H1227" s="564"/>
      <c r="I1227" s="564"/>
      <c r="J1227" s="566"/>
    </row>
    <row r="1228" spans="1:10" ht="48">
      <c r="A1228" s="74" t="s">
        <v>6035</v>
      </c>
      <c r="B1228" s="565"/>
      <c r="C1228" s="564"/>
      <c r="D1228" s="564"/>
      <c r="E1228" s="567" t="s">
        <v>6117</v>
      </c>
      <c r="F1228" s="564" t="s">
        <v>6118</v>
      </c>
      <c r="G1228" s="564"/>
      <c r="H1228" s="564"/>
      <c r="I1228" s="564"/>
      <c r="J1228" s="566"/>
    </row>
    <row r="1229" spans="1:10" ht="48">
      <c r="A1229" s="74" t="s">
        <v>6035</v>
      </c>
      <c r="B1229" s="565"/>
      <c r="C1229" s="564"/>
      <c r="D1229" s="564"/>
      <c r="E1229" s="567" t="s">
        <v>6119</v>
      </c>
      <c r="F1229" s="564" t="s">
        <v>6120</v>
      </c>
      <c r="G1229" s="564"/>
      <c r="H1229" s="564"/>
      <c r="I1229" s="564"/>
      <c r="J1229" s="566"/>
    </row>
    <row r="1230" spans="1:10" ht="60">
      <c r="A1230" s="74" t="s">
        <v>6035</v>
      </c>
      <c r="B1230" s="565"/>
      <c r="C1230" s="564"/>
      <c r="D1230" s="564"/>
      <c r="E1230" s="567" t="s">
        <v>6121</v>
      </c>
      <c r="F1230" s="564" t="s">
        <v>6122</v>
      </c>
      <c r="G1230" s="564"/>
      <c r="H1230" s="564"/>
      <c r="I1230" s="564"/>
      <c r="J1230" s="566"/>
    </row>
    <row r="1231" spans="1:10" ht="48">
      <c r="A1231" s="74" t="s">
        <v>6035</v>
      </c>
      <c r="B1231" s="565"/>
      <c r="C1231" s="564"/>
      <c r="D1231" s="564"/>
      <c r="E1231" s="567" t="s">
        <v>6123</v>
      </c>
      <c r="F1231" s="564" t="s">
        <v>6124</v>
      </c>
      <c r="G1231" s="564"/>
      <c r="H1231" s="564"/>
      <c r="I1231" s="564"/>
      <c r="J1231" s="566"/>
    </row>
    <row r="1232" spans="1:10" ht="48">
      <c r="A1232" s="74" t="s">
        <v>6035</v>
      </c>
      <c r="B1232" s="565"/>
      <c r="C1232" s="564"/>
      <c r="D1232" s="564"/>
      <c r="E1232" s="567" t="s">
        <v>6125</v>
      </c>
      <c r="F1232" s="564" t="s">
        <v>6126</v>
      </c>
      <c r="G1232" s="564"/>
      <c r="H1232" s="564"/>
      <c r="I1232" s="564"/>
      <c r="J1232" s="566"/>
    </row>
    <row r="1233" spans="1:10" ht="48">
      <c r="A1233" s="74" t="s">
        <v>6035</v>
      </c>
      <c r="B1233" s="565"/>
      <c r="C1233" s="564"/>
      <c r="D1233" s="564"/>
      <c r="E1233" s="567" t="s">
        <v>6127</v>
      </c>
      <c r="F1233" s="564" t="s">
        <v>6128</v>
      </c>
      <c r="G1233" s="564"/>
      <c r="H1233" s="564"/>
      <c r="I1233" s="564"/>
      <c r="J1233" s="566"/>
    </row>
    <row r="1234" spans="1:10" ht="60">
      <c r="A1234" s="74" t="s">
        <v>6035</v>
      </c>
      <c r="B1234" s="565"/>
      <c r="C1234" s="564"/>
      <c r="D1234" s="564"/>
      <c r="E1234" s="567" t="s">
        <v>6129</v>
      </c>
      <c r="F1234" s="564" t="s">
        <v>6130</v>
      </c>
      <c r="G1234" s="564"/>
      <c r="H1234" s="564"/>
      <c r="I1234" s="564"/>
      <c r="J1234" s="566"/>
    </row>
    <row r="1235" spans="1:10" ht="60">
      <c r="A1235" s="74" t="s">
        <v>6035</v>
      </c>
      <c r="B1235" s="565"/>
      <c r="C1235" s="564"/>
      <c r="D1235" s="564"/>
      <c r="E1235" s="567" t="s">
        <v>6131</v>
      </c>
      <c r="F1235" s="564" t="s">
        <v>6132</v>
      </c>
      <c r="G1235" s="564"/>
      <c r="H1235" s="564"/>
      <c r="I1235" s="564"/>
      <c r="J1235" s="566"/>
    </row>
    <row r="1236" spans="1:10" ht="48">
      <c r="A1236" s="74" t="s">
        <v>6035</v>
      </c>
      <c r="B1236" s="565"/>
      <c r="C1236" s="564"/>
      <c r="D1236" s="564"/>
      <c r="E1236" s="567" t="s">
        <v>6133</v>
      </c>
      <c r="F1236" s="564" t="s">
        <v>6134</v>
      </c>
      <c r="G1236" s="564"/>
      <c r="H1236" s="564"/>
      <c r="I1236" s="564"/>
      <c r="J1236" s="566"/>
    </row>
    <row r="1237" spans="1:10" ht="48">
      <c r="A1237" s="74" t="s">
        <v>6035</v>
      </c>
      <c r="B1237" s="565"/>
      <c r="C1237" s="564"/>
      <c r="D1237" s="564"/>
      <c r="E1237" s="567" t="s">
        <v>6135</v>
      </c>
      <c r="F1237" s="564" t="s">
        <v>6136</v>
      </c>
      <c r="G1237" s="564"/>
      <c r="H1237" s="564"/>
      <c r="I1237" s="564"/>
      <c r="J1237" s="566"/>
    </row>
    <row r="1238" spans="1:10" ht="48">
      <c r="A1238" s="74" t="s">
        <v>6035</v>
      </c>
      <c r="B1238" s="565"/>
      <c r="C1238" s="564"/>
      <c r="D1238" s="564"/>
      <c r="E1238" s="567" t="s">
        <v>6137</v>
      </c>
      <c r="F1238" s="564" t="s">
        <v>6138</v>
      </c>
      <c r="G1238" s="564"/>
      <c r="H1238" s="564"/>
      <c r="I1238" s="564"/>
      <c r="J1238" s="566"/>
    </row>
    <row r="1239" spans="1:10" ht="48">
      <c r="A1239" s="74" t="s">
        <v>6035</v>
      </c>
      <c r="B1239" s="565"/>
      <c r="C1239" s="564"/>
      <c r="D1239" s="564"/>
      <c r="E1239" s="567" t="s">
        <v>6139</v>
      </c>
      <c r="F1239" s="564" t="s">
        <v>6140</v>
      </c>
      <c r="G1239" s="564"/>
      <c r="H1239" s="564"/>
      <c r="I1239" s="564"/>
      <c r="J1239" s="566"/>
    </row>
    <row r="1240" spans="1:10" ht="48">
      <c r="A1240" s="74" t="s">
        <v>6035</v>
      </c>
      <c r="B1240" s="565"/>
      <c r="C1240" s="564"/>
      <c r="D1240" s="564"/>
      <c r="E1240" s="567" t="s">
        <v>6141</v>
      </c>
      <c r="F1240" s="564" t="s">
        <v>6142</v>
      </c>
      <c r="G1240" s="564"/>
      <c r="H1240" s="564"/>
      <c r="I1240" s="564"/>
      <c r="J1240" s="566"/>
    </row>
    <row r="1241" spans="1:10" ht="48">
      <c r="A1241" s="74" t="s">
        <v>6035</v>
      </c>
      <c r="B1241" s="565"/>
      <c r="C1241" s="564"/>
      <c r="D1241" s="564"/>
      <c r="E1241" s="567" t="s">
        <v>6143</v>
      </c>
      <c r="F1241" s="564" t="s">
        <v>6144</v>
      </c>
      <c r="G1241" s="564"/>
      <c r="H1241" s="564"/>
      <c r="I1241" s="564"/>
      <c r="J1241" s="566"/>
    </row>
    <row r="1242" spans="1:10" ht="60">
      <c r="A1242" s="74" t="s">
        <v>6035</v>
      </c>
      <c r="B1242" s="565"/>
      <c r="C1242" s="564"/>
      <c r="D1242" s="564"/>
      <c r="E1242" s="567" t="s">
        <v>6145</v>
      </c>
      <c r="F1242" s="564" t="s">
        <v>6146</v>
      </c>
      <c r="G1242" s="564"/>
      <c r="H1242" s="564"/>
      <c r="I1242" s="564"/>
      <c r="J1242" s="566"/>
    </row>
    <row r="1243" spans="1:10" ht="60">
      <c r="A1243" s="74" t="s">
        <v>6035</v>
      </c>
      <c r="B1243" s="565"/>
      <c r="C1243" s="564"/>
      <c r="D1243" s="564"/>
      <c r="E1243" s="567" t="s">
        <v>6147</v>
      </c>
      <c r="F1243" s="564" t="s">
        <v>6148</v>
      </c>
      <c r="G1243" s="564"/>
      <c r="H1243" s="564"/>
      <c r="I1243" s="564"/>
      <c r="J1243" s="566"/>
    </row>
    <row r="1244" spans="1:10" ht="48">
      <c r="A1244" s="74" t="s">
        <v>6035</v>
      </c>
      <c r="B1244" s="565"/>
      <c r="C1244" s="564"/>
      <c r="D1244" s="564"/>
      <c r="E1244" s="567" t="s">
        <v>6149</v>
      </c>
      <c r="F1244" s="564" t="s">
        <v>6150</v>
      </c>
      <c r="G1244" s="564"/>
      <c r="H1244" s="564"/>
      <c r="I1244" s="564"/>
      <c r="J1244" s="566"/>
    </row>
    <row r="1245" spans="1:10" ht="60">
      <c r="A1245" s="74" t="s">
        <v>6035</v>
      </c>
      <c r="B1245" s="565"/>
      <c r="C1245" s="564"/>
      <c r="D1245" s="564"/>
      <c r="E1245" s="567" t="s">
        <v>6151</v>
      </c>
      <c r="F1245" s="564" t="s">
        <v>6152</v>
      </c>
      <c r="G1245" s="564"/>
      <c r="H1245" s="564"/>
      <c r="I1245" s="564"/>
      <c r="J1245" s="566"/>
    </row>
    <row r="1246" spans="1:10" ht="60">
      <c r="A1246" s="74" t="s">
        <v>6035</v>
      </c>
      <c r="B1246" s="565"/>
      <c r="C1246" s="564"/>
      <c r="D1246" s="564"/>
      <c r="E1246" s="567" t="s">
        <v>6153</v>
      </c>
      <c r="F1246" s="564" t="s">
        <v>6154</v>
      </c>
      <c r="G1246" s="564"/>
      <c r="H1246" s="564"/>
      <c r="I1246" s="564"/>
      <c r="J1246" s="566"/>
    </row>
    <row r="1247" spans="1:10" ht="48">
      <c r="A1247" s="74" t="s">
        <v>6035</v>
      </c>
      <c r="B1247" s="565"/>
      <c r="C1247" s="564"/>
      <c r="D1247" s="564"/>
      <c r="E1247" s="567" t="s">
        <v>6155</v>
      </c>
      <c r="F1247" s="564" t="s">
        <v>6156</v>
      </c>
      <c r="G1247" s="564"/>
      <c r="H1247" s="564"/>
      <c r="I1247" s="564"/>
      <c r="J1247" s="566"/>
    </row>
    <row r="1248" spans="1:10" ht="48">
      <c r="A1248" s="74" t="s">
        <v>6035</v>
      </c>
      <c r="B1248" s="565"/>
      <c r="C1248" s="564"/>
      <c r="D1248" s="564"/>
      <c r="E1248" s="567" t="s">
        <v>6157</v>
      </c>
      <c r="F1248" s="564" t="s">
        <v>6158</v>
      </c>
      <c r="G1248" s="564"/>
      <c r="H1248" s="564"/>
      <c r="I1248" s="564"/>
      <c r="J1248" s="566"/>
    </row>
    <row r="1249" spans="1:10" ht="60">
      <c r="A1249" s="74" t="s">
        <v>6035</v>
      </c>
      <c r="B1249" s="565"/>
      <c r="C1249" s="564"/>
      <c r="D1249" s="564"/>
      <c r="E1249" s="567" t="s">
        <v>6159</v>
      </c>
      <c r="F1249" s="564" t="s">
        <v>6160</v>
      </c>
      <c r="G1249" s="564"/>
      <c r="H1249" s="564"/>
      <c r="I1249" s="564"/>
      <c r="J1249" s="566"/>
    </row>
    <row r="1250" spans="1:10" ht="48">
      <c r="A1250" s="74" t="s">
        <v>6035</v>
      </c>
      <c r="B1250" s="565"/>
      <c r="C1250" s="564"/>
      <c r="D1250" s="564"/>
      <c r="E1250" s="567" t="s">
        <v>6161</v>
      </c>
      <c r="F1250" s="564" t="s">
        <v>6162</v>
      </c>
      <c r="G1250" s="564"/>
      <c r="H1250" s="564"/>
      <c r="I1250" s="564"/>
      <c r="J1250" s="566"/>
    </row>
    <row r="1251" spans="1:10" ht="60">
      <c r="A1251" s="74" t="s">
        <v>6035</v>
      </c>
      <c r="B1251" s="565"/>
      <c r="C1251" s="564"/>
      <c r="D1251" s="564"/>
      <c r="E1251" s="567" t="s">
        <v>6163</v>
      </c>
      <c r="F1251" s="564" t="s">
        <v>6164</v>
      </c>
      <c r="G1251" s="564"/>
      <c r="H1251" s="564"/>
      <c r="I1251" s="564"/>
      <c r="J1251" s="566"/>
    </row>
    <row r="1252" spans="1:10" ht="48">
      <c r="A1252" s="74" t="s">
        <v>6035</v>
      </c>
      <c r="B1252" s="565"/>
      <c r="C1252" s="564"/>
      <c r="D1252" s="564"/>
      <c r="E1252" s="567" t="s">
        <v>6165</v>
      </c>
      <c r="F1252" s="564" t="s">
        <v>6166</v>
      </c>
      <c r="G1252" s="564"/>
      <c r="H1252" s="564"/>
      <c r="I1252" s="564"/>
      <c r="J1252" s="566"/>
    </row>
    <row r="1253" spans="1:10" ht="60">
      <c r="A1253" s="74" t="s">
        <v>6035</v>
      </c>
      <c r="B1253" s="565"/>
      <c r="C1253" s="564"/>
      <c r="D1253" s="564"/>
      <c r="E1253" s="567" t="s">
        <v>6167</v>
      </c>
      <c r="F1253" s="564" t="s">
        <v>6168</v>
      </c>
      <c r="G1253" s="564"/>
      <c r="H1253" s="564"/>
      <c r="I1253" s="564"/>
      <c r="J1253" s="566"/>
    </row>
    <row r="1254" spans="1:10" ht="48">
      <c r="A1254" s="74" t="s">
        <v>6035</v>
      </c>
      <c r="B1254" s="565"/>
      <c r="C1254" s="564"/>
      <c r="D1254" s="564"/>
      <c r="E1254" s="567" t="s">
        <v>6169</v>
      </c>
      <c r="F1254" s="564" t="s">
        <v>6170</v>
      </c>
      <c r="G1254" s="564"/>
      <c r="H1254" s="564"/>
      <c r="I1254" s="564"/>
      <c r="J1254" s="566"/>
    </row>
    <row r="1255" spans="1:10" ht="60">
      <c r="A1255" s="74" t="s">
        <v>6035</v>
      </c>
      <c r="B1255" s="565"/>
      <c r="C1255" s="564"/>
      <c r="D1255" s="564"/>
      <c r="E1255" s="567" t="s">
        <v>6171</v>
      </c>
      <c r="F1255" s="564" t="s">
        <v>6172</v>
      </c>
      <c r="G1255" s="564"/>
      <c r="H1255" s="564"/>
      <c r="I1255" s="564"/>
      <c r="J1255" s="566"/>
    </row>
    <row r="1256" spans="1:10" ht="48">
      <c r="A1256" s="74" t="s">
        <v>6035</v>
      </c>
      <c r="B1256" s="565"/>
      <c r="C1256" s="564"/>
      <c r="D1256" s="564"/>
      <c r="E1256" s="567" t="s">
        <v>6173</v>
      </c>
      <c r="F1256" s="564" t="s">
        <v>6174</v>
      </c>
      <c r="G1256" s="564"/>
      <c r="H1256" s="564"/>
      <c r="I1256" s="564"/>
      <c r="J1256" s="566"/>
    </row>
    <row r="1257" spans="1:10" ht="48">
      <c r="A1257" s="74" t="s">
        <v>6035</v>
      </c>
      <c r="B1257" s="565"/>
      <c r="C1257" s="564"/>
      <c r="D1257" s="564"/>
      <c r="E1257" s="567" t="s">
        <v>6175</v>
      </c>
      <c r="F1257" s="564" t="s">
        <v>6176</v>
      </c>
      <c r="G1257" s="564"/>
      <c r="H1257" s="564"/>
      <c r="I1257" s="564"/>
      <c r="J1257" s="566"/>
    </row>
    <row r="1258" spans="1:10" ht="48">
      <c r="A1258" s="74" t="s">
        <v>6035</v>
      </c>
      <c r="B1258" s="565"/>
      <c r="C1258" s="564"/>
      <c r="D1258" s="564"/>
      <c r="E1258" s="567" t="s">
        <v>6177</v>
      </c>
      <c r="F1258" s="564" t="s">
        <v>6178</v>
      </c>
      <c r="G1258" s="564"/>
      <c r="H1258" s="564"/>
      <c r="I1258" s="564"/>
      <c r="J1258" s="566"/>
    </row>
    <row r="1259" spans="1:10" ht="48">
      <c r="A1259" s="74" t="s">
        <v>6035</v>
      </c>
      <c r="B1259" s="565"/>
      <c r="C1259" s="564"/>
      <c r="D1259" s="564"/>
      <c r="E1259" s="567" t="s">
        <v>6179</v>
      </c>
      <c r="F1259" s="564" t="s">
        <v>6180</v>
      </c>
      <c r="G1259" s="564"/>
      <c r="H1259" s="564"/>
      <c r="I1259" s="564"/>
      <c r="J1259" s="566"/>
    </row>
    <row r="1260" spans="1:10" ht="60">
      <c r="A1260" s="74" t="s">
        <v>6035</v>
      </c>
      <c r="B1260" s="565"/>
      <c r="C1260" s="564"/>
      <c r="D1260" s="564"/>
      <c r="E1260" s="567" t="s">
        <v>6181</v>
      </c>
      <c r="F1260" s="564" t="s">
        <v>6182</v>
      </c>
      <c r="G1260" s="564"/>
      <c r="H1260" s="564"/>
      <c r="I1260" s="564"/>
      <c r="J1260" s="566"/>
    </row>
    <row r="1261" spans="1:10" ht="60">
      <c r="A1261" s="74" t="s">
        <v>6035</v>
      </c>
      <c r="B1261" s="565"/>
      <c r="C1261" s="564"/>
      <c r="D1261" s="564"/>
      <c r="E1261" s="567" t="s">
        <v>6183</v>
      </c>
      <c r="F1261" s="564" t="s">
        <v>6184</v>
      </c>
      <c r="G1261" s="564"/>
      <c r="H1261" s="564"/>
      <c r="I1261" s="564"/>
      <c r="J1261" s="566"/>
    </row>
    <row r="1262" spans="1:10" ht="60">
      <c r="A1262" s="74" t="s">
        <v>6035</v>
      </c>
      <c r="B1262" s="565"/>
      <c r="C1262" s="564"/>
      <c r="D1262" s="564"/>
      <c r="E1262" s="567" t="s">
        <v>6185</v>
      </c>
      <c r="F1262" s="564" t="s">
        <v>6186</v>
      </c>
      <c r="G1262" s="564"/>
      <c r="H1262" s="564"/>
      <c r="I1262" s="564"/>
      <c r="J1262" s="566"/>
    </row>
    <row r="1263" spans="1:10" ht="48">
      <c r="A1263" s="74" t="s">
        <v>6035</v>
      </c>
      <c r="B1263" s="565"/>
      <c r="C1263" s="564"/>
      <c r="D1263" s="564"/>
      <c r="E1263" s="567" t="s">
        <v>6187</v>
      </c>
      <c r="F1263" s="564" t="s">
        <v>6188</v>
      </c>
      <c r="G1263" s="564"/>
      <c r="H1263" s="564"/>
      <c r="I1263" s="564"/>
      <c r="J1263" s="566"/>
    </row>
    <row r="1264" spans="1:10" ht="48">
      <c r="A1264" s="74" t="s">
        <v>6035</v>
      </c>
      <c r="B1264" s="565"/>
      <c r="C1264" s="564"/>
      <c r="D1264" s="564"/>
      <c r="E1264" s="567" t="s">
        <v>6189</v>
      </c>
      <c r="F1264" s="564" t="s">
        <v>6190</v>
      </c>
      <c r="G1264" s="564"/>
      <c r="H1264" s="564"/>
      <c r="I1264" s="564"/>
      <c r="J1264" s="566"/>
    </row>
    <row r="1265" spans="1:10" ht="60">
      <c r="A1265" s="74" t="s">
        <v>6035</v>
      </c>
      <c r="B1265" s="565"/>
      <c r="C1265" s="564"/>
      <c r="D1265" s="564"/>
      <c r="E1265" s="567" t="s">
        <v>6191</v>
      </c>
      <c r="F1265" s="564" t="s">
        <v>6192</v>
      </c>
      <c r="G1265" s="564"/>
      <c r="H1265" s="564"/>
      <c r="I1265" s="564"/>
      <c r="J1265" s="566"/>
    </row>
    <row r="1266" spans="1:10" ht="48">
      <c r="A1266" s="74" t="s">
        <v>6035</v>
      </c>
      <c r="B1266" s="565"/>
      <c r="C1266" s="564"/>
      <c r="D1266" s="564"/>
      <c r="E1266" s="567" t="s">
        <v>6193</v>
      </c>
      <c r="F1266" s="564" t="s">
        <v>6194</v>
      </c>
      <c r="G1266" s="564"/>
      <c r="H1266" s="564"/>
      <c r="I1266" s="564"/>
      <c r="J1266" s="566"/>
    </row>
    <row r="1267" spans="1:10" ht="60">
      <c r="A1267" s="74" t="s">
        <v>6035</v>
      </c>
      <c r="B1267" s="565"/>
      <c r="C1267" s="564"/>
      <c r="D1267" s="564"/>
      <c r="E1267" s="567" t="s">
        <v>6195</v>
      </c>
      <c r="F1267" s="564" t="s">
        <v>6196</v>
      </c>
      <c r="G1267" s="564"/>
      <c r="H1267" s="564"/>
      <c r="I1267" s="564"/>
      <c r="J1267" s="566"/>
    </row>
    <row r="1268" spans="1:10" ht="48">
      <c r="A1268" s="74" t="s">
        <v>6035</v>
      </c>
      <c r="B1268" s="565"/>
      <c r="C1268" s="564"/>
      <c r="D1268" s="564"/>
      <c r="E1268" s="567" t="s">
        <v>6197</v>
      </c>
      <c r="F1268" s="564" t="s">
        <v>6198</v>
      </c>
      <c r="G1268" s="564"/>
      <c r="H1268" s="564"/>
      <c r="I1268" s="564"/>
      <c r="J1268" s="566"/>
    </row>
    <row r="1269" spans="1:10" ht="60">
      <c r="A1269" s="74" t="s">
        <v>6035</v>
      </c>
      <c r="B1269" s="565"/>
      <c r="C1269" s="564"/>
      <c r="D1269" s="564"/>
      <c r="E1269" s="567" t="s">
        <v>6199</v>
      </c>
      <c r="F1269" s="564" t="s">
        <v>6200</v>
      </c>
      <c r="G1269" s="564"/>
      <c r="H1269" s="564"/>
      <c r="I1269" s="564"/>
      <c r="J1269" s="566"/>
    </row>
    <row r="1270" spans="1:10" ht="60">
      <c r="A1270" s="74" t="s">
        <v>6035</v>
      </c>
      <c r="B1270" s="565"/>
      <c r="C1270" s="564"/>
      <c r="D1270" s="564"/>
      <c r="E1270" s="567" t="s">
        <v>6201</v>
      </c>
      <c r="F1270" s="564" t="s">
        <v>6202</v>
      </c>
      <c r="G1270" s="564"/>
      <c r="H1270" s="564"/>
      <c r="I1270" s="564"/>
      <c r="J1270" s="566"/>
    </row>
    <row r="1271" spans="1:10" ht="48">
      <c r="A1271" s="74" t="s">
        <v>6035</v>
      </c>
      <c r="B1271" s="565"/>
      <c r="C1271" s="564"/>
      <c r="D1271" s="564"/>
      <c r="E1271" s="567" t="s">
        <v>6203</v>
      </c>
      <c r="F1271" s="564" t="s">
        <v>6204</v>
      </c>
      <c r="G1271" s="564"/>
      <c r="H1271" s="564"/>
      <c r="I1271" s="564"/>
      <c r="J1271" s="566"/>
    </row>
    <row r="1272" spans="1:10" ht="48">
      <c r="A1272" s="74" t="s">
        <v>6035</v>
      </c>
      <c r="B1272" s="565"/>
      <c r="C1272" s="564"/>
      <c r="D1272" s="564"/>
      <c r="E1272" s="567" t="s">
        <v>6205</v>
      </c>
      <c r="F1272" s="564" t="s">
        <v>6206</v>
      </c>
      <c r="G1272" s="564"/>
      <c r="H1272" s="564"/>
      <c r="I1272" s="564"/>
      <c r="J1272" s="566"/>
    </row>
    <row r="1273" spans="1:10" ht="60">
      <c r="A1273" s="74" t="s">
        <v>6035</v>
      </c>
      <c r="B1273" s="565"/>
      <c r="C1273" s="564"/>
      <c r="D1273" s="564"/>
      <c r="E1273" s="567" t="s">
        <v>6207</v>
      </c>
      <c r="F1273" s="564" t="s">
        <v>6208</v>
      </c>
      <c r="G1273" s="564"/>
      <c r="H1273" s="564"/>
      <c r="I1273" s="564"/>
      <c r="J1273" s="566"/>
    </row>
    <row r="1274" spans="1:10" ht="60">
      <c r="A1274" s="74" t="s">
        <v>6035</v>
      </c>
      <c r="B1274" s="565"/>
      <c r="C1274" s="564"/>
      <c r="D1274" s="564"/>
      <c r="E1274" s="567" t="s">
        <v>6209</v>
      </c>
      <c r="F1274" s="564" t="s">
        <v>6210</v>
      </c>
      <c r="G1274" s="564"/>
      <c r="H1274" s="564"/>
      <c r="I1274" s="564"/>
      <c r="J1274" s="566"/>
    </row>
    <row r="1275" spans="1:10" ht="48">
      <c r="A1275" s="74" t="s">
        <v>6035</v>
      </c>
      <c r="B1275" s="565"/>
      <c r="C1275" s="564"/>
      <c r="D1275" s="564"/>
      <c r="E1275" s="567" t="s">
        <v>6211</v>
      </c>
      <c r="F1275" s="564" t="s">
        <v>6212</v>
      </c>
      <c r="G1275" s="564"/>
      <c r="H1275" s="564"/>
      <c r="I1275" s="564"/>
      <c r="J1275" s="566"/>
    </row>
    <row r="1276" spans="1:10" ht="48">
      <c r="A1276" s="74" t="s">
        <v>6035</v>
      </c>
      <c r="B1276" s="565"/>
      <c r="C1276" s="564"/>
      <c r="D1276" s="564"/>
      <c r="E1276" s="567" t="s">
        <v>6213</v>
      </c>
      <c r="F1276" s="564" t="s">
        <v>6214</v>
      </c>
      <c r="G1276" s="564"/>
      <c r="H1276" s="564"/>
      <c r="I1276" s="564"/>
      <c r="J1276" s="566"/>
    </row>
    <row r="1277" spans="1:10" ht="48">
      <c r="A1277" s="74" t="s">
        <v>6035</v>
      </c>
      <c r="B1277" s="565"/>
      <c r="C1277" s="564"/>
      <c r="D1277" s="564"/>
      <c r="E1277" s="567" t="s">
        <v>6215</v>
      </c>
      <c r="F1277" s="564" t="s">
        <v>6216</v>
      </c>
      <c r="G1277" s="564"/>
      <c r="H1277" s="564"/>
      <c r="I1277" s="564"/>
      <c r="J1277" s="566"/>
    </row>
    <row r="1278" spans="1:10" ht="60">
      <c r="A1278" s="74" t="s">
        <v>6035</v>
      </c>
      <c r="B1278" s="565"/>
      <c r="C1278" s="564"/>
      <c r="D1278" s="564"/>
      <c r="E1278" s="567" t="s">
        <v>6217</v>
      </c>
      <c r="F1278" s="564" t="s">
        <v>6218</v>
      </c>
      <c r="G1278" s="564"/>
      <c r="H1278" s="564"/>
      <c r="I1278" s="564"/>
      <c r="J1278" s="566"/>
    </row>
    <row r="1279" spans="1:10" ht="60">
      <c r="A1279" s="74" t="s">
        <v>6035</v>
      </c>
      <c r="B1279" s="565"/>
      <c r="C1279" s="564"/>
      <c r="D1279" s="564"/>
      <c r="E1279" s="567" t="s">
        <v>6219</v>
      </c>
      <c r="F1279" s="564" t="s">
        <v>6220</v>
      </c>
      <c r="G1279" s="564"/>
      <c r="H1279" s="564"/>
      <c r="I1279" s="564"/>
      <c r="J1279" s="566"/>
    </row>
    <row r="1280" spans="1:10" ht="48">
      <c r="A1280" s="74" t="s">
        <v>6035</v>
      </c>
      <c r="B1280" s="565"/>
      <c r="C1280" s="564"/>
      <c r="D1280" s="564"/>
      <c r="E1280" s="567" t="s">
        <v>6221</v>
      </c>
      <c r="F1280" s="564" t="s">
        <v>6222</v>
      </c>
      <c r="G1280" s="564"/>
      <c r="H1280" s="564"/>
      <c r="I1280" s="564"/>
      <c r="J1280" s="566"/>
    </row>
    <row r="1281" spans="1:10" ht="48">
      <c r="A1281" s="74" t="s">
        <v>6035</v>
      </c>
      <c r="B1281" s="565"/>
      <c r="C1281" s="564"/>
      <c r="D1281" s="564"/>
      <c r="E1281" s="567" t="s">
        <v>6223</v>
      </c>
      <c r="F1281" s="564" t="s">
        <v>6224</v>
      </c>
      <c r="G1281" s="564"/>
      <c r="H1281" s="564"/>
      <c r="I1281" s="564"/>
      <c r="J1281" s="566"/>
    </row>
    <row r="1282" spans="1:10" ht="48">
      <c r="A1282" s="74" t="s">
        <v>6035</v>
      </c>
      <c r="B1282" s="565"/>
      <c r="C1282" s="564"/>
      <c r="D1282" s="564"/>
      <c r="E1282" s="567" t="s">
        <v>6225</v>
      </c>
      <c r="F1282" s="564" t="s">
        <v>6226</v>
      </c>
      <c r="G1282" s="564"/>
      <c r="H1282" s="564"/>
      <c r="I1282" s="564"/>
      <c r="J1282" s="566"/>
    </row>
    <row r="1283" spans="1:10" ht="72">
      <c r="A1283" s="74" t="s">
        <v>6035</v>
      </c>
      <c r="B1283" s="565"/>
      <c r="C1283" s="564"/>
      <c r="D1283" s="564"/>
      <c r="E1283" s="567" t="s">
        <v>6227</v>
      </c>
      <c r="F1283" s="564" t="s">
        <v>6228</v>
      </c>
      <c r="G1283" s="564"/>
      <c r="H1283" s="564"/>
      <c r="I1283" s="564"/>
      <c r="J1283" s="566"/>
    </row>
    <row r="1284" spans="1:10" ht="72">
      <c r="A1284" s="74" t="s">
        <v>6070</v>
      </c>
      <c r="B1284" s="565"/>
      <c r="C1284" s="564" t="s">
        <v>6230</v>
      </c>
      <c r="D1284" s="564" t="s">
        <v>6231</v>
      </c>
      <c r="E1284" s="567" t="s">
        <v>917</v>
      </c>
      <c r="F1284" s="564" t="s">
        <v>6232</v>
      </c>
      <c r="G1284" s="564" t="s">
        <v>6233</v>
      </c>
      <c r="H1284" s="564" t="s">
        <v>1145</v>
      </c>
      <c r="I1284" s="564" t="s">
        <v>1279</v>
      </c>
      <c r="J1284" s="566" t="s">
        <v>6234</v>
      </c>
    </row>
    <row r="1285" spans="1:10" ht="36">
      <c r="A1285" s="74" t="s">
        <v>6070</v>
      </c>
      <c r="B1285" s="565"/>
      <c r="C1285" s="564"/>
      <c r="D1285" s="564"/>
      <c r="E1285" s="567" t="s">
        <v>937</v>
      </c>
      <c r="F1285" s="564"/>
      <c r="G1285" s="564" t="s">
        <v>6235</v>
      </c>
      <c r="H1285" s="564" t="s">
        <v>6236</v>
      </c>
      <c r="I1285" s="564" t="s">
        <v>6237</v>
      </c>
      <c r="J1285" s="566" t="s">
        <v>6234</v>
      </c>
    </row>
    <row r="1286" spans="1:10" ht="72">
      <c r="A1286" s="74" t="s">
        <v>6062</v>
      </c>
      <c r="B1286" s="565">
        <v>2920001</v>
      </c>
      <c r="C1286" s="564" t="s">
        <v>6240</v>
      </c>
      <c r="D1286" s="564" t="s">
        <v>6241</v>
      </c>
      <c r="E1286" s="567" t="s">
        <v>6242</v>
      </c>
      <c r="F1286" s="564" t="s">
        <v>6243</v>
      </c>
      <c r="G1286" s="564" t="s">
        <v>6244</v>
      </c>
      <c r="H1286" s="564" t="s">
        <v>6245</v>
      </c>
      <c r="I1286" s="564" t="s">
        <v>6246</v>
      </c>
      <c r="J1286" s="566" t="s">
        <v>6247</v>
      </c>
    </row>
    <row r="1287" spans="1:10" ht="72">
      <c r="A1287" s="74" t="s">
        <v>6062</v>
      </c>
      <c r="B1287" s="565">
        <v>2920001</v>
      </c>
      <c r="C1287" s="564" t="s">
        <v>6240</v>
      </c>
      <c r="D1287" s="564" t="s">
        <v>6241</v>
      </c>
      <c r="E1287" s="567" t="s">
        <v>6248</v>
      </c>
      <c r="F1287" s="564" t="s">
        <v>6249</v>
      </c>
      <c r="G1287" s="564" t="s">
        <v>6250</v>
      </c>
      <c r="H1287" s="564" t="s">
        <v>1676</v>
      </c>
      <c r="I1287" s="564" t="s">
        <v>2967</v>
      </c>
      <c r="J1287" s="566" t="s">
        <v>6251</v>
      </c>
    </row>
    <row r="1288" spans="1:10" ht="72">
      <c r="A1288" s="74" t="s">
        <v>6062</v>
      </c>
      <c r="B1288" s="565">
        <v>2920001</v>
      </c>
      <c r="C1288" s="564" t="s">
        <v>6240</v>
      </c>
      <c r="D1288" s="564" t="s">
        <v>6241</v>
      </c>
      <c r="E1288" s="567" t="s">
        <v>6242</v>
      </c>
      <c r="F1288" s="564" t="s">
        <v>6252</v>
      </c>
      <c r="G1288" s="564" t="s">
        <v>6244</v>
      </c>
      <c r="H1288" s="564" t="s">
        <v>6245</v>
      </c>
      <c r="I1288" s="564" t="s">
        <v>6246</v>
      </c>
      <c r="J1288" s="566" t="s">
        <v>6247</v>
      </c>
    </row>
    <row r="1289" spans="1:10" ht="72">
      <c r="A1289" s="74" t="s">
        <v>6062</v>
      </c>
      <c r="B1289" s="565">
        <v>2920001</v>
      </c>
      <c r="C1289" s="564" t="s">
        <v>6240</v>
      </c>
      <c r="D1289" s="564" t="s">
        <v>6241</v>
      </c>
      <c r="E1289" s="567" t="s">
        <v>6253</v>
      </c>
      <c r="F1289" s="564" t="s">
        <v>6254</v>
      </c>
      <c r="G1289" s="564" t="s">
        <v>6255</v>
      </c>
      <c r="H1289" s="564" t="s">
        <v>6256</v>
      </c>
      <c r="I1289" s="564" t="s">
        <v>6257</v>
      </c>
      <c r="J1289" s="566" t="s">
        <v>6258</v>
      </c>
    </row>
    <row r="1290" spans="1:10" ht="72">
      <c r="A1290" s="74" t="s">
        <v>6062</v>
      </c>
      <c r="B1290" s="565">
        <v>2920001</v>
      </c>
      <c r="C1290" s="564" t="s">
        <v>6240</v>
      </c>
      <c r="D1290" s="564" t="s">
        <v>6241</v>
      </c>
      <c r="E1290" s="567" t="s">
        <v>6248</v>
      </c>
      <c r="F1290" s="564" t="s">
        <v>6254</v>
      </c>
      <c r="G1290" s="564" t="s">
        <v>5897</v>
      </c>
      <c r="H1290" s="564" t="s">
        <v>5747</v>
      </c>
      <c r="I1290" s="564" t="s">
        <v>6259</v>
      </c>
      <c r="J1290" s="566" t="s">
        <v>6258</v>
      </c>
    </row>
    <row r="1291" spans="1:10" ht="72">
      <c r="A1291" s="74" t="s">
        <v>6062</v>
      </c>
      <c r="B1291" s="565">
        <v>2920001</v>
      </c>
      <c r="C1291" s="564" t="s">
        <v>6240</v>
      </c>
      <c r="D1291" s="564" t="s">
        <v>6241</v>
      </c>
      <c r="E1291" s="567" t="s">
        <v>6260</v>
      </c>
      <c r="F1291" s="564" t="s">
        <v>6261</v>
      </c>
      <c r="G1291" s="564" t="s">
        <v>6262</v>
      </c>
      <c r="H1291" s="564" t="s">
        <v>2502</v>
      </c>
      <c r="I1291" s="564" t="s">
        <v>6263</v>
      </c>
      <c r="J1291" s="566" t="s">
        <v>6264</v>
      </c>
    </row>
    <row r="1292" spans="1:10" ht="72">
      <c r="A1292" s="74" t="s">
        <v>6062</v>
      </c>
      <c r="B1292" s="565">
        <v>2920001</v>
      </c>
      <c r="C1292" s="564" t="s">
        <v>6240</v>
      </c>
      <c r="D1292" s="564" t="s">
        <v>6241</v>
      </c>
      <c r="E1292" s="567" t="s">
        <v>6265</v>
      </c>
      <c r="F1292" s="564" t="s">
        <v>6266</v>
      </c>
      <c r="G1292" s="564" t="s">
        <v>6244</v>
      </c>
      <c r="H1292" s="564" t="s">
        <v>6245</v>
      </c>
      <c r="I1292" s="564" t="s">
        <v>6246</v>
      </c>
      <c r="J1292" s="566" t="s">
        <v>6247</v>
      </c>
    </row>
    <row r="1293" spans="1:10" ht="72">
      <c r="A1293" s="74" t="s">
        <v>6062</v>
      </c>
      <c r="B1293" s="565">
        <v>2920001</v>
      </c>
      <c r="C1293" s="564" t="s">
        <v>6240</v>
      </c>
      <c r="D1293" s="564" t="s">
        <v>6241</v>
      </c>
      <c r="E1293" s="567" t="s">
        <v>6267</v>
      </c>
      <c r="F1293" s="564" t="s">
        <v>6268</v>
      </c>
      <c r="G1293" s="564" t="s">
        <v>6269</v>
      </c>
      <c r="H1293" s="564" t="s">
        <v>2727</v>
      </c>
      <c r="I1293" s="564" t="s">
        <v>6237</v>
      </c>
      <c r="J1293" s="566" t="s">
        <v>6270</v>
      </c>
    </row>
    <row r="1294" spans="1:10" ht="72">
      <c r="A1294" s="74" t="s">
        <v>6062</v>
      </c>
      <c r="B1294" s="565">
        <v>2920001</v>
      </c>
      <c r="C1294" s="564" t="s">
        <v>6240</v>
      </c>
      <c r="D1294" s="564" t="s">
        <v>6241</v>
      </c>
      <c r="E1294" s="567" t="s">
        <v>6271</v>
      </c>
      <c r="F1294" s="564" t="s">
        <v>6272</v>
      </c>
      <c r="G1294" s="564" t="s">
        <v>6244</v>
      </c>
      <c r="H1294" s="564" t="s">
        <v>6245</v>
      </c>
      <c r="I1294" s="564" t="s">
        <v>6246</v>
      </c>
      <c r="J1294" s="566" t="s">
        <v>6247</v>
      </c>
    </row>
    <row r="1295" spans="1:10" ht="56.25" customHeight="1">
      <c r="A1295" s="74" t="s">
        <v>6084</v>
      </c>
      <c r="B1295" s="565"/>
      <c r="C1295" s="564" t="s">
        <v>6274</v>
      </c>
      <c r="D1295" s="564" t="s">
        <v>6273</v>
      </c>
      <c r="E1295" s="567" t="s">
        <v>937</v>
      </c>
      <c r="F1295" s="564" t="s">
        <v>6089</v>
      </c>
      <c r="G1295" s="564" t="s">
        <v>6275</v>
      </c>
      <c r="H1295" s="564" t="s">
        <v>6276</v>
      </c>
      <c r="I1295" s="564" t="s">
        <v>6277</v>
      </c>
      <c r="J1295" s="566" t="s">
        <v>6278</v>
      </c>
    </row>
    <row r="1296" spans="1:10" ht="96">
      <c r="A1296" s="74" t="s">
        <v>5574</v>
      </c>
      <c r="B1296" s="565" t="s">
        <v>6284</v>
      </c>
      <c r="C1296" s="564" t="s">
        <v>5575</v>
      </c>
      <c r="D1296" s="564" t="s">
        <v>6285</v>
      </c>
      <c r="E1296" s="567" t="s">
        <v>6286</v>
      </c>
      <c r="F1296" s="564" t="s">
        <v>5578</v>
      </c>
      <c r="G1296" s="564" t="s">
        <v>5666</v>
      </c>
      <c r="H1296" s="564" t="s">
        <v>6287</v>
      </c>
      <c r="I1296" s="564" t="s">
        <v>2733</v>
      </c>
      <c r="J1296" s="566" t="s">
        <v>6288</v>
      </c>
    </row>
    <row r="1297" spans="1:10" ht="96">
      <c r="A1297" s="74" t="s">
        <v>5574</v>
      </c>
      <c r="B1297" s="565">
        <v>125</v>
      </c>
      <c r="C1297" s="564" t="s">
        <v>5575</v>
      </c>
      <c r="D1297" s="564" t="s">
        <v>6285</v>
      </c>
      <c r="E1297" s="567" t="s">
        <v>917</v>
      </c>
      <c r="F1297" s="564" t="s">
        <v>5578</v>
      </c>
      <c r="G1297" s="564" t="s">
        <v>6289</v>
      </c>
      <c r="H1297" s="564" t="s">
        <v>5928</v>
      </c>
      <c r="I1297" s="564" t="s">
        <v>6290</v>
      </c>
      <c r="J1297" s="566" t="s">
        <v>6291</v>
      </c>
    </row>
    <row r="1298" spans="1:10" ht="96">
      <c r="A1298" s="74" t="s">
        <v>5574</v>
      </c>
      <c r="B1298" s="565">
        <v>125</v>
      </c>
      <c r="C1298" s="564" t="s">
        <v>5575</v>
      </c>
      <c r="D1298" s="564" t="s">
        <v>6285</v>
      </c>
      <c r="E1298" s="567" t="s">
        <v>917</v>
      </c>
      <c r="F1298" s="564" t="s">
        <v>6292</v>
      </c>
      <c r="G1298" s="564" t="s">
        <v>6289</v>
      </c>
      <c r="H1298" s="564" t="s">
        <v>5928</v>
      </c>
      <c r="I1298" s="564" t="s">
        <v>6290</v>
      </c>
      <c r="J1298" s="566" t="s">
        <v>6293</v>
      </c>
    </row>
    <row r="1299" spans="1:10" ht="96">
      <c r="A1299" s="74" t="s">
        <v>5574</v>
      </c>
      <c r="B1299" s="565">
        <v>125</v>
      </c>
      <c r="C1299" s="564" t="s">
        <v>5575</v>
      </c>
      <c r="D1299" s="564" t="s">
        <v>6285</v>
      </c>
      <c r="E1299" s="567" t="s">
        <v>917</v>
      </c>
      <c r="F1299" s="564" t="s">
        <v>6294</v>
      </c>
      <c r="G1299" s="564" t="s">
        <v>6289</v>
      </c>
      <c r="H1299" s="564" t="s">
        <v>5928</v>
      </c>
      <c r="I1299" s="564" t="s">
        <v>6290</v>
      </c>
      <c r="J1299" s="566" t="s">
        <v>6295</v>
      </c>
    </row>
    <row r="1300" spans="1:10" ht="96">
      <c r="A1300" s="74" t="s">
        <v>5574</v>
      </c>
      <c r="B1300" s="565">
        <v>125</v>
      </c>
      <c r="C1300" s="564" t="s">
        <v>5575</v>
      </c>
      <c r="D1300" s="564" t="s">
        <v>6285</v>
      </c>
      <c r="E1300" s="567" t="s">
        <v>917</v>
      </c>
      <c r="F1300" s="564" t="s">
        <v>6296</v>
      </c>
      <c r="G1300" s="564" t="s">
        <v>6289</v>
      </c>
      <c r="H1300" s="564" t="s">
        <v>5928</v>
      </c>
      <c r="I1300" s="564" t="s">
        <v>6290</v>
      </c>
      <c r="J1300" s="566" t="s">
        <v>6297</v>
      </c>
    </row>
    <row r="1301" spans="1:10" ht="96">
      <c r="A1301" s="74" t="s">
        <v>5574</v>
      </c>
      <c r="B1301" s="565">
        <v>125</v>
      </c>
      <c r="C1301" s="564" t="s">
        <v>5575</v>
      </c>
      <c r="D1301" s="564" t="s">
        <v>6285</v>
      </c>
      <c r="E1301" s="567" t="s">
        <v>917</v>
      </c>
      <c r="F1301" s="564" t="s">
        <v>6298</v>
      </c>
      <c r="G1301" s="564" t="s">
        <v>6289</v>
      </c>
      <c r="H1301" s="564" t="s">
        <v>5928</v>
      </c>
      <c r="I1301" s="564" t="s">
        <v>6290</v>
      </c>
      <c r="J1301" s="566" t="s">
        <v>6299</v>
      </c>
    </row>
    <row r="1302" spans="1:10" ht="96">
      <c r="A1302" s="74" t="s">
        <v>5574</v>
      </c>
      <c r="B1302" s="565">
        <v>125</v>
      </c>
      <c r="C1302" s="564" t="s">
        <v>5575</v>
      </c>
      <c r="D1302" s="564" t="s">
        <v>6285</v>
      </c>
      <c r="E1302" s="567" t="s">
        <v>6300</v>
      </c>
      <c r="F1302" s="564" t="s">
        <v>6301</v>
      </c>
      <c r="G1302" s="564" t="s">
        <v>6289</v>
      </c>
      <c r="H1302" s="564" t="s">
        <v>5928</v>
      </c>
      <c r="I1302" s="564" t="s">
        <v>6290</v>
      </c>
      <c r="J1302" s="566" t="s">
        <v>6299</v>
      </c>
    </row>
    <row r="1303" spans="1:10" ht="96">
      <c r="A1303" s="74" t="s">
        <v>5574</v>
      </c>
      <c r="B1303" s="565">
        <v>125</v>
      </c>
      <c r="C1303" s="564" t="s">
        <v>5575</v>
      </c>
      <c r="D1303" s="564" t="s">
        <v>6285</v>
      </c>
      <c r="E1303" s="567" t="s">
        <v>6302</v>
      </c>
      <c r="F1303" s="564" t="s">
        <v>6303</v>
      </c>
      <c r="G1303" s="564" t="s">
        <v>6289</v>
      </c>
      <c r="H1303" s="564" t="s">
        <v>5928</v>
      </c>
      <c r="I1303" s="564" t="s">
        <v>6290</v>
      </c>
      <c r="J1303" s="566" t="s">
        <v>6297</v>
      </c>
    </row>
    <row r="1304" spans="1:10" ht="96">
      <c r="A1304" s="74" t="s">
        <v>5574</v>
      </c>
      <c r="B1304" s="565">
        <v>125</v>
      </c>
      <c r="C1304" s="564" t="s">
        <v>5575</v>
      </c>
      <c r="D1304" s="564" t="s">
        <v>6285</v>
      </c>
      <c r="E1304" s="567" t="s">
        <v>6304</v>
      </c>
      <c r="F1304" s="564" t="s">
        <v>5578</v>
      </c>
      <c r="G1304" s="564" t="s">
        <v>6289</v>
      </c>
      <c r="H1304" s="564" t="s">
        <v>5928</v>
      </c>
      <c r="I1304" s="564" t="s">
        <v>6290</v>
      </c>
      <c r="J1304" s="566" t="s">
        <v>6297</v>
      </c>
    </row>
    <row r="1305" spans="1:10" ht="96">
      <c r="A1305" s="74" t="s">
        <v>5574</v>
      </c>
      <c r="B1305" s="565">
        <v>125</v>
      </c>
      <c r="C1305" s="564" t="s">
        <v>5575</v>
      </c>
      <c r="D1305" s="564" t="s">
        <v>6285</v>
      </c>
      <c r="E1305" s="567" t="s">
        <v>6305</v>
      </c>
      <c r="F1305" s="564" t="s">
        <v>6301</v>
      </c>
      <c r="G1305" s="564" t="s">
        <v>6289</v>
      </c>
      <c r="H1305" s="564" t="s">
        <v>5928</v>
      </c>
      <c r="I1305" s="564" t="s">
        <v>6290</v>
      </c>
      <c r="J1305" s="566" t="s">
        <v>6306</v>
      </c>
    </row>
    <row r="1306" spans="1:10" ht="96">
      <c r="A1306" s="74" t="s">
        <v>5574</v>
      </c>
      <c r="B1306" s="565">
        <v>246</v>
      </c>
      <c r="C1306" s="564" t="s">
        <v>5575</v>
      </c>
      <c r="D1306" s="564" t="s">
        <v>6285</v>
      </c>
      <c r="E1306" s="567" t="s">
        <v>1106</v>
      </c>
      <c r="F1306" s="564" t="s">
        <v>6307</v>
      </c>
      <c r="G1306" s="564" t="s">
        <v>6289</v>
      </c>
      <c r="H1306" s="564" t="s">
        <v>5928</v>
      </c>
      <c r="I1306" s="564" t="s">
        <v>6290</v>
      </c>
      <c r="J1306" s="566" t="s">
        <v>6295</v>
      </c>
    </row>
    <row r="1307" spans="1:10" ht="96">
      <c r="A1307" s="74" t="s">
        <v>5574</v>
      </c>
      <c r="B1307" s="565">
        <v>31</v>
      </c>
      <c r="C1307" s="564" t="s">
        <v>5575</v>
      </c>
      <c r="D1307" s="564" t="s">
        <v>6285</v>
      </c>
      <c r="E1307" s="567" t="s">
        <v>937</v>
      </c>
      <c r="F1307" s="564" t="s">
        <v>5578</v>
      </c>
      <c r="G1307" s="564" t="s">
        <v>6308</v>
      </c>
      <c r="H1307" s="564" t="s">
        <v>6309</v>
      </c>
      <c r="I1307" s="564" t="s">
        <v>6310</v>
      </c>
      <c r="J1307" s="566" t="s">
        <v>6311</v>
      </c>
    </row>
    <row r="1308" spans="1:10" ht="96">
      <c r="A1308" s="74" t="s">
        <v>5574</v>
      </c>
      <c r="B1308" s="565">
        <v>439</v>
      </c>
      <c r="C1308" s="564" t="s">
        <v>5575</v>
      </c>
      <c r="D1308" s="564" t="s">
        <v>6285</v>
      </c>
      <c r="E1308" s="567" t="s">
        <v>6312</v>
      </c>
      <c r="F1308" s="564" t="s">
        <v>6313</v>
      </c>
      <c r="G1308" s="564" t="s">
        <v>6308</v>
      </c>
      <c r="H1308" s="564" t="s">
        <v>6309</v>
      </c>
      <c r="I1308" s="564" t="s">
        <v>6310</v>
      </c>
      <c r="J1308" s="566" t="s">
        <v>6311</v>
      </c>
    </row>
    <row r="1309" spans="1:10" ht="96">
      <c r="A1309" s="74" t="s">
        <v>5574</v>
      </c>
      <c r="B1309" s="565">
        <v>441</v>
      </c>
      <c r="C1309" s="564" t="s">
        <v>5575</v>
      </c>
      <c r="D1309" s="564" t="s">
        <v>6285</v>
      </c>
      <c r="E1309" s="567" t="s">
        <v>6314</v>
      </c>
      <c r="F1309" s="564" t="s">
        <v>6315</v>
      </c>
      <c r="G1309" s="564" t="s">
        <v>6289</v>
      </c>
      <c r="H1309" s="564" t="s">
        <v>5928</v>
      </c>
      <c r="I1309" s="564" t="s">
        <v>6290</v>
      </c>
      <c r="J1309" s="566" t="s">
        <v>6295</v>
      </c>
    </row>
    <row r="1310" spans="1:10" ht="96">
      <c r="A1310" s="74" t="s">
        <v>5574</v>
      </c>
      <c r="B1310" s="565">
        <v>441</v>
      </c>
      <c r="C1310" s="564" t="s">
        <v>5575</v>
      </c>
      <c r="D1310" s="564" t="s">
        <v>6285</v>
      </c>
      <c r="E1310" s="567" t="s">
        <v>6316</v>
      </c>
      <c r="F1310" s="564" t="s">
        <v>6317</v>
      </c>
      <c r="G1310" s="564" t="s">
        <v>6289</v>
      </c>
      <c r="H1310" s="564" t="s">
        <v>5928</v>
      </c>
      <c r="I1310" s="564" t="s">
        <v>6290</v>
      </c>
      <c r="J1310" s="566" t="s">
        <v>6295</v>
      </c>
    </row>
    <row r="1311" spans="1:10" ht="96">
      <c r="A1311" s="74" t="s">
        <v>5574</v>
      </c>
      <c r="B1311" s="565">
        <v>441</v>
      </c>
      <c r="C1311" s="564" t="s">
        <v>5575</v>
      </c>
      <c r="D1311" s="564" t="s">
        <v>6285</v>
      </c>
      <c r="E1311" s="567" t="s">
        <v>6318</v>
      </c>
      <c r="F1311" s="564" t="s">
        <v>6319</v>
      </c>
      <c r="G1311" s="564" t="s">
        <v>6289</v>
      </c>
      <c r="H1311" s="564" t="s">
        <v>5928</v>
      </c>
      <c r="I1311" s="564" t="s">
        <v>6290</v>
      </c>
      <c r="J1311" s="566" t="s">
        <v>6295</v>
      </c>
    </row>
    <row r="1312" spans="1:10" ht="96">
      <c r="A1312" s="74" t="s">
        <v>5574</v>
      </c>
      <c r="B1312" s="565"/>
      <c r="C1312" s="564" t="s">
        <v>5575</v>
      </c>
      <c r="D1312" s="564" t="s">
        <v>6285</v>
      </c>
      <c r="E1312" s="567" t="s">
        <v>6320</v>
      </c>
      <c r="F1312" s="564" t="s">
        <v>6321</v>
      </c>
      <c r="G1312" s="564" t="s">
        <v>6289</v>
      </c>
      <c r="H1312" s="564" t="s">
        <v>5928</v>
      </c>
      <c r="I1312" s="564" t="s">
        <v>6290</v>
      </c>
      <c r="J1312" s="566" t="s">
        <v>6295</v>
      </c>
    </row>
    <row r="1313" spans="1:10" ht="72">
      <c r="A1313" s="74" t="s">
        <v>6078</v>
      </c>
      <c r="B1313" s="565">
        <v>163</v>
      </c>
      <c r="C1313" s="564" t="s">
        <v>6331</v>
      </c>
      <c r="D1313" s="564" t="s">
        <v>6332</v>
      </c>
      <c r="E1313" s="567" t="s">
        <v>6333</v>
      </c>
      <c r="F1313" s="564" t="s">
        <v>6334</v>
      </c>
      <c r="G1313" s="564" t="s">
        <v>6335</v>
      </c>
      <c r="H1313" s="564" t="s">
        <v>1963</v>
      </c>
      <c r="I1313" s="564" t="s">
        <v>6336</v>
      </c>
      <c r="J1313" s="566" t="s">
        <v>6337</v>
      </c>
    </row>
    <row r="1314" spans="1:10" ht="72">
      <c r="A1314" s="74" t="s">
        <v>6078</v>
      </c>
      <c r="B1314" s="565">
        <v>3590918</v>
      </c>
      <c r="C1314" s="564" t="s">
        <v>6331</v>
      </c>
      <c r="D1314" s="564" t="s">
        <v>6332</v>
      </c>
      <c r="E1314" s="567" t="s">
        <v>1106</v>
      </c>
      <c r="F1314" s="564" t="s">
        <v>6334</v>
      </c>
      <c r="G1314" s="564" t="s">
        <v>6338</v>
      </c>
      <c r="H1314" s="564" t="s">
        <v>6339</v>
      </c>
      <c r="I1314" s="564" t="s">
        <v>6340</v>
      </c>
      <c r="J1314" s="566" t="s">
        <v>6341</v>
      </c>
    </row>
    <row r="1315" spans="1:10" ht="72">
      <c r="A1315" s="74" t="s">
        <v>6078</v>
      </c>
      <c r="B1315" s="565">
        <v>163</v>
      </c>
      <c r="C1315" s="564" t="s">
        <v>6331</v>
      </c>
      <c r="D1315" s="564" t="s">
        <v>6332</v>
      </c>
      <c r="E1315" s="567" t="s">
        <v>6342</v>
      </c>
      <c r="F1315" s="564" t="s">
        <v>6343</v>
      </c>
      <c r="G1315" s="564" t="s">
        <v>6344</v>
      </c>
      <c r="H1315" s="564" t="s">
        <v>1676</v>
      </c>
      <c r="I1315" s="564" t="s">
        <v>1383</v>
      </c>
      <c r="J1315" s="566" t="s">
        <v>6345</v>
      </c>
    </row>
    <row r="1316" spans="1:10" ht="72">
      <c r="A1316" s="74" t="s">
        <v>6078</v>
      </c>
      <c r="B1316" s="565">
        <v>437</v>
      </c>
      <c r="C1316" s="564" t="s">
        <v>6331</v>
      </c>
      <c r="D1316" s="564" t="s">
        <v>6332</v>
      </c>
      <c r="E1316" s="567" t="s">
        <v>6346</v>
      </c>
      <c r="F1316" s="564" t="s">
        <v>6347</v>
      </c>
      <c r="G1316" s="564" t="s">
        <v>6344</v>
      </c>
      <c r="H1316" s="564" t="s">
        <v>1676</v>
      </c>
      <c r="I1316" s="564" t="s">
        <v>1383</v>
      </c>
      <c r="J1316" s="566" t="s">
        <v>6345</v>
      </c>
    </row>
    <row r="1317" spans="1:10" ht="72">
      <c r="A1317" s="74" t="s">
        <v>6078</v>
      </c>
      <c r="B1317" s="565">
        <v>437</v>
      </c>
      <c r="C1317" s="564" t="s">
        <v>6331</v>
      </c>
      <c r="D1317" s="564" t="s">
        <v>6332</v>
      </c>
      <c r="E1317" s="567" t="s">
        <v>6348</v>
      </c>
      <c r="F1317" s="564" t="s">
        <v>6349</v>
      </c>
      <c r="G1317" s="564" t="s">
        <v>6344</v>
      </c>
      <c r="H1317" s="564" t="s">
        <v>1676</v>
      </c>
      <c r="I1317" s="564" t="s">
        <v>1383</v>
      </c>
      <c r="J1317" s="566" t="s">
        <v>6345</v>
      </c>
    </row>
    <row r="1318" spans="1:10" ht="24">
      <c r="A1318" s="74" t="s">
        <v>6078</v>
      </c>
      <c r="B1318" s="565"/>
      <c r="C1318" s="564"/>
      <c r="D1318" s="564"/>
      <c r="E1318" s="567" t="s">
        <v>6350</v>
      </c>
      <c r="F1318" s="564" t="s">
        <v>6351</v>
      </c>
      <c r="G1318" s="564"/>
      <c r="H1318" s="564"/>
      <c r="I1318" s="564"/>
      <c r="J1318" s="566"/>
    </row>
    <row r="1319" spans="1:10" ht="36">
      <c r="A1319" s="74" t="s">
        <v>6078</v>
      </c>
      <c r="B1319" s="565"/>
      <c r="C1319" s="564"/>
      <c r="D1319" s="564"/>
      <c r="E1319" s="567" t="s">
        <v>6350</v>
      </c>
      <c r="F1319" s="564" t="s">
        <v>6352</v>
      </c>
      <c r="G1319" s="564"/>
      <c r="H1319" s="564"/>
      <c r="I1319" s="564"/>
      <c r="J1319" s="566"/>
    </row>
    <row r="1320" spans="1:10" ht="48">
      <c r="A1320" s="74" t="s">
        <v>6078</v>
      </c>
      <c r="B1320" s="565"/>
      <c r="C1320" s="564"/>
      <c r="D1320" s="564"/>
      <c r="E1320" s="567" t="s">
        <v>6350</v>
      </c>
      <c r="F1320" s="564" t="s">
        <v>6353</v>
      </c>
      <c r="G1320" s="564"/>
      <c r="H1320" s="564"/>
      <c r="I1320" s="564"/>
      <c r="J1320" s="566"/>
    </row>
    <row r="1321" spans="1:10" ht="36">
      <c r="A1321" s="74" t="s">
        <v>6078</v>
      </c>
      <c r="B1321" s="565"/>
      <c r="C1321" s="564"/>
      <c r="D1321" s="564"/>
      <c r="E1321" s="567" t="s">
        <v>6350</v>
      </c>
      <c r="F1321" s="564" t="s">
        <v>6354</v>
      </c>
      <c r="G1321" s="564"/>
      <c r="H1321" s="564"/>
      <c r="I1321" s="564"/>
      <c r="J1321" s="566"/>
    </row>
    <row r="1322" spans="1:10" ht="36">
      <c r="A1322" s="74" t="s">
        <v>6078</v>
      </c>
      <c r="B1322" s="565"/>
      <c r="C1322" s="564"/>
      <c r="D1322" s="564"/>
      <c r="E1322" s="567" t="s">
        <v>6350</v>
      </c>
      <c r="F1322" s="564" t="s">
        <v>6355</v>
      </c>
      <c r="G1322" s="564"/>
      <c r="H1322" s="564"/>
      <c r="I1322" s="564"/>
      <c r="J1322" s="566"/>
    </row>
    <row r="1323" spans="1:10" ht="108">
      <c r="A1323" s="74" t="s">
        <v>739</v>
      </c>
      <c r="B1323" s="565"/>
      <c r="C1323" s="564" t="s">
        <v>6356</v>
      </c>
      <c r="D1323" s="564" t="s">
        <v>6357</v>
      </c>
      <c r="E1323" s="567" t="s">
        <v>2930</v>
      </c>
      <c r="F1323" s="564" t="s">
        <v>6358</v>
      </c>
      <c r="G1323" s="564" t="s">
        <v>6359</v>
      </c>
      <c r="H1323" s="564" t="s">
        <v>6360</v>
      </c>
      <c r="I1323" s="564" t="s">
        <v>6361</v>
      </c>
      <c r="J1323" s="566" t="s">
        <v>6362</v>
      </c>
    </row>
    <row r="1324" spans="1:10" ht="96">
      <c r="A1324" s="74" t="s">
        <v>739</v>
      </c>
      <c r="B1324" s="565"/>
      <c r="C1324" s="564" t="s">
        <v>6356</v>
      </c>
      <c r="D1324" s="564" t="s">
        <v>6357</v>
      </c>
      <c r="E1324" s="567" t="s">
        <v>6363</v>
      </c>
      <c r="F1324" s="564" t="s">
        <v>6364</v>
      </c>
      <c r="G1324" s="564" t="s">
        <v>6359</v>
      </c>
      <c r="H1324" s="564" t="s">
        <v>6360</v>
      </c>
      <c r="I1324" s="564" t="s">
        <v>6361</v>
      </c>
      <c r="J1324" s="566" t="s">
        <v>6365</v>
      </c>
    </row>
    <row r="1325" spans="1:10" ht="96">
      <c r="A1325" s="74" t="s">
        <v>739</v>
      </c>
      <c r="B1325" s="565"/>
      <c r="C1325" s="564" t="s">
        <v>6356</v>
      </c>
      <c r="D1325" s="564" t="s">
        <v>6357</v>
      </c>
      <c r="E1325" s="567" t="s">
        <v>6366</v>
      </c>
      <c r="F1325" s="564" t="s">
        <v>6367</v>
      </c>
      <c r="G1325" s="564" t="s">
        <v>6359</v>
      </c>
      <c r="H1325" s="564" t="s">
        <v>6360</v>
      </c>
      <c r="I1325" s="564" t="s">
        <v>6361</v>
      </c>
      <c r="J1325" s="566" t="s">
        <v>6368</v>
      </c>
    </row>
    <row r="1326" spans="1:10" ht="96">
      <c r="A1326" s="74" t="s">
        <v>739</v>
      </c>
      <c r="B1326" s="565"/>
      <c r="C1326" s="564" t="s">
        <v>6356</v>
      </c>
      <c r="D1326" s="564" t="s">
        <v>6357</v>
      </c>
      <c r="E1326" s="567" t="s">
        <v>6369</v>
      </c>
      <c r="F1326" s="564" t="s">
        <v>6370</v>
      </c>
      <c r="G1326" s="564" t="s">
        <v>6359</v>
      </c>
      <c r="H1326" s="564" t="s">
        <v>6360</v>
      </c>
      <c r="I1326" s="564" t="s">
        <v>6361</v>
      </c>
      <c r="J1326" s="566" t="s">
        <v>6371</v>
      </c>
    </row>
    <row r="1327" spans="1:10" ht="96">
      <c r="A1327" s="74" t="s">
        <v>739</v>
      </c>
      <c r="B1327" s="565"/>
      <c r="C1327" s="564" t="s">
        <v>6356</v>
      </c>
      <c r="D1327" s="564" t="s">
        <v>6357</v>
      </c>
      <c r="E1327" s="567" t="s">
        <v>6372</v>
      </c>
      <c r="F1327" s="564" t="s">
        <v>6373</v>
      </c>
      <c r="G1327" s="564" t="s">
        <v>6359</v>
      </c>
      <c r="H1327" s="564" t="s">
        <v>6360</v>
      </c>
      <c r="I1327" s="564" t="s">
        <v>6361</v>
      </c>
      <c r="J1327" s="566" t="s">
        <v>6374</v>
      </c>
    </row>
    <row r="1328" spans="1:10" ht="84">
      <c r="A1328" s="74" t="s">
        <v>6377</v>
      </c>
      <c r="B1328" s="565"/>
      <c r="C1328" s="564" t="s">
        <v>6384</v>
      </c>
      <c r="D1328" s="564" t="s">
        <v>6385</v>
      </c>
      <c r="E1328" s="567" t="s">
        <v>917</v>
      </c>
      <c r="F1328" s="564" t="s">
        <v>6386</v>
      </c>
      <c r="G1328" s="564" t="s">
        <v>6387</v>
      </c>
      <c r="H1328" s="564" t="s">
        <v>6388</v>
      </c>
      <c r="I1328" s="564" t="s">
        <v>6389</v>
      </c>
      <c r="J1328" s="566" t="s">
        <v>6390</v>
      </c>
    </row>
    <row r="1329" spans="1:10" ht="108">
      <c r="A1329" s="74" t="s">
        <v>6391</v>
      </c>
      <c r="B1329" s="565">
        <v>2130301</v>
      </c>
      <c r="C1329" s="564" t="s">
        <v>6404</v>
      </c>
      <c r="D1329" s="564" t="s">
        <v>6405</v>
      </c>
      <c r="E1329" s="567" t="s">
        <v>6406</v>
      </c>
      <c r="F1329" s="564" t="s">
        <v>6407</v>
      </c>
      <c r="G1329" s="564" t="s">
        <v>6408</v>
      </c>
      <c r="H1329" s="564" t="s">
        <v>1205</v>
      </c>
      <c r="I1329" s="564" t="s">
        <v>6409</v>
      </c>
      <c r="J1329" s="566" t="s">
        <v>6410</v>
      </c>
    </row>
    <row r="1330" spans="1:10" ht="108">
      <c r="A1330" s="74" t="s">
        <v>6391</v>
      </c>
      <c r="B1330" s="565">
        <v>2130301</v>
      </c>
      <c r="C1330" s="564" t="s">
        <v>6404</v>
      </c>
      <c r="D1330" s="564" t="s">
        <v>6405</v>
      </c>
      <c r="E1330" s="567" t="s">
        <v>6411</v>
      </c>
      <c r="F1330" s="564" t="s">
        <v>6412</v>
      </c>
      <c r="G1330" s="564" t="s">
        <v>6413</v>
      </c>
      <c r="H1330" s="564" t="s">
        <v>5859</v>
      </c>
      <c r="I1330" s="564" t="s">
        <v>2477</v>
      </c>
      <c r="J1330" s="566" t="s">
        <v>6414</v>
      </c>
    </row>
    <row r="1331" spans="1:10" ht="108">
      <c r="A1331" s="74" t="s">
        <v>6391</v>
      </c>
      <c r="B1331" s="565">
        <v>2130301</v>
      </c>
      <c r="C1331" s="564" t="s">
        <v>6404</v>
      </c>
      <c r="D1331" s="564" t="s">
        <v>6405</v>
      </c>
      <c r="E1331" s="567" t="s">
        <v>6415</v>
      </c>
      <c r="F1331" s="564" t="s">
        <v>6416</v>
      </c>
      <c r="G1331" s="564" t="s">
        <v>2846</v>
      </c>
      <c r="H1331" s="564" t="s">
        <v>6417</v>
      </c>
      <c r="I1331" s="564" t="s">
        <v>6418</v>
      </c>
      <c r="J1331" s="566" t="s">
        <v>6419</v>
      </c>
    </row>
    <row r="1332" spans="1:10" ht="108">
      <c r="A1332" s="74" t="s">
        <v>6391</v>
      </c>
      <c r="B1332" s="565">
        <v>2130301</v>
      </c>
      <c r="C1332" s="564" t="s">
        <v>6404</v>
      </c>
      <c r="D1332" s="564" t="s">
        <v>6405</v>
      </c>
      <c r="E1332" s="567" t="s">
        <v>6420</v>
      </c>
      <c r="F1332" s="564" t="s">
        <v>6421</v>
      </c>
      <c r="G1332" s="564" t="s">
        <v>6422</v>
      </c>
      <c r="H1332" s="564" t="s">
        <v>1373</v>
      </c>
      <c r="I1332" s="564" t="s">
        <v>1279</v>
      </c>
      <c r="J1332" s="566" t="s">
        <v>6423</v>
      </c>
    </row>
    <row r="1333" spans="1:10" ht="120">
      <c r="A1333" s="74" t="s">
        <v>6391</v>
      </c>
      <c r="B1333" s="565">
        <v>2130301</v>
      </c>
      <c r="C1333" s="564" t="s">
        <v>6404</v>
      </c>
      <c r="D1333" s="564" t="s">
        <v>6405</v>
      </c>
      <c r="E1333" s="567" t="s">
        <v>6424</v>
      </c>
      <c r="F1333" s="564" t="s">
        <v>6425</v>
      </c>
      <c r="G1333" s="564" t="s">
        <v>6426</v>
      </c>
      <c r="H1333" s="564" t="s">
        <v>2135</v>
      </c>
      <c r="I1333" s="564" t="s">
        <v>6427</v>
      </c>
      <c r="J1333" s="566" t="s">
        <v>6428</v>
      </c>
    </row>
    <row r="1334" spans="1:10" ht="108">
      <c r="A1334" s="74" t="s">
        <v>6391</v>
      </c>
      <c r="B1334" s="565">
        <v>2130301</v>
      </c>
      <c r="C1334" s="564" t="s">
        <v>6404</v>
      </c>
      <c r="D1334" s="564" t="s">
        <v>6405</v>
      </c>
      <c r="E1334" s="567" t="s">
        <v>6429</v>
      </c>
      <c r="F1334" s="564" t="s">
        <v>6430</v>
      </c>
      <c r="G1334" s="564" t="s">
        <v>6431</v>
      </c>
      <c r="H1334" s="564" t="s">
        <v>1145</v>
      </c>
      <c r="I1334" s="564" t="s">
        <v>1819</v>
      </c>
      <c r="J1334" s="566" t="s">
        <v>6432</v>
      </c>
    </row>
    <row r="1335" spans="1:10" ht="72">
      <c r="A1335" s="74" t="s">
        <v>6391</v>
      </c>
      <c r="B1335" s="565">
        <v>2130301</v>
      </c>
      <c r="C1335" s="564" t="s">
        <v>6404</v>
      </c>
      <c r="D1335" s="564" t="s">
        <v>6405</v>
      </c>
      <c r="E1335" s="567" t="s">
        <v>6433</v>
      </c>
      <c r="F1335" s="564" t="s">
        <v>6434</v>
      </c>
      <c r="G1335" s="564" t="s">
        <v>1546</v>
      </c>
      <c r="H1335" s="564" t="s">
        <v>6435</v>
      </c>
      <c r="I1335" s="564" t="s">
        <v>6436</v>
      </c>
      <c r="J1335" s="566" t="s">
        <v>6437</v>
      </c>
    </row>
    <row r="1336" spans="1:10" ht="132">
      <c r="A1336" s="74" t="s">
        <v>6391</v>
      </c>
      <c r="B1336" s="565">
        <v>2130301</v>
      </c>
      <c r="C1336" s="564" t="s">
        <v>6404</v>
      </c>
      <c r="D1336" s="564" t="s">
        <v>6405</v>
      </c>
      <c r="E1336" s="567" t="s">
        <v>6438</v>
      </c>
      <c r="F1336" s="564" t="s">
        <v>6439</v>
      </c>
      <c r="G1336" s="564" t="s">
        <v>6440</v>
      </c>
      <c r="H1336" s="564" t="s">
        <v>1818</v>
      </c>
      <c r="I1336" s="564" t="s">
        <v>1351</v>
      </c>
      <c r="J1336" s="566" t="s">
        <v>6441</v>
      </c>
    </row>
    <row r="1337" spans="1:10" ht="120">
      <c r="A1337" s="74" t="s">
        <v>6391</v>
      </c>
      <c r="B1337" s="565">
        <v>2130301</v>
      </c>
      <c r="C1337" s="564" t="s">
        <v>6404</v>
      </c>
      <c r="D1337" s="564" t="s">
        <v>6405</v>
      </c>
      <c r="E1337" s="567" t="s">
        <v>6442</v>
      </c>
      <c r="F1337" s="564" t="s">
        <v>6443</v>
      </c>
      <c r="G1337" s="564" t="s">
        <v>6444</v>
      </c>
      <c r="H1337" s="564" t="s">
        <v>1974</v>
      </c>
      <c r="I1337" s="564" t="s">
        <v>6445</v>
      </c>
      <c r="J1337" s="566" t="s">
        <v>6446</v>
      </c>
    </row>
    <row r="1338" spans="1:10" ht="108">
      <c r="A1338" s="74" t="s">
        <v>6391</v>
      </c>
      <c r="B1338" s="565">
        <v>2130301</v>
      </c>
      <c r="C1338" s="564" t="s">
        <v>6404</v>
      </c>
      <c r="D1338" s="564" t="s">
        <v>6405</v>
      </c>
      <c r="E1338" s="567" t="s">
        <v>6447</v>
      </c>
      <c r="F1338" s="564" t="s">
        <v>6448</v>
      </c>
      <c r="G1338" s="564" t="s">
        <v>6449</v>
      </c>
      <c r="H1338" s="564" t="s">
        <v>6450</v>
      </c>
      <c r="I1338" s="564" t="s">
        <v>6451</v>
      </c>
      <c r="J1338" s="566">
        <v>0</v>
      </c>
    </row>
    <row r="1339" spans="1:10" ht="108">
      <c r="A1339" s="74" t="s">
        <v>6391</v>
      </c>
      <c r="B1339" s="565">
        <v>2130301</v>
      </c>
      <c r="C1339" s="564" t="s">
        <v>6404</v>
      </c>
      <c r="D1339" s="564" t="s">
        <v>6405</v>
      </c>
      <c r="E1339" s="567" t="s">
        <v>2652</v>
      </c>
      <c r="F1339" s="564" t="s">
        <v>6448</v>
      </c>
      <c r="G1339" s="564" t="s">
        <v>3173</v>
      </c>
      <c r="H1339" s="564" t="s">
        <v>6452</v>
      </c>
      <c r="I1339" s="564" t="s">
        <v>1566</v>
      </c>
      <c r="J1339" s="566" t="s">
        <v>6453</v>
      </c>
    </row>
    <row r="1340" spans="1:10" ht="108">
      <c r="A1340" s="74" t="s">
        <v>6391</v>
      </c>
      <c r="B1340" s="565">
        <v>2130301</v>
      </c>
      <c r="C1340" s="564" t="s">
        <v>6404</v>
      </c>
      <c r="D1340" s="564" t="s">
        <v>6405</v>
      </c>
      <c r="E1340" s="567" t="s">
        <v>6454</v>
      </c>
      <c r="F1340" s="564" t="s">
        <v>6455</v>
      </c>
      <c r="G1340" s="564" t="s">
        <v>6456</v>
      </c>
      <c r="H1340" s="564" t="s">
        <v>1572</v>
      </c>
      <c r="I1340" s="564" t="s">
        <v>1606</v>
      </c>
      <c r="J1340" s="566" t="s">
        <v>6457</v>
      </c>
    </row>
    <row r="1341" spans="1:10" ht="96">
      <c r="A1341" s="74" t="s">
        <v>6391</v>
      </c>
      <c r="B1341" s="565">
        <v>2130301</v>
      </c>
      <c r="C1341" s="564" t="s">
        <v>6404</v>
      </c>
      <c r="D1341" s="564" t="s">
        <v>6405</v>
      </c>
      <c r="E1341" s="567" t="s">
        <v>6458</v>
      </c>
      <c r="F1341" s="564" t="s">
        <v>6459</v>
      </c>
      <c r="G1341" s="564" t="s">
        <v>3173</v>
      </c>
      <c r="H1341" s="564" t="s">
        <v>6452</v>
      </c>
      <c r="I1341" s="564" t="s">
        <v>1566</v>
      </c>
      <c r="J1341" s="566" t="s">
        <v>6453</v>
      </c>
    </row>
    <row r="1342" spans="1:10" ht="72">
      <c r="A1342" s="74" t="s">
        <v>6391</v>
      </c>
      <c r="B1342" s="565">
        <v>2130301</v>
      </c>
      <c r="C1342" s="564" t="s">
        <v>6404</v>
      </c>
      <c r="D1342" s="564" t="s">
        <v>6405</v>
      </c>
      <c r="E1342" s="567" t="s">
        <v>6458</v>
      </c>
      <c r="F1342" s="564" t="s">
        <v>6460</v>
      </c>
      <c r="G1342" s="564" t="s">
        <v>3173</v>
      </c>
      <c r="H1342" s="564" t="s">
        <v>6452</v>
      </c>
      <c r="I1342" s="564" t="s">
        <v>1566</v>
      </c>
      <c r="J1342" s="566" t="s">
        <v>6453</v>
      </c>
    </row>
    <row r="1343" spans="1:10" ht="72">
      <c r="A1343" s="74" t="s">
        <v>6391</v>
      </c>
      <c r="B1343" s="565">
        <v>2130301</v>
      </c>
      <c r="C1343" s="564" t="s">
        <v>6404</v>
      </c>
      <c r="D1343" s="564" t="s">
        <v>6405</v>
      </c>
      <c r="E1343" s="567" t="s">
        <v>6458</v>
      </c>
      <c r="F1343" s="564" t="s">
        <v>6461</v>
      </c>
      <c r="G1343" s="564" t="s">
        <v>3173</v>
      </c>
      <c r="H1343" s="564" t="s">
        <v>6452</v>
      </c>
      <c r="I1343" s="564" t="s">
        <v>1566</v>
      </c>
      <c r="J1343" s="566" t="s">
        <v>6453</v>
      </c>
    </row>
    <row r="1344" spans="1:10" ht="96">
      <c r="A1344" s="74" t="s">
        <v>6391</v>
      </c>
      <c r="B1344" s="565">
        <v>2130301</v>
      </c>
      <c r="C1344" s="564" t="s">
        <v>6404</v>
      </c>
      <c r="D1344" s="564" t="s">
        <v>6405</v>
      </c>
      <c r="E1344" s="567" t="s">
        <v>6458</v>
      </c>
      <c r="F1344" s="564" t="s">
        <v>6462</v>
      </c>
      <c r="G1344" s="564" t="s">
        <v>3173</v>
      </c>
      <c r="H1344" s="564" t="s">
        <v>6452</v>
      </c>
      <c r="I1344" s="564" t="s">
        <v>1566</v>
      </c>
      <c r="J1344" s="566" t="s">
        <v>6453</v>
      </c>
    </row>
    <row r="1345" spans="1:10" ht="84">
      <c r="A1345" s="74" t="s">
        <v>6391</v>
      </c>
      <c r="B1345" s="565">
        <v>2130301</v>
      </c>
      <c r="C1345" s="564" t="s">
        <v>6404</v>
      </c>
      <c r="D1345" s="564" t="s">
        <v>6405</v>
      </c>
      <c r="E1345" s="567" t="s">
        <v>6458</v>
      </c>
      <c r="F1345" s="564" t="s">
        <v>6463</v>
      </c>
      <c r="G1345" s="564" t="s">
        <v>3173</v>
      </c>
      <c r="H1345" s="564" t="s">
        <v>6452</v>
      </c>
      <c r="I1345" s="564" t="s">
        <v>1566</v>
      </c>
      <c r="J1345" s="566" t="s">
        <v>6453</v>
      </c>
    </row>
    <row r="1346" spans="1:10" ht="72">
      <c r="A1346" s="74" t="s">
        <v>6391</v>
      </c>
      <c r="B1346" s="565">
        <v>2130301</v>
      </c>
      <c r="C1346" s="564" t="s">
        <v>6404</v>
      </c>
      <c r="D1346" s="564" t="s">
        <v>6405</v>
      </c>
      <c r="E1346" s="567" t="s">
        <v>6458</v>
      </c>
      <c r="F1346" s="564" t="s">
        <v>6464</v>
      </c>
      <c r="G1346" s="564" t="s">
        <v>3173</v>
      </c>
      <c r="H1346" s="564" t="s">
        <v>6452</v>
      </c>
      <c r="I1346" s="564" t="s">
        <v>1566</v>
      </c>
      <c r="J1346" s="566" t="s">
        <v>6453</v>
      </c>
    </row>
    <row r="1347" spans="1:10" ht="96">
      <c r="A1347" s="74" t="s">
        <v>6391</v>
      </c>
      <c r="B1347" s="565">
        <v>2130301</v>
      </c>
      <c r="C1347" s="564" t="s">
        <v>6404</v>
      </c>
      <c r="D1347" s="564" t="s">
        <v>6405</v>
      </c>
      <c r="E1347" s="567" t="s">
        <v>6458</v>
      </c>
      <c r="F1347" s="564" t="s">
        <v>6465</v>
      </c>
      <c r="G1347" s="564" t="s">
        <v>3173</v>
      </c>
      <c r="H1347" s="564" t="s">
        <v>6452</v>
      </c>
      <c r="I1347" s="564" t="s">
        <v>1566</v>
      </c>
      <c r="J1347" s="566" t="s">
        <v>6453</v>
      </c>
    </row>
    <row r="1348" spans="1:10" ht="96">
      <c r="A1348" s="74" t="s">
        <v>6391</v>
      </c>
      <c r="B1348" s="565">
        <v>2130301</v>
      </c>
      <c r="C1348" s="564" t="s">
        <v>6404</v>
      </c>
      <c r="D1348" s="564" t="s">
        <v>6405</v>
      </c>
      <c r="E1348" s="567" t="s">
        <v>6458</v>
      </c>
      <c r="F1348" s="564" t="s">
        <v>6466</v>
      </c>
      <c r="G1348" s="564" t="s">
        <v>3173</v>
      </c>
      <c r="H1348" s="564" t="s">
        <v>6452</v>
      </c>
      <c r="I1348" s="564" t="s">
        <v>1566</v>
      </c>
      <c r="J1348" s="566" t="s">
        <v>6453</v>
      </c>
    </row>
    <row r="1349" spans="1:10" ht="84">
      <c r="A1349" s="74" t="s">
        <v>6391</v>
      </c>
      <c r="B1349" s="565">
        <v>2130301</v>
      </c>
      <c r="C1349" s="564" t="s">
        <v>6404</v>
      </c>
      <c r="D1349" s="564" t="s">
        <v>6405</v>
      </c>
      <c r="E1349" s="567" t="s">
        <v>6458</v>
      </c>
      <c r="F1349" s="564" t="s">
        <v>6467</v>
      </c>
      <c r="G1349" s="564" t="s">
        <v>3173</v>
      </c>
      <c r="H1349" s="564" t="s">
        <v>6452</v>
      </c>
      <c r="I1349" s="564" t="s">
        <v>1566</v>
      </c>
      <c r="J1349" s="566" t="s">
        <v>6453</v>
      </c>
    </row>
    <row r="1350" spans="1:10" ht="72">
      <c r="A1350" s="74" t="s">
        <v>6391</v>
      </c>
      <c r="B1350" s="565">
        <v>2130301</v>
      </c>
      <c r="C1350" s="564" t="s">
        <v>6404</v>
      </c>
      <c r="D1350" s="564" t="s">
        <v>6405</v>
      </c>
      <c r="E1350" s="567" t="s">
        <v>6458</v>
      </c>
      <c r="F1350" s="564" t="s">
        <v>6468</v>
      </c>
      <c r="G1350" s="564" t="s">
        <v>3173</v>
      </c>
      <c r="H1350" s="564" t="s">
        <v>6452</v>
      </c>
      <c r="I1350" s="564" t="s">
        <v>1566</v>
      </c>
      <c r="J1350" s="566" t="s">
        <v>6453</v>
      </c>
    </row>
    <row r="1351" spans="1:10" ht="84">
      <c r="A1351" s="74" t="s">
        <v>6391</v>
      </c>
      <c r="B1351" s="565">
        <v>2130301</v>
      </c>
      <c r="C1351" s="564" t="s">
        <v>6404</v>
      </c>
      <c r="D1351" s="564" t="s">
        <v>6405</v>
      </c>
      <c r="E1351" s="567" t="s">
        <v>6458</v>
      </c>
      <c r="F1351" s="564" t="s">
        <v>6469</v>
      </c>
      <c r="G1351" s="564" t="s">
        <v>3173</v>
      </c>
      <c r="H1351" s="564" t="s">
        <v>6452</v>
      </c>
      <c r="I1351" s="564" t="s">
        <v>1566</v>
      </c>
      <c r="J1351" s="566" t="s">
        <v>6453</v>
      </c>
    </row>
    <row r="1352" spans="1:10" ht="84">
      <c r="A1352" s="74" t="s">
        <v>6391</v>
      </c>
      <c r="B1352" s="565">
        <v>2130301</v>
      </c>
      <c r="C1352" s="564" t="s">
        <v>6404</v>
      </c>
      <c r="D1352" s="564" t="s">
        <v>6405</v>
      </c>
      <c r="E1352" s="567" t="s">
        <v>6458</v>
      </c>
      <c r="F1352" s="564" t="s">
        <v>6470</v>
      </c>
      <c r="G1352" s="564" t="s">
        <v>3173</v>
      </c>
      <c r="H1352" s="564" t="s">
        <v>6452</v>
      </c>
      <c r="I1352" s="564" t="s">
        <v>1566</v>
      </c>
      <c r="J1352" s="566" t="s">
        <v>6453</v>
      </c>
    </row>
    <row r="1353" spans="1:10" ht="72">
      <c r="A1353" s="74" t="s">
        <v>6391</v>
      </c>
      <c r="B1353" s="565">
        <v>2130301</v>
      </c>
      <c r="C1353" s="564" t="s">
        <v>6404</v>
      </c>
      <c r="D1353" s="564" t="s">
        <v>6405</v>
      </c>
      <c r="E1353" s="567" t="s">
        <v>6458</v>
      </c>
      <c r="F1353" s="564" t="s">
        <v>6471</v>
      </c>
      <c r="G1353" s="564" t="s">
        <v>3173</v>
      </c>
      <c r="H1353" s="564" t="s">
        <v>6452</v>
      </c>
      <c r="I1353" s="564" t="s">
        <v>1566</v>
      </c>
      <c r="J1353" s="566" t="s">
        <v>6453</v>
      </c>
    </row>
    <row r="1354" spans="1:10" ht="72">
      <c r="A1354" s="74" t="s">
        <v>6391</v>
      </c>
      <c r="B1354" s="565">
        <v>2130301</v>
      </c>
      <c r="C1354" s="564" t="s">
        <v>6404</v>
      </c>
      <c r="D1354" s="564" t="s">
        <v>6405</v>
      </c>
      <c r="E1354" s="567" t="s">
        <v>6458</v>
      </c>
      <c r="F1354" s="564" t="s">
        <v>6472</v>
      </c>
      <c r="G1354" s="564" t="s">
        <v>3173</v>
      </c>
      <c r="H1354" s="564" t="s">
        <v>6452</v>
      </c>
      <c r="I1354" s="564" t="s">
        <v>1566</v>
      </c>
      <c r="J1354" s="566" t="s">
        <v>6453</v>
      </c>
    </row>
    <row r="1355" spans="1:10" ht="72">
      <c r="A1355" s="74" t="s">
        <v>6391</v>
      </c>
      <c r="B1355" s="565">
        <v>2130301</v>
      </c>
      <c r="C1355" s="564" t="s">
        <v>6404</v>
      </c>
      <c r="D1355" s="564" t="s">
        <v>6405</v>
      </c>
      <c r="E1355" s="567" t="s">
        <v>6458</v>
      </c>
      <c r="F1355" s="564" t="s">
        <v>6473</v>
      </c>
      <c r="G1355" s="564" t="s">
        <v>3173</v>
      </c>
      <c r="H1355" s="564" t="s">
        <v>6452</v>
      </c>
      <c r="I1355" s="564" t="s">
        <v>1566</v>
      </c>
      <c r="J1355" s="566" t="s">
        <v>6453</v>
      </c>
    </row>
    <row r="1356" spans="1:10" ht="72">
      <c r="A1356" s="74" t="s">
        <v>6391</v>
      </c>
      <c r="B1356" s="565">
        <v>2130301</v>
      </c>
      <c r="C1356" s="564" t="s">
        <v>6404</v>
      </c>
      <c r="D1356" s="564" t="s">
        <v>6405</v>
      </c>
      <c r="E1356" s="567" t="s">
        <v>6458</v>
      </c>
      <c r="F1356" s="564" t="s">
        <v>6474</v>
      </c>
      <c r="G1356" s="564" t="s">
        <v>3173</v>
      </c>
      <c r="H1356" s="564" t="s">
        <v>6452</v>
      </c>
      <c r="I1356" s="564" t="s">
        <v>1566</v>
      </c>
      <c r="J1356" s="566" t="s">
        <v>6453</v>
      </c>
    </row>
    <row r="1357" spans="1:10" ht="72">
      <c r="A1357" s="74" t="s">
        <v>6391</v>
      </c>
      <c r="B1357" s="565">
        <v>2130301</v>
      </c>
      <c r="C1357" s="564" t="s">
        <v>6404</v>
      </c>
      <c r="D1357" s="564" t="s">
        <v>6405</v>
      </c>
      <c r="E1357" s="567" t="s">
        <v>6458</v>
      </c>
      <c r="F1357" s="564" t="s">
        <v>6475</v>
      </c>
      <c r="G1357" s="564" t="s">
        <v>3173</v>
      </c>
      <c r="H1357" s="564" t="s">
        <v>6452</v>
      </c>
      <c r="I1357" s="564" t="s">
        <v>1566</v>
      </c>
      <c r="J1357" s="566" t="s">
        <v>6453</v>
      </c>
    </row>
    <row r="1358" spans="1:10" ht="72">
      <c r="A1358" s="74" t="s">
        <v>6391</v>
      </c>
      <c r="B1358" s="565">
        <v>2130301</v>
      </c>
      <c r="C1358" s="564" t="s">
        <v>6404</v>
      </c>
      <c r="D1358" s="564" t="s">
        <v>6405</v>
      </c>
      <c r="E1358" s="567" t="s">
        <v>6458</v>
      </c>
      <c r="F1358" s="564" t="s">
        <v>6476</v>
      </c>
      <c r="G1358" s="564" t="s">
        <v>3173</v>
      </c>
      <c r="H1358" s="564" t="s">
        <v>6452</v>
      </c>
      <c r="I1358" s="564" t="s">
        <v>1566</v>
      </c>
      <c r="J1358" s="566" t="s">
        <v>6453</v>
      </c>
    </row>
    <row r="1359" spans="1:10" ht="72">
      <c r="A1359" s="74" t="s">
        <v>6391</v>
      </c>
      <c r="B1359" s="565">
        <v>2130301</v>
      </c>
      <c r="C1359" s="564" t="s">
        <v>6404</v>
      </c>
      <c r="D1359" s="564" t="s">
        <v>6405</v>
      </c>
      <c r="E1359" s="567" t="s">
        <v>6458</v>
      </c>
      <c r="F1359" s="564" t="s">
        <v>6477</v>
      </c>
      <c r="G1359" s="564" t="s">
        <v>3173</v>
      </c>
      <c r="H1359" s="564" t="s">
        <v>6452</v>
      </c>
      <c r="I1359" s="564" t="s">
        <v>1566</v>
      </c>
      <c r="J1359" s="566" t="s">
        <v>6453</v>
      </c>
    </row>
    <row r="1360" spans="1:10" ht="72">
      <c r="A1360" s="74" t="s">
        <v>6391</v>
      </c>
      <c r="B1360" s="565">
        <v>2130301</v>
      </c>
      <c r="C1360" s="564" t="s">
        <v>6404</v>
      </c>
      <c r="D1360" s="564" t="s">
        <v>6405</v>
      </c>
      <c r="E1360" s="567" t="s">
        <v>6458</v>
      </c>
      <c r="F1360" s="564" t="s">
        <v>6478</v>
      </c>
      <c r="G1360" s="564" t="s">
        <v>3173</v>
      </c>
      <c r="H1360" s="564" t="s">
        <v>6452</v>
      </c>
      <c r="I1360" s="564" t="s">
        <v>1566</v>
      </c>
      <c r="J1360" s="566" t="s">
        <v>6453</v>
      </c>
    </row>
    <row r="1361" spans="1:10" ht="72">
      <c r="A1361" s="74" t="s">
        <v>6391</v>
      </c>
      <c r="B1361" s="565">
        <v>2130301</v>
      </c>
      <c r="C1361" s="564" t="s">
        <v>6404</v>
      </c>
      <c r="D1361" s="564" t="s">
        <v>6405</v>
      </c>
      <c r="E1361" s="567" t="s">
        <v>6458</v>
      </c>
      <c r="F1361" s="564" t="s">
        <v>6479</v>
      </c>
      <c r="G1361" s="564" t="s">
        <v>3173</v>
      </c>
      <c r="H1361" s="564" t="s">
        <v>6452</v>
      </c>
      <c r="I1361" s="564" t="s">
        <v>1566</v>
      </c>
      <c r="J1361" s="566" t="s">
        <v>6453</v>
      </c>
    </row>
    <row r="1362" spans="1:10" ht="72">
      <c r="A1362" s="74" t="s">
        <v>6391</v>
      </c>
      <c r="B1362" s="565">
        <v>2130301</v>
      </c>
      <c r="C1362" s="564" t="s">
        <v>6404</v>
      </c>
      <c r="D1362" s="564" t="s">
        <v>6405</v>
      </c>
      <c r="E1362" s="567" t="s">
        <v>6458</v>
      </c>
      <c r="F1362" s="564" t="s">
        <v>6480</v>
      </c>
      <c r="G1362" s="564" t="s">
        <v>3173</v>
      </c>
      <c r="H1362" s="564" t="s">
        <v>6452</v>
      </c>
      <c r="I1362" s="564" t="s">
        <v>1566</v>
      </c>
      <c r="J1362" s="566" t="s">
        <v>6453</v>
      </c>
    </row>
    <row r="1363" spans="1:10" ht="72">
      <c r="A1363" s="74" t="s">
        <v>6391</v>
      </c>
      <c r="B1363" s="565">
        <v>2130301</v>
      </c>
      <c r="C1363" s="564" t="s">
        <v>6404</v>
      </c>
      <c r="D1363" s="564" t="s">
        <v>6405</v>
      </c>
      <c r="E1363" s="567" t="s">
        <v>6458</v>
      </c>
      <c r="F1363" s="564" t="s">
        <v>6481</v>
      </c>
      <c r="G1363" s="564" t="s">
        <v>3173</v>
      </c>
      <c r="H1363" s="564" t="s">
        <v>6452</v>
      </c>
      <c r="I1363" s="564" t="s">
        <v>1566</v>
      </c>
      <c r="J1363" s="566" t="s">
        <v>6453</v>
      </c>
    </row>
    <row r="1364" spans="1:10" ht="72">
      <c r="A1364" s="74" t="s">
        <v>6391</v>
      </c>
      <c r="B1364" s="565">
        <v>2130301</v>
      </c>
      <c r="C1364" s="564" t="s">
        <v>6404</v>
      </c>
      <c r="D1364" s="564" t="s">
        <v>6405</v>
      </c>
      <c r="E1364" s="567" t="s">
        <v>6458</v>
      </c>
      <c r="F1364" s="564" t="s">
        <v>6482</v>
      </c>
      <c r="G1364" s="564" t="s">
        <v>2846</v>
      </c>
      <c r="H1364" s="564" t="s">
        <v>6417</v>
      </c>
      <c r="I1364" s="564" t="s">
        <v>6418</v>
      </c>
      <c r="J1364" s="566" t="s">
        <v>6419</v>
      </c>
    </row>
    <row r="1365" spans="1:10" ht="72">
      <c r="A1365" s="74" t="s">
        <v>6391</v>
      </c>
      <c r="B1365" s="565">
        <v>2130301</v>
      </c>
      <c r="C1365" s="564" t="s">
        <v>6404</v>
      </c>
      <c r="D1365" s="564" t="s">
        <v>6405</v>
      </c>
      <c r="E1365" s="567" t="s">
        <v>6458</v>
      </c>
      <c r="F1365" s="564" t="s">
        <v>6483</v>
      </c>
      <c r="G1365" s="564" t="s">
        <v>2846</v>
      </c>
      <c r="H1365" s="564" t="s">
        <v>6417</v>
      </c>
      <c r="I1365" s="564" t="s">
        <v>1566</v>
      </c>
      <c r="J1365" s="566" t="s">
        <v>6419</v>
      </c>
    </row>
    <row r="1366" spans="1:10" ht="72">
      <c r="A1366" s="74" t="s">
        <v>6391</v>
      </c>
      <c r="B1366" s="565">
        <v>2130301</v>
      </c>
      <c r="C1366" s="564" t="s">
        <v>6404</v>
      </c>
      <c r="D1366" s="564" t="s">
        <v>6405</v>
      </c>
      <c r="E1366" s="567" t="s">
        <v>6458</v>
      </c>
      <c r="F1366" s="564" t="s">
        <v>6484</v>
      </c>
      <c r="G1366" s="564" t="s">
        <v>2846</v>
      </c>
      <c r="H1366" s="564" t="s">
        <v>6417</v>
      </c>
      <c r="I1366" s="564" t="s">
        <v>1566</v>
      </c>
      <c r="J1366" s="566" t="s">
        <v>6419</v>
      </c>
    </row>
    <row r="1367" spans="1:10" ht="72">
      <c r="A1367" s="74" t="s">
        <v>446</v>
      </c>
      <c r="B1367" s="565"/>
      <c r="C1367" s="564" t="s">
        <v>2469</v>
      </c>
      <c r="D1367" s="564" t="s">
        <v>2470</v>
      </c>
      <c r="E1367" s="567" t="s">
        <v>1580</v>
      </c>
      <c r="F1367" s="564" t="s">
        <v>2471</v>
      </c>
      <c r="G1367" s="564" t="s">
        <v>2472</v>
      </c>
      <c r="H1367" s="564" t="s">
        <v>2473</v>
      </c>
      <c r="I1367" s="564" t="s">
        <v>2474</v>
      </c>
      <c r="J1367" s="566">
        <v>83474722395</v>
      </c>
    </row>
    <row r="1368" spans="1:10" ht="72">
      <c r="A1368" s="74" t="s">
        <v>446</v>
      </c>
      <c r="B1368" s="565"/>
      <c r="C1368" s="564" t="s">
        <v>2469</v>
      </c>
      <c r="D1368" s="564" t="s">
        <v>2470</v>
      </c>
      <c r="E1368" s="567" t="s">
        <v>1427</v>
      </c>
      <c r="F1368" s="564" t="s">
        <v>2475</v>
      </c>
      <c r="G1368" s="564" t="s">
        <v>2476</v>
      </c>
      <c r="H1368" s="564" t="s">
        <v>1278</v>
      </c>
      <c r="I1368" s="564" t="s">
        <v>2477</v>
      </c>
      <c r="J1368" s="566">
        <v>8347472725</v>
      </c>
    </row>
    <row r="1369" spans="1:10" ht="72">
      <c r="A1369" s="74" t="s">
        <v>446</v>
      </c>
      <c r="B1369" s="565"/>
      <c r="C1369" s="564" t="s">
        <v>2469</v>
      </c>
      <c r="D1369" s="564" t="s">
        <v>2470</v>
      </c>
      <c r="E1369" s="567" t="s">
        <v>1618</v>
      </c>
      <c r="F1369" s="564" t="s">
        <v>2478</v>
      </c>
      <c r="G1369" s="564" t="s">
        <v>2479</v>
      </c>
      <c r="H1369" s="564" t="s">
        <v>2480</v>
      </c>
      <c r="I1369" s="564" t="s">
        <v>1279</v>
      </c>
      <c r="J1369" s="566">
        <v>83474722588</v>
      </c>
    </row>
    <row r="1370" spans="1:10" ht="72">
      <c r="A1370" s="74" t="s">
        <v>446</v>
      </c>
      <c r="B1370" s="565"/>
      <c r="C1370" s="564" t="s">
        <v>2469</v>
      </c>
      <c r="D1370" s="564" t="s">
        <v>2470</v>
      </c>
      <c r="E1370" s="567" t="s">
        <v>1463</v>
      </c>
      <c r="F1370" s="564" t="s">
        <v>2481</v>
      </c>
      <c r="G1370" s="564" t="s">
        <v>2482</v>
      </c>
      <c r="H1370" s="564" t="s">
        <v>1278</v>
      </c>
      <c r="I1370" s="564" t="s">
        <v>2038</v>
      </c>
      <c r="J1370" s="566">
        <v>83474741202</v>
      </c>
    </row>
    <row r="1371" spans="1:10" ht="72">
      <c r="A1371" s="74" t="s">
        <v>446</v>
      </c>
      <c r="B1371" s="565"/>
      <c r="C1371" s="564" t="s">
        <v>2469</v>
      </c>
      <c r="D1371" s="564" t="s">
        <v>2470</v>
      </c>
      <c r="E1371" s="567" t="s">
        <v>2483</v>
      </c>
      <c r="F1371" s="564" t="s">
        <v>2484</v>
      </c>
      <c r="G1371" s="564" t="s">
        <v>1139</v>
      </c>
      <c r="H1371" s="564" t="s">
        <v>2485</v>
      </c>
      <c r="I1371" s="564" t="s">
        <v>2486</v>
      </c>
      <c r="J1371" s="566">
        <v>89279426069</v>
      </c>
    </row>
    <row r="1372" spans="1:10" ht="72">
      <c r="A1372" s="74" t="s">
        <v>446</v>
      </c>
      <c r="B1372" s="565"/>
      <c r="C1372" s="564" t="s">
        <v>2469</v>
      </c>
      <c r="D1372" s="564" t="s">
        <v>2470</v>
      </c>
      <c r="E1372" s="567" t="s">
        <v>1463</v>
      </c>
      <c r="F1372" s="564" t="s">
        <v>2487</v>
      </c>
      <c r="G1372" s="564" t="s">
        <v>2488</v>
      </c>
      <c r="H1372" s="564" t="s">
        <v>1932</v>
      </c>
      <c r="I1372" s="564" t="s">
        <v>2489</v>
      </c>
      <c r="J1372" s="566">
        <v>83474727221</v>
      </c>
    </row>
    <row r="1373" spans="1:10" ht="72">
      <c r="A1373" s="74" t="s">
        <v>446</v>
      </c>
      <c r="B1373" s="565"/>
      <c r="C1373" s="564" t="s">
        <v>2469</v>
      </c>
      <c r="D1373" s="564" t="s">
        <v>2470</v>
      </c>
      <c r="E1373" s="567" t="s">
        <v>1463</v>
      </c>
      <c r="F1373" s="564" t="s">
        <v>2490</v>
      </c>
      <c r="G1373" s="564" t="s">
        <v>1876</v>
      </c>
      <c r="H1373" s="564" t="s">
        <v>2154</v>
      </c>
      <c r="I1373" s="564" t="s">
        <v>2491</v>
      </c>
      <c r="J1373" s="566">
        <v>83474728322</v>
      </c>
    </row>
    <row r="1374" spans="1:10" ht="60">
      <c r="A1374" s="74" t="s">
        <v>446</v>
      </c>
      <c r="B1374" s="565"/>
      <c r="C1374" s="564"/>
      <c r="D1374" s="564" t="s">
        <v>2470</v>
      </c>
      <c r="E1374" s="567" t="s">
        <v>1463</v>
      </c>
      <c r="F1374" s="564" t="s">
        <v>2492</v>
      </c>
      <c r="G1374" s="564" t="s">
        <v>2493</v>
      </c>
      <c r="H1374" s="564" t="s">
        <v>2494</v>
      </c>
      <c r="I1374" s="564" t="s">
        <v>2495</v>
      </c>
      <c r="J1374" s="566">
        <v>83474725243</v>
      </c>
    </row>
    <row r="1375" spans="1:10" ht="60">
      <c r="A1375" s="74" t="s">
        <v>446</v>
      </c>
      <c r="B1375" s="565"/>
      <c r="C1375" s="564"/>
      <c r="D1375" s="564" t="s">
        <v>2470</v>
      </c>
      <c r="E1375" s="567" t="s">
        <v>1463</v>
      </c>
      <c r="F1375" s="564" t="s">
        <v>2496</v>
      </c>
      <c r="G1375" s="564" t="s">
        <v>2497</v>
      </c>
      <c r="H1375" s="564" t="s">
        <v>2498</v>
      </c>
      <c r="I1375" s="564" t="s">
        <v>2499</v>
      </c>
      <c r="J1375" s="566">
        <v>83474722038</v>
      </c>
    </row>
    <row r="1376" spans="1:10" ht="72">
      <c r="A1376" s="74" t="s">
        <v>446</v>
      </c>
      <c r="B1376" s="565"/>
      <c r="C1376" s="564" t="s">
        <v>2469</v>
      </c>
      <c r="D1376" s="564" t="s">
        <v>2470</v>
      </c>
      <c r="E1376" s="567" t="s">
        <v>1463</v>
      </c>
      <c r="F1376" s="564" t="s">
        <v>2500</v>
      </c>
      <c r="G1376" s="564" t="s">
        <v>2501</v>
      </c>
      <c r="H1376" s="564" t="s">
        <v>2502</v>
      </c>
      <c r="I1376" s="564" t="s">
        <v>2503</v>
      </c>
      <c r="J1376" s="566">
        <v>83474740926</v>
      </c>
    </row>
    <row r="1377" spans="1:10" ht="72">
      <c r="A1377" s="74" t="s">
        <v>446</v>
      </c>
      <c r="B1377" s="565"/>
      <c r="C1377" s="564" t="s">
        <v>2469</v>
      </c>
      <c r="D1377" s="564" t="s">
        <v>2470</v>
      </c>
      <c r="E1377" s="567" t="s">
        <v>1463</v>
      </c>
      <c r="F1377" s="564" t="s">
        <v>2504</v>
      </c>
      <c r="G1377" s="564" t="s">
        <v>2505</v>
      </c>
      <c r="H1377" s="564" t="s">
        <v>2506</v>
      </c>
      <c r="I1377" s="564" t="s">
        <v>1087</v>
      </c>
      <c r="J1377" s="566" t="s">
        <v>2507</v>
      </c>
    </row>
    <row r="1378" spans="1:10" ht="72">
      <c r="A1378" s="74" t="s">
        <v>446</v>
      </c>
      <c r="B1378" s="565"/>
      <c r="C1378" s="564" t="s">
        <v>2469</v>
      </c>
      <c r="D1378" s="564" t="s">
        <v>2470</v>
      </c>
      <c r="E1378" s="567" t="s">
        <v>1463</v>
      </c>
      <c r="F1378" s="564" t="s">
        <v>2508</v>
      </c>
      <c r="G1378" s="564" t="s">
        <v>2509</v>
      </c>
      <c r="H1378" s="564" t="s">
        <v>1979</v>
      </c>
      <c r="I1378" s="564" t="s">
        <v>2510</v>
      </c>
      <c r="J1378" s="566">
        <v>83474728250</v>
      </c>
    </row>
    <row r="1379" spans="1:10" ht="72">
      <c r="A1379" s="74" t="s">
        <v>446</v>
      </c>
      <c r="B1379" s="565"/>
      <c r="C1379" s="564" t="s">
        <v>2469</v>
      </c>
      <c r="D1379" s="564" t="s">
        <v>2470</v>
      </c>
      <c r="E1379" s="567" t="s">
        <v>1463</v>
      </c>
      <c r="F1379" s="564" t="s">
        <v>2511</v>
      </c>
      <c r="G1379" s="564" t="s">
        <v>2512</v>
      </c>
      <c r="H1379" s="564" t="s">
        <v>2513</v>
      </c>
      <c r="I1379" s="564" t="s">
        <v>2514</v>
      </c>
      <c r="J1379" s="566">
        <v>83474728841</v>
      </c>
    </row>
    <row r="1380" spans="1:10" ht="60">
      <c r="A1380" s="74" t="s">
        <v>446</v>
      </c>
      <c r="B1380" s="565"/>
      <c r="C1380" s="564"/>
      <c r="D1380" s="564" t="s">
        <v>2470</v>
      </c>
      <c r="E1380" s="567" t="s">
        <v>1463</v>
      </c>
      <c r="F1380" s="564" t="s">
        <v>2515</v>
      </c>
      <c r="G1380" s="564" t="s">
        <v>2516</v>
      </c>
      <c r="H1380" s="564" t="s">
        <v>1278</v>
      </c>
      <c r="I1380" s="564" t="s">
        <v>1859</v>
      </c>
      <c r="J1380" s="566">
        <v>83474721531</v>
      </c>
    </row>
    <row r="1381" spans="1:10" ht="48">
      <c r="A1381" s="74" t="s">
        <v>446</v>
      </c>
      <c r="B1381" s="565"/>
      <c r="C1381" s="564"/>
      <c r="D1381" s="564" t="s">
        <v>2470</v>
      </c>
      <c r="E1381" s="567" t="s">
        <v>1463</v>
      </c>
      <c r="F1381" s="564" t="s">
        <v>2517</v>
      </c>
      <c r="G1381" s="564" t="s">
        <v>2518</v>
      </c>
      <c r="H1381" s="564" t="s">
        <v>1120</v>
      </c>
      <c r="I1381" s="564" t="s">
        <v>2519</v>
      </c>
      <c r="J1381" s="566">
        <v>83474731022</v>
      </c>
    </row>
    <row r="1382" spans="1:10" ht="72">
      <c r="A1382" s="74" t="s">
        <v>446</v>
      </c>
      <c r="B1382" s="565"/>
      <c r="C1382" s="564" t="s">
        <v>2469</v>
      </c>
      <c r="D1382" s="564" t="s">
        <v>2470</v>
      </c>
      <c r="E1382" s="567" t="s">
        <v>1463</v>
      </c>
      <c r="F1382" s="564" t="s">
        <v>2520</v>
      </c>
      <c r="G1382" s="564" t="s">
        <v>2521</v>
      </c>
      <c r="H1382" s="564" t="s">
        <v>2522</v>
      </c>
      <c r="I1382" s="564" t="s">
        <v>2523</v>
      </c>
      <c r="J1382" s="566">
        <v>83474724521</v>
      </c>
    </row>
    <row r="1383" spans="1:10" ht="72">
      <c r="A1383" s="74" t="s">
        <v>446</v>
      </c>
      <c r="B1383" s="565"/>
      <c r="C1383" s="564" t="s">
        <v>2469</v>
      </c>
      <c r="D1383" s="564" t="s">
        <v>2470</v>
      </c>
      <c r="E1383" s="567" t="s">
        <v>1463</v>
      </c>
      <c r="F1383" s="564" t="s">
        <v>2524</v>
      </c>
      <c r="G1383" s="564" t="s">
        <v>2525</v>
      </c>
      <c r="H1383" s="564" t="s">
        <v>2526</v>
      </c>
      <c r="I1383" s="564" t="s">
        <v>2527</v>
      </c>
      <c r="J1383" s="566">
        <v>83474724227</v>
      </c>
    </row>
    <row r="1384" spans="1:10" ht="72">
      <c r="A1384" s="74" t="s">
        <v>446</v>
      </c>
      <c r="B1384" s="565"/>
      <c r="C1384" s="564" t="s">
        <v>2469</v>
      </c>
      <c r="D1384" s="564" t="s">
        <v>2470</v>
      </c>
      <c r="E1384" s="567" t="s">
        <v>1463</v>
      </c>
      <c r="F1384" s="564" t="s">
        <v>2528</v>
      </c>
      <c r="G1384" s="564" t="s">
        <v>2529</v>
      </c>
      <c r="H1384" s="564" t="s">
        <v>2530</v>
      </c>
      <c r="I1384" s="564" t="s">
        <v>2531</v>
      </c>
      <c r="J1384" s="566">
        <v>83474724449</v>
      </c>
    </row>
    <row r="1385" spans="1:10" ht="72">
      <c r="A1385" s="74" t="s">
        <v>446</v>
      </c>
      <c r="B1385" s="565"/>
      <c r="C1385" s="564" t="s">
        <v>2469</v>
      </c>
      <c r="D1385" s="564" t="s">
        <v>2470</v>
      </c>
      <c r="E1385" s="567" t="s">
        <v>1463</v>
      </c>
      <c r="F1385" s="564" t="s">
        <v>2532</v>
      </c>
      <c r="G1385" s="564" t="s">
        <v>2533</v>
      </c>
      <c r="H1385" s="564" t="s">
        <v>2534</v>
      </c>
      <c r="I1385" s="564" t="s">
        <v>2535</v>
      </c>
      <c r="J1385" s="566">
        <v>83474729543</v>
      </c>
    </row>
    <row r="1386" spans="1:10" ht="72">
      <c r="A1386" s="74" t="s">
        <v>446</v>
      </c>
      <c r="B1386" s="565"/>
      <c r="C1386" s="564" t="s">
        <v>2469</v>
      </c>
      <c r="D1386" s="564" t="s">
        <v>2470</v>
      </c>
      <c r="E1386" s="567" t="s">
        <v>1463</v>
      </c>
      <c r="F1386" s="564" t="s">
        <v>2536</v>
      </c>
      <c r="G1386" s="564" t="s">
        <v>2139</v>
      </c>
      <c r="H1386" s="564" t="s">
        <v>1402</v>
      </c>
      <c r="I1386" s="564" t="s">
        <v>2537</v>
      </c>
      <c r="J1386" s="566">
        <v>83474741625</v>
      </c>
    </row>
    <row r="1387" spans="1:10" ht="72">
      <c r="A1387" s="74" t="s">
        <v>446</v>
      </c>
      <c r="B1387" s="565"/>
      <c r="C1387" s="564" t="s">
        <v>2469</v>
      </c>
      <c r="D1387" s="564" t="s">
        <v>2470</v>
      </c>
      <c r="E1387" s="567" t="s">
        <v>1463</v>
      </c>
      <c r="F1387" s="564" t="s">
        <v>2538</v>
      </c>
      <c r="G1387" s="564" t="s">
        <v>2539</v>
      </c>
      <c r="H1387" s="564" t="s">
        <v>2540</v>
      </c>
      <c r="I1387" s="564" t="s">
        <v>2541</v>
      </c>
      <c r="J1387" s="566">
        <v>83474729817</v>
      </c>
    </row>
    <row r="1388" spans="1:10" ht="72">
      <c r="A1388" s="74" t="s">
        <v>446</v>
      </c>
      <c r="B1388" s="565"/>
      <c r="C1388" s="564" t="s">
        <v>2469</v>
      </c>
      <c r="D1388" s="564" t="s">
        <v>2470</v>
      </c>
      <c r="E1388" s="567" t="s">
        <v>1463</v>
      </c>
      <c r="F1388" s="564" t="s">
        <v>2542</v>
      </c>
      <c r="G1388" s="564" t="s">
        <v>2543</v>
      </c>
      <c r="H1388" s="564" t="s">
        <v>2480</v>
      </c>
      <c r="I1388" s="564" t="s">
        <v>2544</v>
      </c>
      <c r="J1388" s="566">
        <v>83474741712</v>
      </c>
    </row>
    <row r="1389" spans="1:10" ht="72">
      <c r="A1389" s="74" t="s">
        <v>446</v>
      </c>
      <c r="B1389" s="565"/>
      <c r="C1389" s="564" t="s">
        <v>2469</v>
      </c>
      <c r="D1389" s="564" t="s">
        <v>2470</v>
      </c>
      <c r="E1389" s="567" t="s">
        <v>1463</v>
      </c>
      <c r="F1389" s="564" t="s">
        <v>2545</v>
      </c>
      <c r="G1389" s="564" t="s">
        <v>2546</v>
      </c>
      <c r="H1389" s="564" t="s">
        <v>2547</v>
      </c>
      <c r="I1389" s="564" t="s">
        <v>2548</v>
      </c>
      <c r="J1389" s="566">
        <v>83474741695</v>
      </c>
    </row>
    <row r="1390" spans="1:10" ht="72">
      <c r="A1390" s="74" t="s">
        <v>446</v>
      </c>
      <c r="B1390" s="565"/>
      <c r="C1390" s="564" t="s">
        <v>2469</v>
      </c>
      <c r="D1390" s="564" t="s">
        <v>2470</v>
      </c>
      <c r="E1390" s="567" t="s">
        <v>1463</v>
      </c>
      <c r="F1390" s="564" t="s">
        <v>6486</v>
      </c>
      <c r="G1390" s="564" t="s">
        <v>2550</v>
      </c>
      <c r="H1390" s="564" t="s">
        <v>2551</v>
      </c>
      <c r="I1390" s="564" t="s">
        <v>2552</v>
      </c>
      <c r="J1390" s="566">
        <v>83474741835</v>
      </c>
    </row>
    <row r="1391" spans="1:10" ht="72">
      <c r="A1391" s="74" t="s">
        <v>446</v>
      </c>
      <c r="B1391" s="565"/>
      <c r="C1391" s="564" t="s">
        <v>2469</v>
      </c>
      <c r="D1391" s="564" t="s">
        <v>2470</v>
      </c>
      <c r="E1391" s="567" t="s">
        <v>1463</v>
      </c>
      <c r="F1391" s="564" t="s">
        <v>2553</v>
      </c>
      <c r="G1391" s="564"/>
      <c r="H1391" s="564"/>
      <c r="I1391" s="564"/>
      <c r="J1391" s="566" t="s">
        <v>2554</v>
      </c>
    </row>
    <row r="1392" spans="1:10" ht="72">
      <c r="A1392" s="74" t="s">
        <v>446</v>
      </c>
      <c r="B1392" s="565"/>
      <c r="C1392" s="564" t="s">
        <v>2469</v>
      </c>
      <c r="D1392" s="564" t="s">
        <v>2470</v>
      </c>
      <c r="E1392" s="567" t="s">
        <v>1463</v>
      </c>
      <c r="F1392" s="564" t="s">
        <v>2555</v>
      </c>
      <c r="G1392" s="564" t="s">
        <v>2556</v>
      </c>
      <c r="H1392" s="564" t="s">
        <v>2557</v>
      </c>
      <c r="I1392" s="564" t="s">
        <v>1135</v>
      </c>
      <c r="J1392" s="566">
        <v>83474741980</v>
      </c>
    </row>
    <row r="1393" spans="1:10" ht="72">
      <c r="A1393" s="74" t="s">
        <v>446</v>
      </c>
      <c r="B1393" s="565"/>
      <c r="C1393" s="564" t="s">
        <v>2469</v>
      </c>
      <c r="D1393" s="564" t="s">
        <v>2470</v>
      </c>
      <c r="E1393" s="567" t="s">
        <v>1463</v>
      </c>
      <c r="F1393" s="564" t="s">
        <v>2558</v>
      </c>
      <c r="G1393" s="564" t="s">
        <v>2559</v>
      </c>
      <c r="H1393" s="564" t="s">
        <v>2560</v>
      </c>
      <c r="I1393" s="564" t="s">
        <v>2561</v>
      </c>
      <c r="J1393" s="566">
        <v>83474723828</v>
      </c>
    </row>
    <row r="1394" spans="1:10" ht="72">
      <c r="A1394" s="74" t="s">
        <v>446</v>
      </c>
      <c r="B1394" s="565"/>
      <c r="C1394" s="564" t="s">
        <v>2469</v>
      </c>
      <c r="D1394" s="564" t="s">
        <v>2470</v>
      </c>
      <c r="E1394" s="567" t="s">
        <v>1463</v>
      </c>
      <c r="F1394" s="564" t="s">
        <v>2562</v>
      </c>
      <c r="G1394" s="564" t="s">
        <v>2563</v>
      </c>
      <c r="H1394" s="564" t="s">
        <v>2564</v>
      </c>
      <c r="I1394" s="564" t="s">
        <v>2565</v>
      </c>
      <c r="J1394" s="566">
        <v>83474731043</v>
      </c>
    </row>
    <row r="1395" spans="1:10" ht="72">
      <c r="A1395" s="74" t="s">
        <v>446</v>
      </c>
      <c r="B1395" s="565"/>
      <c r="C1395" s="564" t="s">
        <v>2469</v>
      </c>
      <c r="D1395" s="564" t="s">
        <v>2470</v>
      </c>
      <c r="E1395" s="567" t="s">
        <v>1463</v>
      </c>
      <c r="F1395" s="564" t="s">
        <v>2566</v>
      </c>
      <c r="G1395" s="564" t="s">
        <v>2567</v>
      </c>
      <c r="H1395" s="564" t="s">
        <v>2568</v>
      </c>
      <c r="I1395" s="564" t="s">
        <v>2569</v>
      </c>
      <c r="J1395" s="566">
        <v>83474728496</v>
      </c>
    </row>
    <row r="1396" spans="1:10" ht="72">
      <c r="A1396" s="74" t="s">
        <v>446</v>
      </c>
      <c r="B1396" s="565"/>
      <c r="C1396" s="564" t="s">
        <v>2469</v>
      </c>
      <c r="D1396" s="564" t="s">
        <v>2470</v>
      </c>
      <c r="E1396" s="567" t="s">
        <v>1463</v>
      </c>
      <c r="F1396" s="564" t="s">
        <v>2570</v>
      </c>
      <c r="G1396" s="564" t="s">
        <v>2571</v>
      </c>
      <c r="H1396" s="564" t="s">
        <v>2572</v>
      </c>
      <c r="I1396" s="564" t="s">
        <v>2573</v>
      </c>
      <c r="J1396" s="566">
        <v>83474721071</v>
      </c>
    </row>
    <row r="1397" spans="1:10" ht="72">
      <c r="A1397" s="74" t="s">
        <v>446</v>
      </c>
      <c r="B1397" s="565"/>
      <c r="C1397" s="564" t="s">
        <v>2469</v>
      </c>
      <c r="D1397" s="564" t="s">
        <v>2470</v>
      </c>
      <c r="E1397" s="567" t="s">
        <v>1463</v>
      </c>
      <c r="F1397" s="564" t="s">
        <v>2574</v>
      </c>
      <c r="G1397" s="564" t="s">
        <v>2575</v>
      </c>
      <c r="H1397" s="564" t="s">
        <v>1704</v>
      </c>
      <c r="I1397" s="564" t="s">
        <v>2576</v>
      </c>
      <c r="J1397" s="566">
        <v>83474741454</v>
      </c>
    </row>
    <row r="1398" spans="1:10" ht="72">
      <c r="A1398" s="74" t="s">
        <v>446</v>
      </c>
      <c r="B1398" s="565"/>
      <c r="C1398" s="564" t="s">
        <v>2469</v>
      </c>
      <c r="D1398" s="564" t="s">
        <v>2470</v>
      </c>
      <c r="E1398" s="567" t="s">
        <v>1463</v>
      </c>
      <c r="F1398" s="564" t="s">
        <v>2577</v>
      </c>
      <c r="G1398" s="564" t="s">
        <v>2578</v>
      </c>
      <c r="H1398" s="564" t="s">
        <v>2135</v>
      </c>
      <c r="I1398" s="564" t="s">
        <v>2579</v>
      </c>
      <c r="J1398" s="566">
        <v>83474731655</v>
      </c>
    </row>
    <row r="1399" spans="1:10" ht="72">
      <c r="A1399" s="74" t="s">
        <v>446</v>
      </c>
      <c r="B1399" s="565"/>
      <c r="C1399" s="564" t="s">
        <v>2469</v>
      </c>
      <c r="D1399" s="564" t="s">
        <v>2470</v>
      </c>
      <c r="E1399" s="567" t="s">
        <v>1463</v>
      </c>
      <c r="F1399" s="564" t="s">
        <v>6487</v>
      </c>
      <c r="G1399" s="564" t="s">
        <v>2581</v>
      </c>
      <c r="H1399" s="564" t="s">
        <v>2582</v>
      </c>
      <c r="I1399" s="564" t="s">
        <v>2583</v>
      </c>
      <c r="J1399" s="566">
        <v>83474741841</v>
      </c>
    </row>
    <row r="1400" spans="1:10" ht="72">
      <c r="A1400" s="74" t="s">
        <v>446</v>
      </c>
      <c r="B1400" s="565"/>
      <c r="C1400" s="564" t="s">
        <v>2469</v>
      </c>
      <c r="D1400" s="564" t="s">
        <v>2470</v>
      </c>
      <c r="E1400" s="567" t="s">
        <v>1463</v>
      </c>
      <c r="F1400" s="564" t="s">
        <v>2584</v>
      </c>
      <c r="G1400" s="564" t="s">
        <v>2585</v>
      </c>
      <c r="H1400" s="564" t="s">
        <v>2586</v>
      </c>
      <c r="I1400" s="564" t="s">
        <v>1180</v>
      </c>
      <c r="J1400" s="566">
        <v>83474729325</v>
      </c>
    </row>
    <row r="1401" spans="1:10" ht="72">
      <c r="A1401" s="74" t="s">
        <v>446</v>
      </c>
      <c r="B1401" s="565"/>
      <c r="C1401" s="564" t="s">
        <v>2469</v>
      </c>
      <c r="D1401" s="564" t="s">
        <v>2470</v>
      </c>
      <c r="E1401" s="567" t="s">
        <v>2587</v>
      </c>
      <c r="F1401" s="564" t="s">
        <v>2588</v>
      </c>
      <c r="G1401" s="564" t="s">
        <v>2589</v>
      </c>
      <c r="H1401" s="564" t="s">
        <v>1094</v>
      </c>
      <c r="I1401" s="564" t="s">
        <v>2590</v>
      </c>
      <c r="J1401" s="566">
        <v>83474723503</v>
      </c>
    </row>
    <row r="1402" spans="1:10" ht="72">
      <c r="A1402" s="74" t="s">
        <v>446</v>
      </c>
      <c r="B1402" s="565"/>
      <c r="C1402" s="564" t="s">
        <v>2469</v>
      </c>
      <c r="D1402" s="564" t="s">
        <v>2470</v>
      </c>
      <c r="E1402" s="567" t="s">
        <v>2587</v>
      </c>
      <c r="F1402" s="564" t="s">
        <v>6488</v>
      </c>
      <c r="G1402" s="564" t="s">
        <v>2592</v>
      </c>
      <c r="H1402" s="564" t="s">
        <v>2593</v>
      </c>
      <c r="I1402" s="564" t="s">
        <v>2594</v>
      </c>
      <c r="J1402" s="566">
        <v>83474724417</v>
      </c>
    </row>
    <row r="1403" spans="1:10" ht="72">
      <c r="A1403" s="74" t="s">
        <v>446</v>
      </c>
      <c r="B1403" s="565"/>
      <c r="C1403" s="564" t="s">
        <v>2469</v>
      </c>
      <c r="D1403" s="564" t="s">
        <v>2470</v>
      </c>
      <c r="E1403" s="567" t="s">
        <v>2587</v>
      </c>
      <c r="F1403" s="564" t="s">
        <v>2595</v>
      </c>
      <c r="G1403" s="564" t="s">
        <v>2596</v>
      </c>
      <c r="H1403" s="564" t="s">
        <v>2498</v>
      </c>
      <c r="I1403" s="564" t="s">
        <v>2537</v>
      </c>
      <c r="J1403" s="566">
        <v>83474726203</v>
      </c>
    </row>
    <row r="1404" spans="1:10" ht="72">
      <c r="A1404" s="74" t="s">
        <v>446</v>
      </c>
      <c r="B1404" s="565"/>
      <c r="C1404" s="564" t="s">
        <v>2469</v>
      </c>
      <c r="D1404" s="564" t="s">
        <v>2470</v>
      </c>
      <c r="E1404" s="567" t="s">
        <v>2587</v>
      </c>
      <c r="F1404" s="564" t="s">
        <v>2597</v>
      </c>
      <c r="G1404" s="564" t="s">
        <v>2598</v>
      </c>
      <c r="H1404" s="564" t="s">
        <v>2599</v>
      </c>
      <c r="I1404" s="564" t="s">
        <v>2600</v>
      </c>
      <c r="J1404" s="566">
        <v>83474729145</v>
      </c>
    </row>
    <row r="1405" spans="1:10" ht="72">
      <c r="A1405" s="74" t="s">
        <v>446</v>
      </c>
      <c r="B1405" s="565"/>
      <c r="C1405" s="564" t="s">
        <v>2469</v>
      </c>
      <c r="D1405" s="564" t="s">
        <v>2470</v>
      </c>
      <c r="E1405" s="567" t="s">
        <v>1463</v>
      </c>
      <c r="F1405" s="564" t="s">
        <v>2601</v>
      </c>
      <c r="G1405" s="564" t="s">
        <v>2602</v>
      </c>
      <c r="H1405" s="564" t="s">
        <v>2603</v>
      </c>
      <c r="I1405" s="564" t="s">
        <v>2604</v>
      </c>
      <c r="J1405" s="566">
        <v>89279224581</v>
      </c>
    </row>
    <row r="1406" spans="1:10" ht="60">
      <c r="A1406" s="74" t="s">
        <v>6046</v>
      </c>
      <c r="B1406" s="565">
        <v>12092</v>
      </c>
      <c r="C1406" s="564" t="s">
        <v>6489</v>
      </c>
      <c r="D1406" s="564" t="s">
        <v>6491</v>
      </c>
      <c r="E1406" s="567" t="s">
        <v>917</v>
      </c>
      <c r="F1406" s="564" t="s">
        <v>6492</v>
      </c>
      <c r="G1406" s="564" t="s">
        <v>6490</v>
      </c>
      <c r="H1406" s="564" t="s">
        <v>6236</v>
      </c>
      <c r="I1406" s="564" t="s">
        <v>2765</v>
      </c>
      <c r="J1406" s="566" t="s">
        <v>6493</v>
      </c>
    </row>
    <row r="1407" spans="1:10" ht="48">
      <c r="A1407" s="74" t="s">
        <v>6046</v>
      </c>
      <c r="B1407" s="565">
        <v>12092</v>
      </c>
      <c r="C1407" s="564" t="s">
        <v>6489</v>
      </c>
      <c r="D1407" s="564" t="s">
        <v>6491</v>
      </c>
      <c r="E1407" s="567" t="s">
        <v>917</v>
      </c>
      <c r="F1407" s="564" t="s">
        <v>6494</v>
      </c>
      <c r="G1407" s="564" t="s">
        <v>6490</v>
      </c>
      <c r="H1407" s="564" t="s">
        <v>6236</v>
      </c>
      <c r="I1407" s="564" t="s">
        <v>2765</v>
      </c>
      <c r="J1407" s="566" t="s">
        <v>6493</v>
      </c>
    </row>
    <row r="1408" spans="1:10" ht="89.25">
      <c r="A1408" s="597" t="s">
        <v>5944</v>
      </c>
      <c r="B1408" s="589"/>
      <c r="C1408" s="589" t="s">
        <v>6495</v>
      </c>
      <c r="D1408" s="589" t="s">
        <v>6496</v>
      </c>
      <c r="E1408" s="589" t="s">
        <v>917</v>
      </c>
      <c r="F1408" s="590" t="s">
        <v>6497</v>
      </c>
      <c r="G1408" s="590" t="s">
        <v>6498</v>
      </c>
      <c r="H1408" s="590" t="s">
        <v>2473</v>
      </c>
      <c r="I1408" s="590" t="s">
        <v>6499</v>
      </c>
      <c r="J1408" s="591">
        <v>83475821843</v>
      </c>
    </row>
    <row r="1409" spans="1:10" ht="89.25">
      <c r="A1409" s="597" t="s">
        <v>5944</v>
      </c>
      <c r="B1409" s="589"/>
      <c r="C1409" s="589" t="s">
        <v>6495</v>
      </c>
      <c r="D1409" s="589" t="s">
        <v>6496</v>
      </c>
      <c r="E1409" s="588" t="s">
        <v>937</v>
      </c>
      <c r="F1409" s="590" t="s">
        <v>6497</v>
      </c>
      <c r="G1409" s="590" t="s">
        <v>2313</v>
      </c>
      <c r="H1409" s="590" t="s">
        <v>3158</v>
      </c>
      <c r="I1409" s="590" t="s">
        <v>2178</v>
      </c>
      <c r="J1409" s="591">
        <v>83475821767</v>
      </c>
    </row>
    <row r="1410" spans="1:10" ht="89.25">
      <c r="A1410" s="597" t="s">
        <v>5944</v>
      </c>
      <c r="B1410" s="589"/>
      <c r="C1410" s="589" t="s">
        <v>6495</v>
      </c>
      <c r="D1410" s="589" t="s">
        <v>6496</v>
      </c>
      <c r="E1410" s="588" t="s">
        <v>938</v>
      </c>
      <c r="F1410" s="588" t="s">
        <v>6497</v>
      </c>
      <c r="G1410" s="590" t="s">
        <v>6500</v>
      </c>
      <c r="H1410" s="590" t="s">
        <v>6501</v>
      </c>
      <c r="I1410" s="590" t="s">
        <v>6502</v>
      </c>
      <c r="J1410" s="591">
        <v>83475821877</v>
      </c>
    </row>
    <row r="1411" spans="1:10" ht="89.25">
      <c r="A1411" s="597" t="s">
        <v>5944</v>
      </c>
      <c r="B1411" s="589"/>
      <c r="C1411" s="589" t="s">
        <v>6495</v>
      </c>
      <c r="D1411" s="589" t="s">
        <v>6496</v>
      </c>
      <c r="E1411" s="592" t="s">
        <v>6503</v>
      </c>
      <c r="F1411" s="592" t="s">
        <v>6504</v>
      </c>
      <c r="G1411" s="588" t="s">
        <v>6505</v>
      </c>
      <c r="H1411" s="588" t="s">
        <v>2719</v>
      </c>
      <c r="I1411" s="588" t="s">
        <v>6506</v>
      </c>
      <c r="J1411" s="588" t="s">
        <v>6507</v>
      </c>
    </row>
    <row r="1412" spans="1:10" ht="89.25">
      <c r="A1412" s="597" t="s">
        <v>5944</v>
      </c>
      <c r="B1412" s="589"/>
      <c r="C1412" s="589" t="s">
        <v>6495</v>
      </c>
      <c r="D1412" s="589" t="s">
        <v>6496</v>
      </c>
      <c r="E1412" s="593" t="s">
        <v>6508</v>
      </c>
      <c r="F1412" s="594" t="s">
        <v>6509</v>
      </c>
      <c r="G1412" s="594" t="s">
        <v>6510</v>
      </c>
      <c r="H1412" s="594" t="s">
        <v>1120</v>
      </c>
      <c r="I1412" s="594" t="s">
        <v>6511</v>
      </c>
      <c r="J1412" s="594" t="s">
        <v>6512</v>
      </c>
    </row>
    <row r="1413" spans="1:10" ht="89.25">
      <c r="A1413" s="597" t="s">
        <v>5944</v>
      </c>
      <c r="B1413" s="589"/>
      <c r="C1413" s="589" t="s">
        <v>6495</v>
      </c>
      <c r="D1413" s="589" t="s">
        <v>6496</v>
      </c>
      <c r="E1413" s="592" t="s">
        <v>6513</v>
      </c>
      <c r="F1413" s="592" t="s">
        <v>6514</v>
      </c>
      <c r="G1413" s="594" t="s">
        <v>5991</v>
      </c>
      <c r="H1413" s="594" t="s">
        <v>1979</v>
      </c>
      <c r="I1413" s="594" t="s">
        <v>6515</v>
      </c>
      <c r="J1413" s="594" t="s">
        <v>6516</v>
      </c>
    </row>
    <row r="1414" spans="1:10" ht="102">
      <c r="A1414" s="597" t="s">
        <v>5944</v>
      </c>
      <c r="B1414" s="589"/>
      <c r="C1414" s="589" t="s">
        <v>6495</v>
      </c>
      <c r="D1414" s="589" t="s">
        <v>6496</v>
      </c>
      <c r="E1414" s="594" t="s">
        <v>6517</v>
      </c>
      <c r="F1414" s="592" t="s">
        <v>6518</v>
      </c>
      <c r="G1414" s="594" t="s">
        <v>6519</v>
      </c>
      <c r="H1414" s="594" t="s">
        <v>6520</v>
      </c>
      <c r="I1414" s="594" t="s">
        <v>2206</v>
      </c>
      <c r="J1414" s="594" t="s">
        <v>6521</v>
      </c>
    </row>
    <row r="1415" spans="1:10" ht="102">
      <c r="A1415" s="597" t="s">
        <v>5944</v>
      </c>
      <c r="B1415" s="589"/>
      <c r="C1415" s="589" t="s">
        <v>6495</v>
      </c>
      <c r="D1415" s="589" t="s">
        <v>6496</v>
      </c>
      <c r="E1415" s="592" t="s">
        <v>6522</v>
      </c>
      <c r="F1415" s="592" t="s">
        <v>6523</v>
      </c>
      <c r="G1415" s="594" t="s">
        <v>2971</v>
      </c>
      <c r="H1415" s="594" t="s">
        <v>1140</v>
      </c>
      <c r="I1415" s="594" t="s">
        <v>6524</v>
      </c>
      <c r="J1415" s="594" t="s">
        <v>6525</v>
      </c>
    </row>
    <row r="1416" spans="1:10" ht="102">
      <c r="A1416" s="597" t="s">
        <v>5944</v>
      </c>
      <c r="B1416" s="589"/>
      <c r="C1416" s="589" t="s">
        <v>6495</v>
      </c>
      <c r="D1416" s="589" t="s">
        <v>6496</v>
      </c>
      <c r="E1416" s="592" t="s">
        <v>6526</v>
      </c>
      <c r="F1416" s="592" t="s">
        <v>6527</v>
      </c>
      <c r="G1416" s="594" t="s">
        <v>6528</v>
      </c>
      <c r="H1416" s="594" t="s">
        <v>3699</v>
      </c>
      <c r="I1416" s="594" t="s">
        <v>6529</v>
      </c>
      <c r="J1416" s="594" t="s">
        <v>6530</v>
      </c>
    </row>
    <row r="1417" spans="1:10" ht="102">
      <c r="A1417" s="597" t="s">
        <v>5944</v>
      </c>
      <c r="B1417" s="589"/>
      <c r="C1417" s="589" t="s">
        <v>6495</v>
      </c>
      <c r="D1417" s="589" t="s">
        <v>6496</v>
      </c>
      <c r="E1417" s="594" t="s">
        <v>6526</v>
      </c>
      <c r="F1417" s="592" t="s">
        <v>6531</v>
      </c>
      <c r="G1417" s="594" t="s">
        <v>6532</v>
      </c>
      <c r="H1417" s="594" t="s">
        <v>6533</v>
      </c>
      <c r="I1417" s="594" t="s">
        <v>1566</v>
      </c>
      <c r="J1417" s="594" t="s">
        <v>6534</v>
      </c>
    </row>
    <row r="1418" spans="1:10" ht="89.25">
      <c r="A1418" s="597" t="s">
        <v>5944</v>
      </c>
      <c r="B1418" s="589"/>
      <c r="C1418" s="589" t="s">
        <v>6495</v>
      </c>
      <c r="D1418" s="589" t="s">
        <v>6496</v>
      </c>
      <c r="E1418" s="594" t="s">
        <v>6526</v>
      </c>
      <c r="F1418" s="592" t="s">
        <v>6535</v>
      </c>
      <c r="G1418" s="594" t="s">
        <v>6536</v>
      </c>
      <c r="H1418" s="594" t="s">
        <v>6537</v>
      </c>
      <c r="I1418" s="594" t="s">
        <v>6538</v>
      </c>
      <c r="J1418" s="594" t="s">
        <v>6539</v>
      </c>
    </row>
    <row r="1419" spans="1:10" ht="114.75">
      <c r="A1419" s="597" t="s">
        <v>5944</v>
      </c>
      <c r="B1419" s="589"/>
      <c r="C1419" s="589" t="s">
        <v>6495</v>
      </c>
      <c r="D1419" s="589" t="s">
        <v>6496</v>
      </c>
      <c r="E1419" s="594" t="s">
        <v>6526</v>
      </c>
      <c r="F1419" s="592" t="s">
        <v>6540</v>
      </c>
      <c r="G1419" s="594" t="s">
        <v>6500</v>
      </c>
      <c r="H1419" s="594" t="s">
        <v>6541</v>
      </c>
      <c r="I1419" s="594" t="s">
        <v>6542</v>
      </c>
      <c r="J1419" s="594" t="s">
        <v>6543</v>
      </c>
    </row>
    <row r="1420" spans="1:10" ht="89.25">
      <c r="A1420" s="597" t="s">
        <v>5944</v>
      </c>
      <c r="B1420" s="589"/>
      <c r="C1420" s="589" t="s">
        <v>6495</v>
      </c>
      <c r="D1420" s="589" t="s">
        <v>6496</v>
      </c>
      <c r="E1420" s="594" t="s">
        <v>6526</v>
      </c>
      <c r="F1420" s="592" t="s">
        <v>6544</v>
      </c>
      <c r="G1420" s="594" t="s">
        <v>6545</v>
      </c>
      <c r="H1420" s="594" t="s">
        <v>1704</v>
      </c>
      <c r="I1420" s="594" t="s">
        <v>2715</v>
      </c>
      <c r="J1420" s="594" t="s">
        <v>6546</v>
      </c>
    </row>
    <row r="1421" spans="1:10" ht="89.25">
      <c r="A1421" s="597" t="s">
        <v>5944</v>
      </c>
      <c r="B1421" s="589"/>
      <c r="C1421" s="589" t="s">
        <v>6495</v>
      </c>
      <c r="D1421" s="589" t="s">
        <v>6496</v>
      </c>
      <c r="E1421" s="594" t="s">
        <v>6526</v>
      </c>
      <c r="F1421" s="592" t="s">
        <v>6547</v>
      </c>
      <c r="G1421" s="594" t="s">
        <v>1255</v>
      </c>
      <c r="H1421" s="594" t="s">
        <v>6548</v>
      </c>
      <c r="I1421" s="594" t="s">
        <v>6549</v>
      </c>
      <c r="J1421" s="594" t="s">
        <v>6550</v>
      </c>
    </row>
    <row r="1422" spans="1:10" ht="89.25">
      <c r="A1422" s="597" t="s">
        <v>5944</v>
      </c>
      <c r="B1422" s="589"/>
      <c r="C1422" s="589" t="s">
        <v>6495</v>
      </c>
      <c r="D1422" s="589" t="s">
        <v>6496</v>
      </c>
      <c r="E1422" s="594" t="s">
        <v>6526</v>
      </c>
      <c r="F1422" s="592" t="s">
        <v>6551</v>
      </c>
      <c r="G1422" s="594" t="s">
        <v>6552</v>
      </c>
      <c r="H1422" s="594" t="s">
        <v>6553</v>
      </c>
      <c r="I1422" s="594" t="s">
        <v>6554</v>
      </c>
      <c r="J1422" s="594" t="s">
        <v>6555</v>
      </c>
    </row>
    <row r="1423" spans="1:10" ht="102">
      <c r="A1423" s="597" t="s">
        <v>5944</v>
      </c>
      <c r="B1423" s="589"/>
      <c r="C1423" s="589" t="s">
        <v>6495</v>
      </c>
      <c r="D1423" s="589" t="s">
        <v>6496</v>
      </c>
      <c r="E1423" s="594" t="s">
        <v>6526</v>
      </c>
      <c r="F1423" s="592" t="s">
        <v>6556</v>
      </c>
      <c r="G1423" s="588" t="s">
        <v>6557</v>
      </c>
      <c r="H1423" s="588" t="s">
        <v>3103</v>
      </c>
      <c r="I1423" s="588" t="s">
        <v>2178</v>
      </c>
      <c r="J1423" s="588" t="s">
        <v>6558</v>
      </c>
    </row>
    <row r="1424" spans="1:10" ht="89.25">
      <c r="A1424" s="597" t="s">
        <v>5944</v>
      </c>
      <c r="B1424" s="589"/>
      <c r="C1424" s="589" t="s">
        <v>6495</v>
      </c>
      <c r="D1424" s="589" t="s">
        <v>6496</v>
      </c>
      <c r="E1424" s="594" t="s">
        <v>6526</v>
      </c>
      <c r="F1424" s="594" t="s">
        <v>6559</v>
      </c>
      <c r="G1424" s="588" t="s">
        <v>6560</v>
      </c>
      <c r="H1424" s="588" t="s">
        <v>6561</v>
      </c>
      <c r="I1424" s="595" t="s">
        <v>6562</v>
      </c>
      <c r="J1424" s="588" t="s">
        <v>6563</v>
      </c>
    </row>
    <row r="1425" spans="1:10" ht="89.25">
      <c r="A1425" s="597" t="s">
        <v>5944</v>
      </c>
      <c r="B1425" s="589"/>
      <c r="C1425" s="589" t="s">
        <v>6495</v>
      </c>
      <c r="D1425" s="589" t="s">
        <v>6496</v>
      </c>
      <c r="E1425" s="594" t="s">
        <v>6526</v>
      </c>
      <c r="F1425" s="592" t="s">
        <v>6564</v>
      </c>
      <c r="G1425" s="588" t="s">
        <v>6565</v>
      </c>
      <c r="H1425" s="588" t="s">
        <v>6566</v>
      </c>
      <c r="I1425" s="588" t="s">
        <v>2541</v>
      </c>
      <c r="J1425" s="588" t="s">
        <v>6567</v>
      </c>
    </row>
    <row r="1426" spans="1:10" ht="89.25">
      <c r="A1426" s="597" t="s">
        <v>5944</v>
      </c>
      <c r="B1426" s="589"/>
      <c r="C1426" s="589" t="s">
        <v>6495</v>
      </c>
      <c r="D1426" s="589" t="s">
        <v>6496</v>
      </c>
      <c r="E1426" s="594" t="s">
        <v>6526</v>
      </c>
      <c r="F1426" s="592" t="s">
        <v>6568</v>
      </c>
      <c r="G1426" s="588" t="s">
        <v>6569</v>
      </c>
      <c r="H1426" s="588" t="s">
        <v>3241</v>
      </c>
      <c r="I1426" s="588" t="s">
        <v>6570</v>
      </c>
      <c r="J1426" s="588" t="s">
        <v>6571</v>
      </c>
    </row>
    <row r="1427" spans="1:10" ht="89.25">
      <c r="A1427" s="597" t="s">
        <v>5944</v>
      </c>
      <c r="B1427" s="589"/>
      <c r="C1427" s="589" t="s">
        <v>6495</v>
      </c>
      <c r="D1427" s="589" t="s">
        <v>6496</v>
      </c>
      <c r="E1427" s="594" t="s">
        <v>6526</v>
      </c>
      <c r="F1427" s="592" t="s">
        <v>6572</v>
      </c>
      <c r="G1427" s="588" t="s">
        <v>6573</v>
      </c>
      <c r="H1427" s="588" t="s">
        <v>1210</v>
      </c>
      <c r="I1427" s="588" t="s">
        <v>6574</v>
      </c>
      <c r="J1427" s="588" t="s">
        <v>6575</v>
      </c>
    </row>
    <row r="1428" spans="1:10" ht="89.25">
      <c r="A1428" s="597" t="s">
        <v>5944</v>
      </c>
      <c r="B1428" s="589"/>
      <c r="C1428" s="589" t="s">
        <v>6495</v>
      </c>
      <c r="D1428" s="589" t="s">
        <v>6496</v>
      </c>
      <c r="E1428" s="594" t="s">
        <v>6526</v>
      </c>
      <c r="F1428" s="592" t="s">
        <v>6576</v>
      </c>
      <c r="G1428" s="588" t="s">
        <v>6577</v>
      </c>
      <c r="H1428" s="588" t="s">
        <v>6578</v>
      </c>
      <c r="I1428" s="588" t="s">
        <v>6579</v>
      </c>
      <c r="J1428" s="588" t="s">
        <v>6580</v>
      </c>
    </row>
    <row r="1429" spans="1:10" ht="89.25">
      <c r="A1429" s="597" t="s">
        <v>5944</v>
      </c>
      <c r="B1429" s="589"/>
      <c r="C1429" s="589" t="s">
        <v>6495</v>
      </c>
      <c r="D1429" s="589" t="s">
        <v>6496</v>
      </c>
      <c r="E1429" s="594" t="s">
        <v>6526</v>
      </c>
      <c r="F1429" s="592" t="s">
        <v>6581</v>
      </c>
      <c r="G1429" s="588" t="s">
        <v>6582</v>
      </c>
      <c r="H1429" s="588" t="s">
        <v>6583</v>
      </c>
      <c r="I1429" s="588" t="s">
        <v>6584</v>
      </c>
      <c r="J1429" s="588" t="s">
        <v>6585</v>
      </c>
    </row>
    <row r="1430" spans="1:10" ht="102">
      <c r="A1430" s="597" t="s">
        <v>5944</v>
      </c>
      <c r="B1430" s="589"/>
      <c r="C1430" s="589" t="s">
        <v>6495</v>
      </c>
      <c r="D1430" s="589" t="s">
        <v>6496</v>
      </c>
      <c r="E1430" s="594" t="s">
        <v>6526</v>
      </c>
      <c r="F1430" s="592" t="s">
        <v>6586</v>
      </c>
      <c r="G1430" s="588" t="s">
        <v>6587</v>
      </c>
      <c r="H1430" s="588" t="s">
        <v>3371</v>
      </c>
      <c r="I1430" s="588" t="s">
        <v>2178</v>
      </c>
      <c r="J1430" s="588" t="s">
        <v>6588</v>
      </c>
    </row>
    <row r="1431" spans="1:10" ht="89.25">
      <c r="A1431" s="597" t="s">
        <v>5944</v>
      </c>
      <c r="B1431" s="589"/>
      <c r="C1431" s="589" t="s">
        <v>6495</v>
      </c>
      <c r="D1431" s="589" t="s">
        <v>6496</v>
      </c>
      <c r="E1431" s="594" t="s">
        <v>6526</v>
      </c>
      <c r="F1431" s="592" t="s">
        <v>6589</v>
      </c>
      <c r="G1431" s="588" t="s">
        <v>6590</v>
      </c>
      <c r="H1431" s="588" t="s">
        <v>6591</v>
      </c>
      <c r="I1431" s="595" t="s">
        <v>6592</v>
      </c>
      <c r="J1431" s="588" t="s">
        <v>6593</v>
      </c>
    </row>
    <row r="1432" spans="1:10" ht="114.75">
      <c r="A1432" s="597" t="s">
        <v>5944</v>
      </c>
      <c r="B1432" s="589"/>
      <c r="C1432" s="589" t="s">
        <v>6495</v>
      </c>
      <c r="D1432" s="589" t="s">
        <v>6496</v>
      </c>
      <c r="E1432" s="594" t="s">
        <v>6526</v>
      </c>
      <c r="F1432" s="592" t="s">
        <v>6594</v>
      </c>
      <c r="G1432" s="588" t="s">
        <v>6595</v>
      </c>
      <c r="H1432" s="588" t="s">
        <v>920</v>
      </c>
      <c r="I1432" s="588" t="s">
        <v>1309</v>
      </c>
      <c r="J1432" s="588" t="s">
        <v>6596</v>
      </c>
    </row>
    <row r="1433" spans="1:10" ht="89.25">
      <c r="A1433" s="597" t="s">
        <v>5944</v>
      </c>
      <c r="B1433" s="589"/>
      <c r="C1433" s="589" t="s">
        <v>6495</v>
      </c>
      <c r="D1433" s="589" t="s">
        <v>6496</v>
      </c>
      <c r="E1433" s="594" t="s">
        <v>6526</v>
      </c>
      <c r="F1433" s="594" t="s">
        <v>6597</v>
      </c>
      <c r="G1433" s="588" t="s">
        <v>3149</v>
      </c>
      <c r="H1433" s="588" t="s">
        <v>6598</v>
      </c>
      <c r="I1433" s="588" t="s">
        <v>6599</v>
      </c>
      <c r="J1433" s="588" t="s">
        <v>6600</v>
      </c>
    </row>
    <row r="1434" spans="1:10" ht="89.25">
      <c r="A1434" s="597" t="s">
        <v>5944</v>
      </c>
      <c r="B1434" s="589"/>
      <c r="C1434" s="589" t="s">
        <v>6495</v>
      </c>
      <c r="D1434" s="589" t="s">
        <v>6496</v>
      </c>
      <c r="E1434" s="594" t="s">
        <v>6526</v>
      </c>
      <c r="F1434" s="592" t="s">
        <v>6601</v>
      </c>
      <c r="G1434" s="588" t="s">
        <v>6602</v>
      </c>
      <c r="H1434" s="588" t="s">
        <v>6603</v>
      </c>
      <c r="I1434" s="588" t="s">
        <v>6604</v>
      </c>
      <c r="J1434" s="588" t="s">
        <v>6605</v>
      </c>
    </row>
    <row r="1435" spans="1:10" ht="89.25">
      <c r="A1435" s="597" t="s">
        <v>5944</v>
      </c>
      <c r="B1435" s="589"/>
      <c r="C1435" s="589" t="s">
        <v>6495</v>
      </c>
      <c r="D1435" s="589" t="s">
        <v>6496</v>
      </c>
      <c r="E1435" s="594" t="s">
        <v>6526</v>
      </c>
      <c r="F1435" s="592" t="s">
        <v>6606</v>
      </c>
      <c r="G1435" s="588" t="s">
        <v>5921</v>
      </c>
      <c r="H1435" s="588" t="s">
        <v>1704</v>
      </c>
      <c r="I1435" s="588" t="s">
        <v>6607</v>
      </c>
      <c r="J1435" s="588" t="s">
        <v>6608</v>
      </c>
    </row>
    <row r="1436" spans="1:10" ht="89.25">
      <c r="A1436" s="597" t="s">
        <v>5944</v>
      </c>
      <c r="B1436" s="589"/>
      <c r="C1436" s="589" t="s">
        <v>6495</v>
      </c>
      <c r="D1436" s="589" t="s">
        <v>6496</v>
      </c>
      <c r="E1436" s="594" t="s">
        <v>6526</v>
      </c>
      <c r="F1436" s="592" t="s">
        <v>6609</v>
      </c>
      <c r="G1436" s="588" t="s">
        <v>6610</v>
      </c>
      <c r="H1436" s="588" t="s">
        <v>6611</v>
      </c>
      <c r="I1436" s="596" t="s">
        <v>2131</v>
      </c>
      <c r="J1436" s="588" t="s">
        <v>6612</v>
      </c>
    </row>
    <row r="1437" spans="1:10" ht="114.75">
      <c r="A1437" s="597" t="s">
        <v>5944</v>
      </c>
      <c r="B1437" s="589"/>
      <c r="C1437" s="589" t="s">
        <v>6495</v>
      </c>
      <c r="D1437" s="589" t="s">
        <v>6496</v>
      </c>
      <c r="E1437" s="594" t="s">
        <v>6526</v>
      </c>
      <c r="F1437" s="592" t="s">
        <v>6613</v>
      </c>
      <c r="G1437" s="588" t="s">
        <v>6614</v>
      </c>
      <c r="H1437" s="588" t="s">
        <v>1086</v>
      </c>
      <c r="I1437" s="588" t="s">
        <v>1051</v>
      </c>
      <c r="J1437" s="588" t="s">
        <v>6615</v>
      </c>
    </row>
    <row r="1438" spans="1:10" ht="89.25">
      <c r="A1438" s="597" t="s">
        <v>5944</v>
      </c>
      <c r="B1438" s="589"/>
      <c r="C1438" s="589" t="s">
        <v>6495</v>
      </c>
      <c r="D1438" s="589" t="s">
        <v>6496</v>
      </c>
      <c r="E1438" s="594" t="s">
        <v>6526</v>
      </c>
      <c r="F1438" s="592" t="s">
        <v>6616</v>
      </c>
      <c r="G1438" s="588" t="s">
        <v>6617</v>
      </c>
      <c r="H1438" s="588" t="s">
        <v>5922</v>
      </c>
      <c r="I1438" s="588" t="s">
        <v>6618</v>
      </c>
      <c r="J1438" s="588" t="s">
        <v>6619</v>
      </c>
    </row>
    <row r="1439" spans="1:10" ht="102">
      <c r="A1439" s="597" t="s">
        <v>5944</v>
      </c>
      <c r="B1439" s="589"/>
      <c r="C1439" s="589" t="s">
        <v>6495</v>
      </c>
      <c r="D1439" s="589" t="s">
        <v>6496</v>
      </c>
      <c r="E1439" s="594" t="s">
        <v>6526</v>
      </c>
      <c r="F1439" s="592" t="s">
        <v>6620</v>
      </c>
      <c r="G1439" s="588" t="s">
        <v>6621</v>
      </c>
      <c r="H1439" s="588" t="s">
        <v>1090</v>
      </c>
      <c r="I1439" s="595" t="s">
        <v>6622</v>
      </c>
      <c r="J1439" s="588" t="s">
        <v>6623</v>
      </c>
    </row>
    <row r="1440" spans="1:10" ht="89.25">
      <c r="A1440" s="597" t="s">
        <v>5944</v>
      </c>
      <c r="B1440" s="589"/>
      <c r="C1440" s="589" t="s">
        <v>6495</v>
      </c>
      <c r="D1440" s="589" t="s">
        <v>6496</v>
      </c>
      <c r="E1440" s="594" t="s">
        <v>6526</v>
      </c>
      <c r="F1440" s="592" t="s">
        <v>6624</v>
      </c>
      <c r="G1440" s="588" t="s">
        <v>2617</v>
      </c>
      <c r="H1440" s="588" t="s">
        <v>3271</v>
      </c>
      <c r="I1440" s="596" t="s">
        <v>6625</v>
      </c>
      <c r="J1440" s="588" t="s">
        <v>6626</v>
      </c>
    </row>
    <row r="1441" spans="1:10" ht="89.25">
      <c r="A1441" s="597" t="s">
        <v>5944</v>
      </c>
      <c r="B1441" s="589"/>
      <c r="C1441" s="589" t="s">
        <v>6495</v>
      </c>
      <c r="D1441" s="589" t="s">
        <v>6496</v>
      </c>
      <c r="E1441" s="594" t="s">
        <v>6526</v>
      </c>
      <c r="F1441" s="592" t="s">
        <v>6627</v>
      </c>
      <c r="G1441" s="588" t="s">
        <v>6628</v>
      </c>
      <c r="H1441" s="588" t="s">
        <v>6561</v>
      </c>
      <c r="I1441" s="588" t="s">
        <v>1226</v>
      </c>
      <c r="J1441" s="588" t="s">
        <v>6629</v>
      </c>
    </row>
    <row r="1442" spans="1:10" ht="102">
      <c r="A1442" s="597" t="s">
        <v>5944</v>
      </c>
      <c r="B1442" s="589"/>
      <c r="C1442" s="589" t="s">
        <v>6495</v>
      </c>
      <c r="D1442" s="589" t="s">
        <v>6496</v>
      </c>
      <c r="E1442" s="594" t="s">
        <v>6526</v>
      </c>
      <c r="F1442" s="592" t="s">
        <v>6630</v>
      </c>
      <c r="G1442" s="588" t="s">
        <v>3007</v>
      </c>
      <c r="H1442" s="588" t="s">
        <v>2473</v>
      </c>
      <c r="I1442" s="588" t="s">
        <v>6631</v>
      </c>
      <c r="J1442" s="588" t="s">
        <v>6632</v>
      </c>
    </row>
    <row r="1443" spans="1:10" ht="102">
      <c r="A1443" s="597" t="s">
        <v>5944</v>
      </c>
      <c r="B1443" s="589"/>
      <c r="C1443" s="589" t="s">
        <v>6495</v>
      </c>
      <c r="D1443" s="589" t="s">
        <v>6496</v>
      </c>
      <c r="E1443" s="594" t="s">
        <v>6526</v>
      </c>
      <c r="F1443" s="592" t="s">
        <v>6633</v>
      </c>
      <c r="G1443" s="588" t="s">
        <v>6634</v>
      </c>
      <c r="H1443" s="588" t="s">
        <v>1963</v>
      </c>
      <c r="I1443" s="588" t="s">
        <v>6635</v>
      </c>
      <c r="J1443" s="588" t="s">
        <v>6636</v>
      </c>
    </row>
    <row r="1444" spans="1:10" ht="89.25">
      <c r="A1444" s="597" t="s">
        <v>5944</v>
      </c>
      <c r="B1444" s="589"/>
      <c r="C1444" s="589" t="s">
        <v>6495</v>
      </c>
      <c r="D1444" s="589" t="s">
        <v>6496</v>
      </c>
      <c r="E1444" s="594" t="s">
        <v>6526</v>
      </c>
      <c r="F1444" s="592" t="s">
        <v>6637</v>
      </c>
      <c r="G1444" s="588" t="s">
        <v>6638</v>
      </c>
      <c r="H1444" s="588" t="s">
        <v>6561</v>
      </c>
      <c r="I1444" s="588" t="s">
        <v>921</v>
      </c>
      <c r="J1444" s="588" t="s">
        <v>6639</v>
      </c>
    </row>
    <row r="1445" spans="1:10" ht="89.25">
      <c r="A1445" s="597" t="s">
        <v>5944</v>
      </c>
      <c r="B1445" s="589"/>
      <c r="C1445" s="589" t="s">
        <v>6495</v>
      </c>
      <c r="D1445" s="589" t="s">
        <v>6496</v>
      </c>
      <c r="E1445" s="594" t="s">
        <v>6526</v>
      </c>
      <c r="F1445" s="592" t="s">
        <v>6640</v>
      </c>
      <c r="G1445" s="588" t="s">
        <v>6641</v>
      </c>
      <c r="H1445" s="588" t="s">
        <v>2952</v>
      </c>
      <c r="I1445" s="588" t="s">
        <v>1135</v>
      </c>
      <c r="J1445" s="588" t="s">
        <v>6642</v>
      </c>
    </row>
    <row r="1446" spans="1:10" ht="102">
      <c r="A1446" s="597" t="s">
        <v>5944</v>
      </c>
      <c r="B1446" s="589"/>
      <c r="C1446" s="589" t="s">
        <v>6495</v>
      </c>
      <c r="D1446" s="589" t="s">
        <v>6496</v>
      </c>
      <c r="E1446" s="594" t="s">
        <v>6526</v>
      </c>
      <c r="F1446" s="592" t="s">
        <v>6643</v>
      </c>
      <c r="G1446" s="588" t="s">
        <v>6644</v>
      </c>
      <c r="H1446" s="588" t="s">
        <v>6566</v>
      </c>
      <c r="I1446" s="588" t="s">
        <v>6645</v>
      </c>
      <c r="J1446" s="588" t="s">
        <v>6646</v>
      </c>
    </row>
    <row r="1447" spans="1:10" ht="89.25">
      <c r="A1447" s="597" t="s">
        <v>5944</v>
      </c>
      <c r="B1447" s="589"/>
      <c r="C1447" s="589" t="s">
        <v>6495</v>
      </c>
      <c r="D1447" s="589" t="s">
        <v>6496</v>
      </c>
      <c r="E1447" s="594" t="s">
        <v>6526</v>
      </c>
      <c r="F1447" s="592" t="s">
        <v>6647</v>
      </c>
      <c r="G1447" s="588" t="s">
        <v>6648</v>
      </c>
      <c r="H1447" s="588" t="s">
        <v>6649</v>
      </c>
      <c r="I1447" s="588" t="s">
        <v>6650</v>
      </c>
      <c r="J1447" s="588" t="s">
        <v>6651</v>
      </c>
    </row>
    <row r="1448" spans="1:10" ht="89.25">
      <c r="A1448" s="597" t="s">
        <v>5944</v>
      </c>
      <c r="B1448" s="589"/>
      <c r="C1448" s="589" t="s">
        <v>6495</v>
      </c>
      <c r="D1448" s="589" t="s">
        <v>6496</v>
      </c>
      <c r="E1448" s="594" t="s">
        <v>6526</v>
      </c>
      <c r="F1448" s="592" t="s">
        <v>6652</v>
      </c>
      <c r="G1448" s="588" t="s">
        <v>3341</v>
      </c>
      <c r="H1448" s="588" t="s">
        <v>6653</v>
      </c>
      <c r="I1448" s="596" t="s">
        <v>6654</v>
      </c>
      <c r="J1448" s="588" t="s">
        <v>6655</v>
      </c>
    </row>
    <row r="1449" spans="1:10" ht="89.25">
      <c r="A1449" s="597" t="s">
        <v>5944</v>
      </c>
      <c r="B1449" s="589"/>
      <c r="C1449" s="589" t="s">
        <v>6495</v>
      </c>
      <c r="D1449" s="589" t="s">
        <v>6496</v>
      </c>
      <c r="E1449" s="594" t="s">
        <v>6526</v>
      </c>
      <c r="F1449" s="592" t="s">
        <v>6656</v>
      </c>
      <c r="G1449" s="588" t="s">
        <v>3979</v>
      </c>
      <c r="H1449" s="588" t="s">
        <v>2547</v>
      </c>
      <c r="I1449" s="596" t="s">
        <v>6657</v>
      </c>
      <c r="J1449" s="588" t="s">
        <v>6658</v>
      </c>
    </row>
    <row r="1450" spans="1:10" ht="89.25">
      <c r="A1450" s="597" t="s">
        <v>5944</v>
      </c>
      <c r="B1450" s="589"/>
      <c r="C1450" s="589" t="s">
        <v>6495</v>
      </c>
      <c r="D1450" s="589" t="s">
        <v>6496</v>
      </c>
      <c r="E1450" s="594" t="s">
        <v>6526</v>
      </c>
      <c r="F1450" s="592" t="s">
        <v>6659</v>
      </c>
      <c r="G1450" s="588" t="s">
        <v>6660</v>
      </c>
      <c r="H1450" s="588" t="s">
        <v>6661</v>
      </c>
      <c r="I1450" s="588" t="s">
        <v>2150</v>
      </c>
      <c r="J1450" s="588" t="s">
        <v>6662</v>
      </c>
    </row>
    <row r="1451" spans="1:10" ht="102">
      <c r="A1451" s="597" t="s">
        <v>5944</v>
      </c>
      <c r="B1451" s="589"/>
      <c r="C1451" s="589" t="s">
        <v>6495</v>
      </c>
      <c r="D1451" s="589" t="s">
        <v>6496</v>
      </c>
      <c r="E1451" s="594" t="s">
        <v>6526</v>
      </c>
      <c r="F1451" s="592" t="s">
        <v>6663</v>
      </c>
      <c r="G1451" s="588" t="s">
        <v>6664</v>
      </c>
      <c r="H1451" s="588" t="s">
        <v>1676</v>
      </c>
      <c r="I1451" s="588" t="s">
        <v>1859</v>
      </c>
      <c r="J1451" s="588" t="s">
        <v>6665</v>
      </c>
    </row>
    <row r="1452" spans="1:10" ht="114.75">
      <c r="A1452" s="597" t="s">
        <v>5944</v>
      </c>
      <c r="B1452" s="589"/>
      <c r="C1452" s="589" t="s">
        <v>6495</v>
      </c>
      <c r="D1452" s="589" t="s">
        <v>6496</v>
      </c>
      <c r="E1452" s="594" t="s">
        <v>6526</v>
      </c>
      <c r="F1452" s="592" t="s">
        <v>6666</v>
      </c>
      <c r="G1452" s="588" t="s">
        <v>6667</v>
      </c>
      <c r="H1452" s="588" t="s">
        <v>6668</v>
      </c>
      <c r="I1452" s="588" t="s">
        <v>6669</v>
      </c>
      <c r="J1452" s="588" t="s">
        <v>6670</v>
      </c>
    </row>
    <row r="1453" spans="1:10" ht="102">
      <c r="A1453" s="597" t="s">
        <v>5944</v>
      </c>
      <c r="B1453" s="589"/>
      <c r="C1453" s="589" t="s">
        <v>6495</v>
      </c>
      <c r="D1453" s="589" t="s">
        <v>6496</v>
      </c>
      <c r="E1453" s="594" t="s">
        <v>6526</v>
      </c>
      <c r="F1453" s="592" t="s">
        <v>6671</v>
      </c>
      <c r="G1453" s="588" t="s">
        <v>3613</v>
      </c>
      <c r="H1453" s="588" t="s">
        <v>3524</v>
      </c>
      <c r="I1453" s="588" t="s">
        <v>6672</v>
      </c>
      <c r="J1453" s="588" t="s">
        <v>6673</v>
      </c>
    </row>
    <row r="1454" spans="1:10" ht="89.25">
      <c r="A1454" s="597" t="s">
        <v>5944</v>
      </c>
      <c r="B1454" s="589"/>
      <c r="C1454" s="589" t="s">
        <v>6495</v>
      </c>
      <c r="D1454" s="589" t="s">
        <v>6496</v>
      </c>
      <c r="E1454" s="594" t="s">
        <v>6526</v>
      </c>
      <c r="F1454" s="592" t="s">
        <v>6674</v>
      </c>
      <c r="G1454" s="588" t="s">
        <v>6675</v>
      </c>
      <c r="H1454" s="588" t="s">
        <v>2062</v>
      </c>
      <c r="I1454" s="596" t="s">
        <v>6676</v>
      </c>
      <c r="J1454" s="594"/>
    </row>
    <row r="1455" spans="1:10" ht="89.25">
      <c r="A1455" s="597" t="s">
        <v>5944</v>
      </c>
      <c r="B1455" s="589"/>
      <c r="C1455" s="589" t="s">
        <v>6495</v>
      </c>
      <c r="D1455" s="589" t="s">
        <v>6496</v>
      </c>
      <c r="E1455" s="594" t="s">
        <v>6526</v>
      </c>
      <c r="F1455" s="594" t="s">
        <v>6677</v>
      </c>
      <c r="G1455" s="594" t="s">
        <v>6500</v>
      </c>
      <c r="H1455" s="594" t="s">
        <v>6501</v>
      </c>
      <c r="I1455" s="594" t="s">
        <v>6502</v>
      </c>
      <c r="J1455" s="594" t="s">
        <v>6678</v>
      </c>
    </row>
    <row r="1456" spans="1:10" ht="102">
      <c r="A1456" s="597" t="s">
        <v>5944</v>
      </c>
      <c r="B1456" s="589"/>
      <c r="C1456" s="589" t="s">
        <v>6495</v>
      </c>
      <c r="D1456" s="589" t="s">
        <v>6496</v>
      </c>
      <c r="E1456" s="594" t="s">
        <v>6526</v>
      </c>
      <c r="F1456" s="594" t="s">
        <v>6679</v>
      </c>
      <c r="G1456" s="594" t="s">
        <v>6500</v>
      </c>
      <c r="H1456" s="594" t="s">
        <v>6501</v>
      </c>
      <c r="I1456" s="594" t="s">
        <v>6502</v>
      </c>
      <c r="J1456" s="594" t="s">
        <v>6678</v>
      </c>
    </row>
    <row r="1457" spans="1:10" ht="89.25">
      <c r="A1457" s="597" t="s">
        <v>5944</v>
      </c>
      <c r="B1457" s="589"/>
      <c r="C1457" s="589" t="s">
        <v>6495</v>
      </c>
      <c r="D1457" s="589" t="s">
        <v>6496</v>
      </c>
      <c r="E1457" s="594" t="s">
        <v>6526</v>
      </c>
      <c r="F1457" s="594" t="s">
        <v>6609</v>
      </c>
      <c r="G1457" s="594" t="s">
        <v>6500</v>
      </c>
      <c r="H1457" s="594" t="s">
        <v>6501</v>
      </c>
      <c r="I1457" s="594" t="s">
        <v>6502</v>
      </c>
      <c r="J1457" s="594" t="s">
        <v>6678</v>
      </c>
    </row>
    <row r="1458" spans="1:10" ht="89.25">
      <c r="A1458" s="597" t="s">
        <v>5944</v>
      </c>
      <c r="B1458" s="589"/>
      <c r="C1458" s="589" t="s">
        <v>6495</v>
      </c>
      <c r="D1458" s="589" t="s">
        <v>6496</v>
      </c>
      <c r="E1458" s="594" t="s">
        <v>6526</v>
      </c>
      <c r="F1458" s="594" t="s">
        <v>6616</v>
      </c>
      <c r="G1458" s="594" t="s">
        <v>6500</v>
      </c>
      <c r="H1458" s="594" t="s">
        <v>6501</v>
      </c>
      <c r="I1458" s="594" t="s">
        <v>6502</v>
      </c>
      <c r="J1458" s="594" t="s">
        <v>6678</v>
      </c>
    </row>
    <row r="1459" spans="1:10" ht="89.25">
      <c r="A1459" s="597" t="s">
        <v>5944</v>
      </c>
      <c r="B1459" s="589"/>
      <c r="C1459" s="589" t="s">
        <v>6495</v>
      </c>
      <c r="D1459" s="589" t="s">
        <v>6496</v>
      </c>
      <c r="E1459" s="594" t="s">
        <v>6526</v>
      </c>
      <c r="F1459" s="594" t="s">
        <v>6680</v>
      </c>
      <c r="G1459" s="594" t="s">
        <v>6500</v>
      </c>
      <c r="H1459" s="594" t="s">
        <v>6501</v>
      </c>
      <c r="I1459" s="594" t="s">
        <v>6502</v>
      </c>
      <c r="J1459" s="594" t="s">
        <v>6678</v>
      </c>
    </row>
    <row r="1460" spans="1:10" ht="89.25">
      <c r="A1460" s="597" t="s">
        <v>5944</v>
      </c>
      <c r="B1460" s="589"/>
      <c r="C1460" s="589" t="s">
        <v>6495</v>
      </c>
      <c r="D1460" s="589" t="s">
        <v>6496</v>
      </c>
      <c r="E1460" s="594" t="s">
        <v>6526</v>
      </c>
      <c r="F1460" s="594" t="s">
        <v>6681</v>
      </c>
      <c r="G1460" s="594" t="s">
        <v>6500</v>
      </c>
      <c r="H1460" s="594" t="s">
        <v>6501</v>
      </c>
      <c r="I1460" s="594" t="s">
        <v>6502</v>
      </c>
      <c r="J1460" s="594" t="s">
        <v>6678</v>
      </c>
    </row>
    <row r="1461" spans="1:10" ht="102">
      <c r="A1461" s="597" t="s">
        <v>5944</v>
      </c>
      <c r="B1461" s="589"/>
      <c r="C1461" s="589" t="s">
        <v>6495</v>
      </c>
      <c r="D1461" s="589" t="s">
        <v>6496</v>
      </c>
      <c r="E1461" s="594" t="s">
        <v>6526</v>
      </c>
      <c r="F1461" s="594" t="s">
        <v>6682</v>
      </c>
      <c r="G1461" s="594" t="s">
        <v>6500</v>
      </c>
      <c r="H1461" s="594" t="s">
        <v>6501</v>
      </c>
      <c r="I1461" s="594" t="s">
        <v>6502</v>
      </c>
      <c r="J1461" s="594" t="s">
        <v>6678</v>
      </c>
    </row>
    <row r="1462" spans="1:10" ht="76.5">
      <c r="A1462" s="597" t="s">
        <v>3654</v>
      </c>
      <c r="B1462" s="589">
        <v>1023</v>
      </c>
      <c r="C1462" s="589" t="s">
        <v>3655</v>
      </c>
      <c r="D1462" s="589" t="s">
        <v>3656</v>
      </c>
      <c r="E1462" s="594" t="s">
        <v>917</v>
      </c>
      <c r="F1462" s="594" t="s">
        <v>3657</v>
      </c>
      <c r="G1462" s="594" t="s">
        <v>3658</v>
      </c>
      <c r="H1462" s="594" t="s">
        <v>1355</v>
      </c>
      <c r="I1462" s="594" t="s">
        <v>3659</v>
      </c>
      <c r="J1462" s="594" t="s">
        <v>3660</v>
      </c>
    </row>
    <row r="1463" spans="1:10" ht="76.5">
      <c r="A1463" s="597" t="s">
        <v>3654</v>
      </c>
      <c r="B1463" s="589">
        <v>1002</v>
      </c>
      <c r="C1463" s="589" t="s">
        <v>3655</v>
      </c>
      <c r="D1463" s="589" t="s">
        <v>3656</v>
      </c>
      <c r="E1463" s="594" t="s">
        <v>937</v>
      </c>
      <c r="F1463" s="594" t="s">
        <v>3657</v>
      </c>
      <c r="G1463" s="594" t="s">
        <v>3661</v>
      </c>
      <c r="H1463" s="594" t="s">
        <v>1033</v>
      </c>
      <c r="I1463" s="594" t="s">
        <v>1536</v>
      </c>
      <c r="J1463" s="594" t="s">
        <v>3662</v>
      </c>
    </row>
    <row r="1464" spans="1:10" ht="76.5">
      <c r="A1464" s="597" t="s">
        <v>3654</v>
      </c>
      <c r="B1464" s="589">
        <v>1008</v>
      </c>
      <c r="C1464" s="589" t="s">
        <v>3655</v>
      </c>
      <c r="D1464" s="589" t="s">
        <v>3656</v>
      </c>
      <c r="E1464" s="594" t="s">
        <v>938</v>
      </c>
      <c r="F1464" s="594" t="s">
        <v>3657</v>
      </c>
      <c r="G1464" s="594" t="s">
        <v>3663</v>
      </c>
      <c r="H1464" s="594" t="s">
        <v>3664</v>
      </c>
      <c r="I1464" s="594" t="s">
        <v>1606</v>
      </c>
      <c r="J1464" s="594" t="s">
        <v>3665</v>
      </c>
    </row>
    <row r="1465" spans="1:10" ht="76.5">
      <c r="A1465" s="597" t="s">
        <v>3654</v>
      </c>
      <c r="B1465" s="589">
        <v>1023</v>
      </c>
      <c r="C1465" s="589" t="s">
        <v>3655</v>
      </c>
      <c r="D1465" s="589" t="s">
        <v>3656</v>
      </c>
      <c r="E1465" s="594" t="s">
        <v>3666</v>
      </c>
      <c r="F1465" s="594" t="s">
        <v>3667</v>
      </c>
      <c r="G1465" s="594" t="s">
        <v>3668</v>
      </c>
      <c r="H1465" s="594" t="s">
        <v>3387</v>
      </c>
      <c r="I1465" s="594" t="s">
        <v>3669</v>
      </c>
      <c r="J1465" s="594" t="s">
        <v>3670</v>
      </c>
    </row>
    <row r="1466" spans="1:10" ht="76.5">
      <c r="A1466" s="597" t="s">
        <v>3654</v>
      </c>
      <c r="B1466" s="589">
        <v>1023</v>
      </c>
      <c r="C1466" s="589" t="s">
        <v>3655</v>
      </c>
      <c r="D1466" s="589" t="s">
        <v>3656</v>
      </c>
      <c r="E1466" s="594" t="s">
        <v>3671</v>
      </c>
      <c r="F1466" s="594" t="s">
        <v>3672</v>
      </c>
      <c r="G1466" s="594" t="s">
        <v>3519</v>
      </c>
      <c r="H1466" s="594" t="s">
        <v>1120</v>
      </c>
      <c r="I1466" s="594" t="s">
        <v>1521</v>
      </c>
      <c r="J1466" s="594" t="s">
        <v>3670</v>
      </c>
    </row>
    <row r="1467" spans="1:10" ht="76.5">
      <c r="A1467" s="597" t="s">
        <v>3654</v>
      </c>
      <c r="B1467" s="589">
        <v>1023</v>
      </c>
      <c r="C1467" s="589" t="s">
        <v>3655</v>
      </c>
      <c r="D1467" s="589" t="s">
        <v>3656</v>
      </c>
      <c r="E1467" s="594" t="s">
        <v>3673</v>
      </c>
      <c r="F1467" s="594" t="s">
        <v>3674</v>
      </c>
      <c r="G1467" s="594" t="s">
        <v>3675</v>
      </c>
      <c r="H1467" s="594" t="s">
        <v>3676</v>
      </c>
      <c r="I1467" s="594" t="s">
        <v>3677</v>
      </c>
      <c r="J1467" s="594" t="s">
        <v>3670</v>
      </c>
    </row>
    <row r="1468" spans="1:10" ht="102">
      <c r="A1468" s="597" t="s">
        <v>3654</v>
      </c>
      <c r="B1468" s="589">
        <v>1023</v>
      </c>
      <c r="C1468" s="589" t="s">
        <v>3655</v>
      </c>
      <c r="D1468" s="589" t="s">
        <v>3656</v>
      </c>
      <c r="E1468" s="594" t="s">
        <v>3678</v>
      </c>
      <c r="F1468" s="594" t="s">
        <v>3679</v>
      </c>
      <c r="G1468" s="594" t="s">
        <v>3680</v>
      </c>
      <c r="H1468" s="594" t="s">
        <v>3681</v>
      </c>
      <c r="I1468" s="594" t="s">
        <v>3682</v>
      </c>
      <c r="J1468" s="594" t="s">
        <v>3670</v>
      </c>
    </row>
    <row r="1469" spans="1:10" ht="76.5">
      <c r="A1469" s="597" t="s">
        <v>3654</v>
      </c>
      <c r="B1469" s="589">
        <v>1003</v>
      </c>
      <c r="C1469" s="589" t="s">
        <v>3655</v>
      </c>
      <c r="D1469" s="589" t="s">
        <v>3656</v>
      </c>
      <c r="E1469" s="594" t="s">
        <v>3683</v>
      </c>
      <c r="F1469" s="594" t="s">
        <v>3684</v>
      </c>
      <c r="G1469" s="594" t="s">
        <v>3685</v>
      </c>
      <c r="H1469" s="594" t="s">
        <v>1411</v>
      </c>
      <c r="I1469" s="594" t="s">
        <v>3686</v>
      </c>
      <c r="J1469" s="594" t="s">
        <v>3687</v>
      </c>
    </row>
    <row r="1470" spans="1:10" ht="76.5">
      <c r="A1470" s="597" t="s">
        <v>3654</v>
      </c>
      <c r="B1470" s="589">
        <v>1003</v>
      </c>
      <c r="C1470" s="589" t="s">
        <v>3655</v>
      </c>
      <c r="D1470" s="589" t="s">
        <v>3656</v>
      </c>
      <c r="E1470" s="594" t="s">
        <v>3688</v>
      </c>
      <c r="F1470" s="594" t="s">
        <v>3689</v>
      </c>
      <c r="G1470" s="594" t="s">
        <v>3690</v>
      </c>
      <c r="H1470" s="594" t="s">
        <v>3691</v>
      </c>
      <c r="I1470" s="594" t="s">
        <v>3692</v>
      </c>
      <c r="J1470" s="594" t="s">
        <v>3693</v>
      </c>
    </row>
    <row r="1471" spans="1:10" ht="89.25">
      <c r="A1471" s="597" t="s">
        <v>3654</v>
      </c>
      <c r="B1471" s="589">
        <v>1003</v>
      </c>
      <c r="C1471" s="589" t="s">
        <v>3655</v>
      </c>
      <c r="D1471" s="589" t="s">
        <v>3656</v>
      </c>
      <c r="E1471" s="594" t="s">
        <v>3694</v>
      </c>
      <c r="F1471" s="594" t="s">
        <v>3695</v>
      </c>
      <c r="G1471" s="594" t="s">
        <v>3685</v>
      </c>
      <c r="H1471" s="594" t="s">
        <v>1411</v>
      </c>
      <c r="I1471" s="594" t="s">
        <v>3686</v>
      </c>
      <c r="J1471" s="594" t="s">
        <v>3696</v>
      </c>
    </row>
    <row r="1472" spans="1:10" ht="89.25">
      <c r="A1472" s="597" t="s">
        <v>3654</v>
      </c>
      <c r="B1472" s="589">
        <v>1003</v>
      </c>
      <c r="C1472" s="589" t="s">
        <v>3655</v>
      </c>
      <c r="D1472" s="589" t="s">
        <v>3656</v>
      </c>
      <c r="E1472" s="594" t="s">
        <v>3697</v>
      </c>
      <c r="F1472" s="594" t="s">
        <v>3698</v>
      </c>
      <c r="G1472" s="594" t="s">
        <v>2868</v>
      </c>
      <c r="H1472" s="594" t="s">
        <v>3699</v>
      </c>
      <c r="I1472" s="594" t="s">
        <v>3546</v>
      </c>
      <c r="J1472" s="594" t="s">
        <v>3670</v>
      </c>
    </row>
    <row r="1473" spans="1:10" ht="102">
      <c r="A1473" s="597" t="s">
        <v>3654</v>
      </c>
      <c r="B1473" s="589">
        <v>1003</v>
      </c>
      <c r="C1473" s="589" t="s">
        <v>3655</v>
      </c>
      <c r="D1473" s="589" t="s">
        <v>3656</v>
      </c>
      <c r="E1473" s="594" t="s">
        <v>3700</v>
      </c>
      <c r="F1473" s="594" t="s">
        <v>3701</v>
      </c>
      <c r="G1473" s="594" t="s">
        <v>3702</v>
      </c>
      <c r="H1473" s="594" t="s">
        <v>1924</v>
      </c>
      <c r="I1473" s="594"/>
      <c r="J1473" s="594" t="s">
        <v>3670</v>
      </c>
    </row>
    <row r="1474" spans="1:10" ht="89.25">
      <c r="A1474" s="597" t="s">
        <v>3654</v>
      </c>
      <c r="B1474" s="589">
        <v>1003</v>
      </c>
      <c r="C1474" s="589" t="s">
        <v>3655</v>
      </c>
      <c r="D1474" s="589" t="s">
        <v>3656</v>
      </c>
      <c r="E1474" s="594" t="s">
        <v>3703</v>
      </c>
      <c r="F1474" s="594" t="s">
        <v>3704</v>
      </c>
      <c r="G1474" s="594"/>
      <c r="H1474" s="594"/>
      <c r="I1474" s="594"/>
      <c r="J1474" s="594" t="s">
        <v>3670</v>
      </c>
    </row>
    <row r="1475" spans="1:10" ht="89.25">
      <c r="A1475" s="597" t="s">
        <v>3654</v>
      </c>
      <c r="B1475" s="589">
        <v>1003</v>
      </c>
      <c r="C1475" s="589" t="s">
        <v>3655</v>
      </c>
      <c r="D1475" s="589" t="s">
        <v>3656</v>
      </c>
      <c r="E1475" s="594" t="s">
        <v>3705</v>
      </c>
      <c r="F1475" s="594" t="s">
        <v>3706</v>
      </c>
      <c r="G1475" s="594"/>
      <c r="H1475" s="594"/>
      <c r="I1475" s="594"/>
      <c r="J1475" s="594" t="s">
        <v>3670</v>
      </c>
    </row>
    <row r="1476" spans="1:10" ht="89.25">
      <c r="A1476" s="597" t="s">
        <v>3654</v>
      </c>
      <c r="B1476" s="589">
        <v>1003</v>
      </c>
      <c r="C1476" s="589" t="s">
        <v>3655</v>
      </c>
      <c r="D1476" s="589" t="s">
        <v>3656</v>
      </c>
      <c r="E1476" s="594" t="s">
        <v>3707</v>
      </c>
      <c r="F1476" s="594" t="s">
        <v>3708</v>
      </c>
      <c r="G1476" s="594"/>
      <c r="H1476" s="594"/>
      <c r="I1476" s="594"/>
      <c r="J1476" s="594" t="s">
        <v>3670</v>
      </c>
    </row>
    <row r="1477" spans="1:10" ht="89.25">
      <c r="A1477" s="597" t="s">
        <v>3654</v>
      </c>
      <c r="B1477" s="589">
        <v>1003</v>
      </c>
      <c r="C1477" s="589" t="s">
        <v>3655</v>
      </c>
      <c r="D1477" s="589" t="s">
        <v>3656</v>
      </c>
      <c r="E1477" s="594" t="s">
        <v>3709</v>
      </c>
      <c r="F1477" s="594" t="s">
        <v>3710</v>
      </c>
      <c r="G1477" s="594"/>
      <c r="H1477" s="594"/>
      <c r="I1477" s="594"/>
      <c r="J1477" s="594" t="s">
        <v>3670</v>
      </c>
    </row>
    <row r="1478" spans="1:10" ht="102">
      <c r="A1478" s="597" t="s">
        <v>3654</v>
      </c>
      <c r="B1478" s="589">
        <v>1003</v>
      </c>
      <c r="C1478" s="589" t="s">
        <v>3655</v>
      </c>
      <c r="D1478" s="589" t="s">
        <v>3656</v>
      </c>
      <c r="E1478" s="594" t="s">
        <v>3711</v>
      </c>
      <c r="F1478" s="594" t="s">
        <v>3712</v>
      </c>
      <c r="G1478" s="594"/>
      <c r="H1478" s="594"/>
      <c r="I1478" s="594"/>
      <c r="J1478" s="594" t="s">
        <v>3670</v>
      </c>
    </row>
    <row r="1479" spans="1:10" ht="89.25">
      <c r="A1479" s="597" t="s">
        <v>3654</v>
      </c>
      <c r="B1479" s="589">
        <v>1003</v>
      </c>
      <c r="C1479" s="589" t="s">
        <v>3655</v>
      </c>
      <c r="D1479" s="589" t="s">
        <v>3656</v>
      </c>
      <c r="E1479" s="594" t="s">
        <v>3713</v>
      </c>
      <c r="F1479" s="594" t="s">
        <v>3714</v>
      </c>
      <c r="G1479" s="594"/>
      <c r="H1479" s="594"/>
      <c r="I1479" s="594"/>
      <c r="J1479" s="594" t="s">
        <v>3670</v>
      </c>
    </row>
    <row r="1480" spans="1:10" ht="102">
      <c r="A1480" s="597" t="s">
        <v>3654</v>
      </c>
      <c r="B1480" s="589">
        <v>1003</v>
      </c>
      <c r="C1480" s="589" t="s">
        <v>3655</v>
      </c>
      <c r="D1480" s="589" t="s">
        <v>3656</v>
      </c>
      <c r="E1480" s="594" t="s">
        <v>3715</v>
      </c>
      <c r="F1480" s="594" t="s">
        <v>3716</v>
      </c>
      <c r="G1480" s="594"/>
      <c r="H1480" s="594"/>
      <c r="I1480" s="594"/>
      <c r="J1480" s="594" t="s">
        <v>3670</v>
      </c>
    </row>
    <row r="1481" spans="1:10" ht="89.25">
      <c r="A1481" s="597" t="s">
        <v>3654</v>
      </c>
      <c r="B1481" s="589">
        <v>1003</v>
      </c>
      <c r="C1481" s="589" t="s">
        <v>3655</v>
      </c>
      <c r="D1481" s="589" t="s">
        <v>3656</v>
      </c>
      <c r="E1481" s="594" t="s">
        <v>3717</v>
      </c>
      <c r="F1481" s="594" t="s">
        <v>3718</v>
      </c>
      <c r="G1481" s="594"/>
      <c r="H1481" s="594"/>
      <c r="I1481" s="594"/>
      <c r="J1481" s="594" t="s">
        <v>3670</v>
      </c>
    </row>
    <row r="1482" spans="1:10" ht="89.25">
      <c r="A1482" s="597" t="s">
        <v>3654</v>
      </c>
      <c r="B1482" s="589">
        <v>1003</v>
      </c>
      <c r="C1482" s="589" t="s">
        <v>3655</v>
      </c>
      <c r="D1482" s="589" t="s">
        <v>3656</v>
      </c>
      <c r="E1482" s="594" t="s">
        <v>3719</v>
      </c>
      <c r="F1482" s="594" t="s">
        <v>3720</v>
      </c>
      <c r="G1482" s="594"/>
      <c r="H1482" s="594"/>
      <c r="I1482" s="594"/>
      <c r="J1482" s="594" t="s">
        <v>3670</v>
      </c>
    </row>
    <row r="1483" spans="1:10" ht="102">
      <c r="A1483" s="597" t="s">
        <v>3654</v>
      </c>
      <c r="B1483" s="589">
        <v>1003</v>
      </c>
      <c r="C1483" s="589" t="s">
        <v>3655</v>
      </c>
      <c r="D1483" s="589" t="s">
        <v>3656</v>
      </c>
      <c r="E1483" s="594" t="s">
        <v>3171</v>
      </c>
      <c r="F1483" s="594" t="s">
        <v>3721</v>
      </c>
      <c r="G1483" s="594"/>
      <c r="H1483" s="594"/>
      <c r="I1483" s="594"/>
      <c r="J1483" s="594" t="s">
        <v>3670</v>
      </c>
    </row>
    <row r="1484" spans="1:10" ht="89.25">
      <c r="A1484" s="597" t="s">
        <v>3654</v>
      </c>
      <c r="B1484" s="589">
        <v>1003</v>
      </c>
      <c r="C1484" s="589" t="s">
        <v>3655</v>
      </c>
      <c r="D1484" s="589" t="s">
        <v>3656</v>
      </c>
      <c r="E1484" s="594" t="s">
        <v>3722</v>
      </c>
      <c r="F1484" s="594" t="s">
        <v>3723</v>
      </c>
      <c r="G1484" s="594"/>
      <c r="H1484" s="594"/>
      <c r="I1484" s="594"/>
      <c r="J1484" s="594" t="s">
        <v>3670</v>
      </c>
    </row>
    <row r="1485" spans="1:10" ht="89.25">
      <c r="A1485" s="597" t="s">
        <v>3654</v>
      </c>
      <c r="B1485" s="589">
        <v>1003</v>
      </c>
      <c r="C1485" s="589" t="s">
        <v>3655</v>
      </c>
      <c r="D1485" s="589" t="s">
        <v>3656</v>
      </c>
      <c r="E1485" s="594" t="s">
        <v>3724</v>
      </c>
      <c r="F1485" s="594" t="s">
        <v>3725</v>
      </c>
      <c r="G1485" s="594"/>
      <c r="H1485" s="594"/>
      <c r="I1485" s="594"/>
      <c r="J1485" s="594" t="s">
        <v>3670</v>
      </c>
    </row>
    <row r="1486" spans="1:10" ht="102">
      <c r="A1486" s="597" t="s">
        <v>3654</v>
      </c>
      <c r="B1486" s="589">
        <v>1003</v>
      </c>
      <c r="C1486" s="589" t="s">
        <v>3655</v>
      </c>
      <c r="D1486" s="589" t="s">
        <v>3656</v>
      </c>
      <c r="E1486" s="594" t="s">
        <v>3726</v>
      </c>
      <c r="F1486" s="594" t="s">
        <v>3727</v>
      </c>
      <c r="G1486" s="594"/>
      <c r="H1486" s="594"/>
      <c r="I1486" s="594"/>
      <c r="J1486" s="594" t="s">
        <v>3670</v>
      </c>
    </row>
    <row r="1487" spans="1:10" ht="89.25">
      <c r="A1487" s="597" t="s">
        <v>3654</v>
      </c>
      <c r="B1487" s="589">
        <v>1003</v>
      </c>
      <c r="C1487" s="589" t="s">
        <v>3655</v>
      </c>
      <c r="D1487" s="589" t="s">
        <v>3656</v>
      </c>
      <c r="E1487" s="594" t="s">
        <v>3728</v>
      </c>
      <c r="F1487" s="594" t="s">
        <v>3729</v>
      </c>
      <c r="G1487" s="594"/>
      <c r="H1487" s="594"/>
      <c r="I1487" s="594"/>
      <c r="J1487" s="594" t="s">
        <v>3670</v>
      </c>
    </row>
    <row r="1488" spans="1:10" ht="89.25">
      <c r="A1488" s="597" t="s">
        <v>3654</v>
      </c>
      <c r="B1488" s="589">
        <v>1003</v>
      </c>
      <c r="C1488" s="589" t="s">
        <v>3655</v>
      </c>
      <c r="D1488" s="589" t="s">
        <v>3656</v>
      </c>
      <c r="E1488" s="594" t="s">
        <v>3730</v>
      </c>
      <c r="F1488" s="594" t="s">
        <v>3731</v>
      </c>
      <c r="G1488" s="594"/>
      <c r="H1488" s="594"/>
      <c r="I1488" s="594"/>
      <c r="J1488" s="594" t="s">
        <v>3670</v>
      </c>
    </row>
    <row r="1489" spans="1:10" ht="102">
      <c r="A1489" s="597" t="s">
        <v>3654</v>
      </c>
      <c r="B1489" s="589">
        <v>1003</v>
      </c>
      <c r="C1489" s="589" t="s">
        <v>3655</v>
      </c>
      <c r="D1489" s="589" t="s">
        <v>3656</v>
      </c>
      <c r="E1489" s="594" t="s">
        <v>3732</v>
      </c>
      <c r="F1489" s="594" t="s">
        <v>3733</v>
      </c>
      <c r="G1489" s="594"/>
      <c r="H1489" s="594"/>
      <c r="I1489" s="594"/>
      <c r="J1489" s="594" t="s">
        <v>3670</v>
      </c>
    </row>
    <row r="1490" spans="1:10" ht="89.25">
      <c r="A1490" s="597" t="s">
        <v>3654</v>
      </c>
      <c r="B1490" s="589">
        <v>1003</v>
      </c>
      <c r="C1490" s="589" t="s">
        <v>3655</v>
      </c>
      <c r="D1490" s="589" t="s">
        <v>3656</v>
      </c>
      <c r="E1490" s="594" t="s">
        <v>3734</v>
      </c>
      <c r="F1490" s="594" t="s">
        <v>3735</v>
      </c>
      <c r="G1490" s="594"/>
      <c r="H1490" s="594"/>
      <c r="I1490" s="594"/>
      <c r="J1490" s="594" t="s">
        <v>3670</v>
      </c>
    </row>
    <row r="1491" spans="1:10" ht="89.25">
      <c r="A1491" s="597" t="s">
        <v>3654</v>
      </c>
      <c r="B1491" s="589">
        <v>1003</v>
      </c>
      <c r="C1491" s="589" t="s">
        <v>3655</v>
      </c>
      <c r="D1491" s="589" t="s">
        <v>3656</v>
      </c>
      <c r="E1491" s="594" t="s">
        <v>3736</v>
      </c>
      <c r="F1491" s="594" t="s">
        <v>3737</v>
      </c>
      <c r="G1491" s="594"/>
      <c r="H1491" s="594"/>
      <c r="I1491" s="594"/>
      <c r="J1491" s="594" t="s">
        <v>3670</v>
      </c>
    </row>
    <row r="1492" spans="1:10" ht="102">
      <c r="A1492" s="597" t="s">
        <v>3654</v>
      </c>
      <c r="B1492" s="589">
        <v>1003</v>
      </c>
      <c r="C1492" s="589" t="s">
        <v>3655</v>
      </c>
      <c r="D1492" s="589" t="s">
        <v>3656</v>
      </c>
      <c r="E1492" s="594" t="s">
        <v>3738</v>
      </c>
      <c r="F1492" s="594" t="s">
        <v>3739</v>
      </c>
      <c r="G1492" s="594"/>
      <c r="H1492" s="594"/>
      <c r="I1492" s="594"/>
      <c r="J1492" s="594" t="s">
        <v>3670</v>
      </c>
    </row>
    <row r="1493" spans="1:10" ht="89.25">
      <c r="A1493" s="597" t="s">
        <v>3654</v>
      </c>
      <c r="B1493" s="589">
        <v>1003</v>
      </c>
      <c r="C1493" s="589" t="s">
        <v>3655</v>
      </c>
      <c r="D1493" s="589" t="s">
        <v>3656</v>
      </c>
      <c r="E1493" s="594" t="s">
        <v>3740</v>
      </c>
      <c r="F1493" s="594" t="s">
        <v>3741</v>
      </c>
      <c r="G1493" s="594"/>
      <c r="H1493" s="594"/>
      <c r="I1493" s="594"/>
      <c r="J1493" s="594" t="s">
        <v>3670</v>
      </c>
    </row>
    <row r="1494" spans="1:10" ht="76.5">
      <c r="A1494" s="597" t="s">
        <v>3654</v>
      </c>
      <c r="B1494" s="589">
        <v>1003</v>
      </c>
      <c r="C1494" s="589" t="s">
        <v>3655</v>
      </c>
      <c r="D1494" s="589" t="s">
        <v>3656</v>
      </c>
      <c r="E1494" s="594" t="s">
        <v>3742</v>
      </c>
      <c r="F1494" s="594" t="s">
        <v>3743</v>
      </c>
      <c r="G1494" s="594"/>
      <c r="H1494" s="594"/>
      <c r="I1494" s="594"/>
      <c r="J1494" s="594" t="s">
        <v>3670</v>
      </c>
    </row>
    <row r="1495" spans="1:10" ht="89.25">
      <c r="A1495" s="597" t="s">
        <v>3654</v>
      </c>
      <c r="B1495" s="589">
        <v>1003</v>
      </c>
      <c r="C1495" s="589" t="s">
        <v>3655</v>
      </c>
      <c r="D1495" s="589" t="s">
        <v>3656</v>
      </c>
      <c r="E1495" s="594" t="s">
        <v>2866</v>
      </c>
      <c r="F1495" s="594" t="s">
        <v>3744</v>
      </c>
      <c r="G1495" s="594"/>
      <c r="H1495" s="594"/>
      <c r="I1495" s="594"/>
      <c r="J1495" s="594" t="s">
        <v>3670</v>
      </c>
    </row>
    <row r="1496" spans="1:10" ht="89.25">
      <c r="A1496" s="597" t="s">
        <v>3654</v>
      </c>
      <c r="B1496" s="589">
        <v>1003</v>
      </c>
      <c r="C1496" s="589" t="s">
        <v>3655</v>
      </c>
      <c r="D1496" s="589" t="s">
        <v>3656</v>
      </c>
      <c r="E1496" s="594" t="s">
        <v>3745</v>
      </c>
      <c r="F1496" s="594" t="s">
        <v>3746</v>
      </c>
      <c r="G1496" s="594"/>
      <c r="H1496" s="594"/>
      <c r="I1496" s="594"/>
      <c r="J1496" s="594" t="s">
        <v>3670</v>
      </c>
    </row>
    <row r="1497" spans="1:10" ht="89.25">
      <c r="A1497" s="597" t="s">
        <v>3654</v>
      </c>
      <c r="B1497" s="589">
        <v>1003</v>
      </c>
      <c r="C1497" s="589" t="s">
        <v>3655</v>
      </c>
      <c r="D1497" s="589" t="s">
        <v>3656</v>
      </c>
      <c r="E1497" s="594" t="s">
        <v>3747</v>
      </c>
      <c r="F1497" s="594" t="s">
        <v>3748</v>
      </c>
      <c r="G1497" s="594"/>
      <c r="H1497" s="594"/>
      <c r="I1497" s="594"/>
      <c r="J1497" s="594" t="s">
        <v>3670</v>
      </c>
    </row>
    <row r="1498" spans="1:10" ht="89.25">
      <c r="A1498" s="597" t="s">
        <v>3654</v>
      </c>
      <c r="B1498" s="589">
        <v>1003</v>
      </c>
      <c r="C1498" s="589" t="s">
        <v>3655</v>
      </c>
      <c r="D1498" s="589" t="s">
        <v>3656</v>
      </c>
      <c r="E1498" s="594" t="s">
        <v>3749</v>
      </c>
      <c r="F1498" s="594" t="s">
        <v>3750</v>
      </c>
      <c r="G1498" s="594"/>
      <c r="H1498" s="594"/>
      <c r="I1498" s="594"/>
      <c r="J1498" s="594" t="s">
        <v>3670</v>
      </c>
    </row>
    <row r="1499" spans="1:10" ht="102">
      <c r="A1499" s="597" t="s">
        <v>3654</v>
      </c>
      <c r="B1499" s="589">
        <v>1003</v>
      </c>
      <c r="C1499" s="589" t="s">
        <v>3655</v>
      </c>
      <c r="D1499" s="589" t="s">
        <v>3656</v>
      </c>
      <c r="E1499" s="594" t="s">
        <v>3751</v>
      </c>
      <c r="F1499" s="594" t="s">
        <v>3752</v>
      </c>
      <c r="G1499" s="594"/>
      <c r="H1499" s="594"/>
      <c r="I1499" s="594"/>
      <c r="J1499" s="594" t="s">
        <v>3670</v>
      </c>
    </row>
    <row r="1500" spans="1:10" ht="102">
      <c r="A1500" s="597" t="s">
        <v>3654</v>
      </c>
      <c r="B1500" s="589">
        <v>1003</v>
      </c>
      <c r="C1500" s="589" t="s">
        <v>3655</v>
      </c>
      <c r="D1500" s="589" t="s">
        <v>3656</v>
      </c>
      <c r="E1500" s="594" t="s">
        <v>3753</v>
      </c>
      <c r="F1500" s="594" t="s">
        <v>3754</v>
      </c>
      <c r="G1500" s="594"/>
      <c r="H1500" s="594"/>
      <c r="I1500" s="594"/>
      <c r="J1500" s="594" t="s">
        <v>3670</v>
      </c>
    </row>
    <row r="1501" spans="1:10" ht="89.25">
      <c r="A1501" s="597" t="s">
        <v>3654</v>
      </c>
      <c r="B1501" s="589">
        <v>1003</v>
      </c>
      <c r="C1501" s="589" t="s">
        <v>3655</v>
      </c>
      <c r="D1501" s="589" t="s">
        <v>3656</v>
      </c>
      <c r="E1501" s="594" t="s">
        <v>3755</v>
      </c>
      <c r="F1501" s="594" t="s">
        <v>3756</v>
      </c>
      <c r="G1501" s="594"/>
      <c r="H1501" s="594"/>
      <c r="I1501" s="594"/>
      <c r="J1501" s="594" t="s">
        <v>3670</v>
      </c>
    </row>
    <row r="1502" spans="1:10" ht="89.25">
      <c r="A1502" s="597" t="s">
        <v>3654</v>
      </c>
      <c r="B1502" s="589">
        <v>1003</v>
      </c>
      <c r="C1502" s="589" t="s">
        <v>3655</v>
      </c>
      <c r="D1502" s="589" t="s">
        <v>3656</v>
      </c>
      <c r="E1502" s="594" t="s">
        <v>3757</v>
      </c>
      <c r="F1502" s="594" t="s">
        <v>3758</v>
      </c>
      <c r="G1502" s="594"/>
      <c r="H1502" s="594"/>
      <c r="I1502" s="594"/>
      <c r="J1502" s="594" t="s">
        <v>3670</v>
      </c>
    </row>
    <row r="1503" spans="1:10" ht="89.25">
      <c r="A1503" s="597" t="s">
        <v>3654</v>
      </c>
      <c r="B1503" s="589">
        <v>1003</v>
      </c>
      <c r="C1503" s="589" t="s">
        <v>3655</v>
      </c>
      <c r="D1503" s="589" t="s">
        <v>3656</v>
      </c>
      <c r="E1503" s="594" t="s">
        <v>3759</v>
      </c>
      <c r="F1503" s="594" t="s">
        <v>3760</v>
      </c>
      <c r="G1503" s="594"/>
      <c r="H1503" s="594"/>
      <c r="I1503" s="594"/>
      <c r="J1503" s="594" t="s">
        <v>3670</v>
      </c>
    </row>
    <row r="1504" spans="1:10" ht="76.5">
      <c r="A1504" s="597" t="s">
        <v>3654</v>
      </c>
      <c r="B1504" s="589">
        <v>1003</v>
      </c>
      <c r="C1504" s="589" t="s">
        <v>3655</v>
      </c>
      <c r="D1504" s="589" t="s">
        <v>3656</v>
      </c>
      <c r="E1504" s="594" t="s">
        <v>3761</v>
      </c>
      <c r="F1504" s="594" t="s">
        <v>3762</v>
      </c>
      <c r="G1504" s="594"/>
      <c r="H1504" s="594"/>
      <c r="I1504" s="594"/>
      <c r="J1504" s="594" t="s">
        <v>3670</v>
      </c>
    </row>
    <row r="1505" spans="1:10" ht="102">
      <c r="A1505" s="597" t="s">
        <v>3654</v>
      </c>
      <c r="B1505" s="589">
        <v>1003</v>
      </c>
      <c r="C1505" s="589" t="s">
        <v>3655</v>
      </c>
      <c r="D1505" s="589" t="s">
        <v>3656</v>
      </c>
      <c r="E1505" s="594" t="s">
        <v>3763</v>
      </c>
      <c r="F1505" s="594" t="s">
        <v>3764</v>
      </c>
      <c r="G1505" s="594"/>
      <c r="H1505" s="594"/>
      <c r="I1505" s="594"/>
      <c r="J1505" s="594" t="s">
        <v>3670</v>
      </c>
    </row>
    <row r="1506" spans="1:10" ht="89.25">
      <c r="A1506" s="597" t="s">
        <v>3654</v>
      </c>
      <c r="B1506" s="589">
        <v>1003</v>
      </c>
      <c r="C1506" s="589" t="s">
        <v>3655</v>
      </c>
      <c r="D1506" s="589" t="s">
        <v>3656</v>
      </c>
      <c r="E1506" s="594" t="s">
        <v>3765</v>
      </c>
      <c r="F1506" s="594" t="s">
        <v>3766</v>
      </c>
      <c r="G1506" s="594"/>
      <c r="H1506" s="594"/>
      <c r="I1506" s="594"/>
      <c r="J1506" s="594" t="s">
        <v>3670</v>
      </c>
    </row>
    <row r="1507" spans="1:10" ht="76.5">
      <c r="A1507" s="597" t="s">
        <v>3654</v>
      </c>
      <c r="B1507" s="589">
        <v>1003</v>
      </c>
      <c r="C1507" s="589" t="s">
        <v>3655</v>
      </c>
      <c r="D1507" s="589" t="s">
        <v>3656</v>
      </c>
      <c r="E1507" s="594" t="s">
        <v>3767</v>
      </c>
      <c r="F1507" s="594" t="s">
        <v>3768</v>
      </c>
      <c r="G1507" s="594"/>
      <c r="H1507" s="594"/>
      <c r="I1507" s="594"/>
      <c r="J1507" s="594" t="s">
        <v>3670</v>
      </c>
    </row>
    <row r="1508" spans="1:10" ht="102">
      <c r="A1508" s="597" t="s">
        <v>3654</v>
      </c>
      <c r="B1508" s="589">
        <v>1003</v>
      </c>
      <c r="C1508" s="589" t="s">
        <v>3655</v>
      </c>
      <c r="D1508" s="589" t="s">
        <v>3656</v>
      </c>
      <c r="E1508" s="594" t="s">
        <v>3769</v>
      </c>
      <c r="F1508" s="594" t="s">
        <v>3770</v>
      </c>
      <c r="G1508" s="594"/>
      <c r="H1508" s="594"/>
      <c r="I1508" s="594"/>
      <c r="J1508" s="594" t="s">
        <v>3670</v>
      </c>
    </row>
    <row r="1509" spans="1:10" ht="102">
      <c r="A1509" s="597" t="s">
        <v>3654</v>
      </c>
      <c r="B1509" s="589">
        <v>1003</v>
      </c>
      <c r="C1509" s="589" t="s">
        <v>3655</v>
      </c>
      <c r="D1509" s="589" t="s">
        <v>3656</v>
      </c>
      <c r="E1509" s="594" t="s">
        <v>3771</v>
      </c>
      <c r="F1509" s="594" t="s">
        <v>3772</v>
      </c>
      <c r="G1509" s="594"/>
      <c r="H1509" s="594"/>
      <c r="I1509" s="594"/>
      <c r="J1509" s="594" t="s">
        <v>3670</v>
      </c>
    </row>
    <row r="1510" spans="1:10" ht="76.5">
      <c r="A1510" s="597" t="s">
        <v>863</v>
      </c>
      <c r="B1510" s="589"/>
      <c r="C1510" s="589" t="s">
        <v>6695</v>
      </c>
      <c r="D1510" s="589" t="s">
        <v>6696</v>
      </c>
      <c r="E1510" s="594"/>
      <c r="F1510" s="594" t="s">
        <v>867</v>
      </c>
      <c r="G1510" s="594" t="s">
        <v>6697</v>
      </c>
      <c r="H1510" s="594" t="s">
        <v>6698</v>
      </c>
      <c r="I1510" s="594" t="s">
        <v>1713</v>
      </c>
      <c r="J1510" s="594" t="s">
        <v>6699</v>
      </c>
    </row>
    <row r="1511" spans="1:10" ht="89.25">
      <c r="A1511" s="597" t="s">
        <v>6700</v>
      </c>
      <c r="B1511" s="589"/>
      <c r="C1511" s="589" t="s">
        <v>6711</v>
      </c>
      <c r="D1511" s="589" t="s">
        <v>6712</v>
      </c>
      <c r="E1511" s="594" t="s">
        <v>917</v>
      </c>
      <c r="F1511" s="594" t="s">
        <v>6713</v>
      </c>
      <c r="G1511" s="594" t="s">
        <v>6714</v>
      </c>
      <c r="H1511" s="594" t="s">
        <v>1543</v>
      </c>
      <c r="I1511" s="594" t="s">
        <v>3127</v>
      </c>
      <c r="J1511" s="594" t="s">
        <v>6715</v>
      </c>
    </row>
    <row r="1512" spans="1:10" ht="89.25">
      <c r="A1512" s="597" t="s">
        <v>6700</v>
      </c>
      <c r="B1512" s="589"/>
      <c r="C1512" s="589" t="s">
        <v>6711</v>
      </c>
      <c r="D1512" s="589" t="s">
        <v>6716</v>
      </c>
      <c r="E1512" s="594" t="s">
        <v>937</v>
      </c>
      <c r="F1512" s="594" t="s">
        <v>6713</v>
      </c>
      <c r="G1512" s="594" t="s">
        <v>6717</v>
      </c>
      <c r="H1512" s="594" t="s">
        <v>3221</v>
      </c>
      <c r="I1512" s="594" t="s">
        <v>2552</v>
      </c>
      <c r="J1512" s="594" t="s">
        <v>6718</v>
      </c>
    </row>
    <row r="1513" spans="1:10" ht="89.25">
      <c r="A1513" s="597" t="s">
        <v>6700</v>
      </c>
      <c r="B1513" s="589"/>
      <c r="C1513" s="589" t="s">
        <v>6711</v>
      </c>
      <c r="D1513" s="589" t="s">
        <v>6716</v>
      </c>
      <c r="E1513" s="594" t="s">
        <v>6719</v>
      </c>
      <c r="F1513" s="594" t="s">
        <v>6720</v>
      </c>
      <c r="G1513" s="594" t="s">
        <v>6721</v>
      </c>
      <c r="H1513" s="594" t="s">
        <v>3570</v>
      </c>
      <c r="I1513" s="594" t="s">
        <v>6722</v>
      </c>
      <c r="J1513" s="594" t="s">
        <v>6723</v>
      </c>
    </row>
    <row r="1514" spans="1:10" ht="89.25">
      <c r="A1514" s="597" t="s">
        <v>6700</v>
      </c>
      <c r="B1514" s="589"/>
      <c r="C1514" s="589" t="s">
        <v>6711</v>
      </c>
      <c r="D1514" s="589" t="s">
        <v>6716</v>
      </c>
      <c r="E1514" s="594" t="s">
        <v>937</v>
      </c>
      <c r="F1514" s="594" t="s">
        <v>6724</v>
      </c>
      <c r="G1514" s="594" t="s">
        <v>6721</v>
      </c>
      <c r="H1514" s="594" t="s">
        <v>3570</v>
      </c>
      <c r="I1514" s="594" t="s">
        <v>6722</v>
      </c>
      <c r="J1514" s="594" t="s">
        <v>6723</v>
      </c>
    </row>
    <row r="1515" spans="1:10" ht="89.25">
      <c r="A1515" s="597" t="s">
        <v>6700</v>
      </c>
      <c r="B1515" s="589"/>
      <c r="C1515" s="589" t="s">
        <v>6711</v>
      </c>
      <c r="D1515" s="589" t="s">
        <v>6716</v>
      </c>
      <c r="E1515" s="594" t="s">
        <v>917</v>
      </c>
      <c r="F1515" s="594" t="s">
        <v>6725</v>
      </c>
      <c r="G1515" s="594" t="s">
        <v>6726</v>
      </c>
      <c r="H1515" s="594" t="s">
        <v>6727</v>
      </c>
      <c r="I1515" s="594" t="s">
        <v>1180</v>
      </c>
      <c r="J1515" s="594" t="s">
        <v>6728</v>
      </c>
    </row>
    <row r="1516" spans="1:10" ht="89.25">
      <c r="A1516" s="597" t="s">
        <v>6700</v>
      </c>
      <c r="B1516" s="589"/>
      <c r="C1516" s="589" t="s">
        <v>6711</v>
      </c>
      <c r="D1516" s="589" t="s">
        <v>6716</v>
      </c>
      <c r="E1516" s="594" t="s">
        <v>917</v>
      </c>
      <c r="F1516" s="594" t="s">
        <v>6729</v>
      </c>
      <c r="G1516" s="594" t="s">
        <v>6730</v>
      </c>
      <c r="H1516" s="594" t="s">
        <v>6731</v>
      </c>
      <c r="I1516" s="594" t="s">
        <v>6732</v>
      </c>
      <c r="J1516" s="594" t="s">
        <v>6733</v>
      </c>
    </row>
    <row r="1517" spans="1:10" ht="89.25">
      <c r="A1517" s="597" t="s">
        <v>6700</v>
      </c>
      <c r="B1517" s="589"/>
      <c r="C1517" s="589" t="s">
        <v>6711</v>
      </c>
      <c r="D1517" s="589" t="s">
        <v>6716</v>
      </c>
      <c r="E1517" s="594" t="s">
        <v>6734</v>
      </c>
      <c r="F1517" s="594" t="s">
        <v>6735</v>
      </c>
      <c r="G1517" s="594" t="s">
        <v>6736</v>
      </c>
      <c r="H1517" s="594" t="s">
        <v>6737</v>
      </c>
      <c r="I1517" s="594" t="s">
        <v>6738</v>
      </c>
      <c r="J1517" s="594" t="s">
        <v>6739</v>
      </c>
    </row>
    <row r="1518" spans="1:10" ht="89.25">
      <c r="A1518" s="597" t="s">
        <v>6700</v>
      </c>
      <c r="B1518" s="589"/>
      <c r="C1518" s="589" t="s">
        <v>6711</v>
      </c>
      <c r="D1518" s="589" t="s">
        <v>6716</v>
      </c>
      <c r="E1518" s="594"/>
      <c r="F1518" s="594" t="s">
        <v>6740</v>
      </c>
      <c r="G1518" s="594" t="s">
        <v>6741</v>
      </c>
      <c r="H1518" s="594" t="s">
        <v>6742</v>
      </c>
      <c r="I1518" s="594" t="s">
        <v>6743</v>
      </c>
      <c r="J1518" s="594" t="s">
        <v>6744</v>
      </c>
    </row>
    <row r="1519" spans="1:10" ht="89.25">
      <c r="A1519" s="597" t="s">
        <v>6700</v>
      </c>
      <c r="B1519" s="589"/>
      <c r="C1519" s="589" t="s">
        <v>6711</v>
      </c>
      <c r="D1519" s="589" t="s">
        <v>6716</v>
      </c>
      <c r="E1519" s="594" t="s">
        <v>937</v>
      </c>
      <c r="F1519" s="594" t="s">
        <v>6745</v>
      </c>
      <c r="G1519" s="594" t="s">
        <v>6746</v>
      </c>
      <c r="H1519" s="594" t="s">
        <v>2864</v>
      </c>
      <c r="I1519" s="594" t="s">
        <v>1677</v>
      </c>
      <c r="J1519" s="594" t="s">
        <v>6747</v>
      </c>
    </row>
    <row r="1520" spans="1:10" ht="127.5">
      <c r="A1520" s="597" t="s">
        <v>6700</v>
      </c>
      <c r="B1520" s="589"/>
      <c r="C1520" s="589" t="s">
        <v>6711</v>
      </c>
      <c r="D1520" s="589" t="s">
        <v>6716</v>
      </c>
      <c r="E1520" s="594" t="s">
        <v>6748</v>
      </c>
      <c r="F1520" s="594" t="s">
        <v>6749</v>
      </c>
      <c r="G1520" s="594" t="s">
        <v>6750</v>
      </c>
      <c r="H1520" s="594" t="s">
        <v>6751</v>
      </c>
      <c r="I1520" s="594" t="s">
        <v>1713</v>
      </c>
      <c r="J1520" s="594" t="s">
        <v>6752</v>
      </c>
    </row>
    <row r="1521" spans="1:10" ht="127.5">
      <c r="A1521" s="597" t="s">
        <v>6700</v>
      </c>
      <c r="B1521" s="589"/>
      <c r="C1521" s="589" t="s">
        <v>6711</v>
      </c>
      <c r="D1521" s="589" t="s">
        <v>6716</v>
      </c>
      <c r="E1521" s="594" t="s">
        <v>917</v>
      </c>
      <c r="F1521" s="594" t="s">
        <v>6753</v>
      </c>
      <c r="G1521" s="594" t="s">
        <v>6754</v>
      </c>
      <c r="H1521" s="594" t="s">
        <v>1528</v>
      </c>
      <c r="I1521" s="594" t="s">
        <v>2537</v>
      </c>
      <c r="J1521" s="594" t="s">
        <v>6755</v>
      </c>
    </row>
    <row r="1522" spans="1:10" ht="127.5">
      <c r="A1522" s="597" t="s">
        <v>6700</v>
      </c>
      <c r="B1522" s="589"/>
      <c r="C1522" s="589" t="s">
        <v>6711</v>
      </c>
      <c r="D1522" s="589" t="s">
        <v>6716</v>
      </c>
      <c r="E1522" s="594" t="s">
        <v>917</v>
      </c>
      <c r="F1522" s="594" t="s">
        <v>6756</v>
      </c>
      <c r="G1522" s="594" t="s">
        <v>6757</v>
      </c>
      <c r="H1522" s="594" t="s">
        <v>3863</v>
      </c>
      <c r="I1522" s="594" t="s">
        <v>6758</v>
      </c>
      <c r="J1522" s="594" t="s">
        <v>6759</v>
      </c>
    </row>
    <row r="1523" spans="1:10" ht="114.75">
      <c r="A1523" s="597" t="s">
        <v>6700</v>
      </c>
      <c r="B1523" s="589"/>
      <c r="C1523" s="589" t="s">
        <v>6711</v>
      </c>
      <c r="D1523" s="589" t="s">
        <v>6716</v>
      </c>
      <c r="E1523" s="594" t="s">
        <v>917</v>
      </c>
      <c r="F1523" s="594" t="s">
        <v>6760</v>
      </c>
      <c r="G1523" s="594" t="s">
        <v>6761</v>
      </c>
      <c r="H1523" s="594" t="s">
        <v>3463</v>
      </c>
      <c r="I1523" s="594" t="s">
        <v>6762</v>
      </c>
      <c r="J1523" s="594" t="s">
        <v>6763</v>
      </c>
    </row>
    <row r="1524" spans="1:10" ht="114.75">
      <c r="A1524" s="597" t="s">
        <v>6700</v>
      </c>
      <c r="B1524" s="589"/>
      <c r="C1524" s="589" t="s">
        <v>6711</v>
      </c>
      <c r="D1524" s="589" t="s">
        <v>6716</v>
      </c>
      <c r="E1524" s="594" t="s">
        <v>937</v>
      </c>
      <c r="F1524" s="594" t="s">
        <v>6764</v>
      </c>
      <c r="G1524" s="594" t="s">
        <v>6761</v>
      </c>
      <c r="H1524" s="594" t="s">
        <v>3463</v>
      </c>
      <c r="I1524" s="594" t="s">
        <v>6762</v>
      </c>
      <c r="J1524" s="594" t="s">
        <v>6763</v>
      </c>
    </row>
    <row r="1525" spans="1:10" ht="127.5">
      <c r="A1525" s="597" t="s">
        <v>6700</v>
      </c>
      <c r="B1525" s="589"/>
      <c r="C1525" s="589" t="s">
        <v>6711</v>
      </c>
      <c r="D1525" s="589" t="s">
        <v>6716</v>
      </c>
      <c r="E1525" s="594" t="s">
        <v>6748</v>
      </c>
      <c r="F1525" s="594" t="s">
        <v>6765</v>
      </c>
      <c r="G1525" s="594" t="s">
        <v>6766</v>
      </c>
      <c r="H1525" s="594" t="s">
        <v>6767</v>
      </c>
      <c r="I1525" s="594" t="s">
        <v>2842</v>
      </c>
      <c r="J1525" s="594" t="s">
        <v>6768</v>
      </c>
    </row>
    <row r="1526" spans="1:10" ht="127.5">
      <c r="A1526" s="597" t="s">
        <v>6700</v>
      </c>
      <c r="B1526" s="589"/>
      <c r="C1526" s="589" t="s">
        <v>6711</v>
      </c>
      <c r="D1526" s="589" t="s">
        <v>6716</v>
      </c>
      <c r="E1526" s="594" t="s">
        <v>939</v>
      </c>
      <c r="F1526" s="594" t="s">
        <v>6769</v>
      </c>
      <c r="G1526" s="594" t="s">
        <v>6770</v>
      </c>
      <c r="H1526" s="594" t="s">
        <v>6256</v>
      </c>
      <c r="I1526" s="594" t="s">
        <v>2604</v>
      </c>
      <c r="J1526" s="594" t="s">
        <v>6771</v>
      </c>
    </row>
    <row r="1527" spans="1:10" ht="127.5">
      <c r="A1527" s="597" t="s">
        <v>6700</v>
      </c>
      <c r="B1527" s="589"/>
      <c r="C1527" s="589" t="s">
        <v>6711</v>
      </c>
      <c r="D1527" s="589" t="s">
        <v>6716</v>
      </c>
      <c r="E1527" s="594" t="s">
        <v>939</v>
      </c>
      <c r="F1527" s="594" t="s">
        <v>6772</v>
      </c>
      <c r="G1527" s="594" t="s">
        <v>919</v>
      </c>
      <c r="H1527" s="594" t="s">
        <v>6773</v>
      </c>
      <c r="I1527" s="594" t="s">
        <v>1091</v>
      </c>
      <c r="J1527" s="594" t="s">
        <v>6774</v>
      </c>
    </row>
    <row r="1528" spans="1:10" ht="127.5">
      <c r="A1528" s="597" t="s">
        <v>6700</v>
      </c>
      <c r="B1528" s="589"/>
      <c r="C1528" s="589" t="s">
        <v>6711</v>
      </c>
      <c r="D1528" s="589" t="s">
        <v>6716</v>
      </c>
      <c r="E1528" s="594" t="s">
        <v>939</v>
      </c>
      <c r="F1528" s="594" t="s">
        <v>6775</v>
      </c>
      <c r="G1528" s="594" t="s">
        <v>6776</v>
      </c>
      <c r="H1528" s="594" t="s">
        <v>6777</v>
      </c>
      <c r="I1528" s="594" t="s">
        <v>6778</v>
      </c>
      <c r="J1528" s="594" t="s">
        <v>6779</v>
      </c>
    </row>
    <row r="1529" spans="1:10" ht="127.5">
      <c r="A1529" s="597" t="s">
        <v>6700</v>
      </c>
      <c r="B1529" s="589"/>
      <c r="C1529" s="589" t="s">
        <v>6711</v>
      </c>
      <c r="D1529" s="589" t="s">
        <v>6716</v>
      </c>
      <c r="E1529" s="594" t="s">
        <v>939</v>
      </c>
      <c r="F1529" s="594" t="s">
        <v>6780</v>
      </c>
      <c r="G1529" s="594" t="s">
        <v>3613</v>
      </c>
      <c r="H1529" s="594" t="s">
        <v>2135</v>
      </c>
      <c r="I1529" s="594" t="s">
        <v>6781</v>
      </c>
      <c r="J1529" s="594" t="s">
        <v>6782</v>
      </c>
    </row>
    <row r="1530" spans="1:10" ht="153">
      <c r="A1530" s="597" t="s">
        <v>6700</v>
      </c>
      <c r="B1530" s="589"/>
      <c r="C1530" s="589" t="s">
        <v>6711</v>
      </c>
      <c r="D1530" s="589" t="s">
        <v>6716</v>
      </c>
      <c r="E1530" s="594" t="s">
        <v>939</v>
      </c>
      <c r="F1530" s="594" t="s">
        <v>6783</v>
      </c>
      <c r="G1530" s="594" t="s">
        <v>6784</v>
      </c>
      <c r="H1530" s="594" t="s">
        <v>1156</v>
      </c>
      <c r="I1530" s="594" t="s">
        <v>6785</v>
      </c>
      <c r="J1530" s="594" t="s">
        <v>6786</v>
      </c>
    </row>
    <row r="1531" spans="1:10" ht="114.75">
      <c r="A1531" s="597" t="s">
        <v>6700</v>
      </c>
      <c r="B1531" s="589"/>
      <c r="C1531" s="589" t="s">
        <v>6711</v>
      </c>
      <c r="D1531" s="589" t="s">
        <v>6716</v>
      </c>
      <c r="E1531" s="594" t="s">
        <v>939</v>
      </c>
      <c r="F1531" s="594" t="s">
        <v>6787</v>
      </c>
      <c r="G1531" s="594" t="s">
        <v>6788</v>
      </c>
      <c r="H1531" s="594" t="s">
        <v>1416</v>
      </c>
      <c r="I1531" s="594" t="s">
        <v>6789</v>
      </c>
      <c r="J1531" s="594" t="s">
        <v>6790</v>
      </c>
    </row>
    <row r="1532" spans="1:10" ht="127.5">
      <c r="A1532" s="597" t="s">
        <v>6700</v>
      </c>
      <c r="B1532" s="589"/>
      <c r="C1532" s="589" t="s">
        <v>6711</v>
      </c>
      <c r="D1532" s="589" t="s">
        <v>6716</v>
      </c>
      <c r="E1532" s="594" t="s">
        <v>939</v>
      </c>
      <c r="F1532" s="594" t="s">
        <v>6791</v>
      </c>
      <c r="G1532" s="594" t="s">
        <v>6770</v>
      </c>
      <c r="H1532" s="594" t="s">
        <v>1528</v>
      </c>
      <c r="I1532" s="594" t="s">
        <v>6792</v>
      </c>
      <c r="J1532" s="594" t="s">
        <v>6793</v>
      </c>
    </row>
    <row r="1533" spans="1:10" ht="114.75">
      <c r="A1533" s="597" t="s">
        <v>6700</v>
      </c>
      <c r="B1533" s="589"/>
      <c r="C1533" s="589" t="s">
        <v>6711</v>
      </c>
      <c r="D1533" s="589" t="s">
        <v>6716</v>
      </c>
      <c r="E1533" s="594" t="s">
        <v>939</v>
      </c>
      <c r="F1533" s="594" t="s">
        <v>6794</v>
      </c>
      <c r="G1533" s="594" t="s">
        <v>6795</v>
      </c>
      <c r="H1533" s="594" t="s">
        <v>5638</v>
      </c>
      <c r="I1533" s="594" t="s">
        <v>5992</v>
      </c>
      <c r="J1533" s="594" t="s">
        <v>6796</v>
      </c>
    </row>
    <row r="1534" spans="1:10" ht="114.75">
      <c r="A1534" s="597" t="s">
        <v>6700</v>
      </c>
      <c r="B1534" s="589"/>
      <c r="C1534" s="589" t="s">
        <v>6711</v>
      </c>
      <c r="D1534" s="589" t="s">
        <v>6716</v>
      </c>
      <c r="E1534" s="594" t="s">
        <v>939</v>
      </c>
      <c r="F1534" s="594" t="s">
        <v>6797</v>
      </c>
      <c r="G1534" s="594" t="s">
        <v>6798</v>
      </c>
      <c r="H1534" s="594" t="s">
        <v>1559</v>
      </c>
      <c r="I1534" s="594" t="s">
        <v>6799</v>
      </c>
      <c r="J1534" s="594" t="s">
        <v>6800</v>
      </c>
    </row>
    <row r="1535" spans="1:10" ht="114.75">
      <c r="A1535" s="597" t="s">
        <v>6700</v>
      </c>
      <c r="B1535" s="589"/>
      <c r="C1535" s="589" t="s">
        <v>6711</v>
      </c>
      <c r="D1535" s="589" t="s">
        <v>6716</v>
      </c>
      <c r="E1535" s="594" t="s">
        <v>939</v>
      </c>
      <c r="F1535" s="594" t="s">
        <v>6801</v>
      </c>
      <c r="G1535" s="594" t="s">
        <v>6802</v>
      </c>
      <c r="H1535" s="594" t="s">
        <v>6803</v>
      </c>
      <c r="I1535" s="594" t="s">
        <v>2510</v>
      </c>
      <c r="J1535" s="594" t="s">
        <v>6804</v>
      </c>
    </row>
    <row r="1536" spans="1:10" ht="114.75">
      <c r="A1536" s="597" t="s">
        <v>6700</v>
      </c>
      <c r="B1536" s="589"/>
      <c r="C1536" s="589" t="s">
        <v>6711</v>
      </c>
      <c r="D1536" s="589" t="s">
        <v>6716</v>
      </c>
      <c r="E1536" s="594" t="s">
        <v>939</v>
      </c>
      <c r="F1536" s="594" t="s">
        <v>6805</v>
      </c>
      <c r="G1536" s="594" t="s">
        <v>6806</v>
      </c>
      <c r="H1536" s="594" t="s">
        <v>6807</v>
      </c>
      <c r="I1536" s="594" t="s">
        <v>6808</v>
      </c>
      <c r="J1536" s="594" t="s">
        <v>6809</v>
      </c>
    </row>
    <row r="1537" spans="1:10" ht="114.75">
      <c r="A1537" s="597" t="s">
        <v>6700</v>
      </c>
      <c r="B1537" s="589"/>
      <c r="C1537" s="589" t="s">
        <v>6711</v>
      </c>
      <c r="D1537" s="589" t="s">
        <v>6716</v>
      </c>
      <c r="E1537" s="594" t="s">
        <v>939</v>
      </c>
      <c r="F1537" s="594" t="s">
        <v>6810</v>
      </c>
      <c r="G1537" s="594" t="s">
        <v>6811</v>
      </c>
      <c r="H1537" s="594" t="s">
        <v>6812</v>
      </c>
      <c r="I1537" s="594" t="s">
        <v>6813</v>
      </c>
      <c r="J1537" s="594" t="s">
        <v>6814</v>
      </c>
    </row>
    <row r="1538" spans="1:10" ht="114.75">
      <c r="A1538" s="597" t="s">
        <v>6700</v>
      </c>
      <c r="B1538" s="589"/>
      <c r="C1538" s="589" t="s">
        <v>6711</v>
      </c>
      <c r="D1538" s="589" t="s">
        <v>6716</v>
      </c>
      <c r="E1538" s="594" t="s">
        <v>939</v>
      </c>
      <c r="F1538" s="594" t="s">
        <v>6815</v>
      </c>
      <c r="G1538" s="594" t="s">
        <v>6816</v>
      </c>
      <c r="H1538" s="594" t="s">
        <v>2062</v>
      </c>
      <c r="I1538" s="594" t="s">
        <v>6817</v>
      </c>
      <c r="J1538" s="594" t="s">
        <v>6818</v>
      </c>
    </row>
    <row r="1539" spans="1:10" ht="114.75">
      <c r="A1539" s="597" t="s">
        <v>6700</v>
      </c>
      <c r="B1539" s="589"/>
      <c r="C1539" s="589" t="s">
        <v>6711</v>
      </c>
      <c r="D1539" s="589" t="s">
        <v>6716</v>
      </c>
      <c r="E1539" s="594" t="s">
        <v>939</v>
      </c>
      <c r="F1539" s="594" t="s">
        <v>6819</v>
      </c>
      <c r="G1539" s="594" t="s">
        <v>3912</v>
      </c>
      <c r="H1539" s="594" t="s">
        <v>6452</v>
      </c>
      <c r="I1539" s="594" t="s">
        <v>6820</v>
      </c>
      <c r="J1539" s="594" t="s">
        <v>6821</v>
      </c>
    </row>
    <row r="1540" spans="1:10" ht="114.75">
      <c r="A1540" s="597" t="s">
        <v>6700</v>
      </c>
      <c r="B1540" s="589"/>
      <c r="C1540" s="589" t="s">
        <v>6711</v>
      </c>
      <c r="D1540" s="589" t="s">
        <v>6716</v>
      </c>
      <c r="E1540" s="594" t="s">
        <v>939</v>
      </c>
      <c r="F1540" s="594" t="s">
        <v>6822</v>
      </c>
      <c r="G1540" s="594" t="s">
        <v>6823</v>
      </c>
      <c r="H1540" s="594" t="s">
        <v>1293</v>
      </c>
      <c r="I1540" s="594" t="s">
        <v>6824</v>
      </c>
      <c r="J1540" s="594" t="s">
        <v>6825</v>
      </c>
    </row>
    <row r="1541" spans="1:10" ht="114.75">
      <c r="A1541" s="597" t="s">
        <v>6700</v>
      </c>
      <c r="B1541" s="589"/>
      <c r="C1541" s="589" t="s">
        <v>6711</v>
      </c>
      <c r="D1541" s="589" t="s">
        <v>6716</v>
      </c>
      <c r="E1541" s="594" t="s">
        <v>939</v>
      </c>
      <c r="F1541" s="594" t="s">
        <v>6826</v>
      </c>
      <c r="G1541" s="594" t="s">
        <v>6827</v>
      </c>
      <c r="H1541" s="594" t="s">
        <v>1559</v>
      </c>
      <c r="I1541" s="594" t="s">
        <v>2541</v>
      </c>
      <c r="J1541" s="594" t="s">
        <v>6828</v>
      </c>
    </row>
    <row r="1542" spans="1:10" ht="127.5">
      <c r="A1542" s="597" t="s">
        <v>6700</v>
      </c>
      <c r="B1542" s="589"/>
      <c r="C1542" s="589" t="s">
        <v>6711</v>
      </c>
      <c r="D1542" s="589" t="s">
        <v>6716</v>
      </c>
      <c r="E1542" s="594" t="s">
        <v>939</v>
      </c>
      <c r="F1542" s="594" t="s">
        <v>6829</v>
      </c>
      <c r="G1542" s="594" t="s">
        <v>6830</v>
      </c>
      <c r="H1542" s="594" t="s">
        <v>1963</v>
      </c>
      <c r="I1542" s="594" t="s">
        <v>6529</v>
      </c>
      <c r="J1542" s="594" t="s">
        <v>6831</v>
      </c>
    </row>
    <row r="1543" spans="1:10" ht="114.75">
      <c r="A1543" s="597" t="s">
        <v>6700</v>
      </c>
      <c r="B1543" s="589"/>
      <c r="C1543" s="589" t="s">
        <v>6711</v>
      </c>
      <c r="D1543" s="589" t="s">
        <v>6716</v>
      </c>
      <c r="E1543" s="594" t="s">
        <v>939</v>
      </c>
      <c r="F1543" s="594" t="s">
        <v>6832</v>
      </c>
      <c r="G1543" s="594" t="s">
        <v>6833</v>
      </c>
      <c r="H1543" s="594" t="s">
        <v>1411</v>
      </c>
      <c r="I1543" s="594" t="s">
        <v>1873</v>
      </c>
      <c r="J1543" s="594" t="s">
        <v>6834</v>
      </c>
    </row>
    <row r="1544" spans="1:10" ht="114.75">
      <c r="A1544" s="597" t="s">
        <v>6700</v>
      </c>
      <c r="B1544" s="589"/>
      <c r="C1544" s="589" t="s">
        <v>6711</v>
      </c>
      <c r="D1544" s="589" t="s">
        <v>6716</v>
      </c>
      <c r="E1544" s="594" t="s">
        <v>939</v>
      </c>
      <c r="F1544" s="594" t="s">
        <v>6835</v>
      </c>
      <c r="G1544" s="594" t="s">
        <v>6836</v>
      </c>
      <c r="H1544" s="594" t="s">
        <v>3387</v>
      </c>
      <c r="I1544" s="594" t="s">
        <v>6837</v>
      </c>
      <c r="J1544" s="594" t="s">
        <v>6838</v>
      </c>
    </row>
    <row r="1545" spans="1:10" ht="127.5">
      <c r="A1545" s="597" t="s">
        <v>6700</v>
      </c>
      <c r="B1545" s="589"/>
      <c r="C1545" s="589" t="s">
        <v>6711</v>
      </c>
      <c r="D1545" s="589" t="s">
        <v>6716</v>
      </c>
      <c r="E1545" s="594" t="s">
        <v>939</v>
      </c>
      <c r="F1545" s="594" t="s">
        <v>6839</v>
      </c>
      <c r="G1545" s="594" t="s">
        <v>6660</v>
      </c>
      <c r="H1545" s="594" t="s">
        <v>6840</v>
      </c>
      <c r="I1545" s="594" t="s">
        <v>6841</v>
      </c>
      <c r="J1545" s="594" t="s">
        <v>6842</v>
      </c>
    </row>
    <row r="1546" spans="1:10" ht="114.75">
      <c r="A1546" s="597" t="s">
        <v>6700</v>
      </c>
      <c r="B1546" s="589"/>
      <c r="C1546" s="589" t="s">
        <v>6711</v>
      </c>
      <c r="D1546" s="589" t="s">
        <v>6716</v>
      </c>
      <c r="E1546" s="594" t="s">
        <v>939</v>
      </c>
      <c r="F1546" s="594" t="s">
        <v>6843</v>
      </c>
      <c r="G1546" s="594" t="s">
        <v>3052</v>
      </c>
      <c r="H1546" s="594" t="s">
        <v>6803</v>
      </c>
      <c r="I1546" s="594" t="s">
        <v>6844</v>
      </c>
      <c r="J1546" s="594" t="s">
        <v>6845</v>
      </c>
    </row>
    <row r="1547" spans="1:10" ht="114.75">
      <c r="A1547" s="597" t="s">
        <v>6700</v>
      </c>
      <c r="B1547" s="589"/>
      <c r="C1547" s="589" t="s">
        <v>6711</v>
      </c>
      <c r="D1547" s="589" t="s">
        <v>6716</v>
      </c>
      <c r="E1547" s="594" t="s">
        <v>939</v>
      </c>
      <c r="F1547" s="594" t="s">
        <v>6846</v>
      </c>
      <c r="G1547" s="594" t="s">
        <v>6847</v>
      </c>
      <c r="H1547" s="594" t="s">
        <v>6848</v>
      </c>
      <c r="I1547" s="594" t="s">
        <v>6849</v>
      </c>
      <c r="J1547" s="594" t="s">
        <v>6850</v>
      </c>
    </row>
    <row r="1548" spans="1:10" ht="127.5">
      <c r="A1548" s="597" t="s">
        <v>6700</v>
      </c>
      <c r="B1548" s="589"/>
      <c r="C1548" s="589" t="s">
        <v>6711</v>
      </c>
      <c r="D1548" s="589" t="s">
        <v>6716</v>
      </c>
      <c r="E1548" s="594" t="s">
        <v>939</v>
      </c>
      <c r="F1548" s="594" t="s">
        <v>6851</v>
      </c>
      <c r="G1548" s="594" t="s">
        <v>6852</v>
      </c>
      <c r="H1548" s="594" t="s">
        <v>1086</v>
      </c>
      <c r="I1548" s="594" t="s">
        <v>1135</v>
      </c>
      <c r="J1548" s="594" t="s">
        <v>6853</v>
      </c>
    </row>
    <row r="1549" spans="1:10" ht="114.75">
      <c r="A1549" s="597" t="s">
        <v>6700</v>
      </c>
      <c r="B1549" s="589"/>
      <c r="C1549" s="589" t="s">
        <v>6711</v>
      </c>
      <c r="D1549" s="589" t="s">
        <v>6716</v>
      </c>
      <c r="E1549" s="594" t="s">
        <v>939</v>
      </c>
      <c r="F1549" s="594" t="s">
        <v>6854</v>
      </c>
      <c r="G1549" s="594" t="s">
        <v>6855</v>
      </c>
      <c r="H1549" s="594" t="s">
        <v>1814</v>
      </c>
      <c r="I1549" s="594" t="s">
        <v>6856</v>
      </c>
      <c r="J1549" s="594" t="s">
        <v>6857</v>
      </c>
    </row>
    <row r="1550" spans="1:10" ht="127.5">
      <c r="A1550" s="597" t="s">
        <v>6700</v>
      </c>
      <c r="B1550" s="589"/>
      <c r="C1550" s="589" t="s">
        <v>6711</v>
      </c>
      <c r="D1550" s="589" t="s">
        <v>6716</v>
      </c>
      <c r="E1550" s="594" t="s">
        <v>939</v>
      </c>
      <c r="F1550" s="594" t="s">
        <v>6858</v>
      </c>
      <c r="G1550" s="594" t="s">
        <v>6859</v>
      </c>
      <c r="H1550" s="594" t="s">
        <v>1559</v>
      </c>
      <c r="I1550" s="594" t="s">
        <v>6860</v>
      </c>
      <c r="J1550" s="594" t="s">
        <v>6861</v>
      </c>
    </row>
    <row r="1551" spans="1:10" ht="114.75">
      <c r="A1551" s="597" t="s">
        <v>6700</v>
      </c>
      <c r="B1551" s="589"/>
      <c r="C1551" s="589" t="s">
        <v>6711</v>
      </c>
      <c r="D1551" s="589" t="s">
        <v>6716</v>
      </c>
      <c r="E1551" s="594" t="s">
        <v>939</v>
      </c>
      <c r="F1551" s="594" t="s">
        <v>6862</v>
      </c>
      <c r="G1551" s="594" t="s">
        <v>1876</v>
      </c>
      <c r="H1551" s="594" t="s">
        <v>1210</v>
      </c>
      <c r="I1551" s="594" t="s">
        <v>6863</v>
      </c>
      <c r="J1551" s="594" t="s">
        <v>6864</v>
      </c>
    </row>
    <row r="1552" spans="1:10" ht="140.25">
      <c r="A1552" s="597" t="s">
        <v>6700</v>
      </c>
      <c r="B1552" s="589"/>
      <c r="C1552" s="589" t="s">
        <v>6711</v>
      </c>
      <c r="D1552" s="589" t="s">
        <v>6716</v>
      </c>
      <c r="E1552" s="594" t="s">
        <v>939</v>
      </c>
      <c r="F1552" s="594" t="s">
        <v>6865</v>
      </c>
      <c r="G1552" s="594" t="s">
        <v>6866</v>
      </c>
      <c r="H1552" s="594" t="s">
        <v>1543</v>
      </c>
      <c r="I1552" s="594" t="s">
        <v>2837</v>
      </c>
      <c r="J1552" s="594" t="s">
        <v>6864</v>
      </c>
    </row>
    <row r="1553" spans="1:10" ht="127.5">
      <c r="A1553" s="597" t="s">
        <v>6700</v>
      </c>
      <c r="B1553" s="589"/>
      <c r="C1553" s="589" t="s">
        <v>6711</v>
      </c>
      <c r="D1553" s="589" t="s">
        <v>6716</v>
      </c>
      <c r="E1553" s="594" t="s">
        <v>939</v>
      </c>
      <c r="F1553" s="594" t="s">
        <v>6867</v>
      </c>
      <c r="G1553" s="594" t="s">
        <v>6868</v>
      </c>
      <c r="H1553" s="594" t="s">
        <v>1704</v>
      </c>
      <c r="I1553" s="594" t="s">
        <v>2113</v>
      </c>
      <c r="J1553" s="594" t="s">
        <v>6869</v>
      </c>
    </row>
    <row r="1554" spans="1:10" ht="114.75">
      <c r="A1554" s="597" t="s">
        <v>6700</v>
      </c>
      <c r="B1554" s="589"/>
      <c r="C1554" s="589" t="s">
        <v>6711</v>
      </c>
      <c r="D1554" s="589" t="s">
        <v>6716</v>
      </c>
      <c r="E1554" s="594" t="s">
        <v>939</v>
      </c>
      <c r="F1554" s="594" t="s">
        <v>6870</v>
      </c>
      <c r="G1554" s="594" t="s">
        <v>6871</v>
      </c>
      <c r="H1554" s="594" t="s">
        <v>3387</v>
      </c>
      <c r="I1554" s="594" t="s">
        <v>2604</v>
      </c>
      <c r="J1554" s="594" t="s">
        <v>6872</v>
      </c>
    </row>
    <row r="1555" spans="1:10" ht="114.75">
      <c r="A1555" s="597" t="s">
        <v>6700</v>
      </c>
      <c r="B1555" s="589"/>
      <c r="C1555" s="589" t="s">
        <v>6711</v>
      </c>
      <c r="D1555" s="589" t="s">
        <v>6716</v>
      </c>
      <c r="E1555" s="594" t="s">
        <v>939</v>
      </c>
      <c r="F1555" s="594" t="s">
        <v>6873</v>
      </c>
      <c r="G1555" s="594" t="s">
        <v>6874</v>
      </c>
      <c r="H1555" s="594" t="s">
        <v>6875</v>
      </c>
      <c r="I1555" s="594" t="s">
        <v>6876</v>
      </c>
      <c r="J1555" s="594" t="s">
        <v>6872</v>
      </c>
    </row>
    <row r="1556" spans="1:10" ht="114.75">
      <c r="A1556" s="597" t="s">
        <v>6700</v>
      </c>
      <c r="B1556" s="589"/>
      <c r="C1556" s="589" t="s">
        <v>6711</v>
      </c>
      <c r="D1556" s="589" t="s">
        <v>6716</v>
      </c>
      <c r="E1556" s="594" t="s">
        <v>939</v>
      </c>
      <c r="F1556" s="594" t="s">
        <v>6877</v>
      </c>
      <c r="G1556" s="594" t="s">
        <v>6878</v>
      </c>
      <c r="H1556" s="594" t="s">
        <v>2502</v>
      </c>
      <c r="I1556" s="594" t="s">
        <v>2047</v>
      </c>
      <c r="J1556" s="594" t="s">
        <v>6879</v>
      </c>
    </row>
    <row r="1557" spans="1:10" ht="127.5">
      <c r="A1557" s="597" t="s">
        <v>6700</v>
      </c>
      <c r="B1557" s="589"/>
      <c r="C1557" s="589" t="s">
        <v>6711</v>
      </c>
      <c r="D1557" s="589" t="s">
        <v>6716</v>
      </c>
      <c r="E1557" s="594" t="s">
        <v>939</v>
      </c>
      <c r="F1557" s="594" t="s">
        <v>6880</v>
      </c>
      <c r="G1557" s="594" t="s">
        <v>6827</v>
      </c>
      <c r="H1557" s="594" t="s">
        <v>3103</v>
      </c>
      <c r="I1557" s="594" t="s">
        <v>2140</v>
      </c>
      <c r="J1557" s="594" t="s">
        <v>6879</v>
      </c>
    </row>
    <row r="1558" spans="1:10" ht="127.5">
      <c r="A1558" s="597" t="s">
        <v>6700</v>
      </c>
      <c r="B1558" s="589"/>
      <c r="C1558" s="589" t="s">
        <v>6711</v>
      </c>
      <c r="D1558" s="589" t="s">
        <v>6716</v>
      </c>
      <c r="E1558" s="594" t="s">
        <v>939</v>
      </c>
      <c r="F1558" s="594" t="s">
        <v>6881</v>
      </c>
      <c r="G1558" s="594" t="s">
        <v>1220</v>
      </c>
      <c r="H1558" s="594" t="s">
        <v>1411</v>
      </c>
      <c r="I1558" s="594" t="s">
        <v>6882</v>
      </c>
      <c r="J1558" s="594" t="s">
        <v>6879</v>
      </c>
    </row>
    <row r="1559" spans="1:10" ht="127.5">
      <c r="A1559" s="597" t="s">
        <v>6700</v>
      </c>
      <c r="B1559" s="589"/>
      <c r="C1559" s="589" t="s">
        <v>6711</v>
      </c>
      <c r="D1559" s="589" t="s">
        <v>6716</v>
      </c>
      <c r="E1559" s="594" t="s">
        <v>939</v>
      </c>
      <c r="F1559" s="594" t="s">
        <v>6883</v>
      </c>
      <c r="G1559" s="594" t="s">
        <v>6884</v>
      </c>
      <c r="H1559" s="594" t="s">
        <v>5645</v>
      </c>
      <c r="I1559" s="594" t="s">
        <v>6885</v>
      </c>
      <c r="J1559" s="594" t="s">
        <v>6886</v>
      </c>
    </row>
    <row r="1560" spans="1:10" ht="127.5">
      <c r="A1560" s="597" t="s">
        <v>6700</v>
      </c>
      <c r="B1560" s="589"/>
      <c r="C1560" s="589" t="s">
        <v>6711</v>
      </c>
      <c r="D1560" s="589" t="s">
        <v>6716</v>
      </c>
      <c r="E1560" s="594" t="s">
        <v>939</v>
      </c>
      <c r="F1560" s="594" t="s">
        <v>6887</v>
      </c>
      <c r="G1560" s="594" t="s">
        <v>3002</v>
      </c>
      <c r="H1560" s="594" t="s">
        <v>1090</v>
      </c>
      <c r="I1560" s="594" t="s">
        <v>2579</v>
      </c>
      <c r="J1560" s="594" t="s">
        <v>6888</v>
      </c>
    </row>
    <row r="1561" spans="1:10" ht="140.25">
      <c r="A1561" s="597" t="s">
        <v>6700</v>
      </c>
      <c r="B1561" s="589"/>
      <c r="C1561" s="589" t="s">
        <v>6711</v>
      </c>
      <c r="D1561" s="589" t="s">
        <v>6716</v>
      </c>
      <c r="E1561" s="594" t="s">
        <v>939</v>
      </c>
      <c r="F1561" s="594" t="s">
        <v>6889</v>
      </c>
      <c r="G1561" s="594" t="s">
        <v>6890</v>
      </c>
      <c r="H1561" s="594" t="s">
        <v>1416</v>
      </c>
      <c r="I1561" s="594" t="s">
        <v>6891</v>
      </c>
      <c r="J1561" s="594" t="s">
        <v>6892</v>
      </c>
    </row>
    <row r="1562" spans="1:10" ht="114.75">
      <c r="A1562" s="597" t="s">
        <v>6700</v>
      </c>
      <c r="B1562" s="589"/>
      <c r="C1562" s="589" t="s">
        <v>6711</v>
      </c>
      <c r="D1562" s="589" t="s">
        <v>6716</v>
      </c>
      <c r="E1562" s="594" t="s">
        <v>939</v>
      </c>
      <c r="F1562" s="594" t="s">
        <v>6893</v>
      </c>
      <c r="G1562" s="594" t="s">
        <v>6894</v>
      </c>
      <c r="H1562" s="594" t="s">
        <v>6895</v>
      </c>
      <c r="I1562" s="594" t="s">
        <v>1839</v>
      </c>
      <c r="J1562" s="594" t="s">
        <v>6896</v>
      </c>
    </row>
    <row r="1563" spans="1:10" ht="140.25">
      <c r="A1563" s="597" t="s">
        <v>6700</v>
      </c>
      <c r="B1563" s="589"/>
      <c r="C1563" s="589" t="s">
        <v>6711</v>
      </c>
      <c r="D1563" s="589" t="s">
        <v>6716</v>
      </c>
      <c r="E1563" s="594" t="s">
        <v>939</v>
      </c>
      <c r="F1563" s="594" t="s">
        <v>6897</v>
      </c>
      <c r="G1563" s="594" t="s">
        <v>6898</v>
      </c>
      <c r="H1563" s="594" t="s">
        <v>2056</v>
      </c>
      <c r="I1563" s="594" t="s">
        <v>6899</v>
      </c>
      <c r="J1563" s="594" t="s">
        <v>6900</v>
      </c>
    </row>
    <row r="1564" spans="1:10" ht="140.25">
      <c r="A1564" s="597" t="s">
        <v>6700</v>
      </c>
      <c r="B1564" s="589"/>
      <c r="C1564" s="589" t="s">
        <v>6711</v>
      </c>
      <c r="D1564" s="589" t="s">
        <v>6716</v>
      </c>
      <c r="E1564" s="594" t="s">
        <v>939</v>
      </c>
      <c r="F1564" s="594" t="s">
        <v>6901</v>
      </c>
      <c r="G1564" s="594" t="s">
        <v>1923</v>
      </c>
      <c r="H1564" s="594" t="s">
        <v>2502</v>
      </c>
      <c r="I1564" s="594" t="s">
        <v>6259</v>
      </c>
      <c r="J1564" s="594" t="s">
        <v>6902</v>
      </c>
    </row>
    <row r="1565" spans="1:10" ht="114.75">
      <c r="A1565" s="597" t="s">
        <v>6700</v>
      </c>
      <c r="B1565" s="589"/>
      <c r="C1565" s="589" t="s">
        <v>6711</v>
      </c>
      <c r="D1565" s="589" t="s">
        <v>6716</v>
      </c>
      <c r="E1565" s="594" t="s">
        <v>939</v>
      </c>
      <c r="F1565" s="594" t="s">
        <v>6903</v>
      </c>
      <c r="G1565" s="594" t="s">
        <v>1220</v>
      </c>
      <c r="H1565" s="594" t="s">
        <v>1520</v>
      </c>
      <c r="I1565" s="594" t="s">
        <v>6904</v>
      </c>
      <c r="J1565" s="594" t="s">
        <v>6905</v>
      </c>
    </row>
    <row r="1566" spans="1:10" ht="127.5">
      <c r="A1566" s="597" t="s">
        <v>6700</v>
      </c>
      <c r="B1566" s="589"/>
      <c r="C1566" s="589" t="s">
        <v>6711</v>
      </c>
      <c r="D1566" s="589" t="s">
        <v>6716</v>
      </c>
      <c r="E1566" s="594" t="s">
        <v>939</v>
      </c>
      <c r="F1566" s="594" t="s">
        <v>6906</v>
      </c>
      <c r="G1566" s="594"/>
      <c r="H1566" s="594"/>
      <c r="I1566" s="594"/>
      <c r="J1566" s="594" t="s">
        <v>6907</v>
      </c>
    </row>
    <row r="1567" spans="1:10" ht="127.5">
      <c r="A1567" s="597" t="s">
        <v>6700</v>
      </c>
      <c r="B1567" s="589"/>
      <c r="C1567" s="589" t="s">
        <v>6711</v>
      </c>
      <c r="D1567" s="589" t="s">
        <v>6716</v>
      </c>
      <c r="E1567" s="594" t="s">
        <v>939</v>
      </c>
      <c r="F1567" s="594" t="s">
        <v>6908</v>
      </c>
      <c r="G1567" s="594" t="s">
        <v>6909</v>
      </c>
      <c r="H1567" s="594" t="s">
        <v>2205</v>
      </c>
      <c r="I1567" s="594" t="s">
        <v>1242</v>
      </c>
      <c r="J1567" s="594" t="s">
        <v>6910</v>
      </c>
    </row>
    <row r="1568" spans="1:10" ht="153">
      <c r="A1568" s="597" t="s">
        <v>6700</v>
      </c>
      <c r="B1568" s="589"/>
      <c r="C1568" s="589" t="s">
        <v>6711</v>
      </c>
      <c r="D1568" s="589" t="s">
        <v>6716</v>
      </c>
      <c r="E1568" s="594" t="s">
        <v>939</v>
      </c>
      <c r="F1568" s="594" t="s">
        <v>6911</v>
      </c>
      <c r="G1568" s="594" t="s">
        <v>1220</v>
      </c>
      <c r="H1568" s="594" t="s">
        <v>1974</v>
      </c>
      <c r="I1568" s="594" t="s">
        <v>6912</v>
      </c>
      <c r="J1568" s="594" t="s">
        <v>6913</v>
      </c>
    </row>
    <row r="1569" spans="1:10" ht="127.5">
      <c r="A1569" s="597" t="s">
        <v>6700</v>
      </c>
      <c r="B1569" s="589"/>
      <c r="C1569" s="589" t="s">
        <v>6711</v>
      </c>
      <c r="D1569" s="589" t="s">
        <v>6716</v>
      </c>
      <c r="E1569" s="594" t="s">
        <v>939</v>
      </c>
      <c r="F1569" s="594" t="s">
        <v>6914</v>
      </c>
      <c r="G1569" s="594" t="s">
        <v>6915</v>
      </c>
      <c r="H1569" s="594" t="s">
        <v>6916</v>
      </c>
      <c r="I1569" s="594" t="s">
        <v>6570</v>
      </c>
      <c r="J1569" s="594" t="s">
        <v>6917</v>
      </c>
    </row>
    <row r="1570" spans="1:10" ht="114.75">
      <c r="A1570" s="597" t="s">
        <v>6700</v>
      </c>
      <c r="B1570" s="589"/>
      <c r="C1570" s="589" t="s">
        <v>6711</v>
      </c>
      <c r="D1570" s="589" t="s">
        <v>6716</v>
      </c>
      <c r="E1570" s="594" t="s">
        <v>939</v>
      </c>
      <c r="F1570" s="594" t="s">
        <v>6918</v>
      </c>
      <c r="G1570" s="594" t="s">
        <v>1235</v>
      </c>
      <c r="H1570" s="594" t="s">
        <v>2887</v>
      </c>
      <c r="I1570" s="594" t="s">
        <v>2604</v>
      </c>
      <c r="J1570" s="594" t="s">
        <v>6919</v>
      </c>
    </row>
    <row r="1571" spans="1:10" ht="114.75">
      <c r="A1571" s="597" t="s">
        <v>6700</v>
      </c>
      <c r="B1571" s="589"/>
      <c r="C1571" s="589" t="s">
        <v>6711</v>
      </c>
      <c r="D1571" s="589" t="s">
        <v>6716</v>
      </c>
      <c r="E1571" s="594" t="s">
        <v>939</v>
      </c>
      <c r="F1571" s="594" t="s">
        <v>6920</v>
      </c>
      <c r="G1571" s="594" t="s">
        <v>6921</v>
      </c>
      <c r="H1571" s="594" t="s">
        <v>1293</v>
      </c>
      <c r="I1571" s="594" t="s">
        <v>2579</v>
      </c>
      <c r="J1571" s="594" t="s">
        <v>6919</v>
      </c>
    </row>
    <row r="1572" spans="1:10" ht="127.5">
      <c r="A1572" s="597" t="s">
        <v>6700</v>
      </c>
      <c r="B1572" s="589"/>
      <c r="C1572" s="589" t="s">
        <v>6711</v>
      </c>
      <c r="D1572" s="589" t="s">
        <v>6716</v>
      </c>
      <c r="E1572" s="594" t="s">
        <v>939</v>
      </c>
      <c r="F1572" s="594" t="s">
        <v>6922</v>
      </c>
      <c r="G1572" s="594" t="s">
        <v>6923</v>
      </c>
      <c r="H1572" s="594" t="s">
        <v>2062</v>
      </c>
      <c r="I1572" s="594" t="s">
        <v>6924</v>
      </c>
      <c r="J1572" s="594" t="s">
        <v>6925</v>
      </c>
    </row>
    <row r="1573" spans="1:10" ht="140.25">
      <c r="A1573" s="597" t="s">
        <v>6700</v>
      </c>
      <c r="B1573" s="589"/>
      <c r="C1573" s="589" t="s">
        <v>6711</v>
      </c>
      <c r="D1573" s="589" t="s">
        <v>6716</v>
      </c>
      <c r="E1573" s="594" t="s">
        <v>939</v>
      </c>
      <c r="F1573" s="594" t="s">
        <v>6926</v>
      </c>
      <c r="G1573" s="594" t="s">
        <v>1989</v>
      </c>
      <c r="H1573" s="594" t="s">
        <v>6566</v>
      </c>
      <c r="I1573" s="594" t="s">
        <v>6927</v>
      </c>
      <c r="J1573" s="594" t="s">
        <v>6928</v>
      </c>
    </row>
    <row r="1574" spans="1:10" ht="127.5">
      <c r="A1574" s="597" t="s">
        <v>6700</v>
      </c>
      <c r="B1574" s="589"/>
      <c r="C1574" s="589" t="s">
        <v>6711</v>
      </c>
      <c r="D1574" s="589" t="s">
        <v>6716</v>
      </c>
      <c r="E1574" s="594" t="s">
        <v>939</v>
      </c>
      <c r="F1574" s="594" t="s">
        <v>6929</v>
      </c>
      <c r="G1574" s="594" t="s">
        <v>6930</v>
      </c>
      <c r="H1574" s="594" t="s">
        <v>2502</v>
      </c>
      <c r="I1574" s="594" t="s">
        <v>6931</v>
      </c>
      <c r="J1574" s="594" t="s">
        <v>6932</v>
      </c>
    </row>
    <row r="1575" spans="1:10" ht="114.75">
      <c r="A1575" s="597" t="s">
        <v>6700</v>
      </c>
      <c r="B1575" s="589"/>
      <c r="C1575" s="589" t="s">
        <v>6711</v>
      </c>
      <c r="D1575" s="589" t="s">
        <v>6716</v>
      </c>
      <c r="E1575" s="594" t="s">
        <v>939</v>
      </c>
      <c r="F1575" s="594" t="s">
        <v>6933</v>
      </c>
      <c r="G1575" s="594" t="s">
        <v>6934</v>
      </c>
      <c r="H1575" s="594" t="s">
        <v>1416</v>
      </c>
      <c r="I1575" s="594" t="s">
        <v>2906</v>
      </c>
      <c r="J1575" s="594" t="s">
        <v>6932</v>
      </c>
    </row>
    <row r="1576" spans="1:10" ht="114.75">
      <c r="A1576" s="597" t="s">
        <v>6700</v>
      </c>
      <c r="B1576" s="589"/>
      <c r="C1576" s="589" t="s">
        <v>6711</v>
      </c>
      <c r="D1576" s="589" t="s">
        <v>6716</v>
      </c>
      <c r="E1576" s="594" t="s">
        <v>939</v>
      </c>
      <c r="F1576" s="594" t="s">
        <v>6935</v>
      </c>
      <c r="G1576" s="594" t="s">
        <v>6936</v>
      </c>
      <c r="H1576" s="594" t="s">
        <v>1402</v>
      </c>
      <c r="I1576" s="594" t="s">
        <v>1226</v>
      </c>
      <c r="J1576" s="594" t="s">
        <v>6937</v>
      </c>
    </row>
    <row r="1577" spans="1:10" ht="114.75">
      <c r="A1577" s="597" t="s">
        <v>6700</v>
      </c>
      <c r="B1577" s="589"/>
      <c r="C1577" s="589" t="s">
        <v>6711</v>
      </c>
      <c r="D1577" s="589" t="s">
        <v>6716</v>
      </c>
      <c r="E1577" s="594" t="s">
        <v>939</v>
      </c>
      <c r="F1577" s="594" t="s">
        <v>6938</v>
      </c>
      <c r="G1577" s="594" t="s">
        <v>6939</v>
      </c>
      <c r="H1577" s="594" t="s">
        <v>1090</v>
      </c>
      <c r="I1577" s="594" t="s">
        <v>6940</v>
      </c>
      <c r="J1577" s="594" t="s">
        <v>6941</v>
      </c>
    </row>
    <row r="1578" spans="1:10" ht="63.75">
      <c r="A1578" s="597" t="s">
        <v>6944</v>
      </c>
      <c r="B1578" s="589"/>
      <c r="C1578" s="589" t="s">
        <v>6952</v>
      </c>
      <c r="D1578" s="589" t="s">
        <v>6953</v>
      </c>
      <c r="E1578" s="594" t="s">
        <v>6954</v>
      </c>
      <c r="F1578" s="594" t="s">
        <v>6955</v>
      </c>
      <c r="G1578" s="594" t="s">
        <v>3012</v>
      </c>
      <c r="H1578" s="594" t="s">
        <v>6956</v>
      </c>
      <c r="I1578" s="594" t="s">
        <v>6849</v>
      </c>
      <c r="J1578" s="594" t="s">
        <v>6957</v>
      </c>
    </row>
    <row r="1579" spans="1:10" ht="76.5">
      <c r="A1579" s="597" t="s">
        <v>6944</v>
      </c>
      <c r="B1579" s="589"/>
      <c r="C1579" s="589" t="s">
        <v>6952</v>
      </c>
      <c r="D1579" s="589" t="s">
        <v>6953</v>
      </c>
      <c r="E1579" s="594" t="s">
        <v>6958</v>
      </c>
      <c r="F1579" s="594" t="s">
        <v>6959</v>
      </c>
      <c r="G1579" s="594" t="s">
        <v>6960</v>
      </c>
      <c r="H1579" s="594" t="s">
        <v>6961</v>
      </c>
      <c r="I1579" s="594" t="s">
        <v>1135</v>
      </c>
      <c r="J1579" s="594" t="s">
        <v>6962</v>
      </c>
    </row>
    <row r="1580" spans="1:10" ht="63.75">
      <c r="A1580" s="597" t="s">
        <v>6944</v>
      </c>
      <c r="B1580" s="589"/>
      <c r="C1580" s="589" t="s">
        <v>6952</v>
      </c>
      <c r="D1580" s="589" t="s">
        <v>6953</v>
      </c>
      <c r="E1580" s="594" t="s">
        <v>6963</v>
      </c>
      <c r="F1580" s="594" t="s">
        <v>6964</v>
      </c>
      <c r="G1580" s="594" t="s">
        <v>6965</v>
      </c>
      <c r="H1580" s="594" t="s">
        <v>1402</v>
      </c>
      <c r="I1580" s="594" t="s">
        <v>6738</v>
      </c>
      <c r="J1580" s="594" t="s">
        <v>6966</v>
      </c>
    </row>
    <row r="1581" spans="1:10" ht="63.75">
      <c r="A1581" s="597" t="s">
        <v>6944</v>
      </c>
      <c r="B1581" s="589"/>
      <c r="C1581" s="589" t="s">
        <v>6952</v>
      </c>
      <c r="D1581" s="589" t="s">
        <v>6953</v>
      </c>
      <c r="E1581" s="594" t="s">
        <v>6967</v>
      </c>
      <c r="F1581" s="594" t="s">
        <v>6968</v>
      </c>
      <c r="G1581" s="594" t="s">
        <v>3149</v>
      </c>
      <c r="H1581" s="594" t="s">
        <v>6969</v>
      </c>
      <c r="I1581" s="594" t="s">
        <v>2541</v>
      </c>
      <c r="J1581" s="594" t="s">
        <v>6970</v>
      </c>
    </row>
    <row r="1582" spans="1:10" ht="63.75">
      <c r="A1582" s="597" t="s">
        <v>6944</v>
      </c>
      <c r="B1582" s="589"/>
      <c r="C1582" s="589" t="s">
        <v>6952</v>
      </c>
      <c r="D1582" s="589" t="s">
        <v>6953</v>
      </c>
      <c r="E1582" s="594" t="s">
        <v>6971</v>
      </c>
      <c r="F1582" s="594" t="s">
        <v>6972</v>
      </c>
      <c r="G1582" s="594" t="s">
        <v>3149</v>
      </c>
      <c r="H1582" s="594" t="s">
        <v>1979</v>
      </c>
      <c r="I1582" s="594" t="s">
        <v>6973</v>
      </c>
      <c r="J1582" s="594" t="s">
        <v>6974</v>
      </c>
    </row>
    <row r="1583" spans="1:10" ht="63.75">
      <c r="A1583" s="597" t="s">
        <v>6944</v>
      </c>
      <c r="B1583" s="589"/>
      <c r="C1583" s="589" t="s">
        <v>6952</v>
      </c>
      <c r="D1583" s="589" t="s">
        <v>6953</v>
      </c>
      <c r="E1583" s="594" t="s">
        <v>2375</v>
      </c>
      <c r="F1583" s="594" t="s">
        <v>6968</v>
      </c>
      <c r="G1583" s="594" t="s">
        <v>1089</v>
      </c>
      <c r="H1583" s="594" t="s">
        <v>1090</v>
      </c>
      <c r="I1583" s="594" t="s">
        <v>3298</v>
      </c>
      <c r="J1583" s="594" t="s">
        <v>6975</v>
      </c>
    </row>
    <row r="1584" spans="1:10" ht="63.75">
      <c r="A1584" s="597" t="s">
        <v>6944</v>
      </c>
      <c r="B1584" s="589"/>
      <c r="C1584" s="589" t="s">
        <v>6952</v>
      </c>
      <c r="D1584" s="589" t="s">
        <v>6953</v>
      </c>
      <c r="E1584" s="594" t="s">
        <v>6976</v>
      </c>
      <c r="F1584" s="594" t="s">
        <v>6977</v>
      </c>
      <c r="G1584" s="594" t="s">
        <v>1421</v>
      </c>
      <c r="H1584" s="594" t="s">
        <v>2939</v>
      </c>
      <c r="I1584" s="594" t="s">
        <v>1566</v>
      </c>
      <c r="J1584" s="594" t="s">
        <v>6975</v>
      </c>
    </row>
    <row r="1585" spans="1:10" ht="76.5">
      <c r="A1585" s="597" t="s">
        <v>7061</v>
      </c>
      <c r="B1585" s="589"/>
      <c r="C1585" s="589" t="s">
        <v>6980</v>
      </c>
      <c r="D1585" s="589" t="s">
        <v>6981</v>
      </c>
      <c r="E1585" s="594" t="s">
        <v>917</v>
      </c>
      <c r="F1585" s="594" t="s">
        <v>6979</v>
      </c>
      <c r="G1585" s="594" t="s">
        <v>3633</v>
      </c>
      <c r="H1585" s="594" t="s">
        <v>6982</v>
      </c>
      <c r="I1585" s="594" t="s">
        <v>6983</v>
      </c>
      <c r="J1585" s="597" t="s">
        <v>6984</v>
      </c>
    </row>
    <row r="1586" spans="1:10" ht="89.25">
      <c r="A1586" s="597" t="s">
        <v>7015</v>
      </c>
      <c r="B1586" s="589"/>
      <c r="C1586" s="589" t="s">
        <v>7044</v>
      </c>
      <c r="D1586" s="589" t="s">
        <v>7045</v>
      </c>
      <c r="E1586" s="594" t="s">
        <v>917</v>
      </c>
      <c r="F1586" s="594" t="s">
        <v>7046</v>
      </c>
      <c r="G1586" s="594" t="s">
        <v>7047</v>
      </c>
      <c r="H1586" s="594" t="s">
        <v>7048</v>
      </c>
      <c r="I1586" s="594" t="s">
        <v>7049</v>
      </c>
      <c r="J1586" s="597" t="s">
        <v>7050</v>
      </c>
    </row>
    <row r="1587" spans="1:10" ht="89.25">
      <c r="A1587" s="597" t="s">
        <v>7015</v>
      </c>
      <c r="B1587" s="589"/>
      <c r="C1587" s="589" t="s">
        <v>7044</v>
      </c>
      <c r="D1587" s="589" t="s">
        <v>7045</v>
      </c>
      <c r="E1587" s="594" t="s">
        <v>7051</v>
      </c>
      <c r="F1587" s="594" t="s">
        <v>7052</v>
      </c>
      <c r="G1587" s="594" t="s">
        <v>7047</v>
      </c>
      <c r="H1587" s="594" t="s">
        <v>7048</v>
      </c>
      <c r="I1587" s="594" t="s">
        <v>7049</v>
      </c>
      <c r="J1587" s="597" t="s">
        <v>7050</v>
      </c>
    </row>
    <row r="1588" spans="1:10" ht="89.25">
      <c r="A1588" s="597" t="s">
        <v>7015</v>
      </c>
      <c r="B1588" s="589"/>
      <c r="C1588" s="589" t="s">
        <v>7044</v>
      </c>
      <c r="D1588" s="589" t="s">
        <v>7045</v>
      </c>
      <c r="E1588" s="594" t="s">
        <v>7053</v>
      </c>
      <c r="F1588" s="594" t="s">
        <v>7054</v>
      </c>
      <c r="G1588" s="594" t="s">
        <v>7047</v>
      </c>
      <c r="H1588" s="594" t="s">
        <v>7048</v>
      </c>
      <c r="I1588" s="594" t="s">
        <v>7049</v>
      </c>
      <c r="J1588" s="597" t="s">
        <v>7050</v>
      </c>
    </row>
    <row r="1589" spans="1:10" ht="89.25">
      <c r="A1589" s="597" t="s">
        <v>7015</v>
      </c>
      <c r="B1589" s="589"/>
      <c r="C1589" s="589" t="s">
        <v>7044</v>
      </c>
      <c r="D1589" s="589" t="s">
        <v>7045</v>
      </c>
      <c r="E1589" s="594" t="s">
        <v>7053</v>
      </c>
      <c r="F1589" s="594" t="s">
        <v>7055</v>
      </c>
      <c r="G1589" s="594" t="s">
        <v>7047</v>
      </c>
      <c r="H1589" s="594" t="s">
        <v>7048</v>
      </c>
      <c r="I1589" s="594" t="s">
        <v>7049</v>
      </c>
      <c r="J1589" s="597" t="s">
        <v>7050</v>
      </c>
    </row>
    <row r="1590" spans="1:10" ht="89.25">
      <c r="A1590" s="597" t="s">
        <v>7015</v>
      </c>
      <c r="B1590" s="589"/>
      <c r="C1590" s="589" t="s">
        <v>7044</v>
      </c>
      <c r="D1590" s="589" t="s">
        <v>7045</v>
      </c>
      <c r="E1590" s="594" t="s">
        <v>937</v>
      </c>
      <c r="F1590" s="594" t="s">
        <v>7046</v>
      </c>
      <c r="G1590" s="594" t="s">
        <v>7056</v>
      </c>
      <c r="H1590" s="594" t="s">
        <v>5662</v>
      </c>
      <c r="I1590" s="594" t="s">
        <v>6277</v>
      </c>
      <c r="J1590" s="597" t="s">
        <v>7057</v>
      </c>
    </row>
    <row r="1591" spans="1:10" ht="89.25">
      <c r="A1591" s="597" t="s">
        <v>7015</v>
      </c>
      <c r="B1591" s="589"/>
      <c r="C1591" s="589" t="s">
        <v>7044</v>
      </c>
      <c r="D1591" s="589" t="s">
        <v>7045</v>
      </c>
      <c r="E1591" s="594" t="s">
        <v>939</v>
      </c>
      <c r="F1591" s="594" t="s">
        <v>7058</v>
      </c>
      <c r="G1591" s="594" t="s">
        <v>7047</v>
      </c>
      <c r="H1591" s="594" t="s">
        <v>7048</v>
      </c>
      <c r="I1591" s="594" t="s">
        <v>7049</v>
      </c>
      <c r="J1591" s="597" t="s">
        <v>7050</v>
      </c>
    </row>
    <row r="1592" spans="1:10" ht="89.25">
      <c r="A1592" s="597" t="s">
        <v>7015</v>
      </c>
      <c r="B1592" s="589"/>
      <c r="C1592" s="589" t="s">
        <v>7044</v>
      </c>
      <c r="D1592" s="589" t="s">
        <v>7045</v>
      </c>
      <c r="E1592" s="594" t="s">
        <v>939</v>
      </c>
      <c r="F1592" s="594" t="s">
        <v>7059</v>
      </c>
      <c r="G1592" s="594" t="s">
        <v>7047</v>
      </c>
      <c r="H1592" s="594" t="s">
        <v>7048</v>
      </c>
      <c r="I1592" s="594" t="s">
        <v>7049</v>
      </c>
      <c r="J1592" s="597" t="s">
        <v>7050</v>
      </c>
    </row>
    <row r="1593" spans="1:10" ht="102">
      <c r="A1593" s="597" t="s">
        <v>7015</v>
      </c>
      <c r="B1593" s="589"/>
      <c r="C1593" s="589" t="s">
        <v>7044</v>
      </c>
      <c r="D1593" s="589" t="s">
        <v>7045</v>
      </c>
      <c r="E1593" s="594" t="s">
        <v>939</v>
      </c>
      <c r="F1593" s="594" t="s">
        <v>7060</v>
      </c>
      <c r="G1593" s="594" t="s">
        <v>7047</v>
      </c>
      <c r="H1593" s="594" t="s">
        <v>7048</v>
      </c>
      <c r="I1593" s="594" t="s">
        <v>7049</v>
      </c>
      <c r="J1593" s="597" t="s">
        <v>7050</v>
      </c>
    </row>
    <row r="1594" spans="1:10" ht="89.25">
      <c r="A1594" s="597" t="s">
        <v>7026</v>
      </c>
      <c r="B1594" s="589"/>
      <c r="C1594" s="589" t="s">
        <v>7065</v>
      </c>
      <c r="D1594" s="589" t="s">
        <v>7066</v>
      </c>
      <c r="E1594" s="594" t="s">
        <v>917</v>
      </c>
      <c r="F1594" s="594" t="s">
        <v>7067</v>
      </c>
      <c r="G1594" s="594" t="s">
        <v>7068</v>
      </c>
      <c r="H1594" s="594" t="s">
        <v>7069</v>
      </c>
      <c r="I1594" s="594" t="s">
        <v>7070</v>
      </c>
      <c r="J1594" s="597" t="s">
        <v>7087</v>
      </c>
    </row>
    <row r="1595" spans="1:10" ht="38.25">
      <c r="A1595" s="597" t="s">
        <v>7026</v>
      </c>
      <c r="B1595" s="589"/>
      <c r="C1595" s="589"/>
      <c r="D1595" s="589" t="s">
        <v>7066</v>
      </c>
      <c r="E1595" s="594" t="s">
        <v>917</v>
      </c>
      <c r="F1595" s="594" t="s">
        <v>7071</v>
      </c>
      <c r="G1595" s="594"/>
      <c r="H1595" s="594"/>
      <c r="I1595" s="594"/>
      <c r="J1595" s="597"/>
    </row>
    <row r="1596" spans="1:10" ht="38.25">
      <c r="A1596" s="597" t="s">
        <v>7026</v>
      </c>
      <c r="B1596" s="589"/>
      <c r="C1596" s="589"/>
      <c r="D1596" s="589" t="s">
        <v>7066</v>
      </c>
      <c r="E1596" s="594" t="s">
        <v>3631</v>
      </c>
      <c r="F1596" s="594" t="s">
        <v>7072</v>
      </c>
      <c r="G1596" s="594"/>
      <c r="H1596" s="594"/>
      <c r="I1596" s="594"/>
      <c r="J1596" s="597"/>
    </row>
    <row r="1597" spans="1:10" ht="38.25">
      <c r="A1597" s="597" t="s">
        <v>7026</v>
      </c>
      <c r="B1597" s="589"/>
      <c r="C1597" s="589"/>
      <c r="D1597" s="589" t="s">
        <v>7066</v>
      </c>
      <c r="E1597" s="594" t="s">
        <v>917</v>
      </c>
      <c r="F1597" s="594" t="s">
        <v>7073</v>
      </c>
      <c r="G1597" s="594"/>
      <c r="H1597" s="594"/>
      <c r="I1597" s="594"/>
      <c r="J1597" s="597"/>
    </row>
    <row r="1598" spans="1:10" ht="38.25">
      <c r="A1598" s="597" t="s">
        <v>7026</v>
      </c>
      <c r="B1598" s="589"/>
      <c r="C1598" s="589"/>
      <c r="D1598" s="589" t="s">
        <v>7066</v>
      </c>
      <c r="E1598" s="594" t="s">
        <v>7074</v>
      </c>
      <c r="F1598" s="594" t="s">
        <v>7075</v>
      </c>
      <c r="G1598" s="594"/>
      <c r="H1598" s="594"/>
      <c r="I1598" s="594"/>
      <c r="J1598" s="597"/>
    </row>
    <row r="1599" spans="1:10" ht="38.25">
      <c r="A1599" s="597" t="s">
        <v>7026</v>
      </c>
      <c r="B1599" s="589"/>
      <c r="C1599" s="589"/>
      <c r="D1599" s="589" t="s">
        <v>7066</v>
      </c>
      <c r="E1599" s="594" t="s">
        <v>7076</v>
      </c>
      <c r="F1599" s="594" t="s">
        <v>7077</v>
      </c>
      <c r="G1599" s="594"/>
      <c r="H1599" s="594"/>
      <c r="I1599" s="594"/>
      <c r="J1599" s="597"/>
    </row>
    <row r="1600" spans="1:10" ht="38.25">
      <c r="A1600" s="597" t="s">
        <v>7026</v>
      </c>
      <c r="B1600" s="589"/>
      <c r="C1600" s="589"/>
      <c r="D1600" s="589" t="s">
        <v>7066</v>
      </c>
      <c r="E1600" s="594" t="s">
        <v>7076</v>
      </c>
      <c r="F1600" s="594" t="s">
        <v>7077</v>
      </c>
      <c r="G1600" s="594"/>
      <c r="H1600" s="594"/>
      <c r="I1600" s="594"/>
      <c r="J1600" s="597"/>
    </row>
    <row r="1601" spans="1:10" ht="38.25">
      <c r="A1601" s="597" t="s">
        <v>7026</v>
      </c>
      <c r="B1601" s="589"/>
      <c r="C1601" s="589"/>
      <c r="D1601" s="589" t="s">
        <v>7066</v>
      </c>
      <c r="E1601" s="594" t="s">
        <v>7078</v>
      </c>
      <c r="F1601" s="594" t="s">
        <v>7079</v>
      </c>
      <c r="G1601" s="594"/>
      <c r="H1601" s="594"/>
      <c r="I1601" s="594"/>
      <c r="J1601" s="597"/>
    </row>
    <row r="1602" spans="1:10" ht="38.25">
      <c r="A1602" s="597" t="s">
        <v>7026</v>
      </c>
      <c r="B1602" s="589"/>
      <c r="C1602" s="589"/>
      <c r="D1602" s="589" t="s">
        <v>7066</v>
      </c>
      <c r="E1602" s="594" t="s">
        <v>937</v>
      </c>
      <c r="F1602" s="594" t="s">
        <v>7080</v>
      </c>
      <c r="G1602" s="594"/>
      <c r="H1602" s="594"/>
      <c r="I1602" s="594"/>
      <c r="J1602" s="597"/>
    </row>
    <row r="1603" spans="1:10" ht="89.25">
      <c r="A1603" s="597" t="s">
        <v>6987</v>
      </c>
      <c r="B1603" s="589">
        <v>2</v>
      </c>
      <c r="C1603" s="589" t="s">
        <v>7083</v>
      </c>
      <c r="D1603" s="589" t="s">
        <v>7084</v>
      </c>
      <c r="E1603" s="594" t="s">
        <v>917</v>
      </c>
      <c r="F1603" s="594" t="s">
        <v>7085</v>
      </c>
      <c r="G1603" s="594" t="s">
        <v>7086</v>
      </c>
      <c r="H1603" s="594" t="s">
        <v>6848</v>
      </c>
      <c r="I1603" s="594" t="s">
        <v>3799</v>
      </c>
      <c r="J1603" s="597" t="s">
        <v>7088</v>
      </c>
    </row>
    <row r="1604" spans="1:10" ht="114.75">
      <c r="A1604" s="597" t="s">
        <v>6993</v>
      </c>
      <c r="B1604" s="589">
        <v>1</v>
      </c>
      <c r="C1604" s="589" t="s">
        <v>7090</v>
      </c>
      <c r="D1604" s="589" t="s">
        <v>7091</v>
      </c>
      <c r="E1604" s="594" t="s">
        <v>985</v>
      </c>
      <c r="F1604" s="594" t="s">
        <v>7092</v>
      </c>
      <c r="G1604" s="594"/>
      <c r="H1604" s="594"/>
      <c r="I1604" s="594"/>
      <c r="J1604" s="597"/>
    </row>
    <row r="1605" spans="1:10" ht="25.5">
      <c r="A1605" s="597" t="s">
        <v>6993</v>
      </c>
      <c r="B1605" s="589"/>
      <c r="C1605" s="589"/>
      <c r="D1605" s="589"/>
      <c r="E1605" s="594" t="s">
        <v>2368</v>
      </c>
      <c r="F1605" s="594"/>
      <c r="G1605" s="594" t="s">
        <v>7093</v>
      </c>
      <c r="H1605" s="594" t="s">
        <v>6767</v>
      </c>
      <c r="I1605" s="594" t="s">
        <v>2140</v>
      </c>
      <c r="J1605" s="597" t="s">
        <v>7094</v>
      </c>
    </row>
    <row r="1606" spans="1:10">
      <c r="A1606" s="597" t="s">
        <v>6993</v>
      </c>
      <c r="B1606" s="589"/>
      <c r="C1606" s="589"/>
      <c r="D1606" s="589"/>
      <c r="E1606" s="594" t="s">
        <v>7095</v>
      </c>
      <c r="F1606" s="594"/>
      <c r="G1606" s="594" t="s">
        <v>7096</v>
      </c>
      <c r="H1606" s="594" t="s">
        <v>1402</v>
      </c>
      <c r="I1606" s="594" t="s">
        <v>1859</v>
      </c>
      <c r="J1606" s="597" t="s">
        <v>7094</v>
      </c>
    </row>
    <row r="1607" spans="1:10" ht="25.5">
      <c r="A1607" s="597" t="s">
        <v>6993</v>
      </c>
      <c r="B1607" s="589"/>
      <c r="C1607" s="589"/>
      <c r="D1607" s="589"/>
      <c r="E1607" s="594" t="s">
        <v>2369</v>
      </c>
      <c r="F1607" s="594"/>
      <c r="G1607" s="594" t="s">
        <v>7097</v>
      </c>
      <c r="H1607" s="594" t="s">
        <v>7098</v>
      </c>
      <c r="I1607" s="594" t="s">
        <v>7099</v>
      </c>
      <c r="J1607" s="597" t="s">
        <v>7094</v>
      </c>
    </row>
    <row r="1608" spans="1:10" ht="25.5">
      <c r="A1608" s="597" t="s">
        <v>6993</v>
      </c>
      <c r="B1608" s="589"/>
      <c r="C1608" s="589"/>
      <c r="D1608" s="589"/>
      <c r="E1608" s="594" t="s">
        <v>2372</v>
      </c>
      <c r="F1608" s="594"/>
      <c r="G1608" s="594" t="s">
        <v>7100</v>
      </c>
      <c r="H1608" s="594" t="s">
        <v>3221</v>
      </c>
      <c r="I1608" s="594" t="s">
        <v>7101</v>
      </c>
      <c r="J1608" s="597" t="s">
        <v>7094</v>
      </c>
    </row>
    <row r="1609" spans="1:10" ht="25.5">
      <c r="A1609" s="597" t="s">
        <v>6993</v>
      </c>
      <c r="B1609" s="589"/>
      <c r="C1609" s="589"/>
      <c r="D1609" s="589"/>
      <c r="E1609" s="594" t="s">
        <v>2371</v>
      </c>
      <c r="F1609" s="594"/>
      <c r="G1609" s="594" t="s">
        <v>7102</v>
      </c>
      <c r="H1609" s="594" t="s">
        <v>1402</v>
      </c>
      <c r="I1609" s="594" t="s">
        <v>1051</v>
      </c>
      <c r="J1609" s="597" t="s">
        <v>7094</v>
      </c>
    </row>
    <row r="1610" spans="1:10" ht="38.25">
      <c r="A1610" s="597" t="s">
        <v>6993</v>
      </c>
      <c r="B1610" s="589"/>
      <c r="C1610" s="589"/>
      <c r="D1610" s="589"/>
      <c r="E1610" s="594" t="s">
        <v>7103</v>
      </c>
      <c r="F1610" s="594"/>
      <c r="G1610" s="594" t="s">
        <v>7104</v>
      </c>
      <c r="H1610" s="594" t="s">
        <v>1974</v>
      </c>
      <c r="I1610" s="594" t="s">
        <v>2541</v>
      </c>
      <c r="J1610" s="597" t="s">
        <v>7094</v>
      </c>
    </row>
    <row r="1611" spans="1:10" ht="25.5">
      <c r="A1611" s="597" t="s">
        <v>6993</v>
      </c>
      <c r="B1611" s="589"/>
      <c r="C1611" s="589"/>
      <c r="D1611" s="589"/>
      <c r="E1611" s="594" t="s">
        <v>7105</v>
      </c>
      <c r="F1611" s="594"/>
      <c r="G1611" s="594" t="s">
        <v>7106</v>
      </c>
      <c r="H1611" s="594" t="s">
        <v>7107</v>
      </c>
      <c r="I1611" s="594" t="s">
        <v>7108</v>
      </c>
      <c r="J1611" s="597" t="s">
        <v>7094</v>
      </c>
    </row>
    <row r="1612" spans="1:10" ht="114.75">
      <c r="A1612" s="597" t="s">
        <v>6993</v>
      </c>
      <c r="B1612" s="589"/>
      <c r="C1612" s="589"/>
      <c r="D1612" s="589"/>
      <c r="E1612" s="594" t="s">
        <v>7109</v>
      </c>
      <c r="F1612" s="594" t="s">
        <v>7092</v>
      </c>
      <c r="G1612" s="594"/>
      <c r="H1612" s="594"/>
      <c r="I1612" s="594"/>
      <c r="J1612" s="597"/>
    </row>
    <row r="1613" spans="1:10" ht="38.25">
      <c r="A1613" s="597" t="s">
        <v>6993</v>
      </c>
      <c r="B1613" s="589"/>
      <c r="C1613" s="589"/>
      <c r="D1613" s="589"/>
      <c r="E1613" s="594" t="s">
        <v>7110</v>
      </c>
      <c r="F1613" s="594"/>
      <c r="G1613" s="594" t="s">
        <v>7111</v>
      </c>
      <c r="H1613" s="594" t="s">
        <v>1402</v>
      </c>
      <c r="I1613" s="594" t="s">
        <v>1051</v>
      </c>
      <c r="J1613" s="597" t="s">
        <v>7094</v>
      </c>
    </row>
    <row r="1614" spans="1:10" ht="25.5">
      <c r="A1614" s="597" t="s">
        <v>6993</v>
      </c>
      <c r="B1614" s="589"/>
      <c r="C1614" s="589"/>
      <c r="D1614" s="589"/>
      <c r="E1614" s="594" t="s">
        <v>7112</v>
      </c>
      <c r="F1614" s="594"/>
      <c r="G1614" s="594" t="s">
        <v>7113</v>
      </c>
      <c r="H1614" s="594" t="s">
        <v>7114</v>
      </c>
      <c r="I1614" s="594" t="s">
        <v>7115</v>
      </c>
      <c r="J1614" s="597" t="s">
        <v>7094</v>
      </c>
    </row>
    <row r="1615" spans="1:10" ht="38.25">
      <c r="A1615" s="597" t="s">
        <v>6993</v>
      </c>
      <c r="B1615" s="589"/>
      <c r="C1615" s="589"/>
      <c r="D1615" s="589"/>
      <c r="E1615" s="594" t="s">
        <v>2668</v>
      </c>
      <c r="F1615" s="594"/>
      <c r="G1615" s="594" t="s">
        <v>7116</v>
      </c>
      <c r="H1615" s="594" t="s">
        <v>7117</v>
      </c>
      <c r="I1615" s="594" t="s">
        <v>7118</v>
      </c>
      <c r="J1615" s="597" t="s">
        <v>7094</v>
      </c>
    </row>
    <row r="1616" spans="1:10" ht="25.5">
      <c r="A1616" s="597" t="s">
        <v>6993</v>
      </c>
      <c r="B1616" s="589"/>
      <c r="C1616" s="589"/>
      <c r="D1616" s="589"/>
      <c r="E1616" s="594" t="s">
        <v>7119</v>
      </c>
      <c r="F1616" s="594"/>
      <c r="G1616" s="594" t="s">
        <v>7120</v>
      </c>
      <c r="H1616" s="594" t="s">
        <v>7121</v>
      </c>
      <c r="I1616" s="594" t="s">
        <v>1327</v>
      </c>
      <c r="J1616" s="597" t="s">
        <v>7094</v>
      </c>
    </row>
    <row r="1617" spans="1:10" ht="25.5">
      <c r="A1617" s="597" t="s">
        <v>6993</v>
      </c>
      <c r="B1617" s="589"/>
      <c r="C1617" s="589"/>
      <c r="D1617" s="589"/>
      <c r="E1617" s="594" t="s">
        <v>7122</v>
      </c>
      <c r="F1617" s="594"/>
      <c r="G1617" s="594" t="s">
        <v>7123</v>
      </c>
      <c r="H1617" s="594" t="s">
        <v>7124</v>
      </c>
      <c r="I1617" s="594" t="s">
        <v>7125</v>
      </c>
      <c r="J1617" s="597" t="s">
        <v>7094</v>
      </c>
    </row>
    <row r="1618" spans="1:10" ht="114.75">
      <c r="A1618" s="597" t="s">
        <v>6993</v>
      </c>
      <c r="B1618" s="589"/>
      <c r="C1618" s="589"/>
      <c r="D1618" s="589"/>
      <c r="E1618" s="594" t="s">
        <v>1618</v>
      </c>
      <c r="F1618" s="594" t="s">
        <v>7126</v>
      </c>
      <c r="G1618" s="594" t="s">
        <v>1302</v>
      </c>
      <c r="H1618" s="594" t="s">
        <v>7127</v>
      </c>
      <c r="I1618" s="594" t="s">
        <v>7128</v>
      </c>
      <c r="J1618" s="597" t="s">
        <v>7129</v>
      </c>
    </row>
    <row r="1619" spans="1:10" ht="114.75">
      <c r="A1619" s="597" t="s">
        <v>6993</v>
      </c>
      <c r="B1619" s="589"/>
      <c r="C1619" s="589"/>
      <c r="D1619" s="589"/>
      <c r="E1619" s="594" t="s">
        <v>7130</v>
      </c>
      <c r="F1619" s="594" t="s">
        <v>7092</v>
      </c>
      <c r="G1619" s="594" t="s">
        <v>7131</v>
      </c>
      <c r="H1619" s="594" t="s">
        <v>7132</v>
      </c>
      <c r="I1619" s="594" t="s">
        <v>1859</v>
      </c>
      <c r="J1619" s="597" t="s">
        <v>7133</v>
      </c>
    </row>
    <row r="1620" spans="1:10" ht="114.75">
      <c r="A1620" s="597" t="s">
        <v>6993</v>
      </c>
      <c r="B1620" s="589"/>
      <c r="C1620" s="589"/>
      <c r="D1620" s="589"/>
      <c r="E1620" s="594" t="s">
        <v>2376</v>
      </c>
      <c r="F1620" s="594" t="s">
        <v>7126</v>
      </c>
      <c r="G1620" s="594" t="s">
        <v>7106</v>
      </c>
      <c r="H1620" s="594" t="s">
        <v>7107</v>
      </c>
      <c r="I1620" s="594" t="s">
        <v>7108</v>
      </c>
      <c r="J1620" s="597" t="s">
        <v>7134</v>
      </c>
    </row>
    <row r="1621" spans="1:10" ht="114.75">
      <c r="A1621" s="597" t="s">
        <v>6993</v>
      </c>
      <c r="B1621" s="589"/>
      <c r="C1621" s="589"/>
      <c r="D1621" s="589"/>
      <c r="E1621" s="594" t="s">
        <v>7135</v>
      </c>
      <c r="F1621" s="594" t="s">
        <v>7092</v>
      </c>
      <c r="G1621" s="594" t="s">
        <v>7136</v>
      </c>
      <c r="H1621" s="594" t="s">
        <v>1547</v>
      </c>
      <c r="I1621" s="594" t="s">
        <v>7137</v>
      </c>
      <c r="J1621" s="597" t="s">
        <v>7094</v>
      </c>
    </row>
    <row r="1622" spans="1:10" ht="114.75">
      <c r="A1622" s="597" t="s">
        <v>6993</v>
      </c>
      <c r="B1622" s="589"/>
      <c r="C1622" s="589"/>
      <c r="D1622" s="589"/>
      <c r="E1622" s="594" t="s">
        <v>7138</v>
      </c>
      <c r="F1622" s="594" t="s">
        <v>7126</v>
      </c>
      <c r="G1622" s="594" t="s">
        <v>1302</v>
      </c>
      <c r="H1622" s="594" t="s">
        <v>7127</v>
      </c>
      <c r="I1622" s="594" t="s">
        <v>7128</v>
      </c>
      <c r="J1622" s="597" t="s">
        <v>7129</v>
      </c>
    </row>
    <row r="1623" spans="1:10" ht="114.75">
      <c r="A1623" s="597" t="s">
        <v>6993</v>
      </c>
      <c r="B1623" s="589"/>
      <c r="C1623" s="589"/>
      <c r="D1623" s="589"/>
      <c r="E1623" s="594" t="s">
        <v>7139</v>
      </c>
      <c r="F1623" s="594" t="s">
        <v>7126</v>
      </c>
      <c r="G1623" s="594" t="s">
        <v>7140</v>
      </c>
      <c r="H1623" s="594" t="s">
        <v>1050</v>
      </c>
      <c r="I1623" s="594" t="s">
        <v>2100</v>
      </c>
      <c r="J1623" s="597" t="s">
        <v>7141</v>
      </c>
    </row>
    <row r="1624" spans="1:10" ht="25.5">
      <c r="A1624" s="597" t="s">
        <v>6993</v>
      </c>
      <c r="B1624" s="589"/>
      <c r="C1624" s="589"/>
      <c r="D1624" s="589"/>
      <c r="E1624" s="594" t="s">
        <v>7142</v>
      </c>
      <c r="F1624" s="594"/>
      <c r="G1624" s="594"/>
      <c r="H1624" s="594"/>
      <c r="I1624" s="594"/>
      <c r="J1624" s="597"/>
    </row>
    <row r="1625" spans="1:10" ht="38.25">
      <c r="A1625" s="597" t="s">
        <v>6993</v>
      </c>
      <c r="B1625" s="589"/>
      <c r="C1625" s="589"/>
      <c r="D1625" s="589"/>
      <c r="E1625" s="594" t="s">
        <v>7143</v>
      </c>
      <c r="F1625" s="594" t="s">
        <v>7144</v>
      </c>
      <c r="G1625" s="594" t="s">
        <v>7145</v>
      </c>
      <c r="H1625" s="594" t="s">
        <v>6450</v>
      </c>
      <c r="I1625" s="594" t="s">
        <v>1180</v>
      </c>
      <c r="J1625" s="597" t="s">
        <v>7146</v>
      </c>
    </row>
    <row r="1626" spans="1:10" ht="38.25">
      <c r="A1626" s="597" t="s">
        <v>6993</v>
      </c>
      <c r="B1626" s="589"/>
      <c r="C1626" s="589"/>
      <c r="D1626" s="589"/>
      <c r="E1626" s="594" t="s">
        <v>7147</v>
      </c>
      <c r="F1626" s="594" t="s">
        <v>7148</v>
      </c>
      <c r="G1626" s="594" t="s">
        <v>7149</v>
      </c>
      <c r="H1626" s="594" t="s">
        <v>1814</v>
      </c>
      <c r="I1626" s="594" t="s">
        <v>7150</v>
      </c>
      <c r="J1626" s="597" t="s">
        <v>7151</v>
      </c>
    </row>
    <row r="1627" spans="1:10" ht="38.25">
      <c r="A1627" s="597" t="s">
        <v>6993</v>
      </c>
      <c r="B1627" s="589"/>
      <c r="C1627" s="589"/>
      <c r="D1627" s="589"/>
      <c r="E1627" s="594" t="s">
        <v>7152</v>
      </c>
      <c r="F1627" s="594" t="s">
        <v>7153</v>
      </c>
      <c r="G1627" s="594" t="s">
        <v>7154</v>
      </c>
      <c r="H1627" s="594" t="s">
        <v>2161</v>
      </c>
      <c r="I1627" s="594" t="s">
        <v>1135</v>
      </c>
      <c r="J1627" s="597" t="s">
        <v>7155</v>
      </c>
    </row>
    <row r="1628" spans="1:10" ht="38.25">
      <c r="A1628" s="597" t="s">
        <v>6993</v>
      </c>
      <c r="B1628" s="589"/>
      <c r="C1628" s="589"/>
      <c r="D1628" s="589"/>
      <c r="E1628" s="594" t="s">
        <v>7156</v>
      </c>
      <c r="F1628" s="594" t="s">
        <v>7157</v>
      </c>
      <c r="G1628" s="594" t="s">
        <v>7158</v>
      </c>
      <c r="H1628" s="594" t="s">
        <v>7159</v>
      </c>
      <c r="I1628" s="594" t="s">
        <v>7160</v>
      </c>
      <c r="J1628" s="597" t="s">
        <v>7161</v>
      </c>
    </row>
    <row r="1629" spans="1:10" ht="38.25">
      <c r="A1629" s="597" t="s">
        <v>6993</v>
      </c>
      <c r="B1629" s="589"/>
      <c r="C1629" s="589"/>
      <c r="D1629" s="589"/>
      <c r="E1629" s="594" t="s">
        <v>7162</v>
      </c>
      <c r="F1629" s="594" t="s">
        <v>7163</v>
      </c>
      <c r="G1629" s="594" t="s">
        <v>7164</v>
      </c>
      <c r="H1629" s="594" t="s">
        <v>2276</v>
      </c>
      <c r="I1629" s="594" t="s">
        <v>7165</v>
      </c>
      <c r="J1629" s="597" t="s">
        <v>7166</v>
      </c>
    </row>
    <row r="1630" spans="1:10" ht="25.5">
      <c r="A1630" s="597" t="s">
        <v>6993</v>
      </c>
      <c r="B1630" s="589"/>
      <c r="C1630" s="589"/>
      <c r="D1630" s="589"/>
      <c r="E1630" s="594" t="s">
        <v>7167</v>
      </c>
      <c r="F1630" s="594" t="s">
        <v>7168</v>
      </c>
      <c r="G1630" s="594" t="s">
        <v>7169</v>
      </c>
      <c r="H1630" s="594" t="s">
        <v>5907</v>
      </c>
      <c r="I1630" s="594" t="s">
        <v>7170</v>
      </c>
      <c r="J1630" s="597" t="s">
        <v>7171</v>
      </c>
    </row>
    <row r="1631" spans="1:10" ht="38.25">
      <c r="A1631" s="597" t="s">
        <v>6993</v>
      </c>
      <c r="B1631" s="589"/>
      <c r="C1631" s="589"/>
      <c r="D1631" s="589"/>
      <c r="E1631" s="594" t="s">
        <v>7172</v>
      </c>
      <c r="F1631" s="594" t="s">
        <v>7173</v>
      </c>
      <c r="G1631" s="594" t="s">
        <v>7174</v>
      </c>
      <c r="H1631" s="594" t="s">
        <v>6236</v>
      </c>
      <c r="I1631" s="594" t="s">
        <v>2765</v>
      </c>
      <c r="J1631" s="597" t="s">
        <v>7175</v>
      </c>
    </row>
    <row r="1632" spans="1:10" ht="51">
      <c r="A1632" s="597" t="s">
        <v>6993</v>
      </c>
      <c r="B1632" s="589"/>
      <c r="C1632" s="589"/>
      <c r="D1632" s="589"/>
      <c r="E1632" s="594" t="s">
        <v>7176</v>
      </c>
      <c r="F1632" s="594" t="s">
        <v>7177</v>
      </c>
      <c r="G1632" s="594" t="s">
        <v>7178</v>
      </c>
      <c r="H1632" s="594" t="s">
        <v>7179</v>
      </c>
      <c r="I1632" s="594" t="s">
        <v>1873</v>
      </c>
      <c r="J1632" s="597" t="s">
        <v>7180</v>
      </c>
    </row>
    <row r="1633" spans="1:10" ht="38.25">
      <c r="A1633" s="597" t="s">
        <v>6993</v>
      </c>
      <c r="B1633" s="589"/>
      <c r="C1633" s="589"/>
      <c r="D1633" s="589"/>
      <c r="E1633" s="594" t="s">
        <v>7181</v>
      </c>
      <c r="F1633" s="594" t="s">
        <v>7182</v>
      </c>
      <c r="G1633" s="594" t="s">
        <v>7183</v>
      </c>
      <c r="H1633" s="594" t="s">
        <v>7184</v>
      </c>
      <c r="I1633" s="594" t="s">
        <v>7185</v>
      </c>
      <c r="J1633" s="597" t="s">
        <v>7186</v>
      </c>
    </row>
    <row r="1634" spans="1:10" ht="38.25">
      <c r="A1634" s="597" t="s">
        <v>6993</v>
      </c>
      <c r="B1634" s="589"/>
      <c r="C1634" s="589"/>
      <c r="D1634" s="589"/>
      <c r="E1634" s="594" t="s">
        <v>7187</v>
      </c>
      <c r="F1634" s="594" t="s">
        <v>7188</v>
      </c>
      <c r="G1634" s="594" t="s">
        <v>7189</v>
      </c>
      <c r="H1634" s="594" t="s">
        <v>7190</v>
      </c>
      <c r="I1634" s="594" t="s">
        <v>1279</v>
      </c>
      <c r="J1634" s="597" t="s">
        <v>7191</v>
      </c>
    </row>
    <row r="1635" spans="1:10" ht="38.25">
      <c r="A1635" s="597" t="s">
        <v>6993</v>
      </c>
      <c r="B1635" s="589"/>
      <c r="C1635" s="589"/>
      <c r="D1635" s="589"/>
      <c r="E1635" s="594" t="s">
        <v>7192</v>
      </c>
      <c r="F1635" s="594" t="s">
        <v>7193</v>
      </c>
      <c r="G1635" s="594" t="s">
        <v>7194</v>
      </c>
      <c r="H1635" s="594" t="s">
        <v>6520</v>
      </c>
      <c r="I1635" s="594" t="s">
        <v>7195</v>
      </c>
      <c r="J1635" s="597" t="s">
        <v>7196</v>
      </c>
    </row>
    <row r="1636" spans="1:10" ht="51">
      <c r="A1636" s="597" t="s">
        <v>6993</v>
      </c>
      <c r="B1636" s="589"/>
      <c r="C1636" s="589"/>
      <c r="D1636" s="589"/>
      <c r="E1636" s="594" t="s">
        <v>7197</v>
      </c>
      <c r="F1636" s="594" t="s">
        <v>7198</v>
      </c>
      <c r="G1636" s="594" t="s">
        <v>7199</v>
      </c>
      <c r="H1636" s="594" t="s">
        <v>2586</v>
      </c>
      <c r="I1636" s="594" t="s">
        <v>7200</v>
      </c>
      <c r="J1636" s="597" t="s">
        <v>7201</v>
      </c>
    </row>
    <row r="1637" spans="1:10" ht="38.25">
      <c r="A1637" s="597" t="s">
        <v>6993</v>
      </c>
      <c r="B1637" s="589"/>
      <c r="C1637" s="589"/>
      <c r="D1637" s="589"/>
      <c r="E1637" s="594" t="s">
        <v>7202</v>
      </c>
      <c r="F1637" s="594" t="s">
        <v>7203</v>
      </c>
      <c r="G1637" s="594" t="s">
        <v>2134</v>
      </c>
      <c r="H1637" s="594" t="s">
        <v>7204</v>
      </c>
      <c r="I1637" s="594" t="s">
        <v>7205</v>
      </c>
      <c r="J1637" s="597" t="s">
        <v>7206</v>
      </c>
    </row>
    <row r="1638" spans="1:10" ht="51">
      <c r="A1638" s="597" t="s">
        <v>6993</v>
      </c>
      <c r="B1638" s="589"/>
      <c r="C1638" s="589"/>
      <c r="D1638" s="589"/>
      <c r="E1638" s="594" t="s">
        <v>7207</v>
      </c>
      <c r="F1638" s="594" t="s">
        <v>7208</v>
      </c>
      <c r="G1638" s="594" t="s">
        <v>7209</v>
      </c>
      <c r="H1638" s="594" t="s">
        <v>7210</v>
      </c>
      <c r="I1638" s="594" t="s">
        <v>7211</v>
      </c>
      <c r="J1638" s="597">
        <v>89373569360</v>
      </c>
    </row>
    <row r="1639" spans="1:10" ht="38.25">
      <c r="A1639" s="597" t="s">
        <v>6993</v>
      </c>
      <c r="B1639" s="589"/>
      <c r="C1639" s="589"/>
      <c r="D1639" s="589"/>
      <c r="E1639" s="594" t="s">
        <v>7212</v>
      </c>
      <c r="F1639" s="594" t="s">
        <v>7213</v>
      </c>
      <c r="G1639" s="594" t="s">
        <v>7214</v>
      </c>
      <c r="H1639" s="594" t="s">
        <v>7215</v>
      </c>
      <c r="I1639" s="594" t="s">
        <v>2537</v>
      </c>
      <c r="J1639" s="597" t="s">
        <v>7216</v>
      </c>
    </row>
    <row r="1640" spans="1:10" ht="51">
      <c r="A1640" s="597" t="s">
        <v>6993</v>
      </c>
      <c r="B1640" s="589"/>
      <c r="C1640" s="589"/>
      <c r="D1640" s="589"/>
      <c r="E1640" s="594" t="s">
        <v>7217</v>
      </c>
      <c r="F1640" s="594" t="s">
        <v>7218</v>
      </c>
      <c r="G1640" s="594" t="s">
        <v>2497</v>
      </c>
      <c r="H1640" s="594" t="s">
        <v>1246</v>
      </c>
      <c r="I1640" s="594" t="s">
        <v>1566</v>
      </c>
      <c r="J1640" s="597" t="s">
        <v>7219</v>
      </c>
    </row>
    <row r="1641" spans="1:10" ht="38.25">
      <c r="A1641" s="597" t="s">
        <v>6993</v>
      </c>
      <c r="B1641" s="589"/>
      <c r="C1641" s="589"/>
      <c r="D1641" s="589"/>
      <c r="E1641" s="594" t="s">
        <v>7220</v>
      </c>
      <c r="F1641" s="594" t="s">
        <v>7221</v>
      </c>
      <c r="G1641" s="594" t="s">
        <v>2617</v>
      </c>
      <c r="H1641" s="594" t="s">
        <v>7222</v>
      </c>
      <c r="I1641" s="594" t="s">
        <v>7223</v>
      </c>
      <c r="J1641" s="597" t="s">
        <v>7224</v>
      </c>
    </row>
    <row r="1642" spans="1:10" ht="38.25">
      <c r="A1642" s="597" t="s">
        <v>6993</v>
      </c>
      <c r="B1642" s="589"/>
      <c r="C1642" s="589"/>
      <c r="D1642" s="589"/>
      <c r="E1642" s="594" t="s">
        <v>7225</v>
      </c>
      <c r="F1642" s="594" t="s">
        <v>7226</v>
      </c>
      <c r="G1642" s="594" t="s">
        <v>7227</v>
      </c>
      <c r="H1642" s="594" t="s">
        <v>2473</v>
      </c>
      <c r="I1642" s="594" t="s">
        <v>7228</v>
      </c>
      <c r="J1642" s="597" t="s">
        <v>7229</v>
      </c>
    </row>
    <row r="1643" spans="1:10" ht="38.25">
      <c r="A1643" s="597" t="s">
        <v>6993</v>
      </c>
      <c r="B1643" s="589"/>
      <c r="C1643" s="589"/>
      <c r="D1643" s="589"/>
      <c r="E1643" s="594" t="s">
        <v>7230</v>
      </c>
      <c r="F1643" s="594" t="s">
        <v>7231</v>
      </c>
      <c r="G1643" s="594" t="s">
        <v>7232</v>
      </c>
      <c r="H1643" s="594" t="s">
        <v>7233</v>
      </c>
      <c r="I1643" s="594" t="s">
        <v>3506</v>
      </c>
      <c r="J1643" s="597" t="s">
        <v>7234</v>
      </c>
    </row>
    <row r="1644" spans="1:10" ht="38.25">
      <c r="A1644" s="597" t="s">
        <v>6993</v>
      </c>
      <c r="B1644" s="589"/>
      <c r="C1644" s="589"/>
      <c r="D1644" s="589"/>
      <c r="E1644" s="594" t="s">
        <v>7235</v>
      </c>
      <c r="F1644" s="594" t="s">
        <v>7236</v>
      </c>
      <c r="G1644" s="594" t="s">
        <v>7237</v>
      </c>
      <c r="H1644" s="594" t="s">
        <v>7238</v>
      </c>
      <c r="I1644" s="594" t="s">
        <v>921</v>
      </c>
      <c r="J1644" s="597" t="s">
        <v>7239</v>
      </c>
    </row>
    <row r="1645" spans="1:10" ht="38.25">
      <c r="A1645" s="597" t="s">
        <v>6993</v>
      </c>
      <c r="B1645" s="589"/>
      <c r="C1645" s="589"/>
      <c r="D1645" s="589"/>
      <c r="E1645" s="594" t="s">
        <v>7240</v>
      </c>
      <c r="F1645" s="594" t="s">
        <v>7241</v>
      </c>
      <c r="G1645" s="594" t="s">
        <v>7242</v>
      </c>
      <c r="H1645" s="594" t="s">
        <v>7243</v>
      </c>
      <c r="I1645" s="594" t="s">
        <v>3347</v>
      </c>
      <c r="J1645" s="597" t="s">
        <v>7244</v>
      </c>
    </row>
    <row r="1646" spans="1:10" ht="38.25">
      <c r="A1646" s="597" t="s">
        <v>6993</v>
      </c>
      <c r="B1646" s="589"/>
      <c r="C1646" s="589"/>
      <c r="D1646" s="589"/>
      <c r="E1646" s="594" t="s">
        <v>7245</v>
      </c>
      <c r="F1646" s="594" t="s">
        <v>7246</v>
      </c>
      <c r="G1646" s="594" t="s">
        <v>7247</v>
      </c>
      <c r="H1646" s="594" t="s">
        <v>1704</v>
      </c>
      <c r="I1646" s="594" t="s">
        <v>7248</v>
      </c>
      <c r="J1646" s="597" t="s">
        <v>7249</v>
      </c>
    </row>
    <row r="1647" spans="1:10" ht="38.25">
      <c r="A1647" s="597" t="s">
        <v>6993</v>
      </c>
      <c r="B1647" s="589"/>
      <c r="C1647" s="589"/>
      <c r="D1647" s="589"/>
      <c r="E1647" s="594" t="s">
        <v>7250</v>
      </c>
      <c r="F1647" s="594" t="s">
        <v>7251</v>
      </c>
      <c r="G1647" s="594" t="s">
        <v>7252</v>
      </c>
      <c r="H1647" s="594" t="s">
        <v>1559</v>
      </c>
      <c r="I1647" s="594" t="s">
        <v>7253</v>
      </c>
      <c r="J1647" s="597" t="s">
        <v>7254</v>
      </c>
    </row>
    <row r="1648" spans="1:10" ht="38.25">
      <c r="A1648" s="597" t="s">
        <v>6993</v>
      </c>
      <c r="B1648" s="589"/>
      <c r="C1648" s="589"/>
      <c r="D1648" s="589"/>
      <c r="E1648" s="594" t="s">
        <v>7255</v>
      </c>
      <c r="F1648" s="594" t="s">
        <v>7256</v>
      </c>
      <c r="G1648" s="594" t="s">
        <v>7257</v>
      </c>
      <c r="H1648" s="594" t="s">
        <v>7258</v>
      </c>
      <c r="I1648" s="594" t="s">
        <v>7259</v>
      </c>
      <c r="J1648" s="597" t="s">
        <v>7260</v>
      </c>
    </row>
    <row r="1649" spans="1:10" ht="38.25">
      <c r="A1649" s="597" t="s">
        <v>6993</v>
      </c>
      <c r="B1649" s="589"/>
      <c r="C1649" s="589"/>
      <c r="D1649" s="589"/>
      <c r="E1649" s="594" t="s">
        <v>7261</v>
      </c>
      <c r="F1649" s="594" t="s">
        <v>7262</v>
      </c>
      <c r="G1649" s="594" t="s">
        <v>7263</v>
      </c>
      <c r="H1649" s="594" t="s">
        <v>1704</v>
      </c>
      <c r="I1649" s="594" t="s">
        <v>1157</v>
      </c>
      <c r="J1649" s="597" t="s">
        <v>7264</v>
      </c>
    </row>
    <row r="1650" spans="1:10" ht="38.25">
      <c r="A1650" s="597" t="s">
        <v>6993</v>
      </c>
      <c r="B1650" s="589"/>
      <c r="C1650" s="589"/>
      <c r="D1650" s="589"/>
      <c r="E1650" s="594" t="s">
        <v>7265</v>
      </c>
      <c r="F1650" s="594" t="s">
        <v>7266</v>
      </c>
      <c r="G1650" s="594" t="s">
        <v>7267</v>
      </c>
      <c r="H1650" s="594" t="s">
        <v>7268</v>
      </c>
      <c r="I1650" s="594" t="s">
        <v>7269</v>
      </c>
      <c r="J1650" s="597" t="s">
        <v>7270</v>
      </c>
    </row>
    <row r="1651" spans="1:10" ht="38.25">
      <c r="A1651" s="597" t="s">
        <v>6993</v>
      </c>
      <c r="B1651" s="589"/>
      <c r="C1651" s="589"/>
      <c r="D1651" s="589"/>
      <c r="E1651" s="594" t="s">
        <v>7271</v>
      </c>
      <c r="F1651" s="594" t="s">
        <v>7272</v>
      </c>
      <c r="G1651" s="594" t="s">
        <v>7273</v>
      </c>
      <c r="H1651" s="594" t="s">
        <v>7274</v>
      </c>
      <c r="I1651" s="594" t="s">
        <v>2510</v>
      </c>
      <c r="J1651" s="597" t="s">
        <v>7275</v>
      </c>
    </row>
    <row r="1652" spans="1:10" ht="38.25">
      <c r="A1652" s="597" t="s">
        <v>6993</v>
      </c>
      <c r="B1652" s="589"/>
      <c r="C1652" s="589"/>
      <c r="D1652" s="589"/>
      <c r="E1652" s="594" t="s">
        <v>7276</v>
      </c>
      <c r="F1652" s="594" t="s">
        <v>7277</v>
      </c>
      <c r="G1652" s="594" t="s">
        <v>7278</v>
      </c>
      <c r="H1652" s="594" t="s">
        <v>5638</v>
      </c>
      <c r="I1652" s="594" t="s">
        <v>7279</v>
      </c>
      <c r="J1652" s="597" t="s">
        <v>7280</v>
      </c>
    </row>
    <row r="1653" spans="1:10" ht="38.25">
      <c r="A1653" s="597" t="s">
        <v>6993</v>
      </c>
      <c r="B1653" s="589"/>
      <c r="C1653" s="589"/>
      <c r="D1653" s="589"/>
      <c r="E1653" s="594" t="s">
        <v>7281</v>
      </c>
      <c r="F1653" s="594" t="s">
        <v>7282</v>
      </c>
      <c r="G1653" s="594" t="s">
        <v>7283</v>
      </c>
      <c r="H1653" s="594" t="s">
        <v>3528</v>
      </c>
      <c r="I1653" s="594" t="s">
        <v>7284</v>
      </c>
      <c r="J1653" s="597" t="s">
        <v>7285</v>
      </c>
    </row>
    <row r="1654" spans="1:10" ht="38.25">
      <c r="A1654" s="597" t="s">
        <v>6993</v>
      </c>
      <c r="B1654" s="589"/>
      <c r="C1654" s="589"/>
      <c r="D1654" s="589"/>
      <c r="E1654" s="594" t="s">
        <v>7286</v>
      </c>
      <c r="F1654" s="594" t="s">
        <v>7287</v>
      </c>
      <c r="G1654" s="594" t="s">
        <v>7288</v>
      </c>
      <c r="H1654" s="594" t="s">
        <v>7289</v>
      </c>
      <c r="I1654" s="594" t="s">
        <v>7290</v>
      </c>
      <c r="J1654" s="597" t="s">
        <v>7291</v>
      </c>
    </row>
    <row r="1655" spans="1:10" ht="38.25">
      <c r="A1655" s="597" t="s">
        <v>6993</v>
      </c>
      <c r="B1655" s="589"/>
      <c r="C1655" s="589"/>
      <c r="D1655" s="589"/>
      <c r="E1655" s="594" t="s">
        <v>7292</v>
      </c>
      <c r="F1655" s="594" t="s">
        <v>7293</v>
      </c>
      <c r="G1655" s="594" t="s">
        <v>7294</v>
      </c>
      <c r="H1655" s="594" t="s">
        <v>7295</v>
      </c>
      <c r="I1655" s="594" t="s">
        <v>2671</v>
      </c>
      <c r="J1655" s="597" t="s">
        <v>7296</v>
      </c>
    </row>
    <row r="1656" spans="1:10" ht="51">
      <c r="A1656" s="597" t="s">
        <v>6993</v>
      </c>
      <c r="B1656" s="589"/>
      <c r="C1656" s="589"/>
      <c r="D1656" s="589"/>
      <c r="E1656" s="594" t="s">
        <v>7297</v>
      </c>
      <c r="F1656" s="594" t="s">
        <v>7298</v>
      </c>
      <c r="G1656" s="594" t="s">
        <v>7288</v>
      </c>
      <c r="H1656" s="594" t="s">
        <v>7289</v>
      </c>
      <c r="I1656" s="594" t="s">
        <v>7290</v>
      </c>
      <c r="J1656" s="597" t="s">
        <v>7291</v>
      </c>
    </row>
    <row r="1657" spans="1:10" ht="38.25">
      <c r="A1657" s="597" t="s">
        <v>6993</v>
      </c>
      <c r="B1657" s="589"/>
      <c r="C1657" s="589"/>
      <c r="D1657" s="589"/>
      <c r="E1657" s="594" t="s">
        <v>7299</v>
      </c>
      <c r="F1657" s="594" t="s">
        <v>7300</v>
      </c>
      <c r="G1657" s="594" t="s">
        <v>7301</v>
      </c>
      <c r="H1657" s="594" t="s">
        <v>1303</v>
      </c>
      <c r="I1657" s="594" t="s">
        <v>3692</v>
      </c>
      <c r="J1657" s="597" t="s">
        <v>7302</v>
      </c>
    </row>
    <row r="1658" spans="1:10" ht="102">
      <c r="A1658" s="597" t="s">
        <v>6993</v>
      </c>
      <c r="B1658" s="589"/>
      <c r="C1658" s="589"/>
      <c r="D1658" s="589"/>
      <c r="E1658" s="594" t="s">
        <v>7303</v>
      </c>
      <c r="F1658" s="594" t="s">
        <v>7304</v>
      </c>
      <c r="G1658" s="594" t="s">
        <v>7305</v>
      </c>
      <c r="H1658" s="594" t="s">
        <v>1963</v>
      </c>
      <c r="I1658" s="594" t="s">
        <v>2140</v>
      </c>
      <c r="J1658" s="597" t="s">
        <v>7306</v>
      </c>
    </row>
    <row r="1659" spans="1:10" ht="38.25">
      <c r="A1659" s="597" t="s">
        <v>6993</v>
      </c>
      <c r="B1659" s="589"/>
      <c r="C1659" s="589"/>
      <c r="D1659" s="589"/>
      <c r="E1659" s="594" t="s">
        <v>7307</v>
      </c>
      <c r="F1659" s="594" t="s">
        <v>7308</v>
      </c>
      <c r="G1659" s="594" t="s">
        <v>7309</v>
      </c>
      <c r="H1659" s="594" t="s">
        <v>7310</v>
      </c>
      <c r="I1659" s="594" t="s">
        <v>7311</v>
      </c>
      <c r="J1659" s="597" t="s">
        <v>7312</v>
      </c>
    </row>
    <row r="1660" spans="1:10" ht="51">
      <c r="A1660" s="597" t="s">
        <v>6993</v>
      </c>
      <c r="B1660" s="589"/>
      <c r="C1660" s="589"/>
      <c r="D1660" s="589"/>
      <c r="E1660" s="594" t="s">
        <v>7313</v>
      </c>
      <c r="F1660" s="594" t="s">
        <v>7314</v>
      </c>
      <c r="G1660" s="594" t="s">
        <v>7315</v>
      </c>
      <c r="H1660" s="594" t="s">
        <v>2051</v>
      </c>
      <c r="I1660" s="594" t="s">
        <v>7316</v>
      </c>
      <c r="J1660" s="597" t="s">
        <v>7317</v>
      </c>
    </row>
    <row r="1661" spans="1:10" ht="38.25">
      <c r="A1661" s="597" t="s">
        <v>6993</v>
      </c>
      <c r="B1661" s="589"/>
      <c r="C1661" s="589"/>
      <c r="D1661" s="589"/>
      <c r="E1661" s="594" t="s">
        <v>7318</v>
      </c>
      <c r="F1661" s="594" t="s">
        <v>7319</v>
      </c>
      <c r="G1661" s="594" t="s">
        <v>7320</v>
      </c>
      <c r="H1661" s="594" t="s">
        <v>2502</v>
      </c>
      <c r="I1661" s="594" t="s">
        <v>3298</v>
      </c>
      <c r="J1661" s="597" t="s">
        <v>7321</v>
      </c>
    </row>
    <row r="1662" spans="1:10" ht="38.25">
      <c r="A1662" s="597" t="s">
        <v>6993</v>
      </c>
      <c r="B1662" s="589"/>
      <c r="C1662" s="589"/>
      <c r="D1662" s="589"/>
      <c r="E1662" s="594" t="s">
        <v>7322</v>
      </c>
      <c r="F1662" s="594" t="s">
        <v>7323</v>
      </c>
      <c r="G1662" s="594" t="s">
        <v>7324</v>
      </c>
      <c r="H1662" s="594" t="s">
        <v>5662</v>
      </c>
      <c r="I1662" s="594" t="s">
        <v>2057</v>
      </c>
      <c r="J1662" s="597" t="s">
        <v>7325</v>
      </c>
    </row>
    <row r="1663" spans="1:10" ht="51">
      <c r="A1663" s="597" t="s">
        <v>6993</v>
      </c>
      <c r="B1663" s="589"/>
      <c r="C1663" s="589"/>
      <c r="D1663" s="589"/>
      <c r="E1663" s="594" t="s">
        <v>7326</v>
      </c>
      <c r="F1663" s="594" t="s">
        <v>7327</v>
      </c>
      <c r="G1663" s="594" t="s">
        <v>7328</v>
      </c>
      <c r="H1663" s="594" t="s">
        <v>7329</v>
      </c>
      <c r="I1663" s="594" t="s">
        <v>1226</v>
      </c>
      <c r="J1663" s="597" t="s">
        <v>7330</v>
      </c>
    </row>
    <row r="1664" spans="1:10" ht="38.25">
      <c r="A1664" s="597" t="s">
        <v>6993</v>
      </c>
      <c r="B1664" s="589"/>
      <c r="C1664" s="589"/>
      <c r="D1664" s="589"/>
      <c r="E1664" s="594" t="s">
        <v>7331</v>
      </c>
      <c r="F1664" s="594" t="s">
        <v>7332</v>
      </c>
      <c r="G1664" s="594" t="s">
        <v>7333</v>
      </c>
      <c r="H1664" s="594" t="s">
        <v>1293</v>
      </c>
      <c r="I1664" s="594" t="s">
        <v>5646</v>
      </c>
      <c r="J1664" s="597" t="s">
        <v>7334</v>
      </c>
    </row>
    <row r="1665" spans="1:10" ht="38.25">
      <c r="A1665" s="597" t="s">
        <v>6993</v>
      </c>
      <c r="B1665" s="589"/>
      <c r="C1665" s="589"/>
      <c r="D1665" s="589"/>
      <c r="E1665" s="594" t="s">
        <v>7335</v>
      </c>
      <c r="F1665" s="594" t="s">
        <v>7336</v>
      </c>
      <c r="G1665" s="594" t="s">
        <v>7337</v>
      </c>
      <c r="H1665" s="594" t="s">
        <v>5645</v>
      </c>
      <c r="I1665" s="594" t="s">
        <v>1964</v>
      </c>
      <c r="J1665" s="597" t="s">
        <v>7338</v>
      </c>
    </row>
    <row r="1666" spans="1:10" ht="38.25">
      <c r="A1666" s="597" t="s">
        <v>6993</v>
      </c>
      <c r="B1666" s="589"/>
      <c r="C1666" s="589"/>
      <c r="D1666" s="589"/>
      <c r="E1666" s="594" t="s">
        <v>7339</v>
      </c>
      <c r="F1666" s="594" t="s">
        <v>7340</v>
      </c>
      <c r="G1666" s="594" t="s">
        <v>7341</v>
      </c>
      <c r="H1666" s="594" t="s">
        <v>5922</v>
      </c>
      <c r="I1666" s="594" t="s">
        <v>2491</v>
      </c>
      <c r="J1666" s="597" t="s">
        <v>7342</v>
      </c>
    </row>
    <row r="1667" spans="1:10" ht="38.25">
      <c r="A1667" s="597" t="s">
        <v>6993</v>
      </c>
      <c r="B1667" s="589"/>
      <c r="C1667" s="589"/>
      <c r="D1667" s="589"/>
      <c r="E1667" s="594" t="s">
        <v>7343</v>
      </c>
      <c r="F1667" s="594" t="s">
        <v>7344</v>
      </c>
      <c r="G1667" s="594" t="s">
        <v>7345</v>
      </c>
      <c r="H1667" s="594" t="s">
        <v>1411</v>
      </c>
      <c r="I1667" s="594" t="s">
        <v>7346</v>
      </c>
      <c r="J1667" s="597" t="s">
        <v>7347</v>
      </c>
    </row>
    <row r="1668" spans="1:10" ht="51">
      <c r="A1668" s="597" t="s">
        <v>6993</v>
      </c>
      <c r="B1668" s="589"/>
      <c r="C1668" s="589"/>
      <c r="D1668" s="589"/>
      <c r="E1668" s="594" t="s">
        <v>7348</v>
      </c>
      <c r="F1668" s="594" t="s">
        <v>7349</v>
      </c>
      <c r="G1668" s="594" t="s">
        <v>1507</v>
      </c>
      <c r="H1668" s="594" t="s">
        <v>7350</v>
      </c>
      <c r="I1668" s="594" t="s">
        <v>7351</v>
      </c>
      <c r="J1668" s="597" t="s">
        <v>7352</v>
      </c>
    </row>
    <row r="1669" spans="1:10" ht="38.25">
      <c r="A1669" s="597" t="s">
        <v>6993</v>
      </c>
      <c r="B1669" s="589"/>
      <c r="C1669" s="589"/>
      <c r="D1669" s="589"/>
      <c r="E1669" s="594" t="s">
        <v>7353</v>
      </c>
      <c r="F1669" s="594" t="s">
        <v>7354</v>
      </c>
      <c r="G1669" s="594" t="s">
        <v>7355</v>
      </c>
      <c r="H1669" s="594" t="s">
        <v>7356</v>
      </c>
      <c r="I1669" s="594" t="s">
        <v>6524</v>
      </c>
      <c r="J1669" s="597" t="s">
        <v>7357</v>
      </c>
    </row>
    <row r="1670" spans="1:10" ht="63.75">
      <c r="A1670" s="597" t="s">
        <v>806</v>
      </c>
      <c r="B1670" s="589">
        <v>385</v>
      </c>
      <c r="C1670" s="589" t="s">
        <v>7361</v>
      </c>
      <c r="D1670" s="589" t="s">
        <v>7362</v>
      </c>
      <c r="E1670" s="594" t="s">
        <v>917</v>
      </c>
      <c r="F1670" s="594" t="s">
        <v>7363</v>
      </c>
      <c r="G1670" s="594" t="s">
        <v>7364</v>
      </c>
      <c r="H1670" s="594" t="s">
        <v>7365</v>
      </c>
      <c r="I1670" s="594" t="s">
        <v>7366</v>
      </c>
      <c r="J1670" s="597" t="s">
        <v>7367</v>
      </c>
    </row>
    <row r="1671" spans="1:10" ht="63.75">
      <c r="A1671" s="597" t="s">
        <v>806</v>
      </c>
      <c r="B1671" s="589">
        <v>387</v>
      </c>
      <c r="C1671" s="589" t="s">
        <v>7361</v>
      </c>
      <c r="D1671" s="589" t="s">
        <v>7362</v>
      </c>
      <c r="E1671" s="594" t="s">
        <v>937</v>
      </c>
      <c r="F1671" s="594" t="s">
        <v>7363</v>
      </c>
      <c r="G1671" s="594" t="s">
        <v>7364</v>
      </c>
      <c r="H1671" s="594" t="s">
        <v>7365</v>
      </c>
      <c r="I1671" s="594" t="s">
        <v>7366</v>
      </c>
      <c r="J1671" s="597" t="s">
        <v>7367</v>
      </c>
    </row>
    <row r="1672" spans="1:10" ht="102">
      <c r="A1672" s="597" t="s">
        <v>6052</v>
      </c>
      <c r="B1672" s="589">
        <v>6030</v>
      </c>
      <c r="C1672" s="589" t="s">
        <v>7368</v>
      </c>
      <c r="D1672" s="589" t="s">
        <v>7369</v>
      </c>
      <c r="E1672" s="594" t="s">
        <v>917</v>
      </c>
      <c r="F1672" s="594" t="s">
        <v>7370</v>
      </c>
      <c r="G1672" s="594" t="s">
        <v>6736</v>
      </c>
      <c r="H1672" s="594" t="s">
        <v>3699</v>
      </c>
      <c r="I1672" s="594" t="s">
        <v>3298</v>
      </c>
      <c r="J1672" s="597" t="s">
        <v>7371</v>
      </c>
    </row>
    <row r="1673" spans="1:10" ht="102">
      <c r="A1673" s="597" t="s">
        <v>6052</v>
      </c>
      <c r="B1673" s="589">
        <v>6008</v>
      </c>
      <c r="C1673" s="589" t="s">
        <v>7368</v>
      </c>
      <c r="D1673" s="589" t="s">
        <v>7369</v>
      </c>
      <c r="E1673" s="594" t="s">
        <v>937</v>
      </c>
      <c r="F1673" s="594" t="s">
        <v>7370</v>
      </c>
      <c r="G1673" s="594" t="s">
        <v>7372</v>
      </c>
      <c r="H1673" s="594" t="s">
        <v>7373</v>
      </c>
      <c r="I1673" s="594" t="s">
        <v>2679</v>
      </c>
      <c r="J1673" s="597" t="s">
        <v>7371</v>
      </c>
    </row>
    <row r="1674" spans="1:10" ht="102">
      <c r="A1674" s="597" t="s">
        <v>6052</v>
      </c>
      <c r="B1674" s="589">
        <v>6020</v>
      </c>
      <c r="C1674" s="589" t="s">
        <v>7368</v>
      </c>
      <c r="D1674" s="589" t="s">
        <v>7369</v>
      </c>
      <c r="E1674" s="594" t="s">
        <v>1106</v>
      </c>
      <c r="F1674" s="594" t="s">
        <v>7370</v>
      </c>
      <c r="G1674" s="594" t="s">
        <v>7374</v>
      </c>
      <c r="H1674" s="594" t="s">
        <v>3821</v>
      </c>
      <c r="I1674" s="594" t="s">
        <v>7375</v>
      </c>
      <c r="J1674" s="597" t="s">
        <v>7371</v>
      </c>
    </row>
    <row r="1675" spans="1:10" ht="102">
      <c r="A1675" s="597" t="s">
        <v>6052</v>
      </c>
      <c r="B1675" s="589"/>
      <c r="C1675" s="589" t="s">
        <v>7368</v>
      </c>
      <c r="D1675" s="589" t="s">
        <v>7369</v>
      </c>
      <c r="E1675" s="594" t="s">
        <v>939</v>
      </c>
      <c r="F1675" s="594" t="s">
        <v>7370</v>
      </c>
      <c r="G1675" s="594" t="s">
        <v>7376</v>
      </c>
      <c r="H1675" s="594" t="s">
        <v>1293</v>
      </c>
      <c r="I1675" s="594" t="s">
        <v>7377</v>
      </c>
      <c r="J1675" s="597" t="s">
        <v>7371</v>
      </c>
    </row>
    <row r="1676" spans="1:10" ht="36">
      <c r="A1676" s="605" t="s">
        <v>7379</v>
      </c>
      <c r="B1676" s="602">
        <v>416</v>
      </c>
      <c r="C1676" s="602" t="s">
        <v>7387</v>
      </c>
      <c r="D1676" s="602" t="s">
        <v>7388</v>
      </c>
      <c r="E1676" s="603" t="s">
        <v>917</v>
      </c>
      <c r="F1676" s="602" t="s">
        <v>7389</v>
      </c>
      <c r="G1676" s="602" t="s">
        <v>7390</v>
      </c>
      <c r="H1676" s="602" t="s">
        <v>1899</v>
      </c>
      <c r="I1676" s="602" t="s">
        <v>7391</v>
      </c>
      <c r="J1676" s="604" t="s">
        <v>7392</v>
      </c>
    </row>
    <row r="1677" spans="1:10" ht="24">
      <c r="A1677" s="607" t="s">
        <v>7417</v>
      </c>
      <c r="B1677" s="608">
        <v>22106</v>
      </c>
      <c r="C1677" s="608" t="s">
        <v>7427</v>
      </c>
      <c r="D1677" s="608" t="s">
        <v>7428</v>
      </c>
      <c r="E1677" s="609" t="s">
        <v>937</v>
      </c>
      <c r="F1677" s="608" t="s">
        <v>7429</v>
      </c>
      <c r="G1677" s="608" t="s">
        <v>7430</v>
      </c>
      <c r="H1677" s="608" t="s">
        <v>7431</v>
      </c>
      <c r="I1677" s="608" t="s">
        <v>1368</v>
      </c>
      <c r="J1677" s="610" t="s">
        <v>7432</v>
      </c>
    </row>
    <row r="1678" spans="1:10" ht="24">
      <c r="A1678" s="607" t="s">
        <v>7417</v>
      </c>
      <c r="B1678" s="608">
        <v>22136</v>
      </c>
      <c r="C1678" s="608" t="s">
        <v>7427</v>
      </c>
      <c r="D1678" s="608" t="s">
        <v>7428</v>
      </c>
      <c r="E1678" s="609" t="s">
        <v>917</v>
      </c>
      <c r="F1678" s="608" t="s">
        <v>7429</v>
      </c>
      <c r="G1678" s="608" t="s">
        <v>7433</v>
      </c>
      <c r="H1678" s="608" t="s">
        <v>6767</v>
      </c>
      <c r="I1678" s="608" t="s">
        <v>7434</v>
      </c>
      <c r="J1678" s="610" t="s">
        <v>7435</v>
      </c>
    </row>
    <row r="1679" spans="1:10" ht="36">
      <c r="A1679" s="607" t="s">
        <v>7417</v>
      </c>
      <c r="B1679" s="608">
        <v>22141</v>
      </c>
      <c r="C1679" s="608" t="s">
        <v>7427</v>
      </c>
      <c r="D1679" s="608" t="s">
        <v>7428</v>
      </c>
      <c r="E1679" s="609" t="s">
        <v>7436</v>
      </c>
      <c r="F1679" s="608" t="s">
        <v>7429</v>
      </c>
      <c r="G1679" s="608" t="s">
        <v>7437</v>
      </c>
      <c r="H1679" s="608" t="s">
        <v>5894</v>
      </c>
      <c r="I1679" s="608" t="s">
        <v>7438</v>
      </c>
      <c r="J1679" s="610" t="s">
        <v>7439</v>
      </c>
    </row>
    <row r="1680" spans="1:10" ht="24">
      <c r="A1680" s="607" t="s">
        <v>7417</v>
      </c>
      <c r="B1680" s="608">
        <v>22171</v>
      </c>
      <c r="C1680" s="608" t="s">
        <v>7427</v>
      </c>
      <c r="D1680" s="608" t="s">
        <v>7428</v>
      </c>
      <c r="E1680" s="609" t="s">
        <v>934</v>
      </c>
      <c r="F1680" s="608" t="s">
        <v>7429</v>
      </c>
      <c r="G1680" s="608" t="s">
        <v>7433</v>
      </c>
      <c r="H1680" s="608" t="s">
        <v>6767</v>
      </c>
      <c r="I1680" s="608" t="s">
        <v>7434</v>
      </c>
      <c r="J1680" s="610" t="s">
        <v>7440</v>
      </c>
    </row>
    <row r="1681" spans="1:10" ht="60">
      <c r="A1681" s="607" t="s">
        <v>7441</v>
      </c>
      <c r="B1681" s="608"/>
      <c r="C1681" s="608" t="s">
        <v>7447</v>
      </c>
      <c r="D1681" s="608" t="s">
        <v>7448</v>
      </c>
      <c r="E1681" s="609" t="s">
        <v>917</v>
      </c>
      <c r="F1681" s="608" t="s">
        <v>7445</v>
      </c>
      <c r="G1681" s="608" t="s">
        <v>7449</v>
      </c>
      <c r="H1681" s="608" t="s">
        <v>1373</v>
      </c>
      <c r="I1681" s="608" t="s">
        <v>2038</v>
      </c>
      <c r="J1681" s="610" t="s">
        <v>7450</v>
      </c>
    </row>
    <row r="1682" spans="1:10" ht="72">
      <c r="A1682" s="607" t="s">
        <v>7451</v>
      </c>
      <c r="B1682" s="608"/>
      <c r="C1682" s="608" t="s">
        <v>7458</v>
      </c>
      <c r="D1682" s="608" t="s">
        <v>7459</v>
      </c>
      <c r="E1682" s="609" t="s">
        <v>937</v>
      </c>
      <c r="F1682" s="608" t="s">
        <v>7460</v>
      </c>
      <c r="G1682" s="608" t="s">
        <v>7461</v>
      </c>
      <c r="H1682" s="608" t="s">
        <v>1293</v>
      </c>
      <c r="I1682" s="608" t="s">
        <v>1186</v>
      </c>
      <c r="J1682" s="610" t="s">
        <v>7462</v>
      </c>
    </row>
    <row r="1683" spans="1:10" ht="72">
      <c r="A1683" s="607" t="s">
        <v>7464</v>
      </c>
      <c r="B1683" s="608"/>
      <c r="C1683" s="608" t="s">
        <v>7472</v>
      </c>
      <c r="D1683" s="608" t="s">
        <v>7473</v>
      </c>
      <c r="E1683" s="609" t="s">
        <v>7474</v>
      </c>
      <c r="F1683" s="608" t="s">
        <v>7475</v>
      </c>
      <c r="G1683" s="608" t="s">
        <v>7476</v>
      </c>
      <c r="H1683" s="608" t="s">
        <v>7477</v>
      </c>
      <c r="I1683" s="608" t="s">
        <v>7478</v>
      </c>
      <c r="J1683" s="610" t="s">
        <v>7479</v>
      </c>
    </row>
    <row r="1684" spans="1:10" ht="72">
      <c r="A1684" s="607" t="s">
        <v>7464</v>
      </c>
      <c r="B1684" s="608"/>
      <c r="C1684" s="608" t="s">
        <v>7472</v>
      </c>
      <c r="D1684" s="608" t="s">
        <v>7473</v>
      </c>
      <c r="E1684" s="609" t="s">
        <v>7480</v>
      </c>
      <c r="F1684" s="608" t="s">
        <v>7475</v>
      </c>
      <c r="G1684" s="608" t="s">
        <v>7476</v>
      </c>
      <c r="H1684" s="608" t="s">
        <v>7477</v>
      </c>
      <c r="I1684" s="608" t="s">
        <v>7478</v>
      </c>
      <c r="J1684" s="610" t="s">
        <v>7479</v>
      </c>
    </row>
    <row r="1685" spans="1:10" ht="72">
      <c r="A1685" s="607" t="s">
        <v>7464</v>
      </c>
      <c r="B1685" s="608"/>
      <c r="C1685" s="608" t="s">
        <v>7472</v>
      </c>
      <c r="D1685" s="608" t="s">
        <v>7473</v>
      </c>
      <c r="E1685" s="609" t="s">
        <v>7481</v>
      </c>
      <c r="F1685" s="608" t="s">
        <v>7482</v>
      </c>
      <c r="G1685" s="608" t="s">
        <v>7476</v>
      </c>
      <c r="H1685" s="608" t="s">
        <v>7477</v>
      </c>
      <c r="I1685" s="608" t="s">
        <v>7478</v>
      </c>
      <c r="J1685" s="610" t="s">
        <v>7479</v>
      </c>
    </row>
    <row r="1686" spans="1:10" ht="72">
      <c r="A1686" s="607" t="s">
        <v>7464</v>
      </c>
      <c r="B1686" s="608"/>
      <c r="C1686" s="608" t="s">
        <v>7472</v>
      </c>
      <c r="D1686" s="608" t="s">
        <v>7473</v>
      </c>
      <c r="E1686" s="609" t="s">
        <v>7483</v>
      </c>
      <c r="F1686" s="608" t="s">
        <v>7484</v>
      </c>
      <c r="G1686" s="608" t="s">
        <v>7476</v>
      </c>
      <c r="H1686" s="608" t="s">
        <v>7477</v>
      </c>
      <c r="I1686" s="608" t="s">
        <v>7478</v>
      </c>
      <c r="J1686" s="610" t="s">
        <v>7485</v>
      </c>
    </row>
    <row r="1687" spans="1:10" ht="72">
      <c r="A1687" s="607" t="s">
        <v>7464</v>
      </c>
      <c r="B1687" s="608"/>
      <c r="C1687" s="608" t="s">
        <v>7472</v>
      </c>
      <c r="D1687" s="608" t="s">
        <v>7473</v>
      </c>
      <c r="E1687" s="609" t="s">
        <v>7486</v>
      </c>
      <c r="F1687" s="608" t="s">
        <v>7487</v>
      </c>
      <c r="G1687" s="608" t="s">
        <v>7476</v>
      </c>
      <c r="H1687" s="608" t="s">
        <v>7477</v>
      </c>
      <c r="I1687" s="608" t="s">
        <v>7478</v>
      </c>
      <c r="J1687" s="610" t="s">
        <v>7485</v>
      </c>
    </row>
    <row r="1688" spans="1:10" ht="72">
      <c r="A1688" s="607" t="s">
        <v>7464</v>
      </c>
      <c r="B1688" s="608"/>
      <c r="C1688" s="608" t="s">
        <v>7472</v>
      </c>
      <c r="D1688" s="608" t="s">
        <v>7473</v>
      </c>
      <c r="E1688" s="609" t="s">
        <v>7488</v>
      </c>
      <c r="F1688" s="608" t="s">
        <v>7489</v>
      </c>
      <c r="G1688" s="608" t="s">
        <v>7476</v>
      </c>
      <c r="H1688" s="608" t="s">
        <v>7477</v>
      </c>
      <c r="I1688" s="608" t="s">
        <v>7478</v>
      </c>
      <c r="J1688" s="610" t="s">
        <v>7485</v>
      </c>
    </row>
    <row r="1689" spans="1:10" ht="72">
      <c r="A1689" s="607" t="s">
        <v>7464</v>
      </c>
      <c r="B1689" s="608"/>
      <c r="C1689" s="608" t="s">
        <v>7472</v>
      </c>
      <c r="D1689" s="608" t="s">
        <v>7473</v>
      </c>
      <c r="E1689" s="609" t="s">
        <v>7488</v>
      </c>
      <c r="F1689" s="608" t="s">
        <v>7490</v>
      </c>
      <c r="G1689" s="608" t="s">
        <v>7476</v>
      </c>
      <c r="H1689" s="608" t="s">
        <v>7477</v>
      </c>
      <c r="I1689" s="608" t="s">
        <v>7478</v>
      </c>
      <c r="J1689" s="610" t="s">
        <v>7485</v>
      </c>
    </row>
    <row r="1690" spans="1:10" ht="72">
      <c r="A1690" s="607" t="s">
        <v>7464</v>
      </c>
      <c r="B1690" s="608"/>
      <c r="C1690" s="608" t="s">
        <v>7472</v>
      </c>
      <c r="D1690" s="608" t="s">
        <v>7473</v>
      </c>
      <c r="E1690" s="609" t="s">
        <v>7491</v>
      </c>
      <c r="F1690" s="608" t="s">
        <v>7475</v>
      </c>
      <c r="G1690" s="608" t="s">
        <v>7476</v>
      </c>
      <c r="H1690" s="608" t="s">
        <v>7477</v>
      </c>
      <c r="I1690" s="608" t="s">
        <v>7478</v>
      </c>
      <c r="J1690" s="610" t="s">
        <v>7485</v>
      </c>
    </row>
    <row r="1691" spans="1:10" ht="72">
      <c r="A1691" s="607" t="s">
        <v>7464</v>
      </c>
      <c r="B1691" s="608"/>
      <c r="C1691" s="608" t="s">
        <v>7472</v>
      </c>
      <c r="D1691" s="608" t="s">
        <v>7473</v>
      </c>
      <c r="E1691" s="609" t="s">
        <v>7492</v>
      </c>
      <c r="F1691" s="608" t="s">
        <v>7493</v>
      </c>
      <c r="G1691" s="608" t="s">
        <v>7476</v>
      </c>
      <c r="H1691" s="608" t="s">
        <v>7477</v>
      </c>
      <c r="I1691" s="608" t="s">
        <v>7478</v>
      </c>
      <c r="J1691" s="610" t="s">
        <v>7485</v>
      </c>
    </row>
    <row r="1692" spans="1:10" ht="72">
      <c r="A1692" s="607" t="s">
        <v>7464</v>
      </c>
      <c r="B1692" s="608"/>
      <c r="C1692" s="608" t="s">
        <v>7472</v>
      </c>
      <c r="D1692" s="608" t="s">
        <v>7473</v>
      </c>
      <c r="E1692" s="609" t="s">
        <v>7494</v>
      </c>
      <c r="F1692" s="608" t="s">
        <v>7495</v>
      </c>
      <c r="G1692" s="608" t="s">
        <v>7476</v>
      </c>
      <c r="H1692" s="608" t="s">
        <v>7477</v>
      </c>
      <c r="I1692" s="608" t="s">
        <v>7478</v>
      </c>
      <c r="J1692" s="610" t="s">
        <v>7485</v>
      </c>
    </row>
    <row r="1693" spans="1:10" ht="72">
      <c r="A1693" s="607" t="s">
        <v>7464</v>
      </c>
      <c r="B1693" s="608"/>
      <c r="C1693" s="608" t="s">
        <v>7472</v>
      </c>
      <c r="D1693" s="608" t="s">
        <v>7473</v>
      </c>
      <c r="E1693" s="609" t="s">
        <v>7496</v>
      </c>
      <c r="F1693" s="608" t="s">
        <v>7497</v>
      </c>
      <c r="G1693" s="608" t="s">
        <v>7476</v>
      </c>
      <c r="H1693" s="608" t="s">
        <v>7477</v>
      </c>
      <c r="I1693" s="608" t="s">
        <v>7478</v>
      </c>
      <c r="J1693" s="610" t="s">
        <v>7485</v>
      </c>
    </row>
    <row r="1694" spans="1:10" ht="72">
      <c r="A1694" s="607" t="s">
        <v>7464</v>
      </c>
      <c r="B1694" s="608"/>
      <c r="C1694" s="608" t="s">
        <v>7472</v>
      </c>
      <c r="D1694" s="608" t="s">
        <v>7473</v>
      </c>
      <c r="E1694" s="609" t="s">
        <v>7498</v>
      </c>
      <c r="F1694" s="608" t="s">
        <v>7499</v>
      </c>
      <c r="G1694" s="608" t="s">
        <v>7476</v>
      </c>
      <c r="H1694" s="608" t="s">
        <v>7477</v>
      </c>
      <c r="I1694" s="608" t="s">
        <v>7478</v>
      </c>
      <c r="J1694" s="610" t="s">
        <v>7485</v>
      </c>
    </row>
    <row r="1695" spans="1:10" ht="72">
      <c r="A1695" s="607" t="s">
        <v>7464</v>
      </c>
      <c r="B1695" s="608"/>
      <c r="C1695" s="608" t="s">
        <v>7472</v>
      </c>
      <c r="D1695" s="608" t="s">
        <v>7473</v>
      </c>
      <c r="E1695" s="609" t="s">
        <v>7500</v>
      </c>
      <c r="F1695" s="608" t="s">
        <v>7501</v>
      </c>
      <c r="G1695" s="608" t="s">
        <v>7476</v>
      </c>
      <c r="H1695" s="608" t="s">
        <v>7477</v>
      </c>
      <c r="I1695" s="608" t="s">
        <v>7478</v>
      </c>
      <c r="J1695" s="610" t="s">
        <v>7485</v>
      </c>
    </row>
    <row r="1696" spans="1:10" ht="72">
      <c r="A1696" s="607" t="s">
        <v>7464</v>
      </c>
      <c r="B1696" s="608"/>
      <c r="C1696" s="608" t="s">
        <v>7472</v>
      </c>
      <c r="D1696" s="608" t="s">
        <v>7473</v>
      </c>
      <c r="E1696" s="609" t="s">
        <v>7502</v>
      </c>
      <c r="F1696" s="608" t="s">
        <v>7503</v>
      </c>
      <c r="G1696" s="608" t="s">
        <v>7476</v>
      </c>
      <c r="H1696" s="608" t="s">
        <v>7477</v>
      </c>
      <c r="I1696" s="608" t="s">
        <v>7478</v>
      </c>
      <c r="J1696" s="610" t="s">
        <v>7485</v>
      </c>
    </row>
    <row r="1697" spans="1:10" ht="72">
      <c r="A1697" s="607" t="s">
        <v>7464</v>
      </c>
      <c r="B1697" s="608"/>
      <c r="C1697" s="608" t="s">
        <v>7472</v>
      </c>
      <c r="D1697" s="608" t="s">
        <v>7473</v>
      </c>
      <c r="E1697" s="609" t="s">
        <v>7504</v>
      </c>
      <c r="F1697" s="608" t="s">
        <v>7505</v>
      </c>
      <c r="G1697" s="608" t="s">
        <v>7476</v>
      </c>
      <c r="H1697" s="608" t="s">
        <v>7477</v>
      </c>
      <c r="I1697" s="608" t="s">
        <v>7478</v>
      </c>
      <c r="J1697" s="610" t="s">
        <v>7485</v>
      </c>
    </row>
    <row r="1698" spans="1:10" ht="72">
      <c r="A1698" s="607" t="s">
        <v>7464</v>
      </c>
      <c r="B1698" s="608"/>
      <c r="C1698" s="608" t="s">
        <v>7472</v>
      </c>
      <c r="D1698" s="608" t="s">
        <v>7473</v>
      </c>
      <c r="E1698" s="609" t="s">
        <v>7506</v>
      </c>
      <c r="F1698" s="608" t="s">
        <v>7507</v>
      </c>
      <c r="G1698" s="608" t="s">
        <v>7476</v>
      </c>
      <c r="H1698" s="608" t="s">
        <v>7477</v>
      </c>
      <c r="I1698" s="608" t="s">
        <v>7478</v>
      </c>
      <c r="J1698" s="610" t="s">
        <v>7485</v>
      </c>
    </row>
    <row r="1699" spans="1:10" ht="72">
      <c r="A1699" s="607" t="s">
        <v>7464</v>
      </c>
      <c r="B1699" s="608"/>
      <c r="C1699" s="608" t="s">
        <v>7472</v>
      </c>
      <c r="D1699" s="608" t="s">
        <v>7473</v>
      </c>
      <c r="E1699" s="609" t="s">
        <v>7508</v>
      </c>
      <c r="F1699" s="608" t="s">
        <v>7509</v>
      </c>
      <c r="G1699" s="608" t="s">
        <v>7476</v>
      </c>
      <c r="H1699" s="608" t="s">
        <v>7477</v>
      </c>
      <c r="I1699" s="608" t="s">
        <v>7478</v>
      </c>
      <c r="J1699" s="610" t="s">
        <v>7485</v>
      </c>
    </row>
    <row r="1700" spans="1:10" ht="72">
      <c r="A1700" s="607" t="s">
        <v>7464</v>
      </c>
      <c r="B1700" s="608"/>
      <c r="C1700" s="608" t="s">
        <v>7472</v>
      </c>
      <c r="D1700" s="608" t="s">
        <v>7473</v>
      </c>
      <c r="E1700" s="609" t="s">
        <v>7510</v>
      </c>
      <c r="F1700" s="608" t="s">
        <v>7511</v>
      </c>
      <c r="G1700" s="608" t="s">
        <v>7476</v>
      </c>
      <c r="H1700" s="608" t="s">
        <v>7477</v>
      </c>
      <c r="I1700" s="608" t="s">
        <v>7478</v>
      </c>
      <c r="J1700" s="610" t="s">
        <v>7485</v>
      </c>
    </row>
    <row r="1701" spans="1:10" ht="72">
      <c r="A1701" s="607" t="s">
        <v>7464</v>
      </c>
      <c r="B1701" s="608"/>
      <c r="C1701" s="608" t="s">
        <v>7472</v>
      </c>
      <c r="D1701" s="608" t="s">
        <v>7473</v>
      </c>
      <c r="E1701" s="609" t="s">
        <v>7512</v>
      </c>
      <c r="F1701" s="608" t="s">
        <v>7513</v>
      </c>
      <c r="G1701" s="608" t="s">
        <v>7476</v>
      </c>
      <c r="H1701" s="608" t="s">
        <v>7477</v>
      </c>
      <c r="I1701" s="608" t="s">
        <v>7478</v>
      </c>
      <c r="J1701" s="610" t="s">
        <v>7485</v>
      </c>
    </row>
    <row r="1702" spans="1:10" ht="72">
      <c r="A1702" s="607" t="s">
        <v>7464</v>
      </c>
      <c r="B1702" s="608"/>
      <c r="C1702" s="608" t="s">
        <v>7472</v>
      </c>
      <c r="D1702" s="608" t="s">
        <v>7473</v>
      </c>
      <c r="E1702" s="609" t="s">
        <v>7514</v>
      </c>
      <c r="F1702" s="608" t="s">
        <v>7515</v>
      </c>
      <c r="G1702" s="608" t="s">
        <v>7476</v>
      </c>
      <c r="H1702" s="608" t="s">
        <v>7477</v>
      </c>
      <c r="I1702" s="608" t="s">
        <v>7478</v>
      </c>
      <c r="J1702" s="610" t="s">
        <v>7485</v>
      </c>
    </row>
    <row r="1703" spans="1:10" ht="72">
      <c r="A1703" s="607" t="s">
        <v>7464</v>
      </c>
      <c r="B1703" s="608"/>
      <c r="C1703" s="608" t="s">
        <v>7472</v>
      </c>
      <c r="D1703" s="608" t="s">
        <v>7473</v>
      </c>
      <c r="E1703" s="609" t="s">
        <v>7516</v>
      </c>
      <c r="F1703" s="608" t="s">
        <v>7517</v>
      </c>
      <c r="G1703" s="608" t="s">
        <v>7476</v>
      </c>
      <c r="H1703" s="608" t="s">
        <v>7477</v>
      </c>
      <c r="I1703" s="608" t="s">
        <v>7478</v>
      </c>
      <c r="J1703" s="610" t="s">
        <v>7485</v>
      </c>
    </row>
    <row r="1704" spans="1:10" ht="72">
      <c r="A1704" s="607" t="s">
        <v>7464</v>
      </c>
      <c r="B1704" s="608"/>
      <c r="C1704" s="608" t="s">
        <v>7472</v>
      </c>
      <c r="D1704" s="608" t="s">
        <v>7473</v>
      </c>
      <c r="E1704" s="609" t="s">
        <v>7518</v>
      </c>
      <c r="F1704" s="608" t="s">
        <v>7519</v>
      </c>
      <c r="G1704" s="608" t="s">
        <v>7476</v>
      </c>
      <c r="H1704" s="608" t="s">
        <v>7477</v>
      </c>
      <c r="I1704" s="608" t="s">
        <v>7478</v>
      </c>
      <c r="J1704" s="610" t="s">
        <v>7485</v>
      </c>
    </row>
    <row r="1705" spans="1:10" ht="72">
      <c r="A1705" s="607" t="s">
        <v>7464</v>
      </c>
      <c r="B1705" s="608"/>
      <c r="C1705" s="608" t="s">
        <v>7472</v>
      </c>
      <c r="D1705" s="608" t="s">
        <v>7473</v>
      </c>
      <c r="E1705" s="609" t="s">
        <v>7520</v>
      </c>
      <c r="F1705" s="608" t="s">
        <v>7521</v>
      </c>
      <c r="G1705" s="608" t="s">
        <v>7476</v>
      </c>
      <c r="H1705" s="608" t="s">
        <v>7477</v>
      </c>
      <c r="I1705" s="608" t="s">
        <v>7478</v>
      </c>
      <c r="J1705" s="610" t="s">
        <v>7485</v>
      </c>
    </row>
    <row r="1706" spans="1:10" ht="72">
      <c r="A1706" s="607" t="s">
        <v>7464</v>
      </c>
      <c r="B1706" s="608"/>
      <c r="C1706" s="608" t="s">
        <v>7472</v>
      </c>
      <c r="D1706" s="608" t="s">
        <v>7473</v>
      </c>
      <c r="E1706" s="609" t="s">
        <v>7522</v>
      </c>
      <c r="F1706" s="608" t="s">
        <v>7523</v>
      </c>
      <c r="G1706" s="608" t="s">
        <v>7476</v>
      </c>
      <c r="H1706" s="608" t="s">
        <v>7477</v>
      </c>
      <c r="I1706" s="608" t="s">
        <v>7478</v>
      </c>
      <c r="J1706" s="610" t="s">
        <v>7485</v>
      </c>
    </row>
    <row r="1707" spans="1:10" ht="72">
      <c r="A1707" s="607" t="s">
        <v>7464</v>
      </c>
      <c r="B1707" s="608"/>
      <c r="C1707" s="608" t="s">
        <v>7472</v>
      </c>
      <c r="D1707" s="608" t="s">
        <v>7473</v>
      </c>
      <c r="E1707" s="609" t="s">
        <v>7524</v>
      </c>
      <c r="F1707" s="608" t="s">
        <v>7525</v>
      </c>
      <c r="G1707" s="608" t="s">
        <v>7476</v>
      </c>
      <c r="H1707" s="608" t="s">
        <v>7477</v>
      </c>
      <c r="I1707" s="608" t="s">
        <v>7478</v>
      </c>
      <c r="J1707" s="610" t="s">
        <v>7485</v>
      </c>
    </row>
    <row r="1708" spans="1:10" ht="72">
      <c r="A1708" s="607" t="s">
        <v>7464</v>
      </c>
      <c r="B1708" s="608"/>
      <c r="C1708" s="608" t="s">
        <v>7472</v>
      </c>
      <c r="D1708" s="608" t="s">
        <v>7473</v>
      </c>
      <c r="E1708" s="609" t="s">
        <v>7526</v>
      </c>
      <c r="F1708" s="608" t="s">
        <v>7527</v>
      </c>
      <c r="G1708" s="608" t="s">
        <v>7476</v>
      </c>
      <c r="H1708" s="608" t="s">
        <v>7477</v>
      </c>
      <c r="I1708" s="608" t="s">
        <v>7478</v>
      </c>
      <c r="J1708" s="610" t="s">
        <v>7485</v>
      </c>
    </row>
    <row r="1709" spans="1:10" ht="72">
      <c r="A1709" s="607" t="s">
        <v>7464</v>
      </c>
      <c r="B1709" s="608"/>
      <c r="C1709" s="608" t="s">
        <v>7472</v>
      </c>
      <c r="D1709" s="608" t="s">
        <v>7473</v>
      </c>
      <c r="E1709" s="609" t="s">
        <v>7528</v>
      </c>
      <c r="F1709" s="608" t="s">
        <v>7529</v>
      </c>
      <c r="G1709" s="608" t="s">
        <v>7476</v>
      </c>
      <c r="H1709" s="608" t="s">
        <v>7477</v>
      </c>
      <c r="I1709" s="608" t="s">
        <v>7478</v>
      </c>
      <c r="J1709" s="610" t="s">
        <v>7485</v>
      </c>
    </row>
    <row r="1710" spans="1:10" ht="72">
      <c r="A1710" s="607" t="s">
        <v>7464</v>
      </c>
      <c r="B1710" s="608"/>
      <c r="C1710" s="608" t="s">
        <v>7472</v>
      </c>
      <c r="D1710" s="608" t="s">
        <v>7473</v>
      </c>
      <c r="E1710" s="609" t="s">
        <v>7530</v>
      </c>
      <c r="F1710" s="608" t="s">
        <v>7531</v>
      </c>
      <c r="G1710" s="608" t="s">
        <v>7476</v>
      </c>
      <c r="H1710" s="608" t="s">
        <v>7477</v>
      </c>
      <c r="I1710" s="608" t="s">
        <v>7478</v>
      </c>
      <c r="J1710" s="610" t="s">
        <v>7485</v>
      </c>
    </row>
    <row r="1711" spans="1:10" ht="72">
      <c r="A1711" s="607" t="s">
        <v>7464</v>
      </c>
      <c r="B1711" s="608"/>
      <c r="C1711" s="608" t="s">
        <v>7472</v>
      </c>
      <c r="D1711" s="608" t="s">
        <v>7473</v>
      </c>
      <c r="E1711" s="609" t="s">
        <v>7532</v>
      </c>
      <c r="F1711" s="608" t="s">
        <v>7533</v>
      </c>
      <c r="G1711" s="608" t="s">
        <v>7476</v>
      </c>
      <c r="H1711" s="608" t="s">
        <v>7477</v>
      </c>
      <c r="I1711" s="608" t="s">
        <v>7478</v>
      </c>
      <c r="J1711" s="610" t="s">
        <v>7485</v>
      </c>
    </row>
    <row r="1712" spans="1:10" ht="72">
      <c r="A1712" s="607" t="s">
        <v>7464</v>
      </c>
      <c r="B1712" s="608"/>
      <c r="C1712" s="608" t="s">
        <v>7472</v>
      </c>
      <c r="D1712" s="608" t="s">
        <v>7473</v>
      </c>
      <c r="E1712" s="609" t="s">
        <v>7534</v>
      </c>
      <c r="F1712" s="608" t="s">
        <v>7535</v>
      </c>
      <c r="G1712" s="608" t="s">
        <v>7476</v>
      </c>
      <c r="H1712" s="608" t="s">
        <v>7477</v>
      </c>
      <c r="I1712" s="608" t="s">
        <v>7478</v>
      </c>
      <c r="J1712" s="610" t="s">
        <v>7485</v>
      </c>
    </row>
    <row r="1713" spans="1:10" ht="72">
      <c r="A1713" s="607" t="s">
        <v>7464</v>
      </c>
      <c r="B1713" s="608"/>
      <c r="C1713" s="608" t="s">
        <v>7472</v>
      </c>
      <c r="D1713" s="608" t="s">
        <v>7473</v>
      </c>
      <c r="E1713" s="609" t="s">
        <v>7536</v>
      </c>
      <c r="F1713" s="608" t="s">
        <v>7537</v>
      </c>
      <c r="G1713" s="608" t="s">
        <v>7476</v>
      </c>
      <c r="H1713" s="608" t="s">
        <v>7477</v>
      </c>
      <c r="I1713" s="608" t="s">
        <v>7478</v>
      </c>
      <c r="J1713" s="610" t="s">
        <v>7485</v>
      </c>
    </row>
    <row r="1714" spans="1:10" ht="72">
      <c r="A1714" s="607" t="s">
        <v>7464</v>
      </c>
      <c r="B1714" s="608"/>
      <c r="C1714" s="608" t="s">
        <v>7472</v>
      </c>
      <c r="D1714" s="608" t="s">
        <v>7473</v>
      </c>
      <c r="E1714" s="609" t="s">
        <v>7538</v>
      </c>
      <c r="F1714" s="608" t="s">
        <v>7539</v>
      </c>
      <c r="G1714" s="608" t="s">
        <v>7476</v>
      </c>
      <c r="H1714" s="608" t="s">
        <v>7477</v>
      </c>
      <c r="I1714" s="608" t="s">
        <v>7478</v>
      </c>
      <c r="J1714" s="610" t="s">
        <v>7485</v>
      </c>
    </row>
    <row r="1715" spans="1:10" ht="72">
      <c r="A1715" s="607" t="s">
        <v>7464</v>
      </c>
      <c r="B1715" s="608"/>
      <c r="C1715" s="608" t="s">
        <v>7472</v>
      </c>
      <c r="D1715" s="608" t="s">
        <v>7473</v>
      </c>
      <c r="E1715" s="609" t="s">
        <v>7540</v>
      </c>
      <c r="F1715" s="608" t="s">
        <v>7541</v>
      </c>
      <c r="G1715" s="608" t="s">
        <v>7476</v>
      </c>
      <c r="H1715" s="608" t="s">
        <v>7477</v>
      </c>
      <c r="I1715" s="608" t="s">
        <v>7478</v>
      </c>
      <c r="J1715" s="610" t="s">
        <v>7485</v>
      </c>
    </row>
    <row r="1716" spans="1:10" ht="72">
      <c r="A1716" s="607" t="s">
        <v>7464</v>
      </c>
      <c r="B1716" s="608"/>
      <c r="C1716" s="608" t="s">
        <v>7472</v>
      </c>
      <c r="D1716" s="608" t="s">
        <v>7473</v>
      </c>
      <c r="E1716" s="609" t="s">
        <v>7542</v>
      </c>
      <c r="F1716" s="608" t="s">
        <v>7543</v>
      </c>
      <c r="G1716" s="608" t="s">
        <v>7476</v>
      </c>
      <c r="H1716" s="608" t="s">
        <v>7477</v>
      </c>
      <c r="I1716" s="608" t="s">
        <v>7478</v>
      </c>
      <c r="J1716" s="610" t="s">
        <v>7485</v>
      </c>
    </row>
    <row r="1717" spans="1:10" ht="72">
      <c r="A1717" s="607" t="s">
        <v>7464</v>
      </c>
      <c r="B1717" s="608"/>
      <c r="C1717" s="608" t="s">
        <v>7472</v>
      </c>
      <c r="D1717" s="608" t="s">
        <v>7473</v>
      </c>
      <c r="E1717" s="609" t="s">
        <v>7544</v>
      </c>
      <c r="F1717" s="608" t="s">
        <v>7545</v>
      </c>
      <c r="G1717" s="608" t="s">
        <v>7476</v>
      </c>
      <c r="H1717" s="608" t="s">
        <v>7477</v>
      </c>
      <c r="I1717" s="608" t="s">
        <v>7478</v>
      </c>
      <c r="J1717" s="610" t="s">
        <v>7485</v>
      </c>
    </row>
    <row r="1718" spans="1:10" ht="72">
      <c r="A1718" s="607" t="s">
        <v>7464</v>
      </c>
      <c r="B1718" s="608"/>
      <c r="C1718" s="608" t="s">
        <v>7472</v>
      </c>
      <c r="D1718" s="608" t="s">
        <v>7473</v>
      </c>
      <c r="E1718" s="609" t="s">
        <v>7546</v>
      </c>
      <c r="F1718" s="608" t="s">
        <v>7547</v>
      </c>
      <c r="G1718" s="608" t="s">
        <v>7476</v>
      </c>
      <c r="H1718" s="608" t="s">
        <v>7477</v>
      </c>
      <c r="I1718" s="608" t="s">
        <v>7478</v>
      </c>
      <c r="J1718" s="610" t="s">
        <v>7485</v>
      </c>
    </row>
    <row r="1719" spans="1:10" ht="72">
      <c r="A1719" s="607" t="s">
        <v>7464</v>
      </c>
      <c r="B1719" s="608"/>
      <c r="C1719" s="608" t="s">
        <v>7472</v>
      </c>
      <c r="D1719" s="608" t="s">
        <v>7473</v>
      </c>
      <c r="E1719" s="609" t="s">
        <v>7548</v>
      </c>
      <c r="F1719" s="608" t="s">
        <v>7549</v>
      </c>
      <c r="G1719" s="608" t="s">
        <v>7476</v>
      </c>
      <c r="H1719" s="608" t="s">
        <v>7477</v>
      </c>
      <c r="I1719" s="608" t="s">
        <v>7478</v>
      </c>
      <c r="J1719" s="610" t="s">
        <v>7485</v>
      </c>
    </row>
    <row r="1720" spans="1:10" ht="72">
      <c r="A1720" s="607" t="s">
        <v>7464</v>
      </c>
      <c r="B1720" s="608"/>
      <c r="C1720" s="608" t="s">
        <v>7472</v>
      </c>
      <c r="D1720" s="608" t="s">
        <v>7473</v>
      </c>
      <c r="E1720" s="609" t="s">
        <v>7550</v>
      </c>
      <c r="F1720" s="608" t="s">
        <v>7551</v>
      </c>
      <c r="G1720" s="608" t="s">
        <v>7476</v>
      </c>
      <c r="H1720" s="608" t="s">
        <v>7477</v>
      </c>
      <c r="I1720" s="608" t="s">
        <v>7478</v>
      </c>
      <c r="J1720" s="610" t="s">
        <v>7485</v>
      </c>
    </row>
    <row r="1721" spans="1:10" ht="72">
      <c r="A1721" s="607" t="s">
        <v>7464</v>
      </c>
      <c r="B1721" s="608"/>
      <c r="C1721" s="608" t="s">
        <v>7472</v>
      </c>
      <c r="D1721" s="608" t="s">
        <v>7473</v>
      </c>
      <c r="E1721" s="609" t="s">
        <v>7552</v>
      </c>
      <c r="F1721" s="608" t="s">
        <v>7553</v>
      </c>
      <c r="G1721" s="608" t="s">
        <v>7476</v>
      </c>
      <c r="H1721" s="608" t="s">
        <v>7477</v>
      </c>
      <c r="I1721" s="608" t="s">
        <v>7478</v>
      </c>
      <c r="J1721" s="610" t="s">
        <v>7485</v>
      </c>
    </row>
    <row r="1722" spans="1:10" ht="72">
      <c r="A1722" s="607" t="s">
        <v>7464</v>
      </c>
      <c r="B1722" s="608"/>
      <c r="C1722" s="608" t="s">
        <v>7472</v>
      </c>
      <c r="D1722" s="608" t="s">
        <v>7473</v>
      </c>
      <c r="E1722" s="609" t="s">
        <v>7554</v>
      </c>
      <c r="F1722" s="608" t="s">
        <v>7555</v>
      </c>
      <c r="G1722" s="608" t="s">
        <v>7476</v>
      </c>
      <c r="H1722" s="608" t="s">
        <v>7477</v>
      </c>
      <c r="I1722" s="608" t="s">
        <v>7478</v>
      </c>
      <c r="J1722" s="610" t="s">
        <v>7485</v>
      </c>
    </row>
    <row r="1723" spans="1:10" ht="72">
      <c r="A1723" s="607" t="s">
        <v>7464</v>
      </c>
      <c r="B1723" s="608"/>
      <c r="C1723" s="608" t="s">
        <v>7472</v>
      </c>
      <c r="D1723" s="608" t="s">
        <v>7473</v>
      </c>
      <c r="E1723" s="609" t="s">
        <v>7556</v>
      </c>
      <c r="F1723" s="608" t="s">
        <v>7557</v>
      </c>
      <c r="G1723" s="608" t="s">
        <v>7476</v>
      </c>
      <c r="H1723" s="608" t="s">
        <v>7477</v>
      </c>
      <c r="I1723" s="608" t="s">
        <v>7478</v>
      </c>
      <c r="J1723" s="610" t="s">
        <v>7485</v>
      </c>
    </row>
    <row r="1724" spans="1:10" ht="72">
      <c r="A1724" s="607" t="s">
        <v>7464</v>
      </c>
      <c r="B1724" s="608"/>
      <c r="C1724" s="608" t="s">
        <v>7472</v>
      </c>
      <c r="D1724" s="608" t="s">
        <v>7473</v>
      </c>
      <c r="E1724" s="609" t="s">
        <v>7558</v>
      </c>
      <c r="F1724" s="608" t="s">
        <v>7559</v>
      </c>
      <c r="G1724" s="608" t="s">
        <v>7476</v>
      </c>
      <c r="H1724" s="608" t="s">
        <v>7477</v>
      </c>
      <c r="I1724" s="608" t="s">
        <v>7478</v>
      </c>
      <c r="J1724" s="610" t="s">
        <v>7485</v>
      </c>
    </row>
    <row r="1725" spans="1:10" ht="72">
      <c r="A1725" s="607" t="s">
        <v>7464</v>
      </c>
      <c r="B1725" s="608"/>
      <c r="C1725" s="608" t="s">
        <v>7472</v>
      </c>
      <c r="D1725" s="608" t="s">
        <v>7473</v>
      </c>
      <c r="E1725" s="609" t="s">
        <v>7560</v>
      </c>
      <c r="F1725" s="608" t="s">
        <v>7561</v>
      </c>
      <c r="G1725" s="608" t="s">
        <v>7476</v>
      </c>
      <c r="H1725" s="608" t="s">
        <v>7477</v>
      </c>
      <c r="I1725" s="608" t="s">
        <v>7478</v>
      </c>
      <c r="J1725" s="610" t="s">
        <v>7485</v>
      </c>
    </row>
    <row r="1726" spans="1:10" ht="60">
      <c r="A1726" s="607" t="s">
        <v>7564</v>
      </c>
      <c r="B1726" s="608"/>
      <c r="C1726" s="608" t="s">
        <v>7568</v>
      </c>
      <c r="D1726" s="608" t="s">
        <v>7569</v>
      </c>
      <c r="E1726" s="609" t="s">
        <v>917</v>
      </c>
      <c r="F1726" s="608" t="s">
        <v>7570</v>
      </c>
      <c r="G1726" s="608" t="s">
        <v>7571</v>
      </c>
      <c r="H1726" s="608" t="s">
        <v>1712</v>
      </c>
      <c r="I1726" s="608" t="s">
        <v>5879</v>
      </c>
      <c r="J1726" s="610" t="s">
        <v>7572</v>
      </c>
    </row>
    <row r="1727" spans="1:10" ht="60">
      <c r="A1727" s="607" t="s">
        <v>7564</v>
      </c>
      <c r="B1727" s="608"/>
      <c r="C1727" s="608" t="s">
        <v>7573</v>
      </c>
      <c r="D1727" s="608" t="s">
        <v>7569</v>
      </c>
      <c r="E1727" s="609" t="s">
        <v>2375</v>
      </c>
      <c r="F1727" s="608" t="s">
        <v>7574</v>
      </c>
      <c r="G1727" s="608" t="s">
        <v>7575</v>
      </c>
      <c r="H1727" s="608" t="s">
        <v>2473</v>
      </c>
      <c r="I1727" s="608" t="s">
        <v>7576</v>
      </c>
      <c r="J1727" s="610" t="s">
        <v>7577</v>
      </c>
    </row>
    <row r="1728" spans="1:10" ht="60">
      <c r="A1728" s="607" t="s">
        <v>7564</v>
      </c>
      <c r="B1728" s="608"/>
      <c r="C1728" s="608" t="s">
        <v>7573</v>
      </c>
      <c r="D1728" s="608" t="s">
        <v>7569</v>
      </c>
      <c r="E1728" s="609" t="s">
        <v>7578</v>
      </c>
      <c r="F1728" s="608" t="s">
        <v>7570</v>
      </c>
      <c r="G1728" s="608" t="s">
        <v>7242</v>
      </c>
      <c r="H1728" s="608" t="s">
        <v>2042</v>
      </c>
      <c r="I1728" s="608" t="s">
        <v>6246</v>
      </c>
      <c r="J1728" s="610" t="s">
        <v>7579</v>
      </c>
    </row>
    <row r="1729" spans="1:10" ht="36">
      <c r="A1729" s="611" t="s">
        <v>7601</v>
      </c>
      <c r="B1729" s="608">
        <v>9012</v>
      </c>
      <c r="C1729" s="608" t="s">
        <v>7611</v>
      </c>
      <c r="D1729" s="608" t="s">
        <v>6415</v>
      </c>
      <c r="E1729" s="609" t="s">
        <v>7612</v>
      </c>
      <c r="F1729" s="608" t="s">
        <v>7613</v>
      </c>
      <c r="G1729" s="608" t="s">
        <v>7614</v>
      </c>
      <c r="H1729" s="608" t="s">
        <v>6899</v>
      </c>
      <c r="I1729" s="608" t="s">
        <v>7615</v>
      </c>
      <c r="J1729" s="610"/>
    </row>
    <row r="1730" spans="1:10" ht="36">
      <c r="A1730" s="611" t="s">
        <v>7601</v>
      </c>
      <c r="B1730" s="608">
        <v>9031</v>
      </c>
      <c r="C1730" s="608" t="s">
        <v>7611</v>
      </c>
      <c r="D1730" s="608" t="s">
        <v>6424</v>
      </c>
      <c r="E1730" s="609" t="s">
        <v>7616</v>
      </c>
      <c r="F1730" s="608" t="s">
        <v>7613</v>
      </c>
      <c r="G1730" s="608" t="s">
        <v>7614</v>
      </c>
      <c r="H1730" s="608" t="s">
        <v>6899</v>
      </c>
      <c r="I1730" s="608" t="s">
        <v>7615</v>
      </c>
      <c r="J1730" s="610"/>
    </row>
    <row r="1731" spans="1:10" ht="36">
      <c r="A1731" s="611" t="s">
        <v>7601</v>
      </c>
      <c r="B1731" s="607">
        <v>9025</v>
      </c>
      <c r="C1731" s="608" t="s">
        <v>7611</v>
      </c>
      <c r="D1731" s="608" t="s">
        <v>7617</v>
      </c>
      <c r="E1731" s="609"/>
      <c r="F1731" s="608" t="s">
        <v>7613</v>
      </c>
      <c r="G1731" s="608" t="s">
        <v>7614</v>
      </c>
      <c r="H1731" s="608" t="s">
        <v>6899</v>
      </c>
      <c r="I1731" s="608" t="s">
        <v>7615</v>
      </c>
      <c r="J1731" s="610"/>
    </row>
    <row r="1732" spans="1:10" ht="36">
      <c r="A1732" s="611" t="s">
        <v>7601</v>
      </c>
      <c r="B1732" s="607">
        <v>9016</v>
      </c>
      <c r="C1732" s="608" t="s">
        <v>7611</v>
      </c>
      <c r="D1732" s="608" t="s">
        <v>2657</v>
      </c>
      <c r="E1732" s="609" t="s">
        <v>7612</v>
      </c>
      <c r="F1732" s="608" t="s">
        <v>7613</v>
      </c>
      <c r="G1732" s="608" t="s">
        <v>7614</v>
      </c>
      <c r="H1732" s="608" t="s">
        <v>6899</v>
      </c>
      <c r="I1732" s="608" t="s">
        <v>7615</v>
      </c>
      <c r="J1732" s="610"/>
    </row>
    <row r="1733" spans="1:10" ht="36">
      <c r="A1733" s="611" t="s">
        <v>7601</v>
      </c>
      <c r="B1733" s="607">
        <v>9035</v>
      </c>
      <c r="C1733" s="608" t="s">
        <v>7611</v>
      </c>
      <c r="D1733" s="608" t="s">
        <v>2663</v>
      </c>
      <c r="E1733" s="609" t="s">
        <v>7618</v>
      </c>
      <c r="F1733" s="608" t="s">
        <v>7613</v>
      </c>
      <c r="G1733" s="608" t="s">
        <v>7614</v>
      </c>
      <c r="H1733" s="608" t="s">
        <v>6899</v>
      </c>
      <c r="I1733" s="608" t="s">
        <v>7615</v>
      </c>
      <c r="J1733" s="610"/>
    </row>
    <row r="1734" spans="1:10" ht="60">
      <c r="A1734" s="611" t="s">
        <v>7601</v>
      </c>
      <c r="B1734" s="607">
        <v>9041</v>
      </c>
      <c r="C1734" s="608" t="s">
        <v>7611</v>
      </c>
      <c r="D1734" s="608" t="s">
        <v>7619</v>
      </c>
      <c r="E1734" s="609" t="s">
        <v>7620</v>
      </c>
      <c r="F1734" s="608" t="s">
        <v>7613</v>
      </c>
      <c r="G1734" s="608" t="s">
        <v>7614</v>
      </c>
      <c r="H1734" s="608" t="s">
        <v>6899</v>
      </c>
      <c r="I1734" s="608" t="s">
        <v>7615</v>
      </c>
      <c r="J1734" s="610"/>
    </row>
    <row r="1735" spans="1:10" ht="48">
      <c r="A1735" s="611" t="s">
        <v>7601</v>
      </c>
      <c r="B1735" s="607" t="s">
        <v>2949</v>
      </c>
      <c r="C1735" s="608" t="s">
        <v>7611</v>
      </c>
      <c r="D1735" s="608" t="s">
        <v>7621</v>
      </c>
      <c r="E1735" s="609" t="s">
        <v>7622</v>
      </c>
      <c r="F1735" s="608" t="s">
        <v>7613</v>
      </c>
      <c r="G1735" s="608" t="s">
        <v>7614</v>
      </c>
      <c r="H1735" s="608" t="s">
        <v>6899</v>
      </c>
      <c r="I1735" s="608" t="s">
        <v>7615</v>
      </c>
      <c r="J1735" s="610"/>
    </row>
    <row r="1736" spans="1:10" ht="36">
      <c r="A1736" s="611" t="s">
        <v>7601</v>
      </c>
      <c r="B1736" s="607" t="s">
        <v>2949</v>
      </c>
      <c r="C1736" s="608" t="s">
        <v>7611</v>
      </c>
      <c r="D1736" s="608" t="s">
        <v>7623</v>
      </c>
      <c r="E1736" s="609" t="s">
        <v>7620</v>
      </c>
      <c r="F1736" s="608" t="s">
        <v>7613</v>
      </c>
      <c r="G1736" s="608" t="s">
        <v>7614</v>
      </c>
      <c r="H1736" s="608" t="s">
        <v>6899</v>
      </c>
      <c r="I1736" s="608" t="s">
        <v>7615</v>
      </c>
      <c r="J1736" s="610"/>
    </row>
    <row r="1737" spans="1:10" ht="48">
      <c r="A1737" s="611" t="s">
        <v>7601</v>
      </c>
      <c r="B1737" s="607" t="s">
        <v>2949</v>
      </c>
      <c r="C1737" s="608" t="s">
        <v>7611</v>
      </c>
      <c r="D1737" s="608" t="s">
        <v>7624</v>
      </c>
      <c r="E1737" s="609" t="s">
        <v>7625</v>
      </c>
      <c r="F1737" s="608" t="s">
        <v>7613</v>
      </c>
      <c r="G1737" s="608" t="s">
        <v>7614</v>
      </c>
      <c r="H1737" s="608" t="s">
        <v>6899</v>
      </c>
      <c r="I1737" s="608" t="s">
        <v>7615</v>
      </c>
      <c r="J1737" s="610"/>
    </row>
    <row r="1738" spans="1:10" ht="48">
      <c r="A1738" s="611" t="s">
        <v>7601</v>
      </c>
      <c r="B1738" s="607" t="s">
        <v>7626</v>
      </c>
      <c r="C1738" s="608" t="s">
        <v>7611</v>
      </c>
      <c r="D1738" s="608" t="s">
        <v>7627</v>
      </c>
      <c r="E1738" s="609" t="s">
        <v>7628</v>
      </c>
      <c r="F1738" s="608" t="s">
        <v>7613</v>
      </c>
      <c r="G1738" s="608" t="s">
        <v>7614</v>
      </c>
      <c r="H1738" s="608" t="s">
        <v>6899</v>
      </c>
      <c r="I1738" s="608" t="s">
        <v>7615</v>
      </c>
      <c r="J1738" s="610"/>
    </row>
    <row r="1739" spans="1:10" ht="36">
      <c r="A1739" s="611" t="s">
        <v>7601</v>
      </c>
      <c r="B1739" s="607">
        <v>9002</v>
      </c>
      <c r="C1739" s="608" t="s">
        <v>7611</v>
      </c>
      <c r="D1739" s="608" t="s">
        <v>7629</v>
      </c>
      <c r="E1739" s="609" t="s">
        <v>7630</v>
      </c>
      <c r="F1739" s="608" t="s">
        <v>7613</v>
      </c>
      <c r="G1739" s="608" t="s">
        <v>7614</v>
      </c>
      <c r="H1739" s="608" t="s">
        <v>6899</v>
      </c>
      <c r="I1739" s="608" t="s">
        <v>7615</v>
      </c>
      <c r="J1739" s="610"/>
    </row>
    <row r="1740" spans="1:10" ht="36">
      <c r="A1740" s="611" t="s">
        <v>7601</v>
      </c>
      <c r="B1740" s="607">
        <v>9002</v>
      </c>
      <c r="C1740" s="608" t="s">
        <v>7611</v>
      </c>
      <c r="D1740" s="608" t="s">
        <v>7631</v>
      </c>
      <c r="E1740" s="609" t="s">
        <v>7632</v>
      </c>
      <c r="F1740" s="608" t="s">
        <v>7613</v>
      </c>
      <c r="G1740" s="608" t="s">
        <v>7614</v>
      </c>
      <c r="H1740" s="608" t="s">
        <v>6899</v>
      </c>
      <c r="I1740" s="608" t="s">
        <v>7615</v>
      </c>
      <c r="J1740" s="610"/>
    </row>
    <row r="1741" spans="1:10" ht="36">
      <c r="A1741" s="611" t="s">
        <v>7601</v>
      </c>
      <c r="B1741" s="607">
        <v>9003</v>
      </c>
      <c r="C1741" s="608" t="s">
        <v>7611</v>
      </c>
      <c r="D1741" s="608" t="s">
        <v>7633</v>
      </c>
      <c r="E1741" s="609" t="s">
        <v>7634</v>
      </c>
      <c r="F1741" s="608" t="s">
        <v>7613</v>
      </c>
      <c r="G1741" s="608" t="s">
        <v>7614</v>
      </c>
      <c r="H1741" s="608" t="s">
        <v>6899</v>
      </c>
      <c r="I1741" s="608" t="s">
        <v>7615</v>
      </c>
      <c r="J1741" s="610"/>
    </row>
    <row r="1742" spans="1:10" ht="36">
      <c r="A1742" s="611" t="s">
        <v>7601</v>
      </c>
      <c r="B1742" s="607">
        <v>9002</v>
      </c>
      <c r="C1742" s="608" t="s">
        <v>7611</v>
      </c>
      <c r="D1742" s="608" t="s">
        <v>7635</v>
      </c>
      <c r="E1742" s="609" t="s">
        <v>7630</v>
      </c>
      <c r="F1742" s="608" t="s">
        <v>7613</v>
      </c>
      <c r="G1742" s="608" t="s">
        <v>7614</v>
      </c>
      <c r="H1742" s="608" t="s">
        <v>6899</v>
      </c>
      <c r="I1742" s="608" t="s">
        <v>7615</v>
      </c>
      <c r="J1742" s="610"/>
    </row>
    <row r="1743" spans="1:10" ht="36">
      <c r="A1743" s="611" t="s">
        <v>7601</v>
      </c>
      <c r="B1743" s="607">
        <v>9002</v>
      </c>
      <c r="C1743" s="608" t="s">
        <v>7611</v>
      </c>
      <c r="D1743" s="608" t="s">
        <v>7636</v>
      </c>
      <c r="E1743" s="609" t="s">
        <v>7632</v>
      </c>
      <c r="F1743" s="608" t="s">
        <v>7613</v>
      </c>
      <c r="G1743" s="608" t="s">
        <v>7614</v>
      </c>
      <c r="H1743" s="608" t="s">
        <v>6899</v>
      </c>
      <c r="I1743" s="608" t="s">
        <v>7615</v>
      </c>
      <c r="J1743" s="610"/>
    </row>
    <row r="1744" spans="1:10" ht="36">
      <c r="A1744" s="611" t="s">
        <v>7601</v>
      </c>
      <c r="B1744" s="607">
        <v>9045</v>
      </c>
      <c r="C1744" s="608" t="s">
        <v>7611</v>
      </c>
      <c r="D1744" s="608" t="s">
        <v>2369</v>
      </c>
      <c r="E1744" s="609" t="s">
        <v>7634</v>
      </c>
      <c r="F1744" s="608" t="s">
        <v>7613</v>
      </c>
      <c r="G1744" s="608" t="s">
        <v>7614</v>
      </c>
      <c r="H1744" s="608" t="s">
        <v>6899</v>
      </c>
      <c r="I1744" s="608" t="s">
        <v>7615</v>
      </c>
      <c r="J1744" s="610"/>
    </row>
    <row r="1745" spans="1:10" ht="36">
      <c r="A1745" s="611" t="s">
        <v>7601</v>
      </c>
      <c r="B1745" s="607">
        <v>9031</v>
      </c>
      <c r="C1745" s="608" t="s">
        <v>7611</v>
      </c>
      <c r="D1745" s="608" t="s">
        <v>7637</v>
      </c>
      <c r="E1745" s="609" t="s">
        <v>7634</v>
      </c>
      <c r="F1745" s="608" t="s">
        <v>7613</v>
      </c>
      <c r="G1745" s="608" t="s">
        <v>7614</v>
      </c>
      <c r="H1745" s="608" t="s">
        <v>6899</v>
      </c>
      <c r="I1745" s="608" t="s">
        <v>7615</v>
      </c>
      <c r="J1745" s="610"/>
    </row>
    <row r="1746" spans="1:10" ht="36">
      <c r="A1746" s="611" t="s">
        <v>7601</v>
      </c>
      <c r="B1746" s="607">
        <v>9029</v>
      </c>
      <c r="C1746" s="608" t="s">
        <v>7611</v>
      </c>
      <c r="D1746" s="608" t="s">
        <v>7638</v>
      </c>
      <c r="E1746" s="609" t="s">
        <v>7634</v>
      </c>
      <c r="F1746" s="608" t="s">
        <v>7613</v>
      </c>
      <c r="G1746" s="608" t="s">
        <v>7614</v>
      </c>
      <c r="H1746" s="608" t="s">
        <v>6899</v>
      </c>
      <c r="I1746" s="608" t="s">
        <v>7615</v>
      </c>
      <c r="J1746" s="610"/>
    </row>
    <row r="1747" spans="1:10" ht="36">
      <c r="A1747" s="611" t="s">
        <v>7601</v>
      </c>
      <c r="B1747" s="607">
        <v>9031</v>
      </c>
      <c r="C1747" s="608" t="s">
        <v>7611</v>
      </c>
      <c r="D1747" s="608" t="s">
        <v>7639</v>
      </c>
      <c r="E1747" s="609" t="s">
        <v>7634</v>
      </c>
      <c r="F1747" s="608" t="s">
        <v>7613</v>
      </c>
      <c r="G1747" s="608" t="s">
        <v>7614</v>
      </c>
      <c r="H1747" s="608" t="s">
        <v>6899</v>
      </c>
      <c r="I1747" s="608" t="s">
        <v>7615</v>
      </c>
      <c r="J1747" s="610"/>
    </row>
    <row r="1748" spans="1:10" ht="36">
      <c r="A1748" s="611" t="s">
        <v>7601</v>
      </c>
      <c r="B1748" s="607">
        <v>9031</v>
      </c>
      <c r="C1748" s="608" t="s">
        <v>7611</v>
      </c>
      <c r="D1748" s="608" t="s">
        <v>7640</v>
      </c>
      <c r="E1748" s="609" t="s">
        <v>7634</v>
      </c>
      <c r="F1748" s="608" t="s">
        <v>7613</v>
      </c>
      <c r="G1748" s="608" t="s">
        <v>7614</v>
      </c>
      <c r="H1748" s="608" t="s">
        <v>6899</v>
      </c>
      <c r="I1748" s="608" t="s">
        <v>7615</v>
      </c>
      <c r="J1748" s="610"/>
    </row>
    <row r="1749" spans="1:10" ht="36">
      <c r="A1749" s="611" t="s">
        <v>7601</v>
      </c>
      <c r="B1749" s="607">
        <v>9003</v>
      </c>
      <c r="C1749" s="608" t="s">
        <v>7611</v>
      </c>
      <c r="D1749" s="608" t="s">
        <v>7641</v>
      </c>
      <c r="E1749" s="609" t="s">
        <v>7642</v>
      </c>
      <c r="F1749" s="608" t="s">
        <v>7613</v>
      </c>
      <c r="G1749" s="608" t="s">
        <v>7614</v>
      </c>
      <c r="H1749" s="608" t="s">
        <v>6899</v>
      </c>
      <c r="I1749" s="608" t="s">
        <v>7615</v>
      </c>
      <c r="J1749" s="610"/>
    </row>
    <row r="1750" spans="1:10" ht="36">
      <c r="A1750" s="611" t="s">
        <v>7601</v>
      </c>
      <c r="B1750" s="607">
        <v>9003</v>
      </c>
      <c r="C1750" s="608" t="s">
        <v>7611</v>
      </c>
      <c r="D1750" s="608" t="s">
        <v>2686</v>
      </c>
      <c r="E1750" s="609" t="s">
        <v>7634</v>
      </c>
      <c r="F1750" s="608" t="s">
        <v>7613</v>
      </c>
      <c r="G1750" s="608" t="s">
        <v>7614</v>
      </c>
      <c r="H1750" s="608" t="s">
        <v>6899</v>
      </c>
      <c r="I1750" s="608" t="s">
        <v>7615</v>
      </c>
      <c r="J1750" s="610"/>
    </row>
    <row r="1751" spans="1:10" ht="36">
      <c r="A1751" s="611" t="s">
        <v>7601</v>
      </c>
      <c r="B1751" s="607">
        <v>9004</v>
      </c>
      <c r="C1751" s="608" t="s">
        <v>7611</v>
      </c>
      <c r="D1751" s="608" t="s">
        <v>7643</v>
      </c>
      <c r="E1751" s="609" t="s">
        <v>7644</v>
      </c>
      <c r="F1751" s="608" t="s">
        <v>7613</v>
      </c>
      <c r="G1751" s="608" t="s">
        <v>7614</v>
      </c>
      <c r="H1751" s="608" t="s">
        <v>6899</v>
      </c>
      <c r="I1751" s="608" t="s">
        <v>7615</v>
      </c>
      <c r="J1751" s="610"/>
    </row>
    <row r="1752" spans="1:10" ht="36">
      <c r="A1752" s="611" t="s">
        <v>7601</v>
      </c>
      <c r="B1752" s="607">
        <v>9005</v>
      </c>
      <c r="C1752" s="608" t="s">
        <v>7611</v>
      </c>
      <c r="D1752" s="608" t="s">
        <v>7645</v>
      </c>
      <c r="E1752" s="609" t="s">
        <v>7646</v>
      </c>
      <c r="F1752" s="608" t="s">
        <v>7613</v>
      </c>
      <c r="G1752" s="608" t="s">
        <v>7614</v>
      </c>
      <c r="H1752" s="608" t="s">
        <v>6899</v>
      </c>
      <c r="I1752" s="608" t="s">
        <v>7615</v>
      </c>
      <c r="J1752" s="610"/>
    </row>
    <row r="1753" spans="1:10" ht="72">
      <c r="A1753" s="611" t="s">
        <v>7601</v>
      </c>
      <c r="B1753" s="607">
        <v>9006</v>
      </c>
      <c r="C1753" s="608" t="s">
        <v>7611</v>
      </c>
      <c r="D1753" s="608" t="s">
        <v>7647</v>
      </c>
      <c r="E1753" s="609" t="s">
        <v>7646</v>
      </c>
      <c r="F1753" s="608" t="s">
        <v>7613</v>
      </c>
      <c r="G1753" s="608" t="s">
        <v>7614</v>
      </c>
      <c r="H1753" s="608" t="s">
        <v>6899</v>
      </c>
      <c r="I1753" s="608" t="s">
        <v>7615</v>
      </c>
      <c r="J1753" s="610"/>
    </row>
    <row r="1754" spans="1:10" ht="60">
      <c r="A1754" s="611" t="s">
        <v>7601</v>
      </c>
      <c r="B1754" s="607">
        <v>9045</v>
      </c>
      <c r="C1754" s="608" t="s">
        <v>7611</v>
      </c>
      <c r="D1754" s="608" t="s">
        <v>7648</v>
      </c>
      <c r="E1754" s="609" t="s">
        <v>7630</v>
      </c>
      <c r="F1754" s="608" t="s">
        <v>7613</v>
      </c>
      <c r="G1754" s="608" t="s">
        <v>7614</v>
      </c>
      <c r="H1754" s="608" t="s">
        <v>6899</v>
      </c>
      <c r="I1754" s="608" t="s">
        <v>7615</v>
      </c>
      <c r="J1754" s="610"/>
    </row>
    <row r="1755" spans="1:10" ht="48">
      <c r="A1755" s="611" t="s">
        <v>7601</v>
      </c>
      <c r="B1755" s="607">
        <v>9046</v>
      </c>
      <c r="C1755" s="608" t="s">
        <v>7611</v>
      </c>
      <c r="D1755" s="608" t="s">
        <v>7649</v>
      </c>
      <c r="E1755" s="609" t="s">
        <v>7634</v>
      </c>
      <c r="F1755" s="608" t="s">
        <v>7613</v>
      </c>
      <c r="G1755" s="608" t="s">
        <v>7614</v>
      </c>
      <c r="H1755" s="608" t="s">
        <v>6899</v>
      </c>
      <c r="I1755" s="608" t="s">
        <v>7615</v>
      </c>
      <c r="J1755" s="610"/>
    </row>
    <row r="1756" spans="1:10" ht="48">
      <c r="A1756" s="611" t="s">
        <v>7601</v>
      </c>
      <c r="B1756" s="607">
        <v>9002</v>
      </c>
      <c r="C1756" s="608" t="s">
        <v>7611</v>
      </c>
      <c r="D1756" s="608" t="s">
        <v>7650</v>
      </c>
      <c r="E1756" s="609" t="s">
        <v>7632</v>
      </c>
      <c r="F1756" s="608" t="s">
        <v>7613</v>
      </c>
      <c r="G1756" s="608" t="s">
        <v>7614</v>
      </c>
      <c r="H1756" s="608" t="s">
        <v>6899</v>
      </c>
      <c r="I1756" s="608" t="s">
        <v>7615</v>
      </c>
      <c r="J1756" s="610"/>
    </row>
    <row r="1757" spans="1:10" ht="48">
      <c r="A1757" s="611" t="s">
        <v>7601</v>
      </c>
      <c r="B1757" s="607">
        <v>9002</v>
      </c>
      <c r="C1757" s="608" t="s">
        <v>7611</v>
      </c>
      <c r="D1757" s="608" t="s">
        <v>7651</v>
      </c>
      <c r="E1757" s="609" t="s">
        <v>7630</v>
      </c>
      <c r="F1757" s="608" t="s">
        <v>7613</v>
      </c>
      <c r="G1757" s="608" t="s">
        <v>7614</v>
      </c>
      <c r="H1757" s="608" t="s">
        <v>6899</v>
      </c>
      <c r="I1757" s="608" t="s">
        <v>7615</v>
      </c>
      <c r="J1757" s="610"/>
    </row>
    <row r="1758" spans="1:10" ht="36">
      <c r="A1758" s="611" t="s">
        <v>7601</v>
      </c>
      <c r="B1758" s="607">
        <v>9011</v>
      </c>
      <c r="C1758" s="608" t="s">
        <v>7611</v>
      </c>
      <c r="D1758" s="608" t="s">
        <v>2376</v>
      </c>
      <c r="E1758" s="609" t="s">
        <v>7652</v>
      </c>
      <c r="F1758" s="608" t="s">
        <v>7613</v>
      </c>
      <c r="G1758" s="608" t="s">
        <v>7614</v>
      </c>
      <c r="H1758" s="608" t="s">
        <v>6899</v>
      </c>
      <c r="I1758" s="608" t="s">
        <v>7615</v>
      </c>
      <c r="J1758" s="610"/>
    </row>
    <row r="1759" spans="1:10" ht="36">
      <c r="A1759" s="611" t="s">
        <v>7601</v>
      </c>
      <c r="B1759" s="607">
        <v>9031</v>
      </c>
      <c r="C1759" s="608" t="s">
        <v>7611</v>
      </c>
      <c r="D1759" s="608" t="s">
        <v>7653</v>
      </c>
      <c r="E1759" s="609" t="s">
        <v>7654</v>
      </c>
      <c r="F1759" s="608" t="s">
        <v>7613</v>
      </c>
      <c r="G1759" s="608" t="s">
        <v>7614</v>
      </c>
      <c r="H1759" s="608" t="s">
        <v>6899</v>
      </c>
      <c r="I1759" s="608" t="s">
        <v>7615</v>
      </c>
      <c r="J1759" s="610"/>
    </row>
    <row r="1760" spans="1:10" ht="156">
      <c r="A1760" s="611" t="s">
        <v>7601</v>
      </c>
      <c r="B1760" s="607">
        <v>9021</v>
      </c>
      <c r="C1760" s="608" t="s">
        <v>7611</v>
      </c>
      <c r="D1760" s="608" t="s">
        <v>7655</v>
      </c>
      <c r="E1760" s="609" t="s">
        <v>7656</v>
      </c>
      <c r="F1760" s="608" t="s">
        <v>7613</v>
      </c>
      <c r="G1760" s="608" t="s">
        <v>7614</v>
      </c>
      <c r="H1760" s="608" t="s">
        <v>6899</v>
      </c>
      <c r="I1760" s="608" t="s">
        <v>7615</v>
      </c>
      <c r="J1760" s="610"/>
    </row>
    <row r="1761" spans="1:10" ht="48">
      <c r="A1761" s="611" t="s">
        <v>7601</v>
      </c>
      <c r="B1761" s="607">
        <v>9021</v>
      </c>
      <c r="C1761" s="608" t="s">
        <v>7611</v>
      </c>
      <c r="D1761" s="608" t="s">
        <v>7657</v>
      </c>
      <c r="E1761" s="609" t="s">
        <v>7658</v>
      </c>
      <c r="F1761" s="608" t="s">
        <v>7613</v>
      </c>
      <c r="G1761" s="608" t="s">
        <v>7614</v>
      </c>
      <c r="H1761" s="608" t="s">
        <v>6899</v>
      </c>
      <c r="I1761" s="608" t="s">
        <v>7615</v>
      </c>
      <c r="J1761" s="610"/>
    </row>
    <row r="1762" spans="1:10" ht="36">
      <c r="A1762" s="611" t="s">
        <v>7601</v>
      </c>
      <c r="B1762" s="607">
        <v>9021</v>
      </c>
      <c r="C1762" s="608" t="s">
        <v>7611</v>
      </c>
      <c r="D1762" s="608" t="s">
        <v>7659</v>
      </c>
      <c r="E1762" s="609" t="s">
        <v>7660</v>
      </c>
      <c r="F1762" s="608" t="s">
        <v>7613</v>
      </c>
      <c r="G1762" s="608" t="s">
        <v>7614</v>
      </c>
      <c r="H1762" s="608" t="s">
        <v>6899</v>
      </c>
      <c r="I1762" s="608" t="s">
        <v>7615</v>
      </c>
      <c r="J1762" s="610"/>
    </row>
    <row r="1763" spans="1:10" ht="36">
      <c r="A1763" s="611" t="s">
        <v>7601</v>
      </c>
      <c r="B1763" s="607" t="s">
        <v>2949</v>
      </c>
      <c r="C1763" s="608" t="s">
        <v>7611</v>
      </c>
      <c r="D1763" s="608" t="s">
        <v>7661</v>
      </c>
      <c r="E1763" s="609" t="s">
        <v>7662</v>
      </c>
      <c r="F1763" s="608" t="s">
        <v>7613</v>
      </c>
      <c r="G1763" s="608" t="s">
        <v>7614</v>
      </c>
      <c r="H1763" s="608" t="s">
        <v>6899</v>
      </c>
      <c r="I1763" s="608" t="s">
        <v>7615</v>
      </c>
      <c r="J1763" s="610"/>
    </row>
    <row r="1764" spans="1:10" ht="36">
      <c r="A1764" s="611" t="s">
        <v>7601</v>
      </c>
      <c r="B1764" s="607">
        <v>9039</v>
      </c>
      <c r="C1764" s="608" t="s">
        <v>7611</v>
      </c>
      <c r="D1764" s="608" t="s">
        <v>7663</v>
      </c>
      <c r="E1764" s="609" t="s">
        <v>7664</v>
      </c>
      <c r="F1764" s="608" t="s">
        <v>7613</v>
      </c>
      <c r="G1764" s="608" t="s">
        <v>7614</v>
      </c>
      <c r="H1764" s="608" t="s">
        <v>6899</v>
      </c>
      <c r="I1764" s="608" t="s">
        <v>7615</v>
      </c>
      <c r="J1764" s="610"/>
    </row>
    <row r="1765" spans="1:10" ht="60">
      <c r="A1765" s="611" t="s">
        <v>7601</v>
      </c>
      <c r="B1765" s="607">
        <v>9039</v>
      </c>
      <c r="C1765" s="608" t="s">
        <v>7611</v>
      </c>
      <c r="D1765" s="608" t="s">
        <v>7665</v>
      </c>
      <c r="E1765" s="609" t="s">
        <v>7666</v>
      </c>
      <c r="F1765" s="608" t="s">
        <v>7613</v>
      </c>
      <c r="G1765" s="608" t="s">
        <v>7614</v>
      </c>
      <c r="H1765" s="608" t="s">
        <v>6899</v>
      </c>
      <c r="I1765" s="608" t="s">
        <v>7615</v>
      </c>
      <c r="J1765" s="610"/>
    </row>
    <row r="1766" spans="1:10" ht="36">
      <c r="A1766" s="611" t="s">
        <v>7601</v>
      </c>
      <c r="B1766" s="607">
        <v>9039</v>
      </c>
      <c r="C1766" s="608" t="s">
        <v>7611</v>
      </c>
      <c r="D1766" s="608" t="s">
        <v>7667</v>
      </c>
      <c r="E1766" s="609" t="s">
        <v>7668</v>
      </c>
      <c r="F1766" s="608" t="s">
        <v>7613</v>
      </c>
      <c r="G1766" s="608" t="s">
        <v>7614</v>
      </c>
      <c r="H1766" s="608" t="s">
        <v>6899</v>
      </c>
      <c r="I1766" s="608" t="s">
        <v>7615</v>
      </c>
      <c r="J1766" s="610"/>
    </row>
    <row r="1767" spans="1:10" ht="36">
      <c r="A1767" s="611" t="s">
        <v>7601</v>
      </c>
      <c r="B1767" s="607">
        <v>9039</v>
      </c>
      <c r="C1767" s="608" t="s">
        <v>7611</v>
      </c>
      <c r="D1767" s="608" t="s">
        <v>7669</v>
      </c>
      <c r="E1767" s="609" t="s">
        <v>7670</v>
      </c>
      <c r="F1767" s="608" t="s">
        <v>7613</v>
      </c>
      <c r="G1767" s="608" t="s">
        <v>7614</v>
      </c>
      <c r="H1767" s="608" t="s">
        <v>6899</v>
      </c>
      <c r="I1767" s="608" t="s">
        <v>7615</v>
      </c>
      <c r="J1767" s="610"/>
    </row>
    <row r="1768" spans="1:10" ht="36">
      <c r="A1768" s="611" t="s">
        <v>7601</v>
      </c>
      <c r="B1768" s="607">
        <v>9017</v>
      </c>
      <c r="C1768" s="608" t="s">
        <v>7611</v>
      </c>
      <c r="D1768" s="608" t="s">
        <v>7671</v>
      </c>
      <c r="E1768" s="609" t="s">
        <v>7672</v>
      </c>
      <c r="F1768" s="608" t="s">
        <v>7613</v>
      </c>
      <c r="G1768" s="608" t="s">
        <v>7614</v>
      </c>
      <c r="H1768" s="608" t="s">
        <v>6899</v>
      </c>
      <c r="I1768" s="608" t="s">
        <v>7615</v>
      </c>
      <c r="J1768" s="610"/>
    </row>
    <row r="1769" spans="1:10" ht="36">
      <c r="A1769" s="611" t="s">
        <v>7601</v>
      </c>
      <c r="B1769" s="607">
        <v>9017</v>
      </c>
      <c r="C1769" s="608" t="s">
        <v>7611</v>
      </c>
      <c r="D1769" s="608" t="s">
        <v>7673</v>
      </c>
      <c r="E1769" s="609" t="s">
        <v>7674</v>
      </c>
      <c r="F1769" s="608" t="s">
        <v>7613</v>
      </c>
      <c r="G1769" s="608" t="s">
        <v>7614</v>
      </c>
      <c r="H1769" s="608" t="s">
        <v>6899</v>
      </c>
      <c r="I1769" s="608" t="s">
        <v>7615</v>
      </c>
      <c r="J1769" s="610"/>
    </row>
    <row r="1770" spans="1:10" ht="36">
      <c r="A1770" s="611" t="s">
        <v>7601</v>
      </c>
      <c r="B1770" s="607">
        <v>9017</v>
      </c>
      <c r="C1770" s="608" t="s">
        <v>7611</v>
      </c>
      <c r="D1770" s="608" t="s">
        <v>7675</v>
      </c>
      <c r="E1770" s="609" t="s">
        <v>7676</v>
      </c>
      <c r="F1770" s="608" t="s">
        <v>7613</v>
      </c>
      <c r="G1770" s="608" t="s">
        <v>7614</v>
      </c>
      <c r="H1770" s="608" t="s">
        <v>6899</v>
      </c>
      <c r="I1770" s="608" t="s">
        <v>7615</v>
      </c>
      <c r="J1770" s="610"/>
    </row>
    <row r="1771" spans="1:10" ht="36">
      <c r="A1771" s="611" t="s">
        <v>7601</v>
      </c>
      <c r="B1771" s="607">
        <v>9017</v>
      </c>
      <c r="C1771" s="608" t="s">
        <v>7611</v>
      </c>
      <c r="D1771" s="608" t="s">
        <v>7677</v>
      </c>
      <c r="E1771" s="609" t="s">
        <v>7678</v>
      </c>
      <c r="F1771" s="608" t="s">
        <v>7613</v>
      </c>
      <c r="G1771" s="608" t="s">
        <v>7614</v>
      </c>
      <c r="H1771" s="608" t="s">
        <v>6899</v>
      </c>
      <c r="I1771" s="608" t="s">
        <v>7615</v>
      </c>
      <c r="J1771" s="610"/>
    </row>
    <row r="1772" spans="1:10" ht="36">
      <c r="A1772" s="611" t="s">
        <v>7601</v>
      </c>
      <c r="B1772" s="607">
        <v>9017</v>
      </c>
      <c r="C1772" s="608" t="s">
        <v>7611</v>
      </c>
      <c r="D1772" s="608" t="s">
        <v>7679</v>
      </c>
      <c r="E1772" s="609" t="s">
        <v>7680</v>
      </c>
      <c r="F1772" s="608" t="s">
        <v>7613</v>
      </c>
      <c r="G1772" s="608" t="s">
        <v>7614</v>
      </c>
      <c r="H1772" s="608" t="s">
        <v>6899</v>
      </c>
      <c r="I1772" s="608" t="s">
        <v>7615</v>
      </c>
      <c r="J1772" s="610"/>
    </row>
    <row r="1773" spans="1:10" ht="36">
      <c r="A1773" s="611" t="s">
        <v>7601</v>
      </c>
      <c r="B1773" s="607">
        <v>9017</v>
      </c>
      <c r="C1773" s="608" t="s">
        <v>7611</v>
      </c>
      <c r="D1773" s="608" t="s">
        <v>7681</v>
      </c>
      <c r="E1773" s="609" t="s">
        <v>7682</v>
      </c>
      <c r="F1773" s="608" t="s">
        <v>7613</v>
      </c>
      <c r="G1773" s="608" t="s">
        <v>7614</v>
      </c>
      <c r="H1773" s="608" t="s">
        <v>6899</v>
      </c>
      <c r="I1773" s="608" t="s">
        <v>7615</v>
      </c>
      <c r="J1773" s="610"/>
    </row>
    <row r="1774" spans="1:10" ht="36">
      <c r="A1774" s="611" t="s">
        <v>7601</v>
      </c>
      <c r="B1774" s="607">
        <v>9017</v>
      </c>
      <c r="C1774" s="608" t="s">
        <v>7611</v>
      </c>
      <c r="D1774" s="608" t="s">
        <v>7683</v>
      </c>
      <c r="E1774" s="609" t="s">
        <v>7684</v>
      </c>
      <c r="F1774" s="608" t="s">
        <v>7613</v>
      </c>
      <c r="G1774" s="608" t="s">
        <v>7614</v>
      </c>
      <c r="H1774" s="608" t="s">
        <v>6899</v>
      </c>
      <c r="I1774" s="608" t="s">
        <v>7615</v>
      </c>
      <c r="J1774" s="610"/>
    </row>
    <row r="1775" spans="1:10" ht="36">
      <c r="A1775" s="611" t="s">
        <v>7601</v>
      </c>
      <c r="B1775" s="607">
        <v>9017</v>
      </c>
      <c r="C1775" s="608" t="s">
        <v>7611</v>
      </c>
      <c r="D1775" s="608" t="s">
        <v>7685</v>
      </c>
      <c r="E1775" s="609" t="s">
        <v>7686</v>
      </c>
      <c r="F1775" s="608" t="s">
        <v>7613</v>
      </c>
      <c r="G1775" s="608" t="s">
        <v>7614</v>
      </c>
      <c r="H1775" s="608" t="s">
        <v>6899</v>
      </c>
      <c r="I1775" s="608" t="s">
        <v>7615</v>
      </c>
      <c r="J1775" s="610"/>
    </row>
    <row r="1776" spans="1:10" ht="36">
      <c r="A1776" s="611" t="s">
        <v>7601</v>
      </c>
      <c r="B1776" s="607">
        <v>9017</v>
      </c>
      <c r="C1776" s="608" t="s">
        <v>7611</v>
      </c>
      <c r="D1776" s="608" t="s">
        <v>7687</v>
      </c>
      <c r="E1776" s="609" t="s">
        <v>7688</v>
      </c>
      <c r="F1776" s="608" t="s">
        <v>7613</v>
      </c>
      <c r="G1776" s="608" t="s">
        <v>7614</v>
      </c>
      <c r="H1776" s="608" t="s">
        <v>6899</v>
      </c>
      <c r="I1776" s="608" t="s">
        <v>7615</v>
      </c>
      <c r="J1776" s="610"/>
    </row>
    <row r="1777" spans="1:10" ht="36">
      <c r="A1777" s="611" t="s">
        <v>7601</v>
      </c>
      <c r="B1777" s="607">
        <v>9017</v>
      </c>
      <c r="C1777" s="608" t="s">
        <v>7611</v>
      </c>
      <c r="D1777" s="608" t="s">
        <v>7689</v>
      </c>
      <c r="E1777" s="609" t="s">
        <v>7690</v>
      </c>
      <c r="F1777" s="608" t="s">
        <v>7613</v>
      </c>
      <c r="G1777" s="608" t="s">
        <v>7614</v>
      </c>
      <c r="H1777" s="608" t="s">
        <v>6899</v>
      </c>
      <c r="I1777" s="608" t="s">
        <v>7615</v>
      </c>
      <c r="J1777" s="610"/>
    </row>
    <row r="1778" spans="1:10" ht="36">
      <c r="A1778" s="611" t="s">
        <v>7601</v>
      </c>
      <c r="B1778" s="607">
        <v>9017</v>
      </c>
      <c r="C1778" s="608" t="s">
        <v>7611</v>
      </c>
      <c r="D1778" s="608" t="s">
        <v>7691</v>
      </c>
      <c r="E1778" s="609" t="s">
        <v>7692</v>
      </c>
      <c r="F1778" s="608" t="s">
        <v>7613</v>
      </c>
      <c r="G1778" s="608" t="s">
        <v>7614</v>
      </c>
      <c r="H1778" s="608" t="s">
        <v>6899</v>
      </c>
      <c r="I1778" s="608" t="s">
        <v>7615</v>
      </c>
      <c r="J1778" s="610"/>
    </row>
    <row r="1779" spans="1:10" ht="36">
      <c r="A1779" s="611" t="s">
        <v>7601</v>
      </c>
      <c r="B1779" s="607">
        <v>9017</v>
      </c>
      <c r="C1779" s="608" t="s">
        <v>7611</v>
      </c>
      <c r="D1779" s="608" t="s">
        <v>7693</v>
      </c>
      <c r="E1779" s="609" t="s">
        <v>7694</v>
      </c>
      <c r="F1779" s="608" t="s">
        <v>7613</v>
      </c>
      <c r="G1779" s="608" t="s">
        <v>7614</v>
      </c>
      <c r="H1779" s="608" t="s">
        <v>6899</v>
      </c>
      <c r="I1779" s="608" t="s">
        <v>7615</v>
      </c>
      <c r="J1779" s="610"/>
    </row>
    <row r="1780" spans="1:10" ht="36">
      <c r="A1780" s="611" t="s">
        <v>7601</v>
      </c>
      <c r="B1780" s="607">
        <v>9017</v>
      </c>
      <c r="C1780" s="608" t="s">
        <v>7611</v>
      </c>
      <c r="D1780" s="608" t="s">
        <v>7695</v>
      </c>
      <c r="E1780" s="609" t="s">
        <v>7696</v>
      </c>
      <c r="F1780" s="608" t="s">
        <v>7613</v>
      </c>
      <c r="G1780" s="608" t="s">
        <v>7614</v>
      </c>
      <c r="H1780" s="608" t="s">
        <v>6899</v>
      </c>
      <c r="I1780" s="608" t="s">
        <v>7615</v>
      </c>
      <c r="J1780" s="610"/>
    </row>
    <row r="1781" spans="1:10" ht="36">
      <c r="A1781" s="611" t="s">
        <v>7601</v>
      </c>
      <c r="B1781" s="607">
        <v>9017</v>
      </c>
      <c r="C1781" s="608" t="s">
        <v>7611</v>
      </c>
      <c r="D1781" s="608" t="s">
        <v>7697</v>
      </c>
      <c r="E1781" s="609" t="s">
        <v>7698</v>
      </c>
      <c r="F1781" s="608" t="s">
        <v>7613</v>
      </c>
      <c r="G1781" s="608" t="s">
        <v>7614</v>
      </c>
      <c r="H1781" s="608" t="s">
        <v>6899</v>
      </c>
      <c r="I1781" s="608" t="s">
        <v>7615</v>
      </c>
      <c r="J1781" s="610"/>
    </row>
    <row r="1782" spans="1:10" ht="36">
      <c r="A1782" s="611" t="s">
        <v>7601</v>
      </c>
      <c r="B1782" s="607">
        <v>9017</v>
      </c>
      <c r="C1782" s="608" t="s">
        <v>7611</v>
      </c>
      <c r="D1782" s="608" t="s">
        <v>7699</v>
      </c>
      <c r="E1782" s="609" t="s">
        <v>7700</v>
      </c>
      <c r="F1782" s="608" t="s">
        <v>7613</v>
      </c>
      <c r="G1782" s="608" t="s">
        <v>7614</v>
      </c>
      <c r="H1782" s="608" t="s">
        <v>6899</v>
      </c>
      <c r="I1782" s="608" t="s">
        <v>7615</v>
      </c>
      <c r="J1782" s="610"/>
    </row>
    <row r="1783" spans="1:10" ht="36">
      <c r="A1783" s="611" t="s">
        <v>7601</v>
      </c>
      <c r="B1783" s="607">
        <v>9017</v>
      </c>
      <c r="C1783" s="608" t="s">
        <v>7611</v>
      </c>
      <c r="D1783" s="608" t="s">
        <v>7701</v>
      </c>
      <c r="E1783" s="609" t="s">
        <v>7702</v>
      </c>
      <c r="F1783" s="608" t="s">
        <v>7613</v>
      </c>
      <c r="G1783" s="608" t="s">
        <v>7614</v>
      </c>
      <c r="H1783" s="608" t="s">
        <v>6899</v>
      </c>
      <c r="I1783" s="608" t="s">
        <v>7615</v>
      </c>
      <c r="J1783" s="610"/>
    </row>
    <row r="1784" spans="1:10" ht="36">
      <c r="A1784" s="611" t="s">
        <v>7601</v>
      </c>
      <c r="B1784" s="607">
        <v>9017</v>
      </c>
      <c r="C1784" s="608" t="s">
        <v>7611</v>
      </c>
      <c r="D1784" s="608" t="s">
        <v>7703</v>
      </c>
      <c r="E1784" s="609" t="s">
        <v>7704</v>
      </c>
      <c r="F1784" s="608" t="s">
        <v>7613</v>
      </c>
      <c r="G1784" s="608" t="s">
        <v>7614</v>
      </c>
      <c r="H1784" s="608" t="s">
        <v>6899</v>
      </c>
      <c r="I1784" s="608" t="s">
        <v>7615</v>
      </c>
      <c r="J1784" s="610"/>
    </row>
    <row r="1785" spans="1:10" ht="36">
      <c r="A1785" s="611" t="s">
        <v>7601</v>
      </c>
      <c r="B1785" s="607">
        <v>9017</v>
      </c>
      <c r="C1785" s="608" t="s">
        <v>7611</v>
      </c>
      <c r="D1785" s="608" t="s">
        <v>7705</v>
      </c>
      <c r="E1785" s="609" t="s">
        <v>7706</v>
      </c>
      <c r="F1785" s="608" t="s">
        <v>7613</v>
      </c>
      <c r="G1785" s="608" t="s">
        <v>7614</v>
      </c>
      <c r="H1785" s="608" t="s">
        <v>6899</v>
      </c>
      <c r="I1785" s="608" t="s">
        <v>7615</v>
      </c>
      <c r="J1785" s="610"/>
    </row>
    <row r="1786" spans="1:10" ht="36">
      <c r="A1786" s="611" t="s">
        <v>7601</v>
      </c>
      <c r="B1786" s="607">
        <v>9017</v>
      </c>
      <c r="C1786" s="608" t="s">
        <v>7611</v>
      </c>
      <c r="D1786" s="608" t="s">
        <v>7707</v>
      </c>
      <c r="E1786" s="609" t="s">
        <v>7708</v>
      </c>
      <c r="F1786" s="608" t="s">
        <v>7613</v>
      </c>
      <c r="G1786" s="608" t="s">
        <v>7614</v>
      </c>
      <c r="H1786" s="608" t="s">
        <v>6899</v>
      </c>
      <c r="I1786" s="608" t="s">
        <v>7615</v>
      </c>
      <c r="J1786" s="610"/>
    </row>
    <row r="1787" spans="1:10" ht="36">
      <c r="A1787" s="611" t="s">
        <v>7601</v>
      </c>
      <c r="B1787" s="607">
        <v>9017</v>
      </c>
      <c r="C1787" s="608" t="s">
        <v>7611</v>
      </c>
      <c r="D1787" s="608" t="s">
        <v>7709</v>
      </c>
      <c r="E1787" s="609" t="s">
        <v>7710</v>
      </c>
      <c r="F1787" s="608" t="s">
        <v>7613</v>
      </c>
      <c r="G1787" s="608" t="s">
        <v>7614</v>
      </c>
      <c r="H1787" s="608" t="s">
        <v>6899</v>
      </c>
      <c r="I1787" s="608" t="s">
        <v>7615</v>
      </c>
      <c r="J1787" s="610"/>
    </row>
    <row r="1788" spans="1:10" ht="36">
      <c r="A1788" s="611" t="s">
        <v>7601</v>
      </c>
      <c r="B1788" s="607">
        <v>9017</v>
      </c>
      <c r="C1788" s="608" t="s">
        <v>7611</v>
      </c>
      <c r="D1788" s="608" t="s">
        <v>7711</v>
      </c>
      <c r="E1788" s="609" t="s">
        <v>7712</v>
      </c>
      <c r="F1788" s="608" t="s">
        <v>7613</v>
      </c>
      <c r="G1788" s="608" t="s">
        <v>7614</v>
      </c>
      <c r="H1788" s="608" t="s">
        <v>6899</v>
      </c>
      <c r="I1788" s="608" t="s">
        <v>7615</v>
      </c>
      <c r="J1788" s="610"/>
    </row>
    <row r="1789" spans="1:10" ht="36">
      <c r="A1789" s="611" t="s">
        <v>7601</v>
      </c>
      <c r="B1789" s="607">
        <v>9017</v>
      </c>
      <c r="C1789" s="608" t="s">
        <v>7611</v>
      </c>
      <c r="D1789" s="608" t="s">
        <v>7713</v>
      </c>
      <c r="E1789" s="609" t="s">
        <v>7714</v>
      </c>
      <c r="F1789" s="608" t="s">
        <v>7613</v>
      </c>
      <c r="G1789" s="608" t="s">
        <v>7614</v>
      </c>
      <c r="H1789" s="608" t="s">
        <v>6899</v>
      </c>
      <c r="I1789" s="608" t="s">
        <v>7615</v>
      </c>
      <c r="J1789" s="610"/>
    </row>
    <row r="1790" spans="1:10" ht="36">
      <c r="A1790" s="611" t="s">
        <v>7601</v>
      </c>
      <c r="B1790" s="607">
        <v>9017</v>
      </c>
      <c r="C1790" s="608" t="s">
        <v>7611</v>
      </c>
      <c r="D1790" s="608" t="s">
        <v>7715</v>
      </c>
      <c r="E1790" s="609" t="s">
        <v>7716</v>
      </c>
      <c r="F1790" s="608" t="s">
        <v>7613</v>
      </c>
      <c r="G1790" s="608" t="s">
        <v>7614</v>
      </c>
      <c r="H1790" s="608" t="s">
        <v>6899</v>
      </c>
      <c r="I1790" s="608" t="s">
        <v>7615</v>
      </c>
      <c r="J1790" s="610"/>
    </row>
    <row r="1791" spans="1:10" ht="36">
      <c r="A1791" s="611" t="s">
        <v>7601</v>
      </c>
      <c r="B1791" s="607">
        <v>9017</v>
      </c>
      <c r="C1791" s="608" t="s">
        <v>7611</v>
      </c>
      <c r="D1791" s="608" t="s">
        <v>7717</v>
      </c>
      <c r="E1791" s="609" t="s">
        <v>7718</v>
      </c>
      <c r="F1791" s="608" t="s">
        <v>7613</v>
      </c>
      <c r="G1791" s="608" t="s">
        <v>7614</v>
      </c>
      <c r="H1791" s="608" t="s">
        <v>6899</v>
      </c>
      <c r="I1791" s="608" t="s">
        <v>7615</v>
      </c>
      <c r="J1791" s="610"/>
    </row>
    <row r="1792" spans="1:10" ht="36">
      <c r="A1792" s="611" t="s">
        <v>7601</v>
      </c>
      <c r="B1792" s="607">
        <v>9017</v>
      </c>
      <c r="C1792" s="608" t="s">
        <v>7611</v>
      </c>
      <c r="D1792" s="608" t="s">
        <v>7719</v>
      </c>
      <c r="E1792" s="609" t="s">
        <v>7720</v>
      </c>
      <c r="F1792" s="608" t="s">
        <v>7613</v>
      </c>
      <c r="G1792" s="608" t="s">
        <v>7614</v>
      </c>
      <c r="H1792" s="608" t="s">
        <v>6899</v>
      </c>
      <c r="I1792" s="608" t="s">
        <v>7615</v>
      </c>
      <c r="J1792" s="610"/>
    </row>
    <row r="1793" spans="1:10" ht="36">
      <c r="A1793" s="611" t="s">
        <v>7601</v>
      </c>
      <c r="B1793" s="607">
        <v>9017</v>
      </c>
      <c r="C1793" s="608" t="s">
        <v>7611</v>
      </c>
      <c r="D1793" s="608" t="s">
        <v>7721</v>
      </c>
      <c r="E1793" s="609" t="s">
        <v>7722</v>
      </c>
      <c r="F1793" s="608" t="s">
        <v>7613</v>
      </c>
      <c r="G1793" s="608" t="s">
        <v>7614</v>
      </c>
      <c r="H1793" s="608" t="s">
        <v>6899</v>
      </c>
      <c r="I1793" s="608" t="s">
        <v>7615</v>
      </c>
      <c r="J1793" s="610"/>
    </row>
    <row r="1794" spans="1:10" ht="36">
      <c r="A1794" s="611" t="s">
        <v>7601</v>
      </c>
      <c r="B1794" s="607">
        <v>9017</v>
      </c>
      <c r="C1794" s="608" t="s">
        <v>7611</v>
      </c>
      <c r="D1794" s="608" t="s">
        <v>7723</v>
      </c>
      <c r="E1794" s="609" t="s">
        <v>7724</v>
      </c>
      <c r="F1794" s="608" t="s">
        <v>7613</v>
      </c>
      <c r="G1794" s="608" t="s">
        <v>7614</v>
      </c>
      <c r="H1794" s="608" t="s">
        <v>6899</v>
      </c>
      <c r="I1794" s="608" t="s">
        <v>7615</v>
      </c>
      <c r="J1794" s="610"/>
    </row>
    <row r="1795" spans="1:10" ht="36">
      <c r="A1795" s="611" t="s">
        <v>7601</v>
      </c>
      <c r="B1795" s="607">
        <v>9017</v>
      </c>
      <c r="C1795" s="608" t="s">
        <v>7611</v>
      </c>
      <c r="D1795" s="608" t="s">
        <v>7725</v>
      </c>
      <c r="E1795" s="609" t="s">
        <v>7726</v>
      </c>
      <c r="F1795" s="608" t="s">
        <v>7613</v>
      </c>
      <c r="G1795" s="608" t="s">
        <v>7614</v>
      </c>
      <c r="H1795" s="608" t="s">
        <v>6899</v>
      </c>
      <c r="I1795" s="608" t="s">
        <v>7615</v>
      </c>
      <c r="J1795" s="610"/>
    </row>
    <row r="1796" spans="1:10" ht="36">
      <c r="A1796" s="611" t="s">
        <v>7601</v>
      </c>
      <c r="B1796" s="607">
        <v>9017</v>
      </c>
      <c r="C1796" s="608" t="s">
        <v>7611</v>
      </c>
      <c r="D1796" s="608" t="s">
        <v>7727</v>
      </c>
      <c r="E1796" s="609" t="s">
        <v>7728</v>
      </c>
      <c r="F1796" s="608" t="s">
        <v>7613</v>
      </c>
      <c r="G1796" s="608" t="s">
        <v>7614</v>
      </c>
      <c r="H1796" s="608" t="s">
        <v>6899</v>
      </c>
      <c r="I1796" s="608" t="s">
        <v>7615</v>
      </c>
      <c r="J1796" s="610"/>
    </row>
    <row r="1797" spans="1:10" ht="36">
      <c r="A1797" s="611" t="s">
        <v>7601</v>
      </c>
      <c r="B1797" s="607">
        <v>9017</v>
      </c>
      <c r="C1797" s="608" t="s">
        <v>7611</v>
      </c>
      <c r="D1797" s="608" t="s">
        <v>7729</v>
      </c>
      <c r="E1797" s="609" t="s">
        <v>7730</v>
      </c>
      <c r="F1797" s="608" t="s">
        <v>7613</v>
      </c>
      <c r="G1797" s="608" t="s">
        <v>7614</v>
      </c>
      <c r="H1797" s="608" t="s">
        <v>6899</v>
      </c>
      <c r="I1797" s="608" t="s">
        <v>7615</v>
      </c>
      <c r="J1797" s="610"/>
    </row>
    <row r="1798" spans="1:10" ht="36">
      <c r="A1798" s="611" t="s">
        <v>7601</v>
      </c>
      <c r="B1798" s="607">
        <v>9017</v>
      </c>
      <c r="C1798" s="608" t="s">
        <v>7611</v>
      </c>
      <c r="D1798" s="608" t="s">
        <v>7731</v>
      </c>
      <c r="E1798" s="609" t="s">
        <v>7732</v>
      </c>
      <c r="F1798" s="608" t="s">
        <v>7613</v>
      </c>
      <c r="G1798" s="608" t="s">
        <v>7614</v>
      </c>
      <c r="H1798" s="608" t="s">
        <v>6899</v>
      </c>
      <c r="I1798" s="608" t="s">
        <v>7615</v>
      </c>
      <c r="J1798" s="610"/>
    </row>
    <row r="1799" spans="1:10" ht="36">
      <c r="A1799" s="611" t="s">
        <v>7601</v>
      </c>
      <c r="B1799" s="607">
        <v>9017</v>
      </c>
      <c r="C1799" s="608" t="s">
        <v>7611</v>
      </c>
      <c r="D1799" s="608" t="s">
        <v>7733</v>
      </c>
      <c r="E1799" s="609" t="s">
        <v>7734</v>
      </c>
      <c r="F1799" s="608" t="s">
        <v>7613</v>
      </c>
      <c r="G1799" s="608" t="s">
        <v>7614</v>
      </c>
      <c r="H1799" s="608" t="s">
        <v>6899</v>
      </c>
      <c r="I1799" s="608" t="s">
        <v>7615</v>
      </c>
      <c r="J1799" s="610"/>
    </row>
    <row r="1800" spans="1:10" ht="36">
      <c r="A1800" s="611" t="s">
        <v>7601</v>
      </c>
      <c r="B1800" s="607">
        <v>9017</v>
      </c>
      <c r="C1800" s="608" t="s">
        <v>7611</v>
      </c>
      <c r="D1800" s="608" t="s">
        <v>7735</v>
      </c>
      <c r="E1800" s="609" t="s">
        <v>7736</v>
      </c>
      <c r="F1800" s="608" t="s">
        <v>7613</v>
      </c>
      <c r="G1800" s="608" t="s">
        <v>7614</v>
      </c>
      <c r="H1800" s="608" t="s">
        <v>6899</v>
      </c>
      <c r="I1800" s="608" t="s">
        <v>7615</v>
      </c>
      <c r="J1800" s="610"/>
    </row>
    <row r="1801" spans="1:10" ht="36">
      <c r="A1801" s="611" t="s">
        <v>7601</v>
      </c>
      <c r="B1801" s="607">
        <v>9017</v>
      </c>
      <c r="C1801" s="608" t="s">
        <v>7611</v>
      </c>
      <c r="D1801" s="608" t="s">
        <v>7737</v>
      </c>
      <c r="E1801" s="609" t="s">
        <v>7738</v>
      </c>
      <c r="F1801" s="608" t="s">
        <v>7613</v>
      </c>
      <c r="G1801" s="608" t="s">
        <v>7614</v>
      </c>
      <c r="H1801" s="608" t="s">
        <v>6899</v>
      </c>
      <c r="I1801" s="608" t="s">
        <v>7615</v>
      </c>
      <c r="J1801" s="610"/>
    </row>
    <row r="1802" spans="1:10" ht="48">
      <c r="A1802" s="607" t="s">
        <v>7592</v>
      </c>
      <c r="B1802" s="608" t="s">
        <v>7741</v>
      </c>
      <c r="C1802" s="608" t="s">
        <v>7742</v>
      </c>
      <c r="D1802" s="608" t="s">
        <v>7743</v>
      </c>
      <c r="E1802" s="609" t="s">
        <v>7744</v>
      </c>
      <c r="F1802" s="608" t="s">
        <v>7745</v>
      </c>
      <c r="G1802" s="608" t="s">
        <v>2365</v>
      </c>
      <c r="H1802" s="608" t="s">
        <v>3036</v>
      </c>
      <c r="I1802" s="608" t="s">
        <v>7746</v>
      </c>
      <c r="J1802" s="610" t="s">
        <v>7747</v>
      </c>
    </row>
    <row r="1803" spans="1:10" ht="48">
      <c r="A1803" s="607" t="s">
        <v>7592</v>
      </c>
      <c r="B1803" s="608" t="s">
        <v>7741</v>
      </c>
      <c r="C1803" s="608" t="s">
        <v>7742</v>
      </c>
      <c r="D1803" s="608" t="s">
        <v>7743</v>
      </c>
      <c r="E1803" s="609" t="s">
        <v>7744</v>
      </c>
      <c r="F1803" s="608" t="s">
        <v>7748</v>
      </c>
      <c r="G1803" s="608" t="s">
        <v>7749</v>
      </c>
      <c r="H1803" s="608" t="s">
        <v>7750</v>
      </c>
      <c r="I1803" s="608" t="s">
        <v>7751</v>
      </c>
      <c r="J1803" s="610">
        <v>89656449164</v>
      </c>
    </row>
    <row r="1804" spans="1:10" ht="48">
      <c r="A1804" s="607" t="s">
        <v>7592</v>
      </c>
      <c r="B1804" s="608" t="s">
        <v>7741</v>
      </c>
      <c r="C1804" s="608" t="s">
        <v>7742</v>
      </c>
      <c r="D1804" s="608" t="s">
        <v>7743</v>
      </c>
      <c r="E1804" s="609" t="s">
        <v>7744</v>
      </c>
      <c r="F1804" s="608" t="s">
        <v>7752</v>
      </c>
      <c r="G1804" s="608" t="s">
        <v>7753</v>
      </c>
      <c r="H1804" s="608" t="s">
        <v>7754</v>
      </c>
      <c r="I1804" s="608" t="s">
        <v>7746</v>
      </c>
      <c r="J1804" s="610" t="s">
        <v>7755</v>
      </c>
    </row>
    <row r="1805" spans="1:10" ht="48">
      <c r="A1805" s="607" t="s">
        <v>7592</v>
      </c>
      <c r="B1805" s="608" t="s">
        <v>7741</v>
      </c>
      <c r="C1805" s="608" t="s">
        <v>7742</v>
      </c>
      <c r="D1805" s="608" t="s">
        <v>7743</v>
      </c>
      <c r="E1805" s="609" t="s">
        <v>7744</v>
      </c>
      <c r="F1805" s="608" t="s">
        <v>7756</v>
      </c>
      <c r="G1805" s="608" t="s">
        <v>7757</v>
      </c>
      <c r="H1805" s="608" t="s">
        <v>1595</v>
      </c>
      <c r="I1805" s="608" t="s">
        <v>7758</v>
      </c>
      <c r="J1805" s="610" t="s">
        <v>7759</v>
      </c>
    </row>
    <row r="1806" spans="1:10" ht="48">
      <c r="A1806" s="607" t="s">
        <v>7592</v>
      </c>
      <c r="B1806" s="608" t="s">
        <v>7741</v>
      </c>
      <c r="C1806" s="608" t="s">
        <v>7742</v>
      </c>
      <c r="D1806" s="608" t="s">
        <v>7743</v>
      </c>
      <c r="E1806" s="609" t="s">
        <v>7744</v>
      </c>
      <c r="F1806" s="608" t="s">
        <v>7760</v>
      </c>
      <c r="G1806" s="608" t="s">
        <v>7761</v>
      </c>
      <c r="H1806" s="608" t="s">
        <v>2276</v>
      </c>
      <c r="I1806" s="608" t="s">
        <v>7762</v>
      </c>
      <c r="J1806" s="610" t="s">
        <v>7763</v>
      </c>
    </row>
    <row r="1807" spans="1:10" ht="48">
      <c r="A1807" s="607" t="s">
        <v>7592</v>
      </c>
      <c r="B1807" s="608" t="s">
        <v>7741</v>
      </c>
      <c r="C1807" s="608" t="s">
        <v>7742</v>
      </c>
      <c r="D1807" s="608" t="s">
        <v>7743</v>
      </c>
      <c r="E1807" s="609" t="s">
        <v>7744</v>
      </c>
      <c r="F1807" s="608" t="s">
        <v>7764</v>
      </c>
      <c r="G1807" s="608" t="s">
        <v>7765</v>
      </c>
      <c r="H1807" s="608" t="s">
        <v>1120</v>
      </c>
      <c r="I1807" s="608" t="s">
        <v>1040</v>
      </c>
      <c r="J1807" s="610" t="s">
        <v>7766</v>
      </c>
    </row>
    <row r="1808" spans="1:10" ht="48">
      <c r="A1808" s="607" t="s">
        <v>7592</v>
      </c>
      <c r="B1808" s="608" t="s">
        <v>7741</v>
      </c>
      <c r="C1808" s="608" t="s">
        <v>7742</v>
      </c>
      <c r="D1808" s="608" t="s">
        <v>7743</v>
      </c>
      <c r="E1808" s="609" t="s">
        <v>7744</v>
      </c>
      <c r="F1808" s="608" t="s">
        <v>7767</v>
      </c>
      <c r="G1808" s="608" t="s">
        <v>7768</v>
      </c>
      <c r="H1808" s="608" t="s">
        <v>6236</v>
      </c>
      <c r="I1808" s="608" t="s">
        <v>2057</v>
      </c>
      <c r="J1808" s="610" t="s">
        <v>7769</v>
      </c>
    </row>
    <row r="1809" spans="1:10" ht="60">
      <c r="A1809" s="607" t="s">
        <v>7592</v>
      </c>
      <c r="B1809" s="608" t="s">
        <v>7741</v>
      </c>
      <c r="C1809" s="608" t="s">
        <v>7742</v>
      </c>
      <c r="D1809" s="608" t="s">
        <v>7743</v>
      </c>
      <c r="E1809" s="609" t="s">
        <v>7744</v>
      </c>
      <c r="F1809" s="608" t="s">
        <v>7770</v>
      </c>
      <c r="G1809" s="608" t="s">
        <v>7771</v>
      </c>
      <c r="H1809" s="608" t="s">
        <v>5987</v>
      </c>
      <c r="I1809" s="608" t="s">
        <v>7772</v>
      </c>
      <c r="J1809" s="610" t="s">
        <v>7773</v>
      </c>
    </row>
    <row r="1810" spans="1:10" ht="48">
      <c r="A1810" s="607" t="s">
        <v>7592</v>
      </c>
      <c r="B1810" s="608" t="s">
        <v>7741</v>
      </c>
      <c r="C1810" s="608" t="s">
        <v>7742</v>
      </c>
      <c r="D1810" s="608" t="s">
        <v>7743</v>
      </c>
      <c r="E1810" s="609" t="s">
        <v>7744</v>
      </c>
      <c r="F1810" s="608" t="s">
        <v>7774</v>
      </c>
      <c r="G1810" s="608" t="s">
        <v>3240</v>
      </c>
      <c r="H1810" s="608" t="s">
        <v>3271</v>
      </c>
      <c r="I1810" s="608" t="s">
        <v>7775</v>
      </c>
      <c r="J1810" s="610" t="s">
        <v>7776</v>
      </c>
    </row>
    <row r="1811" spans="1:10" ht="48">
      <c r="A1811" s="607" t="s">
        <v>7592</v>
      </c>
      <c r="B1811" s="608" t="s">
        <v>7741</v>
      </c>
      <c r="C1811" s="608" t="s">
        <v>7742</v>
      </c>
      <c r="D1811" s="608" t="s">
        <v>7743</v>
      </c>
      <c r="E1811" s="609" t="s">
        <v>7744</v>
      </c>
      <c r="F1811" s="608" t="s">
        <v>7777</v>
      </c>
      <c r="G1811" s="608" t="s">
        <v>7778</v>
      </c>
      <c r="H1811" s="608" t="s">
        <v>7779</v>
      </c>
      <c r="I1811" s="608" t="s">
        <v>7780</v>
      </c>
      <c r="J1811" s="610" t="s">
        <v>7781</v>
      </c>
    </row>
    <row r="1812" spans="1:10" ht="48">
      <c r="A1812" s="607" t="s">
        <v>7592</v>
      </c>
      <c r="B1812" s="608" t="s">
        <v>7741</v>
      </c>
      <c r="C1812" s="608" t="s">
        <v>7742</v>
      </c>
      <c r="D1812" s="608" t="s">
        <v>7743</v>
      </c>
      <c r="E1812" s="609" t="s">
        <v>7744</v>
      </c>
      <c r="F1812" s="608" t="s">
        <v>7782</v>
      </c>
      <c r="G1812" s="608" t="s">
        <v>1224</v>
      </c>
      <c r="H1812" s="608" t="s">
        <v>3271</v>
      </c>
      <c r="I1812" s="608" t="s">
        <v>7783</v>
      </c>
      <c r="J1812" s="610" t="s">
        <v>7784</v>
      </c>
    </row>
    <row r="1813" spans="1:10" ht="48">
      <c r="A1813" s="607" t="s">
        <v>7592</v>
      </c>
      <c r="B1813" s="608" t="s">
        <v>7741</v>
      </c>
      <c r="C1813" s="608" t="s">
        <v>7742</v>
      </c>
      <c r="D1813" s="608" t="s">
        <v>7743</v>
      </c>
      <c r="E1813" s="609" t="s">
        <v>7744</v>
      </c>
      <c r="F1813" s="608" t="s">
        <v>7785</v>
      </c>
      <c r="G1813" s="608" t="s">
        <v>7786</v>
      </c>
      <c r="H1813" s="608" t="s">
        <v>6848</v>
      </c>
      <c r="I1813" s="608" t="s">
        <v>7787</v>
      </c>
      <c r="J1813" s="610" t="s">
        <v>7788</v>
      </c>
    </row>
    <row r="1814" spans="1:10" ht="48">
      <c r="A1814" s="607" t="s">
        <v>7592</v>
      </c>
      <c r="B1814" s="608" t="s">
        <v>7741</v>
      </c>
      <c r="C1814" s="608" t="s">
        <v>7742</v>
      </c>
      <c r="D1814" s="608" t="s">
        <v>7743</v>
      </c>
      <c r="E1814" s="609" t="s">
        <v>7744</v>
      </c>
      <c r="F1814" s="608" t="s">
        <v>7789</v>
      </c>
      <c r="G1814" s="608" t="s">
        <v>7790</v>
      </c>
      <c r="H1814" s="608" t="s">
        <v>7754</v>
      </c>
      <c r="I1814" s="608" t="s">
        <v>3438</v>
      </c>
      <c r="J1814" s="610" t="s">
        <v>7791</v>
      </c>
    </row>
    <row r="1815" spans="1:10" ht="48">
      <c r="A1815" s="607" t="s">
        <v>7592</v>
      </c>
      <c r="B1815" s="608" t="s">
        <v>7741</v>
      </c>
      <c r="C1815" s="608" t="s">
        <v>7742</v>
      </c>
      <c r="D1815" s="608" t="s">
        <v>7743</v>
      </c>
      <c r="E1815" s="609" t="s">
        <v>7744</v>
      </c>
      <c r="F1815" s="608" t="s">
        <v>7792</v>
      </c>
      <c r="G1815" s="608" t="s">
        <v>7793</v>
      </c>
      <c r="H1815" s="608" t="s">
        <v>2764</v>
      </c>
      <c r="I1815" s="608" t="s">
        <v>1622</v>
      </c>
      <c r="J1815" s="610" t="s">
        <v>7794</v>
      </c>
    </row>
    <row r="1816" spans="1:10" ht="48">
      <c r="A1816" s="607" t="s">
        <v>7592</v>
      </c>
      <c r="B1816" s="608" t="s">
        <v>7741</v>
      </c>
      <c r="C1816" s="608" t="s">
        <v>7742</v>
      </c>
      <c r="D1816" s="608" t="s">
        <v>7743</v>
      </c>
      <c r="E1816" s="609" t="s">
        <v>7744</v>
      </c>
      <c r="F1816" s="608" t="s">
        <v>7795</v>
      </c>
      <c r="G1816" s="608" t="s">
        <v>7796</v>
      </c>
      <c r="H1816" s="608" t="s">
        <v>1572</v>
      </c>
      <c r="I1816" s="608" t="s">
        <v>7797</v>
      </c>
      <c r="J1816" s="610" t="s">
        <v>7798</v>
      </c>
    </row>
    <row r="1817" spans="1:10" ht="48">
      <c r="A1817" s="607" t="s">
        <v>7592</v>
      </c>
      <c r="B1817" s="608" t="s">
        <v>7741</v>
      </c>
      <c r="C1817" s="608" t="s">
        <v>7742</v>
      </c>
      <c r="D1817" s="608" t="s">
        <v>7743</v>
      </c>
      <c r="E1817" s="609" t="s">
        <v>7744</v>
      </c>
      <c r="F1817" s="608" t="s">
        <v>7799</v>
      </c>
      <c r="G1817" s="608" t="s">
        <v>7800</v>
      </c>
      <c r="H1817" s="608" t="s">
        <v>7801</v>
      </c>
      <c r="I1817" s="608" t="s">
        <v>7802</v>
      </c>
      <c r="J1817" s="610" t="s">
        <v>7803</v>
      </c>
    </row>
    <row r="1818" spans="1:10" ht="48">
      <c r="A1818" s="607" t="s">
        <v>7592</v>
      </c>
      <c r="B1818" s="608" t="s">
        <v>7741</v>
      </c>
      <c r="C1818" s="608" t="s">
        <v>7742</v>
      </c>
      <c r="D1818" s="608" t="s">
        <v>7743</v>
      </c>
      <c r="E1818" s="609" t="s">
        <v>7744</v>
      </c>
      <c r="F1818" s="608" t="s">
        <v>7804</v>
      </c>
      <c r="G1818" s="608" t="s">
        <v>5991</v>
      </c>
      <c r="H1818" s="608" t="s">
        <v>6767</v>
      </c>
      <c r="I1818" s="608" t="s">
        <v>7805</v>
      </c>
      <c r="J1818" s="610" t="s">
        <v>7806</v>
      </c>
    </row>
    <row r="1819" spans="1:10" ht="48">
      <c r="A1819" s="607" t="s">
        <v>7592</v>
      </c>
      <c r="B1819" s="608" t="s">
        <v>7741</v>
      </c>
      <c r="C1819" s="608" t="s">
        <v>7742</v>
      </c>
      <c r="D1819" s="608" t="s">
        <v>7743</v>
      </c>
      <c r="E1819" s="609" t="s">
        <v>7744</v>
      </c>
      <c r="F1819" s="608" t="s">
        <v>7807</v>
      </c>
      <c r="G1819" s="608" t="s">
        <v>7808</v>
      </c>
      <c r="H1819" s="608" t="s">
        <v>3103</v>
      </c>
      <c r="I1819" s="608" t="s">
        <v>7809</v>
      </c>
      <c r="J1819" s="610" t="s">
        <v>7810</v>
      </c>
    </row>
    <row r="1820" spans="1:10" ht="48">
      <c r="A1820" s="607" t="s">
        <v>7592</v>
      </c>
      <c r="B1820" s="608" t="s">
        <v>7741</v>
      </c>
      <c r="C1820" s="608" t="s">
        <v>7742</v>
      </c>
      <c r="D1820" s="608" t="s">
        <v>7743</v>
      </c>
      <c r="E1820" s="609" t="s">
        <v>7744</v>
      </c>
      <c r="F1820" s="608" t="s">
        <v>7811</v>
      </c>
      <c r="G1820" s="608" t="s">
        <v>7800</v>
      </c>
      <c r="H1820" s="608" t="s">
        <v>7801</v>
      </c>
      <c r="I1820" s="608" t="s">
        <v>7802</v>
      </c>
      <c r="J1820" s="610" t="s">
        <v>7812</v>
      </c>
    </row>
    <row r="1821" spans="1:10" ht="48">
      <c r="A1821" s="607" t="s">
        <v>7592</v>
      </c>
      <c r="B1821" s="608" t="s">
        <v>7741</v>
      </c>
      <c r="C1821" s="608" t="s">
        <v>7742</v>
      </c>
      <c r="D1821" s="608" t="s">
        <v>7743</v>
      </c>
      <c r="E1821" s="609" t="s">
        <v>7744</v>
      </c>
      <c r="F1821" s="608" t="s">
        <v>7813</v>
      </c>
      <c r="G1821" s="608" t="s">
        <v>7814</v>
      </c>
      <c r="H1821" s="608" t="s">
        <v>5662</v>
      </c>
      <c r="I1821" s="608" t="s">
        <v>1075</v>
      </c>
      <c r="J1821" s="610" t="s">
        <v>7815</v>
      </c>
    </row>
    <row r="1822" spans="1:10" ht="48">
      <c r="A1822" s="607" t="s">
        <v>7592</v>
      </c>
      <c r="B1822" s="608" t="s">
        <v>7741</v>
      </c>
      <c r="C1822" s="608" t="s">
        <v>7742</v>
      </c>
      <c r="D1822" s="608" t="s">
        <v>7743</v>
      </c>
      <c r="E1822" s="609" t="s">
        <v>7744</v>
      </c>
      <c r="F1822" s="608" t="s">
        <v>7816</v>
      </c>
      <c r="G1822" s="608" t="s">
        <v>7817</v>
      </c>
      <c r="H1822" s="608" t="s">
        <v>2678</v>
      </c>
      <c r="I1822" s="608" t="s">
        <v>7818</v>
      </c>
      <c r="J1822" s="610" t="s">
        <v>7819</v>
      </c>
    </row>
    <row r="1823" spans="1:10" ht="48">
      <c r="A1823" s="607" t="s">
        <v>7592</v>
      </c>
      <c r="B1823" s="608" t="s">
        <v>7741</v>
      </c>
      <c r="C1823" s="608" t="s">
        <v>7742</v>
      </c>
      <c r="D1823" s="608" t="s">
        <v>7743</v>
      </c>
      <c r="E1823" s="609" t="s">
        <v>7744</v>
      </c>
      <c r="F1823" s="608" t="s">
        <v>7820</v>
      </c>
      <c r="G1823" s="608" t="s">
        <v>7821</v>
      </c>
      <c r="H1823" s="608" t="s">
        <v>1058</v>
      </c>
      <c r="I1823" s="608" t="s">
        <v>7822</v>
      </c>
      <c r="J1823" s="610">
        <v>89639049539</v>
      </c>
    </row>
    <row r="1824" spans="1:10" ht="60">
      <c r="A1824" s="607" t="s">
        <v>7825</v>
      </c>
      <c r="B1824" s="608"/>
      <c r="C1824" s="608" t="s">
        <v>7834</v>
      </c>
      <c r="D1824" s="608" t="s">
        <v>7835</v>
      </c>
      <c r="E1824" s="609" t="s">
        <v>917</v>
      </c>
      <c r="F1824" s="608" t="s">
        <v>7836</v>
      </c>
      <c r="G1824" s="608" t="s">
        <v>7837</v>
      </c>
      <c r="H1824" s="608" t="s">
        <v>7838</v>
      </c>
      <c r="I1824" s="608" t="s">
        <v>7839</v>
      </c>
      <c r="J1824" s="610" t="s">
        <v>7840</v>
      </c>
    </row>
    <row r="1825" spans="1:10" ht="60">
      <c r="A1825" s="607" t="s">
        <v>7825</v>
      </c>
      <c r="B1825" s="608"/>
      <c r="C1825" s="608" t="s">
        <v>7834</v>
      </c>
      <c r="D1825" s="608" t="s">
        <v>7835</v>
      </c>
      <c r="E1825" s="609" t="s">
        <v>937</v>
      </c>
      <c r="F1825" s="608" t="s">
        <v>7841</v>
      </c>
      <c r="G1825" s="608" t="s">
        <v>1354</v>
      </c>
      <c r="H1825" s="608" t="s">
        <v>7842</v>
      </c>
      <c r="I1825" s="608" t="s">
        <v>7843</v>
      </c>
      <c r="J1825" s="610" t="s">
        <v>7844</v>
      </c>
    </row>
    <row r="1826" spans="1:10" ht="60">
      <c r="A1826" s="607" t="s">
        <v>7825</v>
      </c>
      <c r="B1826" s="608"/>
      <c r="C1826" s="608" t="s">
        <v>7834</v>
      </c>
      <c r="D1826" s="608" t="s">
        <v>7835</v>
      </c>
      <c r="E1826" s="609" t="s">
        <v>7845</v>
      </c>
      <c r="F1826" s="608" t="s">
        <v>7846</v>
      </c>
      <c r="G1826" s="608" t="s">
        <v>2275</v>
      </c>
      <c r="H1826" s="608" t="s">
        <v>7847</v>
      </c>
      <c r="I1826" s="608" t="s">
        <v>2277</v>
      </c>
      <c r="J1826" s="610" t="s">
        <v>7848</v>
      </c>
    </row>
    <row r="1827" spans="1:10" ht="60">
      <c r="A1827" s="607" t="s">
        <v>7825</v>
      </c>
      <c r="B1827" s="608"/>
      <c r="C1827" s="608" t="s">
        <v>7834</v>
      </c>
      <c r="D1827" s="608" t="s">
        <v>7835</v>
      </c>
      <c r="E1827" s="609" t="s">
        <v>7849</v>
      </c>
      <c r="F1827" s="608" t="s">
        <v>7850</v>
      </c>
      <c r="G1827" s="608" t="s">
        <v>6560</v>
      </c>
      <c r="H1827" s="608" t="s">
        <v>7851</v>
      </c>
      <c r="I1827" s="608" t="s">
        <v>7118</v>
      </c>
      <c r="J1827" s="610" t="s">
        <v>7852</v>
      </c>
    </row>
    <row r="1828" spans="1:10" ht="60">
      <c r="A1828" s="607" t="s">
        <v>7825</v>
      </c>
      <c r="B1828" s="608"/>
      <c r="C1828" s="608" t="s">
        <v>7834</v>
      </c>
      <c r="D1828" s="608" t="s">
        <v>7835</v>
      </c>
      <c r="E1828" s="609" t="s">
        <v>7853</v>
      </c>
      <c r="F1828" s="608" t="s">
        <v>7854</v>
      </c>
      <c r="G1828" s="608" t="s">
        <v>6638</v>
      </c>
      <c r="H1828" s="608" t="s">
        <v>7855</v>
      </c>
      <c r="I1828" s="608" t="s">
        <v>7856</v>
      </c>
      <c r="J1828" s="610" t="s">
        <v>7857</v>
      </c>
    </row>
    <row r="1829" spans="1:10" ht="60">
      <c r="A1829" s="607" t="s">
        <v>7825</v>
      </c>
      <c r="B1829" s="608"/>
      <c r="C1829" s="608" t="s">
        <v>7834</v>
      </c>
      <c r="D1829" s="608" t="s">
        <v>7835</v>
      </c>
      <c r="E1829" s="609" t="s">
        <v>7858</v>
      </c>
      <c r="F1829" s="608" t="s">
        <v>7859</v>
      </c>
      <c r="G1829" s="608" t="s">
        <v>7860</v>
      </c>
      <c r="H1829" s="608" t="s">
        <v>7861</v>
      </c>
      <c r="I1829" s="608" t="s">
        <v>7862</v>
      </c>
      <c r="J1829" s="610" t="s">
        <v>7863</v>
      </c>
    </row>
    <row r="1830" spans="1:10" ht="60">
      <c r="A1830" s="607" t="s">
        <v>7825</v>
      </c>
      <c r="B1830" s="608"/>
      <c r="C1830" s="608" t="s">
        <v>7834</v>
      </c>
      <c r="D1830" s="608" t="s">
        <v>7835</v>
      </c>
      <c r="E1830" s="609" t="s">
        <v>7864</v>
      </c>
      <c r="F1830" s="608" t="s">
        <v>7865</v>
      </c>
      <c r="G1830" s="608" t="s">
        <v>7866</v>
      </c>
      <c r="H1830" s="608" t="s">
        <v>7867</v>
      </c>
      <c r="I1830" s="608" t="s">
        <v>7868</v>
      </c>
      <c r="J1830" s="610" t="s">
        <v>7869</v>
      </c>
    </row>
    <row r="1831" spans="1:10" ht="60">
      <c r="A1831" s="607" t="s">
        <v>7825</v>
      </c>
      <c r="B1831" s="608"/>
      <c r="C1831" s="608" t="s">
        <v>7834</v>
      </c>
      <c r="D1831" s="608" t="s">
        <v>7835</v>
      </c>
      <c r="E1831" s="609" t="s">
        <v>7870</v>
      </c>
      <c r="F1831" s="608" t="s">
        <v>7871</v>
      </c>
      <c r="G1831" s="608" t="s">
        <v>7872</v>
      </c>
      <c r="H1831" s="608" t="s">
        <v>7873</v>
      </c>
      <c r="I1831" s="608" t="s">
        <v>1356</v>
      </c>
      <c r="J1831" s="610" t="s">
        <v>7874</v>
      </c>
    </row>
    <row r="1832" spans="1:10" ht="60">
      <c r="A1832" s="607" t="s">
        <v>7825</v>
      </c>
      <c r="B1832" s="608"/>
      <c r="C1832" s="608" t="s">
        <v>7834</v>
      </c>
      <c r="D1832" s="608" t="s">
        <v>7835</v>
      </c>
      <c r="E1832" s="609" t="s">
        <v>7875</v>
      </c>
      <c r="F1832" s="608" t="s">
        <v>7876</v>
      </c>
      <c r="G1832" s="608" t="s">
        <v>7877</v>
      </c>
      <c r="H1832" s="608" t="s">
        <v>7878</v>
      </c>
      <c r="I1832" s="608" t="s">
        <v>7879</v>
      </c>
      <c r="J1832" s="610" t="s">
        <v>7880</v>
      </c>
    </row>
    <row r="1833" spans="1:10" ht="60">
      <c r="A1833" s="607" t="s">
        <v>7825</v>
      </c>
      <c r="B1833" s="608"/>
      <c r="C1833" s="608" t="s">
        <v>7834</v>
      </c>
      <c r="D1833" s="608" t="s">
        <v>7835</v>
      </c>
      <c r="E1833" s="609" t="s">
        <v>7881</v>
      </c>
      <c r="F1833" s="608" t="s">
        <v>7882</v>
      </c>
      <c r="G1833" s="608" t="s">
        <v>7883</v>
      </c>
      <c r="H1833" s="608" t="s">
        <v>7884</v>
      </c>
      <c r="I1833" s="608" t="s">
        <v>7885</v>
      </c>
      <c r="J1833" s="610" t="s">
        <v>7886</v>
      </c>
    </row>
    <row r="1834" spans="1:10" ht="60">
      <c r="A1834" s="607" t="s">
        <v>7825</v>
      </c>
      <c r="B1834" s="608"/>
      <c r="C1834" s="608" t="s">
        <v>7834</v>
      </c>
      <c r="D1834" s="608" t="s">
        <v>7835</v>
      </c>
      <c r="E1834" s="609" t="s">
        <v>7887</v>
      </c>
      <c r="F1834" s="608" t="s">
        <v>7888</v>
      </c>
      <c r="G1834" s="608" t="s">
        <v>7889</v>
      </c>
      <c r="H1834" s="608" t="s">
        <v>2051</v>
      </c>
      <c r="I1834" s="608" t="s">
        <v>7115</v>
      </c>
      <c r="J1834" s="610"/>
    </row>
    <row r="1835" spans="1:10" ht="60">
      <c r="A1835" s="607" t="s">
        <v>7825</v>
      </c>
      <c r="B1835" s="608"/>
      <c r="C1835" s="608" t="s">
        <v>7834</v>
      </c>
      <c r="D1835" s="608" t="s">
        <v>7835</v>
      </c>
      <c r="E1835" s="609" t="s">
        <v>7890</v>
      </c>
      <c r="F1835" s="608" t="s">
        <v>7891</v>
      </c>
      <c r="G1835" s="608" t="s">
        <v>7892</v>
      </c>
      <c r="H1835" s="608" t="s">
        <v>1559</v>
      </c>
      <c r="I1835" s="608" t="s">
        <v>1849</v>
      </c>
      <c r="J1835" s="610"/>
    </row>
    <row r="1836" spans="1:10" ht="60">
      <c r="A1836" s="607" t="s">
        <v>7825</v>
      </c>
      <c r="B1836" s="608"/>
      <c r="C1836" s="608" t="s">
        <v>7834</v>
      </c>
      <c r="D1836" s="608" t="s">
        <v>7835</v>
      </c>
      <c r="E1836" s="609" t="s">
        <v>7893</v>
      </c>
      <c r="F1836" s="608" t="s">
        <v>7894</v>
      </c>
      <c r="G1836" s="608" t="s">
        <v>7895</v>
      </c>
      <c r="H1836" s="608" t="s">
        <v>7896</v>
      </c>
      <c r="I1836" s="608" t="s">
        <v>7897</v>
      </c>
      <c r="J1836" s="610"/>
    </row>
    <row r="1837" spans="1:10" ht="72">
      <c r="A1837" s="607" t="s">
        <v>7825</v>
      </c>
      <c r="B1837" s="608"/>
      <c r="C1837" s="608" t="s">
        <v>7834</v>
      </c>
      <c r="D1837" s="608" t="s">
        <v>7835</v>
      </c>
      <c r="E1837" s="609" t="s">
        <v>7898</v>
      </c>
      <c r="F1837" s="608" t="s">
        <v>7899</v>
      </c>
      <c r="G1837" s="608" t="s">
        <v>7900</v>
      </c>
      <c r="H1837" s="608" t="s">
        <v>7901</v>
      </c>
      <c r="I1837" s="608" t="s">
        <v>2206</v>
      </c>
      <c r="J1837" s="610"/>
    </row>
    <row r="1838" spans="1:10" ht="72">
      <c r="A1838" s="607" t="s">
        <v>7825</v>
      </c>
      <c r="B1838" s="608"/>
      <c r="C1838" s="608" t="s">
        <v>7834</v>
      </c>
      <c r="D1838" s="608" t="s">
        <v>7835</v>
      </c>
      <c r="E1838" s="609" t="s">
        <v>7902</v>
      </c>
      <c r="F1838" s="608" t="s">
        <v>7903</v>
      </c>
      <c r="G1838" s="608" t="s">
        <v>7904</v>
      </c>
      <c r="H1838" s="608" t="s">
        <v>7905</v>
      </c>
      <c r="I1838" s="608" t="s">
        <v>1180</v>
      </c>
      <c r="J1838" s="610"/>
    </row>
    <row r="1839" spans="1:10" ht="72">
      <c r="A1839" s="607" t="s">
        <v>7825</v>
      </c>
      <c r="B1839" s="608"/>
      <c r="C1839" s="608" t="s">
        <v>7834</v>
      </c>
      <c r="D1839" s="608" t="s">
        <v>7835</v>
      </c>
      <c r="E1839" s="609" t="s">
        <v>7906</v>
      </c>
      <c r="F1839" s="608" t="s">
        <v>7907</v>
      </c>
      <c r="G1839" s="608"/>
      <c r="H1839" s="608"/>
      <c r="I1839" s="608"/>
      <c r="J1839" s="610"/>
    </row>
    <row r="1840" spans="1:10" ht="60">
      <c r="A1840" s="607" t="s">
        <v>7825</v>
      </c>
      <c r="B1840" s="608"/>
      <c r="C1840" s="608" t="s">
        <v>7834</v>
      </c>
      <c r="D1840" s="608" t="s">
        <v>7835</v>
      </c>
      <c r="E1840" s="609" t="s">
        <v>7908</v>
      </c>
      <c r="F1840" s="608" t="s">
        <v>7909</v>
      </c>
      <c r="G1840" s="608" t="s">
        <v>7910</v>
      </c>
      <c r="H1840" s="608" t="s">
        <v>1090</v>
      </c>
      <c r="I1840" s="608" t="s">
        <v>1034</v>
      </c>
      <c r="J1840" s="610"/>
    </row>
    <row r="1841" spans="1:10" ht="60">
      <c r="A1841" s="607" t="s">
        <v>7825</v>
      </c>
      <c r="B1841" s="608"/>
      <c r="C1841" s="608" t="s">
        <v>7834</v>
      </c>
      <c r="D1841" s="608" t="s">
        <v>7835</v>
      </c>
      <c r="E1841" s="609" t="s">
        <v>7911</v>
      </c>
      <c r="F1841" s="608" t="s">
        <v>7912</v>
      </c>
      <c r="G1841" s="608" t="s">
        <v>7913</v>
      </c>
      <c r="H1841" s="608" t="s">
        <v>1979</v>
      </c>
      <c r="I1841" s="608" t="s">
        <v>7914</v>
      </c>
      <c r="J1841" s="610"/>
    </row>
    <row r="1842" spans="1:10" ht="72">
      <c r="A1842" s="607" t="s">
        <v>7825</v>
      </c>
      <c r="B1842" s="608"/>
      <c r="C1842" s="608" t="s">
        <v>7834</v>
      </c>
      <c r="D1842" s="608" t="s">
        <v>7835</v>
      </c>
      <c r="E1842" s="609" t="s">
        <v>7915</v>
      </c>
      <c r="F1842" s="608" t="s">
        <v>7916</v>
      </c>
      <c r="G1842" s="608" t="s">
        <v>7917</v>
      </c>
      <c r="H1842" s="608" t="s">
        <v>7918</v>
      </c>
      <c r="I1842" s="608" t="s">
        <v>6599</v>
      </c>
      <c r="J1842" s="610"/>
    </row>
    <row r="1843" spans="1:10" ht="60">
      <c r="A1843" s="607" t="s">
        <v>7825</v>
      </c>
      <c r="B1843" s="608"/>
      <c r="C1843" s="608" t="s">
        <v>7834</v>
      </c>
      <c r="D1843" s="608" t="s">
        <v>7835</v>
      </c>
      <c r="E1843" s="609" t="s">
        <v>7919</v>
      </c>
      <c r="F1843" s="608" t="s">
        <v>7920</v>
      </c>
      <c r="G1843" s="608" t="s">
        <v>1139</v>
      </c>
      <c r="H1843" s="608" t="s">
        <v>7921</v>
      </c>
      <c r="I1843" s="608" t="s">
        <v>7922</v>
      </c>
      <c r="J1843" s="610"/>
    </row>
    <row r="1844" spans="1:10" ht="60">
      <c r="A1844" s="607" t="s">
        <v>7825</v>
      </c>
      <c r="B1844" s="608"/>
      <c r="C1844" s="608" t="s">
        <v>7834</v>
      </c>
      <c r="D1844" s="608" t="s">
        <v>7835</v>
      </c>
      <c r="E1844" s="609" t="s">
        <v>7923</v>
      </c>
      <c r="F1844" s="608" t="s">
        <v>7924</v>
      </c>
      <c r="G1844" s="608" t="s">
        <v>7925</v>
      </c>
      <c r="H1844" s="608" t="s">
        <v>1704</v>
      </c>
      <c r="I1844" s="608" t="s">
        <v>1131</v>
      </c>
      <c r="J1844" s="610"/>
    </row>
    <row r="1845" spans="1:10" ht="60">
      <c r="A1845" s="607" t="s">
        <v>7825</v>
      </c>
      <c r="B1845" s="608"/>
      <c r="C1845" s="608" t="s">
        <v>7834</v>
      </c>
      <c r="D1845" s="608" t="s">
        <v>7835</v>
      </c>
      <c r="E1845" s="609" t="s">
        <v>7926</v>
      </c>
      <c r="F1845" s="608" t="s">
        <v>7927</v>
      </c>
      <c r="G1845" s="608" t="s">
        <v>7928</v>
      </c>
      <c r="H1845" s="608" t="s">
        <v>7929</v>
      </c>
      <c r="I1845" s="608" t="s">
        <v>7922</v>
      </c>
      <c r="J1845" s="610"/>
    </row>
    <row r="1846" spans="1:10" ht="60">
      <c r="A1846" s="607" t="s">
        <v>7825</v>
      </c>
      <c r="B1846" s="608"/>
      <c r="C1846" s="608" t="s">
        <v>7834</v>
      </c>
      <c r="D1846" s="608" t="s">
        <v>7835</v>
      </c>
      <c r="E1846" s="609" t="s">
        <v>7930</v>
      </c>
      <c r="F1846" s="608" t="s">
        <v>7931</v>
      </c>
      <c r="G1846" s="608" t="s">
        <v>2711</v>
      </c>
      <c r="H1846" s="608" t="s">
        <v>3271</v>
      </c>
      <c r="I1846" s="608" t="s">
        <v>7932</v>
      </c>
      <c r="J1846" s="610"/>
    </row>
    <row r="1847" spans="1:10" ht="72">
      <c r="A1847" s="607" t="s">
        <v>7825</v>
      </c>
      <c r="B1847" s="608"/>
      <c r="C1847" s="608" t="s">
        <v>7834</v>
      </c>
      <c r="D1847" s="608" t="s">
        <v>7835</v>
      </c>
      <c r="E1847" s="609" t="s">
        <v>7933</v>
      </c>
      <c r="F1847" s="608" t="s">
        <v>7934</v>
      </c>
      <c r="G1847" s="608" t="s">
        <v>7935</v>
      </c>
      <c r="H1847" s="608" t="s">
        <v>7936</v>
      </c>
      <c r="I1847" s="608" t="s">
        <v>6599</v>
      </c>
      <c r="J1847" s="610"/>
    </row>
    <row r="1848" spans="1:10" ht="60">
      <c r="A1848" s="607" t="s">
        <v>7825</v>
      </c>
      <c r="B1848" s="608"/>
      <c r="C1848" s="608" t="s">
        <v>7834</v>
      </c>
      <c r="D1848" s="608" t="s">
        <v>7835</v>
      </c>
      <c r="E1848" s="609" t="s">
        <v>7937</v>
      </c>
      <c r="F1848" s="608" t="s">
        <v>7938</v>
      </c>
      <c r="G1848" s="608" t="s">
        <v>7939</v>
      </c>
      <c r="H1848" s="608" t="s">
        <v>3628</v>
      </c>
      <c r="I1848" s="608" t="s">
        <v>7940</v>
      </c>
      <c r="J1848" s="610"/>
    </row>
    <row r="1849" spans="1:10" ht="60">
      <c r="A1849" s="607" t="s">
        <v>7825</v>
      </c>
      <c r="B1849" s="608"/>
      <c r="C1849" s="608" t="s">
        <v>7834</v>
      </c>
      <c r="D1849" s="608" t="s">
        <v>7835</v>
      </c>
      <c r="E1849" s="609" t="s">
        <v>7941</v>
      </c>
      <c r="F1849" s="608" t="s">
        <v>7942</v>
      </c>
      <c r="G1849" s="608" t="s">
        <v>7943</v>
      </c>
      <c r="H1849" s="608" t="s">
        <v>2586</v>
      </c>
      <c r="I1849" s="608" t="s">
        <v>3877</v>
      </c>
      <c r="J1849" s="610"/>
    </row>
    <row r="1850" spans="1:10" ht="60">
      <c r="A1850" s="607" t="s">
        <v>7825</v>
      </c>
      <c r="B1850" s="608"/>
      <c r="C1850" s="608" t="s">
        <v>7834</v>
      </c>
      <c r="D1850" s="608" t="s">
        <v>7835</v>
      </c>
      <c r="E1850" s="609" t="s">
        <v>7944</v>
      </c>
      <c r="F1850" s="608" t="s">
        <v>7945</v>
      </c>
      <c r="G1850" s="608" t="s">
        <v>7946</v>
      </c>
      <c r="H1850" s="608" t="s">
        <v>7947</v>
      </c>
      <c r="I1850" s="608" t="s">
        <v>6502</v>
      </c>
      <c r="J1850" s="610"/>
    </row>
    <row r="1851" spans="1:10" ht="60">
      <c r="A1851" s="607" t="s">
        <v>7825</v>
      </c>
      <c r="B1851" s="608"/>
      <c r="C1851" s="608" t="s">
        <v>7834</v>
      </c>
      <c r="D1851" s="608" t="s">
        <v>7835</v>
      </c>
      <c r="E1851" s="609" t="s">
        <v>7948</v>
      </c>
      <c r="F1851" s="608" t="s">
        <v>7949</v>
      </c>
      <c r="G1851" s="608"/>
      <c r="H1851" s="608"/>
      <c r="I1851" s="608"/>
      <c r="J1851" s="610"/>
    </row>
    <row r="1852" spans="1:10" ht="60">
      <c r="A1852" s="607" t="s">
        <v>7825</v>
      </c>
      <c r="B1852" s="608"/>
      <c r="C1852" s="608" t="s">
        <v>7834</v>
      </c>
      <c r="D1852" s="608" t="s">
        <v>7835</v>
      </c>
      <c r="E1852" s="609" t="s">
        <v>7950</v>
      </c>
      <c r="F1852" s="608" t="s">
        <v>7951</v>
      </c>
      <c r="G1852" s="608" t="s">
        <v>3979</v>
      </c>
      <c r="H1852" s="608" t="s">
        <v>2051</v>
      </c>
      <c r="I1852" s="608" t="s">
        <v>7952</v>
      </c>
      <c r="J1852" s="610"/>
    </row>
    <row r="1853" spans="1:10" ht="60">
      <c r="A1853" s="607" t="s">
        <v>7825</v>
      </c>
      <c r="B1853" s="608"/>
      <c r="C1853" s="608" t="s">
        <v>7834</v>
      </c>
      <c r="D1853" s="608" t="s">
        <v>7835</v>
      </c>
      <c r="E1853" s="609" t="s">
        <v>7953</v>
      </c>
      <c r="F1853" s="608" t="s">
        <v>7954</v>
      </c>
      <c r="G1853" s="608"/>
      <c r="H1853" s="608"/>
      <c r="I1853" s="608"/>
      <c r="J1853" s="610"/>
    </row>
    <row r="1854" spans="1:10" ht="60">
      <c r="A1854" s="607" t="s">
        <v>7825</v>
      </c>
      <c r="B1854" s="608"/>
      <c r="C1854" s="608" t="s">
        <v>7834</v>
      </c>
      <c r="D1854" s="608" t="s">
        <v>7835</v>
      </c>
      <c r="E1854" s="609" t="s">
        <v>7955</v>
      </c>
      <c r="F1854" s="608" t="s">
        <v>7956</v>
      </c>
      <c r="G1854" s="608" t="s">
        <v>3162</v>
      </c>
      <c r="H1854" s="608" t="s">
        <v>6450</v>
      </c>
      <c r="I1854" s="608" t="s">
        <v>7922</v>
      </c>
      <c r="J1854" s="610"/>
    </row>
    <row r="1855" spans="1:10" ht="60">
      <c r="A1855" s="607" t="s">
        <v>7825</v>
      </c>
      <c r="B1855" s="608"/>
      <c r="C1855" s="608" t="s">
        <v>7834</v>
      </c>
      <c r="D1855" s="608" t="s">
        <v>7835</v>
      </c>
      <c r="E1855" s="609" t="s">
        <v>7957</v>
      </c>
      <c r="F1855" s="608" t="s">
        <v>7958</v>
      </c>
      <c r="G1855" s="608" t="s">
        <v>5842</v>
      </c>
      <c r="H1855" s="608" t="s">
        <v>7959</v>
      </c>
      <c r="I1855" s="608" t="s">
        <v>7960</v>
      </c>
      <c r="J1855" s="610"/>
    </row>
    <row r="1856" spans="1:10" ht="60">
      <c r="A1856" s="607" t="s">
        <v>7825</v>
      </c>
      <c r="B1856" s="608"/>
      <c r="C1856" s="608" t="s">
        <v>7834</v>
      </c>
      <c r="D1856" s="608" t="s">
        <v>7835</v>
      </c>
      <c r="E1856" s="609" t="s">
        <v>7961</v>
      </c>
      <c r="F1856" s="608" t="s">
        <v>7962</v>
      </c>
      <c r="G1856" s="608" t="s">
        <v>6878</v>
      </c>
      <c r="H1856" s="608" t="s">
        <v>7159</v>
      </c>
      <c r="I1856" s="608" t="s">
        <v>1868</v>
      </c>
      <c r="J1856" s="610"/>
    </row>
    <row r="1857" spans="1:10" ht="60">
      <c r="A1857" s="607" t="s">
        <v>7825</v>
      </c>
      <c r="B1857" s="608"/>
      <c r="C1857" s="608" t="s">
        <v>7834</v>
      </c>
      <c r="D1857" s="608" t="s">
        <v>7835</v>
      </c>
      <c r="E1857" s="609" t="s">
        <v>7963</v>
      </c>
      <c r="F1857" s="608" t="s">
        <v>7964</v>
      </c>
      <c r="G1857" s="608" t="s">
        <v>7965</v>
      </c>
      <c r="H1857" s="608" t="s">
        <v>1953</v>
      </c>
      <c r="I1857" s="608" t="s">
        <v>7966</v>
      </c>
      <c r="J1857" s="610"/>
    </row>
    <row r="1858" spans="1:10" ht="60">
      <c r="A1858" s="607" t="s">
        <v>7825</v>
      </c>
      <c r="B1858" s="608"/>
      <c r="C1858" s="608" t="s">
        <v>7834</v>
      </c>
      <c r="D1858" s="608" t="s">
        <v>7835</v>
      </c>
      <c r="E1858" s="609" t="s">
        <v>7967</v>
      </c>
      <c r="F1858" s="608" t="s">
        <v>7968</v>
      </c>
      <c r="G1858" s="608" t="s">
        <v>7969</v>
      </c>
      <c r="H1858" s="608" t="s">
        <v>2485</v>
      </c>
      <c r="I1858" s="608" t="s">
        <v>7970</v>
      </c>
      <c r="J1858" s="610"/>
    </row>
    <row r="1859" spans="1:10" ht="60">
      <c r="A1859" s="607" t="s">
        <v>7825</v>
      </c>
      <c r="B1859" s="608"/>
      <c r="C1859" s="608" t="s">
        <v>7834</v>
      </c>
      <c r="D1859" s="608" t="s">
        <v>7835</v>
      </c>
      <c r="E1859" s="609" t="s">
        <v>7971</v>
      </c>
      <c r="F1859" s="608" t="s">
        <v>7972</v>
      </c>
      <c r="G1859" s="608"/>
      <c r="H1859" s="608"/>
      <c r="I1859" s="608"/>
      <c r="J1859" s="610"/>
    </row>
    <row r="1860" spans="1:10" ht="60">
      <c r="A1860" s="607" t="s">
        <v>7825</v>
      </c>
      <c r="B1860" s="608"/>
      <c r="C1860" s="608" t="s">
        <v>7834</v>
      </c>
      <c r="D1860" s="608" t="s">
        <v>7835</v>
      </c>
      <c r="E1860" s="609" t="s">
        <v>7973</v>
      </c>
      <c r="F1860" s="608" t="s">
        <v>7974</v>
      </c>
      <c r="G1860" s="608" t="s">
        <v>7975</v>
      </c>
      <c r="H1860" s="608" t="s">
        <v>2135</v>
      </c>
      <c r="I1860" s="608" t="s">
        <v>7976</v>
      </c>
      <c r="J1860" s="610"/>
    </row>
    <row r="1861" spans="1:10" ht="60">
      <c r="A1861" s="607" t="s">
        <v>7825</v>
      </c>
      <c r="B1861" s="608"/>
      <c r="C1861" s="608" t="s">
        <v>7834</v>
      </c>
      <c r="D1861" s="608" t="s">
        <v>7835</v>
      </c>
      <c r="E1861" s="609" t="s">
        <v>7977</v>
      </c>
      <c r="F1861" s="608" t="s">
        <v>7978</v>
      </c>
      <c r="G1861" s="608"/>
      <c r="H1861" s="608"/>
      <c r="I1861" s="608"/>
      <c r="J1861" s="610"/>
    </row>
    <row r="1862" spans="1:10" ht="60">
      <c r="A1862" s="607" t="s">
        <v>7825</v>
      </c>
      <c r="B1862" s="608"/>
      <c r="C1862" s="608" t="s">
        <v>7834</v>
      </c>
      <c r="D1862" s="608" t="s">
        <v>7835</v>
      </c>
      <c r="E1862" s="609" t="s">
        <v>7979</v>
      </c>
      <c r="F1862" s="608" t="s">
        <v>7980</v>
      </c>
      <c r="G1862" s="608" t="s">
        <v>7981</v>
      </c>
      <c r="H1862" s="608" t="s">
        <v>7238</v>
      </c>
      <c r="I1862" s="608" t="s">
        <v>2178</v>
      </c>
      <c r="J1862" s="610"/>
    </row>
    <row r="1863" spans="1:10" ht="60">
      <c r="A1863" s="607" t="s">
        <v>7825</v>
      </c>
      <c r="B1863" s="608"/>
      <c r="C1863" s="608" t="s">
        <v>7834</v>
      </c>
      <c r="D1863" s="608" t="s">
        <v>7835</v>
      </c>
      <c r="E1863" s="609" t="s">
        <v>7982</v>
      </c>
      <c r="F1863" s="608" t="s">
        <v>7983</v>
      </c>
      <c r="G1863" s="608" t="s">
        <v>7984</v>
      </c>
      <c r="H1863" s="608" t="s">
        <v>3103</v>
      </c>
      <c r="I1863" s="608" t="s">
        <v>7922</v>
      </c>
      <c r="J1863" s="610"/>
    </row>
    <row r="1864" spans="1:10" ht="60">
      <c r="A1864" s="607" t="s">
        <v>7825</v>
      </c>
      <c r="B1864" s="608"/>
      <c r="C1864" s="608" t="s">
        <v>7834</v>
      </c>
      <c r="D1864" s="608" t="s">
        <v>7835</v>
      </c>
      <c r="E1864" s="609" t="s">
        <v>7985</v>
      </c>
      <c r="F1864" s="608" t="s">
        <v>7986</v>
      </c>
      <c r="G1864" s="608" t="s">
        <v>7987</v>
      </c>
      <c r="H1864" s="608" t="s">
        <v>7988</v>
      </c>
      <c r="I1864" s="608" t="s">
        <v>7989</v>
      </c>
      <c r="J1864" s="610"/>
    </row>
    <row r="1865" spans="1:10" ht="60">
      <c r="A1865" s="607" t="s">
        <v>7825</v>
      </c>
      <c r="B1865" s="608"/>
      <c r="C1865" s="608" t="s">
        <v>7834</v>
      </c>
      <c r="D1865" s="608" t="s">
        <v>7835</v>
      </c>
      <c r="E1865" s="609" t="s">
        <v>7990</v>
      </c>
      <c r="F1865" s="608" t="s">
        <v>7991</v>
      </c>
      <c r="G1865" s="608" t="s">
        <v>7992</v>
      </c>
      <c r="H1865" s="608" t="s">
        <v>5747</v>
      </c>
      <c r="I1865" s="608" t="s">
        <v>7993</v>
      </c>
      <c r="J1865" s="610"/>
    </row>
    <row r="1866" spans="1:10" ht="60">
      <c r="A1866" s="607" t="s">
        <v>7825</v>
      </c>
      <c r="B1866" s="608"/>
      <c r="C1866" s="608" t="s">
        <v>7834</v>
      </c>
      <c r="D1866" s="608" t="s">
        <v>7835</v>
      </c>
      <c r="E1866" s="609" t="s">
        <v>7994</v>
      </c>
      <c r="F1866" s="608" t="s">
        <v>7995</v>
      </c>
      <c r="G1866" s="608" t="s">
        <v>7996</v>
      </c>
      <c r="H1866" s="608" t="s">
        <v>7997</v>
      </c>
      <c r="I1866" s="608" t="s">
        <v>6562</v>
      </c>
      <c r="J1866" s="610"/>
    </row>
    <row r="1867" spans="1:10" ht="72">
      <c r="A1867" s="607" t="s">
        <v>7825</v>
      </c>
      <c r="B1867" s="608"/>
      <c r="C1867" s="608" t="s">
        <v>7834</v>
      </c>
      <c r="D1867" s="608" t="s">
        <v>7835</v>
      </c>
      <c r="E1867" s="609" t="s">
        <v>7998</v>
      </c>
      <c r="F1867" s="608" t="s">
        <v>7999</v>
      </c>
      <c r="G1867" s="608" t="s">
        <v>8000</v>
      </c>
      <c r="H1867" s="608" t="s">
        <v>8001</v>
      </c>
      <c r="I1867" s="608" t="s">
        <v>8002</v>
      </c>
      <c r="J1867" s="610"/>
    </row>
    <row r="1868" spans="1:10" ht="60">
      <c r="A1868" s="607" t="s">
        <v>7825</v>
      </c>
      <c r="B1868" s="608"/>
      <c r="C1868" s="608" t="s">
        <v>7834</v>
      </c>
      <c r="D1868" s="608" t="s">
        <v>7835</v>
      </c>
      <c r="E1868" s="609" t="s">
        <v>8003</v>
      </c>
      <c r="F1868" s="608" t="s">
        <v>8004</v>
      </c>
      <c r="G1868" s="608" t="s">
        <v>6536</v>
      </c>
      <c r="H1868" s="608" t="s">
        <v>7884</v>
      </c>
      <c r="I1868" s="608" t="s">
        <v>2489</v>
      </c>
      <c r="J1868" s="610"/>
    </row>
    <row r="1869" spans="1:10" ht="60">
      <c r="A1869" s="607" t="s">
        <v>7825</v>
      </c>
      <c r="B1869" s="608"/>
      <c r="C1869" s="608" t="s">
        <v>7834</v>
      </c>
      <c r="D1869" s="608" t="s">
        <v>7835</v>
      </c>
      <c r="E1869" s="609" t="s">
        <v>8005</v>
      </c>
      <c r="F1869" s="608" t="s">
        <v>8006</v>
      </c>
      <c r="G1869" s="608" t="s">
        <v>3162</v>
      </c>
      <c r="H1869" s="608" t="s">
        <v>6916</v>
      </c>
      <c r="I1869" s="608" t="s">
        <v>8007</v>
      </c>
      <c r="J1869" s="610"/>
    </row>
    <row r="1870" spans="1:10" ht="60">
      <c r="A1870" s="607" t="s">
        <v>7825</v>
      </c>
      <c r="B1870" s="608"/>
      <c r="C1870" s="608" t="s">
        <v>7834</v>
      </c>
      <c r="D1870" s="608" t="s">
        <v>7835</v>
      </c>
      <c r="E1870" s="609" t="s">
        <v>8008</v>
      </c>
      <c r="F1870" s="608" t="s">
        <v>8009</v>
      </c>
      <c r="G1870" s="608" t="s">
        <v>2070</v>
      </c>
      <c r="H1870" s="608" t="s">
        <v>2869</v>
      </c>
      <c r="I1870" s="608" t="s">
        <v>8010</v>
      </c>
      <c r="J1870" s="610"/>
    </row>
    <row r="1871" spans="1:10" ht="60">
      <c r="A1871" s="607" t="s">
        <v>7825</v>
      </c>
      <c r="B1871" s="608"/>
      <c r="C1871" s="608" t="s">
        <v>7834</v>
      </c>
      <c r="D1871" s="608" t="s">
        <v>7835</v>
      </c>
      <c r="E1871" s="609" t="s">
        <v>8011</v>
      </c>
      <c r="F1871" s="608" t="s">
        <v>8012</v>
      </c>
      <c r="G1871" s="608" t="s">
        <v>6338</v>
      </c>
      <c r="H1871" s="608" t="s">
        <v>2682</v>
      </c>
      <c r="I1871" s="608" t="s">
        <v>1839</v>
      </c>
      <c r="J1871" s="610"/>
    </row>
    <row r="1872" spans="1:10" ht="60">
      <c r="A1872" s="607" t="s">
        <v>7825</v>
      </c>
      <c r="B1872" s="608"/>
      <c r="C1872" s="608" t="s">
        <v>7834</v>
      </c>
      <c r="D1872" s="608" t="s">
        <v>7835</v>
      </c>
      <c r="E1872" s="609" t="s">
        <v>8013</v>
      </c>
      <c r="F1872" s="608" t="s">
        <v>8014</v>
      </c>
      <c r="G1872" s="608" t="s">
        <v>2971</v>
      </c>
      <c r="H1872" s="608" t="s">
        <v>8015</v>
      </c>
      <c r="I1872" s="608" t="s">
        <v>8016</v>
      </c>
      <c r="J1872" s="610"/>
    </row>
    <row r="1873" spans="1:10" ht="60">
      <c r="A1873" s="607" t="s">
        <v>7825</v>
      </c>
      <c r="B1873" s="608"/>
      <c r="C1873" s="608" t="s">
        <v>7834</v>
      </c>
      <c r="D1873" s="608" t="s">
        <v>7835</v>
      </c>
      <c r="E1873" s="609" t="s">
        <v>8017</v>
      </c>
      <c r="F1873" s="608" t="s">
        <v>8018</v>
      </c>
      <c r="G1873" s="608" t="s">
        <v>5827</v>
      </c>
      <c r="H1873" s="608" t="s">
        <v>1104</v>
      </c>
      <c r="I1873" s="608" t="s">
        <v>6738</v>
      </c>
      <c r="J1873" s="610"/>
    </row>
    <row r="1874" spans="1:10" ht="60">
      <c r="A1874" s="607" t="s">
        <v>7825</v>
      </c>
      <c r="B1874" s="608"/>
      <c r="C1874" s="608" t="s">
        <v>7834</v>
      </c>
      <c r="D1874" s="608" t="s">
        <v>7835</v>
      </c>
      <c r="E1874" s="609" t="s">
        <v>8019</v>
      </c>
      <c r="F1874" s="608" t="s">
        <v>8020</v>
      </c>
      <c r="G1874" s="608" t="s">
        <v>5991</v>
      </c>
      <c r="H1874" s="608" t="s">
        <v>6611</v>
      </c>
      <c r="I1874" s="608" t="s">
        <v>8021</v>
      </c>
      <c r="J1874" s="610"/>
    </row>
    <row r="1875" spans="1:10" ht="60">
      <c r="A1875" s="607" t="s">
        <v>7825</v>
      </c>
      <c r="B1875" s="608"/>
      <c r="C1875" s="608" t="s">
        <v>7834</v>
      </c>
      <c r="D1875" s="608" t="s">
        <v>7835</v>
      </c>
      <c r="E1875" s="609" t="s">
        <v>8022</v>
      </c>
      <c r="F1875" s="608" t="s">
        <v>8023</v>
      </c>
      <c r="G1875" s="608" t="s">
        <v>1193</v>
      </c>
      <c r="H1875" s="608" t="s">
        <v>8024</v>
      </c>
      <c r="I1875" s="608" t="s">
        <v>2491</v>
      </c>
      <c r="J1875" s="610"/>
    </row>
    <row r="1876" spans="1:10" ht="60">
      <c r="A1876" s="607" t="s">
        <v>7825</v>
      </c>
      <c r="B1876" s="608"/>
      <c r="C1876" s="608" t="s">
        <v>7834</v>
      </c>
      <c r="D1876" s="608" t="s">
        <v>7835</v>
      </c>
      <c r="E1876" s="609" t="s">
        <v>8025</v>
      </c>
      <c r="F1876" s="608" t="s">
        <v>8026</v>
      </c>
      <c r="G1876" s="608" t="s">
        <v>2944</v>
      </c>
      <c r="H1876" s="608" t="s">
        <v>1963</v>
      </c>
      <c r="I1876" s="608" t="s">
        <v>8027</v>
      </c>
      <c r="J1876" s="610"/>
    </row>
    <row r="1877" spans="1:10" ht="60">
      <c r="A1877" s="607" t="s">
        <v>7825</v>
      </c>
      <c r="B1877" s="608"/>
      <c r="C1877" s="608" t="s">
        <v>7834</v>
      </c>
      <c r="D1877" s="608" t="s">
        <v>7835</v>
      </c>
      <c r="E1877" s="609" t="s">
        <v>8028</v>
      </c>
      <c r="F1877" s="608" t="s">
        <v>8029</v>
      </c>
      <c r="G1877" s="608" t="s">
        <v>8030</v>
      </c>
      <c r="H1877" s="608" t="s">
        <v>8031</v>
      </c>
      <c r="I1877" s="608" t="s">
        <v>8032</v>
      </c>
      <c r="J1877" s="610"/>
    </row>
    <row r="1878" spans="1:10" ht="72">
      <c r="A1878" s="607" t="s">
        <v>7825</v>
      </c>
      <c r="B1878" s="608"/>
      <c r="C1878" s="608" t="s">
        <v>7834</v>
      </c>
      <c r="D1878" s="608" t="s">
        <v>7835</v>
      </c>
      <c r="E1878" s="609" t="s">
        <v>8033</v>
      </c>
      <c r="F1878" s="608" t="s">
        <v>8034</v>
      </c>
      <c r="G1878" s="608" t="s">
        <v>8035</v>
      </c>
      <c r="H1878" s="608" t="s">
        <v>8036</v>
      </c>
      <c r="I1878" s="608" t="s">
        <v>1868</v>
      </c>
      <c r="J1878" s="610"/>
    </row>
    <row r="1879" spans="1:10" ht="60">
      <c r="A1879" s="607" t="s">
        <v>7825</v>
      </c>
      <c r="B1879" s="608"/>
      <c r="C1879" s="608" t="s">
        <v>7834</v>
      </c>
      <c r="D1879" s="608" t="s">
        <v>7835</v>
      </c>
      <c r="E1879" s="609" t="s">
        <v>8037</v>
      </c>
      <c r="F1879" s="608" t="s">
        <v>8038</v>
      </c>
      <c r="G1879" s="608" t="s">
        <v>8039</v>
      </c>
      <c r="H1879" s="608" t="s">
        <v>1402</v>
      </c>
      <c r="I1879" s="608" t="s">
        <v>1135</v>
      </c>
      <c r="J1879" s="610"/>
    </row>
    <row r="1880" spans="1:10" ht="72">
      <c r="A1880" s="607" t="s">
        <v>7825</v>
      </c>
      <c r="B1880" s="608"/>
      <c r="C1880" s="608" t="s">
        <v>7834</v>
      </c>
      <c r="D1880" s="608" t="s">
        <v>7835</v>
      </c>
      <c r="E1880" s="609" t="s">
        <v>8040</v>
      </c>
      <c r="F1880" s="608" t="s">
        <v>8041</v>
      </c>
      <c r="G1880" s="608"/>
      <c r="H1880" s="608"/>
      <c r="I1880" s="608"/>
      <c r="J1880" s="610"/>
    </row>
    <row r="1881" spans="1:10" ht="60">
      <c r="A1881" s="607" t="s">
        <v>7825</v>
      </c>
      <c r="B1881" s="608"/>
      <c r="C1881" s="608" t="s">
        <v>7834</v>
      </c>
      <c r="D1881" s="608" t="s">
        <v>7835</v>
      </c>
      <c r="E1881" s="609" t="s">
        <v>8042</v>
      </c>
      <c r="F1881" s="608" t="s">
        <v>8043</v>
      </c>
      <c r="G1881" s="608" t="s">
        <v>8044</v>
      </c>
      <c r="H1881" s="608" t="s">
        <v>1979</v>
      </c>
      <c r="I1881" s="608" t="s">
        <v>3298</v>
      </c>
      <c r="J1881" s="610"/>
    </row>
    <row r="1882" spans="1:10" ht="60">
      <c r="A1882" s="607" t="s">
        <v>7825</v>
      </c>
      <c r="B1882" s="608"/>
      <c r="C1882" s="608" t="s">
        <v>7834</v>
      </c>
      <c r="D1882" s="608" t="s">
        <v>7835</v>
      </c>
      <c r="E1882" s="609" t="s">
        <v>8045</v>
      </c>
      <c r="F1882" s="608" t="s">
        <v>8046</v>
      </c>
      <c r="G1882" s="608" t="s">
        <v>8047</v>
      </c>
      <c r="H1882" s="608" t="s">
        <v>2135</v>
      </c>
      <c r="I1882" s="608" t="s">
        <v>8048</v>
      </c>
      <c r="J1882" s="610"/>
    </row>
    <row r="1883" spans="1:10" ht="60">
      <c r="A1883" s="607" t="s">
        <v>7825</v>
      </c>
      <c r="B1883" s="608"/>
      <c r="C1883" s="608" t="s">
        <v>7834</v>
      </c>
      <c r="D1883" s="608" t="s">
        <v>7835</v>
      </c>
      <c r="E1883" s="609" t="s">
        <v>8049</v>
      </c>
      <c r="F1883" s="608" t="s">
        <v>8050</v>
      </c>
      <c r="G1883" s="608" t="s">
        <v>8051</v>
      </c>
      <c r="H1883" s="608" t="s">
        <v>2952</v>
      </c>
      <c r="I1883" s="608" t="s">
        <v>1034</v>
      </c>
      <c r="J1883" s="610"/>
    </row>
    <row r="1884" spans="1:10" ht="60">
      <c r="A1884" s="607" t="s">
        <v>7825</v>
      </c>
      <c r="B1884" s="608"/>
      <c r="C1884" s="608" t="s">
        <v>7834</v>
      </c>
      <c r="D1884" s="608" t="s">
        <v>7835</v>
      </c>
      <c r="E1884" s="609" t="s">
        <v>8052</v>
      </c>
      <c r="F1884" s="608" t="s">
        <v>8053</v>
      </c>
      <c r="G1884" s="608" t="s">
        <v>8054</v>
      </c>
      <c r="H1884" s="608" t="s">
        <v>7117</v>
      </c>
      <c r="I1884" s="608" t="s">
        <v>8055</v>
      </c>
      <c r="J1884" s="610"/>
    </row>
    <row r="1885" spans="1:10" ht="72">
      <c r="A1885" s="607" t="s">
        <v>7825</v>
      </c>
      <c r="B1885" s="608"/>
      <c r="C1885" s="608" t="s">
        <v>7834</v>
      </c>
      <c r="D1885" s="608" t="s">
        <v>7835</v>
      </c>
      <c r="E1885" s="609" t="s">
        <v>8056</v>
      </c>
      <c r="F1885" s="608" t="s">
        <v>8057</v>
      </c>
      <c r="G1885" s="608" t="s">
        <v>5897</v>
      </c>
      <c r="H1885" s="608" t="s">
        <v>7159</v>
      </c>
      <c r="I1885" s="608" t="s">
        <v>8048</v>
      </c>
      <c r="J1885" s="610"/>
    </row>
    <row r="1886" spans="1:10" ht="60">
      <c r="A1886" s="607" t="s">
        <v>7825</v>
      </c>
      <c r="B1886" s="608"/>
      <c r="C1886" s="608" t="s">
        <v>7834</v>
      </c>
      <c r="D1886" s="608" t="s">
        <v>7835</v>
      </c>
      <c r="E1886" s="609" t="s">
        <v>8058</v>
      </c>
      <c r="F1886" s="608" t="s">
        <v>8059</v>
      </c>
      <c r="G1886" s="608" t="s">
        <v>8060</v>
      </c>
      <c r="H1886" s="608" t="s">
        <v>8061</v>
      </c>
      <c r="I1886" s="608" t="s">
        <v>8062</v>
      </c>
      <c r="J1886" s="610"/>
    </row>
    <row r="1887" spans="1:10" ht="60">
      <c r="A1887" s="607" t="s">
        <v>7825</v>
      </c>
      <c r="B1887" s="608"/>
      <c r="C1887" s="608" t="s">
        <v>7834</v>
      </c>
      <c r="D1887" s="608" t="s">
        <v>7835</v>
      </c>
      <c r="E1887" s="609" t="s">
        <v>8063</v>
      </c>
      <c r="F1887" s="608" t="s">
        <v>8064</v>
      </c>
      <c r="G1887" s="608" t="s">
        <v>5912</v>
      </c>
      <c r="H1887" s="608" t="s">
        <v>1904</v>
      </c>
      <c r="I1887" s="608" t="s">
        <v>8065</v>
      </c>
      <c r="J1887" s="610"/>
    </row>
    <row r="1888" spans="1:10" ht="72">
      <c r="A1888" s="607" t="s">
        <v>7825</v>
      </c>
      <c r="B1888" s="608"/>
      <c r="C1888" s="608" t="s">
        <v>7834</v>
      </c>
      <c r="D1888" s="608" t="s">
        <v>7835</v>
      </c>
      <c r="E1888" s="609" t="s">
        <v>8066</v>
      </c>
      <c r="F1888" s="608" t="s">
        <v>8067</v>
      </c>
      <c r="G1888" s="608"/>
      <c r="H1888" s="608"/>
      <c r="I1888" s="608"/>
      <c r="J1888" s="610"/>
    </row>
    <row r="1889" spans="1:10" ht="60">
      <c r="A1889" s="607" t="s">
        <v>7825</v>
      </c>
      <c r="B1889" s="608"/>
      <c r="C1889" s="608" t="s">
        <v>7834</v>
      </c>
      <c r="D1889" s="608" t="s">
        <v>7835</v>
      </c>
      <c r="E1889" s="609" t="s">
        <v>8068</v>
      </c>
      <c r="F1889" s="608" t="s">
        <v>8069</v>
      </c>
      <c r="G1889" s="608"/>
      <c r="H1889" s="608"/>
      <c r="I1889" s="608"/>
      <c r="J1889" s="610"/>
    </row>
    <row r="1890" spans="1:10" ht="60">
      <c r="A1890" s="607" t="s">
        <v>7825</v>
      </c>
      <c r="B1890" s="608"/>
      <c r="C1890" s="608" t="s">
        <v>7834</v>
      </c>
      <c r="D1890" s="608" t="s">
        <v>7835</v>
      </c>
      <c r="E1890" s="609" t="s">
        <v>8070</v>
      </c>
      <c r="F1890" s="608" t="s">
        <v>8071</v>
      </c>
      <c r="G1890" s="608" t="s">
        <v>8072</v>
      </c>
      <c r="H1890" s="608" t="s">
        <v>920</v>
      </c>
      <c r="I1890" s="608" t="s">
        <v>2618</v>
      </c>
      <c r="J1890" s="610"/>
    </row>
    <row r="1891" spans="1:10" ht="60">
      <c r="A1891" s="607" t="s">
        <v>7825</v>
      </c>
      <c r="B1891" s="608"/>
      <c r="C1891" s="608" t="s">
        <v>7834</v>
      </c>
      <c r="D1891" s="608" t="s">
        <v>7835</v>
      </c>
      <c r="E1891" s="609" t="s">
        <v>8073</v>
      </c>
      <c r="F1891" s="608" t="s">
        <v>8074</v>
      </c>
      <c r="G1891" s="608" t="s">
        <v>8075</v>
      </c>
      <c r="H1891" s="608" t="s">
        <v>8076</v>
      </c>
      <c r="I1891" s="608" t="s">
        <v>8007</v>
      </c>
      <c r="J1891" s="610"/>
    </row>
    <row r="1892" spans="1:10" ht="60">
      <c r="A1892" s="607" t="s">
        <v>7825</v>
      </c>
      <c r="B1892" s="608"/>
      <c r="C1892" s="608" t="s">
        <v>7834</v>
      </c>
      <c r="D1892" s="608" t="s">
        <v>7835</v>
      </c>
      <c r="E1892" s="609" t="s">
        <v>8077</v>
      </c>
      <c r="F1892" s="608" t="s">
        <v>8078</v>
      </c>
      <c r="G1892" s="608" t="s">
        <v>8079</v>
      </c>
      <c r="H1892" s="608" t="s">
        <v>8080</v>
      </c>
      <c r="I1892" s="608" t="s">
        <v>8081</v>
      </c>
      <c r="J1892" s="610"/>
    </row>
    <row r="1893" spans="1:10" ht="60">
      <c r="A1893" s="607" t="s">
        <v>7825</v>
      </c>
      <c r="B1893" s="608"/>
      <c r="C1893" s="608" t="s">
        <v>7834</v>
      </c>
      <c r="D1893" s="608" t="s">
        <v>7835</v>
      </c>
      <c r="E1893" s="609" t="s">
        <v>8082</v>
      </c>
      <c r="F1893" s="608" t="s">
        <v>8083</v>
      </c>
      <c r="G1893" s="608" t="s">
        <v>8084</v>
      </c>
      <c r="H1893" s="608" t="s">
        <v>8085</v>
      </c>
      <c r="I1893" s="608" t="s">
        <v>8086</v>
      </c>
      <c r="J1893" s="610"/>
    </row>
    <row r="1894" spans="1:10" ht="60">
      <c r="A1894" s="607" t="s">
        <v>7825</v>
      </c>
      <c r="B1894" s="608"/>
      <c r="C1894" s="608" t="s">
        <v>7834</v>
      </c>
      <c r="D1894" s="608" t="s">
        <v>7835</v>
      </c>
      <c r="E1894" s="609" t="s">
        <v>8087</v>
      </c>
      <c r="F1894" s="608" t="s">
        <v>8088</v>
      </c>
      <c r="G1894" s="608" t="s">
        <v>8089</v>
      </c>
      <c r="H1894" s="608" t="s">
        <v>8090</v>
      </c>
      <c r="I1894" s="608" t="s">
        <v>8091</v>
      </c>
      <c r="J1894" s="610"/>
    </row>
    <row r="1895" spans="1:10" ht="60">
      <c r="A1895" s="607" t="s">
        <v>7825</v>
      </c>
      <c r="B1895" s="608"/>
      <c r="C1895" s="608" t="s">
        <v>7834</v>
      </c>
      <c r="D1895" s="608" t="s">
        <v>7835</v>
      </c>
      <c r="E1895" s="609" t="s">
        <v>8092</v>
      </c>
      <c r="F1895" s="608" t="s">
        <v>8093</v>
      </c>
      <c r="G1895" s="608" t="s">
        <v>3495</v>
      </c>
      <c r="H1895" s="608" t="s">
        <v>2117</v>
      </c>
      <c r="I1895" s="608" t="s">
        <v>1990</v>
      </c>
      <c r="J1895" s="610"/>
    </row>
    <row r="1896" spans="1:10" ht="72">
      <c r="A1896" s="607" t="s">
        <v>7825</v>
      </c>
      <c r="B1896" s="608"/>
      <c r="C1896" s="608" t="s">
        <v>7834</v>
      </c>
      <c r="D1896" s="608" t="s">
        <v>7835</v>
      </c>
      <c r="E1896" s="609" t="s">
        <v>8094</v>
      </c>
      <c r="F1896" s="608" t="s">
        <v>8095</v>
      </c>
      <c r="G1896" s="608"/>
      <c r="H1896" s="608"/>
      <c r="I1896" s="608"/>
      <c r="J1896" s="610"/>
    </row>
    <row r="1897" spans="1:10" ht="132">
      <c r="A1897" s="607" t="s">
        <v>8106</v>
      </c>
      <c r="B1897" s="608">
        <v>127</v>
      </c>
      <c r="C1897" s="608" t="s">
        <v>8117</v>
      </c>
      <c r="D1897" s="608" t="s">
        <v>8118</v>
      </c>
      <c r="E1897" s="609" t="s">
        <v>917</v>
      </c>
      <c r="F1897" s="608" t="s">
        <v>8119</v>
      </c>
      <c r="G1897" s="608" t="s">
        <v>3367</v>
      </c>
      <c r="H1897" s="608" t="s">
        <v>1704</v>
      </c>
      <c r="I1897" s="608" t="s">
        <v>3421</v>
      </c>
      <c r="J1897" s="610" t="s">
        <v>8120</v>
      </c>
    </row>
    <row r="1898" spans="1:10" ht="38.25">
      <c r="A1898" s="607" t="s">
        <v>8106</v>
      </c>
      <c r="B1898" s="608">
        <v>38</v>
      </c>
      <c r="C1898" s="608"/>
      <c r="D1898" s="608"/>
      <c r="E1898" s="609" t="s">
        <v>937</v>
      </c>
      <c r="F1898" s="608" t="s">
        <v>8121</v>
      </c>
      <c r="G1898" s="608" t="s">
        <v>8122</v>
      </c>
      <c r="H1898" s="608" t="s">
        <v>1676</v>
      </c>
      <c r="I1898" s="608" t="s">
        <v>1859</v>
      </c>
      <c r="J1898" s="610" t="s">
        <v>8123</v>
      </c>
    </row>
    <row r="1899" spans="1:10" ht="38.25">
      <c r="A1899" s="607" t="s">
        <v>8106</v>
      </c>
      <c r="B1899" s="608">
        <v>40028</v>
      </c>
      <c r="C1899" s="608"/>
      <c r="D1899" s="608"/>
      <c r="E1899" s="609" t="s">
        <v>936</v>
      </c>
      <c r="F1899" s="608" t="s">
        <v>8124</v>
      </c>
      <c r="G1899" s="608" t="s">
        <v>8122</v>
      </c>
      <c r="H1899" s="608" t="s">
        <v>1676</v>
      </c>
      <c r="I1899" s="608" t="s">
        <v>1859</v>
      </c>
      <c r="J1899" s="610" t="s">
        <v>8125</v>
      </c>
    </row>
    <row r="1900" spans="1:10" ht="96">
      <c r="A1900" s="607" t="s">
        <v>8106</v>
      </c>
      <c r="B1900" s="608">
        <v>351</v>
      </c>
      <c r="C1900" s="608"/>
      <c r="D1900" s="608"/>
      <c r="E1900" s="609" t="s">
        <v>8126</v>
      </c>
      <c r="F1900" s="608" t="s">
        <v>8127</v>
      </c>
      <c r="G1900" s="608" t="s">
        <v>8128</v>
      </c>
      <c r="H1900" s="608" t="s">
        <v>3898</v>
      </c>
      <c r="I1900" s="608" t="s">
        <v>2057</v>
      </c>
      <c r="J1900" s="610" t="s">
        <v>8129</v>
      </c>
    </row>
    <row r="1901" spans="1:10" ht="114.75">
      <c r="A1901" s="607" t="s">
        <v>8136</v>
      </c>
      <c r="B1901" s="608">
        <v>1.1000000000000001</v>
      </c>
      <c r="C1901" s="608" t="s">
        <v>8145</v>
      </c>
      <c r="D1901" s="608" t="s">
        <v>8146</v>
      </c>
      <c r="E1901" s="609" t="s">
        <v>8147</v>
      </c>
      <c r="F1901" s="608" t="s">
        <v>8148</v>
      </c>
      <c r="G1901" s="608" t="s">
        <v>8149</v>
      </c>
      <c r="H1901" s="608" t="s">
        <v>6982</v>
      </c>
      <c r="I1901" s="608" t="s">
        <v>8150</v>
      </c>
      <c r="J1901" s="610" t="s">
        <v>8151</v>
      </c>
    </row>
    <row r="1902" spans="1:10" ht="114.75">
      <c r="A1902" s="607" t="s">
        <v>8136</v>
      </c>
      <c r="B1902" s="608">
        <v>1.2</v>
      </c>
      <c r="C1902" s="608" t="s">
        <v>8145</v>
      </c>
      <c r="D1902" s="608" t="s">
        <v>8146</v>
      </c>
      <c r="E1902" s="609" t="s">
        <v>8152</v>
      </c>
      <c r="F1902" s="608" t="s">
        <v>8153</v>
      </c>
      <c r="G1902" s="608" t="s">
        <v>8149</v>
      </c>
      <c r="H1902" s="608" t="s">
        <v>6982</v>
      </c>
      <c r="I1902" s="608" t="s">
        <v>8150</v>
      </c>
      <c r="J1902" s="610" t="s">
        <v>8154</v>
      </c>
    </row>
    <row r="1903" spans="1:10" ht="306">
      <c r="A1903" s="607" t="s">
        <v>8136</v>
      </c>
      <c r="B1903" s="608">
        <v>1.3</v>
      </c>
      <c r="C1903" s="608" t="s">
        <v>8145</v>
      </c>
      <c r="D1903" s="608" t="s">
        <v>8146</v>
      </c>
      <c r="E1903" s="609" t="s">
        <v>8155</v>
      </c>
      <c r="F1903" s="608" t="s">
        <v>8156</v>
      </c>
      <c r="G1903" s="608" t="s">
        <v>8149</v>
      </c>
      <c r="H1903" s="608" t="s">
        <v>6982</v>
      </c>
      <c r="I1903" s="608" t="s">
        <v>8150</v>
      </c>
      <c r="J1903" s="610" t="s">
        <v>8157</v>
      </c>
    </row>
    <row r="1904" spans="1:10" ht="84">
      <c r="A1904" s="607" t="s">
        <v>8158</v>
      </c>
      <c r="B1904" s="608">
        <v>6026</v>
      </c>
      <c r="C1904" s="608" t="s">
        <v>8167</v>
      </c>
      <c r="D1904" s="608" t="s">
        <v>8168</v>
      </c>
      <c r="E1904" s="609" t="s">
        <v>8169</v>
      </c>
      <c r="F1904" s="608" t="s">
        <v>8170</v>
      </c>
      <c r="G1904" s="608" t="s">
        <v>8171</v>
      </c>
      <c r="H1904" s="608" t="s">
        <v>6848</v>
      </c>
      <c r="I1904" s="608" t="s">
        <v>8172</v>
      </c>
      <c r="J1904" s="610" t="s">
        <v>8173</v>
      </c>
    </row>
    <row r="1905" spans="1:10" ht="84">
      <c r="A1905" s="607" t="s">
        <v>8158</v>
      </c>
      <c r="B1905" s="608">
        <v>6010</v>
      </c>
      <c r="C1905" s="608" t="s">
        <v>8167</v>
      </c>
      <c r="D1905" s="608" t="s">
        <v>8168</v>
      </c>
      <c r="E1905" s="609" t="s">
        <v>8174</v>
      </c>
      <c r="F1905" s="608" t="s">
        <v>8170</v>
      </c>
      <c r="G1905" s="608" t="s">
        <v>8175</v>
      </c>
      <c r="H1905" s="608" t="s">
        <v>3524</v>
      </c>
      <c r="I1905" s="608" t="s">
        <v>1566</v>
      </c>
      <c r="J1905" s="610" t="s">
        <v>8176</v>
      </c>
    </row>
    <row r="1906" spans="1:10" ht="84">
      <c r="A1906" s="607" t="s">
        <v>8158</v>
      </c>
      <c r="B1906" s="608">
        <v>6010</v>
      </c>
      <c r="C1906" s="608" t="s">
        <v>8167</v>
      </c>
      <c r="D1906" s="608" t="s">
        <v>8168</v>
      </c>
      <c r="E1906" s="609" t="s">
        <v>7636</v>
      </c>
      <c r="F1906" s="608" t="s">
        <v>8170</v>
      </c>
      <c r="G1906" s="608" t="s">
        <v>8177</v>
      </c>
      <c r="H1906" s="608" t="s">
        <v>1124</v>
      </c>
      <c r="I1906" s="608" t="s">
        <v>1368</v>
      </c>
      <c r="J1906" s="610" t="s">
        <v>8178</v>
      </c>
    </row>
    <row r="1907" spans="1:10" ht="84">
      <c r="A1907" s="607" t="s">
        <v>8158</v>
      </c>
      <c r="B1907" s="608">
        <v>6010</v>
      </c>
      <c r="C1907" s="608" t="s">
        <v>8167</v>
      </c>
      <c r="D1907" s="608" t="s">
        <v>8168</v>
      </c>
      <c r="E1907" s="609" t="s">
        <v>8179</v>
      </c>
      <c r="F1907" s="608" t="s">
        <v>8170</v>
      </c>
      <c r="G1907" s="608" t="s">
        <v>8180</v>
      </c>
      <c r="H1907" s="608" t="s">
        <v>8181</v>
      </c>
      <c r="I1907" s="608" t="s">
        <v>8182</v>
      </c>
      <c r="J1907" s="610">
        <v>89638979159</v>
      </c>
    </row>
    <row r="1908" spans="1:10" ht="84">
      <c r="A1908" s="607" t="s">
        <v>8158</v>
      </c>
      <c r="B1908" s="608">
        <v>6010</v>
      </c>
      <c r="C1908" s="608" t="s">
        <v>8167</v>
      </c>
      <c r="D1908" s="608" t="s">
        <v>8168</v>
      </c>
      <c r="E1908" s="609" t="s">
        <v>8183</v>
      </c>
      <c r="F1908" s="608" t="s">
        <v>8170</v>
      </c>
      <c r="G1908" s="608" t="s">
        <v>8184</v>
      </c>
      <c r="H1908" s="608" t="s">
        <v>8185</v>
      </c>
      <c r="I1908" s="608" t="s">
        <v>1859</v>
      </c>
      <c r="J1908" s="610" t="s">
        <v>8186</v>
      </c>
    </row>
    <row r="1909" spans="1:10" ht="84">
      <c r="A1909" s="607" t="s">
        <v>8158</v>
      </c>
      <c r="B1909" s="608">
        <v>6015</v>
      </c>
      <c r="C1909" s="608" t="s">
        <v>8167</v>
      </c>
      <c r="D1909" s="608" t="s">
        <v>8168</v>
      </c>
      <c r="E1909" s="609" t="s">
        <v>3631</v>
      </c>
      <c r="F1909" s="608" t="s">
        <v>8170</v>
      </c>
      <c r="G1909" s="608" t="s">
        <v>8171</v>
      </c>
      <c r="H1909" s="608" t="s">
        <v>6848</v>
      </c>
      <c r="I1909" s="608" t="s">
        <v>8172</v>
      </c>
      <c r="J1909" s="610" t="s">
        <v>8187</v>
      </c>
    </row>
    <row r="1910" spans="1:10" ht="84">
      <c r="A1910" s="607" t="s">
        <v>8158</v>
      </c>
      <c r="B1910" s="608">
        <v>6016</v>
      </c>
      <c r="C1910" s="608" t="s">
        <v>8167</v>
      </c>
      <c r="D1910" s="608" t="s">
        <v>8168</v>
      </c>
      <c r="E1910" s="609" t="s">
        <v>3638</v>
      </c>
      <c r="F1910" s="608" t="s">
        <v>8170</v>
      </c>
      <c r="G1910" s="608" t="s">
        <v>8184</v>
      </c>
      <c r="H1910" s="608" t="s">
        <v>8185</v>
      </c>
      <c r="I1910" s="608" t="s">
        <v>1859</v>
      </c>
      <c r="J1910" s="610" t="s">
        <v>8188</v>
      </c>
    </row>
    <row r="1911" spans="1:10" ht="84">
      <c r="A1911" s="607" t="s">
        <v>8158</v>
      </c>
      <c r="B1911" s="608">
        <v>6010</v>
      </c>
      <c r="C1911" s="608" t="s">
        <v>8167</v>
      </c>
      <c r="D1911" s="608" t="s">
        <v>8168</v>
      </c>
      <c r="E1911" s="609" t="s">
        <v>8189</v>
      </c>
      <c r="F1911" s="608" t="s">
        <v>8170</v>
      </c>
      <c r="G1911" s="608" t="s">
        <v>8190</v>
      </c>
      <c r="H1911" s="608" t="s">
        <v>4038</v>
      </c>
      <c r="I1911" s="608" t="s">
        <v>8191</v>
      </c>
      <c r="J1911" s="610" t="s">
        <v>8192</v>
      </c>
    </row>
    <row r="1912" spans="1:10" ht="84">
      <c r="A1912" s="607" t="s">
        <v>8158</v>
      </c>
      <c r="B1912" s="608">
        <v>6032</v>
      </c>
      <c r="C1912" s="608" t="s">
        <v>8167</v>
      </c>
      <c r="D1912" s="608" t="s">
        <v>8168</v>
      </c>
      <c r="E1912" s="609" t="s">
        <v>8193</v>
      </c>
      <c r="F1912" s="608" t="s">
        <v>8194</v>
      </c>
      <c r="G1912" s="608" t="s">
        <v>8195</v>
      </c>
      <c r="H1912" s="608" t="s">
        <v>8196</v>
      </c>
      <c r="I1912" s="608" t="s">
        <v>8197</v>
      </c>
      <c r="J1912" s="610">
        <v>89610452625</v>
      </c>
    </row>
    <row r="1913" spans="1:10" ht="84">
      <c r="A1913" s="607" t="s">
        <v>8158</v>
      </c>
      <c r="B1913" s="608">
        <v>6036</v>
      </c>
      <c r="C1913" s="608" t="s">
        <v>8167</v>
      </c>
      <c r="D1913" s="608" t="s">
        <v>8168</v>
      </c>
      <c r="E1913" s="609" t="s">
        <v>8198</v>
      </c>
      <c r="F1913" s="608" t="s">
        <v>8194</v>
      </c>
      <c r="G1913" s="608" t="s">
        <v>8195</v>
      </c>
      <c r="H1913" s="608" t="s">
        <v>8196</v>
      </c>
      <c r="I1913" s="608" t="s">
        <v>8199</v>
      </c>
      <c r="J1913" s="610">
        <v>89610452625</v>
      </c>
    </row>
    <row r="1914" spans="1:10" ht="84">
      <c r="A1914" s="607" t="s">
        <v>8158</v>
      </c>
      <c r="B1914" s="608">
        <v>6011</v>
      </c>
      <c r="C1914" s="608" t="s">
        <v>8167</v>
      </c>
      <c r="D1914" s="608" t="s">
        <v>8168</v>
      </c>
      <c r="E1914" s="609" t="s">
        <v>8200</v>
      </c>
      <c r="F1914" s="608" t="s">
        <v>8201</v>
      </c>
      <c r="G1914" s="608" t="s">
        <v>8202</v>
      </c>
      <c r="H1914" s="608" t="s">
        <v>1809</v>
      </c>
      <c r="I1914" s="608" t="s">
        <v>1095</v>
      </c>
      <c r="J1914" s="610">
        <v>89659369414</v>
      </c>
    </row>
    <row r="1915" spans="1:10" ht="84">
      <c r="A1915" s="607" t="s">
        <v>8158</v>
      </c>
      <c r="B1915" s="608">
        <v>6011</v>
      </c>
      <c r="C1915" s="608" t="s">
        <v>8167</v>
      </c>
      <c r="D1915" s="608" t="s">
        <v>8168</v>
      </c>
      <c r="E1915" s="609" t="s">
        <v>8203</v>
      </c>
      <c r="F1915" s="608" t="s">
        <v>8204</v>
      </c>
      <c r="G1915" s="608" t="s">
        <v>8202</v>
      </c>
      <c r="H1915" s="608" t="s">
        <v>1809</v>
      </c>
      <c r="I1915" s="608" t="s">
        <v>1095</v>
      </c>
      <c r="J1915" s="610">
        <v>89659369414</v>
      </c>
    </row>
    <row r="1916" spans="1:10" ht="84">
      <c r="A1916" s="607" t="s">
        <v>8158</v>
      </c>
      <c r="B1916" s="608">
        <v>6034</v>
      </c>
      <c r="C1916" s="608" t="s">
        <v>8167</v>
      </c>
      <c r="D1916" s="608" t="s">
        <v>8168</v>
      </c>
      <c r="E1916" s="609" t="s">
        <v>8205</v>
      </c>
      <c r="F1916" s="608" t="s">
        <v>8206</v>
      </c>
      <c r="G1916" s="608" t="s">
        <v>8207</v>
      </c>
      <c r="H1916" s="608" t="s">
        <v>1205</v>
      </c>
      <c r="I1916" s="608" t="s">
        <v>1566</v>
      </c>
      <c r="J1916" s="610">
        <v>89875849501</v>
      </c>
    </row>
    <row r="1917" spans="1:10" ht="84">
      <c r="A1917" s="607" t="s">
        <v>8158</v>
      </c>
      <c r="B1917" s="608">
        <v>6034</v>
      </c>
      <c r="C1917" s="608" t="s">
        <v>8167</v>
      </c>
      <c r="D1917" s="608" t="s">
        <v>8168</v>
      </c>
      <c r="E1917" s="609" t="s">
        <v>8208</v>
      </c>
      <c r="F1917" s="608" t="s">
        <v>8209</v>
      </c>
      <c r="G1917" s="608" t="s">
        <v>8207</v>
      </c>
      <c r="H1917" s="608" t="s">
        <v>1205</v>
      </c>
      <c r="I1917" s="608" t="s">
        <v>1566</v>
      </c>
      <c r="J1917" s="610">
        <v>89875849501</v>
      </c>
    </row>
    <row r="1918" spans="1:10" ht="84">
      <c r="A1918" s="607" t="s">
        <v>8158</v>
      </c>
      <c r="B1918" s="608">
        <v>6066</v>
      </c>
      <c r="C1918" s="608" t="s">
        <v>8167</v>
      </c>
      <c r="D1918" s="608" t="s">
        <v>8168</v>
      </c>
      <c r="E1918" s="609" t="s">
        <v>8210</v>
      </c>
      <c r="F1918" s="608" t="s">
        <v>8211</v>
      </c>
      <c r="G1918" s="608" t="s">
        <v>8212</v>
      </c>
      <c r="H1918" s="608" t="s">
        <v>5859</v>
      </c>
      <c r="I1918" s="608" t="s">
        <v>4022</v>
      </c>
      <c r="J1918" s="610" t="s">
        <v>8213</v>
      </c>
    </row>
    <row r="1919" spans="1:10" ht="84">
      <c r="A1919" s="607" t="s">
        <v>8158</v>
      </c>
      <c r="B1919" s="608">
        <v>6011</v>
      </c>
      <c r="C1919" s="608" t="s">
        <v>8167</v>
      </c>
      <c r="D1919" s="608" t="s">
        <v>8168</v>
      </c>
      <c r="E1919" s="609" t="s">
        <v>8214</v>
      </c>
      <c r="F1919" s="608" t="s">
        <v>8215</v>
      </c>
      <c r="G1919" s="608" t="s">
        <v>8216</v>
      </c>
      <c r="H1919" s="608" t="s">
        <v>1293</v>
      </c>
      <c r="I1919" s="608" t="s">
        <v>8217</v>
      </c>
      <c r="J1919" s="610">
        <v>89603941778</v>
      </c>
    </row>
    <row r="1920" spans="1:10" ht="84">
      <c r="A1920" s="607" t="s">
        <v>8158</v>
      </c>
      <c r="B1920" s="608">
        <v>6011</v>
      </c>
      <c r="C1920" s="608" t="s">
        <v>8167</v>
      </c>
      <c r="D1920" s="608" t="s">
        <v>8168</v>
      </c>
      <c r="E1920" s="609" t="s">
        <v>8218</v>
      </c>
      <c r="F1920" s="608" t="s">
        <v>8219</v>
      </c>
      <c r="G1920" s="608" t="s">
        <v>8220</v>
      </c>
      <c r="H1920" s="608" t="s">
        <v>3496</v>
      </c>
      <c r="I1920" s="608" t="s">
        <v>8221</v>
      </c>
      <c r="J1920" s="610">
        <v>89053552950</v>
      </c>
    </row>
    <row r="1921" spans="1:10" ht="84">
      <c r="A1921" s="607" t="s">
        <v>8158</v>
      </c>
      <c r="B1921" s="608">
        <v>6011</v>
      </c>
      <c r="C1921" s="608" t="s">
        <v>8167</v>
      </c>
      <c r="D1921" s="608" t="s">
        <v>8168</v>
      </c>
      <c r="E1921" s="609" t="s">
        <v>8222</v>
      </c>
      <c r="F1921" s="608" t="s">
        <v>8223</v>
      </c>
      <c r="G1921" s="608" t="s">
        <v>8224</v>
      </c>
      <c r="H1921" s="608" t="s">
        <v>1050</v>
      </c>
      <c r="I1921" s="608" t="s">
        <v>1135</v>
      </c>
      <c r="J1921" s="610">
        <v>89625419551</v>
      </c>
    </row>
    <row r="1922" spans="1:10" ht="84">
      <c r="A1922" s="607" t="s">
        <v>8158</v>
      </c>
      <c r="B1922" s="608">
        <v>6011</v>
      </c>
      <c r="C1922" s="608" t="s">
        <v>8167</v>
      </c>
      <c r="D1922" s="608" t="s">
        <v>8168</v>
      </c>
      <c r="E1922" s="609" t="s">
        <v>8225</v>
      </c>
      <c r="F1922" s="608" t="s">
        <v>8226</v>
      </c>
      <c r="G1922" s="608" t="s">
        <v>8227</v>
      </c>
      <c r="H1922" s="608" t="s">
        <v>1676</v>
      </c>
      <c r="I1922" s="608" t="s">
        <v>8228</v>
      </c>
      <c r="J1922" s="610" t="s">
        <v>8229</v>
      </c>
    </row>
    <row r="1923" spans="1:10" ht="84">
      <c r="A1923" s="607" t="s">
        <v>8158</v>
      </c>
      <c r="B1923" s="608">
        <v>6011</v>
      </c>
      <c r="C1923" s="608" t="s">
        <v>8167</v>
      </c>
      <c r="D1923" s="608" t="s">
        <v>8168</v>
      </c>
      <c r="E1923" s="609" t="s">
        <v>8230</v>
      </c>
      <c r="F1923" s="608" t="s">
        <v>8231</v>
      </c>
      <c r="G1923" s="608" t="s">
        <v>8232</v>
      </c>
      <c r="H1923" s="608" t="s">
        <v>8233</v>
      </c>
      <c r="I1923" s="608" t="s">
        <v>7932</v>
      </c>
      <c r="J1923" s="610">
        <v>89613634951</v>
      </c>
    </row>
    <row r="1924" spans="1:10" ht="84">
      <c r="A1924" s="607" t="s">
        <v>8158</v>
      </c>
      <c r="B1924" s="608">
        <v>6011</v>
      </c>
      <c r="C1924" s="608" t="s">
        <v>8167</v>
      </c>
      <c r="D1924" s="608" t="s">
        <v>8168</v>
      </c>
      <c r="E1924" s="609" t="s">
        <v>8234</v>
      </c>
      <c r="F1924" s="608" t="s">
        <v>8235</v>
      </c>
      <c r="G1924" s="608" t="s">
        <v>1973</v>
      </c>
      <c r="H1924" s="608" t="s">
        <v>8236</v>
      </c>
      <c r="I1924" s="608" t="s">
        <v>8237</v>
      </c>
      <c r="J1924" s="610">
        <v>89061030921</v>
      </c>
    </row>
    <row r="1925" spans="1:10" ht="84">
      <c r="A1925" s="607" t="s">
        <v>8158</v>
      </c>
      <c r="B1925" s="608">
        <v>6011</v>
      </c>
      <c r="C1925" s="608" t="s">
        <v>8167</v>
      </c>
      <c r="D1925" s="608" t="s">
        <v>8168</v>
      </c>
      <c r="E1925" s="609" t="s">
        <v>8238</v>
      </c>
      <c r="F1925" s="608" t="s">
        <v>8239</v>
      </c>
      <c r="G1925" s="608" t="s">
        <v>1973</v>
      </c>
      <c r="H1925" s="608" t="s">
        <v>8236</v>
      </c>
      <c r="I1925" s="608" t="s">
        <v>8237</v>
      </c>
      <c r="J1925" s="610">
        <v>89061030921</v>
      </c>
    </row>
    <row r="1926" spans="1:10" ht="84">
      <c r="A1926" s="607" t="s">
        <v>8158</v>
      </c>
      <c r="B1926" s="608">
        <v>6011</v>
      </c>
      <c r="C1926" s="608" t="s">
        <v>8167</v>
      </c>
      <c r="D1926" s="608" t="s">
        <v>8168</v>
      </c>
      <c r="E1926" s="609" t="s">
        <v>8240</v>
      </c>
      <c r="F1926" s="608" t="s">
        <v>8241</v>
      </c>
      <c r="G1926" s="608" t="s">
        <v>8242</v>
      </c>
      <c r="H1926" s="608" t="s">
        <v>8243</v>
      </c>
      <c r="I1926" s="608" t="s">
        <v>8244</v>
      </c>
      <c r="J1926" s="610">
        <v>89823021195</v>
      </c>
    </row>
    <row r="1927" spans="1:10" ht="84">
      <c r="A1927" s="607" t="s">
        <v>8158</v>
      </c>
      <c r="B1927" s="608">
        <v>6011</v>
      </c>
      <c r="C1927" s="608" t="s">
        <v>8167</v>
      </c>
      <c r="D1927" s="608" t="s">
        <v>8168</v>
      </c>
      <c r="E1927" s="609" t="s">
        <v>8245</v>
      </c>
      <c r="F1927" s="608" t="s">
        <v>8246</v>
      </c>
      <c r="G1927" s="608" t="s">
        <v>8247</v>
      </c>
      <c r="H1927" s="608" t="s">
        <v>1145</v>
      </c>
      <c r="I1927" s="608" t="s">
        <v>2001</v>
      </c>
      <c r="J1927" s="610" t="s">
        <v>8248</v>
      </c>
    </row>
    <row r="1928" spans="1:10" ht="84">
      <c r="A1928" s="607" t="s">
        <v>8158</v>
      </c>
      <c r="B1928" s="608">
        <v>6011</v>
      </c>
      <c r="C1928" s="608" t="s">
        <v>8167</v>
      </c>
      <c r="D1928" s="608" t="s">
        <v>8168</v>
      </c>
      <c r="E1928" s="609" t="s">
        <v>8249</v>
      </c>
      <c r="F1928" s="608" t="s">
        <v>8250</v>
      </c>
      <c r="G1928" s="608" t="s">
        <v>8251</v>
      </c>
      <c r="H1928" s="608" t="s">
        <v>8252</v>
      </c>
      <c r="I1928" s="608" t="s">
        <v>1351</v>
      </c>
      <c r="J1928" s="610" t="s">
        <v>8253</v>
      </c>
    </row>
    <row r="1929" spans="1:10" ht="84">
      <c r="A1929" s="607" t="s">
        <v>8158</v>
      </c>
      <c r="B1929" s="608">
        <v>6011</v>
      </c>
      <c r="C1929" s="608" t="s">
        <v>8167</v>
      </c>
      <c r="D1929" s="608" t="s">
        <v>8168</v>
      </c>
      <c r="E1929" s="609" t="s">
        <v>8254</v>
      </c>
      <c r="F1929" s="608" t="s">
        <v>8255</v>
      </c>
      <c r="G1929" s="608" t="s">
        <v>6746</v>
      </c>
      <c r="H1929" s="608" t="s">
        <v>2161</v>
      </c>
      <c r="I1929" s="608" t="s">
        <v>1819</v>
      </c>
      <c r="J1929" s="610">
        <v>89631343427</v>
      </c>
    </row>
    <row r="1930" spans="1:10" ht="84">
      <c r="A1930" s="607" t="s">
        <v>8158</v>
      </c>
      <c r="B1930" s="608">
        <v>6011</v>
      </c>
      <c r="C1930" s="608" t="s">
        <v>8167</v>
      </c>
      <c r="D1930" s="608" t="s">
        <v>8168</v>
      </c>
      <c r="E1930" s="609" t="s">
        <v>8256</v>
      </c>
      <c r="F1930" s="608" t="s">
        <v>8257</v>
      </c>
      <c r="G1930" s="608" t="s">
        <v>1973</v>
      </c>
      <c r="H1930" s="608" t="s">
        <v>8236</v>
      </c>
      <c r="I1930" s="608" t="s">
        <v>8237</v>
      </c>
      <c r="J1930" s="610">
        <v>89061030921</v>
      </c>
    </row>
    <row r="1931" spans="1:10" ht="84">
      <c r="A1931" s="607" t="s">
        <v>8158</v>
      </c>
      <c r="B1931" s="608">
        <v>6011</v>
      </c>
      <c r="C1931" s="608" t="s">
        <v>8167</v>
      </c>
      <c r="D1931" s="608" t="s">
        <v>8168</v>
      </c>
      <c r="E1931" s="609" t="s">
        <v>8258</v>
      </c>
      <c r="F1931" s="608" t="s">
        <v>8259</v>
      </c>
      <c r="G1931" s="608" t="s">
        <v>8260</v>
      </c>
      <c r="H1931" s="608" t="s">
        <v>8261</v>
      </c>
      <c r="I1931" s="608" t="s">
        <v>1394</v>
      </c>
      <c r="J1931" s="610">
        <v>89625300208</v>
      </c>
    </row>
    <row r="1932" spans="1:10" ht="84">
      <c r="A1932" s="607" t="s">
        <v>8158</v>
      </c>
      <c r="B1932" s="608">
        <v>6011</v>
      </c>
      <c r="C1932" s="608" t="s">
        <v>8167</v>
      </c>
      <c r="D1932" s="608" t="s">
        <v>8168</v>
      </c>
      <c r="E1932" s="609" t="s">
        <v>8262</v>
      </c>
      <c r="F1932" s="608" t="s">
        <v>8263</v>
      </c>
      <c r="G1932" s="608" t="s">
        <v>8264</v>
      </c>
      <c r="H1932" s="608" t="s">
        <v>8265</v>
      </c>
      <c r="I1932" s="608" t="s">
        <v>8266</v>
      </c>
      <c r="J1932" s="610">
        <v>89613716369</v>
      </c>
    </row>
    <row r="1933" spans="1:10" ht="84">
      <c r="A1933" s="607" t="s">
        <v>8158</v>
      </c>
      <c r="B1933" s="608">
        <v>6011</v>
      </c>
      <c r="C1933" s="608" t="s">
        <v>8167</v>
      </c>
      <c r="D1933" s="608" t="s">
        <v>8168</v>
      </c>
      <c r="E1933" s="609" t="s">
        <v>8267</v>
      </c>
      <c r="F1933" s="608" t="s">
        <v>8268</v>
      </c>
      <c r="G1933" s="608" t="s">
        <v>8269</v>
      </c>
      <c r="H1933" s="608" t="s">
        <v>1278</v>
      </c>
      <c r="I1933" s="608" t="s">
        <v>8270</v>
      </c>
      <c r="J1933" s="610" t="s">
        <v>8271</v>
      </c>
    </row>
    <row r="1934" spans="1:10" ht="84">
      <c r="A1934" s="607" t="s">
        <v>8158</v>
      </c>
      <c r="B1934" s="608">
        <v>6011</v>
      </c>
      <c r="C1934" s="608" t="s">
        <v>8167</v>
      </c>
      <c r="D1934" s="608" t="s">
        <v>8168</v>
      </c>
      <c r="E1934" s="609" t="s">
        <v>8272</v>
      </c>
      <c r="F1934" s="608" t="s">
        <v>8273</v>
      </c>
      <c r="G1934" s="608" t="s">
        <v>8274</v>
      </c>
      <c r="H1934" s="608" t="s">
        <v>8275</v>
      </c>
      <c r="I1934" s="608" t="s">
        <v>8276</v>
      </c>
      <c r="J1934" s="610">
        <v>89053526892</v>
      </c>
    </row>
    <row r="1935" spans="1:10" ht="84">
      <c r="A1935" s="607" t="s">
        <v>8158</v>
      </c>
      <c r="B1935" s="608">
        <v>6011</v>
      </c>
      <c r="C1935" s="608" t="s">
        <v>8167</v>
      </c>
      <c r="D1935" s="608" t="s">
        <v>8168</v>
      </c>
      <c r="E1935" s="609" t="s">
        <v>8277</v>
      </c>
      <c r="F1935" s="608" t="s">
        <v>8278</v>
      </c>
      <c r="G1935" s="608" t="s">
        <v>8274</v>
      </c>
      <c r="H1935" s="608" t="s">
        <v>8275</v>
      </c>
      <c r="I1935" s="608" t="s">
        <v>8276</v>
      </c>
      <c r="J1935" s="610">
        <v>89053526892</v>
      </c>
    </row>
    <row r="1936" spans="1:10" ht="84">
      <c r="A1936" s="607" t="s">
        <v>8158</v>
      </c>
      <c r="B1936" s="608">
        <v>6011</v>
      </c>
      <c r="C1936" s="608" t="s">
        <v>8167</v>
      </c>
      <c r="D1936" s="608" t="s">
        <v>8168</v>
      </c>
      <c r="E1936" s="609" t="s">
        <v>8279</v>
      </c>
      <c r="F1936" s="608" t="s">
        <v>8280</v>
      </c>
      <c r="G1936" s="608" t="s">
        <v>8281</v>
      </c>
      <c r="H1936" s="608" t="s">
        <v>1411</v>
      </c>
      <c r="I1936" s="608" t="s">
        <v>8282</v>
      </c>
      <c r="J1936" s="610">
        <v>89639069363</v>
      </c>
    </row>
    <row r="1937" spans="1:10" ht="84">
      <c r="A1937" s="607" t="s">
        <v>8158</v>
      </c>
      <c r="B1937" s="608">
        <v>6011</v>
      </c>
      <c r="C1937" s="608" t="s">
        <v>8167</v>
      </c>
      <c r="D1937" s="608" t="s">
        <v>8168</v>
      </c>
      <c r="E1937" s="609" t="s">
        <v>8283</v>
      </c>
      <c r="F1937" s="608" t="s">
        <v>8284</v>
      </c>
      <c r="G1937" s="608" t="s">
        <v>8220</v>
      </c>
      <c r="H1937" s="608" t="s">
        <v>3496</v>
      </c>
      <c r="I1937" s="608" t="s">
        <v>8221</v>
      </c>
      <c r="J1937" s="610">
        <v>89053552950</v>
      </c>
    </row>
    <row r="1938" spans="1:10" ht="84">
      <c r="A1938" s="607" t="s">
        <v>8158</v>
      </c>
      <c r="B1938" s="608">
        <v>6011</v>
      </c>
      <c r="C1938" s="608" t="s">
        <v>8167</v>
      </c>
      <c r="D1938" s="608" t="s">
        <v>8168</v>
      </c>
      <c r="E1938" s="609" t="s">
        <v>8285</v>
      </c>
      <c r="F1938" s="608" t="s">
        <v>8286</v>
      </c>
      <c r="G1938" s="608" t="s">
        <v>8287</v>
      </c>
      <c r="H1938" s="608" t="s">
        <v>8288</v>
      </c>
      <c r="I1938" s="608" t="s">
        <v>8289</v>
      </c>
      <c r="J1938" s="610">
        <v>89659284179</v>
      </c>
    </row>
    <row r="1939" spans="1:10" ht="84">
      <c r="A1939" s="607" t="s">
        <v>8158</v>
      </c>
      <c r="B1939" s="608">
        <v>6011</v>
      </c>
      <c r="C1939" s="608" t="s">
        <v>8167</v>
      </c>
      <c r="D1939" s="608" t="s">
        <v>8168</v>
      </c>
      <c r="E1939" s="609" t="s">
        <v>8290</v>
      </c>
      <c r="F1939" s="608" t="s">
        <v>8291</v>
      </c>
      <c r="G1939" s="608" t="s">
        <v>7341</v>
      </c>
      <c r="H1939" s="608" t="s">
        <v>2229</v>
      </c>
      <c r="I1939" s="608" t="s">
        <v>8292</v>
      </c>
      <c r="J1939" s="610">
        <v>89639004669</v>
      </c>
    </row>
    <row r="1940" spans="1:10" ht="84">
      <c r="A1940" s="607" t="s">
        <v>8158</v>
      </c>
      <c r="B1940" s="608">
        <v>6011</v>
      </c>
      <c r="C1940" s="608" t="s">
        <v>8167</v>
      </c>
      <c r="D1940" s="608" t="s">
        <v>8168</v>
      </c>
      <c r="E1940" s="609" t="s">
        <v>8293</v>
      </c>
      <c r="F1940" s="608" t="s">
        <v>8294</v>
      </c>
      <c r="G1940" s="608" t="s">
        <v>8295</v>
      </c>
      <c r="H1940" s="608" t="s">
        <v>5859</v>
      </c>
      <c r="I1940" s="608" t="s">
        <v>1135</v>
      </c>
      <c r="J1940" s="610">
        <v>89631326561</v>
      </c>
    </row>
    <row r="1941" spans="1:10" ht="84">
      <c r="A1941" s="607" t="s">
        <v>8158</v>
      </c>
      <c r="B1941" s="608">
        <v>6011</v>
      </c>
      <c r="C1941" s="608" t="s">
        <v>8167</v>
      </c>
      <c r="D1941" s="608" t="s">
        <v>8168</v>
      </c>
      <c r="E1941" s="609" t="s">
        <v>8296</v>
      </c>
      <c r="F1941" s="608" t="s">
        <v>8297</v>
      </c>
      <c r="G1941" s="608" t="s">
        <v>8298</v>
      </c>
      <c r="H1941" s="608" t="s">
        <v>2864</v>
      </c>
      <c r="I1941" s="608" t="s">
        <v>8299</v>
      </c>
      <c r="J1941" s="610">
        <v>89320172789</v>
      </c>
    </row>
    <row r="1942" spans="1:10" ht="84">
      <c r="A1942" s="607" t="s">
        <v>8158</v>
      </c>
      <c r="B1942" s="608">
        <v>6011</v>
      </c>
      <c r="C1942" s="608" t="s">
        <v>8167</v>
      </c>
      <c r="D1942" s="608" t="s">
        <v>8168</v>
      </c>
      <c r="E1942" s="609" t="s">
        <v>8300</v>
      </c>
      <c r="F1942" s="608" t="s">
        <v>8301</v>
      </c>
      <c r="G1942" s="608" t="s">
        <v>3240</v>
      </c>
      <c r="H1942" s="608" t="s">
        <v>8302</v>
      </c>
      <c r="I1942" s="608" t="s">
        <v>8303</v>
      </c>
      <c r="J1942" s="610" t="s">
        <v>8304</v>
      </c>
    </row>
    <row r="1943" spans="1:10" ht="84">
      <c r="A1943" s="607" t="s">
        <v>8158</v>
      </c>
      <c r="B1943" s="608">
        <v>6011</v>
      </c>
      <c r="C1943" s="608" t="s">
        <v>8167</v>
      </c>
      <c r="D1943" s="608" t="s">
        <v>8168</v>
      </c>
      <c r="E1943" s="609" t="s">
        <v>8305</v>
      </c>
      <c r="F1943" s="608" t="s">
        <v>8306</v>
      </c>
      <c r="G1943" s="608" t="s">
        <v>8307</v>
      </c>
      <c r="H1943" s="608" t="s">
        <v>7117</v>
      </c>
      <c r="I1943" s="608" t="s">
        <v>2541</v>
      </c>
      <c r="J1943" s="610">
        <v>89273348512</v>
      </c>
    </row>
    <row r="1944" spans="1:10" ht="84">
      <c r="A1944" s="607" t="s">
        <v>8158</v>
      </c>
      <c r="B1944" s="608">
        <v>6011</v>
      </c>
      <c r="C1944" s="608" t="s">
        <v>8167</v>
      </c>
      <c r="D1944" s="608" t="s">
        <v>8168</v>
      </c>
      <c r="E1944" s="609" t="s">
        <v>8308</v>
      </c>
      <c r="F1944" s="608" t="s">
        <v>8309</v>
      </c>
      <c r="G1944" s="608" t="s">
        <v>8274</v>
      </c>
      <c r="H1944" s="608" t="s">
        <v>8310</v>
      </c>
      <c r="I1944" s="608" t="s">
        <v>8311</v>
      </c>
      <c r="J1944" s="610" t="s">
        <v>8312</v>
      </c>
    </row>
    <row r="1945" spans="1:10" ht="84">
      <c r="A1945" s="607" t="s">
        <v>8158</v>
      </c>
      <c r="B1945" s="608">
        <v>6011</v>
      </c>
      <c r="C1945" s="608" t="s">
        <v>8167</v>
      </c>
      <c r="D1945" s="608" t="s">
        <v>8168</v>
      </c>
      <c r="E1945" s="609" t="s">
        <v>8313</v>
      </c>
      <c r="F1945" s="608" t="s">
        <v>8314</v>
      </c>
      <c r="G1945" s="608" t="s">
        <v>8315</v>
      </c>
      <c r="H1945" s="608" t="s">
        <v>5747</v>
      </c>
      <c r="I1945" s="608" t="s">
        <v>8316</v>
      </c>
      <c r="J1945" s="610" t="s">
        <v>8317</v>
      </c>
    </row>
    <row r="1946" spans="1:10" ht="84">
      <c r="A1946" s="607" t="s">
        <v>8158</v>
      </c>
      <c r="B1946" s="608">
        <v>6011</v>
      </c>
      <c r="C1946" s="608" t="s">
        <v>8167</v>
      </c>
      <c r="D1946" s="608" t="s">
        <v>8168</v>
      </c>
      <c r="E1946" s="609" t="s">
        <v>8318</v>
      </c>
      <c r="F1946" s="608" t="s">
        <v>8319</v>
      </c>
      <c r="G1946" s="608" t="s">
        <v>8320</v>
      </c>
      <c r="H1946" s="608" t="s">
        <v>8321</v>
      </c>
      <c r="I1946" s="608" t="s">
        <v>8322</v>
      </c>
      <c r="J1946" s="610">
        <v>89173565385</v>
      </c>
    </row>
    <row r="1947" spans="1:10" ht="84">
      <c r="A1947" s="607" t="s">
        <v>8158</v>
      </c>
      <c r="B1947" s="608">
        <v>6011</v>
      </c>
      <c r="C1947" s="608" t="s">
        <v>8167</v>
      </c>
      <c r="D1947" s="608" t="s">
        <v>8168</v>
      </c>
      <c r="E1947" s="609" t="s">
        <v>8323</v>
      </c>
      <c r="F1947" s="608" t="s">
        <v>8324</v>
      </c>
      <c r="G1947" s="608" t="s">
        <v>8287</v>
      </c>
      <c r="H1947" s="608" t="s">
        <v>8288</v>
      </c>
      <c r="I1947" s="608" t="s">
        <v>8289</v>
      </c>
      <c r="J1947" s="610">
        <v>89659284179</v>
      </c>
    </row>
    <row r="1948" spans="1:10" ht="84">
      <c r="A1948" s="607" t="s">
        <v>8158</v>
      </c>
      <c r="B1948" s="608">
        <v>6011</v>
      </c>
      <c r="C1948" s="608" t="s">
        <v>8167</v>
      </c>
      <c r="D1948" s="608" t="s">
        <v>8168</v>
      </c>
      <c r="E1948" s="609" t="s">
        <v>8325</v>
      </c>
      <c r="F1948" s="608" t="s">
        <v>8170</v>
      </c>
      <c r="G1948" s="608" t="s">
        <v>8326</v>
      </c>
      <c r="H1948" s="608" t="s">
        <v>1090</v>
      </c>
      <c r="I1948" s="608" t="s">
        <v>2067</v>
      </c>
      <c r="J1948" s="610">
        <v>89625358995</v>
      </c>
    </row>
    <row r="1949" spans="1:10" ht="108">
      <c r="A1949" s="607" t="s">
        <v>8327</v>
      </c>
      <c r="B1949" s="608">
        <v>7008</v>
      </c>
      <c r="C1949" s="608" t="s">
        <v>8338</v>
      </c>
      <c r="D1949" s="608" t="s">
        <v>8339</v>
      </c>
      <c r="E1949" s="609" t="s">
        <v>917</v>
      </c>
      <c r="F1949" s="608" t="s">
        <v>8340</v>
      </c>
      <c r="G1949" s="608" t="s">
        <v>8341</v>
      </c>
      <c r="H1949" s="608" t="s">
        <v>1704</v>
      </c>
      <c r="I1949" s="608" t="s">
        <v>8342</v>
      </c>
      <c r="J1949" s="610" t="s">
        <v>8343</v>
      </c>
    </row>
    <row r="1950" spans="1:10" ht="108">
      <c r="A1950" s="607" t="s">
        <v>8327</v>
      </c>
      <c r="B1950" s="608">
        <v>7004</v>
      </c>
      <c r="C1950" s="608" t="s">
        <v>8338</v>
      </c>
      <c r="D1950" s="608" t="s">
        <v>8339</v>
      </c>
      <c r="E1950" s="609" t="s">
        <v>937</v>
      </c>
      <c r="F1950" s="608" t="s">
        <v>8344</v>
      </c>
      <c r="G1950" s="608" t="s">
        <v>8345</v>
      </c>
      <c r="H1950" s="608" t="s">
        <v>8346</v>
      </c>
      <c r="I1950" s="608" t="s">
        <v>5646</v>
      </c>
      <c r="J1950" s="610" t="s">
        <v>8343</v>
      </c>
    </row>
    <row r="1951" spans="1:10" ht="108">
      <c r="A1951" s="607" t="s">
        <v>8327</v>
      </c>
      <c r="B1951" s="608">
        <v>7005</v>
      </c>
      <c r="C1951" s="608" t="s">
        <v>8338</v>
      </c>
      <c r="D1951" s="608" t="s">
        <v>8339</v>
      </c>
      <c r="E1951" s="609" t="s">
        <v>1067</v>
      </c>
      <c r="F1951" s="608" t="s">
        <v>8344</v>
      </c>
      <c r="G1951" s="608" t="s">
        <v>8345</v>
      </c>
      <c r="H1951" s="608" t="s">
        <v>8346</v>
      </c>
      <c r="I1951" s="608" t="s">
        <v>5646</v>
      </c>
      <c r="J1951" s="610" t="s">
        <v>8343</v>
      </c>
    </row>
    <row r="1952" spans="1:10" ht="84">
      <c r="A1952" s="607" t="s">
        <v>8327</v>
      </c>
      <c r="B1952" s="608"/>
      <c r="C1952" s="608" t="s">
        <v>8338</v>
      </c>
      <c r="D1952" s="608" t="s">
        <v>8339</v>
      </c>
      <c r="E1952" s="609" t="s">
        <v>8347</v>
      </c>
      <c r="F1952" s="608" t="s">
        <v>8348</v>
      </c>
      <c r="G1952" s="608" t="s">
        <v>1571</v>
      </c>
      <c r="H1952" s="608" t="s">
        <v>7124</v>
      </c>
      <c r="I1952" s="608" t="s">
        <v>8349</v>
      </c>
      <c r="J1952" s="610" t="s">
        <v>8350</v>
      </c>
    </row>
    <row r="1953" spans="1:10" ht="84">
      <c r="A1953" s="607" t="s">
        <v>8327</v>
      </c>
      <c r="B1953" s="608"/>
      <c r="C1953" s="608" t="s">
        <v>8338</v>
      </c>
      <c r="D1953" s="608" t="s">
        <v>8339</v>
      </c>
      <c r="E1953" s="609" t="s">
        <v>3286</v>
      </c>
      <c r="F1953" s="608" t="s">
        <v>8351</v>
      </c>
      <c r="G1953" s="608" t="s">
        <v>1571</v>
      </c>
      <c r="H1953" s="608" t="s">
        <v>7124</v>
      </c>
      <c r="I1953" s="608" t="s">
        <v>8349</v>
      </c>
      <c r="J1953" s="610" t="s">
        <v>8350</v>
      </c>
    </row>
    <row r="1954" spans="1:10" ht="84">
      <c r="A1954" s="607" t="s">
        <v>8327</v>
      </c>
      <c r="B1954" s="608"/>
      <c r="C1954" s="608" t="s">
        <v>8338</v>
      </c>
      <c r="D1954" s="608" t="s">
        <v>8339</v>
      </c>
      <c r="E1954" s="609" t="s">
        <v>8352</v>
      </c>
      <c r="F1954" s="608" t="s">
        <v>8353</v>
      </c>
      <c r="G1954" s="608" t="s">
        <v>1571</v>
      </c>
      <c r="H1954" s="608" t="s">
        <v>7124</v>
      </c>
      <c r="I1954" s="608" t="s">
        <v>8349</v>
      </c>
      <c r="J1954" s="610" t="s">
        <v>8350</v>
      </c>
    </row>
    <row r="1955" spans="1:10" ht="84">
      <c r="A1955" s="607" t="s">
        <v>8327</v>
      </c>
      <c r="B1955" s="608"/>
      <c r="C1955" s="608" t="s">
        <v>8338</v>
      </c>
      <c r="D1955" s="608" t="s">
        <v>8339</v>
      </c>
      <c r="E1955" s="609" t="s">
        <v>8354</v>
      </c>
      <c r="F1955" s="608" t="s">
        <v>8355</v>
      </c>
      <c r="G1955" s="608" t="s">
        <v>1571</v>
      </c>
      <c r="H1955" s="608" t="s">
        <v>7124</v>
      </c>
      <c r="I1955" s="608" t="s">
        <v>8349</v>
      </c>
      <c r="J1955" s="610" t="s">
        <v>8350</v>
      </c>
    </row>
    <row r="1956" spans="1:10" ht="84">
      <c r="A1956" s="607" t="s">
        <v>8327</v>
      </c>
      <c r="B1956" s="608"/>
      <c r="C1956" s="608" t="s">
        <v>8338</v>
      </c>
      <c r="D1956" s="608" t="s">
        <v>8339</v>
      </c>
      <c r="E1956" s="609" t="s">
        <v>3175</v>
      </c>
      <c r="F1956" s="608" t="s">
        <v>8356</v>
      </c>
      <c r="G1956" s="608" t="s">
        <v>1571</v>
      </c>
      <c r="H1956" s="608" t="s">
        <v>7124</v>
      </c>
      <c r="I1956" s="608" t="s">
        <v>8349</v>
      </c>
      <c r="J1956" s="610" t="s">
        <v>8350</v>
      </c>
    </row>
    <row r="1957" spans="1:10" ht="84">
      <c r="A1957" s="607" t="s">
        <v>8327</v>
      </c>
      <c r="B1957" s="608"/>
      <c r="C1957" s="608" t="s">
        <v>8338</v>
      </c>
      <c r="D1957" s="608" t="s">
        <v>8339</v>
      </c>
      <c r="E1957" s="609" t="s">
        <v>8357</v>
      </c>
      <c r="F1957" s="608" t="s">
        <v>8358</v>
      </c>
      <c r="G1957" s="608" t="s">
        <v>1571</v>
      </c>
      <c r="H1957" s="608" t="s">
        <v>7124</v>
      </c>
      <c r="I1957" s="608" t="s">
        <v>8349</v>
      </c>
      <c r="J1957" s="610" t="s">
        <v>8350</v>
      </c>
    </row>
    <row r="1958" spans="1:10" ht="84">
      <c r="A1958" s="607" t="s">
        <v>8327</v>
      </c>
      <c r="B1958" s="608"/>
      <c r="C1958" s="608" t="s">
        <v>8338</v>
      </c>
      <c r="D1958" s="608" t="s">
        <v>8339</v>
      </c>
      <c r="E1958" s="609" t="s">
        <v>8359</v>
      </c>
      <c r="F1958" s="608" t="s">
        <v>8360</v>
      </c>
      <c r="G1958" s="608" t="s">
        <v>1571</v>
      </c>
      <c r="H1958" s="608" t="s">
        <v>7124</v>
      </c>
      <c r="I1958" s="608" t="s">
        <v>8349</v>
      </c>
      <c r="J1958" s="610" t="s">
        <v>8350</v>
      </c>
    </row>
    <row r="1959" spans="1:10" ht="84">
      <c r="A1959" s="607" t="s">
        <v>8327</v>
      </c>
      <c r="B1959" s="608"/>
      <c r="C1959" s="608" t="s">
        <v>8338</v>
      </c>
      <c r="D1959" s="608" t="s">
        <v>8339</v>
      </c>
      <c r="E1959" s="609" t="s">
        <v>8361</v>
      </c>
      <c r="F1959" s="608" t="s">
        <v>8362</v>
      </c>
      <c r="G1959" s="608" t="s">
        <v>1571</v>
      </c>
      <c r="H1959" s="608" t="s">
        <v>7124</v>
      </c>
      <c r="I1959" s="608" t="s">
        <v>8349</v>
      </c>
      <c r="J1959" s="610" t="s">
        <v>8350</v>
      </c>
    </row>
    <row r="1960" spans="1:10" ht="84">
      <c r="A1960" s="607" t="s">
        <v>8327</v>
      </c>
      <c r="B1960" s="608"/>
      <c r="C1960" s="608" t="s">
        <v>8338</v>
      </c>
      <c r="D1960" s="608" t="s">
        <v>8339</v>
      </c>
      <c r="E1960" s="609" t="s">
        <v>8363</v>
      </c>
      <c r="F1960" s="608" t="s">
        <v>8364</v>
      </c>
      <c r="G1960" s="608" t="s">
        <v>1571</v>
      </c>
      <c r="H1960" s="608" t="s">
        <v>7124</v>
      </c>
      <c r="I1960" s="608" t="s">
        <v>8349</v>
      </c>
      <c r="J1960" s="610" t="s">
        <v>8350</v>
      </c>
    </row>
    <row r="1961" spans="1:10" ht="84">
      <c r="A1961" s="607" t="s">
        <v>8327</v>
      </c>
      <c r="B1961" s="608"/>
      <c r="C1961" s="608" t="s">
        <v>8338</v>
      </c>
      <c r="D1961" s="608" t="s">
        <v>8339</v>
      </c>
      <c r="E1961" s="609" t="s">
        <v>8365</v>
      </c>
      <c r="F1961" s="608" t="s">
        <v>8366</v>
      </c>
      <c r="G1961" s="608" t="s">
        <v>1571</v>
      </c>
      <c r="H1961" s="608" t="s">
        <v>7124</v>
      </c>
      <c r="I1961" s="608" t="s">
        <v>8349</v>
      </c>
      <c r="J1961" s="610" t="s">
        <v>8350</v>
      </c>
    </row>
    <row r="1962" spans="1:10" ht="84">
      <c r="A1962" s="607" t="s">
        <v>8327</v>
      </c>
      <c r="B1962" s="608"/>
      <c r="C1962" s="608" t="s">
        <v>8338</v>
      </c>
      <c r="D1962" s="608" t="s">
        <v>8339</v>
      </c>
      <c r="E1962" s="609" t="s">
        <v>8367</v>
      </c>
      <c r="F1962" s="608" t="s">
        <v>8368</v>
      </c>
      <c r="G1962" s="608" t="s">
        <v>1571</v>
      </c>
      <c r="H1962" s="608" t="s">
        <v>7124</v>
      </c>
      <c r="I1962" s="608" t="s">
        <v>8349</v>
      </c>
      <c r="J1962" s="610" t="s">
        <v>8350</v>
      </c>
    </row>
    <row r="1963" spans="1:10" ht="84">
      <c r="A1963" s="607" t="s">
        <v>8327</v>
      </c>
      <c r="B1963" s="608"/>
      <c r="C1963" s="608" t="s">
        <v>8338</v>
      </c>
      <c r="D1963" s="608" t="s">
        <v>8339</v>
      </c>
      <c r="E1963" s="609" t="s">
        <v>8369</v>
      </c>
      <c r="F1963" s="608" t="s">
        <v>8370</v>
      </c>
      <c r="G1963" s="608" t="s">
        <v>1571</v>
      </c>
      <c r="H1963" s="608" t="s">
        <v>7124</v>
      </c>
      <c r="I1963" s="608" t="s">
        <v>8349</v>
      </c>
      <c r="J1963" s="610" t="s">
        <v>8350</v>
      </c>
    </row>
    <row r="1964" spans="1:10" ht="84">
      <c r="A1964" s="607" t="s">
        <v>8327</v>
      </c>
      <c r="B1964" s="608"/>
      <c r="C1964" s="608" t="s">
        <v>8338</v>
      </c>
      <c r="D1964" s="608" t="s">
        <v>8339</v>
      </c>
      <c r="E1964" s="609" t="s">
        <v>8371</v>
      </c>
      <c r="F1964" s="608" t="s">
        <v>8372</v>
      </c>
      <c r="G1964" s="608" t="s">
        <v>1571</v>
      </c>
      <c r="H1964" s="608" t="s">
        <v>7124</v>
      </c>
      <c r="I1964" s="608" t="s">
        <v>8349</v>
      </c>
      <c r="J1964" s="610" t="s">
        <v>8350</v>
      </c>
    </row>
    <row r="1965" spans="1:10" ht="84">
      <c r="A1965" s="607" t="s">
        <v>8327</v>
      </c>
      <c r="B1965" s="608"/>
      <c r="C1965" s="608" t="s">
        <v>8338</v>
      </c>
      <c r="D1965" s="608" t="s">
        <v>8339</v>
      </c>
      <c r="E1965" s="609" t="s">
        <v>8373</v>
      </c>
      <c r="F1965" s="608" t="s">
        <v>8374</v>
      </c>
      <c r="G1965" s="608" t="s">
        <v>1571</v>
      </c>
      <c r="H1965" s="608" t="s">
        <v>7124</v>
      </c>
      <c r="I1965" s="608" t="s">
        <v>8349</v>
      </c>
      <c r="J1965" s="610" t="s">
        <v>8350</v>
      </c>
    </row>
    <row r="1966" spans="1:10" ht="84">
      <c r="A1966" s="607" t="s">
        <v>8327</v>
      </c>
      <c r="B1966" s="608"/>
      <c r="C1966" s="608" t="s">
        <v>8338</v>
      </c>
      <c r="D1966" s="608" t="s">
        <v>8339</v>
      </c>
      <c r="E1966" s="609" t="s">
        <v>8375</v>
      </c>
      <c r="F1966" s="608" t="s">
        <v>8376</v>
      </c>
      <c r="G1966" s="608" t="s">
        <v>1571</v>
      </c>
      <c r="H1966" s="608" t="s">
        <v>7124</v>
      </c>
      <c r="I1966" s="608" t="s">
        <v>8349</v>
      </c>
      <c r="J1966" s="610" t="s">
        <v>8350</v>
      </c>
    </row>
    <row r="1967" spans="1:10" ht="84">
      <c r="A1967" s="607" t="s">
        <v>8327</v>
      </c>
      <c r="B1967" s="608"/>
      <c r="C1967" s="608" t="s">
        <v>8338</v>
      </c>
      <c r="D1967" s="608" t="s">
        <v>8339</v>
      </c>
      <c r="E1967" s="609" t="s">
        <v>8377</v>
      </c>
      <c r="F1967" s="608" t="s">
        <v>8378</v>
      </c>
      <c r="G1967" s="608" t="s">
        <v>1571</v>
      </c>
      <c r="H1967" s="608" t="s">
        <v>7124</v>
      </c>
      <c r="I1967" s="608" t="s">
        <v>8349</v>
      </c>
      <c r="J1967" s="610" t="s">
        <v>8350</v>
      </c>
    </row>
    <row r="1968" spans="1:10" ht="84">
      <c r="A1968" s="607" t="s">
        <v>8327</v>
      </c>
      <c r="B1968" s="608"/>
      <c r="C1968" s="608" t="s">
        <v>8338</v>
      </c>
      <c r="D1968" s="608" t="s">
        <v>8339</v>
      </c>
      <c r="E1968" s="609" t="s">
        <v>8379</v>
      </c>
      <c r="F1968" s="608" t="s">
        <v>8380</v>
      </c>
      <c r="G1968" s="608" t="s">
        <v>1571</v>
      </c>
      <c r="H1968" s="608" t="s">
        <v>7124</v>
      </c>
      <c r="I1968" s="608" t="s">
        <v>8349</v>
      </c>
      <c r="J1968" s="610" t="s">
        <v>8350</v>
      </c>
    </row>
    <row r="1969" spans="1:10" ht="84">
      <c r="A1969" s="607" t="s">
        <v>8327</v>
      </c>
      <c r="B1969" s="608"/>
      <c r="C1969" s="608" t="s">
        <v>8338</v>
      </c>
      <c r="D1969" s="608" t="s">
        <v>8339</v>
      </c>
      <c r="E1969" s="609" t="s">
        <v>8381</v>
      </c>
      <c r="F1969" s="608" t="s">
        <v>8382</v>
      </c>
      <c r="G1969" s="608" t="s">
        <v>1571</v>
      </c>
      <c r="H1969" s="608" t="s">
        <v>7124</v>
      </c>
      <c r="I1969" s="608" t="s">
        <v>8349</v>
      </c>
      <c r="J1969" s="610" t="s">
        <v>8350</v>
      </c>
    </row>
    <row r="1970" spans="1:10" ht="84">
      <c r="A1970" s="607" t="s">
        <v>8327</v>
      </c>
      <c r="B1970" s="608"/>
      <c r="C1970" s="608" t="s">
        <v>8338</v>
      </c>
      <c r="D1970" s="608" t="s">
        <v>8339</v>
      </c>
      <c r="E1970" s="609" t="s">
        <v>8383</v>
      </c>
      <c r="F1970" s="608" t="s">
        <v>8384</v>
      </c>
      <c r="G1970" s="608" t="s">
        <v>1571</v>
      </c>
      <c r="H1970" s="608" t="s">
        <v>7124</v>
      </c>
      <c r="I1970" s="608" t="s">
        <v>8349</v>
      </c>
      <c r="J1970" s="610" t="s">
        <v>8350</v>
      </c>
    </row>
    <row r="1971" spans="1:10" ht="84">
      <c r="A1971" s="607" t="s">
        <v>8327</v>
      </c>
      <c r="B1971" s="608"/>
      <c r="C1971" s="608" t="s">
        <v>8338</v>
      </c>
      <c r="D1971" s="608" t="s">
        <v>8339</v>
      </c>
      <c r="E1971" s="609" t="s">
        <v>8385</v>
      </c>
      <c r="F1971" s="608" t="s">
        <v>8386</v>
      </c>
      <c r="G1971" s="608" t="s">
        <v>1571</v>
      </c>
      <c r="H1971" s="608" t="s">
        <v>7124</v>
      </c>
      <c r="I1971" s="608" t="s">
        <v>8349</v>
      </c>
      <c r="J1971" s="610" t="s">
        <v>8350</v>
      </c>
    </row>
    <row r="1972" spans="1:10" ht="84">
      <c r="A1972" s="607" t="s">
        <v>8327</v>
      </c>
      <c r="B1972" s="608"/>
      <c r="C1972" s="608" t="s">
        <v>8338</v>
      </c>
      <c r="D1972" s="608" t="s">
        <v>8339</v>
      </c>
      <c r="E1972" s="609" t="s">
        <v>8387</v>
      </c>
      <c r="F1972" s="608" t="s">
        <v>8388</v>
      </c>
      <c r="G1972" s="608" t="s">
        <v>1571</v>
      </c>
      <c r="H1972" s="608" t="s">
        <v>7124</v>
      </c>
      <c r="I1972" s="608" t="s">
        <v>8349</v>
      </c>
      <c r="J1972" s="610" t="s">
        <v>8350</v>
      </c>
    </row>
    <row r="1973" spans="1:10" ht="84">
      <c r="A1973" s="607" t="s">
        <v>8327</v>
      </c>
      <c r="B1973" s="608"/>
      <c r="C1973" s="608" t="s">
        <v>8338</v>
      </c>
      <c r="D1973" s="608" t="s">
        <v>8339</v>
      </c>
      <c r="E1973" s="609" t="s">
        <v>8389</v>
      </c>
      <c r="F1973" s="608" t="s">
        <v>8390</v>
      </c>
      <c r="G1973" s="608" t="s">
        <v>1571</v>
      </c>
      <c r="H1973" s="608" t="s">
        <v>7124</v>
      </c>
      <c r="I1973" s="608" t="s">
        <v>8349</v>
      </c>
      <c r="J1973" s="610" t="s">
        <v>8350</v>
      </c>
    </row>
    <row r="1974" spans="1:10" ht="84">
      <c r="A1974" s="607" t="s">
        <v>8327</v>
      </c>
      <c r="B1974" s="608"/>
      <c r="C1974" s="608" t="s">
        <v>8338</v>
      </c>
      <c r="D1974" s="608" t="s">
        <v>8339</v>
      </c>
      <c r="E1974" s="609" t="s">
        <v>8391</v>
      </c>
      <c r="F1974" s="608" t="s">
        <v>8392</v>
      </c>
      <c r="G1974" s="608" t="s">
        <v>1571</v>
      </c>
      <c r="H1974" s="608" t="s">
        <v>7124</v>
      </c>
      <c r="I1974" s="608" t="s">
        <v>8349</v>
      </c>
      <c r="J1974" s="610" t="s">
        <v>8350</v>
      </c>
    </row>
    <row r="1975" spans="1:10" ht="84">
      <c r="A1975" s="607" t="s">
        <v>8327</v>
      </c>
      <c r="B1975" s="608"/>
      <c r="C1975" s="608" t="s">
        <v>8338</v>
      </c>
      <c r="D1975" s="608" t="s">
        <v>8339</v>
      </c>
      <c r="E1975" s="609" t="s">
        <v>8393</v>
      </c>
      <c r="F1975" s="608" t="s">
        <v>8394</v>
      </c>
      <c r="G1975" s="608" t="s">
        <v>1571</v>
      </c>
      <c r="H1975" s="608" t="s">
        <v>7124</v>
      </c>
      <c r="I1975" s="608" t="s">
        <v>8349</v>
      </c>
      <c r="J1975" s="610" t="s">
        <v>8350</v>
      </c>
    </row>
    <row r="1976" spans="1:10" ht="84">
      <c r="A1976" s="607" t="s">
        <v>8327</v>
      </c>
      <c r="B1976" s="608"/>
      <c r="C1976" s="608" t="s">
        <v>8338</v>
      </c>
      <c r="D1976" s="608" t="s">
        <v>8339</v>
      </c>
      <c r="E1976" s="609" t="s">
        <v>8395</v>
      </c>
      <c r="F1976" s="608" t="s">
        <v>8396</v>
      </c>
      <c r="G1976" s="608" t="s">
        <v>1571</v>
      </c>
      <c r="H1976" s="608" t="s">
        <v>7124</v>
      </c>
      <c r="I1976" s="608" t="s">
        <v>8349</v>
      </c>
      <c r="J1976" s="610" t="s">
        <v>8350</v>
      </c>
    </row>
    <row r="1977" spans="1:10" ht="84">
      <c r="A1977" s="607" t="s">
        <v>8327</v>
      </c>
      <c r="B1977" s="608"/>
      <c r="C1977" s="608" t="s">
        <v>8338</v>
      </c>
      <c r="D1977" s="608" t="s">
        <v>8339</v>
      </c>
      <c r="E1977" s="609" t="s">
        <v>8397</v>
      </c>
      <c r="F1977" s="608" t="s">
        <v>8398</v>
      </c>
      <c r="G1977" s="608" t="s">
        <v>1571</v>
      </c>
      <c r="H1977" s="608" t="s">
        <v>7124</v>
      </c>
      <c r="I1977" s="608" t="s">
        <v>8349</v>
      </c>
      <c r="J1977" s="610" t="s">
        <v>8350</v>
      </c>
    </row>
    <row r="1978" spans="1:10" ht="84">
      <c r="A1978" s="607" t="s">
        <v>8327</v>
      </c>
      <c r="B1978" s="608"/>
      <c r="C1978" s="608" t="s">
        <v>8338</v>
      </c>
      <c r="D1978" s="608" t="s">
        <v>8339</v>
      </c>
      <c r="E1978" s="609" t="s">
        <v>8399</v>
      </c>
      <c r="F1978" s="608" t="s">
        <v>8400</v>
      </c>
      <c r="G1978" s="608" t="s">
        <v>1571</v>
      </c>
      <c r="H1978" s="608" t="s">
        <v>7124</v>
      </c>
      <c r="I1978" s="608" t="s">
        <v>8349</v>
      </c>
      <c r="J1978" s="610" t="s">
        <v>8350</v>
      </c>
    </row>
    <row r="1979" spans="1:10" ht="84">
      <c r="A1979" s="607" t="s">
        <v>8327</v>
      </c>
      <c r="B1979" s="608"/>
      <c r="C1979" s="608" t="s">
        <v>8338</v>
      </c>
      <c r="D1979" s="608" t="s">
        <v>8339</v>
      </c>
      <c r="E1979" s="609" t="s">
        <v>8401</v>
      </c>
      <c r="F1979" s="608" t="s">
        <v>8402</v>
      </c>
      <c r="G1979" s="608" t="s">
        <v>1571</v>
      </c>
      <c r="H1979" s="608" t="s">
        <v>7124</v>
      </c>
      <c r="I1979" s="608" t="s">
        <v>8349</v>
      </c>
      <c r="J1979" s="610" t="s">
        <v>8350</v>
      </c>
    </row>
    <row r="1980" spans="1:10" ht="84">
      <c r="A1980" s="607" t="s">
        <v>8327</v>
      </c>
      <c r="B1980" s="608"/>
      <c r="C1980" s="608" t="s">
        <v>8338</v>
      </c>
      <c r="D1980" s="608" t="s">
        <v>8339</v>
      </c>
      <c r="E1980" s="609" t="s">
        <v>8403</v>
      </c>
      <c r="F1980" s="608" t="s">
        <v>8404</v>
      </c>
      <c r="G1980" s="608" t="s">
        <v>1571</v>
      </c>
      <c r="H1980" s="608" t="s">
        <v>7124</v>
      </c>
      <c r="I1980" s="608" t="s">
        <v>8349</v>
      </c>
      <c r="J1980" s="610" t="s">
        <v>8350</v>
      </c>
    </row>
    <row r="1981" spans="1:10" ht="84">
      <c r="A1981" s="607" t="s">
        <v>8327</v>
      </c>
      <c r="B1981" s="608"/>
      <c r="C1981" s="608" t="s">
        <v>8338</v>
      </c>
      <c r="D1981" s="608" t="s">
        <v>8339</v>
      </c>
      <c r="E1981" s="609" t="s">
        <v>8405</v>
      </c>
      <c r="F1981" s="608" t="s">
        <v>8406</v>
      </c>
      <c r="G1981" s="608" t="s">
        <v>1571</v>
      </c>
      <c r="H1981" s="608" t="s">
        <v>7124</v>
      </c>
      <c r="I1981" s="608" t="s">
        <v>8349</v>
      </c>
      <c r="J1981" s="610" t="s">
        <v>8350</v>
      </c>
    </row>
    <row r="1982" spans="1:10" ht="84">
      <c r="A1982" s="607" t="s">
        <v>8327</v>
      </c>
      <c r="B1982" s="608"/>
      <c r="C1982" s="608" t="s">
        <v>8338</v>
      </c>
      <c r="D1982" s="608" t="s">
        <v>8339</v>
      </c>
      <c r="E1982" s="609" t="s">
        <v>8407</v>
      </c>
      <c r="F1982" s="608" t="s">
        <v>8408</v>
      </c>
      <c r="G1982" s="608" t="s">
        <v>1571</v>
      </c>
      <c r="H1982" s="608" t="s">
        <v>7124</v>
      </c>
      <c r="I1982" s="608" t="s">
        <v>8349</v>
      </c>
      <c r="J1982" s="610" t="s">
        <v>8350</v>
      </c>
    </row>
    <row r="1983" spans="1:10" ht="84">
      <c r="A1983" s="607" t="s">
        <v>8327</v>
      </c>
      <c r="B1983" s="608"/>
      <c r="C1983" s="608" t="s">
        <v>8338</v>
      </c>
      <c r="D1983" s="608" t="s">
        <v>8339</v>
      </c>
      <c r="E1983" s="609" t="s">
        <v>8409</v>
      </c>
      <c r="F1983" s="608" t="s">
        <v>8410</v>
      </c>
      <c r="G1983" s="608" t="s">
        <v>1571</v>
      </c>
      <c r="H1983" s="608" t="s">
        <v>7124</v>
      </c>
      <c r="I1983" s="608" t="s">
        <v>8349</v>
      </c>
      <c r="J1983" s="610" t="s">
        <v>8350</v>
      </c>
    </row>
    <row r="1984" spans="1:10" ht="84">
      <c r="A1984" s="607" t="s">
        <v>8327</v>
      </c>
      <c r="B1984" s="608"/>
      <c r="C1984" s="608" t="s">
        <v>8338</v>
      </c>
      <c r="D1984" s="608" t="s">
        <v>8339</v>
      </c>
      <c r="E1984" s="609" t="s">
        <v>8411</v>
      </c>
      <c r="F1984" s="608" t="s">
        <v>8412</v>
      </c>
      <c r="G1984" s="608" t="s">
        <v>1571</v>
      </c>
      <c r="H1984" s="608" t="s">
        <v>7124</v>
      </c>
      <c r="I1984" s="608" t="s">
        <v>8349</v>
      </c>
      <c r="J1984" s="610" t="s">
        <v>8350</v>
      </c>
    </row>
    <row r="1985" spans="1:10" ht="84">
      <c r="A1985" s="607" t="s">
        <v>8327</v>
      </c>
      <c r="B1985" s="608"/>
      <c r="C1985" s="608" t="s">
        <v>8338</v>
      </c>
      <c r="D1985" s="608" t="s">
        <v>8339</v>
      </c>
      <c r="E1985" s="609" t="s">
        <v>8413</v>
      </c>
      <c r="F1985" s="608" t="s">
        <v>8414</v>
      </c>
      <c r="G1985" s="608" t="s">
        <v>1571</v>
      </c>
      <c r="H1985" s="608" t="s">
        <v>7124</v>
      </c>
      <c r="I1985" s="608" t="s">
        <v>8349</v>
      </c>
      <c r="J1985" s="610" t="s">
        <v>8350</v>
      </c>
    </row>
    <row r="1986" spans="1:10" ht="84">
      <c r="A1986" s="607" t="s">
        <v>8327</v>
      </c>
      <c r="B1986" s="608"/>
      <c r="C1986" s="608" t="s">
        <v>8338</v>
      </c>
      <c r="D1986" s="608" t="s">
        <v>8339</v>
      </c>
      <c r="E1986" s="609" t="s">
        <v>8415</v>
      </c>
      <c r="F1986" s="608" t="s">
        <v>8416</v>
      </c>
      <c r="G1986" s="608" t="s">
        <v>1571</v>
      </c>
      <c r="H1986" s="608" t="s">
        <v>7124</v>
      </c>
      <c r="I1986" s="608" t="s">
        <v>8349</v>
      </c>
      <c r="J1986" s="610" t="s">
        <v>8350</v>
      </c>
    </row>
    <row r="1987" spans="1:10" ht="84">
      <c r="A1987" s="607" t="s">
        <v>8327</v>
      </c>
      <c r="B1987" s="608"/>
      <c r="C1987" s="608" t="s">
        <v>8338</v>
      </c>
      <c r="D1987" s="608" t="s">
        <v>8339</v>
      </c>
      <c r="E1987" s="609" t="s">
        <v>8417</v>
      </c>
      <c r="F1987" s="608" t="s">
        <v>8418</v>
      </c>
      <c r="G1987" s="608" t="s">
        <v>1571</v>
      </c>
      <c r="H1987" s="608" t="s">
        <v>7124</v>
      </c>
      <c r="I1987" s="608" t="s">
        <v>8349</v>
      </c>
      <c r="J1987" s="610" t="s">
        <v>8350</v>
      </c>
    </row>
    <row r="1988" spans="1:10" ht="84">
      <c r="A1988" s="607" t="s">
        <v>8327</v>
      </c>
      <c r="B1988" s="608"/>
      <c r="C1988" s="608" t="s">
        <v>8338</v>
      </c>
      <c r="D1988" s="608" t="s">
        <v>8339</v>
      </c>
      <c r="E1988" s="609" t="s">
        <v>8419</v>
      </c>
      <c r="F1988" s="608" t="s">
        <v>8420</v>
      </c>
      <c r="G1988" s="608" t="s">
        <v>1571</v>
      </c>
      <c r="H1988" s="608" t="s">
        <v>7124</v>
      </c>
      <c r="I1988" s="608" t="s">
        <v>8349</v>
      </c>
      <c r="J1988" s="610" t="s">
        <v>8350</v>
      </c>
    </row>
    <row r="1989" spans="1:10" ht="84">
      <c r="A1989" s="607" t="s">
        <v>8327</v>
      </c>
      <c r="B1989" s="608"/>
      <c r="C1989" s="608" t="s">
        <v>8338</v>
      </c>
      <c r="D1989" s="608" t="s">
        <v>8339</v>
      </c>
      <c r="E1989" s="609" t="s">
        <v>8421</v>
      </c>
      <c r="F1989" s="608" t="s">
        <v>8422</v>
      </c>
      <c r="G1989" s="608" t="s">
        <v>1571</v>
      </c>
      <c r="H1989" s="608" t="s">
        <v>7124</v>
      </c>
      <c r="I1989" s="608" t="s">
        <v>8349</v>
      </c>
      <c r="J1989" s="610" t="s">
        <v>8350</v>
      </c>
    </row>
    <row r="1990" spans="1:10" ht="84">
      <c r="A1990" s="607" t="s">
        <v>8327</v>
      </c>
      <c r="B1990" s="608"/>
      <c r="C1990" s="608" t="s">
        <v>8338</v>
      </c>
      <c r="D1990" s="608" t="s">
        <v>8339</v>
      </c>
      <c r="E1990" s="609" t="s">
        <v>8423</v>
      </c>
      <c r="F1990" s="608" t="s">
        <v>8424</v>
      </c>
      <c r="G1990" s="608" t="s">
        <v>1571</v>
      </c>
      <c r="H1990" s="608" t="s">
        <v>7124</v>
      </c>
      <c r="I1990" s="608" t="s">
        <v>8349</v>
      </c>
      <c r="J1990" s="610" t="s">
        <v>8350</v>
      </c>
    </row>
    <row r="1991" spans="1:10" ht="84">
      <c r="A1991" s="607" t="s">
        <v>8327</v>
      </c>
      <c r="B1991" s="608"/>
      <c r="C1991" s="608" t="s">
        <v>8338</v>
      </c>
      <c r="D1991" s="608" t="s">
        <v>8339</v>
      </c>
      <c r="E1991" s="609" t="s">
        <v>8425</v>
      </c>
      <c r="F1991" s="608" t="s">
        <v>8426</v>
      </c>
      <c r="G1991" s="608" t="s">
        <v>1571</v>
      </c>
      <c r="H1991" s="608" t="s">
        <v>7124</v>
      </c>
      <c r="I1991" s="608" t="s">
        <v>8349</v>
      </c>
      <c r="J1991" s="610" t="s">
        <v>8350</v>
      </c>
    </row>
    <row r="1992" spans="1:10" ht="84">
      <c r="A1992" s="607" t="s">
        <v>8327</v>
      </c>
      <c r="B1992" s="608"/>
      <c r="C1992" s="608" t="s">
        <v>8338</v>
      </c>
      <c r="D1992" s="608" t="s">
        <v>8339</v>
      </c>
      <c r="E1992" s="609" t="s">
        <v>8427</v>
      </c>
      <c r="F1992" s="608" t="s">
        <v>8428</v>
      </c>
      <c r="G1992" s="608" t="s">
        <v>1571</v>
      </c>
      <c r="H1992" s="608" t="s">
        <v>7124</v>
      </c>
      <c r="I1992" s="608" t="s">
        <v>8349</v>
      </c>
      <c r="J1992" s="610" t="s">
        <v>8350</v>
      </c>
    </row>
    <row r="1993" spans="1:10" ht="72">
      <c r="A1993" s="607" t="s">
        <v>7394</v>
      </c>
      <c r="B1993" s="608">
        <v>4066</v>
      </c>
      <c r="C1993" s="608" t="s">
        <v>8437</v>
      </c>
      <c r="D1993" s="608" t="s">
        <v>8438</v>
      </c>
      <c r="E1993" s="609" t="s">
        <v>8439</v>
      </c>
      <c r="F1993" s="608" t="s">
        <v>8440</v>
      </c>
      <c r="G1993" s="608" t="s">
        <v>8441</v>
      </c>
      <c r="H1993" s="608" t="s">
        <v>2660</v>
      </c>
      <c r="I1993" s="608" t="s">
        <v>8442</v>
      </c>
      <c r="J1993" s="610" t="s">
        <v>8443</v>
      </c>
    </row>
    <row r="1994" spans="1:10" ht="72">
      <c r="A1994" s="607" t="s">
        <v>7394</v>
      </c>
      <c r="B1994" s="608">
        <v>4066</v>
      </c>
      <c r="C1994" s="608" t="s">
        <v>8437</v>
      </c>
      <c r="D1994" s="608" t="s">
        <v>8438</v>
      </c>
      <c r="E1994" s="609" t="s">
        <v>8444</v>
      </c>
      <c r="F1994" s="608" t="s">
        <v>8445</v>
      </c>
      <c r="G1994" s="608" t="s">
        <v>8441</v>
      </c>
      <c r="H1994" s="608" t="s">
        <v>2660</v>
      </c>
      <c r="I1994" s="608" t="s">
        <v>8442</v>
      </c>
      <c r="J1994" s="610" t="s">
        <v>8446</v>
      </c>
    </row>
    <row r="1995" spans="1:10" ht="72">
      <c r="A1995" s="607" t="s">
        <v>7394</v>
      </c>
      <c r="B1995" s="608">
        <v>4012</v>
      </c>
      <c r="C1995" s="608" t="s">
        <v>8437</v>
      </c>
      <c r="D1995" s="608" t="s">
        <v>8438</v>
      </c>
      <c r="E1995" s="609" t="s">
        <v>937</v>
      </c>
      <c r="F1995" s="608" t="s">
        <v>8447</v>
      </c>
      <c r="G1995" s="608" t="s">
        <v>8448</v>
      </c>
      <c r="H1995" s="608" t="s">
        <v>6435</v>
      </c>
      <c r="I1995" s="608" t="s">
        <v>2600</v>
      </c>
      <c r="J1995" s="610" t="s">
        <v>8449</v>
      </c>
    </row>
    <row r="1996" spans="1:10" ht="72">
      <c r="A1996" s="607" t="s">
        <v>7394</v>
      </c>
      <c r="B1996" s="608">
        <v>4067</v>
      </c>
      <c r="C1996" s="608" t="s">
        <v>8437</v>
      </c>
      <c r="D1996" s="608" t="s">
        <v>8438</v>
      </c>
      <c r="E1996" s="609" t="s">
        <v>938</v>
      </c>
      <c r="F1996" s="608" t="s">
        <v>8447</v>
      </c>
      <c r="G1996" s="608" t="s">
        <v>8450</v>
      </c>
      <c r="H1996" s="608" t="s">
        <v>6895</v>
      </c>
      <c r="I1996" s="608" t="s">
        <v>8451</v>
      </c>
      <c r="J1996" s="610" t="s">
        <v>8452</v>
      </c>
    </row>
    <row r="1997" spans="1:10" ht="72">
      <c r="A1997" s="607" t="s">
        <v>7394</v>
      </c>
      <c r="B1997" s="608"/>
      <c r="C1997" s="608" t="s">
        <v>8437</v>
      </c>
      <c r="D1997" s="608" t="s">
        <v>8438</v>
      </c>
      <c r="E1997" s="609" t="s">
        <v>1106</v>
      </c>
      <c r="F1997" s="608" t="s">
        <v>8440</v>
      </c>
      <c r="G1997" s="608" t="s">
        <v>8441</v>
      </c>
      <c r="H1997" s="608" t="s">
        <v>2660</v>
      </c>
      <c r="I1997" s="608" t="s">
        <v>8442</v>
      </c>
      <c r="J1997" s="610" t="s">
        <v>8443</v>
      </c>
    </row>
    <row r="1998" spans="1:10" ht="96">
      <c r="A1998" s="607" t="s">
        <v>8467</v>
      </c>
      <c r="B1998" s="608">
        <v>25100101</v>
      </c>
      <c r="C1998" s="608" t="s">
        <v>8476</v>
      </c>
      <c r="D1998" s="608" t="s">
        <v>8477</v>
      </c>
      <c r="E1998" s="609" t="s">
        <v>917</v>
      </c>
      <c r="F1998" s="608" t="s">
        <v>8478</v>
      </c>
      <c r="G1998" s="608" t="s">
        <v>8479</v>
      </c>
      <c r="H1998" s="608" t="s">
        <v>8480</v>
      </c>
      <c r="I1998" s="608" t="s">
        <v>6778</v>
      </c>
      <c r="J1998" s="610" t="s">
        <v>8481</v>
      </c>
    </row>
    <row r="1999" spans="1:10" ht="84">
      <c r="A1999" s="607" t="s">
        <v>8467</v>
      </c>
      <c r="B1999" s="608">
        <v>25100101</v>
      </c>
      <c r="C1999" s="608" t="s">
        <v>8476</v>
      </c>
      <c r="D1999" s="608" t="s">
        <v>8477</v>
      </c>
      <c r="E1999" s="609" t="s">
        <v>5651</v>
      </c>
      <c r="F1999" s="608" t="s">
        <v>8482</v>
      </c>
      <c r="G1999" s="608" t="s">
        <v>8483</v>
      </c>
      <c r="H1999" s="608" t="s">
        <v>8484</v>
      </c>
      <c r="I1999" s="608" t="s">
        <v>3443</v>
      </c>
      <c r="J1999" s="610" t="s">
        <v>8485</v>
      </c>
    </row>
    <row r="2000" spans="1:10" ht="84">
      <c r="A2000" s="607" t="s">
        <v>8467</v>
      </c>
      <c r="B2000" s="608">
        <v>25100101</v>
      </c>
      <c r="C2000" s="608" t="s">
        <v>8476</v>
      </c>
      <c r="D2000" s="608" t="s">
        <v>8477</v>
      </c>
      <c r="E2000" s="609" t="s">
        <v>4007</v>
      </c>
      <c r="F2000" s="608" t="s">
        <v>8482</v>
      </c>
      <c r="G2000" s="608" t="s">
        <v>3149</v>
      </c>
      <c r="H2000" s="608" t="s">
        <v>1086</v>
      </c>
      <c r="I2000" s="608" t="s">
        <v>2666</v>
      </c>
      <c r="J2000" s="610" t="s">
        <v>8486</v>
      </c>
    </row>
    <row r="2001" spans="1:10" ht="84">
      <c r="A2001" s="607" t="s">
        <v>8467</v>
      </c>
      <c r="B2001" s="608">
        <v>25100101</v>
      </c>
      <c r="C2001" s="608" t="s">
        <v>8476</v>
      </c>
      <c r="D2001" s="608" t="s">
        <v>8477</v>
      </c>
      <c r="E2001" s="609" t="s">
        <v>8487</v>
      </c>
      <c r="F2001" s="608" t="s">
        <v>8482</v>
      </c>
      <c r="G2001" s="608" t="s">
        <v>8488</v>
      </c>
      <c r="H2001" s="608" t="s">
        <v>2494</v>
      </c>
      <c r="I2001" s="608" t="s">
        <v>2765</v>
      </c>
      <c r="J2001" s="610"/>
    </row>
    <row r="2002" spans="1:10" ht="84">
      <c r="A2002" s="607" t="s">
        <v>8467</v>
      </c>
      <c r="B2002" s="608">
        <v>25100101</v>
      </c>
      <c r="C2002" s="608" t="s">
        <v>8476</v>
      </c>
      <c r="D2002" s="608" t="s">
        <v>8477</v>
      </c>
      <c r="E2002" s="609" t="s">
        <v>8489</v>
      </c>
      <c r="F2002" s="608" t="s">
        <v>8482</v>
      </c>
      <c r="G2002" s="608" t="s">
        <v>8490</v>
      </c>
      <c r="H2002" s="608" t="s">
        <v>1712</v>
      </c>
      <c r="I2002" s="608" t="s">
        <v>5679</v>
      </c>
      <c r="J2002" s="610"/>
    </row>
    <row r="2003" spans="1:10" ht="84">
      <c r="A2003" s="607" t="s">
        <v>8467</v>
      </c>
      <c r="B2003" s="608">
        <v>25100101</v>
      </c>
      <c r="C2003" s="608" t="s">
        <v>8476</v>
      </c>
      <c r="D2003" s="608" t="s">
        <v>8477</v>
      </c>
      <c r="E2003" s="609" t="s">
        <v>5665</v>
      </c>
      <c r="F2003" s="608" t="s">
        <v>8491</v>
      </c>
      <c r="G2003" s="608"/>
      <c r="H2003" s="608"/>
      <c r="I2003" s="608"/>
      <c r="J2003" s="610">
        <v>83476922216</v>
      </c>
    </row>
    <row r="2004" spans="1:10" ht="84">
      <c r="A2004" s="607" t="s">
        <v>8467</v>
      </c>
      <c r="B2004" s="608">
        <v>25100101</v>
      </c>
      <c r="C2004" s="608" t="s">
        <v>8476</v>
      </c>
      <c r="D2004" s="608" t="s">
        <v>8477</v>
      </c>
      <c r="E2004" s="609" t="s">
        <v>8492</v>
      </c>
      <c r="F2004" s="608" t="s">
        <v>8482</v>
      </c>
      <c r="G2004" s="608"/>
      <c r="H2004" s="608"/>
      <c r="I2004" s="608"/>
      <c r="J2004" s="610"/>
    </row>
    <row r="2005" spans="1:10" ht="84">
      <c r="A2005" s="607" t="s">
        <v>8467</v>
      </c>
      <c r="B2005" s="608">
        <v>25100101</v>
      </c>
      <c r="C2005" s="608" t="s">
        <v>8476</v>
      </c>
      <c r="D2005" s="608" t="s">
        <v>8477</v>
      </c>
      <c r="E2005" s="609" t="s">
        <v>5690</v>
      </c>
      <c r="F2005" s="608" t="s">
        <v>8482</v>
      </c>
      <c r="G2005" s="608" t="s">
        <v>8483</v>
      </c>
      <c r="H2005" s="608" t="s">
        <v>8484</v>
      </c>
      <c r="I2005" s="608" t="s">
        <v>3443</v>
      </c>
      <c r="J2005" s="610" t="s">
        <v>8485</v>
      </c>
    </row>
    <row r="2006" spans="1:10" ht="84">
      <c r="A2006" s="607" t="s">
        <v>8467</v>
      </c>
      <c r="B2006" s="608">
        <v>25100101</v>
      </c>
      <c r="C2006" s="608" t="s">
        <v>8476</v>
      </c>
      <c r="D2006" s="608" t="s">
        <v>8477</v>
      </c>
      <c r="E2006" s="609" t="s">
        <v>1106</v>
      </c>
      <c r="F2006" s="608" t="s">
        <v>8482</v>
      </c>
      <c r="G2006" s="608" t="s">
        <v>3125</v>
      </c>
      <c r="H2006" s="608" t="s">
        <v>3215</v>
      </c>
      <c r="I2006" s="608" t="s">
        <v>1034</v>
      </c>
      <c r="J2006" s="610" t="s">
        <v>8493</v>
      </c>
    </row>
    <row r="2007" spans="1:10" ht="84">
      <c r="A2007" s="607" t="s">
        <v>8467</v>
      </c>
      <c r="B2007" s="608">
        <v>25100101</v>
      </c>
      <c r="C2007" s="608" t="s">
        <v>8476</v>
      </c>
      <c r="D2007" s="608" t="s">
        <v>8477</v>
      </c>
      <c r="E2007" s="609" t="s">
        <v>8494</v>
      </c>
      <c r="F2007" s="608" t="s">
        <v>8482</v>
      </c>
      <c r="G2007" s="608" t="s">
        <v>3149</v>
      </c>
      <c r="H2007" s="608" t="s">
        <v>1086</v>
      </c>
      <c r="I2007" s="608" t="s">
        <v>2666</v>
      </c>
      <c r="J2007" s="610" t="s">
        <v>8486</v>
      </c>
    </row>
    <row r="2008" spans="1:10" ht="84">
      <c r="A2008" s="607" t="s">
        <v>8467</v>
      </c>
      <c r="B2008" s="608">
        <v>25100101</v>
      </c>
      <c r="C2008" s="608" t="s">
        <v>8476</v>
      </c>
      <c r="D2008" s="608" t="s">
        <v>8477</v>
      </c>
      <c r="E2008" s="609" t="s">
        <v>8495</v>
      </c>
      <c r="F2008" s="608" t="s">
        <v>8482</v>
      </c>
      <c r="G2008" s="608" t="s">
        <v>8496</v>
      </c>
      <c r="H2008" s="608" t="s">
        <v>1210</v>
      </c>
      <c r="I2008" s="608" t="s">
        <v>8497</v>
      </c>
      <c r="J2008" s="610" t="s">
        <v>8498</v>
      </c>
    </row>
    <row r="2009" spans="1:10" ht="84">
      <c r="A2009" s="607" t="s">
        <v>8467</v>
      </c>
      <c r="B2009" s="608">
        <v>25100101</v>
      </c>
      <c r="C2009" s="608" t="s">
        <v>8476</v>
      </c>
      <c r="D2009" s="608" t="s">
        <v>8477</v>
      </c>
      <c r="E2009" s="609" t="s">
        <v>5647</v>
      </c>
      <c r="F2009" s="608" t="s">
        <v>8482</v>
      </c>
      <c r="G2009" s="608" t="s">
        <v>3288</v>
      </c>
      <c r="H2009" s="608" t="s">
        <v>1398</v>
      </c>
      <c r="I2009" s="608" t="s">
        <v>8499</v>
      </c>
      <c r="J2009" s="610" t="s">
        <v>8500</v>
      </c>
    </row>
    <row r="2010" spans="1:10" ht="84">
      <c r="A2010" s="607" t="s">
        <v>8467</v>
      </c>
      <c r="B2010" s="608">
        <v>25100101</v>
      </c>
      <c r="C2010" s="608" t="s">
        <v>8476</v>
      </c>
      <c r="D2010" s="608" t="s">
        <v>8477</v>
      </c>
      <c r="E2010" s="609" t="s">
        <v>8501</v>
      </c>
      <c r="F2010" s="608" t="s">
        <v>8482</v>
      </c>
      <c r="G2010" s="608" t="s">
        <v>8502</v>
      </c>
      <c r="H2010" s="608" t="s">
        <v>8503</v>
      </c>
      <c r="I2010" s="608" t="s">
        <v>1681</v>
      </c>
      <c r="J2010" s="610" t="s">
        <v>8493</v>
      </c>
    </row>
    <row r="2011" spans="1:10" ht="84">
      <c r="A2011" s="607" t="s">
        <v>8467</v>
      </c>
      <c r="B2011" s="608">
        <v>25100101</v>
      </c>
      <c r="C2011" s="608" t="s">
        <v>8476</v>
      </c>
      <c r="D2011" s="608" t="s">
        <v>8477</v>
      </c>
      <c r="E2011" s="609" t="s">
        <v>8504</v>
      </c>
      <c r="F2011" s="608" t="s">
        <v>8482</v>
      </c>
      <c r="G2011" s="608"/>
      <c r="H2011" s="608"/>
      <c r="I2011" s="608"/>
      <c r="J2011" s="610" t="s">
        <v>8493</v>
      </c>
    </row>
    <row r="2012" spans="1:10" ht="84">
      <c r="A2012" s="607" t="s">
        <v>8467</v>
      </c>
      <c r="B2012" s="608">
        <v>25100101</v>
      </c>
      <c r="C2012" s="608" t="s">
        <v>8476</v>
      </c>
      <c r="D2012" s="608" t="s">
        <v>8477</v>
      </c>
      <c r="E2012" s="609" t="s">
        <v>8505</v>
      </c>
      <c r="F2012" s="608" t="s">
        <v>8482</v>
      </c>
      <c r="G2012" s="608" t="s">
        <v>3035</v>
      </c>
      <c r="H2012" s="608" t="s">
        <v>8506</v>
      </c>
      <c r="I2012" s="608" t="s">
        <v>8507</v>
      </c>
      <c r="J2012" s="610" t="s">
        <v>8493</v>
      </c>
    </row>
    <row r="2013" spans="1:10" ht="84">
      <c r="A2013" s="607" t="s">
        <v>8467</v>
      </c>
      <c r="B2013" s="608">
        <v>25100101</v>
      </c>
      <c r="C2013" s="608" t="s">
        <v>8476</v>
      </c>
      <c r="D2013" s="608" t="s">
        <v>8477</v>
      </c>
      <c r="E2013" s="609" t="s">
        <v>8508</v>
      </c>
      <c r="F2013" s="608" t="s">
        <v>8482</v>
      </c>
      <c r="G2013" s="608" t="s">
        <v>3288</v>
      </c>
      <c r="H2013" s="608" t="s">
        <v>1398</v>
      </c>
      <c r="I2013" s="608" t="s">
        <v>8499</v>
      </c>
      <c r="J2013" s="610" t="s">
        <v>8493</v>
      </c>
    </row>
    <row r="2014" spans="1:10" ht="84">
      <c r="A2014" s="607" t="s">
        <v>8467</v>
      </c>
      <c r="B2014" s="608">
        <v>25100101</v>
      </c>
      <c r="C2014" s="608" t="s">
        <v>8476</v>
      </c>
      <c r="D2014" s="608" t="s">
        <v>8477</v>
      </c>
      <c r="E2014" s="609" t="s">
        <v>8509</v>
      </c>
      <c r="F2014" s="608" t="s">
        <v>8482</v>
      </c>
      <c r="G2014" s="608" t="s">
        <v>8510</v>
      </c>
      <c r="H2014" s="608" t="s">
        <v>6653</v>
      </c>
      <c r="I2014" s="608" t="s">
        <v>3205</v>
      </c>
      <c r="J2014" s="610" t="s">
        <v>8493</v>
      </c>
    </row>
    <row r="2015" spans="1:10" ht="84">
      <c r="A2015" s="607" t="s">
        <v>8467</v>
      </c>
      <c r="B2015" s="608">
        <v>25100101</v>
      </c>
      <c r="C2015" s="608" t="s">
        <v>8476</v>
      </c>
      <c r="D2015" s="608" t="s">
        <v>8477</v>
      </c>
      <c r="E2015" s="609" t="s">
        <v>8511</v>
      </c>
      <c r="F2015" s="608" t="s">
        <v>8482</v>
      </c>
      <c r="G2015" s="608" t="s">
        <v>2308</v>
      </c>
      <c r="H2015" s="608" t="s">
        <v>1924</v>
      </c>
      <c r="I2015" s="608" t="s">
        <v>2579</v>
      </c>
      <c r="J2015" s="610" t="s">
        <v>8493</v>
      </c>
    </row>
    <row r="2016" spans="1:10" ht="84">
      <c r="A2016" s="607" t="s">
        <v>8467</v>
      </c>
      <c r="B2016" s="608">
        <v>25100101</v>
      </c>
      <c r="C2016" s="608" t="s">
        <v>8476</v>
      </c>
      <c r="D2016" s="608" t="s">
        <v>8477</v>
      </c>
      <c r="E2016" s="609" t="s">
        <v>8512</v>
      </c>
      <c r="F2016" s="608" t="s">
        <v>8482</v>
      </c>
      <c r="G2016" s="608" t="s">
        <v>1220</v>
      </c>
      <c r="H2016" s="608" t="s">
        <v>1904</v>
      </c>
      <c r="I2016" s="608" t="s">
        <v>8513</v>
      </c>
      <c r="J2016" s="610" t="s">
        <v>8493</v>
      </c>
    </row>
    <row r="2017" spans="1:10" ht="84">
      <c r="A2017" s="607" t="s">
        <v>8467</v>
      </c>
      <c r="B2017" s="608">
        <v>25100101</v>
      </c>
      <c r="C2017" s="608" t="s">
        <v>8476</v>
      </c>
      <c r="D2017" s="608" t="s">
        <v>8477</v>
      </c>
      <c r="E2017" s="609" t="s">
        <v>8514</v>
      </c>
      <c r="F2017" s="608" t="s">
        <v>8482</v>
      </c>
      <c r="G2017" s="608" t="s">
        <v>1962</v>
      </c>
      <c r="H2017" s="608" t="s">
        <v>1373</v>
      </c>
      <c r="I2017" s="608" t="s">
        <v>6738</v>
      </c>
      <c r="J2017" s="610" t="s">
        <v>8493</v>
      </c>
    </row>
    <row r="2018" spans="1:10" ht="84">
      <c r="A2018" s="607" t="s">
        <v>8467</v>
      </c>
      <c r="B2018" s="608">
        <v>25100101</v>
      </c>
      <c r="C2018" s="608" t="s">
        <v>8476</v>
      </c>
      <c r="D2018" s="608" t="s">
        <v>8477</v>
      </c>
      <c r="E2018" s="609" t="s">
        <v>8515</v>
      </c>
      <c r="F2018" s="608" t="s">
        <v>8482</v>
      </c>
      <c r="G2018" s="608" t="s">
        <v>3125</v>
      </c>
      <c r="H2018" s="608" t="s">
        <v>2952</v>
      </c>
      <c r="I2018" s="608" t="s">
        <v>1859</v>
      </c>
      <c r="J2018" s="610" t="s">
        <v>8516</v>
      </c>
    </row>
    <row r="2019" spans="1:10" ht="84">
      <c r="A2019" s="607" t="s">
        <v>8467</v>
      </c>
      <c r="B2019" s="608">
        <v>25100101</v>
      </c>
      <c r="C2019" s="608" t="s">
        <v>8476</v>
      </c>
      <c r="D2019" s="608" t="s">
        <v>8477</v>
      </c>
      <c r="E2019" s="609" t="s">
        <v>8517</v>
      </c>
      <c r="F2019" s="608" t="s">
        <v>8482</v>
      </c>
      <c r="G2019" s="608" t="s">
        <v>8518</v>
      </c>
      <c r="H2019" s="608" t="s">
        <v>6895</v>
      </c>
      <c r="I2019" s="608" t="s">
        <v>8519</v>
      </c>
      <c r="J2019" s="610" t="s">
        <v>8520</v>
      </c>
    </row>
    <row r="2020" spans="1:10" ht="84">
      <c r="A2020" s="607" t="s">
        <v>8467</v>
      </c>
      <c r="B2020" s="608">
        <v>25100101</v>
      </c>
      <c r="C2020" s="608" t="s">
        <v>8476</v>
      </c>
      <c r="D2020" s="608" t="s">
        <v>8477</v>
      </c>
      <c r="E2020" s="609" t="s">
        <v>8521</v>
      </c>
      <c r="F2020" s="608" t="s">
        <v>8482</v>
      </c>
      <c r="G2020" s="608" t="s">
        <v>919</v>
      </c>
      <c r="H2020" s="608" t="s">
        <v>1140</v>
      </c>
      <c r="I2020" s="608" t="s">
        <v>8522</v>
      </c>
      <c r="J2020" s="610" t="s">
        <v>8493</v>
      </c>
    </row>
    <row r="2021" spans="1:10" ht="108">
      <c r="A2021" s="607" t="s">
        <v>8467</v>
      </c>
      <c r="B2021" s="608">
        <v>25100101</v>
      </c>
      <c r="C2021" s="608" t="s">
        <v>8476</v>
      </c>
      <c r="D2021" s="608" t="s">
        <v>8477</v>
      </c>
      <c r="E2021" s="609" t="s">
        <v>8523</v>
      </c>
      <c r="F2021" s="608" t="s">
        <v>8524</v>
      </c>
      <c r="G2021" s="608" t="s">
        <v>3134</v>
      </c>
      <c r="H2021" s="608" t="s">
        <v>1033</v>
      </c>
      <c r="I2021" s="608" t="s">
        <v>1051</v>
      </c>
      <c r="J2021" s="610">
        <v>83476923385</v>
      </c>
    </row>
    <row r="2022" spans="1:10" ht="132">
      <c r="A2022" s="607" t="s">
        <v>8467</v>
      </c>
      <c r="B2022" s="608">
        <v>25100101</v>
      </c>
      <c r="C2022" s="608" t="s">
        <v>8476</v>
      </c>
      <c r="D2022" s="608" t="s">
        <v>8477</v>
      </c>
      <c r="E2022" s="609" t="s">
        <v>8525</v>
      </c>
      <c r="F2022" s="608" t="s">
        <v>8526</v>
      </c>
      <c r="G2022" s="608" t="s">
        <v>8527</v>
      </c>
      <c r="H2022" s="608" t="s">
        <v>8528</v>
      </c>
      <c r="I2022" s="608" t="s">
        <v>8529</v>
      </c>
      <c r="J2022" s="610">
        <v>83476923450</v>
      </c>
    </row>
    <row r="2023" spans="1:10" ht="108">
      <c r="A2023" s="607" t="s">
        <v>8467</v>
      </c>
      <c r="B2023" s="608">
        <v>25100101</v>
      </c>
      <c r="C2023" s="608" t="s">
        <v>8476</v>
      </c>
      <c r="D2023" s="608" t="s">
        <v>8477</v>
      </c>
      <c r="E2023" s="609" t="s">
        <v>8530</v>
      </c>
      <c r="F2023" s="608" t="s">
        <v>8531</v>
      </c>
      <c r="G2023" s="608" t="s">
        <v>8532</v>
      </c>
      <c r="H2023" s="608" t="s">
        <v>2502</v>
      </c>
      <c r="I2023" s="608" t="s">
        <v>8533</v>
      </c>
      <c r="J2023" s="610">
        <v>83476927029</v>
      </c>
    </row>
    <row r="2024" spans="1:10" ht="120">
      <c r="A2024" s="607" t="s">
        <v>8467</v>
      </c>
      <c r="B2024" s="608">
        <v>25100101</v>
      </c>
      <c r="C2024" s="608" t="s">
        <v>8476</v>
      </c>
      <c r="D2024" s="608" t="s">
        <v>8477</v>
      </c>
      <c r="E2024" s="609" t="s">
        <v>8534</v>
      </c>
      <c r="F2024" s="608" t="s">
        <v>8535</v>
      </c>
      <c r="G2024" s="608" t="s">
        <v>8536</v>
      </c>
      <c r="H2024" s="608" t="s">
        <v>8537</v>
      </c>
      <c r="I2024" s="608" t="s">
        <v>8538</v>
      </c>
      <c r="J2024" s="610">
        <v>83476924262</v>
      </c>
    </row>
    <row r="2025" spans="1:10" ht="108">
      <c r="A2025" s="607" t="s">
        <v>8467</v>
      </c>
      <c r="B2025" s="608">
        <v>25100101</v>
      </c>
      <c r="C2025" s="608" t="s">
        <v>8476</v>
      </c>
      <c r="D2025" s="608" t="s">
        <v>8477</v>
      </c>
      <c r="E2025" s="609" t="s">
        <v>8539</v>
      </c>
      <c r="F2025" s="608" t="s">
        <v>8540</v>
      </c>
      <c r="G2025" s="608" t="s">
        <v>8541</v>
      </c>
      <c r="H2025" s="608" t="s">
        <v>1704</v>
      </c>
      <c r="I2025" s="608" t="s">
        <v>1859</v>
      </c>
      <c r="J2025" s="610">
        <v>83476924934</v>
      </c>
    </row>
    <row r="2026" spans="1:10" ht="120">
      <c r="A2026" s="607" t="s">
        <v>8467</v>
      </c>
      <c r="B2026" s="608">
        <v>25100101</v>
      </c>
      <c r="C2026" s="608" t="s">
        <v>8476</v>
      </c>
      <c r="D2026" s="608" t="s">
        <v>8477</v>
      </c>
      <c r="E2026" s="609" t="s">
        <v>8542</v>
      </c>
      <c r="F2026" s="608" t="s">
        <v>8543</v>
      </c>
      <c r="G2026" s="608" t="s">
        <v>8544</v>
      </c>
      <c r="H2026" s="608" t="s">
        <v>1924</v>
      </c>
      <c r="I2026" s="608" t="s">
        <v>8545</v>
      </c>
      <c r="J2026" s="610">
        <v>83476946342</v>
      </c>
    </row>
    <row r="2027" spans="1:10" ht="120">
      <c r="A2027" s="607" t="s">
        <v>8467</v>
      </c>
      <c r="B2027" s="608">
        <v>25100101</v>
      </c>
      <c r="C2027" s="608" t="s">
        <v>8476</v>
      </c>
      <c r="D2027" s="608" t="s">
        <v>8477</v>
      </c>
      <c r="E2027" s="609" t="s">
        <v>8546</v>
      </c>
      <c r="F2027" s="608" t="s">
        <v>8547</v>
      </c>
      <c r="G2027" s="608" t="s">
        <v>8548</v>
      </c>
      <c r="H2027" s="608" t="s">
        <v>6603</v>
      </c>
      <c r="I2027" s="608" t="s">
        <v>1135</v>
      </c>
      <c r="J2027" s="610">
        <v>83476926828</v>
      </c>
    </row>
    <row r="2028" spans="1:10" ht="120">
      <c r="A2028" s="607" t="s">
        <v>8467</v>
      </c>
      <c r="B2028" s="608">
        <v>25100101</v>
      </c>
      <c r="C2028" s="608" t="s">
        <v>8476</v>
      </c>
      <c r="D2028" s="608" t="s">
        <v>8477</v>
      </c>
      <c r="E2028" s="609" t="s">
        <v>8549</v>
      </c>
      <c r="F2028" s="608" t="s">
        <v>8550</v>
      </c>
      <c r="G2028" s="608" t="s">
        <v>8551</v>
      </c>
      <c r="H2028" s="608" t="s">
        <v>1818</v>
      </c>
      <c r="I2028" s="608" t="s">
        <v>5829</v>
      </c>
      <c r="J2028" s="610">
        <v>83476925950</v>
      </c>
    </row>
    <row r="2029" spans="1:10" ht="120">
      <c r="A2029" s="607" t="s">
        <v>8467</v>
      </c>
      <c r="B2029" s="608">
        <v>25100101</v>
      </c>
      <c r="C2029" s="608" t="s">
        <v>8476</v>
      </c>
      <c r="D2029" s="608" t="s">
        <v>8477</v>
      </c>
      <c r="E2029" s="609" t="s">
        <v>8552</v>
      </c>
      <c r="F2029" s="608" t="s">
        <v>8553</v>
      </c>
      <c r="G2029" s="608" t="s">
        <v>8518</v>
      </c>
      <c r="H2029" s="608" t="s">
        <v>2682</v>
      </c>
      <c r="I2029" s="608" t="s">
        <v>8554</v>
      </c>
      <c r="J2029" s="610">
        <v>83476926644</v>
      </c>
    </row>
    <row r="2030" spans="1:10" ht="120">
      <c r="A2030" s="607" t="s">
        <v>8467</v>
      </c>
      <c r="B2030" s="608">
        <v>25100101</v>
      </c>
      <c r="C2030" s="608" t="s">
        <v>8476</v>
      </c>
      <c r="D2030" s="608" t="s">
        <v>8477</v>
      </c>
      <c r="E2030" s="609" t="s">
        <v>8555</v>
      </c>
      <c r="F2030" s="608" t="s">
        <v>8556</v>
      </c>
      <c r="G2030" s="608" t="s">
        <v>8557</v>
      </c>
      <c r="H2030" s="608" t="s">
        <v>1818</v>
      </c>
      <c r="I2030" s="608" t="s">
        <v>8558</v>
      </c>
      <c r="J2030" s="610">
        <v>83476946258</v>
      </c>
    </row>
    <row r="2031" spans="1:10" ht="108">
      <c r="A2031" s="607" t="s">
        <v>8467</v>
      </c>
      <c r="B2031" s="608">
        <v>25100101</v>
      </c>
      <c r="C2031" s="608" t="s">
        <v>8476</v>
      </c>
      <c r="D2031" s="608" t="s">
        <v>8477</v>
      </c>
      <c r="E2031" s="609" t="s">
        <v>8559</v>
      </c>
      <c r="F2031" s="608" t="s">
        <v>8560</v>
      </c>
      <c r="G2031" s="608" t="s">
        <v>7866</v>
      </c>
      <c r="H2031" s="608" t="s">
        <v>1293</v>
      </c>
      <c r="I2031" s="608" t="s">
        <v>8561</v>
      </c>
      <c r="J2031" s="610">
        <v>83476925381</v>
      </c>
    </row>
    <row r="2032" spans="1:10" ht="108">
      <c r="A2032" s="607" t="s">
        <v>8467</v>
      </c>
      <c r="B2032" s="608">
        <v>25100101</v>
      </c>
      <c r="C2032" s="608" t="s">
        <v>8476</v>
      </c>
      <c r="D2032" s="608" t="s">
        <v>8477</v>
      </c>
      <c r="E2032" s="609" t="s">
        <v>8562</v>
      </c>
      <c r="F2032" s="608" t="s">
        <v>8563</v>
      </c>
      <c r="G2032" s="608" t="s">
        <v>8564</v>
      </c>
      <c r="H2032" s="608" t="s">
        <v>1704</v>
      </c>
      <c r="I2032" s="608" t="s">
        <v>8565</v>
      </c>
      <c r="J2032" s="610">
        <v>83476926829</v>
      </c>
    </row>
    <row r="2033" spans="1:10" ht="120">
      <c r="A2033" s="607" t="s">
        <v>8467</v>
      </c>
      <c r="B2033" s="608">
        <v>25100101</v>
      </c>
      <c r="C2033" s="608" t="s">
        <v>8476</v>
      </c>
      <c r="D2033" s="608" t="s">
        <v>8477</v>
      </c>
      <c r="E2033" s="609" t="s">
        <v>8566</v>
      </c>
      <c r="F2033" s="608" t="s">
        <v>8567</v>
      </c>
      <c r="G2033" s="608" t="s">
        <v>3401</v>
      </c>
      <c r="H2033" s="608" t="s">
        <v>8568</v>
      </c>
      <c r="I2033" s="608" t="s">
        <v>8569</v>
      </c>
      <c r="J2033" s="610">
        <v>83476923138</v>
      </c>
    </row>
    <row r="2034" spans="1:10" ht="108">
      <c r="A2034" s="607" t="s">
        <v>8467</v>
      </c>
      <c r="B2034" s="608">
        <v>25100101</v>
      </c>
      <c r="C2034" s="608" t="s">
        <v>8476</v>
      </c>
      <c r="D2034" s="608" t="s">
        <v>8477</v>
      </c>
      <c r="E2034" s="609" t="s">
        <v>8570</v>
      </c>
      <c r="F2034" s="608" t="s">
        <v>8571</v>
      </c>
      <c r="G2034" s="608" t="s">
        <v>8564</v>
      </c>
      <c r="H2034" s="608" t="s">
        <v>1559</v>
      </c>
      <c r="I2034" s="608" t="s">
        <v>1186</v>
      </c>
      <c r="J2034" s="610">
        <v>83476926935</v>
      </c>
    </row>
    <row r="2035" spans="1:10" ht="120">
      <c r="A2035" s="607" t="s">
        <v>8467</v>
      </c>
      <c r="B2035" s="608">
        <v>25100101</v>
      </c>
      <c r="C2035" s="608" t="s">
        <v>8476</v>
      </c>
      <c r="D2035" s="608" t="s">
        <v>8477</v>
      </c>
      <c r="E2035" s="609" t="s">
        <v>8572</v>
      </c>
      <c r="F2035" s="608" t="s">
        <v>8573</v>
      </c>
      <c r="G2035" s="608" t="s">
        <v>8574</v>
      </c>
      <c r="H2035" s="608" t="s">
        <v>6916</v>
      </c>
      <c r="I2035" s="608" t="s">
        <v>1186</v>
      </c>
      <c r="J2035" s="610">
        <v>83476927332</v>
      </c>
    </row>
    <row r="2036" spans="1:10" ht="108">
      <c r="A2036" s="607" t="s">
        <v>8467</v>
      </c>
      <c r="B2036" s="608">
        <v>25100101</v>
      </c>
      <c r="C2036" s="608" t="s">
        <v>8476</v>
      </c>
      <c r="D2036" s="608" t="s">
        <v>8477</v>
      </c>
      <c r="E2036" s="609" t="s">
        <v>8575</v>
      </c>
      <c r="F2036" s="608" t="s">
        <v>8576</v>
      </c>
      <c r="G2036" s="608" t="s">
        <v>8577</v>
      </c>
      <c r="H2036" s="608" t="s">
        <v>8578</v>
      </c>
      <c r="I2036" s="608" t="s">
        <v>8579</v>
      </c>
      <c r="J2036" s="610">
        <v>83476927824</v>
      </c>
    </row>
    <row r="2037" spans="1:10" ht="108">
      <c r="A2037" s="607" t="s">
        <v>8467</v>
      </c>
      <c r="B2037" s="608">
        <v>25100101</v>
      </c>
      <c r="C2037" s="608" t="s">
        <v>8476</v>
      </c>
      <c r="D2037" s="608" t="s">
        <v>8477</v>
      </c>
      <c r="E2037" s="609" t="s">
        <v>8580</v>
      </c>
      <c r="F2037" s="608" t="s">
        <v>8581</v>
      </c>
      <c r="G2037" s="608" t="s">
        <v>8582</v>
      </c>
      <c r="H2037" s="608" t="s">
        <v>1033</v>
      </c>
      <c r="I2037" s="608" t="s">
        <v>8583</v>
      </c>
      <c r="J2037" s="610">
        <v>83476926793</v>
      </c>
    </row>
    <row r="2038" spans="1:10" ht="120">
      <c r="A2038" s="607" t="s">
        <v>8467</v>
      </c>
      <c r="B2038" s="608">
        <v>25100101</v>
      </c>
      <c r="C2038" s="608" t="s">
        <v>8476</v>
      </c>
      <c r="D2038" s="608" t="s">
        <v>8477</v>
      </c>
      <c r="E2038" s="609" t="s">
        <v>8584</v>
      </c>
      <c r="F2038" s="608" t="s">
        <v>8585</v>
      </c>
      <c r="G2038" s="608" t="s">
        <v>1235</v>
      </c>
      <c r="H2038" s="608" t="s">
        <v>5638</v>
      </c>
      <c r="I2038" s="608" t="s">
        <v>8586</v>
      </c>
      <c r="J2038" s="610">
        <v>83476924466</v>
      </c>
    </row>
    <row r="2039" spans="1:10" ht="120">
      <c r="A2039" s="607" t="s">
        <v>8467</v>
      </c>
      <c r="B2039" s="608">
        <v>25100101</v>
      </c>
      <c r="C2039" s="608" t="s">
        <v>8476</v>
      </c>
      <c r="D2039" s="608" t="s">
        <v>8477</v>
      </c>
      <c r="E2039" s="609" t="s">
        <v>8587</v>
      </c>
      <c r="F2039" s="608" t="s">
        <v>8588</v>
      </c>
      <c r="G2039" s="608" t="s">
        <v>8589</v>
      </c>
      <c r="H2039" s="608" t="s">
        <v>2682</v>
      </c>
      <c r="I2039" s="608" t="s">
        <v>8590</v>
      </c>
      <c r="J2039" s="610">
        <v>83476946433</v>
      </c>
    </row>
    <row r="2040" spans="1:10" ht="108">
      <c r="A2040" s="607" t="s">
        <v>8467</v>
      </c>
      <c r="B2040" s="608">
        <v>25100101</v>
      </c>
      <c r="C2040" s="608" t="s">
        <v>8476</v>
      </c>
      <c r="D2040" s="608" t="s">
        <v>8477</v>
      </c>
      <c r="E2040" s="609" t="s">
        <v>8591</v>
      </c>
      <c r="F2040" s="608" t="s">
        <v>8592</v>
      </c>
      <c r="G2040" s="608" t="s">
        <v>8593</v>
      </c>
      <c r="H2040" s="608" t="s">
        <v>1086</v>
      </c>
      <c r="I2040" s="608" t="s">
        <v>3127</v>
      </c>
      <c r="J2040" s="610">
        <v>83476923504</v>
      </c>
    </row>
    <row r="2041" spans="1:10" ht="108">
      <c r="A2041" s="607" t="s">
        <v>8467</v>
      </c>
      <c r="B2041" s="608">
        <v>25100101</v>
      </c>
      <c r="C2041" s="608" t="s">
        <v>8476</v>
      </c>
      <c r="D2041" s="608" t="s">
        <v>8477</v>
      </c>
      <c r="E2041" s="609" t="s">
        <v>8594</v>
      </c>
      <c r="F2041" s="608" t="s">
        <v>8595</v>
      </c>
      <c r="G2041" s="608" t="s">
        <v>8596</v>
      </c>
      <c r="H2041" s="608" t="s">
        <v>8597</v>
      </c>
      <c r="I2041" s="608" t="s">
        <v>1964</v>
      </c>
      <c r="J2041" s="610">
        <v>83476924689</v>
      </c>
    </row>
    <row r="2042" spans="1:10" ht="108">
      <c r="A2042" s="607" t="s">
        <v>8467</v>
      </c>
      <c r="B2042" s="608">
        <v>25100101</v>
      </c>
      <c r="C2042" s="608" t="s">
        <v>8476</v>
      </c>
      <c r="D2042" s="608" t="s">
        <v>8477</v>
      </c>
      <c r="E2042" s="609" t="s">
        <v>8598</v>
      </c>
      <c r="F2042" s="608" t="s">
        <v>8599</v>
      </c>
      <c r="G2042" s="608" t="s">
        <v>8600</v>
      </c>
      <c r="H2042" s="608" t="s">
        <v>7988</v>
      </c>
      <c r="I2042" s="608" t="s">
        <v>8601</v>
      </c>
      <c r="J2042" s="610">
        <v>83476925125</v>
      </c>
    </row>
    <row r="2043" spans="1:10" ht="120">
      <c r="A2043" s="607" t="s">
        <v>8467</v>
      </c>
      <c r="B2043" s="608">
        <v>25100101</v>
      </c>
      <c r="C2043" s="608" t="s">
        <v>8476</v>
      </c>
      <c r="D2043" s="608" t="s">
        <v>8477</v>
      </c>
      <c r="E2043" s="609" t="s">
        <v>8602</v>
      </c>
      <c r="F2043" s="608" t="s">
        <v>8603</v>
      </c>
      <c r="G2043" s="608" t="s">
        <v>8604</v>
      </c>
      <c r="H2043" s="608" t="s">
        <v>2135</v>
      </c>
      <c r="I2043" s="608" t="s">
        <v>8605</v>
      </c>
      <c r="J2043" s="610">
        <v>83476925292</v>
      </c>
    </row>
    <row r="2044" spans="1:10" ht="120">
      <c r="A2044" s="607" t="s">
        <v>8467</v>
      </c>
      <c r="B2044" s="608">
        <v>25100101</v>
      </c>
      <c r="C2044" s="608" t="s">
        <v>8476</v>
      </c>
      <c r="D2044" s="608" t="s">
        <v>8477</v>
      </c>
      <c r="E2044" s="609" t="s">
        <v>8606</v>
      </c>
      <c r="F2044" s="608" t="s">
        <v>8607</v>
      </c>
      <c r="G2044" s="608" t="s">
        <v>8450</v>
      </c>
      <c r="H2044" s="608" t="s">
        <v>1818</v>
      </c>
      <c r="I2044" s="608" t="s">
        <v>1051</v>
      </c>
      <c r="J2044" s="610">
        <v>83476925664</v>
      </c>
    </row>
    <row r="2045" spans="1:10" ht="120">
      <c r="A2045" s="607" t="s">
        <v>8467</v>
      </c>
      <c r="B2045" s="608">
        <v>25100101</v>
      </c>
      <c r="C2045" s="608" t="s">
        <v>8476</v>
      </c>
      <c r="D2045" s="608" t="s">
        <v>8477</v>
      </c>
      <c r="E2045" s="609" t="s">
        <v>8608</v>
      </c>
      <c r="F2045" s="608" t="s">
        <v>8609</v>
      </c>
      <c r="G2045" s="608" t="s">
        <v>8610</v>
      </c>
      <c r="H2045" s="608" t="s">
        <v>1402</v>
      </c>
      <c r="I2045" s="608" t="s">
        <v>4022</v>
      </c>
      <c r="J2045" s="610">
        <v>83476926780</v>
      </c>
    </row>
    <row r="2046" spans="1:10" ht="108">
      <c r="A2046" s="607" t="s">
        <v>8467</v>
      </c>
      <c r="B2046" s="608">
        <v>25100101</v>
      </c>
      <c r="C2046" s="608" t="s">
        <v>8476</v>
      </c>
      <c r="D2046" s="608" t="s">
        <v>8477</v>
      </c>
      <c r="E2046" s="609" t="s">
        <v>8611</v>
      </c>
      <c r="F2046" s="608" t="s">
        <v>8612</v>
      </c>
      <c r="G2046" s="608" t="s">
        <v>8613</v>
      </c>
      <c r="H2046" s="608" t="s">
        <v>1398</v>
      </c>
      <c r="I2046" s="608" t="s">
        <v>2100</v>
      </c>
      <c r="J2046" s="610">
        <v>83476923453</v>
      </c>
    </row>
    <row r="2047" spans="1:10" ht="120">
      <c r="A2047" s="607" t="s">
        <v>8467</v>
      </c>
      <c r="B2047" s="608">
        <v>25100101</v>
      </c>
      <c r="C2047" s="608" t="s">
        <v>8476</v>
      </c>
      <c r="D2047" s="608" t="s">
        <v>8477</v>
      </c>
      <c r="E2047" s="609" t="s">
        <v>8614</v>
      </c>
      <c r="F2047" s="608" t="s">
        <v>8615</v>
      </c>
      <c r="G2047" s="608" t="s">
        <v>8616</v>
      </c>
      <c r="H2047" s="608" t="s">
        <v>1086</v>
      </c>
      <c r="I2047" s="608" t="s">
        <v>8617</v>
      </c>
      <c r="J2047" s="610">
        <v>83476924031</v>
      </c>
    </row>
    <row r="2048" spans="1:10" ht="132">
      <c r="A2048" s="607" t="s">
        <v>8467</v>
      </c>
      <c r="B2048" s="608">
        <v>25100101</v>
      </c>
      <c r="C2048" s="608" t="s">
        <v>8476</v>
      </c>
      <c r="D2048" s="608" t="s">
        <v>8477</v>
      </c>
      <c r="E2048" s="609" t="s">
        <v>8618</v>
      </c>
      <c r="F2048" s="608" t="s">
        <v>8619</v>
      </c>
      <c r="G2048" s="608" t="s">
        <v>8620</v>
      </c>
      <c r="H2048" s="608" t="s">
        <v>2135</v>
      </c>
      <c r="I2048" s="608" t="s">
        <v>8621</v>
      </c>
      <c r="J2048" s="610">
        <v>83476924749</v>
      </c>
    </row>
    <row r="2049" spans="1:10" ht="108">
      <c r="A2049" s="607" t="s">
        <v>8467</v>
      </c>
      <c r="B2049" s="608">
        <v>25100101</v>
      </c>
      <c r="C2049" s="608" t="s">
        <v>8476</v>
      </c>
      <c r="D2049" s="608" t="s">
        <v>8477</v>
      </c>
      <c r="E2049" s="609" t="s">
        <v>8622</v>
      </c>
      <c r="F2049" s="608" t="s">
        <v>8623</v>
      </c>
      <c r="G2049" s="608" t="s">
        <v>1235</v>
      </c>
      <c r="H2049" s="608" t="s">
        <v>2634</v>
      </c>
      <c r="I2049" s="608" t="s">
        <v>8624</v>
      </c>
      <c r="J2049" s="610">
        <v>83476926547</v>
      </c>
    </row>
    <row r="2050" spans="1:10" ht="108">
      <c r="A2050" s="607" t="s">
        <v>8467</v>
      </c>
      <c r="B2050" s="608">
        <v>25100101</v>
      </c>
      <c r="C2050" s="608" t="s">
        <v>8476</v>
      </c>
      <c r="D2050" s="608" t="s">
        <v>8477</v>
      </c>
      <c r="E2050" s="609" t="s">
        <v>8625</v>
      </c>
      <c r="F2050" s="608" t="s">
        <v>8626</v>
      </c>
      <c r="G2050" s="608" t="s">
        <v>8627</v>
      </c>
      <c r="H2050" s="608" t="s">
        <v>6803</v>
      </c>
      <c r="I2050" s="608" t="s">
        <v>3256</v>
      </c>
      <c r="J2050" s="610">
        <v>83476923765</v>
      </c>
    </row>
    <row r="2051" spans="1:10" ht="120">
      <c r="A2051" s="607" t="s">
        <v>8467</v>
      </c>
      <c r="B2051" s="608">
        <v>25100101</v>
      </c>
      <c r="C2051" s="608" t="s">
        <v>8476</v>
      </c>
      <c r="D2051" s="608" t="s">
        <v>8477</v>
      </c>
      <c r="E2051" s="609" t="s">
        <v>8628</v>
      </c>
      <c r="F2051" s="608" t="s">
        <v>8629</v>
      </c>
      <c r="G2051" s="608" t="s">
        <v>8630</v>
      </c>
      <c r="H2051" s="608" t="s">
        <v>2502</v>
      </c>
      <c r="I2051" s="608" t="s">
        <v>8631</v>
      </c>
      <c r="J2051" s="610">
        <v>83476925014</v>
      </c>
    </row>
    <row r="2052" spans="1:10" ht="108">
      <c r="A2052" s="607" t="s">
        <v>8467</v>
      </c>
      <c r="B2052" s="608">
        <v>25100101</v>
      </c>
      <c r="C2052" s="608" t="s">
        <v>8476</v>
      </c>
      <c r="D2052" s="608" t="s">
        <v>8477</v>
      </c>
      <c r="E2052" s="609" t="s">
        <v>8632</v>
      </c>
      <c r="F2052" s="608" t="s">
        <v>8633</v>
      </c>
      <c r="G2052" s="608" t="s">
        <v>8634</v>
      </c>
      <c r="H2052" s="608" t="s">
        <v>8528</v>
      </c>
      <c r="I2052" s="608" t="s">
        <v>8635</v>
      </c>
      <c r="J2052" s="610">
        <v>83476924756</v>
      </c>
    </row>
    <row r="2053" spans="1:10" ht="120">
      <c r="A2053" s="607" t="s">
        <v>8467</v>
      </c>
      <c r="B2053" s="608">
        <v>25100101</v>
      </c>
      <c r="C2053" s="608" t="s">
        <v>8476</v>
      </c>
      <c r="D2053" s="608" t="s">
        <v>8477</v>
      </c>
      <c r="E2053" s="609" t="s">
        <v>8636</v>
      </c>
      <c r="F2053" s="608" t="s">
        <v>8637</v>
      </c>
      <c r="G2053" s="608" t="s">
        <v>6852</v>
      </c>
      <c r="H2053" s="608" t="s">
        <v>8638</v>
      </c>
      <c r="I2053" s="608" t="s">
        <v>8639</v>
      </c>
      <c r="J2053" s="610">
        <v>83476927737</v>
      </c>
    </row>
    <row r="2054" spans="1:10" ht="96">
      <c r="A2054" s="607" t="s">
        <v>8467</v>
      </c>
      <c r="B2054" s="608">
        <v>25100101</v>
      </c>
      <c r="C2054" s="608" t="s">
        <v>8476</v>
      </c>
      <c r="D2054" s="608" t="s">
        <v>8477</v>
      </c>
      <c r="E2054" s="609" t="s">
        <v>8640</v>
      </c>
      <c r="F2054" s="608" t="s">
        <v>8641</v>
      </c>
      <c r="G2054" s="608" t="s">
        <v>8642</v>
      </c>
      <c r="H2054" s="608" t="s">
        <v>1704</v>
      </c>
      <c r="I2054" s="608" t="s">
        <v>3093</v>
      </c>
      <c r="J2054" s="610">
        <v>83476924685</v>
      </c>
    </row>
    <row r="2055" spans="1:10" ht="108">
      <c r="A2055" s="607" t="s">
        <v>8467</v>
      </c>
      <c r="B2055" s="608">
        <v>25100101</v>
      </c>
      <c r="C2055" s="608" t="s">
        <v>8476</v>
      </c>
      <c r="D2055" s="608" t="s">
        <v>8477</v>
      </c>
      <c r="E2055" s="609" t="s">
        <v>8643</v>
      </c>
      <c r="F2055" s="608" t="s">
        <v>8644</v>
      </c>
      <c r="G2055" s="608" t="s">
        <v>8645</v>
      </c>
      <c r="H2055" s="608" t="s">
        <v>5662</v>
      </c>
      <c r="I2055" s="608" t="s">
        <v>1622</v>
      </c>
      <c r="J2055" s="610">
        <v>83476923025</v>
      </c>
    </row>
    <row r="2056" spans="1:10" ht="108">
      <c r="A2056" s="607" t="s">
        <v>8467</v>
      </c>
      <c r="B2056" s="608">
        <v>25100101</v>
      </c>
      <c r="C2056" s="608" t="s">
        <v>8476</v>
      </c>
      <c r="D2056" s="608" t="s">
        <v>8477</v>
      </c>
      <c r="E2056" s="609" t="s">
        <v>8646</v>
      </c>
      <c r="F2056" s="608" t="s">
        <v>8647</v>
      </c>
      <c r="G2056" s="608" t="s">
        <v>8648</v>
      </c>
      <c r="H2056" s="608" t="s">
        <v>6245</v>
      </c>
      <c r="I2056" s="608" t="s">
        <v>6940</v>
      </c>
      <c r="J2056" s="610">
        <v>83476927827</v>
      </c>
    </row>
    <row r="2057" spans="1:10" ht="120">
      <c r="A2057" s="607" t="s">
        <v>8467</v>
      </c>
      <c r="B2057" s="608">
        <v>25100101</v>
      </c>
      <c r="C2057" s="608" t="s">
        <v>8476</v>
      </c>
      <c r="D2057" s="608" t="s">
        <v>8477</v>
      </c>
      <c r="E2057" s="609" t="s">
        <v>8649</v>
      </c>
      <c r="F2057" s="608" t="s">
        <v>8650</v>
      </c>
      <c r="G2057" s="608" t="s">
        <v>2488</v>
      </c>
      <c r="H2057" s="608" t="s">
        <v>1090</v>
      </c>
      <c r="I2057" s="608" t="s">
        <v>8651</v>
      </c>
      <c r="J2057" s="610">
        <v>83476926253</v>
      </c>
    </row>
    <row r="2058" spans="1:10" ht="132">
      <c r="A2058" s="607" t="s">
        <v>8467</v>
      </c>
      <c r="B2058" s="608">
        <v>25100101</v>
      </c>
      <c r="C2058" s="608" t="s">
        <v>8476</v>
      </c>
      <c r="D2058" s="608" t="s">
        <v>8477</v>
      </c>
      <c r="E2058" s="609" t="s">
        <v>8652</v>
      </c>
      <c r="F2058" s="608" t="s">
        <v>8653</v>
      </c>
      <c r="G2058" s="608" t="s">
        <v>8654</v>
      </c>
      <c r="H2058" s="608" t="s">
        <v>8655</v>
      </c>
      <c r="I2058" s="608" t="s">
        <v>8656</v>
      </c>
      <c r="J2058" s="610">
        <v>83476926465</v>
      </c>
    </row>
    <row r="2059" spans="1:10" ht="108">
      <c r="A2059" s="607" t="s">
        <v>8467</v>
      </c>
      <c r="B2059" s="608">
        <v>25100101</v>
      </c>
      <c r="C2059" s="608" t="s">
        <v>8476</v>
      </c>
      <c r="D2059" s="608" t="s">
        <v>8477</v>
      </c>
      <c r="E2059" s="609" t="s">
        <v>8657</v>
      </c>
      <c r="F2059" s="608" t="s">
        <v>8658</v>
      </c>
      <c r="G2059" s="608" t="s">
        <v>1582</v>
      </c>
      <c r="H2059" s="608" t="s">
        <v>1818</v>
      </c>
      <c r="I2059" s="608" t="s">
        <v>8659</v>
      </c>
      <c r="J2059" s="610">
        <v>83476926084</v>
      </c>
    </row>
    <row r="2060" spans="1:10" ht="120">
      <c r="A2060" s="607" t="s">
        <v>8467</v>
      </c>
      <c r="B2060" s="608">
        <v>25100101</v>
      </c>
      <c r="C2060" s="608" t="s">
        <v>8476</v>
      </c>
      <c r="D2060" s="608" t="s">
        <v>8477</v>
      </c>
      <c r="E2060" s="609" t="s">
        <v>8660</v>
      </c>
      <c r="F2060" s="608" t="s">
        <v>8661</v>
      </c>
      <c r="G2060" s="608" t="s">
        <v>8662</v>
      </c>
      <c r="H2060" s="608" t="s">
        <v>1924</v>
      </c>
      <c r="I2060" s="608" t="s">
        <v>8663</v>
      </c>
      <c r="J2060" s="610">
        <v>83476923621</v>
      </c>
    </row>
    <row r="2061" spans="1:10" ht="120">
      <c r="A2061" s="607" t="s">
        <v>8467</v>
      </c>
      <c r="B2061" s="608">
        <v>25100101</v>
      </c>
      <c r="C2061" s="608" t="s">
        <v>8476</v>
      </c>
      <c r="D2061" s="608" t="s">
        <v>8477</v>
      </c>
      <c r="E2061" s="609" t="s">
        <v>8664</v>
      </c>
      <c r="F2061" s="608" t="s">
        <v>8665</v>
      </c>
      <c r="G2061" s="608" t="s">
        <v>3083</v>
      </c>
      <c r="H2061" s="608" t="s">
        <v>1293</v>
      </c>
      <c r="I2061" s="608" t="s">
        <v>8666</v>
      </c>
      <c r="J2061" s="610">
        <v>83476923020</v>
      </c>
    </row>
    <row r="2062" spans="1:10" ht="96">
      <c r="A2062" s="607" t="s">
        <v>8676</v>
      </c>
      <c r="B2062" s="608"/>
      <c r="C2062" s="608" t="s">
        <v>8680</v>
      </c>
      <c r="D2062" s="608" t="s">
        <v>8681</v>
      </c>
      <c r="E2062" s="609" t="s">
        <v>8682</v>
      </c>
      <c r="F2062" s="608" t="s">
        <v>8683</v>
      </c>
      <c r="G2062" s="608" t="s">
        <v>8684</v>
      </c>
      <c r="H2062" s="608" t="s">
        <v>8685</v>
      </c>
      <c r="I2062" s="608" t="s">
        <v>8686</v>
      </c>
      <c r="J2062" s="610" t="s">
        <v>8687</v>
      </c>
    </row>
    <row r="2063" spans="1:10" ht="96">
      <c r="A2063" s="607" t="s">
        <v>8676</v>
      </c>
      <c r="B2063" s="608"/>
      <c r="C2063" s="608" t="s">
        <v>8680</v>
      </c>
      <c r="D2063" s="608" t="s">
        <v>8681</v>
      </c>
      <c r="E2063" s="609" t="s">
        <v>2642</v>
      </c>
      <c r="F2063" s="608" t="s">
        <v>8683</v>
      </c>
      <c r="G2063" s="608" t="s">
        <v>8688</v>
      </c>
      <c r="H2063" s="608" t="s">
        <v>1998</v>
      </c>
      <c r="I2063" s="608" t="s">
        <v>2038</v>
      </c>
      <c r="J2063" s="610" t="s">
        <v>8689</v>
      </c>
    </row>
    <row r="2064" spans="1:10" ht="96">
      <c r="A2064" s="607" t="s">
        <v>8676</v>
      </c>
      <c r="B2064" s="608"/>
      <c r="C2064" s="608" t="s">
        <v>8680</v>
      </c>
      <c r="D2064" s="608" t="s">
        <v>8681</v>
      </c>
      <c r="E2064" s="609" t="s">
        <v>2697</v>
      </c>
      <c r="F2064" s="608" t="s">
        <v>8683</v>
      </c>
      <c r="G2064" s="608" t="s">
        <v>8690</v>
      </c>
      <c r="H2064" s="608" t="s">
        <v>2304</v>
      </c>
      <c r="I2064" s="608" t="s">
        <v>1095</v>
      </c>
      <c r="J2064" s="610" t="s">
        <v>8691</v>
      </c>
    </row>
    <row r="2065" spans="1:10" ht="96">
      <c r="A2065" s="607" t="s">
        <v>8676</v>
      </c>
      <c r="B2065" s="608"/>
      <c r="C2065" s="608" t="s">
        <v>8680</v>
      </c>
      <c r="D2065" s="608" t="s">
        <v>8681</v>
      </c>
      <c r="E2065" s="609" t="s">
        <v>8692</v>
      </c>
      <c r="F2065" s="608" t="s">
        <v>8683</v>
      </c>
      <c r="G2065" s="608" t="s">
        <v>8693</v>
      </c>
      <c r="H2065" s="608" t="s">
        <v>3463</v>
      </c>
      <c r="I2065" s="608" t="s">
        <v>2600</v>
      </c>
      <c r="J2065" s="610" t="s">
        <v>8691</v>
      </c>
    </row>
    <row r="2066" spans="1:10" ht="96">
      <c r="A2066" s="607" t="s">
        <v>8676</v>
      </c>
      <c r="B2066" s="608"/>
      <c r="C2066" s="608" t="s">
        <v>8680</v>
      </c>
      <c r="D2066" s="608" t="s">
        <v>8681</v>
      </c>
      <c r="E2066" s="609" t="s">
        <v>8694</v>
      </c>
      <c r="F2066" s="608" t="s">
        <v>8683</v>
      </c>
      <c r="G2066" s="608" t="s">
        <v>8695</v>
      </c>
      <c r="H2066" s="608" t="s">
        <v>7365</v>
      </c>
      <c r="I2066" s="608" t="s">
        <v>2765</v>
      </c>
      <c r="J2066" s="610" t="s">
        <v>8696</v>
      </c>
    </row>
    <row r="2067" spans="1:10" ht="96">
      <c r="A2067" s="607" t="s">
        <v>8676</v>
      </c>
      <c r="B2067" s="608"/>
      <c r="C2067" s="608" t="s">
        <v>8680</v>
      </c>
      <c r="D2067" s="608" t="s">
        <v>8681</v>
      </c>
      <c r="E2067" s="609" t="s">
        <v>8697</v>
      </c>
      <c r="F2067" s="608" t="s">
        <v>8683</v>
      </c>
      <c r="G2067" s="608" t="s">
        <v>8698</v>
      </c>
      <c r="H2067" s="608" t="s">
        <v>1830</v>
      </c>
      <c r="I2067" s="608" t="s">
        <v>8699</v>
      </c>
      <c r="J2067" s="610" t="s">
        <v>8700</v>
      </c>
    </row>
    <row r="2068" spans="1:10" ht="96">
      <c r="A2068" s="607" t="s">
        <v>8676</v>
      </c>
      <c r="B2068" s="608"/>
      <c r="C2068" s="608" t="s">
        <v>8680</v>
      </c>
      <c r="D2068" s="608" t="s">
        <v>8681</v>
      </c>
      <c r="E2068" s="609" t="s">
        <v>8701</v>
      </c>
      <c r="F2068" s="608" t="s">
        <v>8683</v>
      </c>
      <c r="G2068" s="608" t="s">
        <v>8702</v>
      </c>
      <c r="H2068" s="608" t="s">
        <v>7754</v>
      </c>
      <c r="I2068" s="608" t="s">
        <v>5787</v>
      </c>
      <c r="J2068" s="610" t="s">
        <v>8703</v>
      </c>
    </row>
    <row r="2069" spans="1:10" ht="96">
      <c r="A2069" s="607" t="s">
        <v>8676</v>
      </c>
      <c r="B2069" s="608"/>
      <c r="C2069" s="608" t="s">
        <v>8680</v>
      </c>
      <c r="D2069" s="608" t="s">
        <v>8681</v>
      </c>
      <c r="E2069" s="609" t="s">
        <v>8704</v>
      </c>
      <c r="F2069" s="608" t="s">
        <v>8683</v>
      </c>
      <c r="G2069" s="608" t="s">
        <v>8705</v>
      </c>
      <c r="H2069" s="608" t="s">
        <v>1124</v>
      </c>
      <c r="I2069" s="608" t="s">
        <v>8706</v>
      </c>
      <c r="J2069" s="610" t="s">
        <v>8707</v>
      </c>
    </row>
    <row r="2070" spans="1:10" ht="96">
      <c r="A2070" s="607" t="s">
        <v>8676</v>
      </c>
      <c r="B2070" s="608"/>
      <c r="C2070" s="608" t="s">
        <v>8680</v>
      </c>
      <c r="D2070" s="608" t="s">
        <v>8681</v>
      </c>
      <c r="E2070" s="609" t="s">
        <v>8708</v>
      </c>
      <c r="F2070" s="608" t="s">
        <v>8683</v>
      </c>
      <c r="G2070" s="608" t="s">
        <v>8709</v>
      </c>
      <c r="H2070" s="608" t="s">
        <v>8710</v>
      </c>
      <c r="I2070" s="608" t="s">
        <v>8711</v>
      </c>
      <c r="J2070" s="610" t="s">
        <v>8712</v>
      </c>
    </row>
    <row r="2071" spans="1:10" ht="96">
      <c r="A2071" s="607" t="s">
        <v>8676</v>
      </c>
      <c r="B2071" s="608"/>
      <c r="C2071" s="608" t="s">
        <v>8680</v>
      </c>
      <c r="D2071" s="608" t="s">
        <v>8681</v>
      </c>
      <c r="E2071" s="609" t="s">
        <v>8713</v>
      </c>
      <c r="F2071" s="608" t="s">
        <v>8683</v>
      </c>
      <c r="G2071" s="608" t="s">
        <v>8714</v>
      </c>
      <c r="H2071" s="608" t="s">
        <v>6452</v>
      </c>
      <c r="I2071" s="608" t="s">
        <v>8715</v>
      </c>
      <c r="J2071" s="610" t="s">
        <v>8716</v>
      </c>
    </row>
    <row r="2072" spans="1:10" ht="96">
      <c r="A2072" s="607" t="s">
        <v>8676</v>
      </c>
      <c r="B2072" s="608"/>
      <c r="C2072" s="608" t="s">
        <v>8680</v>
      </c>
      <c r="D2072" s="608" t="s">
        <v>8681</v>
      </c>
      <c r="E2072" s="609" t="s">
        <v>8717</v>
      </c>
      <c r="F2072" s="608" t="s">
        <v>8683</v>
      </c>
      <c r="G2072" s="608" t="s">
        <v>8718</v>
      </c>
      <c r="H2072" s="608" t="s">
        <v>7614</v>
      </c>
      <c r="I2072" s="608" t="s">
        <v>2765</v>
      </c>
      <c r="J2072" s="610" t="s">
        <v>8719</v>
      </c>
    </row>
    <row r="2073" spans="1:10" ht="96">
      <c r="A2073" s="607" t="s">
        <v>8676</v>
      </c>
      <c r="B2073" s="608"/>
      <c r="C2073" s="608" t="s">
        <v>8680</v>
      </c>
      <c r="D2073" s="608" t="s">
        <v>8681</v>
      </c>
      <c r="E2073" s="609" t="s">
        <v>8720</v>
      </c>
      <c r="F2073" s="608" t="s">
        <v>8721</v>
      </c>
      <c r="G2073" s="608" t="s">
        <v>8722</v>
      </c>
      <c r="H2073" s="608" t="s">
        <v>6236</v>
      </c>
      <c r="I2073" s="608" t="s">
        <v>1075</v>
      </c>
      <c r="J2073" s="610" t="s">
        <v>8723</v>
      </c>
    </row>
    <row r="2074" spans="1:10" ht="96">
      <c r="A2074" s="607" t="s">
        <v>8676</v>
      </c>
      <c r="B2074" s="608"/>
      <c r="C2074" s="608" t="s">
        <v>8680</v>
      </c>
      <c r="D2074" s="608" t="s">
        <v>8681</v>
      </c>
      <c r="E2074" s="609" t="s">
        <v>8724</v>
      </c>
      <c r="F2074" s="608" t="s">
        <v>8725</v>
      </c>
      <c r="G2074" s="608" t="s">
        <v>8726</v>
      </c>
      <c r="H2074" s="608" t="s">
        <v>8727</v>
      </c>
      <c r="I2074" s="608" t="s">
        <v>8728</v>
      </c>
      <c r="J2074" s="610" t="s">
        <v>8729</v>
      </c>
    </row>
    <row r="2075" spans="1:10" ht="96">
      <c r="A2075" s="607" t="s">
        <v>8676</v>
      </c>
      <c r="B2075" s="608"/>
      <c r="C2075" s="608" t="s">
        <v>8680</v>
      </c>
      <c r="D2075" s="608" t="s">
        <v>8681</v>
      </c>
      <c r="E2075" s="609" t="s">
        <v>8730</v>
      </c>
      <c r="F2075" s="608" t="s">
        <v>8731</v>
      </c>
      <c r="G2075" s="608" t="s">
        <v>8732</v>
      </c>
      <c r="H2075" s="608" t="s">
        <v>3036</v>
      </c>
      <c r="I2075" s="608" t="s">
        <v>5988</v>
      </c>
      <c r="J2075" s="610" t="s">
        <v>8733</v>
      </c>
    </row>
    <row r="2076" spans="1:10" ht="96">
      <c r="A2076" s="607" t="s">
        <v>8676</v>
      </c>
      <c r="B2076" s="608"/>
      <c r="C2076" s="608" t="s">
        <v>8680</v>
      </c>
      <c r="D2076" s="608" t="s">
        <v>8681</v>
      </c>
      <c r="E2076" s="609" t="s">
        <v>8734</v>
      </c>
      <c r="F2076" s="608" t="s">
        <v>8735</v>
      </c>
      <c r="G2076" s="608" t="s">
        <v>8736</v>
      </c>
      <c r="H2076" s="608" t="s">
        <v>1050</v>
      </c>
      <c r="I2076" s="608" t="s">
        <v>1279</v>
      </c>
      <c r="J2076" s="610" t="s">
        <v>8737</v>
      </c>
    </row>
    <row r="2077" spans="1:10" ht="96">
      <c r="A2077" s="607" t="s">
        <v>8676</v>
      </c>
      <c r="B2077" s="608"/>
      <c r="C2077" s="608" t="s">
        <v>8680</v>
      </c>
      <c r="D2077" s="608" t="s">
        <v>8681</v>
      </c>
      <c r="E2077" s="609" t="s">
        <v>8738</v>
      </c>
      <c r="F2077" s="608" t="s">
        <v>8735</v>
      </c>
      <c r="G2077" s="608" t="s">
        <v>8739</v>
      </c>
      <c r="H2077" s="608" t="s">
        <v>8740</v>
      </c>
      <c r="I2077" s="608" t="s">
        <v>3167</v>
      </c>
      <c r="J2077" s="610" t="s">
        <v>8741</v>
      </c>
    </row>
    <row r="2078" spans="1:10" ht="96">
      <c r="A2078" s="607" t="s">
        <v>8676</v>
      </c>
      <c r="B2078" s="608"/>
      <c r="C2078" s="608" t="s">
        <v>8680</v>
      </c>
      <c r="D2078" s="608" t="s">
        <v>8681</v>
      </c>
      <c r="E2078" s="609" t="s">
        <v>8742</v>
      </c>
      <c r="F2078" s="608" t="s">
        <v>8735</v>
      </c>
      <c r="G2078" s="608" t="s">
        <v>8743</v>
      </c>
      <c r="H2078" s="608" t="s">
        <v>8578</v>
      </c>
      <c r="I2078" s="608" t="s">
        <v>2038</v>
      </c>
      <c r="J2078" s="610" t="s">
        <v>8744</v>
      </c>
    </row>
    <row r="2079" spans="1:10" ht="96">
      <c r="A2079" s="607" t="s">
        <v>8676</v>
      </c>
      <c r="B2079" s="608"/>
      <c r="C2079" s="608" t="s">
        <v>8680</v>
      </c>
      <c r="D2079" s="608" t="s">
        <v>8681</v>
      </c>
      <c r="E2079" s="609" t="s">
        <v>8745</v>
      </c>
      <c r="F2079" s="608" t="s">
        <v>8746</v>
      </c>
      <c r="G2079" s="608" t="s">
        <v>1064</v>
      </c>
      <c r="H2079" s="608" t="s">
        <v>6245</v>
      </c>
      <c r="I2079" s="608" t="s">
        <v>1034</v>
      </c>
      <c r="J2079" s="610" t="s">
        <v>8747</v>
      </c>
    </row>
    <row r="2080" spans="1:10" ht="96">
      <c r="A2080" s="607" t="s">
        <v>8676</v>
      </c>
      <c r="B2080" s="608"/>
      <c r="C2080" s="608" t="s">
        <v>8680</v>
      </c>
      <c r="D2080" s="608" t="s">
        <v>8681</v>
      </c>
      <c r="E2080" s="609" t="s">
        <v>8748</v>
      </c>
      <c r="F2080" s="608" t="s">
        <v>8735</v>
      </c>
      <c r="G2080" s="608" t="s">
        <v>8749</v>
      </c>
      <c r="H2080" s="608" t="s">
        <v>1676</v>
      </c>
      <c r="I2080" s="608" t="s">
        <v>1034</v>
      </c>
      <c r="J2080" s="610" t="s">
        <v>8750</v>
      </c>
    </row>
    <row r="2081" spans="1:10" ht="96">
      <c r="A2081" s="607" t="s">
        <v>8676</v>
      </c>
      <c r="B2081" s="608"/>
      <c r="C2081" s="608" t="s">
        <v>8680</v>
      </c>
      <c r="D2081" s="608" t="s">
        <v>8681</v>
      </c>
      <c r="E2081" s="609" t="s">
        <v>8751</v>
      </c>
      <c r="F2081" s="608" t="s">
        <v>8752</v>
      </c>
      <c r="G2081" s="608" t="s">
        <v>8753</v>
      </c>
      <c r="H2081" s="608" t="s">
        <v>1694</v>
      </c>
      <c r="I2081" s="608" t="s">
        <v>8754</v>
      </c>
      <c r="J2081" s="610" t="s">
        <v>8733</v>
      </c>
    </row>
    <row r="2082" spans="1:10" ht="96">
      <c r="A2082" s="607" t="s">
        <v>8676</v>
      </c>
      <c r="B2082" s="608"/>
      <c r="C2082" s="608" t="s">
        <v>8680</v>
      </c>
      <c r="D2082" s="608" t="s">
        <v>8681</v>
      </c>
      <c r="E2082" s="609" t="s">
        <v>8755</v>
      </c>
      <c r="F2082" s="608" t="s">
        <v>8756</v>
      </c>
      <c r="G2082" s="608" t="s">
        <v>8757</v>
      </c>
      <c r="H2082" s="608" t="s">
        <v>8758</v>
      </c>
      <c r="I2082" s="608" t="s">
        <v>3880</v>
      </c>
      <c r="J2082" s="610" t="s">
        <v>8759</v>
      </c>
    </row>
    <row r="2083" spans="1:10" ht="96">
      <c r="A2083" s="607" t="s">
        <v>8676</v>
      </c>
      <c r="B2083" s="608"/>
      <c r="C2083" s="608" t="s">
        <v>8680</v>
      </c>
      <c r="D2083" s="608" t="s">
        <v>8681</v>
      </c>
      <c r="E2083" s="609" t="s">
        <v>8760</v>
      </c>
      <c r="F2083" s="608" t="s">
        <v>8761</v>
      </c>
      <c r="G2083" s="608" t="s">
        <v>8762</v>
      </c>
      <c r="H2083" s="608" t="s">
        <v>6848</v>
      </c>
      <c r="I2083" s="608" t="s">
        <v>8763</v>
      </c>
      <c r="J2083" s="610" t="s">
        <v>8764</v>
      </c>
    </row>
    <row r="2084" spans="1:10" ht="96">
      <c r="A2084" s="607" t="s">
        <v>8676</v>
      </c>
      <c r="B2084" s="608"/>
      <c r="C2084" s="608" t="s">
        <v>8680</v>
      </c>
      <c r="D2084" s="608" t="s">
        <v>8681</v>
      </c>
      <c r="E2084" s="609" t="s">
        <v>8765</v>
      </c>
      <c r="F2084" s="608" t="s">
        <v>8766</v>
      </c>
      <c r="G2084" s="608" t="s">
        <v>8767</v>
      </c>
      <c r="H2084" s="608" t="s">
        <v>8768</v>
      </c>
      <c r="I2084" s="608" t="s">
        <v>8769</v>
      </c>
      <c r="J2084" s="610" t="s">
        <v>8770</v>
      </c>
    </row>
    <row r="2085" spans="1:10" ht="96">
      <c r="A2085" s="607" t="s">
        <v>8676</v>
      </c>
      <c r="B2085" s="608"/>
      <c r="C2085" s="608" t="s">
        <v>8680</v>
      </c>
      <c r="D2085" s="608" t="s">
        <v>8681</v>
      </c>
      <c r="E2085" s="609" t="s">
        <v>8771</v>
      </c>
      <c r="F2085" s="608" t="s">
        <v>8772</v>
      </c>
      <c r="G2085" s="608" t="s">
        <v>7136</v>
      </c>
      <c r="H2085" s="608" t="s">
        <v>8773</v>
      </c>
      <c r="I2085" s="608" t="s">
        <v>8774</v>
      </c>
      <c r="J2085" s="610" t="s">
        <v>8775</v>
      </c>
    </row>
    <row r="2086" spans="1:10" ht="96">
      <c r="A2086" s="607" t="s">
        <v>8676</v>
      </c>
      <c r="B2086" s="608"/>
      <c r="C2086" s="608" t="s">
        <v>8680</v>
      </c>
      <c r="D2086" s="608" t="s">
        <v>8681</v>
      </c>
      <c r="E2086" s="609" t="s">
        <v>8776</v>
      </c>
      <c r="F2086" s="608" t="s">
        <v>8777</v>
      </c>
      <c r="G2086" s="608" t="s">
        <v>8778</v>
      </c>
      <c r="H2086" s="608" t="s">
        <v>1086</v>
      </c>
      <c r="I2086" s="608" t="s">
        <v>1051</v>
      </c>
      <c r="J2086" s="610" t="s">
        <v>8779</v>
      </c>
    </row>
    <row r="2087" spans="1:10" ht="96">
      <c r="A2087" s="607" t="s">
        <v>8784</v>
      </c>
      <c r="B2087" s="608"/>
      <c r="C2087" s="608" t="s">
        <v>8790</v>
      </c>
      <c r="D2087" s="608" t="s">
        <v>8791</v>
      </c>
      <c r="E2087" s="609" t="s">
        <v>2930</v>
      </c>
      <c r="F2087" s="608" t="s">
        <v>8792</v>
      </c>
      <c r="G2087" s="608" t="s">
        <v>1100</v>
      </c>
      <c r="H2087" s="608" t="s">
        <v>8793</v>
      </c>
      <c r="I2087" s="608" t="s">
        <v>8794</v>
      </c>
      <c r="J2087" s="610" t="s">
        <v>8795</v>
      </c>
    </row>
    <row r="2088" spans="1:10" ht="96">
      <c r="A2088" s="607" t="s">
        <v>8784</v>
      </c>
      <c r="B2088" s="608"/>
      <c r="C2088" s="608" t="s">
        <v>8790</v>
      </c>
      <c r="D2088" s="608" t="s">
        <v>8791</v>
      </c>
      <c r="E2088" s="609" t="s">
        <v>8796</v>
      </c>
      <c r="F2088" s="608" t="s">
        <v>8797</v>
      </c>
      <c r="G2088" s="608" t="s">
        <v>1100</v>
      </c>
      <c r="H2088" s="608" t="s">
        <v>8793</v>
      </c>
      <c r="I2088" s="608" t="s">
        <v>8794</v>
      </c>
      <c r="J2088" s="610" t="s">
        <v>8795</v>
      </c>
    </row>
    <row r="2089" spans="1:10" ht="72">
      <c r="A2089" s="607" t="s">
        <v>8784</v>
      </c>
      <c r="B2089" s="608"/>
      <c r="C2089" s="608" t="s">
        <v>8790</v>
      </c>
      <c r="D2089" s="608" t="s">
        <v>8791</v>
      </c>
      <c r="E2089" s="609" t="s">
        <v>8798</v>
      </c>
      <c r="F2089" s="608" t="s">
        <v>8799</v>
      </c>
      <c r="G2089" s="608" t="s">
        <v>1100</v>
      </c>
      <c r="H2089" s="608" t="s">
        <v>8793</v>
      </c>
      <c r="I2089" s="608" t="s">
        <v>8794</v>
      </c>
      <c r="J2089" s="610" t="s">
        <v>8795</v>
      </c>
    </row>
    <row r="2090" spans="1:10" ht="84">
      <c r="A2090" s="607" t="s">
        <v>8784</v>
      </c>
      <c r="B2090" s="608"/>
      <c r="C2090" s="608" t="s">
        <v>8790</v>
      </c>
      <c r="D2090" s="608" t="s">
        <v>8791</v>
      </c>
      <c r="E2090" s="609" t="s">
        <v>8800</v>
      </c>
      <c r="F2090" s="608" t="s">
        <v>8801</v>
      </c>
      <c r="G2090" s="608" t="s">
        <v>1100</v>
      </c>
      <c r="H2090" s="608" t="s">
        <v>8793</v>
      </c>
      <c r="I2090" s="608" t="s">
        <v>8794</v>
      </c>
      <c r="J2090" s="610" t="s">
        <v>8795</v>
      </c>
    </row>
    <row r="2091" spans="1:10" ht="72">
      <c r="A2091" s="607" t="s">
        <v>8784</v>
      </c>
      <c r="B2091" s="608"/>
      <c r="C2091" s="608" t="s">
        <v>8790</v>
      </c>
      <c r="D2091" s="608" t="s">
        <v>8791</v>
      </c>
      <c r="E2091" s="609" t="s">
        <v>8802</v>
      </c>
      <c r="F2091" s="608" t="s">
        <v>8803</v>
      </c>
      <c r="G2091" s="608" t="s">
        <v>1100</v>
      </c>
      <c r="H2091" s="608" t="s">
        <v>8793</v>
      </c>
      <c r="I2091" s="608" t="s">
        <v>8794</v>
      </c>
      <c r="J2091" s="610" t="s">
        <v>8795</v>
      </c>
    </row>
    <row r="2092" spans="1:10" ht="84">
      <c r="A2092" s="607" t="s">
        <v>8784</v>
      </c>
      <c r="B2092" s="608"/>
      <c r="C2092" s="608" t="s">
        <v>8790</v>
      </c>
      <c r="D2092" s="608" t="s">
        <v>8791</v>
      </c>
      <c r="E2092" s="609" t="s">
        <v>8804</v>
      </c>
      <c r="F2092" s="608" t="s">
        <v>8805</v>
      </c>
      <c r="G2092" s="608" t="s">
        <v>1100</v>
      </c>
      <c r="H2092" s="608" t="s">
        <v>8793</v>
      </c>
      <c r="I2092" s="608" t="s">
        <v>8794</v>
      </c>
      <c r="J2092" s="610" t="s">
        <v>8795</v>
      </c>
    </row>
    <row r="2093" spans="1:10" ht="96">
      <c r="A2093" s="607" t="s">
        <v>8784</v>
      </c>
      <c r="B2093" s="608"/>
      <c r="C2093" s="608" t="s">
        <v>8790</v>
      </c>
      <c r="D2093" s="608" t="s">
        <v>8791</v>
      </c>
      <c r="E2093" s="609" t="s">
        <v>8806</v>
      </c>
      <c r="F2093" s="608" t="s">
        <v>8807</v>
      </c>
      <c r="G2093" s="608" t="s">
        <v>1100</v>
      </c>
      <c r="H2093" s="608" t="s">
        <v>8793</v>
      </c>
      <c r="I2093" s="608" t="s">
        <v>8794</v>
      </c>
      <c r="J2093" s="610" t="s">
        <v>8795</v>
      </c>
    </row>
    <row r="2094" spans="1:10" ht="96">
      <c r="A2094" s="607" t="s">
        <v>8784</v>
      </c>
      <c r="B2094" s="608"/>
      <c r="C2094" s="608" t="s">
        <v>8790</v>
      </c>
      <c r="D2094" s="608" t="s">
        <v>8791</v>
      </c>
      <c r="E2094" s="609" t="s">
        <v>8808</v>
      </c>
      <c r="F2094" s="608" t="s">
        <v>8809</v>
      </c>
      <c r="G2094" s="608" t="s">
        <v>1100</v>
      </c>
      <c r="H2094" s="608" t="s">
        <v>8793</v>
      </c>
      <c r="I2094" s="608" t="s">
        <v>8794</v>
      </c>
      <c r="J2094" s="610" t="s">
        <v>8795</v>
      </c>
    </row>
    <row r="2095" spans="1:10" ht="96">
      <c r="A2095" s="607" t="s">
        <v>8784</v>
      </c>
      <c r="B2095" s="608"/>
      <c r="C2095" s="608" t="s">
        <v>8790</v>
      </c>
      <c r="D2095" s="608" t="s">
        <v>8791</v>
      </c>
      <c r="E2095" s="609" t="s">
        <v>8810</v>
      </c>
      <c r="F2095" s="608" t="s">
        <v>8811</v>
      </c>
      <c r="G2095" s="608" t="s">
        <v>1100</v>
      </c>
      <c r="H2095" s="608" t="s">
        <v>8793</v>
      </c>
      <c r="I2095" s="608" t="s">
        <v>8794</v>
      </c>
      <c r="J2095" s="610" t="s">
        <v>8795</v>
      </c>
    </row>
    <row r="2096" spans="1:10" ht="72">
      <c r="A2096" s="607" t="s">
        <v>8784</v>
      </c>
      <c r="B2096" s="608"/>
      <c r="C2096" s="608" t="s">
        <v>8790</v>
      </c>
      <c r="D2096" s="608" t="s">
        <v>8791</v>
      </c>
      <c r="E2096" s="609" t="s">
        <v>8812</v>
      </c>
      <c r="F2096" s="608"/>
      <c r="G2096" s="608" t="s">
        <v>1100</v>
      </c>
      <c r="H2096" s="608" t="s">
        <v>8793</v>
      </c>
      <c r="I2096" s="608" t="s">
        <v>8794</v>
      </c>
      <c r="J2096" s="610" t="s">
        <v>8795</v>
      </c>
    </row>
    <row r="2097" spans="1:10" ht="72">
      <c r="A2097" s="607" t="s">
        <v>8784</v>
      </c>
      <c r="B2097" s="608"/>
      <c r="C2097" s="608" t="s">
        <v>8790</v>
      </c>
      <c r="D2097" s="608" t="s">
        <v>8791</v>
      </c>
      <c r="E2097" s="609" t="s">
        <v>7112</v>
      </c>
      <c r="F2097" s="608"/>
      <c r="G2097" s="608" t="s">
        <v>1100</v>
      </c>
      <c r="H2097" s="608" t="s">
        <v>8793</v>
      </c>
      <c r="I2097" s="608" t="s">
        <v>8794</v>
      </c>
      <c r="J2097" s="610" t="s">
        <v>8795</v>
      </c>
    </row>
    <row r="2098" spans="1:10" ht="72">
      <c r="A2098" s="607" t="s">
        <v>8784</v>
      </c>
      <c r="B2098" s="608"/>
      <c r="C2098" s="608" t="s">
        <v>8790</v>
      </c>
      <c r="D2098" s="608" t="s">
        <v>8791</v>
      </c>
      <c r="E2098" s="609" t="s">
        <v>7119</v>
      </c>
      <c r="F2098" s="608"/>
      <c r="G2098" s="608" t="s">
        <v>1100</v>
      </c>
      <c r="H2098" s="608" t="s">
        <v>8793</v>
      </c>
      <c r="I2098" s="608" t="s">
        <v>8794</v>
      </c>
      <c r="J2098" s="610" t="s">
        <v>8795</v>
      </c>
    </row>
    <row r="2099" spans="1:10" ht="72">
      <c r="A2099" s="607" t="s">
        <v>8784</v>
      </c>
      <c r="B2099" s="608"/>
      <c r="C2099" s="608" t="s">
        <v>8790</v>
      </c>
      <c r="D2099" s="608" t="s">
        <v>8791</v>
      </c>
      <c r="E2099" s="609" t="s">
        <v>8813</v>
      </c>
      <c r="F2099" s="608"/>
      <c r="G2099" s="608" t="s">
        <v>1100</v>
      </c>
      <c r="H2099" s="608" t="s">
        <v>8793</v>
      </c>
      <c r="I2099" s="608" t="s">
        <v>8794</v>
      </c>
      <c r="J2099" s="610" t="s">
        <v>8795</v>
      </c>
    </row>
    <row r="2100" spans="1:10" ht="84">
      <c r="A2100" s="607" t="s">
        <v>8784</v>
      </c>
      <c r="B2100" s="608"/>
      <c r="C2100" s="608" t="s">
        <v>8790</v>
      </c>
      <c r="D2100" s="608" t="s">
        <v>8791</v>
      </c>
      <c r="E2100" s="609" t="s">
        <v>6115</v>
      </c>
      <c r="F2100" s="608" t="s">
        <v>8814</v>
      </c>
      <c r="G2100" s="608" t="s">
        <v>1100</v>
      </c>
      <c r="H2100" s="608" t="s">
        <v>8793</v>
      </c>
      <c r="I2100" s="608" t="s">
        <v>8794</v>
      </c>
      <c r="J2100" s="610" t="s">
        <v>8795</v>
      </c>
    </row>
    <row r="2101" spans="1:10" ht="72">
      <c r="A2101" s="607" t="s">
        <v>8784</v>
      </c>
      <c r="B2101" s="608"/>
      <c r="C2101" s="608" t="s">
        <v>8790</v>
      </c>
      <c r="D2101" s="608" t="s">
        <v>8791</v>
      </c>
      <c r="E2101" s="609" t="s">
        <v>8815</v>
      </c>
      <c r="F2101" s="608" t="s">
        <v>8816</v>
      </c>
      <c r="G2101" s="608" t="s">
        <v>1100</v>
      </c>
      <c r="H2101" s="608" t="s">
        <v>8793</v>
      </c>
      <c r="I2101" s="608" t="s">
        <v>8794</v>
      </c>
      <c r="J2101" s="610" t="s">
        <v>8795</v>
      </c>
    </row>
    <row r="2102" spans="1:10" ht="84">
      <c r="A2102" s="607" t="s">
        <v>8784</v>
      </c>
      <c r="B2102" s="608"/>
      <c r="C2102" s="608" t="s">
        <v>8790</v>
      </c>
      <c r="D2102" s="608" t="s">
        <v>8791</v>
      </c>
      <c r="E2102" s="609" t="s">
        <v>8817</v>
      </c>
      <c r="F2102" s="608" t="s">
        <v>8818</v>
      </c>
      <c r="G2102" s="608" t="s">
        <v>1100</v>
      </c>
      <c r="H2102" s="608" t="s">
        <v>8793</v>
      </c>
      <c r="I2102" s="608" t="s">
        <v>8794</v>
      </c>
      <c r="J2102" s="610" t="s">
        <v>8795</v>
      </c>
    </row>
    <row r="2103" spans="1:10" ht="120">
      <c r="A2103" s="607" t="s">
        <v>8784</v>
      </c>
      <c r="B2103" s="608"/>
      <c r="C2103" s="608" t="s">
        <v>8790</v>
      </c>
      <c r="D2103" s="608" t="s">
        <v>8791</v>
      </c>
      <c r="E2103" s="609" t="s">
        <v>3128</v>
      </c>
      <c r="F2103" s="608" t="s">
        <v>8819</v>
      </c>
      <c r="G2103" s="608" t="s">
        <v>1100</v>
      </c>
      <c r="H2103" s="608" t="s">
        <v>8793</v>
      </c>
      <c r="I2103" s="608" t="s">
        <v>8794</v>
      </c>
      <c r="J2103" s="610" t="s">
        <v>8795</v>
      </c>
    </row>
    <row r="2104" spans="1:10" ht="84">
      <c r="A2104" s="607" t="s">
        <v>8784</v>
      </c>
      <c r="B2104" s="608"/>
      <c r="C2104" s="608" t="s">
        <v>8790</v>
      </c>
      <c r="D2104" s="608" t="s">
        <v>8791</v>
      </c>
      <c r="E2104" s="609" t="s">
        <v>8820</v>
      </c>
      <c r="F2104" s="608" t="s">
        <v>8821</v>
      </c>
      <c r="G2104" s="608" t="s">
        <v>1100</v>
      </c>
      <c r="H2104" s="608" t="s">
        <v>8793</v>
      </c>
      <c r="I2104" s="608" t="s">
        <v>8794</v>
      </c>
      <c r="J2104" s="610" t="s">
        <v>8795</v>
      </c>
    </row>
    <row r="2105" spans="1:10" ht="84">
      <c r="A2105" s="607" t="s">
        <v>8784</v>
      </c>
      <c r="B2105" s="608"/>
      <c r="C2105" s="608" t="s">
        <v>8790</v>
      </c>
      <c r="D2105" s="608" t="s">
        <v>8791</v>
      </c>
      <c r="E2105" s="609" t="s">
        <v>8822</v>
      </c>
      <c r="F2105" s="608" t="s">
        <v>8823</v>
      </c>
      <c r="G2105" s="608" t="s">
        <v>1100</v>
      </c>
      <c r="H2105" s="608" t="s">
        <v>8793</v>
      </c>
      <c r="I2105" s="608" t="s">
        <v>8794</v>
      </c>
      <c r="J2105" s="610" t="s">
        <v>8795</v>
      </c>
    </row>
    <row r="2106" spans="1:10" ht="96">
      <c r="A2106" s="607" t="s">
        <v>8784</v>
      </c>
      <c r="B2106" s="608"/>
      <c r="C2106" s="608" t="s">
        <v>8790</v>
      </c>
      <c r="D2106" s="608" t="s">
        <v>8791</v>
      </c>
      <c r="E2106" s="609" t="s">
        <v>8824</v>
      </c>
      <c r="F2106" s="608" t="s">
        <v>8825</v>
      </c>
      <c r="G2106" s="608" t="s">
        <v>1100</v>
      </c>
      <c r="H2106" s="608" t="s">
        <v>8793</v>
      </c>
      <c r="I2106" s="608" t="s">
        <v>8794</v>
      </c>
      <c r="J2106" s="610" t="s">
        <v>8795</v>
      </c>
    </row>
    <row r="2107" spans="1:10" ht="96">
      <c r="A2107" s="607" t="s">
        <v>8784</v>
      </c>
      <c r="B2107" s="608"/>
      <c r="C2107" s="608" t="s">
        <v>8790</v>
      </c>
      <c r="D2107" s="608" t="s">
        <v>8791</v>
      </c>
      <c r="E2107" s="609" t="s">
        <v>8826</v>
      </c>
      <c r="F2107" s="608" t="s">
        <v>8827</v>
      </c>
      <c r="G2107" s="608" t="s">
        <v>1100</v>
      </c>
      <c r="H2107" s="608" t="s">
        <v>8793</v>
      </c>
      <c r="I2107" s="608" t="s">
        <v>8794</v>
      </c>
      <c r="J2107" s="610" t="s">
        <v>8795</v>
      </c>
    </row>
    <row r="2108" spans="1:10" ht="72">
      <c r="A2108" s="607" t="s">
        <v>8784</v>
      </c>
      <c r="B2108" s="608"/>
      <c r="C2108" s="608" t="s">
        <v>8790</v>
      </c>
      <c r="D2108" s="608" t="s">
        <v>8791</v>
      </c>
      <c r="E2108" s="609" t="s">
        <v>8828</v>
      </c>
      <c r="F2108" s="608" t="s">
        <v>8829</v>
      </c>
      <c r="G2108" s="608" t="s">
        <v>1100</v>
      </c>
      <c r="H2108" s="608" t="s">
        <v>8793</v>
      </c>
      <c r="I2108" s="608" t="s">
        <v>8794</v>
      </c>
      <c r="J2108" s="610" t="s">
        <v>8795</v>
      </c>
    </row>
    <row r="2109" spans="1:10" ht="84">
      <c r="A2109" s="607" t="s">
        <v>8784</v>
      </c>
      <c r="B2109" s="608"/>
      <c r="C2109" s="608" t="s">
        <v>8790</v>
      </c>
      <c r="D2109" s="608" t="s">
        <v>8791</v>
      </c>
      <c r="E2109" s="609" t="s">
        <v>8830</v>
      </c>
      <c r="F2109" s="608" t="s">
        <v>8831</v>
      </c>
      <c r="G2109" s="608" t="s">
        <v>1100</v>
      </c>
      <c r="H2109" s="608" t="s">
        <v>8793</v>
      </c>
      <c r="I2109" s="608" t="s">
        <v>8794</v>
      </c>
      <c r="J2109" s="610" t="s">
        <v>8795</v>
      </c>
    </row>
    <row r="2110" spans="1:10" ht="84">
      <c r="A2110" s="607" t="s">
        <v>8784</v>
      </c>
      <c r="B2110" s="608"/>
      <c r="C2110" s="608" t="s">
        <v>8790</v>
      </c>
      <c r="D2110" s="608" t="s">
        <v>8791</v>
      </c>
      <c r="E2110" s="609" t="s">
        <v>8832</v>
      </c>
      <c r="F2110" s="608" t="s">
        <v>8833</v>
      </c>
      <c r="G2110" s="608" t="s">
        <v>1100</v>
      </c>
      <c r="H2110" s="608" t="s">
        <v>8793</v>
      </c>
      <c r="I2110" s="608" t="s">
        <v>8794</v>
      </c>
      <c r="J2110" s="610" t="s">
        <v>8795</v>
      </c>
    </row>
    <row r="2111" spans="1:10" ht="96">
      <c r="A2111" s="607" t="s">
        <v>8784</v>
      </c>
      <c r="B2111" s="608"/>
      <c r="C2111" s="608" t="s">
        <v>8790</v>
      </c>
      <c r="D2111" s="608" t="s">
        <v>8791</v>
      </c>
      <c r="E2111" s="609" t="s">
        <v>8834</v>
      </c>
      <c r="F2111" s="608" t="s">
        <v>8835</v>
      </c>
      <c r="G2111" s="608" t="s">
        <v>1100</v>
      </c>
      <c r="H2111" s="608" t="s">
        <v>8793</v>
      </c>
      <c r="I2111" s="608" t="s">
        <v>8794</v>
      </c>
      <c r="J2111" s="610" t="s">
        <v>8795</v>
      </c>
    </row>
    <row r="2112" spans="1:10" ht="84">
      <c r="A2112" s="607" t="s">
        <v>8784</v>
      </c>
      <c r="B2112" s="608"/>
      <c r="C2112" s="608" t="s">
        <v>8790</v>
      </c>
      <c r="D2112" s="608" t="s">
        <v>8791</v>
      </c>
      <c r="E2112" s="609" t="s">
        <v>8836</v>
      </c>
      <c r="F2112" s="608" t="s">
        <v>8837</v>
      </c>
      <c r="G2112" s="608" t="s">
        <v>1100</v>
      </c>
      <c r="H2112" s="608" t="s">
        <v>8793</v>
      </c>
      <c r="I2112" s="608" t="s">
        <v>8794</v>
      </c>
      <c r="J2112" s="610" t="s">
        <v>8795</v>
      </c>
    </row>
    <row r="2113" spans="1:10" ht="72">
      <c r="A2113" s="607" t="s">
        <v>8784</v>
      </c>
      <c r="B2113" s="608"/>
      <c r="C2113" s="608" t="s">
        <v>8790</v>
      </c>
      <c r="D2113" s="608" t="s">
        <v>8791</v>
      </c>
      <c r="E2113" s="609" t="s">
        <v>8838</v>
      </c>
      <c r="F2113" s="608" t="s">
        <v>8839</v>
      </c>
      <c r="G2113" s="608" t="s">
        <v>1100</v>
      </c>
      <c r="H2113" s="608" t="s">
        <v>8793</v>
      </c>
      <c r="I2113" s="608" t="s">
        <v>8794</v>
      </c>
      <c r="J2113" s="610" t="s">
        <v>8795</v>
      </c>
    </row>
    <row r="2114" spans="1:10" ht="84">
      <c r="A2114" s="607" t="s">
        <v>8784</v>
      </c>
      <c r="B2114" s="608"/>
      <c r="C2114" s="608" t="s">
        <v>8790</v>
      </c>
      <c r="D2114" s="608" t="s">
        <v>8791</v>
      </c>
      <c r="E2114" s="609" t="s">
        <v>8840</v>
      </c>
      <c r="F2114" s="608" t="s">
        <v>8841</v>
      </c>
      <c r="G2114" s="608" t="s">
        <v>1100</v>
      </c>
      <c r="H2114" s="608" t="s">
        <v>8793</v>
      </c>
      <c r="I2114" s="608" t="s">
        <v>8794</v>
      </c>
      <c r="J2114" s="610" t="s">
        <v>8795</v>
      </c>
    </row>
    <row r="2115" spans="1:10" ht="84">
      <c r="A2115" s="607" t="s">
        <v>8784</v>
      </c>
      <c r="B2115" s="608"/>
      <c r="C2115" s="608" t="s">
        <v>8790</v>
      </c>
      <c r="D2115" s="608" t="s">
        <v>8791</v>
      </c>
      <c r="E2115" s="609" t="s">
        <v>8842</v>
      </c>
      <c r="F2115" s="608" t="s">
        <v>8843</v>
      </c>
      <c r="G2115" s="608" t="s">
        <v>1100</v>
      </c>
      <c r="H2115" s="608" t="s">
        <v>8793</v>
      </c>
      <c r="I2115" s="608" t="s">
        <v>8794</v>
      </c>
      <c r="J2115" s="610" t="s">
        <v>8795</v>
      </c>
    </row>
    <row r="2116" spans="1:10" ht="84">
      <c r="A2116" s="607" t="s">
        <v>8784</v>
      </c>
      <c r="B2116" s="608"/>
      <c r="C2116" s="608" t="s">
        <v>8790</v>
      </c>
      <c r="D2116" s="608" t="s">
        <v>8791</v>
      </c>
      <c r="E2116" s="609" t="s">
        <v>8844</v>
      </c>
      <c r="F2116" s="608" t="s">
        <v>8845</v>
      </c>
      <c r="G2116" s="608" t="s">
        <v>1100</v>
      </c>
      <c r="H2116" s="608" t="s">
        <v>8793</v>
      </c>
      <c r="I2116" s="608" t="s">
        <v>8794</v>
      </c>
      <c r="J2116" s="610" t="s">
        <v>8795</v>
      </c>
    </row>
    <row r="2117" spans="1:10" ht="84">
      <c r="A2117" s="607" t="s">
        <v>8784</v>
      </c>
      <c r="B2117" s="608"/>
      <c r="C2117" s="608" t="s">
        <v>8790</v>
      </c>
      <c r="D2117" s="608" t="s">
        <v>8791</v>
      </c>
      <c r="E2117" s="609" t="s">
        <v>8846</v>
      </c>
      <c r="F2117" s="608" t="s">
        <v>8847</v>
      </c>
      <c r="G2117" s="608" t="s">
        <v>1100</v>
      </c>
      <c r="H2117" s="608" t="s">
        <v>8793</v>
      </c>
      <c r="I2117" s="608" t="s">
        <v>8794</v>
      </c>
      <c r="J2117" s="610" t="s">
        <v>8795</v>
      </c>
    </row>
    <row r="2118" spans="1:10" ht="96">
      <c r="A2118" s="607" t="s">
        <v>8784</v>
      </c>
      <c r="B2118" s="608"/>
      <c r="C2118" s="608" t="s">
        <v>8790</v>
      </c>
      <c r="D2118" s="608" t="s">
        <v>8791</v>
      </c>
      <c r="E2118" s="609" t="s">
        <v>3171</v>
      </c>
      <c r="F2118" s="608" t="s">
        <v>8848</v>
      </c>
      <c r="G2118" s="608" t="s">
        <v>1100</v>
      </c>
      <c r="H2118" s="608" t="s">
        <v>8793</v>
      </c>
      <c r="I2118" s="608" t="s">
        <v>8794</v>
      </c>
      <c r="J2118" s="610" t="s">
        <v>8795</v>
      </c>
    </row>
    <row r="2119" spans="1:10" ht="84">
      <c r="A2119" s="607" t="s">
        <v>8784</v>
      </c>
      <c r="B2119" s="608"/>
      <c r="C2119" s="608" t="s">
        <v>8790</v>
      </c>
      <c r="D2119" s="608" t="s">
        <v>8791</v>
      </c>
      <c r="E2119" s="609" t="s">
        <v>8849</v>
      </c>
      <c r="F2119" s="608" t="s">
        <v>8850</v>
      </c>
      <c r="G2119" s="608" t="s">
        <v>1100</v>
      </c>
      <c r="H2119" s="608" t="s">
        <v>8793</v>
      </c>
      <c r="I2119" s="608" t="s">
        <v>8794</v>
      </c>
      <c r="J2119" s="610" t="s">
        <v>8795</v>
      </c>
    </row>
    <row r="2120" spans="1:10" ht="84">
      <c r="A2120" s="607" t="s">
        <v>8784</v>
      </c>
      <c r="B2120" s="608"/>
      <c r="C2120" s="608" t="s">
        <v>8790</v>
      </c>
      <c r="D2120" s="608" t="s">
        <v>8791</v>
      </c>
      <c r="E2120" s="609" t="s">
        <v>8851</v>
      </c>
      <c r="F2120" s="608" t="s">
        <v>8852</v>
      </c>
      <c r="G2120" s="608" t="s">
        <v>1100</v>
      </c>
      <c r="H2120" s="608" t="s">
        <v>8793</v>
      </c>
      <c r="I2120" s="608" t="s">
        <v>8794</v>
      </c>
      <c r="J2120" s="610" t="s">
        <v>8795</v>
      </c>
    </row>
    <row r="2121" spans="1:10" ht="84">
      <c r="A2121" s="607" t="s">
        <v>8784</v>
      </c>
      <c r="B2121" s="608"/>
      <c r="C2121" s="608" t="s">
        <v>8790</v>
      </c>
      <c r="D2121" s="608" t="s">
        <v>8791</v>
      </c>
      <c r="E2121" s="609" t="s">
        <v>8853</v>
      </c>
      <c r="F2121" s="608" t="s">
        <v>8854</v>
      </c>
      <c r="G2121" s="608" t="s">
        <v>1100</v>
      </c>
      <c r="H2121" s="608" t="s">
        <v>8793</v>
      </c>
      <c r="I2121" s="608" t="s">
        <v>8794</v>
      </c>
      <c r="J2121" s="610" t="s">
        <v>8795</v>
      </c>
    </row>
    <row r="2122" spans="1:10" ht="84">
      <c r="A2122" s="607" t="s">
        <v>8784</v>
      </c>
      <c r="B2122" s="608"/>
      <c r="C2122" s="608" t="s">
        <v>8790</v>
      </c>
      <c r="D2122" s="608" t="s">
        <v>8791</v>
      </c>
      <c r="E2122" s="609" t="s">
        <v>8855</v>
      </c>
      <c r="F2122" s="608" t="s">
        <v>8856</v>
      </c>
      <c r="G2122" s="608" t="s">
        <v>1100</v>
      </c>
      <c r="H2122" s="608" t="s">
        <v>8793</v>
      </c>
      <c r="I2122" s="608" t="s">
        <v>8794</v>
      </c>
      <c r="J2122" s="610" t="s">
        <v>8795</v>
      </c>
    </row>
    <row r="2123" spans="1:10" ht="84">
      <c r="A2123" s="607" t="s">
        <v>8784</v>
      </c>
      <c r="B2123" s="608"/>
      <c r="C2123" s="608" t="s">
        <v>8790</v>
      </c>
      <c r="D2123" s="608" t="s">
        <v>8791</v>
      </c>
      <c r="E2123" s="609" t="s">
        <v>8857</v>
      </c>
      <c r="F2123" s="608" t="s">
        <v>8858</v>
      </c>
      <c r="G2123" s="608" t="s">
        <v>1100</v>
      </c>
      <c r="H2123" s="608" t="s">
        <v>8793</v>
      </c>
      <c r="I2123" s="608" t="s">
        <v>8794</v>
      </c>
      <c r="J2123" s="610" t="s">
        <v>8795</v>
      </c>
    </row>
    <row r="2124" spans="1:10" ht="96">
      <c r="A2124" s="607" t="s">
        <v>8784</v>
      </c>
      <c r="B2124" s="608"/>
      <c r="C2124" s="608" t="s">
        <v>8790</v>
      </c>
      <c r="D2124" s="608" t="s">
        <v>8791</v>
      </c>
      <c r="E2124" s="609" t="s">
        <v>8859</v>
      </c>
      <c r="F2124" s="608" t="s">
        <v>8860</v>
      </c>
      <c r="G2124" s="608" t="s">
        <v>1100</v>
      </c>
      <c r="H2124" s="608" t="s">
        <v>8793</v>
      </c>
      <c r="I2124" s="608" t="s">
        <v>8794</v>
      </c>
      <c r="J2124" s="610" t="s">
        <v>8795</v>
      </c>
    </row>
    <row r="2125" spans="1:10" ht="72">
      <c r="A2125" s="607" t="s">
        <v>8784</v>
      </c>
      <c r="B2125" s="608"/>
      <c r="C2125" s="608" t="s">
        <v>8790</v>
      </c>
      <c r="D2125" s="608" t="s">
        <v>8791</v>
      </c>
      <c r="E2125" s="609" t="s">
        <v>8861</v>
      </c>
      <c r="F2125" s="608" t="s">
        <v>8862</v>
      </c>
      <c r="G2125" s="608" t="s">
        <v>1100</v>
      </c>
      <c r="H2125" s="608" t="s">
        <v>8793</v>
      </c>
      <c r="I2125" s="608" t="s">
        <v>8794</v>
      </c>
      <c r="J2125" s="610" t="s">
        <v>8795</v>
      </c>
    </row>
    <row r="2126" spans="1:10" ht="72">
      <c r="A2126" s="607" t="s">
        <v>8784</v>
      </c>
      <c r="B2126" s="608"/>
      <c r="C2126" s="608" t="s">
        <v>8790</v>
      </c>
      <c r="D2126" s="608" t="s">
        <v>8791</v>
      </c>
      <c r="E2126" s="609" t="s">
        <v>8863</v>
      </c>
      <c r="F2126" s="608" t="s">
        <v>8864</v>
      </c>
      <c r="G2126" s="608" t="s">
        <v>1100</v>
      </c>
      <c r="H2126" s="608" t="s">
        <v>8793</v>
      </c>
      <c r="I2126" s="608" t="s">
        <v>8794</v>
      </c>
      <c r="J2126" s="610" t="s">
        <v>8795</v>
      </c>
    </row>
    <row r="2127" spans="1:10" ht="84">
      <c r="A2127" s="607" t="s">
        <v>8784</v>
      </c>
      <c r="B2127" s="608"/>
      <c r="C2127" s="608" t="s">
        <v>8790</v>
      </c>
      <c r="D2127" s="608" t="s">
        <v>8791</v>
      </c>
      <c r="E2127" s="609" t="s">
        <v>8865</v>
      </c>
      <c r="F2127" s="608" t="s">
        <v>8866</v>
      </c>
      <c r="G2127" s="608" t="s">
        <v>1100</v>
      </c>
      <c r="H2127" s="608" t="s">
        <v>8793</v>
      </c>
      <c r="I2127" s="608" t="s">
        <v>8794</v>
      </c>
      <c r="J2127" s="610" t="s">
        <v>8795</v>
      </c>
    </row>
    <row r="2128" spans="1:10" ht="96">
      <c r="A2128" s="607" t="s">
        <v>8784</v>
      </c>
      <c r="B2128" s="608"/>
      <c r="C2128" s="608" t="s">
        <v>8790</v>
      </c>
      <c r="D2128" s="608" t="s">
        <v>8791</v>
      </c>
      <c r="E2128" s="609" t="s">
        <v>8867</v>
      </c>
      <c r="F2128" s="608" t="s">
        <v>8868</v>
      </c>
      <c r="G2128" s="608" t="s">
        <v>1100</v>
      </c>
      <c r="H2128" s="608" t="s">
        <v>8793</v>
      </c>
      <c r="I2128" s="608" t="s">
        <v>8794</v>
      </c>
      <c r="J2128" s="610" t="s">
        <v>8795</v>
      </c>
    </row>
    <row r="2129" spans="1:10" ht="96">
      <c r="A2129" s="607" t="s">
        <v>8784</v>
      </c>
      <c r="B2129" s="608"/>
      <c r="C2129" s="608" t="s">
        <v>8790</v>
      </c>
      <c r="D2129" s="608" t="s">
        <v>8791</v>
      </c>
      <c r="E2129" s="609" t="s">
        <v>8869</v>
      </c>
      <c r="F2129" s="608" t="s">
        <v>8870</v>
      </c>
      <c r="G2129" s="608" t="s">
        <v>1100</v>
      </c>
      <c r="H2129" s="608" t="s">
        <v>8793</v>
      </c>
      <c r="I2129" s="608" t="s">
        <v>8794</v>
      </c>
      <c r="J2129" s="610" t="s">
        <v>8795</v>
      </c>
    </row>
    <row r="2130" spans="1:10" ht="72">
      <c r="A2130" s="607" t="s">
        <v>8784</v>
      </c>
      <c r="B2130" s="608"/>
      <c r="C2130" s="608" t="s">
        <v>8790</v>
      </c>
      <c r="D2130" s="608" t="s">
        <v>8791</v>
      </c>
      <c r="E2130" s="609" t="s">
        <v>8871</v>
      </c>
      <c r="F2130" s="608" t="s">
        <v>8872</v>
      </c>
      <c r="G2130" s="608" t="s">
        <v>1100</v>
      </c>
      <c r="H2130" s="608" t="s">
        <v>8793</v>
      </c>
      <c r="I2130" s="608" t="s">
        <v>8794</v>
      </c>
      <c r="J2130" s="610" t="s">
        <v>8795</v>
      </c>
    </row>
    <row r="2131" spans="1:10" ht="96">
      <c r="A2131" s="607" t="s">
        <v>8784</v>
      </c>
      <c r="B2131" s="608"/>
      <c r="C2131" s="608" t="s">
        <v>8790</v>
      </c>
      <c r="D2131" s="608" t="s">
        <v>8791</v>
      </c>
      <c r="E2131" s="609" t="s">
        <v>8873</v>
      </c>
      <c r="F2131" s="608" t="s">
        <v>8874</v>
      </c>
      <c r="G2131" s="608" t="s">
        <v>1100</v>
      </c>
      <c r="H2131" s="608" t="s">
        <v>8793</v>
      </c>
      <c r="I2131" s="608" t="s">
        <v>8794</v>
      </c>
      <c r="J2131" s="610" t="s">
        <v>8795</v>
      </c>
    </row>
    <row r="2132" spans="1:10" ht="84">
      <c r="A2132" s="607" t="s">
        <v>8784</v>
      </c>
      <c r="B2132" s="608"/>
      <c r="C2132" s="608" t="s">
        <v>8790</v>
      </c>
      <c r="D2132" s="608" t="s">
        <v>8791</v>
      </c>
      <c r="E2132" s="609" t="s">
        <v>8875</v>
      </c>
      <c r="F2132" s="608" t="s">
        <v>8876</v>
      </c>
      <c r="G2132" s="608" t="s">
        <v>1100</v>
      </c>
      <c r="H2132" s="608" t="s">
        <v>8793</v>
      </c>
      <c r="I2132" s="608" t="s">
        <v>8794</v>
      </c>
      <c r="J2132" s="610" t="s">
        <v>8795</v>
      </c>
    </row>
    <row r="2133" spans="1:10" ht="96">
      <c r="A2133" s="607" t="s">
        <v>8784</v>
      </c>
      <c r="B2133" s="608"/>
      <c r="C2133" s="608" t="s">
        <v>8790</v>
      </c>
      <c r="D2133" s="608" t="s">
        <v>8791</v>
      </c>
      <c r="E2133" s="609" t="s">
        <v>8877</v>
      </c>
      <c r="F2133" s="608" t="s">
        <v>8878</v>
      </c>
      <c r="G2133" s="608" t="s">
        <v>1100</v>
      </c>
      <c r="H2133" s="608" t="s">
        <v>8793</v>
      </c>
      <c r="I2133" s="608" t="s">
        <v>8794</v>
      </c>
      <c r="J2133" s="610" t="s">
        <v>8795</v>
      </c>
    </row>
    <row r="2134" spans="1:10" ht="84">
      <c r="A2134" s="607" t="s">
        <v>8784</v>
      </c>
      <c r="B2134" s="608"/>
      <c r="C2134" s="608" t="s">
        <v>8790</v>
      </c>
      <c r="D2134" s="608" t="s">
        <v>8791</v>
      </c>
      <c r="E2134" s="609" t="s">
        <v>8879</v>
      </c>
      <c r="F2134" s="608" t="s">
        <v>8880</v>
      </c>
      <c r="G2134" s="608" t="s">
        <v>1100</v>
      </c>
      <c r="H2134" s="608" t="s">
        <v>8793</v>
      </c>
      <c r="I2134" s="608" t="s">
        <v>8794</v>
      </c>
      <c r="J2134" s="610" t="s">
        <v>8795</v>
      </c>
    </row>
    <row r="2135" spans="1:10" ht="84">
      <c r="A2135" s="607" t="s">
        <v>8784</v>
      </c>
      <c r="B2135" s="608"/>
      <c r="C2135" s="608" t="s">
        <v>8790</v>
      </c>
      <c r="D2135" s="608" t="s">
        <v>8791</v>
      </c>
      <c r="E2135" s="609" t="s">
        <v>8881</v>
      </c>
      <c r="F2135" s="608" t="s">
        <v>8882</v>
      </c>
      <c r="G2135" s="608" t="s">
        <v>1100</v>
      </c>
      <c r="H2135" s="608" t="s">
        <v>8793</v>
      </c>
      <c r="I2135" s="608" t="s">
        <v>8794</v>
      </c>
      <c r="J2135" s="610" t="s">
        <v>8795</v>
      </c>
    </row>
    <row r="2136" spans="1:10" ht="84">
      <c r="A2136" s="607" t="s">
        <v>8784</v>
      </c>
      <c r="B2136" s="608"/>
      <c r="C2136" s="608" t="s">
        <v>8790</v>
      </c>
      <c r="D2136" s="608" t="s">
        <v>8791</v>
      </c>
      <c r="E2136" s="609" t="s">
        <v>8883</v>
      </c>
      <c r="F2136" s="608" t="s">
        <v>8884</v>
      </c>
      <c r="G2136" s="608" t="s">
        <v>1100</v>
      </c>
      <c r="H2136" s="608" t="s">
        <v>8793</v>
      </c>
      <c r="I2136" s="608" t="s">
        <v>8794</v>
      </c>
      <c r="J2136" s="610" t="s">
        <v>8795</v>
      </c>
    </row>
    <row r="2137" spans="1:10" ht="84">
      <c r="A2137" s="607" t="s">
        <v>8784</v>
      </c>
      <c r="B2137" s="608"/>
      <c r="C2137" s="608" t="s">
        <v>8790</v>
      </c>
      <c r="D2137" s="608" t="s">
        <v>8791</v>
      </c>
      <c r="E2137" s="609" t="s">
        <v>8885</v>
      </c>
      <c r="F2137" s="608" t="s">
        <v>8886</v>
      </c>
      <c r="G2137" s="608" t="s">
        <v>1100</v>
      </c>
      <c r="H2137" s="608" t="s">
        <v>8793</v>
      </c>
      <c r="I2137" s="608" t="s">
        <v>8794</v>
      </c>
      <c r="J2137" s="610" t="s">
        <v>8795</v>
      </c>
    </row>
    <row r="2138" spans="1:10" ht="84">
      <c r="A2138" s="607" t="s">
        <v>8784</v>
      </c>
      <c r="B2138" s="608"/>
      <c r="C2138" s="608" t="s">
        <v>8790</v>
      </c>
      <c r="D2138" s="608" t="s">
        <v>8791</v>
      </c>
      <c r="E2138" s="609" t="s">
        <v>8887</v>
      </c>
      <c r="F2138" s="608" t="s">
        <v>8888</v>
      </c>
      <c r="G2138" s="608" t="s">
        <v>1100</v>
      </c>
      <c r="H2138" s="608" t="s">
        <v>8793</v>
      </c>
      <c r="I2138" s="608" t="s">
        <v>8794</v>
      </c>
      <c r="J2138" s="610" t="s">
        <v>8795</v>
      </c>
    </row>
    <row r="2139" spans="1:10" ht="96">
      <c r="A2139" s="607" t="s">
        <v>8784</v>
      </c>
      <c r="B2139" s="608"/>
      <c r="C2139" s="608" t="s">
        <v>8790</v>
      </c>
      <c r="D2139" s="608" t="s">
        <v>8791</v>
      </c>
      <c r="E2139" s="609" t="s">
        <v>8889</v>
      </c>
      <c r="F2139" s="608" t="s">
        <v>8890</v>
      </c>
      <c r="G2139" s="608" t="s">
        <v>1100</v>
      </c>
      <c r="H2139" s="608" t="s">
        <v>8793</v>
      </c>
      <c r="I2139" s="608" t="s">
        <v>8794</v>
      </c>
      <c r="J2139" s="610" t="s">
        <v>8795</v>
      </c>
    </row>
    <row r="2140" spans="1:10" ht="84">
      <c r="A2140" s="607" t="s">
        <v>8784</v>
      </c>
      <c r="B2140" s="608"/>
      <c r="C2140" s="608" t="s">
        <v>8790</v>
      </c>
      <c r="D2140" s="608" t="s">
        <v>8791</v>
      </c>
      <c r="E2140" s="609" t="s">
        <v>8891</v>
      </c>
      <c r="F2140" s="608" t="s">
        <v>8892</v>
      </c>
      <c r="G2140" s="608" t="s">
        <v>1100</v>
      </c>
      <c r="H2140" s="608" t="s">
        <v>8793</v>
      </c>
      <c r="I2140" s="608" t="s">
        <v>8794</v>
      </c>
      <c r="J2140" s="610" t="s">
        <v>8795</v>
      </c>
    </row>
    <row r="2141" spans="1:10" ht="84">
      <c r="A2141" s="607" t="s">
        <v>8784</v>
      </c>
      <c r="B2141" s="608"/>
      <c r="C2141" s="608" t="s">
        <v>8790</v>
      </c>
      <c r="D2141" s="608" t="s">
        <v>8791</v>
      </c>
      <c r="E2141" s="609" t="s">
        <v>8893</v>
      </c>
      <c r="F2141" s="608" t="s">
        <v>8894</v>
      </c>
      <c r="G2141" s="608" t="s">
        <v>1100</v>
      </c>
      <c r="H2141" s="608" t="s">
        <v>8793</v>
      </c>
      <c r="I2141" s="608" t="s">
        <v>8794</v>
      </c>
      <c r="J2141" s="610" t="s">
        <v>8795</v>
      </c>
    </row>
    <row r="2142" spans="1:10" ht="72">
      <c r="A2142" s="607" t="s">
        <v>8784</v>
      </c>
      <c r="B2142" s="608"/>
      <c r="C2142" s="608" t="s">
        <v>8790</v>
      </c>
      <c r="D2142" s="608" t="s">
        <v>8791</v>
      </c>
      <c r="E2142" s="609" t="s">
        <v>8895</v>
      </c>
      <c r="F2142" s="608" t="s">
        <v>8896</v>
      </c>
      <c r="G2142" s="608" t="s">
        <v>1100</v>
      </c>
      <c r="H2142" s="608" t="s">
        <v>8793</v>
      </c>
      <c r="I2142" s="608" t="s">
        <v>8794</v>
      </c>
      <c r="J2142" s="610" t="s">
        <v>8795</v>
      </c>
    </row>
    <row r="2143" spans="1:10" ht="72">
      <c r="A2143" s="607" t="s">
        <v>8784</v>
      </c>
      <c r="B2143" s="608"/>
      <c r="C2143" s="608" t="s">
        <v>8790</v>
      </c>
      <c r="D2143" s="608" t="s">
        <v>8791</v>
      </c>
      <c r="E2143" s="609" t="s">
        <v>8897</v>
      </c>
      <c r="F2143" s="608" t="s">
        <v>8898</v>
      </c>
      <c r="G2143" s="608" t="s">
        <v>1100</v>
      </c>
      <c r="H2143" s="608" t="s">
        <v>8793</v>
      </c>
      <c r="I2143" s="608" t="s">
        <v>8794</v>
      </c>
      <c r="J2143" s="610" t="s">
        <v>8795</v>
      </c>
    </row>
    <row r="2144" spans="1:10" ht="84">
      <c r="A2144" s="607" t="s">
        <v>8784</v>
      </c>
      <c r="B2144" s="608"/>
      <c r="C2144" s="608" t="s">
        <v>8790</v>
      </c>
      <c r="D2144" s="608" t="s">
        <v>8791</v>
      </c>
      <c r="E2144" s="609" t="s">
        <v>8899</v>
      </c>
      <c r="F2144" s="608" t="s">
        <v>8900</v>
      </c>
      <c r="G2144" s="608" t="s">
        <v>1100</v>
      </c>
      <c r="H2144" s="608" t="s">
        <v>8793</v>
      </c>
      <c r="I2144" s="608" t="s">
        <v>8794</v>
      </c>
      <c r="J2144" s="610" t="s">
        <v>8795</v>
      </c>
    </row>
    <row r="2145" spans="1:10" ht="72">
      <c r="A2145" s="607" t="s">
        <v>8784</v>
      </c>
      <c r="B2145" s="608"/>
      <c r="C2145" s="608" t="s">
        <v>8790</v>
      </c>
      <c r="D2145" s="608" t="s">
        <v>8791</v>
      </c>
      <c r="E2145" s="609" t="s">
        <v>8901</v>
      </c>
      <c r="F2145" s="608" t="s">
        <v>8902</v>
      </c>
      <c r="G2145" s="608" t="s">
        <v>1100</v>
      </c>
      <c r="H2145" s="608" t="s">
        <v>8793</v>
      </c>
      <c r="I2145" s="608" t="s">
        <v>8794</v>
      </c>
      <c r="J2145" s="610" t="s">
        <v>8795</v>
      </c>
    </row>
    <row r="2146" spans="1:10" ht="84">
      <c r="A2146" s="607" t="s">
        <v>8784</v>
      </c>
      <c r="B2146" s="608"/>
      <c r="C2146" s="608" t="s">
        <v>8790</v>
      </c>
      <c r="D2146" s="608" t="s">
        <v>8791</v>
      </c>
      <c r="E2146" s="609" t="s">
        <v>8903</v>
      </c>
      <c r="F2146" s="608" t="s">
        <v>8904</v>
      </c>
      <c r="G2146" s="608" t="s">
        <v>1100</v>
      </c>
      <c r="H2146" s="608" t="s">
        <v>8793</v>
      </c>
      <c r="I2146" s="608" t="s">
        <v>8794</v>
      </c>
      <c r="J2146" s="610" t="s">
        <v>8795</v>
      </c>
    </row>
    <row r="2147" spans="1:10" ht="72">
      <c r="A2147" s="607" t="s">
        <v>8784</v>
      </c>
      <c r="B2147" s="608"/>
      <c r="C2147" s="608" t="s">
        <v>8790</v>
      </c>
      <c r="D2147" s="608" t="s">
        <v>8791</v>
      </c>
      <c r="E2147" s="609" t="s">
        <v>3305</v>
      </c>
      <c r="F2147" s="608" t="s">
        <v>8905</v>
      </c>
      <c r="G2147" s="608" t="s">
        <v>1100</v>
      </c>
      <c r="H2147" s="608" t="s">
        <v>8793</v>
      </c>
      <c r="I2147" s="608" t="s">
        <v>8794</v>
      </c>
      <c r="J2147" s="610" t="s">
        <v>8795</v>
      </c>
    </row>
    <row r="2148" spans="1:10" ht="84">
      <c r="A2148" s="607" t="s">
        <v>8784</v>
      </c>
      <c r="B2148" s="608"/>
      <c r="C2148" s="608" t="s">
        <v>8790</v>
      </c>
      <c r="D2148" s="608" t="s">
        <v>8791</v>
      </c>
      <c r="E2148" s="609" t="s">
        <v>8906</v>
      </c>
      <c r="F2148" s="608" t="s">
        <v>8907</v>
      </c>
      <c r="G2148" s="608" t="s">
        <v>1100</v>
      </c>
      <c r="H2148" s="608" t="s">
        <v>8793</v>
      </c>
      <c r="I2148" s="608" t="s">
        <v>8794</v>
      </c>
      <c r="J2148" s="610" t="s">
        <v>8795</v>
      </c>
    </row>
    <row r="2149" spans="1:10" ht="84">
      <c r="A2149" s="607" t="s">
        <v>8784</v>
      </c>
      <c r="B2149" s="608"/>
      <c r="C2149" s="608" t="s">
        <v>8790</v>
      </c>
      <c r="D2149" s="608" t="s">
        <v>8791</v>
      </c>
      <c r="E2149" s="609" t="s">
        <v>8908</v>
      </c>
      <c r="F2149" s="608" t="s">
        <v>8909</v>
      </c>
      <c r="G2149" s="608" t="s">
        <v>1100</v>
      </c>
      <c r="H2149" s="608" t="s">
        <v>8793</v>
      </c>
      <c r="I2149" s="608" t="s">
        <v>8794</v>
      </c>
      <c r="J2149" s="610" t="s">
        <v>8795</v>
      </c>
    </row>
    <row r="2150" spans="1:10" ht="48">
      <c r="A2150" s="628" t="s">
        <v>8924</v>
      </c>
      <c r="B2150" s="629">
        <v>4102</v>
      </c>
      <c r="C2150" s="629" t="s">
        <v>8934</v>
      </c>
      <c r="D2150" s="629" t="s">
        <v>8935</v>
      </c>
      <c r="E2150" s="629" t="s">
        <v>917</v>
      </c>
      <c r="F2150" s="629" t="s">
        <v>8936</v>
      </c>
      <c r="G2150" s="629" t="s">
        <v>8937</v>
      </c>
      <c r="H2150" s="629" t="s">
        <v>8938</v>
      </c>
      <c r="I2150" s="629" t="s">
        <v>8939</v>
      </c>
      <c r="J2150" s="630" t="s">
        <v>8940</v>
      </c>
    </row>
    <row r="2151" spans="1:10" ht="48">
      <c r="A2151" s="628" t="s">
        <v>8924</v>
      </c>
      <c r="B2151" s="629">
        <v>4042</v>
      </c>
      <c r="C2151" s="629" t="s">
        <v>8934</v>
      </c>
      <c r="D2151" s="629" t="s">
        <v>8935</v>
      </c>
      <c r="E2151" s="629" t="s">
        <v>1106</v>
      </c>
      <c r="F2151" s="629" t="s">
        <v>8936</v>
      </c>
      <c r="G2151" s="629" t="s">
        <v>8937</v>
      </c>
      <c r="H2151" s="629" t="s">
        <v>8938</v>
      </c>
      <c r="I2151" s="629" t="s">
        <v>8939</v>
      </c>
      <c r="J2151" s="630" t="s">
        <v>8940</v>
      </c>
    </row>
    <row r="2152" spans="1:10" ht="48">
      <c r="A2152" s="628" t="s">
        <v>8924</v>
      </c>
      <c r="B2152" s="631">
        <v>4002</v>
      </c>
      <c r="C2152" s="629" t="s">
        <v>8934</v>
      </c>
      <c r="D2152" s="629" t="s">
        <v>8935</v>
      </c>
      <c r="E2152" s="632" t="s">
        <v>937</v>
      </c>
      <c r="F2152" s="629" t="s">
        <v>8936</v>
      </c>
      <c r="G2152" s="629" t="s">
        <v>8937</v>
      </c>
      <c r="H2152" s="629" t="s">
        <v>8938</v>
      </c>
      <c r="I2152" s="629" t="s">
        <v>8939</v>
      </c>
      <c r="J2152" s="630" t="s">
        <v>8940</v>
      </c>
    </row>
    <row r="2153" spans="1:10" ht="48">
      <c r="A2153" s="628" t="s">
        <v>8924</v>
      </c>
      <c r="B2153" s="631">
        <v>4005</v>
      </c>
      <c r="C2153" s="629" t="s">
        <v>8934</v>
      </c>
      <c r="D2153" s="629" t="s">
        <v>8935</v>
      </c>
      <c r="E2153" s="632" t="s">
        <v>1067</v>
      </c>
      <c r="F2153" s="629" t="s">
        <v>8936</v>
      </c>
      <c r="G2153" s="629" t="s">
        <v>8937</v>
      </c>
      <c r="H2153" s="629" t="s">
        <v>8938</v>
      </c>
      <c r="I2153" s="629" t="s">
        <v>8939</v>
      </c>
      <c r="J2153" s="630" t="s">
        <v>8940</v>
      </c>
    </row>
    <row r="2154" spans="1:10" ht="24">
      <c r="A2154" s="628" t="s">
        <v>8924</v>
      </c>
      <c r="B2154" s="631">
        <v>4003</v>
      </c>
      <c r="C2154" s="629" t="s">
        <v>8934</v>
      </c>
      <c r="D2154" s="633" t="s">
        <v>8935</v>
      </c>
      <c r="E2154" s="632" t="s">
        <v>939</v>
      </c>
      <c r="F2154" s="598"/>
      <c r="G2154" s="629" t="s">
        <v>8937</v>
      </c>
      <c r="H2154" s="629" t="s">
        <v>8938</v>
      </c>
      <c r="I2154" s="629" t="s">
        <v>8939</v>
      </c>
      <c r="J2154" s="630" t="s">
        <v>8940</v>
      </c>
    </row>
    <row r="2155" spans="1:10" ht="36">
      <c r="A2155" s="628" t="s">
        <v>8943</v>
      </c>
      <c r="B2155" s="631"/>
      <c r="C2155" s="629" t="s">
        <v>8949</v>
      </c>
      <c r="D2155" s="633" t="s">
        <v>8950</v>
      </c>
      <c r="E2155" s="632" t="s">
        <v>917</v>
      </c>
      <c r="F2155" s="598" t="s">
        <v>8946</v>
      </c>
      <c r="G2155" s="629" t="s">
        <v>5710</v>
      </c>
      <c r="H2155" s="629" t="s">
        <v>3078</v>
      </c>
      <c r="I2155" s="629" t="s">
        <v>5711</v>
      </c>
      <c r="J2155" s="630" t="s">
        <v>8951</v>
      </c>
    </row>
    <row r="2156" spans="1:10" ht="48">
      <c r="A2156" s="628" t="s">
        <v>8952</v>
      </c>
      <c r="B2156" s="631"/>
      <c r="C2156" s="629" t="s">
        <v>8959</v>
      </c>
      <c r="D2156" s="633" t="s">
        <v>8958</v>
      </c>
      <c r="E2156" s="632" t="s">
        <v>917</v>
      </c>
      <c r="F2156" s="598" t="s">
        <v>8956</v>
      </c>
      <c r="G2156" s="629" t="s">
        <v>5710</v>
      </c>
      <c r="H2156" s="629" t="s">
        <v>3078</v>
      </c>
      <c r="I2156" s="629" t="s">
        <v>5711</v>
      </c>
      <c r="J2156" s="630" t="s">
        <v>8951</v>
      </c>
    </row>
    <row r="2157" spans="1:10" ht="24">
      <c r="A2157" s="641" t="s">
        <v>826</v>
      </c>
      <c r="B2157" s="637"/>
      <c r="C2157" s="638" t="s">
        <v>8960</v>
      </c>
      <c r="D2157" s="637" t="s">
        <v>8961</v>
      </c>
      <c r="E2157" s="637" t="s">
        <v>917</v>
      </c>
      <c r="F2157" s="637" t="s">
        <v>8962</v>
      </c>
      <c r="G2157" s="637" t="s">
        <v>8963</v>
      </c>
      <c r="H2157" s="637" t="s">
        <v>1963</v>
      </c>
      <c r="I2157" s="637" t="s">
        <v>1180</v>
      </c>
      <c r="J2157" s="639" t="s">
        <v>8964</v>
      </c>
    </row>
    <row r="2158" spans="1:10">
      <c r="A2158" s="641" t="s">
        <v>826</v>
      </c>
      <c r="B2158" s="639"/>
      <c r="C2158" s="640" t="s">
        <v>8965</v>
      </c>
      <c r="D2158" s="639" t="s">
        <v>8966</v>
      </c>
      <c r="E2158" s="639" t="s">
        <v>917</v>
      </c>
      <c r="F2158" s="639" t="s">
        <v>8967</v>
      </c>
      <c r="G2158" s="639" t="s">
        <v>8968</v>
      </c>
      <c r="H2158" s="639" t="s">
        <v>8969</v>
      </c>
      <c r="I2158" s="639" t="s">
        <v>5834</v>
      </c>
      <c r="J2158" s="639" t="s">
        <v>8970</v>
      </c>
    </row>
    <row r="2159" spans="1:10" ht="61.5">
      <c r="A2159" s="641" t="s">
        <v>826</v>
      </c>
      <c r="B2159" s="639"/>
      <c r="C2159" s="640" t="s">
        <v>8971</v>
      </c>
      <c r="D2159" s="637" t="s">
        <v>8972</v>
      </c>
      <c r="E2159" s="639" t="s">
        <v>937</v>
      </c>
      <c r="F2159" s="639" t="s">
        <v>8973</v>
      </c>
      <c r="G2159" s="639" t="s">
        <v>8974</v>
      </c>
      <c r="H2159" s="639" t="s">
        <v>1953</v>
      </c>
      <c r="I2159" s="639" t="s">
        <v>8975</v>
      </c>
      <c r="J2159" s="639" t="s">
        <v>8976</v>
      </c>
    </row>
    <row r="2160" spans="1:10" ht="72">
      <c r="A2160" s="628" t="s">
        <v>853</v>
      </c>
      <c r="B2160" s="642">
        <v>19004</v>
      </c>
      <c r="C2160" s="629" t="s">
        <v>8980</v>
      </c>
      <c r="D2160" s="629" t="s">
        <v>8981</v>
      </c>
      <c r="E2160" s="629" t="s">
        <v>917</v>
      </c>
      <c r="F2160" s="629" t="s">
        <v>8982</v>
      </c>
      <c r="G2160" s="629" t="s">
        <v>8983</v>
      </c>
      <c r="H2160" s="629" t="s">
        <v>2924</v>
      </c>
      <c r="I2160" s="629" t="s">
        <v>8984</v>
      </c>
      <c r="J2160" s="643" t="s">
        <v>8985</v>
      </c>
    </row>
    <row r="2161" spans="1:10" ht="72">
      <c r="A2161" s="628" t="s">
        <v>853</v>
      </c>
      <c r="B2161" s="644">
        <v>19002</v>
      </c>
      <c r="C2161" s="629" t="s">
        <v>8980</v>
      </c>
      <c r="D2161" s="629" t="s">
        <v>8981</v>
      </c>
      <c r="E2161" s="632" t="s">
        <v>937</v>
      </c>
      <c r="F2161" s="629" t="s">
        <v>8986</v>
      </c>
      <c r="G2161" s="629" t="s">
        <v>8983</v>
      </c>
      <c r="H2161" s="629" t="s">
        <v>2924</v>
      </c>
      <c r="I2161" s="629" t="s">
        <v>8984</v>
      </c>
      <c r="J2161" s="643" t="s">
        <v>8985</v>
      </c>
    </row>
    <row r="2162" spans="1:10" ht="72">
      <c r="A2162" s="628" t="s">
        <v>853</v>
      </c>
      <c r="B2162" s="644">
        <v>19003</v>
      </c>
      <c r="C2162" s="629" t="s">
        <v>8980</v>
      </c>
      <c r="D2162" s="629" t="s">
        <v>8981</v>
      </c>
      <c r="E2162" s="632" t="s">
        <v>938</v>
      </c>
      <c r="F2162" s="629" t="s">
        <v>8987</v>
      </c>
      <c r="G2162" s="629" t="s">
        <v>8983</v>
      </c>
      <c r="H2162" s="629" t="s">
        <v>2924</v>
      </c>
      <c r="I2162" s="629" t="s">
        <v>8984</v>
      </c>
      <c r="J2162" s="643" t="s">
        <v>8985</v>
      </c>
    </row>
    <row r="2163" spans="1:10" ht="72">
      <c r="A2163" s="628" t="s">
        <v>853</v>
      </c>
      <c r="B2163" s="644">
        <v>19004</v>
      </c>
      <c r="C2163" s="629" t="s">
        <v>8980</v>
      </c>
      <c r="D2163" s="629" t="s">
        <v>8981</v>
      </c>
      <c r="E2163" s="632" t="s">
        <v>939</v>
      </c>
      <c r="F2163" s="629" t="s">
        <v>8988</v>
      </c>
      <c r="G2163" s="629" t="s">
        <v>8983</v>
      </c>
      <c r="H2163" s="629" t="s">
        <v>2924</v>
      </c>
      <c r="I2163" s="629" t="s">
        <v>8984</v>
      </c>
      <c r="J2163" s="643" t="s">
        <v>8985</v>
      </c>
    </row>
    <row r="2164" spans="1:10" ht="72">
      <c r="A2164" s="628" t="s">
        <v>8097</v>
      </c>
      <c r="B2164" s="628" t="s">
        <v>8989</v>
      </c>
      <c r="C2164" s="638" t="s">
        <v>8990</v>
      </c>
      <c r="D2164" s="638" t="s">
        <v>8991</v>
      </c>
      <c r="E2164" s="629" t="s">
        <v>917</v>
      </c>
      <c r="F2164" s="629" t="s">
        <v>8992</v>
      </c>
      <c r="G2164" s="629" t="s">
        <v>8993</v>
      </c>
      <c r="H2164" s="629" t="s">
        <v>2051</v>
      </c>
      <c r="I2164" s="629" t="s">
        <v>2967</v>
      </c>
      <c r="J2164" s="629" t="s">
        <v>8994</v>
      </c>
    </row>
    <row r="2165" spans="1:10" ht="72">
      <c r="A2165" s="628" t="s">
        <v>8097</v>
      </c>
      <c r="B2165" s="628" t="s">
        <v>8989</v>
      </c>
      <c r="C2165" s="638" t="s">
        <v>8990</v>
      </c>
      <c r="D2165" s="638" t="s">
        <v>8991</v>
      </c>
      <c r="E2165" s="629" t="s">
        <v>917</v>
      </c>
      <c r="F2165" s="629" t="s">
        <v>8995</v>
      </c>
      <c r="G2165" s="629" t="s">
        <v>1129</v>
      </c>
      <c r="H2165" s="629" t="s">
        <v>8996</v>
      </c>
      <c r="I2165" s="629" t="s">
        <v>8997</v>
      </c>
      <c r="J2165" s="629" t="s">
        <v>8998</v>
      </c>
    </row>
    <row r="2166" spans="1:10" ht="72">
      <c r="A2166" s="628" t="s">
        <v>8097</v>
      </c>
      <c r="B2166" s="628" t="s">
        <v>8989</v>
      </c>
      <c r="C2166" s="638" t="s">
        <v>8990</v>
      </c>
      <c r="D2166" s="638" t="s">
        <v>8991</v>
      </c>
      <c r="E2166" s="629" t="s">
        <v>917</v>
      </c>
      <c r="F2166" s="629" t="s">
        <v>8999</v>
      </c>
      <c r="G2166" s="629" t="s">
        <v>9000</v>
      </c>
      <c r="H2166" s="629" t="s">
        <v>1033</v>
      </c>
      <c r="I2166" s="629" t="s">
        <v>1279</v>
      </c>
      <c r="J2166" s="629" t="s">
        <v>9001</v>
      </c>
    </row>
    <row r="2167" spans="1:10" ht="72">
      <c r="A2167" s="647" t="s">
        <v>8097</v>
      </c>
      <c r="B2167" s="647" t="s">
        <v>9002</v>
      </c>
      <c r="C2167" s="638" t="s">
        <v>8990</v>
      </c>
      <c r="D2167" s="638" t="s">
        <v>8991</v>
      </c>
      <c r="E2167" s="640" t="s">
        <v>937</v>
      </c>
      <c r="F2167" s="640" t="s">
        <v>9003</v>
      </c>
      <c r="G2167" s="640" t="s">
        <v>9004</v>
      </c>
      <c r="H2167" s="640" t="s">
        <v>9005</v>
      </c>
      <c r="I2167" s="640" t="s">
        <v>9006</v>
      </c>
      <c r="J2167" s="640" t="s">
        <v>9007</v>
      </c>
    </row>
    <row r="2168" spans="1:10" ht="72">
      <c r="A2168" s="628" t="s">
        <v>7581</v>
      </c>
      <c r="B2168" s="629">
        <v>16003</v>
      </c>
      <c r="C2168" s="629" t="s">
        <v>9012</v>
      </c>
      <c r="D2168" s="629" t="s">
        <v>9013</v>
      </c>
      <c r="E2168" s="629" t="s">
        <v>917</v>
      </c>
      <c r="F2168" s="629" t="s">
        <v>9014</v>
      </c>
      <c r="G2168" s="629" t="s">
        <v>9015</v>
      </c>
      <c r="H2168" s="629" t="s">
        <v>1293</v>
      </c>
      <c r="I2168" s="629" t="s">
        <v>1131</v>
      </c>
      <c r="J2168" s="649" t="s">
        <v>9016</v>
      </c>
    </row>
    <row r="2169" spans="1:10" ht="72">
      <c r="A2169" s="628" t="s">
        <v>7581</v>
      </c>
      <c r="B2169" s="629">
        <v>16004</v>
      </c>
      <c r="C2169" s="629" t="s">
        <v>9012</v>
      </c>
      <c r="D2169" s="629" t="s">
        <v>9013</v>
      </c>
      <c r="E2169" s="649" t="s">
        <v>937</v>
      </c>
      <c r="F2169" s="629" t="s">
        <v>9014</v>
      </c>
      <c r="G2169" s="629" t="s">
        <v>9015</v>
      </c>
      <c r="H2169" s="629" t="s">
        <v>1293</v>
      </c>
      <c r="I2169" s="629" t="s">
        <v>1131</v>
      </c>
      <c r="J2169" s="649" t="s">
        <v>9016</v>
      </c>
    </row>
    <row r="2170" spans="1:10" ht="72">
      <c r="A2170" s="628" t="s">
        <v>7581</v>
      </c>
      <c r="B2170" s="649">
        <v>16044</v>
      </c>
      <c r="C2170" s="629" t="s">
        <v>9012</v>
      </c>
      <c r="D2170" s="629" t="s">
        <v>9013</v>
      </c>
      <c r="E2170" s="629" t="s">
        <v>3631</v>
      </c>
      <c r="F2170" s="629" t="s">
        <v>9017</v>
      </c>
      <c r="G2170" s="629" t="s">
        <v>9015</v>
      </c>
      <c r="H2170" s="629" t="s">
        <v>1293</v>
      </c>
      <c r="I2170" s="629" t="s">
        <v>1131</v>
      </c>
      <c r="J2170" s="649" t="s">
        <v>9016</v>
      </c>
    </row>
    <row r="2171" spans="1:10" ht="72">
      <c r="A2171" s="628" t="s">
        <v>7581</v>
      </c>
      <c r="B2171" s="649">
        <v>16179</v>
      </c>
      <c r="C2171" s="629" t="s">
        <v>9012</v>
      </c>
      <c r="D2171" s="629" t="s">
        <v>9013</v>
      </c>
      <c r="E2171" s="629" t="s">
        <v>3638</v>
      </c>
      <c r="F2171" s="629" t="s">
        <v>9014</v>
      </c>
      <c r="G2171" s="629" t="s">
        <v>9015</v>
      </c>
      <c r="H2171" s="629" t="s">
        <v>1293</v>
      </c>
      <c r="I2171" s="629" t="s">
        <v>1131</v>
      </c>
      <c r="J2171" s="649" t="s">
        <v>9016</v>
      </c>
    </row>
    <row r="2172" spans="1:10" ht="48">
      <c r="A2172" s="628" t="s">
        <v>7581</v>
      </c>
      <c r="B2172" s="649">
        <v>16154</v>
      </c>
      <c r="C2172" s="629"/>
      <c r="D2172" s="629" t="s">
        <v>9013</v>
      </c>
      <c r="E2172" s="629" t="s">
        <v>9018</v>
      </c>
      <c r="F2172" s="629" t="s">
        <v>9014</v>
      </c>
      <c r="G2172" s="629" t="s">
        <v>9015</v>
      </c>
      <c r="H2172" s="629" t="s">
        <v>1293</v>
      </c>
      <c r="I2172" s="629" t="s">
        <v>1131</v>
      </c>
      <c r="J2172" s="649" t="s">
        <v>9016</v>
      </c>
    </row>
    <row r="2173" spans="1:10" ht="84">
      <c r="A2173" s="628" t="s">
        <v>7581</v>
      </c>
      <c r="B2173" s="629">
        <v>16185</v>
      </c>
      <c r="C2173" s="629" t="s">
        <v>9019</v>
      </c>
      <c r="D2173" s="629" t="s">
        <v>9013</v>
      </c>
      <c r="E2173" s="629" t="s">
        <v>917</v>
      </c>
      <c r="F2173" s="650" t="s">
        <v>9020</v>
      </c>
      <c r="G2173" s="629" t="s">
        <v>9015</v>
      </c>
      <c r="H2173" s="629" t="s">
        <v>1293</v>
      </c>
      <c r="I2173" s="629" t="s">
        <v>1131</v>
      </c>
      <c r="J2173" s="649" t="s">
        <v>9016</v>
      </c>
    </row>
    <row r="2174" spans="1:10" ht="84">
      <c r="A2174" s="628" t="s">
        <v>7581</v>
      </c>
      <c r="B2174" s="629">
        <v>16178</v>
      </c>
      <c r="C2174" s="629" t="s">
        <v>9019</v>
      </c>
      <c r="D2174" s="629" t="s">
        <v>9013</v>
      </c>
      <c r="E2174" s="651" t="s">
        <v>937</v>
      </c>
      <c r="F2174" s="650" t="s">
        <v>9020</v>
      </c>
      <c r="G2174" s="629" t="s">
        <v>9015</v>
      </c>
      <c r="H2174" s="629" t="s">
        <v>1293</v>
      </c>
      <c r="I2174" s="629" t="s">
        <v>1131</v>
      </c>
      <c r="J2174" s="649" t="s">
        <v>9016</v>
      </c>
    </row>
    <row r="2175" spans="1:10" ht="84">
      <c r="A2175" s="628" t="s">
        <v>7581</v>
      </c>
      <c r="B2175" s="629">
        <v>16178</v>
      </c>
      <c r="C2175" s="629" t="s">
        <v>9019</v>
      </c>
      <c r="D2175" s="629" t="s">
        <v>9013</v>
      </c>
      <c r="E2175" s="652" t="s">
        <v>9021</v>
      </c>
      <c r="F2175" s="653" t="s">
        <v>9022</v>
      </c>
      <c r="G2175" s="629" t="s">
        <v>9015</v>
      </c>
      <c r="H2175" s="629" t="s">
        <v>1293</v>
      </c>
      <c r="I2175" s="629" t="s">
        <v>1131</v>
      </c>
      <c r="J2175" s="649" t="s">
        <v>9016</v>
      </c>
    </row>
    <row r="2176" spans="1:10" ht="84">
      <c r="A2176" s="628" t="s">
        <v>7581</v>
      </c>
      <c r="B2176" s="629">
        <v>16178</v>
      </c>
      <c r="C2176" s="629" t="s">
        <v>9019</v>
      </c>
      <c r="D2176" s="629" t="s">
        <v>9013</v>
      </c>
      <c r="E2176" s="652" t="s">
        <v>9023</v>
      </c>
      <c r="F2176" s="653" t="s">
        <v>9024</v>
      </c>
      <c r="G2176" s="629" t="s">
        <v>9015</v>
      </c>
      <c r="H2176" s="629" t="s">
        <v>1293</v>
      </c>
      <c r="I2176" s="629" t="s">
        <v>1131</v>
      </c>
      <c r="J2176" s="649" t="s">
        <v>9016</v>
      </c>
    </row>
    <row r="2177" spans="1:10" ht="84">
      <c r="A2177" s="628" t="s">
        <v>7581</v>
      </c>
      <c r="B2177" s="629">
        <v>16183</v>
      </c>
      <c r="C2177" s="629" t="s">
        <v>9019</v>
      </c>
      <c r="D2177" s="629" t="s">
        <v>9013</v>
      </c>
      <c r="E2177" s="638" t="s">
        <v>9025</v>
      </c>
      <c r="F2177" s="654" t="s">
        <v>9020</v>
      </c>
      <c r="G2177" s="629" t="s">
        <v>9015</v>
      </c>
      <c r="H2177" s="629" t="s">
        <v>1293</v>
      </c>
      <c r="I2177" s="629" t="s">
        <v>1131</v>
      </c>
      <c r="J2177" s="649" t="s">
        <v>9016</v>
      </c>
    </row>
    <row r="2178" spans="1:10" ht="84">
      <c r="A2178" s="628" t="s">
        <v>7581</v>
      </c>
      <c r="B2178" s="629">
        <v>16183</v>
      </c>
      <c r="C2178" s="629" t="s">
        <v>9019</v>
      </c>
      <c r="D2178" s="629" t="s">
        <v>9013</v>
      </c>
      <c r="E2178" s="652" t="s">
        <v>4253</v>
      </c>
      <c r="F2178" s="655" t="s">
        <v>9026</v>
      </c>
      <c r="G2178" s="629" t="s">
        <v>9015</v>
      </c>
      <c r="H2178" s="629" t="s">
        <v>1293</v>
      </c>
      <c r="I2178" s="629" t="s">
        <v>1131</v>
      </c>
      <c r="J2178" s="649" t="s">
        <v>9016</v>
      </c>
    </row>
    <row r="2179" spans="1:10" ht="84">
      <c r="A2179" s="628" t="s">
        <v>7581</v>
      </c>
      <c r="B2179" s="629">
        <v>16183</v>
      </c>
      <c r="C2179" s="629" t="s">
        <v>9019</v>
      </c>
      <c r="D2179" s="629" t="s">
        <v>9013</v>
      </c>
      <c r="E2179" s="656" t="s">
        <v>9027</v>
      </c>
      <c r="F2179" s="652" t="s">
        <v>9028</v>
      </c>
      <c r="G2179" s="629" t="s">
        <v>9015</v>
      </c>
      <c r="H2179" s="629" t="s">
        <v>1293</v>
      </c>
      <c r="I2179" s="629" t="s">
        <v>1131</v>
      </c>
      <c r="J2179" s="649" t="s">
        <v>9016</v>
      </c>
    </row>
    <row r="2180" spans="1:10" ht="84">
      <c r="A2180" s="628" t="s">
        <v>7581</v>
      </c>
      <c r="B2180" s="629">
        <v>16183</v>
      </c>
      <c r="C2180" s="629" t="s">
        <v>9019</v>
      </c>
      <c r="D2180" s="629" t="s">
        <v>9013</v>
      </c>
      <c r="E2180" s="652" t="s">
        <v>9029</v>
      </c>
      <c r="F2180" s="652" t="s">
        <v>9030</v>
      </c>
      <c r="G2180" s="629" t="s">
        <v>9015</v>
      </c>
      <c r="H2180" s="629" t="s">
        <v>1293</v>
      </c>
      <c r="I2180" s="629" t="s">
        <v>1131</v>
      </c>
      <c r="J2180" s="649" t="s">
        <v>9016</v>
      </c>
    </row>
    <row r="2181" spans="1:10" ht="84">
      <c r="A2181" s="628" t="s">
        <v>7581</v>
      </c>
      <c r="B2181" s="629">
        <v>16183</v>
      </c>
      <c r="C2181" s="629" t="s">
        <v>9019</v>
      </c>
      <c r="D2181" s="629" t="s">
        <v>9013</v>
      </c>
      <c r="E2181" s="652" t="s">
        <v>9021</v>
      </c>
      <c r="F2181" s="652" t="s">
        <v>9022</v>
      </c>
      <c r="G2181" s="629" t="s">
        <v>9015</v>
      </c>
      <c r="H2181" s="629" t="s">
        <v>1293</v>
      </c>
      <c r="I2181" s="629" t="s">
        <v>1131</v>
      </c>
      <c r="J2181" s="649" t="s">
        <v>9016</v>
      </c>
    </row>
    <row r="2182" spans="1:10" ht="84">
      <c r="A2182" s="628" t="s">
        <v>7581</v>
      </c>
      <c r="B2182" s="629">
        <v>16183</v>
      </c>
      <c r="C2182" s="629" t="s">
        <v>9019</v>
      </c>
      <c r="D2182" s="629" t="s">
        <v>9013</v>
      </c>
      <c r="E2182" s="656" t="s">
        <v>9031</v>
      </c>
      <c r="F2182" s="652" t="s">
        <v>9032</v>
      </c>
      <c r="G2182" s="629" t="s">
        <v>9015</v>
      </c>
      <c r="H2182" s="629" t="s">
        <v>1293</v>
      </c>
      <c r="I2182" s="629" t="s">
        <v>1131</v>
      </c>
      <c r="J2182" s="649" t="s">
        <v>9016</v>
      </c>
    </row>
    <row r="2183" spans="1:10" ht="84">
      <c r="A2183" s="628" t="s">
        <v>7581</v>
      </c>
      <c r="B2183" s="629">
        <v>16183</v>
      </c>
      <c r="C2183" s="629" t="s">
        <v>9019</v>
      </c>
      <c r="D2183" s="629" t="s">
        <v>9013</v>
      </c>
      <c r="E2183" s="652" t="s">
        <v>9023</v>
      </c>
      <c r="F2183" s="652" t="s">
        <v>9024</v>
      </c>
      <c r="G2183" s="629" t="s">
        <v>9015</v>
      </c>
      <c r="H2183" s="629" t="s">
        <v>1293</v>
      </c>
      <c r="I2183" s="629" t="s">
        <v>1131</v>
      </c>
      <c r="J2183" s="649" t="s">
        <v>9016</v>
      </c>
    </row>
    <row r="2184" spans="1:10" ht="84">
      <c r="A2184" s="628" t="s">
        <v>7581</v>
      </c>
      <c r="B2184" s="629">
        <v>16183</v>
      </c>
      <c r="C2184" s="629" t="s">
        <v>9019</v>
      </c>
      <c r="D2184" s="629" t="s">
        <v>9013</v>
      </c>
      <c r="E2184" s="652" t="s">
        <v>9033</v>
      </c>
      <c r="F2184" s="652" t="s">
        <v>9034</v>
      </c>
      <c r="G2184" s="629" t="s">
        <v>9015</v>
      </c>
      <c r="H2184" s="629" t="s">
        <v>1293</v>
      </c>
      <c r="I2184" s="629" t="s">
        <v>1131</v>
      </c>
      <c r="J2184" s="649" t="s">
        <v>9016</v>
      </c>
    </row>
    <row r="2185" spans="1:10" ht="84">
      <c r="A2185" s="628" t="s">
        <v>7581</v>
      </c>
      <c r="B2185" s="629">
        <v>16183</v>
      </c>
      <c r="C2185" s="629" t="s">
        <v>9019</v>
      </c>
      <c r="D2185" s="629" t="s">
        <v>9013</v>
      </c>
      <c r="E2185" s="652" t="s">
        <v>9035</v>
      </c>
      <c r="F2185" s="652" t="s">
        <v>9036</v>
      </c>
      <c r="G2185" s="629" t="s">
        <v>9015</v>
      </c>
      <c r="H2185" s="629" t="s">
        <v>1293</v>
      </c>
      <c r="I2185" s="629" t="s">
        <v>1131</v>
      </c>
      <c r="J2185" s="649" t="s">
        <v>9016</v>
      </c>
    </row>
    <row r="2186" spans="1:10" ht="84">
      <c r="A2186" s="628" t="s">
        <v>7581</v>
      </c>
      <c r="B2186" s="629">
        <v>16184</v>
      </c>
      <c r="C2186" s="629" t="s">
        <v>9019</v>
      </c>
      <c r="D2186" s="629" t="s">
        <v>9013</v>
      </c>
      <c r="E2186" s="657" t="s">
        <v>3631</v>
      </c>
      <c r="F2186" s="654"/>
      <c r="G2186" s="629"/>
      <c r="H2186" s="629"/>
      <c r="I2186" s="629"/>
      <c r="J2186" s="649"/>
    </row>
    <row r="2187" spans="1:10" ht="84">
      <c r="A2187" s="628" t="s">
        <v>7581</v>
      </c>
      <c r="B2187" s="629">
        <v>16184</v>
      </c>
      <c r="C2187" s="629" t="s">
        <v>9019</v>
      </c>
      <c r="D2187" s="629" t="s">
        <v>9013</v>
      </c>
      <c r="E2187" s="652" t="s">
        <v>4253</v>
      </c>
      <c r="F2187" s="655" t="s">
        <v>9026</v>
      </c>
      <c r="G2187" s="629" t="s">
        <v>9015</v>
      </c>
      <c r="H2187" s="629" t="s">
        <v>1293</v>
      </c>
      <c r="I2187" s="629" t="s">
        <v>1131</v>
      </c>
      <c r="J2187" s="649" t="s">
        <v>9016</v>
      </c>
    </row>
    <row r="2188" spans="1:10" ht="84">
      <c r="A2188" s="628" t="s">
        <v>7581</v>
      </c>
      <c r="B2188" s="629">
        <v>16184</v>
      </c>
      <c r="C2188" s="629" t="s">
        <v>9019</v>
      </c>
      <c r="D2188" s="629" t="s">
        <v>9013</v>
      </c>
      <c r="E2188" s="652" t="s">
        <v>9027</v>
      </c>
      <c r="F2188" s="652" t="s">
        <v>9028</v>
      </c>
      <c r="G2188" s="629" t="s">
        <v>9015</v>
      </c>
      <c r="H2188" s="629" t="s">
        <v>1293</v>
      </c>
      <c r="I2188" s="629" t="s">
        <v>1131</v>
      </c>
      <c r="J2188" s="649" t="s">
        <v>9016</v>
      </c>
    </row>
    <row r="2189" spans="1:10" ht="84">
      <c r="A2189" s="628" t="s">
        <v>7581</v>
      </c>
      <c r="B2189" s="629">
        <v>16184</v>
      </c>
      <c r="C2189" s="629" t="s">
        <v>9019</v>
      </c>
      <c r="D2189" s="629" t="s">
        <v>9013</v>
      </c>
      <c r="E2189" s="652" t="s">
        <v>9029</v>
      </c>
      <c r="F2189" s="652" t="s">
        <v>9030</v>
      </c>
      <c r="G2189" s="629" t="s">
        <v>9015</v>
      </c>
      <c r="H2189" s="629" t="s">
        <v>1293</v>
      </c>
      <c r="I2189" s="629" t="s">
        <v>1131</v>
      </c>
      <c r="J2189" s="649" t="s">
        <v>9016</v>
      </c>
    </row>
    <row r="2190" spans="1:10" ht="84">
      <c r="A2190" s="628" t="s">
        <v>7581</v>
      </c>
      <c r="B2190" s="629">
        <v>16184</v>
      </c>
      <c r="C2190" s="629" t="s">
        <v>9019</v>
      </c>
      <c r="D2190" s="629" t="s">
        <v>9013</v>
      </c>
      <c r="E2190" s="652" t="s">
        <v>9021</v>
      </c>
      <c r="F2190" s="652" t="s">
        <v>9022</v>
      </c>
      <c r="G2190" s="629" t="s">
        <v>9015</v>
      </c>
      <c r="H2190" s="629" t="s">
        <v>1293</v>
      </c>
      <c r="I2190" s="629" t="s">
        <v>1131</v>
      </c>
      <c r="J2190" s="649" t="s">
        <v>9016</v>
      </c>
    </row>
    <row r="2191" spans="1:10" ht="84">
      <c r="A2191" s="628" t="s">
        <v>7581</v>
      </c>
      <c r="B2191" s="629">
        <v>16184</v>
      </c>
      <c r="C2191" s="629" t="s">
        <v>9019</v>
      </c>
      <c r="D2191" s="629" t="s">
        <v>9013</v>
      </c>
      <c r="E2191" s="652" t="s">
        <v>9031</v>
      </c>
      <c r="F2191" s="652" t="s">
        <v>9032</v>
      </c>
      <c r="G2191" s="629" t="s">
        <v>9015</v>
      </c>
      <c r="H2191" s="629" t="s">
        <v>1293</v>
      </c>
      <c r="I2191" s="629" t="s">
        <v>1131</v>
      </c>
      <c r="J2191" s="649" t="s">
        <v>9016</v>
      </c>
    </row>
    <row r="2192" spans="1:10" ht="84">
      <c r="A2192" s="628" t="s">
        <v>7581</v>
      </c>
      <c r="B2192" s="629">
        <v>16184</v>
      </c>
      <c r="C2192" s="629" t="s">
        <v>9019</v>
      </c>
      <c r="D2192" s="629" t="s">
        <v>9013</v>
      </c>
      <c r="E2192" s="652" t="s">
        <v>9023</v>
      </c>
      <c r="F2192" s="652" t="s">
        <v>9024</v>
      </c>
      <c r="G2192" s="629" t="s">
        <v>9015</v>
      </c>
      <c r="H2192" s="629" t="s">
        <v>1293</v>
      </c>
      <c r="I2192" s="629" t="s">
        <v>1131</v>
      </c>
      <c r="J2192" s="649" t="s">
        <v>9016</v>
      </c>
    </row>
    <row r="2193" spans="1:10" ht="84">
      <c r="A2193" s="628" t="s">
        <v>7581</v>
      </c>
      <c r="B2193" s="629">
        <v>16184</v>
      </c>
      <c r="C2193" s="629" t="s">
        <v>9019</v>
      </c>
      <c r="D2193" s="629" t="s">
        <v>9013</v>
      </c>
      <c r="E2193" s="652" t="s">
        <v>9033</v>
      </c>
      <c r="F2193" s="652" t="s">
        <v>9034</v>
      </c>
      <c r="G2193" s="629" t="s">
        <v>9015</v>
      </c>
      <c r="H2193" s="629" t="s">
        <v>1293</v>
      </c>
      <c r="I2193" s="629" t="s">
        <v>1131</v>
      </c>
      <c r="J2193" s="649" t="s">
        <v>9016</v>
      </c>
    </row>
    <row r="2194" spans="1:10" ht="84">
      <c r="A2194" s="628" t="s">
        <v>7581</v>
      </c>
      <c r="B2194" s="629">
        <v>16184</v>
      </c>
      <c r="C2194" s="629" t="s">
        <v>9019</v>
      </c>
      <c r="D2194" s="629" t="s">
        <v>9013</v>
      </c>
      <c r="E2194" s="652" t="s">
        <v>9035</v>
      </c>
      <c r="F2194" s="652" t="s">
        <v>9036</v>
      </c>
      <c r="G2194" s="629" t="s">
        <v>9015</v>
      </c>
      <c r="H2194" s="629" t="s">
        <v>1293</v>
      </c>
      <c r="I2194" s="629" t="s">
        <v>1131</v>
      </c>
      <c r="J2194" s="649" t="s">
        <v>9016</v>
      </c>
    </row>
    <row r="2195" spans="1:10" ht="72">
      <c r="A2195" s="628" t="s">
        <v>7036</v>
      </c>
      <c r="B2195" s="629">
        <v>157</v>
      </c>
      <c r="C2195" s="629" t="s">
        <v>9039</v>
      </c>
      <c r="D2195" s="629" t="s">
        <v>9040</v>
      </c>
      <c r="E2195" s="629" t="s">
        <v>917</v>
      </c>
      <c r="F2195" s="629" t="s">
        <v>9041</v>
      </c>
      <c r="G2195" s="629" t="s">
        <v>9042</v>
      </c>
      <c r="H2195" s="629" t="s">
        <v>6435</v>
      </c>
      <c r="I2195" s="629" t="s">
        <v>9043</v>
      </c>
      <c r="J2195" s="629" t="s">
        <v>9044</v>
      </c>
    </row>
    <row r="2196" spans="1:10" ht="72">
      <c r="A2196" s="628" t="s">
        <v>7036</v>
      </c>
      <c r="B2196" s="629">
        <v>278</v>
      </c>
      <c r="C2196" s="629" t="s">
        <v>9039</v>
      </c>
      <c r="D2196" s="629" t="s">
        <v>9040</v>
      </c>
      <c r="E2196" s="629" t="s">
        <v>9045</v>
      </c>
      <c r="F2196" s="629" t="s">
        <v>9041</v>
      </c>
      <c r="G2196" s="629" t="s">
        <v>9042</v>
      </c>
      <c r="H2196" s="629" t="s">
        <v>6435</v>
      </c>
      <c r="I2196" s="629" t="s">
        <v>9043</v>
      </c>
      <c r="J2196" s="629" t="s">
        <v>9044</v>
      </c>
    </row>
    <row r="2197" spans="1:10" ht="72">
      <c r="A2197" s="628" t="s">
        <v>7036</v>
      </c>
      <c r="B2197" s="629">
        <v>306</v>
      </c>
      <c r="C2197" s="629" t="s">
        <v>9039</v>
      </c>
      <c r="D2197" s="629" t="s">
        <v>9040</v>
      </c>
      <c r="E2197" s="629" t="s">
        <v>9046</v>
      </c>
      <c r="F2197" s="629" t="s">
        <v>9041</v>
      </c>
      <c r="G2197" s="629" t="s">
        <v>9042</v>
      </c>
      <c r="H2197" s="629" t="s">
        <v>6435</v>
      </c>
      <c r="I2197" s="629" t="s">
        <v>9043</v>
      </c>
      <c r="J2197" s="629" t="s">
        <v>9044</v>
      </c>
    </row>
    <row r="2198" spans="1:10" ht="56.25">
      <c r="A2198" s="660" t="s">
        <v>834</v>
      </c>
      <c r="B2198" s="661" t="s">
        <v>9047</v>
      </c>
      <c r="C2198" s="661" t="s">
        <v>9048</v>
      </c>
      <c r="D2198" s="662" t="s">
        <v>9049</v>
      </c>
      <c r="E2198" s="662" t="s">
        <v>1427</v>
      </c>
      <c r="F2198" s="662" t="s">
        <v>9050</v>
      </c>
      <c r="G2198" s="662" t="s">
        <v>9051</v>
      </c>
      <c r="H2198" s="662" t="s">
        <v>6004</v>
      </c>
      <c r="I2198" s="662" t="s">
        <v>9052</v>
      </c>
      <c r="J2198" s="662" t="s">
        <v>9053</v>
      </c>
    </row>
    <row r="2199" spans="1:10" ht="56.25">
      <c r="A2199" s="660" t="s">
        <v>834</v>
      </c>
      <c r="B2199" s="661" t="s">
        <v>9047</v>
      </c>
      <c r="C2199" s="661" t="s">
        <v>9048</v>
      </c>
      <c r="D2199" s="662" t="s">
        <v>9049</v>
      </c>
      <c r="E2199" s="662" t="s">
        <v>1806</v>
      </c>
      <c r="F2199" s="662" t="s">
        <v>9050</v>
      </c>
      <c r="G2199" s="662" t="s">
        <v>9051</v>
      </c>
      <c r="H2199" s="662" t="s">
        <v>6004</v>
      </c>
      <c r="I2199" s="662" t="s">
        <v>9052</v>
      </c>
      <c r="J2199" s="662" t="s">
        <v>9053</v>
      </c>
    </row>
    <row r="2200" spans="1:10" ht="56.25">
      <c r="A2200" s="660" t="s">
        <v>834</v>
      </c>
      <c r="B2200" s="661" t="s">
        <v>9047</v>
      </c>
      <c r="C2200" s="661" t="s">
        <v>9048</v>
      </c>
      <c r="D2200" s="662" t="s">
        <v>9049</v>
      </c>
      <c r="E2200" s="662" t="s">
        <v>1806</v>
      </c>
      <c r="F2200" s="662" t="s">
        <v>9054</v>
      </c>
      <c r="G2200" s="662" t="s">
        <v>9051</v>
      </c>
      <c r="H2200" s="662" t="s">
        <v>6004</v>
      </c>
      <c r="I2200" s="662" t="s">
        <v>9052</v>
      </c>
      <c r="J2200" s="662" t="s">
        <v>9055</v>
      </c>
    </row>
    <row r="2201" spans="1:10" ht="56.25">
      <c r="A2201" s="660" t="s">
        <v>834</v>
      </c>
      <c r="B2201" s="661" t="s">
        <v>9047</v>
      </c>
      <c r="C2201" s="661" t="s">
        <v>9048</v>
      </c>
      <c r="D2201" s="662" t="s">
        <v>9049</v>
      </c>
      <c r="E2201" s="662" t="s">
        <v>1806</v>
      </c>
      <c r="F2201" s="662" t="s">
        <v>9056</v>
      </c>
      <c r="G2201" s="662" t="s">
        <v>9051</v>
      </c>
      <c r="H2201" s="662" t="s">
        <v>6004</v>
      </c>
      <c r="I2201" s="662" t="s">
        <v>9052</v>
      </c>
      <c r="J2201" s="662" t="s">
        <v>9055</v>
      </c>
    </row>
    <row r="2202" spans="1:10" ht="56.25">
      <c r="A2202" s="660" t="s">
        <v>834</v>
      </c>
      <c r="B2202" s="661" t="s">
        <v>9047</v>
      </c>
      <c r="C2202" s="661" t="s">
        <v>9048</v>
      </c>
      <c r="D2202" s="662" t="s">
        <v>9049</v>
      </c>
      <c r="E2202" s="662" t="s">
        <v>1806</v>
      </c>
      <c r="F2202" s="662" t="s">
        <v>9057</v>
      </c>
      <c r="G2202" s="662" t="s">
        <v>9051</v>
      </c>
      <c r="H2202" s="662" t="s">
        <v>6004</v>
      </c>
      <c r="I2202" s="662" t="s">
        <v>9052</v>
      </c>
      <c r="J2202" s="662" t="s">
        <v>9055</v>
      </c>
    </row>
    <row r="2203" spans="1:10" ht="56.25">
      <c r="A2203" s="660" t="s">
        <v>834</v>
      </c>
      <c r="B2203" s="661" t="s">
        <v>9058</v>
      </c>
      <c r="C2203" s="661" t="s">
        <v>9048</v>
      </c>
      <c r="D2203" s="662" t="s">
        <v>9049</v>
      </c>
      <c r="E2203" s="662" t="s">
        <v>1463</v>
      </c>
      <c r="F2203" s="662" t="s">
        <v>9059</v>
      </c>
      <c r="G2203" s="662" t="s">
        <v>9051</v>
      </c>
      <c r="H2203" s="662" t="s">
        <v>6004</v>
      </c>
      <c r="I2203" s="662" t="s">
        <v>9052</v>
      </c>
      <c r="J2203" s="662" t="s">
        <v>9055</v>
      </c>
    </row>
    <row r="2204" spans="1:10" ht="56.25">
      <c r="A2204" s="660" t="s">
        <v>834</v>
      </c>
      <c r="B2204" s="661" t="s">
        <v>9058</v>
      </c>
      <c r="C2204" s="661" t="s">
        <v>9048</v>
      </c>
      <c r="D2204" s="662" t="s">
        <v>9049</v>
      </c>
      <c r="E2204" s="662" t="s">
        <v>1463</v>
      </c>
      <c r="F2204" s="662" t="s">
        <v>9060</v>
      </c>
      <c r="G2204" s="662" t="s">
        <v>9051</v>
      </c>
      <c r="H2204" s="662" t="s">
        <v>6004</v>
      </c>
      <c r="I2204" s="662" t="s">
        <v>9052</v>
      </c>
      <c r="J2204" s="662" t="s">
        <v>9055</v>
      </c>
    </row>
    <row r="2205" spans="1:10" ht="56.25">
      <c r="A2205" s="660" t="s">
        <v>834</v>
      </c>
      <c r="B2205" s="661" t="s">
        <v>9058</v>
      </c>
      <c r="C2205" s="661" t="s">
        <v>9048</v>
      </c>
      <c r="D2205" s="662" t="s">
        <v>9049</v>
      </c>
      <c r="E2205" s="662" t="s">
        <v>1463</v>
      </c>
      <c r="F2205" s="662" t="s">
        <v>9061</v>
      </c>
      <c r="G2205" s="662" t="s">
        <v>9051</v>
      </c>
      <c r="H2205" s="662" t="s">
        <v>6004</v>
      </c>
      <c r="I2205" s="662" t="s">
        <v>9052</v>
      </c>
      <c r="J2205" s="662" t="s">
        <v>9055</v>
      </c>
    </row>
    <row r="2206" spans="1:10" ht="56.25">
      <c r="A2206" s="660" t="s">
        <v>834</v>
      </c>
      <c r="B2206" s="661" t="s">
        <v>9058</v>
      </c>
      <c r="C2206" s="661" t="s">
        <v>9048</v>
      </c>
      <c r="D2206" s="662" t="s">
        <v>9049</v>
      </c>
      <c r="E2206" s="662" t="s">
        <v>1463</v>
      </c>
      <c r="F2206" s="662" t="s">
        <v>9062</v>
      </c>
      <c r="G2206" s="662" t="s">
        <v>9051</v>
      </c>
      <c r="H2206" s="662" t="s">
        <v>6004</v>
      </c>
      <c r="I2206" s="662" t="s">
        <v>9052</v>
      </c>
      <c r="J2206" s="662" t="s">
        <v>9055</v>
      </c>
    </row>
    <row r="2207" spans="1:10" ht="56.25">
      <c r="A2207" s="660" t="s">
        <v>834</v>
      </c>
      <c r="B2207" s="661" t="s">
        <v>9058</v>
      </c>
      <c r="C2207" s="661" t="s">
        <v>9048</v>
      </c>
      <c r="D2207" s="662" t="s">
        <v>9049</v>
      </c>
      <c r="E2207" s="662" t="s">
        <v>1463</v>
      </c>
      <c r="F2207" s="662" t="s">
        <v>9063</v>
      </c>
      <c r="G2207" s="662" t="s">
        <v>9051</v>
      </c>
      <c r="H2207" s="662" t="s">
        <v>6004</v>
      </c>
      <c r="I2207" s="662" t="s">
        <v>9052</v>
      </c>
      <c r="J2207" s="662" t="s">
        <v>9055</v>
      </c>
    </row>
    <row r="2208" spans="1:10" ht="56.25">
      <c r="A2208" s="660" t="s">
        <v>834</v>
      </c>
      <c r="B2208" s="661" t="s">
        <v>9058</v>
      </c>
      <c r="C2208" s="661" t="s">
        <v>9048</v>
      </c>
      <c r="D2208" s="662" t="s">
        <v>9049</v>
      </c>
      <c r="E2208" s="662" t="s">
        <v>1463</v>
      </c>
      <c r="F2208" s="662" t="s">
        <v>9064</v>
      </c>
      <c r="G2208" s="662" t="s">
        <v>9051</v>
      </c>
      <c r="H2208" s="662" t="s">
        <v>6004</v>
      </c>
      <c r="I2208" s="662" t="s">
        <v>9052</v>
      </c>
      <c r="J2208" s="662" t="s">
        <v>9055</v>
      </c>
    </row>
    <row r="2209" spans="1:10" ht="56.25">
      <c r="A2209" s="660" t="s">
        <v>834</v>
      </c>
      <c r="B2209" s="661" t="s">
        <v>9058</v>
      </c>
      <c r="C2209" s="661" t="s">
        <v>9048</v>
      </c>
      <c r="D2209" s="662" t="s">
        <v>9049</v>
      </c>
      <c r="E2209" s="662" t="s">
        <v>1463</v>
      </c>
      <c r="F2209" s="662" t="s">
        <v>9065</v>
      </c>
      <c r="G2209" s="662" t="s">
        <v>9051</v>
      </c>
      <c r="H2209" s="662" t="s">
        <v>6004</v>
      </c>
      <c r="I2209" s="662" t="s">
        <v>9052</v>
      </c>
      <c r="J2209" s="662" t="s">
        <v>9055</v>
      </c>
    </row>
    <row r="2210" spans="1:10" ht="56.25">
      <c r="A2210" s="660" t="s">
        <v>834</v>
      </c>
      <c r="B2210" s="661" t="s">
        <v>9058</v>
      </c>
      <c r="C2210" s="661" t="s">
        <v>9048</v>
      </c>
      <c r="D2210" s="662" t="s">
        <v>9049</v>
      </c>
      <c r="E2210" s="662" t="s">
        <v>1463</v>
      </c>
      <c r="F2210" s="662" t="s">
        <v>9066</v>
      </c>
      <c r="G2210" s="662" t="s">
        <v>9051</v>
      </c>
      <c r="H2210" s="662" t="s">
        <v>6004</v>
      </c>
      <c r="I2210" s="662" t="s">
        <v>9052</v>
      </c>
      <c r="J2210" s="662" t="s">
        <v>9055</v>
      </c>
    </row>
    <row r="2211" spans="1:10" ht="56.25">
      <c r="A2211" s="660" t="s">
        <v>834</v>
      </c>
      <c r="B2211" s="661" t="s">
        <v>9058</v>
      </c>
      <c r="C2211" s="661" t="s">
        <v>9048</v>
      </c>
      <c r="D2211" s="662" t="s">
        <v>9049</v>
      </c>
      <c r="E2211" s="662" t="s">
        <v>1463</v>
      </c>
      <c r="F2211" s="662" t="s">
        <v>9067</v>
      </c>
      <c r="G2211" s="662" t="s">
        <v>9051</v>
      </c>
      <c r="H2211" s="662" t="s">
        <v>6004</v>
      </c>
      <c r="I2211" s="662" t="s">
        <v>9052</v>
      </c>
      <c r="J2211" s="662" t="s">
        <v>9055</v>
      </c>
    </row>
    <row r="2212" spans="1:10" ht="56.25">
      <c r="A2212" s="660" t="s">
        <v>834</v>
      </c>
      <c r="B2212" s="661" t="s">
        <v>9058</v>
      </c>
      <c r="C2212" s="661" t="s">
        <v>9048</v>
      </c>
      <c r="D2212" s="662" t="s">
        <v>9049</v>
      </c>
      <c r="E2212" s="662" t="s">
        <v>1463</v>
      </c>
      <c r="F2212" s="662" t="s">
        <v>9068</v>
      </c>
      <c r="G2212" s="662" t="s">
        <v>9051</v>
      </c>
      <c r="H2212" s="662" t="s">
        <v>6004</v>
      </c>
      <c r="I2212" s="662" t="s">
        <v>9052</v>
      </c>
      <c r="J2212" s="662" t="s">
        <v>9055</v>
      </c>
    </row>
    <row r="2213" spans="1:10" ht="67.5">
      <c r="A2213" s="660" t="s">
        <v>834</v>
      </c>
      <c r="B2213" s="661" t="s">
        <v>9058</v>
      </c>
      <c r="C2213" s="661" t="s">
        <v>9048</v>
      </c>
      <c r="D2213" s="662" t="s">
        <v>9049</v>
      </c>
      <c r="E2213" s="662" t="s">
        <v>1463</v>
      </c>
      <c r="F2213" s="662" t="s">
        <v>9069</v>
      </c>
      <c r="G2213" s="662" t="s">
        <v>9051</v>
      </c>
      <c r="H2213" s="662" t="s">
        <v>6004</v>
      </c>
      <c r="I2213" s="662" t="s">
        <v>9052</v>
      </c>
      <c r="J2213" s="662" t="s">
        <v>9055</v>
      </c>
    </row>
    <row r="2214" spans="1:10" ht="56.25">
      <c r="A2214" s="660" t="s">
        <v>834</v>
      </c>
      <c r="B2214" s="661" t="s">
        <v>9058</v>
      </c>
      <c r="C2214" s="661" t="s">
        <v>9048</v>
      </c>
      <c r="D2214" s="662" t="s">
        <v>9049</v>
      </c>
      <c r="E2214" s="662" t="s">
        <v>1463</v>
      </c>
      <c r="F2214" s="662" t="s">
        <v>9070</v>
      </c>
      <c r="G2214" s="662" t="s">
        <v>9051</v>
      </c>
      <c r="H2214" s="662" t="s">
        <v>6004</v>
      </c>
      <c r="I2214" s="662" t="s">
        <v>9052</v>
      </c>
      <c r="J2214" s="662" t="s">
        <v>9055</v>
      </c>
    </row>
    <row r="2215" spans="1:10" ht="56.25">
      <c r="A2215" s="660" t="s">
        <v>834</v>
      </c>
      <c r="B2215" s="661" t="s">
        <v>9058</v>
      </c>
      <c r="C2215" s="661" t="s">
        <v>9048</v>
      </c>
      <c r="D2215" s="662" t="s">
        <v>9049</v>
      </c>
      <c r="E2215" s="662" t="s">
        <v>1463</v>
      </c>
      <c r="F2215" s="662" t="s">
        <v>9071</v>
      </c>
      <c r="G2215" s="662" t="s">
        <v>9051</v>
      </c>
      <c r="H2215" s="662" t="s">
        <v>6004</v>
      </c>
      <c r="I2215" s="662" t="s">
        <v>9052</v>
      </c>
      <c r="J2215" s="662" t="s">
        <v>9055</v>
      </c>
    </row>
    <row r="2216" spans="1:10" ht="56.25">
      <c r="A2216" s="660" t="s">
        <v>834</v>
      </c>
      <c r="B2216" s="661" t="s">
        <v>9058</v>
      </c>
      <c r="C2216" s="661" t="s">
        <v>9048</v>
      </c>
      <c r="D2216" s="662" t="s">
        <v>9049</v>
      </c>
      <c r="E2216" s="662" t="s">
        <v>1463</v>
      </c>
      <c r="F2216" s="662" t="s">
        <v>9072</v>
      </c>
      <c r="G2216" s="662" t="s">
        <v>9051</v>
      </c>
      <c r="H2216" s="662" t="s">
        <v>6004</v>
      </c>
      <c r="I2216" s="662" t="s">
        <v>9052</v>
      </c>
      <c r="J2216" s="662" t="s">
        <v>9055</v>
      </c>
    </row>
    <row r="2217" spans="1:10" ht="56.25">
      <c r="A2217" s="660" t="s">
        <v>834</v>
      </c>
      <c r="B2217" s="661" t="s">
        <v>9058</v>
      </c>
      <c r="C2217" s="661" t="s">
        <v>9048</v>
      </c>
      <c r="D2217" s="662" t="s">
        <v>9049</v>
      </c>
      <c r="E2217" s="662" t="s">
        <v>1463</v>
      </c>
      <c r="F2217" s="662" t="s">
        <v>9073</v>
      </c>
      <c r="G2217" s="662" t="s">
        <v>9051</v>
      </c>
      <c r="H2217" s="662" t="s">
        <v>6004</v>
      </c>
      <c r="I2217" s="662" t="s">
        <v>9052</v>
      </c>
      <c r="J2217" s="662" t="s">
        <v>9055</v>
      </c>
    </row>
    <row r="2218" spans="1:10" ht="56.25">
      <c r="A2218" s="660" t="s">
        <v>834</v>
      </c>
      <c r="B2218" s="661" t="s">
        <v>9058</v>
      </c>
      <c r="C2218" s="661" t="s">
        <v>9048</v>
      </c>
      <c r="D2218" s="662" t="s">
        <v>9049</v>
      </c>
      <c r="E2218" s="662" t="s">
        <v>1463</v>
      </c>
      <c r="F2218" s="662" t="s">
        <v>9074</v>
      </c>
      <c r="G2218" s="662" t="s">
        <v>9051</v>
      </c>
      <c r="H2218" s="662" t="s">
        <v>6004</v>
      </c>
      <c r="I2218" s="662" t="s">
        <v>9052</v>
      </c>
      <c r="J2218" s="662" t="s">
        <v>9055</v>
      </c>
    </row>
    <row r="2219" spans="1:10" ht="56.25">
      <c r="A2219" s="660" t="s">
        <v>834</v>
      </c>
      <c r="B2219" s="661" t="s">
        <v>9058</v>
      </c>
      <c r="C2219" s="661" t="s">
        <v>9048</v>
      </c>
      <c r="D2219" s="662" t="s">
        <v>9049</v>
      </c>
      <c r="E2219" s="662" t="s">
        <v>1463</v>
      </c>
      <c r="F2219" s="662" t="s">
        <v>9075</v>
      </c>
      <c r="G2219" s="662" t="s">
        <v>9051</v>
      </c>
      <c r="H2219" s="662" t="s">
        <v>6004</v>
      </c>
      <c r="I2219" s="662" t="s">
        <v>9052</v>
      </c>
      <c r="J2219" s="662" t="s">
        <v>9055</v>
      </c>
    </row>
    <row r="2220" spans="1:10" ht="56.25">
      <c r="A2220" s="660" t="s">
        <v>834</v>
      </c>
      <c r="B2220" s="661" t="s">
        <v>9058</v>
      </c>
      <c r="C2220" s="661" t="s">
        <v>9048</v>
      </c>
      <c r="D2220" s="662" t="s">
        <v>9049</v>
      </c>
      <c r="E2220" s="662" t="s">
        <v>1463</v>
      </c>
      <c r="F2220" s="662" t="s">
        <v>9076</v>
      </c>
      <c r="G2220" s="662" t="s">
        <v>9051</v>
      </c>
      <c r="H2220" s="662" t="s">
        <v>6004</v>
      </c>
      <c r="I2220" s="662" t="s">
        <v>9052</v>
      </c>
      <c r="J2220" s="662" t="s">
        <v>9055</v>
      </c>
    </row>
    <row r="2221" spans="1:10" ht="56.25">
      <c r="A2221" s="660" t="s">
        <v>834</v>
      </c>
      <c r="B2221" s="661" t="s">
        <v>9058</v>
      </c>
      <c r="C2221" s="661" t="s">
        <v>9048</v>
      </c>
      <c r="D2221" s="662" t="s">
        <v>9049</v>
      </c>
      <c r="E2221" s="662" t="s">
        <v>1463</v>
      </c>
      <c r="F2221" s="662" t="s">
        <v>9077</v>
      </c>
      <c r="G2221" s="662" t="s">
        <v>9051</v>
      </c>
      <c r="H2221" s="662" t="s">
        <v>6004</v>
      </c>
      <c r="I2221" s="662" t="s">
        <v>9052</v>
      </c>
      <c r="J2221" s="662" t="s">
        <v>9055</v>
      </c>
    </row>
    <row r="2222" spans="1:10" ht="56.25">
      <c r="A2222" s="660" t="s">
        <v>834</v>
      </c>
      <c r="B2222" s="661" t="s">
        <v>9058</v>
      </c>
      <c r="C2222" s="661" t="s">
        <v>9048</v>
      </c>
      <c r="D2222" s="662" t="s">
        <v>9049</v>
      </c>
      <c r="E2222" s="662" t="s">
        <v>1463</v>
      </c>
      <c r="F2222" s="662" t="s">
        <v>9078</v>
      </c>
      <c r="G2222" s="662" t="s">
        <v>9051</v>
      </c>
      <c r="H2222" s="662" t="s">
        <v>6004</v>
      </c>
      <c r="I2222" s="662" t="s">
        <v>9052</v>
      </c>
      <c r="J2222" s="662" t="s">
        <v>9055</v>
      </c>
    </row>
    <row r="2223" spans="1:10" ht="56.25">
      <c r="A2223" s="660" t="s">
        <v>834</v>
      </c>
      <c r="B2223" s="661" t="s">
        <v>9058</v>
      </c>
      <c r="C2223" s="661" t="s">
        <v>9048</v>
      </c>
      <c r="D2223" s="662" t="s">
        <v>9049</v>
      </c>
      <c r="E2223" s="662" t="s">
        <v>1463</v>
      </c>
      <c r="F2223" s="662" t="s">
        <v>9079</v>
      </c>
      <c r="G2223" s="662" t="s">
        <v>9051</v>
      </c>
      <c r="H2223" s="662" t="s">
        <v>6004</v>
      </c>
      <c r="I2223" s="662" t="s">
        <v>9052</v>
      </c>
      <c r="J2223" s="662" t="s">
        <v>9055</v>
      </c>
    </row>
    <row r="2224" spans="1:10" ht="56.25">
      <c r="A2224" s="660" t="s">
        <v>834</v>
      </c>
      <c r="B2224" s="661" t="s">
        <v>9058</v>
      </c>
      <c r="C2224" s="661" t="s">
        <v>9048</v>
      </c>
      <c r="D2224" s="662" t="s">
        <v>9049</v>
      </c>
      <c r="E2224" s="662" t="s">
        <v>1463</v>
      </c>
      <c r="F2224" s="662" t="s">
        <v>9080</v>
      </c>
      <c r="G2224" s="662" t="s">
        <v>9051</v>
      </c>
      <c r="H2224" s="662" t="s">
        <v>6004</v>
      </c>
      <c r="I2224" s="662" t="s">
        <v>9052</v>
      </c>
      <c r="J2224" s="662" t="s">
        <v>9055</v>
      </c>
    </row>
    <row r="2225" spans="1:10" ht="56.25">
      <c r="A2225" s="660" t="s">
        <v>834</v>
      </c>
      <c r="B2225" s="661" t="s">
        <v>9058</v>
      </c>
      <c r="C2225" s="661" t="s">
        <v>9048</v>
      </c>
      <c r="D2225" s="662" t="s">
        <v>9049</v>
      </c>
      <c r="E2225" s="662" t="s">
        <v>1463</v>
      </c>
      <c r="F2225" s="662" t="s">
        <v>9081</v>
      </c>
      <c r="G2225" s="662" t="s">
        <v>9051</v>
      </c>
      <c r="H2225" s="662" t="s">
        <v>6004</v>
      </c>
      <c r="I2225" s="662" t="s">
        <v>9052</v>
      </c>
      <c r="J2225" s="662" t="s">
        <v>9055</v>
      </c>
    </row>
    <row r="2226" spans="1:10" ht="56.25">
      <c r="A2226" s="660" t="s">
        <v>834</v>
      </c>
      <c r="B2226" s="661" t="s">
        <v>9058</v>
      </c>
      <c r="C2226" s="661" t="s">
        <v>9048</v>
      </c>
      <c r="D2226" s="662" t="s">
        <v>9049</v>
      </c>
      <c r="E2226" s="662" t="s">
        <v>1463</v>
      </c>
      <c r="F2226" s="662" t="s">
        <v>9082</v>
      </c>
      <c r="G2226" s="662" t="s">
        <v>9051</v>
      </c>
      <c r="H2226" s="662" t="s">
        <v>6004</v>
      </c>
      <c r="I2226" s="662" t="s">
        <v>9052</v>
      </c>
      <c r="J2226" s="662" t="s">
        <v>9055</v>
      </c>
    </row>
    <row r="2227" spans="1:10" ht="56.25">
      <c r="A2227" s="660" t="s">
        <v>834</v>
      </c>
      <c r="B2227" s="661" t="s">
        <v>9058</v>
      </c>
      <c r="C2227" s="661" t="s">
        <v>9048</v>
      </c>
      <c r="D2227" s="662" t="s">
        <v>9049</v>
      </c>
      <c r="E2227" s="662" t="s">
        <v>1463</v>
      </c>
      <c r="F2227" s="662" t="s">
        <v>9083</v>
      </c>
      <c r="G2227" s="662" t="s">
        <v>9051</v>
      </c>
      <c r="H2227" s="662" t="s">
        <v>6004</v>
      </c>
      <c r="I2227" s="662" t="s">
        <v>9052</v>
      </c>
      <c r="J2227" s="662" t="s">
        <v>9055</v>
      </c>
    </row>
    <row r="2228" spans="1:10" ht="56.25">
      <c r="A2228" s="660" t="s">
        <v>834</v>
      </c>
      <c r="B2228" s="661" t="s">
        <v>9058</v>
      </c>
      <c r="C2228" s="661" t="s">
        <v>9048</v>
      </c>
      <c r="D2228" s="662" t="s">
        <v>9049</v>
      </c>
      <c r="E2228" s="662" t="s">
        <v>1463</v>
      </c>
      <c r="F2228" s="662" t="s">
        <v>9084</v>
      </c>
      <c r="G2228" s="662" t="s">
        <v>9051</v>
      </c>
      <c r="H2228" s="662" t="s">
        <v>6004</v>
      </c>
      <c r="I2228" s="662" t="s">
        <v>9052</v>
      </c>
      <c r="J2228" s="662" t="s">
        <v>9055</v>
      </c>
    </row>
    <row r="2229" spans="1:10" ht="56.25">
      <c r="A2229" s="660" t="s">
        <v>834</v>
      </c>
      <c r="B2229" s="661" t="s">
        <v>9058</v>
      </c>
      <c r="C2229" s="661" t="s">
        <v>9048</v>
      </c>
      <c r="D2229" s="662" t="s">
        <v>9049</v>
      </c>
      <c r="E2229" s="662" t="s">
        <v>1463</v>
      </c>
      <c r="F2229" s="662" t="s">
        <v>9085</v>
      </c>
      <c r="G2229" s="662" t="s">
        <v>9051</v>
      </c>
      <c r="H2229" s="662" t="s">
        <v>6004</v>
      </c>
      <c r="I2229" s="662" t="s">
        <v>9052</v>
      </c>
      <c r="J2229" s="662" t="s">
        <v>9055</v>
      </c>
    </row>
    <row r="2230" spans="1:10" ht="56.25">
      <c r="A2230" s="660" t="s">
        <v>834</v>
      </c>
      <c r="B2230" s="661" t="s">
        <v>9058</v>
      </c>
      <c r="C2230" s="661" t="s">
        <v>9048</v>
      </c>
      <c r="D2230" s="662" t="s">
        <v>9049</v>
      </c>
      <c r="E2230" s="662" t="s">
        <v>1463</v>
      </c>
      <c r="F2230" s="662" t="s">
        <v>9086</v>
      </c>
      <c r="G2230" s="662" t="s">
        <v>9051</v>
      </c>
      <c r="H2230" s="662" t="s">
        <v>6004</v>
      </c>
      <c r="I2230" s="662" t="s">
        <v>9052</v>
      </c>
      <c r="J2230" s="662" t="s">
        <v>9055</v>
      </c>
    </row>
    <row r="2231" spans="1:10" ht="56.25">
      <c r="A2231" s="660" t="s">
        <v>834</v>
      </c>
      <c r="B2231" s="661" t="s">
        <v>9058</v>
      </c>
      <c r="C2231" s="661" t="s">
        <v>9048</v>
      </c>
      <c r="D2231" s="662" t="s">
        <v>9049</v>
      </c>
      <c r="E2231" s="662" t="s">
        <v>1463</v>
      </c>
      <c r="F2231" s="662" t="s">
        <v>9087</v>
      </c>
      <c r="G2231" s="662" t="s">
        <v>9051</v>
      </c>
      <c r="H2231" s="662" t="s">
        <v>6004</v>
      </c>
      <c r="I2231" s="662" t="s">
        <v>9052</v>
      </c>
      <c r="J2231" s="662" t="s">
        <v>9055</v>
      </c>
    </row>
    <row r="2232" spans="1:10" ht="56.25">
      <c r="A2232" s="660" t="s">
        <v>834</v>
      </c>
      <c r="B2232" s="661" t="s">
        <v>9058</v>
      </c>
      <c r="C2232" s="661" t="s">
        <v>9048</v>
      </c>
      <c r="D2232" s="662" t="s">
        <v>9049</v>
      </c>
      <c r="E2232" s="662" t="s">
        <v>1463</v>
      </c>
      <c r="F2232" s="662" t="s">
        <v>9088</v>
      </c>
      <c r="G2232" s="662" t="s">
        <v>9051</v>
      </c>
      <c r="H2232" s="662" t="s">
        <v>6004</v>
      </c>
      <c r="I2232" s="662" t="s">
        <v>9052</v>
      </c>
      <c r="J2232" s="662" t="s">
        <v>9055</v>
      </c>
    </row>
    <row r="2233" spans="1:10" ht="56.25">
      <c r="A2233" s="660" t="s">
        <v>834</v>
      </c>
      <c r="B2233" s="661" t="s">
        <v>9058</v>
      </c>
      <c r="C2233" s="661" t="s">
        <v>9048</v>
      </c>
      <c r="D2233" s="662" t="s">
        <v>9049</v>
      </c>
      <c r="E2233" s="662" t="s">
        <v>1463</v>
      </c>
      <c r="F2233" s="662" t="s">
        <v>9089</v>
      </c>
      <c r="G2233" s="662" t="s">
        <v>9051</v>
      </c>
      <c r="H2233" s="662" t="s">
        <v>6004</v>
      </c>
      <c r="I2233" s="662" t="s">
        <v>9052</v>
      </c>
      <c r="J2233" s="662" t="s">
        <v>9055</v>
      </c>
    </row>
    <row r="2234" spans="1:10" ht="56.25">
      <c r="A2234" s="660" t="s">
        <v>834</v>
      </c>
      <c r="B2234" s="661" t="s">
        <v>9058</v>
      </c>
      <c r="C2234" s="661" t="s">
        <v>9048</v>
      </c>
      <c r="D2234" s="662" t="s">
        <v>9049</v>
      </c>
      <c r="E2234" s="662" t="s">
        <v>1463</v>
      </c>
      <c r="F2234" s="662" t="s">
        <v>9090</v>
      </c>
      <c r="G2234" s="662" t="s">
        <v>9051</v>
      </c>
      <c r="H2234" s="662" t="s">
        <v>6004</v>
      </c>
      <c r="I2234" s="662" t="s">
        <v>9052</v>
      </c>
      <c r="J2234" s="662" t="s">
        <v>9055</v>
      </c>
    </row>
    <row r="2235" spans="1:10" ht="67.5">
      <c r="A2235" s="660" t="s">
        <v>834</v>
      </c>
      <c r="B2235" s="661" t="s">
        <v>9058</v>
      </c>
      <c r="C2235" s="661" t="s">
        <v>9048</v>
      </c>
      <c r="D2235" s="662" t="s">
        <v>9049</v>
      </c>
      <c r="E2235" s="662" t="s">
        <v>1463</v>
      </c>
      <c r="F2235" s="662" t="s">
        <v>9091</v>
      </c>
      <c r="G2235" s="662" t="s">
        <v>9051</v>
      </c>
      <c r="H2235" s="662" t="s">
        <v>6004</v>
      </c>
      <c r="I2235" s="662" t="s">
        <v>9052</v>
      </c>
      <c r="J2235" s="662" t="s">
        <v>9055</v>
      </c>
    </row>
    <row r="2236" spans="1:10" ht="56.25">
      <c r="A2236" s="660" t="s">
        <v>834</v>
      </c>
      <c r="B2236" s="661" t="s">
        <v>9058</v>
      </c>
      <c r="C2236" s="661" t="s">
        <v>9048</v>
      </c>
      <c r="D2236" s="662" t="s">
        <v>9049</v>
      </c>
      <c r="E2236" s="662" t="s">
        <v>1463</v>
      </c>
      <c r="F2236" s="662" t="s">
        <v>9092</v>
      </c>
      <c r="G2236" s="662" t="s">
        <v>9051</v>
      </c>
      <c r="H2236" s="662" t="s">
        <v>6004</v>
      </c>
      <c r="I2236" s="662" t="s">
        <v>9052</v>
      </c>
      <c r="J2236" s="662" t="s">
        <v>9055</v>
      </c>
    </row>
    <row r="2237" spans="1:10" ht="56.25">
      <c r="A2237" s="660" t="s">
        <v>834</v>
      </c>
      <c r="B2237" s="661" t="s">
        <v>9058</v>
      </c>
      <c r="C2237" s="661" t="s">
        <v>9048</v>
      </c>
      <c r="D2237" s="662" t="s">
        <v>9049</v>
      </c>
      <c r="E2237" s="662" t="s">
        <v>1463</v>
      </c>
      <c r="F2237" s="662" t="s">
        <v>9093</v>
      </c>
      <c r="G2237" s="662" t="s">
        <v>9051</v>
      </c>
      <c r="H2237" s="662" t="s">
        <v>6004</v>
      </c>
      <c r="I2237" s="662" t="s">
        <v>9052</v>
      </c>
      <c r="J2237" s="662" t="s">
        <v>9055</v>
      </c>
    </row>
    <row r="2238" spans="1:10" ht="56.25">
      <c r="A2238" s="660" t="s">
        <v>834</v>
      </c>
      <c r="B2238" s="661" t="s">
        <v>9058</v>
      </c>
      <c r="C2238" s="661" t="s">
        <v>9048</v>
      </c>
      <c r="D2238" s="662" t="s">
        <v>9049</v>
      </c>
      <c r="E2238" s="662" t="s">
        <v>1463</v>
      </c>
      <c r="F2238" s="662" t="s">
        <v>9094</v>
      </c>
      <c r="G2238" s="662" t="s">
        <v>9051</v>
      </c>
      <c r="H2238" s="662" t="s">
        <v>6004</v>
      </c>
      <c r="I2238" s="662" t="s">
        <v>9052</v>
      </c>
      <c r="J2238" s="662" t="s">
        <v>9055</v>
      </c>
    </row>
    <row r="2239" spans="1:10" ht="56.25">
      <c r="A2239" s="660" t="s">
        <v>834</v>
      </c>
      <c r="B2239" s="661" t="s">
        <v>9058</v>
      </c>
      <c r="C2239" s="661" t="s">
        <v>9048</v>
      </c>
      <c r="D2239" s="662" t="s">
        <v>9049</v>
      </c>
      <c r="E2239" s="662" t="s">
        <v>1463</v>
      </c>
      <c r="F2239" s="662" t="s">
        <v>9095</v>
      </c>
      <c r="G2239" s="662" t="s">
        <v>9051</v>
      </c>
      <c r="H2239" s="662" t="s">
        <v>6004</v>
      </c>
      <c r="I2239" s="662" t="s">
        <v>9052</v>
      </c>
      <c r="J2239" s="662" t="s">
        <v>9055</v>
      </c>
    </row>
    <row r="2240" spans="1:10" ht="56.25">
      <c r="A2240" s="660" t="s">
        <v>834</v>
      </c>
      <c r="B2240" s="661" t="s">
        <v>9058</v>
      </c>
      <c r="C2240" s="661" t="s">
        <v>9048</v>
      </c>
      <c r="D2240" s="662" t="s">
        <v>9049</v>
      </c>
      <c r="E2240" s="662" t="s">
        <v>1463</v>
      </c>
      <c r="F2240" s="662" t="s">
        <v>9096</v>
      </c>
      <c r="G2240" s="662" t="s">
        <v>9051</v>
      </c>
      <c r="H2240" s="662" t="s">
        <v>6004</v>
      </c>
      <c r="I2240" s="662" t="s">
        <v>9052</v>
      </c>
      <c r="J2240" s="662" t="s">
        <v>9055</v>
      </c>
    </row>
    <row r="2241" spans="1:10" ht="56.25">
      <c r="A2241" s="660" t="s">
        <v>834</v>
      </c>
      <c r="B2241" s="661" t="s">
        <v>9058</v>
      </c>
      <c r="C2241" s="661" t="s">
        <v>9048</v>
      </c>
      <c r="D2241" s="662" t="s">
        <v>9049</v>
      </c>
      <c r="E2241" s="662" t="s">
        <v>1463</v>
      </c>
      <c r="F2241" s="662" t="s">
        <v>9097</v>
      </c>
      <c r="G2241" s="662" t="s">
        <v>9051</v>
      </c>
      <c r="H2241" s="662" t="s">
        <v>6004</v>
      </c>
      <c r="I2241" s="662" t="s">
        <v>9052</v>
      </c>
      <c r="J2241" s="662" t="s">
        <v>9055</v>
      </c>
    </row>
    <row r="2242" spans="1:10" ht="56.25">
      <c r="A2242" s="660" t="s">
        <v>834</v>
      </c>
      <c r="B2242" s="661" t="s">
        <v>9058</v>
      </c>
      <c r="C2242" s="661" t="s">
        <v>9048</v>
      </c>
      <c r="D2242" s="662" t="s">
        <v>9049</v>
      </c>
      <c r="E2242" s="662" t="s">
        <v>1463</v>
      </c>
      <c r="F2242" s="662" t="s">
        <v>9098</v>
      </c>
      <c r="G2242" s="662" t="s">
        <v>9051</v>
      </c>
      <c r="H2242" s="662" t="s">
        <v>6004</v>
      </c>
      <c r="I2242" s="662" t="s">
        <v>9052</v>
      </c>
      <c r="J2242" s="662" t="s">
        <v>9055</v>
      </c>
    </row>
    <row r="2243" spans="1:10" ht="56.25">
      <c r="A2243" s="660" t="s">
        <v>834</v>
      </c>
      <c r="B2243" s="661" t="s">
        <v>9058</v>
      </c>
      <c r="C2243" s="661" t="s">
        <v>9048</v>
      </c>
      <c r="D2243" s="662" t="s">
        <v>9049</v>
      </c>
      <c r="E2243" s="662" t="s">
        <v>1463</v>
      </c>
      <c r="F2243" s="662" t="s">
        <v>9099</v>
      </c>
      <c r="G2243" s="662" t="s">
        <v>9051</v>
      </c>
      <c r="H2243" s="662" t="s">
        <v>6004</v>
      </c>
      <c r="I2243" s="662" t="s">
        <v>9052</v>
      </c>
      <c r="J2243" s="662" t="s">
        <v>9055</v>
      </c>
    </row>
    <row r="2244" spans="1:10" ht="67.5">
      <c r="A2244" s="660" t="s">
        <v>834</v>
      </c>
      <c r="B2244" s="661" t="s">
        <v>9058</v>
      </c>
      <c r="C2244" s="661" t="s">
        <v>9048</v>
      </c>
      <c r="D2244" s="662" t="s">
        <v>9049</v>
      </c>
      <c r="E2244" s="662" t="s">
        <v>1463</v>
      </c>
      <c r="F2244" s="662" t="s">
        <v>9100</v>
      </c>
      <c r="G2244" s="662" t="s">
        <v>9051</v>
      </c>
      <c r="H2244" s="662" t="s">
        <v>6004</v>
      </c>
      <c r="I2244" s="662" t="s">
        <v>9052</v>
      </c>
      <c r="J2244" s="662" t="s">
        <v>9055</v>
      </c>
    </row>
    <row r="2245" spans="1:10" ht="67.5">
      <c r="A2245" s="660" t="s">
        <v>834</v>
      </c>
      <c r="B2245" s="661" t="s">
        <v>9101</v>
      </c>
      <c r="C2245" s="661" t="s">
        <v>9048</v>
      </c>
      <c r="D2245" s="662" t="s">
        <v>9049</v>
      </c>
      <c r="E2245" s="662" t="s">
        <v>1618</v>
      </c>
      <c r="F2245" s="662" t="s">
        <v>9102</v>
      </c>
      <c r="G2245" s="662" t="s">
        <v>9051</v>
      </c>
      <c r="H2245" s="662" t="s">
        <v>6004</v>
      </c>
      <c r="I2245" s="662" t="s">
        <v>9052</v>
      </c>
      <c r="J2245" s="662" t="s">
        <v>9055</v>
      </c>
    </row>
    <row r="2246" spans="1:10" ht="56.25">
      <c r="A2246" s="660" t="s">
        <v>834</v>
      </c>
      <c r="B2246" s="661" t="s">
        <v>9101</v>
      </c>
      <c r="C2246" s="661" t="s">
        <v>9048</v>
      </c>
      <c r="D2246" s="662" t="s">
        <v>9049</v>
      </c>
      <c r="E2246" s="662" t="s">
        <v>1618</v>
      </c>
      <c r="F2246" s="662" t="s">
        <v>9054</v>
      </c>
      <c r="G2246" s="662" t="s">
        <v>9051</v>
      </c>
      <c r="H2246" s="662" t="s">
        <v>6004</v>
      </c>
      <c r="I2246" s="662" t="s">
        <v>9052</v>
      </c>
      <c r="J2246" s="662" t="s">
        <v>9055</v>
      </c>
    </row>
    <row r="2247" spans="1:10" ht="56.25">
      <c r="A2247" s="660" t="s">
        <v>834</v>
      </c>
      <c r="B2247" s="661" t="s">
        <v>9101</v>
      </c>
      <c r="C2247" s="661" t="s">
        <v>9048</v>
      </c>
      <c r="D2247" s="662" t="s">
        <v>9049</v>
      </c>
      <c r="E2247" s="662" t="s">
        <v>1618</v>
      </c>
      <c r="F2247" s="662" t="s">
        <v>9056</v>
      </c>
      <c r="G2247" s="662" t="s">
        <v>9051</v>
      </c>
      <c r="H2247" s="662" t="s">
        <v>6004</v>
      </c>
      <c r="I2247" s="662" t="s">
        <v>9052</v>
      </c>
      <c r="J2247" s="662" t="s">
        <v>9055</v>
      </c>
    </row>
    <row r="2248" spans="1:10" ht="56.25">
      <c r="A2248" s="660" t="s">
        <v>834</v>
      </c>
      <c r="B2248" s="661" t="s">
        <v>9101</v>
      </c>
      <c r="C2248" s="661" t="s">
        <v>9048</v>
      </c>
      <c r="D2248" s="662" t="s">
        <v>9049</v>
      </c>
      <c r="E2248" s="662" t="s">
        <v>1618</v>
      </c>
      <c r="F2248" s="662" t="s">
        <v>9103</v>
      </c>
      <c r="G2248" s="662" t="s">
        <v>9051</v>
      </c>
      <c r="H2248" s="662" t="s">
        <v>6004</v>
      </c>
      <c r="I2248" s="662" t="s">
        <v>9052</v>
      </c>
      <c r="J2248" s="662" t="s">
        <v>9055</v>
      </c>
    </row>
    <row r="2249" spans="1:10" ht="56.25">
      <c r="A2249" s="660" t="s">
        <v>834</v>
      </c>
      <c r="B2249" s="661" t="s">
        <v>9101</v>
      </c>
      <c r="C2249" s="661" t="s">
        <v>9048</v>
      </c>
      <c r="D2249" s="662" t="s">
        <v>9049</v>
      </c>
      <c r="E2249" s="662" t="s">
        <v>1618</v>
      </c>
      <c r="F2249" s="662" t="s">
        <v>9104</v>
      </c>
      <c r="G2249" s="662" t="s">
        <v>9051</v>
      </c>
      <c r="H2249" s="662" t="s">
        <v>6004</v>
      </c>
      <c r="I2249" s="662" t="s">
        <v>9052</v>
      </c>
      <c r="J2249" s="662" t="s">
        <v>9055</v>
      </c>
    </row>
    <row r="2250" spans="1:10" ht="56.25">
      <c r="A2250" s="660" t="s">
        <v>834</v>
      </c>
      <c r="B2250" s="661" t="s">
        <v>9101</v>
      </c>
      <c r="C2250" s="661" t="s">
        <v>9048</v>
      </c>
      <c r="D2250" s="662" t="s">
        <v>9049</v>
      </c>
      <c r="E2250" s="662" t="s">
        <v>1618</v>
      </c>
      <c r="F2250" s="662" t="s">
        <v>9057</v>
      </c>
      <c r="G2250" s="662" t="s">
        <v>9051</v>
      </c>
      <c r="H2250" s="662" t="s">
        <v>6004</v>
      </c>
      <c r="I2250" s="662" t="s">
        <v>9052</v>
      </c>
      <c r="J2250" s="662" t="s">
        <v>9055</v>
      </c>
    </row>
    <row r="2251" spans="1:10" ht="303.75">
      <c r="A2251" s="660" t="s">
        <v>9113</v>
      </c>
      <c r="B2251" s="661"/>
      <c r="C2251" s="661" t="s">
        <v>9124</v>
      </c>
      <c r="D2251" s="662" t="s">
        <v>9125</v>
      </c>
      <c r="E2251" s="662" t="s">
        <v>917</v>
      </c>
      <c r="F2251" s="662" t="s">
        <v>9126</v>
      </c>
      <c r="G2251" s="662" t="s">
        <v>9127</v>
      </c>
      <c r="H2251" s="662" t="s">
        <v>9128</v>
      </c>
      <c r="I2251" s="662" t="s">
        <v>9129</v>
      </c>
      <c r="J2251" s="662" t="s">
        <v>9130</v>
      </c>
    </row>
    <row r="2252" spans="1:10" ht="123.75">
      <c r="A2252" s="660" t="s">
        <v>9113</v>
      </c>
      <c r="B2252" s="661"/>
      <c r="C2252" s="661" t="s">
        <v>9124</v>
      </c>
      <c r="D2252" s="662" t="s">
        <v>9125</v>
      </c>
      <c r="E2252" s="662" t="s">
        <v>937</v>
      </c>
      <c r="F2252" s="662" t="s">
        <v>9131</v>
      </c>
      <c r="G2252" s="662" t="s">
        <v>9127</v>
      </c>
      <c r="H2252" s="662" t="s">
        <v>9128</v>
      </c>
      <c r="I2252" s="662" t="s">
        <v>9129</v>
      </c>
      <c r="J2252" s="662" t="s">
        <v>9130</v>
      </c>
    </row>
    <row r="2253" spans="1:10" ht="56.25">
      <c r="A2253" s="660" t="s">
        <v>9113</v>
      </c>
      <c r="B2253" s="661"/>
      <c r="C2253" s="661" t="s">
        <v>9124</v>
      </c>
      <c r="D2253" s="662" t="s">
        <v>9125</v>
      </c>
      <c r="E2253" s="662" t="s">
        <v>938</v>
      </c>
      <c r="F2253" s="662" t="s">
        <v>9132</v>
      </c>
      <c r="G2253" s="662" t="s">
        <v>9127</v>
      </c>
      <c r="H2253" s="662" t="s">
        <v>9128</v>
      </c>
      <c r="I2253" s="662" t="s">
        <v>9129</v>
      </c>
      <c r="J2253" s="662" t="s">
        <v>9130</v>
      </c>
    </row>
    <row r="2254" spans="1:10" ht="56.25">
      <c r="A2254" s="660" t="s">
        <v>9113</v>
      </c>
      <c r="B2254" s="661"/>
      <c r="C2254" s="661" t="s">
        <v>9124</v>
      </c>
      <c r="D2254" s="662" t="s">
        <v>9125</v>
      </c>
      <c r="E2254" s="662" t="s">
        <v>939</v>
      </c>
      <c r="F2254" s="662" t="s">
        <v>9133</v>
      </c>
      <c r="G2254" s="662" t="s">
        <v>9127</v>
      </c>
      <c r="H2254" s="662" t="s">
        <v>9128</v>
      </c>
      <c r="I2254" s="662" t="s">
        <v>9129</v>
      </c>
      <c r="J2254" s="662" t="s">
        <v>9130</v>
      </c>
    </row>
    <row r="2255" spans="1:10" ht="45">
      <c r="A2255" s="660" t="s">
        <v>9113</v>
      </c>
      <c r="B2255" s="661"/>
      <c r="C2255" s="661"/>
      <c r="D2255" s="662"/>
      <c r="E2255" s="662" t="s">
        <v>9134</v>
      </c>
      <c r="F2255" s="662" t="s">
        <v>9135</v>
      </c>
      <c r="G2255" s="662"/>
      <c r="H2255" s="662"/>
      <c r="I2255" s="662"/>
      <c r="J2255" s="662"/>
    </row>
    <row r="2256" spans="1:10" ht="67.5">
      <c r="A2256" s="660" t="s">
        <v>6028</v>
      </c>
      <c r="B2256" s="661"/>
      <c r="C2256" s="661" t="s">
        <v>9137</v>
      </c>
      <c r="D2256" s="662" t="s">
        <v>9138</v>
      </c>
      <c r="E2256" s="662" t="s">
        <v>9139</v>
      </c>
      <c r="F2256" s="662" t="s">
        <v>9140</v>
      </c>
      <c r="G2256" s="662" t="s">
        <v>2006</v>
      </c>
      <c r="H2256" s="662" t="s">
        <v>9141</v>
      </c>
      <c r="I2256" s="662" t="s">
        <v>6899</v>
      </c>
      <c r="J2256" s="662" t="s">
        <v>9142</v>
      </c>
    </row>
    <row r="2257" spans="1:10" ht="67.5">
      <c r="A2257" s="660" t="s">
        <v>6028</v>
      </c>
      <c r="B2257" s="661"/>
      <c r="C2257" s="661" t="s">
        <v>9137</v>
      </c>
      <c r="D2257" s="662" t="s">
        <v>9138</v>
      </c>
      <c r="E2257" s="662" t="s">
        <v>9139</v>
      </c>
      <c r="F2257" s="662" t="s">
        <v>9143</v>
      </c>
      <c r="G2257" s="662" t="s">
        <v>2006</v>
      </c>
      <c r="H2257" s="662" t="s">
        <v>9141</v>
      </c>
      <c r="I2257" s="662" t="s">
        <v>6899</v>
      </c>
      <c r="J2257" s="662" t="s">
        <v>9142</v>
      </c>
    </row>
    <row r="2258" spans="1:10" ht="67.5">
      <c r="A2258" s="660" t="s">
        <v>6028</v>
      </c>
      <c r="B2258" s="661"/>
      <c r="C2258" s="661" t="s">
        <v>9137</v>
      </c>
      <c r="D2258" s="662" t="s">
        <v>9138</v>
      </c>
      <c r="E2258" s="662" t="s">
        <v>9139</v>
      </c>
      <c r="F2258" s="662" t="s">
        <v>9144</v>
      </c>
      <c r="G2258" s="662" t="s">
        <v>2006</v>
      </c>
      <c r="H2258" s="662" t="s">
        <v>9141</v>
      </c>
      <c r="I2258" s="662" t="s">
        <v>6899</v>
      </c>
      <c r="J2258" s="662" t="s">
        <v>9142</v>
      </c>
    </row>
    <row r="2259" spans="1:10" ht="56.25">
      <c r="A2259" s="660" t="s">
        <v>6028</v>
      </c>
      <c r="B2259" s="661"/>
      <c r="C2259" s="661" t="s">
        <v>9137</v>
      </c>
      <c r="D2259" s="662" t="s">
        <v>9138</v>
      </c>
      <c r="E2259" s="662" t="s">
        <v>9139</v>
      </c>
      <c r="F2259" s="662" t="s">
        <v>9145</v>
      </c>
      <c r="G2259" s="662" t="s">
        <v>2006</v>
      </c>
      <c r="H2259" s="662" t="s">
        <v>9141</v>
      </c>
      <c r="I2259" s="662" t="s">
        <v>6899</v>
      </c>
      <c r="J2259" s="662" t="s">
        <v>9142</v>
      </c>
    </row>
    <row r="2260" spans="1:10" ht="56.25">
      <c r="A2260" s="660" t="s">
        <v>6028</v>
      </c>
      <c r="B2260" s="661"/>
      <c r="C2260" s="661" t="s">
        <v>9137</v>
      </c>
      <c r="D2260" s="662" t="s">
        <v>9138</v>
      </c>
      <c r="E2260" s="662" t="s">
        <v>9139</v>
      </c>
      <c r="F2260" s="662" t="s">
        <v>9146</v>
      </c>
      <c r="G2260" s="662" t="s">
        <v>2006</v>
      </c>
      <c r="H2260" s="662" t="s">
        <v>9141</v>
      </c>
      <c r="I2260" s="662" t="s">
        <v>6899</v>
      </c>
      <c r="J2260" s="662" t="s">
        <v>9142</v>
      </c>
    </row>
    <row r="2261" spans="1:10" ht="56.25">
      <c r="A2261" s="660" t="s">
        <v>6028</v>
      </c>
      <c r="B2261" s="661"/>
      <c r="C2261" s="661" t="s">
        <v>9137</v>
      </c>
      <c r="D2261" s="662" t="s">
        <v>9138</v>
      </c>
      <c r="E2261" s="662" t="s">
        <v>9139</v>
      </c>
      <c r="F2261" s="662" t="s">
        <v>9147</v>
      </c>
      <c r="G2261" s="662" t="s">
        <v>2006</v>
      </c>
      <c r="H2261" s="662" t="s">
        <v>9141</v>
      </c>
      <c r="I2261" s="662" t="s">
        <v>6899</v>
      </c>
      <c r="J2261" s="662" t="s">
        <v>9142</v>
      </c>
    </row>
    <row r="2262" spans="1:10" ht="56.25">
      <c r="A2262" s="660" t="s">
        <v>6028</v>
      </c>
      <c r="B2262" s="661"/>
      <c r="C2262" s="661" t="s">
        <v>9137</v>
      </c>
      <c r="D2262" s="662" t="s">
        <v>9138</v>
      </c>
      <c r="E2262" s="662" t="s">
        <v>9139</v>
      </c>
      <c r="F2262" s="662" t="s">
        <v>9148</v>
      </c>
      <c r="G2262" s="662" t="s">
        <v>2006</v>
      </c>
      <c r="H2262" s="662" t="s">
        <v>9141</v>
      </c>
      <c r="I2262" s="662" t="s">
        <v>6899</v>
      </c>
      <c r="J2262" s="662" t="s">
        <v>9142</v>
      </c>
    </row>
    <row r="2263" spans="1:10" ht="56.25">
      <c r="A2263" s="660" t="s">
        <v>6028</v>
      </c>
      <c r="B2263" s="661"/>
      <c r="C2263" s="661" t="s">
        <v>9137</v>
      </c>
      <c r="D2263" s="662" t="s">
        <v>9138</v>
      </c>
      <c r="E2263" s="662" t="s">
        <v>9139</v>
      </c>
      <c r="F2263" s="662" t="s">
        <v>9149</v>
      </c>
      <c r="G2263" s="662" t="s">
        <v>2006</v>
      </c>
      <c r="H2263" s="662" t="s">
        <v>9141</v>
      </c>
      <c r="I2263" s="662" t="s">
        <v>6899</v>
      </c>
      <c r="J2263" s="662" t="s">
        <v>9142</v>
      </c>
    </row>
    <row r="2264" spans="1:10" ht="56.25">
      <c r="A2264" s="660" t="s">
        <v>6028</v>
      </c>
      <c r="B2264" s="661"/>
      <c r="C2264" s="661" t="s">
        <v>9137</v>
      </c>
      <c r="D2264" s="662" t="s">
        <v>9138</v>
      </c>
      <c r="E2264" s="662" t="s">
        <v>9139</v>
      </c>
      <c r="F2264" s="662" t="s">
        <v>9150</v>
      </c>
      <c r="G2264" s="662" t="s">
        <v>2006</v>
      </c>
      <c r="H2264" s="662" t="s">
        <v>9141</v>
      </c>
      <c r="I2264" s="662" t="s">
        <v>6899</v>
      </c>
      <c r="J2264" s="662" t="s">
        <v>9142</v>
      </c>
    </row>
    <row r="2265" spans="1:10" ht="56.25">
      <c r="A2265" s="660" t="s">
        <v>6028</v>
      </c>
      <c r="B2265" s="661"/>
      <c r="C2265" s="661" t="s">
        <v>9137</v>
      </c>
      <c r="D2265" s="662" t="s">
        <v>9138</v>
      </c>
      <c r="E2265" s="662" t="s">
        <v>9139</v>
      </c>
      <c r="F2265" s="662" t="s">
        <v>9151</v>
      </c>
      <c r="G2265" s="662" t="s">
        <v>2006</v>
      </c>
      <c r="H2265" s="662" t="s">
        <v>9141</v>
      </c>
      <c r="I2265" s="662" t="s">
        <v>6899</v>
      </c>
      <c r="J2265" s="662" t="s">
        <v>9142</v>
      </c>
    </row>
    <row r="2266" spans="1:10" ht="56.25">
      <c r="A2266" s="660" t="s">
        <v>6028</v>
      </c>
      <c r="B2266" s="661"/>
      <c r="C2266" s="661" t="s">
        <v>9137</v>
      </c>
      <c r="D2266" s="662" t="s">
        <v>9138</v>
      </c>
      <c r="E2266" s="662" t="s">
        <v>9139</v>
      </c>
      <c r="F2266" s="662" t="s">
        <v>9152</v>
      </c>
      <c r="G2266" s="662" t="s">
        <v>2006</v>
      </c>
      <c r="H2266" s="662" t="s">
        <v>9141</v>
      </c>
      <c r="I2266" s="662" t="s">
        <v>6899</v>
      </c>
      <c r="J2266" s="662" t="s">
        <v>9142</v>
      </c>
    </row>
    <row r="2267" spans="1:10" ht="67.5">
      <c r="A2267" s="660" t="s">
        <v>6028</v>
      </c>
      <c r="B2267" s="661"/>
      <c r="C2267" s="661" t="s">
        <v>9137</v>
      </c>
      <c r="D2267" s="662" t="s">
        <v>9138</v>
      </c>
      <c r="E2267" s="662" t="s">
        <v>9139</v>
      </c>
      <c r="F2267" s="662" t="s">
        <v>9153</v>
      </c>
      <c r="G2267" s="662" t="s">
        <v>2006</v>
      </c>
      <c r="H2267" s="662" t="s">
        <v>9141</v>
      </c>
      <c r="I2267" s="662" t="s">
        <v>6899</v>
      </c>
      <c r="J2267" s="662" t="s">
        <v>9142</v>
      </c>
    </row>
    <row r="2268" spans="1:10" ht="56.25">
      <c r="A2268" s="660" t="s">
        <v>6028</v>
      </c>
      <c r="B2268" s="661"/>
      <c r="C2268" s="661" t="s">
        <v>9137</v>
      </c>
      <c r="D2268" s="662" t="s">
        <v>9138</v>
      </c>
      <c r="E2268" s="662" t="s">
        <v>9139</v>
      </c>
      <c r="F2268" s="662" t="s">
        <v>9154</v>
      </c>
      <c r="G2268" s="662" t="s">
        <v>2006</v>
      </c>
      <c r="H2268" s="662" t="s">
        <v>9141</v>
      </c>
      <c r="I2268" s="662" t="s">
        <v>6899</v>
      </c>
      <c r="J2268" s="662" t="s">
        <v>9142</v>
      </c>
    </row>
    <row r="2269" spans="1:10" ht="56.25">
      <c r="A2269" s="660" t="s">
        <v>6028</v>
      </c>
      <c r="B2269" s="661"/>
      <c r="C2269" s="661" t="s">
        <v>9137</v>
      </c>
      <c r="D2269" s="662" t="s">
        <v>9138</v>
      </c>
      <c r="E2269" s="662" t="s">
        <v>9139</v>
      </c>
      <c r="F2269" s="662" t="s">
        <v>9155</v>
      </c>
      <c r="G2269" s="662" t="s">
        <v>2006</v>
      </c>
      <c r="H2269" s="662" t="s">
        <v>9141</v>
      </c>
      <c r="I2269" s="662" t="s">
        <v>6899</v>
      </c>
      <c r="J2269" s="662" t="s">
        <v>9142</v>
      </c>
    </row>
    <row r="2270" spans="1:10" ht="67.5">
      <c r="A2270" s="660" t="s">
        <v>6028</v>
      </c>
      <c r="B2270" s="661"/>
      <c r="C2270" s="661" t="s">
        <v>9137</v>
      </c>
      <c r="D2270" s="662" t="s">
        <v>9138</v>
      </c>
      <c r="E2270" s="662" t="s">
        <v>9139</v>
      </c>
      <c r="F2270" s="662" t="s">
        <v>9156</v>
      </c>
      <c r="G2270" s="662" t="s">
        <v>2006</v>
      </c>
      <c r="H2270" s="662" t="s">
        <v>9141</v>
      </c>
      <c r="I2270" s="662" t="s">
        <v>6899</v>
      </c>
      <c r="J2270" s="662" t="s">
        <v>9142</v>
      </c>
    </row>
    <row r="2271" spans="1:10" ht="56.25">
      <c r="A2271" s="660" t="s">
        <v>6028</v>
      </c>
      <c r="B2271" s="661"/>
      <c r="C2271" s="661" t="s">
        <v>9137</v>
      </c>
      <c r="D2271" s="662" t="s">
        <v>9138</v>
      </c>
      <c r="E2271" s="662" t="s">
        <v>9139</v>
      </c>
      <c r="F2271" s="662" t="s">
        <v>9157</v>
      </c>
      <c r="G2271" s="662" t="s">
        <v>2006</v>
      </c>
      <c r="H2271" s="662" t="s">
        <v>9141</v>
      </c>
      <c r="I2271" s="662" t="s">
        <v>6899</v>
      </c>
      <c r="J2271" s="662" t="s">
        <v>9142</v>
      </c>
    </row>
    <row r="2272" spans="1:10" ht="67.5">
      <c r="A2272" s="660" t="s">
        <v>6028</v>
      </c>
      <c r="B2272" s="661"/>
      <c r="C2272" s="661" t="s">
        <v>9137</v>
      </c>
      <c r="D2272" s="662" t="s">
        <v>9138</v>
      </c>
      <c r="E2272" s="662" t="s">
        <v>9139</v>
      </c>
      <c r="F2272" s="662" t="s">
        <v>9158</v>
      </c>
      <c r="G2272" s="662" t="s">
        <v>2006</v>
      </c>
      <c r="H2272" s="662" t="s">
        <v>9141</v>
      </c>
      <c r="I2272" s="662" t="s">
        <v>6899</v>
      </c>
      <c r="J2272" s="662" t="s">
        <v>9142</v>
      </c>
    </row>
    <row r="2273" spans="1:10" ht="78.75">
      <c r="A2273" s="660" t="s">
        <v>6391</v>
      </c>
      <c r="B2273" s="661">
        <v>2130301</v>
      </c>
      <c r="C2273" s="661" t="s">
        <v>6404</v>
      </c>
      <c r="D2273" s="662" t="s">
        <v>6405</v>
      </c>
      <c r="E2273" s="662" t="s">
        <v>6406</v>
      </c>
      <c r="F2273" s="662" t="s">
        <v>6407</v>
      </c>
      <c r="G2273" s="662" t="s">
        <v>6408</v>
      </c>
      <c r="H2273" s="662" t="s">
        <v>1205</v>
      </c>
      <c r="I2273" s="662" t="s">
        <v>6409</v>
      </c>
      <c r="J2273" s="662" t="s">
        <v>6410</v>
      </c>
    </row>
    <row r="2274" spans="1:10" ht="78.75">
      <c r="A2274" s="660" t="s">
        <v>6391</v>
      </c>
      <c r="B2274" s="661">
        <v>2130301</v>
      </c>
      <c r="C2274" s="661" t="s">
        <v>6404</v>
      </c>
      <c r="D2274" s="662" t="s">
        <v>6405</v>
      </c>
      <c r="E2274" s="662" t="s">
        <v>6411</v>
      </c>
      <c r="F2274" s="662" t="s">
        <v>6412</v>
      </c>
      <c r="G2274" s="662" t="s">
        <v>6413</v>
      </c>
      <c r="H2274" s="662" t="s">
        <v>5859</v>
      </c>
      <c r="I2274" s="662" t="s">
        <v>2477</v>
      </c>
      <c r="J2274" s="662" t="s">
        <v>6414</v>
      </c>
    </row>
    <row r="2275" spans="1:10" ht="78.75">
      <c r="A2275" s="660" t="s">
        <v>6391</v>
      </c>
      <c r="B2275" s="661">
        <v>2130301</v>
      </c>
      <c r="C2275" s="661" t="s">
        <v>6404</v>
      </c>
      <c r="D2275" s="662" t="s">
        <v>6405</v>
      </c>
      <c r="E2275" s="662" t="s">
        <v>6415</v>
      </c>
      <c r="F2275" s="662" t="s">
        <v>6416</v>
      </c>
      <c r="G2275" s="662" t="s">
        <v>2846</v>
      </c>
      <c r="H2275" s="662" t="s">
        <v>6417</v>
      </c>
      <c r="I2275" s="662" t="s">
        <v>6418</v>
      </c>
      <c r="J2275" s="662" t="s">
        <v>6419</v>
      </c>
    </row>
    <row r="2276" spans="1:10" ht="78.75">
      <c r="A2276" s="660" t="s">
        <v>6391</v>
      </c>
      <c r="B2276" s="661">
        <v>2130301</v>
      </c>
      <c r="C2276" s="661" t="s">
        <v>6404</v>
      </c>
      <c r="D2276" s="662" t="s">
        <v>6405</v>
      </c>
      <c r="E2276" s="662" t="s">
        <v>6420</v>
      </c>
      <c r="F2276" s="662" t="s">
        <v>6421</v>
      </c>
      <c r="G2276" s="662" t="s">
        <v>6422</v>
      </c>
      <c r="H2276" s="662" t="s">
        <v>1373</v>
      </c>
      <c r="I2276" s="662" t="s">
        <v>1279</v>
      </c>
      <c r="J2276" s="662" t="s">
        <v>6423</v>
      </c>
    </row>
    <row r="2277" spans="1:10" ht="101.25">
      <c r="A2277" s="660" t="s">
        <v>6391</v>
      </c>
      <c r="B2277" s="661">
        <v>2130301</v>
      </c>
      <c r="C2277" s="661" t="s">
        <v>6404</v>
      </c>
      <c r="D2277" s="662" t="s">
        <v>6405</v>
      </c>
      <c r="E2277" s="662" t="s">
        <v>6424</v>
      </c>
      <c r="F2277" s="662" t="s">
        <v>6425</v>
      </c>
      <c r="G2277" s="662" t="s">
        <v>6426</v>
      </c>
      <c r="H2277" s="662" t="s">
        <v>2135</v>
      </c>
      <c r="I2277" s="662" t="s">
        <v>6427</v>
      </c>
      <c r="J2277" s="662" t="s">
        <v>6428</v>
      </c>
    </row>
    <row r="2278" spans="1:10" ht="78.75">
      <c r="A2278" s="660" t="s">
        <v>6391</v>
      </c>
      <c r="B2278" s="661">
        <v>2130301</v>
      </c>
      <c r="C2278" s="661" t="s">
        <v>6404</v>
      </c>
      <c r="D2278" s="662" t="s">
        <v>6405</v>
      </c>
      <c r="E2278" s="662" t="s">
        <v>6429</v>
      </c>
      <c r="F2278" s="662" t="s">
        <v>6430</v>
      </c>
      <c r="G2278" s="662" t="s">
        <v>6431</v>
      </c>
      <c r="H2278" s="662" t="s">
        <v>1145</v>
      </c>
      <c r="I2278" s="662" t="s">
        <v>1819</v>
      </c>
      <c r="J2278" s="662" t="s">
        <v>6432</v>
      </c>
    </row>
    <row r="2279" spans="1:10" ht="56.25">
      <c r="A2279" s="660" t="s">
        <v>6391</v>
      </c>
      <c r="B2279" s="661">
        <v>2130301</v>
      </c>
      <c r="C2279" s="661" t="s">
        <v>6404</v>
      </c>
      <c r="D2279" s="662" t="s">
        <v>6405</v>
      </c>
      <c r="E2279" s="662" t="s">
        <v>6433</v>
      </c>
      <c r="F2279" s="662" t="s">
        <v>6434</v>
      </c>
      <c r="G2279" s="662" t="s">
        <v>1546</v>
      </c>
      <c r="H2279" s="662" t="s">
        <v>6435</v>
      </c>
      <c r="I2279" s="662" t="s">
        <v>6436</v>
      </c>
      <c r="J2279" s="662" t="s">
        <v>6437</v>
      </c>
    </row>
    <row r="2280" spans="1:10" ht="112.5">
      <c r="A2280" s="660" t="s">
        <v>6391</v>
      </c>
      <c r="B2280" s="661">
        <v>2130301</v>
      </c>
      <c r="C2280" s="661" t="s">
        <v>6404</v>
      </c>
      <c r="D2280" s="662" t="s">
        <v>6405</v>
      </c>
      <c r="E2280" s="662" t="s">
        <v>6438</v>
      </c>
      <c r="F2280" s="662" t="s">
        <v>6439</v>
      </c>
      <c r="G2280" s="662" t="s">
        <v>6440</v>
      </c>
      <c r="H2280" s="662" t="s">
        <v>1818</v>
      </c>
      <c r="I2280" s="662" t="s">
        <v>1351</v>
      </c>
      <c r="J2280" s="662" t="s">
        <v>6441</v>
      </c>
    </row>
    <row r="2281" spans="1:10" ht="90">
      <c r="A2281" s="660" t="s">
        <v>6391</v>
      </c>
      <c r="B2281" s="661">
        <v>2130301</v>
      </c>
      <c r="C2281" s="661" t="s">
        <v>6404</v>
      </c>
      <c r="D2281" s="662" t="s">
        <v>6405</v>
      </c>
      <c r="E2281" s="662" t="s">
        <v>6442</v>
      </c>
      <c r="F2281" s="662" t="s">
        <v>6443</v>
      </c>
      <c r="G2281" s="662" t="s">
        <v>6444</v>
      </c>
      <c r="H2281" s="662" t="s">
        <v>1974</v>
      </c>
      <c r="I2281" s="662" t="s">
        <v>6445</v>
      </c>
      <c r="J2281" s="662" t="s">
        <v>6446</v>
      </c>
    </row>
    <row r="2282" spans="1:10" ht="78.75">
      <c r="A2282" s="660" t="s">
        <v>6391</v>
      </c>
      <c r="B2282" s="661">
        <v>2130301</v>
      </c>
      <c r="C2282" s="661" t="s">
        <v>6404</v>
      </c>
      <c r="D2282" s="662" t="s">
        <v>6405</v>
      </c>
      <c r="E2282" s="662" t="s">
        <v>6447</v>
      </c>
      <c r="F2282" s="662" t="s">
        <v>6448</v>
      </c>
      <c r="G2282" s="662" t="s">
        <v>6449</v>
      </c>
      <c r="H2282" s="662" t="s">
        <v>6450</v>
      </c>
      <c r="I2282" s="662" t="s">
        <v>6451</v>
      </c>
      <c r="J2282" s="662">
        <v>0</v>
      </c>
    </row>
    <row r="2283" spans="1:10" ht="78.75">
      <c r="A2283" s="660" t="s">
        <v>6391</v>
      </c>
      <c r="B2283" s="661">
        <v>2130301</v>
      </c>
      <c r="C2283" s="661" t="s">
        <v>6404</v>
      </c>
      <c r="D2283" s="662" t="s">
        <v>6405</v>
      </c>
      <c r="E2283" s="662" t="s">
        <v>2652</v>
      </c>
      <c r="F2283" s="662" t="s">
        <v>6448</v>
      </c>
      <c r="G2283" s="662" t="s">
        <v>3173</v>
      </c>
      <c r="H2283" s="662" t="s">
        <v>6452</v>
      </c>
      <c r="I2283" s="662" t="s">
        <v>1566</v>
      </c>
      <c r="J2283" s="662" t="s">
        <v>6453</v>
      </c>
    </row>
    <row r="2284" spans="1:10" ht="90">
      <c r="A2284" s="660" t="s">
        <v>6391</v>
      </c>
      <c r="B2284" s="661">
        <v>2130301</v>
      </c>
      <c r="C2284" s="661" t="s">
        <v>6404</v>
      </c>
      <c r="D2284" s="662" t="s">
        <v>6405</v>
      </c>
      <c r="E2284" s="662" t="s">
        <v>6454</v>
      </c>
      <c r="F2284" s="662" t="s">
        <v>6455</v>
      </c>
      <c r="G2284" s="662" t="s">
        <v>6456</v>
      </c>
      <c r="H2284" s="662" t="s">
        <v>1572</v>
      </c>
      <c r="I2284" s="662" t="s">
        <v>1606</v>
      </c>
      <c r="J2284" s="662" t="s">
        <v>6457</v>
      </c>
    </row>
    <row r="2285" spans="1:10" ht="78.75">
      <c r="A2285" s="660" t="s">
        <v>6391</v>
      </c>
      <c r="B2285" s="661">
        <v>2130301</v>
      </c>
      <c r="C2285" s="661" t="s">
        <v>6404</v>
      </c>
      <c r="D2285" s="662" t="s">
        <v>6405</v>
      </c>
      <c r="E2285" s="662" t="s">
        <v>6458</v>
      </c>
      <c r="F2285" s="662" t="s">
        <v>6459</v>
      </c>
      <c r="G2285" s="662" t="s">
        <v>3173</v>
      </c>
      <c r="H2285" s="662" t="s">
        <v>6452</v>
      </c>
      <c r="I2285" s="662" t="s">
        <v>1566</v>
      </c>
      <c r="J2285" s="662" t="s">
        <v>6453</v>
      </c>
    </row>
    <row r="2286" spans="1:10" ht="56.25">
      <c r="A2286" s="660" t="s">
        <v>6391</v>
      </c>
      <c r="B2286" s="661">
        <v>2130301</v>
      </c>
      <c r="C2286" s="661" t="s">
        <v>6404</v>
      </c>
      <c r="D2286" s="662" t="s">
        <v>6405</v>
      </c>
      <c r="E2286" s="662" t="s">
        <v>6458</v>
      </c>
      <c r="F2286" s="662" t="s">
        <v>6460</v>
      </c>
      <c r="G2286" s="662" t="s">
        <v>3173</v>
      </c>
      <c r="H2286" s="662" t="s">
        <v>6452</v>
      </c>
      <c r="I2286" s="662" t="s">
        <v>1566</v>
      </c>
      <c r="J2286" s="662" t="s">
        <v>6453</v>
      </c>
    </row>
    <row r="2287" spans="1:10" ht="56.25">
      <c r="A2287" s="660" t="s">
        <v>6391</v>
      </c>
      <c r="B2287" s="661">
        <v>2130301</v>
      </c>
      <c r="C2287" s="661" t="s">
        <v>6404</v>
      </c>
      <c r="D2287" s="662" t="s">
        <v>6405</v>
      </c>
      <c r="E2287" s="662" t="s">
        <v>6458</v>
      </c>
      <c r="F2287" s="662" t="s">
        <v>6461</v>
      </c>
      <c r="G2287" s="662" t="s">
        <v>3173</v>
      </c>
      <c r="H2287" s="662" t="s">
        <v>6452</v>
      </c>
      <c r="I2287" s="662" t="s">
        <v>1566</v>
      </c>
      <c r="J2287" s="662" t="s">
        <v>6453</v>
      </c>
    </row>
    <row r="2288" spans="1:10" ht="67.5">
      <c r="A2288" s="660" t="s">
        <v>6391</v>
      </c>
      <c r="B2288" s="661">
        <v>2130301</v>
      </c>
      <c r="C2288" s="661" t="s">
        <v>6404</v>
      </c>
      <c r="D2288" s="662" t="s">
        <v>6405</v>
      </c>
      <c r="E2288" s="662" t="s">
        <v>6458</v>
      </c>
      <c r="F2288" s="662" t="s">
        <v>6462</v>
      </c>
      <c r="G2288" s="662" t="s">
        <v>3173</v>
      </c>
      <c r="H2288" s="662" t="s">
        <v>6452</v>
      </c>
      <c r="I2288" s="662" t="s">
        <v>1566</v>
      </c>
      <c r="J2288" s="662" t="s">
        <v>6453</v>
      </c>
    </row>
    <row r="2289" spans="1:10" ht="67.5">
      <c r="A2289" s="660" t="s">
        <v>6391</v>
      </c>
      <c r="B2289" s="661">
        <v>2130301</v>
      </c>
      <c r="C2289" s="661" t="s">
        <v>6404</v>
      </c>
      <c r="D2289" s="662" t="s">
        <v>6405</v>
      </c>
      <c r="E2289" s="662" t="s">
        <v>6458</v>
      </c>
      <c r="F2289" s="662" t="s">
        <v>6463</v>
      </c>
      <c r="G2289" s="662" t="s">
        <v>3173</v>
      </c>
      <c r="H2289" s="662" t="s">
        <v>6452</v>
      </c>
      <c r="I2289" s="662" t="s">
        <v>1566</v>
      </c>
      <c r="J2289" s="662" t="s">
        <v>6453</v>
      </c>
    </row>
    <row r="2290" spans="1:10" ht="56.25">
      <c r="A2290" s="660" t="s">
        <v>6391</v>
      </c>
      <c r="B2290" s="661">
        <v>2130301</v>
      </c>
      <c r="C2290" s="661" t="s">
        <v>6404</v>
      </c>
      <c r="D2290" s="662" t="s">
        <v>6405</v>
      </c>
      <c r="E2290" s="662" t="s">
        <v>6458</v>
      </c>
      <c r="F2290" s="662" t="s">
        <v>6464</v>
      </c>
      <c r="G2290" s="662" t="s">
        <v>3173</v>
      </c>
      <c r="H2290" s="662" t="s">
        <v>6452</v>
      </c>
      <c r="I2290" s="662" t="s">
        <v>1566</v>
      </c>
      <c r="J2290" s="662" t="s">
        <v>6453</v>
      </c>
    </row>
    <row r="2291" spans="1:10" ht="78.75">
      <c r="A2291" s="660" t="s">
        <v>6391</v>
      </c>
      <c r="B2291" s="661">
        <v>2130301</v>
      </c>
      <c r="C2291" s="661" t="s">
        <v>6404</v>
      </c>
      <c r="D2291" s="662" t="s">
        <v>6405</v>
      </c>
      <c r="E2291" s="662" t="s">
        <v>6458</v>
      </c>
      <c r="F2291" s="662" t="s">
        <v>6465</v>
      </c>
      <c r="G2291" s="662" t="s">
        <v>3173</v>
      </c>
      <c r="H2291" s="662" t="s">
        <v>6452</v>
      </c>
      <c r="I2291" s="662" t="s">
        <v>1566</v>
      </c>
      <c r="J2291" s="662" t="s">
        <v>6453</v>
      </c>
    </row>
    <row r="2292" spans="1:10" ht="67.5">
      <c r="A2292" s="660" t="s">
        <v>6391</v>
      </c>
      <c r="B2292" s="661">
        <v>2130301</v>
      </c>
      <c r="C2292" s="661" t="s">
        <v>6404</v>
      </c>
      <c r="D2292" s="662" t="s">
        <v>6405</v>
      </c>
      <c r="E2292" s="662" t="s">
        <v>6458</v>
      </c>
      <c r="F2292" s="662" t="s">
        <v>6466</v>
      </c>
      <c r="G2292" s="662" t="s">
        <v>3173</v>
      </c>
      <c r="H2292" s="662" t="s">
        <v>6452</v>
      </c>
      <c r="I2292" s="662" t="s">
        <v>1566</v>
      </c>
      <c r="J2292" s="662" t="s">
        <v>6453</v>
      </c>
    </row>
    <row r="2293" spans="1:10" ht="67.5">
      <c r="A2293" s="660" t="s">
        <v>6391</v>
      </c>
      <c r="B2293" s="661">
        <v>2130301</v>
      </c>
      <c r="C2293" s="661" t="s">
        <v>6404</v>
      </c>
      <c r="D2293" s="662" t="s">
        <v>6405</v>
      </c>
      <c r="E2293" s="662" t="s">
        <v>6458</v>
      </c>
      <c r="F2293" s="662" t="s">
        <v>6467</v>
      </c>
      <c r="G2293" s="662" t="s">
        <v>3173</v>
      </c>
      <c r="H2293" s="662" t="s">
        <v>6452</v>
      </c>
      <c r="I2293" s="662" t="s">
        <v>1566</v>
      </c>
      <c r="J2293" s="662" t="s">
        <v>6453</v>
      </c>
    </row>
    <row r="2294" spans="1:10" ht="56.25">
      <c r="A2294" s="660" t="s">
        <v>6391</v>
      </c>
      <c r="B2294" s="661">
        <v>2130301</v>
      </c>
      <c r="C2294" s="661" t="s">
        <v>6404</v>
      </c>
      <c r="D2294" s="662" t="s">
        <v>6405</v>
      </c>
      <c r="E2294" s="662" t="s">
        <v>6458</v>
      </c>
      <c r="F2294" s="662" t="s">
        <v>6468</v>
      </c>
      <c r="G2294" s="662" t="s">
        <v>3173</v>
      </c>
      <c r="H2294" s="662" t="s">
        <v>6452</v>
      </c>
      <c r="I2294" s="662" t="s">
        <v>1566</v>
      </c>
      <c r="J2294" s="662" t="s">
        <v>6453</v>
      </c>
    </row>
    <row r="2295" spans="1:10" ht="67.5">
      <c r="A2295" s="660" t="s">
        <v>6391</v>
      </c>
      <c r="B2295" s="661">
        <v>2130301</v>
      </c>
      <c r="C2295" s="661" t="s">
        <v>6404</v>
      </c>
      <c r="D2295" s="662" t="s">
        <v>6405</v>
      </c>
      <c r="E2295" s="662" t="s">
        <v>6458</v>
      </c>
      <c r="F2295" s="662" t="s">
        <v>6469</v>
      </c>
      <c r="G2295" s="662" t="s">
        <v>3173</v>
      </c>
      <c r="H2295" s="662" t="s">
        <v>6452</v>
      </c>
      <c r="I2295" s="662" t="s">
        <v>1566</v>
      </c>
      <c r="J2295" s="662" t="s">
        <v>6453</v>
      </c>
    </row>
    <row r="2296" spans="1:10" ht="67.5">
      <c r="A2296" s="660" t="s">
        <v>6391</v>
      </c>
      <c r="B2296" s="661">
        <v>2130301</v>
      </c>
      <c r="C2296" s="661" t="s">
        <v>6404</v>
      </c>
      <c r="D2296" s="662" t="s">
        <v>6405</v>
      </c>
      <c r="E2296" s="662" t="s">
        <v>6458</v>
      </c>
      <c r="F2296" s="662" t="s">
        <v>6470</v>
      </c>
      <c r="G2296" s="662" t="s">
        <v>3173</v>
      </c>
      <c r="H2296" s="662" t="s">
        <v>6452</v>
      </c>
      <c r="I2296" s="662" t="s">
        <v>1566</v>
      </c>
      <c r="J2296" s="662" t="s">
        <v>6453</v>
      </c>
    </row>
    <row r="2297" spans="1:10" ht="56.25">
      <c r="A2297" s="660" t="s">
        <v>6391</v>
      </c>
      <c r="B2297" s="661">
        <v>2130301</v>
      </c>
      <c r="C2297" s="661" t="s">
        <v>6404</v>
      </c>
      <c r="D2297" s="662" t="s">
        <v>6405</v>
      </c>
      <c r="E2297" s="662" t="s">
        <v>6458</v>
      </c>
      <c r="F2297" s="662" t="s">
        <v>6471</v>
      </c>
      <c r="G2297" s="662" t="s">
        <v>3173</v>
      </c>
      <c r="H2297" s="662" t="s">
        <v>6452</v>
      </c>
      <c r="I2297" s="662" t="s">
        <v>1566</v>
      </c>
      <c r="J2297" s="662" t="s">
        <v>6453</v>
      </c>
    </row>
    <row r="2298" spans="1:10" ht="56.25">
      <c r="A2298" s="660" t="s">
        <v>6391</v>
      </c>
      <c r="B2298" s="661">
        <v>2130301</v>
      </c>
      <c r="C2298" s="661" t="s">
        <v>6404</v>
      </c>
      <c r="D2298" s="662" t="s">
        <v>6405</v>
      </c>
      <c r="E2298" s="662" t="s">
        <v>6458</v>
      </c>
      <c r="F2298" s="662" t="s">
        <v>6472</v>
      </c>
      <c r="G2298" s="662" t="s">
        <v>3173</v>
      </c>
      <c r="H2298" s="662" t="s">
        <v>6452</v>
      </c>
      <c r="I2298" s="662" t="s">
        <v>1566</v>
      </c>
      <c r="J2298" s="662" t="s">
        <v>6453</v>
      </c>
    </row>
    <row r="2299" spans="1:10" ht="56.25">
      <c r="A2299" s="660" t="s">
        <v>6391</v>
      </c>
      <c r="B2299" s="661">
        <v>2130301</v>
      </c>
      <c r="C2299" s="661" t="s">
        <v>6404</v>
      </c>
      <c r="D2299" s="662" t="s">
        <v>6405</v>
      </c>
      <c r="E2299" s="662" t="s">
        <v>6458</v>
      </c>
      <c r="F2299" s="662" t="s">
        <v>6473</v>
      </c>
      <c r="G2299" s="662" t="s">
        <v>3173</v>
      </c>
      <c r="H2299" s="662" t="s">
        <v>6452</v>
      </c>
      <c r="I2299" s="662" t="s">
        <v>1566</v>
      </c>
      <c r="J2299" s="662" t="s">
        <v>6453</v>
      </c>
    </row>
    <row r="2300" spans="1:10" ht="56.25">
      <c r="A2300" s="660" t="s">
        <v>6391</v>
      </c>
      <c r="B2300" s="661">
        <v>2130301</v>
      </c>
      <c r="C2300" s="661" t="s">
        <v>6404</v>
      </c>
      <c r="D2300" s="662" t="s">
        <v>6405</v>
      </c>
      <c r="E2300" s="662" t="s">
        <v>6458</v>
      </c>
      <c r="F2300" s="662" t="s">
        <v>6474</v>
      </c>
      <c r="G2300" s="662" t="s">
        <v>3173</v>
      </c>
      <c r="H2300" s="662" t="s">
        <v>6452</v>
      </c>
      <c r="I2300" s="662" t="s">
        <v>1566</v>
      </c>
      <c r="J2300" s="662" t="s">
        <v>6453</v>
      </c>
    </row>
    <row r="2301" spans="1:10" ht="67.5">
      <c r="A2301" s="660" t="s">
        <v>6391</v>
      </c>
      <c r="B2301" s="661">
        <v>2130301</v>
      </c>
      <c r="C2301" s="661" t="s">
        <v>6404</v>
      </c>
      <c r="D2301" s="662" t="s">
        <v>6405</v>
      </c>
      <c r="E2301" s="662" t="s">
        <v>6458</v>
      </c>
      <c r="F2301" s="662" t="s">
        <v>6475</v>
      </c>
      <c r="G2301" s="662" t="s">
        <v>3173</v>
      </c>
      <c r="H2301" s="662" t="s">
        <v>6452</v>
      </c>
      <c r="I2301" s="662" t="s">
        <v>1566</v>
      </c>
      <c r="J2301" s="662" t="s">
        <v>6453</v>
      </c>
    </row>
    <row r="2302" spans="1:10" ht="56.25">
      <c r="A2302" s="660" t="s">
        <v>6391</v>
      </c>
      <c r="B2302" s="661">
        <v>2130301</v>
      </c>
      <c r="C2302" s="661" t="s">
        <v>6404</v>
      </c>
      <c r="D2302" s="662" t="s">
        <v>6405</v>
      </c>
      <c r="E2302" s="662" t="s">
        <v>6458</v>
      </c>
      <c r="F2302" s="662" t="s">
        <v>6476</v>
      </c>
      <c r="G2302" s="662" t="s">
        <v>3173</v>
      </c>
      <c r="H2302" s="662" t="s">
        <v>6452</v>
      </c>
      <c r="I2302" s="662" t="s">
        <v>1566</v>
      </c>
      <c r="J2302" s="662" t="s">
        <v>6453</v>
      </c>
    </row>
    <row r="2303" spans="1:10" ht="56.25">
      <c r="A2303" s="660" t="s">
        <v>6391</v>
      </c>
      <c r="B2303" s="661">
        <v>2130301</v>
      </c>
      <c r="C2303" s="661" t="s">
        <v>6404</v>
      </c>
      <c r="D2303" s="662" t="s">
        <v>6405</v>
      </c>
      <c r="E2303" s="662" t="s">
        <v>6458</v>
      </c>
      <c r="F2303" s="662" t="s">
        <v>6477</v>
      </c>
      <c r="G2303" s="662" t="s">
        <v>3173</v>
      </c>
      <c r="H2303" s="662" t="s">
        <v>6452</v>
      </c>
      <c r="I2303" s="662" t="s">
        <v>1566</v>
      </c>
      <c r="J2303" s="662" t="s">
        <v>6453</v>
      </c>
    </row>
    <row r="2304" spans="1:10" ht="56.25">
      <c r="A2304" s="660" t="s">
        <v>6391</v>
      </c>
      <c r="B2304" s="661">
        <v>2130301</v>
      </c>
      <c r="C2304" s="661" t="s">
        <v>6404</v>
      </c>
      <c r="D2304" s="662" t="s">
        <v>6405</v>
      </c>
      <c r="E2304" s="662" t="s">
        <v>6458</v>
      </c>
      <c r="F2304" s="662" t="s">
        <v>6478</v>
      </c>
      <c r="G2304" s="662" t="s">
        <v>3173</v>
      </c>
      <c r="H2304" s="662" t="s">
        <v>6452</v>
      </c>
      <c r="I2304" s="662" t="s">
        <v>1566</v>
      </c>
      <c r="J2304" s="662" t="s">
        <v>6453</v>
      </c>
    </row>
    <row r="2305" spans="1:10" ht="67.5">
      <c r="A2305" s="660" t="s">
        <v>6391</v>
      </c>
      <c r="B2305" s="661">
        <v>2130301</v>
      </c>
      <c r="C2305" s="661" t="s">
        <v>6404</v>
      </c>
      <c r="D2305" s="662" t="s">
        <v>6405</v>
      </c>
      <c r="E2305" s="662" t="s">
        <v>6458</v>
      </c>
      <c r="F2305" s="662" t="s">
        <v>6479</v>
      </c>
      <c r="G2305" s="662" t="s">
        <v>3173</v>
      </c>
      <c r="H2305" s="662" t="s">
        <v>6452</v>
      </c>
      <c r="I2305" s="662" t="s">
        <v>1566</v>
      </c>
      <c r="J2305" s="662" t="s">
        <v>6453</v>
      </c>
    </row>
    <row r="2306" spans="1:10" ht="56.25">
      <c r="A2306" s="660" t="s">
        <v>6391</v>
      </c>
      <c r="B2306" s="661">
        <v>2130301</v>
      </c>
      <c r="C2306" s="661" t="s">
        <v>6404</v>
      </c>
      <c r="D2306" s="662" t="s">
        <v>6405</v>
      </c>
      <c r="E2306" s="662" t="s">
        <v>6458</v>
      </c>
      <c r="F2306" s="662" t="s">
        <v>6480</v>
      </c>
      <c r="G2306" s="662" t="s">
        <v>3173</v>
      </c>
      <c r="H2306" s="662" t="s">
        <v>6452</v>
      </c>
      <c r="I2306" s="662" t="s">
        <v>1566</v>
      </c>
      <c r="J2306" s="662" t="s">
        <v>6453</v>
      </c>
    </row>
    <row r="2307" spans="1:10" ht="56.25">
      <c r="A2307" s="660" t="s">
        <v>6391</v>
      </c>
      <c r="B2307" s="661">
        <v>2130301</v>
      </c>
      <c r="C2307" s="661" t="s">
        <v>6404</v>
      </c>
      <c r="D2307" s="662" t="s">
        <v>6405</v>
      </c>
      <c r="E2307" s="662" t="s">
        <v>6458</v>
      </c>
      <c r="F2307" s="662" t="s">
        <v>6481</v>
      </c>
      <c r="G2307" s="662" t="s">
        <v>3173</v>
      </c>
      <c r="H2307" s="662" t="s">
        <v>6452</v>
      </c>
      <c r="I2307" s="662" t="s">
        <v>1566</v>
      </c>
      <c r="J2307" s="662" t="s">
        <v>6453</v>
      </c>
    </row>
    <row r="2308" spans="1:10" ht="67.5">
      <c r="A2308" s="660" t="s">
        <v>6391</v>
      </c>
      <c r="B2308" s="661">
        <v>2130301</v>
      </c>
      <c r="C2308" s="661" t="s">
        <v>6404</v>
      </c>
      <c r="D2308" s="662" t="s">
        <v>6405</v>
      </c>
      <c r="E2308" s="662" t="s">
        <v>6458</v>
      </c>
      <c r="F2308" s="662" t="s">
        <v>6482</v>
      </c>
      <c r="G2308" s="662" t="s">
        <v>2846</v>
      </c>
      <c r="H2308" s="662" t="s">
        <v>6417</v>
      </c>
      <c r="I2308" s="662" t="s">
        <v>6418</v>
      </c>
      <c r="J2308" s="662" t="s">
        <v>6419</v>
      </c>
    </row>
    <row r="2309" spans="1:10" ht="67.5">
      <c r="A2309" s="660" t="s">
        <v>6391</v>
      </c>
      <c r="B2309" s="661">
        <v>2130301</v>
      </c>
      <c r="C2309" s="661" t="s">
        <v>6404</v>
      </c>
      <c r="D2309" s="662" t="s">
        <v>6405</v>
      </c>
      <c r="E2309" s="662" t="s">
        <v>6458</v>
      </c>
      <c r="F2309" s="662" t="s">
        <v>6483</v>
      </c>
      <c r="G2309" s="662" t="s">
        <v>2846</v>
      </c>
      <c r="H2309" s="662" t="s">
        <v>6417</v>
      </c>
      <c r="I2309" s="662" t="s">
        <v>1566</v>
      </c>
      <c r="J2309" s="662" t="s">
        <v>6419</v>
      </c>
    </row>
    <row r="2310" spans="1:10" ht="56.25">
      <c r="A2310" s="660" t="s">
        <v>6391</v>
      </c>
      <c r="B2310" s="661">
        <v>2130301</v>
      </c>
      <c r="C2310" s="661" t="s">
        <v>6404</v>
      </c>
      <c r="D2310" s="662" t="s">
        <v>6405</v>
      </c>
      <c r="E2310" s="662" t="s">
        <v>6458</v>
      </c>
      <c r="F2310" s="662" t="s">
        <v>6484</v>
      </c>
      <c r="G2310" s="662" t="s">
        <v>2846</v>
      </c>
      <c r="H2310" s="662" t="s">
        <v>6417</v>
      </c>
      <c r="I2310" s="662" t="s">
        <v>1566</v>
      </c>
      <c r="J2310" s="662" t="s">
        <v>6419</v>
      </c>
    </row>
    <row r="2311" spans="1:10" ht="84">
      <c r="A2311" s="628" t="s">
        <v>9169</v>
      </c>
      <c r="B2311" s="629">
        <v>11032</v>
      </c>
      <c r="C2311" s="629" t="s">
        <v>9162</v>
      </c>
      <c r="D2311" s="629" t="s">
        <v>4266</v>
      </c>
      <c r="E2311" s="629" t="s">
        <v>917</v>
      </c>
      <c r="F2311" s="629" t="s">
        <v>9163</v>
      </c>
      <c r="G2311" s="629" t="s">
        <v>9164</v>
      </c>
      <c r="H2311" s="629" t="s">
        <v>3856</v>
      </c>
      <c r="I2311" s="629" t="s">
        <v>2468</v>
      </c>
      <c r="J2311" s="642" t="s">
        <v>9165</v>
      </c>
    </row>
    <row r="2312" spans="1:10" ht="84">
      <c r="A2312" s="628" t="s">
        <v>9169</v>
      </c>
      <c r="B2312" s="668">
        <v>11010</v>
      </c>
      <c r="C2312" s="629" t="s">
        <v>9162</v>
      </c>
      <c r="D2312" s="629" t="s">
        <v>4266</v>
      </c>
      <c r="E2312" s="632" t="s">
        <v>937</v>
      </c>
      <c r="F2312" s="629" t="s">
        <v>9163</v>
      </c>
      <c r="G2312" s="629" t="s">
        <v>9164</v>
      </c>
      <c r="H2312" s="629" t="s">
        <v>3856</v>
      </c>
      <c r="I2312" s="629" t="s">
        <v>2468</v>
      </c>
      <c r="J2312" s="642" t="s">
        <v>9165</v>
      </c>
    </row>
    <row r="2313" spans="1:10" ht="84">
      <c r="A2313" s="628" t="s">
        <v>9169</v>
      </c>
      <c r="B2313" s="668">
        <v>11011</v>
      </c>
      <c r="C2313" s="629" t="s">
        <v>9162</v>
      </c>
      <c r="D2313" s="629" t="s">
        <v>4266</v>
      </c>
      <c r="E2313" s="632" t="s">
        <v>1067</v>
      </c>
      <c r="F2313" s="629" t="s">
        <v>9163</v>
      </c>
      <c r="G2313" s="629" t="s">
        <v>9164</v>
      </c>
      <c r="H2313" s="629" t="s">
        <v>3856</v>
      </c>
      <c r="I2313" s="629" t="s">
        <v>2468</v>
      </c>
      <c r="J2313" s="642" t="s">
        <v>9165</v>
      </c>
    </row>
    <row r="2314" spans="1:10" ht="84">
      <c r="A2314" s="628" t="s">
        <v>9169</v>
      </c>
      <c r="B2314" s="668">
        <v>11019</v>
      </c>
      <c r="C2314" s="629" t="s">
        <v>9162</v>
      </c>
      <c r="D2314" s="629" t="s">
        <v>4266</v>
      </c>
      <c r="E2314" s="632" t="s">
        <v>939</v>
      </c>
      <c r="F2314" s="629" t="s">
        <v>9163</v>
      </c>
      <c r="G2314" s="629" t="s">
        <v>9164</v>
      </c>
      <c r="H2314" s="629" t="s">
        <v>3856</v>
      </c>
      <c r="I2314" s="629" t="s">
        <v>2468</v>
      </c>
      <c r="J2314" s="642" t="s">
        <v>9165</v>
      </c>
    </row>
    <row r="2315" spans="1:10" ht="84">
      <c r="A2315" s="628" t="s">
        <v>9169</v>
      </c>
      <c r="B2315" s="668">
        <v>11018</v>
      </c>
      <c r="C2315" s="629" t="s">
        <v>9162</v>
      </c>
      <c r="D2315" s="629" t="s">
        <v>4266</v>
      </c>
      <c r="E2315" s="669" t="s">
        <v>9166</v>
      </c>
      <c r="F2315" s="629" t="s">
        <v>9163</v>
      </c>
      <c r="G2315" s="629" t="s">
        <v>9164</v>
      </c>
      <c r="H2315" s="629" t="s">
        <v>3856</v>
      </c>
      <c r="I2315" s="629" t="s">
        <v>2468</v>
      </c>
      <c r="J2315" s="642" t="s">
        <v>9165</v>
      </c>
    </row>
    <row r="2316" spans="1:10" ht="84">
      <c r="A2316" s="628" t="s">
        <v>9169</v>
      </c>
      <c r="B2316" s="668">
        <v>11047</v>
      </c>
      <c r="C2316" s="629" t="s">
        <v>9162</v>
      </c>
      <c r="D2316" s="629" t="s">
        <v>4266</v>
      </c>
      <c r="E2316" s="669" t="s">
        <v>9167</v>
      </c>
      <c r="F2316" s="629" t="s">
        <v>9163</v>
      </c>
      <c r="G2316" s="629" t="s">
        <v>9164</v>
      </c>
      <c r="H2316" s="629" t="s">
        <v>3856</v>
      </c>
      <c r="I2316" s="629" t="s">
        <v>2468</v>
      </c>
      <c r="J2316" s="642" t="s">
        <v>9165</v>
      </c>
    </row>
    <row r="2317" spans="1:10" ht="84">
      <c r="A2317" s="628" t="s">
        <v>9169</v>
      </c>
      <c r="B2317" s="668">
        <v>11050</v>
      </c>
      <c r="C2317" s="629" t="s">
        <v>9162</v>
      </c>
      <c r="D2317" s="629" t="s">
        <v>4266</v>
      </c>
      <c r="E2317" s="669" t="s">
        <v>9168</v>
      </c>
      <c r="F2317" s="629" t="s">
        <v>9163</v>
      </c>
      <c r="G2317" s="629" t="s">
        <v>9164</v>
      </c>
      <c r="H2317" s="629" t="s">
        <v>3856</v>
      </c>
      <c r="I2317" s="629" t="s">
        <v>2468</v>
      </c>
      <c r="J2317" s="642" t="s">
        <v>9165</v>
      </c>
    </row>
    <row r="2318" spans="1:10" ht="150">
      <c r="A2318" s="670" t="s">
        <v>879</v>
      </c>
      <c r="B2318" s="670" t="s">
        <v>9171</v>
      </c>
      <c r="C2318" s="671" t="s">
        <v>9172</v>
      </c>
      <c r="D2318" s="671" t="s">
        <v>9173</v>
      </c>
      <c r="E2318" s="671" t="s">
        <v>1618</v>
      </c>
      <c r="F2318" s="672" t="s">
        <v>9174</v>
      </c>
      <c r="G2318" s="673" t="s">
        <v>3267</v>
      </c>
      <c r="H2318" s="673" t="s">
        <v>9175</v>
      </c>
      <c r="I2318" s="673" t="s">
        <v>6542</v>
      </c>
      <c r="J2318" s="674" t="s">
        <v>9176</v>
      </c>
    </row>
    <row r="2319" spans="1:10" ht="150">
      <c r="A2319" s="670" t="s">
        <v>879</v>
      </c>
      <c r="B2319" s="670" t="s">
        <v>9171</v>
      </c>
      <c r="C2319" s="671" t="s">
        <v>9172</v>
      </c>
      <c r="D2319" s="671" t="s">
        <v>9173</v>
      </c>
      <c r="E2319" s="671" t="s">
        <v>1618</v>
      </c>
      <c r="F2319" s="672" t="s">
        <v>9177</v>
      </c>
      <c r="G2319" s="673" t="s">
        <v>6736</v>
      </c>
      <c r="H2319" s="673" t="s">
        <v>2480</v>
      </c>
      <c r="I2319" s="673" t="s">
        <v>1304</v>
      </c>
      <c r="J2319" s="674" t="s">
        <v>9178</v>
      </c>
    </row>
    <row r="2320" spans="1:10" ht="150">
      <c r="A2320" s="670" t="s">
        <v>879</v>
      </c>
      <c r="B2320" s="670" t="s">
        <v>9171</v>
      </c>
      <c r="C2320" s="671" t="s">
        <v>9172</v>
      </c>
      <c r="D2320" s="671" t="s">
        <v>9173</v>
      </c>
      <c r="E2320" s="671" t="s">
        <v>1618</v>
      </c>
      <c r="F2320" s="672" t="s">
        <v>9179</v>
      </c>
      <c r="G2320" s="673" t="s">
        <v>3820</v>
      </c>
      <c r="H2320" s="673" t="s">
        <v>8506</v>
      </c>
      <c r="I2320" s="673" t="s">
        <v>9180</v>
      </c>
      <c r="J2320" s="674" t="s">
        <v>9181</v>
      </c>
    </row>
    <row r="2321" spans="1:10" ht="150">
      <c r="A2321" s="670" t="s">
        <v>879</v>
      </c>
      <c r="B2321" s="670" t="s">
        <v>9171</v>
      </c>
      <c r="C2321" s="671" t="s">
        <v>9172</v>
      </c>
      <c r="D2321" s="671" t="s">
        <v>9173</v>
      </c>
      <c r="E2321" s="671" t="s">
        <v>1618</v>
      </c>
      <c r="F2321" s="672" t="s">
        <v>9182</v>
      </c>
      <c r="G2321" s="673" t="s">
        <v>9183</v>
      </c>
      <c r="H2321" s="673" t="s">
        <v>2670</v>
      </c>
      <c r="I2321" s="673" t="s">
        <v>9184</v>
      </c>
      <c r="J2321" s="674" t="s">
        <v>9185</v>
      </c>
    </row>
    <row r="2322" spans="1:10" ht="315">
      <c r="A2322" s="670" t="s">
        <v>879</v>
      </c>
      <c r="B2322" s="670" t="s">
        <v>9186</v>
      </c>
      <c r="C2322" s="671" t="s">
        <v>9172</v>
      </c>
      <c r="D2322" s="671" t="s">
        <v>9173</v>
      </c>
      <c r="E2322" s="671" t="s">
        <v>1427</v>
      </c>
      <c r="F2322" s="672" t="s">
        <v>9174</v>
      </c>
      <c r="G2322" s="673" t="s">
        <v>9187</v>
      </c>
      <c r="H2322" s="673" t="s">
        <v>9188</v>
      </c>
      <c r="I2322" s="673" t="s">
        <v>9189</v>
      </c>
      <c r="J2322" s="674" t="s">
        <v>9190</v>
      </c>
    </row>
    <row r="2323" spans="1:10" ht="150">
      <c r="A2323" s="670" t="s">
        <v>879</v>
      </c>
      <c r="B2323" s="670" t="s">
        <v>9186</v>
      </c>
      <c r="C2323" s="671" t="s">
        <v>9172</v>
      </c>
      <c r="D2323" s="671" t="s">
        <v>9173</v>
      </c>
      <c r="E2323" s="671" t="s">
        <v>1427</v>
      </c>
      <c r="F2323" s="672" t="s">
        <v>9177</v>
      </c>
      <c r="G2323" s="673" t="s">
        <v>1847</v>
      </c>
      <c r="H2323" s="673" t="s">
        <v>1818</v>
      </c>
      <c r="I2323" s="673" t="s">
        <v>8997</v>
      </c>
      <c r="J2323" s="674" t="s">
        <v>9191</v>
      </c>
    </row>
    <row r="2324" spans="1:10" ht="150">
      <c r="A2324" s="670" t="s">
        <v>879</v>
      </c>
      <c r="B2324" s="670" t="s">
        <v>9186</v>
      </c>
      <c r="C2324" s="671" t="s">
        <v>9172</v>
      </c>
      <c r="D2324" s="671" t="s">
        <v>9173</v>
      </c>
      <c r="E2324" s="671" t="s">
        <v>1427</v>
      </c>
      <c r="F2324" s="672" t="s">
        <v>9179</v>
      </c>
      <c r="G2324" s="673" t="s">
        <v>9192</v>
      </c>
      <c r="H2324" s="673" t="s">
        <v>9193</v>
      </c>
      <c r="I2324" s="673" t="s">
        <v>9194</v>
      </c>
      <c r="J2324" s="674" t="s">
        <v>9195</v>
      </c>
    </row>
    <row r="2325" spans="1:10" ht="150">
      <c r="A2325" s="670" t="s">
        <v>879</v>
      </c>
      <c r="B2325" s="670" t="s">
        <v>9186</v>
      </c>
      <c r="C2325" s="671" t="s">
        <v>9172</v>
      </c>
      <c r="D2325" s="671" t="s">
        <v>9173</v>
      </c>
      <c r="E2325" s="671" t="s">
        <v>1427</v>
      </c>
      <c r="F2325" s="672" t="s">
        <v>9182</v>
      </c>
      <c r="G2325" s="673" t="s">
        <v>1813</v>
      </c>
      <c r="H2325" s="673" t="s">
        <v>2670</v>
      </c>
      <c r="I2325" s="673" t="s">
        <v>9184</v>
      </c>
      <c r="J2325" s="674" t="s">
        <v>9185</v>
      </c>
    </row>
    <row r="2326" spans="1:10" ht="150">
      <c r="A2326" s="670" t="s">
        <v>879</v>
      </c>
      <c r="B2326" s="670" t="s">
        <v>9196</v>
      </c>
      <c r="C2326" s="671" t="s">
        <v>9172</v>
      </c>
      <c r="D2326" s="671" t="s">
        <v>9173</v>
      </c>
      <c r="E2326" s="671" t="s">
        <v>1827</v>
      </c>
      <c r="F2326" s="672" t="s">
        <v>9197</v>
      </c>
      <c r="G2326" s="673" t="s">
        <v>5648</v>
      </c>
      <c r="H2326" s="673" t="s">
        <v>9198</v>
      </c>
      <c r="I2326" s="673" t="s">
        <v>6515</v>
      </c>
      <c r="J2326" s="674" t="s">
        <v>9199</v>
      </c>
    </row>
    <row r="2327" spans="1:10" ht="150">
      <c r="A2327" s="670" t="s">
        <v>879</v>
      </c>
      <c r="B2327" s="670" t="s">
        <v>9196</v>
      </c>
      <c r="C2327" s="671" t="s">
        <v>9172</v>
      </c>
      <c r="D2327" s="671" t="s">
        <v>9173</v>
      </c>
      <c r="E2327" s="671" t="s">
        <v>1827</v>
      </c>
      <c r="F2327" s="672" t="s">
        <v>9200</v>
      </c>
      <c r="G2327" s="673" t="s">
        <v>1302</v>
      </c>
      <c r="H2327" s="673" t="s">
        <v>1704</v>
      </c>
      <c r="I2327" s="673" t="s">
        <v>2211</v>
      </c>
      <c r="J2327" s="674" t="s">
        <v>9201</v>
      </c>
    </row>
    <row r="2328" spans="1:10" ht="150">
      <c r="A2328" s="670" t="s">
        <v>879</v>
      </c>
      <c r="B2328" s="670" t="s">
        <v>9196</v>
      </c>
      <c r="C2328" s="671" t="s">
        <v>9172</v>
      </c>
      <c r="D2328" s="671" t="s">
        <v>9173</v>
      </c>
      <c r="E2328" s="671" t="s">
        <v>1827</v>
      </c>
      <c r="F2328" s="672" t="s">
        <v>9202</v>
      </c>
      <c r="G2328" s="673" t="s">
        <v>9203</v>
      </c>
      <c r="H2328" s="673" t="s">
        <v>9204</v>
      </c>
      <c r="I2328" s="673" t="s">
        <v>9205</v>
      </c>
      <c r="J2328" s="674" t="s">
        <v>9206</v>
      </c>
    </row>
    <row r="2329" spans="1:10" ht="150">
      <c r="A2329" s="670" t="s">
        <v>879</v>
      </c>
      <c r="B2329" s="670" t="s">
        <v>9196</v>
      </c>
      <c r="C2329" s="671" t="s">
        <v>9172</v>
      </c>
      <c r="D2329" s="671" t="s">
        <v>9173</v>
      </c>
      <c r="E2329" s="671" t="s">
        <v>1827</v>
      </c>
      <c r="F2329" s="672" t="s">
        <v>9207</v>
      </c>
      <c r="G2329" s="673" t="s">
        <v>9208</v>
      </c>
      <c r="H2329" s="673" t="s">
        <v>9209</v>
      </c>
      <c r="I2329" s="673" t="s">
        <v>6451</v>
      </c>
      <c r="J2329" s="674" t="s">
        <v>9210</v>
      </c>
    </row>
    <row r="2330" spans="1:10" ht="150">
      <c r="A2330" s="670" t="s">
        <v>879</v>
      </c>
      <c r="B2330" s="670" t="s">
        <v>9196</v>
      </c>
      <c r="C2330" s="671" t="s">
        <v>9172</v>
      </c>
      <c r="D2330" s="671" t="s">
        <v>9173</v>
      </c>
      <c r="E2330" s="671" t="s">
        <v>1827</v>
      </c>
      <c r="F2330" s="672" t="s">
        <v>9211</v>
      </c>
      <c r="G2330" s="673"/>
      <c r="H2330" s="673"/>
      <c r="I2330" s="673"/>
      <c r="J2330" s="674" t="s">
        <v>9212</v>
      </c>
    </row>
    <row r="2331" spans="1:10" ht="150">
      <c r="A2331" s="670" t="s">
        <v>879</v>
      </c>
      <c r="B2331" s="670" t="s">
        <v>9196</v>
      </c>
      <c r="C2331" s="671" t="s">
        <v>9172</v>
      </c>
      <c r="D2331" s="671" t="s">
        <v>9173</v>
      </c>
      <c r="E2331" s="671" t="s">
        <v>1827</v>
      </c>
      <c r="F2331" s="672" t="s">
        <v>9213</v>
      </c>
      <c r="G2331" s="673" t="s">
        <v>9208</v>
      </c>
      <c r="H2331" s="673" t="s">
        <v>9209</v>
      </c>
      <c r="I2331" s="673" t="s">
        <v>6451</v>
      </c>
      <c r="J2331" s="674" t="s">
        <v>9214</v>
      </c>
    </row>
    <row r="2332" spans="1:10" ht="150">
      <c r="A2332" s="670" t="s">
        <v>879</v>
      </c>
      <c r="B2332" s="670" t="s">
        <v>9196</v>
      </c>
      <c r="C2332" s="671" t="s">
        <v>9172</v>
      </c>
      <c r="D2332" s="671" t="s">
        <v>9173</v>
      </c>
      <c r="E2332" s="671" t="s">
        <v>1827</v>
      </c>
      <c r="F2332" s="672" t="s">
        <v>9215</v>
      </c>
      <c r="G2332" s="673" t="s">
        <v>9216</v>
      </c>
      <c r="H2332" s="673" t="s">
        <v>1246</v>
      </c>
      <c r="I2332" s="673" t="s">
        <v>3332</v>
      </c>
      <c r="J2332" s="674" t="s">
        <v>9217</v>
      </c>
    </row>
    <row r="2333" spans="1:10" ht="150">
      <c r="A2333" s="670" t="s">
        <v>879</v>
      </c>
      <c r="B2333" s="670" t="s">
        <v>9196</v>
      </c>
      <c r="C2333" s="671" t="s">
        <v>9172</v>
      </c>
      <c r="D2333" s="671" t="s">
        <v>9173</v>
      </c>
      <c r="E2333" s="671" t="s">
        <v>1827</v>
      </c>
      <c r="F2333" s="672" t="s">
        <v>9218</v>
      </c>
      <c r="G2333" s="673" t="s">
        <v>9219</v>
      </c>
      <c r="H2333" s="673" t="s">
        <v>1830</v>
      </c>
      <c r="I2333" s="673" t="s">
        <v>9220</v>
      </c>
      <c r="J2333" s="674" t="s">
        <v>9221</v>
      </c>
    </row>
    <row r="2334" spans="1:10" ht="150">
      <c r="A2334" s="670" t="s">
        <v>879</v>
      </c>
      <c r="B2334" s="670" t="s">
        <v>9196</v>
      </c>
      <c r="C2334" s="671" t="s">
        <v>9172</v>
      </c>
      <c r="D2334" s="671" t="s">
        <v>9173</v>
      </c>
      <c r="E2334" s="671" t="s">
        <v>1827</v>
      </c>
      <c r="F2334" s="672" t="s">
        <v>9222</v>
      </c>
      <c r="G2334" s="673" t="s">
        <v>9223</v>
      </c>
      <c r="H2334" s="673" t="s">
        <v>1402</v>
      </c>
      <c r="I2334" s="673" t="s">
        <v>9224</v>
      </c>
      <c r="J2334" s="674" t="s">
        <v>9191</v>
      </c>
    </row>
    <row r="2335" spans="1:10" ht="150">
      <c r="A2335" s="670" t="s">
        <v>879</v>
      </c>
      <c r="B2335" s="670" t="s">
        <v>9196</v>
      </c>
      <c r="C2335" s="671" t="s">
        <v>9172</v>
      </c>
      <c r="D2335" s="671" t="s">
        <v>9173</v>
      </c>
      <c r="E2335" s="671" t="s">
        <v>1827</v>
      </c>
      <c r="F2335" s="672" t="s">
        <v>9225</v>
      </c>
      <c r="G2335" s="673" t="s">
        <v>9226</v>
      </c>
      <c r="H2335" s="673" t="s">
        <v>3570</v>
      </c>
      <c r="I2335" s="673" t="s">
        <v>9227</v>
      </c>
      <c r="J2335" s="674" t="s">
        <v>9228</v>
      </c>
    </row>
    <row r="2336" spans="1:10" ht="150">
      <c r="A2336" s="670" t="s">
        <v>879</v>
      </c>
      <c r="B2336" s="670" t="s">
        <v>9196</v>
      </c>
      <c r="C2336" s="671" t="s">
        <v>9172</v>
      </c>
      <c r="D2336" s="671" t="s">
        <v>9173</v>
      </c>
      <c r="E2336" s="671" t="s">
        <v>1827</v>
      </c>
      <c r="F2336" s="672" t="s">
        <v>9229</v>
      </c>
      <c r="G2336" s="673"/>
      <c r="H2336" s="673"/>
      <c r="I2336" s="673"/>
      <c r="J2336" s="675"/>
    </row>
    <row r="2337" spans="1:10" ht="150">
      <c r="A2337" s="670" t="s">
        <v>879</v>
      </c>
      <c r="B2337" s="670" t="s">
        <v>9196</v>
      </c>
      <c r="C2337" s="671" t="s">
        <v>9172</v>
      </c>
      <c r="D2337" s="671" t="s">
        <v>9173</v>
      </c>
      <c r="E2337" s="671" t="s">
        <v>1827</v>
      </c>
      <c r="F2337" s="672" t="s">
        <v>9230</v>
      </c>
      <c r="G2337" s="673"/>
      <c r="H2337" s="673"/>
      <c r="I2337" s="673"/>
      <c r="J2337" s="674" t="s">
        <v>9231</v>
      </c>
    </row>
    <row r="2338" spans="1:10" ht="150">
      <c r="A2338" s="670" t="s">
        <v>879</v>
      </c>
      <c r="B2338" s="670" t="s">
        <v>9196</v>
      </c>
      <c r="C2338" s="671" t="s">
        <v>9172</v>
      </c>
      <c r="D2338" s="671" t="s">
        <v>9173</v>
      </c>
      <c r="E2338" s="671" t="s">
        <v>1827</v>
      </c>
      <c r="F2338" s="672" t="s">
        <v>9232</v>
      </c>
      <c r="G2338" s="673" t="s">
        <v>9233</v>
      </c>
      <c r="H2338" s="673" t="s">
        <v>9234</v>
      </c>
      <c r="I2338" s="673" t="s">
        <v>9235</v>
      </c>
      <c r="J2338" s="674" t="s">
        <v>9236</v>
      </c>
    </row>
    <row r="2339" spans="1:10" ht="150">
      <c r="A2339" s="670" t="s">
        <v>879</v>
      </c>
      <c r="B2339" s="670" t="s">
        <v>9196</v>
      </c>
      <c r="C2339" s="671" t="s">
        <v>9172</v>
      </c>
      <c r="D2339" s="671" t="s">
        <v>9173</v>
      </c>
      <c r="E2339" s="671" t="s">
        <v>1827</v>
      </c>
      <c r="F2339" s="672" t="s">
        <v>9237</v>
      </c>
      <c r="G2339" s="673" t="s">
        <v>9238</v>
      </c>
      <c r="H2339" s="673" t="s">
        <v>2117</v>
      </c>
      <c r="I2339" s="673" t="s">
        <v>7993</v>
      </c>
      <c r="J2339" s="674" t="s">
        <v>9239</v>
      </c>
    </row>
    <row r="2340" spans="1:10" ht="150">
      <c r="A2340" s="670" t="s">
        <v>879</v>
      </c>
      <c r="B2340" s="670" t="s">
        <v>9196</v>
      </c>
      <c r="C2340" s="671" t="s">
        <v>9172</v>
      </c>
      <c r="D2340" s="671" t="s">
        <v>9173</v>
      </c>
      <c r="E2340" s="671" t="s">
        <v>1827</v>
      </c>
      <c r="F2340" s="672" t="s">
        <v>9240</v>
      </c>
      <c r="G2340" s="673"/>
      <c r="H2340" s="673"/>
      <c r="I2340" s="673"/>
      <c r="J2340" s="674" t="s">
        <v>9241</v>
      </c>
    </row>
    <row r="2341" spans="1:10" ht="150">
      <c r="A2341" s="670" t="s">
        <v>879</v>
      </c>
      <c r="B2341" s="670" t="s">
        <v>9196</v>
      </c>
      <c r="C2341" s="671" t="s">
        <v>9172</v>
      </c>
      <c r="D2341" s="671" t="s">
        <v>9173</v>
      </c>
      <c r="E2341" s="671" t="s">
        <v>1827</v>
      </c>
      <c r="F2341" s="672" t="s">
        <v>9242</v>
      </c>
      <c r="G2341" s="673" t="s">
        <v>9243</v>
      </c>
      <c r="H2341" s="673" t="s">
        <v>1559</v>
      </c>
      <c r="I2341" s="673" t="s">
        <v>9244</v>
      </c>
      <c r="J2341" s="674" t="s">
        <v>9245</v>
      </c>
    </row>
    <row r="2342" spans="1:10" ht="150">
      <c r="A2342" s="670" t="s">
        <v>879</v>
      </c>
      <c r="B2342" s="670" t="s">
        <v>9196</v>
      </c>
      <c r="C2342" s="671" t="s">
        <v>9172</v>
      </c>
      <c r="D2342" s="671" t="s">
        <v>9173</v>
      </c>
      <c r="E2342" s="671" t="s">
        <v>1827</v>
      </c>
      <c r="F2342" s="672" t="s">
        <v>9246</v>
      </c>
      <c r="G2342" s="673" t="s">
        <v>9247</v>
      </c>
      <c r="H2342" s="673" t="s">
        <v>9248</v>
      </c>
      <c r="I2342" s="673" t="s">
        <v>9249</v>
      </c>
      <c r="J2342" s="674" t="s">
        <v>9250</v>
      </c>
    </row>
    <row r="2343" spans="1:10" ht="150">
      <c r="A2343" s="670" t="s">
        <v>879</v>
      </c>
      <c r="B2343" s="670" t="s">
        <v>9196</v>
      </c>
      <c r="C2343" s="671" t="s">
        <v>9172</v>
      </c>
      <c r="D2343" s="671" t="s">
        <v>9173</v>
      </c>
      <c r="E2343" s="671" t="s">
        <v>1827</v>
      </c>
      <c r="F2343" s="672" t="s">
        <v>9251</v>
      </c>
      <c r="G2343" s="673" t="s">
        <v>1220</v>
      </c>
      <c r="H2343" s="673" t="s">
        <v>6653</v>
      </c>
      <c r="I2343" s="673" t="s">
        <v>3571</v>
      </c>
      <c r="J2343" s="674" t="s">
        <v>9252</v>
      </c>
    </row>
    <row r="2344" spans="1:10" ht="150">
      <c r="A2344" s="670" t="s">
        <v>879</v>
      </c>
      <c r="B2344" s="670" t="s">
        <v>9196</v>
      </c>
      <c r="C2344" s="671" t="s">
        <v>9172</v>
      </c>
      <c r="D2344" s="671" t="s">
        <v>9173</v>
      </c>
      <c r="E2344" s="671" t="s">
        <v>1827</v>
      </c>
      <c r="F2344" s="671" t="s">
        <v>9253</v>
      </c>
      <c r="G2344" s="673" t="s">
        <v>9254</v>
      </c>
      <c r="H2344" s="673" t="s">
        <v>1704</v>
      </c>
      <c r="I2344" s="673" t="s">
        <v>9235</v>
      </c>
      <c r="J2344" s="674" t="s">
        <v>9255</v>
      </c>
    </row>
    <row r="2345" spans="1:10" ht="150">
      <c r="A2345" s="670" t="s">
        <v>879</v>
      </c>
      <c r="B2345" s="670" t="s">
        <v>9196</v>
      </c>
      <c r="C2345" s="671" t="s">
        <v>9172</v>
      </c>
      <c r="D2345" s="671" t="s">
        <v>9173</v>
      </c>
      <c r="E2345" s="671" t="s">
        <v>1827</v>
      </c>
      <c r="F2345" s="672" t="s">
        <v>9256</v>
      </c>
      <c r="G2345" s="673" t="s">
        <v>8075</v>
      </c>
      <c r="H2345" s="673" t="s">
        <v>9257</v>
      </c>
      <c r="I2345" s="673" t="s">
        <v>9258</v>
      </c>
      <c r="J2345" s="674" t="s">
        <v>9259</v>
      </c>
    </row>
    <row r="2346" spans="1:10" ht="150">
      <c r="A2346" s="670" t="s">
        <v>879</v>
      </c>
      <c r="B2346" s="670" t="s">
        <v>9196</v>
      </c>
      <c r="C2346" s="671" t="s">
        <v>9172</v>
      </c>
      <c r="D2346" s="671" t="s">
        <v>9173</v>
      </c>
      <c r="E2346" s="671" t="s">
        <v>1827</v>
      </c>
      <c r="F2346" s="672" t="s">
        <v>9260</v>
      </c>
      <c r="G2346" s="673" t="s">
        <v>9261</v>
      </c>
      <c r="H2346" s="673" t="s">
        <v>6767</v>
      </c>
      <c r="I2346" s="673" t="s">
        <v>3003</v>
      </c>
      <c r="J2346" s="674" t="s">
        <v>9262</v>
      </c>
    </row>
    <row r="2347" spans="1:10" ht="150">
      <c r="A2347" s="670" t="s">
        <v>879</v>
      </c>
      <c r="B2347" s="670" t="s">
        <v>9196</v>
      </c>
      <c r="C2347" s="671" t="s">
        <v>9172</v>
      </c>
      <c r="D2347" s="671" t="s">
        <v>9173</v>
      </c>
      <c r="E2347" s="671" t="s">
        <v>1827</v>
      </c>
      <c r="F2347" s="672" t="s">
        <v>9263</v>
      </c>
      <c r="G2347" s="673"/>
      <c r="H2347" s="673"/>
      <c r="I2347" s="673"/>
      <c r="J2347" s="674"/>
    </row>
    <row r="2348" spans="1:10" ht="150">
      <c r="A2348" s="670" t="s">
        <v>879</v>
      </c>
      <c r="B2348" s="670" t="s">
        <v>9196</v>
      </c>
      <c r="C2348" s="671" t="s">
        <v>9172</v>
      </c>
      <c r="D2348" s="671" t="s">
        <v>9173</v>
      </c>
      <c r="E2348" s="671" t="s">
        <v>1827</v>
      </c>
      <c r="F2348" s="672" t="s">
        <v>9264</v>
      </c>
      <c r="G2348" s="673" t="s">
        <v>3519</v>
      </c>
      <c r="H2348" s="673" t="s">
        <v>2572</v>
      </c>
      <c r="I2348" s="673" t="s">
        <v>2618</v>
      </c>
      <c r="J2348" s="674" t="s">
        <v>9265</v>
      </c>
    </row>
    <row r="2349" spans="1:10" ht="150">
      <c r="A2349" s="670" t="s">
        <v>879</v>
      </c>
      <c r="B2349" s="670" t="s">
        <v>9196</v>
      </c>
      <c r="C2349" s="671" t="s">
        <v>9172</v>
      </c>
      <c r="D2349" s="671" t="s">
        <v>9173</v>
      </c>
      <c r="E2349" s="671" t="s">
        <v>1827</v>
      </c>
      <c r="F2349" s="672" t="s">
        <v>9266</v>
      </c>
      <c r="G2349" s="673"/>
      <c r="H2349" s="673"/>
      <c r="I2349" s="673"/>
      <c r="J2349" s="674"/>
    </row>
    <row r="2350" spans="1:10" ht="150">
      <c r="A2350" s="670" t="s">
        <v>879</v>
      </c>
      <c r="B2350" s="670" t="s">
        <v>9196</v>
      </c>
      <c r="C2350" s="671" t="s">
        <v>9172</v>
      </c>
      <c r="D2350" s="671" t="s">
        <v>9173</v>
      </c>
      <c r="E2350" s="671" t="s">
        <v>1827</v>
      </c>
      <c r="F2350" s="672" t="s">
        <v>9267</v>
      </c>
      <c r="G2350" s="673"/>
      <c r="H2350" s="673"/>
      <c r="I2350" s="673"/>
      <c r="J2350" s="674"/>
    </row>
    <row r="2351" spans="1:10" ht="150">
      <c r="A2351" s="670" t="s">
        <v>879</v>
      </c>
      <c r="B2351" s="670" t="s">
        <v>9196</v>
      </c>
      <c r="C2351" s="671" t="s">
        <v>9172</v>
      </c>
      <c r="D2351" s="671" t="s">
        <v>9173</v>
      </c>
      <c r="E2351" s="671" t="s">
        <v>1827</v>
      </c>
      <c r="F2351" s="672" t="s">
        <v>9268</v>
      </c>
      <c r="G2351" s="673" t="s">
        <v>9269</v>
      </c>
      <c r="H2351" s="673" t="s">
        <v>2869</v>
      </c>
      <c r="I2351" s="673" t="s">
        <v>9270</v>
      </c>
      <c r="J2351" s="674" t="s">
        <v>9271</v>
      </c>
    </row>
    <row r="2352" spans="1:10" ht="150">
      <c r="A2352" s="670" t="s">
        <v>879</v>
      </c>
      <c r="B2352" s="670" t="s">
        <v>9196</v>
      </c>
      <c r="C2352" s="671" t="s">
        <v>9172</v>
      </c>
      <c r="D2352" s="671" t="s">
        <v>9173</v>
      </c>
      <c r="E2352" s="671" t="s">
        <v>1827</v>
      </c>
      <c r="F2352" s="672" t="s">
        <v>9272</v>
      </c>
      <c r="G2352" s="673" t="s">
        <v>9273</v>
      </c>
      <c r="H2352" s="673" t="s">
        <v>9274</v>
      </c>
      <c r="I2352" s="673" t="s">
        <v>6799</v>
      </c>
      <c r="J2352" s="674" t="s">
        <v>9275</v>
      </c>
    </row>
    <row r="2353" spans="1:10" ht="150">
      <c r="A2353" s="670" t="s">
        <v>879</v>
      </c>
      <c r="B2353" s="670" t="s">
        <v>9196</v>
      </c>
      <c r="C2353" s="671" t="s">
        <v>9172</v>
      </c>
      <c r="D2353" s="671" t="s">
        <v>9173</v>
      </c>
      <c r="E2353" s="671" t="s">
        <v>1827</v>
      </c>
      <c r="F2353" s="672" t="s">
        <v>9276</v>
      </c>
      <c r="G2353" s="673" t="s">
        <v>3134</v>
      </c>
      <c r="H2353" s="673" t="s">
        <v>3524</v>
      </c>
      <c r="I2353" s="673" t="s">
        <v>9277</v>
      </c>
      <c r="J2353" s="674" t="s">
        <v>9278</v>
      </c>
    </row>
    <row r="2354" spans="1:10" ht="150">
      <c r="A2354" s="670" t="s">
        <v>879</v>
      </c>
      <c r="B2354" s="670" t="s">
        <v>9196</v>
      </c>
      <c r="C2354" s="671" t="s">
        <v>9172</v>
      </c>
      <c r="D2354" s="671" t="s">
        <v>9173</v>
      </c>
      <c r="E2354" s="671" t="s">
        <v>1827</v>
      </c>
      <c r="F2354" s="672" t="s">
        <v>9279</v>
      </c>
      <c r="G2354" s="673" t="s">
        <v>9280</v>
      </c>
      <c r="H2354" s="673" t="s">
        <v>9281</v>
      </c>
      <c r="I2354" s="673" t="s">
        <v>6599</v>
      </c>
      <c r="J2354" s="674" t="s">
        <v>9282</v>
      </c>
    </row>
    <row r="2355" spans="1:10" ht="150">
      <c r="A2355" s="670" t="s">
        <v>879</v>
      </c>
      <c r="B2355" s="670" t="s">
        <v>9196</v>
      </c>
      <c r="C2355" s="671" t="s">
        <v>9172</v>
      </c>
      <c r="D2355" s="671" t="s">
        <v>9173</v>
      </c>
      <c r="E2355" s="671" t="s">
        <v>1827</v>
      </c>
      <c r="F2355" s="672" t="s">
        <v>9283</v>
      </c>
      <c r="G2355" s="673"/>
      <c r="H2355" s="673"/>
      <c r="I2355" s="673"/>
      <c r="J2355" s="674"/>
    </row>
    <row r="2356" spans="1:10" ht="150">
      <c r="A2356" s="670" t="s">
        <v>879</v>
      </c>
      <c r="B2356" s="670" t="s">
        <v>9196</v>
      </c>
      <c r="C2356" s="671" t="s">
        <v>9172</v>
      </c>
      <c r="D2356" s="671" t="s">
        <v>9173</v>
      </c>
      <c r="E2356" s="671" t="s">
        <v>1827</v>
      </c>
      <c r="F2356" s="672" t="s">
        <v>9284</v>
      </c>
      <c r="G2356" s="673" t="s">
        <v>9285</v>
      </c>
      <c r="H2356" s="673" t="s">
        <v>920</v>
      </c>
      <c r="I2356" s="673" t="s">
        <v>9286</v>
      </c>
      <c r="J2356" s="674" t="s">
        <v>9287</v>
      </c>
    </row>
    <row r="2357" spans="1:10" ht="150">
      <c r="A2357" s="670" t="s">
        <v>879</v>
      </c>
      <c r="B2357" s="670" t="s">
        <v>9196</v>
      </c>
      <c r="C2357" s="671" t="s">
        <v>9172</v>
      </c>
      <c r="D2357" s="671" t="s">
        <v>9173</v>
      </c>
      <c r="E2357" s="671" t="s">
        <v>1827</v>
      </c>
      <c r="F2357" s="672" t="s">
        <v>9288</v>
      </c>
      <c r="G2357" s="673" t="s">
        <v>9289</v>
      </c>
      <c r="H2357" s="673" t="s">
        <v>1411</v>
      </c>
      <c r="I2357" s="673" t="s">
        <v>9290</v>
      </c>
      <c r="J2357" s="674" t="s">
        <v>9291</v>
      </c>
    </row>
    <row r="2358" spans="1:10" ht="150">
      <c r="A2358" s="670" t="s">
        <v>879</v>
      </c>
      <c r="B2358" s="670" t="s">
        <v>9196</v>
      </c>
      <c r="C2358" s="671" t="s">
        <v>9172</v>
      </c>
      <c r="D2358" s="671" t="s">
        <v>9173</v>
      </c>
      <c r="E2358" s="671" t="s">
        <v>1827</v>
      </c>
      <c r="F2358" s="672" t="s">
        <v>9292</v>
      </c>
      <c r="G2358" s="673" t="s">
        <v>9293</v>
      </c>
      <c r="H2358" s="673" t="s">
        <v>1704</v>
      </c>
      <c r="I2358" s="673" t="s">
        <v>9294</v>
      </c>
      <c r="J2358" s="674" t="s">
        <v>9295</v>
      </c>
    </row>
    <row r="2359" spans="1:10" ht="135">
      <c r="A2359" s="670" t="s">
        <v>9300</v>
      </c>
      <c r="B2359" s="670" t="s">
        <v>712</v>
      </c>
      <c r="C2359" s="671" t="s">
        <v>9306</v>
      </c>
      <c r="D2359" s="671" t="s">
        <v>9307</v>
      </c>
      <c r="E2359" s="671" t="s">
        <v>9308</v>
      </c>
      <c r="F2359" s="672" t="s">
        <v>9309</v>
      </c>
      <c r="G2359" s="673" t="s">
        <v>9310</v>
      </c>
      <c r="H2359" s="673" t="s">
        <v>1694</v>
      </c>
      <c r="I2359" s="673" t="s">
        <v>9311</v>
      </c>
      <c r="J2359" s="674" t="s">
        <v>9312</v>
      </c>
    </row>
    <row r="2360" spans="1:10" ht="120">
      <c r="A2360" s="670" t="s">
        <v>9300</v>
      </c>
      <c r="B2360" s="670">
        <v>2</v>
      </c>
      <c r="C2360" s="671"/>
      <c r="D2360" s="671"/>
      <c r="E2360" s="671" t="s">
        <v>2930</v>
      </c>
      <c r="F2360" s="672" t="s">
        <v>9309</v>
      </c>
      <c r="G2360" s="673" t="s">
        <v>9313</v>
      </c>
      <c r="H2360" s="673" t="s">
        <v>7614</v>
      </c>
      <c r="I2360" s="673" t="s">
        <v>2733</v>
      </c>
      <c r="J2360" s="674" t="s">
        <v>9314</v>
      </c>
    </row>
    <row r="2361" spans="1:10" ht="120">
      <c r="A2361" s="670" t="s">
        <v>9300</v>
      </c>
      <c r="B2361" s="670">
        <v>3</v>
      </c>
      <c r="C2361" s="671"/>
      <c r="D2361" s="671"/>
      <c r="E2361" s="671" t="s">
        <v>2954</v>
      </c>
      <c r="F2361" s="672" t="s">
        <v>9309</v>
      </c>
      <c r="G2361" s="673" t="s">
        <v>9315</v>
      </c>
      <c r="H2361" s="673" t="s">
        <v>2135</v>
      </c>
      <c r="I2361" s="673" t="s">
        <v>9316</v>
      </c>
      <c r="J2361" s="674" t="s">
        <v>9317</v>
      </c>
    </row>
    <row r="2362" spans="1:10" ht="120">
      <c r="A2362" s="670" t="s">
        <v>9300</v>
      </c>
      <c r="B2362" s="670" t="s">
        <v>9318</v>
      </c>
      <c r="C2362" s="671"/>
      <c r="D2362" s="671"/>
      <c r="E2362" s="671" t="s">
        <v>5651</v>
      </c>
      <c r="F2362" s="672" t="s">
        <v>9309</v>
      </c>
      <c r="G2362" s="673" t="s">
        <v>9319</v>
      </c>
      <c r="H2362" s="673" t="s">
        <v>1914</v>
      </c>
      <c r="I2362" s="673" t="s">
        <v>6899</v>
      </c>
      <c r="J2362" s="674" t="s">
        <v>9320</v>
      </c>
    </row>
    <row r="2363" spans="1:10" ht="120">
      <c r="A2363" s="670" t="s">
        <v>9300</v>
      </c>
      <c r="B2363" s="670" t="s">
        <v>9321</v>
      </c>
      <c r="C2363" s="671"/>
      <c r="D2363" s="671"/>
      <c r="E2363" s="671" t="s">
        <v>9322</v>
      </c>
      <c r="F2363" s="672" t="s">
        <v>9309</v>
      </c>
      <c r="G2363" s="673" t="s">
        <v>1178</v>
      </c>
      <c r="H2363" s="673" t="s">
        <v>3579</v>
      </c>
      <c r="I2363" s="673" t="s">
        <v>9323</v>
      </c>
      <c r="J2363" s="674" t="s">
        <v>9324</v>
      </c>
    </row>
    <row r="2364" spans="1:10" ht="120">
      <c r="A2364" s="670" t="s">
        <v>9300</v>
      </c>
      <c r="B2364" s="670" t="s">
        <v>9325</v>
      </c>
      <c r="C2364" s="671"/>
      <c r="D2364" s="671"/>
      <c r="E2364" s="671" t="s">
        <v>8494</v>
      </c>
      <c r="F2364" s="672" t="s">
        <v>9309</v>
      </c>
      <c r="G2364" s="673" t="s">
        <v>9313</v>
      </c>
      <c r="H2364" s="673" t="s">
        <v>7614</v>
      </c>
      <c r="I2364" s="673" t="s">
        <v>2733</v>
      </c>
      <c r="J2364" s="674" t="s">
        <v>9326</v>
      </c>
    </row>
    <row r="2365" spans="1:10" ht="120">
      <c r="A2365" s="670" t="s">
        <v>9300</v>
      </c>
      <c r="B2365" s="670" t="s">
        <v>9327</v>
      </c>
      <c r="C2365" s="671"/>
      <c r="D2365" s="671"/>
      <c r="E2365" s="671" t="s">
        <v>9328</v>
      </c>
      <c r="F2365" s="672" t="s">
        <v>9309</v>
      </c>
      <c r="G2365" s="673" t="s">
        <v>9329</v>
      </c>
      <c r="H2365" s="673" t="s">
        <v>9330</v>
      </c>
      <c r="I2365" s="673" t="s">
        <v>9331</v>
      </c>
      <c r="J2365" s="674" t="s">
        <v>9332</v>
      </c>
    </row>
    <row r="2366" spans="1:10" ht="120">
      <c r="A2366" s="670" t="s">
        <v>9300</v>
      </c>
      <c r="B2366" s="670" t="s">
        <v>9333</v>
      </c>
      <c r="C2366" s="671"/>
      <c r="D2366" s="671"/>
      <c r="E2366" s="671" t="s">
        <v>8495</v>
      </c>
      <c r="F2366" s="672" t="s">
        <v>9309</v>
      </c>
      <c r="G2366" s="673" t="s">
        <v>9334</v>
      </c>
      <c r="H2366" s="673" t="s">
        <v>1402</v>
      </c>
      <c r="I2366" s="673" t="s">
        <v>9335</v>
      </c>
      <c r="J2366" s="674" t="s">
        <v>9336</v>
      </c>
    </row>
    <row r="2367" spans="1:10" ht="120">
      <c r="A2367" s="670" t="s">
        <v>9300</v>
      </c>
      <c r="B2367" s="670">
        <v>4</v>
      </c>
      <c r="C2367" s="671"/>
      <c r="D2367" s="671"/>
      <c r="E2367" s="671" t="s">
        <v>9337</v>
      </c>
      <c r="F2367" s="672" t="s">
        <v>9309</v>
      </c>
      <c r="G2367" s="673" t="s">
        <v>9315</v>
      </c>
      <c r="H2367" s="673" t="s">
        <v>2135</v>
      </c>
      <c r="I2367" s="673" t="s">
        <v>9316</v>
      </c>
      <c r="J2367" s="674" t="s">
        <v>9317</v>
      </c>
    </row>
    <row r="2368" spans="1:10" ht="105">
      <c r="A2368" s="670" t="s">
        <v>9300</v>
      </c>
      <c r="B2368" s="670">
        <v>5</v>
      </c>
      <c r="C2368" s="671"/>
      <c r="D2368" s="671"/>
      <c r="E2368" s="671" t="s">
        <v>9338</v>
      </c>
      <c r="F2368" s="672" t="s">
        <v>9339</v>
      </c>
      <c r="G2368" s="673" t="s">
        <v>9340</v>
      </c>
      <c r="H2368" s="673" t="s">
        <v>2727</v>
      </c>
      <c r="I2368" s="673" t="s">
        <v>9341</v>
      </c>
      <c r="J2368" s="674" t="s">
        <v>9342</v>
      </c>
    </row>
    <row r="2369" spans="1:10" ht="120">
      <c r="A2369" s="670" t="s">
        <v>9300</v>
      </c>
      <c r="B2369" s="670" t="s">
        <v>9343</v>
      </c>
      <c r="C2369" s="671"/>
      <c r="D2369" s="671"/>
      <c r="E2369" s="671" t="s">
        <v>9344</v>
      </c>
      <c r="F2369" s="672" t="s">
        <v>9345</v>
      </c>
      <c r="G2369" s="673" t="s">
        <v>9346</v>
      </c>
      <c r="H2369" s="673" t="s">
        <v>1209</v>
      </c>
      <c r="I2369" s="673" t="s">
        <v>2100</v>
      </c>
      <c r="J2369" s="674" t="s">
        <v>9347</v>
      </c>
    </row>
    <row r="2370" spans="1:10" ht="120">
      <c r="A2370" s="670" t="s">
        <v>9300</v>
      </c>
      <c r="B2370" s="670" t="s">
        <v>9348</v>
      </c>
      <c r="C2370" s="671"/>
      <c r="D2370" s="671"/>
      <c r="E2370" s="671" t="s">
        <v>9349</v>
      </c>
      <c r="F2370" s="672" t="s">
        <v>9350</v>
      </c>
      <c r="G2370" s="673" t="s">
        <v>9273</v>
      </c>
      <c r="H2370" s="673" t="s">
        <v>3397</v>
      </c>
      <c r="I2370" s="673" t="s">
        <v>9351</v>
      </c>
      <c r="J2370" s="674" t="s">
        <v>2949</v>
      </c>
    </row>
    <row r="2371" spans="1:10" ht="120">
      <c r="A2371" s="670" t="s">
        <v>9300</v>
      </c>
      <c r="B2371" s="670" t="s">
        <v>9352</v>
      </c>
      <c r="C2371" s="671"/>
      <c r="D2371" s="671"/>
      <c r="E2371" s="671" t="s">
        <v>9353</v>
      </c>
      <c r="F2371" s="672" t="s">
        <v>9354</v>
      </c>
      <c r="G2371" s="673" t="s">
        <v>9355</v>
      </c>
      <c r="H2371" s="673" t="s">
        <v>1209</v>
      </c>
      <c r="I2371" s="673" t="s">
        <v>2067</v>
      </c>
      <c r="J2371" s="674" t="s">
        <v>9356</v>
      </c>
    </row>
    <row r="2372" spans="1:10" ht="105">
      <c r="A2372" s="670" t="s">
        <v>9300</v>
      </c>
      <c r="B2372" s="670" t="s">
        <v>9357</v>
      </c>
      <c r="C2372" s="671"/>
      <c r="D2372" s="671"/>
      <c r="E2372" s="671" t="s">
        <v>9358</v>
      </c>
      <c r="F2372" s="672" t="s">
        <v>9359</v>
      </c>
      <c r="G2372" s="673" t="s">
        <v>9360</v>
      </c>
      <c r="H2372" s="673" t="s">
        <v>1086</v>
      </c>
      <c r="I2372" s="673" t="s">
        <v>2038</v>
      </c>
      <c r="J2372" s="674" t="s">
        <v>2949</v>
      </c>
    </row>
    <row r="2373" spans="1:10" ht="120">
      <c r="A2373" s="670" t="s">
        <v>9300</v>
      </c>
      <c r="B2373" s="670" t="s">
        <v>9361</v>
      </c>
      <c r="C2373" s="671"/>
      <c r="D2373" s="671"/>
      <c r="E2373" s="671" t="s">
        <v>9362</v>
      </c>
      <c r="F2373" s="672" t="s">
        <v>9363</v>
      </c>
      <c r="G2373" s="673" t="s">
        <v>9364</v>
      </c>
      <c r="H2373" s="673" t="s">
        <v>2887</v>
      </c>
      <c r="I2373" s="673" t="s">
        <v>1034</v>
      </c>
      <c r="J2373" s="674" t="s">
        <v>9365</v>
      </c>
    </row>
    <row r="2374" spans="1:10" ht="105">
      <c r="A2374" s="670" t="s">
        <v>9300</v>
      </c>
      <c r="B2374" s="670" t="s">
        <v>9366</v>
      </c>
      <c r="C2374" s="671"/>
      <c r="D2374" s="671"/>
      <c r="E2374" s="671" t="s">
        <v>9367</v>
      </c>
      <c r="F2374" s="672" t="s">
        <v>9368</v>
      </c>
      <c r="G2374" s="673" t="s">
        <v>9369</v>
      </c>
      <c r="H2374" s="673" t="s">
        <v>2864</v>
      </c>
      <c r="I2374" s="673" t="s">
        <v>3963</v>
      </c>
      <c r="J2374" s="674" t="s">
        <v>2949</v>
      </c>
    </row>
    <row r="2375" spans="1:10" ht="120">
      <c r="A2375" s="670" t="s">
        <v>9300</v>
      </c>
      <c r="B2375" s="670" t="s">
        <v>9370</v>
      </c>
      <c r="C2375" s="671"/>
      <c r="D2375" s="671"/>
      <c r="E2375" s="671" t="s">
        <v>9371</v>
      </c>
      <c r="F2375" s="672" t="s">
        <v>9372</v>
      </c>
      <c r="G2375" s="673" t="s">
        <v>9373</v>
      </c>
      <c r="H2375" s="673" t="s">
        <v>1818</v>
      </c>
      <c r="I2375" s="673" t="s">
        <v>6940</v>
      </c>
      <c r="J2375" s="674" t="s">
        <v>9374</v>
      </c>
    </row>
    <row r="2376" spans="1:10" ht="105">
      <c r="A2376" s="670" t="s">
        <v>9300</v>
      </c>
      <c r="B2376" s="670" t="s">
        <v>9375</v>
      </c>
      <c r="C2376" s="671"/>
      <c r="D2376" s="671"/>
      <c r="E2376" s="671" t="s">
        <v>3343</v>
      </c>
      <c r="F2376" s="672" t="s">
        <v>9376</v>
      </c>
      <c r="G2376" s="673" t="s">
        <v>2846</v>
      </c>
      <c r="H2376" s="673" t="s">
        <v>8185</v>
      </c>
      <c r="I2376" s="673" t="s">
        <v>9377</v>
      </c>
      <c r="J2376" s="674" t="s">
        <v>9378</v>
      </c>
    </row>
    <row r="2377" spans="1:10" ht="105">
      <c r="A2377" s="670" t="s">
        <v>9300</v>
      </c>
      <c r="B2377" s="670" t="s">
        <v>9379</v>
      </c>
      <c r="C2377" s="671"/>
      <c r="D2377" s="671"/>
      <c r="E2377" s="671" t="s">
        <v>9380</v>
      </c>
      <c r="F2377" s="672" t="s">
        <v>9381</v>
      </c>
      <c r="G2377" s="673" t="s">
        <v>9382</v>
      </c>
      <c r="H2377" s="673" t="s">
        <v>1402</v>
      </c>
      <c r="I2377" s="673" t="s">
        <v>9383</v>
      </c>
      <c r="J2377" s="674" t="s">
        <v>9384</v>
      </c>
    </row>
    <row r="2378" spans="1:10" ht="135">
      <c r="A2378" s="670" t="s">
        <v>9300</v>
      </c>
      <c r="B2378" s="670" t="s">
        <v>9385</v>
      </c>
      <c r="C2378" s="671"/>
      <c r="D2378" s="671"/>
      <c r="E2378" s="671" t="s">
        <v>9386</v>
      </c>
      <c r="F2378" s="672" t="s">
        <v>9387</v>
      </c>
      <c r="G2378" s="673" t="s">
        <v>9388</v>
      </c>
      <c r="H2378" s="673" t="s">
        <v>9389</v>
      </c>
      <c r="I2378" s="673" t="s">
        <v>9377</v>
      </c>
      <c r="J2378" s="674" t="s">
        <v>9390</v>
      </c>
    </row>
    <row r="2379" spans="1:10" ht="120">
      <c r="A2379" s="670" t="s">
        <v>9300</v>
      </c>
      <c r="B2379" s="670" t="s">
        <v>9391</v>
      </c>
      <c r="C2379" s="671"/>
      <c r="D2379" s="671"/>
      <c r="E2379" s="671" t="s">
        <v>9392</v>
      </c>
      <c r="F2379" s="672" t="s">
        <v>9393</v>
      </c>
      <c r="G2379" s="673" t="s">
        <v>3098</v>
      </c>
      <c r="H2379" s="673" t="s">
        <v>2864</v>
      </c>
      <c r="I2379" s="673" t="s">
        <v>1135</v>
      </c>
      <c r="J2379" s="674" t="s">
        <v>9394</v>
      </c>
    </row>
    <row r="2380" spans="1:10" ht="120">
      <c r="A2380" s="670" t="s">
        <v>9300</v>
      </c>
      <c r="B2380" s="670" t="s">
        <v>9395</v>
      </c>
      <c r="C2380" s="671"/>
      <c r="D2380" s="671"/>
      <c r="E2380" s="671" t="s">
        <v>9396</v>
      </c>
      <c r="F2380" s="672" t="s">
        <v>9397</v>
      </c>
      <c r="G2380" s="673" t="s">
        <v>9398</v>
      </c>
      <c r="H2380" s="673" t="s">
        <v>7289</v>
      </c>
      <c r="I2380" s="673" t="s">
        <v>3262</v>
      </c>
      <c r="J2380" s="674" t="s">
        <v>9399</v>
      </c>
    </row>
    <row r="2381" spans="1:10" ht="105">
      <c r="A2381" s="670" t="s">
        <v>9300</v>
      </c>
      <c r="B2381" s="670" t="s">
        <v>9400</v>
      </c>
      <c r="C2381" s="671"/>
      <c r="D2381" s="671"/>
      <c r="E2381" s="671" t="s">
        <v>9401</v>
      </c>
      <c r="F2381" s="672" t="s">
        <v>9402</v>
      </c>
      <c r="G2381" s="673" t="s">
        <v>9403</v>
      </c>
      <c r="H2381" s="673" t="s">
        <v>8185</v>
      </c>
      <c r="I2381" s="673" t="s">
        <v>9404</v>
      </c>
      <c r="J2381" s="674" t="s">
        <v>9356</v>
      </c>
    </row>
    <row r="2382" spans="1:10" ht="120">
      <c r="A2382" s="670" t="s">
        <v>9300</v>
      </c>
      <c r="B2382" s="670" t="s">
        <v>9405</v>
      </c>
      <c r="C2382" s="671"/>
      <c r="D2382" s="671"/>
      <c r="E2382" s="671" t="s">
        <v>9406</v>
      </c>
      <c r="F2382" s="672" t="s">
        <v>9407</v>
      </c>
      <c r="G2382" s="673" t="s">
        <v>9408</v>
      </c>
      <c r="H2382" s="673" t="s">
        <v>1974</v>
      </c>
      <c r="I2382" s="673" t="s">
        <v>9409</v>
      </c>
      <c r="J2382" s="674" t="s">
        <v>9410</v>
      </c>
    </row>
    <row r="2383" spans="1:10" ht="105">
      <c r="A2383" s="670" t="s">
        <v>9300</v>
      </c>
      <c r="B2383" s="670" t="s">
        <v>9411</v>
      </c>
      <c r="C2383" s="671"/>
      <c r="D2383" s="671"/>
      <c r="E2383" s="671" t="s">
        <v>9412</v>
      </c>
      <c r="F2383" s="672" t="s">
        <v>9413</v>
      </c>
      <c r="G2383" s="673" t="s">
        <v>9414</v>
      </c>
      <c r="H2383" s="673" t="s">
        <v>1402</v>
      </c>
      <c r="I2383" s="673" t="s">
        <v>1536</v>
      </c>
      <c r="J2383" s="674" t="s">
        <v>2949</v>
      </c>
    </row>
    <row r="2384" spans="1:10" ht="105">
      <c r="A2384" s="670" t="s">
        <v>9300</v>
      </c>
      <c r="B2384" s="670" t="s">
        <v>9415</v>
      </c>
      <c r="C2384" s="671"/>
      <c r="D2384" s="671"/>
      <c r="E2384" s="671" t="s">
        <v>9416</v>
      </c>
      <c r="F2384" s="672" t="s">
        <v>9417</v>
      </c>
      <c r="G2384" s="673" t="s">
        <v>8075</v>
      </c>
      <c r="H2384" s="673" t="s">
        <v>3289</v>
      </c>
      <c r="I2384" s="673" t="s">
        <v>9418</v>
      </c>
      <c r="J2384" s="674" t="s">
        <v>9419</v>
      </c>
    </row>
    <row r="2385" spans="1:10" ht="105">
      <c r="A2385" s="670" t="s">
        <v>9300</v>
      </c>
      <c r="B2385" s="670" t="s">
        <v>9420</v>
      </c>
      <c r="C2385" s="671"/>
      <c r="D2385" s="671"/>
      <c r="E2385" s="671" t="s">
        <v>9421</v>
      </c>
      <c r="F2385" s="672" t="s">
        <v>9422</v>
      </c>
      <c r="G2385" s="673" t="s">
        <v>9423</v>
      </c>
      <c r="H2385" s="673" t="s">
        <v>3893</v>
      </c>
      <c r="I2385" s="673" t="s">
        <v>1146</v>
      </c>
      <c r="J2385" s="674" t="s">
        <v>9424</v>
      </c>
    </row>
    <row r="2386" spans="1:10" ht="120">
      <c r="A2386" s="670" t="s">
        <v>9300</v>
      </c>
      <c r="B2386" s="670" t="s">
        <v>9425</v>
      </c>
      <c r="C2386" s="671"/>
      <c r="D2386" s="671"/>
      <c r="E2386" s="671" t="s">
        <v>9426</v>
      </c>
      <c r="F2386" s="672" t="s">
        <v>9427</v>
      </c>
      <c r="G2386" s="673" t="s">
        <v>9428</v>
      </c>
      <c r="H2386" s="673" t="s">
        <v>2463</v>
      </c>
      <c r="I2386" s="673" t="s">
        <v>1135</v>
      </c>
      <c r="J2386" s="674" t="s">
        <v>9429</v>
      </c>
    </row>
    <row r="2387" spans="1:10" ht="120">
      <c r="A2387" s="670" t="s">
        <v>9300</v>
      </c>
      <c r="B2387" s="670" t="s">
        <v>9430</v>
      </c>
      <c r="C2387" s="671"/>
      <c r="D2387" s="671"/>
      <c r="E2387" s="671" t="s">
        <v>9431</v>
      </c>
      <c r="F2387" s="672" t="s">
        <v>9432</v>
      </c>
      <c r="G2387" s="673" t="s">
        <v>7242</v>
      </c>
      <c r="H2387" s="673" t="s">
        <v>3103</v>
      </c>
      <c r="I2387" s="673" t="s">
        <v>9433</v>
      </c>
      <c r="J2387" s="674" t="s">
        <v>9434</v>
      </c>
    </row>
    <row r="2388" spans="1:10" ht="120">
      <c r="A2388" s="670" t="s">
        <v>9300</v>
      </c>
      <c r="B2388" s="670" t="s">
        <v>9435</v>
      </c>
      <c r="C2388" s="671"/>
      <c r="D2388" s="671"/>
      <c r="E2388" s="671" t="s">
        <v>9436</v>
      </c>
      <c r="F2388" s="672" t="s">
        <v>9437</v>
      </c>
      <c r="G2388" s="673" t="s">
        <v>9438</v>
      </c>
      <c r="H2388" s="673" t="s">
        <v>1104</v>
      </c>
      <c r="I2388" s="673" t="s">
        <v>9439</v>
      </c>
      <c r="J2388" s="674" t="s">
        <v>9440</v>
      </c>
    </row>
    <row r="2389" spans="1:10" ht="105">
      <c r="A2389" s="670" t="s">
        <v>9300</v>
      </c>
      <c r="B2389" s="670" t="s">
        <v>9441</v>
      </c>
      <c r="C2389" s="671"/>
      <c r="D2389" s="671"/>
      <c r="E2389" s="671" t="s">
        <v>9442</v>
      </c>
      <c r="F2389" s="672" t="s">
        <v>9443</v>
      </c>
      <c r="G2389" s="673" t="s">
        <v>9444</v>
      </c>
      <c r="H2389" s="673" t="s">
        <v>9445</v>
      </c>
      <c r="I2389" s="673" t="s">
        <v>3880</v>
      </c>
      <c r="J2389" s="674" t="s">
        <v>2949</v>
      </c>
    </row>
    <row r="2390" spans="1:10" ht="135">
      <c r="A2390" s="670" t="s">
        <v>9300</v>
      </c>
      <c r="B2390" s="670" t="s">
        <v>9446</v>
      </c>
      <c r="C2390" s="671"/>
      <c r="D2390" s="671"/>
      <c r="E2390" s="671" t="s">
        <v>9447</v>
      </c>
      <c r="F2390" s="672" t="s">
        <v>9448</v>
      </c>
      <c r="G2390" s="673" t="s">
        <v>9449</v>
      </c>
      <c r="H2390" s="673" t="s">
        <v>1090</v>
      </c>
      <c r="I2390" s="673" t="s">
        <v>9450</v>
      </c>
      <c r="J2390" s="674" t="s">
        <v>2949</v>
      </c>
    </row>
    <row r="2391" spans="1:10" ht="120">
      <c r="A2391" s="670" t="s">
        <v>9300</v>
      </c>
      <c r="B2391" s="670" t="s">
        <v>9451</v>
      </c>
      <c r="C2391" s="671"/>
      <c r="D2391" s="671"/>
      <c r="E2391" s="671" t="s">
        <v>9452</v>
      </c>
      <c r="F2391" s="672" t="s">
        <v>9453</v>
      </c>
      <c r="G2391" s="673" t="s">
        <v>9444</v>
      </c>
      <c r="H2391" s="673" t="s">
        <v>9454</v>
      </c>
      <c r="I2391" s="673" t="s">
        <v>9455</v>
      </c>
      <c r="J2391" s="674" t="s">
        <v>2949</v>
      </c>
    </row>
    <row r="2392" spans="1:10" ht="120">
      <c r="A2392" s="670" t="s">
        <v>9300</v>
      </c>
      <c r="B2392" s="670" t="s">
        <v>9456</v>
      </c>
      <c r="C2392" s="671"/>
      <c r="D2392" s="671"/>
      <c r="E2392" s="671" t="s">
        <v>9457</v>
      </c>
      <c r="F2392" s="672" t="s">
        <v>9458</v>
      </c>
      <c r="G2392" s="673" t="s">
        <v>1085</v>
      </c>
      <c r="H2392" s="673" t="s">
        <v>9459</v>
      </c>
      <c r="I2392" s="673" t="s">
        <v>3256</v>
      </c>
      <c r="J2392" s="674" t="s">
        <v>9460</v>
      </c>
    </row>
    <row r="2393" spans="1:10" ht="105">
      <c r="A2393" s="670" t="s">
        <v>9300</v>
      </c>
      <c r="B2393" s="670" t="s">
        <v>9461</v>
      </c>
      <c r="C2393" s="671"/>
      <c r="D2393" s="671"/>
      <c r="E2393" s="671" t="s">
        <v>9462</v>
      </c>
      <c r="F2393" s="672" t="s">
        <v>9463</v>
      </c>
      <c r="G2393" s="673" t="s">
        <v>9464</v>
      </c>
      <c r="H2393" s="673" t="s">
        <v>3271</v>
      </c>
      <c r="I2393" s="673" t="s">
        <v>6650</v>
      </c>
      <c r="J2393" s="674" t="s">
        <v>9465</v>
      </c>
    </row>
    <row r="2394" spans="1:10" ht="105">
      <c r="A2394" s="670" t="s">
        <v>9300</v>
      </c>
      <c r="B2394" s="670" t="s">
        <v>9466</v>
      </c>
      <c r="C2394" s="671"/>
      <c r="D2394" s="671"/>
      <c r="E2394" s="671" t="s">
        <v>9467</v>
      </c>
      <c r="F2394" s="672" t="s">
        <v>9468</v>
      </c>
      <c r="G2394" s="673" t="s">
        <v>9469</v>
      </c>
      <c r="H2394" s="673" t="s">
        <v>3610</v>
      </c>
      <c r="I2394" s="673" t="s">
        <v>1135</v>
      </c>
      <c r="J2394" s="674" t="s">
        <v>9470</v>
      </c>
    </row>
    <row r="2395" spans="1:10" ht="120">
      <c r="A2395" s="670" t="s">
        <v>9300</v>
      </c>
      <c r="B2395" s="670" t="s">
        <v>9471</v>
      </c>
      <c r="C2395" s="671"/>
      <c r="D2395" s="671"/>
      <c r="E2395" s="671" t="s">
        <v>9472</v>
      </c>
      <c r="F2395" s="672" t="s">
        <v>9473</v>
      </c>
      <c r="G2395" s="673" t="s">
        <v>9474</v>
      </c>
      <c r="H2395" s="673" t="s">
        <v>2864</v>
      </c>
      <c r="I2395" s="673" t="s">
        <v>1098</v>
      </c>
      <c r="J2395" s="674" t="s">
        <v>9475</v>
      </c>
    </row>
    <row r="2396" spans="1:10" ht="105">
      <c r="A2396" s="670" t="s">
        <v>9300</v>
      </c>
      <c r="B2396" s="670" t="s">
        <v>9476</v>
      </c>
      <c r="C2396" s="671"/>
      <c r="D2396" s="671"/>
      <c r="E2396" s="671" t="s">
        <v>9477</v>
      </c>
      <c r="F2396" s="672" t="s">
        <v>9478</v>
      </c>
      <c r="G2396" s="673" t="s">
        <v>9469</v>
      </c>
      <c r="H2396" s="673" t="s">
        <v>3271</v>
      </c>
      <c r="I2396" s="673" t="s">
        <v>6650</v>
      </c>
      <c r="J2396" s="674" t="s">
        <v>9465</v>
      </c>
    </row>
    <row r="2397" spans="1:10" ht="120">
      <c r="A2397" s="670" t="s">
        <v>9300</v>
      </c>
      <c r="B2397" s="670" t="s">
        <v>9479</v>
      </c>
      <c r="C2397" s="671"/>
      <c r="D2397" s="671"/>
      <c r="E2397" s="671" t="s">
        <v>9480</v>
      </c>
      <c r="F2397" s="672" t="s">
        <v>9481</v>
      </c>
      <c r="G2397" s="673" t="s">
        <v>9482</v>
      </c>
      <c r="H2397" s="673" t="s">
        <v>2864</v>
      </c>
      <c r="I2397" s="673" t="s">
        <v>9483</v>
      </c>
      <c r="J2397" s="674" t="s">
        <v>9484</v>
      </c>
    </row>
    <row r="2398" spans="1:10" ht="120">
      <c r="A2398" s="670" t="s">
        <v>9300</v>
      </c>
      <c r="B2398" s="670" t="s">
        <v>9485</v>
      </c>
      <c r="C2398" s="671"/>
      <c r="D2398" s="671"/>
      <c r="E2398" s="671" t="s">
        <v>9486</v>
      </c>
      <c r="F2398" s="672" t="s">
        <v>9487</v>
      </c>
      <c r="G2398" s="673" t="s">
        <v>6587</v>
      </c>
      <c r="H2398" s="673" t="s">
        <v>9488</v>
      </c>
      <c r="I2398" s="673" t="s">
        <v>1383</v>
      </c>
      <c r="J2398" s="674" t="s">
        <v>2949</v>
      </c>
    </row>
    <row r="2399" spans="1:10" ht="120">
      <c r="A2399" s="670" t="s">
        <v>9300</v>
      </c>
      <c r="B2399" s="670" t="s">
        <v>9489</v>
      </c>
      <c r="C2399" s="671"/>
      <c r="D2399" s="671"/>
      <c r="E2399" s="671" t="s">
        <v>9490</v>
      </c>
      <c r="F2399" s="672" t="s">
        <v>9491</v>
      </c>
      <c r="G2399" s="673" t="s">
        <v>9492</v>
      </c>
      <c r="H2399" s="673" t="s">
        <v>1398</v>
      </c>
      <c r="I2399" s="673" t="s">
        <v>9377</v>
      </c>
      <c r="J2399" s="674" t="s">
        <v>9493</v>
      </c>
    </row>
    <row r="2400" spans="1:10" ht="120">
      <c r="A2400" s="670" t="s">
        <v>9300</v>
      </c>
      <c r="B2400" s="670" t="s">
        <v>9494</v>
      </c>
      <c r="C2400" s="671"/>
      <c r="D2400" s="671"/>
      <c r="E2400" s="671" t="s">
        <v>9495</v>
      </c>
      <c r="F2400" s="672" t="s">
        <v>9496</v>
      </c>
      <c r="G2400" s="673" t="s">
        <v>9497</v>
      </c>
      <c r="H2400" s="673" t="s">
        <v>2135</v>
      </c>
      <c r="I2400" s="673" t="s">
        <v>9498</v>
      </c>
      <c r="J2400" s="674" t="s">
        <v>9499</v>
      </c>
    </row>
    <row r="2401" spans="1:10" ht="105">
      <c r="A2401" s="670" t="s">
        <v>9300</v>
      </c>
      <c r="B2401" s="670" t="s">
        <v>9500</v>
      </c>
      <c r="C2401" s="671"/>
      <c r="D2401" s="671"/>
      <c r="E2401" s="671" t="s">
        <v>9501</v>
      </c>
      <c r="F2401" s="672" t="s">
        <v>9502</v>
      </c>
      <c r="G2401" s="673" t="s">
        <v>9503</v>
      </c>
      <c r="H2401" s="673" t="s">
        <v>6603</v>
      </c>
      <c r="I2401" s="673" t="s">
        <v>1309</v>
      </c>
      <c r="J2401" s="674" t="s">
        <v>9504</v>
      </c>
    </row>
    <row r="2402" spans="1:10" ht="105">
      <c r="A2402" s="670" t="s">
        <v>9300</v>
      </c>
      <c r="B2402" s="670" t="s">
        <v>9505</v>
      </c>
      <c r="C2402" s="671"/>
      <c r="D2402" s="671"/>
      <c r="E2402" s="671" t="s">
        <v>9506</v>
      </c>
      <c r="F2402" s="672" t="s">
        <v>9507</v>
      </c>
      <c r="G2402" s="673" t="s">
        <v>9273</v>
      </c>
      <c r="H2402" s="673" t="s">
        <v>1104</v>
      </c>
      <c r="I2402" s="673" t="s">
        <v>9508</v>
      </c>
      <c r="J2402" s="674" t="s">
        <v>9509</v>
      </c>
    </row>
    <row r="2403" spans="1:10" ht="135">
      <c r="A2403" s="676" t="s">
        <v>446</v>
      </c>
      <c r="B2403" s="670">
        <v>22066</v>
      </c>
      <c r="C2403" s="671" t="s">
        <v>9518</v>
      </c>
      <c r="D2403" s="671" t="s">
        <v>9519</v>
      </c>
      <c r="E2403" s="671" t="s">
        <v>917</v>
      </c>
      <c r="F2403" s="672" t="s">
        <v>9520</v>
      </c>
      <c r="G2403" s="673" t="s">
        <v>9521</v>
      </c>
      <c r="H2403" s="673" t="s">
        <v>3664</v>
      </c>
      <c r="I2403" s="673" t="s">
        <v>9522</v>
      </c>
      <c r="J2403" s="674" t="s">
        <v>9523</v>
      </c>
    </row>
    <row r="2404" spans="1:10" ht="135">
      <c r="A2404" s="676" t="s">
        <v>446</v>
      </c>
      <c r="B2404" s="670">
        <v>22066</v>
      </c>
      <c r="C2404" s="671" t="s">
        <v>9518</v>
      </c>
      <c r="D2404" s="671" t="s">
        <v>9519</v>
      </c>
      <c r="E2404" s="671" t="s">
        <v>917</v>
      </c>
      <c r="F2404" s="672" t="s">
        <v>9524</v>
      </c>
      <c r="G2404" s="673" t="s">
        <v>9521</v>
      </c>
      <c r="H2404" s="673" t="s">
        <v>3664</v>
      </c>
      <c r="I2404" s="673" t="s">
        <v>9522</v>
      </c>
      <c r="J2404" s="674" t="s">
        <v>9523</v>
      </c>
    </row>
    <row r="2405" spans="1:10" ht="135">
      <c r="A2405" s="676" t="s">
        <v>446</v>
      </c>
      <c r="B2405" s="670">
        <v>22066</v>
      </c>
      <c r="C2405" s="671" t="s">
        <v>9518</v>
      </c>
      <c r="D2405" s="671" t="s">
        <v>9519</v>
      </c>
      <c r="E2405" s="671" t="s">
        <v>917</v>
      </c>
      <c r="F2405" s="672" t="s">
        <v>9525</v>
      </c>
      <c r="G2405" s="673" t="s">
        <v>9521</v>
      </c>
      <c r="H2405" s="673" t="s">
        <v>3664</v>
      </c>
      <c r="I2405" s="673" t="s">
        <v>9522</v>
      </c>
      <c r="J2405" s="674" t="s">
        <v>9523</v>
      </c>
    </row>
    <row r="2406" spans="1:10" ht="135">
      <c r="A2406" s="676" t="s">
        <v>446</v>
      </c>
      <c r="B2406" s="670">
        <v>22066</v>
      </c>
      <c r="C2406" s="671" t="s">
        <v>9518</v>
      </c>
      <c r="D2406" s="671" t="s">
        <v>9519</v>
      </c>
      <c r="E2406" s="671" t="s">
        <v>917</v>
      </c>
      <c r="F2406" s="672" t="s">
        <v>9526</v>
      </c>
      <c r="G2406" s="673" t="s">
        <v>9521</v>
      </c>
      <c r="H2406" s="673" t="s">
        <v>3664</v>
      </c>
      <c r="I2406" s="673" t="s">
        <v>9522</v>
      </c>
      <c r="J2406" s="674" t="s">
        <v>9523</v>
      </c>
    </row>
    <row r="2407" spans="1:10" ht="135">
      <c r="A2407" s="676" t="s">
        <v>446</v>
      </c>
      <c r="B2407" s="670">
        <v>22003</v>
      </c>
      <c r="C2407" s="671" t="s">
        <v>9518</v>
      </c>
      <c r="D2407" s="671" t="s">
        <v>9519</v>
      </c>
      <c r="E2407" s="671" t="s">
        <v>3789</v>
      </c>
      <c r="F2407" s="672" t="s">
        <v>9520</v>
      </c>
      <c r="G2407" s="673" t="s">
        <v>9521</v>
      </c>
      <c r="H2407" s="673" t="s">
        <v>3664</v>
      </c>
      <c r="I2407" s="673" t="s">
        <v>9522</v>
      </c>
      <c r="J2407" s="674" t="s">
        <v>9523</v>
      </c>
    </row>
    <row r="2408" spans="1:10" ht="135">
      <c r="A2408" s="676" t="s">
        <v>446</v>
      </c>
      <c r="B2408" s="670">
        <v>22031</v>
      </c>
      <c r="C2408" s="671" t="s">
        <v>9518</v>
      </c>
      <c r="D2408" s="671" t="s">
        <v>9519</v>
      </c>
      <c r="E2408" s="671" t="s">
        <v>1106</v>
      </c>
      <c r="F2408" s="672" t="s">
        <v>9520</v>
      </c>
      <c r="G2408" s="673" t="s">
        <v>9521</v>
      </c>
      <c r="H2408" s="673" t="s">
        <v>3664</v>
      </c>
      <c r="I2408" s="673" t="s">
        <v>9522</v>
      </c>
      <c r="J2408" s="674" t="s">
        <v>9523</v>
      </c>
    </row>
    <row r="2409" spans="1:10" ht="135">
      <c r="A2409" s="676" t="s">
        <v>446</v>
      </c>
      <c r="B2409" s="670">
        <v>22031</v>
      </c>
      <c r="C2409" s="671" t="s">
        <v>9518</v>
      </c>
      <c r="D2409" s="671" t="s">
        <v>9519</v>
      </c>
      <c r="E2409" s="671" t="s">
        <v>1106</v>
      </c>
      <c r="F2409" s="672" t="s">
        <v>9525</v>
      </c>
      <c r="G2409" s="673" t="s">
        <v>9521</v>
      </c>
      <c r="H2409" s="673" t="s">
        <v>3664</v>
      </c>
      <c r="I2409" s="673" t="s">
        <v>9522</v>
      </c>
      <c r="J2409" s="674" t="s">
        <v>9523</v>
      </c>
    </row>
    <row r="2410" spans="1:10" ht="135">
      <c r="A2410" s="676" t="s">
        <v>446</v>
      </c>
      <c r="B2410" s="670">
        <v>22031</v>
      </c>
      <c r="C2410" s="671" t="s">
        <v>9518</v>
      </c>
      <c r="D2410" s="671" t="s">
        <v>9519</v>
      </c>
      <c r="E2410" s="671" t="s">
        <v>1106</v>
      </c>
      <c r="F2410" s="672" t="s">
        <v>9526</v>
      </c>
      <c r="G2410" s="673" t="s">
        <v>9521</v>
      </c>
      <c r="H2410" s="673" t="s">
        <v>3664</v>
      </c>
      <c r="I2410" s="673" t="s">
        <v>9522</v>
      </c>
      <c r="J2410" s="674" t="s">
        <v>9523</v>
      </c>
    </row>
    <row r="2411" spans="1:10" ht="135">
      <c r="A2411" s="676" t="s">
        <v>446</v>
      </c>
      <c r="B2411" s="670">
        <v>22009</v>
      </c>
      <c r="C2411" s="671" t="s">
        <v>9518</v>
      </c>
      <c r="D2411" s="671" t="s">
        <v>9519</v>
      </c>
      <c r="E2411" s="671" t="s">
        <v>938</v>
      </c>
      <c r="F2411" s="672" t="s">
        <v>9520</v>
      </c>
      <c r="G2411" s="673" t="s">
        <v>9521</v>
      </c>
      <c r="H2411" s="673" t="s">
        <v>3664</v>
      </c>
      <c r="I2411" s="673" t="s">
        <v>9522</v>
      </c>
      <c r="J2411" s="674" t="s">
        <v>9523</v>
      </c>
    </row>
    <row r="2412" spans="1:10" ht="135">
      <c r="A2412" s="676" t="s">
        <v>446</v>
      </c>
      <c r="B2412" s="670">
        <v>22008</v>
      </c>
      <c r="C2412" s="671" t="s">
        <v>9518</v>
      </c>
      <c r="D2412" s="671" t="s">
        <v>9519</v>
      </c>
      <c r="E2412" s="671" t="s">
        <v>9527</v>
      </c>
      <c r="F2412" s="672" t="s">
        <v>9528</v>
      </c>
      <c r="G2412" s="673" t="s">
        <v>9521</v>
      </c>
      <c r="H2412" s="673" t="s">
        <v>3664</v>
      </c>
      <c r="I2412" s="673" t="s">
        <v>9522</v>
      </c>
      <c r="J2412" s="674" t="s">
        <v>9523</v>
      </c>
    </row>
    <row r="2413" spans="1:10" ht="135">
      <c r="A2413" s="676" t="s">
        <v>446</v>
      </c>
      <c r="B2413" s="670">
        <v>22008</v>
      </c>
      <c r="C2413" s="671" t="s">
        <v>9518</v>
      </c>
      <c r="D2413" s="671" t="s">
        <v>9519</v>
      </c>
      <c r="E2413" s="671" t="s">
        <v>9529</v>
      </c>
      <c r="F2413" s="672" t="s">
        <v>9530</v>
      </c>
      <c r="G2413" s="673" t="s">
        <v>9521</v>
      </c>
      <c r="H2413" s="673" t="s">
        <v>3664</v>
      </c>
      <c r="I2413" s="673" t="s">
        <v>9522</v>
      </c>
      <c r="J2413" s="674" t="s">
        <v>9523</v>
      </c>
    </row>
    <row r="2414" spans="1:10" ht="135">
      <c r="A2414" s="676" t="s">
        <v>446</v>
      </c>
      <c r="B2414" s="670">
        <v>22008</v>
      </c>
      <c r="C2414" s="671" t="s">
        <v>9518</v>
      </c>
      <c r="D2414" s="671" t="s">
        <v>9519</v>
      </c>
      <c r="E2414" s="671" t="s">
        <v>9531</v>
      </c>
      <c r="F2414" s="672" t="s">
        <v>9532</v>
      </c>
      <c r="G2414" s="673" t="s">
        <v>9521</v>
      </c>
      <c r="H2414" s="673" t="s">
        <v>3664</v>
      </c>
      <c r="I2414" s="673" t="s">
        <v>9522</v>
      </c>
      <c r="J2414" s="674" t="s">
        <v>9523</v>
      </c>
    </row>
    <row r="2415" spans="1:10" ht="135">
      <c r="A2415" s="676" t="s">
        <v>446</v>
      </c>
      <c r="B2415" s="670">
        <v>22008</v>
      </c>
      <c r="C2415" s="671" t="s">
        <v>9518</v>
      </c>
      <c r="D2415" s="671" t="s">
        <v>9519</v>
      </c>
      <c r="E2415" s="671" t="s">
        <v>9533</v>
      </c>
      <c r="F2415" s="672" t="s">
        <v>9534</v>
      </c>
      <c r="G2415" s="673" t="s">
        <v>9521</v>
      </c>
      <c r="H2415" s="673" t="s">
        <v>3664</v>
      </c>
      <c r="I2415" s="673" t="s">
        <v>9522</v>
      </c>
      <c r="J2415" s="674" t="s">
        <v>9523</v>
      </c>
    </row>
    <row r="2416" spans="1:10" ht="135">
      <c r="A2416" s="676" t="s">
        <v>446</v>
      </c>
      <c r="B2416" s="670">
        <v>22008</v>
      </c>
      <c r="C2416" s="671" t="s">
        <v>9518</v>
      </c>
      <c r="D2416" s="671" t="s">
        <v>9519</v>
      </c>
      <c r="E2416" s="671" t="s">
        <v>9535</v>
      </c>
      <c r="F2416" s="672" t="s">
        <v>9536</v>
      </c>
      <c r="G2416" s="673" t="s">
        <v>9521</v>
      </c>
      <c r="H2416" s="673" t="s">
        <v>3664</v>
      </c>
      <c r="I2416" s="673" t="s">
        <v>9522</v>
      </c>
      <c r="J2416" s="674" t="s">
        <v>9523</v>
      </c>
    </row>
    <row r="2417" spans="1:10" ht="135">
      <c r="A2417" s="676" t="s">
        <v>446</v>
      </c>
      <c r="B2417" s="670">
        <v>22008</v>
      </c>
      <c r="C2417" s="671" t="s">
        <v>9518</v>
      </c>
      <c r="D2417" s="671" t="s">
        <v>9519</v>
      </c>
      <c r="E2417" s="671" t="s">
        <v>9537</v>
      </c>
      <c r="F2417" s="672" t="s">
        <v>9538</v>
      </c>
      <c r="G2417" s="673" t="s">
        <v>9521</v>
      </c>
      <c r="H2417" s="673" t="s">
        <v>3664</v>
      </c>
      <c r="I2417" s="673" t="s">
        <v>9522</v>
      </c>
      <c r="J2417" s="674" t="s">
        <v>9523</v>
      </c>
    </row>
    <row r="2418" spans="1:10" ht="135">
      <c r="A2418" s="676" t="s">
        <v>446</v>
      </c>
      <c r="B2418" s="670">
        <v>22008</v>
      </c>
      <c r="C2418" s="671" t="s">
        <v>9518</v>
      </c>
      <c r="D2418" s="671" t="s">
        <v>9519</v>
      </c>
      <c r="E2418" s="671" t="s">
        <v>9539</v>
      </c>
      <c r="F2418" s="672" t="s">
        <v>9540</v>
      </c>
      <c r="G2418" s="673" t="s">
        <v>9521</v>
      </c>
      <c r="H2418" s="673" t="s">
        <v>3664</v>
      </c>
      <c r="I2418" s="673" t="s">
        <v>9522</v>
      </c>
      <c r="J2418" s="674" t="s">
        <v>9523</v>
      </c>
    </row>
    <row r="2419" spans="1:10" ht="135">
      <c r="A2419" s="676" t="s">
        <v>446</v>
      </c>
      <c r="B2419" s="670">
        <v>22008</v>
      </c>
      <c r="C2419" s="671" t="s">
        <v>9518</v>
      </c>
      <c r="D2419" s="671" t="s">
        <v>9519</v>
      </c>
      <c r="E2419" s="671" t="s">
        <v>9541</v>
      </c>
      <c r="F2419" s="672" t="s">
        <v>9542</v>
      </c>
      <c r="G2419" s="673" t="s">
        <v>9521</v>
      </c>
      <c r="H2419" s="673" t="s">
        <v>3664</v>
      </c>
      <c r="I2419" s="673" t="s">
        <v>9522</v>
      </c>
      <c r="J2419" s="674" t="s">
        <v>9523</v>
      </c>
    </row>
    <row r="2420" spans="1:10" ht="135">
      <c r="A2420" s="676" t="s">
        <v>446</v>
      </c>
      <c r="B2420" s="670">
        <v>22008</v>
      </c>
      <c r="C2420" s="671" t="s">
        <v>9518</v>
      </c>
      <c r="D2420" s="671" t="s">
        <v>9519</v>
      </c>
      <c r="E2420" s="671" t="s">
        <v>9543</v>
      </c>
      <c r="F2420" s="672" t="s">
        <v>9544</v>
      </c>
      <c r="G2420" s="673" t="s">
        <v>9521</v>
      </c>
      <c r="H2420" s="673" t="s">
        <v>3664</v>
      </c>
      <c r="I2420" s="673" t="s">
        <v>9522</v>
      </c>
      <c r="J2420" s="674" t="s">
        <v>9523</v>
      </c>
    </row>
    <row r="2421" spans="1:10" ht="135">
      <c r="A2421" s="676" t="s">
        <v>446</v>
      </c>
      <c r="B2421" s="670">
        <v>22008</v>
      </c>
      <c r="C2421" s="671" t="s">
        <v>9518</v>
      </c>
      <c r="D2421" s="671" t="s">
        <v>9519</v>
      </c>
      <c r="E2421" s="671" t="s">
        <v>9545</v>
      </c>
      <c r="F2421" s="672" t="s">
        <v>9546</v>
      </c>
      <c r="G2421" s="673" t="s">
        <v>9521</v>
      </c>
      <c r="H2421" s="673" t="s">
        <v>3664</v>
      </c>
      <c r="I2421" s="673" t="s">
        <v>9522</v>
      </c>
      <c r="J2421" s="674" t="s">
        <v>9523</v>
      </c>
    </row>
    <row r="2422" spans="1:10" ht="135">
      <c r="A2422" s="676" t="s">
        <v>446</v>
      </c>
      <c r="B2422" s="670">
        <v>22008</v>
      </c>
      <c r="C2422" s="671" t="s">
        <v>9518</v>
      </c>
      <c r="D2422" s="671" t="s">
        <v>9519</v>
      </c>
      <c r="E2422" s="671" t="s">
        <v>9547</v>
      </c>
      <c r="F2422" s="672" t="s">
        <v>9548</v>
      </c>
      <c r="G2422" s="673" t="s">
        <v>9521</v>
      </c>
      <c r="H2422" s="673" t="s">
        <v>3664</v>
      </c>
      <c r="I2422" s="673" t="s">
        <v>9522</v>
      </c>
      <c r="J2422" s="674" t="s">
        <v>9523</v>
      </c>
    </row>
    <row r="2423" spans="1:10" ht="135">
      <c r="A2423" s="676" t="s">
        <v>446</v>
      </c>
      <c r="B2423" s="670">
        <v>22008</v>
      </c>
      <c r="C2423" s="671" t="s">
        <v>9518</v>
      </c>
      <c r="D2423" s="671" t="s">
        <v>9519</v>
      </c>
      <c r="E2423" s="671" t="s">
        <v>9549</v>
      </c>
      <c r="F2423" s="672" t="s">
        <v>9550</v>
      </c>
      <c r="G2423" s="673" t="s">
        <v>9521</v>
      </c>
      <c r="H2423" s="673" t="s">
        <v>3664</v>
      </c>
      <c r="I2423" s="673" t="s">
        <v>9522</v>
      </c>
      <c r="J2423" s="674" t="s">
        <v>9523</v>
      </c>
    </row>
    <row r="2424" spans="1:10" ht="135">
      <c r="A2424" s="676" t="s">
        <v>446</v>
      </c>
      <c r="B2424" s="670">
        <v>22008</v>
      </c>
      <c r="C2424" s="671" t="s">
        <v>9518</v>
      </c>
      <c r="D2424" s="671" t="s">
        <v>9519</v>
      </c>
      <c r="E2424" s="671" t="s">
        <v>9551</v>
      </c>
      <c r="F2424" s="672" t="s">
        <v>9552</v>
      </c>
      <c r="G2424" s="673" t="s">
        <v>9521</v>
      </c>
      <c r="H2424" s="673" t="s">
        <v>3664</v>
      </c>
      <c r="I2424" s="673" t="s">
        <v>9522</v>
      </c>
      <c r="J2424" s="674" t="s">
        <v>9523</v>
      </c>
    </row>
    <row r="2425" spans="1:10" ht="135">
      <c r="A2425" s="676" t="s">
        <v>446</v>
      </c>
      <c r="B2425" s="670">
        <v>22008</v>
      </c>
      <c r="C2425" s="671" t="s">
        <v>9518</v>
      </c>
      <c r="D2425" s="671" t="s">
        <v>9519</v>
      </c>
      <c r="E2425" s="671" t="s">
        <v>9553</v>
      </c>
      <c r="F2425" s="672" t="s">
        <v>9554</v>
      </c>
      <c r="G2425" s="673" t="s">
        <v>9521</v>
      </c>
      <c r="H2425" s="673" t="s">
        <v>3664</v>
      </c>
      <c r="I2425" s="673" t="s">
        <v>9522</v>
      </c>
      <c r="J2425" s="674" t="s">
        <v>9523</v>
      </c>
    </row>
    <row r="2426" spans="1:10" ht="135">
      <c r="A2426" s="676" t="s">
        <v>446</v>
      </c>
      <c r="B2426" s="670">
        <v>22008</v>
      </c>
      <c r="C2426" s="671" t="s">
        <v>9518</v>
      </c>
      <c r="D2426" s="671" t="s">
        <v>9519</v>
      </c>
      <c r="E2426" s="671" t="s">
        <v>9555</v>
      </c>
      <c r="F2426" s="672" t="s">
        <v>9556</v>
      </c>
      <c r="G2426" s="673" t="s">
        <v>9521</v>
      </c>
      <c r="H2426" s="673" t="s">
        <v>3664</v>
      </c>
      <c r="I2426" s="673" t="s">
        <v>9522</v>
      </c>
      <c r="J2426" s="674" t="s">
        <v>9523</v>
      </c>
    </row>
    <row r="2427" spans="1:10" ht="135">
      <c r="A2427" s="676" t="s">
        <v>446</v>
      </c>
      <c r="B2427" s="670">
        <v>22008</v>
      </c>
      <c r="C2427" s="671" t="s">
        <v>9518</v>
      </c>
      <c r="D2427" s="671" t="s">
        <v>9519</v>
      </c>
      <c r="E2427" s="671" t="s">
        <v>9557</v>
      </c>
      <c r="F2427" s="672" t="s">
        <v>9558</v>
      </c>
      <c r="G2427" s="673" t="s">
        <v>9521</v>
      </c>
      <c r="H2427" s="673" t="s">
        <v>3664</v>
      </c>
      <c r="I2427" s="673" t="s">
        <v>9522</v>
      </c>
      <c r="J2427" s="674" t="s">
        <v>9523</v>
      </c>
    </row>
    <row r="2428" spans="1:10" ht="135">
      <c r="A2428" s="676" t="s">
        <v>446</v>
      </c>
      <c r="B2428" s="670">
        <v>22008</v>
      </c>
      <c r="C2428" s="671" t="s">
        <v>9518</v>
      </c>
      <c r="D2428" s="671" t="s">
        <v>9519</v>
      </c>
      <c r="E2428" s="671" t="s">
        <v>7520</v>
      </c>
      <c r="F2428" s="672" t="s">
        <v>9559</v>
      </c>
      <c r="G2428" s="673" t="s">
        <v>9521</v>
      </c>
      <c r="H2428" s="673" t="s">
        <v>3664</v>
      </c>
      <c r="I2428" s="673" t="s">
        <v>9522</v>
      </c>
      <c r="J2428" s="674" t="s">
        <v>9523</v>
      </c>
    </row>
    <row r="2429" spans="1:10" ht="135">
      <c r="A2429" s="676" t="s">
        <v>446</v>
      </c>
      <c r="B2429" s="670">
        <v>22008</v>
      </c>
      <c r="C2429" s="671" t="s">
        <v>9518</v>
      </c>
      <c r="D2429" s="671" t="s">
        <v>9519</v>
      </c>
      <c r="E2429" s="671" t="s">
        <v>9560</v>
      </c>
      <c r="F2429" s="672" t="s">
        <v>9561</v>
      </c>
      <c r="G2429" s="673" t="s">
        <v>9521</v>
      </c>
      <c r="H2429" s="673" t="s">
        <v>3664</v>
      </c>
      <c r="I2429" s="673" t="s">
        <v>9522</v>
      </c>
      <c r="J2429" s="674" t="s">
        <v>9523</v>
      </c>
    </row>
    <row r="2430" spans="1:10" ht="135">
      <c r="A2430" s="676" t="s">
        <v>446</v>
      </c>
      <c r="B2430" s="670">
        <v>22008</v>
      </c>
      <c r="C2430" s="671" t="s">
        <v>9518</v>
      </c>
      <c r="D2430" s="671" t="s">
        <v>9519</v>
      </c>
      <c r="E2430" s="671" t="s">
        <v>9562</v>
      </c>
      <c r="F2430" s="672" t="s">
        <v>9563</v>
      </c>
      <c r="G2430" s="673" t="s">
        <v>9521</v>
      </c>
      <c r="H2430" s="673" t="s">
        <v>3664</v>
      </c>
      <c r="I2430" s="673" t="s">
        <v>9522</v>
      </c>
      <c r="J2430" s="674" t="s">
        <v>9523</v>
      </c>
    </row>
    <row r="2431" spans="1:10" ht="135">
      <c r="A2431" s="676" t="s">
        <v>446</v>
      </c>
      <c r="B2431" s="670">
        <v>22008</v>
      </c>
      <c r="C2431" s="671" t="s">
        <v>9518</v>
      </c>
      <c r="D2431" s="671" t="s">
        <v>9519</v>
      </c>
      <c r="E2431" s="671" t="s">
        <v>9564</v>
      </c>
      <c r="F2431" s="672" t="s">
        <v>9565</v>
      </c>
      <c r="G2431" s="673" t="s">
        <v>9521</v>
      </c>
      <c r="H2431" s="673" t="s">
        <v>3664</v>
      </c>
      <c r="I2431" s="673" t="s">
        <v>9522</v>
      </c>
      <c r="J2431" s="674" t="s">
        <v>9523</v>
      </c>
    </row>
    <row r="2432" spans="1:10" ht="135">
      <c r="A2432" s="676" t="s">
        <v>446</v>
      </c>
      <c r="B2432" s="670">
        <v>22008</v>
      </c>
      <c r="C2432" s="671" t="s">
        <v>9518</v>
      </c>
      <c r="D2432" s="671" t="s">
        <v>9519</v>
      </c>
      <c r="E2432" s="671" t="s">
        <v>9566</v>
      </c>
      <c r="F2432" s="672" t="s">
        <v>9567</v>
      </c>
      <c r="G2432" s="673" t="s">
        <v>9521</v>
      </c>
      <c r="H2432" s="673" t="s">
        <v>3664</v>
      </c>
      <c r="I2432" s="673" t="s">
        <v>9522</v>
      </c>
      <c r="J2432" s="674" t="s">
        <v>9523</v>
      </c>
    </row>
    <row r="2433" spans="1:10" ht="135">
      <c r="A2433" s="676" t="s">
        <v>446</v>
      </c>
      <c r="B2433" s="670">
        <v>22008</v>
      </c>
      <c r="C2433" s="671" t="s">
        <v>9518</v>
      </c>
      <c r="D2433" s="671" t="s">
        <v>9519</v>
      </c>
      <c r="E2433" s="671" t="s">
        <v>9568</v>
      </c>
      <c r="F2433" s="672" t="s">
        <v>9569</v>
      </c>
      <c r="G2433" s="673" t="s">
        <v>9521</v>
      </c>
      <c r="H2433" s="673" t="s">
        <v>3664</v>
      </c>
      <c r="I2433" s="673" t="s">
        <v>9522</v>
      </c>
      <c r="J2433" s="674" t="s">
        <v>9523</v>
      </c>
    </row>
    <row r="2434" spans="1:10" ht="135">
      <c r="A2434" s="676" t="s">
        <v>446</v>
      </c>
      <c r="B2434" s="670">
        <v>22008</v>
      </c>
      <c r="C2434" s="671" t="s">
        <v>9518</v>
      </c>
      <c r="D2434" s="671" t="s">
        <v>9519</v>
      </c>
      <c r="E2434" s="671" t="s">
        <v>9570</v>
      </c>
      <c r="F2434" s="672" t="s">
        <v>9571</v>
      </c>
      <c r="G2434" s="673" t="s">
        <v>9521</v>
      </c>
      <c r="H2434" s="673" t="s">
        <v>3664</v>
      </c>
      <c r="I2434" s="673" t="s">
        <v>9522</v>
      </c>
      <c r="J2434" s="674" t="s">
        <v>9523</v>
      </c>
    </row>
    <row r="2435" spans="1:10" ht="120">
      <c r="A2435" s="676" t="s">
        <v>9573</v>
      </c>
      <c r="B2435" s="670">
        <v>22120</v>
      </c>
      <c r="C2435" s="671" t="s">
        <v>9581</v>
      </c>
      <c r="D2435" s="677" t="s">
        <v>9582</v>
      </c>
      <c r="E2435" s="671" t="s">
        <v>917</v>
      </c>
      <c r="F2435" s="672" t="s">
        <v>9583</v>
      </c>
      <c r="G2435" s="673" t="s">
        <v>9584</v>
      </c>
      <c r="H2435" s="673" t="s">
        <v>7754</v>
      </c>
      <c r="I2435" s="673" t="s">
        <v>9585</v>
      </c>
      <c r="J2435" s="674" t="s">
        <v>9586</v>
      </c>
    </row>
    <row r="2436" spans="1:10">
      <c r="A2436" s="676" t="s">
        <v>9573</v>
      </c>
      <c r="B2436" s="670">
        <v>22104</v>
      </c>
      <c r="C2436" s="671"/>
      <c r="D2436" s="671"/>
      <c r="E2436" s="671" t="s">
        <v>937</v>
      </c>
      <c r="F2436" s="672"/>
      <c r="G2436" s="673"/>
      <c r="H2436" s="673"/>
      <c r="I2436" s="673"/>
      <c r="J2436" s="674"/>
    </row>
    <row r="2437" spans="1:10">
      <c r="A2437" s="676" t="s">
        <v>9573</v>
      </c>
      <c r="B2437" s="670">
        <v>0</v>
      </c>
      <c r="C2437" s="671"/>
      <c r="D2437" s="671"/>
      <c r="E2437" s="671" t="s">
        <v>1067</v>
      </c>
      <c r="F2437" s="672"/>
      <c r="G2437" s="673"/>
      <c r="H2437" s="673"/>
      <c r="I2437" s="673"/>
      <c r="J2437" s="674"/>
    </row>
    <row r="2438" spans="1:10">
      <c r="A2438" s="676" t="s">
        <v>9573</v>
      </c>
      <c r="B2438" s="670">
        <v>0</v>
      </c>
      <c r="C2438" s="671"/>
      <c r="D2438" s="671"/>
      <c r="E2438" s="671" t="s">
        <v>939</v>
      </c>
      <c r="F2438" s="672"/>
      <c r="G2438" s="673"/>
      <c r="H2438" s="673"/>
      <c r="I2438" s="673"/>
      <c r="J2438" s="674"/>
    </row>
    <row r="2439" spans="1:10" ht="30">
      <c r="A2439" s="676" t="s">
        <v>9573</v>
      </c>
      <c r="B2439" s="670">
        <v>22150.221600000001</v>
      </c>
      <c r="C2439" s="671"/>
      <c r="D2439" s="671"/>
      <c r="E2439" s="671" t="s">
        <v>1106</v>
      </c>
      <c r="F2439" s="672"/>
      <c r="G2439" s="673"/>
      <c r="H2439" s="673"/>
      <c r="I2439" s="673"/>
      <c r="J2439" s="674"/>
    </row>
    <row r="2440" spans="1:10" ht="45">
      <c r="A2440" s="676" t="s">
        <v>9573</v>
      </c>
      <c r="B2440" s="670">
        <v>22139</v>
      </c>
      <c r="C2440" s="671"/>
      <c r="D2440" s="671"/>
      <c r="E2440" s="671" t="s">
        <v>9587</v>
      </c>
      <c r="F2440" s="672"/>
      <c r="G2440" s="673"/>
      <c r="H2440" s="673"/>
      <c r="I2440" s="673"/>
      <c r="J2440" s="674"/>
    </row>
    <row r="2441" spans="1:10" ht="90">
      <c r="A2441" s="676" t="s">
        <v>511</v>
      </c>
      <c r="B2441" s="670">
        <v>14060</v>
      </c>
      <c r="C2441" s="671" t="s">
        <v>9602</v>
      </c>
      <c r="D2441" s="671" t="s">
        <v>9603</v>
      </c>
      <c r="E2441" s="671" t="s">
        <v>9604</v>
      </c>
      <c r="F2441" s="672" t="s">
        <v>9605</v>
      </c>
      <c r="G2441" s="673" t="s">
        <v>9606</v>
      </c>
      <c r="H2441" s="673" t="s">
        <v>1140</v>
      </c>
      <c r="I2441" s="673" t="s">
        <v>9607</v>
      </c>
      <c r="J2441" s="674" t="s">
        <v>9608</v>
      </c>
    </row>
    <row r="2442" spans="1:10" ht="90">
      <c r="A2442" s="676" t="s">
        <v>511</v>
      </c>
      <c r="B2442" s="670">
        <v>14061</v>
      </c>
      <c r="C2442" s="671" t="s">
        <v>9602</v>
      </c>
      <c r="D2442" s="671" t="s">
        <v>9609</v>
      </c>
      <c r="E2442" s="671" t="s">
        <v>9610</v>
      </c>
      <c r="F2442" s="672" t="s">
        <v>9611</v>
      </c>
      <c r="G2442" s="673" t="s">
        <v>9612</v>
      </c>
      <c r="H2442" s="673" t="s">
        <v>9613</v>
      </c>
      <c r="I2442" s="673" t="s">
        <v>9614</v>
      </c>
      <c r="J2442" s="674" t="s">
        <v>9615</v>
      </c>
    </row>
    <row r="2443" spans="1:10" ht="90">
      <c r="A2443" s="676" t="s">
        <v>511</v>
      </c>
      <c r="B2443" s="670">
        <v>14047</v>
      </c>
      <c r="C2443" s="671" t="s">
        <v>9602</v>
      </c>
      <c r="D2443" s="671" t="s">
        <v>9609</v>
      </c>
      <c r="E2443" s="671" t="s">
        <v>4007</v>
      </c>
      <c r="F2443" s="672" t="s">
        <v>9616</v>
      </c>
      <c r="G2443" s="673" t="s">
        <v>9617</v>
      </c>
      <c r="H2443" s="673" t="s">
        <v>1033</v>
      </c>
      <c r="I2443" s="673" t="s">
        <v>1859</v>
      </c>
      <c r="J2443" s="674" t="s">
        <v>9618</v>
      </c>
    </row>
    <row r="2444" spans="1:10" ht="90">
      <c r="A2444" s="676" t="s">
        <v>511</v>
      </c>
      <c r="B2444" s="670">
        <v>14057</v>
      </c>
      <c r="C2444" s="671" t="s">
        <v>9602</v>
      </c>
      <c r="D2444" s="671" t="s">
        <v>9609</v>
      </c>
      <c r="E2444" s="671" t="s">
        <v>937</v>
      </c>
      <c r="F2444" s="672" t="s">
        <v>9619</v>
      </c>
      <c r="G2444" s="673" t="s">
        <v>9620</v>
      </c>
      <c r="H2444" s="673" t="s">
        <v>1700</v>
      </c>
      <c r="I2444" s="673" t="s">
        <v>9621</v>
      </c>
      <c r="J2444" s="674" t="s">
        <v>9622</v>
      </c>
    </row>
    <row r="2445" spans="1:10" ht="90">
      <c r="A2445" s="676" t="s">
        <v>511</v>
      </c>
      <c r="B2445" s="670">
        <v>14063</v>
      </c>
      <c r="C2445" s="671" t="s">
        <v>9602</v>
      </c>
      <c r="D2445" s="671" t="s">
        <v>9609</v>
      </c>
      <c r="E2445" s="671" t="s">
        <v>938</v>
      </c>
      <c r="F2445" s="672" t="s">
        <v>9623</v>
      </c>
      <c r="G2445" s="673" t="s">
        <v>9624</v>
      </c>
      <c r="H2445" s="673" t="s">
        <v>7365</v>
      </c>
      <c r="I2445" s="673" t="s">
        <v>4028</v>
      </c>
      <c r="J2445" s="674" t="s">
        <v>9625</v>
      </c>
    </row>
    <row r="2446" spans="1:10" ht="90">
      <c r="A2446" s="676" t="s">
        <v>511</v>
      </c>
      <c r="B2446" s="670">
        <v>14078</v>
      </c>
      <c r="C2446" s="671" t="s">
        <v>9602</v>
      </c>
      <c r="D2446" s="671" t="s">
        <v>9609</v>
      </c>
      <c r="E2446" s="671" t="s">
        <v>4024</v>
      </c>
      <c r="F2446" s="672" t="s">
        <v>9626</v>
      </c>
      <c r="G2446" s="673" t="s">
        <v>9627</v>
      </c>
      <c r="H2446" s="673" t="s">
        <v>9628</v>
      </c>
      <c r="I2446" s="673" t="s">
        <v>3167</v>
      </c>
      <c r="J2446" s="674"/>
    </row>
    <row r="2447" spans="1:10" ht="90">
      <c r="A2447" s="676" t="s">
        <v>511</v>
      </c>
      <c r="B2447" s="670">
        <v>14072</v>
      </c>
      <c r="C2447" s="671" t="s">
        <v>9602</v>
      </c>
      <c r="D2447" s="671" t="s">
        <v>9609</v>
      </c>
      <c r="E2447" s="671" t="s">
        <v>2663</v>
      </c>
      <c r="F2447" s="672" t="s">
        <v>9629</v>
      </c>
      <c r="G2447" s="673" t="s">
        <v>9630</v>
      </c>
      <c r="H2447" s="673" t="s">
        <v>1209</v>
      </c>
      <c r="I2447" s="673" t="s">
        <v>1819</v>
      </c>
      <c r="J2447" s="674"/>
    </row>
    <row r="2448" spans="1:10" ht="135">
      <c r="A2448" s="676" t="s">
        <v>9635</v>
      </c>
      <c r="B2448" s="670">
        <v>21020</v>
      </c>
      <c r="C2448" s="671" t="s">
        <v>9643</v>
      </c>
      <c r="D2448" s="671" t="s">
        <v>9644</v>
      </c>
      <c r="E2448" s="671" t="s">
        <v>917</v>
      </c>
      <c r="F2448" s="672" t="s">
        <v>9645</v>
      </c>
      <c r="G2448" s="673" t="s">
        <v>3330</v>
      </c>
      <c r="H2448" s="673" t="s">
        <v>9646</v>
      </c>
      <c r="I2448" s="673" t="s">
        <v>9647</v>
      </c>
      <c r="J2448" s="674" t="s">
        <v>9648</v>
      </c>
    </row>
    <row r="2449" spans="1:10" ht="135">
      <c r="A2449" s="676" t="s">
        <v>9635</v>
      </c>
      <c r="B2449" s="670">
        <v>21008</v>
      </c>
      <c r="C2449" s="671" t="s">
        <v>9643</v>
      </c>
      <c r="D2449" s="671" t="s">
        <v>9644</v>
      </c>
      <c r="E2449" s="671" t="s">
        <v>937</v>
      </c>
      <c r="F2449" s="672" t="s">
        <v>9649</v>
      </c>
      <c r="G2449" s="673" t="s">
        <v>9650</v>
      </c>
      <c r="H2449" s="673" t="s">
        <v>1914</v>
      </c>
      <c r="I2449" s="673" t="s">
        <v>3831</v>
      </c>
      <c r="J2449" s="674" t="s">
        <v>9651</v>
      </c>
    </row>
    <row r="2450" spans="1:10">
      <c r="A2450" s="676" t="s">
        <v>9635</v>
      </c>
      <c r="B2450" s="670"/>
      <c r="C2450" s="671"/>
      <c r="D2450" s="671"/>
      <c r="E2450" s="671" t="s">
        <v>1067</v>
      </c>
      <c r="F2450" s="672"/>
      <c r="G2450" s="673"/>
      <c r="H2450" s="673"/>
      <c r="I2450" s="673"/>
      <c r="J2450" s="674"/>
    </row>
    <row r="2451" spans="1:10" ht="135">
      <c r="A2451" s="676" t="s">
        <v>9635</v>
      </c>
      <c r="B2451" s="670">
        <v>21015</v>
      </c>
      <c r="C2451" s="671" t="s">
        <v>9643</v>
      </c>
      <c r="D2451" s="671" t="s">
        <v>9652</v>
      </c>
      <c r="E2451" s="671" t="s">
        <v>939</v>
      </c>
      <c r="F2451" s="672" t="s">
        <v>9653</v>
      </c>
      <c r="G2451" s="673" t="s">
        <v>9654</v>
      </c>
      <c r="H2451" s="673" t="s">
        <v>1963</v>
      </c>
      <c r="I2451" s="673" t="s">
        <v>9655</v>
      </c>
      <c r="J2451" s="674" t="s">
        <v>9656</v>
      </c>
    </row>
    <row r="2452" spans="1:10" ht="135">
      <c r="A2452" s="676" t="s">
        <v>9635</v>
      </c>
      <c r="B2452" s="670"/>
      <c r="C2452" s="671" t="s">
        <v>9643</v>
      </c>
      <c r="D2452" s="671" t="s">
        <v>9657</v>
      </c>
      <c r="E2452" s="671"/>
      <c r="F2452" s="672" t="s">
        <v>9658</v>
      </c>
      <c r="G2452" s="673" t="s">
        <v>9659</v>
      </c>
      <c r="H2452" s="673" t="s">
        <v>9660</v>
      </c>
      <c r="I2452" s="673" t="s">
        <v>3093</v>
      </c>
      <c r="J2452" s="674" t="s">
        <v>9661</v>
      </c>
    </row>
    <row r="2453" spans="1:10" ht="135">
      <c r="A2453" s="676" t="s">
        <v>9635</v>
      </c>
      <c r="B2453" s="670"/>
      <c r="C2453" s="671" t="s">
        <v>9643</v>
      </c>
      <c r="D2453" s="671" t="s">
        <v>9662</v>
      </c>
      <c r="E2453" s="671"/>
      <c r="F2453" s="672" t="s">
        <v>9663</v>
      </c>
      <c r="G2453" s="673" t="s">
        <v>9664</v>
      </c>
      <c r="H2453" s="673" t="s">
        <v>9665</v>
      </c>
      <c r="I2453" s="673" t="s">
        <v>9666</v>
      </c>
      <c r="J2453" s="674" t="s">
        <v>9667</v>
      </c>
    </row>
    <row r="2454" spans="1:10" ht="135">
      <c r="A2454" s="676" t="s">
        <v>9635</v>
      </c>
      <c r="B2454" s="670"/>
      <c r="C2454" s="671" t="s">
        <v>9643</v>
      </c>
      <c r="D2454" s="671" t="s">
        <v>9668</v>
      </c>
      <c r="E2454" s="671"/>
      <c r="F2454" s="672" t="s">
        <v>9669</v>
      </c>
      <c r="G2454" s="673" t="s">
        <v>9670</v>
      </c>
      <c r="H2454" s="673" t="s">
        <v>2480</v>
      </c>
      <c r="I2454" s="673" t="s">
        <v>9671</v>
      </c>
      <c r="J2454" s="674" t="s">
        <v>9672</v>
      </c>
    </row>
    <row r="2455" spans="1:10" ht="135">
      <c r="A2455" s="676" t="s">
        <v>9635</v>
      </c>
      <c r="B2455" s="670"/>
      <c r="C2455" s="671" t="s">
        <v>9643</v>
      </c>
      <c r="D2455" s="671" t="s">
        <v>9673</v>
      </c>
      <c r="E2455" s="671"/>
      <c r="F2455" s="672" t="s">
        <v>9674</v>
      </c>
      <c r="G2455" s="673" t="s">
        <v>9675</v>
      </c>
      <c r="H2455" s="673" t="s">
        <v>2650</v>
      </c>
      <c r="I2455" s="673" t="s">
        <v>9676</v>
      </c>
      <c r="J2455" s="674" t="s">
        <v>9677</v>
      </c>
    </row>
    <row r="2456" spans="1:10" ht="135">
      <c r="A2456" s="676" t="s">
        <v>9635</v>
      </c>
      <c r="B2456" s="670"/>
      <c r="C2456" s="671" t="s">
        <v>9643</v>
      </c>
      <c r="D2456" s="671" t="s">
        <v>7709</v>
      </c>
      <c r="E2456" s="671"/>
      <c r="F2456" s="672" t="s">
        <v>9678</v>
      </c>
      <c r="G2456" s="673" t="s">
        <v>7889</v>
      </c>
      <c r="H2456" s="673" t="s">
        <v>9679</v>
      </c>
      <c r="I2456" s="673" t="s">
        <v>9680</v>
      </c>
      <c r="J2456" s="674" t="s">
        <v>9681</v>
      </c>
    </row>
    <row r="2457" spans="1:10" ht="135">
      <c r="A2457" s="676" t="s">
        <v>9635</v>
      </c>
      <c r="B2457" s="670"/>
      <c r="C2457" s="671" t="s">
        <v>9643</v>
      </c>
      <c r="D2457" s="671" t="s">
        <v>1228</v>
      </c>
      <c r="E2457" s="671"/>
      <c r="F2457" s="672" t="s">
        <v>9682</v>
      </c>
      <c r="G2457" s="673" t="s">
        <v>9683</v>
      </c>
      <c r="H2457" s="673" t="s">
        <v>9684</v>
      </c>
      <c r="I2457" s="673" t="s">
        <v>9685</v>
      </c>
      <c r="J2457" s="674" t="s">
        <v>9686</v>
      </c>
    </row>
    <row r="2458" spans="1:10" ht="135">
      <c r="A2458" s="676" t="s">
        <v>9635</v>
      </c>
      <c r="B2458" s="670"/>
      <c r="C2458" s="671" t="s">
        <v>9643</v>
      </c>
      <c r="D2458" s="671" t="s">
        <v>9687</v>
      </c>
      <c r="E2458" s="671"/>
      <c r="F2458" s="672" t="s">
        <v>9688</v>
      </c>
      <c r="G2458" s="673" t="s">
        <v>9689</v>
      </c>
      <c r="H2458" s="673" t="s">
        <v>9690</v>
      </c>
      <c r="I2458" s="673" t="s">
        <v>9691</v>
      </c>
      <c r="J2458" s="674" t="s">
        <v>9692</v>
      </c>
    </row>
    <row r="2459" spans="1:10" ht="135">
      <c r="A2459" s="676" t="s">
        <v>9635</v>
      </c>
      <c r="B2459" s="670"/>
      <c r="C2459" s="671" t="s">
        <v>9643</v>
      </c>
      <c r="D2459" s="671" t="s">
        <v>9693</v>
      </c>
      <c r="E2459" s="671"/>
      <c r="F2459" s="672" t="s">
        <v>9694</v>
      </c>
      <c r="G2459" s="673" t="s">
        <v>9695</v>
      </c>
      <c r="H2459" s="673" t="s">
        <v>9696</v>
      </c>
      <c r="I2459" s="673" t="s">
        <v>9697</v>
      </c>
      <c r="J2459" s="674" t="s">
        <v>9698</v>
      </c>
    </row>
    <row r="2460" spans="1:10" ht="135">
      <c r="A2460" s="676" t="s">
        <v>9635</v>
      </c>
      <c r="B2460" s="670"/>
      <c r="C2460" s="671" t="s">
        <v>9643</v>
      </c>
      <c r="D2460" s="671" t="s">
        <v>9699</v>
      </c>
      <c r="E2460" s="671"/>
      <c r="F2460" s="672" t="s">
        <v>9700</v>
      </c>
      <c r="G2460" s="673" t="s">
        <v>9701</v>
      </c>
      <c r="H2460" s="673" t="s">
        <v>3913</v>
      </c>
      <c r="I2460" s="673" t="s">
        <v>9702</v>
      </c>
      <c r="J2460" s="674" t="s">
        <v>9703</v>
      </c>
    </row>
    <row r="2461" spans="1:10" ht="135">
      <c r="A2461" s="676" t="s">
        <v>9635</v>
      </c>
      <c r="B2461" s="670"/>
      <c r="C2461" s="671" t="s">
        <v>9643</v>
      </c>
      <c r="D2461" s="671" t="s">
        <v>6147</v>
      </c>
      <c r="E2461" s="671"/>
      <c r="F2461" s="672" t="s">
        <v>9704</v>
      </c>
      <c r="G2461" s="673" t="s">
        <v>6335</v>
      </c>
      <c r="H2461" s="673" t="s">
        <v>9705</v>
      </c>
      <c r="I2461" s="673" t="s">
        <v>9706</v>
      </c>
      <c r="J2461" s="674" t="s">
        <v>9707</v>
      </c>
    </row>
    <row r="2462" spans="1:10" ht="135">
      <c r="A2462" s="676" t="s">
        <v>9635</v>
      </c>
      <c r="B2462" s="670"/>
      <c r="C2462" s="671" t="s">
        <v>9643</v>
      </c>
      <c r="D2462" s="671" t="s">
        <v>9708</v>
      </c>
      <c r="E2462" s="671"/>
      <c r="F2462" s="672" t="s">
        <v>9709</v>
      </c>
      <c r="G2462" s="673" t="s">
        <v>9403</v>
      </c>
      <c r="H2462" s="673" t="s">
        <v>6417</v>
      </c>
      <c r="I2462" s="673" t="s">
        <v>1279</v>
      </c>
      <c r="J2462" s="674" t="s">
        <v>9710</v>
      </c>
    </row>
    <row r="2463" spans="1:10" ht="135">
      <c r="A2463" s="676" t="s">
        <v>9635</v>
      </c>
      <c r="B2463" s="670"/>
      <c r="C2463" s="671" t="s">
        <v>9643</v>
      </c>
      <c r="D2463" s="671" t="s">
        <v>9711</v>
      </c>
      <c r="E2463" s="671"/>
      <c r="F2463" s="672" t="s">
        <v>9712</v>
      </c>
      <c r="G2463" s="673" t="s">
        <v>9713</v>
      </c>
      <c r="H2463" s="673" t="s">
        <v>1278</v>
      </c>
      <c r="I2463" s="673" t="s">
        <v>9714</v>
      </c>
      <c r="J2463" s="674" t="s">
        <v>9715</v>
      </c>
    </row>
    <row r="2464" spans="1:10" ht="135">
      <c r="A2464" s="676" t="s">
        <v>9635</v>
      </c>
      <c r="B2464" s="670"/>
      <c r="C2464" s="671" t="s">
        <v>9643</v>
      </c>
      <c r="D2464" s="671" t="s">
        <v>9716</v>
      </c>
      <c r="E2464" s="671"/>
      <c r="F2464" s="672" t="s">
        <v>9717</v>
      </c>
      <c r="G2464" s="673" t="s">
        <v>9718</v>
      </c>
      <c r="H2464" s="673" t="s">
        <v>9719</v>
      </c>
      <c r="I2464" s="673" t="s">
        <v>9720</v>
      </c>
      <c r="J2464" s="674" t="s">
        <v>9721</v>
      </c>
    </row>
    <row r="2465" spans="1:10" ht="135">
      <c r="A2465" s="676" t="s">
        <v>9635</v>
      </c>
      <c r="B2465" s="670"/>
      <c r="C2465" s="671" t="s">
        <v>9643</v>
      </c>
      <c r="D2465" s="671" t="s">
        <v>9722</v>
      </c>
      <c r="E2465" s="671"/>
      <c r="F2465" s="672" t="s">
        <v>9723</v>
      </c>
      <c r="G2465" s="673"/>
      <c r="H2465" s="673"/>
      <c r="I2465" s="673"/>
      <c r="J2465" s="674" t="s">
        <v>9724</v>
      </c>
    </row>
    <row r="2466" spans="1:10" ht="135">
      <c r="A2466" s="676" t="s">
        <v>9635</v>
      </c>
      <c r="B2466" s="670"/>
      <c r="C2466" s="671" t="s">
        <v>9643</v>
      </c>
      <c r="D2466" s="671" t="s">
        <v>9725</v>
      </c>
      <c r="E2466" s="671"/>
      <c r="F2466" s="672" t="s">
        <v>9726</v>
      </c>
      <c r="G2466" s="673" t="s">
        <v>9727</v>
      </c>
      <c r="H2466" s="673" t="s">
        <v>5859</v>
      </c>
      <c r="I2466" s="673" t="s">
        <v>1681</v>
      </c>
      <c r="J2466" s="674" t="s">
        <v>9728</v>
      </c>
    </row>
    <row r="2467" spans="1:10" ht="135">
      <c r="A2467" s="676" t="s">
        <v>9635</v>
      </c>
      <c r="B2467" s="670"/>
      <c r="C2467" s="671" t="s">
        <v>9643</v>
      </c>
      <c r="D2467" s="671" t="s">
        <v>9729</v>
      </c>
      <c r="E2467" s="671"/>
      <c r="F2467" s="672" t="s">
        <v>9730</v>
      </c>
      <c r="G2467" s="673" t="s">
        <v>9731</v>
      </c>
      <c r="H2467" s="673" t="s">
        <v>9732</v>
      </c>
      <c r="I2467" s="673" t="s">
        <v>9733</v>
      </c>
      <c r="J2467" s="674">
        <v>41670</v>
      </c>
    </row>
    <row r="2468" spans="1:10" ht="135">
      <c r="A2468" s="676" t="s">
        <v>9635</v>
      </c>
      <c r="B2468" s="670"/>
      <c r="C2468" s="671" t="s">
        <v>9643</v>
      </c>
      <c r="D2468" s="671" t="s">
        <v>9734</v>
      </c>
      <c r="E2468" s="671"/>
      <c r="F2468" s="672" t="s">
        <v>9735</v>
      </c>
      <c r="G2468" s="673" t="s">
        <v>9736</v>
      </c>
      <c r="H2468" s="673" t="s">
        <v>2480</v>
      </c>
      <c r="I2468" s="673" t="s">
        <v>9737</v>
      </c>
      <c r="J2468" s="674" t="s">
        <v>9738</v>
      </c>
    </row>
    <row r="2469" spans="1:10" ht="135">
      <c r="A2469" s="676" t="s">
        <v>9635</v>
      </c>
      <c r="B2469" s="670"/>
      <c r="C2469" s="671" t="s">
        <v>9643</v>
      </c>
      <c r="D2469" s="671" t="s">
        <v>9739</v>
      </c>
      <c r="E2469" s="671"/>
      <c r="F2469" s="672" t="s">
        <v>9740</v>
      </c>
      <c r="G2469" s="673" t="s">
        <v>9741</v>
      </c>
      <c r="H2469" s="673" t="s">
        <v>2161</v>
      </c>
      <c r="I2469" s="673" t="s">
        <v>9742</v>
      </c>
      <c r="J2469" s="674" t="s">
        <v>9743</v>
      </c>
    </row>
    <row r="2470" spans="1:10" ht="135">
      <c r="A2470" s="676" t="s">
        <v>9635</v>
      </c>
      <c r="B2470" s="670"/>
      <c r="C2470" s="671" t="s">
        <v>9643</v>
      </c>
      <c r="D2470" s="671" t="s">
        <v>9744</v>
      </c>
      <c r="E2470" s="671"/>
      <c r="F2470" s="672" t="s">
        <v>9745</v>
      </c>
      <c r="G2470" s="673" t="s">
        <v>9746</v>
      </c>
      <c r="H2470" s="673" t="s">
        <v>1528</v>
      </c>
      <c r="I2470" s="673" t="s">
        <v>9747</v>
      </c>
      <c r="J2470" s="674">
        <v>20119</v>
      </c>
    </row>
    <row r="2471" spans="1:10" ht="135">
      <c r="A2471" s="676" t="s">
        <v>9635</v>
      </c>
      <c r="B2471" s="670"/>
      <c r="C2471" s="671" t="s">
        <v>9643</v>
      </c>
      <c r="D2471" s="671" t="s">
        <v>9748</v>
      </c>
      <c r="E2471" s="671"/>
      <c r="F2471" s="672" t="s">
        <v>9749</v>
      </c>
      <c r="G2471" s="673" t="s">
        <v>9750</v>
      </c>
      <c r="H2471" s="673" t="s">
        <v>9751</v>
      </c>
      <c r="I2471" s="673" t="s">
        <v>9752</v>
      </c>
      <c r="J2471" s="674" t="s">
        <v>9753</v>
      </c>
    </row>
    <row r="2472" spans="1:10" ht="135">
      <c r="A2472" s="676" t="s">
        <v>9635</v>
      </c>
      <c r="B2472" s="670"/>
      <c r="C2472" s="671" t="s">
        <v>9643</v>
      </c>
      <c r="D2472" s="671" t="s">
        <v>9754</v>
      </c>
      <c r="E2472" s="671"/>
      <c r="F2472" s="672" t="s">
        <v>9755</v>
      </c>
      <c r="G2472" s="673" t="s">
        <v>3451</v>
      </c>
      <c r="H2472" s="673" t="s">
        <v>5843</v>
      </c>
      <c r="I2472" s="673" t="s">
        <v>9756</v>
      </c>
      <c r="J2472" s="674" t="s">
        <v>9757</v>
      </c>
    </row>
    <row r="2473" spans="1:10" ht="135">
      <c r="A2473" s="676" t="s">
        <v>9635</v>
      </c>
      <c r="B2473" s="670"/>
      <c r="C2473" s="671" t="s">
        <v>9643</v>
      </c>
      <c r="D2473" s="671" t="s">
        <v>9758</v>
      </c>
      <c r="E2473" s="671"/>
      <c r="F2473" s="672" t="s">
        <v>9759</v>
      </c>
      <c r="G2473" s="673" t="s">
        <v>6788</v>
      </c>
      <c r="H2473" s="673" t="s">
        <v>1704</v>
      </c>
      <c r="I2473" s="673" t="s">
        <v>9760</v>
      </c>
      <c r="J2473" s="674" t="s">
        <v>9761</v>
      </c>
    </row>
    <row r="2474" spans="1:10" ht="135">
      <c r="A2474" s="676" t="s">
        <v>9635</v>
      </c>
      <c r="B2474" s="670"/>
      <c r="C2474" s="671" t="s">
        <v>9643</v>
      </c>
      <c r="D2474" s="671" t="s">
        <v>9762</v>
      </c>
      <c r="E2474" s="671"/>
      <c r="F2474" s="672" t="s">
        <v>9763</v>
      </c>
      <c r="G2474" s="673" t="s">
        <v>9764</v>
      </c>
      <c r="H2474" s="673" t="s">
        <v>9765</v>
      </c>
      <c r="I2474" s="673" t="s">
        <v>9766</v>
      </c>
      <c r="J2474" s="674"/>
    </row>
    <row r="2475" spans="1:10" ht="135">
      <c r="A2475" s="676" t="s">
        <v>9635</v>
      </c>
      <c r="B2475" s="670"/>
      <c r="C2475" s="671" t="s">
        <v>9643</v>
      </c>
      <c r="D2475" s="671" t="s">
        <v>9767</v>
      </c>
      <c r="E2475" s="671"/>
      <c r="F2475" s="672" t="s">
        <v>9768</v>
      </c>
      <c r="G2475" s="673" t="s">
        <v>6934</v>
      </c>
      <c r="H2475" s="673" t="s">
        <v>9769</v>
      </c>
      <c r="I2475" s="673" t="s">
        <v>9770</v>
      </c>
      <c r="J2475" s="674" t="s">
        <v>9771</v>
      </c>
    </row>
    <row r="2476" spans="1:10" ht="135">
      <c r="A2476" s="676" t="s">
        <v>9635</v>
      </c>
      <c r="B2476" s="670"/>
      <c r="C2476" s="671" t="s">
        <v>9643</v>
      </c>
      <c r="D2476" s="671" t="s">
        <v>9772</v>
      </c>
      <c r="E2476" s="671"/>
      <c r="F2476" s="672" t="s">
        <v>9773</v>
      </c>
      <c r="G2476" s="673" t="s">
        <v>9774</v>
      </c>
      <c r="H2476" s="673" t="s">
        <v>7117</v>
      </c>
      <c r="I2476" s="673" t="s">
        <v>9775</v>
      </c>
      <c r="J2476" s="674" t="s">
        <v>9776</v>
      </c>
    </row>
    <row r="2477" spans="1:10" ht="135">
      <c r="A2477" s="676" t="s">
        <v>9635</v>
      </c>
      <c r="B2477" s="670"/>
      <c r="C2477" s="671" t="s">
        <v>9643</v>
      </c>
      <c r="D2477" s="671" t="s">
        <v>9777</v>
      </c>
      <c r="E2477" s="671"/>
      <c r="F2477" s="672" t="s">
        <v>9778</v>
      </c>
      <c r="G2477" s="673" t="s">
        <v>9779</v>
      </c>
      <c r="H2477" s="673" t="s">
        <v>9780</v>
      </c>
      <c r="I2477" s="673" t="s">
        <v>9781</v>
      </c>
      <c r="J2477" s="674" t="s">
        <v>9782</v>
      </c>
    </row>
    <row r="2478" spans="1:10" ht="135">
      <c r="A2478" s="676" t="s">
        <v>9635</v>
      </c>
      <c r="B2478" s="670"/>
      <c r="C2478" s="671" t="s">
        <v>9643</v>
      </c>
      <c r="D2478" s="671" t="s">
        <v>9783</v>
      </c>
      <c r="E2478" s="671"/>
      <c r="F2478" s="672" t="s">
        <v>9784</v>
      </c>
      <c r="G2478" s="673" t="s">
        <v>9785</v>
      </c>
      <c r="H2478" s="673" t="s">
        <v>2104</v>
      </c>
      <c r="I2478" s="673" t="s">
        <v>8244</v>
      </c>
      <c r="J2478" s="674" t="s">
        <v>9786</v>
      </c>
    </row>
    <row r="2479" spans="1:10" ht="135">
      <c r="A2479" s="676" t="s">
        <v>9635</v>
      </c>
      <c r="B2479" s="670"/>
      <c r="C2479" s="671" t="s">
        <v>9643</v>
      </c>
      <c r="D2479" s="671" t="s">
        <v>9787</v>
      </c>
      <c r="E2479" s="671"/>
      <c r="F2479" s="672" t="s">
        <v>9788</v>
      </c>
      <c r="G2479" s="673" t="s">
        <v>9789</v>
      </c>
      <c r="H2479" s="673" t="s">
        <v>1185</v>
      </c>
      <c r="I2479" s="673" t="s">
        <v>9790</v>
      </c>
      <c r="J2479" s="674" t="s">
        <v>9791</v>
      </c>
    </row>
    <row r="2480" spans="1:10" ht="135">
      <c r="A2480" s="676" t="s">
        <v>9635</v>
      </c>
      <c r="B2480" s="670"/>
      <c r="C2480" s="671" t="s">
        <v>9643</v>
      </c>
      <c r="D2480" s="671" t="s">
        <v>9792</v>
      </c>
      <c r="E2480" s="671"/>
      <c r="F2480" s="672" t="s">
        <v>9793</v>
      </c>
      <c r="G2480" s="673" t="s">
        <v>9794</v>
      </c>
      <c r="H2480" s="673" t="s">
        <v>1039</v>
      </c>
      <c r="I2480" s="673" t="s">
        <v>9795</v>
      </c>
      <c r="J2480" s="674" t="s">
        <v>9796</v>
      </c>
    </row>
    <row r="2481" spans="1:10" ht="135">
      <c r="A2481" s="676" t="s">
        <v>9635</v>
      </c>
      <c r="B2481" s="670"/>
      <c r="C2481" s="671" t="s">
        <v>9643</v>
      </c>
      <c r="D2481" s="671" t="s">
        <v>9797</v>
      </c>
      <c r="E2481" s="671"/>
      <c r="F2481" s="672" t="s">
        <v>9798</v>
      </c>
      <c r="G2481" s="673" t="s">
        <v>9799</v>
      </c>
      <c r="H2481" s="673" t="s">
        <v>9800</v>
      </c>
      <c r="I2481" s="673" t="s">
        <v>9801</v>
      </c>
      <c r="J2481" s="674" t="s">
        <v>9802</v>
      </c>
    </row>
    <row r="2482" spans="1:10" ht="135">
      <c r="A2482" s="676" t="s">
        <v>9635</v>
      </c>
      <c r="B2482" s="670"/>
      <c r="C2482" s="671" t="s">
        <v>9643</v>
      </c>
      <c r="D2482" s="671" t="s">
        <v>9803</v>
      </c>
      <c r="E2482" s="671"/>
      <c r="F2482" s="672" t="s">
        <v>9804</v>
      </c>
      <c r="G2482" s="673" t="s">
        <v>9805</v>
      </c>
      <c r="H2482" s="673"/>
      <c r="I2482" s="673"/>
      <c r="J2482" s="674" t="s">
        <v>9806</v>
      </c>
    </row>
    <row r="2483" spans="1:10" ht="135">
      <c r="A2483" s="676" t="s">
        <v>9635</v>
      </c>
      <c r="B2483" s="670"/>
      <c r="C2483" s="671" t="s">
        <v>9643</v>
      </c>
      <c r="D2483" s="671" t="s">
        <v>9807</v>
      </c>
      <c r="E2483" s="671"/>
      <c r="F2483" s="672" t="s">
        <v>9808</v>
      </c>
      <c r="G2483" s="673" t="s">
        <v>9809</v>
      </c>
      <c r="H2483" s="673" t="s">
        <v>9810</v>
      </c>
      <c r="I2483" s="673" t="s">
        <v>9811</v>
      </c>
      <c r="J2483" s="674" t="s">
        <v>9812</v>
      </c>
    </row>
    <row r="2484" spans="1:10" ht="135">
      <c r="A2484" s="676" t="s">
        <v>9635</v>
      </c>
      <c r="B2484" s="670"/>
      <c r="C2484" s="671" t="s">
        <v>9643</v>
      </c>
      <c r="D2484" s="671" t="s">
        <v>9813</v>
      </c>
      <c r="E2484" s="671"/>
      <c r="F2484" s="672" t="s">
        <v>9814</v>
      </c>
      <c r="G2484" s="673" t="s">
        <v>9815</v>
      </c>
      <c r="H2484" s="673" t="s">
        <v>9816</v>
      </c>
      <c r="I2484" s="673" t="s">
        <v>9817</v>
      </c>
      <c r="J2484" s="674" t="s">
        <v>9818</v>
      </c>
    </row>
    <row r="2485" spans="1:10" ht="135">
      <c r="A2485" s="676" t="s">
        <v>9635</v>
      </c>
      <c r="B2485" s="670"/>
      <c r="C2485" s="671" t="s">
        <v>9643</v>
      </c>
      <c r="D2485" s="671" t="s">
        <v>9819</v>
      </c>
      <c r="E2485" s="671"/>
      <c r="F2485" s="672" t="s">
        <v>9820</v>
      </c>
      <c r="G2485" s="673" t="s">
        <v>7866</v>
      </c>
      <c r="H2485" s="673" t="s">
        <v>9821</v>
      </c>
      <c r="I2485" s="673" t="s">
        <v>9822</v>
      </c>
      <c r="J2485" s="674" t="s">
        <v>9823</v>
      </c>
    </row>
    <row r="2486" spans="1:10" ht="135">
      <c r="A2486" s="676" t="s">
        <v>9635</v>
      </c>
      <c r="B2486" s="670"/>
      <c r="C2486" s="671" t="s">
        <v>9643</v>
      </c>
      <c r="D2486" s="671" t="s">
        <v>9824</v>
      </c>
      <c r="E2486" s="671"/>
      <c r="F2486" s="672" t="s">
        <v>9825</v>
      </c>
      <c r="G2486" s="673" t="s">
        <v>9826</v>
      </c>
      <c r="H2486" s="673" t="s">
        <v>3468</v>
      </c>
      <c r="I2486" s="673" t="s">
        <v>9827</v>
      </c>
      <c r="J2486" s="674" t="s">
        <v>9828</v>
      </c>
    </row>
    <row r="2487" spans="1:10" ht="135">
      <c r="A2487" s="676" t="s">
        <v>9635</v>
      </c>
      <c r="B2487" s="670"/>
      <c r="C2487" s="671" t="s">
        <v>9643</v>
      </c>
      <c r="D2487" s="671" t="s">
        <v>9829</v>
      </c>
      <c r="E2487" s="671"/>
      <c r="F2487" s="672" t="s">
        <v>9830</v>
      </c>
      <c r="G2487" s="673" t="s">
        <v>9831</v>
      </c>
      <c r="H2487" s="673" t="s">
        <v>6727</v>
      </c>
      <c r="I2487" s="673" t="s">
        <v>9832</v>
      </c>
      <c r="J2487" s="674" t="s">
        <v>9833</v>
      </c>
    </row>
    <row r="2488" spans="1:10" ht="135">
      <c r="A2488" s="676" t="s">
        <v>9635</v>
      </c>
      <c r="B2488" s="670"/>
      <c r="C2488" s="671" t="s">
        <v>9643</v>
      </c>
      <c r="D2488" s="671" t="s">
        <v>9834</v>
      </c>
      <c r="E2488" s="671"/>
      <c r="F2488" s="672" t="s">
        <v>9835</v>
      </c>
      <c r="G2488" s="673" t="s">
        <v>6788</v>
      </c>
      <c r="H2488" s="673" t="s">
        <v>9836</v>
      </c>
      <c r="I2488" s="673" t="s">
        <v>9837</v>
      </c>
      <c r="J2488" s="674" t="s">
        <v>9838</v>
      </c>
    </row>
    <row r="2489" spans="1:10" ht="135">
      <c r="A2489" s="676" t="s">
        <v>9635</v>
      </c>
      <c r="B2489" s="670"/>
      <c r="C2489" s="671" t="s">
        <v>9643</v>
      </c>
      <c r="D2489" s="671" t="s">
        <v>9839</v>
      </c>
      <c r="E2489" s="671"/>
      <c r="F2489" s="672" t="s">
        <v>9840</v>
      </c>
      <c r="G2489" s="673" t="s">
        <v>9444</v>
      </c>
      <c r="H2489" s="673" t="s">
        <v>1528</v>
      </c>
      <c r="I2489" s="673" t="s">
        <v>9841</v>
      </c>
      <c r="J2489" s="674" t="s">
        <v>9842</v>
      </c>
    </row>
    <row r="2490" spans="1:10" ht="135">
      <c r="A2490" s="676" t="s">
        <v>9635</v>
      </c>
      <c r="B2490" s="670"/>
      <c r="C2490" s="671" t="s">
        <v>9643</v>
      </c>
      <c r="D2490" s="671" t="s">
        <v>9843</v>
      </c>
      <c r="E2490" s="671"/>
      <c r="F2490" s="672" t="s">
        <v>9844</v>
      </c>
      <c r="G2490" s="673" t="s">
        <v>9845</v>
      </c>
      <c r="H2490" s="673" t="s">
        <v>9846</v>
      </c>
      <c r="I2490" s="673" t="s">
        <v>9847</v>
      </c>
      <c r="J2490" s="674" t="s">
        <v>9848</v>
      </c>
    </row>
    <row r="2491" spans="1:10" ht="135">
      <c r="A2491" s="676" t="s">
        <v>9635</v>
      </c>
      <c r="B2491" s="670"/>
      <c r="C2491" s="671" t="s">
        <v>9643</v>
      </c>
      <c r="D2491" s="671" t="s">
        <v>9849</v>
      </c>
      <c r="E2491" s="671"/>
      <c r="F2491" s="672" t="s">
        <v>9850</v>
      </c>
      <c r="G2491" s="673" t="s">
        <v>8548</v>
      </c>
      <c r="H2491" s="673" t="s">
        <v>9851</v>
      </c>
      <c r="I2491" s="673" t="s">
        <v>9852</v>
      </c>
      <c r="J2491" s="674" t="s">
        <v>9853</v>
      </c>
    </row>
    <row r="2492" spans="1:10" ht="135">
      <c r="A2492" s="676" t="s">
        <v>9635</v>
      </c>
      <c r="B2492" s="670"/>
      <c r="C2492" s="671" t="s">
        <v>9643</v>
      </c>
      <c r="D2492" s="671" t="s">
        <v>9854</v>
      </c>
      <c r="E2492" s="671"/>
      <c r="F2492" s="672" t="s">
        <v>9855</v>
      </c>
      <c r="G2492" s="673" t="s">
        <v>9856</v>
      </c>
      <c r="H2492" s="673" t="s">
        <v>5793</v>
      </c>
      <c r="I2492" s="673" t="s">
        <v>9857</v>
      </c>
      <c r="J2492" s="674" t="s">
        <v>9858</v>
      </c>
    </row>
    <row r="2493" spans="1:10" ht="135">
      <c r="A2493" s="676" t="s">
        <v>9635</v>
      </c>
      <c r="B2493" s="670"/>
      <c r="C2493" s="671" t="s">
        <v>9643</v>
      </c>
      <c r="D2493" s="671" t="s">
        <v>9859</v>
      </c>
      <c r="E2493" s="671"/>
      <c r="F2493" s="672" t="s">
        <v>9860</v>
      </c>
      <c r="G2493" s="673"/>
      <c r="H2493" s="673"/>
      <c r="I2493" s="673"/>
      <c r="J2493" s="674" t="s">
        <v>9861</v>
      </c>
    </row>
    <row r="2494" spans="1:10" ht="135">
      <c r="A2494" s="676" t="s">
        <v>9635</v>
      </c>
      <c r="B2494" s="670"/>
      <c r="C2494" s="671" t="s">
        <v>9643</v>
      </c>
      <c r="D2494" s="671" t="s">
        <v>9862</v>
      </c>
      <c r="E2494" s="671"/>
      <c r="F2494" s="672" t="s">
        <v>9863</v>
      </c>
      <c r="G2494" s="673"/>
      <c r="H2494" s="673"/>
      <c r="I2494" s="673"/>
      <c r="J2494" s="674" t="s">
        <v>9864</v>
      </c>
    </row>
    <row r="2495" spans="1:10" ht="135">
      <c r="A2495" s="676" t="s">
        <v>9635</v>
      </c>
      <c r="B2495" s="670"/>
      <c r="C2495" s="671" t="s">
        <v>9643</v>
      </c>
      <c r="D2495" s="671" t="s">
        <v>9865</v>
      </c>
      <c r="E2495" s="671"/>
      <c r="F2495" s="672" t="s">
        <v>9866</v>
      </c>
      <c r="G2495" s="673" t="s">
        <v>9867</v>
      </c>
      <c r="H2495" s="673" t="s">
        <v>9868</v>
      </c>
      <c r="I2495" s="673" t="s">
        <v>8519</v>
      </c>
      <c r="J2495" s="674" t="s">
        <v>9869</v>
      </c>
    </row>
    <row r="2496" spans="1:10" ht="135">
      <c r="A2496" s="676" t="s">
        <v>9635</v>
      </c>
      <c r="B2496" s="670"/>
      <c r="C2496" s="671" t="s">
        <v>9643</v>
      </c>
      <c r="D2496" s="671" t="s">
        <v>9870</v>
      </c>
      <c r="E2496" s="671"/>
      <c r="F2496" s="672" t="s">
        <v>9871</v>
      </c>
      <c r="G2496" s="673" t="s">
        <v>9872</v>
      </c>
      <c r="H2496" s="673" t="s">
        <v>2480</v>
      </c>
      <c r="I2496" s="673" t="s">
        <v>9873</v>
      </c>
      <c r="J2496" s="674" t="s">
        <v>9874</v>
      </c>
    </row>
    <row r="2497" spans="1:10" ht="108">
      <c r="A2497" s="628" t="s">
        <v>9590</v>
      </c>
      <c r="B2497" s="629">
        <v>20015</v>
      </c>
      <c r="C2497" s="629" t="s">
        <v>9875</v>
      </c>
      <c r="D2497" s="629" t="s">
        <v>9876</v>
      </c>
      <c r="E2497" s="629" t="s">
        <v>917</v>
      </c>
      <c r="F2497" s="629" t="s">
        <v>9877</v>
      </c>
      <c r="G2497" s="629" t="s">
        <v>5670</v>
      </c>
      <c r="H2497" s="629" t="s">
        <v>9878</v>
      </c>
      <c r="I2497" s="629" t="s">
        <v>9879</v>
      </c>
      <c r="J2497" s="678" t="s">
        <v>9880</v>
      </c>
    </row>
    <row r="2498" spans="1:10" ht="312">
      <c r="A2498" s="628" t="s">
        <v>9590</v>
      </c>
      <c r="B2498" s="629">
        <v>20015</v>
      </c>
      <c r="C2498" s="629" t="s">
        <v>9875</v>
      </c>
      <c r="D2498" s="629" t="s">
        <v>9876</v>
      </c>
      <c r="E2498" s="629" t="s">
        <v>934</v>
      </c>
      <c r="F2498" s="629" t="s">
        <v>9881</v>
      </c>
      <c r="G2498" s="629" t="s">
        <v>5670</v>
      </c>
      <c r="H2498" s="629" t="s">
        <v>9878</v>
      </c>
      <c r="I2498" s="629" t="s">
        <v>9879</v>
      </c>
      <c r="J2498" s="678" t="s">
        <v>9880</v>
      </c>
    </row>
    <row r="2499" spans="1:10" ht="108">
      <c r="A2499" s="628" t="s">
        <v>9590</v>
      </c>
      <c r="B2499" s="629">
        <v>20015</v>
      </c>
      <c r="C2499" s="629" t="s">
        <v>9875</v>
      </c>
      <c r="D2499" s="629" t="s">
        <v>9876</v>
      </c>
      <c r="E2499" s="651" t="s">
        <v>937</v>
      </c>
      <c r="F2499" s="629" t="s">
        <v>9877</v>
      </c>
      <c r="G2499" s="629" t="s">
        <v>5670</v>
      </c>
      <c r="H2499" s="629" t="s">
        <v>9878</v>
      </c>
      <c r="I2499" s="629" t="s">
        <v>9879</v>
      </c>
      <c r="J2499" s="678" t="s">
        <v>9880</v>
      </c>
    </row>
    <row r="2500" spans="1:10" ht="102">
      <c r="A2500" s="628" t="s">
        <v>9590</v>
      </c>
      <c r="B2500" s="629">
        <v>20015</v>
      </c>
      <c r="C2500" s="629" t="s">
        <v>9875</v>
      </c>
      <c r="D2500" s="629" t="s">
        <v>9876</v>
      </c>
      <c r="E2500" s="651" t="s">
        <v>939</v>
      </c>
      <c r="F2500" s="679" t="s">
        <v>9882</v>
      </c>
      <c r="G2500" s="629" t="s">
        <v>5670</v>
      </c>
      <c r="H2500" s="629" t="s">
        <v>9878</v>
      </c>
      <c r="I2500" s="629" t="s">
        <v>9879</v>
      </c>
      <c r="J2500" s="678" t="s">
        <v>9880</v>
      </c>
    </row>
    <row r="2501" spans="1:10" ht="89.25">
      <c r="A2501" s="628" t="s">
        <v>9590</v>
      </c>
      <c r="B2501" s="629">
        <v>20015</v>
      </c>
      <c r="C2501" s="629" t="s">
        <v>9875</v>
      </c>
      <c r="D2501" s="629" t="s">
        <v>9876</v>
      </c>
      <c r="E2501" s="680" t="s">
        <v>939</v>
      </c>
      <c r="F2501" s="679" t="s">
        <v>9883</v>
      </c>
      <c r="G2501" s="681" t="s">
        <v>5670</v>
      </c>
      <c r="H2501" s="629" t="s">
        <v>9878</v>
      </c>
      <c r="I2501" s="629" t="s">
        <v>9879</v>
      </c>
      <c r="J2501" s="678" t="s">
        <v>9880</v>
      </c>
    </row>
    <row r="2502" spans="1:10" ht="102">
      <c r="A2502" s="628" t="s">
        <v>9590</v>
      </c>
      <c r="B2502" s="629">
        <v>20015</v>
      </c>
      <c r="C2502" s="629" t="s">
        <v>9875</v>
      </c>
      <c r="D2502" s="629" t="s">
        <v>9876</v>
      </c>
      <c r="E2502" s="680" t="s">
        <v>939</v>
      </c>
      <c r="F2502" s="679" t="s">
        <v>9884</v>
      </c>
      <c r="G2502" s="681" t="s">
        <v>5670</v>
      </c>
      <c r="H2502" s="629" t="s">
        <v>9878</v>
      </c>
      <c r="I2502" s="629" t="s">
        <v>9879</v>
      </c>
      <c r="J2502" s="678" t="s">
        <v>9880</v>
      </c>
    </row>
    <row r="2503" spans="1:10" ht="102">
      <c r="A2503" s="628" t="s">
        <v>9590</v>
      </c>
      <c r="B2503" s="629">
        <v>20015</v>
      </c>
      <c r="C2503" s="629" t="s">
        <v>9875</v>
      </c>
      <c r="D2503" s="629" t="s">
        <v>9876</v>
      </c>
      <c r="E2503" s="680" t="s">
        <v>939</v>
      </c>
      <c r="F2503" s="679" t="s">
        <v>9885</v>
      </c>
      <c r="G2503" s="681" t="s">
        <v>5670</v>
      </c>
      <c r="H2503" s="629" t="s">
        <v>9878</v>
      </c>
      <c r="I2503" s="629" t="s">
        <v>9879</v>
      </c>
      <c r="J2503" s="678" t="s">
        <v>9880</v>
      </c>
    </row>
    <row r="2504" spans="1:10" ht="102">
      <c r="A2504" s="628" t="s">
        <v>9590</v>
      </c>
      <c r="B2504" s="629">
        <v>20015</v>
      </c>
      <c r="C2504" s="629" t="s">
        <v>9875</v>
      </c>
      <c r="D2504" s="629" t="s">
        <v>9876</v>
      </c>
      <c r="E2504" s="680" t="s">
        <v>939</v>
      </c>
      <c r="F2504" s="679" t="s">
        <v>9886</v>
      </c>
      <c r="G2504" s="681" t="s">
        <v>5670</v>
      </c>
      <c r="H2504" s="629" t="s">
        <v>9878</v>
      </c>
      <c r="I2504" s="629" t="s">
        <v>9879</v>
      </c>
      <c r="J2504" s="678" t="s">
        <v>9880</v>
      </c>
    </row>
    <row r="2505" spans="1:10" ht="102">
      <c r="A2505" s="628" t="s">
        <v>9590</v>
      </c>
      <c r="B2505" s="629">
        <v>20015</v>
      </c>
      <c r="C2505" s="629" t="s">
        <v>9875</v>
      </c>
      <c r="D2505" s="629" t="s">
        <v>9876</v>
      </c>
      <c r="E2505" s="680" t="s">
        <v>939</v>
      </c>
      <c r="F2505" s="679" t="s">
        <v>9887</v>
      </c>
      <c r="G2505" s="681" t="s">
        <v>5670</v>
      </c>
      <c r="H2505" s="629" t="s">
        <v>9878</v>
      </c>
      <c r="I2505" s="629" t="s">
        <v>9879</v>
      </c>
      <c r="J2505" s="678" t="s">
        <v>9880</v>
      </c>
    </row>
    <row r="2506" spans="1:10" ht="89.25">
      <c r="A2506" s="628" t="s">
        <v>9590</v>
      </c>
      <c r="B2506" s="629">
        <v>20015</v>
      </c>
      <c r="C2506" s="629" t="s">
        <v>9875</v>
      </c>
      <c r="D2506" s="629" t="s">
        <v>9876</v>
      </c>
      <c r="E2506" s="680" t="s">
        <v>939</v>
      </c>
      <c r="F2506" s="679" t="s">
        <v>9888</v>
      </c>
      <c r="G2506" s="681" t="s">
        <v>5670</v>
      </c>
      <c r="H2506" s="629" t="s">
        <v>9878</v>
      </c>
      <c r="I2506" s="629" t="s">
        <v>9879</v>
      </c>
      <c r="J2506" s="678" t="s">
        <v>9880</v>
      </c>
    </row>
    <row r="2507" spans="1:10" ht="102">
      <c r="A2507" s="628" t="s">
        <v>9590</v>
      </c>
      <c r="B2507" s="629">
        <v>20015</v>
      </c>
      <c r="C2507" s="629" t="s">
        <v>9875</v>
      </c>
      <c r="D2507" s="629" t="s">
        <v>9876</v>
      </c>
      <c r="E2507" s="680" t="s">
        <v>939</v>
      </c>
      <c r="F2507" s="679" t="s">
        <v>9889</v>
      </c>
      <c r="G2507" s="681" t="s">
        <v>5670</v>
      </c>
      <c r="H2507" s="629" t="s">
        <v>9878</v>
      </c>
      <c r="I2507" s="629" t="s">
        <v>9879</v>
      </c>
      <c r="J2507" s="678" t="s">
        <v>9880</v>
      </c>
    </row>
    <row r="2508" spans="1:10" ht="89.25">
      <c r="A2508" s="628" t="s">
        <v>9590</v>
      </c>
      <c r="B2508" s="629">
        <v>20015</v>
      </c>
      <c r="C2508" s="629" t="s">
        <v>9875</v>
      </c>
      <c r="D2508" s="629" t="s">
        <v>9876</v>
      </c>
      <c r="E2508" s="680" t="s">
        <v>939</v>
      </c>
      <c r="F2508" s="679" t="s">
        <v>9890</v>
      </c>
      <c r="G2508" s="681" t="s">
        <v>5670</v>
      </c>
      <c r="H2508" s="629" t="s">
        <v>9878</v>
      </c>
      <c r="I2508" s="629" t="s">
        <v>9879</v>
      </c>
      <c r="J2508" s="678" t="s">
        <v>9880</v>
      </c>
    </row>
    <row r="2509" spans="1:10" ht="102">
      <c r="A2509" s="628" t="s">
        <v>9590</v>
      </c>
      <c r="B2509" s="629">
        <v>20015</v>
      </c>
      <c r="C2509" s="629" t="s">
        <v>9875</v>
      </c>
      <c r="D2509" s="629" t="s">
        <v>9876</v>
      </c>
      <c r="E2509" s="680" t="s">
        <v>939</v>
      </c>
      <c r="F2509" s="682" t="s">
        <v>9891</v>
      </c>
      <c r="G2509" s="681" t="s">
        <v>5670</v>
      </c>
      <c r="H2509" s="629" t="s">
        <v>9878</v>
      </c>
      <c r="I2509" s="629" t="s">
        <v>9879</v>
      </c>
      <c r="J2509" s="678" t="s">
        <v>9880</v>
      </c>
    </row>
    <row r="2510" spans="1:10" ht="102">
      <c r="A2510" s="628" t="s">
        <v>9590</v>
      </c>
      <c r="B2510" s="629">
        <v>20015</v>
      </c>
      <c r="C2510" s="629" t="s">
        <v>9875</v>
      </c>
      <c r="D2510" s="629" t="s">
        <v>9876</v>
      </c>
      <c r="E2510" s="680" t="s">
        <v>939</v>
      </c>
      <c r="F2510" s="679" t="s">
        <v>9892</v>
      </c>
      <c r="G2510" s="681" t="s">
        <v>5670</v>
      </c>
      <c r="H2510" s="629" t="s">
        <v>9878</v>
      </c>
      <c r="I2510" s="629" t="s">
        <v>9879</v>
      </c>
      <c r="J2510" s="678" t="s">
        <v>9880</v>
      </c>
    </row>
    <row r="2511" spans="1:10" ht="89.25">
      <c r="A2511" s="628" t="s">
        <v>9590</v>
      </c>
      <c r="B2511" s="629">
        <v>20015</v>
      </c>
      <c r="C2511" s="629" t="s">
        <v>9875</v>
      </c>
      <c r="D2511" s="629" t="s">
        <v>9876</v>
      </c>
      <c r="E2511" s="680" t="s">
        <v>939</v>
      </c>
      <c r="F2511" s="679" t="s">
        <v>9893</v>
      </c>
      <c r="G2511" s="681" t="s">
        <v>5670</v>
      </c>
      <c r="H2511" s="629" t="s">
        <v>9878</v>
      </c>
      <c r="I2511" s="629" t="s">
        <v>9879</v>
      </c>
      <c r="J2511" s="678" t="s">
        <v>9880</v>
      </c>
    </row>
    <row r="2512" spans="1:10" ht="89.25">
      <c r="A2512" s="628" t="s">
        <v>9590</v>
      </c>
      <c r="B2512" s="629">
        <v>20015</v>
      </c>
      <c r="C2512" s="629" t="s">
        <v>9875</v>
      </c>
      <c r="D2512" s="629" t="s">
        <v>9876</v>
      </c>
      <c r="E2512" s="680" t="s">
        <v>939</v>
      </c>
      <c r="F2512" s="679" t="s">
        <v>9894</v>
      </c>
      <c r="G2512" s="681" t="s">
        <v>5670</v>
      </c>
      <c r="H2512" s="629" t="s">
        <v>9878</v>
      </c>
      <c r="I2512" s="629" t="s">
        <v>9879</v>
      </c>
      <c r="J2512" s="678" t="s">
        <v>9880</v>
      </c>
    </row>
    <row r="2513" spans="1:10" ht="102">
      <c r="A2513" s="628" t="s">
        <v>9590</v>
      </c>
      <c r="B2513" s="629">
        <v>20015</v>
      </c>
      <c r="C2513" s="629" t="s">
        <v>9875</v>
      </c>
      <c r="D2513" s="629" t="s">
        <v>9876</v>
      </c>
      <c r="E2513" s="680" t="s">
        <v>939</v>
      </c>
      <c r="F2513" s="679" t="s">
        <v>9895</v>
      </c>
      <c r="G2513" s="681" t="s">
        <v>5670</v>
      </c>
      <c r="H2513" s="629" t="s">
        <v>9878</v>
      </c>
      <c r="I2513" s="629" t="s">
        <v>9879</v>
      </c>
      <c r="J2513" s="678" t="s">
        <v>9880</v>
      </c>
    </row>
    <row r="2514" spans="1:10" ht="89.25">
      <c r="A2514" s="628" t="s">
        <v>9590</v>
      </c>
      <c r="B2514" s="629">
        <v>20015</v>
      </c>
      <c r="C2514" s="629" t="s">
        <v>9875</v>
      </c>
      <c r="D2514" s="629" t="s">
        <v>9876</v>
      </c>
      <c r="E2514" s="680" t="s">
        <v>939</v>
      </c>
      <c r="F2514" s="679" t="s">
        <v>9896</v>
      </c>
      <c r="G2514" s="681" t="s">
        <v>5670</v>
      </c>
      <c r="H2514" s="629" t="s">
        <v>9878</v>
      </c>
      <c r="I2514" s="629" t="s">
        <v>9879</v>
      </c>
      <c r="J2514" s="678" t="s">
        <v>9880</v>
      </c>
    </row>
    <row r="2515" spans="1:10" ht="102">
      <c r="A2515" s="628" t="s">
        <v>9590</v>
      </c>
      <c r="B2515" s="629">
        <v>20015</v>
      </c>
      <c r="C2515" s="629" t="s">
        <v>9875</v>
      </c>
      <c r="D2515" s="629" t="s">
        <v>9876</v>
      </c>
      <c r="E2515" s="680" t="s">
        <v>939</v>
      </c>
      <c r="F2515" s="679" t="s">
        <v>9897</v>
      </c>
      <c r="G2515" s="681" t="s">
        <v>5670</v>
      </c>
      <c r="H2515" s="629" t="s">
        <v>9878</v>
      </c>
      <c r="I2515" s="629" t="s">
        <v>9879</v>
      </c>
      <c r="J2515" s="678" t="s">
        <v>9880</v>
      </c>
    </row>
    <row r="2516" spans="1:10" ht="102">
      <c r="A2516" s="683" t="s">
        <v>9590</v>
      </c>
      <c r="B2516" s="684">
        <v>20015</v>
      </c>
      <c r="C2516" s="684" t="s">
        <v>9875</v>
      </c>
      <c r="D2516" s="684" t="s">
        <v>9876</v>
      </c>
      <c r="E2516" s="685" t="s">
        <v>939</v>
      </c>
      <c r="F2516" s="679" t="s">
        <v>9898</v>
      </c>
      <c r="G2516" s="686" t="s">
        <v>5670</v>
      </c>
      <c r="H2516" s="684" t="s">
        <v>9878</v>
      </c>
      <c r="I2516" s="684" t="s">
        <v>9879</v>
      </c>
      <c r="J2516" s="687" t="s">
        <v>9880</v>
      </c>
    </row>
    <row r="2517" spans="1:10" ht="102">
      <c r="A2517" s="683" t="s">
        <v>9590</v>
      </c>
      <c r="B2517" s="684">
        <v>20015</v>
      </c>
      <c r="C2517" s="684" t="s">
        <v>9875</v>
      </c>
      <c r="D2517" s="684" t="s">
        <v>9876</v>
      </c>
      <c r="E2517" s="685" t="s">
        <v>939</v>
      </c>
      <c r="F2517" s="679" t="s">
        <v>9899</v>
      </c>
      <c r="G2517" s="686" t="s">
        <v>5670</v>
      </c>
      <c r="H2517" s="684" t="s">
        <v>9878</v>
      </c>
      <c r="I2517" s="684" t="s">
        <v>9879</v>
      </c>
      <c r="J2517" s="687" t="s">
        <v>9880</v>
      </c>
    </row>
    <row r="2518" spans="1:10" ht="102">
      <c r="A2518" s="683" t="s">
        <v>9590</v>
      </c>
      <c r="B2518" s="684">
        <v>20015</v>
      </c>
      <c r="C2518" s="684" t="s">
        <v>9875</v>
      </c>
      <c r="D2518" s="684" t="s">
        <v>9876</v>
      </c>
      <c r="E2518" s="685" t="s">
        <v>939</v>
      </c>
      <c r="F2518" s="688" t="s">
        <v>9900</v>
      </c>
      <c r="G2518" s="686" t="s">
        <v>5670</v>
      </c>
      <c r="H2518" s="684" t="s">
        <v>9878</v>
      </c>
      <c r="I2518" s="684" t="s">
        <v>9879</v>
      </c>
      <c r="J2518" s="687" t="s">
        <v>9880</v>
      </c>
    </row>
    <row r="2519" spans="1:10" ht="102">
      <c r="A2519" s="683" t="s">
        <v>9590</v>
      </c>
      <c r="B2519" s="684">
        <v>20015</v>
      </c>
      <c r="C2519" s="684" t="s">
        <v>9875</v>
      </c>
      <c r="D2519" s="684" t="s">
        <v>9876</v>
      </c>
      <c r="E2519" s="685" t="s">
        <v>939</v>
      </c>
      <c r="F2519" s="679" t="s">
        <v>9901</v>
      </c>
      <c r="G2519" s="686" t="s">
        <v>5670</v>
      </c>
      <c r="H2519" s="684" t="s">
        <v>9878</v>
      </c>
      <c r="I2519" s="684" t="s">
        <v>9879</v>
      </c>
      <c r="J2519" s="687" t="s">
        <v>9880</v>
      </c>
    </row>
    <row r="2520" spans="1:10" ht="84">
      <c r="A2520" s="683" t="s">
        <v>9590</v>
      </c>
      <c r="B2520" s="684">
        <v>20015</v>
      </c>
      <c r="C2520" s="684" t="s">
        <v>9875</v>
      </c>
      <c r="D2520" s="684" t="s">
        <v>9876</v>
      </c>
      <c r="E2520" s="685" t="s">
        <v>939</v>
      </c>
      <c r="F2520" s="688" t="s">
        <v>9902</v>
      </c>
      <c r="G2520" s="686" t="s">
        <v>5670</v>
      </c>
      <c r="H2520" s="684" t="s">
        <v>9878</v>
      </c>
      <c r="I2520" s="684" t="s">
        <v>9879</v>
      </c>
      <c r="J2520" s="687" t="s">
        <v>9880</v>
      </c>
    </row>
    <row r="2521" spans="1:10" ht="90" thickBot="1">
      <c r="A2521" s="683" t="s">
        <v>9590</v>
      </c>
      <c r="B2521" s="684">
        <v>20015</v>
      </c>
      <c r="C2521" s="684" t="s">
        <v>9875</v>
      </c>
      <c r="D2521" s="684" t="s">
        <v>9876</v>
      </c>
      <c r="E2521" s="689" t="s">
        <v>939</v>
      </c>
      <c r="F2521" s="690" t="s">
        <v>9903</v>
      </c>
      <c r="G2521" s="684" t="s">
        <v>5670</v>
      </c>
      <c r="H2521" s="684" t="s">
        <v>9878</v>
      </c>
      <c r="I2521" s="684" t="s">
        <v>9879</v>
      </c>
      <c r="J2521" s="687" t="s">
        <v>9880</v>
      </c>
    </row>
    <row r="2522" spans="1:10" ht="90" thickBot="1">
      <c r="A2522" s="683" t="s">
        <v>9590</v>
      </c>
      <c r="B2522" s="684">
        <v>20015</v>
      </c>
      <c r="C2522" s="684" t="s">
        <v>9875</v>
      </c>
      <c r="D2522" s="684" t="s">
        <v>9876</v>
      </c>
      <c r="E2522" s="689" t="s">
        <v>939</v>
      </c>
      <c r="F2522" s="691" t="s">
        <v>9904</v>
      </c>
      <c r="G2522" s="684" t="s">
        <v>5670</v>
      </c>
      <c r="H2522" s="684" t="s">
        <v>9878</v>
      </c>
      <c r="I2522" s="684" t="s">
        <v>9879</v>
      </c>
      <c r="J2522" s="687" t="s">
        <v>9880</v>
      </c>
    </row>
    <row r="2523" spans="1:10" ht="90" thickBot="1">
      <c r="A2523" s="683" t="s">
        <v>9590</v>
      </c>
      <c r="B2523" s="684">
        <v>20015</v>
      </c>
      <c r="C2523" s="684" t="s">
        <v>9875</v>
      </c>
      <c r="D2523" s="684" t="s">
        <v>9876</v>
      </c>
      <c r="E2523" s="689" t="s">
        <v>939</v>
      </c>
      <c r="F2523" s="691" t="s">
        <v>9905</v>
      </c>
      <c r="G2523" s="684" t="s">
        <v>5670</v>
      </c>
      <c r="H2523" s="684" t="s">
        <v>9878</v>
      </c>
      <c r="I2523" s="684" t="s">
        <v>9879</v>
      </c>
      <c r="J2523" s="687" t="s">
        <v>9880</v>
      </c>
    </row>
    <row r="2524" spans="1:10" ht="102.75" thickBot="1">
      <c r="A2524" s="683" t="s">
        <v>9590</v>
      </c>
      <c r="B2524" s="684">
        <v>20015</v>
      </c>
      <c r="C2524" s="684" t="s">
        <v>9875</v>
      </c>
      <c r="D2524" s="684" t="s">
        <v>9876</v>
      </c>
      <c r="E2524" s="689" t="s">
        <v>939</v>
      </c>
      <c r="F2524" s="691" t="s">
        <v>9906</v>
      </c>
      <c r="G2524" s="684" t="s">
        <v>5670</v>
      </c>
      <c r="H2524" s="684" t="s">
        <v>9878</v>
      </c>
      <c r="I2524" s="684" t="s">
        <v>9879</v>
      </c>
      <c r="J2524" s="687" t="s">
        <v>9880</v>
      </c>
    </row>
    <row r="2525" spans="1:10" ht="90" thickBot="1">
      <c r="A2525" s="683" t="s">
        <v>9590</v>
      </c>
      <c r="B2525" s="684">
        <v>20015</v>
      </c>
      <c r="C2525" s="684" t="s">
        <v>9875</v>
      </c>
      <c r="D2525" s="684" t="s">
        <v>9876</v>
      </c>
      <c r="E2525" s="689" t="s">
        <v>939</v>
      </c>
      <c r="F2525" s="691" t="s">
        <v>9907</v>
      </c>
      <c r="G2525" s="684" t="s">
        <v>5670</v>
      </c>
      <c r="H2525" s="684" t="s">
        <v>9878</v>
      </c>
      <c r="I2525" s="684" t="s">
        <v>9879</v>
      </c>
      <c r="J2525" s="687" t="s">
        <v>9880</v>
      </c>
    </row>
    <row r="2526" spans="1:10" ht="90" thickBot="1">
      <c r="A2526" s="683" t="s">
        <v>9590</v>
      </c>
      <c r="B2526" s="684">
        <v>20015</v>
      </c>
      <c r="C2526" s="684" t="s">
        <v>9875</v>
      </c>
      <c r="D2526" s="684" t="s">
        <v>9876</v>
      </c>
      <c r="E2526" s="689" t="s">
        <v>939</v>
      </c>
      <c r="F2526" s="691" t="s">
        <v>9908</v>
      </c>
      <c r="G2526" s="684" t="s">
        <v>5670</v>
      </c>
      <c r="H2526" s="684" t="s">
        <v>9878</v>
      </c>
      <c r="I2526" s="684" t="s">
        <v>9879</v>
      </c>
      <c r="J2526" s="687" t="s">
        <v>9880</v>
      </c>
    </row>
    <row r="2527" spans="1:10" ht="115.5" thickBot="1">
      <c r="A2527" s="683" t="s">
        <v>9590</v>
      </c>
      <c r="B2527" s="684">
        <v>20015</v>
      </c>
      <c r="C2527" s="684" t="s">
        <v>9875</v>
      </c>
      <c r="D2527" s="684" t="s">
        <v>9876</v>
      </c>
      <c r="E2527" s="689" t="s">
        <v>939</v>
      </c>
      <c r="F2527" s="691" t="s">
        <v>9909</v>
      </c>
      <c r="G2527" s="684" t="s">
        <v>5670</v>
      </c>
      <c r="H2527" s="684" t="s">
        <v>9878</v>
      </c>
      <c r="I2527" s="684" t="s">
        <v>9879</v>
      </c>
      <c r="J2527" s="687" t="s">
        <v>9880</v>
      </c>
    </row>
    <row r="2528" spans="1:10" ht="102">
      <c r="A2528" s="683" t="s">
        <v>9590</v>
      </c>
      <c r="B2528" s="684">
        <v>20015</v>
      </c>
      <c r="C2528" s="684" t="s">
        <v>9875</v>
      </c>
      <c r="D2528" s="684" t="s">
        <v>9876</v>
      </c>
      <c r="E2528" s="689" t="s">
        <v>939</v>
      </c>
      <c r="F2528" s="692" t="s">
        <v>9910</v>
      </c>
      <c r="G2528" s="684" t="s">
        <v>5670</v>
      </c>
      <c r="H2528" s="684" t="s">
        <v>9878</v>
      </c>
      <c r="I2528" s="684" t="s">
        <v>9879</v>
      </c>
      <c r="J2528" s="687" t="s">
        <v>9880</v>
      </c>
    </row>
    <row r="2529" spans="1:10" ht="102">
      <c r="A2529" s="628" t="s">
        <v>9590</v>
      </c>
      <c r="B2529" s="629">
        <v>20015</v>
      </c>
      <c r="C2529" s="629" t="s">
        <v>9875</v>
      </c>
      <c r="D2529" s="629" t="s">
        <v>9876</v>
      </c>
      <c r="E2529" s="651" t="s">
        <v>939</v>
      </c>
      <c r="F2529" s="679" t="s">
        <v>9911</v>
      </c>
      <c r="G2529" s="629" t="s">
        <v>5670</v>
      </c>
      <c r="H2529" s="629" t="s">
        <v>9878</v>
      </c>
      <c r="I2529" s="629" t="s">
        <v>9879</v>
      </c>
      <c r="J2529" s="678" t="s">
        <v>9880</v>
      </c>
    </row>
    <row r="2530" spans="1:10" ht="114.75">
      <c r="A2530" s="628" t="s">
        <v>577</v>
      </c>
      <c r="B2530" s="629"/>
      <c r="C2530" s="629" t="s">
        <v>9919</v>
      </c>
      <c r="D2530" s="629" t="s">
        <v>9916</v>
      </c>
      <c r="E2530" s="651" t="s">
        <v>9920</v>
      </c>
      <c r="F2530" s="679" t="s">
        <v>9921</v>
      </c>
      <c r="G2530" s="629" t="s">
        <v>9922</v>
      </c>
      <c r="H2530" s="629" t="s">
        <v>1266</v>
      </c>
      <c r="I2530" s="629" t="s">
        <v>9923</v>
      </c>
      <c r="J2530" s="678" t="s">
        <v>9924</v>
      </c>
    </row>
    <row r="2531" spans="1:10" ht="114.75">
      <c r="A2531" s="628" t="s">
        <v>577</v>
      </c>
      <c r="B2531" s="629"/>
      <c r="C2531" s="629" t="s">
        <v>9919</v>
      </c>
      <c r="D2531" s="629" t="s">
        <v>9916</v>
      </c>
      <c r="E2531" s="651" t="s">
        <v>2363</v>
      </c>
      <c r="F2531" s="679" t="s">
        <v>9921</v>
      </c>
      <c r="G2531" s="629" t="s">
        <v>9925</v>
      </c>
      <c r="H2531" s="629" t="s">
        <v>1039</v>
      </c>
      <c r="I2531" s="629" t="s">
        <v>2310</v>
      </c>
      <c r="J2531" s="678" t="s">
        <v>9924</v>
      </c>
    </row>
    <row r="2532" spans="1:10" ht="114.75">
      <c r="A2532" s="628" t="s">
        <v>577</v>
      </c>
      <c r="B2532" s="629"/>
      <c r="C2532" s="629" t="s">
        <v>9919</v>
      </c>
      <c r="D2532" s="629" t="s">
        <v>9916</v>
      </c>
      <c r="E2532" s="651" t="s">
        <v>9926</v>
      </c>
      <c r="F2532" s="679" t="s">
        <v>9921</v>
      </c>
      <c r="G2532" s="629" t="s">
        <v>9927</v>
      </c>
      <c r="H2532" s="629" t="s">
        <v>1039</v>
      </c>
      <c r="I2532" s="629" t="s">
        <v>3326</v>
      </c>
      <c r="J2532" s="678" t="s">
        <v>9924</v>
      </c>
    </row>
    <row r="2533" spans="1:10" ht="114.75">
      <c r="A2533" s="628" t="s">
        <v>577</v>
      </c>
      <c r="B2533" s="629"/>
      <c r="C2533" s="629" t="s">
        <v>9919</v>
      </c>
      <c r="D2533" s="629" t="s">
        <v>9916</v>
      </c>
      <c r="E2533" s="651" t="s">
        <v>2375</v>
      </c>
      <c r="F2533" s="679" t="s">
        <v>9921</v>
      </c>
      <c r="G2533" s="629" t="s">
        <v>9928</v>
      </c>
      <c r="H2533" s="629" t="s">
        <v>2135</v>
      </c>
      <c r="I2533" s="629" t="s">
        <v>6672</v>
      </c>
      <c r="J2533" s="678" t="s">
        <v>9924</v>
      </c>
    </row>
    <row r="2534" spans="1:10" ht="114.75">
      <c r="A2534" s="628" t="s">
        <v>577</v>
      </c>
      <c r="B2534" s="629"/>
      <c r="C2534" s="629" t="s">
        <v>9919</v>
      </c>
      <c r="D2534" s="629" t="s">
        <v>9916</v>
      </c>
      <c r="E2534" s="651" t="s">
        <v>9929</v>
      </c>
      <c r="F2534" s="679" t="s">
        <v>9921</v>
      </c>
      <c r="G2534" s="629" t="s">
        <v>8736</v>
      </c>
      <c r="H2534" s="629" t="s">
        <v>2864</v>
      </c>
      <c r="I2534" s="629" t="s">
        <v>1135</v>
      </c>
      <c r="J2534" s="678" t="s">
        <v>9924</v>
      </c>
    </row>
    <row r="2535" spans="1:10" ht="114.75">
      <c r="A2535" s="628" t="s">
        <v>577</v>
      </c>
      <c r="B2535" s="629" t="s">
        <v>9930</v>
      </c>
      <c r="C2535" s="629" t="s">
        <v>9919</v>
      </c>
      <c r="D2535" s="629" t="s">
        <v>9916</v>
      </c>
      <c r="E2535" s="651" t="s">
        <v>2369</v>
      </c>
      <c r="F2535" s="679" t="s">
        <v>9921</v>
      </c>
      <c r="G2535" s="629" t="s">
        <v>9931</v>
      </c>
      <c r="H2535" s="629" t="s">
        <v>9932</v>
      </c>
      <c r="I2535" s="629" t="s">
        <v>9933</v>
      </c>
      <c r="J2535" s="678" t="s">
        <v>9924</v>
      </c>
    </row>
    <row r="2536" spans="1:10" ht="114.75">
      <c r="A2536" s="628" t="s">
        <v>577</v>
      </c>
      <c r="B2536" s="629" t="s">
        <v>9930</v>
      </c>
      <c r="C2536" s="629" t="s">
        <v>9919</v>
      </c>
      <c r="D2536" s="629" t="s">
        <v>9916</v>
      </c>
      <c r="E2536" s="651" t="s">
        <v>2368</v>
      </c>
      <c r="F2536" s="679" t="s">
        <v>9921</v>
      </c>
      <c r="G2536" s="629" t="s">
        <v>9313</v>
      </c>
      <c r="H2536" s="629" t="s">
        <v>9934</v>
      </c>
      <c r="I2536" s="629" t="s">
        <v>9935</v>
      </c>
      <c r="J2536" s="678" t="s">
        <v>9924</v>
      </c>
    </row>
    <row r="2537" spans="1:10" ht="114.75">
      <c r="A2537" s="628" t="s">
        <v>577</v>
      </c>
      <c r="B2537" s="629"/>
      <c r="C2537" s="629" t="s">
        <v>9919</v>
      </c>
      <c r="D2537" s="629" t="s">
        <v>9916</v>
      </c>
      <c r="E2537" s="651" t="s">
        <v>9936</v>
      </c>
      <c r="F2537" s="679" t="s">
        <v>9921</v>
      </c>
      <c r="G2537" s="629" t="s">
        <v>9937</v>
      </c>
      <c r="H2537" s="629" t="s">
        <v>1033</v>
      </c>
      <c r="I2537" s="629" t="s">
        <v>3963</v>
      </c>
      <c r="J2537" s="678" t="s">
        <v>9924</v>
      </c>
    </row>
    <row r="2538" spans="1:10" ht="114.75">
      <c r="A2538" s="628" t="s">
        <v>577</v>
      </c>
      <c r="B2538" s="629"/>
      <c r="C2538" s="629" t="s">
        <v>9919</v>
      </c>
      <c r="D2538" s="629" t="s">
        <v>9916</v>
      </c>
      <c r="E2538" s="651" t="s">
        <v>9938</v>
      </c>
      <c r="F2538" s="679" t="s">
        <v>9921</v>
      </c>
      <c r="G2538" s="629" t="s">
        <v>9939</v>
      </c>
      <c r="H2538" s="629" t="s">
        <v>2682</v>
      </c>
      <c r="I2538" s="629" t="s">
        <v>9940</v>
      </c>
      <c r="J2538" s="678" t="s">
        <v>9924</v>
      </c>
    </row>
    <row r="2539" spans="1:10" ht="114.75">
      <c r="A2539" s="628" t="s">
        <v>577</v>
      </c>
      <c r="B2539" s="629"/>
      <c r="C2539" s="629" t="s">
        <v>9919</v>
      </c>
      <c r="D2539" s="629" t="s">
        <v>9916</v>
      </c>
      <c r="E2539" s="651" t="s">
        <v>5653</v>
      </c>
      <c r="F2539" s="679" t="s">
        <v>9921</v>
      </c>
      <c r="G2539" s="629" t="s">
        <v>9941</v>
      </c>
      <c r="H2539" s="629" t="s">
        <v>2645</v>
      </c>
      <c r="I2539" s="629" t="s">
        <v>1606</v>
      </c>
      <c r="J2539" s="678" t="s">
        <v>9924</v>
      </c>
    </row>
    <row r="2540" spans="1:10" ht="114.75">
      <c r="A2540" s="628" t="s">
        <v>577</v>
      </c>
      <c r="B2540" s="629"/>
      <c r="C2540" s="629" t="s">
        <v>9919</v>
      </c>
      <c r="D2540" s="629" t="s">
        <v>9916</v>
      </c>
      <c r="E2540" s="651" t="s">
        <v>9942</v>
      </c>
      <c r="F2540" s="679" t="s">
        <v>9921</v>
      </c>
      <c r="G2540" s="629" t="s">
        <v>9943</v>
      </c>
      <c r="H2540" s="629" t="s">
        <v>1402</v>
      </c>
      <c r="I2540" s="629" t="s">
        <v>1387</v>
      </c>
      <c r="J2540" s="678" t="s">
        <v>9924</v>
      </c>
    </row>
    <row r="2541" spans="1:10" ht="114.75">
      <c r="A2541" s="628" t="s">
        <v>577</v>
      </c>
      <c r="B2541" s="629"/>
      <c r="C2541" s="629" t="s">
        <v>9919</v>
      </c>
      <c r="D2541" s="629" t="s">
        <v>9916</v>
      </c>
      <c r="E2541" s="651" t="s">
        <v>8494</v>
      </c>
      <c r="F2541" s="679" t="s">
        <v>9921</v>
      </c>
      <c r="G2541" s="629" t="s">
        <v>9944</v>
      </c>
      <c r="H2541" s="629" t="s">
        <v>1033</v>
      </c>
      <c r="I2541" s="629" t="s">
        <v>2837</v>
      </c>
      <c r="J2541" s="678" t="s">
        <v>9924</v>
      </c>
    </row>
    <row r="2542" spans="1:10" ht="114.75">
      <c r="A2542" s="628" t="s">
        <v>577</v>
      </c>
      <c r="B2542" s="629"/>
      <c r="C2542" s="629" t="s">
        <v>9919</v>
      </c>
      <c r="D2542" s="629" t="s">
        <v>9916</v>
      </c>
      <c r="E2542" s="651" t="s">
        <v>5690</v>
      </c>
      <c r="F2542" s="679" t="s">
        <v>9921</v>
      </c>
      <c r="G2542" s="629" t="s">
        <v>9941</v>
      </c>
      <c r="H2542" s="629" t="s">
        <v>2645</v>
      </c>
      <c r="I2542" s="629" t="s">
        <v>1606</v>
      </c>
      <c r="J2542" s="678" t="s">
        <v>9924</v>
      </c>
    </row>
    <row r="2543" spans="1:10" ht="102">
      <c r="A2543" s="628" t="s">
        <v>577</v>
      </c>
      <c r="B2543" s="629"/>
      <c r="C2543" s="629" t="s">
        <v>9919</v>
      </c>
      <c r="D2543" s="629" t="s">
        <v>9916</v>
      </c>
      <c r="E2543" s="651" t="s">
        <v>9945</v>
      </c>
      <c r="F2543" s="679" t="s">
        <v>9946</v>
      </c>
      <c r="G2543" s="629" t="s">
        <v>9947</v>
      </c>
      <c r="H2543" s="629" t="s">
        <v>9948</v>
      </c>
      <c r="I2543" s="629" t="s">
        <v>1211</v>
      </c>
      <c r="J2543" s="678" t="s">
        <v>9924</v>
      </c>
    </row>
    <row r="2544" spans="1:10" ht="102">
      <c r="A2544" s="628" t="s">
        <v>577</v>
      </c>
      <c r="B2544" s="629"/>
      <c r="C2544" s="629" t="s">
        <v>9919</v>
      </c>
      <c r="D2544" s="629" t="s">
        <v>9916</v>
      </c>
      <c r="E2544" s="651" t="s">
        <v>9949</v>
      </c>
      <c r="F2544" s="679" t="s">
        <v>9950</v>
      </c>
      <c r="G2544" s="629" t="s">
        <v>9951</v>
      </c>
      <c r="H2544" s="629" t="s">
        <v>3107</v>
      </c>
      <c r="I2544" s="629" t="s">
        <v>3529</v>
      </c>
      <c r="J2544" s="678" t="s">
        <v>9924</v>
      </c>
    </row>
    <row r="2545" spans="1:10" ht="102">
      <c r="A2545" s="628" t="s">
        <v>577</v>
      </c>
      <c r="B2545" s="629"/>
      <c r="C2545" s="629" t="s">
        <v>9919</v>
      </c>
      <c r="D2545" s="629" t="s">
        <v>9916</v>
      </c>
      <c r="E2545" s="651" t="s">
        <v>9952</v>
      </c>
      <c r="F2545" s="679" t="s">
        <v>9953</v>
      </c>
      <c r="G2545" s="629" t="s">
        <v>9954</v>
      </c>
      <c r="H2545" s="629" t="s">
        <v>1140</v>
      </c>
      <c r="I2545" s="629" t="s">
        <v>9955</v>
      </c>
      <c r="J2545" s="678" t="s">
        <v>9924</v>
      </c>
    </row>
    <row r="2546" spans="1:10" ht="114.75">
      <c r="A2546" s="628" t="s">
        <v>577</v>
      </c>
      <c r="B2546" s="629"/>
      <c r="C2546" s="629" t="s">
        <v>9919</v>
      </c>
      <c r="D2546" s="629" t="s">
        <v>9916</v>
      </c>
      <c r="E2546" s="651" t="s">
        <v>9956</v>
      </c>
      <c r="F2546" s="679" t="s">
        <v>9957</v>
      </c>
      <c r="G2546" s="629" t="s">
        <v>9958</v>
      </c>
      <c r="H2546" s="629" t="s">
        <v>9800</v>
      </c>
      <c r="I2546" s="629" t="s">
        <v>9959</v>
      </c>
      <c r="J2546" s="678" t="s">
        <v>9924</v>
      </c>
    </row>
    <row r="2547" spans="1:10" ht="114.75">
      <c r="A2547" s="628" t="s">
        <v>577</v>
      </c>
      <c r="B2547" s="629"/>
      <c r="C2547" s="629" t="s">
        <v>9919</v>
      </c>
      <c r="D2547" s="629" t="s">
        <v>9916</v>
      </c>
      <c r="E2547" s="651" t="s">
        <v>9960</v>
      </c>
      <c r="F2547" s="679" t="s">
        <v>9961</v>
      </c>
      <c r="G2547" s="629" t="s">
        <v>9962</v>
      </c>
      <c r="H2547" s="629" t="s">
        <v>9963</v>
      </c>
      <c r="I2547" s="629" t="s">
        <v>3421</v>
      </c>
      <c r="J2547" s="678" t="s">
        <v>9924</v>
      </c>
    </row>
    <row r="2548" spans="1:10" ht="114.75">
      <c r="A2548" s="628" t="s">
        <v>577</v>
      </c>
      <c r="B2548" s="629"/>
      <c r="C2548" s="629" t="s">
        <v>9919</v>
      </c>
      <c r="D2548" s="629" t="s">
        <v>9916</v>
      </c>
      <c r="E2548" s="651" t="s">
        <v>9964</v>
      </c>
      <c r="F2548" s="679" t="s">
        <v>9965</v>
      </c>
      <c r="G2548" s="629" t="s">
        <v>9966</v>
      </c>
      <c r="H2548" s="629" t="s">
        <v>2995</v>
      </c>
      <c r="I2548" s="629" t="s">
        <v>9967</v>
      </c>
      <c r="J2548" s="678" t="s">
        <v>9924</v>
      </c>
    </row>
    <row r="2549" spans="1:10" ht="114.75">
      <c r="A2549" s="628" t="s">
        <v>577</v>
      </c>
      <c r="B2549" s="629"/>
      <c r="C2549" s="629" t="s">
        <v>9919</v>
      </c>
      <c r="D2549" s="629" t="s">
        <v>9916</v>
      </c>
      <c r="E2549" s="651" t="s">
        <v>9968</v>
      </c>
      <c r="F2549" s="679" t="s">
        <v>9969</v>
      </c>
      <c r="G2549" s="629" t="s">
        <v>9970</v>
      </c>
      <c r="H2549" s="629" t="s">
        <v>2042</v>
      </c>
      <c r="I2549" s="629" t="s">
        <v>9971</v>
      </c>
      <c r="J2549" s="678" t="s">
        <v>9924</v>
      </c>
    </row>
    <row r="2550" spans="1:10" ht="114.75">
      <c r="A2550" s="628" t="s">
        <v>577</v>
      </c>
      <c r="B2550" s="629"/>
      <c r="C2550" s="629" t="s">
        <v>9919</v>
      </c>
      <c r="D2550" s="629" t="s">
        <v>9916</v>
      </c>
      <c r="E2550" s="651" t="s">
        <v>9972</v>
      </c>
      <c r="F2550" s="679" t="s">
        <v>9973</v>
      </c>
      <c r="G2550" s="629" t="s">
        <v>6878</v>
      </c>
      <c r="H2550" s="629" t="s">
        <v>8480</v>
      </c>
      <c r="I2550" s="629" t="s">
        <v>9974</v>
      </c>
      <c r="J2550" s="678" t="s">
        <v>9924</v>
      </c>
    </row>
    <row r="2551" spans="1:10" ht="114.75">
      <c r="A2551" s="628" t="s">
        <v>577</v>
      </c>
      <c r="B2551" s="629"/>
      <c r="C2551" s="629" t="s">
        <v>9919</v>
      </c>
      <c r="D2551" s="629" t="s">
        <v>9916</v>
      </c>
      <c r="E2551" s="651" t="s">
        <v>9975</v>
      </c>
      <c r="F2551" s="679" t="s">
        <v>9976</v>
      </c>
      <c r="G2551" s="629" t="s">
        <v>9977</v>
      </c>
      <c r="H2551" s="629" t="s">
        <v>1883</v>
      </c>
      <c r="I2551" s="629" t="s">
        <v>1279</v>
      </c>
      <c r="J2551" s="678" t="s">
        <v>9924</v>
      </c>
    </row>
    <row r="2552" spans="1:10" ht="114.75">
      <c r="A2552" s="628" t="s">
        <v>577</v>
      </c>
      <c r="B2552" s="629"/>
      <c r="C2552" s="629" t="s">
        <v>9919</v>
      </c>
      <c r="D2552" s="629" t="s">
        <v>9916</v>
      </c>
      <c r="E2552" s="651" t="s">
        <v>9978</v>
      </c>
      <c r="F2552" s="679" t="s">
        <v>9979</v>
      </c>
      <c r="G2552" s="629" t="s">
        <v>9980</v>
      </c>
      <c r="H2552" s="629" t="s">
        <v>1086</v>
      </c>
      <c r="I2552" s="629" t="s">
        <v>1135</v>
      </c>
      <c r="J2552" s="678" t="s">
        <v>9924</v>
      </c>
    </row>
    <row r="2553" spans="1:10" ht="114.75">
      <c r="A2553" s="628" t="s">
        <v>577</v>
      </c>
      <c r="B2553" s="629"/>
      <c r="C2553" s="629" t="s">
        <v>9919</v>
      </c>
      <c r="D2553" s="629" t="s">
        <v>9916</v>
      </c>
      <c r="E2553" s="651" t="s">
        <v>9981</v>
      </c>
      <c r="F2553" s="679" t="s">
        <v>9982</v>
      </c>
      <c r="G2553" s="629" t="s">
        <v>9983</v>
      </c>
      <c r="H2553" s="629" t="s">
        <v>2463</v>
      </c>
      <c r="I2553" s="629" t="s">
        <v>1387</v>
      </c>
      <c r="J2553" s="678" t="s">
        <v>9924</v>
      </c>
    </row>
    <row r="2554" spans="1:10" ht="114.75">
      <c r="A2554" s="628" t="s">
        <v>577</v>
      </c>
      <c r="B2554" s="629"/>
      <c r="C2554" s="629" t="s">
        <v>9919</v>
      </c>
      <c r="D2554" s="629" t="s">
        <v>9916</v>
      </c>
      <c r="E2554" s="651" t="s">
        <v>9984</v>
      </c>
      <c r="F2554" s="679" t="s">
        <v>9985</v>
      </c>
      <c r="G2554" s="629" t="s">
        <v>9986</v>
      </c>
      <c r="H2554" s="629" t="s">
        <v>9987</v>
      </c>
      <c r="I2554" s="629" t="s">
        <v>9988</v>
      </c>
      <c r="J2554" s="678" t="s">
        <v>9924</v>
      </c>
    </row>
    <row r="2555" spans="1:10" ht="114.75">
      <c r="A2555" s="628" t="s">
        <v>577</v>
      </c>
      <c r="B2555" s="629"/>
      <c r="C2555" s="629" t="s">
        <v>9919</v>
      </c>
      <c r="D2555" s="629" t="s">
        <v>9916</v>
      </c>
      <c r="E2555" s="651" t="s">
        <v>9989</v>
      </c>
      <c r="F2555" s="679" t="s">
        <v>9990</v>
      </c>
      <c r="G2555" s="629" t="s">
        <v>8610</v>
      </c>
      <c r="H2555" s="629" t="s">
        <v>1883</v>
      </c>
      <c r="I2555" s="629" t="s">
        <v>1135</v>
      </c>
      <c r="J2555" s="678" t="s">
        <v>9924</v>
      </c>
    </row>
    <row r="2556" spans="1:10" ht="114.75">
      <c r="A2556" s="628" t="s">
        <v>577</v>
      </c>
      <c r="B2556" s="629"/>
      <c r="C2556" s="629" t="s">
        <v>9919</v>
      </c>
      <c r="D2556" s="629" t="s">
        <v>9916</v>
      </c>
      <c r="E2556" s="651" t="s">
        <v>9991</v>
      </c>
      <c r="F2556" s="679" t="s">
        <v>9992</v>
      </c>
      <c r="G2556" s="629" t="s">
        <v>9993</v>
      </c>
      <c r="H2556" s="629" t="s">
        <v>1411</v>
      </c>
      <c r="I2556" s="629" t="s">
        <v>5646</v>
      </c>
      <c r="J2556" s="678" t="s">
        <v>9924</v>
      </c>
    </row>
    <row r="2557" spans="1:10" ht="114.75">
      <c r="A2557" s="628" t="s">
        <v>577</v>
      </c>
      <c r="B2557" s="629"/>
      <c r="C2557" s="629" t="s">
        <v>9919</v>
      </c>
      <c r="D2557" s="629" t="s">
        <v>9916</v>
      </c>
      <c r="E2557" s="651" t="s">
        <v>9994</v>
      </c>
      <c r="F2557" s="679" t="s">
        <v>9995</v>
      </c>
      <c r="G2557" s="629" t="s">
        <v>9996</v>
      </c>
      <c r="H2557" s="629" t="s">
        <v>2586</v>
      </c>
      <c r="I2557" s="629" t="s">
        <v>9940</v>
      </c>
      <c r="J2557" s="678" t="s">
        <v>9924</v>
      </c>
    </row>
    <row r="2558" spans="1:10" ht="114.75">
      <c r="A2558" s="628" t="s">
        <v>577</v>
      </c>
      <c r="B2558" s="629"/>
      <c r="C2558" s="629" t="s">
        <v>9919</v>
      </c>
      <c r="D2558" s="629" t="s">
        <v>9916</v>
      </c>
      <c r="E2558" s="651" t="s">
        <v>9997</v>
      </c>
      <c r="F2558" s="679" t="s">
        <v>9998</v>
      </c>
      <c r="G2558" s="629" t="s">
        <v>9999</v>
      </c>
      <c r="H2558" s="629" t="s">
        <v>1033</v>
      </c>
      <c r="I2558" s="629" t="s">
        <v>2038</v>
      </c>
      <c r="J2558" s="678" t="s">
        <v>9924</v>
      </c>
    </row>
    <row r="2559" spans="1:10" ht="102">
      <c r="A2559" s="628" t="s">
        <v>577</v>
      </c>
      <c r="B2559" s="629"/>
      <c r="C2559" s="629" t="s">
        <v>9919</v>
      </c>
      <c r="D2559" s="629" t="s">
        <v>9916</v>
      </c>
      <c r="E2559" s="651" t="s">
        <v>10000</v>
      </c>
      <c r="F2559" s="679" t="s">
        <v>10001</v>
      </c>
      <c r="G2559" s="629" t="s">
        <v>10002</v>
      </c>
      <c r="H2559" s="629" t="s">
        <v>1889</v>
      </c>
      <c r="I2559" s="629" t="s">
        <v>10003</v>
      </c>
      <c r="J2559" s="678" t="s">
        <v>9924</v>
      </c>
    </row>
    <row r="2560" spans="1:10" ht="114.75">
      <c r="A2560" s="628" t="s">
        <v>577</v>
      </c>
      <c r="B2560" s="629"/>
      <c r="C2560" s="629" t="s">
        <v>9919</v>
      </c>
      <c r="D2560" s="629" t="s">
        <v>9916</v>
      </c>
      <c r="E2560" s="651" t="s">
        <v>10004</v>
      </c>
      <c r="F2560" s="679" t="s">
        <v>10005</v>
      </c>
      <c r="G2560" s="629" t="s">
        <v>10006</v>
      </c>
      <c r="H2560" s="629" t="s">
        <v>1363</v>
      </c>
      <c r="I2560" s="629" t="s">
        <v>1279</v>
      </c>
      <c r="J2560" s="678" t="s">
        <v>9924</v>
      </c>
    </row>
    <row r="2561" spans="1:10" ht="127.5">
      <c r="A2561" s="628" t="s">
        <v>577</v>
      </c>
      <c r="B2561" s="629"/>
      <c r="C2561" s="629" t="s">
        <v>9919</v>
      </c>
      <c r="D2561" s="629" t="s">
        <v>9916</v>
      </c>
      <c r="E2561" s="651" t="s">
        <v>10007</v>
      </c>
      <c r="F2561" s="679" t="s">
        <v>10008</v>
      </c>
      <c r="G2561" s="629" t="s">
        <v>10009</v>
      </c>
      <c r="H2561" s="629" t="s">
        <v>10010</v>
      </c>
      <c r="I2561" s="629" t="s">
        <v>3111</v>
      </c>
      <c r="J2561" s="678" t="s">
        <v>9924</v>
      </c>
    </row>
    <row r="2562" spans="1:10" ht="89.25">
      <c r="A2562" s="628" t="s">
        <v>577</v>
      </c>
      <c r="B2562" s="629"/>
      <c r="C2562" s="629" t="s">
        <v>9919</v>
      </c>
      <c r="D2562" s="629" t="s">
        <v>9916</v>
      </c>
      <c r="E2562" s="651" t="s">
        <v>10011</v>
      </c>
      <c r="F2562" s="679" t="s">
        <v>10012</v>
      </c>
      <c r="G2562" s="629" t="s">
        <v>1184</v>
      </c>
      <c r="H2562" s="629" t="s">
        <v>1963</v>
      </c>
      <c r="I2562" s="629" t="s">
        <v>10013</v>
      </c>
      <c r="J2562" s="678" t="s">
        <v>9924</v>
      </c>
    </row>
    <row r="2563" spans="1:10" ht="114.75">
      <c r="A2563" s="628" t="s">
        <v>577</v>
      </c>
      <c r="B2563" s="629"/>
      <c r="C2563" s="629" t="s">
        <v>9919</v>
      </c>
      <c r="D2563" s="629" t="s">
        <v>9916</v>
      </c>
      <c r="E2563" s="651" t="s">
        <v>10014</v>
      </c>
      <c r="F2563" s="679" t="s">
        <v>10015</v>
      </c>
      <c r="G2563" s="629" t="s">
        <v>1184</v>
      </c>
      <c r="H2563" s="629" t="s">
        <v>1963</v>
      </c>
      <c r="I2563" s="629" t="s">
        <v>10013</v>
      </c>
      <c r="J2563" s="678" t="s">
        <v>9924</v>
      </c>
    </row>
    <row r="2564" spans="1:10" ht="114.75">
      <c r="A2564" s="628" t="s">
        <v>577</v>
      </c>
      <c r="B2564" s="629"/>
      <c r="C2564" s="629" t="s">
        <v>9919</v>
      </c>
      <c r="D2564" s="629" t="s">
        <v>9916</v>
      </c>
      <c r="E2564" s="651" t="s">
        <v>10016</v>
      </c>
      <c r="F2564" s="679" t="s">
        <v>10017</v>
      </c>
      <c r="G2564" s="629" t="s">
        <v>10018</v>
      </c>
      <c r="H2564" s="629" t="s">
        <v>2135</v>
      </c>
      <c r="I2564" s="629" t="s">
        <v>10019</v>
      </c>
      <c r="J2564" s="678" t="s">
        <v>9924</v>
      </c>
    </row>
    <row r="2565" spans="1:10" ht="114.75">
      <c r="A2565" s="628" t="s">
        <v>577</v>
      </c>
      <c r="B2565" s="629"/>
      <c r="C2565" s="629" t="s">
        <v>9919</v>
      </c>
      <c r="D2565" s="629" t="s">
        <v>9916</v>
      </c>
      <c r="E2565" s="651" t="s">
        <v>10020</v>
      </c>
      <c r="F2565" s="679" t="s">
        <v>10021</v>
      </c>
      <c r="G2565" s="629" t="s">
        <v>10018</v>
      </c>
      <c r="H2565" s="629" t="s">
        <v>2135</v>
      </c>
      <c r="I2565" s="629" t="s">
        <v>10019</v>
      </c>
      <c r="J2565" s="678" t="s">
        <v>9924</v>
      </c>
    </row>
    <row r="2566" spans="1:10" ht="114.75">
      <c r="A2566" s="628" t="s">
        <v>577</v>
      </c>
      <c r="B2566" s="629"/>
      <c r="C2566" s="629" t="s">
        <v>9919</v>
      </c>
      <c r="D2566" s="629" t="s">
        <v>9916</v>
      </c>
      <c r="E2566" s="651" t="s">
        <v>10022</v>
      </c>
      <c r="F2566" s="679" t="s">
        <v>10023</v>
      </c>
      <c r="G2566" s="629" t="s">
        <v>10024</v>
      </c>
      <c r="H2566" s="629" t="s">
        <v>3614</v>
      </c>
      <c r="I2566" s="629" t="s">
        <v>7434</v>
      </c>
      <c r="J2566" s="678" t="s">
        <v>9924</v>
      </c>
    </row>
    <row r="2567" spans="1:10" ht="89.25">
      <c r="A2567" s="628" t="s">
        <v>577</v>
      </c>
      <c r="B2567" s="629"/>
      <c r="C2567" s="629" t="s">
        <v>9919</v>
      </c>
      <c r="D2567" s="629" t="s">
        <v>9916</v>
      </c>
      <c r="E2567" s="651" t="s">
        <v>10025</v>
      </c>
      <c r="F2567" s="679" t="s">
        <v>10026</v>
      </c>
      <c r="G2567" s="629" t="s">
        <v>10027</v>
      </c>
      <c r="H2567" s="629" t="s">
        <v>1355</v>
      </c>
      <c r="I2567" s="629" t="s">
        <v>1333</v>
      </c>
      <c r="J2567" s="678" t="s">
        <v>9924</v>
      </c>
    </row>
    <row r="2568" spans="1:10" ht="89.25">
      <c r="A2568" s="628" t="s">
        <v>577</v>
      </c>
      <c r="B2568" s="629"/>
      <c r="C2568" s="629" t="s">
        <v>9919</v>
      </c>
      <c r="D2568" s="629" t="s">
        <v>9916</v>
      </c>
      <c r="E2568" s="651" t="s">
        <v>10028</v>
      </c>
      <c r="F2568" s="679" t="s">
        <v>10029</v>
      </c>
      <c r="G2568" s="629" t="s">
        <v>2088</v>
      </c>
      <c r="H2568" s="629" t="s">
        <v>5638</v>
      </c>
      <c r="I2568" s="629" t="s">
        <v>6650</v>
      </c>
      <c r="J2568" s="678" t="s">
        <v>9924</v>
      </c>
    </row>
    <row r="2569" spans="1:10" ht="102">
      <c r="A2569" s="628" t="s">
        <v>577</v>
      </c>
      <c r="B2569" s="629"/>
      <c r="C2569" s="629" t="s">
        <v>9919</v>
      </c>
      <c r="D2569" s="629" t="s">
        <v>9916</v>
      </c>
      <c r="E2569" s="651" t="s">
        <v>10030</v>
      </c>
      <c r="F2569" s="679" t="s">
        <v>10031</v>
      </c>
      <c r="G2569" s="629" t="s">
        <v>6923</v>
      </c>
      <c r="H2569" s="629" t="s">
        <v>1953</v>
      </c>
      <c r="I2569" s="629" t="s">
        <v>1964</v>
      </c>
      <c r="J2569" s="678" t="s">
        <v>9924</v>
      </c>
    </row>
    <row r="2570" spans="1:10" ht="89.25">
      <c r="A2570" s="628" t="s">
        <v>577</v>
      </c>
      <c r="B2570" s="629"/>
      <c r="C2570" s="629" t="s">
        <v>9919</v>
      </c>
      <c r="D2570" s="629" t="s">
        <v>9916</v>
      </c>
      <c r="E2570" s="651" t="s">
        <v>10032</v>
      </c>
      <c r="F2570" s="679" t="s">
        <v>10033</v>
      </c>
      <c r="G2570" s="629" t="s">
        <v>8548</v>
      </c>
      <c r="H2570" s="629" t="s">
        <v>1402</v>
      </c>
      <c r="I2570" s="629" t="s">
        <v>10034</v>
      </c>
      <c r="J2570" s="678" t="s">
        <v>9924</v>
      </c>
    </row>
    <row r="2571" spans="1:10" ht="114.75">
      <c r="A2571" s="628" t="s">
        <v>577</v>
      </c>
      <c r="B2571" s="629"/>
      <c r="C2571" s="629" t="s">
        <v>9919</v>
      </c>
      <c r="D2571" s="629" t="s">
        <v>9916</v>
      </c>
      <c r="E2571" s="651" t="s">
        <v>10035</v>
      </c>
      <c r="F2571" s="679" t="s">
        <v>10036</v>
      </c>
      <c r="G2571" s="629" t="s">
        <v>10037</v>
      </c>
      <c r="H2571" s="629" t="s">
        <v>2864</v>
      </c>
      <c r="I2571" s="629" t="s">
        <v>2038</v>
      </c>
      <c r="J2571" s="678" t="s">
        <v>9924</v>
      </c>
    </row>
    <row r="2572" spans="1:10" ht="102">
      <c r="A2572" s="628" t="s">
        <v>577</v>
      </c>
      <c r="B2572" s="629"/>
      <c r="C2572" s="629" t="s">
        <v>9919</v>
      </c>
      <c r="D2572" s="629" t="s">
        <v>9916</v>
      </c>
      <c r="E2572" s="651" t="s">
        <v>10038</v>
      </c>
      <c r="F2572" s="679" t="s">
        <v>10039</v>
      </c>
      <c r="G2572" s="629" t="s">
        <v>10040</v>
      </c>
      <c r="H2572" s="629" t="s">
        <v>1024</v>
      </c>
      <c r="I2572" s="629" t="s">
        <v>2001</v>
      </c>
      <c r="J2572" s="678" t="s">
        <v>9924</v>
      </c>
    </row>
    <row r="2573" spans="1:10" ht="114.75">
      <c r="A2573" s="628" t="s">
        <v>577</v>
      </c>
      <c r="B2573" s="629"/>
      <c r="C2573" s="629" t="s">
        <v>9919</v>
      </c>
      <c r="D2573" s="629" t="s">
        <v>9916</v>
      </c>
      <c r="E2573" s="651" t="s">
        <v>10041</v>
      </c>
      <c r="F2573" s="679" t="s">
        <v>10042</v>
      </c>
      <c r="G2573" s="629" t="s">
        <v>2994</v>
      </c>
      <c r="H2573" s="629" t="s">
        <v>1398</v>
      </c>
      <c r="I2573" s="629" t="s">
        <v>6940</v>
      </c>
      <c r="J2573" s="678" t="s">
        <v>9924</v>
      </c>
    </row>
    <row r="2574" spans="1:10" ht="102">
      <c r="A2574" s="628" t="s">
        <v>577</v>
      </c>
      <c r="B2574" s="629"/>
      <c r="C2574" s="629" t="s">
        <v>9919</v>
      </c>
      <c r="D2574" s="629" t="s">
        <v>9916</v>
      </c>
      <c r="E2574" s="651" t="s">
        <v>10043</v>
      </c>
      <c r="F2574" s="679" t="s">
        <v>10044</v>
      </c>
      <c r="G2574" s="629" t="s">
        <v>8216</v>
      </c>
      <c r="H2574" s="629" t="s">
        <v>3397</v>
      </c>
      <c r="I2574" s="629" t="s">
        <v>1819</v>
      </c>
      <c r="J2574" s="678" t="s">
        <v>9924</v>
      </c>
    </row>
    <row r="2575" spans="1:10" ht="114.75">
      <c r="A2575" s="628" t="s">
        <v>577</v>
      </c>
      <c r="B2575" s="629"/>
      <c r="C2575" s="629" t="s">
        <v>9919</v>
      </c>
      <c r="D2575" s="629" t="s">
        <v>9916</v>
      </c>
      <c r="E2575" s="651" t="s">
        <v>10045</v>
      </c>
      <c r="F2575" s="679" t="s">
        <v>10046</v>
      </c>
      <c r="G2575" s="629" t="s">
        <v>10047</v>
      </c>
      <c r="H2575" s="629" t="s">
        <v>1039</v>
      </c>
      <c r="I2575" s="629" t="s">
        <v>10048</v>
      </c>
      <c r="J2575" s="678" t="s">
        <v>9924</v>
      </c>
    </row>
    <row r="2576" spans="1:10" ht="114.75">
      <c r="A2576" s="628" t="s">
        <v>577</v>
      </c>
      <c r="B2576" s="629"/>
      <c r="C2576" s="629" t="s">
        <v>9919</v>
      </c>
      <c r="D2576" s="629" t="s">
        <v>9916</v>
      </c>
      <c r="E2576" s="651" t="s">
        <v>10049</v>
      </c>
      <c r="F2576" s="679" t="s">
        <v>10050</v>
      </c>
      <c r="G2576" s="629" t="s">
        <v>9398</v>
      </c>
      <c r="H2576" s="629" t="s">
        <v>9800</v>
      </c>
      <c r="I2576" s="629" t="s">
        <v>10051</v>
      </c>
      <c r="J2576" s="678" t="s">
        <v>9924</v>
      </c>
    </row>
    <row r="2577" spans="1:10" ht="114.75">
      <c r="A2577" s="628" t="s">
        <v>577</v>
      </c>
      <c r="B2577" s="629"/>
      <c r="C2577" s="629" t="s">
        <v>9919</v>
      </c>
      <c r="D2577" s="629" t="s">
        <v>9916</v>
      </c>
      <c r="E2577" s="651" t="s">
        <v>10052</v>
      </c>
      <c r="F2577" s="679" t="s">
        <v>10053</v>
      </c>
      <c r="G2577" s="629" t="s">
        <v>10054</v>
      </c>
      <c r="H2577" s="629" t="s">
        <v>1033</v>
      </c>
      <c r="I2577" s="629" t="s">
        <v>2067</v>
      </c>
      <c r="J2577" s="678" t="s">
        <v>9924</v>
      </c>
    </row>
    <row r="2578" spans="1:10" ht="114.75">
      <c r="A2578" s="628" t="s">
        <v>577</v>
      </c>
      <c r="B2578" s="629"/>
      <c r="C2578" s="629" t="s">
        <v>9919</v>
      </c>
      <c r="D2578" s="629" t="s">
        <v>9916</v>
      </c>
      <c r="E2578" s="651" t="s">
        <v>10055</v>
      </c>
      <c r="F2578" s="679" t="s">
        <v>10056</v>
      </c>
      <c r="G2578" s="629" t="s">
        <v>9947</v>
      </c>
      <c r="H2578" s="629" t="s">
        <v>10057</v>
      </c>
      <c r="I2578" s="629" t="s">
        <v>10058</v>
      </c>
      <c r="J2578" s="678" t="s">
        <v>9924</v>
      </c>
    </row>
    <row r="2579" spans="1:10" ht="114.75">
      <c r="A2579" s="628" t="s">
        <v>577</v>
      </c>
      <c r="B2579" s="629"/>
      <c r="C2579" s="629" t="s">
        <v>9919</v>
      </c>
      <c r="D2579" s="629" t="s">
        <v>9916</v>
      </c>
      <c r="E2579" s="651" t="s">
        <v>10059</v>
      </c>
      <c r="F2579" s="679" t="s">
        <v>10060</v>
      </c>
      <c r="G2579" s="629" t="s">
        <v>10061</v>
      </c>
      <c r="H2579" s="629" t="s">
        <v>1559</v>
      </c>
      <c r="I2579" s="629" t="s">
        <v>10062</v>
      </c>
      <c r="J2579" s="678" t="s">
        <v>9924</v>
      </c>
    </row>
    <row r="2580" spans="1:10" ht="114.75">
      <c r="A2580" s="628" t="s">
        <v>577</v>
      </c>
      <c r="B2580" s="629"/>
      <c r="C2580" s="629" t="s">
        <v>9919</v>
      </c>
      <c r="D2580" s="629" t="s">
        <v>9916</v>
      </c>
      <c r="E2580" s="651" t="s">
        <v>10063</v>
      </c>
      <c r="F2580" s="679" t="s">
        <v>10064</v>
      </c>
      <c r="G2580" s="629" t="s">
        <v>10065</v>
      </c>
      <c r="H2580" s="629" t="s">
        <v>6895</v>
      </c>
      <c r="I2580" s="629" t="s">
        <v>10066</v>
      </c>
      <c r="J2580" s="678" t="s">
        <v>9924</v>
      </c>
    </row>
    <row r="2581" spans="1:10" ht="114.75">
      <c r="A2581" s="628" t="s">
        <v>577</v>
      </c>
      <c r="B2581" s="629"/>
      <c r="C2581" s="629" t="s">
        <v>9919</v>
      </c>
      <c r="D2581" s="629" t="s">
        <v>9916</v>
      </c>
      <c r="E2581" s="651" t="s">
        <v>10067</v>
      </c>
      <c r="F2581" s="679" t="s">
        <v>10068</v>
      </c>
      <c r="G2581" s="629" t="s">
        <v>10069</v>
      </c>
      <c r="H2581" s="629" t="s">
        <v>10070</v>
      </c>
      <c r="I2581" s="629" t="s">
        <v>10071</v>
      </c>
      <c r="J2581" s="678" t="s">
        <v>9924</v>
      </c>
    </row>
    <row r="2582" spans="1:10" ht="114.75">
      <c r="A2582" s="628" t="s">
        <v>577</v>
      </c>
      <c r="B2582" s="629"/>
      <c r="C2582" s="629" t="s">
        <v>9919</v>
      </c>
      <c r="D2582" s="629" t="s">
        <v>9916</v>
      </c>
      <c r="E2582" s="651" t="s">
        <v>10072</v>
      </c>
      <c r="F2582" s="679" t="s">
        <v>10073</v>
      </c>
      <c r="G2582" s="629" t="s">
        <v>6921</v>
      </c>
      <c r="H2582" s="629" t="s">
        <v>1559</v>
      </c>
      <c r="I2582" s="629" t="s">
        <v>10074</v>
      </c>
      <c r="J2582" s="678" t="s">
        <v>9924</v>
      </c>
    </row>
    <row r="2583" spans="1:10" ht="102">
      <c r="A2583" s="628" t="s">
        <v>577</v>
      </c>
      <c r="B2583" s="629"/>
      <c r="C2583" s="629" t="s">
        <v>9919</v>
      </c>
      <c r="D2583" s="629" t="s">
        <v>9916</v>
      </c>
      <c r="E2583" s="651" t="s">
        <v>10075</v>
      </c>
      <c r="F2583" s="679" t="s">
        <v>10076</v>
      </c>
      <c r="G2583" s="629" t="s">
        <v>8610</v>
      </c>
      <c r="H2583" s="629" t="s">
        <v>2864</v>
      </c>
      <c r="I2583" s="629" t="s">
        <v>1051</v>
      </c>
      <c r="J2583" s="678" t="s">
        <v>9924</v>
      </c>
    </row>
    <row r="2584" spans="1:10" ht="114.75">
      <c r="A2584" s="628" t="s">
        <v>577</v>
      </c>
      <c r="B2584" s="629"/>
      <c r="C2584" s="629" t="s">
        <v>9919</v>
      </c>
      <c r="D2584" s="629" t="s">
        <v>9916</v>
      </c>
      <c r="E2584" s="651" t="s">
        <v>10077</v>
      </c>
      <c r="F2584" s="679" t="s">
        <v>10078</v>
      </c>
      <c r="G2584" s="629" t="s">
        <v>10079</v>
      </c>
      <c r="H2584" s="629" t="s">
        <v>1161</v>
      </c>
      <c r="I2584" s="629" t="s">
        <v>10080</v>
      </c>
      <c r="J2584" s="678" t="s">
        <v>9924</v>
      </c>
    </row>
    <row r="2585" spans="1:10" ht="114.75">
      <c r="A2585" s="628" t="s">
        <v>577</v>
      </c>
      <c r="B2585" s="629"/>
      <c r="C2585" s="629" t="s">
        <v>9919</v>
      </c>
      <c r="D2585" s="629" t="s">
        <v>9916</v>
      </c>
      <c r="E2585" s="651" t="s">
        <v>10081</v>
      </c>
      <c r="F2585" s="679" t="s">
        <v>10082</v>
      </c>
      <c r="G2585" s="629" t="s">
        <v>2121</v>
      </c>
      <c r="H2585" s="629" t="s">
        <v>6566</v>
      </c>
      <c r="I2585" s="629" t="s">
        <v>2901</v>
      </c>
      <c r="J2585" s="678" t="s">
        <v>9924</v>
      </c>
    </row>
    <row r="2586" spans="1:10" ht="114.75">
      <c r="A2586" s="628" t="s">
        <v>577</v>
      </c>
      <c r="B2586" s="629"/>
      <c r="C2586" s="629" t="s">
        <v>9919</v>
      </c>
      <c r="D2586" s="629" t="s">
        <v>9916</v>
      </c>
      <c r="E2586" s="651" t="s">
        <v>10045</v>
      </c>
      <c r="F2586" s="679" t="s">
        <v>10083</v>
      </c>
      <c r="G2586" s="629" t="s">
        <v>3975</v>
      </c>
      <c r="H2586" s="629" t="s">
        <v>5638</v>
      </c>
      <c r="I2586" s="629" t="s">
        <v>1895</v>
      </c>
      <c r="J2586" s="678" t="s">
        <v>9924</v>
      </c>
    </row>
    <row r="2587" spans="1:10" ht="114.75">
      <c r="A2587" s="628" t="s">
        <v>577</v>
      </c>
      <c r="B2587" s="629"/>
      <c r="C2587" s="629" t="s">
        <v>9919</v>
      </c>
      <c r="D2587" s="629" t="s">
        <v>9916</v>
      </c>
      <c r="E2587" s="651" t="s">
        <v>10084</v>
      </c>
      <c r="F2587" s="679" t="s">
        <v>10085</v>
      </c>
      <c r="G2587" s="629" t="s">
        <v>8548</v>
      </c>
      <c r="H2587" s="629" t="s">
        <v>1402</v>
      </c>
      <c r="I2587" s="629" t="s">
        <v>10034</v>
      </c>
      <c r="J2587" s="678" t="s">
        <v>9924</v>
      </c>
    </row>
    <row r="2588" spans="1:10" ht="60">
      <c r="A2588" s="628">
        <v>22710</v>
      </c>
      <c r="B2588" s="629">
        <v>22133</v>
      </c>
      <c r="C2588" s="629" t="s">
        <v>10086</v>
      </c>
      <c r="D2588" s="629" t="s">
        <v>10087</v>
      </c>
      <c r="E2588" s="651" t="s">
        <v>937</v>
      </c>
      <c r="F2588" s="679" t="s">
        <v>10088</v>
      </c>
      <c r="G2588" s="629" t="s">
        <v>10089</v>
      </c>
      <c r="H2588" s="629" t="s">
        <v>3863</v>
      </c>
      <c r="I2588" s="629" t="s">
        <v>10090</v>
      </c>
      <c r="J2588" s="678" t="s">
        <v>10091</v>
      </c>
    </row>
    <row r="2589" spans="1:10" ht="38.25">
      <c r="A2589" s="628">
        <v>22710</v>
      </c>
      <c r="B2589" s="629">
        <v>22107</v>
      </c>
      <c r="C2589" s="629" t="s">
        <v>10092</v>
      </c>
      <c r="D2589" s="629" t="s">
        <v>8466</v>
      </c>
      <c r="E2589" s="651" t="s">
        <v>937</v>
      </c>
      <c r="F2589" s="679" t="s">
        <v>10093</v>
      </c>
      <c r="G2589" s="629" t="s">
        <v>10089</v>
      </c>
      <c r="H2589" s="629" t="s">
        <v>3863</v>
      </c>
      <c r="I2589" s="629" t="s">
        <v>10090</v>
      </c>
      <c r="J2589" s="678" t="s">
        <v>10091</v>
      </c>
    </row>
    <row r="2590" spans="1:10" ht="84">
      <c r="A2590" s="628" t="s">
        <v>7407</v>
      </c>
      <c r="B2590" s="629">
        <v>14043</v>
      </c>
      <c r="C2590" s="629" t="s">
        <v>10148</v>
      </c>
      <c r="D2590" s="629" t="s">
        <v>9915</v>
      </c>
      <c r="E2590" s="651" t="s">
        <v>917</v>
      </c>
      <c r="F2590" s="679" t="s">
        <v>10149</v>
      </c>
      <c r="G2590" s="629" t="s">
        <v>10150</v>
      </c>
      <c r="H2590" s="629" t="s">
        <v>3036</v>
      </c>
      <c r="I2590" s="629" t="s">
        <v>10151</v>
      </c>
      <c r="J2590" s="678">
        <v>89374735087</v>
      </c>
    </row>
    <row r="2591" spans="1:10" ht="84">
      <c r="A2591" s="628" t="s">
        <v>7407</v>
      </c>
      <c r="B2591" s="629">
        <v>14010</v>
      </c>
      <c r="C2591" s="629" t="s">
        <v>10148</v>
      </c>
      <c r="D2591" s="629" t="s">
        <v>9915</v>
      </c>
      <c r="E2591" s="651" t="s">
        <v>937</v>
      </c>
      <c r="F2591" s="679" t="s">
        <v>10149</v>
      </c>
      <c r="G2591" s="629" t="s">
        <v>10152</v>
      </c>
      <c r="H2591" s="629" t="s">
        <v>1809</v>
      </c>
      <c r="I2591" s="629" t="s">
        <v>10153</v>
      </c>
      <c r="J2591" s="678">
        <v>89603969000</v>
      </c>
    </row>
    <row r="2592" spans="1:10" ht="84">
      <c r="A2592" s="628" t="s">
        <v>7407</v>
      </c>
      <c r="B2592" s="629">
        <v>14012</v>
      </c>
      <c r="C2592" s="629" t="s">
        <v>10148</v>
      </c>
      <c r="D2592" s="629" t="s">
        <v>9915</v>
      </c>
      <c r="E2592" s="651" t="s">
        <v>1067</v>
      </c>
      <c r="F2592" s="679" t="s">
        <v>10149</v>
      </c>
      <c r="G2592" s="629" t="s">
        <v>2780</v>
      </c>
      <c r="H2592" s="629" t="s">
        <v>1676</v>
      </c>
      <c r="I2592" s="629" t="s">
        <v>1279</v>
      </c>
      <c r="J2592" s="678">
        <v>9053511260</v>
      </c>
    </row>
    <row r="2593" spans="1:10" ht="84">
      <c r="A2593" s="628" t="s">
        <v>7407</v>
      </c>
      <c r="B2593" s="629">
        <v>14027</v>
      </c>
      <c r="C2593" s="629" t="s">
        <v>10148</v>
      </c>
      <c r="D2593" s="629"/>
      <c r="E2593" s="651" t="s">
        <v>2375</v>
      </c>
      <c r="F2593" s="679" t="s">
        <v>10149</v>
      </c>
      <c r="G2593" s="629" t="s">
        <v>10154</v>
      </c>
      <c r="H2593" s="629" t="s">
        <v>1293</v>
      </c>
      <c r="I2593" s="629" t="s">
        <v>3167</v>
      </c>
      <c r="J2593" s="678" t="s">
        <v>10155</v>
      </c>
    </row>
    <row r="2594" spans="1:10" ht="84">
      <c r="A2594" s="628" t="s">
        <v>7407</v>
      </c>
      <c r="B2594" s="629">
        <v>14053</v>
      </c>
      <c r="C2594" s="629" t="s">
        <v>10148</v>
      </c>
      <c r="D2594" s="629"/>
      <c r="E2594" s="651" t="s">
        <v>10156</v>
      </c>
      <c r="F2594" s="679" t="s">
        <v>10157</v>
      </c>
      <c r="G2594" s="629" t="s">
        <v>1962</v>
      </c>
      <c r="H2594" s="629" t="s">
        <v>1145</v>
      </c>
      <c r="I2594" s="629" t="s">
        <v>1394</v>
      </c>
      <c r="J2594" s="678" t="s">
        <v>10158</v>
      </c>
    </row>
    <row r="2595" spans="1:10" ht="84">
      <c r="A2595" s="628" t="s">
        <v>7407</v>
      </c>
      <c r="B2595" s="629">
        <v>14053</v>
      </c>
      <c r="C2595" s="629" t="s">
        <v>10148</v>
      </c>
      <c r="D2595" s="629"/>
      <c r="E2595" s="651" t="s">
        <v>10159</v>
      </c>
      <c r="F2595" s="679" t="s">
        <v>10160</v>
      </c>
      <c r="G2595" s="629" t="s">
        <v>10161</v>
      </c>
      <c r="H2595" s="629" t="s">
        <v>2467</v>
      </c>
      <c r="I2595" s="629" t="s">
        <v>2291</v>
      </c>
      <c r="J2595" s="678" t="s">
        <v>10162</v>
      </c>
    </row>
    <row r="2596" spans="1:10" ht="84">
      <c r="A2596" s="628" t="s">
        <v>7407</v>
      </c>
      <c r="B2596" s="629">
        <v>14011</v>
      </c>
      <c r="C2596" s="629" t="s">
        <v>10148</v>
      </c>
      <c r="D2596" s="629" t="s">
        <v>9915</v>
      </c>
      <c r="E2596" s="651" t="s">
        <v>939</v>
      </c>
      <c r="F2596" s="679" t="s">
        <v>10149</v>
      </c>
      <c r="G2596" s="629" t="s">
        <v>10163</v>
      </c>
      <c r="H2596" s="629" t="s">
        <v>1373</v>
      </c>
      <c r="I2596" s="629" t="s">
        <v>6738</v>
      </c>
      <c r="J2596" s="678">
        <v>89613614149</v>
      </c>
    </row>
    <row r="2597" spans="1:10" ht="84">
      <c r="A2597" s="628" t="s">
        <v>7407</v>
      </c>
      <c r="B2597" s="629">
        <v>14011</v>
      </c>
      <c r="C2597" s="629" t="s">
        <v>10148</v>
      </c>
      <c r="D2597" s="629" t="s">
        <v>9915</v>
      </c>
      <c r="E2597" s="651" t="s">
        <v>10164</v>
      </c>
      <c r="F2597" s="679" t="s">
        <v>10165</v>
      </c>
      <c r="G2597" s="629" t="s">
        <v>3613</v>
      </c>
      <c r="H2597" s="629" t="s">
        <v>10166</v>
      </c>
      <c r="I2597" s="629" t="s">
        <v>9286</v>
      </c>
      <c r="J2597" s="678">
        <v>89603840289</v>
      </c>
    </row>
    <row r="2598" spans="1:10" ht="84">
      <c r="A2598" s="628" t="s">
        <v>7407</v>
      </c>
      <c r="B2598" s="629">
        <v>14011</v>
      </c>
      <c r="C2598" s="629" t="s">
        <v>10148</v>
      </c>
      <c r="D2598" s="629" t="s">
        <v>9915</v>
      </c>
      <c r="E2598" s="651" t="s">
        <v>10167</v>
      </c>
      <c r="F2598" s="679" t="s">
        <v>10168</v>
      </c>
      <c r="G2598" s="629" t="s">
        <v>9503</v>
      </c>
      <c r="H2598" s="629" t="s">
        <v>10169</v>
      </c>
      <c r="I2598" s="629" t="s">
        <v>8554</v>
      </c>
      <c r="J2598" s="678">
        <v>89373429221</v>
      </c>
    </row>
    <row r="2599" spans="1:10" ht="84">
      <c r="A2599" s="628" t="s">
        <v>7407</v>
      </c>
      <c r="B2599" s="629">
        <v>14011</v>
      </c>
      <c r="C2599" s="629" t="s">
        <v>10148</v>
      </c>
      <c r="D2599" s="629" t="s">
        <v>9915</v>
      </c>
      <c r="E2599" s="651" t="s">
        <v>10170</v>
      </c>
      <c r="F2599" s="679" t="s">
        <v>10171</v>
      </c>
      <c r="G2599" s="629" t="s">
        <v>2139</v>
      </c>
      <c r="H2599" s="629" t="s">
        <v>2135</v>
      </c>
      <c r="I2599" s="629" t="s">
        <v>3185</v>
      </c>
      <c r="J2599" s="678">
        <v>89276368719</v>
      </c>
    </row>
    <row r="2600" spans="1:10" ht="84">
      <c r="A2600" s="628" t="s">
        <v>7407</v>
      </c>
      <c r="B2600" s="629">
        <v>14011</v>
      </c>
      <c r="C2600" s="629" t="s">
        <v>10148</v>
      </c>
      <c r="D2600" s="629" t="s">
        <v>9915</v>
      </c>
      <c r="E2600" s="651" t="s">
        <v>10172</v>
      </c>
      <c r="F2600" s="679" t="s">
        <v>10173</v>
      </c>
      <c r="G2600" s="629" t="s">
        <v>10174</v>
      </c>
      <c r="H2600" s="629" t="s">
        <v>1050</v>
      </c>
      <c r="I2600" s="629" t="s">
        <v>10175</v>
      </c>
      <c r="J2600" s="678">
        <v>89173691786</v>
      </c>
    </row>
    <row r="2601" spans="1:10" ht="84">
      <c r="A2601" s="628" t="s">
        <v>7407</v>
      </c>
      <c r="B2601" s="629">
        <v>14011</v>
      </c>
      <c r="C2601" s="629" t="s">
        <v>10148</v>
      </c>
      <c r="D2601" s="629" t="s">
        <v>9915</v>
      </c>
      <c r="E2601" s="651" t="s">
        <v>10176</v>
      </c>
      <c r="F2601" s="679" t="s">
        <v>10177</v>
      </c>
      <c r="G2601" s="629" t="s">
        <v>8039</v>
      </c>
      <c r="H2601" s="629" t="s">
        <v>3397</v>
      </c>
      <c r="I2601" s="629" t="s">
        <v>10178</v>
      </c>
      <c r="J2601" s="678">
        <v>89872523648</v>
      </c>
    </row>
    <row r="2602" spans="1:10" ht="84">
      <c r="A2602" s="628" t="s">
        <v>7407</v>
      </c>
      <c r="B2602" s="629">
        <v>14011</v>
      </c>
      <c r="C2602" s="629" t="s">
        <v>10148</v>
      </c>
      <c r="D2602" s="629" t="s">
        <v>9915</v>
      </c>
      <c r="E2602" s="651" t="s">
        <v>10179</v>
      </c>
      <c r="F2602" s="679" t="s">
        <v>10180</v>
      </c>
      <c r="G2602" s="629"/>
      <c r="H2602" s="629"/>
      <c r="I2602" s="629"/>
      <c r="J2602" s="678"/>
    </row>
    <row r="2603" spans="1:10" ht="84">
      <c r="A2603" s="628" t="s">
        <v>7407</v>
      </c>
      <c r="B2603" s="629">
        <v>14011</v>
      </c>
      <c r="C2603" s="629" t="s">
        <v>10148</v>
      </c>
      <c r="D2603" s="629" t="s">
        <v>9915</v>
      </c>
      <c r="E2603" s="651" t="s">
        <v>10181</v>
      </c>
      <c r="F2603" s="679" t="s">
        <v>10182</v>
      </c>
      <c r="G2603" s="629" t="s">
        <v>10183</v>
      </c>
      <c r="H2603" s="629" t="s">
        <v>2135</v>
      </c>
      <c r="I2603" s="629" t="s">
        <v>10184</v>
      </c>
      <c r="J2603" s="678">
        <v>89876192101</v>
      </c>
    </row>
    <row r="2604" spans="1:10" ht="84">
      <c r="A2604" s="628" t="s">
        <v>7407</v>
      </c>
      <c r="B2604" s="629">
        <v>14011</v>
      </c>
      <c r="C2604" s="629" t="s">
        <v>10148</v>
      </c>
      <c r="D2604" s="629" t="s">
        <v>9915</v>
      </c>
      <c r="E2604" s="651" t="s">
        <v>10185</v>
      </c>
      <c r="F2604" s="679" t="s">
        <v>10186</v>
      </c>
      <c r="G2604" s="629" t="s">
        <v>10187</v>
      </c>
      <c r="H2604" s="629" t="s">
        <v>6603</v>
      </c>
      <c r="I2604" s="629" t="s">
        <v>10188</v>
      </c>
      <c r="J2604" s="678">
        <v>89373257792</v>
      </c>
    </row>
    <row r="2605" spans="1:10" ht="84">
      <c r="A2605" s="628" t="s">
        <v>7407</v>
      </c>
      <c r="B2605" s="629">
        <v>14011</v>
      </c>
      <c r="C2605" s="629" t="s">
        <v>10148</v>
      </c>
      <c r="D2605" s="629" t="s">
        <v>9915</v>
      </c>
      <c r="E2605" s="651" t="s">
        <v>10189</v>
      </c>
      <c r="F2605" s="679" t="s">
        <v>10190</v>
      </c>
      <c r="G2605" s="629" t="s">
        <v>10191</v>
      </c>
      <c r="H2605" s="629" t="s">
        <v>10192</v>
      </c>
      <c r="I2605" s="629" t="s">
        <v>10051</v>
      </c>
      <c r="J2605" s="678">
        <v>89625296228</v>
      </c>
    </row>
    <row r="2606" spans="1:10" ht="84">
      <c r="A2606" s="628" t="s">
        <v>7407</v>
      </c>
      <c r="B2606" s="629">
        <v>14011</v>
      </c>
      <c r="C2606" s="629" t="s">
        <v>10148</v>
      </c>
      <c r="D2606" s="629" t="s">
        <v>9915</v>
      </c>
      <c r="E2606" s="651" t="s">
        <v>10193</v>
      </c>
      <c r="F2606" s="679" t="s">
        <v>10194</v>
      </c>
      <c r="G2606" s="629" t="s">
        <v>10195</v>
      </c>
      <c r="H2606" s="629" t="s">
        <v>1209</v>
      </c>
      <c r="I2606" s="629" t="s">
        <v>2067</v>
      </c>
      <c r="J2606" s="678">
        <v>89373257768</v>
      </c>
    </row>
    <row r="2607" spans="1:10" ht="84">
      <c r="A2607" s="628" t="s">
        <v>7407</v>
      </c>
      <c r="B2607" s="629">
        <v>14011</v>
      </c>
      <c r="C2607" s="629" t="s">
        <v>10148</v>
      </c>
      <c r="D2607" s="629" t="s">
        <v>9915</v>
      </c>
      <c r="E2607" s="651" t="s">
        <v>10196</v>
      </c>
      <c r="F2607" s="679" t="s">
        <v>10197</v>
      </c>
      <c r="G2607" s="629" t="s">
        <v>10198</v>
      </c>
      <c r="H2607" s="629" t="s">
        <v>10199</v>
      </c>
      <c r="I2607" s="629" t="s">
        <v>2001</v>
      </c>
      <c r="J2607" s="678">
        <v>89872451892</v>
      </c>
    </row>
    <row r="2608" spans="1:10" ht="84">
      <c r="A2608" s="628" t="s">
        <v>7407</v>
      </c>
      <c r="B2608" s="629">
        <v>14011</v>
      </c>
      <c r="C2608" s="629" t="s">
        <v>10148</v>
      </c>
      <c r="D2608" s="629" t="s">
        <v>9915</v>
      </c>
      <c r="E2608" s="651" t="s">
        <v>1791</v>
      </c>
      <c r="F2608" s="679" t="s">
        <v>10200</v>
      </c>
      <c r="G2608" s="629" t="s">
        <v>10201</v>
      </c>
      <c r="H2608" s="629" t="s">
        <v>10166</v>
      </c>
      <c r="I2608" s="629" t="s">
        <v>1087</v>
      </c>
      <c r="J2608" s="678">
        <v>89631406973</v>
      </c>
    </row>
    <row r="2609" spans="1:10" ht="84">
      <c r="A2609" s="628" t="s">
        <v>7407</v>
      </c>
      <c r="B2609" s="629">
        <v>14011</v>
      </c>
      <c r="C2609" s="629" t="s">
        <v>10148</v>
      </c>
      <c r="D2609" s="629" t="s">
        <v>9915</v>
      </c>
      <c r="E2609" s="651" t="s">
        <v>10202</v>
      </c>
      <c r="F2609" s="679" t="s">
        <v>10203</v>
      </c>
      <c r="G2609" s="629" t="s">
        <v>7267</v>
      </c>
      <c r="H2609" s="629" t="s">
        <v>2117</v>
      </c>
      <c r="I2609" s="629" t="s">
        <v>10204</v>
      </c>
      <c r="J2609" s="678">
        <v>89991337188</v>
      </c>
    </row>
    <row r="2610" spans="1:10" ht="84">
      <c r="A2610" s="628" t="s">
        <v>7407</v>
      </c>
      <c r="B2610" s="629">
        <v>14011</v>
      </c>
      <c r="C2610" s="629" t="s">
        <v>10148</v>
      </c>
      <c r="D2610" s="629" t="s">
        <v>9915</v>
      </c>
      <c r="E2610" s="651" t="s">
        <v>10205</v>
      </c>
      <c r="F2610" s="679" t="s">
        <v>10206</v>
      </c>
      <c r="G2610" s="629" t="s">
        <v>10207</v>
      </c>
      <c r="H2610" s="629" t="s">
        <v>1402</v>
      </c>
      <c r="I2610" s="629" t="s">
        <v>1681</v>
      </c>
      <c r="J2610" s="678">
        <v>89177847228</v>
      </c>
    </row>
    <row r="2611" spans="1:10" ht="84">
      <c r="A2611" s="628" t="s">
        <v>7407</v>
      </c>
      <c r="B2611" s="629">
        <v>14011</v>
      </c>
      <c r="C2611" s="629" t="s">
        <v>10148</v>
      </c>
      <c r="D2611" s="629" t="s">
        <v>9915</v>
      </c>
      <c r="E2611" s="651" t="s">
        <v>10208</v>
      </c>
      <c r="F2611" s="679" t="s">
        <v>10209</v>
      </c>
      <c r="G2611" s="629" t="s">
        <v>10210</v>
      </c>
      <c r="H2611" s="629" t="s">
        <v>9987</v>
      </c>
      <c r="I2611" s="629" t="s">
        <v>1294</v>
      </c>
      <c r="J2611" s="678">
        <v>89177799152</v>
      </c>
    </row>
    <row r="2612" spans="1:10" ht="84">
      <c r="A2612" s="628" t="s">
        <v>7407</v>
      </c>
      <c r="B2612" s="629">
        <v>14011</v>
      </c>
      <c r="C2612" s="629" t="s">
        <v>10148</v>
      </c>
      <c r="D2612" s="629" t="s">
        <v>9915</v>
      </c>
      <c r="E2612" s="651" t="s">
        <v>1228</v>
      </c>
      <c r="F2612" s="679" t="s">
        <v>10211</v>
      </c>
      <c r="G2612" s="629" t="s">
        <v>10212</v>
      </c>
      <c r="H2612" s="629" t="s">
        <v>1676</v>
      </c>
      <c r="I2612" s="629" t="s">
        <v>1135</v>
      </c>
      <c r="J2612" s="678" t="s">
        <v>10213</v>
      </c>
    </row>
    <row r="2613" spans="1:10" ht="84">
      <c r="A2613" s="628" t="s">
        <v>7407</v>
      </c>
      <c r="B2613" s="629">
        <v>14011</v>
      </c>
      <c r="C2613" s="629" t="s">
        <v>10148</v>
      </c>
      <c r="D2613" s="629" t="s">
        <v>9915</v>
      </c>
      <c r="E2613" s="651" t="s">
        <v>6219</v>
      </c>
      <c r="F2613" s="679" t="s">
        <v>10214</v>
      </c>
      <c r="G2613" s="629" t="s">
        <v>10215</v>
      </c>
      <c r="H2613" s="629" t="s">
        <v>7884</v>
      </c>
      <c r="I2613" s="629" t="s">
        <v>10216</v>
      </c>
      <c r="J2613" s="678">
        <v>89279538577</v>
      </c>
    </row>
    <row r="2614" spans="1:10" ht="84">
      <c r="A2614" s="628" t="s">
        <v>7407</v>
      </c>
      <c r="B2614" s="629">
        <v>14011</v>
      </c>
      <c r="C2614" s="629" t="s">
        <v>10148</v>
      </c>
      <c r="D2614" s="629" t="s">
        <v>9915</v>
      </c>
      <c r="E2614" s="651" t="s">
        <v>10217</v>
      </c>
      <c r="F2614" s="679" t="s">
        <v>10218</v>
      </c>
      <c r="G2614" s="629" t="s">
        <v>10219</v>
      </c>
      <c r="H2614" s="629" t="s">
        <v>10220</v>
      </c>
      <c r="I2614" s="629" t="s">
        <v>10221</v>
      </c>
      <c r="J2614" s="678">
        <v>89875825771</v>
      </c>
    </row>
    <row r="2615" spans="1:10" ht="84">
      <c r="A2615" s="628" t="s">
        <v>7407</v>
      </c>
      <c r="B2615" s="629">
        <v>14011</v>
      </c>
      <c r="C2615" s="629" t="s">
        <v>10148</v>
      </c>
      <c r="D2615" s="629" t="s">
        <v>9915</v>
      </c>
      <c r="E2615" s="651" t="s">
        <v>10222</v>
      </c>
      <c r="F2615" s="679" t="s">
        <v>10223</v>
      </c>
      <c r="G2615" s="629" t="s">
        <v>3410</v>
      </c>
      <c r="H2615" s="629" t="s">
        <v>6653</v>
      </c>
      <c r="I2615" s="629" t="s">
        <v>10224</v>
      </c>
      <c r="J2615" s="678">
        <v>89053082358</v>
      </c>
    </row>
    <row r="2616" spans="1:10" ht="84">
      <c r="A2616" s="628" t="s">
        <v>7407</v>
      </c>
      <c r="B2616" s="629">
        <v>14011</v>
      </c>
      <c r="C2616" s="629" t="s">
        <v>10148</v>
      </c>
      <c r="D2616" s="629" t="s">
        <v>9915</v>
      </c>
      <c r="E2616" s="651" t="s">
        <v>10225</v>
      </c>
      <c r="F2616" s="679" t="s">
        <v>10226</v>
      </c>
      <c r="G2616" s="629" t="s">
        <v>10227</v>
      </c>
      <c r="H2616" s="629" t="s">
        <v>1889</v>
      </c>
      <c r="I2616" s="629" t="s">
        <v>10228</v>
      </c>
      <c r="J2616" s="678">
        <v>89177819527</v>
      </c>
    </row>
    <row r="2617" spans="1:10" ht="84">
      <c r="A2617" s="628" t="s">
        <v>7407</v>
      </c>
      <c r="B2617" s="629">
        <v>14011</v>
      </c>
      <c r="C2617" s="629" t="s">
        <v>10148</v>
      </c>
      <c r="D2617" s="629" t="s">
        <v>9915</v>
      </c>
      <c r="E2617" s="651" t="s">
        <v>10229</v>
      </c>
      <c r="F2617" s="679" t="s">
        <v>10230</v>
      </c>
      <c r="G2617" s="629" t="s">
        <v>10231</v>
      </c>
      <c r="H2617" s="629" t="s">
        <v>1411</v>
      </c>
      <c r="I2617" s="629" t="s">
        <v>3571</v>
      </c>
      <c r="J2617" s="678">
        <v>89018198172</v>
      </c>
    </row>
    <row r="2618" spans="1:10" ht="84">
      <c r="A2618" s="628" t="s">
        <v>7407</v>
      </c>
      <c r="B2618" s="629">
        <v>14011</v>
      </c>
      <c r="C2618" s="629" t="s">
        <v>10148</v>
      </c>
      <c r="D2618" s="629" t="s">
        <v>9915</v>
      </c>
      <c r="E2618" s="651" t="s">
        <v>10232</v>
      </c>
      <c r="F2618" s="679" t="s">
        <v>10233</v>
      </c>
      <c r="G2618" s="629" t="s">
        <v>10234</v>
      </c>
      <c r="H2618" s="629" t="s">
        <v>1402</v>
      </c>
      <c r="I2618" s="629" t="s">
        <v>9450</v>
      </c>
      <c r="J2618" s="678" t="s">
        <v>10235</v>
      </c>
    </row>
    <row r="2619" spans="1:10" ht="84">
      <c r="A2619" s="628" t="s">
        <v>7407</v>
      </c>
      <c r="B2619" s="629">
        <v>14011</v>
      </c>
      <c r="C2619" s="629" t="s">
        <v>10148</v>
      </c>
      <c r="D2619" s="629" t="s">
        <v>9915</v>
      </c>
      <c r="E2619" s="651" t="s">
        <v>10236</v>
      </c>
      <c r="F2619" s="679" t="s">
        <v>10237</v>
      </c>
      <c r="G2619" s="629" t="s">
        <v>10238</v>
      </c>
      <c r="H2619" s="629" t="s">
        <v>2062</v>
      </c>
      <c r="I2619" s="629" t="s">
        <v>7118</v>
      </c>
      <c r="J2619" s="678">
        <v>89656446456</v>
      </c>
    </row>
    <row r="2620" spans="1:10" ht="84">
      <c r="A2620" s="628" t="s">
        <v>7407</v>
      </c>
      <c r="B2620" s="629">
        <v>14011</v>
      </c>
      <c r="C2620" s="629" t="s">
        <v>10148</v>
      </c>
      <c r="D2620" s="629" t="s">
        <v>9915</v>
      </c>
      <c r="E2620" s="651" t="s">
        <v>10239</v>
      </c>
      <c r="F2620" s="679" t="s">
        <v>10240</v>
      </c>
      <c r="G2620" s="629" t="s">
        <v>10241</v>
      </c>
      <c r="H2620" s="629" t="s">
        <v>1676</v>
      </c>
      <c r="I2620" s="629" t="s">
        <v>2477</v>
      </c>
      <c r="J2620" s="678">
        <v>89177527531</v>
      </c>
    </row>
    <row r="2621" spans="1:10" ht="84">
      <c r="A2621" s="628" t="s">
        <v>7407</v>
      </c>
      <c r="B2621" s="629">
        <v>14011</v>
      </c>
      <c r="C2621" s="629" t="s">
        <v>10148</v>
      </c>
      <c r="D2621" s="629" t="s">
        <v>9915</v>
      </c>
      <c r="E2621" s="651" t="s">
        <v>10242</v>
      </c>
      <c r="F2621" s="679" t="s">
        <v>10243</v>
      </c>
      <c r="G2621" s="629" t="s">
        <v>8551</v>
      </c>
      <c r="H2621" s="629" t="s">
        <v>1090</v>
      </c>
      <c r="I2621" s="629" t="s">
        <v>2001</v>
      </c>
      <c r="J2621" s="678" t="s">
        <v>10244</v>
      </c>
    </row>
    <row r="2622" spans="1:10" ht="84">
      <c r="A2622" s="628" t="s">
        <v>7407</v>
      </c>
      <c r="B2622" s="629">
        <v>14053</v>
      </c>
      <c r="C2622" s="629" t="s">
        <v>10148</v>
      </c>
      <c r="D2622" s="629" t="s">
        <v>9915</v>
      </c>
      <c r="E2622" s="651" t="s">
        <v>10245</v>
      </c>
      <c r="F2622" s="679" t="s">
        <v>10218</v>
      </c>
      <c r="G2622" s="629" t="s">
        <v>10246</v>
      </c>
      <c r="H2622" s="629" t="s">
        <v>10220</v>
      </c>
      <c r="I2622" s="629" t="s">
        <v>10221</v>
      </c>
      <c r="J2622" s="678">
        <v>89875825771</v>
      </c>
    </row>
    <row r="2623" spans="1:10" ht="84">
      <c r="A2623" s="628" t="s">
        <v>7407</v>
      </c>
      <c r="B2623" s="629">
        <v>14011</v>
      </c>
      <c r="C2623" s="629" t="s">
        <v>10148</v>
      </c>
      <c r="D2623" s="629" t="s">
        <v>9915</v>
      </c>
      <c r="E2623" s="651" t="s">
        <v>10247</v>
      </c>
      <c r="F2623" s="679" t="s">
        <v>10248</v>
      </c>
      <c r="G2623" s="629" t="s">
        <v>10249</v>
      </c>
      <c r="H2623" s="629" t="s">
        <v>7896</v>
      </c>
      <c r="I2623" s="629" t="s">
        <v>2604</v>
      </c>
      <c r="J2623" s="678">
        <v>89870283235</v>
      </c>
    </row>
    <row r="2624" spans="1:10" ht="84">
      <c r="A2624" s="628" t="s">
        <v>7407</v>
      </c>
      <c r="B2624" s="629">
        <v>14011</v>
      </c>
      <c r="C2624" s="629" t="s">
        <v>10148</v>
      </c>
      <c r="D2624" s="629" t="s">
        <v>9915</v>
      </c>
      <c r="E2624" s="651" t="s">
        <v>10250</v>
      </c>
      <c r="F2624" s="679" t="s">
        <v>10251</v>
      </c>
      <c r="G2624" s="629" t="s">
        <v>10252</v>
      </c>
      <c r="H2624" s="629" t="s">
        <v>1104</v>
      </c>
      <c r="I2624" s="629" t="s">
        <v>10175</v>
      </c>
      <c r="J2624" s="678" t="s">
        <v>10253</v>
      </c>
    </row>
    <row r="2625" spans="1:10" ht="84">
      <c r="A2625" s="628" t="s">
        <v>7407</v>
      </c>
      <c r="B2625" s="629">
        <v>14011</v>
      </c>
      <c r="C2625" s="629" t="s">
        <v>10148</v>
      </c>
      <c r="D2625" s="629" t="s">
        <v>9915</v>
      </c>
      <c r="E2625" s="651" t="s">
        <v>10254</v>
      </c>
      <c r="F2625" s="679" t="s">
        <v>10255</v>
      </c>
      <c r="G2625" s="629" t="s">
        <v>2790</v>
      </c>
      <c r="H2625" s="629" t="s">
        <v>1140</v>
      </c>
      <c r="I2625" s="629" t="s">
        <v>7118</v>
      </c>
      <c r="J2625" s="678">
        <v>89174045688</v>
      </c>
    </row>
    <row r="2626" spans="1:10" ht="84">
      <c r="A2626" s="628" t="s">
        <v>7407</v>
      </c>
      <c r="B2626" s="629">
        <v>14011</v>
      </c>
      <c r="C2626" s="629" t="s">
        <v>10148</v>
      </c>
      <c r="D2626" s="629" t="s">
        <v>9915</v>
      </c>
      <c r="E2626" s="651" t="s">
        <v>10256</v>
      </c>
      <c r="F2626" s="679" t="s">
        <v>10257</v>
      </c>
      <c r="G2626" s="629" t="s">
        <v>6262</v>
      </c>
      <c r="H2626" s="629" t="s">
        <v>1814</v>
      </c>
      <c r="I2626" s="629" t="s">
        <v>2715</v>
      </c>
      <c r="J2626" s="678">
        <v>89279322358</v>
      </c>
    </row>
    <row r="2627" spans="1:10" ht="84">
      <c r="A2627" s="628" t="s">
        <v>7407</v>
      </c>
      <c r="B2627" s="629">
        <v>14011</v>
      </c>
      <c r="C2627" s="629" t="s">
        <v>10148</v>
      </c>
      <c r="D2627" s="629" t="s">
        <v>9915</v>
      </c>
      <c r="E2627" s="651" t="s">
        <v>10258</v>
      </c>
      <c r="F2627" s="679" t="s">
        <v>10259</v>
      </c>
      <c r="G2627" s="629" t="s">
        <v>10260</v>
      </c>
      <c r="H2627" s="629" t="s">
        <v>1090</v>
      </c>
      <c r="I2627" s="629" t="s">
        <v>1135</v>
      </c>
      <c r="J2627" s="678">
        <v>89279409926</v>
      </c>
    </row>
    <row r="2628" spans="1:10" ht="84">
      <c r="A2628" s="628" t="s">
        <v>817</v>
      </c>
      <c r="B2628" s="629">
        <v>6028</v>
      </c>
      <c r="C2628" s="629" t="s">
        <v>10261</v>
      </c>
      <c r="D2628" s="629" t="s">
        <v>10262</v>
      </c>
      <c r="E2628" s="629" t="s">
        <v>10263</v>
      </c>
      <c r="F2628" s="629" t="s">
        <v>10264</v>
      </c>
      <c r="G2628" s="629" t="s">
        <v>10265</v>
      </c>
      <c r="H2628" s="629" t="s">
        <v>6450</v>
      </c>
      <c r="I2628" s="629" t="s">
        <v>10266</v>
      </c>
      <c r="J2628" s="629" t="s">
        <v>10267</v>
      </c>
    </row>
    <row r="2629" spans="1:10" ht="84">
      <c r="A2629" s="628" t="s">
        <v>817</v>
      </c>
      <c r="B2629" s="669">
        <v>6006</v>
      </c>
      <c r="C2629" s="629" t="s">
        <v>10261</v>
      </c>
      <c r="D2629" s="629" t="s">
        <v>10262</v>
      </c>
      <c r="E2629" s="640" t="s">
        <v>10268</v>
      </c>
      <c r="F2629" s="640" t="s">
        <v>10264</v>
      </c>
      <c r="G2629" s="629" t="s">
        <v>10265</v>
      </c>
      <c r="H2629" s="629" t="s">
        <v>6450</v>
      </c>
      <c r="I2629" s="629" t="s">
        <v>10266</v>
      </c>
      <c r="J2629" s="629" t="s">
        <v>10267</v>
      </c>
    </row>
    <row r="2630" spans="1:10" ht="84">
      <c r="A2630" s="628" t="s">
        <v>817</v>
      </c>
      <c r="B2630" s="669">
        <v>6006</v>
      </c>
      <c r="C2630" s="629" t="s">
        <v>10261</v>
      </c>
      <c r="D2630" s="629" t="s">
        <v>10262</v>
      </c>
      <c r="E2630" s="640" t="s">
        <v>5653</v>
      </c>
      <c r="F2630" s="640" t="s">
        <v>10269</v>
      </c>
      <c r="G2630" s="629" t="s">
        <v>10265</v>
      </c>
      <c r="H2630" s="629" t="s">
        <v>6450</v>
      </c>
      <c r="I2630" s="629" t="s">
        <v>10266</v>
      </c>
      <c r="J2630" s="629" t="s">
        <v>10267</v>
      </c>
    </row>
    <row r="2631" spans="1:10">
      <c r="A2631" s="628"/>
      <c r="B2631" s="669"/>
      <c r="C2631" s="629"/>
      <c r="D2631" s="629"/>
      <c r="E2631" s="640"/>
      <c r="F2631" s="640"/>
      <c r="G2631" s="629"/>
      <c r="H2631" s="629"/>
      <c r="I2631" s="629"/>
      <c r="J2631" s="629"/>
    </row>
    <row r="2632" spans="1:10" ht="84">
      <c r="A2632" s="628" t="s">
        <v>817</v>
      </c>
      <c r="B2632" s="669">
        <v>6028</v>
      </c>
      <c r="C2632" s="629" t="s">
        <v>10261</v>
      </c>
      <c r="D2632" s="629" t="s">
        <v>10262</v>
      </c>
      <c r="E2632" s="640" t="s">
        <v>10270</v>
      </c>
      <c r="F2632" s="640" t="s">
        <v>10271</v>
      </c>
      <c r="G2632" s="629" t="s">
        <v>10265</v>
      </c>
      <c r="H2632" s="629" t="s">
        <v>6450</v>
      </c>
      <c r="I2632" s="629" t="s">
        <v>10266</v>
      </c>
      <c r="J2632" s="629" t="s">
        <v>10267</v>
      </c>
    </row>
    <row r="2633" spans="1:10" ht="85.5">
      <c r="A2633" s="628" t="s">
        <v>817</v>
      </c>
      <c r="B2633" s="669">
        <v>6028</v>
      </c>
      <c r="C2633" s="629" t="s">
        <v>10261</v>
      </c>
      <c r="D2633" s="629" t="s">
        <v>10262</v>
      </c>
      <c r="E2633" s="640" t="s">
        <v>10272</v>
      </c>
      <c r="F2633" s="640" t="s">
        <v>10273</v>
      </c>
      <c r="G2633" s="629" t="s">
        <v>10265</v>
      </c>
      <c r="H2633" s="629" t="s">
        <v>6450</v>
      </c>
      <c r="I2633" s="629" t="s">
        <v>10266</v>
      </c>
      <c r="J2633" s="629" t="s">
        <v>10267</v>
      </c>
    </row>
    <row r="2634" spans="1:10" ht="84">
      <c r="A2634" s="628" t="s">
        <v>817</v>
      </c>
      <c r="B2634" s="669">
        <v>6028</v>
      </c>
      <c r="C2634" s="629" t="s">
        <v>10261</v>
      </c>
      <c r="D2634" s="629" t="s">
        <v>10262</v>
      </c>
      <c r="E2634" s="640" t="s">
        <v>10274</v>
      </c>
      <c r="F2634" s="640" t="s">
        <v>10275</v>
      </c>
      <c r="G2634" s="629" t="s">
        <v>10265</v>
      </c>
      <c r="H2634" s="629" t="s">
        <v>6450</v>
      </c>
      <c r="I2634" s="629" t="s">
        <v>10266</v>
      </c>
      <c r="J2634" s="629" t="s">
        <v>10267</v>
      </c>
    </row>
    <row r="2635" spans="1:10" ht="84">
      <c r="A2635" s="628" t="s">
        <v>817</v>
      </c>
      <c r="B2635" s="669">
        <v>6028</v>
      </c>
      <c r="C2635" s="629" t="s">
        <v>10261</v>
      </c>
      <c r="D2635" s="629" t="s">
        <v>10262</v>
      </c>
      <c r="E2635" s="640" t="s">
        <v>10276</v>
      </c>
      <c r="F2635" s="640" t="s">
        <v>10277</v>
      </c>
      <c r="G2635" s="629" t="s">
        <v>10265</v>
      </c>
      <c r="H2635" s="629" t="s">
        <v>6450</v>
      </c>
      <c r="I2635" s="629" t="s">
        <v>10266</v>
      </c>
      <c r="J2635" s="629" t="s">
        <v>10267</v>
      </c>
    </row>
    <row r="2636" spans="1:10" ht="85.5">
      <c r="A2636" s="628" t="s">
        <v>817</v>
      </c>
      <c r="B2636" s="702"/>
      <c r="C2636" s="629" t="s">
        <v>10261</v>
      </c>
      <c r="D2636" s="629" t="s">
        <v>10262</v>
      </c>
      <c r="E2636" s="640" t="s">
        <v>10278</v>
      </c>
      <c r="F2636" s="640" t="s">
        <v>10279</v>
      </c>
      <c r="G2636" s="629" t="s">
        <v>10265</v>
      </c>
      <c r="H2636" s="629" t="s">
        <v>6450</v>
      </c>
      <c r="I2636" s="629" t="s">
        <v>10266</v>
      </c>
      <c r="J2636" s="629" t="s">
        <v>10267</v>
      </c>
    </row>
    <row r="2637" spans="1:10" ht="97.5">
      <c r="A2637" s="628" t="s">
        <v>817</v>
      </c>
      <c r="B2637" s="702"/>
      <c r="C2637" s="629" t="s">
        <v>10261</v>
      </c>
      <c r="D2637" s="629" t="s">
        <v>10262</v>
      </c>
      <c r="E2637" s="640" t="s">
        <v>10280</v>
      </c>
      <c r="F2637" s="640" t="s">
        <v>10281</v>
      </c>
      <c r="G2637" s="629" t="s">
        <v>10265</v>
      </c>
      <c r="H2637" s="629" t="s">
        <v>6450</v>
      </c>
      <c r="I2637" s="629" t="s">
        <v>10266</v>
      </c>
      <c r="J2637" s="629" t="s">
        <v>10267</v>
      </c>
    </row>
    <row r="2638" spans="1:10" ht="85.5">
      <c r="A2638" s="628" t="s">
        <v>817</v>
      </c>
      <c r="B2638" s="702"/>
      <c r="C2638" s="629" t="s">
        <v>10261</v>
      </c>
      <c r="D2638" s="629" t="s">
        <v>10262</v>
      </c>
      <c r="E2638" s="640" t="s">
        <v>10282</v>
      </c>
      <c r="F2638" s="640" t="s">
        <v>10283</v>
      </c>
      <c r="G2638" s="629" t="s">
        <v>10265</v>
      </c>
      <c r="H2638" s="629" t="s">
        <v>6450</v>
      </c>
      <c r="I2638" s="629" t="s">
        <v>10266</v>
      </c>
      <c r="J2638" s="629" t="s">
        <v>10267</v>
      </c>
    </row>
    <row r="2639" spans="1:10" ht="97.5">
      <c r="A2639" s="628" t="s">
        <v>817</v>
      </c>
      <c r="B2639" s="702"/>
      <c r="C2639" s="629" t="s">
        <v>10261</v>
      </c>
      <c r="D2639" s="629" t="s">
        <v>10262</v>
      </c>
      <c r="E2639" s="640" t="s">
        <v>10284</v>
      </c>
      <c r="F2639" s="640" t="s">
        <v>10285</v>
      </c>
      <c r="G2639" s="629" t="s">
        <v>10265</v>
      </c>
      <c r="H2639" s="629" t="s">
        <v>6450</v>
      </c>
      <c r="I2639" s="629" t="s">
        <v>10266</v>
      </c>
      <c r="J2639" s="629" t="s">
        <v>10267</v>
      </c>
    </row>
    <row r="2640" spans="1:10" ht="85.5">
      <c r="A2640" s="628" t="s">
        <v>817</v>
      </c>
      <c r="B2640" s="702"/>
      <c r="C2640" s="629" t="s">
        <v>10261</v>
      </c>
      <c r="D2640" s="629" t="s">
        <v>10262</v>
      </c>
      <c r="E2640" s="640" t="s">
        <v>10286</v>
      </c>
      <c r="F2640" s="640" t="s">
        <v>10287</v>
      </c>
      <c r="G2640" s="629" t="s">
        <v>10265</v>
      </c>
      <c r="H2640" s="629" t="s">
        <v>6450</v>
      </c>
      <c r="I2640" s="629" t="s">
        <v>10266</v>
      </c>
      <c r="J2640" s="629" t="s">
        <v>10267</v>
      </c>
    </row>
    <row r="2641" spans="1:10" ht="85.5">
      <c r="A2641" s="628" t="s">
        <v>817</v>
      </c>
      <c r="B2641" s="702"/>
      <c r="C2641" s="629" t="s">
        <v>10261</v>
      </c>
      <c r="D2641" s="629" t="s">
        <v>10262</v>
      </c>
      <c r="E2641" s="640" t="s">
        <v>10288</v>
      </c>
      <c r="F2641" s="640" t="s">
        <v>10289</v>
      </c>
      <c r="G2641" s="629" t="s">
        <v>10265</v>
      </c>
      <c r="H2641" s="629" t="s">
        <v>6450</v>
      </c>
      <c r="I2641" s="629" t="s">
        <v>10266</v>
      </c>
      <c r="J2641" s="629" t="s">
        <v>10267</v>
      </c>
    </row>
    <row r="2642" spans="1:10" ht="97.5">
      <c r="A2642" s="628" t="s">
        <v>817</v>
      </c>
      <c r="B2642" s="702"/>
      <c r="C2642" s="629" t="s">
        <v>10261</v>
      </c>
      <c r="D2642" s="629" t="s">
        <v>10262</v>
      </c>
      <c r="E2642" s="640" t="s">
        <v>10290</v>
      </c>
      <c r="F2642" s="640" t="s">
        <v>10291</v>
      </c>
      <c r="G2642" s="629" t="s">
        <v>10265</v>
      </c>
      <c r="H2642" s="629" t="s">
        <v>6450</v>
      </c>
      <c r="I2642" s="629" t="s">
        <v>10266</v>
      </c>
      <c r="J2642" s="629" t="s">
        <v>10267</v>
      </c>
    </row>
    <row r="2643" spans="1:10" ht="97.5">
      <c r="A2643" s="628" t="s">
        <v>817</v>
      </c>
      <c r="B2643" s="702"/>
      <c r="C2643" s="629" t="s">
        <v>10261</v>
      </c>
      <c r="D2643" s="629" t="s">
        <v>10262</v>
      </c>
      <c r="E2643" s="640" t="s">
        <v>10292</v>
      </c>
      <c r="F2643" s="640" t="s">
        <v>10293</v>
      </c>
      <c r="G2643" s="629" t="s">
        <v>10265</v>
      </c>
      <c r="H2643" s="629" t="s">
        <v>6450</v>
      </c>
      <c r="I2643" s="629" t="s">
        <v>10266</v>
      </c>
      <c r="J2643" s="629" t="s">
        <v>10267</v>
      </c>
    </row>
    <row r="2644" spans="1:10" ht="85.5">
      <c r="A2644" s="628" t="s">
        <v>817</v>
      </c>
      <c r="B2644" s="702"/>
      <c r="C2644" s="629" t="s">
        <v>10261</v>
      </c>
      <c r="D2644" s="629" t="s">
        <v>10262</v>
      </c>
      <c r="E2644" s="640" t="s">
        <v>10294</v>
      </c>
      <c r="F2644" s="640" t="s">
        <v>10295</v>
      </c>
      <c r="G2644" s="629" t="s">
        <v>10265</v>
      </c>
      <c r="H2644" s="629" t="s">
        <v>6450</v>
      </c>
      <c r="I2644" s="629" t="s">
        <v>10266</v>
      </c>
      <c r="J2644" s="629" t="s">
        <v>10267</v>
      </c>
    </row>
    <row r="2645" spans="1:10" ht="85.5">
      <c r="A2645" s="628" t="s">
        <v>817</v>
      </c>
      <c r="B2645" s="702"/>
      <c r="C2645" s="629" t="s">
        <v>10261</v>
      </c>
      <c r="D2645" s="629" t="s">
        <v>10262</v>
      </c>
      <c r="E2645" s="640" t="s">
        <v>10296</v>
      </c>
      <c r="F2645" s="640" t="s">
        <v>10297</v>
      </c>
      <c r="G2645" s="629" t="s">
        <v>10265</v>
      </c>
      <c r="H2645" s="629" t="s">
        <v>6450</v>
      </c>
      <c r="I2645" s="629" t="s">
        <v>10266</v>
      </c>
      <c r="J2645" s="629" t="s">
        <v>10267</v>
      </c>
    </row>
    <row r="2646" spans="1:10" ht="85.5">
      <c r="A2646" s="628" t="s">
        <v>817</v>
      </c>
      <c r="B2646" s="702"/>
      <c r="C2646" s="629" t="s">
        <v>10261</v>
      </c>
      <c r="D2646" s="629" t="s">
        <v>10262</v>
      </c>
      <c r="E2646" s="640" t="s">
        <v>10298</v>
      </c>
      <c r="F2646" s="640" t="s">
        <v>10299</v>
      </c>
      <c r="G2646" s="629" t="s">
        <v>10265</v>
      </c>
      <c r="H2646" s="629" t="s">
        <v>6450</v>
      </c>
      <c r="I2646" s="629" t="s">
        <v>10266</v>
      </c>
      <c r="J2646" s="629" t="s">
        <v>10267</v>
      </c>
    </row>
    <row r="2647" spans="1:10" ht="85.5">
      <c r="A2647" s="628" t="s">
        <v>817</v>
      </c>
      <c r="B2647" s="702"/>
      <c r="C2647" s="629" t="s">
        <v>10261</v>
      </c>
      <c r="D2647" s="629" t="s">
        <v>10262</v>
      </c>
      <c r="E2647" s="640" t="s">
        <v>10300</v>
      </c>
      <c r="F2647" s="640" t="s">
        <v>10301</v>
      </c>
      <c r="G2647" s="629" t="s">
        <v>10265</v>
      </c>
      <c r="H2647" s="629" t="s">
        <v>6450</v>
      </c>
      <c r="I2647" s="629" t="s">
        <v>10266</v>
      </c>
      <c r="J2647" s="629" t="s">
        <v>10267</v>
      </c>
    </row>
    <row r="2648" spans="1:10" ht="85.5">
      <c r="A2648" s="628" t="s">
        <v>817</v>
      </c>
      <c r="B2648" s="702"/>
      <c r="C2648" s="629" t="s">
        <v>10261</v>
      </c>
      <c r="D2648" s="629" t="s">
        <v>10262</v>
      </c>
      <c r="E2648" s="640" t="s">
        <v>10302</v>
      </c>
      <c r="F2648" s="640" t="s">
        <v>10303</v>
      </c>
      <c r="G2648" s="629" t="s">
        <v>10265</v>
      </c>
      <c r="H2648" s="629" t="s">
        <v>6450</v>
      </c>
      <c r="I2648" s="629" t="s">
        <v>10266</v>
      </c>
      <c r="J2648" s="629" t="s">
        <v>10267</v>
      </c>
    </row>
    <row r="2649" spans="1:10" ht="85.5">
      <c r="A2649" s="628" t="s">
        <v>817</v>
      </c>
      <c r="B2649" s="702"/>
      <c r="C2649" s="629" t="s">
        <v>10261</v>
      </c>
      <c r="D2649" s="629" t="s">
        <v>10262</v>
      </c>
      <c r="E2649" s="640" t="s">
        <v>10304</v>
      </c>
      <c r="F2649" s="640" t="s">
        <v>10305</v>
      </c>
      <c r="G2649" s="629" t="s">
        <v>10265</v>
      </c>
      <c r="H2649" s="629" t="s">
        <v>6450</v>
      </c>
      <c r="I2649" s="629" t="s">
        <v>10266</v>
      </c>
      <c r="J2649" s="629" t="s">
        <v>10267</v>
      </c>
    </row>
    <row r="2650" spans="1:10" ht="85.5">
      <c r="A2650" s="628" t="s">
        <v>817</v>
      </c>
      <c r="B2650" s="702"/>
      <c r="C2650" s="629" t="s">
        <v>10261</v>
      </c>
      <c r="D2650" s="629" t="s">
        <v>10262</v>
      </c>
      <c r="E2650" s="640" t="s">
        <v>10306</v>
      </c>
      <c r="F2650" s="640" t="s">
        <v>10307</v>
      </c>
      <c r="G2650" s="629" t="s">
        <v>10265</v>
      </c>
      <c r="H2650" s="629" t="s">
        <v>6450</v>
      </c>
      <c r="I2650" s="629" t="s">
        <v>10266</v>
      </c>
      <c r="J2650" s="629" t="s">
        <v>10267</v>
      </c>
    </row>
    <row r="2651" spans="1:10" ht="85.5">
      <c r="A2651" s="628" t="s">
        <v>817</v>
      </c>
      <c r="B2651" s="702"/>
      <c r="C2651" s="629" t="s">
        <v>10261</v>
      </c>
      <c r="D2651" s="629" t="s">
        <v>10262</v>
      </c>
      <c r="E2651" s="640" t="s">
        <v>10308</v>
      </c>
      <c r="F2651" s="640" t="s">
        <v>10309</v>
      </c>
      <c r="G2651" s="629" t="s">
        <v>10265</v>
      </c>
      <c r="H2651" s="629" t="s">
        <v>6450</v>
      </c>
      <c r="I2651" s="629" t="s">
        <v>10266</v>
      </c>
      <c r="J2651" s="629" t="s">
        <v>10267</v>
      </c>
    </row>
    <row r="2652" spans="1:10" ht="85.5">
      <c r="A2652" s="628" t="s">
        <v>817</v>
      </c>
      <c r="B2652" s="702"/>
      <c r="C2652" s="629" t="s">
        <v>10261</v>
      </c>
      <c r="D2652" s="629" t="s">
        <v>10262</v>
      </c>
      <c r="E2652" s="640" t="s">
        <v>10310</v>
      </c>
      <c r="F2652" s="640" t="s">
        <v>10311</v>
      </c>
      <c r="G2652" s="629" t="s">
        <v>10265</v>
      </c>
      <c r="H2652" s="629" t="s">
        <v>6450</v>
      </c>
      <c r="I2652" s="629" t="s">
        <v>10266</v>
      </c>
      <c r="J2652" s="629" t="s">
        <v>10267</v>
      </c>
    </row>
    <row r="2653" spans="1:10" ht="85.5">
      <c r="A2653" s="628" t="s">
        <v>817</v>
      </c>
      <c r="B2653" s="702"/>
      <c r="C2653" s="629" t="s">
        <v>10261</v>
      </c>
      <c r="D2653" s="629" t="s">
        <v>10262</v>
      </c>
      <c r="E2653" s="640" t="s">
        <v>10312</v>
      </c>
      <c r="F2653" s="640" t="s">
        <v>10313</v>
      </c>
      <c r="G2653" s="629" t="s">
        <v>10265</v>
      </c>
      <c r="H2653" s="629" t="s">
        <v>6450</v>
      </c>
      <c r="I2653" s="629" t="s">
        <v>10266</v>
      </c>
      <c r="J2653" s="629" t="s">
        <v>10267</v>
      </c>
    </row>
    <row r="2654" spans="1:10" ht="109.5">
      <c r="A2654" s="628" t="s">
        <v>817</v>
      </c>
      <c r="B2654" s="702"/>
      <c r="C2654" s="629" t="s">
        <v>10261</v>
      </c>
      <c r="D2654" s="629" t="s">
        <v>10262</v>
      </c>
      <c r="E2654" s="640" t="s">
        <v>10314</v>
      </c>
      <c r="F2654" s="640" t="s">
        <v>10315</v>
      </c>
      <c r="G2654" s="629" t="s">
        <v>10265</v>
      </c>
      <c r="H2654" s="629" t="s">
        <v>6450</v>
      </c>
      <c r="I2654" s="629" t="s">
        <v>10266</v>
      </c>
      <c r="J2654" s="629" t="s">
        <v>10267</v>
      </c>
    </row>
    <row r="2655" spans="1:10" ht="97.5">
      <c r="A2655" s="628" t="s">
        <v>817</v>
      </c>
      <c r="B2655" s="702"/>
      <c r="C2655" s="629" t="s">
        <v>10261</v>
      </c>
      <c r="D2655" s="629" t="s">
        <v>10262</v>
      </c>
      <c r="E2655" s="640" t="s">
        <v>10316</v>
      </c>
      <c r="F2655" s="640" t="s">
        <v>10317</v>
      </c>
      <c r="G2655" s="629" t="s">
        <v>10265</v>
      </c>
      <c r="H2655" s="629" t="s">
        <v>6450</v>
      </c>
      <c r="I2655" s="629" t="s">
        <v>10266</v>
      </c>
      <c r="J2655" s="629" t="s">
        <v>10267</v>
      </c>
    </row>
    <row r="2656" spans="1:10" ht="85.5">
      <c r="A2656" s="628" t="s">
        <v>817</v>
      </c>
      <c r="B2656" s="702"/>
      <c r="C2656" s="629" t="s">
        <v>10261</v>
      </c>
      <c r="D2656" s="629" t="s">
        <v>10262</v>
      </c>
      <c r="E2656" s="640" t="s">
        <v>10318</v>
      </c>
      <c r="F2656" s="640" t="s">
        <v>10319</v>
      </c>
      <c r="G2656" s="629" t="s">
        <v>10265</v>
      </c>
      <c r="H2656" s="629" t="s">
        <v>6450</v>
      </c>
      <c r="I2656" s="629" t="s">
        <v>10266</v>
      </c>
      <c r="J2656" s="629" t="s">
        <v>10267</v>
      </c>
    </row>
    <row r="2657" spans="1:10" ht="85.5">
      <c r="A2657" s="628" t="s">
        <v>817</v>
      </c>
      <c r="B2657" s="702"/>
      <c r="C2657" s="629" t="s">
        <v>10261</v>
      </c>
      <c r="D2657" s="629" t="s">
        <v>10262</v>
      </c>
      <c r="E2657" s="640" t="s">
        <v>10320</v>
      </c>
      <c r="F2657" s="640" t="s">
        <v>10321</v>
      </c>
      <c r="G2657" s="629" t="s">
        <v>10265</v>
      </c>
      <c r="H2657" s="629" t="s">
        <v>6450</v>
      </c>
      <c r="I2657" s="629" t="s">
        <v>10266</v>
      </c>
      <c r="J2657" s="629" t="s">
        <v>10267</v>
      </c>
    </row>
    <row r="2658" spans="1:10" ht="85.5">
      <c r="A2658" s="628" t="s">
        <v>817</v>
      </c>
      <c r="B2658" s="702"/>
      <c r="C2658" s="629" t="s">
        <v>10261</v>
      </c>
      <c r="D2658" s="629" t="s">
        <v>10262</v>
      </c>
      <c r="E2658" s="640" t="s">
        <v>10322</v>
      </c>
      <c r="F2658" s="640" t="s">
        <v>10323</v>
      </c>
      <c r="G2658" s="629" t="s">
        <v>10265</v>
      </c>
      <c r="H2658" s="629" t="s">
        <v>6450</v>
      </c>
      <c r="I2658" s="629" t="s">
        <v>10266</v>
      </c>
      <c r="J2658" s="629" t="s">
        <v>10267</v>
      </c>
    </row>
    <row r="2659" spans="1:10" ht="85.5">
      <c r="A2659" s="628" t="s">
        <v>817</v>
      </c>
      <c r="B2659" s="702"/>
      <c r="C2659" s="629" t="s">
        <v>10261</v>
      </c>
      <c r="D2659" s="629" t="s">
        <v>10262</v>
      </c>
      <c r="E2659" s="640" t="s">
        <v>10324</v>
      </c>
      <c r="F2659" s="640" t="s">
        <v>10325</v>
      </c>
      <c r="G2659" s="629" t="s">
        <v>10265</v>
      </c>
      <c r="H2659" s="629" t="s">
        <v>6450</v>
      </c>
      <c r="I2659" s="629" t="s">
        <v>10266</v>
      </c>
      <c r="J2659" s="629" t="s">
        <v>10267</v>
      </c>
    </row>
    <row r="2660" spans="1:10" ht="85.5">
      <c r="A2660" s="628" t="s">
        <v>817</v>
      </c>
      <c r="B2660" s="702"/>
      <c r="C2660" s="629" t="s">
        <v>10261</v>
      </c>
      <c r="D2660" s="629" t="s">
        <v>10262</v>
      </c>
      <c r="E2660" s="640" t="s">
        <v>10326</v>
      </c>
      <c r="F2660" s="640" t="s">
        <v>10327</v>
      </c>
      <c r="G2660" s="629" t="s">
        <v>10265</v>
      </c>
      <c r="H2660" s="629" t="s">
        <v>6450</v>
      </c>
      <c r="I2660" s="629" t="s">
        <v>10266</v>
      </c>
      <c r="J2660" s="629" t="s">
        <v>10267</v>
      </c>
    </row>
    <row r="2661" spans="1:10" ht="85.5">
      <c r="A2661" s="628" t="s">
        <v>817</v>
      </c>
      <c r="B2661" s="702"/>
      <c r="C2661" s="629" t="s">
        <v>10261</v>
      </c>
      <c r="D2661" s="629" t="s">
        <v>10262</v>
      </c>
      <c r="E2661" s="640" t="s">
        <v>10328</v>
      </c>
      <c r="F2661" s="640" t="s">
        <v>10329</v>
      </c>
      <c r="G2661" s="629" t="s">
        <v>10265</v>
      </c>
      <c r="H2661" s="629" t="s">
        <v>6450</v>
      </c>
      <c r="I2661" s="629" t="s">
        <v>10266</v>
      </c>
      <c r="J2661" s="629" t="s">
        <v>10267</v>
      </c>
    </row>
    <row r="2662" spans="1:10" ht="97.5">
      <c r="A2662" s="628" t="s">
        <v>817</v>
      </c>
      <c r="B2662" s="702"/>
      <c r="C2662" s="629" t="s">
        <v>10261</v>
      </c>
      <c r="D2662" s="629" t="s">
        <v>10262</v>
      </c>
      <c r="E2662" s="640" t="s">
        <v>10330</v>
      </c>
      <c r="F2662" s="640" t="s">
        <v>10331</v>
      </c>
      <c r="G2662" s="629" t="s">
        <v>10265</v>
      </c>
      <c r="H2662" s="629" t="s">
        <v>6450</v>
      </c>
      <c r="I2662" s="629" t="s">
        <v>10266</v>
      </c>
      <c r="J2662" s="629" t="s">
        <v>10267</v>
      </c>
    </row>
    <row r="2663" spans="1:10" ht="85.5">
      <c r="A2663" s="628" t="s">
        <v>817</v>
      </c>
      <c r="B2663" s="702"/>
      <c r="C2663" s="629" t="s">
        <v>10261</v>
      </c>
      <c r="D2663" s="629" t="s">
        <v>10262</v>
      </c>
      <c r="E2663" s="640" t="s">
        <v>10332</v>
      </c>
      <c r="F2663" s="640" t="s">
        <v>10333</v>
      </c>
      <c r="G2663" s="629" t="s">
        <v>10265</v>
      </c>
      <c r="H2663" s="629" t="s">
        <v>6450</v>
      </c>
      <c r="I2663" s="629" t="s">
        <v>10266</v>
      </c>
      <c r="J2663" s="629" t="s">
        <v>10267</v>
      </c>
    </row>
    <row r="2664" spans="1:10" ht="85.5">
      <c r="A2664" s="628" t="s">
        <v>817</v>
      </c>
      <c r="B2664" s="702"/>
      <c r="C2664" s="629" t="s">
        <v>10261</v>
      </c>
      <c r="D2664" s="629" t="s">
        <v>10262</v>
      </c>
      <c r="E2664" s="640" t="s">
        <v>10334</v>
      </c>
      <c r="F2664" s="640" t="s">
        <v>10335</v>
      </c>
      <c r="G2664" s="629" t="s">
        <v>10265</v>
      </c>
      <c r="H2664" s="629" t="s">
        <v>6450</v>
      </c>
      <c r="I2664" s="629" t="s">
        <v>10266</v>
      </c>
      <c r="J2664" s="629" t="s">
        <v>10267</v>
      </c>
    </row>
    <row r="2665" spans="1:10" ht="97.5">
      <c r="A2665" s="628" t="s">
        <v>817</v>
      </c>
      <c r="B2665" s="702"/>
      <c r="C2665" s="629" t="s">
        <v>10261</v>
      </c>
      <c r="D2665" s="629" t="s">
        <v>10262</v>
      </c>
      <c r="E2665" s="640" t="s">
        <v>10336</v>
      </c>
      <c r="F2665" s="640" t="s">
        <v>10337</v>
      </c>
      <c r="G2665" s="629" t="s">
        <v>10265</v>
      </c>
      <c r="H2665" s="629" t="s">
        <v>6450</v>
      </c>
      <c r="I2665" s="629" t="s">
        <v>10266</v>
      </c>
      <c r="J2665" s="629" t="s">
        <v>10267</v>
      </c>
    </row>
    <row r="2666" spans="1:10" ht="84">
      <c r="A2666" s="628" t="s">
        <v>817</v>
      </c>
      <c r="B2666" s="702"/>
      <c r="C2666" s="629" t="s">
        <v>10261</v>
      </c>
      <c r="D2666" s="629" t="s">
        <v>10262</v>
      </c>
      <c r="E2666" s="640" t="s">
        <v>10338</v>
      </c>
      <c r="F2666" s="640" t="s">
        <v>10339</v>
      </c>
      <c r="G2666" s="629" t="s">
        <v>10265</v>
      </c>
      <c r="H2666" s="629" t="s">
        <v>6450</v>
      </c>
      <c r="I2666" s="629" t="s">
        <v>10266</v>
      </c>
      <c r="J2666" s="629" t="s">
        <v>10267</v>
      </c>
    </row>
    <row r="2667" spans="1:10" ht="85.5">
      <c r="A2667" s="628" t="s">
        <v>817</v>
      </c>
      <c r="B2667" s="702"/>
      <c r="C2667" s="629" t="s">
        <v>10261</v>
      </c>
      <c r="D2667" s="629" t="s">
        <v>10262</v>
      </c>
      <c r="E2667" s="640" t="s">
        <v>9531</v>
      </c>
      <c r="F2667" s="640" t="s">
        <v>10340</v>
      </c>
      <c r="G2667" s="629" t="s">
        <v>10265</v>
      </c>
      <c r="H2667" s="629" t="s">
        <v>6450</v>
      </c>
      <c r="I2667" s="629" t="s">
        <v>10266</v>
      </c>
      <c r="J2667" s="629" t="s">
        <v>10267</v>
      </c>
    </row>
    <row r="2668" spans="1:10" ht="97.5">
      <c r="A2668" s="628" t="s">
        <v>817</v>
      </c>
      <c r="B2668" s="702"/>
      <c r="C2668" s="629" t="s">
        <v>10261</v>
      </c>
      <c r="D2668" s="629" t="s">
        <v>10262</v>
      </c>
      <c r="E2668" s="640" t="s">
        <v>10341</v>
      </c>
      <c r="F2668" s="640" t="s">
        <v>10342</v>
      </c>
      <c r="G2668" s="629" t="s">
        <v>10265</v>
      </c>
      <c r="H2668" s="629" t="s">
        <v>6450</v>
      </c>
      <c r="I2668" s="629" t="s">
        <v>10266</v>
      </c>
      <c r="J2668" s="629" t="s">
        <v>10267</v>
      </c>
    </row>
    <row r="2669" spans="1:10" ht="97.5">
      <c r="A2669" s="628" t="s">
        <v>817</v>
      </c>
      <c r="B2669" s="702"/>
      <c r="C2669" s="629" t="s">
        <v>10261</v>
      </c>
      <c r="D2669" s="629" t="s">
        <v>10262</v>
      </c>
      <c r="E2669" s="640" t="s">
        <v>10343</v>
      </c>
      <c r="F2669" s="640" t="s">
        <v>10344</v>
      </c>
      <c r="G2669" s="629" t="s">
        <v>10265</v>
      </c>
      <c r="H2669" s="629" t="s">
        <v>6450</v>
      </c>
      <c r="I2669" s="629" t="s">
        <v>10266</v>
      </c>
      <c r="J2669" s="629" t="s">
        <v>10267</v>
      </c>
    </row>
    <row r="2670" spans="1:10" ht="85.5">
      <c r="A2670" s="628" t="s">
        <v>817</v>
      </c>
      <c r="B2670" s="702"/>
      <c r="C2670" s="629" t="s">
        <v>10261</v>
      </c>
      <c r="D2670" s="629" t="s">
        <v>10262</v>
      </c>
      <c r="E2670" s="640" t="s">
        <v>10345</v>
      </c>
      <c r="F2670" s="640" t="s">
        <v>10346</v>
      </c>
      <c r="G2670" s="629" t="s">
        <v>10265</v>
      </c>
      <c r="H2670" s="629" t="s">
        <v>6450</v>
      </c>
      <c r="I2670" s="629" t="s">
        <v>10266</v>
      </c>
      <c r="J2670" s="629" t="s">
        <v>10267</v>
      </c>
    </row>
    <row r="2671" spans="1:10" ht="84">
      <c r="A2671" s="628" t="s">
        <v>817</v>
      </c>
      <c r="B2671" s="702"/>
      <c r="C2671" s="629" t="s">
        <v>10261</v>
      </c>
      <c r="D2671" s="629" t="s">
        <v>10262</v>
      </c>
      <c r="E2671" s="640" t="s">
        <v>8521</v>
      </c>
      <c r="F2671" s="640" t="s">
        <v>10347</v>
      </c>
      <c r="G2671" s="629" t="s">
        <v>10265</v>
      </c>
      <c r="H2671" s="629" t="s">
        <v>6450</v>
      </c>
      <c r="I2671" s="629" t="s">
        <v>10266</v>
      </c>
      <c r="J2671" s="629" t="s">
        <v>10267</v>
      </c>
    </row>
    <row r="2672" spans="1:10" ht="48">
      <c r="A2672" s="628" t="s">
        <v>8919</v>
      </c>
      <c r="B2672" s="629"/>
      <c r="C2672" s="629" t="s">
        <v>10348</v>
      </c>
      <c r="D2672" s="629" t="s">
        <v>10349</v>
      </c>
      <c r="E2672" s="629" t="s">
        <v>917</v>
      </c>
      <c r="F2672" s="629" t="s">
        <v>10350</v>
      </c>
      <c r="G2672" s="629" t="s">
        <v>10351</v>
      </c>
      <c r="H2672" s="629" t="s">
        <v>10352</v>
      </c>
      <c r="I2672" s="629" t="s">
        <v>10353</v>
      </c>
      <c r="J2672" s="629" t="s">
        <v>10354</v>
      </c>
    </row>
    <row r="2673" spans="1:16" ht="60">
      <c r="A2673" s="628" t="s">
        <v>10127</v>
      </c>
      <c r="B2673" s="629">
        <v>1</v>
      </c>
      <c r="C2673" s="629" t="s">
        <v>10355</v>
      </c>
      <c r="D2673" s="629" t="s">
        <v>10355</v>
      </c>
      <c r="E2673" s="629" t="s">
        <v>917</v>
      </c>
      <c r="F2673" s="629" t="s">
        <v>10356</v>
      </c>
      <c r="G2673" s="629" t="s">
        <v>10357</v>
      </c>
      <c r="H2673" s="629" t="s">
        <v>10358</v>
      </c>
      <c r="I2673" s="629" t="s">
        <v>6277</v>
      </c>
      <c r="J2673" s="629" t="s">
        <v>10359</v>
      </c>
      <c r="K2673"/>
      <c r="L2673"/>
      <c r="M2673"/>
      <c r="N2673"/>
      <c r="O2673"/>
      <c r="P2673"/>
    </row>
    <row r="2674" spans="1:16" ht="60">
      <c r="A2674" s="628" t="s">
        <v>10127</v>
      </c>
      <c r="B2674" s="629">
        <v>2</v>
      </c>
      <c r="C2674" s="629" t="s">
        <v>10355</v>
      </c>
      <c r="D2674" s="629" t="s">
        <v>10355</v>
      </c>
      <c r="E2674" s="629" t="s">
        <v>917</v>
      </c>
      <c r="F2674" s="629" t="s">
        <v>10360</v>
      </c>
      <c r="G2674" s="629" t="s">
        <v>10357</v>
      </c>
      <c r="H2674" s="629" t="s">
        <v>10358</v>
      </c>
      <c r="I2674" s="629" t="s">
        <v>6277</v>
      </c>
      <c r="J2674" s="629" t="s">
        <v>10359</v>
      </c>
      <c r="K2674"/>
      <c r="L2674"/>
      <c r="M2674"/>
      <c r="N2674"/>
      <c r="O2674"/>
      <c r="P2674"/>
    </row>
    <row r="2675" spans="1:16" ht="60">
      <c r="A2675" s="628" t="s">
        <v>10127</v>
      </c>
      <c r="B2675" s="629">
        <v>3</v>
      </c>
      <c r="C2675" s="629" t="s">
        <v>10355</v>
      </c>
      <c r="D2675" s="629" t="s">
        <v>10355</v>
      </c>
      <c r="E2675" s="629" t="s">
        <v>917</v>
      </c>
      <c r="F2675" s="629" t="s">
        <v>10361</v>
      </c>
      <c r="G2675" s="629" t="s">
        <v>10357</v>
      </c>
      <c r="H2675" s="629" t="s">
        <v>10358</v>
      </c>
      <c r="I2675" s="629" t="s">
        <v>6277</v>
      </c>
      <c r="J2675" s="629" t="s">
        <v>10362</v>
      </c>
      <c r="K2675"/>
      <c r="L2675"/>
      <c r="M2675"/>
      <c r="N2675"/>
      <c r="O2675"/>
      <c r="P2675"/>
    </row>
    <row r="2676" spans="1:16" ht="60">
      <c r="A2676" s="628" t="s">
        <v>10103</v>
      </c>
      <c r="B2676" s="629"/>
      <c r="C2676" s="629" t="s">
        <v>10364</v>
      </c>
      <c r="D2676" s="629" t="s">
        <v>10365</v>
      </c>
      <c r="E2676" s="629" t="s">
        <v>917</v>
      </c>
      <c r="F2676" s="629" t="s">
        <v>10366</v>
      </c>
      <c r="G2676" s="629" t="s">
        <v>10367</v>
      </c>
      <c r="H2676" s="629" t="s">
        <v>9732</v>
      </c>
      <c r="I2676" s="629" t="s">
        <v>2738</v>
      </c>
      <c r="J2676" s="629" t="s">
        <v>10368</v>
      </c>
      <c r="K2676"/>
      <c r="L2676"/>
      <c r="M2676"/>
      <c r="N2676"/>
      <c r="O2676"/>
      <c r="P2676"/>
    </row>
    <row r="2677" spans="1:16" ht="36">
      <c r="A2677" s="628" t="s">
        <v>10103</v>
      </c>
      <c r="B2677" s="629"/>
      <c r="C2677" s="629" t="s">
        <v>10369</v>
      </c>
      <c r="D2677" s="629" t="s">
        <v>10365</v>
      </c>
      <c r="E2677" s="629" t="s">
        <v>10370</v>
      </c>
      <c r="F2677" s="629" t="s">
        <v>10366</v>
      </c>
      <c r="G2677" s="629" t="s">
        <v>10367</v>
      </c>
      <c r="H2677" s="629" t="s">
        <v>9732</v>
      </c>
      <c r="I2677" s="629" t="s">
        <v>2738</v>
      </c>
      <c r="J2677" s="629" t="s">
        <v>10371</v>
      </c>
      <c r="K2677"/>
      <c r="L2677"/>
      <c r="M2677"/>
      <c r="N2677"/>
      <c r="O2677"/>
      <c r="P2677"/>
    </row>
    <row r="2678" spans="1:16" ht="96">
      <c r="A2678" s="628" t="s">
        <v>10133</v>
      </c>
      <c r="B2678" s="629"/>
      <c r="C2678" s="629" t="s">
        <v>10376</v>
      </c>
      <c r="D2678" s="629" t="s">
        <v>10375</v>
      </c>
      <c r="E2678" s="629" t="s">
        <v>937</v>
      </c>
      <c r="F2678" s="629" t="s">
        <v>10137</v>
      </c>
      <c r="G2678" s="629" t="s">
        <v>3918</v>
      </c>
      <c r="H2678" s="629" t="s">
        <v>1210</v>
      </c>
      <c r="I2678" s="629" t="s">
        <v>10377</v>
      </c>
      <c r="J2678" s="629" t="s">
        <v>10141</v>
      </c>
      <c r="K2678"/>
      <c r="L2678"/>
      <c r="M2678"/>
      <c r="N2678"/>
      <c r="O2678"/>
      <c r="P2678"/>
    </row>
    <row r="2679" spans="1:16" ht="102.75">
      <c r="A2679" s="703" t="s">
        <v>10378</v>
      </c>
      <c r="B2679" s="703"/>
      <c r="C2679" s="703" t="s">
        <v>10384</v>
      </c>
      <c r="D2679" s="704" t="s">
        <v>10385</v>
      </c>
      <c r="E2679" s="704" t="s">
        <v>2930</v>
      </c>
      <c r="F2679" s="704" t="s">
        <v>10386</v>
      </c>
      <c r="G2679" s="704" t="s">
        <v>10387</v>
      </c>
      <c r="H2679" s="704" t="s">
        <v>1033</v>
      </c>
      <c r="I2679" s="704" t="s">
        <v>6738</v>
      </c>
      <c r="J2679" s="704" t="s">
        <v>10388</v>
      </c>
    </row>
    <row r="2680" spans="1:16" ht="102.75">
      <c r="A2680" s="703" t="s">
        <v>10378</v>
      </c>
      <c r="B2680" s="703"/>
      <c r="C2680" s="703" t="s">
        <v>10384</v>
      </c>
      <c r="D2680" s="704" t="s">
        <v>10385</v>
      </c>
      <c r="E2680" s="704" t="s">
        <v>2954</v>
      </c>
      <c r="F2680" s="704" t="s">
        <v>10386</v>
      </c>
      <c r="G2680" s="704" t="s">
        <v>2985</v>
      </c>
      <c r="H2680" s="704" t="s">
        <v>1402</v>
      </c>
      <c r="I2680" s="704" t="s">
        <v>1859</v>
      </c>
      <c r="J2680" s="704" t="s">
        <v>10389</v>
      </c>
    </row>
    <row r="2681" spans="1:16" ht="102.75">
      <c r="A2681" s="703" t="s">
        <v>10378</v>
      </c>
      <c r="B2681" s="703"/>
      <c r="C2681" s="703" t="s">
        <v>10384</v>
      </c>
      <c r="D2681" s="704" t="s">
        <v>10385</v>
      </c>
      <c r="E2681" s="704" t="s">
        <v>2375</v>
      </c>
      <c r="F2681" s="704" t="s">
        <v>10386</v>
      </c>
      <c r="G2681" s="704" t="s">
        <v>3613</v>
      </c>
      <c r="H2681" s="704" t="s">
        <v>1979</v>
      </c>
      <c r="I2681" s="704" t="s">
        <v>2967</v>
      </c>
      <c r="J2681" s="704" t="s">
        <v>10390</v>
      </c>
    </row>
    <row r="2682" spans="1:16" ht="102.75">
      <c r="A2682" s="703" t="s">
        <v>10378</v>
      </c>
      <c r="B2682" s="703"/>
      <c r="C2682" s="703" t="s">
        <v>10384</v>
      </c>
      <c r="D2682" s="704" t="s">
        <v>10385</v>
      </c>
      <c r="E2682" s="704" t="s">
        <v>10391</v>
      </c>
      <c r="F2682" s="704" t="s">
        <v>10392</v>
      </c>
      <c r="G2682" s="704" t="s">
        <v>10393</v>
      </c>
      <c r="H2682" s="704" t="s">
        <v>5689</v>
      </c>
      <c r="I2682" s="704" t="s">
        <v>2477</v>
      </c>
      <c r="J2682" s="704" t="s">
        <v>10394</v>
      </c>
    </row>
    <row r="2683" spans="1:16" ht="102.75">
      <c r="A2683" s="703" t="s">
        <v>10378</v>
      </c>
      <c r="B2683" s="703"/>
      <c r="C2683" s="703" t="s">
        <v>10384</v>
      </c>
      <c r="D2683" s="704" t="s">
        <v>10385</v>
      </c>
      <c r="E2683" s="704" t="s">
        <v>10395</v>
      </c>
      <c r="F2683" s="704" t="s">
        <v>10396</v>
      </c>
      <c r="G2683" s="704" t="s">
        <v>6590</v>
      </c>
      <c r="H2683" s="704" t="s">
        <v>6767</v>
      </c>
      <c r="I2683" s="704" t="s">
        <v>1566</v>
      </c>
      <c r="J2683" s="704" t="s">
        <v>10397</v>
      </c>
    </row>
    <row r="2684" spans="1:16" ht="102.75">
      <c r="A2684" s="703" t="s">
        <v>10378</v>
      </c>
      <c r="B2684" s="703"/>
      <c r="C2684" s="703" t="s">
        <v>10384</v>
      </c>
      <c r="D2684" s="704" t="s">
        <v>10385</v>
      </c>
      <c r="E2684" s="704" t="s">
        <v>10398</v>
      </c>
      <c r="F2684" s="704" t="s">
        <v>10399</v>
      </c>
      <c r="G2684" s="704" t="s">
        <v>10400</v>
      </c>
      <c r="H2684" s="704" t="s">
        <v>1932</v>
      </c>
      <c r="I2684" s="704" t="s">
        <v>10401</v>
      </c>
      <c r="J2684" s="704" t="s">
        <v>10402</v>
      </c>
    </row>
    <row r="2685" spans="1:16" ht="102.75">
      <c r="A2685" s="703" t="s">
        <v>10378</v>
      </c>
      <c r="B2685" s="703"/>
      <c r="C2685" s="703" t="s">
        <v>10384</v>
      </c>
      <c r="D2685" s="704" t="s">
        <v>10385</v>
      </c>
      <c r="E2685" s="704" t="s">
        <v>10403</v>
      </c>
      <c r="F2685" s="704" t="s">
        <v>10404</v>
      </c>
      <c r="G2685" s="704" t="s">
        <v>10405</v>
      </c>
      <c r="H2685" s="704" t="s">
        <v>6450</v>
      </c>
      <c r="I2685" s="704" t="s">
        <v>1312</v>
      </c>
      <c r="J2685" s="704" t="s">
        <v>10406</v>
      </c>
    </row>
    <row r="2686" spans="1:16" ht="102.75">
      <c r="A2686" s="703" t="s">
        <v>10378</v>
      </c>
      <c r="B2686" s="703"/>
      <c r="C2686" s="703" t="s">
        <v>10384</v>
      </c>
      <c r="D2686" s="704" t="s">
        <v>10385</v>
      </c>
      <c r="E2686" s="704" t="s">
        <v>10407</v>
      </c>
      <c r="F2686" s="704" t="s">
        <v>10408</v>
      </c>
      <c r="G2686" s="704" t="s">
        <v>9444</v>
      </c>
      <c r="H2686" s="704" t="s">
        <v>2042</v>
      </c>
      <c r="I2686" s="704" t="s">
        <v>1131</v>
      </c>
      <c r="J2686" s="704" t="s">
        <v>10409</v>
      </c>
    </row>
    <row r="2687" spans="1:16" ht="102.75">
      <c r="A2687" s="703" t="s">
        <v>10378</v>
      </c>
      <c r="B2687" s="703"/>
      <c r="C2687" s="703" t="s">
        <v>10384</v>
      </c>
      <c r="D2687" s="704" t="s">
        <v>10385</v>
      </c>
      <c r="E2687" s="704" t="s">
        <v>10410</v>
      </c>
      <c r="F2687" s="704" t="s">
        <v>10411</v>
      </c>
      <c r="G2687" s="704" t="s">
        <v>10412</v>
      </c>
      <c r="H2687" s="704" t="s">
        <v>6236</v>
      </c>
      <c r="I2687" s="704" t="s">
        <v>2765</v>
      </c>
      <c r="J2687" s="704" t="s">
        <v>10413</v>
      </c>
    </row>
    <row r="2688" spans="1:16" ht="102.75">
      <c r="A2688" s="703" t="s">
        <v>10378</v>
      </c>
      <c r="B2688" s="703"/>
      <c r="C2688" s="703" t="s">
        <v>10384</v>
      </c>
      <c r="D2688" s="704" t="s">
        <v>10385</v>
      </c>
      <c r="E2688" s="704" t="s">
        <v>10414</v>
      </c>
      <c r="F2688" s="704" t="s">
        <v>10415</v>
      </c>
      <c r="G2688" s="704" t="s">
        <v>10416</v>
      </c>
      <c r="H2688" s="704" t="s">
        <v>3913</v>
      </c>
      <c r="I2688" s="704" t="s">
        <v>10417</v>
      </c>
      <c r="J2688" s="704" t="s">
        <v>10418</v>
      </c>
    </row>
    <row r="2689" spans="1:10" ht="102.75">
      <c r="A2689" s="703" t="s">
        <v>10378</v>
      </c>
      <c r="B2689" s="703"/>
      <c r="C2689" s="703" t="s">
        <v>10384</v>
      </c>
      <c r="D2689" s="704" t="s">
        <v>10385</v>
      </c>
      <c r="E2689" s="704" t="s">
        <v>10419</v>
      </c>
      <c r="F2689" s="704" t="s">
        <v>10420</v>
      </c>
      <c r="G2689" s="704" t="s">
        <v>10416</v>
      </c>
      <c r="H2689" s="704" t="s">
        <v>3913</v>
      </c>
      <c r="I2689" s="704" t="s">
        <v>10417</v>
      </c>
      <c r="J2689" s="704" t="s">
        <v>10421</v>
      </c>
    </row>
    <row r="2690" spans="1:10" ht="102.75">
      <c r="A2690" s="703" t="s">
        <v>10378</v>
      </c>
      <c r="B2690" s="703"/>
      <c r="C2690" s="703" t="s">
        <v>10384</v>
      </c>
      <c r="D2690" s="704" t="s">
        <v>10385</v>
      </c>
      <c r="E2690" s="704" t="s">
        <v>10422</v>
      </c>
      <c r="F2690" s="704" t="s">
        <v>10423</v>
      </c>
      <c r="G2690" s="704" t="s">
        <v>10424</v>
      </c>
      <c r="H2690" s="704" t="s">
        <v>6767</v>
      </c>
      <c r="I2690" s="704" t="s">
        <v>10062</v>
      </c>
      <c r="J2690" s="704" t="s">
        <v>10425</v>
      </c>
    </row>
    <row r="2691" spans="1:10" ht="102.75">
      <c r="A2691" s="703" t="s">
        <v>10378</v>
      </c>
      <c r="B2691" s="703"/>
      <c r="C2691" s="703" t="s">
        <v>10384</v>
      </c>
      <c r="D2691" s="704" t="s">
        <v>10385</v>
      </c>
      <c r="E2691" s="704" t="s">
        <v>10426</v>
      </c>
      <c r="F2691" s="704" t="s">
        <v>10427</v>
      </c>
      <c r="G2691" s="704" t="s">
        <v>10428</v>
      </c>
      <c r="H2691" s="704" t="s">
        <v>1171</v>
      </c>
      <c r="I2691" s="704" t="s">
        <v>10429</v>
      </c>
      <c r="J2691" s="704" t="s">
        <v>10430</v>
      </c>
    </row>
    <row r="2692" spans="1:10" ht="102.75">
      <c r="A2692" s="703" t="s">
        <v>10378</v>
      </c>
      <c r="B2692" s="703"/>
      <c r="C2692" s="703" t="s">
        <v>10384</v>
      </c>
      <c r="D2692" s="704" t="s">
        <v>10385</v>
      </c>
      <c r="E2692" s="704" t="s">
        <v>10431</v>
      </c>
      <c r="F2692" s="704" t="s">
        <v>10432</v>
      </c>
      <c r="G2692" s="704" t="s">
        <v>10433</v>
      </c>
      <c r="H2692" s="704" t="s">
        <v>2042</v>
      </c>
      <c r="I2692" s="704" t="s">
        <v>7115</v>
      </c>
      <c r="J2692" s="704" t="s">
        <v>10434</v>
      </c>
    </row>
    <row r="2693" spans="1:10" ht="102.75">
      <c r="A2693" s="703" t="s">
        <v>10378</v>
      </c>
      <c r="B2693" s="703"/>
      <c r="C2693" s="703" t="s">
        <v>10384</v>
      </c>
      <c r="D2693" s="704" t="s">
        <v>10385</v>
      </c>
      <c r="E2693" s="704" t="s">
        <v>10435</v>
      </c>
      <c r="F2693" s="704" t="s">
        <v>10436</v>
      </c>
      <c r="G2693" s="704" t="s">
        <v>1970</v>
      </c>
      <c r="H2693" s="704" t="s">
        <v>10437</v>
      </c>
      <c r="I2693" s="704" t="s">
        <v>9450</v>
      </c>
      <c r="J2693" s="704" t="s">
        <v>10438</v>
      </c>
    </row>
    <row r="2694" spans="1:10" ht="102.75">
      <c r="A2694" s="703" t="s">
        <v>10378</v>
      </c>
      <c r="B2694" s="703"/>
      <c r="C2694" s="703" t="s">
        <v>10384</v>
      </c>
      <c r="D2694" s="704" t="s">
        <v>10385</v>
      </c>
      <c r="E2694" s="704" t="s">
        <v>10439</v>
      </c>
      <c r="F2694" s="704" t="s">
        <v>10440</v>
      </c>
      <c r="G2694" s="704" t="s">
        <v>10441</v>
      </c>
      <c r="H2694" s="704" t="s">
        <v>6598</v>
      </c>
      <c r="I2694" s="704" t="s">
        <v>3054</v>
      </c>
      <c r="J2694" s="704" t="s">
        <v>10442</v>
      </c>
    </row>
    <row r="2695" spans="1:10" ht="102.75">
      <c r="A2695" s="703" t="s">
        <v>10378</v>
      </c>
      <c r="B2695" s="703"/>
      <c r="C2695" s="703" t="s">
        <v>10384</v>
      </c>
      <c r="D2695" s="704" t="s">
        <v>10385</v>
      </c>
      <c r="E2695" s="704" t="s">
        <v>10443</v>
      </c>
      <c r="F2695" s="704" t="s">
        <v>10444</v>
      </c>
      <c r="G2695" s="704" t="s">
        <v>10441</v>
      </c>
      <c r="H2695" s="704" t="s">
        <v>6598</v>
      </c>
      <c r="I2695" s="704" t="s">
        <v>3054</v>
      </c>
      <c r="J2695" s="704"/>
    </row>
    <row r="2696" spans="1:10" ht="102.75">
      <c r="A2696" s="703" t="s">
        <v>10378</v>
      </c>
      <c r="B2696" s="703"/>
      <c r="C2696" s="703" t="s">
        <v>10384</v>
      </c>
      <c r="D2696" s="704" t="s">
        <v>10385</v>
      </c>
      <c r="E2696" s="704" t="s">
        <v>10445</v>
      </c>
      <c r="F2696" s="704" t="s">
        <v>10446</v>
      </c>
      <c r="G2696" s="704" t="s">
        <v>10447</v>
      </c>
      <c r="H2696" s="704" t="s">
        <v>5922</v>
      </c>
      <c r="I2696" s="704" t="s">
        <v>10448</v>
      </c>
      <c r="J2696" s="704" t="s">
        <v>10449</v>
      </c>
    </row>
    <row r="2697" spans="1:10" ht="102.75">
      <c r="A2697" s="703" t="s">
        <v>10378</v>
      </c>
      <c r="B2697" s="703"/>
      <c r="C2697" s="703" t="s">
        <v>10384</v>
      </c>
      <c r="D2697" s="704" t="s">
        <v>10385</v>
      </c>
      <c r="E2697" s="704" t="s">
        <v>10450</v>
      </c>
      <c r="F2697" s="704" t="s">
        <v>10451</v>
      </c>
      <c r="G2697" s="704" t="s">
        <v>10452</v>
      </c>
      <c r="H2697" s="704" t="s">
        <v>2506</v>
      </c>
      <c r="I2697" s="704" t="s">
        <v>8016</v>
      </c>
      <c r="J2697" s="704" t="s">
        <v>10453</v>
      </c>
    </row>
    <row r="2698" spans="1:10" ht="102.75">
      <c r="A2698" s="703" t="s">
        <v>10378</v>
      </c>
      <c r="B2698" s="703"/>
      <c r="C2698" s="703" t="s">
        <v>10384</v>
      </c>
      <c r="D2698" s="704" t="s">
        <v>10385</v>
      </c>
      <c r="E2698" s="704" t="s">
        <v>10454</v>
      </c>
      <c r="F2698" s="704" t="s">
        <v>10455</v>
      </c>
      <c r="G2698" s="704" t="s">
        <v>6638</v>
      </c>
      <c r="H2698" s="704" t="s">
        <v>1853</v>
      </c>
      <c r="I2698" s="704" t="s">
        <v>10456</v>
      </c>
      <c r="J2698" s="704" t="s">
        <v>10457</v>
      </c>
    </row>
    <row r="2699" spans="1:10" ht="102.75">
      <c r="A2699" s="703" t="s">
        <v>10378</v>
      </c>
      <c r="B2699" s="703"/>
      <c r="C2699" s="703" t="s">
        <v>10384</v>
      </c>
      <c r="D2699" s="704" t="s">
        <v>10385</v>
      </c>
      <c r="E2699" s="704" t="s">
        <v>10458</v>
      </c>
      <c r="F2699" s="704" t="s">
        <v>10459</v>
      </c>
      <c r="G2699" s="704" t="s">
        <v>10460</v>
      </c>
      <c r="H2699" s="704" t="s">
        <v>2769</v>
      </c>
      <c r="I2699" s="704" t="s">
        <v>3298</v>
      </c>
      <c r="J2699" s="704" t="s">
        <v>10461</v>
      </c>
    </row>
    <row r="2700" spans="1:10" ht="102.75">
      <c r="A2700" s="703" t="s">
        <v>10378</v>
      </c>
      <c r="B2700" s="703"/>
      <c r="C2700" s="703" t="s">
        <v>10384</v>
      </c>
      <c r="D2700" s="704" t="s">
        <v>10385</v>
      </c>
      <c r="E2700" s="704" t="s">
        <v>10462</v>
      </c>
      <c r="F2700" s="704" t="s">
        <v>10463</v>
      </c>
      <c r="G2700" s="704" t="s">
        <v>6498</v>
      </c>
      <c r="H2700" s="704" t="s">
        <v>10464</v>
      </c>
      <c r="I2700" s="704" t="s">
        <v>3378</v>
      </c>
      <c r="J2700" s="704" t="s">
        <v>10465</v>
      </c>
    </row>
    <row r="2701" spans="1:10" ht="102.75">
      <c r="A2701" s="703" t="s">
        <v>10378</v>
      </c>
      <c r="B2701" s="703"/>
      <c r="C2701" s="703" t="s">
        <v>10384</v>
      </c>
      <c r="D2701" s="704" t="s">
        <v>10385</v>
      </c>
      <c r="E2701" s="704" t="s">
        <v>10466</v>
      </c>
      <c r="F2701" s="704" t="s">
        <v>10467</v>
      </c>
      <c r="G2701" s="704" t="s">
        <v>10468</v>
      </c>
      <c r="H2701" s="704" t="s">
        <v>1676</v>
      </c>
      <c r="I2701" s="704" t="s">
        <v>1051</v>
      </c>
      <c r="J2701" s="704" t="s">
        <v>10469</v>
      </c>
    </row>
    <row r="2702" spans="1:10" ht="102.75">
      <c r="A2702" s="703" t="s">
        <v>10378</v>
      </c>
      <c r="B2702" s="703"/>
      <c r="C2702" s="703" t="s">
        <v>10384</v>
      </c>
      <c r="D2702" s="704" t="s">
        <v>10385</v>
      </c>
      <c r="E2702" s="704" t="s">
        <v>10176</v>
      </c>
      <c r="F2702" s="704" t="s">
        <v>10470</v>
      </c>
      <c r="G2702" s="704" t="s">
        <v>10471</v>
      </c>
      <c r="H2702" s="704" t="s">
        <v>6916</v>
      </c>
      <c r="I2702" s="704" t="s">
        <v>4009</v>
      </c>
      <c r="J2702" s="704" t="s">
        <v>10472</v>
      </c>
    </row>
    <row r="2703" spans="1:10" ht="102.75">
      <c r="A2703" s="703" t="s">
        <v>10378</v>
      </c>
      <c r="B2703" s="703"/>
      <c r="C2703" s="703" t="s">
        <v>10384</v>
      </c>
      <c r="D2703" s="704" t="s">
        <v>10385</v>
      </c>
      <c r="E2703" s="704" t="s">
        <v>10473</v>
      </c>
      <c r="F2703" s="704" t="s">
        <v>10474</v>
      </c>
      <c r="G2703" s="704" t="s">
        <v>1970</v>
      </c>
      <c r="H2703" s="704" t="s">
        <v>10475</v>
      </c>
      <c r="I2703" s="704" t="s">
        <v>10476</v>
      </c>
      <c r="J2703" s="704" t="s">
        <v>10477</v>
      </c>
    </row>
    <row r="2704" spans="1:10" ht="102.75">
      <c r="A2704" s="703" t="s">
        <v>10378</v>
      </c>
      <c r="B2704" s="703"/>
      <c r="C2704" s="703" t="s">
        <v>10384</v>
      </c>
      <c r="D2704" s="704" t="s">
        <v>10385</v>
      </c>
      <c r="E2704" s="704" t="s">
        <v>10478</v>
      </c>
      <c r="F2704" s="704" t="s">
        <v>10479</v>
      </c>
      <c r="G2704" s="704"/>
      <c r="H2704" s="704"/>
      <c r="I2704" s="704"/>
      <c r="J2704" s="704" t="s">
        <v>10480</v>
      </c>
    </row>
    <row r="2705" spans="1:10" ht="102.75">
      <c r="A2705" s="703" t="s">
        <v>10378</v>
      </c>
      <c r="B2705" s="703"/>
      <c r="C2705" s="703" t="s">
        <v>10384</v>
      </c>
      <c r="D2705" s="704" t="s">
        <v>10385</v>
      </c>
      <c r="E2705" s="704" t="s">
        <v>10481</v>
      </c>
      <c r="F2705" s="704" t="s">
        <v>10482</v>
      </c>
      <c r="G2705" s="704" t="s">
        <v>10483</v>
      </c>
      <c r="H2705" s="704" t="s">
        <v>3107</v>
      </c>
      <c r="I2705" s="704" t="s">
        <v>2491</v>
      </c>
      <c r="J2705" s="704" t="s">
        <v>10484</v>
      </c>
    </row>
    <row r="2706" spans="1:10" ht="102.75">
      <c r="A2706" s="703" t="s">
        <v>10378</v>
      </c>
      <c r="B2706" s="703"/>
      <c r="C2706" s="703" t="s">
        <v>10384</v>
      </c>
      <c r="D2706" s="704" t="s">
        <v>10385</v>
      </c>
      <c r="E2706" s="704" t="s">
        <v>6137</v>
      </c>
      <c r="F2706" s="704" t="s">
        <v>10485</v>
      </c>
      <c r="G2706" s="704" t="s">
        <v>10486</v>
      </c>
      <c r="H2706" s="704" t="s">
        <v>7884</v>
      </c>
      <c r="I2706" s="704" t="s">
        <v>8016</v>
      </c>
      <c r="J2706" s="704" t="s">
        <v>10487</v>
      </c>
    </row>
    <row r="2707" spans="1:10" ht="102.75">
      <c r="A2707" s="703" t="s">
        <v>10378</v>
      </c>
      <c r="B2707" s="703"/>
      <c r="C2707" s="703" t="s">
        <v>10384</v>
      </c>
      <c r="D2707" s="704" t="s">
        <v>10385</v>
      </c>
      <c r="E2707" s="704" t="s">
        <v>10488</v>
      </c>
      <c r="F2707" s="704" t="s">
        <v>10489</v>
      </c>
      <c r="G2707" s="704" t="s">
        <v>10490</v>
      </c>
      <c r="H2707" s="704" t="s">
        <v>1171</v>
      </c>
      <c r="I2707" s="704" t="s">
        <v>6570</v>
      </c>
      <c r="J2707" s="704" t="s">
        <v>10491</v>
      </c>
    </row>
    <row r="2708" spans="1:10" ht="102.75">
      <c r="A2708" s="703" t="s">
        <v>10378</v>
      </c>
      <c r="B2708" s="703"/>
      <c r="C2708" s="703" t="s">
        <v>10384</v>
      </c>
      <c r="D2708" s="704" t="s">
        <v>10385</v>
      </c>
      <c r="E2708" s="704" t="s">
        <v>10247</v>
      </c>
      <c r="F2708" s="704" t="s">
        <v>10492</v>
      </c>
      <c r="G2708" s="704" t="s">
        <v>10493</v>
      </c>
      <c r="H2708" s="704" t="s">
        <v>1109</v>
      </c>
      <c r="I2708" s="704" t="s">
        <v>5659</v>
      </c>
      <c r="J2708" s="704" t="s">
        <v>10494</v>
      </c>
    </row>
    <row r="2709" spans="1:10" ht="102.75">
      <c r="A2709" s="703" t="s">
        <v>10378</v>
      </c>
      <c r="B2709" s="703"/>
      <c r="C2709" s="703" t="s">
        <v>10384</v>
      </c>
      <c r="D2709" s="704" t="s">
        <v>10385</v>
      </c>
      <c r="E2709" s="704" t="s">
        <v>10495</v>
      </c>
      <c r="F2709" s="704" t="s">
        <v>10496</v>
      </c>
      <c r="G2709" s="704" t="s">
        <v>10497</v>
      </c>
      <c r="H2709" s="704" t="s">
        <v>1090</v>
      </c>
      <c r="I2709" s="704" t="s">
        <v>1895</v>
      </c>
      <c r="J2709" s="704" t="s">
        <v>10498</v>
      </c>
    </row>
    <row r="2710" spans="1:10" ht="102.75">
      <c r="A2710" s="703" t="s">
        <v>10378</v>
      </c>
      <c r="B2710" s="703"/>
      <c r="C2710" s="703" t="s">
        <v>10384</v>
      </c>
      <c r="D2710" s="704" t="s">
        <v>10385</v>
      </c>
      <c r="E2710" s="704" t="s">
        <v>10499</v>
      </c>
      <c r="F2710" s="704" t="s">
        <v>10500</v>
      </c>
      <c r="G2710" s="704" t="s">
        <v>1871</v>
      </c>
      <c r="H2710" s="704" t="s">
        <v>1559</v>
      </c>
      <c r="I2710" s="704" t="s">
        <v>2576</v>
      </c>
      <c r="J2710" s="704" t="s">
        <v>10501</v>
      </c>
    </row>
    <row r="2711" spans="1:10" ht="102.75">
      <c r="A2711" s="703" t="s">
        <v>10378</v>
      </c>
      <c r="B2711" s="703"/>
      <c r="C2711" s="703" t="s">
        <v>10384</v>
      </c>
      <c r="D2711" s="704" t="s">
        <v>10385</v>
      </c>
      <c r="E2711" s="704" t="s">
        <v>10502</v>
      </c>
      <c r="F2711" s="704" t="s">
        <v>10503</v>
      </c>
      <c r="G2711" s="704" t="s">
        <v>10504</v>
      </c>
      <c r="H2711" s="704" t="s">
        <v>1704</v>
      </c>
      <c r="I2711" s="704" t="s">
        <v>10505</v>
      </c>
      <c r="J2711" s="704" t="s">
        <v>10506</v>
      </c>
    </row>
    <row r="2712" spans="1:10" ht="102.75">
      <c r="A2712" s="703" t="s">
        <v>10378</v>
      </c>
      <c r="B2712" s="703"/>
      <c r="C2712" s="703" t="s">
        <v>10384</v>
      </c>
      <c r="D2712" s="704" t="s">
        <v>10385</v>
      </c>
      <c r="E2712" s="704" t="s">
        <v>10507</v>
      </c>
      <c r="F2712" s="704" t="s">
        <v>10508</v>
      </c>
      <c r="G2712" s="704" t="s">
        <v>2979</v>
      </c>
      <c r="H2712" s="704" t="s">
        <v>3555</v>
      </c>
      <c r="I2712" s="704" t="s">
        <v>10509</v>
      </c>
      <c r="J2712" s="704" t="s">
        <v>10510</v>
      </c>
    </row>
    <row r="2713" spans="1:10" ht="102.75">
      <c r="A2713" s="703" t="s">
        <v>10378</v>
      </c>
      <c r="B2713" s="703"/>
      <c r="C2713" s="703" t="s">
        <v>10384</v>
      </c>
      <c r="D2713" s="704" t="s">
        <v>10385</v>
      </c>
      <c r="E2713" s="704" t="s">
        <v>10511</v>
      </c>
      <c r="F2713" s="704" t="s">
        <v>10512</v>
      </c>
      <c r="G2713" s="704" t="s">
        <v>10513</v>
      </c>
      <c r="H2713" s="704" t="s">
        <v>2485</v>
      </c>
      <c r="I2713" s="704" t="s">
        <v>10514</v>
      </c>
      <c r="J2713" s="704" t="s">
        <v>10515</v>
      </c>
    </row>
    <row r="2714" spans="1:10" ht="102.75">
      <c r="A2714" s="703" t="s">
        <v>10378</v>
      </c>
      <c r="B2714" s="703"/>
      <c r="C2714" s="703" t="s">
        <v>10384</v>
      </c>
      <c r="D2714" s="704" t="s">
        <v>10385</v>
      </c>
      <c r="E2714" s="704" t="s">
        <v>10516</v>
      </c>
      <c r="F2714" s="704" t="s">
        <v>10517</v>
      </c>
      <c r="G2714" s="704" t="s">
        <v>3956</v>
      </c>
      <c r="H2714" s="704" t="s">
        <v>1909</v>
      </c>
      <c r="I2714" s="704" t="s">
        <v>10518</v>
      </c>
      <c r="J2714" s="704" t="s">
        <v>10519</v>
      </c>
    </row>
    <row r="2715" spans="1:10" ht="102.75">
      <c r="A2715" s="703" t="s">
        <v>10378</v>
      </c>
      <c r="B2715" s="703"/>
      <c r="C2715" s="703" t="s">
        <v>10384</v>
      </c>
      <c r="D2715" s="704" t="s">
        <v>10385</v>
      </c>
      <c r="E2715" s="704" t="s">
        <v>10520</v>
      </c>
      <c r="F2715" s="704" t="s">
        <v>10521</v>
      </c>
      <c r="G2715" s="704" t="s">
        <v>6536</v>
      </c>
      <c r="H2715" s="704" t="s">
        <v>6611</v>
      </c>
      <c r="I2715" s="704" t="s">
        <v>10522</v>
      </c>
      <c r="J2715" s="704" t="s">
        <v>10523</v>
      </c>
    </row>
    <row r="2716" spans="1:10" ht="102.75">
      <c r="A2716" s="703" t="s">
        <v>10378</v>
      </c>
      <c r="B2716" s="703"/>
      <c r="C2716" s="703" t="s">
        <v>10384</v>
      </c>
      <c r="D2716" s="704" t="s">
        <v>10385</v>
      </c>
      <c r="E2716" s="704" t="s">
        <v>10524</v>
      </c>
      <c r="F2716" s="704" t="s">
        <v>10525</v>
      </c>
      <c r="G2716" s="704" t="s">
        <v>10433</v>
      </c>
      <c r="H2716" s="704" t="s">
        <v>6583</v>
      </c>
      <c r="I2716" s="704" t="s">
        <v>10526</v>
      </c>
      <c r="J2716" s="704" t="s">
        <v>10527</v>
      </c>
    </row>
    <row r="2717" spans="1:10" ht="102.75">
      <c r="A2717" s="703" t="s">
        <v>10378</v>
      </c>
      <c r="B2717" s="703"/>
      <c r="C2717" s="703" t="s">
        <v>10384</v>
      </c>
      <c r="D2717" s="704" t="s">
        <v>10385</v>
      </c>
      <c r="E2717" s="704" t="s">
        <v>10528</v>
      </c>
      <c r="F2717" s="704" t="s">
        <v>10529</v>
      </c>
      <c r="G2717" s="704" t="s">
        <v>10530</v>
      </c>
      <c r="H2717" s="704" t="s">
        <v>10531</v>
      </c>
      <c r="I2717" s="704" t="s">
        <v>3167</v>
      </c>
      <c r="J2717" s="704" t="s">
        <v>10532</v>
      </c>
    </row>
    <row r="2718" spans="1:10" ht="102.75">
      <c r="A2718" s="703" t="s">
        <v>10378</v>
      </c>
      <c r="B2718" s="703"/>
      <c r="C2718" s="703" t="s">
        <v>10384</v>
      </c>
      <c r="D2718" s="704" t="s">
        <v>10385</v>
      </c>
      <c r="E2718" s="704" t="s">
        <v>10533</v>
      </c>
      <c r="F2718" s="704" t="s">
        <v>10534</v>
      </c>
      <c r="G2718" s="704" t="s">
        <v>10535</v>
      </c>
      <c r="H2718" s="704" t="s">
        <v>1293</v>
      </c>
      <c r="I2718" s="704" t="s">
        <v>8027</v>
      </c>
      <c r="J2718" s="704" t="s">
        <v>10536</v>
      </c>
    </row>
    <row r="2719" spans="1:10" ht="102.75">
      <c r="A2719" s="703" t="s">
        <v>10378</v>
      </c>
      <c r="B2719" s="703"/>
      <c r="C2719" s="703" t="s">
        <v>10384</v>
      </c>
      <c r="D2719" s="704" t="s">
        <v>10385</v>
      </c>
      <c r="E2719" s="704" t="s">
        <v>10537</v>
      </c>
      <c r="F2719" s="704" t="s">
        <v>10538</v>
      </c>
      <c r="G2719" s="704" t="s">
        <v>3613</v>
      </c>
      <c r="H2719" s="704" t="s">
        <v>2108</v>
      </c>
      <c r="I2719" s="704" t="s">
        <v>6529</v>
      </c>
      <c r="J2719" s="704" t="s">
        <v>10539</v>
      </c>
    </row>
    <row r="2720" spans="1:10" ht="102.75">
      <c r="A2720" s="703" t="s">
        <v>10378</v>
      </c>
      <c r="B2720" s="703"/>
      <c r="C2720" s="703" t="s">
        <v>10384</v>
      </c>
      <c r="D2720" s="704" t="s">
        <v>10385</v>
      </c>
      <c r="E2720" s="704" t="s">
        <v>9762</v>
      </c>
      <c r="F2720" s="704" t="s">
        <v>10540</v>
      </c>
      <c r="G2720" s="704" t="s">
        <v>10490</v>
      </c>
      <c r="H2720" s="704" t="s">
        <v>1171</v>
      </c>
      <c r="I2720" s="704" t="s">
        <v>6570</v>
      </c>
      <c r="J2720" s="704" t="s">
        <v>10541</v>
      </c>
    </row>
    <row r="2721" spans="1:10" ht="102.75">
      <c r="A2721" s="703" t="s">
        <v>10378</v>
      </c>
      <c r="B2721" s="703"/>
      <c r="C2721" s="703" t="s">
        <v>10384</v>
      </c>
      <c r="D2721" s="704" t="s">
        <v>10385</v>
      </c>
      <c r="E2721" s="704" t="s">
        <v>10542</v>
      </c>
      <c r="F2721" s="704" t="s">
        <v>10543</v>
      </c>
      <c r="G2721" s="704" t="s">
        <v>10544</v>
      </c>
      <c r="H2721" s="704" t="s">
        <v>1210</v>
      </c>
      <c r="I2721" s="704" t="s">
        <v>10545</v>
      </c>
      <c r="J2721" s="704" t="s">
        <v>10546</v>
      </c>
    </row>
    <row r="2722" spans="1:10" ht="102.75">
      <c r="A2722" s="703" t="s">
        <v>10378</v>
      </c>
      <c r="B2722" s="703"/>
      <c r="C2722" s="703" t="s">
        <v>10384</v>
      </c>
      <c r="D2722" s="704" t="s">
        <v>10385</v>
      </c>
      <c r="E2722" s="704" t="s">
        <v>10547</v>
      </c>
      <c r="F2722" s="704" t="s">
        <v>10548</v>
      </c>
      <c r="G2722" s="704" t="s">
        <v>10549</v>
      </c>
      <c r="H2722" s="704" t="s">
        <v>5922</v>
      </c>
      <c r="I2722" s="704" t="s">
        <v>10550</v>
      </c>
      <c r="J2722" s="704" t="s">
        <v>10551</v>
      </c>
    </row>
    <row r="2723" spans="1:10" ht="102.75">
      <c r="A2723" s="703" t="s">
        <v>10378</v>
      </c>
      <c r="B2723" s="703"/>
      <c r="C2723" s="703" t="s">
        <v>10384</v>
      </c>
      <c r="D2723" s="704" t="s">
        <v>10385</v>
      </c>
      <c r="E2723" s="704" t="s">
        <v>10552</v>
      </c>
      <c r="F2723" s="704" t="s">
        <v>10553</v>
      </c>
      <c r="G2723" s="704" t="s">
        <v>10554</v>
      </c>
      <c r="H2723" s="704" t="s">
        <v>1156</v>
      </c>
      <c r="I2723" s="704" t="s">
        <v>2541</v>
      </c>
      <c r="J2723" s="704"/>
    </row>
    <row r="2724" spans="1:10" ht="102.75">
      <c r="A2724" s="703" t="s">
        <v>10378</v>
      </c>
      <c r="B2724" s="703"/>
      <c r="C2724" s="703" t="s">
        <v>10384</v>
      </c>
      <c r="D2724" s="704" t="s">
        <v>10385</v>
      </c>
      <c r="E2724" s="704" t="s">
        <v>10555</v>
      </c>
      <c r="F2724" s="704" t="s">
        <v>10556</v>
      </c>
      <c r="G2724" s="704" t="s">
        <v>10557</v>
      </c>
      <c r="H2724" s="704" t="s">
        <v>1411</v>
      </c>
      <c r="I2724" s="704" t="s">
        <v>10558</v>
      </c>
      <c r="J2724" s="704" t="s">
        <v>10559</v>
      </c>
    </row>
    <row r="2725" spans="1:10" ht="102.75">
      <c r="A2725" s="703" t="s">
        <v>10378</v>
      </c>
      <c r="B2725" s="703"/>
      <c r="C2725" s="703" t="s">
        <v>10384</v>
      </c>
      <c r="D2725" s="704" t="s">
        <v>10385</v>
      </c>
      <c r="E2725" s="704" t="s">
        <v>3128</v>
      </c>
      <c r="F2725" s="704" t="s">
        <v>10560</v>
      </c>
      <c r="G2725" s="704" t="s">
        <v>10561</v>
      </c>
      <c r="H2725" s="704" t="s">
        <v>1145</v>
      </c>
      <c r="I2725" s="704" t="s">
        <v>6940</v>
      </c>
      <c r="J2725" s="704" t="s">
        <v>10562</v>
      </c>
    </row>
    <row r="2726" spans="1:10" ht="102.75">
      <c r="A2726" s="703" t="s">
        <v>10378</v>
      </c>
      <c r="B2726" s="703"/>
      <c r="C2726" s="703" t="s">
        <v>10384</v>
      </c>
      <c r="D2726" s="704" t="s">
        <v>10385</v>
      </c>
      <c r="E2726" s="704" t="s">
        <v>10563</v>
      </c>
      <c r="F2726" s="704" t="s">
        <v>10564</v>
      </c>
      <c r="G2726" s="704" t="s">
        <v>10561</v>
      </c>
      <c r="H2726" s="704" t="s">
        <v>1145</v>
      </c>
      <c r="I2726" s="704" t="s">
        <v>6940</v>
      </c>
      <c r="J2726" s="704"/>
    </row>
    <row r="2727" spans="1:10" ht="102.75">
      <c r="A2727" s="703" t="s">
        <v>10378</v>
      </c>
      <c r="B2727" s="703"/>
      <c r="C2727" s="703" t="s">
        <v>10384</v>
      </c>
      <c r="D2727" s="704" t="s">
        <v>10385</v>
      </c>
      <c r="E2727" s="704" t="s">
        <v>10565</v>
      </c>
      <c r="F2727" s="704" t="s">
        <v>10566</v>
      </c>
      <c r="G2727" s="704" t="s">
        <v>3367</v>
      </c>
      <c r="H2727" s="704" t="s">
        <v>1194</v>
      </c>
      <c r="I2727" s="704" t="s">
        <v>1839</v>
      </c>
      <c r="J2727" s="704" t="s">
        <v>10567</v>
      </c>
    </row>
    <row r="2728" spans="1:10" ht="102.75">
      <c r="A2728" s="703" t="s">
        <v>10378</v>
      </c>
      <c r="B2728" s="703"/>
      <c r="C2728" s="703" t="s">
        <v>10384</v>
      </c>
      <c r="D2728" s="704" t="s">
        <v>10385</v>
      </c>
      <c r="E2728" s="704" t="s">
        <v>10568</v>
      </c>
      <c r="F2728" s="704" t="s">
        <v>10569</v>
      </c>
      <c r="G2728" s="704" t="s">
        <v>10570</v>
      </c>
      <c r="H2728" s="704" t="s">
        <v>1932</v>
      </c>
      <c r="I2728" s="704" t="s">
        <v>10571</v>
      </c>
      <c r="J2728" s="704" t="s">
        <v>10572</v>
      </c>
    </row>
    <row r="2729" spans="1:10" ht="102.75">
      <c r="A2729" s="703" t="s">
        <v>10378</v>
      </c>
      <c r="B2729" s="703"/>
      <c r="C2729" s="703" t="s">
        <v>10384</v>
      </c>
      <c r="D2729" s="704" t="s">
        <v>10385</v>
      </c>
      <c r="E2729" s="704" t="s">
        <v>10573</v>
      </c>
      <c r="F2729" s="704" t="s">
        <v>10574</v>
      </c>
      <c r="G2729" s="704"/>
      <c r="H2729" s="704"/>
      <c r="I2729" s="704"/>
      <c r="J2729" s="704" t="s">
        <v>10575</v>
      </c>
    </row>
    <row r="2730" spans="1:10" ht="102.75">
      <c r="A2730" s="703" t="s">
        <v>10378</v>
      </c>
      <c r="B2730" s="703"/>
      <c r="C2730" s="703" t="s">
        <v>10384</v>
      </c>
      <c r="D2730" s="704" t="s">
        <v>10385</v>
      </c>
      <c r="E2730" s="704" t="s">
        <v>10576</v>
      </c>
      <c r="F2730" s="704" t="s">
        <v>10577</v>
      </c>
      <c r="G2730" s="704" t="s">
        <v>10578</v>
      </c>
      <c r="H2730" s="704" t="s">
        <v>8185</v>
      </c>
      <c r="I2730" s="704" t="s">
        <v>6246</v>
      </c>
      <c r="J2730" s="704" t="s">
        <v>10579</v>
      </c>
    </row>
    <row r="2731" spans="1:10" ht="102.75">
      <c r="A2731" s="703" t="s">
        <v>10378</v>
      </c>
      <c r="B2731" s="703"/>
      <c r="C2731" s="703" t="s">
        <v>10384</v>
      </c>
      <c r="D2731" s="704" t="s">
        <v>10385</v>
      </c>
      <c r="E2731" s="704" t="s">
        <v>10580</v>
      </c>
      <c r="F2731" s="704" t="s">
        <v>10581</v>
      </c>
      <c r="G2731" s="704" t="s">
        <v>10582</v>
      </c>
      <c r="H2731" s="704" t="s">
        <v>1104</v>
      </c>
      <c r="I2731" s="704" t="s">
        <v>1859</v>
      </c>
      <c r="J2731" s="704" t="s">
        <v>10583</v>
      </c>
    </row>
    <row r="2732" spans="1:10" ht="102.75">
      <c r="A2732" s="703" t="s">
        <v>10378</v>
      </c>
      <c r="B2732" s="703"/>
      <c r="C2732" s="703" t="s">
        <v>10384</v>
      </c>
      <c r="D2732" s="704" t="s">
        <v>10385</v>
      </c>
      <c r="E2732" s="704" t="s">
        <v>10584</v>
      </c>
      <c r="F2732" s="704" t="s">
        <v>10585</v>
      </c>
      <c r="G2732" s="704" t="s">
        <v>10586</v>
      </c>
      <c r="H2732" s="704" t="s">
        <v>2463</v>
      </c>
      <c r="I2732" s="704" t="s">
        <v>10587</v>
      </c>
      <c r="J2732" s="704" t="s">
        <v>10588</v>
      </c>
    </row>
    <row r="2733" spans="1:10" ht="102.75">
      <c r="A2733" s="703" t="s">
        <v>10378</v>
      </c>
      <c r="B2733" s="703"/>
      <c r="C2733" s="703" t="s">
        <v>10384</v>
      </c>
      <c r="D2733" s="704" t="s">
        <v>10385</v>
      </c>
      <c r="E2733" s="704" t="s">
        <v>10589</v>
      </c>
      <c r="F2733" s="704" t="s">
        <v>10590</v>
      </c>
      <c r="G2733" s="704" t="s">
        <v>1170</v>
      </c>
      <c r="H2733" s="704" t="s">
        <v>1979</v>
      </c>
      <c r="I2733" s="704" t="s">
        <v>2552</v>
      </c>
      <c r="J2733" s="704" t="s">
        <v>10591</v>
      </c>
    </row>
    <row r="2734" spans="1:10" ht="102.75">
      <c r="A2734" s="703" t="s">
        <v>10378</v>
      </c>
      <c r="B2734" s="703"/>
      <c r="C2734" s="703" t="s">
        <v>10384</v>
      </c>
      <c r="D2734" s="704" t="s">
        <v>10385</v>
      </c>
      <c r="E2734" s="704" t="s">
        <v>10592</v>
      </c>
      <c r="F2734" s="704" t="s">
        <v>10593</v>
      </c>
      <c r="G2734" s="704" t="s">
        <v>6675</v>
      </c>
      <c r="H2734" s="704" t="s">
        <v>2143</v>
      </c>
      <c r="I2734" s="704" t="s">
        <v>1131</v>
      </c>
      <c r="J2734" s="704" t="s">
        <v>10594</v>
      </c>
    </row>
    <row r="2735" spans="1:10" ht="102.75">
      <c r="A2735" s="703" t="s">
        <v>10378</v>
      </c>
      <c r="B2735" s="703"/>
      <c r="C2735" s="703" t="s">
        <v>10384</v>
      </c>
      <c r="D2735" s="704" t="s">
        <v>10385</v>
      </c>
      <c r="E2735" s="704" t="s">
        <v>10595</v>
      </c>
      <c r="F2735" s="704" t="s">
        <v>10596</v>
      </c>
      <c r="G2735" s="704" t="s">
        <v>10597</v>
      </c>
      <c r="H2735" s="704" t="s">
        <v>1508</v>
      </c>
      <c r="I2735" s="704" t="s">
        <v>1135</v>
      </c>
      <c r="J2735" s="704" t="s">
        <v>10598</v>
      </c>
    </row>
    <row r="2736" spans="1:10" ht="102.75">
      <c r="A2736" s="703" t="s">
        <v>10378</v>
      </c>
      <c r="B2736" s="703"/>
      <c r="C2736" s="703" t="s">
        <v>10384</v>
      </c>
      <c r="D2736" s="704" t="s">
        <v>10385</v>
      </c>
      <c r="E2736" s="704" t="s">
        <v>6189</v>
      </c>
      <c r="F2736" s="704" t="s">
        <v>10599</v>
      </c>
      <c r="G2736" s="704" t="s">
        <v>10600</v>
      </c>
      <c r="H2736" s="704" t="s">
        <v>10601</v>
      </c>
      <c r="I2736" s="704" t="s">
        <v>10602</v>
      </c>
      <c r="J2736" s="704"/>
    </row>
    <row r="2737" spans="1:11" ht="102.75">
      <c r="A2737" s="703" t="s">
        <v>10378</v>
      </c>
      <c r="B2737" s="703"/>
      <c r="C2737" s="703" t="s">
        <v>10384</v>
      </c>
      <c r="D2737" s="704" t="s">
        <v>10385</v>
      </c>
      <c r="E2737" s="704" t="s">
        <v>10603</v>
      </c>
      <c r="F2737" s="704" t="s">
        <v>10604</v>
      </c>
      <c r="G2737" s="704" t="s">
        <v>10605</v>
      </c>
      <c r="H2737" s="704" t="s">
        <v>10606</v>
      </c>
      <c r="I2737" s="704" t="s">
        <v>10184</v>
      </c>
      <c r="J2737" s="704" t="s">
        <v>10607</v>
      </c>
    </row>
    <row r="2738" spans="1:11" ht="102.75">
      <c r="A2738" s="703" t="s">
        <v>10378</v>
      </c>
      <c r="B2738" s="703"/>
      <c r="C2738" s="703" t="s">
        <v>10384</v>
      </c>
      <c r="D2738" s="704" t="s">
        <v>10385</v>
      </c>
      <c r="E2738" s="704" t="s">
        <v>8906</v>
      </c>
      <c r="F2738" s="704" t="s">
        <v>10608</v>
      </c>
      <c r="G2738" s="704" t="s">
        <v>10609</v>
      </c>
      <c r="H2738" s="704" t="s">
        <v>2135</v>
      </c>
      <c r="I2738" s="704" t="s">
        <v>10610</v>
      </c>
      <c r="J2738" s="704" t="s">
        <v>10611</v>
      </c>
    </row>
    <row r="2739" spans="1:11" ht="102.75">
      <c r="A2739" s="711" t="s">
        <v>10378</v>
      </c>
      <c r="B2739" s="711"/>
      <c r="C2739" s="711" t="s">
        <v>10384</v>
      </c>
      <c r="D2739" s="712" t="s">
        <v>10385</v>
      </c>
      <c r="E2739" s="712" t="s">
        <v>10612</v>
      </c>
      <c r="F2739" s="712" t="s">
        <v>10613</v>
      </c>
      <c r="G2739" s="712" t="s">
        <v>7145</v>
      </c>
      <c r="H2739" s="712" t="s">
        <v>6661</v>
      </c>
      <c r="I2739" s="712" t="s">
        <v>1873</v>
      </c>
      <c r="J2739" s="712" t="s">
        <v>10614</v>
      </c>
    </row>
    <row r="2740" spans="1:11" ht="57.75">
      <c r="A2740" s="711" t="s">
        <v>10378</v>
      </c>
      <c r="B2740" s="711">
        <v>2</v>
      </c>
      <c r="C2740" s="711" t="s">
        <v>10617</v>
      </c>
      <c r="D2740" s="712" t="s">
        <v>10385</v>
      </c>
      <c r="E2740" s="712" t="s">
        <v>917</v>
      </c>
      <c r="F2740" s="712" t="s">
        <v>10618</v>
      </c>
      <c r="G2740" s="712"/>
      <c r="H2740" s="712" t="s">
        <v>10619</v>
      </c>
      <c r="I2740" s="712" t="s">
        <v>1033</v>
      </c>
      <c r="J2740" s="712" t="s">
        <v>6738</v>
      </c>
      <c r="K2740" s="711">
        <v>83478920687</v>
      </c>
    </row>
    <row r="2741" spans="1:11">
      <c r="A2741" s="711" t="s">
        <v>10378</v>
      </c>
      <c r="B2741" s="711">
        <v>4</v>
      </c>
      <c r="C2741" s="711"/>
      <c r="D2741" s="712"/>
      <c r="E2741" s="712" t="s">
        <v>937</v>
      </c>
      <c r="F2741" s="712"/>
      <c r="G2741" s="712"/>
      <c r="H2741" s="712" t="s">
        <v>2985</v>
      </c>
      <c r="I2741" s="712" t="s">
        <v>1402</v>
      </c>
      <c r="J2741" s="712" t="s">
        <v>1859</v>
      </c>
      <c r="K2741" s="711">
        <v>83478920686</v>
      </c>
    </row>
    <row r="2742" spans="1:11">
      <c r="A2742" s="711" t="s">
        <v>10378</v>
      </c>
      <c r="B2742" s="711">
        <v>3</v>
      </c>
      <c r="C2742" s="711"/>
      <c r="D2742" s="712"/>
      <c r="E2742" s="712" t="s">
        <v>938</v>
      </c>
      <c r="F2742" s="712"/>
      <c r="G2742" s="712"/>
      <c r="H2742" s="712" t="s">
        <v>10619</v>
      </c>
      <c r="I2742" s="712" t="s">
        <v>1033</v>
      </c>
      <c r="J2742" s="712" t="s">
        <v>6738</v>
      </c>
      <c r="K2742" s="711">
        <v>83478920687</v>
      </c>
    </row>
    <row r="2743" spans="1:11" ht="69">
      <c r="A2743" s="711" t="s">
        <v>10378</v>
      </c>
      <c r="B2743" s="711">
        <v>5</v>
      </c>
      <c r="C2743" s="711" t="s">
        <v>10617</v>
      </c>
      <c r="D2743" s="712" t="s">
        <v>10385</v>
      </c>
      <c r="E2743" s="712" t="s">
        <v>10620</v>
      </c>
      <c r="F2743" s="712" t="s">
        <v>10621</v>
      </c>
      <c r="G2743" s="712"/>
      <c r="H2743" s="712" t="s">
        <v>10622</v>
      </c>
      <c r="I2743" s="712" t="s">
        <v>8015</v>
      </c>
      <c r="J2743" s="712" t="s">
        <v>2870</v>
      </c>
      <c r="K2743" s="711">
        <v>83478924303</v>
      </c>
    </row>
    <row r="2744" spans="1:11" ht="69">
      <c r="A2744" s="711" t="s">
        <v>10378</v>
      </c>
      <c r="B2744" s="711"/>
      <c r="C2744" s="711"/>
      <c r="D2744" s="712"/>
      <c r="E2744" s="712" t="s">
        <v>10623</v>
      </c>
      <c r="F2744" s="712" t="s">
        <v>10624</v>
      </c>
      <c r="G2744" s="712"/>
      <c r="H2744" s="712" t="s">
        <v>10625</v>
      </c>
      <c r="I2744" s="712" t="s">
        <v>6236</v>
      </c>
      <c r="J2744" s="712" t="s">
        <v>2765</v>
      </c>
      <c r="K2744" s="711">
        <v>83478923442</v>
      </c>
    </row>
    <row r="2745" spans="1:11" ht="69">
      <c r="A2745" s="711" t="s">
        <v>10378</v>
      </c>
      <c r="B2745" s="711">
        <v>10</v>
      </c>
      <c r="C2745" s="711"/>
      <c r="D2745" s="712"/>
      <c r="E2745" s="712" t="s">
        <v>10626</v>
      </c>
      <c r="F2745" s="712" t="s">
        <v>10627</v>
      </c>
      <c r="G2745" s="712"/>
      <c r="H2745" s="712" t="s">
        <v>6590</v>
      </c>
      <c r="I2745" s="712" t="s">
        <v>5793</v>
      </c>
      <c r="J2745" s="712" t="s">
        <v>1566</v>
      </c>
      <c r="K2745" s="711">
        <v>83478923781</v>
      </c>
    </row>
    <row r="2746" spans="1:11" ht="69">
      <c r="A2746" s="711" t="s">
        <v>10378</v>
      </c>
      <c r="B2746" s="711">
        <v>6</v>
      </c>
      <c r="C2746" s="711"/>
      <c r="D2746" s="712"/>
      <c r="E2746" s="712" t="s">
        <v>10628</v>
      </c>
      <c r="F2746" s="712" t="s">
        <v>10629</v>
      </c>
      <c r="G2746" s="712"/>
      <c r="H2746" s="712" t="s">
        <v>10630</v>
      </c>
      <c r="I2746" s="712" t="s">
        <v>2473</v>
      </c>
      <c r="J2746" s="712" t="s">
        <v>10631</v>
      </c>
      <c r="K2746" s="711">
        <v>83478927185</v>
      </c>
    </row>
    <row r="2747" spans="1:11" ht="69">
      <c r="A2747" s="711" t="s">
        <v>10378</v>
      </c>
      <c r="B2747" s="711">
        <v>7</v>
      </c>
      <c r="C2747" s="711" t="s">
        <v>10617</v>
      </c>
      <c r="D2747" s="712" t="s">
        <v>10385</v>
      </c>
      <c r="E2747" s="712" t="s">
        <v>10632</v>
      </c>
      <c r="F2747" s="712" t="s">
        <v>10633</v>
      </c>
      <c r="G2747" s="712"/>
      <c r="H2747" s="712" t="s">
        <v>10400</v>
      </c>
      <c r="I2747" s="712" t="s">
        <v>1932</v>
      </c>
      <c r="J2747" s="712" t="s">
        <v>10401</v>
      </c>
      <c r="K2747" s="711">
        <v>83478925129</v>
      </c>
    </row>
    <row r="2748" spans="1:11" ht="69">
      <c r="A2748" s="711" t="s">
        <v>10378</v>
      </c>
      <c r="B2748" s="711">
        <v>9</v>
      </c>
      <c r="C2748" s="711"/>
      <c r="D2748" s="712"/>
      <c r="E2748" s="712" t="s">
        <v>10634</v>
      </c>
      <c r="F2748" s="712" t="s">
        <v>10635</v>
      </c>
      <c r="G2748" s="712"/>
      <c r="H2748" s="712" t="s">
        <v>10636</v>
      </c>
      <c r="I2748" s="712" t="s">
        <v>6450</v>
      </c>
      <c r="J2748" s="712" t="s">
        <v>1312</v>
      </c>
      <c r="K2748" s="711">
        <v>83478926327</v>
      </c>
    </row>
    <row r="2749" spans="1:11" ht="24">
      <c r="A2749" s="711" t="s">
        <v>10378</v>
      </c>
      <c r="B2749" s="711" t="s">
        <v>10637</v>
      </c>
      <c r="C2749" s="711"/>
      <c r="D2749" s="712"/>
      <c r="E2749" s="712" t="s">
        <v>3128</v>
      </c>
      <c r="F2749" s="712" t="s">
        <v>10638</v>
      </c>
      <c r="G2749" s="712" t="s">
        <v>10639</v>
      </c>
      <c r="H2749" s="712" t="s">
        <v>10640</v>
      </c>
      <c r="I2749" s="712" t="s">
        <v>1145</v>
      </c>
      <c r="J2749" s="712" t="s">
        <v>6940</v>
      </c>
      <c r="K2749" s="711"/>
    </row>
    <row r="2750" spans="1:11" ht="24">
      <c r="A2750" s="711" t="s">
        <v>10378</v>
      </c>
      <c r="B2750" s="711" t="s">
        <v>10641</v>
      </c>
      <c r="C2750" s="711"/>
      <c r="D2750" s="712"/>
      <c r="E2750" s="712" t="s">
        <v>10426</v>
      </c>
      <c r="F2750" s="712" t="s">
        <v>10642</v>
      </c>
      <c r="G2750" s="712" t="s">
        <v>10643</v>
      </c>
      <c r="H2750" s="712" t="s">
        <v>10644</v>
      </c>
      <c r="I2750" s="712" t="s">
        <v>1171</v>
      </c>
      <c r="J2750" s="712" t="s">
        <v>10429</v>
      </c>
      <c r="K2750" s="711">
        <v>83478926547</v>
      </c>
    </row>
    <row r="2751" spans="1:11" ht="46.5">
      <c r="A2751" s="711" t="s">
        <v>10378</v>
      </c>
      <c r="B2751" s="711" t="s">
        <v>10645</v>
      </c>
      <c r="C2751" s="711" t="s">
        <v>10617</v>
      </c>
      <c r="D2751" s="712" t="s">
        <v>10385</v>
      </c>
      <c r="E2751" s="712" t="s">
        <v>10431</v>
      </c>
      <c r="F2751" s="712" t="s">
        <v>10646</v>
      </c>
      <c r="G2751" s="712" t="s">
        <v>10647</v>
      </c>
      <c r="H2751" s="712" t="s">
        <v>10648</v>
      </c>
      <c r="I2751" s="712" t="s">
        <v>2042</v>
      </c>
      <c r="J2751" s="712" t="s">
        <v>7115</v>
      </c>
      <c r="K2751" s="711">
        <v>83478923321</v>
      </c>
    </row>
    <row r="2752" spans="1:11" ht="24">
      <c r="A2752" s="711" t="s">
        <v>10378</v>
      </c>
      <c r="B2752" s="711" t="s">
        <v>10649</v>
      </c>
      <c r="C2752" s="711"/>
      <c r="D2752" s="712"/>
      <c r="E2752" s="712" t="s">
        <v>10435</v>
      </c>
      <c r="F2752" s="712" t="s">
        <v>10650</v>
      </c>
      <c r="G2752" s="712" t="s">
        <v>10651</v>
      </c>
      <c r="H2752" s="712" t="s">
        <v>1970</v>
      </c>
      <c r="I2752" s="712" t="s">
        <v>1090</v>
      </c>
      <c r="J2752" s="712" t="s">
        <v>9450</v>
      </c>
      <c r="K2752" s="711">
        <v>83478928420</v>
      </c>
    </row>
    <row r="2753" spans="1:11" ht="24">
      <c r="A2753" s="711" t="s">
        <v>10378</v>
      </c>
      <c r="B2753" s="711" t="s">
        <v>10652</v>
      </c>
      <c r="C2753" s="711"/>
      <c r="D2753" s="712"/>
      <c r="E2753" s="712" t="s">
        <v>10450</v>
      </c>
      <c r="F2753" s="712" t="s">
        <v>10653</v>
      </c>
      <c r="G2753" s="712" t="s">
        <v>10654</v>
      </c>
      <c r="H2753" s="712" t="s">
        <v>10655</v>
      </c>
      <c r="I2753" s="712" t="s">
        <v>2506</v>
      </c>
      <c r="J2753" s="712" t="s">
        <v>8016</v>
      </c>
      <c r="K2753" s="711">
        <v>83478926422</v>
      </c>
    </row>
    <row r="2754" spans="1:11" ht="24">
      <c r="A2754" s="711" t="s">
        <v>10378</v>
      </c>
      <c r="B2754" s="711" t="s">
        <v>10656</v>
      </c>
      <c r="C2754" s="711"/>
      <c r="D2754" s="712"/>
      <c r="E2754" s="712" t="s">
        <v>10445</v>
      </c>
      <c r="F2754" s="712" t="s">
        <v>10657</v>
      </c>
      <c r="G2754" s="712" t="s">
        <v>10658</v>
      </c>
      <c r="H2754" s="712" t="s">
        <v>10659</v>
      </c>
      <c r="I2754" s="712" t="s">
        <v>5922</v>
      </c>
      <c r="J2754" s="712" t="s">
        <v>10660</v>
      </c>
      <c r="K2754" s="711">
        <v>83478923533</v>
      </c>
    </row>
    <row r="2755" spans="1:11" ht="46.5">
      <c r="A2755" s="711" t="s">
        <v>10378</v>
      </c>
      <c r="B2755" s="711" t="s">
        <v>10661</v>
      </c>
      <c r="C2755" s="711" t="s">
        <v>10617</v>
      </c>
      <c r="D2755" s="712" t="s">
        <v>10385</v>
      </c>
      <c r="E2755" s="712" t="s">
        <v>10443</v>
      </c>
      <c r="F2755" s="712" t="s">
        <v>10662</v>
      </c>
      <c r="G2755" s="712" t="s">
        <v>10663</v>
      </c>
      <c r="H2755" s="712" t="s">
        <v>10441</v>
      </c>
      <c r="I2755" s="712" t="s">
        <v>6598</v>
      </c>
      <c r="J2755" s="712" t="s">
        <v>3054</v>
      </c>
      <c r="K2755" s="711">
        <v>0</v>
      </c>
    </row>
    <row r="2756" spans="1:11" ht="24">
      <c r="A2756" s="711" t="s">
        <v>10378</v>
      </c>
      <c r="B2756" s="711" t="s">
        <v>10664</v>
      </c>
      <c r="C2756" s="711"/>
      <c r="D2756" s="712"/>
      <c r="E2756" s="712" t="s">
        <v>10454</v>
      </c>
      <c r="F2756" s="712" t="s">
        <v>10665</v>
      </c>
      <c r="G2756" s="712" t="s">
        <v>10666</v>
      </c>
      <c r="H2756" s="712" t="s">
        <v>5842</v>
      </c>
      <c r="I2756" s="712" t="s">
        <v>10667</v>
      </c>
      <c r="J2756" s="712" t="s">
        <v>10456</v>
      </c>
      <c r="K2756" s="711">
        <v>83478929903</v>
      </c>
    </row>
    <row r="2757" spans="1:11" ht="24">
      <c r="A2757" s="711" t="s">
        <v>10378</v>
      </c>
      <c r="B2757" s="711" t="s">
        <v>10668</v>
      </c>
      <c r="C2757" s="711"/>
      <c r="D2757" s="712"/>
      <c r="E2757" s="712" t="s">
        <v>10458</v>
      </c>
      <c r="F2757" s="712" t="s">
        <v>10669</v>
      </c>
      <c r="G2757" s="712" t="s">
        <v>10670</v>
      </c>
      <c r="H2757" s="712" t="s">
        <v>10630</v>
      </c>
      <c r="I2757" s="712" t="s">
        <v>2473</v>
      </c>
      <c r="J2757" s="712" t="s">
        <v>10631</v>
      </c>
      <c r="K2757" s="711">
        <v>83478927678</v>
      </c>
    </row>
    <row r="2758" spans="1:11" ht="24">
      <c r="A2758" s="711" t="s">
        <v>10378</v>
      </c>
      <c r="B2758" s="711" t="s">
        <v>10671</v>
      </c>
      <c r="C2758" s="711"/>
      <c r="D2758" s="712"/>
      <c r="E2758" s="712" t="s">
        <v>10573</v>
      </c>
      <c r="F2758" s="712" t="s">
        <v>10672</v>
      </c>
      <c r="G2758" s="712" t="s">
        <v>10673</v>
      </c>
      <c r="H2758" s="712" t="s">
        <v>10412</v>
      </c>
      <c r="I2758" s="712" t="s">
        <v>6236</v>
      </c>
      <c r="J2758" s="712" t="s">
        <v>2765</v>
      </c>
      <c r="K2758" s="711">
        <v>83478928515</v>
      </c>
    </row>
    <row r="2759" spans="1:11" ht="46.5">
      <c r="A2759" s="711" t="s">
        <v>10378</v>
      </c>
      <c r="B2759" s="711" t="s">
        <v>10674</v>
      </c>
      <c r="C2759" s="711" t="s">
        <v>10617</v>
      </c>
      <c r="D2759" s="712" t="s">
        <v>10385</v>
      </c>
      <c r="E2759" s="712" t="s">
        <v>10466</v>
      </c>
      <c r="F2759" s="712" t="s">
        <v>10675</v>
      </c>
      <c r="G2759" s="712" t="s">
        <v>10676</v>
      </c>
      <c r="H2759" s="712" t="s">
        <v>10468</v>
      </c>
      <c r="I2759" s="712" t="s">
        <v>1676</v>
      </c>
      <c r="J2759" s="712" t="s">
        <v>1051</v>
      </c>
      <c r="K2759" s="711">
        <v>83478923368</v>
      </c>
    </row>
    <row r="2760" spans="1:11">
      <c r="A2760" s="711" t="s">
        <v>10378</v>
      </c>
      <c r="B2760" s="711" t="s">
        <v>10677</v>
      </c>
      <c r="C2760" s="711"/>
      <c r="D2760" s="712"/>
      <c r="E2760" s="712" t="s">
        <v>10176</v>
      </c>
      <c r="F2760" s="712" t="s">
        <v>10678</v>
      </c>
      <c r="G2760" s="712" t="s">
        <v>10679</v>
      </c>
      <c r="H2760" s="712" t="s">
        <v>10680</v>
      </c>
      <c r="I2760" s="712" t="s">
        <v>6916</v>
      </c>
      <c r="J2760" s="712" t="s">
        <v>4009</v>
      </c>
      <c r="K2760" s="711">
        <v>83478924618</v>
      </c>
    </row>
    <row r="2761" spans="1:11" ht="24">
      <c r="A2761" s="711" t="s">
        <v>10378</v>
      </c>
      <c r="B2761" s="711" t="s">
        <v>10681</v>
      </c>
      <c r="C2761" s="711"/>
      <c r="D2761" s="712"/>
      <c r="E2761" s="712" t="s">
        <v>10473</v>
      </c>
      <c r="F2761" s="712" t="s">
        <v>10682</v>
      </c>
      <c r="G2761" s="712" t="s">
        <v>10683</v>
      </c>
      <c r="H2761" s="712" t="s">
        <v>1970</v>
      </c>
      <c r="I2761" s="712" t="s">
        <v>10475</v>
      </c>
      <c r="J2761" s="712" t="s">
        <v>10476</v>
      </c>
      <c r="K2761" s="711">
        <v>83478927754</v>
      </c>
    </row>
    <row r="2762" spans="1:11" ht="24">
      <c r="A2762" s="711" t="s">
        <v>10378</v>
      </c>
      <c r="B2762" s="711" t="s">
        <v>10684</v>
      </c>
      <c r="C2762" s="711"/>
      <c r="D2762" s="712"/>
      <c r="E2762" s="712" t="s">
        <v>10685</v>
      </c>
      <c r="F2762" s="712" t="s">
        <v>10686</v>
      </c>
      <c r="G2762" s="712" t="s">
        <v>10687</v>
      </c>
      <c r="H2762" s="712" t="s">
        <v>10688</v>
      </c>
      <c r="I2762" s="712" t="s">
        <v>6653</v>
      </c>
      <c r="J2762" s="712" t="s">
        <v>10689</v>
      </c>
      <c r="K2762" s="711">
        <v>83478923811</v>
      </c>
    </row>
    <row r="2763" spans="1:11" ht="46.5">
      <c r="A2763" s="711" t="s">
        <v>10378</v>
      </c>
      <c r="B2763" s="711" t="s">
        <v>10690</v>
      </c>
      <c r="C2763" s="711" t="s">
        <v>10617</v>
      </c>
      <c r="D2763" s="712" t="s">
        <v>10385</v>
      </c>
      <c r="E2763" s="712" t="s">
        <v>10481</v>
      </c>
      <c r="F2763" s="712" t="s">
        <v>10691</v>
      </c>
      <c r="G2763" s="712" t="s">
        <v>10692</v>
      </c>
      <c r="H2763" s="712" t="s">
        <v>10693</v>
      </c>
      <c r="I2763" s="712" t="s">
        <v>3107</v>
      </c>
      <c r="J2763" s="712" t="s">
        <v>2491</v>
      </c>
      <c r="K2763" s="711">
        <v>83478929644</v>
      </c>
    </row>
    <row r="2764" spans="1:11" ht="24">
      <c r="A2764" s="711" t="s">
        <v>10378</v>
      </c>
      <c r="B2764" s="711" t="s">
        <v>10694</v>
      </c>
      <c r="C2764" s="711"/>
      <c r="D2764" s="712"/>
      <c r="E2764" s="712" t="s">
        <v>6137</v>
      </c>
      <c r="F2764" s="712" t="s">
        <v>10695</v>
      </c>
      <c r="G2764" s="712" t="s">
        <v>10696</v>
      </c>
      <c r="H2764" s="712" t="s">
        <v>10697</v>
      </c>
      <c r="I2764" s="712" t="s">
        <v>7884</v>
      </c>
      <c r="J2764" s="712" t="s">
        <v>8016</v>
      </c>
      <c r="K2764" s="711">
        <v>83478922073</v>
      </c>
    </row>
    <row r="2765" spans="1:11" ht="24">
      <c r="A2765" s="711" t="s">
        <v>10378</v>
      </c>
      <c r="B2765" s="711" t="s">
        <v>10698</v>
      </c>
      <c r="C2765" s="711"/>
      <c r="D2765" s="712"/>
      <c r="E2765" s="712" t="s">
        <v>10488</v>
      </c>
      <c r="F2765" s="712" t="s">
        <v>10699</v>
      </c>
      <c r="G2765" s="712" t="s">
        <v>10700</v>
      </c>
      <c r="H2765" s="712" t="s">
        <v>10701</v>
      </c>
      <c r="I2765" s="712" t="s">
        <v>1171</v>
      </c>
      <c r="J2765" s="712" t="s">
        <v>6570</v>
      </c>
      <c r="K2765" s="711">
        <v>83478926638</v>
      </c>
    </row>
    <row r="2766" spans="1:11" ht="24">
      <c r="A2766" s="711" t="s">
        <v>10378</v>
      </c>
      <c r="B2766" s="711" t="s">
        <v>10702</v>
      </c>
      <c r="C2766" s="711"/>
      <c r="D2766" s="712"/>
      <c r="E2766" s="712" t="s">
        <v>10576</v>
      </c>
      <c r="F2766" s="712" t="s">
        <v>10703</v>
      </c>
      <c r="G2766" s="712" t="s">
        <v>10704</v>
      </c>
      <c r="H2766" s="712" t="s">
        <v>10705</v>
      </c>
      <c r="I2766" s="712" t="s">
        <v>8185</v>
      </c>
      <c r="J2766" s="712" t="s">
        <v>6246</v>
      </c>
      <c r="K2766" s="711">
        <v>83478925850</v>
      </c>
    </row>
    <row r="2767" spans="1:11" ht="46.5">
      <c r="A2767" s="711" t="s">
        <v>10378</v>
      </c>
      <c r="B2767" s="711" t="s">
        <v>10706</v>
      </c>
      <c r="C2767" s="711" t="s">
        <v>10617</v>
      </c>
      <c r="D2767" s="712" t="s">
        <v>10385</v>
      </c>
      <c r="E2767" s="712" t="s">
        <v>10495</v>
      </c>
      <c r="F2767" s="712" t="s">
        <v>10707</v>
      </c>
      <c r="G2767" s="712" t="s">
        <v>10708</v>
      </c>
      <c r="H2767" s="712" t="s">
        <v>10497</v>
      </c>
      <c r="I2767" s="712" t="s">
        <v>1090</v>
      </c>
      <c r="J2767" s="712" t="s">
        <v>1895</v>
      </c>
      <c r="K2767" s="711">
        <v>83478928642</v>
      </c>
    </row>
    <row r="2768" spans="1:11" ht="24">
      <c r="A2768" s="711" t="s">
        <v>10378</v>
      </c>
      <c r="B2768" s="711" t="s">
        <v>10709</v>
      </c>
      <c r="C2768" s="711"/>
      <c r="D2768" s="712"/>
      <c r="E2768" s="712" t="s">
        <v>10568</v>
      </c>
      <c r="F2768" s="712" t="s">
        <v>10710</v>
      </c>
      <c r="G2768" s="712" t="s">
        <v>10711</v>
      </c>
      <c r="H2768" s="712" t="s">
        <v>10712</v>
      </c>
      <c r="I2768" s="712" t="s">
        <v>1194</v>
      </c>
      <c r="J2768" s="712" t="s">
        <v>1839</v>
      </c>
      <c r="K2768" s="711">
        <v>83478925561</v>
      </c>
    </row>
    <row r="2769" spans="1:11" ht="24">
      <c r="A2769" s="711" t="s">
        <v>10378</v>
      </c>
      <c r="B2769" s="711" t="s">
        <v>10713</v>
      </c>
      <c r="C2769" s="711"/>
      <c r="D2769" s="712"/>
      <c r="E2769" s="712" t="s">
        <v>10580</v>
      </c>
      <c r="F2769" s="712" t="s">
        <v>10714</v>
      </c>
      <c r="G2769" s="712" t="s">
        <v>10715</v>
      </c>
      <c r="H2769" s="712" t="s">
        <v>10716</v>
      </c>
      <c r="I2769" s="712" t="s">
        <v>1104</v>
      </c>
      <c r="J2769" s="712" t="s">
        <v>1859</v>
      </c>
      <c r="K2769" s="711">
        <v>83478927603</v>
      </c>
    </row>
    <row r="2770" spans="1:11" ht="24">
      <c r="A2770" s="711" t="s">
        <v>10378</v>
      </c>
      <c r="B2770" s="711" t="s">
        <v>10717</v>
      </c>
      <c r="C2770" s="711"/>
      <c r="D2770" s="712"/>
      <c r="E2770" s="712" t="s">
        <v>10247</v>
      </c>
      <c r="F2770" s="712" t="s">
        <v>10718</v>
      </c>
      <c r="G2770" s="712" t="s">
        <v>10719</v>
      </c>
      <c r="H2770" s="712" t="s">
        <v>10720</v>
      </c>
      <c r="I2770" s="712" t="s">
        <v>1109</v>
      </c>
      <c r="J2770" s="712" t="s">
        <v>10721</v>
      </c>
      <c r="K2770" s="711">
        <v>83478922069</v>
      </c>
    </row>
    <row r="2771" spans="1:11" ht="46.5">
      <c r="A2771" s="711" t="s">
        <v>10378</v>
      </c>
      <c r="B2771" s="711" t="s">
        <v>10722</v>
      </c>
      <c r="C2771" s="711" t="s">
        <v>10617</v>
      </c>
      <c r="D2771" s="712" t="s">
        <v>10385</v>
      </c>
      <c r="E2771" s="712" t="s">
        <v>10507</v>
      </c>
      <c r="F2771" s="712" t="s">
        <v>10723</v>
      </c>
      <c r="G2771" s="712" t="s">
        <v>10724</v>
      </c>
      <c r="H2771" s="712" t="s">
        <v>10725</v>
      </c>
      <c r="I2771" s="712" t="s">
        <v>3555</v>
      </c>
      <c r="J2771" s="712" t="s">
        <v>10509</v>
      </c>
      <c r="K2771" s="711">
        <v>834729806</v>
      </c>
    </row>
    <row r="2772" spans="1:11" ht="24">
      <c r="A2772" s="711" t="s">
        <v>10378</v>
      </c>
      <c r="B2772" s="711" t="s">
        <v>10726</v>
      </c>
      <c r="C2772" s="711"/>
      <c r="D2772" s="712"/>
      <c r="E2772" s="712" t="s">
        <v>10499</v>
      </c>
      <c r="F2772" s="712" t="s">
        <v>10727</v>
      </c>
      <c r="G2772" s="712" t="s">
        <v>10728</v>
      </c>
      <c r="H2772" s="712" t="s">
        <v>1871</v>
      </c>
      <c r="I2772" s="712" t="s">
        <v>1559</v>
      </c>
      <c r="J2772" s="712" t="s">
        <v>2576</v>
      </c>
      <c r="K2772" s="711">
        <v>83478925268</v>
      </c>
    </row>
    <row r="2773" spans="1:11" ht="24">
      <c r="A2773" s="711" t="s">
        <v>10378</v>
      </c>
      <c r="B2773" s="711" t="s">
        <v>10729</v>
      </c>
      <c r="C2773" s="711"/>
      <c r="D2773" s="712"/>
      <c r="E2773" s="712" t="s">
        <v>10439</v>
      </c>
      <c r="F2773" s="712" t="s">
        <v>10730</v>
      </c>
      <c r="G2773" s="712" t="s">
        <v>10731</v>
      </c>
      <c r="H2773" s="712" t="s">
        <v>10441</v>
      </c>
      <c r="I2773" s="712" t="s">
        <v>6598</v>
      </c>
      <c r="J2773" s="712" t="s">
        <v>3054</v>
      </c>
      <c r="K2773" s="711">
        <v>834723013</v>
      </c>
    </row>
    <row r="2774" spans="1:11" ht="24">
      <c r="A2774" s="711" t="s">
        <v>10378</v>
      </c>
      <c r="B2774" s="711" t="s">
        <v>10732</v>
      </c>
      <c r="C2774" s="711"/>
      <c r="D2774" s="712"/>
      <c r="E2774" s="712" t="s">
        <v>10584</v>
      </c>
      <c r="F2774" s="712" t="s">
        <v>10733</v>
      </c>
      <c r="G2774" s="712" t="s">
        <v>10734</v>
      </c>
      <c r="H2774" s="712" t="s">
        <v>10586</v>
      </c>
      <c r="I2774" s="712" t="s">
        <v>2463</v>
      </c>
      <c r="J2774" s="712" t="s">
        <v>10587</v>
      </c>
      <c r="K2774" s="711">
        <v>83478927413</v>
      </c>
    </row>
    <row r="2775" spans="1:11" ht="46.5">
      <c r="A2775" s="711" t="s">
        <v>10378</v>
      </c>
      <c r="B2775" s="711" t="s">
        <v>10735</v>
      </c>
      <c r="C2775" s="711" t="s">
        <v>10617</v>
      </c>
      <c r="D2775" s="712" t="s">
        <v>10385</v>
      </c>
      <c r="E2775" s="712" t="s">
        <v>10502</v>
      </c>
      <c r="F2775" s="712" t="s">
        <v>10736</v>
      </c>
      <c r="G2775" s="712" t="s">
        <v>10737</v>
      </c>
      <c r="H2775" s="712" t="s">
        <v>10738</v>
      </c>
      <c r="I2775" s="712" t="s">
        <v>1704</v>
      </c>
      <c r="J2775" s="712" t="s">
        <v>10505</v>
      </c>
      <c r="K2775" s="711">
        <v>83478929821</v>
      </c>
    </row>
    <row r="2776" spans="1:11" ht="24">
      <c r="A2776" s="711" t="s">
        <v>10378</v>
      </c>
      <c r="B2776" s="711" t="s">
        <v>10739</v>
      </c>
      <c r="C2776" s="711"/>
      <c r="D2776" s="712"/>
      <c r="E2776" s="712" t="s">
        <v>10589</v>
      </c>
      <c r="F2776" s="712" t="s">
        <v>10740</v>
      </c>
      <c r="G2776" s="712" t="s">
        <v>10741</v>
      </c>
      <c r="H2776" s="712" t="s">
        <v>10742</v>
      </c>
      <c r="I2776" s="712" t="s">
        <v>1979</v>
      </c>
      <c r="J2776" s="712" t="s">
        <v>2552</v>
      </c>
      <c r="K2776" s="711">
        <v>83478928908</v>
      </c>
    </row>
    <row r="2777" spans="1:11" ht="24">
      <c r="A2777" s="711" t="s">
        <v>10378</v>
      </c>
      <c r="B2777" s="711" t="s">
        <v>10743</v>
      </c>
      <c r="C2777" s="711"/>
      <c r="D2777" s="712"/>
      <c r="E2777" s="712" t="s">
        <v>10592</v>
      </c>
      <c r="F2777" s="712" t="s">
        <v>10744</v>
      </c>
      <c r="G2777" s="712" t="s">
        <v>10745</v>
      </c>
      <c r="H2777" s="712" t="s">
        <v>10746</v>
      </c>
      <c r="I2777" s="712" t="s">
        <v>10747</v>
      </c>
      <c r="J2777" s="712" t="s">
        <v>1131</v>
      </c>
      <c r="K2777" s="711">
        <v>83478925434</v>
      </c>
    </row>
    <row r="2778" spans="1:11" ht="24">
      <c r="A2778" s="711" t="s">
        <v>10378</v>
      </c>
      <c r="B2778" s="711" t="s">
        <v>10748</v>
      </c>
      <c r="C2778" s="711"/>
      <c r="D2778" s="712"/>
      <c r="E2778" s="712" t="s">
        <v>10612</v>
      </c>
      <c r="F2778" s="712" t="s">
        <v>10749</v>
      </c>
      <c r="G2778" s="712" t="s">
        <v>10750</v>
      </c>
      <c r="H2778" s="712" t="s">
        <v>7145</v>
      </c>
      <c r="I2778" s="712" t="s">
        <v>6661</v>
      </c>
      <c r="J2778" s="712" t="s">
        <v>1873</v>
      </c>
      <c r="K2778" s="711">
        <v>83478926112</v>
      </c>
    </row>
    <row r="2779" spans="1:11" ht="46.5">
      <c r="A2779" s="711" t="s">
        <v>10378</v>
      </c>
      <c r="B2779" s="711" t="s">
        <v>10751</v>
      </c>
      <c r="C2779" s="711" t="s">
        <v>10617</v>
      </c>
      <c r="D2779" s="712" t="s">
        <v>10385</v>
      </c>
      <c r="E2779" s="712" t="s">
        <v>10419</v>
      </c>
      <c r="F2779" s="712" t="s">
        <v>10752</v>
      </c>
      <c r="G2779" s="712" t="s">
        <v>10753</v>
      </c>
      <c r="H2779" s="712" t="s">
        <v>10754</v>
      </c>
      <c r="I2779" s="712" t="s">
        <v>10755</v>
      </c>
      <c r="J2779" s="712" t="s">
        <v>10756</v>
      </c>
      <c r="K2779" s="711">
        <v>83478926031</v>
      </c>
    </row>
    <row r="2780" spans="1:11" ht="46.5">
      <c r="A2780" s="711" t="s">
        <v>10378</v>
      </c>
      <c r="B2780" s="711" t="s">
        <v>10757</v>
      </c>
      <c r="C2780" s="711"/>
      <c r="D2780" s="712"/>
      <c r="E2780" s="712" t="s">
        <v>10758</v>
      </c>
      <c r="F2780" s="712" t="s">
        <v>10759</v>
      </c>
      <c r="G2780" s="712" t="s">
        <v>10760</v>
      </c>
      <c r="H2780" s="712" t="s">
        <v>10761</v>
      </c>
      <c r="I2780" s="712" t="s">
        <v>1508</v>
      </c>
      <c r="J2780" s="712" t="s">
        <v>1135</v>
      </c>
      <c r="K2780" s="711">
        <v>83478925951</v>
      </c>
    </row>
    <row r="2781" spans="1:11" ht="24">
      <c r="A2781" s="711" t="s">
        <v>10378</v>
      </c>
      <c r="B2781" s="711" t="s">
        <v>10762</v>
      </c>
      <c r="C2781" s="711"/>
      <c r="D2781" s="712"/>
      <c r="E2781" s="712" t="s">
        <v>6189</v>
      </c>
      <c r="F2781" s="712" t="s">
        <v>10763</v>
      </c>
      <c r="G2781" s="712" t="s">
        <v>10764</v>
      </c>
      <c r="H2781" s="712" t="s">
        <v>10765</v>
      </c>
      <c r="I2781" s="712" t="s">
        <v>10601</v>
      </c>
      <c r="J2781" s="712" t="s">
        <v>10602</v>
      </c>
      <c r="K2781" s="711">
        <v>83478924048</v>
      </c>
    </row>
    <row r="2782" spans="1:11" ht="24">
      <c r="A2782" s="711" t="s">
        <v>10378</v>
      </c>
      <c r="B2782" s="711" t="s">
        <v>10766</v>
      </c>
      <c r="C2782" s="711"/>
      <c r="D2782" s="712"/>
      <c r="E2782" s="712" t="s">
        <v>10565</v>
      </c>
      <c r="F2782" s="712" t="s">
        <v>10767</v>
      </c>
      <c r="G2782" s="712" t="s">
        <v>10768</v>
      </c>
      <c r="H2782" s="712" t="s">
        <v>10712</v>
      </c>
      <c r="I2782" s="712" t="s">
        <v>1194</v>
      </c>
      <c r="J2782" s="712" t="s">
        <v>1839</v>
      </c>
      <c r="K2782" s="711">
        <v>83478925515</v>
      </c>
    </row>
    <row r="2783" spans="1:11" ht="46.5">
      <c r="A2783" s="711" t="s">
        <v>10378</v>
      </c>
      <c r="B2783" s="711" t="s">
        <v>10769</v>
      </c>
      <c r="C2783" s="711" t="s">
        <v>10617</v>
      </c>
      <c r="D2783" s="712" t="s">
        <v>10385</v>
      </c>
      <c r="E2783" s="712" t="s">
        <v>10511</v>
      </c>
      <c r="F2783" s="712" t="s">
        <v>10770</v>
      </c>
      <c r="G2783" s="712" t="s">
        <v>10771</v>
      </c>
      <c r="H2783" s="712" t="s">
        <v>10772</v>
      </c>
      <c r="I2783" s="712" t="s">
        <v>2485</v>
      </c>
      <c r="J2783" s="712" t="s">
        <v>10514</v>
      </c>
      <c r="K2783" s="711">
        <v>83478928827</v>
      </c>
    </row>
    <row r="2784" spans="1:11" ht="24">
      <c r="A2784" s="711"/>
      <c r="B2784" s="711" t="s">
        <v>10773</v>
      </c>
      <c r="C2784" s="711"/>
      <c r="D2784" s="712"/>
      <c r="E2784" s="712" t="s">
        <v>10516</v>
      </c>
      <c r="F2784" s="712" t="s">
        <v>10774</v>
      </c>
      <c r="G2784" s="712" t="s">
        <v>10775</v>
      </c>
      <c r="H2784" s="712" t="s">
        <v>10776</v>
      </c>
      <c r="I2784" s="712" t="s">
        <v>1909</v>
      </c>
      <c r="J2784" s="712" t="s">
        <v>10518</v>
      </c>
      <c r="K2784" s="711">
        <v>83478925003</v>
      </c>
    </row>
    <row r="2785" spans="1:11" ht="24">
      <c r="A2785" s="711" t="s">
        <v>10378</v>
      </c>
      <c r="B2785" s="711" t="s">
        <v>10777</v>
      </c>
      <c r="C2785" s="711"/>
      <c r="D2785" s="712"/>
      <c r="E2785" s="712" t="s">
        <v>10520</v>
      </c>
      <c r="F2785" s="712" t="s">
        <v>10778</v>
      </c>
      <c r="G2785" s="712" t="s">
        <v>10779</v>
      </c>
      <c r="H2785" s="712" t="s">
        <v>10780</v>
      </c>
      <c r="I2785" s="712" t="s">
        <v>6611</v>
      </c>
      <c r="J2785" s="712" t="s">
        <v>10522</v>
      </c>
      <c r="K2785" s="711">
        <v>83478926838</v>
      </c>
    </row>
    <row r="2786" spans="1:11" ht="24">
      <c r="A2786" s="711" t="s">
        <v>10378</v>
      </c>
      <c r="B2786" s="711" t="s">
        <v>10781</v>
      </c>
      <c r="C2786" s="711"/>
      <c r="D2786" s="712"/>
      <c r="E2786" s="712" t="s">
        <v>10782</v>
      </c>
      <c r="F2786" s="712" t="s">
        <v>10783</v>
      </c>
      <c r="G2786" s="712" t="s">
        <v>10784</v>
      </c>
      <c r="H2786" s="712" t="s">
        <v>10605</v>
      </c>
      <c r="I2786" s="712" t="s">
        <v>10606</v>
      </c>
      <c r="J2786" s="712" t="s">
        <v>10184</v>
      </c>
      <c r="K2786" s="711">
        <v>83478928207</v>
      </c>
    </row>
    <row r="2787" spans="1:11" ht="46.5">
      <c r="A2787" s="711" t="s">
        <v>10378</v>
      </c>
      <c r="B2787" s="711" t="s">
        <v>10785</v>
      </c>
      <c r="C2787" s="711" t="s">
        <v>10617</v>
      </c>
      <c r="D2787" s="712" t="s">
        <v>10385</v>
      </c>
      <c r="E2787" s="712" t="s">
        <v>10524</v>
      </c>
      <c r="F2787" s="712" t="s">
        <v>10786</v>
      </c>
      <c r="G2787" s="712" t="s">
        <v>10787</v>
      </c>
      <c r="H2787" s="712" t="s">
        <v>10788</v>
      </c>
      <c r="I2787" s="712" t="s">
        <v>6583</v>
      </c>
      <c r="J2787" s="712" t="s">
        <v>10526</v>
      </c>
      <c r="K2787" s="711">
        <v>83478921082</v>
      </c>
    </row>
    <row r="2788" spans="1:11" ht="24">
      <c r="A2788" s="711" t="s">
        <v>10378</v>
      </c>
      <c r="B2788" s="711" t="s">
        <v>10789</v>
      </c>
      <c r="C2788" s="711"/>
      <c r="D2788" s="712"/>
      <c r="E2788" s="712" t="s">
        <v>10462</v>
      </c>
      <c r="F2788" s="712" t="s">
        <v>10790</v>
      </c>
      <c r="G2788" s="712" t="s">
        <v>10791</v>
      </c>
      <c r="H2788" s="712" t="s">
        <v>3827</v>
      </c>
      <c r="I2788" s="712" t="s">
        <v>10464</v>
      </c>
      <c r="J2788" s="712" t="s">
        <v>3378</v>
      </c>
      <c r="K2788" s="711">
        <v>83478927847</v>
      </c>
    </row>
    <row r="2789" spans="1:11" ht="24">
      <c r="A2789" s="711" t="s">
        <v>10378</v>
      </c>
      <c r="B2789" s="711" t="s">
        <v>10792</v>
      </c>
      <c r="C2789" s="711"/>
      <c r="D2789" s="712"/>
      <c r="E2789" s="712" t="s">
        <v>10528</v>
      </c>
      <c r="F2789" s="712" t="s">
        <v>10793</v>
      </c>
      <c r="G2789" s="712" t="s">
        <v>10794</v>
      </c>
      <c r="H2789" s="712" t="s">
        <v>10530</v>
      </c>
      <c r="I2789" s="712" t="s">
        <v>10531</v>
      </c>
      <c r="J2789" s="712" t="s">
        <v>3167</v>
      </c>
      <c r="K2789" s="711">
        <v>83478923515</v>
      </c>
    </row>
    <row r="2790" spans="1:11" ht="24">
      <c r="A2790" s="711" t="s">
        <v>10378</v>
      </c>
      <c r="B2790" s="711" t="s">
        <v>10795</v>
      </c>
      <c r="C2790" s="711"/>
      <c r="D2790" s="712"/>
      <c r="E2790" s="712" t="s">
        <v>10533</v>
      </c>
      <c r="F2790" s="712" t="s">
        <v>10796</v>
      </c>
      <c r="G2790" s="712" t="s">
        <v>10696</v>
      </c>
      <c r="H2790" s="712" t="s">
        <v>7943</v>
      </c>
      <c r="I2790" s="712" t="s">
        <v>1293</v>
      </c>
      <c r="J2790" s="712" t="s">
        <v>8027</v>
      </c>
      <c r="K2790" s="711">
        <v>83478927406</v>
      </c>
    </row>
    <row r="2791" spans="1:11" ht="46.5">
      <c r="A2791" s="711" t="s">
        <v>10378</v>
      </c>
      <c r="B2791" s="711" t="s">
        <v>10797</v>
      </c>
      <c r="C2791" s="711" t="s">
        <v>10617</v>
      </c>
      <c r="D2791" s="712" t="s">
        <v>10385</v>
      </c>
      <c r="E2791" s="712" t="s">
        <v>10414</v>
      </c>
      <c r="F2791" s="712" t="s">
        <v>10798</v>
      </c>
      <c r="G2791" s="712" t="s">
        <v>10799</v>
      </c>
      <c r="H2791" s="712" t="s">
        <v>10416</v>
      </c>
      <c r="I2791" s="712" t="s">
        <v>3913</v>
      </c>
      <c r="J2791" s="712" t="s">
        <v>10417</v>
      </c>
      <c r="K2791" s="711">
        <v>83478925840</v>
      </c>
    </row>
    <row r="2792" spans="1:11" ht="24">
      <c r="A2792" s="711" t="s">
        <v>10378</v>
      </c>
      <c r="B2792" s="711" t="s">
        <v>10800</v>
      </c>
      <c r="C2792" s="711"/>
      <c r="D2792" s="712"/>
      <c r="E2792" s="712" t="s">
        <v>10537</v>
      </c>
      <c r="F2792" s="712" t="s">
        <v>10801</v>
      </c>
      <c r="G2792" s="712" t="s">
        <v>10802</v>
      </c>
      <c r="H2792" s="712" t="s">
        <v>10803</v>
      </c>
      <c r="I2792" s="712" t="s">
        <v>10804</v>
      </c>
      <c r="J2792" s="712" t="s">
        <v>6529</v>
      </c>
      <c r="K2792" s="711">
        <v>83478928652</v>
      </c>
    </row>
    <row r="2793" spans="1:11" ht="24">
      <c r="A2793" s="711" t="s">
        <v>10378</v>
      </c>
      <c r="B2793" s="711" t="s">
        <v>10805</v>
      </c>
      <c r="C2793" s="711"/>
      <c r="D2793" s="712"/>
      <c r="E2793" s="712" t="s">
        <v>10422</v>
      </c>
      <c r="F2793" s="712" t="s">
        <v>10806</v>
      </c>
      <c r="G2793" s="712" t="s">
        <v>10807</v>
      </c>
      <c r="H2793" s="712" t="s">
        <v>10424</v>
      </c>
      <c r="I2793" s="712" t="s">
        <v>5793</v>
      </c>
      <c r="J2793" s="712" t="s">
        <v>5834</v>
      </c>
      <c r="K2793" s="711">
        <v>83478926944</v>
      </c>
    </row>
    <row r="2794" spans="1:11">
      <c r="A2794" s="711" t="s">
        <v>10378</v>
      </c>
      <c r="B2794" s="711" t="s">
        <v>10808</v>
      </c>
      <c r="C2794" s="711"/>
      <c r="D2794" s="712"/>
      <c r="E2794" s="712" t="s">
        <v>9762</v>
      </c>
      <c r="F2794" s="712" t="s">
        <v>10809</v>
      </c>
      <c r="G2794" s="712" t="s">
        <v>10810</v>
      </c>
      <c r="H2794" s="712" t="s">
        <v>10701</v>
      </c>
      <c r="I2794" s="712" t="s">
        <v>1171</v>
      </c>
      <c r="J2794" s="712" t="s">
        <v>6570</v>
      </c>
      <c r="K2794" s="711">
        <v>83478926649</v>
      </c>
    </row>
    <row r="2795" spans="1:11" ht="46.5">
      <c r="A2795" s="711" t="s">
        <v>10378</v>
      </c>
      <c r="B2795" s="711" t="s">
        <v>10811</v>
      </c>
      <c r="C2795" s="711" t="s">
        <v>10617</v>
      </c>
      <c r="D2795" s="712" t="s">
        <v>10385</v>
      </c>
      <c r="E2795" s="712" t="s">
        <v>10563</v>
      </c>
      <c r="F2795" s="712" t="s">
        <v>10812</v>
      </c>
      <c r="G2795" s="712" t="s">
        <v>10813</v>
      </c>
      <c r="H2795" s="712" t="s">
        <v>10640</v>
      </c>
      <c r="I2795" s="712" t="s">
        <v>1145</v>
      </c>
      <c r="J2795" s="712" t="s">
        <v>6940</v>
      </c>
      <c r="K2795" s="711">
        <v>83478924048</v>
      </c>
    </row>
    <row r="2796" spans="1:11" ht="24">
      <c r="A2796" s="711" t="s">
        <v>10378</v>
      </c>
      <c r="B2796" s="711" t="s">
        <v>10814</v>
      </c>
      <c r="C2796" s="711"/>
      <c r="D2796" s="712"/>
      <c r="E2796" s="712" t="s">
        <v>10542</v>
      </c>
      <c r="F2796" s="712" t="s">
        <v>10815</v>
      </c>
      <c r="G2796" s="712" t="s">
        <v>10816</v>
      </c>
      <c r="H2796" s="712" t="s">
        <v>10817</v>
      </c>
      <c r="I2796" s="712" t="s">
        <v>1210</v>
      </c>
      <c r="J2796" s="712" t="s">
        <v>10545</v>
      </c>
      <c r="K2796" s="711">
        <v>83478926926</v>
      </c>
    </row>
    <row r="2797" spans="1:11" ht="24">
      <c r="A2797" s="711" t="s">
        <v>10378</v>
      </c>
      <c r="B2797" s="711" t="s">
        <v>10818</v>
      </c>
      <c r="C2797" s="711"/>
      <c r="D2797" s="712"/>
      <c r="E2797" s="712" t="s">
        <v>10547</v>
      </c>
      <c r="F2797" s="712" t="s">
        <v>10819</v>
      </c>
      <c r="G2797" s="712" t="s">
        <v>10820</v>
      </c>
      <c r="H2797" s="712" t="s">
        <v>10821</v>
      </c>
      <c r="I2797" s="712" t="s">
        <v>5922</v>
      </c>
      <c r="J2797" s="712" t="s">
        <v>10550</v>
      </c>
      <c r="K2797" s="711">
        <v>83478922075</v>
      </c>
    </row>
    <row r="2798" spans="1:11" ht="24">
      <c r="A2798" s="711" t="s">
        <v>10378</v>
      </c>
      <c r="B2798" s="711" t="s">
        <v>10822</v>
      </c>
      <c r="C2798" s="711"/>
      <c r="D2798" s="712"/>
      <c r="E2798" s="712" t="s">
        <v>10823</v>
      </c>
      <c r="F2798" s="712" t="s">
        <v>10824</v>
      </c>
      <c r="G2798" s="712" t="s">
        <v>10825</v>
      </c>
      <c r="H2798" s="712" t="s">
        <v>10644</v>
      </c>
      <c r="I2798" s="712" t="s">
        <v>1156</v>
      </c>
      <c r="J2798" s="712" t="s">
        <v>2541</v>
      </c>
      <c r="K2798" s="711">
        <v>0</v>
      </c>
    </row>
    <row r="2799" spans="1:11" ht="46.5">
      <c r="A2799" s="711" t="s">
        <v>10378</v>
      </c>
      <c r="B2799" s="711" t="s">
        <v>10826</v>
      </c>
      <c r="C2799" s="711" t="s">
        <v>10617</v>
      </c>
      <c r="D2799" s="712" t="s">
        <v>10385</v>
      </c>
      <c r="E2799" s="712" t="s">
        <v>10827</v>
      </c>
      <c r="F2799" s="712" t="s">
        <v>10824</v>
      </c>
      <c r="G2799" s="712" t="s">
        <v>10828</v>
      </c>
      <c r="H2799" s="712" t="s">
        <v>10829</v>
      </c>
      <c r="I2799" s="712" t="s">
        <v>1411</v>
      </c>
      <c r="J2799" s="712" t="s">
        <v>10558</v>
      </c>
      <c r="K2799" s="711">
        <v>83478928836</v>
      </c>
    </row>
    <row r="2800" spans="1:11" ht="24">
      <c r="A2800" s="711" t="s">
        <v>10378</v>
      </c>
      <c r="B2800" s="711" t="s">
        <v>10830</v>
      </c>
      <c r="C2800" s="711"/>
      <c r="D2800" s="712"/>
      <c r="E2800" s="712" t="s">
        <v>8906</v>
      </c>
      <c r="F2800" s="712" t="s">
        <v>10831</v>
      </c>
      <c r="G2800" s="712" t="s">
        <v>10832</v>
      </c>
      <c r="H2800" s="712" t="s">
        <v>10833</v>
      </c>
      <c r="I2800" s="712" t="s">
        <v>2135</v>
      </c>
      <c r="J2800" s="712" t="s">
        <v>10610</v>
      </c>
      <c r="K2800" s="711">
        <v>83478925299</v>
      </c>
    </row>
    <row r="2801" spans="1:14" ht="24">
      <c r="A2801" s="711" t="s">
        <v>10378</v>
      </c>
      <c r="B2801" s="711" t="s">
        <v>10834</v>
      </c>
      <c r="C2801" s="711"/>
      <c r="D2801" s="712"/>
      <c r="E2801" s="712" t="s">
        <v>10835</v>
      </c>
      <c r="F2801" s="712" t="s">
        <v>10836</v>
      </c>
      <c r="G2801" s="712" t="s">
        <v>10837</v>
      </c>
      <c r="H2801" s="712" t="s">
        <v>10817</v>
      </c>
      <c r="I2801" s="712" t="s">
        <v>6895</v>
      </c>
      <c r="J2801" s="712" t="s">
        <v>10838</v>
      </c>
      <c r="K2801" s="711">
        <v>0</v>
      </c>
    </row>
    <row r="2802" spans="1:14" ht="51">
      <c r="A2802" s="713" t="s">
        <v>10111</v>
      </c>
      <c r="B2802" s="629"/>
      <c r="C2802" s="629" t="s">
        <v>10839</v>
      </c>
      <c r="D2802" s="629" t="s">
        <v>10840</v>
      </c>
      <c r="E2802" s="629" t="s">
        <v>917</v>
      </c>
      <c r="F2802" s="629" t="s">
        <v>10841</v>
      </c>
      <c r="G2802" s="629" t="s">
        <v>10842</v>
      </c>
      <c r="H2802" s="629" t="s">
        <v>10843</v>
      </c>
      <c r="I2802" s="629" t="s">
        <v>5929</v>
      </c>
      <c r="J2802" s="643" t="s">
        <v>10844</v>
      </c>
    </row>
    <row r="2803" spans="1:14" ht="72">
      <c r="A2803" s="713" t="s">
        <v>787</v>
      </c>
      <c r="B2803" s="629"/>
      <c r="C2803" s="27" t="s">
        <v>3998</v>
      </c>
      <c r="D2803" s="629" t="s">
        <v>10845</v>
      </c>
      <c r="E2803" s="629" t="s">
        <v>10846</v>
      </c>
      <c r="F2803" s="27" t="s">
        <v>791</v>
      </c>
      <c r="G2803" s="43" t="s">
        <v>8345</v>
      </c>
      <c r="H2803" s="629" t="s">
        <v>1039</v>
      </c>
      <c r="I2803" s="629" t="s">
        <v>4141</v>
      </c>
      <c r="J2803" s="643" t="s">
        <v>4142</v>
      </c>
    </row>
    <row r="2804" spans="1:14" ht="51">
      <c r="A2804" s="713" t="s">
        <v>10117</v>
      </c>
      <c r="B2804" s="629"/>
      <c r="C2804" s="27" t="s">
        <v>10847</v>
      </c>
      <c r="D2804" s="629" t="s">
        <v>10848</v>
      </c>
      <c r="E2804" s="629" t="s">
        <v>917</v>
      </c>
      <c r="F2804" s="27" t="s">
        <v>10849</v>
      </c>
      <c r="G2804" s="43" t="s">
        <v>10842</v>
      </c>
      <c r="H2804" s="629" t="s">
        <v>10843</v>
      </c>
      <c r="I2804" s="629" t="s">
        <v>5929</v>
      </c>
      <c r="J2804" s="643" t="s">
        <v>10850</v>
      </c>
      <c r="K2804" s="714"/>
      <c r="L2804" s="715"/>
      <c r="M2804" s="57"/>
      <c r="N2804" s="715"/>
    </row>
    <row r="2805" spans="1:14" ht="72">
      <c r="A2805" s="713" t="s">
        <v>797</v>
      </c>
      <c r="B2805" s="629"/>
      <c r="C2805" s="27" t="s">
        <v>10853</v>
      </c>
      <c r="D2805" s="629" t="s">
        <v>10854</v>
      </c>
      <c r="E2805" s="629" t="s">
        <v>934</v>
      </c>
      <c r="F2805" s="27" t="s">
        <v>801</v>
      </c>
      <c r="G2805" s="27" t="s">
        <v>10855</v>
      </c>
      <c r="H2805" s="629" t="s">
        <v>7365</v>
      </c>
      <c r="I2805" s="629" t="s">
        <v>6899</v>
      </c>
      <c r="J2805" s="643" t="s">
        <v>10856</v>
      </c>
    </row>
    <row r="2806" spans="1:14" ht="84">
      <c r="A2806" s="713" t="s">
        <v>10858</v>
      </c>
      <c r="B2806" s="629">
        <v>4010</v>
      </c>
      <c r="C2806" s="27" t="s">
        <v>10866</v>
      </c>
      <c r="D2806" s="629" t="s">
        <v>10867</v>
      </c>
      <c r="E2806" s="629" t="s">
        <v>937</v>
      </c>
      <c r="F2806" s="27" t="s">
        <v>10868</v>
      </c>
      <c r="G2806" s="27" t="s">
        <v>10869</v>
      </c>
      <c r="H2806" s="629" t="s">
        <v>1823</v>
      </c>
      <c r="I2806" s="629" t="s">
        <v>10870</v>
      </c>
      <c r="J2806" s="643" t="s">
        <v>10871</v>
      </c>
    </row>
    <row r="2807" spans="1:14" ht="84">
      <c r="A2807" s="713" t="s">
        <v>10858</v>
      </c>
      <c r="B2807" s="629">
        <v>4130</v>
      </c>
      <c r="C2807" s="27" t="s">
        <v>10866</v>
      </c>
      <c r="D2807" s="629" t="s">
        <v>10867</v>
      </c>
      <c r="E2807" s="629" t="s">
        <v>10872</v>
      </c>
      <c r="F2807" s="27" t="s">
        <v>10873</v>
      </c>
      <c r="G2807" s="27" t="s">
        <v>1546</v>
      </c>
      <c r="H2807" s="629" t="s">
        <v>7838</v>
      </c>
      <c r="I2807" s="629" t="s">
        <v>10874</v>
      </c>
      <c r="J2807" s="643" t="s">
        <v>10875</v>
      </c>
    </row>
    <row r="2808" spans="1:14" ht="84">
      <c r="A2808" s="713" t="s">
        <v>10858</v>
      </c>
      <c r="B2808" s="629">
        <v>4076</v>
      </c>
      <c r="C2808" s="27" t="s">
        <v>10866</v>
      </c>
      <c r="D2808" s="629" t="s">
        <v>10867</v>
      </c>
      <c r="E2808" s="629" t="s">
        <v>3631</v>
      </c>
      <c r="F2808" s="27" t="s">
        <v>10876</v>
      </c>
      <c r="G2808" s="27" t="s">
        <v>5854</v>
      </c>
      <c r="H2808" s="629" t="s">
        <v>1086</v>
      </c>
      <c r="I2808" s="629" t="s">
        <v>1279</v>
      </c>
      <c r="J2808" s="643" t="s">
        <v>10877</v>
      </c>
    </row>
    <row r="2809" spans="1:14" ht="84">
      <c r="A2809" s="713" t="s">
        <v>10858</v>
      </c>
      <c r="B2809" s="629">
        <v>4129</v>
      </c>
      <c r="C2809" s="27" t="s">
        <v>10866</v>
      </c>
      <c r="D2809" s="629" t="s">
        <v>10867</v>
      </c>
      <c r="E2809" s="629" t="s">
        <v>10878</v>
      </c>
      <c r="F2809" s="27" t="s">
        <v>10873</v>
      </c>
      <c r="G2809" s="27" t="s">
        <v>1546</v>
      </c>
      <c r="H2809" s="629" t="s">
        <v>7838</v>
      </c>
      <c r="I2809" s="629" t="s">
        <v>10874</v>
      </c>
      <c r="J2809" s="643" t="s">
        <v>10875</v>
      </c>
    </row>
    <row r="2810" spans="1:14" ht="84">
      <c r="A2810" s="713" t="s">
        <v>10858</v>
      </c>
      <c r="B2810" s="629">
        <v>4018</v>
      </c>
      <c r="C2810" s="27" t="s">
        <v>10866</v>
      </c>
      <c r="D2810" s="629" t="s">
        <v>10867</v>
      </c>
      <c r="E2810" s="629" t="s">
        <v>10879</v>
      </c>
      <c r="F2810" s="27" t="s">
        <v>10880</v>
      </c>
      <c r="G2810" s="27" t="s">
        <v>5854</v>
      </c>
      <c r="H2810" s="629" t="s">
        <v>1086</v>
      </c>
      <c r="I2810" s="629" t="s">
        <v>1279</v>
      </c>
      <c r="J2810" s="643" t="s">
        <v>10877</v>
      </c>
    </row>
    <row r="2811" spans="1:14" ht="84">
      <c r="A2811" s="713" t="s">
        <v>10858</v>
      </c>
      <c r="B2811" s="629">
        <v>4064</v>
      </c>
      <c r="C2811" s="27" t="s">
        <v>10866</v>
      </c>
      <c r="D2811" s="629" t="s">
        <v>10867</v>
      </c>
      <c r="E2811" s="629" t="s">
        <v>2652</v>
      </c>
      <c r="F2811" s="27" t="s">
        <v>10881</v>
      </c>
      <c r="G2811" s="27" t="s">
        <v>919</v>
      </c>
      <c r="H2811" s="629" t="s">
        <v>1858</v>
      </c>
      <c r="I2811" s="629" t="s">
        <v>1819</v>
      </c>
      <c r="J2811" s="643" t="s">
        <v>10882</v>
      </c>
    </row>
    <row r="2812" spans="1:14" ht="84">
      <c r="A2812" s="713" t="s">
        <v>10858</v>
      </c>
      <c r="B2812" s="629">
        <v>4062</v>
      </c>
      <c r="C2812" s="27" t="s">
        <v>10866</v>
      </c>
      <c r="D2812" s="629" t="s">
        <v>10867</v>
      </c>
      <c r="E2812" s="629" t="s">
        <v>2657</v>
      </c>
      <c r="F2812" s="27" t="s">
        <v>10883</v>
      </c>
      <c r="G2812" s="27" t="s">
        <v>10884</v>
      </c>
      <c r="H2812" s="629" t="s">
        <v>10885</v>
      </c>
      <c r="I2812" s="629" t="s">
        <v>3880</v>
      </c>
      <c r="J2812" s="643" t="s">
        <v>10886</v>
      </c>
    </row>
    <row r="2813" spans="1:14" ht="84">
      <c r="A2813" s="713" t="s">
        <v>10858</v>
      </c>
      <c r="B2813" s="629">
        <v>4128</v>
      </c>
      <c r="C2813" s="27" t="s">
        <v>10866</v>
      </c>
      <c r="D2813" s="629" t="s">
        <v>10867</v>
      </c>
      <c r="E2813" s="629" t="s">
        <v>10887</v>
      </c>
      <c r="F2813" s="27" t="s">
        <v>10880</v>
      </c>
      <c r="G2813" s="27" t="s">
        <v>1931</v>
      </c>
      <c r="H2813" s="629" t="s">
        <v>3103</v>
      </c>
      <c r="I2813" s="629" t="s">
        <v>10888</v>
      </c>
      <c r="J2813" s="643" t="s">
        <v>10889</v>
      </c>
    </row>
    <row r="2814" spans="1:14" ht="84">
      <c r="A2814" s="713" t="s">
        <v>10858</v>
      </c>
      <c r="B2814" s="629">
        <v>4015</v>
      </c>
      <c r="C2814" s="27" t="s">
        <v>10866</v>
      </c>
      <c r="D2814" s="629" t="s">
        <v>10867</v>
      </c>
      <c r="E2814" s="629" t="s">
        <v>10890</v>
      </c>
      <c r="F2814" s="27" t="s">
        <v>10891</v>
      </c>
      <c r="G2814" s="27" t="s">
        <v>10892</v>
      </c>
      <c r="H2814" s="629" t="s">
        <v>10893</v>
      </c>
      <c r="I2814" s="629" t="s">
        <v>10894</v>
      </c>
      <c r="J2814" s="643" t="s">
        <v>10895</v>
      </c>
    </row>
    <row r="2815" spans="1:14" ht="84">
      <c r="A2815" s="713" t="s">
        <v>10858</v>
      </c>
      <c r="B2815" s="629">
        <v>4016</v>
      </c>
      <c r="C2815" s="27" t="s">
        <v>10866</v>
      </c>
      <c r="D2815" s="629" t="s">
        <v>10867</v>
      </c>
      <c r="E2815" s="629" t="s">
        <v>10896</v>
      </c>
      <c r="F2815" s="27" t="s">
        <v>10891</v>
      </c>
      <c r="G2815" s="27" t="s">
        <v>10892</v>
      </c>
      <c r="H2815" s="629" t="s">
        <v>10893</v>
      </c>
      <c r="I2815" s="629" t="s">
        <v>10894</v>
      </c>
      <c r="J2815" s="643" t="s">
        <v>10895</v>
      </c>
    </row>
    <row r="2816" spans="1:14" ht="84">
      <c r="A2816" s="713" t="s">
        <v>10858</v>
      </c>
      <c r="B2816" s="629">
        <v>4017</v>
      </c>
      <c r="C2816" s="27" t="s">
        <v>10866</v>
      </c>
      <c r="D2816" s="629" t="s">
        <v>10867</v>
      </c>
      <c r="E2816" s="629" t="s">
        <v>10897</v>
      </c>
      <c r="F2816" s="27" t="s">
        <v>10891</v>
      </c>
      <c r="G2816" s="27" t="s">
        <v>10892</v>
      </c>
      <c r="H2816" s="629" t="s">
        <v>10893</v>
      </c>
      <c r="I2816" s="629" t="s">
        <v>10894</v>
      </c>
      <c r="J2816" s="643" t="s">
        <v>10895</v>
      </c>
    </row>
    <row r="2817" spans="1:10" ht="84">
      <c r="A2817" s="713" t="s">
        <v>10858</v>
      </c>
      <c r="B2817" s="629">
        <v>4019</v>
      </c>
      <c r="C2817" s="27" t="s">
        <v>10866</v>
      </c>
      <c r="D2817" s="629" t="s">
        <v>10867</v>
      </c>
      <c r="E2817" s="629" t="s">
        <v>10898</v>
      </c>
      <c r="F2817" s="27" t="s">
        <v>10899</v>
      </c>
      <c r="G2817" s="27" t="s">
        <v>10900</v>
      </c>
      <c r="H2817" s="629" t="s">
        <v>10901</v>
      </c>
      <c r="I2817" s="629" t="s">
        <v>10902</v>
      </c>
      <c r="J2817" s="643" t="s">
        <v>10903</v>
      </c>
    </row>
    <row r="2818" spans="1:10" ht="84">
      <c r="A2818" s="713" t="s">
        <v>10858</v>
      </c>
      <c r="B2818" s="629">
        <v>4020</v>
      </c>
      <c r="C2818" s="27" t="s">
        <v>10866</v>
      </c>
      <c r="D2818" s="629" t="s">
        <v>10867</v>
      </c>
      <c r="E2818" s="629" t="s">
        <v>10904</v>
      </c>
      <c r="F2818" s="27" t="s">
        <v>10899</v>
      </c>
      <c r="G2818" s="27" t="s">
        <v>10900</v>
      </c>
      <c r="H2818" s="629" t="s">
        <v>10901</v>
      </c>
      <c r="I2818" s="629" t="s">
        <v>10902</v>
      </c>
      <c r="J2818" s="643" t="s">
        <v>10903</v>
      </c>
    </row>
    <row r="2819" spans="1:10" ht="84">
      <c r="A2819" s="713" t="s">
        <v>10858</v>
      </c>
      <c r="B2819" s="629">
        <v>4021</v>
      </c>
      <c r="C2819" s="27" t="s">
        <v>10866</v>
      </c>
      <c r="D2819" s="629" t="s">
        <v>10867</v>
      </c>
      <c r="E2819" s="629" t="s">
        <v>10905</v>
      </c>
      <c r="F2819" s="27" t="s">
        <v>10899</v>
      </c>
      <c r="G2819" s="27" t="s">
        <v>10900</v>
      </c>
      <c r="H2819" s="629" t="s">
        <v>10901</v>
      </c>
      <c r="I2819" s="629" t="s">
        <v>10902</v>
      </c>
      <c r="J2819" s="643" t="s">
        <v>10903</v>
      </c>
    </row>
    <row r="2820" spans="1:10" ht="84">
      <c r="A2820" s="713" t="s">
        <v>10858</v>
      </c>
      <c r="B2820" s="629">
        <v>4022</v>
      </c>
      <c r="C2820" s="27" t="s">
        <v>10866</v>
      </c>
      <c r="D2820" s="629" t="s">
        <v>10867</v>
      </c>
      <c r="E2820" s="629" t="s">
        <v>10906</v>
      </c>
      <c r="F2820" s="27" t="s">
        <v>10907</v>
      </c>
      <c r="G2820" s="27" t="s">
        <v>10908</v>
      </c>
      <c r="H2820" s="629" t="s">
        <v>2764</v>
      </c>
      <c r="I2820" s="629" t="s">
        <v>10909</v>
      </c>
      <c r="J2820" s="643" t="s">
        <v>10910</v>
      </c>
    </row>
    <row r="2821" spans="1:10" ht="84">
      <c r="A2821" s="713" t="s">
        <v>10858</v>
      </c>
      <c r="B2821" s="629">
        <v>4023</v>
      </c>
      <c r="C2821" s="27" t="s">
        <v>10866</v>
      </c>
      <c r="D2821" s="629" t="s">
        <v>10867</v>
      </c>
      <c r="E2821" s="629" t="s">
        <v>10911</v>
      </c>
      <c r="F2821" s="27" t="s">
        <v>10907</v>
      </c>
      <c r="G2821" s="27" t="s">
        <v>10908</v>
      </c>
      <c r="H2821" s="629" t="s">
        <v>2764</v>
      </c>
      <c r="I2821" s="629" t="s">
        <v>10909</v>
      </c>
      <c r="J2821" s="643" t="s">
        <v>10910</v>
      </c>
    </row>
    <row r="2822" spans="1:10" ht="84">
      <c r="A2822" s="713" t="s">
        <v>10858</v>
      </c>
      <c r="B2822" s="629">
        <v>4024</v>
      </c>
      <c r="C2822" s="27" t="s">
        <v>10866</v>
      </c>
      <c r="D2822" s="629" t="s">
        <v>10867</v>
      </c>
      <c r="E2822" s="629" t="s">
        <v>10912</v>
      </c>
      <c r="F2822" s="27" t="s">
        <v>10907</v>
      </c>
      <c r="G2822" s="27" t="s">
        <v>10908</v>
      </c>
      <c r="H2822" s="629" t="s">
        <v>2764</v>
      </c>
      <c r="I2822" s="629" t="s">
        <v>10909</v>
      </c>
      <c r="J2822" s="643" t="s">
        <v>10910</v>
      </c>
    </row>
    <row r="2823" spans="1:10" ht="84">
      <c r="A2823" s="713" t="s">
        <v>10858</v>
      </c>
      <c r="B2823" s="629">
        <v>4025</v>
      </c>
      <c r="C2823" s="27" t="s">
        <v>10866</v>
      </c>
      <c r="D2823" s="629" t="s">
        <v>10867</v>
      </c>
      <c r="E2823" s="629" t="s">
        <v>10913</v>
      </c>
      <c r="F2823" s="27" t="s">
        <v>10914</v>
      </c>
      <c r="G2823" s="27" t="s">
        <v>10915</v>
      </c>
      <c r="H2823" s="629" t="s">
        <v>1411</v>
      </c>
      <c r="I2823" s="629" t="s">
        <v>1964</v>
      </c>
      <c r="J2823" s="643" t="s">
        <v>10916</v>
      </c>
    </row>
    <row r="2824" spans="1:10" ht="84">
      <c r="A2824" s="713" t="s">
        <v>10858</v>
      </c>
      <c r="B2824" s="629">
        <v>4027</v>
      </c>
      <c r="C2824" s="27" t="s">
        <v>10866</v>
      </c>
      <c r="D2824" s="629" t="s">
        <v>10867</v>
      </c>
      <c r="E2824" s="629" t="s">
        <v>10917</v>
      </c>
      <c r="F2824" s="27" t="s">
        <v>10914</v>
      </c>
      <c r="G2824" s="27" t="s">
        <v>10915</v>
      </c>
      <c r="H2824" s="629" t="s">
        <v>1411</v>
      </c>
      <c r="I2824" s="629" t="s">
        <v>1964</v>
      </c>
      <c r="J2824" s="643" t="s">
        <v>10916</v>
      </c>
    </row>
    <row r="2825" spans="1:10" ht="84">
      <c r="A2825" s="713" t="s">
        <v>10858</v>
      </c>
      <c r="B2825" s="629">
        <v>4029</v>
      </c>
      <c r="C2825" s="27" t="s">
        <v>10866</v>
      </c>
      <c r="D2825" s="629" t="s">
        <v>10867</v>
      </c>
      <c r="E2825" s="629" t="s">
        <v>10918</v>
      </c>
      <c r="F2825" s="27" t="s">
        <v>10914</v>
      </c>
      <c r="G2825" s="27" t="s">
        <v>10915</v>
      </c>
      <c r="H2825" s="629" t="s">
        <v>1411</v>
      </c>
      <c r="I2825" s="629" t="s">
        <v>1964</v>
      </c>
      <c r="J2825" s="643" t="s">
        <v>10916</v>
      </c>
    </row>
    <row r="2826" spans="1:10" ht="84">
      <c r="A2826" s="713" t="s">
        <v>10858</v>
      </c>
      <c r="B2826" s="629">
        <v>4068</v>
      </c>
      <c r="C2826" s="27" t="s">
        <v>10866</v>
      </c>
      <c r="D2826" s="629" t="s">
        <v>10867</v>
      </c>
      <c r="E2826" s="629" t="s">
        <v>10919</v>
      </c>
      <c r="F2826" s="27" t="s">
        <v>10920</v>
      </c>
      <c r="G2826" s="27" t="s">
        <v>10921</v>
      </c>
      <c r="H2826" s="629" t="s">
        <v>10922</v>
      </c>
      <c r="I2826" s="629" t="s">
        <v>10923</v>
      </c>
      <c r="J2826" s="643" t="s">
        <v>10924</v>
      </c>
    </row>
    <row r="2827" spans="1:10" ht="84">
      <c r="A2827" s="713" t="s">
        <v>10858</v>
      </c>
      <c r="B2827" s="629">
        <v>4014</v>
      </c>
      <c r="C2827" s="27" t="s">
        <v>10866</v>
      </c>
      <c r="D2827" s="629" t="s">
        <v>10867</v>
      </c>
      <c r="E2827" s="629" t="s">
        <v>10925</v>
      </c>
      <c r="F2827" s="27" t="s">
        <v>10920</v>
      </c>
      <c r="G2827" s="27" t="s">
        <v>10921</v>
      </c>
      <c r="H2827" s="629" t="s">
        <v>10922</v>
      </c>
      <c r="I2827" s="629" t="s">
        <v>10923</v>
      </c>
      <c r="J2827" s="643" t="s">
        <v>10924</v>
      </c>
    </row>
    <row r="2828" spans="1:10" ht="84">
      <c r="A2828" s="713" t="s">
        <v>10858</v>
      </c>
      <c r="B2828" s="629">
        <v>4114</v>
      </c>
      <c r="C2828" s="27" t="s">
        <v>10866</v>
      </c>
      <c r="D2828" s="629" t="s">
        <v>10867</v>
      </c>
      <c r="E2828" s="629" t="s">
        <v>10926</v>
      </c>
      <c r="F2828" s="27" t="s">
        <v>10927</v>
      </c>
      <c r="G2828" s="27" t="s">
        <v>3119</v>
      </c>
      <c r="H2828" s="629" t="s">
        <v>1883</v>
      </c>
      <c r="I2828" s="629" t="s">
        <v>1351</v>
      </c>
      <c r="J2828" s="643" t="s">
        <v>10928</v>
      </c>
    </row>
    <row r="2829" spans="1:10" ht="84">
      <c r="A2829" s="713" t="s">
        <v>10858</v>
      </c>
      <c r="B2829" s="629">
        <v>4116</v>
      </c>
      <c r="C2829" s="27" t="s">
        <v>10866</v>
      </c>
      <c r="D2829" s="629" t="s">
        <v>10867</v>
      </c>
      <c r="E2829" s="629" t="s">
        <v>10929</v>
      </c>
      <c r="F2829" s="27" t="s">
        <v>10930</v>
      </c>
      <c r="G2829" s="27" t="s">
        <v>1314</v>
      </c>
      <c r="H2829" s="629" t="s">
        <v>3387</v>
      </c>
      <c r="I2829" s="629" t="s">
        <v>3054</v>
      </c>
      <c r="J2829" s="643" t="s">
        <v>10931</v>
      </c>
    </row>
    <row r="2830" spans="1:10" ht="84">
      <c r="A2830" s="713" t="s">
        <v>10858</v>
      </c>
      <c r="B2830" s="629">
        <v>4120</v>
      </c>
      <c r="C2830" s="27" t="s">
        <v>10866</v>
      </c>
      <c r="D2830" s="629" t="s">
        <v>10867</v>
      </c>
      <c r="E2830" s="629" t="s">
        <v>10932</v>
      </c>
      <c r="F2830" s="27" t="s">
        <v>10933</v>
      </c>
      <c r="G2830" s="27" t="s">
        <v>10934</v>
      </c>
      <c r="H2830" s="629" t="s">
        <v>7801</v>
      </c>
      <c r="I2830" s="629" t="s">
        <v>10935</v>
      </c>
      <c r="J2830" s="643" t="s">
        <v>10936</v>
      </c>
    </row>
    <row r="2831" spans="1:10" ht="84">
      <c r="A2831" s="713" t="s">
        <v>10858</v>
      </c>
      <c r="B2831" s="629">
        <v>4122</v>
      </c>
      <c r="C2831" s="27" t="s">
        <v>10866</v>
      </c>
      <c r="D2831" s="629" t="s">
        <v>10867</v>
      </c>
      <c r="E2831" s="629" t="s">
        <v>10937</v>
      </c>
      <c r="F2831" s="27" t="s">
        <v>10938</v>
      </c>
      <c r="G2831" s="27" t="s">
        <v>10939</v>
      </c>
      <c r="H2831" s="629" t="s">
        <v>2864</v>
      </c>
      <c r="I2831" s="629" t="s">
        <v>2001</v>
      </c>
      <c r="J2831" s="643" t="s">
        <v>10940</v>
      </c>
    </row>
    <row r="2832" spans="1:10" ht="84">
      <c r="A2832" s="713" t="s">
        <v>10858</v>
      </c>
      <c r="B2832" s="629">
        <v>4123</v>
      </c>
      <c r="C2832" s="27" t="s">
        <v>10866</v>
      </c>
      <c r="D2832" s="629" t="s">
        <v>10867</v>
      </c>
      <c r="E2832" s="629" t="s">
        <v>10941</v>
      </c>
      <c r="F2832" s="27" t="s">
        <v>10942</v>
      </c>
      <c r="G2832" s="27" t="s">
        <v>1184</v>
      </c>
      <c r="H2832" s="629" t="s">
        <v>10943</v>
      </c>
      <c r="I2832" s="629" t="s">
        <v>10944</v>
      </c>
      <c r="J2832" s="643" t="s">
        <v>10945</v>
      </c>
    </row>
    <row r="2833" spans="1:10" ht="84">
      <c r="A2833" s="713" t="s">
        <v>10858</v>
      </c>
      <c r="B2833" s="629">
        <v>4124</v>
      </c>
      <c r="C2833" s="27" t="s">
        <v>10866</v>
      </c>
      <c r="D2833" s="629" t="s">
        <v>10867</v>
      </c>
      <c r="E2833" s="629" t="s">
        <v>10946</v>
      </c>
      <c r="F2833" s="27" t="s">
        <v>10947</v>
      </c>
      <c r="G2833" s="27" t="s">
        <v>10948</v>
      </c>
      <c r="H2833" s="629" t="s">
        <v>1830</v>
      </c>
      <c r="I2833" s="629" t="s">
        <v>10949</v>
      </c>
      <c r="J2833" s="643" t="s">
        <v>10950</v>
      </c>
    </row>
    <row r="2834" spans="1:10" ht="84">
      <c r="A2834" s="713" t="s">
        <v>10858</v>
      </c>
      <c r="B2834" s="629">
        <v>4125</v>
      </c>
      <c r="C2834" s="27" t="s">
        <v>10866</v>
      </c>
      <c r="D2834" s="629" t="s">
        <v>10867</v>
      </c>
      <c r="E2834" s="629" t="s">
        <v>10951</v>
      </c>
      <c r="F2834" s="27" t="s">
        <v>10952</v>
      </c>
      <c r="G2834" s="27" t="s">
        <v>10953</v>
      </c>
      <c r="H2834" s="629" t="s">
        <v>2864</v>
      </c>
      <c r="I2834" s="629" t="s">
        <v>1859</v>
      </c>
      <c r="J2834" s="643" t="s">
        <v>10954</v>
      </c>
    </row>
    <row r="2835" spans="1:10" ht="84">
      <c r="A2835" s="713" t="s">
        <v>10858</v>
      </c>
      <c r="B2835" s="629">
        <v>4009</v>
      </c>
      <c r="C2835" s="27" t="s">
        <v>10866</v>
      </c>
      <c r="D2835" s="629" t="s">
        <v>10867</v>
      </c>
      <c r="E2835" s="629" t="s">
        <v>9018</v>
      </c>
      <c r="F2835" s="27" t="s">
        <v>10880</v>
      </c>
      <c r="G2835" s="27" t="s">
        <v>5854</v>
      </c>
      <c r="H2835" s="629" t="s">
        <v>1086</v>
      </c>
      <c r="I2835" s="629" t="s">
        <v>1279</v>
      </c>
      <c r="J2835" s="643" t="s">
        <v>10877</v>
      </c>
    </row>
    <row r="2836" spans="1:10" ht="84">
      <c r="A2836" s="713" t="s">
        <v>10858</v>
      </c>
      <c r="B2836" s="629">
        <v>4011</v>
      </c>
      <c r="C2836" s="27" t="s">
        <v>10866</v>
      </c>
      <c r="D2836" s="629" t="s">
        <v>10867</v>
      </c>
      <c r="E2836" s="629" t="s">
        <v>10955</v>
      </c>
      <c r="F2836" s="27" t="s">
        <v>10956</v>
      </c>
      <c r="G2836" s="27" t="s">
        <v>10957</v>
      </c>
      <c r="H2836" s="629" t="s">
        <v>1120</v>
      </c>
      <c r="I2836" s="629" t="s">
        <v>2072</v>
      </c>
      <c r="J2836" s="643" t="s">
        <v>10958</v>
      </c>
    </row>
    <row r="2837" spans="1:10" ht="84">
      <c r="A2837" s="713" t="s">
        <v>10858</v>
      </c>
      <c r="B2837" s="629">
        <v>4011</v>
      </c>
      <c r="C2837" s="27" t="s">
        <v>10866</v>
      </c>
      <c r="D2837" s="629" t="s">
        <v>10867</v>
      </c>
      <c r="E2837" s="629" t="s">
        <v>10959</v>
      </c>
      <c r="F2837" s="27" t="s">
        <v>10960</v>
      </c>
      <c r="G2837" s="27" t="s">
        <v>10961</v>
      </c>
      <c r="H2837" s="629" t="s">
        <v>3107</v>
      </c>
      <c r="I2837" s="629" t="s">
        <v>1964</v>
      </c>
      <c r="J2837" s="643" t="s">
        <v>10962</v>
      </c>
    </row>
    <row r="2838" spans="1:10" ht="84">
      <c r="A2838" s="713" t="s">
        <v>10858</v>
      </c>
      <c r="B2838" s="629">
        <v>4011</v>
      </c>
      <c r="C2838" s="27" t="s">
        <v>10866</v>
      </c>
      <c r="D2838" s="629" t="s">
        <v>10867</v>
      </c>
      <c r="E2838" s="629" t="s">
        <v>10963</v>
      </c>
      <c r="F2838" s="27" t="s">
        <v>10964</v>
      </c>
      <c r="G2838" s="27" t="s">
        <v>9261</v>
      </c>
      <c r="H2838" s="629" t="s">
        <v>2887</v>
      </c>
      <c r="I2838" s="629" t="s">
        <v>10965</v>
      </c>
      <c r="J2838" s="643" t="s">
        <v>10966</v>
      </c>
    </row>
    <row r="2839" spans="1:10" ht="84">
      <c r="A2839" s="713" t="s">
        <v>10858</v>
      </c>
      <c r="B2839" s="629">
        <v>4011</v>
      </c>
      <c r="C2839" s="27" t="s">
        <v>10866</v>
      </c>
      <c r="D2839" s="629" t="s">
        <v>10867</v>
      </c>
      <c r="E2839" s="629" t="s">
        <v>10967</v>
      </c>
      <c r="F2839" s="27" t="s">
        <v>10968</v>
      </c>
      <c r="G2839" s="27" t="s">
        <v>3582</v>
      </c>
      <c r="H2839" s="629" t="s">
        <v>1553</v>
      </c>
      <c r="I2839" s="629" t="s">
        <v>2541</v>
      </c>
      <c r="J2839" s="643" t="s">
        <v>10969</v>
      </c>
    </row>
    <row r="2840" spans="1:10" ht="84">
      <c r="A2840" s="713" t="s">
        <v>10858</v>
      </c>
      <c r="B2840" s="629">
        <v>4011</v>
      </c>
      <c r="C2840" s="27" t="s">
        <v>10866</v>
      </c>
      <c r="D2840" s="629" t="s">
        <v>10867</v>
      </c>
      <c r="E2840" s="629" t="s">
        <v>10970</v>
      </c>
      <c r="F2840" s="27" t="s">
        <v>10971</v>
      </c>
      <c r="G2840" s="27" t="s">
        <v>10972</v>
      </c>
      <c r="H2840" s="629" t="s">
        <v>10973</v>
      </c>
      <c r="I2840" s="629" t="s">
        <v>10974</v>
      </c>
      <c r="J2840" s="643" t="s">
        <v>10975</v>
      </c>
    </row>
    <row r="2841" spans="1:10" ht="84">
      <c r="A2841" s="713" t="s">
        <v>10858</v>
      </c>
      <c r="B2841" s="629">
        <v>4011</v>
      </c>
      <c r="C2841" s="27" t="s">
        <v>10866</v>
      </c>
      <c r="D2841" s="629" t="s">
        <v>10867</v>
      </c>
      <c r="E2841" s="629" t="s">
        <v>10976</v>
      </c>
      <c r="F2841" s="27" t="s">
        <v>10977</v>
      </c>
      <c r="G2841" s="27" t="s">
        <v>9962</v>
      </c>
      <c r="H2841" s="629" t="s">
        <v>5645</v>
      </c>
      <c r="I2841" s="629" t="s">
        <v>1190</v>
      </c>
      <c r="J2841" s="643" t="s">
        <v>10978</v>
      </c>
    </row>
    <row r="2842" spans="1:10" ht="84">
      <c r="A2842" s="713" t="s">
        <v>10858</v>
      </c>
      <c r="B2842" s="629">
        <v>4011</v>
      </c>
      <c r="C2842" s="27" t="s">
        <v>10866</v>
      </c>
      <c r="D2842" s="629" t="s">
        <v>10867</v>
      </c>
      <c r="E2842" s="629" t="s">
        <v>10979</v>
      </c>
      <c r="F2842" s="27" t="s">
        <v>10980</v>
      </c>
      <c r="G2842" s="27" t="s">
        <v>10981</v>
      </c>
      <c r="H2842" s="629" t="s">
        <v>8015</v>
      </c>
      <c r="I2842" s="629" t="s">
        <v>1162</v>
      </c>
      <c r="J2842" s="643"/>
    </row>
    <row r="2843" spans="1:10" ht="84">
      <c r="A2843" s="713" t="s">
        <v>10858</v>
      </c>
      <c r="B2843" s="629">
        <v>4011</v>
      </c>
      <c r="C2843" s="27" t="s">
        <v>10866</v>
      </c>
      <c r="D2843" s="629" t="s">
        <v>10867</v>
      </c>
      <c r="E2843" s="629" t="s">
        <v>10982</v>
      </c>
      <c r="F2843" s="27" t="s">
        <v>10983</v>
      </c>
      <c r="G2843" s="27" t="s">
        <v>1813</v>
      </c>
      <c r="H2843" s="629" t="s">
        <v>1411</v>
      </c>
      <c r="I2843" s="629" t="s">
        <v>7108</v>
      </c>
      <c r="J2843" s="643" t="s">
        <v>10984</v>
      </c>
    </row>
    <row r="2844" spans="1:10" ht="84">
      <c r="A2844" s="713" t="s">
        <v>10858</v>
      </c>
      <c r="B2844" s="629">
        <v>4011</v>
      </c>
      <c r="C2844" s="27" t="s">
        <v>10866</v>
      </c>
      <c r="D2844" s="629" t="s">
        <v>10867</v>
      </c>
      <c r="E2844" s="629" t="s">
        <v>10985</v>
      </c>
      <c r="F2844" s="27" t="s">
        <v>10986</v>
      </c>
      <c r="G2844" s="27" t="s">
        <v>10987</v>
      </c>
      <c r="H2844" s="629" t="s">
        <v>1050</v>
      </c>
      <c r="I2844" s="629" t="s">
        <v>1279</v>
      </c>
      <c r="J2844" s="643" t="s">
        <v>10988</v>
      </c>
    </row>
    <row r="2845" spans="1:10" ht="84">
      <c r="A2845" s="713" t="s">
        <v>10858</v>
      </c>
      <c r="B2845" s="629">
        <v>4011</v>
      </c>
      <c r="C2845" s="27" t="s">
        <v>10866</v>
      </c>
      <c r="D2845" s="629" t="s">
        <v>10867</v>
      </c>
      <c r="E2845" s="629" t="s">
        <v>10989</v>
      </c>
      <c r="F2845" s="27" t="s">
        <v>10990</v>
      </c>
      <c r="G2845" s="27" t="s">
        <v>10991</v>
      </c>
      <c r="H2845" s="629" t="s">
        <v>1914</v>
      </c>
      <c r="I2845" s="629" t="s">
        <v>10992</v>
      </c>
      <c r="J2845" s="643" t="s">
        <v>10993</v>
      </c>
    </row>
    <row r="2846" spans="1:10" ht="84">
      <c r="A2846" s="713" t="s">
        <v>10858</v>
      </c>
      <c r="B2846" s="629">
        <v>4011</v>
      </c>
      <c r="C2846" s="27" t="s">
        <v>10866</v>
      </c>
      <c r="D2846" s="629" t="s">
        <v>10867</v>
      </c>
      <c r="E2846" s="629" t="s">
        <v>10994</v>
      </c>
      <c r="F2846" s="27" t="s">
        <v>10995</v>
      </c>
      <c r="G2846" s="27" t="s">
        <v>1139</v>
      </c>
      <c r="H2846" s="629" t="s">
        <v>10996</v>
      </c>
      <c r="I2846" s="629" t="s">
        <v>10997</v>
      </c>
      <c r="J2846" s="643"/>
    </row>
    <row r="2847" spans="1:10" ht="84">
      <c r="A2847" s="713" t="s">
        <v>10858</v>
      </c>
      <c r="B2847" s="629">
        <v>4011</v>
      </c>
      <c r="C2847" s="27" t="s">
        <v>10866</v>
      </c>
      <c r="D2847" s="629" t="s">
        <v>10867</v>
      </c>
      <c r="E2847" s="629" t="s">
        <v>10998</v>
      </c>
      <c r="F2847" s="27" t="s">
        <v>10999</v>
      </c>
      <c r="G2847" s="27" t="s">
        <v>11000</v>
      </c>
      <c r="H2847" s="629" t="s">
        <v>1090</v>
      </c>
      <c r="I2847" s="629" t="s">
        <v>4022</v>
      </c>
      <c r="J2847" s="643" t="s">
        <v>11001</v>
      </c>
    </row>
    <row r="2848" spans="1:10" ht="84">
      <c r="A2848" s="713" t="s">
        <v>10858</v>
      </c>
      <c r="B2848" s="629">
        <v>4011</v>
      </c>
      <c r="C2848" s="27" t="s">
        <v>10866</v>
      </c>
      <c r="D2848" s="629" t="s">
        <v>10867</v>
      </c>
      <c r="E2848" s="629" t="s">
        <v>11002</v>
      </c>
      <c r="F2848" s="27" t="s">
        <v>11003</v>
      </c>
      <c r="G2848" s="27" t="s">
        <v>6587</v>
      </c>
      <c r="H2848" s="629" t="s">
        <v>2117</v>
      </c>
      <c r="I2848" s="629" t="s">
        <v>8055</v>
      </c>
      <c r="J2848" s="643" t="s">
        <v>11004</v>
      </c>
    </row>
    <row r="2849" spans="1:10" ht="84">
      <c r="A2849" s="713" t="s">
        <v>10858</v>
      </c>
      <c r="B2849" s="629">
        <v>4011</v>
      </c>
      <c r="C2849" s="27" t="s">
        <v>10866</v>
      </c>
      <c r="D2849" s="629" t="s">
        <v>10867</v>
      </c>
      <c r="E2849" s="629" t="s">
        <v>11005</v>
      </c>
      <c r="F2849" s="27" t="s">
        <v>11006</v>
      </c>
      <c r="G2849" s="27" t="s">
        <v>11007</v>
      </c>
      <c r="H2849" s="629" t="s">
        <v>6520</v>
      </c>
      <c r="I2849" s="629" t="s">
        <v>11008</v>
      </c>
      <c r="J2849" s="643"/>
    </row>
    <row r="2850" spans="1:10" ht="84">
      <c r="A2850" s="713" t="s">
        <v>10858</v>
      </c>
      <c r="B2850" s="629">
        <v>4011</v>
      </c>
      <c r="C2850" s="27" t="s">
        <v>10866</v>
      </c>
      <c r="D2850" s="629" t="s">
        <v>10867</v>
      </c>
      <c r="E2850" s="629" t="s">
        <v>11009</v>
      </c>
      <c r="F2850" s="27" t="s">
        <v>11010</v>
      </c>
      <c r="G2850" s="27" t="s">
        <v>11011</v>
      </c>
      <c r="H2850" s="629" t="s">
        <v>7117</v>
      </c>
      <c r="I2850" s="629" t="s">
        <v>11012</v>
      </c>
      <c r="J2850" s="643" t="s">
        <v>11013</v>
      </c>
    </row>
    <row r="2851" spans="1:10" ht="84">
      <c r="A2851" s="713" t="s">
        <v>10858</v>
      </c>
      <c r="B2851" s="629">
        <v>4011</v>
      </c>
      <c r="C2851" s="27" t="s">
        <v>10866</v>
      </c>
      <c r="D2851" s="629" t="s">
        <v>10867</v>
      </c>
      <c r="E2851" s="629" t="s">
        <v>11014</v>
      </c>
      <c r="F2851" s="27" t="s">
        <v>11015</v>
      </c>
      <c r="G2851" s="27" t="s">
        <v>2971</v>
      </c>
      <c r="H2851" s="629" t="s">
        <v>1411</v>
      </c>
      <c r="I2851" s="629" t="s">
        <v>11016</v>
      </c>
      <c r="J2851" s="643"/>
    </row>
    <row r="2852" spans="1:10" ht="84">
      <c r="A2852" s="713" t="s">
        <v>10858</v>
      </c>
      <c r="B2852" s="629">
        <v>4011</v>
      </c>
      <c r="C2852" s="27" t="s">
        <v>10866</v>
      </c>
      <c r="D2852" s="629" t="s">
        <v>10867</v>
      </c>
      <c r="E2852" s="629" t="s">
        <v>11017</v>
      </c>
      <c r="F2852" s="27" t="s">
        <v>11018</v>
      </c>
      <c r="G2852" s="27" t="s">
        <v>11019</v>
      </c>
      <c r="H2852" s="629" t="s">
        <v>11020</v>
      </c>
      <c r="I2852" s="629" t="s">
        <v>3546</v>
      </c>
      <c r="J2852" s="643" t="s">
        <v>11021</v>
      </c>
    </row>
    <row r="2853" spans="1:10" ht="84">
      <c r="A2853" s="713" t="s">
        <v>10858</v>
      </c>
      <c r="B2853" s="629">
        <v>4011</v>
      </c>
      <c r="C2853" s="27" t="s">
        <v>10866</v>
      </c>
      <c r="D2853" s="629" t="s">
        <v>10867</v>
      </c>
      <c r="E2853" s="629" t="s">
        <v>11022</v>
      </c>
      <c r="F2853" s="27" t="s">
        <v>11023</v>
      </c>
      <c r="G2853" s="27" t="s">
        <v>11024</v>
      </c>
      <c r="H2853" s="629" t="s">
        <v>1411</v>
      </c>
      <c r="I2853" s="629" t="s">
        <v>11025</v>
      </c>
      <c r="J2853" s="643" t="s">
        <v>11026</v>
      </c>
    </row>
    <row r="2854" spans="1:10" ht="84">
      <c r="A2854" s="713" t="s">
        <v>10858</v>
      </c>
      <c r="B2854" s="629">
        <v>4011</v>
      </c>
      <c r="C2854" s="27" t="s">
        <v>10866</v>
      </c>
      <c r="D2854" s="629" t="s">
        <v>10867</v>
      </c>
      <c r="E2854" s="629" t="s">
        <v>11027</v>
      </c>
      <c r="F2854" s="27" t="s">
        <v>11028</v>
      </c>
      <c r="G2854" s="27" t="s">
        <v>8702</v>
      </c>
      <c r="H2854" s="629" t="s">
        <v>1843</v>
      </c>
      <c r="I2854" s="629" t="s">
        <v>11029</v>
      </c>
      <c r="J2854" s="643" t="s">
        <v>11030</v>
      </c>
    </row>
    <row r="2855" spans="1:10" ht="84">
      <c r="A2855" s="713" t="s">
        <v>10858</v>
      </c>
      <c r="B2855" s="629">
        <v>4011</v>
      </c>
      <c r="C2855" s="27" t="s">
        <v>10866</v>
      </c>
      <c r="D2855" s="629" t="s">
        <v>10867</v>
      </c>
      <c r="E2855" s="629" t="s">
        <v>11031</v>
      </c>
      <c r="F2855" s="27" t="s">
        <v>11032</v>
      </c>
      <c r="G2855" s="27" t="s">
        <v>1184</v>
      </c>
      <c r="H2855" s="629" t="s">
        <v>1321</v>
      </c>
      <c r="I2855" s="629" t="s">
        <v>11033</v>
      </c>
      <c r="J2855" s="643" t="s">
        <v>11034</v>
      </c>
    </row>
    <row r="2856" spans="1:10" ht="84">
      <c r="A2856" s="713" t="s">
        <v>10858</v>
      </c>
      <c r="B2856" s="629">
        <v>4011</v>
      </c>
      <c r="C2856" s="27" t="s">
        <v>10866</v>
      </c>
      <c r="D2856" s="629" t="s">
        <v>10867</v>
      </c>
      <c r="E2856" s="629" t="s">
        <v>11035</v>
      </c>
      <c r="F2856" s="27" t="s">
        <v>11036</v>
      </c>
      <c r="G2856" s="27" t="s">
        <v>11037</v>
      </c>
      <c r="H2856" s="629" t="s">
        <v>3570</v>
      </c>
      <c r="I2856" s="629" t="s">
        <v>1964</v>
      </c>
      <c r="J2856" s="643"/>
    </row>
    <row r="2857" spans="1:10" ht="84">
      <c r="A2857" s="713" t="s">
        <v>10858</v>
      </c>
      <c r="B2857" s="629">
        <v>4011</v>
      </c>
      <c r="C2857" s="27" t="s">
        <v>10866</v>
      </c>
      <c r="D2857" s="629" t="s">
        <v>10867</v>
      </c>
      <c r="E2857" s="629" t="s">
        <v>11038</v>
      </c>
      <c r="F2857" s="27" t="s">
        <v>11039</v>
      </c>
      <c r="G2857" s="27" t="s">
        <v>1209</v>
      </c>
      <c r="H2857" s="629" t="s">
        <v>2682</v>
      </c>
      <c r="I2857" s="629" t="s">
        <v>11008</v>
      </c>
      <c r="J2857" s="643" t="s">
        <v>11040</v>
      </c>
    </row>
    <row r="2858" spans="1:10" ht="84">
      <c r="A2858" s="713" t="s">
        <v>10858</v>
      </c>
      <c r="B2858" s="629">
        <v>4011</v>
      </c>
      <c r="C2858" s="27" t="s">
        <v>10866</v>
      </c>
      <c r="D2858" s="629" t="s">
        <v>10867</v>
      </c>
      <c r="E2858" s="629" t="s">
        <v>11041</v>
      </c>
      <c r="F2858" s="27" t="s">
        <v>11042</v>
      </c>
      <c r="G2858" s="27" t="s">
        <v>11043</v>
      </c>
      <c r="H2858" s="629" t="s">
        <v>2135</v>
      </c>
      <c r="I2858" s="629" t="s">
        <v>9286</v>
      </c>
      <c r="J2858" s="643"/>
    </row>
    <row r="2859" spans="1:10" ht="84">
      <c r="A2859" s="713" t="s">
        <v>10858</v>
      </c>
      <c r="B2859" s="629">
        <v>4011</v>
      </c>
      <c r="C2859" s="27" t="s">
        <v>10866</v>
      </c>
      <c r="D2859" s="629" t="s">
        <v>10867</v>
      </c>
      <c r="E2859" s="629" t="s">
        <v>11044</v>
      </c>
      <c r="F2859" s="27" t="s">
        <v>11045</v>
      </c>
      <c r="G2859" s="27" t="s">
        <v>11046</v>
      </c>
      <c r="H2859" s="629" t="s">
        <v>11047</v>
      </c>
      <c r="I2859" s="629" t="s">
        <v>7137</v>
      </c>
      <c r="J2859" s="643" t="s">
        <v>11048</v>
      </c>
    </row>
    <row r="2860" spans="1:10" ht="84">
      <c r="A2860" s="713" t="s">
        <v>10858</v>
      </c>
      <c r="B2860" s="629">
        <v>4011</v>
      </c>
      <c r="C2860" s="27" t="s">
        <v>10866</v>
      </c>
      <c r="D2860" s="629" t="s">
        <v>10867</v>
      </c>
      <c r="E2860" s="629" t="s">
        <v>11049</v>
      </c>
      <c r="F2860" s="27" t="s">
        <v>11050</v>
      </c>
      <c r="G2860" s="27" t="s">
        <v>9947</v>
      </c>
      <c r="H2860" s="629" t="s">
        <v>1161</v>
      </c>
      <c r="I2860" s="629" t="s">
        <v>11051</v>
      </c>
      <c r="J2860" s="643"/>
    </row>
    <row r="2861" spans="1:10" ht="84">
      <c r="A2861" s="713" t="s">
        <v>10858</v>
      </c>
      <c r="B2861" s="629">
        <v>4011</v>
      </c>
      <c r="C2861" s="27" t="s">
        <v>10866</v>
      </c>
      <c r="D2861" s="629" t="s">
        <v>10867</v>
      </c>
      <c r="E2861" s="629" t="s">
        <v>11052</v>
      </c>
      <c r="F2861" s="27" t="s">
        <v>11053</v>
      </c>
      <c r="G2861" s="27" t="s">
        <v>11054</v>
      </c>
      <c r="H2861" s="629"/>
      <c r="I2861" s="629"/>
      <c r="J2861" s="643"/>
    </row>
    <row r="2862" spans="1:10" ht="84">
      <c r="A2862" s="713" t="s">
        <v>10858</v>
      </c>
      <c r="B2862" s="629">
        <v>4011</v>
      </c>
      <c r="C2862" s="27" t="s">
        <v>10866</v>
      </c>
      <c r="D2862" s="629" t="s">
        <v>10867</v>
      </c>
      <c r="E2862" s="629" t="s">
        <v>11055</v>
      </c>
      <c r="F2862" s="27" t="s">
        <v>11056</v>
      </c>
      <c r="G2862" s="27" t="s">
        <v>11000</v>
      </c>
      <c r="H2862" s="629" t="s">
        <v>11057</v>
      </c>
      <c r="I2862" s="629" t="s">
        <v>4022</v>
      </c>
      <c r="J2862" s="643" t="s">
        <v>11058</v>
      </c>
    </row>
    <row r="2863" spans="1:10" ht="84">
      <c r="A2863" s="713" t="s">
        <v>10858</v>
      </c>
      <c r="B2863" s="629">
        <v>4011</v>
      </c>
      <c r="C2863" s="27" t="s">
        <v>10866</v>
      </c>
      <c r="D2863" s="629" t="s">
        <v>10867</v>
      </c>
      <c r="E2863" s="629" t="s">
        <v>11059</v>
      </c>
      <c r="F2863" s="27" t="s">
        <v>11060</v>
      </c>
      <c r="G2863" s="27" t="s">
        <v>11061</v>
      </c>
      <c r="H2863" s="629" t="s">
        <v>1704</v>
      </c>
      <c r="I2863" s="629" t="s">
        <v>11062</v>
      </c>
      <c r="J2863" s="643"/>
    </row>
    <row r="2864" spans="1:10" ht="84">
      <c r="A2864" s="713" t="s">
        <v>10858</v>
      </c>
      <c r="B2864" s="629">
        <v>4011</v>
      </c>
      <c r="C2864" s="27" t="s">
        <v>10866</v>
      </c>
      <c r="D2864" s="629" t="s">
        <v>10867</v>
      </c>
      <c r="E2864" s="629" t="s">
        <v>11063</v>
      </c>
      <c r="F2864" s="27" t="s">
        <v>11064</v>
      </c>
      <c r="G2864" s="27" t="s">
        <v>11065</v>
      </c>
      <c r="H2864" s="629" t="s">
        <v>11066</v>
      </c>
      <c r="I2864" s="629" t="s">
        <v>11067</v>
      </c>
      <c r="J2864" s="643" t="s">
        <v>11068</v>
      </c>
    </row>
    <row r="2865" spans="1:10" ht="84">
      <c r="A2865" s="713" t="s">
        <v>10858</v>
      </c>
      <c r="B2865" s="629">
        <v>4011</v>
      </c>
      <c r="C2865" s="27" t="s">
        <v>10866</v>
      </c>
      <c r="D2865" s="629" t="s">
        <v>10867</v>
      </c>
      <c r="E2865" s="629" t="s">
        <v>11069</v>
      </c>
      <c r="F2865" s="27" t="s">
        <v>11070</v>
      </c>
      <c r="G2865" s="27" t="s">
        <v>9261</v>
      </c>
      <c r="H2865" s="629" t="s">
        <v>2887</v>
      </c>
      <c r="I2865" s="629" t="s">
        <v>10965</v>
      </c>
      <c r="J2865" s="643" t="s">
        <v>10993</v>
      </c>
    </row>
    <row r="2866" spans="1:10" ht="84">
      <c r="A2866" s="713" t="s">
        <v>10858</v>
      </c>
      <c r="B2866" s="629">
        <v>4011</v>
      </c>
      <c r="C2866" s="27" t="s">
        <v>10866</v>
      </c>
      <c r="D2866" s="629" t="s">
        <v>10867</v>
      </c>
      <c r="E2866" s="629" t="s">
        <v>11071</v>
      </c>
      <c r="F2866" s="27" t="s">
        <v>11072</v>
      </c>
      <c r="G2866" s="27" t="s">
        <v>1139</v>
      </c>
      <c r="H2866" s="629" t="s">
        <v>9628</v>
      </c>
      <c r="I2866" s="629" t="s">
        <v>11073</v>
      </c>
      <c r="J2866" s="643"/>
    </row>
    <row r="2867" spans="1:10" ht="84">
      <c r="A2867" s="713" t="s">
        <v>10858</v>
      </c>
      <c r="B2867" s="629">
        <v>4011</v>
      </c>
      <c r="C2867" s="27" t="s">
        <v>10866</v>
      </c>
      <c r="D2867" s="629" t="s">
        <v>10867</v>
      </c>
      <c r="E2867" s="629" t="s">
        <v>11074</v>
      </c>
      <c r="F2867" s="27" t="s">
        <v>11075</v>
      </c>
      <c r="G2867" s="27" t="s">
        <v>9444</v>
      </c>
      <c r="H2867" s="629" t="s">
        <v>2135</v>
      </c>
      <c r="I2867" s="629" t="s">
        <v>6599</v>
      </c>
      <c r="J2867" s="643"/>
    </row>
    <row r="2868" spans="1:10" ht="84">
      <c r="A2868" s="713" t="s">
        <v>10858</v>
      </c>
      <c r="B2868" s="629">
        <v>4011</v>
      </c>
      <c r="C2868" s="27" t="s">
        <v>10866</v>
      </c>
      <c r="D2868" s="629" t="s">
        <v>10867</v>
      </c>
      <c r="E2868" s="629" t="s">
        <v>11076</v>
      </c>
      <c r="F2868" s="27" t="s">
        <v>11077</v>
      </c>
      <c r="G2868" s="27" t="s">
        <v>11078</v>
      </c>
      <c r="H2868" s="629" t="s">
        <v>6520</v>
      </c>
      <c r="I2868" s="629" t="s">
        <v>11008</v>
      </c>
      <c r="J2868" s="643"/>
    </row>
    <row r="2869" spans="1:10" ht="84">
      <c r="A2869" s="713" t="s">
        <v>10858</v>
      </c>
      <c r="B2869" s="629">
        <v>4011</v>
      </c>
      <c r="C2869" s="27" t="s">
        <v>10866</v>
      </c>
      <c r="D2869" s="629" t="s">
        <v>10867</v>
      </c>
      <c r="E2869" s="629" t="s">
        <v>11079</v>
      </c>
      <c r="F2869" s="27" t="s">
        <v>11080</v>
      </c>
      <c r="G2869" s="27" t="s">
        <v>11065</v>
      </c>
      <c r="H2869" s="629" t="s">
        <v>1246</v>
      </c>
      <c r="I2869" s="629" t="s">
        <v>2140</v>
      </c>
      <c r="J2869" s="643" t="s">
        <v>11081</v>
      </c>
    </row>
    <row r="2870" spans="1:10" ht="84">
      <c r="A2870" s="713" t="s">
        <v>10858</v>
      </c>
      <c r="B2870" s="629">
        <v>4011</v>
      </c>
      <c r="C2870" s="27" t="s">
        <v>10866</v>
      </c>
      <c r="D2870" s="629" t="s">
        <v>10867</v>
      </c>
      <c r="E2870" s="629" t="s">
        <v>11082</v>
      </c>
      <c r="F2870" s="27" t="s">
        <v>11083</v>
      </c>
      <c r="G2870" s="27" t="s">
        <v>1970</v>
      </c>
      <c r="H2870" s="629" t="s">
        <v>2864</v>
      </c>
      <c r="I2870" s="629" t="s">
        <v>3127</v>
      </c>
      <c r="J2870" s="643"/>
    </row>
    <row r="2871" spans="1:10" ht="84">
      <c r="A2871" s="713" t="s">
        <v>10858</v>
      </c>
      <c r="B2871" s="629">
        <v>4011</v>
      </c>
      <c r="C2871" s="27" t="s">
        <v>10866</v>
      </c>
      <c r="D2871" s="629" t="s">
        <v>10867</v>
      </c>
      <c r="E2871" s="629" t="s">
        <v>11084</v>
      </c>
      <c r="F2871" s="27" t="s">
        <v>11085</v>
      </c>
      <c r="G2871" s="27" t="s">
        <v>11086</v>
      </c>
      <c r="H2871" s="629" t="s">
        <v>6895</v>
      </c>
      <c r="I2871" s="629" t="s">
        <v>11062</v>
      </c>
      <c r="J2871" s="643" t="s">
        <v>11087</v>
      </c>
    </row>
    <row r="2872" spans="1:10" ht="84">
      <c r="A2872" s="713" t="s">
        <v>10858</v>
      </c>
      <c r="B2872" s="629">
        <v>4011</v>
      </c>
      <c r="C2872" s="27" t="s">
        <v>10866</v>
      </c>
      <c r="D2872" s="629" t="s">
        <v>10867</v>
      </c>
      <c r="E2872" s="629" t="s">
        <v>1771</v>
      </c>
      <c r="F2872" s="27" t="s">
        <v>11088</v>
      </c>
      <c r="G2872" s="27" t="s">
        <v>8518</v>
      </c>
      <c r="H2872" s="629" t="s">
        <v>11089</v>
      </c>
      <c r="I2872" s="629" t="s">
        <v>11090</v>
      </c>
      <c r="J2872" s="643" t="s">
        <v>11091</v>
      </c>
    </row>
    <row r="2873" spans="1:10" ht="84">
      <c r="A2873" s="713" t="s">
        <v>10858</v>
      </c>
      <c r="B2873" s="629">
        <v>4011</v>
      </c>
      <c r="C2873" s="27" t="s">
        <v>10866</v>
      </c>
      <c r="D2873" s="629" t="s">
        <v>10867</v>
      </c>
      <c r="E2873" s="629" t="s">
        <v>11092</v>
      </c>
      <c r="F2873" s="27" t="s">
        <v>11093</v>
      </c>
      <c r="G2873" s="27" t="s">
        <v>11094</v>
      </c>
      <c r="H2873" s="629" t="s">
        <v>2205</v>
      </c>
      <c r="I2873" s="629" t="s">
        <v>9940</v>
      </c>
      <c r="J2873" s="643" t="s">
        <v>11095</v>
      </c>
    </row>
    <row r="2874" spans="1:10" ht="84">
      <c r="A2874" s="713" t="s">
        <v>10858</v>
      </c>
      <c r="B2874" s="629">
        <v>4011</v>
      </c>
      <c r="C2874" s="27" t="s">
        <v>10866</v>
      </c>
      <c r="D2874" s="629" t="s">
        <v>10867</v>
      </c>
      <c r="E2874" s="629" t="s">
        <v>11096</v>
      </c>
      <c r="F2874" s="27" t="s">
        <v>11097</v>
      </c>
      <c r="G2874" s="27" t="s">
        <v>1320</v>
      </c>
      <c r="H2874" s="629" t="s">
        <v>7901</v>
      </c>
      <c r="I2874" s="629" t="s">
        <v>11098</v>
      </c>
      <c r="J2874" s="643"/>
    </row>
    <row r="2875" spans="1:10" ht="84">
      <c r="A2875" s="713" t="s">
        <v>10858</v>
      </c>
      <c r="B2875" s="629">
        <v>4011</v>
      </c>
      <c r="C2875" s="27" t="s">
        <v>10866</v>
      </c>
      <c r="D2875" s="629" t="s">
        <v>10867</v>
      </c>
      <c r="E2875" s="629" t="s">
        <v>11099</v>
      </c>
      <c r="F2875" s="27" t="s">
        <v>11100</v>
      </c>
      <c r="G2875" s="27" t="s">
        <v>11101</v>
      </c>
      <c r="H2875" s="629" t="s">
        <v>6450</v>
      </c>
      <c r="I2875" s="629" t="s">
        <v>11102</v>
      </c>
      <c r="J2875" s="643"/>
    </row>
    <row r="2876" spans="1:10" ht="84">
      <c r="A2876" s="713" t="s">
        <v>10858</v>
      </c>
      <c r="B2876" s="629">
        <v>4011</v>
      </c>
      <c r="C2876" s="27" t="s">
        <v>10866</v>
      </c>
      <c r="D2876" s="629" t="s">
        <v>10867</v>
      </c>
      <c r="E2876" s="629" t="s">
        <v>3202</v>
      </c>
      <c r="F2876" s="27" t="s">
        <v>11103</v>
      </c>
      <c r="G2876" s="27" t="s">
        <v>11104</v>
      </c>
      <c r="H2876" s="629" t="s">
        <v>11105</v>
      </c>
      <c r="I2876" s="629" t="s">
        <v>11106</v>
      </c>
      <c r="J2876" s="643" t="s">
        <v>11107</v>
      </c>
    </row>
    <row r="2877" spans="1:10" ht="84">
      <c r="A2877" s="713" t="s">
        <v>10858</v>
      </c>
      <c r="B2877" s="629">
        <v>4011</v>
      </c>
      <c r="C2877" s="27" t="s">
        <v>10866</v>
      </c>
      <c r="D2877" s="629" t="s">
        <v>10867</v>
      </c>
      <c r="E2877" s="629" t="s">
        <v>11108</v>
      </c>
      <c r="F2877" s="27" t="s">
        <v>11109</v>
      </c>
      <c r="G2877" s="27" t="s">
        <v>11110</v>
      </c>
      <c r="H2877" s="629" t="s">
        <v>11111</v>
      </c>
      <c r="I2877" s="629" t="s">
        <v>1964</v>
      </c>
      <c r="J2877" s="643" t="s">
        <v>11112</v>
      </c>
    </row>
    <row r="2878" spans="1:10" ht="76.5">
      <c r="A2878" s="713" t="s">
        <v>11115</v>
      </c>
      <c r="B2878" s="629"/>
      <c r="C2878" s="25" t="s">
        <v>11119</v>
      </c>
      <c r="D2878" s="629" t="s">
        <v>11120</v>
      </c>
      <c r="E2878" s="629" t="s">
        <v>917</v>
      </c>
      <c r="F2878" s="25" t="s">
        <v>11118</v>
      </c>
      <c r="G2878" s="25" t="s">
        <v>11121</v>
      </c>
      <c r="H2878" s="629" t="s">
        <v>11122</v>
      </c>
      <c r="I2878" s="629" t="s">
        <v>11123</v>
      </c>
      <c r="J2878" s="643" t="s">
        <v>11124</v>
      </c>
    </row>
    <row r="2879" spans="1:10" ht="76.5">
      <c r="A2879" s="713" t="s">
        <v>11125</v>
      </c>
      <c r="B2879" s="629"/>
      <c r="C2879" s="25" t="s">
        <v>11130</v>
      </c>
      <c r="D2879" s="629" t="s">
        <v>11131</v>
      </c>
      <c r="E2879" s="629" t="s">
        <v>917</v>
      </c>
      <c r="F2879" s="25" t="s">
        <v>11129</v>
      </c>
      <c r="G2879" s="25" t="s">
        <v>11132</v>
      </c>
      <c r="H2879" s="629" t="s">
        <v>11133</v>
      </c>
      <c r="I2879" s="629" t="s">
        <v>1606</v>
      </c>
      <c r="J2879" s="643">
        <v>79273272131</v>
      </c>
    </row>
    <row r="2880" spans="1:10" ht="76.5">
      <c r="A2880" s="713" t="s">
        <v>11135</v>
      </c>
      <c r="B2880" s="629"/>
      <c r="C2880" s="25" t="s">
        <v>11141</v>
      </c>
      <c r="D2880" s="629" t="s">
        <v>11142</v>
      </c>
      <c r="E2880" s="629" t="s">
        <v>917</v>
      </c>
      <c r="F2880" s="25" t="s">
        <v>11138</v>
      </c>
      <c r="G2880" s="25" t="s">
        <v>11121</v>
      </c>
      <c r="H2880" s="629" t="s">
        <v>11122</v>
      </c>
      <c r="I2880" s="629" t="s">
        <v>11123</v>
      </c>
      <c r="J2880" s="643" t="s">
        <v>11143</v>
      </c>
    </row>
    <row r="2881" spans="1:11" ht="102">
      <c r="A2881" s="713" t="s">
        <v>11181</v>
      </c>
      <c r="B2881" s="629"/>
      <c r="C2881" s="25" t="s">
        <v>11188</v>
      </c>
      <c r="D2881" s="629" t="s">
        <v>11189</v>
      </c>
      <c r="E2881" s="629" t="s">
        <v>917</v>
      </c>
      <c r="F2881" s="25" t="s">
        <v>11185</v>
      </c>
      <c r="G2881" s="25" t="s">
        <v>11190</v>
      </c>
      <c r="H2881" s="629" t="s">
        <v>11191</v>
      </c>
      <c r="I2881" s="629" t="s">
        <v>11193</v>
      </c>
      <c r="J2881" s="643" t="s">
        <v>11192</v>
      </c>
    </row>
    <row r="2882" spans="1:11" ht="102">
      <c r="A2882" s="713" t="s">
        <v>11195</v>
      </c>
      <c r="B2882" s="629"/>
      <c r="C2882" s="25" t="s">
        <v>11202</v>
      </c>
      <c r="D2882" s="629" t="s">
        <v>11203</v>
      </c>
      <c r="E2882" s="629" t="s">
        <v>917</v>
      </c>
      <c r="F2882" s="25" t="s">
        <v>11199</v>
      </c>
      <c r="G2882" s="25" t="s">
        <v>11204</v>
      </c>
      <c r="H2882" s="629" t="s">
        <v>11205</v>
      </c>
      <c r="I2882" s="629" t="s">
        <v>1873</v>
      </c>
      <c r="J2882" s="643" t="s">
        <v>11206</v>
      </c>
    </row>
    <row r="2883" spans="1:11" ht="89.25">
      <c r="A2883" s="713" t="s">
        <v>11226</v>
      </c>
      <c r="B2883" s="629" t="s">
        <v>11227</v>
      </c>
      <c r="C2883" s="25" t="s">
        <v>11228</v>
      </c>
      <c r="D2883" s="629" t="s">
        <v>11229</v>
      </c>
      <c r="E2883" s="629" t="s">
        <v>917</v>
      </c>
      <c r="F2883" s="25" t="s">
        <v>11230</v>
      </c>
      <c r="G2883" s="25" t="s">
        <v>11231</v>
      </c>
      <c r="H2883" s="629" t="s">
        <v>1559</v>
      </c>
      <c r="I2883" s="629" t="s">
        <v>1327</v>
      </c>
      <c r="J2883" s="643">
        <v>89173605600</v>
      </c>
    </row>
    <row r="2884" spans="1:11" ht="76.5">
      <c r="A2884" s="629" t="s">
        <v>11261</v>
      </c>
      <c r="C2884" s="25" t="s">
        <v>11274</v>
      </c>
      <c r="D2884" s="629" t="s">
        <v>11268</v>
      </c>
      <c r="E2884" s="629" t="s">
        <v>917</v>
      </c>
      <c r="F2884" s="25" t="s">
        <v>11265</v>
      </c>
      <c r="G2884" s="25" t="s">
        <v>8345</v>
      </c>
      <c r="H2884" s="629" t="s">
        <v>11275</v>
      </c>
      <c r="I2884" s="629" t="s">
        <v>11276</v>
      </c>
      <c r="J2884" s="643" t="s">
        <v>11277</v>
      </c>
    </row>
    <row r="2885" spans="1:11" ht="102">
      <c r="A2885" s="629" t="s">
        <v>11286</v>
      </c>
      <c r="C2885" s="25" t="s">
        <v>11298</v>
      </c>
      <c r="D2885" s="629" t="s">
        <v>11297</v>
      </c>
      <c r="E2885" s="629" t="s">
        <v>917</v>
      </c>
      <c r="F2885" s="25" t="s">
        <v>11290</v>
      </c>
      <c r="G2885" s="25" t="s">
        <v>1178</v>
      </c>
      <c r="H2885" s="629" t="s">
        <v>11299</v>
      </c>
      <c r="I2885" s="629" t="s">
        <v>1087</v>
      </c>
      <c r="J2885" s="643" t="s">
        <v>11300</v>
      </c>
    </row>
    <row r="2886" spans="1:11" ht="102">
      <c r="A2886" s="629" t="s">
        <v>11286</v>
      </c>
      <c r="C2886" s="25" t="s">
        <v>11298</v>
      </c>
      <c r="D2886" s="629" t="s">
        <v>11297</v>
      </c>
      <c r="E2886" s="629" t="s">
        <v>937</v>
      </c>
      <c r="F2886" s="25" t="s">
        <v>11301</v>
      </c>
      <c r="G2886" s="25" t="s">
        <v>1178</v>
      </c>
      <c r="H2886" s="629" t="s">
        <v>11299</v>
      </c>
      <c r="I2886" s="629" t="s">
        <v>1087</v>
      </c>
      <c r="J2886" s="643" t="s">
        <v>11300</v>
      </c>
    </row>
    <row r="2887" spans="1:11" customFormat="1" ht="84">
      <c r="A2887" s="629"/>
      <c r="B2887" s="629"/>
      <c r="C2887" s="629" t="s">
        <v>11311</v>
      </c>
      <c r="D2887" s="629" t="s">
        <v>11312</v>
      </c>
      <c r="E2887" s="629" t="s">
        <v>11313</v>
      </c>
      <c r="F2887" s="629" t="s">
        <v>11314</v>
      </c>
      <c r="G2887" s="629" t="s">
        <v>7981</v>
      </c>
      <c r="H2887" s="629" t="s">
        <v>11315</v>
      </c>
      <c r="I2887" s="629" t="s">
        <v>11316</v>
      </c>
      <c r="J2887" s="643" t="s">
        <v>11317</v>
      </c>
    </row>
    <row r="2888" spans="1:11" ht="153">
      <c r="A2888" s="778" t="s">
        <v>11361</v>
      </c>
      <c r="B2888" s="1071" t="s">
        <v>12440</v>
      </c>
      <c r="C2888" s="755" t="s">
        <v>6392</v>
      </c>
      <c r="D2888" s="755" t="s">
        <v>12441</v>
      </c>
      <c r="E2888" s="755" t="s">
        <v>12442</v>
      </c>
      <c r="F2888" s="754">
        <v>12300</v>
      </c>
      <c r="G2888" s="754">
        <v>1</v>
      </c>
      <c r="H2888" s="754">
        <v>16</v>
      </c>
      <c r="I2888" s="754" t="s">
        <v>12443</v>
      </c>
      <c r="J2888" s="754"/>
      <c r="K2888" s="754" t="s">
        <v>12444</v>
      </c>
    </row>
    <row r="2889" spans="1:11" ht="165.75">
      <c r="A2889" s="984" t="s">
        <v>12488</v>
      </c>
      <c r="B2889" s="28" t="s">
        <v>12486</v>
      </c>
      <c r="C2889" s="732" t="s">
        <v>82</v>
      </c>
      <c r="D2889" s="732" t="s">
        <v>12487</v>
      </c>
      <c r="E2889" s="732" t="s">
        <v>12490</v>
      </c>
      <c r="F2889" s="28">
        <v>12300</v>
      </c>
      <c r="G2889" s="28">
        <v>1</v>
      </c>
      <c r="H2889" s="28">
        <v>16</v>
      </c>
      <c r="I2889" s="28" t="s">
        <v>12491</v>
      </c>
      <c r="J2889" s="28"/>
      <c r="K2889" s="28" t="s">
        <v>12489</v>
      </c>
    </row>
    <row r="2890" spans="1:11" ht="153">
      <c r="A2890" s="984" t="s">
        <v>12453</v>
      </c>
      <c r="B2890" s="28" t="s">
        <v>12452</v>
      </c>
      <c r="C2890" s="732" t="s">
        <v>242</v>
      </c>
      <c r="D2890" s="732" t="s">
        <v>12454</v>
      </c>
      <c r="E2890" s="732" t="s">
        <v>12455</v>
      </c>
      <c r="F2890" s="28">
        <v>12300</v>
      </c>
      <c r="G2890" s="28">
        <v>1</v>
      </c>
      <c r="H2890" s="28">
        <v>16</v>
      </c>
      <c r="I2890" s="28" t="s">
        <v>12456</v>
      </c>
      <c r="J2890" s="28"/>
      <c r="K2890" s="28" t="s">
        <v>12457</v>
      </c>
    </row>
  </sheetData>
  <mergeCells count="83">
    <mergeCell ref="A55:A59"/>
    <mergeCell ref="B55:B59"/>
    <mergeCell ref="C55:C59"/>
    <mergeCell ref="D55:D59"/>
    <mergeCell ref="E55:J55"/>
    <mergeCell ref="F56:F59"/>
    <mergeCell ref="A60:A62"/>
    <mergeCell ref="B60:B62"/>
    <mergeCell ref="C60:C62"/>
    <mergeCell ref="D60:D62"/>
    <mergeCell ref="E60:J60"/>
    <mergeCell ref="F61:F62"/>
    <mergeCell ref="J96:K96"/>
    <mergeCell ref="A84:A91"/>
    <mergeCell ref="B84:B91"/>
    <mergeCell ref="C84:C91"/>
    <mergeCell ref="D84:D91"/>
    <mergeCell ref="E84:E89"/>
    <mergeCell ref="F84:F86"/>
    <mergeCell ref="J85:J86"/>
    <mergeCell ref="F87:F89"/>
    <mergeCell ref="J87:J89"/>
    <mergeCell ref="J90:J91"/>
    <mergeCell ref="J95:K95"/>
    <mergeCell ref="J108:K108"/>
    <mergeCell ref="J97:K97"/>
    <mergeCell ref="J98:K98"/>
    <mergeCell ref="J99:K99"/>
    <mergeCell ref="J100:K100"/>
    <mergeCell ref="J101:K101"/>
    <mergeCell ref="J102:K102"/>
    <mergeCell ref="J103:K103"/>
    <mergeCell ref="J104:K104"/>
    <mergeCell ref="J105:K105"/>
    <mergeCell ref="J106:K106"/>
    <mergeCell ref="J107:K107"/>
    <mergeCell ref="J120:K120"/>
    <mergeCell ref="J109:K109"/>
    <mergeCell ref="J110:K110"/>
    <mergeCell ref="J111:K111"/>
    <mergeCell ref="J112:K112"/>
    <mergeCell ref="J113:K113"/>
    <mergeCell ref="J114:K114"/>
    <mergeCell ref="J115:K115"/>
    <mergeCell ref="J116:K116"/>
    <mergeCell ref="J117:K117"/>
    <mergeCell ref="J118:K118"/>
    <mergeCell ref="J119:K119"/>
    <mergeCell ref="J132:K132"/>
    <mergeCell ref="J121:K121"/>
    <mergeCell ref="J122:K122"/>
    <mergeCell ref="J123:K123"/>
    <mergeCell ref="J124:K124"/>
    <mergeCell ref="J125:K125"/>
    <mergeCell ref="J126:K126"/>
    <mergeCell ref="J127:K127"/>
    <mergeCell ref="J128:K128"/>
    <mergeCell ref="J129:K129"/>
    <mergeCell ref="J130:K130"/>
    <mergeCell ref="J131:K131"/>
    <mergeCell ref="J133:K133"/>
    <mergeCell ref="J134:K134"/>
    <mergeCell ref="J135:K135"/>
    <mergeCell ref="J136:K136"/>
    <mergeCell ref="C703:C708"/>
    <mergeCell ref="D703:D708"/>
    <mergeCell ref="E703:E708"/>
    <mergeCell ref="C709:C714"/>
    <mergeCell ref="D709:D714"/>
    <mergeCell ref="A915:A921"/>
    <mergeCell ref="C915:C921"/>
    <mergeCell ref="D915:D921"/>
    <mergeCell ref="G915:G921"/>
    <mergeCell ref="H915:H921"/>
    <mergeCell ref="I915:I921"/>
    <mergeCell ref="J915:J921"/>
    <mergeCell ref="E920:E921"/>
    <mergeCell ref="E915:E919"/>
    <mergeCell ref="A1095:A1096"/>
    <mergeCell ref="B1095:B1096"/>
    <mergeCell ref="C1095:C1096"/>
    <mergeCell ref="D1095:D1096"/>
    <mergeCell ref="F1095:F1096"/>
  </mergeCells>
  <dataValidations count="1">
    <dataValidation operator="greaterThanOrEqual" allowBlank="1" showInputMessage="1" showErrorMessage="1" sqref="H803"/>
  </dataValidations>
  <hyperlinks>
    <hyperlink ref="J66" r:id="rId1" display="mailto:UFA.SP5@doctorrb.ru"/>
    <hyperlink ref="J166" r:id="rId2" display="ufa.gkb18@doctorrb.ru"/>
    <hyperlink ref="J439" r:id="rId3"/>
    <hyperlink ref="J440" r:id="rId4"/>
    <hyperlink ref="J441" r:id="rId5"/>
    <hyperlink ref="J442" r:id="rId6"/>
    <hyperlink ref="J443" r:id="rId7"/>
    <hyperlink ref="J444" r:id="rId8"/>
    <hyperlink ref="J445" r:id="rId9"/>
    <hyperlink ref="J446" r:id="rId10"/>
    <hyperlink ref="J447" r:id="rId11"/>
    <hyperlink ref="J491" r:id="rId12" display="V-TATYSHLY.CRB@doctorrb.ru"/>
    <hyperlink ref="J492:J495" r:id="rId13" display="V-TATYSHLY.CRB@doctorrb.ru"/>
    <hyperlink ref="J496" r:id="rId14" display="V-TATYSHLY.CRB@doctorrb.ru"/>
    <hyperlink ref="J497:J541" r:id="rId15" display="V-TATYSHLY.CRB@doctorrb.ru"/>
    <hyperlink ref="J542" r:id="rId16"/>
    <hyperlink ref="J543" r:id="rId17"/>
    <hyperlink ref="J671" r:id="rId18"/>
    <hyperlink ref="J2497" r:id="rId19" display="mailto:KALTAS.CRB@doctorrb.ru"/>
    <hyperlink ref="J2498" r:id="rId20" display="mailto:KALTAS.CRB@doctorrb.ru"/>
    <hyperlink ref="J2499" r:id="rId21" display="mailto:KALTAS.CRB@doctorrb.ru"/>
    <hyperlink ref="J2500" r:id="rId22" display="mailto:KALTAS.CRB@doctorrb.ru"/>
    <hyperlink ref="J2501" r:id="rId23" display="mailto:KALTAS.CRB@doctorrb.ru"/>
    <hyperlink ref="J2502" r:id="rId24" display="mailto:KALTAS.CRB@doctorrb.ru"/>
    <hyperlink ref="J2503" r:id="rId25" display="mailto:KALTAS.CRB@doctorrb.ru"/>
    <hyperlink ref="J2504" r:id="rId26" display="mailto:KALTAS.CRB@doctorrb.ru"/>
    <hyperlink ref="J2505" r:id="rId27" display="mailto:KALTAS.CRB@doctorrb.ru"/>
    <hyperlink ref="J2506" r:id="rId28" display="mailto:KALTAS.CRB@doctorrb.ru"/>
    <hyperlink ref="J2507" r:id="rId29" display="mailto:KALTAS.CRB@doctorrb.ru"/>
    <hyperlink ref="J2508" r:id="rId30" display="mailto:KALTAS.CRB@doctorrb.ru"/>
    <hyperlink ref="J2509" r:id="rId31" display="mailto:KALTAS.CRB@doctorrb.ru"/>
    <hyperlink ref="J2510" r:id="rId32" display="mailto:KALTAS.CRB@doctorrb.ru"/>
    <hyperlink ref="J2511" r:id="rId33" display="mailto:KALTAS.CRB@doctorrb.ru"/>
    <hyperlink ref="J2512" r:id="rId34" display="mailto:KALTAS.CRB@doctorrb.ru"/>
    <hyperlink ref="J2513" r:id="rId35" display="mailto:KALTAS.CRB@doctorrb.ru"/>
    <hyperlink ref="J2514" r:id="rId36" display="mailto:KALTAS.CRB@doctorrb.ru"/>
    <hyperlink ref="J2515" r:id="rId37" display="mailto:KALTAS.CRB@doctorrb.ru"/>
    <hyperlink ref="J2516" r:id="rId38" display="mailto:KALTAS.CRB@doctorrb.ru"/>
    <hyperlink ref="J2517" r:id="rId39" display="mailto:KALTAS.CRB@doctorrb.ru"/>
    <hyperlink ref="J2518" r:id="rId40" display="mailto:KALTAS.CRB@doctorrb.ru"/>
    <hyperlink ref="J2519" r:id="rId41" display="mailto:KALTAS.CRB@doctorrb.ru"/>
    <hyperlink ref="J2520" r:id="rId42" display="mailto:KALTAS.CRB@doctorrb.ru"/>
    <hyperlink ref="J2521" r:id="rId43" display="mailto:KALTAS.CRB@doctorrb.ru"/>
    <hyperlink ref="J2522" r:id="rId44" display="mailto:KALTAS.CRB@doctorrb.ru"/>
    <hyperlink ref="J2523" r:id="rId45" display="mailto:KALTAS.CRB@doctorrb.ru"/>
    <hyperlink ref="J2524" r:id="rId46" display="mailto:KALTAS.CRB@doctorrb.ru"/>
    <hyperlink ref="J2525" r:id="rId47" display="mailto:KALTAS.CRB@doctorrb.ru"/>
    <hyperlink ref="J2526" r:id="rId48" display="mailto:KALTAS.CRB@doctorrb.ru"/>
    <hyperlink ref="J2527" r:id="rId49" display="mailto:KALTAS.CRB@doctorrb.ru"/>
    <hyperlink ref="J2528" r:id="rId50" display="mailto:KALTAS.CRB@doctorrb.ru"/>
    <hyperlink ref="J2529" r:id="rId51" display="mailto:KALTAS.CRB@doctorrb.ru"/>
  </hyperlinks>
  <pageMargins left="0.7" right="0.7" top="0.75" bottom="0.75" header="0.3" footer="0.3"/>
  <pageSetup paperSize="9" orientation="portrait" r:id="rId5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87"/>
  <sheetViews>
    <sheetView workbookViewId="0">
      <pane xSplit="1" ySplit="1" topLeftCell="B169" activePane="bottomRight" state="frozen"/>
      <selection activeCell="R1" sqref="R1:S1"/>
      <selection pane="topRight" activeCell="R1" sqref="R1:S1"/>
      <selection pane="bottomLeft" activeCell="R1" sqref="R1:S1"/>
      <selection pane="bottomRight" activeCell="A187" sqref="A187:BW187"/>
    </sheetView>
  </sheetViews>
  <sheetFormatPr defaultRowHeight="18.75"/>
  <cols>
    <col min="1" max="1" width="41" style="336" customWidth="1"/>
    <col min="2" max="2" width="7" style="60" bestFit="1" customWidth="1"/>
    <col min="3" max="3" width="5.5703125" style="60" bestFit="1" customWidth="1"/>
    <col min="4" max="4" width="3.28515625" style="60" bestFit="1" customWidth="1"/>
    <col min="5" max="5" width="4.140625" style="60" bestFit="1" customWidth="1"/>
    <col min="6" max="7" width="3.28515625" style="60" bestFit="1" customWidth="1"/>
    <col min="8" max="8" width="4.140625" style="60" bestFit="1" customWidth="1"/>
    <col min="9" max="10" width="3.28515625" style="60" bestFit="1" customWidth="1"/>
    <col min="11" max="11" width="4.5703125" style="60" bestFit="1" customWidth="1"/>
    <col min="12" max="13" width="4.140625" style="60" bestFit="1" customWidth="1"/>
    <col min="14" max="14" width="3.28515625" style="60" bestFit="1" customWidth="1"/>
    <col min="15" max="16" width="4.140625" style="60" bestFit="1" customWidth="1"/>
    <col min="17" max="17" width="3.28515625" style="60" bestFit="1" customWidth="1"/>
    <col min="18" max="18" width="4.140625" style="60" bestFit="1" customWidth="1"/>
    <col min="19" max="19" width="3.85546875" style="60" customWidth="1"/>
    <col min="20" max="22" width="4.140625" style="60" bestFit="1" customWidth="1"/>
    <col min="23" max="23" width="5.5703125" style="60" bestFit="1" customWidth="1"/>
    <col min="24" max="30" width="3.28515625" style="60" bestFit="1" customWidth="1"/>
    <col min="31" max="32" width="4.42578125" style="60" bestFit="1" customWidth="1"/>
    <col min="33" max="33" width="4.140625" style="60" bestFit="1" customWidth="1"/>
    <col min="34" max="34" width="5.5703125" style="60" bestFit="1" customWidth="1"/>
    <col min="35" max="36" width="3.28515625" style="60" bestFit="1" customWidth="1"/>
    <col min="37" max="37" width="5.28515625" style="60" bestFit="1" customWidth="1"/>
    <col min="38" max="38" width="4.42578125" style="60" bestFit="1" customWidth="1"/>
    <col min="39" max="40" width="3.28515625" style="60" bestFit="1" customWidth="1"/>
    <col min="41" max="41" width="5.28515625" style="60" bestFit="1" customWidth="1"/>
    <col min="42" max="44" width="3.28515625" style="60" bestFit="1" customWidth="1"/>
    <col min="45" max="46" width="4.42578125" style="60" bestFit="1" customWidth="1"/>
    <col min="47" max="52" width="3.28515625" style="60" bestFit="1" customWidth="1"/>
    <col min="53" max="54" width="5.5703125" style="60" bestFit="1" customWidth="1"/>
    <col min="55" max="56" width="5.7109375" style="60" bestFit="1" customWidth="1"/>
    <col min="57" max="57" width="5.5703125" style="60" bestFit="1" customWidth="1"/>
    <col min="58" max="58" width="3.28515625" style="60" bestFit="1" customWidth="1"/>
    <col min="59" max="59" width="5.28515625" style="60" bestFit="1" customWidth="1"/>
    <col min="60" max="61" width="3.28515625" style="60" bestFit="1" customWidth="1"/>
    <col min="62" max="62" width="4.42578125" style="60" bestFit="1" customWidth="1"/>
    <col min="63" max="65" width="3.28515625" style="60" bestFit="1" customWidth="1"/>
    <col min="66" max="66" width="4.140625" style="60" bestFit="1" customWidth="1"/>
    <col min="67" max="68" width="3.28515625" style="60" bestFit="1" customWidth="1"/>
    <col min="69" max="69" width="4.42578125" style="60" bestFit="1" customWidth="1"/>
    <col min="70" max="70" width="7.7109375" style="60" customWidth="1"/>
    <col min="71" max="73" width="3.28515625" style="60" bestFit="1" customWidth="1"/>
    <col min="74" max="74" width="4.140625" style="60" bestFit="1" customWidth="1"/>
    <col min="75" max="82" width="3.28515625" style="60" bestFit="1" customWidth="1"/>
    <col min="83" max="16384" width="9.140625" style="60"/>
  </cols>
  <sheetData>
    <row r="1" spans="1:82" s="34" customFormat="1" ht="143.25" customHeight="1">
      <c r="A1" s="288" t="s">
        <v>4146</v>
      </c>
      <c r="B1" s="289" t="s">
        <v>4147</v>
      </c>
      <c r="C1" s="289" t="s">
        <v>4148</v>
      </c>
      <c r="D1" s="289" t="s">
        <v>4149</v>
      </c>
      <c r="E1" s="289" t="s">
        <v>4150</v>
      </c>
      <c r="F1" s="289" t="s">
        <v>4151</v>
      </c>
      <c r="G1" s="289" t="s">
        <v>4152</v>
      </c>
      <c r="H1" s="289" t="s">
        <v>4153</v>
      </c>
      <c r="I1" s="289" t="s">
        <v>4154</v>
      </c>
      <c r="J1" s="289" t="s">
        <v>4155</v>
      </c>
      <c r="K1" s="289" t="s">
        <v>4156</v>
      </c>
      <c r="L1" s="289" t="s">
        <v>4157</v>
      </c>
      <c r="M1" s="289" t="s">
        <v>4158</v>
      </c>
      <c r="N1" s="289" t="s">
        <v>4159</v>
      </c>
      <c r="O1" s="289" t="s">
        <v>4160</v>
      </c>
      <c r="P1" s="289" t="s">
        <v>4161</v>
      </c>
      <c r="Q1" s="289" t="s">
        <v>4162</v>
      </c>
      <c r="R1" s="289" t="s">
        <v>4163</v>
      </c>
      <c r="S1" s="289" t="s">
        <v>4164</v>
      </c>
      <c r="T1" s="289" t="s">
        <v>4165</v>
      </c>
      <c r="U1" s="289" t="s">
        <v>4166</v>
      </c>
      <c r="V1" s="289" t="s">
        <v>4167</v>
      </c>
      <c r="W1" s="289" t="s">
        <v>4168</v>
      </c>
      <c r="X1" s="289" t="s">
        <v>4169</v>
      </c>
      <c r="Y1" s="289" t="s">
        <v>4170</v>
      </c>
      <c r="Z1" s="289" t="s">
        <v>4171</v>
      </c>
      <c r="AA1" s="289" t="s">
        <v>4172</v>
      </c>
      <c r="AB1" s="289" t="s">
        <v>4173</v>
      </c>
      <c r="AC1" s="289" t="s">
        <v>4174</v>
      </c>
      <c r="AD1" s="289" t="s">
        <v>4175</v>
      </c>
      <c r="AE1" s="289" t="s">
        <v>4176</v>
      </c>
      <c r="AF1" s="289" t="s">
        <v>4177</v>
      </c>
      <c r="AG1" s="289" t="s">
        <v>4178</v>
      </c>
      <c r="AH1" s="289" t="s">
        <v>4179</v>
      </c>
      <c r="AI1" s="289" t="s">
        <v>4180</v>
      </c>
      <c r="AJ1" s="289" t="s">
        <v>4181</v>
      </c>
      <c r="AK1" s="289" t="s">
        <v>4182</v>
      </c>
      <c r="AL1" s="289" t="s">
        <v>4183</v>
      </c>
      <c r="AM1" s="289" t="s">
        <v>4184</v>
      </c>
      <c r="AN1" s="289" t="s">
        <v>4185</v>
      </c>
      <c r="AO1" s="289" t="s">
        <v>4186</v>
      </c>
      <c r="AP1" s="289" t="s">
        <v>4187</v>
      </c>
      <c r="AQ1" s="289" t="s">
        <v>4188</v>
      </c>
      <c r="AR1" s="289" t="s">
        <v>4189</v>
      </c>
      <c r="AS1" s="289" t="s">
        <v>4190</v>
      </c>
      <c r="AT1" s="289" t="s">
        <v>4191</v>
      </c>
      <c r="AU1" s="289" t="s">
        <v>4192</v>
      </c>
      <c r="AV1" s="289" t="s">
        <v>4193</v>
      </c>
      <c r="AW1" s="289" t="s">
        <v>4194</v>
      </c>
      <c r="AX1" s="289" t="s">
        <v>4195</v>
      </c>
      <c r="AY1" s="289" t="s">
        <v>4196</v>
      </c>
      <c r="AZ1" s="289" t="s">
        <v>4197</v>
      </c>
      <c r="BA1" s="289" t="s">
        <v>4198</v>
      </c>
      <c r="BB1" s="289" t="s">
        <v>4199</v>
      </c>
      <c r="BC1" s="289" t="s">
        <v>4200</v>
      </c>
      <c r="BD1" s="289" t="s">
        <v>4201</v>
      </c>
      <c r="BE1" s="289" t="s">
        <v>4202</v>
      </c>
      <c r="BF1" s="289" t="s">
        <v>4203</v>
      </c>
      <c r="BG1" s="289" t="s">
        <v>4204</v>
      </c>
      <c r="BH1" s="289" t="s">
        <v>4205</v>
      </c>
      <c r="BI1" s="289" t="s">
        <v>4206</v>
      </c>
      <c r="BJ1" s="289" t="s">
        <v>4207</v>
      </c>
      <c r="BK1" s="289" t="s">
        <v>4208</v>
      </c>
      <c r="BL1" s="289" t="s">
        <v>4209</v>
      </c>
      <c r="BM1" s="289" t="s">
        <v>4210</v>
      </c>
      <c r="BN1" s="289" t="s">
        <v>4211</v>
      </c>
      <c r="BO1" s="289" t="s">
        <v>4212</v>
      </c>
      <c r="BP1" s="289" t="s">
        <v>4213</v>
      </c>
      <c r="BQ1" s="289" t="s">
        <v>4214</v>
      </c>
      <c r="BR1" s="289" t="s">
        <v>4215</v>
      </c>
      <c r="BS1" s="289" t="s">
        <v>4216</v>
      </c>
      <c r="BT1" s="289" t="s">
        <v>4217</v>
      </c>
      <c r="BU1" s="289" t="s">
        <v>4218</v>
      </c>
      <c r="BV1" s="289" t="s">
        <v>4219</v>
      </c>
      <c r="BW1" s="289" t="s">
        <v>4220</v>
      </c>
      <c r="BX1" s="289" t="s">
        <v>4221</v>
      </c>
      <c r="BY1" s="289" t="s">
        <v>4222</v>
      </c>
      <c r="BZ1" s="289" t="s">
        <v>4223</v>
      </c>
      <c r="CA1" s="289" t="s">
        <v>4224</v>
      </c>
      <c r="CB1" s="289" t="s">
        <v>4225</v>
      </c>
      <c r="CC1" s="289" t="s">
        <v>4226</v>
      </c>
      <c r="CD1" s="289" t="s">
        <v>938</v>
      </c>
    </row>
    <row r="2" spans="1:82" s="34" customFormat="1" ht="15.75">
      <c r="A2" s="111" t="s">
        <v>4227</v>
      </c>
      <c r="B2" s="114">
        <v>33</v>
      </c>
      <c r="C2" s="114">
        <v>18</v>
      </c>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c r="BN2" s="114">
        <v>15</v>
      </c>
      <c r="BO2" s="114"/>
      <c r="BP2" s="114"/>
      <c r="BQ2" s="114"/>
      <c r="BR2" s="114"/>
      <c r="BS2" s="114"/>
      <c r="BT2" s="114"/>
      <c r="BU2" s="114"/>
      <c r="BV2" s="114"/>
      <c r="BW2" s="114"/>
      <c r="BX2" s="114"/>
      <c r="BY2" s="114"/>
      <c r="BZ2" s="114"/>
      <c r="CA2" s="114"/>
      <c r="CB2" s="114"/>
      <c r="CC2" s="114"/>
      <c r="CD2" s="114"/>
    </row>
    <row r="3" spans="1:82" s="34" customFormat="1" ht="15.75">
      <c r="A3" s="111" t="s">
        <v>4228</v>
      </c>
      <c r="B3" s="114">
        <v>12</v>
      </c>
      <c r="C3" s="114"/>
      <c r="D3" s="114"/>
      <c r="E3" s="114"/>
      <c r="F3" s="114"/>
      <c r="G3" s="114">
        <v>1</v>
      </c>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4"/>
      <c r="AT3" s="114"/>
      <c r="AU3" s="114"/>
      <c r="AV3" s="114"/>
      <c r="AW3" s="114"/>
      <c r="AX3" s="114"/>
      <c r="AY3" s="114"/>
      <c r="AZ3" s="114"/>
      <c r="BA3" s="114"/>
      <c r="BB3" s="114"/>
      <c r="BC3" s="114"/>
      <c r="BD3" s="114"/>
      <c r="BE3" s="114"/>
      <c r="BF3" s="114"/>
      <c r="BG3" s="114"/>
      <c r="BH3" s="114"/>
      <c r="BI3" s="114"/>
      <c r="BJ3" s="114"/>
      <c r="BK3" s="114"/>
      <c r="BL3" s="114"/>
      <c r="BM3" s="114"/>
      <c r="BN3" s="114">
        <v>10</v>
      </c>
      <c r="BO3" s="114"/>
      <c r="BP3" s="114"/>
      <c r="BQ3" s="114"/>
      <c r="BR3" s="114"/>
      <c r="BS3" s="114"/>
      <c r="BT3" s="114"/>
      <c r="BU3" s="114">
        <v>1</v>
      </c>
      <c r="BV3" s="114"/>
      <c r="BW3" s="114"/>
      <c r="BX3" s="114"/>
      <c r="BY3" s="114"/>
      <c r="BZ3" s="114"/>
      <c r="CA3" s="114"/>
      <c r="CB3" s="114"/>
      <c r="CC3" s="114"/>
      <c r="CD3" s="114"/>
    </row>
    <row r="4" spans="1:82" s="196" customFormat="1" ht="15.75">
      <c r="A4" s="290" t="s">
        <v>916</v>
      </c>
      <c r="B4" s="197">
        <f>BA4+BB4+BC4+BD4+BE4</f>
        <v>67</v>
      </c>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c r="AU4" s="197"/>
      <c r="AV4" s="197"/>
      <c r="AW4" s="197"/>
      <c r="AX4" s="197"/>
      <c r="AY4" s="197"/>
      <c r="AZ4" s="197"/>
      <c r="BA4" s="291">
        <v>10</v>
      </c>
      <c r="BB4" s="291">
        <v>17</v>
      </c>
      <c r="BC4" s="291">
        <v>16</v>
      </c>
      <c r="BD4" s="291">
        <v>13</v>
      </c>
      <c r="BE4" s="291">
        <v>11</v>
      </c>
      <c r="BF4" s="197"/>
      <c r="BG4" s="197"/>
      <c r="BH4" s="197"/>
      <c r="BI4" s="197"/>
      <c r="BJ4" s="197"/>
      <c r="BK4" s="197"/>
      <c r="BL4" s="197"/>
      <c r="BM4" s="197"/>
      <c r="BN4" s="197"/>
      <c r="BO4" s="197"/>
      <c r="BP4" s="197"/>
      <c r="BQ4" s="197"/>
      <c r="BR4" s="197"/>
      <c r="BS4" s="197"/>
      <c r="BT4" s="197"/>
      <c r="BU4" s="197"/>
      <c r="BV4" s="197"/>
      <c r="BW4" s="197"/>
    </row>
    <row r="5" spans="1:82" s="106" customFormat="1" ht="15.75">
      <c r="A5" s="292" t="s">
        <v>928</v>
      </c>
      <c r="B5" s="106">
        <v>500</v>
      </c>
      <c r="C5" s="106">
        <v>25</v>
      </c>
      <c r="F5" s="106">
        <v>69</v>
      </c>
      <c r="I5" s="106">
        <v>6</v>
      </c>
      <c r="K5" s="106">
        <v>13</v>
      </c>
      <c r="S5" s="106">
        <v>2</v>
      </c>
      <c r="U5" s="106">
        <v>18</v>
      </c>
      <c r="V5" s="106">
        <v>4</v>
      </c>
      <c r="AE5" s="106">
        <v>17</v>
      </c>
      <c r="AI5" s="106">
        <v>13</v>
      </c>
      <c r="AK5" s="106">
        <v>12</v>
      </c>
      <c r="AL5" s="106">
        <v>14</v>
      </c>
      <c r="AO5" s="106">
        <v>112</v>
      </c>
      <c r="BA5" s="106">
        <v>6</v>
      </c>
      <c r="BB5" s="106">
        <v>21</v>
      </c>
      <c r="BD5" s="106">
        <v>10</v>
      </c>
      <c r="BG5" s="106">
        <v>94</v>
      </c>
      <c r="BJ5" s="106">
        <v>14</v>
      </c>
      <c r="BL5" s="106">
        <v>12</v>
      </c>
      <c r="BR5" s="106">
        <v>20</v>
      </c>
      <c r="BU5" s="106">
        <v>14</v>
      </c>
      <c r="BV5" s="106">
        <v>4</v>
      </c>
    </row>
    <row r="6" spans="1:82" s="293" customFormat="1" ht="51" customHeight="1">
      <c r="A6" s="229" t="s">
        <v>4229</v>
      </c>
      <c r="B6" s="232">
        <v>420</v>
      </c>
      <c r="C6" s="232"/>
      <c r="D6" s="232"/>
      <c r="E6" s="232"/>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c r="AF6" s="232"/>
      <c r="AG6" s="232"/>
      <c r="AH6" s="232"/>
      <c r="AI6" s="232"/>
      <c r="AJ6" s="232"/>
      <c r="AK6" s="232"/>
      <c r="AL6" s="232"/>
      <c r="AM6" s="232"/>
      <c r="AN6" s="232"/>
      <c r="AO6" s="232"/>
      <c r="AP6" s="232"/>
      <c r="AQ6" s="232"/>
      <c r="AR6" s="232"/>
      <c r="AS6" s="232"/>
      <c r="AT6" s="232"/>
      <c r="AU6" s="232"/>
      <c r="AV6" s="232"/>
      <c r="AW6" s="232"/>
      <c r="AX6" s="232"/>
      <c r="AY6" s="232"/>
      <c r="AZ6" s="232"/>
      <c r="BA6" s="232">
        <v>180</v>
      </c>
      <c r="BB6" s="232"/>
      <c r="BC6" s="232">
        <v>240</v>
      </c>
      <c r="BD6" s="232"/>
      <c r="BE6" s="232"/>
      <c r="BF6" s="232"/>
      <c r="BG6" s="232"/>
      <c r="BH6" s="232"/>
      <c r="BI6" s="232"/>
      <c r="BJ6" s="232"/>
      <c r="BK6" s="232"/>
      <c r="BL6" s="232"/>
      <c r="BM6" s="232"/>
      <c r="BN6" s="232"/>
      <c r="BO6" s="232"/>
      <c r="BP6" s="232"/>
      <c r="BQ6" s="232"/>
      <c r="BR6" s="232"/>
      <c r="BS6" s="232"/>
      <c r="BT6" s="232"/>
      <c r="BU6" s="232"/>
      <c r="BV6" s="232"/>
      <c r="BW6" s="232"/>
    </row>
    <row r="7" spans="1:82" s="231" customFormat="1" ht="31.5">
      <c r="A7" s="292" t="s">
        <v>1021</v>
      </c>
      <c r="B7" s="106">
        <v>240</v>
      </c>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v>135</v>
      </c>
      <c r="BD7" s="106">
        <v>45</v>
      </c>
      <c r="BE7" s="106">
        <v>60</v>
      </c>
      <c r="BF7" s="106"/>
      <c r="BG7" s="106"/>
      <c r="BH7" s="106"/>
      <c r="BI7" s="106"/>
      <c r="BJ7" s="106"/>
      <c r="BK7" s="106"/>
      <c r="BL7" s="106"/>
      <c r="BM7" s="106"/>
      <c r="BN7" s="106"/>
      <c r="BO7" s="106"/>
      <c r="BP7" s="106"/>
      <c r="BQ7" s="106"/>
      <c r="BR7" s="106"/>
      <c r="BS7" s="106"/>
      <c r="BT7" s="106"/>
      <c r="BU7" s="106"/>
      <c r="BV7" s="106"/>
      <c r="BW7" s="106"/>
    </row>
    <row r="8" spans="1:82" s="231" customFormat="1" ht="15.75">
      <c r="A8" s="294" t="s">
        <v>4230</v>
      </c>
      <c r="B8" s="106"/>
      <c r="C8" s="106">
        <v>22</v>
      </c>
      <c r="D8" s="106"/>
      <c r="E8" s="106"/>
      <c r="F8" s="106"/>
      <c r="G8" s="106"/>
      <c r="H8" s="106"/>
      <c r="I8" s="106">
        <v>6</v>
      </c>
      <c r="J8" s="106"/>
      <c r="K8" s="106">
        <v>12</v>
      </c>
      <c r="L8" s="106"/>
      <c r="M8" s="106"/>
      <c r="N8" s="106"/>
      <c r="O8" s="106">
        <v>29</v>
      </c>
      <c r="P8" s="106"/>
      <c r="Q8" s="106"/>
      <c r="R8" s="106"/>
      <c r="S8" s="106">
        <v>12</v>
      </c>
      <c r="T8" s="106"/>
      <c r="U8" s="106">
        <v>10</v>
      </c>
      <c r="V8" s="106">
        <v>13</v>
      </c>
      <c r="W8" s="106"/>
      <c r="X8" s="106"/>
      <c r="Y8" s="106"/>
      <c r="Z8" s="106"/>
      <c r="AA8" s="106"/>
      <c r="AB8" s="106"/>
      <c r="AC8" s="106"/>
      <c r="AD8" s="106"/>
      <c r="AE8" s="106">
        <v>44</v>
      </c>
      <c r="AF8" s="106"/>
      <c r="AG8" s="106"/>
      <c r="AH8" s="106"/>
      <c r="AI8" s="106">
        <v>30</v>
      </c>
      <c r="AJ8" s="106"/>
      <c r="AK8" s="106">
        <v>18</v>
      </c>
      <c r="AL8" s="106">
        <v>25</v>
      </c>
      <c r="AM8" s="106"/>
      <c r="AN8" s="106"/>
      <c r="AO8" s="106">
        <v>26</v>
      </c>
      <c r="AP8" s="106"/>
      <c r="AQ8" s="106"/>
      <c r="AR8" s="106"/>
      <c r="AS8" s="106">
        <v>11</v>
      </c>
      <c r="AT8" s="106">
        <v>19</v>
      </c>
      <c r="AU8" s="106"/>
      <c r="AV8" s="106"/>
      <c r="AW8" s="106"/>
      <c r="AX8" s="106"/>
      <c r="AY8" s="106"/>
      <c r="AZ8" s="106"/>
      <c r="BA8" s="106">
        <v>18</v>
      </c>
      <c r="BB8" s="106">
        <v>18</v>
      </c>
      <c r="BC8" s="106">
        <v>20</v>
      </c>
      <c r="BD8" s="106">
        <v>22</v>
      </c>
      <c r="BE8" s="106"/>
      <c r="BF8" s="106"/>
      <c r="BG8" s="106">
        <v>25</v>
      </c>
      <c r="BH8" s="106"/>
      <c r="BI8" s="106"/>
      <c r="BJ8" s="106">
        <v>15</v>
      </c>
      <c r="BK8" s="106"/>
      <c r="BL8" s="106"/>
      <c r="BM8" s="106">
        <v>13</v>
      </c>
      <c r="BN8" s="106"/>
      <c r="BO8" s="106">
        <v>14</v>
      </c>
      <c r="BP8" s="106"/>
      <c r="BQ8" s="106">
        <v>20</v>
      </c>
      <c r="BR8" s="106">
        <v>24</v>
      </c>
      <c r="BS8" s="106"/>
      <c r="BT8" s="106"/>
      <c r="BU8" s="106">
        <v>35</v>
      </c>
      <c r="BV8" s="106"/>
      <c r="BW8" s="106"/>
    </row>
    <row r="9" spans="1:82" s="231" customFormat="1" ht="31.5">
      <c r="A9" s="292" t="s">
        <v>4231</v>
      </c>
      <c r="B9" s="106">
        <v>490</v>
      </c>
      <c r="C9" s="106"/>
      <c r="D9" s="106"/>
      <c r="E9" s="106"/>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v>490</v>
      </c>
      <c r="BD9" s="106"/>
      <c r="BE9" s="106"/>
      <c r="BF9" s="106"/>
      <c r="BG9" s="106"/>
      <c r="BH9" s="106"/>
      <c r="BI9" s="106"/>
      <c r="BJ9" s="106"/>
      <c r="BK9" s="106"/>
      <c r="BL9" s="106"/>
      <c r="BM9" s="106"/>
      <c r="BN9" s="106"/>
      <c r="BO9" s="106"/>
      <c r="BP9" s="106"/>
      <c r="BQ9" s="106"/>
      <c r="BR9" s="106"/>
      <c r="BS9" s="106"/>
      <c r="BT9" s="106"/>
      <c r="BU9" s="106"/>
      <c r="BV9" s="106"/>
      <c r="BW9" s="106"/>
    </row>
    <row r="10" spans="1:82" s="231" customFormat="1" ht="15.75">
      <c r="A10" s="292" t="s">
        <v>4232</v>
      </c>
      <c r="B10" s="106">
        <v>610</v>
      </c>
      <c r="C10" s="106">
        <v>15</v>
      </c>
      <c r="D10" s="106"/>
      <c r="E10" s="106"/>
      <c r="F10" s="106"/>
      <c r="G10" s="106">
        <v>10</v>
      </c>
      <c r="H10" s="106"/>
      <c r="I10" s="106"/>
      <c r="J10" s="106"/>
      <c r="K10" s="106">
        <v>10</v>
      </c>
      <c r="L10" s="106"/>
      <c r="M10" s="106"/>
      <c r="N10" s="106"/>
      <c r="O10" s="106"/>
      <c r="P10" s="106"/>
      <c r="Q10" s="106"/>
      <c r="R10" s="106"/>
      <c r="S10" s="106"/>
      <c r="T10" s="106"/>
      <c r="U10" s="106">
        <v>10</v>
      </c>
      <c r="V10" s="106">
        <v>10</v>
      </c>
      <c r="W10" s="106"/>
      <c r="X10" s="106"/>
      <c r="Y10" s="106"/>
      <c r="Z10" s="106">
        <v>10</v>
      </c>
      <c r="AA10" s="106"/>
      <c r="AB10" s="106"/>
      <c r="AC10" s="106"/>
      <c r="AD10" s="106"/>
      <c r="AE10" s="106">
        <v>40</v>
      </c>
      <c r="AF10" s="106"/>
      <c r="AG10" s="106"/>
      <c r="AH10" s="106"/>
      <c r="AI10" s="106">
        <v>10</v>
      </c>
      <c r="AJ10" s="106"/>
      <c r="AK10" s="106">
        <v>15</v>
      </c>
      <c r="AL10" s="106">
        <v>20</v>
      </c>
      <c r="AM10" s="106"/>
      <c r="AN10" s="106"/>
      <c r="AO10" s="106"/>
      <c r="AP10" s="106"/>
      <c r="AQ10" s="106">
        <v>10</v>
      </c>
      <c r="AR10" s="106"/>
      <c r="AS10" s="106"/>
      <c r="AT10" s="106"/>
      <c r="AU10" s="106"/>
      <c r="AV10" s="106"/>
      <c r="AW10" s="106"/>
      <c r="AX10" s="106"/>
      <c r="AY10" s="106"/>
      <c r="AZ10" s="106"/>
      <c r="BA10" s="106"/>
      <c r="BB10" s="106"/>
      <c r="BC10" s="106">
        <v>10</v>
      </c>
      <c r="BD10" s="106"/>
      <c r="BE10" s="106"/>
      <c r="BF10" s="106"/>
      <c r="BG10" s="106">
        <v>335</v>
      </c>
      <c r="BH10" s="106"/>
      <c r="BI10" s="106"/>
      <c r="BJ10" s="106">
        <v>20</v>
      </c>
      <c r="BK10" s="106"/>
      <c r="BL10" s="106"/>
      <c r="BM10" s="106">
        <v>15</v>
      </c>
      <c r="BN10" s="106"/>
      <c r="BO10" s="106">
        <v>20</v>
      </c>
      <c r="BP10" s="106"/>
      <c r="BQ10" s="106"/>
      <c r="BR10" s="106">
        <v>35</v>
      </c>
      <c r="BS10" s="106"/>
      <c r="BT10" s="106"/>
      <c r="BU10" s="106">
        <v>15</v>
      </c>
      <c r="BV10" s="106"/>
      <c r="BW10" s="106"/>
    </row>
    <row r="11" spans="1:82">
      <c r="A11" s="295" t="s">
        <v>4233</v>
      </c>
      <c r="B11" s="171">
        <v>800</v>
      </c>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v>150</v>
      </c>
      <c r="BB11" s="171"/>
      <c r="BC11" s="171">
        <v>510</v>
      </c>
      <c r="BD11" s="171">
        <v>140</v>
      </c>
      <c r="BE11" s="171"/>
      <c r="BF11" s="171"/>
      <c r="BG11" s="171"/>
      <c r="BH11" s="171"/>
      <c r="BI11" s="171"/>
      <c r="BJ11" s="171"/>
      <c r="BK11" s="171"/>
      <c r="BL11" s="171"/>
      <c r="BM11" s="171"/>
      <c r="BN11" s="171"/>
      <c r="BO11" s="171"/>
      <c r="BP11" s="171"/>
      <c r="BQ11" s="171"/>
      <c r="BR11" s="171"/>
      <c r="BS11" s="171"/>
      <c r="BT11" s="171"/>
      <c r="BU11" s="171"/>
      <c r="BV11" s="171"/>
      <c r="BW11" s="171"/>
    </row>
    <row r="12" spans="1:82" s="103" customFormat="1" ht="15.75">
      <c r="A12" s="111" t="s">
        <v>4234</v>
      </c>
      <c r="B12" s="296">
        <v>34</v>
      </c>
      <c r="C12" s="82"/>
      <c r="D12" s="82"/>
      <c r="E12" s="82"/>
      <c r="F12" s="82"/>
      <c r="G12" s="82"/>
      <c r="H12" s="82"/>
      <c r="I12" s="82"/>
      <c r="J12" s="82"/>
      <c r="K12" s="82"/>
      <c r="L12" s="82"/>
      <c r="M12" s="82"/>
      <c r="N12" s="82"/>
      <c r="O12" s="82"/>
      <c r="P12" s="82"/>
      <c r="Q12" s="82"/>
      <c r="R12" s="82"/>
      <c r="S12" s="82"/>
      <c r="T12" s="82"/>
      <c r="U12" s="82"/>
      <c r="V12" s="82">
        <v>17</v>
      </c>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v>17</v>
      </c>
      <c r="BH12" s="82"/>
      <c r="BI12" s="82"/>
      <c r="BJ12" s="82"/>
      <c r="BK12" s="82"/>
      <c r="BL12" s="82"/>
      <c r="BM12" s="82"/>
      <c r="BN12" s="82"/>
      <c r="BO12" s="82"/>
      <c r="BP12" s="82"/>
      <c r="BQ12" s="82"/>
      <c r="BR12" s="82"/>
      <c r="BS12" s="82"/>
      <c r="BT12" s="82"/>
      <c r="BU12" s="82"/>
      <c r="BV12" s="82"/>
      <c r="BW12" s="82"/>
      <c r="BX12" s="82"/>
      <c r="BY12" s="82"/>
      <c r="BZ12" s="82"/>
      <c r="CA12" s="82"/>
      <c r="CB12" s="82"/>
      <c r="CC12" s="82"/>
      <c r="CD12" s="82"/>
    </row>
    <row r="13" spans="1:82" s="231" customFormat="1">
      <c r="A13" s="295" t="s">
        <v>1062</v>
      </c>
      <c r="B13" s="297">
        <v>75</v>
      </c>
      <c r="C13" s="297">
        <v>7</v>
      </c>
      <c r="D13" s="297"/>
      <c r="E13" s="297"/>
      <c r="F13" s="297"/>
      <c r="G13" s="297">
        <v>1</v>
      </c>
      <c r="H13" s="297"/>
      <c r="I13" s="297"/>
      <c r="J13" s="297"/>
      <c r="K13" s="297">
        <v>7</v>
      </c>
      <c r="L13" s="297"/>
      <c r="M13" s="297"/>
      <c r="N13" s="297"/>
      <c r="O13" s="297"/>
      <c r="P13" s="297"/>
      <c r="Q13" s="297"/>
      <c r="R13" s="297"/>
      <c r="S13" s="297"/>
      <c r="T13" s="297"/>
      <c r="U13" s="297"/>
      <c r="V13" s="297">
        <v>3</v>
      </c>
      <c r="W13" s="297"/>
      <c r="X13" s="297"/>
      <c r="Y13" s="297"/>
      <c r="Z13" s="297"/>
      <c r="AA13" s="297"/>
      <c r="AB13" s="297"/>
      <c r="AC13" s="297"/>
      <c r="AD13" s="297"/>
      <c r="AE13" s="297">
        <v>7</v>
      </c>
      <c r="AF13" s="297"/>
      <c r="AG13" s="297"/>
      <c r="AH13" s="297"/>
      <c r="AI13" s="297"/>
      <c r="AJ13" s="297"/>
      <c r="AK13" s="297">
        <v>7</v>
      </c>
      <c r="AL13" s="297">
        <v>7</v>
      </c>
      <c r="AM13" s="297"/>
      <c r="AN13" s="297"/>
      <c r="AO13" s="297"/>
      <c r="AP13" s="297"/>
      <c r="AQ13" s="297"/>
      <c r="AR13" s="297">
        <v>2</v>
      </c>
      <c r="AS13" s="297"/>
      <c r="AT13" s="297"/>
      <c r="AU13" s="297"/>
      <c r="AV13" s="297"/>
      <c r="AW13" s="297"/>
      <c r="AX13" s="297"/>
      <c r="AY13" s="297"/>
      <c r="AZ13" s="297"/>
      <c r="BA13" s="297"/>
      <c r="BB13" s="297"/>
      <c r="BC13" s="297">
        <v>7</v>
      </c>
      <c r="BD13" s="297"/>
      <c r="BE13" s="297"/>
      <c r="BF13" s="297"/>
      <c r="BG13" s="297">
        <v>7</v>
      </c>
      <c r="BH13" s="297"/>
      <c r="BI13" s="297"/>
      <c r="BJ13" s="297"/>
      <c r="BK13" s="297"/>
      <c r="BL13" s="297"/>
      <c r="BM13" s="297">
        <v>2</v>
      </c>
      <c r="BN13" s="297"/>
      <c r="BO13" s="297">
        <v>7</v>
      </c>
      <c r="BP13" s="297"/>
      <c r="BQ13" s="297"/>
      <c r="BR13" s="297">
        <v>7</v>
      </c>
      <c r="BS13" s="297"/>
      <c r="BT13" s="297"/>
      <c r="BU13" s="297">
        <v>4</v>
      </c>
      <c r="BV13" s="297"/>
      <c r="BW13" s="297"/>
    </row>
    <row r="14" spans="1:82" s="231" customFormat="1" ht="31.5">
      <c r="A14" s="292" t="s">
        <v>4235</v>
      </c>
      <c r="B14" s="106">
        <v>900</v>
      </c>
      <c r="C14" s="106">
        <v>18</v>
      </c>
      <c r="D14" s="106">
        <v>18</v>
      </c>
      <c r="E14" s="106">
        <v>0</v>
      </c>
      <c r="F14" s="106">
        <v>0</v>
      </c>
      <c r="G14" s="106">
        <v>18</v>
      </c>
      <c r="H14" s="106">
        <v>0</v>
      </c>
      <c r="I14" s="106">
        <v>0</v>
      </c>
      <c r="J14" s="106">
        <v>0</v>
      </c>
      <c r="K14" s="106">
        <v>18</v>
      </c>
      <c r="L14" s="106">
        <v>18</v>
      </c>
      <c r="M14" s="106">
        <v>18</v>
      </c>
      <c r="N14" s="106">
        <v>0</v>
      </c>
      <c r="O14" s="106">
        <v>24</v>
      </c>
      <c r="P14" s="106">
        <v>24</v>
      </c>
      <c r="Q14" s="106">
        <v>18</v>
      </c>
      <c r="R14" s="106">
        <v>24</v>
      </c>
      <c r="S14" s="106">
        <v>24</v>
      </c>
      <c r="T14" s="106">
        <v>18</v>
      </c>
      <c r="U14" s="106">
        <v>0</v>
      </c>
      <c r="V14" s="106">
        <v>0</v>
      </c>
      <c r="W14" s="106">
        <v>0</v>
      </c>
      <c r="X14" s="106">
        <v>0</v>
      </c>
      <c r="Y14" s="106">
        <v>0</v>
      </c>
      <c r="Z14" s="106">
        <v>0</v>
      </c>
      <c r="AA14" s="106">
        <v>0</v>
      </c>
      <c r="AB14" s="106">
        <v>0</v>
      </c>
      <c r="AC14" s="106">
        <v>0</v>
      </c>
      <c r="AD14" s="106">
        <v>0</v>
      </c>
      <c r="AE14" s="106">
        <v>0</v>
      </c>
      <c r="AF14" s="106">
        <v>0</v>
      </c>
      <c r="AG14" s="106">
        <v>0</v>
      </c>
      <c r="AH14" s="106">
        <v>0</v>
      </c>
      <c r="AI14" s="106">
        <v>0</v>
      </c>
      <c r="AJ14" s="106">
        <v>0</v>
      </c>
      <c r="AK14" s="106">
        <v>0</v>
      </c>
      <c r="AL14" s="106">
        <v>0</v>
      </c>
      <c r="AM14" s="106">
        <v>0</v>
      </c>
      <c r="AN14" s="106">
        <v>0</v>
      </c>
      <c r="AO14" s="106">
        <v>563</v>
      </c>
      <c r="AP14" s="106">
        <v>0</v>
      </c>
      <c r="AQ14" s="106">
        <v>0</v>
      </c>
      <c r="AR14" s="106">
        <v>6</v>
      </c>
      <c r="AS14" s="106">
        <v>0</v>
      </c>
      <c r="AT14" s="106">
        <v>0</v>
      </c>
      <c r="AU14" s="106">
        <v>0</v>
      </c>
      <c r="AV14" s="106">
        <v>0</v>
      </c>
      <c r="AW14" s="106">
        <v>0</v>
      </c>
      <c r="AX14" s="106">
        <v>0</v>
      </c>
      <c r="AY14" s="106">
        <v>0</v>
      </c>
      <c r="AZ14" s="106">
        <v>0</v>
      </c>
      <c r="BA14" s="106">
        <v>0</v>
      </c>
      <c r="BB14" s="106">
        <v>0</v>
      </c>
      <c r="BC14" s="106">
        <v>0</v>
      </c>
      <c r="BD14" s="106">
        <v>20</v>
      </c>
      <c r="BE14" s="106">
        <v>5</v>
      </c>
      <c r="BF14" s="106">
        <v>0</v>
      </c>
      <c r="BG14" s="106">
        <v>0</v>
      </c>
      <c r="BH14" s="106">
        <v>0</v>
      </c>
      <c r="BI14" s="106">
        <v>0</v>
      </c>
      <c r="BJ14" s="106">
        <v>24</v>
      </c>
      <c r="BK14" s="106">
        <v>0</v>
      </c>
      <c r="BL14" s="106">
        <v>0</v>
      </c>
      <c r="BM14" s="106">
        <v>0</v>
      </c>
      <c r="BN14" s="106">
        <v>0</v>
      </c>
      <c r="BO14" s="106">
        <v>0</v>
      </c>
      <c r="BP14" s="106">
        <v>0</v>
      </c>
      <c r="BQ14" s="106">
        <v>0</v>
      </c>
      <c r="BR14" s="106">
        <v>24</v>
      </c>
      <c r="BS14" s="106">
        <v>0</v>
      </c>
      <c r="BT14" s="106">
        <v>0</v>
      </c>
      <c r="BU14" s="106">
        <v>18</v>
      </c>
      <c r="BV14" s="106">
        <v>0</v>
      </c>
      <c r="BW14" s="106">
        <v>0</v>
      </c>
      <c r="BX14" s="106"/>
      <c r="BY14" s="106"/>
      <c r="BZ14" s="106"/>
      <c r="CA14" s="106"/>
      <c r="CB14" s="106"/>
      <c r="CC14" s="106"/>
      <c r="CD14" s="106"/>
    </row>
    <row r="15" spans="1:82">
      <c r="A15" s="111" t="s">
        <v>1083</v>
      </c>
      <c r="B15" s="97">
        <v>225</v>
      </c>
      <c r="C15" s="97">
        <v>25</v>
      </c>
      <c r="D15" s="97"/>
      <c r="E15" s="97"/>
      <c r="F15" s="97"/>
      <c r="G15" s="97">
        <v>25</v>
      </c>
      <c r="H15" s="97"/>
      <c r="I15" s="97"/>
      <c r="J15" s="97"/>
      <c r="K15" s="97">
        <v>30</v>
      </c>
      <c r="L15" s="97"/>
      <c r="M15" s="97"/>
      <c r="N15" s="97"/>
      <c r="O15" s="97"/>
      <c r="P15" s="97"/>
      <c r="Q15" s="97"/>
      <c r="R15" s="97"/>
      <c r="S15" s="97"/>
      <c r="T15" s="97"/>
      <c r="U15" s="97">
        <v>20</v>
      </c>
      <c r="V15" s="97">
        <v>25</v>
      </c>
      <c r="W15" s="97">
        <v>100</v>
      </c>
      <c r="X15" s="97"/>
      <c r="Y15" s="97"/>
      <c r="Z15" s="97"/>
      <c r="AA15" s="97"/>
      <c r="AB15" s="97"/>
      <c r="AC15" s="97"/>
      <c r="AD15" s="97"/>
      <c r="AE15" s="97">
        <v>25</v>
      </c>
      <c r="AF15" s="97"/>
      <c r="AG15" s="97">
        <v>45</v>
      </c>
      <c r="AH15" s="97"/>
      <c r="AI15" s="97">
        <v>25</v>
      </c>
      <c r="AJ15" s="97"/>
      <c r="AK15" s="97">
        <v>30</v>
      </c>
      <c r="AL15" s="97">
        <v>30</v>
      </c>
      <c r="AM15" s="97"/>
      <c r="AN15" s="97"/>
      <c r="AO15" s="97"/>
      <c r="AP15" s="97"/>
      <c r="AQ15" s="97"/>
      <c r="AR15" s="97"/>
      <c r="AS15" s="97"/>
      <c r="AT15" s="97"/>
      <c r="AU15" s="97"/>
      <c r="AV15" s="97"/>
      <c r="AW15" s="97">
        <v>100</v>
      </c>
      <c r="AX15" s="97"/>
      <c r="AY15" s="97"/>
      <c r="AZ15" s="97"/>
      <c r="BA15" s="97"/>
      <c r="BB15" s="97"/>
      <c r="BC15" s="97"/>
      <c r="BD15" s="97"/>
      <c r="BE15" s="97"/>
      <c r="BF15" s="97"/>
      <c r="BG15" s="97">
        <v>480</v>
      </c>
      <c r="BH15" s="97"/>
      <c r="BI15" s="97"/>
      <c r="BJ15" s="97">
        <v>25</v>
      </c>
      <c r="BK15" s="97"/>
      <c r="BL15" s="97">
        <v>30</v>
      </c>
      <c r="BM15" s="97">
        <v>35</v>
      </c>
      <c r="BN15" s="97"/>
      <c r="BO15" s="97">
        <v>75</v>
      </c>
      <c r="BP15" s="97">
        <v>30</v>
      </c>
      <c r="BQ15" s="97"/>
      <c r="BR15" s="97">
        <v>30</v>
      </c>
      <c r="BS15" s="97"/>
      <c r="BT15" s="97"/>
      <c r="BU15" s="97">
        <v>30</v>
      </c>
      <c r="BV15" s="97">
        <v>10</v>
      </c>
      <c r="BW15" s="97"/>
      <c r="BY15" s="60">
        <f>SUM(C15:BX15)</f>
        <v>1225</v>
      </c>
    </row>
    <row r="16" spans="1:82" s="231" customFormat="1" ht="15.75">
      <c r="A16" s="292" t="s">
        <v>1117</v>
      </c>
      <c r="B16" s="106">
        <v>362</v>
      </c>
      <c r="C16" s="106">
        <v>21</v>
      </c>
      <c r="D16" s="106"/>
      <c r="E16" s="106"/>
      <c r="F16" s="106"/>
      <c r="G16" s="106"/>
      <c r="H16" s="106"/>
      <c r="I16" s="106"/>
      <c r="J16" s="106"/>
      <c r="K16" s="106">
        <v>12</v>
      </c>
      <c r="L16" s="106"/>
      <c r="M16" s="106"/>
      <c r="N16" s="106"/>
      <c r="O16" s="106"/>
      <c r="P16" s="106"/>
      <c r="Q16" s="106"/>
      <c r="R16" s="106"/>
      <c r="S16" s="106"/>
      <c r="T16" s="106"/>
      <c r="U16" s="106"/>
      <c r="V16" s="106">
        <v>9</v>
      </c>
      <c r="W16" s="106"/>
      <c r="X16" s="106"/>
      <c r="Y16" s="106"/>
      <c r="Z16" s="106"/>
      <c r="AA16" s="106"/>
      <c r="AB16" s="106"/>
      <c r="AC16" s="106"/>
      <c r="AD16" s="106"/>
      <c r="AE16" s="106">
        <v>21</v>
      </c>
      <c r="AF16" s="106"/>
      <c r="AG16" s="106">
        <v>44</v>
      </c>
      <c r="AH16" s="106"/>
      <c r="AI16" s="106">
        <v>5</v>
      </c>
      <c r="AJ16" s="106"/>
      <c r="AK16" s="106">
        <v>19</v>
      </c>
      <c r="AL16" s="106">
        <v>22</v>
      </c>
      <c r="AM16" s="106"/>
      <c r="AN16" s="106"/>
      <c r="AO16" s="106">
        <v>36</v>
      </c>
      <c r="AP16" s="106"/>
      <c r="AQ16" s="106"/>
      <c r="AR16" s="106"/>
      <c r="AS16" s="106"/>
      <c r="AT16" s="106"/>
      <c r="AU16" s="106"/>
      <c r="AV16" s="106"/>
      <c r="AW16" s="106"/>
      <c r="AX16" s="106"/>
      <c r="AY16" s="106"/>
      <c r="AZ16" s="106"/>
      <c r="BA16" s="106">
        <v>6</v>
      </c>
      <c r="BB16" s="106"/>
      <c r="BC16" s="106">
        <v>18</v>
      </c>
      <c r="BD16" s="106">
        <v>10</v>
      </c>
      <c r="BE16" s="106"/>
      <c r="BF16" s="106"/>
      <c r="BG16" s="106">
        <v>62</v>
      </c>
      <c r="BH16" s="106"/>
      <c r="BI16" s="106"/>
      <c r="BJ16" s="106"/>
      <c r="BK16" s="106"/>
      <c r="BL16" s="106"/>
      <c r="BM16" s="106"/>
      <c r="BN16" s="106"/>
      <c r="BO16" s="106"/>
      <c r="BP16" s="106"/>
      <c r="BQ16" s="106"/>
      <c r="BR16" s="106">
        <v>60</v>
      </c>
      <c r="BS16" s="106"/>
      <c r="BT16" s="106"/>
      <c r="BU16" s="106">
        <v>10</v>
      </c>
      <c r="BV16" s="106"/>
      <c r="BW16" s="106"/>
    </row>
    <row r="17" spans="1:82" s="231" customFormat="1" ht="15.75">
      <c r="A17" s="292" t="s">
        <v>4236</v>
      </c>
      <c r="B17" s="106">
        <f>C17+F17+K17+U17+V17+AE17+AI17+AK17+AL17+AO17+BG17+BJ17+BM17+BR17+BU17</f>
        <v>1050</v>
      </c>
      <c r="C17" s="106">
        <v>101</v>
      </c>
      <c r="D17" s="106"/>
      <c r="E17" s="106"/>
      <c r="F17" s="106">
        <v>40</v>
      </c>
      <c r="G17" s="106"/>
      <c r="H17" s="106"/>
      <c r="I17" s="106"/>
      <c r="J17" s="106"/>
      <c r="K17" s="106">
        <v>30</v>
      </c>
      <c r="L17" s="106"/>
      <c r="M17" s="106"/>
      <c r="N17" s="106"/>
      <c r="O17" s="106"/>
      <c r="P17" s="106"/>
      <c r="Q17" s="106"/>
      <c r="R17" s="106"/>
      <c r="S17" s="106"/>
      <c r="T17" s="106"/>
      <c r="U17" s="106">
        <v>20</v>
      </c>
      <c r="V17" s="106">
        <v>20</v>
      </c>
      <c r="W17" s="106"/>
      <c r="X17" s="106"/>
      <c r="Y17" s="106"/>
      <c r="Z17" s="106"/>
      <c r="AA17" s="106"/>
      <c r="AB17" s="106"/>
      <c r="AC17" s="106"/>
      <c r="AD17" s="106"/>
      <c r="AE17" s="106">
        <v>40</v>
      </c>
      <c r="AF17" s="106"/>
      <c r="AG17" s="106"/>
      <c r="AH17" s="106"/>
      <c r="AI17" s="106">
        <v>20</v>
      </c>
      <c r="AJ17" s="106"/>
      <c r="AK17" s="106">
        <v>20</v>
      </c>
      <c r="AL17" s="106">
        <v>60</v>
      </c>
      <c r="AM17" s="106"/>
      <c r="AN17" s="106"/>
      <c r="AO17" s="106">
        <v>242</v>
      </c>
      <c r="AP17" s="106"/>
      <c r="AQ17" s="106"/>
      <c r="AR17" s="106"/>
      <c r="AS17" s="106"/>
      <c r="AT17" s="106"/>
      <c r="AU17" s="106"/>
      <c r="AV17" s="106"/>
      <c r="AW17" s="106"/>
      <c r="AX17" s="106"/>
      <c r="AY17" s="106"/>
      <c r="AZ17" s="106"/>
      <c r="BA17" s="106"/>
      <c r="BB17" s="106"/>
      <c r="BC17" s="106"/>
      <c r="BD17" s="106"/>
      <c r="BE17" s="106"/>
      <c r="BF17" s="106"/>
      <c r="BG17" s="106">
        <v>367</v>
      </c>
      <c r="BH17" s="106"/>
      <c r="BI17" s="106"/>
      <c r="BJ17" s="106">
        <v>20</v>
      </c>
      <c r="BK17" s="106"/>
      <c r="BL17" s="106"/>
      <c r="BM17" s="106">
        <v>10</v>
      </c>
      <c r="BN17" s="106"/>
      <c r="BO17" s="106"/>
      <c r="BP17" s="106"/>
      <c r="BQ17" s="106"/>
      <c r="BR17" s="106">
        <v>40</v>
      </c>
      <c r="BS17" s="106"/>
      <c r="BT17" s="106"/>
      <c r="BU17" s="106">
        <v>20</v>
      </c>
      <c r="BV17" s="106"/>
      <c r="BW17" s="106"/>
    </row>
    <row r="18" spans="1:82" s="231" customFormat="1" ht="15.75">
      <c r="A18" s="292" t="s">
        <v>1348</v>
      </c>
      <c r="B18" s="106">
        <v>150</v>
      </c>
      <c r="C18" s="106"/>
      <c r="D18" s="106"/>
      <c r="E18" s="106"/>
      <c r="F18" s="106"/>
      <c r="G18" s="106"/>
      <c r="H18" s="106"/>
      <c r="I18" s="106"/>
      <c r="J18" s="106"/>
      <c r="K18" s="106">
        <v>150</v>
      </c>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row>
    <row r="19" spans="1:82" s="231" customFormat="1" ht="17.25">
      <c r="A19" s="298" t="s">
        <v>1360</v>
      </c>
      <c r="B19" s="299">
        <f>SUM(C19:BW19)</f>
        <v>500</v>
      </c>
      <c r="C19" s="299">
        <v>23</v>
      </c>
      <c r="D19" s="299"/>
      <c r="E19" s="299"/>
      <c r="F19" s="299"/>
      <c r="G19" s="299"/>
      <c r="H19" s="299"/>
      <c r="I19" s="299"/>
      <c r="J19" s="299"/>
      <c r="K19" s="299">
        <v>4</v>
      </c>
      <c r="L19" s="299"/>
      <c r="M19" s="299"/>
      <c r="N19" s="299"/>
      <c r="O19" s="299"/>
      <c r="P19" s="299"/>
      <c r="Q19" s="299"/>
      <c r="R19" s="299"/>
      <c r="S19" s="299"/>
      <c r="T19" s="299"/>
      <c r="U19" s="299">
        <v>2</v>
      </c>
      <c r="V19" s="299">
        <v>26</v>
      </c>
      <c r="W19" s="299">
        <v>60</v>
      </c>
      <c r="X19" s="299"/>
      <c r="Y19" s="299"/>
      <c r="Z19" s="299"/>
      <c r="AA19" s="299"/>
      <c r="AB19" s="299"/>
      <c r="AC19" s="299"/>
      <c r="AD19" s="299"/>
      <c r="AE19" s="299">
        <v>21</v>
      </c>
      <c r="AF19" s="299"/>
      <c r="AG19" s="299">
        <v>100</v>
      </c>
      <c r="AH19" s="299"/>
      <c r="AI19" s="299">
        <v>10</v>
      </c>
      <c r="AJ19" s="299"/>
      <c r="AK19" s="299">
        <v>9</v>
      </c>
      <c r="AL19" s="299">
        <v>13</v>
      </c>
      <c r="AM19" s="299"/>
      <c r="AN19" s="299"/>
      <c r="AO19" s="299"/>
      <c r="AP19" s="299"/>
      <c r="AQ19" s="299"/>
      <c r="AR19" s="299"/>
      <c r="AS19" s="299"/>
      <c r="AT19" s="299"/>
      <c r="AU19" s="299"/>
      <c r="AV19" s="299"/>
      <c r="AW19" s="299"/>
      <c r="AX19" s="299"/>
      <c r="AY19" s="299"/>
      <c r="AZ19" s="299"/>
      <c r="BA19" s="299"/>
      <c r="BB19" s="299"/>
      <c r="BC19" s="299">
        <v>21</v>
      </c>
      <c r="BD19" s="299">
        <v>15</v>
      </c>
      <c r="BE19" s="299"/>
      <c r="BF19" s="299"/>
      <c r="BG19" s="299">
        <v>117</v>
      </c>
      <c r="BH19" s="299"/>
      <c r="BI19" s="299"/>
      <c r="BJ19" s="299">
        <v>23</v>
      </c>
      <c r="BK19" s="299"/>
      <c r="BL19" s="299"/>
      <c r="BM19" s="299">
        <v>13</v>
      </c>
      <c r="BN19" s="299"/>
      <c r="BO19" s="299"/>
      <c r="BP19" s="299"/>
      <c r="BQ19" s="299"/>
      <c r="BR19" s="299">
        <v>17</v>
      </c>
      <c r="BS19" s="299"/>
      <c r="BT19" s="299"/>
      <c r="BU19" s="299">
        <v>26</v>
      </c>
      <c r="BV19" s="299"/>
      <c r="BW19" s="299"/>
    </row>
    <row r="20" spans="1:82">
      <c r="A20" s="300" t="s">
        <v>4237</v>
      </c>
      <c r="B20" s="97">
        <v>22</v>
      </c>
      <c r="C20" s="97"/>
      <c r="D20" s="97"/>
      <c r="E20" s="97"/>
      <c r="F20" s="97"/>
      <c r="G20" s="97"/>
      <c r="H20" s="97"/>
      <c r="I20" s="97"/>
      <c r="J20" s="97"/>
      <c r="K20" s="97"/>
      <c r="L20" s="97"/>
      <c r="M20" s="97"/>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L20" s="97">
        <v>22</v>
      </c>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c r="BY20" s="97"/>
      <c r="BZ20" s="97"/>
      <c r="CA20" s="97"/>
      <c r="CB20" s="97"/>
      <c r="CC20" s="97"/>
      <c r="CD20" s="97"/>
    </row>
    <row r="21" spans="1:82" s="231" customFormat="1" ht="15.75">
      <c r="A21" s="292" t="s">
        <v>4238</v>
      </c>
      <c r="B21" s="106">
        <v>1073</v>
      </c>
      <c r="C21" s="106">
        <v>100</v>
      </c>
      <c r="D21" s="106">
        <v>10</v>
      </c>
      <c r="E21" s="106"/>
      <c r="F21" s="106"/>
      <c r="G21" s="106"/>
      <c r="H21" s="106"/>
      <c r="I21" s="106"/>
      <c r="J21" s="106"/>
      <c r="K21" s="106">
        <v>30</v>
      </c>
      <c r="L21" s="106"/>
      <c r="M21" s="106"/>
      <c r="N21" s="106"/>
      <c r="O21" s="106"/>
      <c r="P21" s="106"/>
      <c r="Q21" s="106"/>
      <c r="R21" s="106"/>
      <c r="S21" s="106"/>
      <c r="T21" s="106"/>
      <c r="U21" s="106">
        <v>5</v>
      </c>
      <c r="V21" s="106">
        <v>30</v>
      </c>
      <c r="W21" s="106"/>
      <c r="X21" s="106"/>
      <c r="Y21" s="106"/>
      <c r="Z21" s="106">
        <v>3</v>
      </c>
      <c r="AA21" s="106"/>
      <c r="AB21" s="106"/>
      <c r="AC21" s="106"/>
      <c r="AD21" s="106">
        <v>15</v>
      </c>
      <c r="AE21" s="106">
        <v>42</v>
      </c>
      <c r="AF21" s="106"/>
      <c r="AG21" s="106">
        <v>23</v>
      </c>
      <c r="AH21" s="106"/>
      <c r="AI21" s="106">
        <v>10</v>
      </c>
      <c r="AJ21" s="106"/>
      <c r="AK21" s="106">
        <v>20</v>
      </c>
      <c r="AL21" s="106">
        <v>40</v>
      </c>
      <c r="AM21" s="106"/>
      <c r="AN21" s="106"/>
      <c r="AO21" s="106"/>
      <c r="AP21" s="106">
        <v>5</v>
      </c>
      <c r="AQ21" s="106"/>
      <c r="AR21" s="106"/>
      <c r="AS21" s="106"/>
      <c r="AT21" s="106"/>
      <c r="AU21" s="106"/>
      <c r="AV21" s="106">
        <v>2</v>
      </c>
      <c r="AW21" s="106"/>
      <c r="AX21" s="106"/>
      <c r="AY21" s="106"/>
      <c r="AZ21" s="106"/>
      <c r="BA21" s="106"/>
      <c r="BB21" s="106"/>
      <c r="BC21" s="106">
        <v>100</v>
      </c>
      <c r="BD21" s="106">
        <v>28</v>
      </c>
      <c r="BE21" s="106">
        <v>5</v>
      </c>
      <c r="BF21" s="106"/>
      <c r="BG21" s="106">
        <v>515</v>
      </c>
      <c r="BH21" s="106"/>
      <c r="BI21" s="106"/>
      <c r="BJ21" s="106">
        <v>20</v>
      </c>
      <c r="BK21" s="106"/>
      <c r="BL21" s="106"/>
      <c r="BM21" s="106">
        <v>10</v>
      </c>
      <c r="BN21" s="106"/>
      <c r="BO21" s="106"/>
      <c r="BP21" s="106"/>
      <c r="BQ21" s="106"/>
      <c r="BR21" s="106">
        <v>50</v>
      </c>
      <c r="BS21" s="106"/>
      <c r="BT21" s="106"/>
      <c r="BU21" s="106">
        <v>10</v>
      </c>
      <c r="BV21" s="106"/>
      <c r="BW21" s="106"/>
    </row>
    <row r="22" spans="1:82" s="231" customFormat="1" ht="15.75">
      <c r="A22" s="301" t="s">
        <v>4239</v>
      </c>
      <c r="B22" s="302">
        <v>920</v>
      </c>
      <c r="C22" s="302">
        <v>130</v>
      </c>
      <c r="D22" s="302"/>
      <c r="E22" s="302"/>
      <c r="F22" s="302"/>
      <c r="G22" s="302">
        <v>8</v>
      </c>
      <c r="H22" s="302">
        <v>7</v>
      </c>
      <c r="I22" s="302">
        <v>7</v>
      </c>
      <c r="J22" s="302"/>
      <c r="K22" s="302">
        <v>27</v>
      </c>
      <c r="L22" s="302"/>
      <c r="M22" s="302"/>
      <c r="N22" s="302"/>
      <c r="O22" s="302"/>
      <c r="P22" s="302"/>
      <c r="Q22" s="302"/>
      <c r="R22" s="302"/>
      <c r="S22" s="302"/>
      <c r="T22" s="302"/>
      <c r="U22" s="302">
        <v>6</v>
      </c>
      <c r="V22" s="302">
        <v>20</v>
      </c>
      <c r="W22" s="302"/>
      <c r="X22" s="302"/>
      <c r="Y22" s="302"/>
      <c r="Z22" s="302">
        <v>10</v>
      </c>
      <c r="AA22" s="302"/>
      <c r="AB22" s="302"/>
      <c r="AC22" s="302"/>
      <c r="AD22" s="302"/>
      <c r="AE22" s="302">
        <v>54</v>
      </c>
      <c r="AF22" s="302"/>
      <c r="AG22" s="302"/>
      <c r="AH22" s="302"/>
      <c r="AI22" s="302">
        <v>15</v>
      </c>
      <c r="AJ22" s="302"/>
      <c r="AK22" s="302">
        <v>28</v>
      </c>
      <c r="AL22" s="302">
        <v>39</v>
      </c>
      <c r="AM22" s="302"/>
      <c r="AN22" s="302"/>
      <c r="AO22" s="302"/>
      <c r="AP22" s="302">
        <v>16</v>
      </c>
      <c r="AQ22" s="302">
        <v>7</v>
      </c>
      <c r="AR22" s="302"/>
      <c r="AS22" s="302">
        <v>14</v>
      </c>
      <c r="AT22" s="302">
        <v>14</v>
      </c>
      <c r="AU22" s="302"/>
      <c r="AV22" s="302">
        <v>9</v>
      </c>
      <c r="AW22" s="302"/>
      <c r="AX22" s="302"/>
      <c r="AY22" s="302"/>
      <c r="AZ22" s="302"/>
      <c r="BA22" s="302"/>
      <c r="BB22" s="302"/>
      <c r="BC22" s="302">
        <v>11</v>
      </c>
      <c r="BD22" s="302"/>
      <c r="BE22" s="302"/>
      <c r="BF22" s="302">
        <v>12</v>
      </c>
      <c r="BG22" s="302">
        <v>303</v>
      </c>
      <c r="BH22" s="302"/>
      <c r="BI22" s="302"/>
      <c r="BJ22" s="302">
        <v>114</v>
      </c>
      <c r="BK22" s="302"/>
      <c r="BL22" s="302"/>
      <c r="BM22" s="302">
        <v>10</v>
      </c>
      <c r="BN22" s="302"/>
      <c r="BO22" s="302"/>
      <c r="BP22" s="302"/>
      <c r="BQ22" s="302"/>
      <c r="BR22" s="302">
        <v>30</v>
      </c>
      <c r="BS22" s="302"/>
      <c r="BT22" s="302"/>
      <c r="BU22" s="302">
        <v>29</v>
      </c>
      <c r="BV22" s="302"/>
      <c r="BW22" s="302"/>
    </row>
    <row r="23" spans="1:82" s="305" customFormat="1" ht="15.75">
      <c r="A23" s="303" t="s">
        <v>4240</v>
      </c>
      <c r="B23" s="304">
        <v>45</v>
      </c>
      <c r="C23" s="304">
        <v>45</v>
      </c>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304"/>
      <c r="AE23" s="304"/>
      <c r="AF23" s="304"/>
      <c r="AG23" s="304"/>
      <c r="AH23" s="304"/>
      <c r="AI23" s="304"/>
      <c r="AJ23" s="304"/>
      <c r="AK23" s="304"/>
      <c r="AL23" s="304"/>
      <c r="AM23" s="304"/>
      <c r="AN23" s="304"/>
      <c r="AO23" s="304"/>
      <c r="AP23" s="304"/>
      <c r="AQ23" s="304"/>
      <c r="AR23" s="304"/>
      <c r="AS23" s="304"/>
      <c r="AT23" s="304"/>
      <c r="AU23" s="304"/>
      <c r="AV23" s="304"/>
      <c r="AW23" s="304"/>
      <c r="AX23" s="304"/>
      <c r="AY23" s="304"/>
      <c r="AZ23" s="304"/>
      <c r="BA23" s="304"/>
      <c r="BB23" s="304"/>
      <c r="BC23" s="304"/>
      <c r="BD23" s="304"/>
      <c r="BE23" s="304"/>
      <c r="BF23" s="304"/>
      <c r="BG23" s="304"/>
      <c r="BH23" s="304"/>
      <c r="BI23" s="304"/>
      <c r="BJ23" s="304"/>
      <c r="BK23" s="304"/>
      <c r="BL23" s="304"/>
      <c r="BM23" s="304"/>
      <c r="BN23" s="304"/>
      <c r="BO23" s="304"/>
      <c r="BP23" s="304"/>
      <c r="BQ23" s="304"/>
      <c r="BR23" s="304"/>
      <c r="BS23" s="304"/>
      <c r="BT23" s="304"/>
      <c r="BU23" s="304"/>
      <c r="BV23" s="304"/>
      <c r="BW23" s="304"/>
      <c r="BX23" s="304"/>
      <c r="BY23" s="304"/>
      <c r="BZ23" s="304"/>
      <c r="CA23" s="304"/>
      <c r="CB23" s="304"/>
      <c r="CC23" s="304"/>
      <c r="CD23" s="304"/>
    </row>
    <row r="24" spans="1:82" s="231" customFormat="1" ht="15.75">
      <c r="A24" s="292" t="s">
        <v>4241</v>
      </c>
      <c r="B24" s="106">
        <f>SUM(C24:BW24)</f>
        <v>1225</v>
      </c>
      <c r="C24" s="106">
        <v>100</v>
      </c>
      <c r="D24" s="106"/>
      <c r="E24" s="106"/>
      <c r="F24" s="106">
        <v>25</v>
      </c>
      <c r="G24" s="106"/>
      <c r="H24" s="106"/>
      <c r="I24" s="106">
        <v>20</v>
      </c>
      <c r="J24" s="106"/>
      <c r="K24" s="106">
        <v>25</v>
      </c>
      <c r="L24" s="106"/>
      <c r="M24" s="106"/>
      <c r="N24" s="106"/>
      <c r="O24" s="106">
        <v>10</v>
      </c>
      <c r="P24" s="106">
        <v>10</v>
      </c>
      <c r="Q24" s="106">
        <v>25</v>
      </c>
      <c r="R24" s="106">
        <v>10</v>
      </c>
      <c r="S24" s="106">
        <v>10</v>
      </c>
      <c r="T24" s="106"/>
      <c r="U24" s="106">
        <v>20</v>
      </c>
      <c r="V24" s="106">
        <v>15</v>
      </c>
      <c r="W24" s="106">
        <v>100</v>
      </c>
      <c r="X24" s="106"/>
      <c r="Y24" s="106"/>
      <c r="Z24" s="106">
        <v>10</v>
      </c>
      <c r="AA24" s="106">
        <v>25</v>
      </c>
      <c r="AB24" s="106"/>
      <c r="AC24" s="106"/>
      <c r="AD24" s="106">
        <v>25</v>
      </c>
      <c r="AE24" s="106">
        <v>10</v>
      </c>
      <c r="AF24" s="106"/>
      <c r="AG24" s="106">
        <v>10</v>
      </c>
      <c r="AH24" s="106"/>
      <c r="AI24" s="106">
        <v>10</v>
      </c>
      <c r="AJ24" s="106"/>
      <c r="AK24" s="106">
        <v>20</v>
      </c>
      <c r="AL24" s="106">
        <v>20</v>
      </c>
      <c r="AM24" s="106"/>
      <c r="AN24" s="106"/>
      <c r="AO24" s="106">
        <v>150</v>
      </c>
      <c r="AP24" s="106">
        <v>25</v>
      </c>
      <c r="AQ24" s="106"/>
      <c r="AR24" s="106"/>
      <c r="AS24" s="106"/>
      <c r="AT24" s="106"/>
      <c r="AU24" s="106"/>
      <c r="AV24" s="106"/>
      <c r="AW24" s="106">
        <v>25</v>
      </c>
      <c r="AX24" s="106"/>
      <c r="AY24" s="106"/>
      <c r="AZ24" s="106"/>
      <c r="BA24" s="106">
        <v>15</v>
      </c>
      <c r="BB24" s="106">
        <v>25</v>
      </c>
      <c r="BC24" s="106">
        <v>75</v>
      </c>
      <c r="BD24" s="106">
        <v>15</v>
      </c>
      <c r="BE24" s="106">
        <v>25</v>
      </c>
      <c r="BF24" s="106"/>
      <c r="BG24" s="106">
        <v>175</v>
      </c>
      <c r="BH24" s="106"/>
      <c r="BI24" s="106"/>
      <c r="BJ24" s="106">
        <v>25</v>
      </c>
      <c r="BK24" s="106"/>
      <c r="BL24" s="106"/>
      <c r="BM24" s="106">
        <v>10</v>
      </c>
      <c r="BN24" s="106">
        <v>25</v>
      </c>
      <c r="BO24" s="106">
        <v>25</v>
      </c>
      <c r="BP24" s="106">
        <v>25</v>
      </c>
      <c r="BQ24" s="106"/>
      <c r="BR24" s="106">
        <v>25</v>
      </c>
      <c r="BS24" s="106"/>
      <c r="BT24" s="106"/>
      <c r="BU24" s="106">
        <v>10</v>
      </c>
      <c r="BV24" s="106">
        <v>25</v>
      </c>
      <c r="BW24" s="106">
        <v>25</v>
      </c>
      <c r="BX24" s="106"/>
      <c r="BY24" s="106"/>
      <c r="BZ24" s="106"/>
      <c r="CA24" s="106"/>
      <c r="CB24" s="106"/>
      <c r="CC24" s="106"/>
      <c r="CD24" s="106"/>
    </row>
    <row r="25" spans="1:82">
      <c r="A25" s="97" t="s">
        <v>4242</v>
      </c>
      <c r="B25" s="97">
        <v>320</v>
      </c>
      <c r="C25" s="97">
        <v>13</v>
      </c>
      <c r="D25" s="97"/>
      <c r="E25" s="97"/>
      <c r="F25" s="97"/>
      <c r="G25" s="97"/>
      <c r="H25" s="97"/>
      <c r="I25" s="97">
        <v>5</v>
      </c>
      <c r="J25" s="97"/>
      <c r="K25" s="97">
        <v>13</v>
      </c>
      <c r="L25" s="97"/>
      <c r="M25" s="97"/>
      <c r="N25" s="97"/>
      <c r="O25" s="97"/>
      <c r="P25" s="97"/>
      <c r="Q25" s="97"/>
      <c r="R25" s="97"/>
      <c r="S25" s="97"/>
      <c r="T25" s="97"/>
      <c r="U25" s="97">
        <v>7</v>
      </c>
      <c r="V25" s="97">
        <v>13</v>
      </c>
      <c r="W25" s="97"/>
      <c r="X25" s="97"/>
      <c r="Y25" s="97"/>
      <c r="Z25" s="97"/>
      <c r="AA25" s="97"/>
      <c r="AB25" s="97"/>
      <c r="AC25" s="97"/>
      <c r="AD25" s="97"/>
      <c r="AE25" s="97">
        <v>25</v>
      </c>
      <c r="AF25" s="97"/>
      <c r="AG25" s="97"/>
      <c r="AH25" s="97"/>
      <c r="AI25" s="97">
        <v>13</v>
      </c>
      <c r="AJ25" s="97"/>
      <c r="AK25" s="97">
        <v>7</v>
      </c>
      <c r="AL25" s="97">
        <v>13</v>
      </c>
      <c r="AM25" s="97"/>
      <c r="AN25" s="97"/>
      <c r="AO25" s="97">
        <v>50</v>
      </c>
      <c r="AP25" s="97">
        <v>5</v>
      </c>
      <c r="AQ25" s="97"/>
      <c r="AR25" s="97"/>
      <c r="AS25" s="97"/>
      <c r="AT25" s="97">
        <v>10</v>
      </c>
      <c r="AU25" s="97"/>
      <c r="AV25" s="97"/>
      <c r="AW25" s="97"/>
      <c r="AX25" s="97"/>
      <c r="AY25" s="97"/>
      <c r="AZ25" s="97"/>
      <c r="BA25" s="97">
        <v>10</v>
      </c>
      <c r="BB25" s="97"/>
      <c r="BC25" s="97">
        <v>30</v>
      </c>
      <c r="BD25" s="97">
        <v>10</v>
      </c>
      <c r="BE25" s="97"/>
      <c r="BF25" s="97"/>
      <c r="BG25" s="97">
        <v>88</v>
      </c>
      <c r="BH25" s="97"/>
      <c r="BI25" s="97"/>
      <c r="BJ25" s="97"/>
      <c r="BK25" s="97"/>
      <c r="BL25" s="97"/>
      <c r="BM25" s="97">
        <v>4</v>
      </c>
      <c r="BN25" s="97">
        <v>4</v>
      </c>
      <c r="BO25" s="97"/>
      <c r="BP25" s="97"/>
      <c r="BQ25" s="97">
        <v>5</v>
      </c>
      <c r="BR25" s="97"/>
      <c r="BS25" s="97"/>
      <c r="BT25" s="97"/>
      <c r="BU25" s="97">
        <v>13</v>
      </c>
      <c r="BV25" s="97">
        <v>2</v>
      </c>
      <c r="BW25" s="97"/>
      <c r="BX25" s="97"/>
      <c r="BY25" s="97"/>
      <c r="BZ25" s="97"/>
      <c r="CA25" s="97"/>
      <c r="CB25" s="97"/>
      <c r="CC25" s="97"/>
      <c r="CD25" s="97"/>
    </row>
    <row r="26" spans="1:82" s="307" customFormat="1" ht="15.75">
      <c r="A26" s="300" t="s">
        <v>1617</v>
      </c>
      <c r="B26" s="306">
        <f>SUM(C26:BW26)</f>
        <v>800</v>
      </c>
      <c r="C26" s="306">
        <v>24</v>
      </c>
      <c r="D26" s="306">
        <v>6</v>
      </c>
      <c r="E26" s="306"/>
      <c r="F26" s="306">
        <v>8</v>
      </c>
      <c r="G26" s="306">
        <v>18</v>
      </c>
      <c r="H26" s="306"/>
      <c r="I26" s="306">
        <v>12</v>
      </c>
      <c r="J26" s="306"/>
      <c r="K26" s="306">
        <v>26</v>
      </c>
      <c r="L26" s="306"/>
      <c r="M26" s="306"/>
      <c r="N26" s="306"/>
      <c r="O26" s="306"/>
      <c r="P26" s="306"/>
      <c r="Q26" s="306"/>
      <c r="R26" s="306"/>
      <c r="S26" s="306"/>
      <c r="T26" s="306"/>
      <c r="U26" s="306"/>
      <c r="V26" s="306">
        <v>30</v>
      </c>
      <c r="W26" s="306"/>
      <c r="X26" s="306"/>
      <c r="Y26" s="306"/>
      <c r="Z26" s="306">
        <v>8</v>
      </c>
      <c r="AA26" s="306"/>
      <c r="AB26" s="306"/>
      <c r="AC26" s="306"/>
      <c r="AD26" s="306"/>
      <c r="AE26" s="306">
        <v>96</v>
      </c>
      <c r="AF26" s="306"/>
      <c r="AG26" s="306"/>
      <c r="AH26" s="306"/>
      <c r="AI26" s="306">
        <v>24</v>
      </c>
      <c r="AJ26" s="306"/>
      <c r="AK26" s="306">
        <v>24</v>
      </c>
      <c r="AL26" s="306">
        <v>36</v>
      </c>
      <c r="AM26" s="306"/>
      <c r="AN26" s="306"/>
      <c r="AO26" s="306">
        <v>30</v>
      </c>
      <c r="AP26" s="306"/>
      <c r="AQ26" s="306"/>
      <c r="AR26" s="306"/>
      <c r="AS26" s="306"/>
      <c r="AT26" s="306"/>
      <c r="AU26" s="306"/>
      <c r="AV26" s="306">
        <v>6</v>
      </c>
      <c r="AW26" s="306"/>
      <c r="AX26" s="306"/>
      <c r="AY26" s="306"/>
      <c r="AZ26" s="306"/>
      <c r="BA26" s="306"/>
      <c r="BB26" s="306"/>
      <c r="BC26" s="306"/>
      <c r="BD26" s="306"/>
      <c r="BE26" s="306"/>
      <c r="BF26" s="306"/>
      <c r="BG26" s="306">
        <v>360</v>
      </c>
      <c r="BH26" s="306"/>
      <c r="BI26" s="306"/>
      <c r="BJ26" s="306">
        <v>30</v>
      </c>
      <c r="BK26" s="306"/>
      <c r="BL26" s="306"/>
      <c r="BM26" s="306">
        <v>4</v>
      </c>
      <c r="BN26" s="306"/>
      <c r="BO26" s="306"/>
      <c r="BP26" s="306"/>
      <c r="BQ26" s="306"/>
      <c r="BR26" s="306">
        <v>34</v>
      </c>
      <c r="BS26" s="306"/>
      <c r="BT26" s="306"/>
      <c r="BU26" s="306">
        <v>24</v>
      </c>
      <c r="BV26" s="306"/>
      <c r="BW26" s="306"/>
      <c r="BX26" s="306"/>
      <c r="BY26" s="306"/>
      <c r="BZ26" s="306"/>
      <c r="CA26" s="306"/>
      <c r="CB26" s="306"/>
      <c r="CC26" s="306"/>
      <c r="CD26" s="306"/>
    </row>
    <row r="27" spans="1:82">
      <c r="A27" s="111" t="s">
        <v>4243</v>
      </c>
      <c r="B27" s="97">
        <v>24</v>
      </c>
      <c r="C27" s="97"/>
      <c r="D27" s="97"/>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v>6</v>
      </c>
      <c r="AI27" s="97"/>
      <c r="AJ27" s="97"/>
      <c r="AK27" s="97"/>
      <c r="AL27" s="97"/>
      <c r="AM27" s="97"/>
      <c r="AN27" s="97"/>
      <c r="AO27" s="97"/>
      <c r="AP27" s="97"/>
      <c r="AQ27" s="97"/>
      <c r="AR27" s="97"/>
      <c r="AS27" s="97"/>
      <c r="AT27" s="97"/>
      <c r="AU27" s="97"/>
      <c r="AV27" s="97"/>
      <c r="AW27" s="97"/>
      <c r="AX27" s="97"/>
      <c r="AY27" s="97"/>
      <c r="AZ27" s="97"/>
      <c r="BA27" s="97"/>
      <c r="BB27" s="97">
        <v>6</v>
      </c>
      <c r="BC27" s="97">
        <v>6</v>
      </c>
      <c r="BD27" s="97">
        <v>6</v>
      </c>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row>
    <row r="28" spans="1:82">
      <c r="A28" s="111" t="s">
        <v>4244</v>
      </c>
      <c r="B28" s="97">
        <v>24</v>
      </c>
      <c r="C28" s="97"/>
      <c r="D28" s="97"/>
      <c r="E28" s="97"/>
      <c r="F28" s="97"/>
      <c r="G28" s="97"/>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v>6</v>
      </c>
      <c r="AI28" s="97"/>
      <c r="AJ28" s="97"/>
      <c r="AK28" s="97"/>
      <c r="AL28" s="97"/>
      <c r="AM28" s="97"/>
      <c r="AN28" s="97"/>
      <c r="AO28" s="97"/>
      <c r="AP28" s="97"/>
      <c r="AQ28" s="97"/>
      <c r="AR28" s="97"/>
      <c r="AS28" s="97"/>
      <c r="AT28" s="97"/>
      <c r="AU28" s="97"/>
      <c r="AV28" s="97"/>
      <c r="AW28" s="97"/>
      <c r="AX28" s="97"/>
      <c r="AY28" s="97"/>
      <c r="AZ28" s="97"/>
      <c r="BA28" s="97"/>
      <c r="BB28" s="97">
        <v>6</v>
      </c>
      <c r="BC28" s="97">
        <v>6</v>
      </c>
      <c r="BD28" s="97">
        <v>6</v>
      </c>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row>
    <row r="29" spans="1:82" s="231" customFormat="1" ht="15.75">
      <c r="A29" s="302" t="s">
        <v>4245</v>
      </c>
      <c r="B29" s="302">
        <v>200</v>
      </c>
      <c r="C29" s="302"/>
      <c r="D29" s="302"/>
      <c r="E29" s="302"/>
      <c r="F29" s="302"/>
      <c r="G29" s="302"/>
      <c r="H29" s="302"/>
      <c r="I29" s="302"/>
      <c r="J29" s="302"/>
      <c r="K29" s="302"/>
      <c r="L29" s="302"/>
      <c r="M29" s="302"/>
      <c r="N29" s="302"/>
      <c r="O29" s="302"/>
      <c r="P29" s="302"/>
      <c r="Q29" s="302"/>
      <c r="R29" s="302"/>
      <c r="S29" s="302"/>
      <c r="T29" s="302"/>
      <c r="U29" s="302"/>
      <c r="V29" s="302"/>
      <c r="W29" s="308">
        <v>200</v>
      </c>
      <c r="X29" s="302"/>
      <c r="Y29" s="302"/>
      <c r="Z29" s="302"/>
      <c r="AA29" s="302"/>
      <c r="AB29" s="302"/>
      <c r="AC29" s="302"/>
      <c r="AD29" s="302"/>
      <c r="AE29" s="302"/>
      <c r="AF29" s="302"/>
      <c r="AG29" s="302"/>
      <c r="AH29" s="302"/>
      <c r="AI29" s="302"/>
      <c r="AJ29" s="302"/>
      <c r="AK29" s="302"/>
      <c r="AL29" s="302"/>
      <c r="AM29" s="302"/>
      <c r="AN29" s="302"/>
      <c r="AO29" s="302"/>
      <c r="AP29" s="302"/>
      <c r="AQ29" s="302"/>
      <c r="AR29" s="302"/>
      <c r="AS29" s="302"/>
      <c r="AT29" s="302"/>
      <c r="AU29" s="302"/>
      <c r="AV29" s="302"/>
      <c r="AW29" s="302"/>
      <c r="AX29" s="302"/>
      <c r="AY29" s="302"/>
      <c r="AZ29" s="302"/>
      <c r="BA29" s="302"/>
      <c r="BB29" s="302"/>
      <c r="BC29" s="302"/>
      <c r="BD29" s="302"/>
      <c r="BE29" s="302"/>
      <c r="BF29" s="302"/>
      <c r="BG29" s="302"/>
      <c r="BH29" s="302"/>
      <c r="BI29" s="302"/>
      <c r="BJ29" s="302"/>
      <c r="BK29" s="302"/>
      <c r="BL29" s="302"/>
      <c r="BM29" s="302"/>
      <c r="BN29" s="302"/>
      <c r="BO29" s="302"/>
      <c r="BP29" s="302"/>
      <c r="BQ29" s="302"/>
      <c r="BR29" s="302"/>
      <c r="BS29" s="302"/>
      <c r="BT29" s="302"/>
      <c r="BU29" s="302"/>
      <c r="BV29" s="302"/>
      <c r="BW29" s="302"/>
    </row>
    <row r="30" spans="1:82" s="231" customFormat="1" ht="15.75">
      <c r="A30" s="292" t="s">
        <v>4246</v>
      </c>
      <c r="B30" s="106">
        <v>3524</v>
      </c>
      <c r="C30" s="106">
        <v>33</v>
      </c>
      <c r="D30" s="106"/>
      <c r="E30" s="106"/>
      <c r="F30" s="106"/>
      <c r="G30" s="106"/>
      <c r="H30" s="106"/>
      <c r="I30" s="106"/>
      <c r="J30" s="106"/>
      <c r="K30" s="106">
        <v>23</v>
      </c>
      <c r="L30" s="106"/>
      <c r="M30" s="106"/>
      <c r="N30" s="106"/>
      <c r="O30" s="106"/>
      <c r="P30" s="106"/>
      <c r="Q30" s="106"/>
      <c r="R30" s="106"/>
      <c r="S30" s="106"/>
      <c r="T30" s="106"/>
      <c r="U30" s="106">
        <v>19</v>
      </c>
      <c r="V30" s="106">
        <v>18</v>
      </c>
      <c r="W30" s="106">
        <v>2865</v>
      </c>
      <c r="X30" s="106"/>
      <c r="Y30" s="106"/>
      <c r="Z30" s="106">
        <v>7</v>
      </c>
      <c r="AA30" s="106">
        <v>7</v>
      </c>
      <c r="AB30" s="106"/>
      <c r="AC30" s="106"/>
      <c r="AD30" s="106">
        <v>24</v>
      </c>
      <c r="AE30" s="106">
        <v>20</v>
      </c>
      <c r="AF30" s="106"/>
      <c r="AG30" s="106">
        <v>31</v>
      </c>
      <c r="AH30" s="106"/>
      <c r="AI30" s="106">
        <v>5</v>
      </c>
      <c r="AJ30" s="106"/>
      <c r="AK30" s="106">
        <v>21</v>
      </c>
      <c r="AL30" s="106">
        <v>23</v>
      </c>
      <c r="AM30" s="106"/>
      <c r="AN30" s="106"/>
      <c r="AO30" s="106"/>
      <c r="AP30" s="106"/>
      <c r="AQ30" s="106"/>
      <c r="AR30" s="106"/>
      <c r="AS30" s="106"/>
      <c r="AT30" s="106"/>
      <c r="AU30" s="106"/>
      <c r="AV30" s="106">
        <v>12</v>
      </c>
      <c r="AW30" s="106">
        <v>24</v>
      </c>
      <c r="AX30" s="106"/>
      <c r="AY30" s="106"/>
      <c r="AZ30" s="106"/>
      <c r="BA30" s="106"/>
      <c r="BB30" s="106"/>
      <c r="BC30" s="106">
        <v>1</v>
      </c>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row>
    <row r="31" spans="1:82" s="231" customFormat="1" ht="15.75">
      <c r="A31" s="292" t="s">
        <v>1697</v>
      </c>
      <c r="B31" s="106">
        <v>600</v>
      </c>
      <c r="C31" s="106">
        <v>30</v>
      </c>
      <c r="D31" s="106"/>
      <c r="E31" s="106"/>
      <c r="F31" s="106">
        <v>19</v>
      </c>
      <c r="G31" s="106"/>
      <c r="H31" s="106"/>
      <c r="I31" s="106"/>
      <c r="J31" s="106"/>
      <c r="K31" s="106">
        <v>15</v>
      </c>
      <c r="L31" s="106"/>
      <c r="M31" s="106"/>
      <c r="N31" s="106"/>
      <c r="O31" s="106"/>
      <c r="P31" s="106"/>
      <c r="Q31" s="106"/>
      <c r="R31" s="106"/>
      <c r="S31" s="106"/>
      <c r="T31" s="106"/>
      <c r="U31" s="106">
        <v>15</v>
      </c>
      <c r="V31" s="106">
        <v>10</v>
      </c>
      <c r="W31" s="106"/>
      <c r="X31" s="106"/>
      <c r="Y31" s="106"/>
      <c r="Z31" s="106"/>
      <c r="AA31" s="106"/>
      <c r="AB31" s="106"/>
      <c r="AC31" s="106"/>
      <c r="AD31" s="106">
        <v>20</v>
      </c>
      <c r="AE31" s="106">
        <v>11</v>
      </c>
      <c r="AF31" s="106"/>
      <c r="AG31" s="106">
        <v>20</v>
      </c>
      <c r="AH31" s="106"/>
      <c r="AI31" s="106">
        <v>7</v>
      </c>
      <c r="AJ31" s="106"/>
      <c r="AK31" s="106">
        <v>8</v>
      </c>
      <c r="AL31" s="106">
        <v>20</v>
      </c>
      <c r="AM31" s="106"/>
      <c r="AN31" s="106"/>
      <c r="AO31" s="106">
        <v>95</v>
      </c>
      <c r="AP31" s="106">
        <v>15</v>
      </c>
      <c r="AQ31" s="106"/>
      <c r="AR31" s="106"/>
      <c r="AS31" s="106">
        <v>20</v>
      </c>
      <c r="AT31" s="106">
        <v>20</v>
      </c>
      <c r="AU31" s="106"/>
      <c r="AV31" s="106"/>
      <c r="AW31" s="106"/>
      <c r="AX31" s="106"/>
      <c r="AY31" s="106"/>
      <c r="AZ31" s="106"/>
      <c r="BA31" s="106">
        <v>6</v>
      </c>
      <c r="BB31" s="106"/>
      <c r="BC31" s="106">
        <v>7</v>
      </c>
      <c r="BD31" s="106">
        <v>7</v>
      </c>
      <c r="BE31" s="106"/>
      <c r="BF31" s="106"/>
      <c r="BG31" s="106">
        <v>165</v>
      </c>
      <c r="BH31" s="106"/>
      <c r="BI31" s="106"/>
      <c r="BJ31" s="106"/>
      <c r="BK31" s="106"/>
      <c r="BL31" s="106">
        <v>20</v>
      </c>
      <c r="BM31" s="106"/>
      <c r="BN31" s="106"/>
      <c r="BO31" s="106">
        <v>15</v>
      </c>
      <c r="BP31" s="106"/>
      <c r="BQ31" s="106"/>
      <c r="BR31" s="106">
        <v>40</v>
      </c>
      <c r="BS31" s="106"/>
      <c r="BT31" s="106"/>
      <c r="BU31" s="106">
        <v>8</v>
      </c>
      <c r="BV31" s="106">
        <v>7</v>
      </c>
      <c r="BW31" s="106"/>
      <c r="BX31" s="106"/>
      <c r="BY31" s="106"/>
      <c r="BZ31" s="106"/>
      <c r="CA31" s="106"/>
      <c r="CB31" s="106"/>
      <c r="CC31" s="106"/>
      <c r="CD31" s="106"/>
    </row>
    <row r="32" spans="1:82" s="231" customFormat="1" ht="15.75">
      <c r="A32" s="229" t="s">
        <v>1709</v>
      </c>
      <c r="B32" s="232">
        <v>250</v>
      </c>
      <c r="C32" s="232">
        <v>25</v>
      </c>
      <c r="D32" s="232"/>
      <c r="E32" s="232"/>
      <c r="F32" s="232"/>
      <c r="G32" s="232"/>
      <c r="H32" s="232"/>
      <c r="I32" s="232"/>
      <c r="J32" s="232"/>
      <c r="K32" s="232">
        <v>7</v>
      </c>
      <c r="L32" s="232"/>
      <c r="M32" s="232"/>
      <c r="N32" s="232"/>
      <c r="O32" s="232"/>
      <c r="P32" s="232"/>
      <c r="Q32" s="232"/>
      <c r="R32" s="232"/>
      <c r="S32" s="232"/>
      <c r="T32" s="232"/>
      <c r="U32" s="232">
        <v>8</v>
      </c>
      <c r="V32" s="232">
        <v>23</v>
      </c>
      <c r="W32" s="232"/>
      <c r="X32" s="232"/>
      <c r="Y32" s="232"/>
      <c r="Z32" s="232"/>
      <c r="AA32" s="232"/>
      <c r="AB32" s="232"/>
      <c r="AC32" s="232"/>
      <c r="AD32" s="232"/>
      <c r="AE32" s="232">
        <v>20</v>
      </c>
      <c r="AF32" s="232"/>
      <c r="AG32" s="232"/>
      <c r="AH32" s="232"/>
      <c r="AI32" s="232">
        <v>8</v>
      </c>
      <c r="AJ32" s="232"/>
      <c r="AK32" s="232">
        <v>15</v>
      </c>
      <c r="AL32" s="232">
        <v>13</v>
      </c>
      <c r="AM32" s="232"/>
      <c r="AN32" s="232"/>
      <c r="AO32" s="232">
        <v>30</v>
      </c>
      <c r="AP32" s="232"/>
      <c r="AQ32" s="232"/>
      <c r="AR32" s="232"/>
      <c r="AS32" s="232"/>
      <c r="AT32" s="232"/>
      <c r="AU32" s="232"/>
      <c r="AV32" s="232"/>
      <c r="AW32" s="232"/>
      <c r="AX32" s="232"/>
      <c r="AY32" s="232"/>
      <c r="AZ32" s="232"/>
      <c r="BA32" s="232"/>
      <c r="BB32" s="232"/>
      <c r="BC32" s="232">
        <v>12</v>
      </c>
      <c r="BD32" s="232">
        <v>10</v>
      </c>
      <c r="BE32" s="232"/>
      <c r="BF32" s="232"/>
      <c r="BG32" s="232">
        <v>30</v>
      </c>
      <c r="BH32" s="232"/>
      <c r="BI32" s="232"/>
      <c r="BJ32" s="232">
        <v>8</v>
      </c>
      <c r="BK32" s="232"/>
      <c r="BL32" s="232"/>
      <c r="BM32" s="232">
        <v>3</v>
      </c>
      <c r="BN32" s="232"/>
      <c r="BO32" s="232"/>
      <c r="BP32" s="232"/>
      <c r="BQ32" s="232"/>
      <c r="BR32" s="232">
        <v>13</v>
      </c>
      <c r="BS32" s="232"/>
      <c r="BT32" s="232"/>
      <c r="BU32" s="232">
        <v>25</v>
      </c>
      <c r="BV32" s="232"/>
      <c r="BW32" s="232"/>
      <c r="BX32" s="232"/>
      <c r="BY32" s="232"/>
      <c r="BZ32" s="232"/>
      <c r="CA32" s="232"/>
      <c r="CB32" s="232"/>
      <c r="CC32" s="232"/>
      <c r="CD32" s="232"/>
    </row>
    <row r="33" spans="1:83" s="231" customFormat="1" ht="15.75">
      <c r="A33" s="309" t="s">
        <v>4247</v>
      </c>
      <c r="B33" s="302">
        <f>SUM(C33:BW33)</f>
        <v>2195</v>
      </c>
      <c r="C33" s="302">
        <v>260</v>
      </c>
      <c r="D33" s="302">
        <v>15</v>
      </c>
      <c r="E33" s="302"/>
      <c r="F33" s="302">
        <v>150</v>
      </c>
      <c r="G33" s="302">
        <v>16</v>
      </c>
      <c r="H33" s="302"/>
      <c r="I33" s="302">
        <v>15</v>
      </c>
      <c r="J33" s="302"/>
      <c r="K33" s="302">
        <v>31</v>
      </c>
      <c r="L33" s="302"/>
      <c r="M33" s="302"/>
      <c r="N33" s="302"/>
      <c r="O33" s="302"/>
      <c r="P33" s="302"/>
      <c r="Q33" s="302"/>
      <c r="R33" s="302"/>
      <c r="S33" s="302">
        <v>15</v>
      </c>
      <c r="T33" s="302"/>
      <c r="U33" s="302">
        <v>28</v>
      </c>
      <c r="V33" s="302">
        <v>33</v>
      </c>
      <c r="W33" s="302"/>
      <c r="X33" s="302"/>
      <c r="Y33" s="302"/>
      <c r="Z33" s="302">
        <v>12</v>
      </c>
      <c r="AA33" s="302"/>
      <c r="AB33" s="302"/>
      <c r="AC33" s="302"/>
      <c r="AD33" s="302"/>
      <c r="AE33" s="302">
        <v>34</v>
      </c>
      <c r="AF33" s="302"/>
      <c r="AG33" s="302"/>
      <c r="AH33" s="302">
        <v>12</v>
      </c>
      <c r="AI33" s="302">
        <v>28</v>
      </c>
      <c r="AJ33" s="302"/>
      <c r="AK33" s="302">
        <v>32</v>
      </c>
      <c r="AL33" s="302">
        <v>36</v>
      </c>
      <c r="AM33" s="302"/>
      <c r="AN33" s="302"/>
      <c r="AO33" s="302">
        <v>258</v>
      </c>
      <c r="AP33" s="302"/>
      <c r="AQ33" s="302">
        <v>15</v>
      </c>
      <c r="AR33" s="302"/>
      <c r="AS33" s="302"/>
      <c r="AT33" s="302"/>
      <c r="AU33" s="302"/>
      <c r="AV33" s="302"/>
      <c r="AW33" s="302"/>
      <c r="AX33" s="302"/>
      <c r="AY33" s="302"/>
      <c r="AZ33" s="302"/>
      <c r="BA33" s="302">
        <v>25</v>
      </c>
      <c r="BB33" s="302"/>
      <c r="BC33" s="302">
        <v>225</v>
      </c>
      <c r="BD33" s="302">
        <v>20</v>
      </c>
      <c r="BE33" s="302"/>
      <c r="BF33" s="302"/>
      <c r="BG33" s="302">
        <v>775</v>
      </c>
      <c r="BH33" s="302"/>
      <c r="BI33" s="302"/>
      <c r="BJ33" s="302">
        <v>38</v>
      </c>
      <c r="BK33" s="302"/>
      <c r="BL33" s="302"/>
      <c r="BM33" s="302">
        <v>15</v>
      </c>
      <c r="BN33" s="302"/>
      <c r="BO33" s="302">
        <v>12</v>
      </c>
      <c r="BP33" s="302"/>
      <c r="BQ33" s="302"/>
      <c r="BR33" s="302">
        <v>45</v>
      </c>
      <c r="BS33" s="302"/>
      <c r="BT33" s="302">
        <v>14</v>
      </c>
      <c r="BU33" s="302">
        <v>36</v>
      </c>
      <c r="BV33" s="302"/>
      <c r="BW33" s="302"/>
    </row>
    <row r="34" spans="1:83">
      <c r="A34" s="111" t="s">
        <v>2010</v>
      </c>
      <c r="B34" s="97"/>
      <c r="C34" s="97"/>
      <c r="D34" s="97"/>
      <c r="E34" s="97">
        <v>49</v>
      </c>
      <c r="F34" s="97"/>
      <c r="G34" s="97"/>
      <c r="H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v>49</v>
      </c>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row>
    <row r="35" spans="1:83" s="232" customFormat="1" ht="15.75">
      <c r="A35" s="229" t="s">
        <v>4248</v>
      </c>
      <c r="B35" s="232">
        <f>C35+AO35+BB35+BG35</f>
        <v>1520</v>
      </c>
      <c r="C35" s="232">
        <v>100</v>
      </c>
      <c r="AO35" s="232">
        <v>300</v>
      </c>
      <c r="BB35" s="232">
        <v>300</v>
      </c>
      <c r="BG35" s="232">
        <v>820</v>
      </c>
    </row>
    <row r="36" spans="1:83" s="293" customFormat="1" ht="31.5">
      <c r="A36" s="310" t="s">
        <v>2268</v>
      </c>
      <c r="B36" s="311"/>
      <c r="C36" s="311"/>
      <c r="D36" s="311"/>
      <c r="E36" s="311"/>
      <c r="F36" s="311"/>
      <c r="G36" s="311"/>
      <c r="H36" s="311"/>
      <c r="I36" s="311"/>
      <c r="J36" s="311"/>
      <c r="K36" s="311"/>
      <c r="L36" s="311"/>
      <c r="M36" s="311"/>
      <c r="N36" s="311"/>
      <c r="O36" s="311"/>
      <c r="P36" s="311"/>
      <c r="Q36" s="311"/>
      <c r="R36" s="311"/>
      <c r="S36" s="311"/>
      <c r="T36" s="311"/>
      <c r="U36" s="311"/>
      <c r="V36" s="311"/>
      <c r="W36" s="311"/>
      <c r="X36" s="311"/>
      <c r="Y36" s="311"/>
      <c r="Z36" s="311"/>
      <c r="AA36" s="311"/>
      <c r="AB36" s="311"/>
      <c r="AC36" s="311"/>
      <c r="AD36" s="311"/>
      <c r="AE36" s="311"/>
      <c r="AF36" s="311"/>
      <c r="AG36" s="311"/>
      <c r="AH36" s="311"/>
      <c r="AI36" s="311"/>
      <c r="AJ36" s="311"/>
      <c r="AK36" s="311"/>
      <c r="AL36" s="311"/>
      <c r="AM36" s="311"/>
      <c r="AN36" s="311"/>
      <c r="AO36" s="311"/>
      <c r="AP36" s="311"/>
      <c r="AQ36" s="311"/>
      <c r="AR36" s="311"/>
      <c r="AS36" s="311"/>
      <c r="AT36" s="311"/>
      <c r="AU36" s="311"/>
      <c r="AV36" s="311"/>
      <c r="AW36" s="311"/>
      <c r="AX36" s="311"/>
      <c r="AY36" s="311"/>
      <c r="AZ36" s="311"/>
      <c r="BA36" s="311"/>
      <c r="BB36" s="312">
        <v>55</v>
      </c>
      <c r="BC36" s="312">
        <v>147</v>
      </c>
      <c r="BD36" s="312">
        <v>93</v>
      </c>
      <c r="BE36" s="312">
        <v>0</v>
      </c>
      <c r="BF36" s="311"/>
      <c r="BG36" s="311"/>
      <c r="BH36" s="311"/>
      <c r="BI36" s="311"/>
      <c r="BJ36" s="311"/>
      <c r="BK36" s="311"/>
      <c r="BL36" s="311"/>
      <c r="BM36" s="311"/>
      <c r="BN36" s="311"/>
      <c r="BO36" s="311"/>
      <c r="BP36" s="311"/>
      <c r="BQ36" s="311"/>
      <c r="BR36" s="311"/>
      <c r="BS36" s="311"/>
      <c r="BT36" s="311"/>
      <c r="BU36" s="311"/>
      <c r="BV36" s="311"/>
      <c r="BW36" s="311"/>
    </row>
    <row r="37" spans="1:83">
      <c r="A37" s="111" t="s">
        <v>2273</v>
      </c>
      <c r="B37" s="97">
        <v>12</v>
      </c>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313">
        <v>12</v>
      </c>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row>
    <row r="38" spans="1:83">
      <c r="A38" s="111" t="s">
        <v>2281</v>
      </c>
      <c r="B38" s="97">
        <v>14</v>
      </c>
      <c r="C38" s="97"/>
      <c r="D38" s="97"/>
      <c r="E38" s="97"/>
      <c r="F38" s="97"/>
      <c r="G38" s="97"/>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v>2</v>
      </c>
      <c r="BB38" s="97">
        <v>4</v>
      </c>
      <c r="BC38" s="97">
        <v>3</v>
      </c>
      <c r="BD38" s="97">
        <v>3</v>
      </c>
      <c r="BE38" s="97">
        <v>2</v>
      </c>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row>
    <row r="39" spans="1:83" s="317" customFormat="1" ht="15.75">
      <c r="A39" s="314" t="s">
        <v>4249</v>
      </c>
      <c r="B39" s="315"/>
      <c r="C39" s="315">
        <v>39</v>
      </c>
      <c r="D39" s="315">
        <v>6</v>
      </c>
      <c r="E39" s="315"/>
      <c r="F39" s="315"/>
      <c r="G39" s="315">
        <v>29</v>
      </c>
      <c r="H39" s="315">
        <v>6</v>
      </c>
      <c r="I39" s="315">
        <v>3</v>
      </c>
      <c r="J39" s="315"/>
      <c r="K39" s="315">
        <v>10</v>
      </c>
      <c r="L39" s="315">
        <v>2</v>
      </c>
      <c r="M39" s="315">
        <v>6</v>
      </c>
      <c r="N39" s="315"/>
      <c r="O39" s="315">
        <v>9</v>
      </c>
      <c r="P39" s="315">
        <v>15</v>
      </c>
      <c r="Q39" s="315">
        <v>4</v>
      </c>
      <c r="R39" s="315">
        <v>15</v>
      </c>
      <c r="S39" s="315">
        <v>8</v>
      </c>
      <c r="T39" s="315">
        <v>2</v>
      </c>
      <c r="U39" s="315">
        <v>3</v>
      </c>
      <c r="V39" s="315">
        <v>10</v>
      </c>
      <c r="W39" s="315">
        <v>320</v>
      </c>
      <c r="X39" s="315"/>
      <c r="Y39" s="315"/>
      <c r="Z39" s="315">
        <v>9</v>
      </c>
      <c r="AA39" s="315"/>
      <c r="AB39" s="315">
        <v>4</v>
      </c>
      <c r="AC39" s="315">
        <v>17</v>
      </c>
      <c r="AD39" s="315">
        <v>67</v>
      </c>
      <c r="AE39" s="315">
        <v>84</v>
      </c>
      <c r="AF39" s="315">
        <v>2</v>
      </c>
      <c r="AG39" s="315">
        <v>2</v>
      </c>
      <c r="AH39" s="315">
        <v>2</v>
      </c>
      <c r="AI39" s="315">
        <v>16</v>
      </c>
      <c r="AJ39" s="315">
        <v>2</v>
      </c>
      <c r="AK39" s="315">
        <v>71</v>
      </c>
      <c r="AL39" s="315">
        <v>33</v>
      </c>
      <c r="AM39" s="315"/>
      <c r="AN39" s="315"/>
      <c r="AO39" s="315">
        <v>37</v>
      </c>
      <c r="AP39" s="315">
        <v>5</v>
      </c>
      <c r="AQ39" s="315">
        <v>6</v>
      </c>
      <c r="AR39" s="315"/>
      <c r="AS39" s="315"/>
      <c r="AT39" s="315">
        <v>5</v>
      </c>
      <c r="AU39" s="315"/>
      <c r="AV39" s="315">
        <v>9</v>
      </c>
      <c r="AW39" s="315">
        <v>102</v>
      </c>
      <c r="AX39" s="315">
        <v>5</v>
      </c>
      <c r="AY39" s="315">
        <v>7</v>
      </c>
      <c r="AZ39" s="315"/>
      <c r="BA39" s="315">
        <v>2</v>
      </c>
      <c r="BB39" s="315"/>
      <c r="BC39" s="315">
        <v>15</v>
      </c>
      <c r="BD39" s="315">
        <v>4</v>
      </c>
      <c r="BE39" s="315"/>
      <c r="BF39" s="315">
        <v>2</v>
      </c>
      <c r="BG39" s="315">
        <v>80</v>
      </c>
      <c r="BH39" s="315"/>
      <c r="BI39" s="315"/>
      <c r="BJ39" s="315">
        <v>33</v>
      </c>
      <c r="BK39" s="315"/>
      <c r="BL39" s="315">
        <v>60</v>
      </c>
      <c r="BM39" s="315">
        <v>21</v>
      </c>
      <c r="BN39" s="315"/>
      <c r="BO39" s="315">
        <v>60</v>
      </c>
      <c r="BP39" s="315">
        <v>40</v>
      </c>
      <c r="BQ39" s="315"/>
      <c r="BR39" s="315">
        <v>20</v>
      </c>
      <c r="BS39" s="315"/>
      <c r="BT39" s="315">
        <v>1</v>
      </c>
      <c r="BU39" s="315">
        <v>14</v>
      </c>
      <c r="BV39" s="315">
        <v>17</v>
      </c>
      <c r="BW39" s="315"/>
      <c r="BX39" s="315"/>
      <c r="BY39" s="315"/>
      <c r="BZ39" s="315"/>
      <c r="CA39" s="315"/>
      <c r="CB39" s="315"/>
      <c r="CC39" s="315"/>
      <c r="CD39" s="315"/>
      <c r="CE39" s="316"/>
    </row>
    <row r="40" spans="1:83">
      <c r="A40" s="111" t="s">
        <v>4250</v>
      </c>
      <c r="B40" s="97">
        <v>26</v>
      </c>
      <c r="C40" s="97"/>
      <c r="D40" s="97"/>
      <c r="E40" s="97"/>
      <c r="F40" s="97"/>
      <c r="G40" s="97"/>
      <c r="H40" s="97"/>
      <c r="I40" s="97"/>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v>26</v>
      </c>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row>
    <row r="41" spans="1:83" s="293" customFormat="1" ht="15.75">
      <c r="A41" s="229" t="s">
        <v>4251</v>
      </c>
      <c r="B41" s="232">
        <f>C41+K41+U41+AD41+AG41+AI41+AK41+AL41+AO41+BB41+BG41+BJ41+BO41+BR41+BU41</f>
        <v>530</v>
      </c>
      <c r="C41" s="232">
        <v>13</v>
      </c>
      <c r="D41" s="232">
        <v>0</v>
      </c>
      <c r="E41" s="232">
        <v>0</v>
      </c>
      <c r="F41" s="232">
        <v>0</v>
      </c>
      <c r="G41" s="232">
        <v>0</v>
      </c>
      <c r="H41" s="232">
        <v>0</v>
      </c>
      <c r="I41" s="232">
        <v>0</v>
      </c>
      <c r="J41" s="232">
        <v>0</v>
      </c>
      <c r="K41" s="232">
        <v>12</v>
      </c>
      <c r="L41" s="232">
        <v>0</v>
      </c>
      <c r="M41" s="232">
        <v>0</v>
      </c>
      <c r="N41" s="232">
        <v>0</v>
      </c>
      <c r="O41" s="232">
        <v>0</v>
      </c>
      <c r="P41" s="232">
        <v>0</v>
      </c>
      <c r="Q41" s="232">
        <v>0</v>
      </c>
      <c r="R41" s="232">
        <v>0</v>
      </c>
      <c r="S41" s="232">
        <v>0</v>
      </c>
      <c r="T41" s="232">
        <v>0</v>
      </c>
      <c r="U41" s="232">
        <v>12</v>
      </c>
      <c r="V41" s="232">
        <v>0</v>
      </c>
      <c r="W41" s="232">
        <v>0</v>
      </c>
      <c r="X41" s="232">
        <v>0</v>
      </c>
      <c r="Y41" s="232">
        <v>0</v>
      </c>
      <c r="Z41" s="232">
        <v>0</v>
      </c>
      <c r="AA41" s="232">
        <v>0</v>
      </c>
      <c r="AB41" s="232">
        <v>0</v>
      </c>
      <c r="AC41" s="232">
        <v>0</v>
      </c>
      <c r="AD41" s="232">
        <v>142</v>
      </c>
      <c r="AE41" s="232">
        <v>18</v>
      </c>
      <c r="AF41" s="232">
        <v>0</v>
      </c>
      <c r="AG41" s="232">
        <v>20</v>
      </c>
      <c r="AH41" s="232">
        <v>0</v>
      </c>
      <c r="AI41" s="232">
        <v>15</v>
      </c>
      <c r="AJ41" s="232">
        <v>0</v>
      </c>
      <c r="AK41" s="232">
        <v>11</v>
      </c>
      <c r="AL41" s="232">
        <v>11</v>
      </c>
      <c r="AM41" s="232">
        <v>0</v>
      </c>
      <c r="AN41" s="232">
        <v>0</v>
      </c>
      <c r="AO41" s="232">
        <v>62</v>
      </c>
      <c r="AP41" s="232">
        <v>0</v>
      </c>
      <c r="AQ41" s="232">
        <v>0</v>
      </c>
      <c r="AR41" s="232">
        <v>0</v>
      </c>
      <c r="AS41" s="232">
        <v>0</v>
      </c>
      <c r="AT41" s="232">
        <v>0</v>
      </c>
      <c r="AU41" s="232">
        <v>0</v>
      </c>
      <c r="AV41" s="232">
        <v>0</v>
      </c>
      <c r="AW41" s="232">
        <v>0</v>
      </c>
      <c r="AX41" s="232">
        <v>0</v>
      </c>
      <c r="AY41" s="232">
        <v>0</v>
      </c>
      <c r="AZ41" s="232">
        <v>0</v>
      </c>
      <c r="BA41" s="232">
        <v>0</v>
      </c>
      <c r="BB41" s="232">
        <v>14</v>
      </c>
      <c r="BC41" s="232">
        <v>0</v>
      </c>
      <c r="BD41" s="232">
        <v>0</v>
      </c>
      <c r="BE41" s="232">
        <v>0</v>
      </c>
      <c r="BF41" s="232">
        <v>0</v>
      </c>
      <c r="BG41" s="232">
        <v>181</v>
      </c>
      <c r="BH41" s="232">
        <v>0</v>
      </c>
      <c r="BI41" s="232">
        <v>0</v>
      </c>
      <c r="BJ41" s="232">
        <v>14</v>
      </c>
      <c r="BK41" s="232">
        <v>0</v>
      </c>
      <c r="BL41" s="232">
        <v>0</v>
      </c>
      <c r="BM41" s="232">
        <v>0</v>
      </c>
      <c r="BN41" s="232">
        <v>0</v>
      </c>
      <c r="BO41" s="232">
        <v>2</v>
      </c>
      <c r="BP41" s="232">
        <v>0</v>
      </c>
      <c r="BQ41" s="232">
        <v>0</v>
      </c>
      <c r="BR41" s="232">
        <v>19</v>
      </c>
      <c r="BS41" s="232">
        <v>0</v>
      </c>
      <c r="BT41" s="232">
        <v>0</v>
      </c>
      <c r="BU41" s="232">
        <v>2</v>
      </c>
      <c r="BV41" s="232">
        <v>0</v>
      </c>
      <c r="BW41" s="232">
        <v>0</v>
      </c>
    </row>
    <row r="42" spans="1:83" s="321" customFormat="1" ht="15">
      <c r="A42" s="318" t="s">
        <v>2362</v>
      </c>
      <c r="B42" s="319">
        <f>C42+F42+K42+Q42+R42+S42+T42+U42+AE42+AK42+AL42+AO42+AS42+AT42+BC42+BD42+BG42+BJ42+BQ42+BR42</f>
        <v>451</v>
      </c>
      <c r="C42" s="320">
        <v>30</v>
      </c>
      <c r="D42" s="320"/>
      <c r="E42" s="320"/>
      <c r="F42" s="320">
        <v>36</v>
      </c>
      <c r="G42" s="320"/>
      <c r="H42" s="320"/>
      <c r="I42" s="320"/>
      <c r="J42" s="320"/>
      <c r="K42" s="320">
        <v>16</v>
      </c>
      <c r="L42" s="320"/>
      <c r="M42" s="320"/>
      <c r="N42" s="320"/>
      <c r="O42" s="320"/>
      <c r="P42" s="320"/>
      <c r="Q42" s="320">
        <v>3</v>
      </c>
      <c r="R42" s="320">
        <v>12</v>
      </c>
      <c r="S42" s="320">
        <v>8</v>
      </c>
      <c r="T42" s="320">
        <v>4</v>
      </c>
      <c r="U42" s="320">
        <v>6</v>
      </c>
      <c r="V42" s="320"/>
      <c r="W42" s="320"/>
      <c r="X42" s="320"/>
      <c r="Y42" s="320"/>
      <c r="Z42" s="320"/>
      <c r="AA42" s="320"/>
      <c r="AB42" s="320"/>
      <c r="AC42" s="320"/>
      <c r="AD42" s="320"/>
      <c r="AE42" s="320">
        <v>10</v>
      </c>
      <c r="AF42" s="320"/>
      <c r="AG42" s="320"/>
      <c r="AH42" s="320"/>
      <c r="AI42" s="320"/>
      <c r="AJ42" s="320"/>
      <c r="AK42" s="320">
        <v>24</v>
      </c>
      <c r="AL42" s="320">
        <v>19</v>
      </c>
      <c r="AM42" s="320"/>
      <c r="AN42" s="320"/>
      <c r="AO42" s="320">
        <v>82</v>
      </c>
      <c r="AP42" s="320"/>
      <c r="AQ42" s="320"/>
      <c r="AR42" s="320"/>
      <c r="AS42" s="320">
        <v>23</v>
      </c>
      <c r="AT42" s="320">
        <v>14</v>
      </c>
      <c r="AU42" s="320"/>
      <c r="AV42" s="320"/>
      <c r="AW42" s="320"/>
      <c r="AX42" s="320"/>
      <c r="AY42" s="320"/>
      <c r="AZ42" s="320"/>
      <c r="BA42" s="320"/>
      <c r="BB42" s="320"/>
      <c r="BC42" s="320">
        <v>44</v>
      </c>
      <c r="BD42" s="320">
        <v>5</v>
      </c>
      <c r="BE42" s="320"/>
      <c r="BF42" s="320"/>
      <c r="BG42" s="320">
        <v>78</v>
      </c>
      <c r="BH42" s="320"/>
      <c r="BI42" s="320"/>
      <c r="BJ42" s="320">
        <v>7</v>
      </c>
      <c r="BK42" s="320"/>
      <c r="BL42" s="320"/>
      <c r="BM42" s="320"/>
      <c r="BN42" s="320"/>
      <c r="BO42" s="320"/>
      <c r="BP42" s="320"/>
      <c r="BQ42" s="320">
        <v>14</v>
      </c>
      <c r="BR42" s="320">
        <v>16</v>
      </c>
      <c r="BS42" s="320"/>
      <c r="BT42" s="320"/>
      <c r="BU42" s="320"/>
      <c r="BV42" s="320"/>
      <c r="BW42" s="320"/>
    </row>
    <row r="43" spans="1:83" s="231" customFormat="1" ht="31.5">
      <c r="A43" s="292" t="s">
        <v>4252</v>
      </c>
      <c r="B43" s="106">
        <v>523</v>
      </c>
      <c r="C43" s="106">
        <v>17</v>
      </c>
      <c r="D43" s="106"/>
      <c r="E43" s="106"/>
      <c r="F43" s="106"/>
      <c r="G43" s="106"/>
      <c r="H43" s="106"/>
      <c r="I43" s="106"/>
      <c r="J43" s="106"/>
      <c r="K43" s="106">
        <v>48</v>
      </c>
      <c r="L43" s="106"/>
      <c r="M43" s="106"/>
      <c r="N43" s="106"/>
      <c r="O43" s="106"/>
      <c r="P43" s="106"/>
      <c r="Q43" s="106"/>
      <c r="R43" s="106"/>
      <c r="S43" s="106"/>
      <c r="T43" s="106"/>
      <c r="U43" s="106"/>
      <c r="V43" s="106">
        <v>10</v>
      </c>
      <c r="W43" s="106"/>
      <c r="X43" s="106"/>
      <c r="Y43" s="106"/>
      <c r="Z43" s="106"/>
      <c r="AA43" s="106"/>
      <c r="AB43" s="106"/>
      <c r="AC43" s="106"/>
      <c r="AD43" s="106"/>
      <c r="AE43" s="106">
        <v>35</v>
      </c>
      <c r="AF43" s="106"/>
      <c r="AG43" s="106"/>
      <c r="AH43" s="106"/>
      <c r="AI43" s="106">
        <v>35</v>
      </c>
      <c r="AJ43" s="106"/>
      <c r="AK43" s="106">
        <v>56</v>
      </c>
      <c r="AL43" s="106">
        <v>56</v>
      </c>
      <c r="AM43" s="106"/>
      <c r="AN43" s="106"/>
      <c r="AO43" s="106">
        <v>45</v>
      </c>
      <c r="AP43" s="106"/>
      <c r="AQ43" s="106"/>
      <c r="AR43" s="106"/>
      <c r="AS43" s="106"/>
      <c r="AT43" s="106"/>
      <c r="AU43" s="106"/>
      <c r="AV43" s="106"/>
      <c r="AW43" s="106"/>
      <c r="AX43" s="106"/>
      <c r="AY43" s="106"/>
      <c r="AZ43" s="106"/>
      <c r="BA43" s="106">
        <v>12</v>
      </c>
      <c r="BB43" s="106"/>
      <c r="BC43" s="106">
        <v>42</v>
      </c>
      <c r="BD43" s="106"/>
      <c r="BE43" s="106"/>
      <c r="BF43" s="106"/>
      <c r="BG43" s="106">
        <v>90</v>
      </c>
      <c r="BH43" s="106"/>
      <c r="BI43" s="106"/>
      <c r="BJ43" s="106"/>
      <c r="BK43" s="106"/>
      <c r="BL43" s="106"/>
      <c r="BM43" s="106"/>
      <c r="BN43" s="106"/>
      <c r="BO43" s="106"/>
      <c r="BP43" s="106"/>
      <c r="BQ43" s="106"/>
      <c r="BR43" s="106">
        <v>60</v>
      </c>
      <c r="BS43" s="106"/>
      <c r="BT43" s="106"/>
      <c r="BU43" s="106">
        <v>15</v>
      </c>
      <c r="BV43" s="106"/>
      <c r="BW43" s="106"/>
      <c r="BX43" s="106"/>
      <c r="BY43" s="106"/>
      <c r="BZ43" s="106"/>
      <c r="CA43" s="106"/>
      <c r="CB43" s="106"/>
      <c r="CC43" s="106"/>
      <c r="CD43" s="106"/>
    </row>
    <row r="44" spans="1:83" s="231" customFormat="1" ht="15.75">
      <c r="A44" s="292" t="s">
        <v>4253</v>
      </c>
      <c r="B44" s="106">
        <v>65</v>
      </c>
      <c r="C44" s="106"/>
      <c r="D44" s="106"/>
      <c r="E44" s="106"/>
      <c r="F44" s="106"/>
      <c r="G44" s="106"/>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v>15</v>
      </c>
      <c r="AP44" s="106"/>
      <c r="AQ44" s="106"/>
      <c r="AR44" s="106"/>
      <c r="AS44" s="106"/>
      <c r="AT44" s="106"/>
      <c r="AU44" s="106"/>
      <c r="AV44" s="106"/>
      <c r="AW44" s="106"/>
      <c r="AX44" s="106"/>
      <c r="AY44" s="106"/>
      <c r="AZ44" s="106"/>
      <c r="BA44" s="106"/>
      <c r="BB44" s="106"/>
      <c r="BC44" s="106">
        <v>20</v>
      </c>
      <c r="BD44" s="106"/>
      <c r="BE44" s="106"/>
      <c r="BF44" s="106"/>
      <c r="BG44" s="106">
        <v>30</v>
      </c>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row>
    <row r="45" spans="1:83" s="231" customFormat="1" ht="15.75">
      <c r="A45" s="292" t="s">
        <v>4254</v>
      </c>
      <c r="B45" s="106">
        <v>30</v>
      </c>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v>15</v>
      </c>
      <c r="AP45" s="106"/>
      <c r="AQ45" s="106"/>
      <c r="AR45" s="106"/>
      <c r="AS45" s="106"/>
      <c r="AT45" s="106"/>
      <c r="AU45" s="106"/>
      <c r="AV45" s="106"/>
      <c r="AW45" s="106"/>
      <c r="AX45" s="106"/>
      <c r="AY45" s="106"/>
      <c r="AZ45" s="106"/>
      <c r="BA45" s="106"/>
      <c r="BB45" s="106"/>
      <c r="BC45" s="106"/>
      <c r="BD45" s="106"/>
      <c r="BE45" s="106"/>
      <c r="BF45" s="106"/>
      <c r="BG45" s="106">
        <v>15</v>
      </c>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row>
    <row r="46" spans="1:83" s="231" customFormat="1" ht="15.75">
      <c r="A46" s="292" t="s">
        <v>4255</v>
      </c>
      <c r="B46" s="106">
        <v>30</v>
      </c>
      <c r="C46" s="106"/>
      <c r="D46" s="106"/>
      <c r="E46" s="106"/>
      <c r="F46" s="106"/>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v>15</v>
      </c>
      <c r="AP46" s="106"/>
      <c r="AQ46" s="106"/>
      <c r="AR46" s="106"/>
      <c r="AS46" s="106"/>
      <c r="AT46" s="106"/>
      <c r="AU46" s="106"/>
      <c r="AV46" s="106"/>
      <c r="AW46" s="106"/>
      <c r="AX46" s="106"/>
      <c r="AY46" s="106"/>
      <c r="AZ46" s="106"/>
      <c r="BA46" s="106"/>
      <c r="BB46" s="106"/>
      <c r="BC46" s="106"/>
      <c r="BD46" s="106"/>
      <c r="BE46" s="106"/>
      <c r="BF46" s="106"/>
      <c r="BG46" s="106">
        <v>15</v>
      </c>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row>
    <row r="47" spans="1:83" s="231" customFormat="1" ht="15.75">
      <c r="A47" s="292" t="s">
        <v>4256</v>
      </c>
      <c r="B47" s="106">
        <v>15</v>
      </c>
      <c r="C47" s="106"/>
      <c r="D47" s="106"/>
      <c r="E47" s="106"/>
      <c r="F47" s="106">
        <v>15</v>
      </c>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row>
    <row r="48" spans="1:83">
      <c r="A48" s="111" t="s">
        <v>4257</v>
      </c>
      <c r="B48" s="306">
        <v>18</v>
      </c>
      <c r="C48" s="97"/>
      <c r="D48" s="97"/>
      <c r="E48" s="97"/>
      <c r="F48" s="97"/>
      <c r="G48" s="97"/>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7"/>
      <c r="AV48" s="97"/>
      <c r="AW48" s="97"/>
      <c r="AX48" s="97"/>
      <c r="AY48" s="97"/>
      <c r="AZ48" s="97"/>
      <c r="BA48" s="97"/>
      <c r="BB48" s="97">
        <v>6</v>
      </c>
      <c r="BC48" s="97">
        <v>6</v>
      </c>
      <c r="BD48" s="97">
        <v>6</v>
      </c>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row>
    <row r="49" spans="1:86" s="34" customFormat="1" ht="12.75">
      <c r="A49" s="114" t="s">
        <v>4258</v>
      </c>
      <c r="B49" s="114">
        <v>460</v>
      </c>
      <c r="C49" s="114"/>
      <c r="D49" s="114"/>
      <c r="E49" s="114"/>
      <c r="F49" s="114"/>
      <c r="G49" s="114"/>
      <c r="H49" s="114"/>
      <c r="I49" s="114"/>
      <c r="J49" s="114"/>
      <c r="K49" s="114"/>
      <c r="L49" s="114"/>
      <c r="M49" s="114"/>
      <c r="N49" s="114"/>
      <c r="O49" s="114"/>
      <c r="P49" s="114"/>
      <c r="Q49" s="114"/>
      <c r="R49" s="114"/>
      <c r="S49" s="114"/>
      <c r="T49" s="114"/>
      <c r="U49" s="322"/>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v>120</v>
      </c>
      <c r="BB49" s="114">
        <v>165</v>
      </c>
      <c r="BC49" s="114"/>
      <c r="BD49" s="114">
        <v>70</v>
      </c>
      <c r="BE49" s="114">
        <v>105</v>
      </c>
      <c r="BF49" s="114"/>
      <c r="BG49" s="114"/>
      <c r="BH49" s="114"/>
      <c r="BI49" s="114"/>
      <c r="BJ49" s="114"/>
      <c r="BK49" s="323"/>
      <c r="BL49" s="114"/>
      <c r="BM49" s="114"/>
      <c r="BN49" s="114"/>
      <c r="BO49" s="114"/>
      <c r="BP49" s="114"/>
      <c r="BQ49" s="114"/>
      <c r="BR49" s="114"/>
      <c r="BS49" s="114"/>
      <c r="BT49" s="114"/>
      <c r="BU49" s="114"/>
      <c r="BV49" s="114"/>
      <c r="BW49" s="114"/>
      <c r="BX49" s="114"/>
      <c r="BY49" s="114"/>
      <c r="BZ49" s="114"/>
      <c r="CA49" s="114"/>
      <c r="CB49" s="114"/>
      <c r="CC49" s="114"/>
      <c r="CD49" s="114"/>
      <c r="CE49" s="114"/>
      <c r="CF49" s="114"/>
      <c r="CG49" s="114"/>
      <c r="CH49" s="114"/>
    </row>
    <row r="50" spans="1:86" s="325" customFormat="1" ht="15.75">
      <c r="A50" s="324" t="s">
        <v>2641</v>
      </c>
      <c r="B50" s="313">
        <f>SUM(C50:CA50)</f>
        <v>2651</v>
      </c>
      <c r="C50" s="313">
        <v>250</v>
      </c>
      <c r="D50" s="313">
        <v>8</v>
      </c>
      <c r="E50" s="313"/>
      <c r="F50" s="313">
        <v>27</v>
      </c>
      <c r="G50" s="313"/>
      <c r="H50" s="313"/>
      <c r="I50" s="313">
        <v>6</v>
      </c>
      <c r="J50" s="313"/>
      <c r="K50" s="313">
        <v>40</v>
      </c>
      <c r="L50" s="313">
        <v>2</v>
      </c>
      <c r="M50" s="313"/>
      <c r="N50" s="313"/>
      <c r="O50" s="313"/>
      <c r="P50" s="313"/>
      <c r="Q50" s="313">
        <v>8</v>
      </c>
      <c r="R50" s="313"/>
      <c r="S50" s="313">
        <v>30</v>
      </c>
      <c r="T50" s="313">
        <v>52</v>
      </c>
      <c r="U50" s="313">
        <v>5</v>
      </c>
      <c r="V50" s="313">
        <v>32</v>
      </c>
      <c r="W50" s="313">
        <v>8</v>
      </c>
      <c r="X50" s="313"/>
      <c r="Y50" s="313"/>
      <c r="Z50" s="313"/>
      <c r="AA50" s="313"/>
      <c r="AB50" s="313"/>
      <c r="AC50" s="313"/>
      <c r="AD50" s="313"/>
      <c r="AE50" s="313"/>
      <c r="AF50" s="313">
        <v>149</v>
      </c>
      <c r="AG50" s="313"/>
      <c r="AH50" s="313"/>
      <c r="AI50" s="313"/>
      <c r="AJ50" s="313">
        <v>47</v>
      </c>
      <c r="AK50" s="313"/>
      <c r="AL50" s="313">
        <v>129</v>
      </c>
      <c r="AM50" s="313">
        <v>215</v>
      </c>
      <c r="AN50" s="313"/>
      <c r="AO50" s="313"/>
      <c r="AP50" s="313">
        <v>2</v>
      </c>
      <c r="AQ50" s="313">
        <v>410</v>
      </c>
      <c r="AR50" s="313"/>
      <c r="AS50" s="313"/>
      <c r="AT50" s="313"/>
      <c r="AU50" s="313"/>
      <c r="AV50" s="313"/>
      <c r="AW50" s="313"/>
      <c r="AX50" s="313"/>
      <c r="AY50" s="313"/>
      <c r="AZ50" s="313"/>
      <c r="BA50" s="313">
        <v>42</v>
      </c>
      <c r="BB50" s="313"/>
      <c r="BC50" s="313">
        <v>46</v>
      </c>
      <c r="BD50" s="313">
        <v>20</v>
      </c>
      <c r="BE50" s="313">
        <v>20</v>
      </c>
      <c r="BF50" s="313">
        <v>24</v>
      </c>
      <c r="BG50" s="313"/>
      <c r="BH50" s="313"/>
      <c r="BI50" s="313">
        <v>155</v>
      </c>
      <c r="BJ50" s="313">
        <v>640</v>
      </c>
      <c r="BK50" s="313"/>
      <c r="BL50" s="313"/>
      <c r="BM50" s="313">
        <v>70</v>
      </c>
      <c r="BN50" s="313"/>
      <c r="BO50" s="313"/>
      <c r="BP50" s="313">
        <v>41</v>
      </c>
      <c r="BQ50" s="313"/>
      <c r="BR50" s="313"/>
      <c r="BS50" s="313"/>
      <c r="BT50" s="313"/>
      <c r="BU50" s="313">
        <v>107</v>
      </c>
      <c r="BV50" s="313"/>
      <c r="BW50" s="313"/>
      <c r="BX50" s="313">
        <v>52</v>
      </c>
      <c r="BY50" s="313"/>
      <c r="BZ50" s="313"/>
      <c r="CA50" s="313">
        <v>14</v>
      </c>
    </row>
    <row r="51" spans="1:86" s="231" customFormat="1" ht="31.5">
      <c r="A51" s="309" t="s">
        <v>2916</v>
      </c>
      <c r="B51" s="302">
        <v>335</v>
      </c>
      <c r="C51" s="302" t="s">
        <v>2949</v>
      </c>
      <c r="D51" s="302" t="s">
        <v>2949</v>
      </c>
      <c r="E51" s="302" t="s">
        <v>2949</v>
      </c>
      <c r="F51" s="302" t="s">
        <v>2949</v>
      </c>
      <c r="G51" s="302" t="s">
        <v>2949</v>
      </c>
      <c r="H51" s="302" t="s">
        <v>2949</v>
      </c>
      <c r="I51" s="302" t="s">
        <v>2949</v>
      </c>
      <c r="J51" s="302" t="s">
        <v>2949</v>
      </c>
      <c r="K51" s="302" t="s">
        <v>2949</v>
      </c>
      <c r="L51" s="302" t="s">
        <v>2949</v>
      </c>
      <c r="M51" s="302" t="s">
        <v>2949</v>
      </c>
      <c r="N51" s="302" t="s">
        <v>2949</v>
      </c>
      <c r="O51" s="302" t="s">
        <v>2949</v>
      </c>
      <c r="P51" s="302" t="s">
        <v>2949</v>
      </c>
      <c r="Q51" s="302" t="s">
        <v>2949</v>
      </c>
      <c r="R51" s="302" t="s">
        <v>2949</v>
      </c>
      <c r="S51" s="302" t="s">
        <v>2949</v>
      </c>
      <c r="T51" s="302" t="s">
        <v>2949</v>
      </c>
      <c r="U51" s="302" t="s">
        <v>2949</v>
      </c>
      <c r="V51" s="302" t="s">
        <v>2949</v>
      </c>
      <c r="W51" s="302" t="s">
        <v>2949</v>
      </c>
      <c r="X51" s="302" t="s">
        <v>2949</v>
      </c>
      <c r="Y51" s="302" t="s">
        <v>2949</v>
      </c>
      <c r="Z51" s="302" t="s">
        <v>2949</v>
      </c>
      <c r="AA51" s="302" t="s">
        <v>2949</v>
      </c>
      <c r="AB51" s="302" t="s">
        <v>2949</v>
      </c>
      <c r="AC51" s="302" t="s">
        <v>2949</v>
      </c>
      <c r="AD51" s="302" t="s">
        <v>2949</v>
      </c>
      <c r="AE51" s="302" t="s">
        <v>2949</v>
      </c>
      <c r="AF51" s="302" t="s">
        <v>2949</v>
      </c>
      <c r="AG51" s="302" t="s">
        <v>2949</v>
      </c>
      <c r="AH51" s="302" t="s">
        <v>2949</v>
      </c>
      <c r="AI51" s="302" t="s">
        <v>2949</v>
      </c>
      <c r="AJ51" s="302" t="s">
        <v>2949</v>
      </c>
      <c r="AK51" s="302" t="s">
        <v>2949</v>
      </c>
      <c r="AL51" s="302" t="s">
        <v>2949</v>
      </c>
      <c r="AM51" s="302" t="s">
        <v>2949</v>
      </c>
      <c r="AN51" s="302" t="s">
        <v>2949</v>
      </c>
      <c r="AO51" s="302" t="s">
        <v>2949</v>
      </c>
      <c r="AP51" s="302" t="s">
        <v>2949</v>
      </c>
      <c r="AQ51" s="302" t="s">
        <v>2949</v>
      </c>
      <c r="AR51" s="302" t="s">
        <v>2949</v>
      </c>
      <c r="AS51" s="302" t="s">
        <v>2949</v>
      </c>
      <c r="AT51" s="302" t="s">
        <v>2949</v>
      </c>
      <c r="AU51" s="302" t="s">
        <v>2949</v>
      </c>
      <c r="AV51" s="302" t="s">
        <v>2949</v>
      </c>
      <c r="AW51" s="302" t="s">
        <v>2949</v>
      </c>
      <c r="AX51" s="302" t="s">
        <v>2949</v>
      </c>
      <c r="AY51" s="302" t="s">
        <v>2949</v>
      </c>
      <c r="AZ51" s="302" t="s">
        <v>2949</v>
      </c>
      <c r="BA51" s="302" t="s">
        <v>2949</v>
      </c>
      <c r="BB51" s="302" t="s">
        <v>2949</v>
      </c>
      <c r="BC51" s="302" t="s">
        <v>2949</v>
      </c>
      <c r="BD51" s="302" t="s">
        <v>2949</v>
      </c>
      <c r="BE51" s="302" t="s">
        <v>2949</v>
      </c>
      <c r="BF51" s="302" t="s">
        <v>2949</v>
      </c>
      <c r="BG51" s="302" t="s">
        <v>2949</v>
      </c>
      <c r="BH51" s="302" t="s">
        <v>2949</v>
      </c>
      <c r="BI51" s="302" t="s">
        <v>2949</v>
      </c>
      <c r="BJ51" s="302" t="s">
        <v>2949</v>
      </c>
      <c r="BK51" s="302" t="s">
        <v>2949</v>
      </c>
      <c r="BL51" s="302" t="s">
        <v>2949</v>
      </c>
      <c r="BM51" s="302" t="s">
        <v>2949</v>
      </c>
      <c r="BN51" s="302" t="s">
        <v>2949</v>
      </c>
      <c r="BO51" s="302" t="s">
        <v>2949</v>
      </c>
      <c r="BP51" s="302" t="s">
        <v>2949</v>
      </c>
      <c r="BQ51" s="302" t="s">
        <v>2949</v>
      </c>
      <c r="BR51" s="302" t="s">
        <v>2949</v>
      </c>
      <c r="BS51" s="302" t="s">
        <v>2949</v>
      </c>
      <c r="BT51" s="302" t="s">
        <v>2949</v>
      </c>
      <c r="BU51" s="302" t="s">
        <v>2949</v>
      </c>
      <c r="BV51" s="302" t="s">
        <v>2949</v>
      </c>
      <c r="BW51" s="302" t="s">
        <v>2949</v>
      </c>
    </row>
    <row r="52" spans="1:86">
      <c r="A52" s="111" t="s">
        <v>2922</v>
      </c>
      <c r="B52" s="97">
        <v>300</v>
      </c>
      <c r="C52" s="97"/>
      <c r="D52" s="97"/>
      <c r="E52" s="97"/>
      <c r="F52" s="97"/>
      <c r="G52" s="97"/>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97">
        <v>100</v>
      </c>
      <c r="BB52" s="97"/>
      <c r="BC52" s="97">
        <v>100</v>
      </c>
      <c r="BD52" s="97">
        <v>100</v>
      </c>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row>
    <row r="53" spans="1:86" s="231" customFormat="1" ht="15.75">
      <c r="A53" s="292" t="s">
        <v>2928</v>
      </c>
      <c r="B53" s="106">
        <v>530</v>
      </c>
      <c r="C53" s="106">
        <v>530</v>
      </c>
      <c r="D53" s="106"/>
      <c r="E53" s="106"/>
      <c r="F53" s="106"/>
      <c r="G53" s="106"/>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row>
    <row r="54" spans="1:86" s="231" customFormat="1" ht="15.75">
      <c r="A54" s="292" t="s">
        <v>3009</v>
      </c>
      <c r="B54" s="106">
        <f>SUM(C54:BW54)</f>
        <v>500</v>
      </c>
      <c r="C54" s="106">
        <v>18</v>
      </c>
      <c r="D54" s="106">
        <v>55</v>
      </c>
      <c r="E54" s="106"/>
      <c r="F54" s="106"/>
      <c r="G54" s="106">
        <v>0</v>
      </c>
      <c r="H54" s="106">
        <v>14</v>
      </c>
      <c r="I54" s="106"/>
      <c r="J54" s="106"/>
      <c r="K54" s="106">
        <v>11</v>
      </c>
      <c r="L54" s="106">
        <v>29</v>
      </c>
      <c r="M54" s="106">
        <v>16</v>
      </c>
      <c r="N54" s="106">
        <v>16</v>
      </c>
      <c r="O54" s="106">
        <v>8</v>
      </c>
      <c r="P54" s="106">
        <v>44</v>
      </c>
      <c r="Q54" s="106">
        <v>21</v>
      </c>
      <c r="R54" s="106">
        <v>65</v>
      </c>
      <c r="S54" s="106">
        <v>22</v>
      </c>
      <c r="T54" s="106">
        <v>15</v>
      </c>
      <c r="U54" s="106"/>
      <c r="V54" s="106"/>
      <c r="W54" s="106"/>
      <c r="X54" s="106"/>
      <c r="Y54" s="106"/>
      <c r="Z54" s="106"/>
      <c r="AA54" s="106"/>
      <c r="AB54" s="106"/>
      <c r="AC54" s="106"/>
      <c r="AD54" s="106"/>
      <c r="AE54" s="106"/>
      <c r="AF54" s="106">
        <v>16</v>
      </c>
      <c r="AG54" s="106"/>
      <c r="AH54" s="106">
        <v>21</v>
      </c>
      <c r="AI54" s="106"/>
      <c r="AJ54" s="106"/>
      <c r="AK54" s="106"/>
      <c r="AL54" s="106"/>
      <c r="AM54" s="106"/>
      <c r="AN54" s="106"/>
      <c r="AO54" s="106">
        <v>16</v>
      </c>
      <c r="AP54" s="106"/>
      <c r="AQ54" s="106">
        <v>16</v>
      </c>
      <c r="AR54" s="106"/>
      <c r="AS54" s="106"/>
      <c r="AT54" s="106"/>
      <c r="AU54" s="106"/>
      <c r="AV54" s="106">
        <v>8</v>
      </c>
      <c r="AW54" s="106"/>
      <c r="AX54" s="106"/>
      <c r="AY54" s="106"/>
      <c r="AZ54" s="106"/>
      <c r="BA54" s="106">
        <v>42</v>
      </c>
      <c r="BB54" s="106"/>
      <c r="BC54" s="106"/>
      <c r="BD54" s="106"/>
      <c r="BE54" s="106"/>
      <c r="BF54" s="106">
        <v>15</v>
      </c>
      <c r="BG54" s="106"/>
      <c r="BH54" s="106"/>
      <c r="BI54" s="106"/>
      <c r="BJ54" s="106">
        <v>32</v>
      </c>
      <c r="BK54" s="106"/>
      <c r="BL54" s="106"/>
      <c r="BM54" s="106"/>
      <c r="BN54" s="106"/>
      <c r="BO54" s="106"/>
      <c r="BP54" s="106"/>
      <c r="BQ54" s="106"/>
      <c r="BR54" s="106"/>
      <c r="BS54" s="106"/>
      <c r="BT54" s="106"/>
      <c r="BU54" s="106"/>
      <c r="BV54" s="106"/>
      <c r="BW54" s="106"/>
      <c r="BX54" s="106"/>
      <c r="BY54" s="106"/>
      <c r="BZ54" s="106"/>
      <c r="CA54" s="106"/>
      <c r="CB54" s="106"/>
      <c r="CC54" s="106"/>
      <c r="CD54" s="106"/>
    </row>
    <row r="55" spans="1:86" s="231" customFormat="1" ht="15.75">
      <c r="A55" s="292" t="s">
        <v>4259</v>
      </c>
      <c r="B55" s="106">
        <v>396</v>
      </c>
      <c r="C55" s="106">
        <v>40</v>
      </c>
      <c r="D55" s="106"/>
      <c r="E55" s="106"/>
      <c r="F55" s="106"/>
      <c r="G55" s="106"/>
      <c r="H55" s="106"/>
      <c r="I55" s="106"/>
      <c r="J55" s="106"/>
      <c r="K55" s="106">
        <v>23</v>
      </c>
      <c r="L55" s="106"/>
      <c r="M55" s="106"/>
      <c r="N55" s="106"/>
      <c r="O55" s="106"/>
      <c r="P55" s="106"/>
      <c r="Q55" s="106"/>
      <c r="R55" s="106"/>
      <c r="S55" s="106"/>
      <c r="T55" s="106"/>
      <c r="U55" s="106">
        <v>5</v>
      </c>
      <c r="V55" s="106">
        <v>13</v>
      </c>
      <c r="W55" s="106"/>
      <c r="X55" s="106"/>
      <c r="Y55" s="106"/>
      <c r="Z55" s="106"/>
      <c r="AA55" s="106"/>
      <c r="AB55" s="106"/>
      <c r="AC55" s="106"/>
      <c r="AD55" s="106"/>
      <c r="AE55" s="106">
        <v>28</v>
      </c>
      <c r="AF55" s="106"/>
      <c r="AG55" s="106"/>
      <c r="AH55" s="106"/>
      <c r="AI55" s="106">
        <v>13</v>
      </c>
      <c r="AJ55" s="106"/>
      <c r="AK55" s="106">
        <v>28</v>
      </c>
      <c r="AL55" s="106">
        <v>30</v>
      </c>
      <c r="AM55" s="106"/>
      <c r="AN55" s="106"/>
      <c r="AO55" s="106"/>
      <c r="AP55" s="106"/>
      <c r="AQ55" s="106"/>
      <c r="AR55" s="106"/>
      <c r="AS55" s="106"/>
      <c r="AT55" s="106"/>
      <c r="AU55" s="106"/>
      <c r="AV55" s="106"/>
      <c r="AW55" s="106"/>
      <c r="AX55" s="106"/>
      <c r="AY55" s="106"/>
      <c r="AZ55" s="106"/>
      <c r="BA55" s="106"/>
      <c r="BB55" s="106"/>
      <c r="BC55" s="106">
        <v>30</v>
      </c>
      <c r="BD55" s="106">
        <v>18</v>
      </c>
      <c r="BE55" s="106"/>
      <c r="BF55" s="106"/>
      <c r="BG55" s="106">
        <v>60</v>
      </c>
      <c r="BH55" s="106"/>
      <c r="BI55" s="106"/>
      <c r="BJ55" s="106">
        <v>14</v>
      </c>
      <c r="BK55" s="106"/>
      <c r="BL55" s="106"/>
      <c r="BM55" s="106">
        <v>10</v>
      </c>
      <c r="BN55" s="106"/>
      <c r="BO55" s="106">
        <v>30</v>
      </c>
      <c r="BP55" s="106"/>
      <c r="BQ55" s="106"/>
      <c r="BR55" s="106">
        <v>28</v>
      </c>
      <c r="BS55" s="106"/>
      <c r="BT55" s="106"/>
      <c r="BU55" s="106">
        <v>26</v>
      </c>
      <c r="BV55" s="106"/>
      <c r="BW55" s="106"/>
      <c r="BX55" s="106"/>
      <c r="BY55" s="106"/>
      <c r="BZ55" s="106"/>
      <c r="CA55" s="106"/>
      <c r="CB55" s="106"/>
      <c r="CC55" s="106"/>
      <c r="CD55" s="106"/>
    </row>
    <row r="56" spans="1:86" s="231" customFormat="1" ht="15.75">
      <c r="A56" s="309" t="s">
        <v>3020</v>
      </c>
      <c r="B56" s="326">
        <f>SUM(C56:BW56)</f>
        <v>89.205479452054789</v>
      </c>
      <c r="C56" s="326">
        <f>1076/365</f>
        <v>2.9479452054794519</v>
      </c>
      <c r="D56" s="302"/>
      <c r="E56" s="302"/>
      <c r="F56" s="302"/>
      <c r="G56" s="302"/>
      <c r="H56" s="302"/>
      <c r="I56" s="302"/>
      <c r="J56" s="302"/>
      <c r="K56" s="302"/>
      <c r="L56" s="302"/>
      <c r="M56" s="302"/>
      <c r="N56" s="302"/>
      <c r="O56" s="302"/>
      <c r="P56" s="302"/>
      <c r="Q56" s="302"/>
      <c r="R56" s="302"/>
      <c r="S56" s="302">
        <f>4121/365</f>
        <v>11.29041095890411</v>
      </c>
      <c r="T56" s="302"/>
      <c r="U56" s="302"/>
      <c r="V56" s="302">
        <v>1</v>
      </c>
      <c r="W56" s="302"/>
      <c r="X56" s="302"/>
      <c r="Y56" s="302"/>
      <c r="Z56" s="302"/>
      <c r="AA56" s="302"/>
      <c r="AB56" s="302"/>
      <c r="AC56" s="302"/>
      <c r="AD56" s="302"/>
      <c r="AE56" s="302">
        <v>6</v>
      </c>
      <c r="AF56" s="326">
        <f>3002/365</f>
        <v>8.2246575342465746</v>
      </c>
      <c r="AG56" s="302"/>
      <c r="AH56" s="302"/>
      <c r="AI56" s="302"/>
      <c r="AJ56" s="302"/>
      <c r="AK56" s="302">
        <f>7755/365</f>
        <v>21.246575342465754</v>
      </c>
      <c r="AL56" s="302"/>
      <c r="AM56" s="302"/>
      <c r="AN56" s="302"/>
      <c r="AO56" s="302">
        <f>5286/365</f>
        <v>14.482191780821918</v>
      </c>
      <c r="AP56" s="302"/>
      <c r="AQ56" s="302"/>
      <c r="AR56" s="302"/>
      <c r="AS56" s="302"/>
      <c r="AT56" s="302"/>
      <c r="AU56" s="302"/>
      <c r="AV56" s="302"/>
      <c r="AW56" s="302"/>
      <c r="AX56" s="302"/>
      <c r="AY56" s="302">
        <f>1/365</f>
        <v>2.7397260273972603E-3</v>
      </c>
      <c r="AZ56" s="302"/>
      <c r="BA56" s="302"/>
      <c r="BB56" s="302"/>
      <c r="BC56" s="302"/>
      <c r="BD56" s="302"/>
      <c r="BE56" s="302"/>
      <c r="BF56" s="302"/>
      <c r="BG56" s="302">
        <v>7</v>
      </c>
      <c r="BH56" s="302"/>
      <c r="BI56" s="302"/>
      <c r="BJ56" s="326">
        <f>1382/365</f>
        <v>3.7863013698630139</v>
      </c>
      <c r="BK56" s="302"/>
      <c r="BL56" s="302"/>
      <c r="BM56" s="326">
        <f>1527/365</f>
        <v>4.183561643835616</v>
      </c>
      <c r="BN56" s="302"/>
      <c r="BO56" s="302"/>
      <c r="BP56" s="302"/>
      <c r="BQ56" s="302"/>
      <c r="BR56" s="302">
        <f>3300/365</f>
        <v>9.0410958904109595</v>
      </c>
      <c r="BS56" s="302"/>
      <c r="BT56" s="302"/>
      <c r="BU56" s="302"/>
      <c r="BV56" s="302"/>
      <c r="BW56" s="302"/>
      <c r="BX56" s="106"/>
      <c r="BY56" s="106"/>
      <c r="BZ56" s="106"/>
      <c r="CA56" s="106"/>
      <c r="CB56" s="106"/>
      <c r="CC56" s="106"/>
      <c r="CD56" s="106"/>
    </row>
    <row r="57" spans="1:86">
      <c r="A57" s="111" t="s">
        <v>3027</v>
      </c>
      <c r="B57" s="97">
        <v>16</v>
      </c>
      <c r="C57" s="97"/>
      <c r="D57" s="97"/>
      <c r="E57" s="97"/>
      <c r="F57" s="97"/>
      <c r="G57" s="97"/>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97"/>
      <c r="AW57" s="97"/>
      <c r="AX57" s="97"/>
      <c r="AY57" s="97"/>
      <c r="AZ57" s="97"/>
      <c r="BA57" s="97"/>
      <c r="BB57" s="97"/>
      <c r="BC57" s="97">
        <v>16</v>
      </c>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row>
    <row r="58" spans="1:86" s="231" customFormat="1" ht="15.75">
      <c r="A58" s="292" t="s">
        <v>4260</v>
      </c>
      <c r="B58" s="106">
        <v>1525</v>
      </c>
      <c r="C58" s="106">
        <v>215</v>
      </c>
      <c r="D58" s="106">
        <v>4</v>
      </c>
      <c r="E58" s="106"/>
      <c r="F58" s="106"/>
      <c r="G58" s="106">
        <v>7</v>
      </c>
      <c r="H58" s="106">
        <v>2</v>
      </c>
      <c r="I58" s="106">
        <v>5</v>
      </c>
      <c r="J58" s="106"/>
      <c r="K58" s="106">
        <v>17</v>
      </c>
      <c r="L58" s="106"/>
      <c r="M58" s="106"/>
      <c r="N58" s="106"/>
      <c r="O58" s="106"/>
      <c r="P58" s="106"/>
      <c r="Q58" s="106"/>
      <c r="R58" s="106"/>
      <c r="S58" s="106"/>
      <c r="T58" s="106"/>
      <c r="U58" s="106">
        <v>42</v>
      </c>
      <c r="V58" s="106">
        <v>31</v>
      </c>
      <c r="W58" s="106"/>
      <c r="X58" s="106"/>
      <c r="Y58" s="106"/>
      <c r="Z58" s="106">
        <v>17</v>
      </c>
      <c r="AA58" s="106"/>
      <c r="AB58" s="106"/>
      <c r="AC58" s="106"/>
      <c r="AD58" s="106"/>
      <c r="AE58" s="106">
        <v>59</v>
      </c>
      <c r="AF58" s="106">
        <v>2</v>
      </c>
      <c r="AG58" s="106">
        <f>17+29</f>
        <v>46</v>
      </c>
      <c r="AH58" s="106"/>
      <c r="AI58" s="106">
        <v>16</v>
      </c>
      <c r="AJ58" s="106"/>
      <c r="AK58" s="106">
        <v>53</v>
      </c>
      <c r="AL58" s="106">
        <v>100</v>
      </c>
      <c r="AM58" s="106"/>
      <c r="AN58" s="106"/>
      <c r="AO58" s="106"/>
      <c r="AP58" s="106"/>
      <c r="AQ58" s="106">
        <v>2</v>
      </c>
      <c r="AR58" s="106"/>
      <c r="AS58" s="106"/>
      <c r="AT58" s="106"/>
      <c r="AU58" s="106"/>
      <c r="AV58" s="106">
        <v>17</v>
      </c>
      <c r="AW58" s="106"/>
      <c r="AX58" s="106"/>
      <c r="AY58" s="106"/>
      <c r="AZ58" s="106"/>
      <c r="BA58" s="106"/>
      <c r="BB58" s="106"/>
      <c r="BC58" s="106"/>
      <c r="BD58" s="106"/>
      <c r="BE58" s="106"/>
      <c r="BF58" s="106"/>
      <c r="BG58" s="106">
        <f>605+29</f>
        <v>634</v>
      </c>
      <c r="BH58" s="106"/>
      <c r="BI58" s="106"/>
      <c r="BJ58" s="106">
        <v>55</v>
      </c>
      <c r="BK58" s="106"/>
      <c r="BL58" s="106"/>
      <c r="BM58" s="106">
        <v>29</v>
      </c>
      <c r="BN58" s="106"/>
      <c r="BO58" s="106"/>
      <c r="BP58" s="106"/>
      <c r="BQ58" s="106"/>
      <c r="BR58" s="106">
        <v>82</v>
      </c>
      <c r="BS58" s="106"/>
      <c r="BT58" s="106"/>
      <c r="BU58" s="106">
        <v>90</v>
      </c>
      <c r="BV58" s="106"/>
      <c r="BW58" s="106"/>
      <c r="BX58" s="106"/>
      <c r="BY58" s="106"/>
      <c r="BZ58" s="106"/>
      <c r="CA58" s="106"/>
      <c r="CB58" s="106"/>
      <c r="CC58" s="106"/>
      <c r="CD58" s="106"/>
    </row>
    <row r="59" spans="1:86" s="231" customFormat="1" ht="15.75">
      <c r="A59" s="292" t="s">
        <v>4261</v>
      </c>
      <c r="B59" s="106">
        <v>995</v>
      </c>
      <c r="C59" s="106">
        <v>50</v>
      </c>
      <c r="D59" s="106"/>
      <c r="E59" s="106"/>
      <c r="F59" s="106">
        <v>125</v>
      </c>
      <c r="G59" s="106"/>
      <c r="H59" s="106"/>
      <c r="I59" s="106"/>
      <c r="J59" s="106"/>
      <c r="K59" s="106">
        <v>35</v>
      </c>
      <c r="L59" s="106"/>
      <c r="M59" s="106"/>
      <c r="N59" s="106"/>
      <c r="O59" s="106"/>
      <c r="P59" s="106"/>
      <c r="Q59" s="106"/>
      <c r="R59" s="106"/>
      <c r="S59" s="106">
        <v>25</v>
      </c>
      <c r="T59" s="106"/>
      <c r="U59" s="106"/>
      <c r="V59" s="106"/>
      <c r="W59" s="106"/>
      <c r="X59" s="106"/>
      <c r="Y59" s="106"/>
      <c r="Z59" s="106"/>
      <c r="AA59" s="106"/>
      <c r="AB59" s="106"/>
      <c r="AC59" s="106"/>
      <c r="AD59" s="106"/>
      <c r="AE59" s="106">
        <v>30</v>
      </c>
      <c r="AF59" s="106"/>
      <c r="AG59" s="106"/>
      <c r="AH59" s="106"/>
      <c r="AI59" s="106">
        <v>15</v>
      </c>
      <c r="AJ59" s="106"/>
      <c r="AK59" s="106">
        <v>20</v>
      </c>
      <c r="AL59" s="106">
        <v>30</v>
      </c>
      <c r="AM59" s="106"/>
      <c r="AN59" s="106"/>
      <c r="AO59" s="106">
        <v>250</v>
      </c>
      <c r="AP59" s="106"/>
      <c r="AQ59" s="106"/>
      <c r="AR59" s="106"/>
      <c r="AS59" s="106"/>
      <c r="AT59" s="106"/>
      <c r="AU59" s="106"/>
      <c r="AV59" s="106"/>
      <c r="AW59" s="106"/>
      <c r="AX59" s="106"/>
      <c r="AY59" s="106"/>
      <c r="AZ59" s="106"/>
      <c r="BA59" s="106"/>
      <c r="BB59" s="106"/>
      <c r="BC59" s="106"/>
      <c r="BD59" s="106">
        <v>40</v>
      </c>
      <c r="BE59" s="106"/>
      <c r="BF59" s="106"/>
      <c r="BG59" s="106">
        <v>330</v>
      </c>
      <c r="BH59" s="106"/>
      <c r="BI59" s="106"/>
      <c r="BJ59" s="106">
        <v>20</v>
      </c>
      <c r="BK59" s="106"/>
      <c r="BL59" s="106"/>
      <c r="BM59" s="106"/>
      <c r="BN59" s="106"/>
      <c r="BO59" s="106"/>
      <c r="BP59" s="106"/>
      <c r="BQ59" s="106"/>
      <c r="BR59" s="106">
        <v>25</v>
      </c>
      <c r="BS59" s="106"/>
      <c r="BT59" s="106"/>
      <c r="BU59" s="106"/>
      <c r="BV59" s="106"/>
      <c r="BW59" s="106"/>
      <c r="BX59" s="106"/>
      <c r="BY59" s="106"/>
      <c r="BZ59" s="106"/>
      <c r="CA59" s="106"/>
      <c r="CB59" s="106"/>
      <c r="CC59" s="106"/>
      <c r="CD59" s="106"/>
    </row>
    <row r="60" spans="1:86" s="293" customFormat="1" ht="15.75">
      <c r="A60" s="229" t="s">
        <v>3065</v>
      </c>
      <c r="B60" s="232">
        <f>SUM(C60:BW60)</f>
        <v>700</v>
      </c>
      <c r="C60" s="232">
        <v>50</v>
      </c>
      <c r="D60" s="232"/>
      <c r="E60" s="232"/>
      <c r="F60" s="232">
        <v>20</v>
      </c>
      <c r="G60" s="232"/>
      <c r="H60" s="232"/>
      <c r="I60" s="232"/>
      <c r="J60" s="232"/>
      <c r="K60" s="232">
        <v>30</v>
      </c>
      <c r="L60" s="232"/>
      <c r="M60" s="232"/>
      <c r="N60" s="232"/>
      <c r="O60" s="232"/>
      <c r="P60" s="232"/>
      <c r="Q60" s="232"/>
      <c r="R60" s="232"/>
      <c r="S60" s="232">
        <v>10</v>
      </c>
      <c r="T60" s="232">
        <v>10</v>
      </c>
      <c r="U60" s="232">
        <v>5</v>
      </c>
      <c r="V60" s="232">
        <v>20</v>
      </c>
      <c r="W60" s="232"/>
      <c r="X60" s="232"/>
      <c r="Y60" s="232"/>
      <c r="Z60" s="232"/>
      <c r="AA60" s="232"/>
      <c r="AB60" s="232"/>
      <c r="AC60" s="232"/>
      <c r="AD60" s="232"/>
      <c r="AE60" s="232">
        <v>30</v>
      </c>
      <c r="AF60" s="232"/>
      <c r="AG60" s="232">
        <v>20</v>
      </c>
      <c r="AH60" s="232"/>
      <c r="AI60" s="232">
        <v>20</v>
      </c>
      <c r="AJ60" s="232"/>
      <c r="AK60" s="232">
        <v>30</v>
      </c>
      <c r="AL60" s="232">
        <v>30</v>
      </c>
      <c r="AM60" s="232"/>
      <c r="AN60" s="232"/>
      <c r="AO60" s="232">
        <v>100</v>
      </c>
      <c r="AP60" s="232"/>
      <c r="AQ60" s="232"/>
      <c r="AR60" s="232"/>
      <c r="AS60" s="232"/>
      <c r="AT60" s="232"/>
      <c r="AU60" s="232"/>
      <c r="AV60" s="232"/>
      <c r="AW60" s="232"/>
      <c r="AX60" s="232"/>
      <c r="AY60" s="232"/>
      <c r="AZ60" s="232"/>
      <c r="BA60" s="232">
        <v>10</v>
      </c>
      <c r="BB60" s="232"/>
      <c r="BC60" s="232">
        <v>40</v>
      </c>
      <c r="BD60" s="232">
        <v>10</v>
      </c>
      <c r="BE60" s="232"/>
      <c r="BF60" s="232"/>
      <c r="BG60" s="232">
        <v>200</v>
      </c>
      <c r="BH60" s="232"/>
      <c r="BI60" s="232"/>
      <c r="BJ60" s="232">
        <v>10</v>
      </c>
      <c r="BK60" s="232"/>
      <c r="BL60" s="232"/>
      <c r="BM60" s="232">
        <v>10</v>
      </c>
      <c r="BN60" s="232"/>
      <c r="BO60" s="232"/>
      <c r="BP60" s="232"/>
      <c r="BQ60" s="232"/>
      <c r="BR60" s="232">
        <v>30</v>
      </c>
      <c r="BS60" s="232"/>
      <c r="BT60" s="232"/>
      <c r="BU60" s="232">
        <v>15</v>
      </c>
      <c r="BV60" s="232"/>
      <c r="BW60" s="232"/>
      <c r="BX60" s="232"/>
      <c r="BY60" s="232"/>
      <c r="BZ60" s="232"/>
      <c r="CA60" s="232"/>
      <c r="CB60" s="232"/>
      <c r="CC60" s="232"/>
      <c r="CD60" s="232"/>
    </row>
    <row r="61" spans="1:86" s="231" customFormat="1" ht="15.75">
      <c r="A61" s="292" t="s">
        <v>4262</v>
      </c>
      <c r="B61" s="106">
        <v>299</v>
      </c>
      <c r="C61" s="106">
        <v>24</v>
      </c>
      <c r="D61" s="106"/>
      <c r="E61" s="106"/>
      <c r="F61" s="106"/>
      <c r="G61" s="106"/>
      <c r="H61" s="106"/>
      <c r="I61" s="106"/>
      <c r="J61" s="106"/>
      <c r="K61" s="106">
        <v>12</v>
      </c>
      <c r="L61" s="106"/>
      <c r="M61" s="106"/>
      <c r="N61" s="106"/>
      <c r="O61" s="106"/>
      <c r="P61" s="106"/>
      <c r="Q61" s="106"/>
      <c r="R61" s="106">
        <v>9</v>
      </c>
      <c r="S61" s="106">
        <v>5</v>
      </c>
      <c r="T61" s="106"/>
      <c r="U61" s="106">
        <v>10</v>
      </c>
      <c r="V61" s="106"/>
      <c r="W61" s="106"/>
      <c r="X61" s="106"/>
      <c r="Y61" s="106"/>
      <c r="Z61" s="106"/>
      <c r="AA61" s="106"/>
      <c r="AB61" s="106"/>
      <c r="AC61" s="106"/>
      <c r="AD61" s="106"/>
      <c r="AE61" s="106">
        <v>10</v>
      </c>
      <c r="AF61" s="106"/>
      <c r="AG61" s="106"/>
      <c r="AH61" s="106"/>
      <c r="AI61" s="106">
        <v>10</v>
      </c>
      <c r="AJ61" s="106"/>
      <c r="AK61" s="106">
        <v>8</v>
      </c>
      <c r="AL61" s="106">
        <v>16</v>
      </c>
      <c r="AM61" s="106"/>
      <c r="AN61" s="106"/>
      <c r="AO61" s="106">
        <v>54</v>
      </c>
      <c r="AP61" s="106">
        <v>5</v>
      </c>
      <c r="AQ61" s="106"/>
      <c r="AR61" s="106"/>
      <c r="AS61" s="106"/>
      <c r="AT61" s="106"/>
      <c r="AU61" s="106"/>
      <c r="AV61" s="106"/>
      <c r="AW61" s="106"/>
      <c r="AX61" s="106"/>
      <c r="AY61" s="106"/>
      <c r="AZ61" s="106"/>
      <c r="BA61" s="106">
        <v>6</v>
      </c>
      <c r="BB61" s="106"/>
      <c r="BC61" s="106">
        <v>24</v>
      </c>
      <c r="BD61" s="106">
        <v>8</v>
      </c>
      <c r="BE61" s="106"/>
      <c r="BF61" s="106"/>
      <c r="BG61" s="106">
        <v>63</v>
      </c>
      <c r="BH61" s="106"/>
      <c r="BI61" s="106"/>
      <c r="BJ61" s="106">
        <v>5</v>
      </c>
      <c r="BK61" s="106"/>
      <c r="BL61" s="106"/>
      <c r="BM61" s="106"/>
      <c r="BN61" s="106"/>
      <c r="BO61" s="106">
        <v>10</v>
      </c>
      <c r="BP61" s="106"/>
      <c r="BQ61" s="106"/>
      <c r="BR61" s="106">
        <v>13</v>
      </c>
      <c r="BS61" s="106"/>
      <c r="BT61" s="106"/>
      <c r="BU61" s="106">
        <v>7</v>
      </c>
      <c r="BV61" s="106"/>
      <c r="BW61" s="106"/>
      <c r="BX61" s="106"/>
      <c r="BY61" s="106"/>
      <c r="BZ61" s="106"/>
      <c r="CA61" s="106"/>
      <c r="CB61" s="106"/>
      <c r="CC61" s="106"/>
      <c r="CD61" s="106"/>
    </row>
    <row r="62" spans="1:86" s="231" customFormat="1" ht="15.75">
      <c r="A62" s="292" t="s">
        <v>3407</v>
      </c>
      <c r="B62" s="106">
        <v>18</v>
      </c>
      <c r="C62" s="106"/>
      <c r="D62" s="106"/>
      <c r="E62" s="106"/>
      <c r="F62" s="106"/>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v>18</v>
      </c>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row>
    <row r="63" spans="1:86" s="231" customFormat="1" ht="15.75">
      <c r="A63" s="292" t="s">
        <v>3418</v>
      </c>
      <c r="B63" s="106">
        <v>24</v>
      </c>
      <c r="C63" s="106"/>
      <c r="D63" s="106"/>
      <c r="E63" s="106"/>
      <c r="F63" s="106"/>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v>6</v>
      </c>
      <c r="BD63" s="106"/>
      <c r="BE63" s="106"/>
      <c r="BF63" s="106"/>
      <c r="BG63" s="106">
        <v>18</v>
      </c>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row>
    <row r="64" spans="1:86" s="231" customFormat="1" ht="15.75">
      <c r="A64" s="292" t="s">
        <v>3413</v>
      </c>
      <c r="B64" s="106">
        <v>9</v>
      </c>
      <c r="C64" s="106"/>
      <c r="D64" s="106"/>
      <c r="E64" s="106"/>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v>9</v>
      </c>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row>
    <row r="65" spans="1:82" s="293" customFormat="1" ht="15.75">
      <c r="A65" s="229" t="s">
        <v>4263</v>
      </c>
      <c r="B65" s="232">
        <v>570</v>
      </c>
      <c r="C65" s="232">
        <v>28</v>
      </c>
      <c r="D65" s="232"/>
      <c r="E65" s="232"/>
      <c r="F65" s="232"/>
      <c r="G65" s="232"/>
      <c r="H65" s="232"/>
      <c r="I65" s="232"/>
      <c r="J65" s="232"/>
      <c r="K65" s="232">
        <v>9</v>
      </c>
      <c r="L65" s="232"/>
      <c r="M65" s="232"/>
      <c r="N65" s="232"/>
      <c r="O65" s="232"/>
      <c r="P65" s="232"/>
      <c r="Q65" s="232"/>
      <c r="R65" s="232"/>
      <c r="S65" s="232"/>
      <c r="T65" s="232"/>
      <c r="U65" s="232">
        <v>6</v>
      </c>
      <c r="V65" s="232">
        <v>3</v>
      </c>
      <c r="W65" s="232"/>
      <c r="X65" s="232"/>
      <c r="Y65" s="232"/>
      <c r="Z65" s="232"/>
      <c r="AA65" s="232"/>
      <c r="AB65" s="232"/>
      <c r="AC65" s="232"/>
      <c r="AD65" s="232"/>
      <c r="AE65" s="232">
        <v>30</v>
      </c>
      <c r="AF65" s="232"/>
      <c r="AG65" s="232"/>
      <c r="AH65" s="232"/>
      <c r="AI65" s="232">
        <v>4</v>
      </c>
      <c r="AJ65" s="232"/>
      <c r="AK65" s="232">
        <v>16</v>
      </c>
      <c r="AL65" s="232">
        <v>19</v>
      </c>
      <c r="AM65" s="232"/>
      <c r="AN65" s="232"/>
      <c r="AO65" s="232">
        <v>89</v>
      </c>
      <c r="AP65" s="232"/>
      <c r="AQ65" s="232"/>
      <c r="AR65" s="232"/>
      <c r="AS65" s="232"/>
      <c r="AT65" s="232"/>
      <c r="AU65" s="232"/>
      <c r="AV65" s="232"/>
      <c r="AW65" s="232"/>
      <c r="AX65" s="232"/>
      <c r="AY65" s="232"/>
      <c r="AZ65" s="232"/>
      <c r="BA65" s="232">
        <v>9</v>
      </c>
      <c r="BB65" s="232">
        <v>8</v>
      </c>
      <c r="BC65" s="232">
        <v>24</v>
      </c>
      <c r="BD65" s="232">
        <v>14</v>
      </c>
      <c r="BE65" s="232"/>
      <c r="BF65" s="232"/>
      <c r="BG65" s="232">
        <v>244</v>
      </c>
      <c r="BH65" s="232"/>
      <c r="BI65" s="232"/>
      <c r="BJ65" s="232">
        <v>17</v>
      </c>
      <c r="BK65" s="232"/>
      <c r="BL65" s="232"/>
      <c r="BM65" s="232"/>
      <c r="BN65" s="232"/>
      <c r="BO65" s="232"/>
      <c r="BP65" s="232"/>
      <c r="BQ65" s="232"/>
      <c r="BR65" s="232">
        <v>32</v>
      </c>
      <c r="BS65" s="232"/>
      <c r="BT65" s="232"/>
      <c r="BU65" s="232">
        <v>18</v>
      </c>
      <c r="BV65" s="232"/>
      <c r="BW65" s="232"/>
      <c r="BX65" s="232"/>
      <c r="BY65" s="232"/>
      <c r="BZ65" s="232"/>
      <c r="CA65" s="232"/>
      <c r="CB65" s="232"/>
      <c r="CC65" s="232"/>
      <c r="CD65" s="232"/>
    </row>
    <row r="66" spans="1:82" s="293" customFormat="1" ht="31.5">
      <c r="A66" s="327" t="s">
        <v>4264</v>
      </c>
      <c r="B66" s="328">
        <v>1130</v>
      </c>
      <c r="C66" s="328">
        <v>150</v>
      </c>
      <c r="D66" s="328">
        <v>15</v>
      </c>
      <c r="E66" s="328"/>
      <c r="F66" s="328"/>
      <c r="G66" s="328">
        <v>10</v>
      </c>
      <c r="H66" s="328"/>
      <c r="I66" s="328">
        <v>8</v>
      </c>
      <c r="J66" s="328"/>
      <c r="K66" s="328">
        <v>15</v>
      </c>
      <c r="L66" s="328">
        <v>15</v>
      </c>
      <c r="M66" s="328"/>
      <c r="N66" s="328"/>
      <c r="O66" s="328">
        <v>25</v>
      </c>
      <c r="P66" s="328">
        <v>25</v>
      </c>
      <c r="Q66" s="328"/>
      <c r="R66" s="328">
        <v>22</v>
      </c>
      <c r="S66" s="328">
        <v>25</v>
      </c>
      <c r="T66" s="328">
        <v>10</v>
      </c>
      <c r="U66" s="328">
        <v>20</v>
      </c>
      <c r="V66" s="328">
        <v>30</v>
      </c>
      <c r="W66" s="328"/>
      <c r="X66" s="328"/>
      <c r="Y66" s="328"/>
      <c r="Z66" s="328">
        <v>10</v>
      </c>
      <c r="AA66" s="328">
        <v>20</v>
      </c>
      <c r="AB66" s="328"/>
      <c r="AC66" s="328"/>
      <c r="AD66" s="328"/>
      <c r="AE66" s="328">
        <v>55</v>
      </c>
      <c r="AF66" s="328"/>
      <c r="AG66" s="328"/>
      <c r="AH66" s="328"/>
      <c r="AI66" s="328">
        <v>30</v>
      </c>
      <c r="AJ66" s="328"/>
      <c r="AK66" s="328">
        <v>45</v>
      </c>
      <c r="AL66" s="328">
        <v>45</v>
      </c>
      <c r="AM66" s="328"/>
      <c r="AN66" s="328"/>
      <c r="AO66" s="328">
        <v>35</v>
      </c>
      <c r="AP66" s="328"/>
      <c r="AQ66" s="328"/>
      <c r="AR66" s="328"/>
      <c r="AS66" s="328"/>
      <c r="AT66" s="328"/>
      <c r="AU66" s="328"/>
      <c r="AV66" s="328"/>
      <c r="AW66" s="328"/>
      <c r="AX66" s="328"/>
      <c r="AY66" s="328">
        <v>10</v>
      </c>
      <c r="AZ66" s="328">
        <v>40</v>
      </c>
      <c r="BA66" s="328">
        <v>35</v>
      </c>
      <c r="BB66" s="328"/>
      <c r="BC66" s="328">
        <v>180</v>
      </c>
      <c r="BD66" s="328">
        <v>35</v>
      </c>
      <c r="BE66" s="328"/>
      <c r="BF66" s="328"/>
      <c r="BG66" s="328">
        <v>55</v>
      </c>
      <c r="BH66" s="328"/>
      <c r="BI66" s="328"/>
      <c r="BJ66" s="328">
        <v>45</v>
      </c>
      <c r="BK66" s="328"/>
      <c r="BL66" s="328"/>
      <c r="BM66" s="328"/>
      <c r="BN66" s="328"/>
      <c r="BO66" s="328">
        <v>45</v>
      </c>
      <c r="BP66" s="328"/>
      <c r="BQ66" s="328"/>
      <c r="BR66" s="328">
        <v>45</v>
      </c>
      <c r="BS66" s="328"/>
      <c r="BT66" s="328"/>
      <c r="BU66" s="328">
        <v>30</v>
      </c>
      <c r="BV66" s="328"/>
      <c r="BW66" s="328"/>
      <c r="BX66" s="232"/>
      <c r="BY66" s="232"/>
      <c r="BZ66" s="232"/>
      <c r="CA66" s="232"/>
      <c r="CB66" s="232"/>
      <c r="CC66" s="232"/>
      <c r="CD66" s="232"/>
    </row>
    <row r="67" spans="1:82" s="231" customFormat="1" ht="15.75">
      <c r="A67" s="292" t="s">
        <v>4265</v>
      </c>
      <c r="B67" s="106">
        <f>C67+G67+K67+U67+V67+AE67+AK67+AL67+AO67+AS67+BB67+BG67+BJ67+BM67+BO67+BQ67+BR67+BU67</f>
        <v>600</v>
      </c>
      <c r="C67" s="106">
        <v>18</v>
      </c>
      <c r="D67" s="106"/>
      <c r="E67" s="106"/>
      <c r="F67" s="106"/>
      <c r="G67" s="106">
        <v>24</v>
      </c>
      <c r="H67" s="106"/>
      <c r="I67" s="106"/>
      <c r="J67" s="106"/>
      <c r="K67" s="106">
        <v>36</v>
      </c>
      <c r="L67" s="106"/>
      <c r="M67" s="106"/>
      <c r="N67" s="106"/>
      <c r="O67" s="106"/>
      <c r="P67" s="106"/>
      <c r="Q67" s="106"/>
      <c r="R67" s="106"/>
      <c r="S67" s="106"/>
      <c r="T67" s="106"/>
      <c r="U67" s="106">
        <v>16</v>
      </c>
      <c r="V67" s="106">
        <v>24</v>
      </c>
      <c r="W67" s="106"/>
      <c r="X67" s="106"/>
      <c r="Y67" s="106"/>
      <c r="Z67" s="106"/>
      <c r="AA67" s="106"/>
      <c r="AB67" s="106"/>
      <c r="AC67" s="106"/>
      <c r="AD67" s="106"/>
      <c r="AE67" s="106">
        <v>36</v>
      </c>
      <c r="AF67" s="106"/>
      <c r="AG67" s="106"/>
      <c r="AH67" s="106"/>
      <c r="AI67" s="106"/>
      <c r="AJ67" s="106"/>
      <c r="AK67" s="106">
        <v>24</v>
      </c>
      <c r="AL67" s="106">
        <v>24</v>
      </c>
      <c r="AM67" s="106"/>
      <c r="AN67" s="106"/>
      <c r="AO67" s="106">
        <v>24</v>
      </c>
      <c r="AP67" s="106"/>
      <c r="AQ67" s="106"/>
      <c r="AR67" s="106"/>
      <c r="AS67" s="106">
        <v>18</v>
      </c>
      <c r="AT67" s="106"/>
      <c r="AU67" s="106"/>
      <c r="AV67" s="106"/>
      <c r="AW67" s="106"/>
      <c r="AX67" s="106"/>
      <c r="AY67" s="106"/>
      <c r="AZ67" s="106"/>
      <c r="BA67" s="106"/>
      <c r="BB67" s="106">
        <v>24</v>
      </c>
      <c r="BC67" s="106"/>
      <c r="BD67" s="106"/>
      <c r="BE67" s="106"/>
      <c r="BF67" s="106"/>
      <c r="BG67" s="106">
        <v>168</v>
      </c>
      <c r="BH67" s="106"/>
      <c r="BI67" s="106"/>
      <c r="BJ67" s="106">
        <v>30</v>
      </c>
      <c r="BK67" s="106"/>
      <c r="BL67" s="106"/>
      <c r="BM67" s="106">
        <v>24</v>
      </c>
      <c r="BN67" s="106"/>
      <c r="BO67" s="106">
        <v>30</v>
      </c>
      <c r="BP67" s="106"/>
      <c r="BQ67" s="106">
        <v>20</v>
      </c>
      <c r="BR67" s="106">
        <v>36</v>
      </c>
      <c r="BS67" s="106"/>
      <c r="BT67" s="106"/>
      <c r="BU67" s="106">
        <v>24</v>
      </c>
      <c r="BV67" s="106"/>
      <c r="BW67" s="106"/>
      <c r="BX67" s="106"/>
      <c r="BY67" s="106"/>
      <c r="BZ67" s="106"/>
      <c r="CA67" s="106"/>
      <c r="CB67" s="106"/>
      <c r="CC67" s="106"/>
      <c r="CD67" s="106"/>
    </row>
    <row r="68" spans="1:82" s="293" customFormat="1" ht="15.75">
      <c r="A68" s="310" t="s">
        <v>3656</v>
      </c>
      <c r="B68" s="311">
        <f>C68+D68+E68+F68+G68+H68+I68+J68+K68+L68+M68+N68+O68+P68+Q68+R68+S68+T68+U68+V68+W68+X68+Y68+Z68+AA68+AB68+AC68+AD68+AE68+AF68+AG68+AH68+AI68+AJ68+AK68+AL68+AM68+AN68+AO68+AP68+AQ68+AR68+AS68+AT68+AU68+AV68+AW68+AY68+AX68+AZ68+BA68+BB68+BC68+BD68+BE68+BF68+BG68+BH68+BI68+BJ68+BK68+BL68+BM68+BN68+BO68+BP68+BQ68+BR68+BS68+BT68+BU68+BV68+BW68</f>
        <v>250</v>
      </c>
      <c r="C68" s="311">
        <v>11</v>
      </c>
      <c r="D68" s="311"/>
      <c r="E68" s="311"/>
      <c r="F68" s="311"/>
      <c r="G68" s="311"/>
      <c r="H68" s="311"/>
      <c r="I68" s="311">
        <v>6</v>
      </c>
      <c r="J68" s="311"/>
      <c r="K68" s="311">
        <v>12</v>
      </c>
      <c r="L68" s="311"/>
      <c r="M68" s="311"/>
      <c r="N68" s="311"/>
      <c r="O68" s="311"/>
      <c r="P68" s="311"/>
      <c r="Q68" s="311"/>
      <c r="R68" s="311"/>
      <c r="S68" s="311">
        <v>18</v>
      </c>
      <c r="T68" s="311"/>
      <c r="U68" s="311">
        <v>4</v>
      </c>
      <c r="V68" s="311">
        <v>9</v>
      </c>
      <c r="W68" s="311"/>
      <c r="X68" s="311"/>
      <c r="Y68" s="311"/>
      <c r="Z68" s="311"/>
      <c r="AA68" s="311"/>
      <c r="AB68" s="311"/>
      <c r="AC68" s="311"/>
      <c r="AD68" s="311"/>
      <c r="AE68" s="311">
        <v>20</v>
      </c>
      <c r="AF68" s="311"/>
      <c r="AG68" s="311"/>
      <c r="AH68" s="311"/>
      <c r="AI68" s="311">
        <v>9</v>
      </c>
      <c r="AJ68" s="311"/>
      <c r="AK68" s="311">
        <v>17</v>
      </c>
      <c r="AL68" s="311">
        <v>20</v>
      </c>
      <c r="AM68" s="311"/>
      <c r="AN68" s="311"/>
      <c r="AO68" s="311">
        <v>33</v>
      </c>
      <c r="AP68" s="311"/>
      <c r="AQ68" s="311"/>
      <c r="AR68" s="311"/>
      <c r="AS68" s="311"/>
      <c r="AT68" s="311"/>
      <c r="AU68" s="311"/>
      <c r="AV68" s="311"/>
      <c r="AW68" s="311"/>
      <c r="AX68" s="311"/>
      <c r="AY68" s="311"/>
      <c r="AZ68" s="311"/>
      <c r="BA68" s="311">
        <v>3</v>
      </c>
      <c r="BB68" s="311"/>
      <c r="BC68" s="311">
        <v>7</v>
      </c>
      <c r="BD68" s="311">
        <v>1</v>
      </c>
      <c r="BE68" s="311"/>
      <c r="BF68" s="311"/>
      <c r="BG68" s="311">
        <v>33</v>
      </c>
      <c r="BH68" s="311"/>
      <c r="BI68" s="311"/>
      <c r="BJ68" s="311"/>
      <c r="BK68" s="311"/>
      <c r="BL68" s="311"/>
      <c r="BM68" s="311"/>
      <c r="BN68" s="311"/>
      <c r="BO68" s="311"/>
      <c r="BP68" s="311"/>
      <c r="BQ68" s="311"/>
      <c r="BR68" s="311">
        <v>40</v>
      </c>
      <c r="BS68" s="311"/>
      <c r="BT68" s="311"/>
      <c r="BU68" s="311">
        <v>7</v>
      </c>
      <c r="BV68" s="311"/>
      <c r="BW68" s="311"/>
      <c r="BX68" s="232"/>
      <c r="BY68" s="232"/>
      <c r="BZ68" s="232"/>
      <c r="CA68" s="232"/>
      <c r="CB68" s="232"/>
      <c r="CC68" s="232"/>
      <c r="CD68" s="232"/>
    </row>
    <row r="69" spans="1:82" s="293" customFormat="1" ht="15.75">
      <c r="A69" s="229" t="s">
        <v>4266</v>
      </c>
      <c r="B69" s="232">
        <v>555</v>
      </c>
      <c r="C69" s="232">
        <v>25</v>
      </c>
      <c r="D69" s="232">
        <v>0</v>
      </c>
      <c r="E69" s="232">
        <v>0</v>
      </c>
      <c r="F69" s="232">
        <v>12</v>
      </c>
      <c r="G69" s="232">
        <v>0</v>
      </c>
      <c r="H69" s="232">
        <v>0</v>
      </c>
      <c r="I69" s="232">
        <v>0</v>
      </c>
      <c r="J69" s="232">
        <v>0</v>
      </c>
      <c r="K69" s="232">
        <v>8</v>
      </c>
      <c r="L69" s="232">
        <v>0</v>
      </c>
      <c r="M69" s="232">
        <v>0</v>
      </c>
      <c r="N69" s="232">
        <v>0</v>
      </c>
      <c r="O69" s="232">
        <v>0</v>
      </c>
      <c r="P69" s="232">
        <v>0</v>
      </c>
      <c r="Q69" s="232">
        <v>0</v>
      </c>
      <c r="R69" s="232">
        <v>0</v>
      </c>
      <c r="S69" s="232">
        <v>0</v>
      </c>
      <c r="T69" s="232">
        <v>0</v>
      </c>
      <c r="U69" s="232">
        <v>6</v>
      </c>
      <c r="V69" s="232">
        <v>10</v>
      </c>
      <c r="W69" s="232">
        <v>53</v>
      </c>
      <c r="X69" s="232">
        <v>0</v>
      </c>
      <c r="Y69" s="232">
        <v>0</v>
      </c>
      <c r="Z69" s="232">
        <v>0</v>
      </c>
      <c r="AA69" s="232">
        <v>0</v>
      </c>
      <c r="AB69" s="232">
        <v>0</v>
      </c>
      <c r="AC69" s="232">
        <v>0</v>
      </c>
      <c r="AD69" s="232">
        <v>0</v>
      </c>
      <c r="AE69" s="232">
        <v>10</v>
      </c>
      <c r="AF69" s="232">
        <v>0</v>
      </c>
      <c r="AG69" s="232">
        <v>90</v>
      </c>
      <c r="AH69" s="232">
        <v>0</v>
      </c>
      <c r="AI69" s="232">
        <v>3</v>
      </c>
      <c r="AJ69" s="232">
        <v>0</v>
      </c>
      <c r="AK69" s="232">
        <v>13</v>
      </c>
      <c r="AL69" s="232">
        <v>13</v>
      </c>
      <c r="AM69" s="232">
        <v>0</v>
      </c>
      <c r="AN69" s="232">
        <v>0</v>
      </c>
      <c r="AO69" s="232">
        <v>48</v>
      </c>
      <c r="AP69" s="232">
        <v>0</v>
      </c>
      <c r="AQ69" s="232">
        <v>0</v>
      </c>
      <c r="AR69" s="232">
        <v>0</v>
      </c>
      <c r="AS69" s="232">
        <v>10</v>
      </c>
      <c r="AT69" s="232">
        <v>10</v>
      </c>
      <c r="AU69" s="232">
        <v>0</v>
      </c>
      <c r="AV69" s="232">
        <v>0</v>
      </c>
      <c r="AW69" s="232">
        <v>10</v>
      </c>
      <c r="AX69" s="232">
        <v>0</v>
      </c>
      <c r="AY69" s="232">
        <v>0</v>
      </c>
      <c r="AZ69" s="232">
        <v>0</v>
      </c>
      <c r="BA69" s="232">
        <v>12</v>
      </c>
      <c r="BB69" s="232">
        <v>0</v>
      </c>
      <c r="BC69" s="232">
        <v>50</v>
      </c>
      <c r="BD69" s="232">
        <v>8</v>
      </c>
      <c r="BE69" s="232">
        <v>0</v>
      </c>
      <c r="BF69" s="232">
        <v>0</v>
      </c>
      <c r="BG69" s="232">
        <v>55</v>
      </c>
      <c r="BH69" s="232">
        <v>0</v>
      </c>
      <c r="BI69" s="232">
        <v>0</v>
      </c>
      <c r="BJ69" s="232">
        <v>0</v>
      </c>
      <c r="BK69" s="232">
        <v>0</v>
      </c>
      <c r="BL69" s="232">
        <v>10</v>
      </c>
      <c r="BM69" s="232">
        <v>0</v>
      </c>
      <c r="BN69" s="232">
        <v>0</v>
      </c>
      <c r="BO69" s="232">
        <v>37</v>
      </c>
      <c r="BP69" s="232">
        <v>30</v>
      </c>
      <c r="BQ69" s="232">
        <v>8</v>
      </c>
      <c r="BR69" s="232">
        <v>10</v>
      </c>
      <c r="BS69" s="232">
        <v>0</v>
      </c>
      <c r="BT69" s="232">
        <v>0</v>
      </c>
      <c r="BU69" s="232">
        <v>10</v>
      </c>
      <c r="BV69" s="232">
        <v>4</v>
      </c>
      <c r="BW69" s="232"/>
      <c r="BX69" s="232"/>
      <c r="BY69" s="232"/>
      <c r="BZ69" s="232"/>
      <c r="CA69" s="232"/>
      <c r="CB69" s="232"/>
      <c r="CC69" s="232"/>
      <c r="CD69" s="232"/>
    </row>
    <row r="70" spans="1:82">
      <c r="A70" s="111" t="s">
        <v>3774</v>
      </c>
      <c r="B70" s="97">
        <v>77</v>
      </c>
      <c r="C70" s="97">
        <v>3</v>
      </c>
      <c r="D70" s="97">
        <v>2</v>
      </c>
      <c r="E70" s="97"/>
      <c r="F70" s="97"/>
      <c r="G70" s="97">
        <v>3</v>
      </c>
      <c r="H70" s="97"/>
      <c r="I70" s="97"/>
      <c r="J70" s="97"/>
      <c r="K70" s="97"/>
      <c r="L70" s="97"/>
      <c r="M70" s="97"/>
      <c r="N70" s="97"/>
      <c r="O70" s="97"/>
      <c r="P70" s="97"/>
      <c r="Q70" s="97"/>
      <c r="R70" s="97"/>
      <c r="S70" s="97"/>
      <c r="T70" s="97"/>
      <c r="U70" s="97"/>
      <c r="V70" s="97"/>
      <c r="W70" s="97"/>
      <c r="X70" s="97"/>
      <c r="Y70" s="97"/>
      <c r="Z70" s="97"/>
      <c r="AA70" s="97"/>
      <c r="AB70" s="97"/>
      <c r="AC70" s="97"/>
      <c r="AD70" s="97"/>
      <c r="AE70" s="97">
        <v>3</v>
      </c>
      <c r="AF70" s="97"/>
      <c r="AG70" s="97"/>
      <c r="AH70" s="97"/>
      <c r="AI70" s="97">
        <v>2</v>
      </c>
      <c r="AJ70" s="97"/>
      <c r="AK70" s="97">
        <v>3</v>
      </c>
      <c r="AL70" s="97"/>
      <c r="AM70" s="97"/>
      <c r="AN70" s="97"/>
      <c r="AO70" s="97"/>
      <c r="AP70" s="97"/>
      <c r="AQ70" s="97">
        <v>5</v>
      </c>
      <c r="AR70" s="97"/>
      <c r="AS70" s="97"/>
      <c r="AT70" s="97"/>
      <c r="AU70" s="97"/>
      <c r="AV70" s="97">
        <v>2</v>
      </c>
      <c r="AW70" s="97"/>
      <c r="AX70" s="97"/>
      <c r="AY70" s="97"/>
      <c r="AZ70" s="97"/>
      <c r="BA70" s="97"/>
      <c r="BB70" s="97"/>
      <c r="BC70" s="97">
        <v>36</v>
      </c>
      <c r="BD70" s="97">
        <v>4</v>
      </c>
      <c r="BE70" s="97"/>
      <c r="BF70" s="97"/>
      <c r="BG70" s="97">
        <v>5</v>
      </c>
      <c r="BH70" s="97"/>
      <c r="BI70" s="97"/>
      <c r="BJ70" s="97"/>
      <c r="BK70" s="97"/>
      <c r="BL70" s="97"/>
      <c r="BM70" s="97"/>
      <c r="BN70" s="97">
        <v>3</v>
      </c>
      <c r="BO70" s="97"/>
      <c r="BP70" s="97">
        <v>2</v>
      </c>
      <c r="BQ70" s="97"/>
      <c r="BR70" s="97">
        <v>2</v>
      </c>
      <c r="BS70" s="97"/>
      <c r="BT70" s="97"/>
      <c r="BU70" s="97">
        <v>2</v>
      </c>
      <c r="BV70" s="97"/>
      <c r="BW70" s="97"/>
      <c r="BX70" s="97"/>
      <c r="BY70" s="97"/>
      <c r="BZ70" s="97"/>
      <c r="CA70" s="97"/>
      <c r="CB70" s="97"/>
      <c r="CC70" s="97"/>
      <c r="CD70" s="97"/>
    </row>
    <row r="71" spans="1:82" s="231" customFormat="1" ht="15.75">
      <c r="A71" s="292" t="s">
        <v>4267</v>
      </c>
      <c r="B71" s="106">
        <v>1067</v>
      </c>
      <c r="C71" s="106">
        <v>45</v>
      </c>
      <c r="D71" s="106">
        <v>10</v>
      </c>
      <c r="E71" s="106"/>
      <c r="F71" s="106"/>
      <c r="G71" s="106">
        <v>11</v>
      </c>
      <c r="H71" s="106"/>
      <c r="I71" s="106"/>
      <c r="J71" s="106"/>
      <c r="K71" s="106">
        <v>22</v>
      </c>
      <c r="L71" s="106"/>
      <c r="M71" s="106"/>
      <c r="N71" s="106"/>
      <c r="O71" s="106"/>
      <c r="P71" s="106"/>
      <c r="Q71" s="106"/>
      <c r="R71" s="106"/>
      <c r="S71" s="106"/>
      <c r="T71" s="106"/>
      <c r="U71" s="106"/>
      <c r="V71" s="106">
        <v>17</v>
      </c>
      <c r="W71" s="106"/>
      <c r="X71" s="106"/>
      <c r="Y71" s="106"/>
      <c r="Z71" s="106"/>
      <c r="AA71" s="106"/>
      <c r="AB71" s="106"/>
      <c r="AC71" s="106"/>
      <c r="AD71" s="106"/>
      <c r="AE71" s="106">
        <v>91</v>
      </c>
      <c r="AF71" s="106"/>
      <c r="AG71" s="106"/>
      <c r="AH71" s="106">
        <v>9</v>
      </c>
      <c r="AI71" s="106"/>
      <c r="AJ71" s="106"/>
      <c r="AK71" s="106">
        <v>45</v>
      </c>
      <c r="AL71" s="106">
        <v>65</v>
      </c>
      <c r="AM71" s="106"/>
      <c r="AN71" s="106"/>
      <c r="AO71" s="106">
        <v>592</v>
      </c>
      <c r="AP71" s="106"/>
      <c r="AQ71" s="106"/>
      <c r="AR71" s="106"/>
      <c r="AS71" s="106"/>
      <c r="AT71" s="106"/>
      <c r="AU71" s="106"/>
      <c r="AV71" s="106"/>
      <c r="AW71" s="106"/>
      <c r="AX71" s="106"/>
      <c r="AY71" s="106"/>
      <c r="AZ71" s="106"/>
      <c r="BA71" s="106"/>
      <c r="BB71" s="106"/>
      <c r="BC71" s="106"/>
      <c r="BD71" s="106"/>
      <c r="BE71" s="106"/>
      <c r="BF71" s="106"/>
      <c r="BG71" s="106"/>
      <c r="BH71" s="106"/>
      <c r="BI71" s="106"/>
      <c r="BJ71" s="106">
        <v>28</v>
      </c>
      <c r="BK71" s="106"/>
      <c r="BL71" s="106"/>
      <c r="BM71" s="106">
        <v>26</v>
      </c>
      <c r="BN71" s="106"/>
      <c r="BO71" s="106">
        <v>4</v>
      </c>
      <c r="BP71" s="106"/>
      <c r="BQ71" s="106"/>
      <c r="BR71" s="106">
        <v>74</v>
      </c>
      <c r="BS71" s="106"/>
      <c r="BT71" s="106"/>
      <c r="BU71" s="106">
        <v>28</v>
      </c>
      <c r="BV71" s="106"/>
      <c r="BW71" s="106"/>
      <c r="BX71" s="106"/>
      <c r="BY71" s="106"/>
      <c r="BZ71" s="106"/>
      <c r="CA71" s="106"/>
      <c r="CB71" s="106"/>
      <c r="CC71" s="106"/>
      <c r="CD71" s="106"/>
    </row>
    <row r="72" spans="1:82" s="331" customFormat="1" ht="12.75">
      <c r="A72" s="329" t="s">
        <v>3793</v>
      </c>
      <c r="B72" s="330">
        <v>102645</v>
      </c>
      <c r="C72" s="330">
        <v>2556</v>
      </c>
      <c r="D72" s="330"/>
      <c r="E72" s="330"/>
      <c r="F72" s="330"/>
      <c r="G72" s="330"/>
      <c r="H72" s="330"/>
      <c r="I72" s="330"/>
      <c r="J72" s="330"/>
      <c r="K72" s="330">
        <v>2196</v>
      </c>
      <c r="L72" s="330"/>
      <c r="M72" s="330"/>
      <c r="N72" s="330"/>
      <c r="O72" s="330"/>
      <c r="P72" s="330"/>
      <c r="Q72" s="330"/>
      <c r="R72" s="330"/>
      <c r="S72" s="330"/>
      <c r="T72" s="330"/>
      <c r="U72" s="330"/>
      <c r="V72" s="330"/>
      <c r="W72" s="330"/>
      <c r="X72" s="330"/>
      <c r="Y72" s="330"/>
      <c r="Z72" s="330"/>
      <c r="AA72" s="330"/>
      <c r="AB72" s="330"/>
      <c r="AC72" s="330"/>
      <c r="AD72" s="330"/>
      <c r="AE72" s="330">
        <v>2400</v>
      </c>
      <c r="AF72" s="330"/>
      <c r="AG72" s="330"/>
      <c r="AH72" s="330"/>
      <c r="AI72" s="330"/>
      <c r="AJ72" s="330"/>
      <c r="AK72" s="330">
        <v>27600</v>
      </c>
      <c r="AL72" s="330">
        <v>1960</v>
      </c>
      <c r="AM72" s="330"/>
      <c r="AN72" s="330"/>
      <c r="AO72" s="330">
        <v>32880</v>
      </c>
      <c r="AP72" s="330"/>
      <c r="AQ72" s="330"/>
      <c r="AR72" s="330"/>
      <c r="AS72" s="330">
        <v>4515</v>
      </c>
      <c r="AT72" s="330">
        <v>2325</v>
      </c>
      <c r="AU72" s="330"/>
      <c r="AV72" s="330"/>
      <c r="AW72" s="330"/>
      <c r="AX72" s="330"/>
      <c r="AY72" s="330"/>
      <c r="AZ72" s="330"/>
      <c r="BA72" s="330"/>
      <c r="BB72" s="330"/>
      <c r="BC72" s="330">
        <v>8078</v>
      </c>
      <c r="BD72" s="330">
        <v>1540</v>
      </c>
      <c r="BE72" s="330"/>
      <c r="BF72" s="330"/>
      <c r="BG72" s="330">
        <v>31909</v>
      </c>
      <c r="BH72" s="330"/>
      <c r="BI72" s="330"/>
      <c r="BJ72" s="330">
        <v>2496</v>
      </c>
      <c r="BK72" s="330"/>
      <c r="BL72" s="330"/>
      <c r="BM72" s="330"/>
      <c r="BN72" s="330"/>
      <c r="BO72" s="330"/>
      <c r="BP72" s="330"/>
      <c r="BQ72" s="330">
        <v>3150</v>
      </c>
      <c r="BR72" s="330">
        <v>3880</v>
      </c>
      <c r="BS72" s="330"/>
      <c r="BT72" s="330"/>
      <c r="BU72" s="330"/>
      <c r="BV72" s="330"/>
      <c r="BW72" s="330"/>
    </row>
    <row r="73" spans="1:82" s="293" customFormat="1" ht="27" customHeight="1">
      <c r="A73" s="229" t="s">
        <v>3804</v>
      </c>
      <c r="B73" s="232">
        <v>300</v>
      </c>
      <c r="C73" s="232"/>
      <c r="D73" s="232"/>
      <c r="E73" s="232"/>
      <c r="F73" s="232"/>
      <c r="G73" s="232"/>
      <c r="H73" s="232"/>
      <c r="I73" s="232"/>
      <c r="J73" s="232"/>
      <c r="K73" s="232">
        <v>300</v>
      </c>
      <c r="L73" s="232"/>
      <c r="M73" s="232"/>
      <c r="N73" s="232"/>
      <c r="O73" s="232"/>
      <c r="P73" s="232"/>
      <c r="Q73" s="232"/>
      <c r="R73" s="232"/>
      <c r="S73" s="232"/>
      <c r="T73" s="232"/>
      <c r="U73" s="232"/>
      <c r="V73" s="232"/>
      <c r="W73" s="232"/>
      <c r="X73" s="232"/>
      <c r="Y73" s="232"/>
      <c r="Z73" s="232"/>
      <c r="AA73" s="232"/>
      <c r="AB73" s="232"/>
      <c r="AC73" s="232"/>
      <c r="AD73" s="232"/>
      <c r="AE73" s="232"/>
      <c r="AF73" s="232"/>
      <c r="AG73" s="232"/>
      <c r="AH73" s="232"/>
      <c r="AI73" s="232"/>
      <c r="AJ73" s="232"/>
      <c r="AK73" s="232"/>
      <c r="AL73" s="232"/>
      <c r="AM73" s="232"/>
      <c r="AN73" s="232"/>
      <c r="AO73" s="232"/>
      <c r="AP73" s="232"/>
      <c r="AQ73" s="232"/>
      <c r="AR73" s="232"/>
      <c r="AS73" s="232"/>
      <c r="AT73" s="232"/>
      <c r="AU73" s="232"/>
      <c r="AV73" s="232"/>
      <c r="AW73" s="232"/>
      <c r="AX73" s="232"/>
      <c r="AY73" s="232"/>
      <c r="AZ73" s="232"/>
      <c r="BA73" s="232"/>
      <c r="BB73" s="232"/>
      <c r="BC73" s="232"/>
      <c r="BD73" s="232"/>
      <c r="BE73" s="232"/>
      <c r="BF73" s="232"/>
      <c r="BG73" s="232"/>
      <c r="BH73" s="232"/>
      <c r="BI73" s="232"/>
      <c r="BJ73" s="232"/>
      <c r="BK73" s="232"/>
      <c r="BL73" s="232"/>
      <c r="BM73" s="232"/>
      <c r="BN73" s="232"/>
      <c r="BO73" s="232"/>
      <c r="BP73" s="232"/>
      <c r="BQ73" s="232"/>
      <c r="BR73" s="232"/>
      <c r="BS73" s="232"/>
      <c r="BT73" s="232"/>
      <c r="BU73" s="232"/>
      <c r="BV73" s="232"/>
      <c r="BW73" s="232"/>
      <c r="BX73" s="232"/>
      <c r="BY73" s="232"/>
      <c r="BZ73" s="232"/>
      <c r="CA73" s="232"/>
      <c r="CB73" s="232"/>
      <c r="CC73" s="232"/>
      <c r="CD73" s="232"/>
    </row>
    <row r="74" spans="1:82" s="231" customFormat="1" ht="15.75">
      <c r="A74" s="229" t="s">
        <v>4268</v>
      </c>
      <c r="B74" s="232">
        <v>710</v>
      </c>
      <c r="C74" s="232">
        <v>25</v>
      </c>
      <c r="D74" s="232"/>
      <c r="E74" s="232"/>
      <c r="F74" s="232"/>
      <c r="G74" s="232"/>
      <c r="H74" s="232"/>
      <c r="I74" s="232">
        <v>25</v>
      </c>
      <c r="J74" s="232"/>
      <c r="K74" s="232">
        <v>12</v>
      </c>
      <c r="L74" s="232"/>
      <c r="M74" s="232"/>
      <c r="N74" s="232"/>
      <c r="O74" s="232"/>
      <c r="P74" s="232"/>
      <c r="Q74" s="232"/>
      <c r="R74" s="232"/>
      <c r="S74" s="232"/>
      <c r="T74" s="232"/>
      <c r="U74" s="232">
        <v>12</v>
      </c>
      <c r="V74" s="232"/>
      <c r="W74" s="232"/>
      <c r="X74" s="232"/>
      <c r="Y74" s="232"/>
      <c r="Z74" s="232"/>
      <c r="AA74" s="232">
        <v>40</v>
      </c>
      <c r="AB74" s="232">
        <v>25</v>
      </c>
      <c r="AC74" s="232"/>
      <c r="AD74" s="232"/>
      <c r="AE74" s="232">
        <v>50</v>
      </c>
      <c r="AF74" s="232"/>
      <c r="AG74" s="232"/>
      <c r="AH74" s="232"/>
      <c r="AI74" s="232">
        <v>12</v>
      </c>
      <c r="AJ74" s="232"/>
      <c r="AK74" s="232">
        <v>25</v>
      </c>
      <c r="AL74" s="232">
        <v>206</v>
      </c>
      <c r="AM74" s="232"/>
      <c r="AN74" s="232"/>
      <c r="AO74" s="232"/>
      <c r="AP74" s="232"/>
      <c r="AQ74" s="232"/>
      <c r="AR74" s="232"/>
      <c r="AS74" s="232"/>
      <c r="AT74" s="232"/>
      <c r="AU74" s="232"/>
      <c r="AV74" s="232"/>
      <c r="AW74" s="232"/>
      <c r="AX74" s="232"/>
      <c r="AY74" s="232"/>
      <c r="AZ74" s="232">
        <v>80</v>
      </c>
      <c r="BA74" s="232"/>
      <c r="BB74" s="232"/>
      <c r="BC74" s="232"/>
      <c r="BD74" s="232"/>
      <c r="BE74" s="232"/>
      <c r="BF74" s="232"/>
      <c r="BG74" s="313">
        <v>75</v>
      </c>
      <c r="BH74" s="232"/>
      <c r="BI74" s="232"/>
      <c r="BJ74" s="232">
        <v>74</v>
      </c>
      <c r="BK74" s="232"/>
      <c r="BL74" s="232"/>
      <c r="BM74" s="232">
        <v>12</v>
      </c>
      <c r="BN74" s="232"/>
      <c r="BO74" s="232"/>
      <c r="BP74" s="232"/>
      <c r="BQ74" s="232"/>
      <c r="BR74" s="232">
        <v>25</v>
      </c>
      <c r="BS74" s="232"/>
      <c r="BT74" s="232"/>
      <c r="BU74" s="232">
        <v>12</v>
      </c>
      <c r="BV74" s="232"/>
      <c r="BW74" s="232"/>
      <c r="BX74" s="232"/>
      <c r="BY74" s="232"/>
      <c r="BZ74" s="232"/>
      <c r="CA74" s="232"/>
      <c r="CB74" s="232"/>
      <c r="CC74" s="232"/>
      <c r="CD74" s="232"/>
    </row>
    <row r="75" spans="1:82" s="293" customFormat="1" ht="15.75">
      <c r="A75" s="229" t="s">
        <v>4269</v>
      </c>
      <c r="B75" s="232">
        <v>1847</v>
      </c>
      <c r="C75" s="232">
        <v>397</v>
      </c>
      <c r="D75" s="232">
        <v>20</v>
      </c>
      <c r="E75" s="232">
        <v>0</v>
      </c>
      <c r="F75" s="232">
        <v>0</v>
      </c>
      <c r="G75" s="232">
        <v>20</v>
      </c>
      <c r="H75" s="232">
        <v>20</v>
      </c>
      <c r="I75" s="232">
        <v>20</v>
      </c>
      <c r="J75" s="232">
        <v>0</v>
      </c>
      <c r="K75" s="232">
        <v>20</v>
      </c>
      <c r="L75" s="232">
        <v>0</v>
      </c>
      <c r="M75" s="232">
        <v>0</v>
      </c>
      <c r="N75" s="232">
        <v>0</v>
      </c>
      <c r="O75" s="232">
        <v>0</v>
      </c>
      <c r="P75" s="232">
        <v>0</v>
      </c>
      <c r="Q75" s="232">
        <v>0</v>
      </c>
      <c r="R75" s="232">
        <v>0</v>
      </c>
      <c r="S75" s="232">
        <v>0</v>
      </c>
      <c r="T75" s="232">
        <v>0</v>
      </c>
      <c r="U75" s="232">
        <v>20</v>
      </c>
      <c r="V75" s="232">
        <v>20</v>
      </c>
      <c r="W75" s="232">
        <v>0</v>
      </c>
      <c r="X75" s="232">
        <v>0</v>
      </c>
      <c r="Y75" s="232">
        <v>0</v>
      </c>
      <c r="Z75" s="232">
        <v>20</v>
      </c>
      <c r="AA75" s="232">
        <v>20</v>
      </c>
      <c r="AB75" s="232">
        <v>0</v>
      </c>
      <c r="AC75" s="232">
        <v>0</v>
      </c>
      <c r="AD75" s="232">
        <v>0</v>
      </c>
      <c r="AE75" s="232">
        <v>20</v>
      </c>
      <c r="AF75" s="232">
        <v>0</v>
      </c>
      <c r="AG75" s="232">
        <v>100</v>
      </c>
      <c r="AH75" s="232">
        <v>0</v>
      </c>
      <c r="AI75" s="232">
        <v>40</v>
      </c>
      <c r="AJ75" s="232">
        <v>0</v>
      </c>
      <c r="AK75" s="232">
        <v>40</v>
      </c>
      <c r="AL75" s="232">
        <v>40</v>
      </c>
      <c r="AM75" s="232">
        <v>0</v>
      </c>
      <c r="AN75" s="232">
        <v>0</v>
      </c>
      <c r="AO75" s="232">
        <v>0</v>
      </c>
      <c r="AP75" s="232">
        <v>0</v>
      </c>
      <c r="AQ75" s="232">
        <v>20</v>
      </c>
      <c r="AR75" s="232">
        <v>20</v>
      </c>
      <c r="AS75" s="232">
        <v>0</v>
      </c>
      <c r="AT75" s="232">
        <v>0</v>
      </c>
      <c r="AU75" s="232">
        <v>0</v>
      </c>
      <c r="AV75" s="232">
        <v>20</v>
      </c>
      <c r="AW75" s="232">
        <v>100</v>
      </c>
      <c r="AX75" s="232">
        <v>0</v>
      </c>
      <c r="AY75" s="232">
        <v>0</v>
      </c>
      <c r="AZ75" s="232">
        <v>0</v>
      </c>
      <c r="BA75" s="232">
        <v>0</v>
      </c>
      <c r="BB75" s="232">
        <v>0</v>
      </c>
      <c r="BC75" s="232">
        <v>0</v>
      </c>
      <c r="BD75" s="232">
        <v>0</v>
      </c>
      <c r="BE75" s="232">
        <v>0</v>
      </c>
      <c r="BF75" s="232">
        <v>0</v>
      </c>
      <c r="BG75" s="232">
        <v>690</v>
      </c>
      <c r="BH75" s="232">
        <v>0</v>
      </c>
      <c r="BI75" s="232">
        <v>0</v>
      </c>
      <c r="BJ75" s="232">
        <v>20</v>
      </c>
      <c r="BK75" s="232">
        <v>0</v>
      </c>
      <c r="BL75" s="232">
        <v>20</v>
      </c>
      <c r="BM75" s="232">
        <v>20</v>
      </c>
      <c r="BN75" s="232">
        <v>20</v>
      </c>
      <c r="BO75" s="232">
        <v>20</v>
      </c>
      <c r="BP75" s="232">
        <v>20</v>
      </c>
      <c r="BQ75" s="232">
        <v>0</v>
      </c>
      <c r="BR75" s="232">
        <v>20</v>
      </c>
      <c r="BS75" s="232">
        <v>0</v>
      </c>
      <c r="BT75" s="232">
        <v>0</v>
      </c>
      <c r="BU75" s="232">
        <v>20</v>
      </c>
      <c r="BV75" s="232">
        <v>20</v>
      </c>
      <c r="BW75" s="232">
        <v>0</v>
      </c>
      <c r="BX75" s="232"/>
      <c r="BY75" s="232"/>
      <c r="BZ75" s="232"/>
      <c r="CA75" s="232"/>
      <c r="CB75" s="232"/>
      <c r="CC75" s="232"/>
      <c r="CD75" s="232"/>
    </row>
    <row r="76" spans="1:82" s="293" customFormat="1" ht="31.5">
      <c r="A76" s="229" t="s">
        <v>4270</v>
      </c>
      <c r="B76" s="232">
        <v>340</v>
      </c>
      <c r="C76" s="232"/>
      <c r="D76" s="232"/>
      <c r="E76" s="232"/>
      <c r="F76" s="232"/>
      <c r="G76" s="232"/>
      <c r="H76" s="232"/>
      <c r="I76" s="232"/>
      <c r="J76" s="232"/>
      <c r="K76" s="232"/>
      <c r="L76" s="232"/>
      <c r="M76" s="232"/>
      <c r="N76" s="232"/>
      <c r="O76" s="232"/>
      <c r="P76" s="232"/>
      <c r="Q76" s="232"/>
      <c r="R76" s="232"/>
      <c r="S76" s="232"/>
      <c r="T76" s="232"/>
      <c r="U76" s="232"/>
      <c r="V76" s="232"/>
      <c r="W76" s="232"/>
      <c r="X76" s="232"/>
      <c r="Y76" s="232"/>
      <c r="Z76" s="232"/>
      <c r="AA76" s="232"/>
      <c r="AB76" s="232"/>
      <c r="AC76" s="232"/>
      <c r="AD76" s="232"/>
      <c r="AE76" s="232"/>
      <c r="AF76" s="232"/>
      <c r="AG76" s="232"/>
      <c r="AH76" s="232"/>
      <c r="AI76" s="232"/>
      <c r="AJ76" s="232"/>
      <c r="AK76" s="232"/>
      <c r="AL76" s="232"/>
      <c r="AM76" s="232"/>
      <c r="AN76" s="232"/>
      <c r="AO76" s="232"/>
      <c r="AP76" s="232"/>
      <c r="AQ76" s="232"/>
      <c r="AR76" s="232"/>
      <c r="AS76" s="232"/>
      <c r="AT76" s="232"/>
      <c r="AU76" s="232"/>
      <c r="AV76" s="232"/>
      <c r="AW76" s="232"/>
      <c r="AX76" s="232"/>
      <c r="AY76" s="232"/>
      <c r="AZ76" s="232"/>
      <c r="BA76" s="232"/>
      <c r="BB76" s="232"/>
      <c r="BC76" s="232">
        <v>290</v>
      </c>
      <c r="BD76" s="232">
        <v>50</v>
      </c>
      <c r="BE76" s="232"/>
      <c r="BF76" s="232"/>
      <c r="BG76" s="232"/>
      <c r="BH76" s="232"/>
      <c r="BI76" s="232"/>
      <c r="BJ76" s="232"/>
      <c r="BK76" s="232"/>
      <c r="BL76" s="232"/>
      <c r="BM76" s="232"/>
      <c r="BN76" s="232"/>
      <c r="BO76" s="232"/>
      <c r="BP76" s="232"/>
      <c r="BQ76" s="232"/>
      <c r="BR76" s="232"/>
      <c r="BS76" s="232"/>
      <c r="BT76" s="232"/>
      <c r="BU76" s="232"/>
      <c r="BV76" s="232"/>
      <c r="BW76" s="232"/>
    </row>
    <row r="77" spans="1:82" s="231" customFormat="1" ht="15.75">
      <c r="A77" s="292" t="s">
        <v>4271</v>
      </c>
      <c r="B77" s="106">
        <v>2600</v>
      </c>
      <c r="C77" s="106">
        <v>19</v>
      </c>
      <c r="D77" s="106">
        <v>24</v>
      </c>
      <c r="E77" s="106"/>
      <c r="F77" s="106"/>
      <c r="G77" s="106">
        <v>18</v>
      </c>
      <c r="H77" s="106"/>
      <c r="I77" s="106">
        <v>21</v>
      </c>
      <c r="J77" s="106"/>
      <c r="K77" s="106"/>
      <c r="L77" s="106"/>
      <c r="M77" s="106"/>
      <c r="N77" s="106"/>
      <c r="O77" s="106"/>
      <c r="P77" s="106"/>
      <c r="Q77" s="106"/>
      <c r="R77" s="106"/>
      <c r="S77" s="106"/>
      <c r="T77" s="106"/>
      <c r="U77" s="106">
        <v>44</v>
      </c>
      <c r="V77" s="106">
        <v>49</v>
      </c>
      <c r="W77" s="106"/>
      <c r="X77" s="106"/>
      <c r="Y77" s="106"/>
      <c r="Z77" s="106">
        <v>25</v>
      </c>
      <c r="AA77" s="106"/>
      <c r="AB77" s="106"/>
      <c r="AC77" s="106"/>
      <c r="AD77" s="106"/>
      <c r="AE77" s="106">
        <v>65</v>
      </c>
      <c r="AF77" s="106">
        <v>10</v>
      </c>
      <c r="AG77" s="106"/>
      <c r="AH77" s="106">
        <v>5</v>
      </c>
      <c r="AI77" s="106">
        <v>143</v>
      </c>
      <c r="AJ77" s="106"/>
      <c r="AK77" s="106">
        <v>80</v>
      </c>
      <c r="AL77" s="106">
        <v>95</v>
      </c>
      <c r="AM77" s="106"/>
      <c r="AN77" s="106"/>
      <c r="AO77" s="106"/>
      <c r="AP77" s="106"/>
      <c r="AQ77" s="106"/>
      <c r="AR77" s="106"/>
      <c r="AS77" s="106"/>
      <c r="AT77" s="106"/>
      <c r="AU77" s="106">
        <v>21</v>
      </c>
      <c r="AV77" s="106">
        <v>19</v>
      </c>
      <c r="AW77" s="106"/>
      <c r="AX77" s="106"/>
      <c r="AY77" s="106">
        <v>6</v>
      </c>
      <c r="AZ77" s="106"/>
      <c r="BA77" s="106"/>
      <c r="BB77" s="106"/>
      <c r="BC77" s="106">
        <v>25</v>
      </c>
      <c r="BD77" s="106"/>
      <c r="BE77" s="106"/>
      <c r="BF77" s="106"/>
      <c r="BG77" s="106">
        <v>1363</v>
      </c>
      <c r="BH77" s="106"/>
      <c r="BI77" s="106"/>
      <c r="BJ77" s="106">
        <v>300</v>
      </c>
      <c r="BK77" s="106"/>
      <c r="BL77" s="106"/>
      <c r="BM77" s="106">
        <v>40</v>
      </c>
      <c r="BN77" s="106"/>
      <c r="BO77" s="106"/>
      <c r="BP77" s="106"/>
      <c r="BQ77" s="106"/>
      <c r="BR77" s="106">
        <v>136</v>
      </c>
      <c r="BS77" s="106"/>
      <c r="BT77" s="106"/>
      <c r="BU77" s="106">
        <v>92</v>
      </c>
      <c r="BV77" s="106"/>
      <c r="BW77" s="106"/>
    </row>
    <row r="78" spans="1:82" s="231" customFormat="1" ht="15.75">
      <c r="A78" s="309" t="s">
        <v>3916</v>
      </c>
      <c r="B78" s="302">
        <v>300</v>
      </c>
      <c r="C78" s="302"/>
      <c r="D78" s="302"/>
      <c r="E78" s="302"/>
      <c r="F78" s="302"/>
      <c r="G78" s="302"/>
      <c r="H78" s="302"/>
      <c r="I78" s="302"/>
      <c r="J78" s="302"/>
      <c r="K78" s="302">
        <v>220</v>
      </c>
      <c r="L78" s="302"/>
      <c r="M78" s="302"/>
      <c r="N78" s="302"/>
      <c r="O78" s="302"/>
      <c r="P78" s="302"/>
      <c r="Q78" s="302"/>
      <c r="R78" s="302"/>
      <c r="S78" s="302"/>
      <c r="T78" s="302"/>
      <c r="U78" s="302"/>
      <c r="V78" s="302"/>
      <c r="W78" s="302"/>
      <c r="X78" s="302"/>
      <c r="Y78" s="302"/>
      <c r="Z78" s="302"/>
      <c r="AA78" s="302"/>
      <c r="AB78" s="302"/>
      <c r="AC78" s="302"/>
      <c r="AD78" s="302"/>
      <c r="AE78" s="302"/>
      <c r="AF78" s="302"/>
      <c r="AG78" s="302"/>
      <c r="AH78" s="302"/>
      <c r="AI78" s="302"/>
      <c r="AJ78" s="302"/>
      <c r="AK78" s="302"/>
      <c r="AL78" s="302"/>
      <c r="AM78" s="302"/>
      <c r="AN78" s="302"/>
      <c r="AO78" s="302"/>
      <c r="AP78" s="302"/>
      <c r="AQ78" s="302"/>
      <c r="AR78" s="302"/>
      <c r="AS78" s="302"/>
      <c r="AT78" s="302"/>
      <c r="AU78" s="302"/>
      <c r="AV78" s="302"/>
      <c r="AW78" s="302"/>
      <c r="AX78" s="302"/>
      <c r="AY78" s="302"/>
      <c r="AZ78" s="302"/>
      <c r="BA78" s="302"/>
      <c r="BB78" s="302"/>
      <c r="BC78" s="302">
        <v>201</v>
      </c>
      <c r="BD78" s="302">
        <v>89</v>
      </c>
      <c r="BE78" s="302">
        <v>161</v>
      </c>
      <c r="BF78" s="302"/>
      <c r="BG78" s="302"/>
      <c r="BH78" s="302"/>
      <c r="BI78" s="302"/>
      <c r="BJ78" s="302"/>
      <c r="BK78" s="302"/>
      <c r="BL78" s="302"/>
      <c r="BM78" s="302"/>
      <c r="BN78" s="302"/>
      <c r="BO78" s="302"/>
      <c r="BP78" s="302"/>
      <c r="BQ78" s="302"/>
      <c r="BR78" s="302"/>
      <c r="BS78" s="302"/>
      <c r="BT78" s="302"/>
      <c r="BU78" s="302"/>
      <c r="BV78" s="302"/>
      <c r="BW78" s="302"/>
    </row>
    <row r="79" spans="1:82">
      <c r="A79" s="111" t="s">
        <v>4272</v>
      </c>
      <c r="B79" s="313">
        <v>451</v>
      </c>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row>
    <row r="80" spans="1:82" s="231" customFormat="1" ht="15.75">
      <c r="A80" s="292" t="s">
        <v>3932</v>
      </c>
      <c r="B80" s="106">
        <v>100</v>
      </c>
      <c r="C80" s="106">
        <v>8</v>
      </c>
      <c r="D80" s="106"/>
      <c r="E80" s="106"/>
      <c r="F80" s="106"/>
      <c r="G80" s="106">
        <v>8</v>
      </c>
      <c r="H80" s="106"/>
      <c r="I80" s="106"/>
      <c r="J80" s="106"/>
      <c r="K80" s="106">
        <v>8</v>
      </c>
      <c r="L80" s="106"/>
      <c r="M80" s="106"/>
      <c r="N80" s="106"/>
      <c r="O80" s="106"/>
      <c r="P80" s="106"/>
      <c r="Q80" s="106"/>
      <c r="R80" s="106"/>
      <c r="S80" s="106"/>
      <c r="T80" s="106"/>
      <c r="U80" s="106"/>
      <c r="V80" s="106"/>
      <c r="W80" s="106"/>
      <c r="X80" s="106"/>
      <c r="Y80" s="106"/>
      <c r="Z80" s="106">
        <v>8</v>
      </c>
      <c r="AA80" s="106"/>
      <c r="AB80" s="106"/>
      <c r="AC80" s="106"/>
      <c r="AD80" s="106"/>
      <c r="AE80" s="106">
        <v>8</v>
      </c>
      <c r="AF80" s="106"/>
      <c r="AG80" s="106"/>
      <c r="AH80" s="106"/>
      <c r="AI80" s="106"/>
      <c r="AJ80" s="106"/>
      <c r="AK80" s="106"/>
      <c r="AL80" s="106"/>
      <c r="AM80" s="106"/>
      <c r="AN80" s="106"/>
      <c r="AO80" s="106"/>
      <c r="AP80" s="106"/>
      <c r="AQ80" s="106"/>
      <c r="AR80" s="106">
        <v>8</v>
      </c>
      <c r="AS80" s="106"/>
      <c r="AT80" s="106"/>
      <c r="AU80" s="106"/>
      <c r="AV80" s="106"/>
      <c r="AW80" s="106"/>
      <c r="AX80" s="106"/>
      <c r="AY80" s="106"/>
      <c r="AZ80" s="106"/>
      <c r="BA80" s="106"/>
      <c r="BB80" s="106"/>
      <c r="BC80" s="106">
        <v>10</v>
      </c>
      <c r="BD80" s="106">
        <v>10</v>
      </c>
      <c r="BE80" s="106"/>
      <c r="BF80" s="106"/>
      <c r="BG80" s="106">
        <v>8</v>
      </c>
      <c r="BH80" s="106"/>
      <c r="BI80" s="106"/>
      <c r="BJ80" s="106">
        <v>8</v>
      </c>
      <c r="BK80" s="106"/>
      <c r="BL80" s="106"/>
      <c r="BM80" s="106"/>
      <c r="BN80" s="106"/>
      <c r="BO80" s="106"/>
      <c r="BP80" s="106"/>
      <c r="BQ80" s="106"/>
      <c r="BR80" s="106"/>
      <c r="BS80" s="106"/>
      <c r="BT80" s="106"/>
      <c r="BU80" s="106"/>
      <c r="BV80" s="106"/>
      <c r="BW80" s="106"/>
      <c r="BX80" s="106"/>
      <c r="BY80" s="106"/>
      <c r="BZ80" s="106"/>
      <c r="CA80" s="106"/>
      <c r="CB80" s="106"/>
      <c r="CC80" s="106"/>
    </row>
    <row r="81" spans="1:82" s="231" customFormat="1" ht="15.75">
      <c r="A81" s="292" t="s">
        <v>3937</v>
      </c>
      <c r="B81" s="106">
        <v>50</v>
      </c>
      <c r="C81" s="106"/>
      <c r="D81" s="106"/>
      <c r="E81" s="106"/>
      <c r="F81" s="106"/>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v>50</v>
      </c>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row>
    <row r="82" spans="1:82" s="231" customFormat="1" ht="31.5">
      <c r="A82" s="229" t="s">
        <v>3949</v>
      </c>
      <c r="B82" s="332">
        <v>1020</v>
      </c>
      <c r="C82" s="333">
        <v>10</v>
      </c>
      <c r="D82" s="333">
        <v>10</v>
      </c>
      <c r="E82" s="333"/>
      <c r="F82" s="333"/>
      <c r="G82" s="333"/>
      <c r="H82" s="333"/>
      <c r="I82" s="333"/>
      <c r="J82" s="333"/>
      <c r="K82" s="333">
        <v>15</v>
      </c>
      <c r="L82" s="333">
        <v>10</v>
      </c>
      <c r="M82" s="333">
        <v>10</v>
      </c>
      <c r="N82" s="333"/>
      <c r="O82" s="333">
        <v>20</v>
      </c>
      <c r="P82" s="333">
        <v>20</v>
      </c>
      <c r="Q82" s="333">
        <v>5</v>
      </c>
      <c r="R82" s="333">
        <v>20</v>
      </c>
      <c r="S82" s="333">
        <v>20</v>
      </c>
      <c r="T82" s="333">
        <v>10</v>
      </c>
      <c r="U82" s="333"/>
      <c r="V82" s="333"/>
      <c r="W82" s="333"/>
      <c r="X82" s="333"/>
      <c r="Y82" s="333"/>
      <c r="Z82" s="333"/>
      <c r="AA82" s="333"/>
      <c r="AB82" s="333"/>
      <c r="AC82" s="333"/>
      <c r="AD82" s="333"/>
      <c r="AE82" s="333"/>
      <c r="AF82" s="333"/>
      <c r="AG82" s="333">
        <v>20</v>
      </c>
      <c r="AH82" s="333"/>
      <c r="AI82" s="333"/>
      <c r="AJ82" s="333"/>
      <c r="AK82" s="333"/>
      <c r="AL82" s="333"/>
      <c r="AM82" s="333"/>
      <c r="AN82" s="333"/>
      <c r="AO82" s="333">
        <v>660</v>
      </c>
      <c r="AP82" s="333"/>
      <c r="AQ82" s="333"/>
      <c r="AR82" s="333"/>
      <c r="AS82" s="333"/>
      <c r="AT82" s="333"/>
      <c r="AU82" s="333"/>
      <c r="AV82" s="333"/>
      <c r="AW82" s="333">
        <v>40</v>
      </c>
      <c r="AX82" s="333"/>
      <c r="AY82" s="333"/>
      <c r="AZ82" s="333"/>
      <c r="BA82" s="333"/>
      <c r="BB82" s="333"/>
      <c r="BC82" s="333"/>
      <c r="BD82" s="333"/>
      <c r="BE82" s="333"/>
      <c r="BF82" s="333"/>
      <c r="BG82" s="333"/>
      <c r="BH82" s="333"/>
      <c r="BI82" s="333"/>
      <c r="BJ82" s="333">
        <v>80</v>
      </c>
      <c r="BK82" s="333"/>
      <c r="BL82" s="333"/>
      <c r="BM82" s="333"/>
      <c r="BN82" s="333">
        <v>30</v>
      </c>
      <c r="BO82" s="333">
        <v>30</v>
      </c>
      <c r="BP82" s="333">
        <v>10</v>
      </c>
      <c r="BQ82" s="333"/>
      <c r="BR82" s="333"/>
      <c r="BS82" s="333"/>
      <c r="BT82" s="333"/>
      <c r="BU82" s="333"/>
      <c r="BV82" s="333"/>
      <c r="BW82" s="333"/>
      <c r="BX82" s="334"/>
      <c r="BY82" s="334"/>
      <c r="BZ82" s="334"/>
      <c r="CA82" s="334"/>
      <c r="CB82" s="334"/>
      <c r="CC82" s="334"/>
      <c r="CD82" s="335"/>
    </row>
    <row r="83" spans="1:82" s="231" customFormat="1" ht="15.75">
      <c r="A83" s="309" t="s">
        <v>4273</v>
      </c>
      <c r="B83" s="302">
        <f>SUM(C83:BW83)</f>
        <v>750</v>
      </c>
      <c r="C83" s="302">
        <v>22</v>
      </c>
      <c r="D83" s="302">
        <v>22</v>
      </c>
      <c r="E83" s="302"/>
      <c r="F83" s="302"/>
      <c r="G83" s="302"/>
      <c r="H83" s="302">
        <v>12</v>
      </c>
      <c r="I83" s="302"/>
      <c r="J83" s="302"/>
      <c r="K83" s="302">
        <v>22</v>
      </c>
      <c r="L83" s="302">
        <v>22</v>
      </c>
      <c r="M83" s="302">
        <v>22</v>
      </c>
      <c r="N83" s="302"/>
      <c r="O83" s="302">
        <v>22</v>
      </c>
      <c r="P83" s="302">
        <v>22</v>
      </c>
      <c r="Q83" s="302">
        <v>22</v>
      </c>
      <c r="R83" s="302">
        <v>25</v>
      </c>
      <c r="S83" s="302">
        <v>22</v>
      </c>
      <c r="T83" s="302">
        <v>18</v>
      </c>
      <c r="U83" s="302">
        <v>22</v>
      </c>
      <c r="V83" s="302"/>
      <c r="W83" s="302">
        <v>60</v>
      </c>
      <c r="X83" s="302"/>
      <c r="Y83" s="302"/>
      <c r="Z83" s="302"/>
      <c r="AA83" s="302"/>
      <c r="AB83" s="302"/>
      <c r="AC83" s="302"/>
      <c r="AD83" s="302"/>
      <c r="AE83" s="302"/>
      <c r="AF83" s="302"/>
      <c r="AG83" s="302">
        <v>35</v>
      </c>
      <c r="AH83" s="302"/>
      <c r="AI83" s="302"/>
      <c r="AJ83" s="302"/>
      <c r="AK83" s="302"/>
      <c r="AL83" s="302"/>
      <c r="AM83" s="302"/>
      <c r="AN83" s="302"/>
      <c r="AO83" s="302">
        <v>270</v>
      </c>
      <c r="AP83" s="302"/>
      <c r="AQ83" s="302"/>
      <c r="AR83" s="302"/>
      <c r="AS83" s="302"/>
      <c r="AT83" s="302"/>
      <c r="AU83" s="302"/>
      <c r="AV83" s="302"/>
      <c r="AW83" s="302"/>
      <c r="AX83" s="302"/>
      <c r="AY83" s="302"/>
      <c r="AZ83" s="302"/>
      <c r="BA83" s="302"/>
      <c r="BB83" s="302"/>
      <c r="BC83" s="302"/>
      <c r="BD83" s="302"/>
      <c r="BE83" s="302"/>
      <c r="BF83" s="302"/>
      <c r="BG83" s="302"/>
      <c r="BH83" s="302"/>
      <c r="BI83" s="302"/>
      <c r="BJ83" s="302"/>
      <c r="BK83" s="302"/>
      <c r="BL83" s="302">
        <v>35</v>
      </c>
      <c r="BM83" s="302"/>
      <c r="BN83" s="302"/>
      <c r="BO83" s="302">
        <v>40</v>
      </c>
      <c r="BP83" s="302">
        <v>35</v>
      </c>
      <c r="BQ83" s="302"/>
      <c r="BR83" s="302"/>
      <c r="BS83" s="302"/>
      <c r="BT83" s="302"/>
      <c r="BU83" s="302"/>
      <c r="BV83" s="302"/>
      <c r="BW83" s="302"/>
    </row>
    <row r="84" spans="1:82">
      <c r="A84" s="174" t="s">
        <v>4274</v>
      </c>
      <c r="B84" s="565">
        <v>1375</v>
      </c>
      <c r="C84" s="565">
        <v>350</v>
      </c>
      <c r="D84" s="565">
        <v>5</v>
      </c>
      <c r="E84" s="565"/>
      <c r="F84" s="565"/>
      <c r="G84" s="565"/>
      <c r="H84" s="565"/>
      <c r="I84" s="565">
        <v>5</v>
      </c>
      <c r="J84" s="565"/>
      <c r="K84" s="565">
        <v>15</v>
      </c>
      <c r="L84" s="565">
        <v>10</v>
      </c>
      <c r="M84" s="565"/>
      <c r="N84" s="565"/>
      <c r="O84" s="565">
        <v>15</v>
      </c>
      <c r="P84" s="565">
        <v>12</v>
      </c>
      <c r="Q84" s="565">
        <v>5</v>
      </c>
      <c r="R84" s="565">
        <v>15</v>
      </c>
      <c r="S84" s="565">
        <v>10</v>
      </c>
      <c r="T84" s="565">
        <v>10</v>
      </c>
      <c r="U84" s="565">
        <v>5</v>
      </c>
      <c r="V84" s="565">
        <v>20</v>
      </c>
      <c r="W84" s="565"/>
      <c r="X84" s="565"/>
      <c r="Y84" s="565"/>
      <c r="Z84" s="565"/>
      <c r="AA84" s="565"/>
      <c r="AB84" s="565"/>
      <c r="AC84" s="565"/>
      <c r="AD84" s="565"/>
      <c r="AE84" s="565">
        <v>15</v>
      </c>
      <c r="AF84" s="565">
        <v>12</v>
      </c>
      <c r="AG84" s="565"/>
      <c r="AH84" s="565"/>
      <c r="AI84" s="565">
        <v>20</v>
      </c>
      <c r="AJ84" s="565"/>
      <c r="AK84" s="565">
        <v>15</v>
      </c>
      <c r="AL84" s="565">
        <v>20</v>
      </c>
      <c r="AM84" s="565"/>
      <c r="AN84" s="565"/>
      <c r="AO84" s="565">
        <v>121</v>
      </c>
      <c r="AP84" s="565"/>
      <c r="AQ84" s="565"/>
      <c r="AR84" s="565"/>
      <c r="AS84" s="565"/>
      <c r="AT84" s="565"/>
      <c r="AU84" s="565"/>
      <c r="AV84" s="565"/>
      <c r="AW84" s="565"/>
      <c r="AX84" s="565"/>
      <c r="AY84" s="565"/>
      <c r="AZ84" s="565"/>
      <c r="BA84" s="565">
        <v>45</v>
      </c>
      <c r="BB84" s="565">
        <v>45</v>
      </c>
      <c r="BC84" s="565">
        <v>90</v>
      </c>
      <c r="BD84" s="565">
        <v>45</v>
      </c>
      <c r="BE84" s="565"/>
      <c r="BF84" s="565"/>
      <c r="BG84" s="565">
        <v>400</v>
      </c>
      <c r="BH84" s="565"/>
      <c r="BI84" s="565"/>
      <c r="BJ84" s="565">
        <v>25</v>
      </c>
      <c r="BK84" s="565"/>
      <c r="BL84" s="565"/>
      <c r="BM84" s="565">
        <v>10</v>
      </c>
      <c r="BN84" s="565"/>
      <c r="BO84" s="565"/>
      <c r="BP84" s="565"/>
      <c r="BQ84" s="565"/>
      <c r="BR84" s="565">
        <v>15</v>
      </c>
      <c r="BS84" s="565"/>
      <c r="BT84" s="565"/>
      <c r="BU84" s="565">
        <v>20</v>
      </c>
      <c r="BV84" s="565"/>
      <c r="BW84" s="565"/>
      <c r="BX84" s="565"/>
      <c r="BY84" s="565"/>
      <c r="BZ84" s="565"/>
      <c r="CA84" s="565"/>
      <c r="CB84" s="565"/>
      <c r="CC84" s="565"/>
      <c r="CD84" s="565"/>
    </row>
    <row r="85" spans="1:82">
      <c r="A85" s="174" t="s">
        <v>4275</v>
      </c>
      <c r="B85" s="565">
        <v>200</v>
      </c>
      <c r="C85" s="565"/>
      <c r="D85" s="565"/>
      <c r="E85" s="565"/>
      <c r="F85" s="565"/>
      <c r="G85" s="565"/>
      <c r="H85" s="565"/>
      <c r="I85" s="565"/>
      <c r="J85" s="565"/>
      <c r="K85" s="565">
        <v>15</v>
      </c>
      <c r="L85" s="565"/>
      <c r="M85" s="565"/>
      <c r="N85" s="565"/>
      <c r="O85" s="565"/>
      <c r="P85" s="565"/>
      <c r="Q85" s="565"/>
      <c r="R85" s="565"/>
      <c r="S85" s="565"/>
      <c r="T85" s="565"/>
      <c r="U85" s="565">
        <v>5</v>
      </c>
      <c r="V85" s="565">
        <v>10</v>
      </c>
      <c r="W85" s="565"/>
      <c r="X85" s="565"/>
      <c r="Y85" s="565"/>
      <c r="Z85" s="565"/>
      <c r="AA85" s="565"/>
      <c r="AB85" s="565"/>
      <c r="AC85" s="565"/>
      <c r="AD85" s="565"/>
      <c r="AE85" s="565">
        <v>12</v>
      </c>
      <c r="AF85" s="565"/>
      <c r="AG85" s="565"/>
      <c r="AH85" s="565"/>
      <c r="AI85" s="565">
        <v>6</v>
      </c>
      <c r="AJ85" s="565"/>
      <c r="AK85" s="565">
        <v>10</v>
      </c>
      <c r="AL85" s="565">
        <v>10</v>
      </c>
      <c r="AM85" s="565"/>
      <c r="AN85" s="565"/>
      <c r="AO85" s="565">
        <v>30</v>
      </c>
      <c r="AP85" s="565"/>
      <c r="AQ85" s="565"/>
      <c r="AR85" s="565"/>
      <c r="AS85" s="565"/>
      <c r="AT85" s="565"/>
      <c r="AU85" s="565"/>
      <c r="AV85" s="565"/>
      <c r="AW85" s="565"/>
      <c r="AX85" s="565"/>
      <c r="AY85" s="565"/>
      <c r="AZ85" s="565"/>
      <c r="BA85" s="565"/>
      <c r="BB85" s="565"/>
      <c r="BC85" s="565"/>
      <c r="BD85" s="565"/>
      <c r="BE85" s="565"/>
      <c r="BF85" s="565"/>
      <c r="BG85" s="565">
        <v>87</v>
      </c>
      <c r="BH85" s="565"/>
      <c r="BI85" s="565"/>
      <c r="BJ85" s="565"/>
      <c r="BK85" s="565"/>
      <c r="BL85" s="565"/>
      <c r="BM85" s="565"/>
      <c r="BN85" s="565"/>
      <c r="BO85" s="565"/>
      <c r="BP85" s="565"/>
      <c r="BQ85" s="565"/>
      <c r="BR85" s="565">
        <v>15</v>
      </c>
      <c r="BS85" s="565"/>
      <c r="BT85" s="565"/>
      <c r="BU85" s="565"/>
      <c r="BV85" s="565"/>
      <c r="BW85" s="565"/>
      <c r="BX85" s="565"/>
      <c r="BY85" s="565"/>
      <c r="BZ85" s="565"/>
      <c r="CA85" s="565"/>
      <c r="CB85" s="565"/>
      <c r="CC85" s="565"/>
      <c r="CD85" s="565"/>
    </row>
    <row r="86" spans="1:82">
      <c r="A86" s="111" t="s">
        <v>4276</v>
      </c>
      <c r="B86" s="565">
        <v>50</v>
      </c>
      <c r="C86" s="565"/>
      <c r="D86" s="565"/>
      <c r="E86" s="565"/>
      <c r="F86" s="565"/>
      <c r="G86" s="565"/>
      <c r="H86" s="565"/>
      <c r="I86" s="565"/>
      <c r="J86" s="565"/>
      <c r="K86" s="565"/>
      <c r="L86" s="565"/>
      <c r="M86" s="565"/>
      <c r="N86" s="565"/>
      <c r="O86" s="565"/>
      <c r="P86" s="565"/>
      <c r="Q86" s="565"/>
      <c r="R86" s="565"/>
      <c r="S86" s="565"/>
      <c r="T86" s="565"/>
      <c r="U86" s="565"/>
      <c r="V86" s="565"/>
      <c r="W86" s="565"/>
      <c r="X86" s="565"/>
      <c r="Y86" s="565"/>
      <c r="Z86" s="565"/>
      <c r="AA86" s="565"/>
      <c r="AB86" s="565"/>
      <c r="AC86" s="565"/>
      <c r="AD86" s="565"/>
      <c r="AE86" s="565"/>
      <c r="AF86" s="565"/>
      <c r="AG86" s="565"/>
      <c r="AH86" s="565"/>
      <c r="AI86" s="565"/>
      <c r="AJ86" s="565"/>
      <c r="AK86" s="565"/>
      <c r="AL86" s="565"/>
      <c r="AM86" s="565"/>
      <c r="AN86" s="565"/>
      <c r="AO86" s="565">
        <v>25</v>
      </c>
      <c r="AP86" s="565"/>
      <c r="AQ86" s="565"/>
      <c r="AR86" s="565"/>
      <c r="AS86" s="565"/>
      <c r="AT86" s="565"/>
      <c r="AU86" s="565"/>
      <c r="AV86" s="565"/>
      <c r="AW86" s="565"/>
      <c r="AX86" s="565"/>
      <c r="AY86" s="565"/>
      <c r="AZ86" s="565"/>
      <c r="BA86" s="565"/>
      <c r="BB86" s="565"/>
      <c r="BC86" s="565"/>
      <c r="BD86" s="565"/>
      <c r="BE86" s="565"/>
      <c r="BF86" s="565"/>
      <c r="BG86" s="565">
        <v>25</v>
      </c>
      <c r="BH86" s="565"/>
      <c r="BI86" s="565"/>
      <c r="BJ86" s="565"/>
      <c r="BK86" s="565"/>
      <c r="BL86" s="565"/>
      <c r="BM86" s="565"/>
      <c r="BN86" s="565"/>
      <c r="BO86" s="565"/>
      <c r="BP86" s="565"/>
      <c r="BQ86" s="565"/>
      <c r="BR86" s="565"/>
      <c r="BS86" s="565"/>
      <c r="BT86" s="565"/>
      <c r="BU86" s="565"/>
      <c r="BV86" s="565"/>
      <c r="BW86" s="565"/>
      <c r="BX86" s="565"/>
      <c r="BY86" s="565"/>
      <c r="BZ86" s="565"/>
      <c r="CA86" s="565"/>
      <c r="CB86" s="565"/>
      <c r="CC86" s="565"/>
      <c r="CD86" s="565"/>
    </row>
    <row r="87" spans="1:82">
      <c r="A87" s="111" t="s">
        <v>4277</v>
      </c>
      <c r="B87" s="565">
        <v>50</v>
      </c>
      <c r="C87" s="565"/>
      <c r="D87" s="565"/>
      <c r="E87" s="565"/>
      <c r="F87" s="565"/>
      <c r="G87" s="565"/>
      <c r="H87" s="565"/>
      <c r="I87" s="565"/>
      <c r="J87" s="565"/>
      <c r="K87" s="565"/>
      <c r="L87" s="565"/>
      <c r="M87" s="565"/>
      <c r="N87" s="565"/>
      <c r="O87" s="565"/>
      <c r="P87" s="565"/>
      <c r="Q87" s="565"/>
      <c r="R87" s="565"/>
      <c r="S87" s="565"/>
      <c r="T87" s="565"/>
      <c r="U87" s="565"/>
      <c r="V87" s="565"/>
      <c r="W87" s="565"/>
      <c r="X87" s="565"/>
      <c r="Y87" s="565"/>
      <c r="Z87" s="565"/>
      <c r="AA87" s="565"/>
      <c r="AB87" s="565"/>
      <c r="AC87" s="565"/>
      <c r="AD87" s="565"/>
      <c r="AE87" s="565"/>
      <c r="AF87" s="565"/>
      <c r="AG87" s="565"/>
      <c r="AH87" s="565"/>
      <c r="AI87" s="565"/>
      <c r="AJ87" s="565"/>
      <c r="AK87" s="565"/>
      <c r="AL87" s="565"/>
      <c r="AM87" s="565"/>
      <c r="AN87" s="565"/>
      <c r="AO87" s="565">
        <v>25</v>
      </c>
      <c r="AP87" s="565"/>
      <c r="AQ87" s="565"/>
      <c r="AR87" s="565"/>
      <c r="AS87" s="565"/>
      <c r="AT87" s="565"/>
      <c r="AU87" s="565"/>
      <c r="AV87" s="565"/>
      <c r="AW87" s="565"/>
      <c r="AX87" s="565"/>
      <c r="AY87" s="565"/>
      <c r="AZ87" s="565"/>
      <c r="BA87" s="565"/>
      <c r="BB87" s="565"/>
      <c r="BC87" s="565"/>
      <c r="BD87" s="565"/>
      <c r="BE87" s="565"/>
      <c r="BF87" s="565"/>
      <c r="BG87" s="565">
        <v>25</v>
      </c>
      <c r="BH87" s="565"/>
      <c r="BI87" s="565"/>
      <c r="BJ87" s="565"/>
      <c r="BK87" s="565"/>
      <c r="BL87" s="565"/>
      <c r="BM87" s="565"/>
      <c r="BN87" s="565"/>
      <c r="BO87" s="565"/>
      <c r="BP87" s="565"/>
      <c r="BQ87" s="565"/>
      <c r="BR87" s="565"/>
      <c r="BS87" s="565"/>
      <c r="BT87" s="565"/>
      <c r="BU87" s="565"/>
      <c r="BV87" s="565"/>
      <c r="BW87" s="565"/>
      <c r="BX87" s="565"/>
      <c r="BY87" s="565"/>
      <c r="BZ87" s="565"/>
      <c r="CA87" s="565"/>
      <c r="CB87" s="565"/>
      <c r="CC87" s="565"/>
      <c r="CD87" s="565"/>
    </row>
    <row r="88" spans="1:82">
      <c r="A88" s="111" t="s">
        <v>4278</v>
      </c>
      <c r="B88" s="565">
        <v>25</v>
      </c>
      <c r="C88" s="565"/>
      <c r="D88" s="565"/>
      <c r="E88" s="565"/>
      <c r="F88" s="565"/>
      <c r="G88" s="565"/>
      <c r="H88" s="565"/>
      <c r="I88" s="565"/>
      <c r="J88" s="565"/>
      <c r="K88" s="565"/>
      <c r="L88" s="565"/>
      <c r="M88" s="565"/>
      <c r="N88" s="565"/>
      <c r="O88" s="565"/>
      <c r="P88" s="565"/>
      <c r="Q88" s="565"/>
      <c r="R88" s="565"/>
      <c r="S88" s="565"/>
      <c r="T88" s="565"/>
      <c r="U88" s="565"/>
      <c r="V88" s="565"/>
      <c r="W88" s="565"/>
      <c r="X88" s="565"/>
      <c r="Y88" s="565"/>
      <c r="Z88" s="565"/>
      <c r="AA88" s="565"/>
      <c r="AB88" s="565"/>
      <c r="AC88" s="565"/>
      <c r="AD88" s="565"/>
      <c r="AE88" s="565"/>
      <c r="AF88" s="565"/>
      <c r="AG88" s="565"/>
      <c r="AH88" s="565"/>
      <c r="AI88" s="565"/>
      <c r="AJ88" s="565"/>
      <c r="AK88" s="565"/>
      <c r="AL88" s="565"/>
      <c r="AM88" s="565"/>
      <c r="AN88" s="565"/>
      <c r="AO88" s="565">
        <v>25</v>
      </c>
      <c r="AP88" s="565"/>
      <c r="AQ88" s="565"/>
      <c r="AR88" s="565"/>
      <c r="AS88" s="565"/>
      <c r="AT88" s="565"/>
      <c r="AU88" s="565"/>
      <c r="AV88" s="565"/>
      <c r="AW88" s="565"/>
      <c r="AX88" s="565"/>
      <c r="AY88" s="565"/>
      <c r="AZ88" s="565"/>
      <c r="BA88" s="565"/>
      <c r="BB88" s="565"/>
      <c r="BC88" s="565"/>
      <c r="BD88" s="565"/>
      <c r="BE88" s="565"/>
      <c r="BF88" s="565"/>
      <c r="BG88" s="565"/>
      <c r="BH88" s="565"/>
      <c r="BI88" s="565"/>
      <c r="BJ88" s="565"/>
      <c r="BK88" s="565"/>
      <c r="BL88" s="565"/>
      <c r="BM88" s="565"/>
      <c r="BN88" s="565"/>
      <c r="BO88" s="565"/>
      <c r="BP88" s="565"/>
      <c r="BQ88" s="565"/>
      <c r="BR88" s="565"/>
      <c r="BS88" s="565"/>
      <c r="BT88" s="565"/>
      <c r="BU88" s="565"/>
      <c r="BV88" s="565"/>
      <c r="BW88" s="565"/>
      <c r="BX88" s="565"/>
      <c r="BY88" s="565"/>
      <c r="BZ88" s="565"/>
      <c r="CA88" s="565"/>
      <c r="CB88" s="565"/>
      <c r="CC88" s="565"/>
      <c r="CD88" s="565"/>
    </row>
    <row r="89" spans="1:82">
      <c r="A89" s="111" t="s">
        <v>4279</v>
      </c>
      <c r="B89" s="565">
        <v>25</v>
      </c>
      <c r="C89" s="565"/>
      <c r="D89" s="565"/>
      <c r="E89" s="565"/>
      <c r="F89" s="565">
        <v>25</v>
      </c>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5"/>
      <c r="AF89" s="565"/>
      <c r="AG89" s="565"/>
      <c r="AH89" s="565"/>
      <c r="AI89" s="565"/>
      <c r="AJ89" s="565"/>
      <c r="AK89" s="565"/>
      <c r="AL89" s="565"/>
      <c r="AM89" s="565"/>
      <c r="AN89" s="565"/>
      <c r="AO89" s="565"/>
      <c r="AP89" s="565"/>
      <c r="AQ89" s="565"/>
      <c r="AR89" s="565"/>
      <c r="AS89" s="565"/>
      <c r="AT89" s="565"/>
      <c r="AU89" s="565"/>
      <c r="AV89" s="565"/>
      <c r="AW89" s="565"/>
      <c r="AX89" s="565"/>
      <c r="AY89" s="565"/>
      <c r="AZ89" s="565"/>
      <c r="BA89" s="565"/>
      <c r="BB89" s="565"/>
      <c r="BC89" s="565"/>
      <c r="BD89" s="565"/>
      <c r="BE89" s="565"/>
      <c r="BF89" s="565"/>
      <c r="BG89" s="565"/>
      <c r="BH89" s="565"/>
      <c r="BI89" s="565"/>
      <c r="BJ89" s="565"/>
      <c r="BK89" s="565"/>
      <c r="BL89" s="565"/>
      <c r="BM89" s="565"/>
      <c r="BN89" s="565"/>
      <c r="BO89" s="565"/>
      <c r="BP89" s="565"/>
      <c r="BQ89" s="565"/>
      <c r="BR89" s="565"/>
      <c r="BS89" s="565"/>
      <c r="BT89" s="565"/>
      <c r="BU89" s="565"/>
      <c r="BV89" s="565"/>
      <c r="BW89" s="565"/>
      <c r="BX89" s="565"/>
      <c r="BY89" s="565"/>
      <c r="BZ89" s="565"/>
      <c r="CA89" s="565"/>
      <c r="CB89" s="565"/>
      <c r="CC89" s="565"/>
      <c r="CD89" s="565"/>
    </row>
    <row r="90" spans="1:82">
      <c r="A90" s="111" t="s">
        <v>4280</v>
      </c>
      <c r="B90" s="565">
        <v>25</v>
      </c>
      <c r="C90" s="565"/>
      <c r="D90" s="565"/>
      <c r="E90" s="565"/>
      <c r="F90" s="565"/>
      <c r="G90" s="565"/>
      <c r="H90" s="565"/>
      <c r="I90" s="565"/>
      <c r="J90" s="565"/>
      <c r="K90" s="565"/>
      <c r="L90" s="565"/>
      <c r="M90" s="565"/>
      <c r="N90" s="565"/>
      <c r="O90" s="565"/>
      <c r="P90" s="565"/>
      <c r="Q90" s="565"/>
      <c r="R90" s="565"/>
      <c r="S90" s="565"/>
      <c r="T90" s="565"/>
      <c r="U90" s="565"/>
      <c r="V90" s="565"/>
      <c r="W90" s="565"/>
      <c r="X90" s="565"/>
      <c r="Y90" s="565"/>
      <c r="Z90" s="565"/>
      <c r="AA90" s="565"/>
      <c r="AB90" s="565"/>
      <c r="AC90" s="565"/>
      <c r="AD90" s="565"/>
      <c r="AE90" s="565"/>
      <c r="AF90" s="565"/>
      <c r="AG90" s="565"/>
      <c r="AH90" s="565"/>
      <c r="AI90" s="565"/>
      <c r="AJ90" s="565"/>
      <c r="AK90" s="565"/>
      <c r="AL90" s="565"/>
      <c r="AM90" s="565"/>
      <c r="AN90" s="565"/>
      <c r="AO90" s="565"/>
      <c r="AP90" s="565"/>
      <c r="AQ90" s="565"/>
      <c r="AR90" s="565"/>
      <c r="AS90" s="565"/>
      <c r="AT90" s="565"/>
      <c r="AU90" s="565"/>
      <c r="AV90" s="565"/>
      <c r="AW90" s="565"/>
      <c r="AX90" s="565"/>
      <c r="AY90" s="565"/>
      <c r="AZ90" s="565"/>
      <c r="BA90" s="565"/>
      <c r="BB90" s="565"/>
      <c r="BC90" s="565"/>
      <c r="BD90" s="565"/>
      <c r="BE90" s="565"/>
      <c r="BF90" s="565"/>
      <c r="BG90" s="565">
        <v>25</v>
      </c>
      <c r="BH90" s="565"/>
      <c r="BI90" s="565"/>
      <c r="BJ90" s="565"/>
      <c r="BK90" s="565"/>
      <c r="BL90" s="565"/>
      <c r="BM90" s="565"/>
      <c r="BN90" s="565"/>
      <c r="BO90" s="565"/>
      <c r="BP90" s="565"/>
      <c r="BQ90" s="565"/>
      <c r="BR90" s="565"/>
      <c r="BS90" s="565"/>
      <c r="BT90" s="565"/>
      <c r="BU90" s="565"/>
      <c r="BV90" s="565"/>
      <c r="BW90" s="565"/>
      <c r="BX90" s="565"/>
      <c r="BY90" s="565"/>
      <c r="BZ90" s="565"/>
      <c r="CA90" s="565"/>
      <c r="CB90" s="565"/>
      <c r="CC90" s="565"/>
      <c r="CD90" s="565"/>
    </row>
    <row r="91" spans="1:82">
      <c r="A91" s="111" t="s">
        <v>4001</v>
      </c>
      <c r="B91" s="565">
        <v>1750</v>
      </c>
      <c r="C91" s="565">
        <v>350</v>
      </c>
      <c r="D91" s="565">
        <v>5</v>
      </c>
      <c r="E91" s="565"/>
      <c r="F91" s="565">
        <v>25</v>
      </c>
      <c r="G91" s="565"/>
      <c r="H91" s="565"/>
      <c r="I91" s="565">
        <v>5</v>
      </c>
      <c r="J91" s="565"/>
      <c r="K91" s="565">
        <v>30</v>
      </c>
      <c r="L91" s="565">
        <v>10</v>
      </c>
      <c r="M91" s="565"/>
      <c r="N91" s="565"/>
      <c r="O91" s="565">
        <v>15</v>
      </c>
      <c r="P91" s="565">
        <v>12</v>
      </c>
      <c r="Q91" s="565">
        <v>5</v>
      </c>
      <c r="R91" s="565">
        <v>15</v>
      </c>
      <c r="S91" s="565">
        <v>10</v>
      </c>
      <c r="T91" s="565">
        <v>10</v>
      </c>
      <c r="U91" s="565">
        <v>10</v>
      </c>
      <c r="V91" s="565">
        <v>30</v>
      </c>
      <c r="W91" s="565"/>
      <c r="X91" s="565"/>
      <c r="Y91" s="565"/>
      <c r="Z91" s="565"/>
      <c r="AA91" s="565"/>
      <c r="AB91" s="565"/>
      <c r="AC91" s="565"/>
      <c r="AD91" s="565"/>
      <c r="AE91" s="565">
        <v>27</v>
      </c>
      <c r="AF91" s="565">
        <v>12</v>
      </c>
      <c r="AG91" s="565"/>
      <c r="AH91" s="565"/>
      <c r="AI91" s="565">
        <v>26</v>
      </c>
      <c r="AJ91" s="565"/>
      <c r="AK91" s="565">
        <v>25</v>
      </c>
      <c r="AL91" s="565">
        <v>30</v>
      </c>
      <c r="AM91" s="565"/>
      <c r="AN91" s="565"/>
      <c r="AO91" s="565">
        <v>226</v>
      </c>
      <c r="AP91" s="565"/>
      <c r="AQ91" s="565"/>
      <c r="AR91" s="565"/>
      <c r="AS91" s="565"/>
      <c r="AT91" s="565"/>
      <c r="AU91" s="565"/>
      <c r="AV91" s="565"/>
      <c r="AW91" s="565"/>
      <c r="AX91" s="565"/>
      <c r="AY91" s="565"/>
      <c r="AZ91" s="565"/>
      <c r="BA91" s="565">
        <v>45</v>
      </c>
      <c r="BB91" s="565">
        <v>45</v>
      </c>
      <c r="BC91" s="565">
        <v>90</v>
      </c>
      <c r="BD91" s="565">
        <v>45</v>
      </c>
      <c r="BE91" s="565"/>
      <c r="BF91" s="565"/>
      <c r="BG91" s="565">
        <v>562</v>
      </c>
      <c r="BH91" s="565"/>
      <c r="BI91" s="565"/>
      <c r="BJ91" s="565">
        <v>25</v>
      </c>
      <c r="BK91" s="565"/>
      <c r="BL91" s="565"/>
      <c r="BM91" s="565">
        <v>10</v>
      </c>
      <c r="BN91" s="565"/>
      <c r="BO91" s="565"/>
      <c r="BP91" s="565"/>
      <c r="BQ91" s="565"/>
      <c r="BR91" s="565">
        <v>30</v>
      </c>
      <c r="BS91" s="565"/>
      <c r="BT91" s="565"/>
      <c r="BU91" s="565">
        <v>20</v>
      </c>
      <c r="BV91" s="565"/>
      <c r="BW91" s="565"/>
      <c r="BX91" s="565"/>
      <c r="BY91" s="565"/>
      <c r="BZ91" s="565"/>
      <c r="CA91" s="565"/>
      <c r="CB91" s="565"/>
      <c r="CC91" s="565"/>
      <c r="CD91" s="565"/>
    </row>
    <row r="92" spans="1:82">
      <c r="A92" s="111" t="s">
        <v>4273</v>
      </c>
      <c r="B92" s="565">
        <v>750</v>
      </c>
      <c r="C92" s="565">
        <v>22</v>
      </c>
      <c r="D92" s="565">
        <v>22</v>
      </c>
      <c r="E92" s="565"/>
      <c r="F92" s="565"/>
      <c r="G92" s="565"/>
      <c r="H92" s="565">
        <v>12</v>
      </c>
      <c r="I92" s="565"/>
      <c r="J92" s="565"/>
      <c r="K92" s="565">
        <v>22</v>
      </c>
      <c r="L92" s="565">
        <v>22</v>
      </c>
      <c r="M92" s="565">
        <v>22</v>
      </c>
      <c r="N92" s="565"/>
      <c r="O92" s="565">
        <v>22</v>
      </c>
      <c r="P92" s="565">
        <v>22</v>
      </c>
      <c r="Q92" s="565">
        <v>22</v>
      </c>
      <c r="R92" s="565">
        <v>25</v>
      </c>
      <c r="S92" s="565">
        <v>22</v>
      </c>
      <c r="T92" s="565">
        <v>18</v>
      </c>
      <c r="U92" s="565">
        <v>22</v>
      </c>
      <c r="V92" s="565"/>
      <c r="W92" s="565">
        <v>60</v>
      </c>
      <c r="X92" s="565"/>
      <c r="Y92" s="565"/>
      <c r="Z92" s="565"/>
      <c r="AA92" s="565"/>
      <c r="AB92" s="565"/>
      <c r="AC92" s="565"/>
      <c r="AD92" s="565"/>
      <c r="AE92" s="565"/>
      <c r="AF92" s="565"/>
      <c r="AG92" s="565">
        <v>35</v>
      </c>
      <c r="AH92" s="565"/>
      <c r="AI92" s="565"/>
      <c r="AJ92" s="565"/>
      <c r="AK92" s="565"/>
      <c r="AL92" s="565"/>
      <c r="AM92" s="565"/>
      <c r="AN92" s="565"/>
      <c r="AO92" s="565">
        <v>270</v>
      </c>
      <c r="AP92" s="565"/>
      <c r="AQ92" s="565"/>
      <c r="AR92" s="565"/>
      <c r="AS92" s="565"/>
      <c r="AT92" s="565"/>
      <c r="AU92" s="565"/>
      <c r="AV92" s="565"/>
      <c r="AW92" s="565"/>
      <c r="AX92" s="565"/>
      <c r="AY92" s="565"/>
      <c r="AZ92" s="565"/>
      <c r="BA92" s="565"/>
      <c r="BB92" s="565"/>
      <c r="BC92" s="565"/>
      <c r="BD92" s="565"/>
      <c r="BE92" s="565"/>
      <c r="BF92" s="565"/>
      <c r="BG92" s="565"/>
      <c r="BH92" s="565"/>
      <c r="BI92" s="565"/>
      <c r="BJ92" s="565"/>
      <c r="BK92" s="565"/>
      <c r="BL92" s="565">
        <v>35</v>
      </c>
      <c r="BM92" s="565"/>
      <c r="BN92" s="565"/>
      <c r="BO92" s="565">
        <v>40</v>
      </c>
      <c r="BP92" s="565">
        <v>35</v>
      </c>
      <c r="BQ92" s="565"/>
      <c r="BR92" s="565"/>
      <c r="BS92" s="565"/>
      <c r="BT92" s="565"/>
      <c r="BU92" s="565"/>
      <c r="BV92" s="565"/>
      <c r="BW92" s="565"/>
      <c r="BX92" s="565"/>
      <c r="BY92" s="565"/>
      <c r="BZ92" s="565"/>
      <c r="CA92" s="565"/>
      <c r="CB92" s="565"/>
      <c r="CC92" s="565"/>
      <c r="CD92" s="565"/>
    </row>
    <row r="93" spans="1:82">
      <c r="A93" s="111" t="s">
        <v>5590</v>
      </c>
      <c r="B93" s="565"/>
      <c r="C93" s="565"/>
      <c r="D93" s="565"/>
      <c r="E93" s="565"/>
      <c r="F93" s="565"/>
      <c r="G93" s="565"/>
      <c r="H93" s="565"/>
      <c r="I93" s="565"/>
      <c r="J93" s="565"/>
      <c r="K93" s="565"/>
      <c r="L93" s="565"/>
      <c r="M93" s="565"/>
      <c r="N93" s="565"/>
      <c r="O93" s="565"/>
      <c r="P93" s="565"/>
      <c r="Q93" s="565"/>
      <c r="R93" s="565"/>
      <c r="S93" s="565"/>
      <c r="T93" s="565"/>
      <c r="U93" s="565"/>
      <c r="V93" s="565"/>
      <c r="W93" s="565"/>
      <c r="X93" s="565"/>
      <c r="Y93" s="565"/>
      <c r="Z93" s="565"/>
      <c r="AA93" s="565"/>
      <c r="AB93" s="565"/>
      <c r="AC93" s="565"/>
      <c r="AD93" s="565"/>
      <c r="AE93" s="565"/>
      <c r="AF93" s="565"/>
      <c r="AG93" s="565"/>
      <c r="AH93" s="565"/>
      <c r="AI93" s="565"/>
      <c r="AJ93" s="565"/>
      <c r="AK93" s="565"/>
      <c r="AL93" s="565">
        <v>400</v>
      </c>
      <c r="AM93" s="565"/>
      <c r="AN93" s="565"/>
      <c r="AO93" s="565"/>
      <c r="AP93" s="565"/>
      <c r="AQ93" s="565"/>
      <c r="AR93" s="565"/>
      <c r="AS93" s="565"/>
      <c r="AT93" s="565"/>
      <c r="AU93" s="565"/>
      <c r="AV93" s="565"/>
      <c r="AW93" s="565"/>
      <c r="AX93" s="565"/>
      <c r="AY93" s="565"/>
      <c r="AZ93" s="565"/>
      <c r="BA93" s="565"/>
      <c r="BB93" s="565"/>
      <c r="BC93" s="565"/>
      <c r="BD93" s="565"/>
      <c r="BE93" s="565"/>
      <c r="BF93" s="565"/>
      <c r="BG93" s="565"/>
      <c r="BH93" s="565"/>
      <c r="BI93" s="565"/>
      <c r="BJ93" s="565"/>
      <c r="BK93" s="565"/>
      <c r="BL93" s="565"/>
      <c r="BM93" s="565"/>
      <c r="BN93" s="565"/>
      <c r="BO93" s="565"/>
      <c r="BP93" s="565"/>
      <c r="BQ93" s="565"/>
      <c r="BR93" s="565"/>
      <c r="BS93" s="565"/>
      <c r="BT93" s="565"/>
      <c r="BU93" s="565"/>
      <c r="BV93" s="565"/>
      <c r="BW93" s="565"/>
      <c r="BX93" s="565"/>
      <c r="BY93" s="565"/>
      <c r="BZ93" s="565"/>
      <c r="CA93" s="565"/>
      <c r="CB93" s="565"/>
      <c r="CC93" s="565"/>
      <c r="CD93" s="565"/>
    </row>
    <row r="94" spans="1:82">
      <c r="A94" s="111" t="s">
        <v>5632</v>
      </c>
      <c r="B94" s="565">
        <v>237</v>
      </c>
      <c r="C94" s="565">
        <v>10</v>
      </c>
      <c r="D94" s="565">
        <v>7</v>
      </c>
      <c r="E94" s="565"/>
      <c r="F94" s="565"/>
      <c r="G94" s="565"/>
      <c r="H94" s="565"/>
      <c r="I94" s="565"/>
      <c r="J94" s="565"/>
      <c r="K94" s="565">
        <v>8</v>
      </c>
      <c r="L94" s="565"/>
      <c r="M94" s="565"/>
      <c r="N94" s="565"/>
      <c r="O94" s="565"/>
      <c r="P94" s="565"/>
      <c r="Q94" s="565"/>
      <c r="R94" s="565"/>
      <c r="S94" s="565"/>
      <c r="T94" s="565"/>
      <c r="U94" s="565">
        <v>2</v>
      </c>
      <c r="V94" s="565">
        <v>6</v>
      </c>
      <c r="W94" s="565"/>
      <c r="X94" s="565"/>
      <c r="Y94" s="565"/>
      <c r="Z94" s="565"/>
      <c r="AA94" s="565"/>
      <c r="AB94" s="565"/>
      <c r="AC94" s="565"/>
      <c r="AD94" s="565"/>
      <c r="AE94" s="565">
        <v>14</v>
      </c>
      <c r="AF94" s="565"/>
      <c r="AG94" s="565"/>
      <c r="AH94" s="565"/>
      <c r="AI94" s="565"/>
      <c r="AJ94" s="565"/>
      <c r="AK94" s="565">
        <v>14</v>
      </c>
      <c r="AL94" s="565">
        <v>16</v>
      </c>
      <c r="AM94" s="565"/>
      <c r="AN94" s="565"/>
      <c r="AO94" s="565"/>
      <c r="AP94" s="565"/>
      <c r="AQ94" s="565"/>
      <c r="AR94" s="565">
        <v>3</v>
      </c>
      <c r="AS94" s="565"/>
      <c r="AT94" s="565"/>
      <c r="AU94" s="565"/>
      <c r="AV94" s="565"/>
      <c r="AW94" s="565"/>
      <c r="AX94" s="565"/>
      <c r="AY94" s="565"/>
      <c r="AZ94" s="565"/>
      <c r="BA94" s="565"/>
      <c r="BB94" s="565"/>
      <c r="BC94" s="565">
        <v>16</v>
      </c>
      <c r="BD94" s="565"/>
      <c r="BE94" s="565"/>
      <c r="BF94" s="565"/>
      <c r="BG94" s="565">
        <v>114</v>
      </c>
      <c r="BH94" s="565"/>
      <c r="BI94" s="565"/>
      <c r="BJ94" s="565">
        <v>3</v>
      </c>
      <c r="BK94" s="565"/>
      <c r="BL94" s="565"/>
      <c r="BM94" s="565">
        <v>3</v>
      </c>
      <c r="BN94" s="565"/>
      <c r="BO94" s="565"/>
      <c r="BP94" s="565"/>
      <c r="BQ94" s="565"/>
      <c r="BR94" s="565">
        <v>14</v>
      </c>
      <c r="BS94" s="565"/>
      <c r="BT94" s="565"/>
      <c r="BU94" s="565">
        <v>7</v>
      </c>
      <c r="BV94" s="565"/>
      <c r="BW94" s="565"/>
      <c r="BX94" s="565"/>
      <c r="BY94" s="565"/>
      <c r="BZ94" s="565"/>
      <c r="CA94" s="565"/>
      <c r="CB94" s="565"/>
      <c r="CC94" s="565"/>
      <c r="CD94" s="565"/>
    </row>
    <row r="95" spans="1:82">
      <c r="A95" s="111" t="s">
        <v>5635</v>
      </c>
      <c r="B95" s="565">
        <v>725</v>
      </c>
      <c r="C95" s="565">
        <v>34</v>
      </c>
      <c r="D95" s="565"/>
      <c r="E95" s="565"/>
      <c r="F95" s="565">
        <v>26</v>
      </c>
      <c r="G95" s="565"/>
      <c r="H95" s="565"/>
      <c r="I95" s="565"/>
      <c r="J95" s="565"/>
      <c r="K95" s="565">
        <v>20</v>
      </c>
      <c r="L95" s="565"/>
      <c r="M95" s="565"/>
      <c r="N95" s="565"/>
      <c r="O95" s="565">
        <v>16</v>
      </c>
      <c r="P95" s="565">
        <v>10</v>
      </c>
      <c r="Q95" s="565">
        <v>4</v>
      </c>
      <c r="R95" s="565">
        <v>13</v>
      </c>
      <c r="S95" s="565">
        <v>20</v>
      </c>
      <c r="T95" s="565">
        <v>1</v>
      </c>
      <c r="U95" s="565">
        <v>7</v>
      </c>
      <c r="V95" s="565"/>
      <c r="W95" s="565"/>
      <c r="X95" s="565"/>
      <c r="Y95" s="565"/>
      <c r="Z95" s="565"/>
      <c r="AA95" s="565"/>
      <c r="AB95" s="565"/>
      <c r="AC95" s="565"/>
      <c r="AD95" s="565"/>
      <c r="AE95" s="565">
        <v>19</v>
      </c>
      <c r="AF95" s="565"/>
      <c r="AG95" s="565">
        <v>50</v>
      </c>
      <c r="AH95" s="565"/>
      <c r="AI95" s="565">
        <v>24</v>
      </c>
      <c r="AJ95" s="565"/>
      <c r="AK95" s="565">
        <v>20</v>
      </c>
      <c r="AL95" s="565">
        <v>18</v>
      </c>
      <c r="AM95" s="565"/>
      <c r="AN95" s="565"/>
      <c r="AO95" s="565">
        <v>90</v>
      </c>
      <c r="AP95" s="565"/>
      <c r="AQ95" s="565"/>
      <c r="AR95" s="565"/>
      <c r="AS95" s="565">
        <v>20</v>
      </c>
      <c r="AT95" s="565">
        <v>20</v>
      </c>
      <c r="AU95" s="565"/>
      <c r="AV95" s="565"/>
      <c r="AW95" s="565">
        <v>30</v>
      </c>
      <c r="AX95" s="565"/>
      <c r="AY95" s="565"/>
      <c r="AZ95" s="565"/>
      <c r="BA95" s="565">
        <v>10</v>
      </c>
      <c r="BB95" s="565">
        <v>10</v>
      </c>
      <c r="BC95" s="565">
        <v>15</v>
      </c>
      <c r="BD95" s="565">
        <v>11</v>
      </c>
      <c r="BE95" s="565"/>
      <c r="BF95" s="565"/>
      <c r="BG95" s="565">
        <v>90</v>
      </c>
      <c r="BH95" s="565"/>
      <c r="BI95" s="565"/>
      <c r="BJ95" s="565">
        <v>5</v>
      </c>
      <c r="BK95" s="565"/>
      <c r="BL95" s="565"/>
      <c r="BM95" s="565">
        <v>6</v>
      </c>
      <c r="BN95" s="565">
        <v>20</v>
      </c>
      <c r="BO95" s="565">
        <v>30</v>
      </c>
      <c r="BP95" s="565">
        <v>30</v>
      </c>
      <c r="BQ95" s="565">
        <v>8</v>
      </c>
      <c r="BR95" s="565">
        <v>30</v>
      </c>
      <c r="BS95" s="565"/>
      <c r="BT95" s="565"/>
      <c r="BU95" s="565">
        <v>15</v>
      </c>
      <c r="BV95" s="565">
        <v>3</v>
      </c>
      <c r="BW95" s="565"/>
      <c r="BX95" s="565"/>
      <c r="BY95" s="565"/>
      <c r="BZ95" s="565"/>
      <c r="CA95" s="565"/>
      <c r="CB95" s="565"/>
      <c r="CC95" s="565"/>
      <c r="CD95" s="565"/>
    </row>
    <row r="96" spans="1:82">
      <c r="A96" s="111" t="s">
        <v>5698</v>
      </c>
      <c r="B96" s="565">
        <v>1079</v>
      </c>
      <c r="C96" s="565">
        <v>17</v>
      </c>
      <c r="D96" s="565">
        <v>11</v>
      </c>
      <c r="E96" s="565"/>
      <c r="F96" s="565"/>
      <c r="G96" s="565"/>
      <c r="H96" s="565"/>
      <c r="I96" s="565"/>
      <c r="J96" s="565"/>
      <c r="K96" s="565">
        <v>28</v>
      </c>
      <c r="L96" s="565">
        <v>33</v>
      </c>
      <c r="M96" s="565">
        <v>39</v>
      </c>
      <c r="N96" s="565"/>
      <c r="O96" s="565">
        <v>56</v>
      </c>
      <c r="P96" s="565">
        <v>84</v>
      </c>
      <c r="Q96" s="565">
        <v>20</v>
      </c>
      <c r="R96" s="565">
        <v>33</v>
      </c>
      <c r="S96" s="565">
        <v>56</v>
      </c>
      <c r="T96" s="565">
        <v>20</v>
      </c>
      <c r="U96" s="565">
        <v>22</v>
      </c>
      <c r="V96" s="565"/>
      <c r="W96" s="565"/>
      <c r="X96" s="565"/>
      <c r="Y96" s="565"/>
      <c r="Z96" s="565"/>
      <c r="AA96" s="565">
        <v>42</v>
      </c>
      <c r="AB96" s="565"/>
      <c r="AC96" s="565"/>
      <c r="AD96" s="565"/>
      <c r="AE96" s="565"/>
      <c r="AF96" s="565"/>
      <c r="AG96" s="565"/>
      <c r="AH96" s="565">
        <v>20</v>
      </c>
      <c r="AI96" s="565"/>
      <c r="AJ96" s="565"/>
      <c r="AK96" s="565"/>
      <c r="AL96" s="565"/>
      <c r="AM96" s="565"/>
      <c r="AN96" s="565"/>
      <c r="AO96" s="565">
        <v>469</v>
      </c>
      <c r="AP96" s="565"/>
      <c r="AQ96" s="565"/>
      <c r="AR96" s="565"/>
      <c r="AS96" s="565"/>
      <c r="AT96" s="565"/>
      <c r="AU96" s="565"/>
      <c r="AV96" s="565"/>
      <c r="AW96" s="565"/>
      <c r="AX96" s="565"/>
      <c r="AY96" s="565"/>
      <c r="AZ96" s="565"/>
      <c r="BA96" s="565">
        <v>44</v>
      </c>
      <c r="BB96" s="565"/>
      <c r="BC96" s="565"/>
      <c r="BD96" s="565"/>
      <c r="BE96" s="565"/>
      <c r="BF96" s="565"/>
      <c r="BG96" s="565"/>
      <c r="BH96" s="565"/>
      <c r="BI96" s="565"/>
      <c r="BJ96" s="565">
        <v>85</v>
      </c>
      <c r="BK96" s="565"/>
      <c r="BL96" s="565"/>
      <c r="BM96" s="565"/>
      <c r="BN96" s="565"/>
      <c r="BO96" s="565"/>
      <c r="BP96" s="565"/>
      <c r="BQ96" s="565"/>
      <c r="BR96" s="565"/>
      <c r="BS96" s="565"/>
      <c r="BT96" s="565"/>
      <c r="BU96" s="565"/>
      <c r="BV96" s="565"/>
      <c r="BW96" s="565"/>
      <c r="BX96" s="565"/>
      <c r="BY96" s="565"/>
      <c r="BZ96" s="565"/>
      <c r="CA96" s="565"/>
      <c r="CB96" s="565"/>
      <c r="CC96" s="565"/>
      <c r="CD96" s="565"/>
    </row>
    <row r="97" spans="1:82">
      <c r="A97" s="111" t="s">
        <v>5706</v>
      </c>
      <c r="B97" s="565">
        <v>50</v>
      </c>
      <c r="C97" s="565"/>
      <c r="D97" s="565"/>
      <c r="E97" s="565"/>
      <c r="F97" s="565"/>
      <c r="G97" s="565"/>
      <c r="H97" s="565"/>
      <c r="I97" s="565"/>
      <c r="J97" s="565"/>
      <c r="K97" s="565"/>
      <c r="L97" s="565"/>
      <c r="M97" s="565"/>
      <c r="N97" s="565"/>
      <c r="O97" s="565"/>
      <c r="P97" s="565"/>
      <c r="Q97" s="565"/>
      <c r="R97" s="565"/>
      <c r="S97" s="565"/>
      <c r="T97" s="565"/>
      <c r="U97" s="565"/>
      <c r="V97" s="565"/>
      <c r="W97" s="565"/>
      <c r="X97" s="565"/>
      <c r="Y97" s="565"/>
      <c r="Z97" s="565"/>
      <c r="AA97" s="565"/>
      <c r="AB97" s="565"/>
      <c r="AC97" s="565"/>
      <c r="AD97" s="565"/>
      <c r="AE97" s="565"/>
      <c r="AF97" s="565"/>
      <c r="AG97" s="565"/>
      <c r="AH97" s="565"/>
      <c r="AI97" s="565"/>
      <c r="AJ97" s="565"/>
      <c r="AK97" s="565"/>
      <c r="AL97" s="565"/>
      <c r="AM97" s="565"/>
      <c r="AN97" s="565"/>
      <c r="AO97" s="565">
        <v>25</v>
      </c>
      <c r="AP97" s="565"/>
      <c r="AQ97" s="565"/>
      <c r="AR97" s="565"/>
      <c r="AS97" s="565"/>
      <c r="AT97" s="565"/>
      <c r="AU97" s="565"/>
      <c r="AV97" s="565"/>
      <c r="AW97" s="565"/>
      <c r="AX97" s="565"/>
      <c r="AY97" s="565"/>
      <c r="AZ97" s="565"/>
      <c r="BA97" s="565"/>
      <c r="BB97" s="565"/>
      <c r="BC97" s="565"/>
      <c r="BD97" s="565"/>
      <c r="BE97" s="565"/>
      <c r="BF97" s="565"/>
      <c r="BG97" s="565">
        <v>25</v>
      </c>
      <c r="BH97" s="565"/>
      <c r="BI97" s="565"/>
      <c r="BJ97" s="565"/>
      <c r="BK97" s="565"/>
      <c r="BL97" s="565"/>
      <c r="BM97" s="565"/>
      <c r="BN97" s="565"/>
      <c r="BO97" s="565"/>
      <c r="BP97" s="565"/>
      <c r="BQ97" s="565"/>
      <c r="BR97" s="565"/>
      <c r="BS97" s="565"/>
      <c r="BT97" s="565"/>
      <c r="BU97" s="565"/>
      <c r="BV97" s="565"/>
      <c r="BW97" s="565"/>
      <c r="BX97" s="565"/>
      <c r="BY97" s="565"/>
      <c r="BZ97" s="565"/>
      <c r="CA97" s="565"/>
      <c r="CB97" s="565"/>
      <c r="CC97" s="565"/>
      <c r="CD97" s="565"/>
    </row>
    <row r="98" spans="1:82">
      <c r="A98" s="111" t="s">
        <v>5713</v>
      </c>
      <c r="B98" s="565">
        <v>10</v>
      </c>
      <c r="C98" s="565"/>
      <c r="D98" s="565"/>
      <c r="E98" s="565"/>
      <c r="F98" s="565"/>
      <c r="G98" s="565"/>
      <c r="H98" s="565"/>
      <c r="I98" s="565"/>
      <c r="J98" s="565"/>
      <c r="K98" s="565"/>
      <c r="L98" s="565"/>
      <c r="M98" s="565"/>
      <c r="N98" s="565"/>
      <c r="O98" s="565"/>
      <c r="P98" s="565"/>
      <c r="Q98" s="565"/>
      <c r="R98" s="565"/>
      <c r="S98" s="565"/>
      <c r="T98" s="565"/>
      <c r="U98" s="565"/>
      <c r="V98" s="565"/>
      <c r="W98" s="565"/>
      <c r="X98" s="565"/>
      <c r="Y98" s="565"/>
      <c r="Z98" s="565"/>
      <c r="AA98" s="565"/>
      <c r="AB98" s="565"/>
      <c r="AC98" s="565"/>
      <c r="AD98" s="565"/>
      <c r="AE98" s="565"/>
      <c r="AF98" s="565"/>
      <c r="AG98" s="565"/>
      <c r="AH98" s="565"/>
      <c r="AI98" s="565"/>
      <c r="AJ98" s="565"/>
      <c r="AK98" s="565"/>
      <c r="AL98" s="565"/>
      <c r="AM98" s="565"/>
      <c r="AN98" s="565"/>
      <c r="AO98" s="565"/>
      <c r="AP98" s="565"/>
      <c r="AQ98" s="565"/>
      <c r="AR98" s="565"/>
      <c r="AS98" s="565"/>
      <c r="AT98" s="565"/>
      <c r="AU98" s="565"/>
      <c r="AV98" s="565"/>
      <c r="AW98" s="565"/>
      <c r="AX98" s="565"/>
      <c r="AY98" s="565"/>
      <c r="AZ98" s="565"/>
      <c r="BA98" s="565"/>
      <c r="BB98" s="565"/>
      <c r="BC98" s="565">
        <v>10</v>
      </c>
      <c r="BD98" s="565"/>
      <c r="BE98" s="565"/>
      <c r="BF98" s="565"/>
      <c r="BG98" s="565"/>
      <c r="BH98" s="565"/>
      <c r="BI98" s="565"/>
      <c r="BJ98" s="565"/>
      <c r="BK98" s="565"/>
      <c r="BL98" s="565"/>
      <c r="BM98" s="565"/>
      <c r="BN98" s="565"/>
      <c r="BO98" s="565"/>
      <c r="BP98" s="565"/>
      <c r="BQ98" s="565"/>
      <c r="BR98" s="565"/>
      <c r="BS98" s="565"/>
      <c r="BT98" s="565"/>
      <c r="BU98" s="565"/>
      <c r="BV98" s="565"/>
      <c r="BW98" s="565"/>
      <c r="BX98" s="565"/>
      <c r="BY98" s="565"/>
      <c r="BZ98" s="565"/>
      <c r="CA98" s="565"/>
      <c r="CB98" s="565"/>
      <c r="CC98" s="565"/>
      <c r="CD98" s="565"/>
    </row>
    <row r="99" spans="1:82">
      <c r="A99" s="111" t="s">
        <v>5720</v>
      </c>
      <c r="B99" s="565">
        <v>12</v>
      </c>
      <c r="C99" s="565"/>
      <c r="D99" s="565"/>
      <c r="E99" s="565"/>
      <c r="F99" s="565"/>
      <c r="G99" s="565"/>
      <c r="H99" s="565"/>
      <c r="I99" s="565"/>
      <c r="J99" s="565"/>
      <c r="K99" s="565"/>
      <c r="L99" s="565"/>
      <c r="M99" s="565"/>
      <c r="N99" s="565"/>
      <c r="O99" s="565"/>
      <c r="P99" s="565"/>
      <c r="Q99" s="565"/>
      <c r="R99" s="565"/>
      <c r="S99" s="565"/>
      <c r="T99" s="565"/>
      <c r="U99" s="565"/>
      <c r="V99" s="565"/>
      <c r="W99" s="565"/>
      <c r="X99" s="565"/>
      <c r="Y99" s="565"/>
      <c r="Z99" s="565"/>
      <c r="AA99" s="565"/>
      <c r="AB99" s="565"/>
      <c r="AC99" s="565"/>
      <c r="AD99" s="565"/>
      <c r="AE99" s="565"/>
      <c r="AF99" s="565"/>
      <c r="AG99" s="565"/>
      <c r="AH99" s="565"/>
      <c r="AI99" s="565"/>
      <c r="AJ99" s="565"/>
      <c r="AK99" s="565"/>
      <c r="AL99" s="565"/>
      <c r="AM99" s="565"/>
      <c r="AN99" s="565"/>
      <c r="AO99" s="565"/>
      <c r="AP99" s="565"/>
      <c r="AQ99" s="565"/>
      <c r="AR99" s="565"/>
      <c r="AS99" s="565"/>
      <c r="AT99" s="565"/>
      <c r="AU99" s="565"/>
      <c r="AV99" s="565"/>
      <c r="AW99" s="565"/>
      <c r="AX99" s="565"/>
      <c r="AY99" s="565"/>
      <c r="AZ99" s="565"/>
      <c r="BA99" s="565"/>
      <c r="BB99" s="565">
        <v>5</v>
      </c>
      <c r="BC99" s="565">
        <v>5</v>
      </c>
      <c r="BD99" s="565">
        <v>2</v>
      </c>
      <c r="BE99" s="565"/>
      <c r="BF99" s="565"/>
      <c r="BG99" s="565"/>
      <c r="BH99" s="565"/>
      <c r="BI99" s="565"/>
      <c r="BJ99" s="565"/>
      <c r="BK99" s="565"/>
      <c r="BL99" s="565"/>
      <c r="BM99" s="565"/>
      <c r="BN99" s="565"/>
      <c r="BO99" s="565"/>
      <c r="BP99" s="565"/>
      <c r="BQ99" s="565"/>
      <c r="BR99" s="565"/>
      <c r="BS99" s="565"/>
      <c r="BT99" s="565"/>
      <c r="BU99" s="565"/>
      <c r="BV99" s="565"/>
      <c r="BW99" s="565"/>
      <c r="BX99" s="565"/>
      <c r="BY99" s="565"/>
      <c r="BZ99" s="565"/>
      <c r="CA99" s="565"/>
      <c r="CB99" s="565"/>
      <c r="CC99" s="565"/>
      <c r="CD99" s="565"/>
    </row>
    <row r="100" spans="1:82">
      <c r="A100" s="111" t="s">
        <v>5862</v>
      </c>
      <c r="B100" s="565">
        <v>1139</v>
      </c>
      <c r="C100" s="565">
        <v>50</v>
      </c>
      <c r="D100" s="565"/>
      <c r="E100" s="565"/>
      <c r="F100" s="565"/>
      <c r="G100" s="565"/>
      <c r="H100" s="565"/>
      <c r="I100" s="565">
        <v>40</v>
      </c>
      <c r="J100" s="565"/>
      <c r="K100" s="565">
        <v>15</v>
      </c>
      <c r="L100" s="565"/>
      <c r="M100" s="565"/>
      <c r="N100" s="565"/>
      <c r="O100" s="565"/>
      <c r="P100" s="565"/>
      <c r="Q100" s="565"/>
      <c r="R100" s="565"/>
      <c r="S100" s="565"/>
      <c r="T100" s="565"/>
      <c r="U100" s="565">
        <v>12</v>
      </c>
      <c r="V100" s="565">
        <v>50</v>
      </c>
      <c r="W100" s="565"/>
      <c r="X100" s="565"/>
      <c r="Y100" s="565"/>
      <c r="Z100" s="565"/>
      <c r="AA100" s="565"/>
      <c r="AB100" s="565"/>
      <c r="AC100" s="565"/>
      <c r="AD100" s="565"/>
      <c r="AE100" s="565">
        <v>125</v>
      </c>
      <c r="AF100" s="565"/>
      <c r="AG100" s="565">
        <v>80</v>
      </c>
      <c r="AH100" s="565"/>
      <c r="AI100" s="565">
        <v>25</v>
      </c>
      <c r="AJ100" s="565"/>
      <c r="AK100" s="565">
        <v>80</v>
      </c>
      <c r="AL100" s="565">
        <v>55</v>
      </c>
      <c r="AM100" s="565"/>
      <c r="AN100" s="565"/>
      <c r="AO100" s="565"/>
      <c r="AP100" s="565"/>
      <c r="AQ100" s="565"/>
      <c r="AR100" s="565"/>
      <c r="AS100" s="565"/>
      <c r="AT100" s="565"/>
      <c r="AU100" s="565"/>
      <c r="AV100" s="565"/>
      <c r="AW100" s="565"/>
      <c r="AX100" s="565"/>
      <c r="AY100" s="565"/>
      <c r="AZ100" s="565"/>
      <c r="BA100" s="565"/>
      <c r="BB100" s="565"/>
      <c r="BC100" s="565">
        <v>110</v>
      </c>
      <c r="BD100" s="565"/>
      <c r="BE100" s="565"/>
      <c r="BF100" s="565"/>
      <c r="BG100" s="565">
        <v>325</v>
      </c>
      <c r="BH100" s="565"/>
      <c r="BI100" s="565"/>
      <c r="BJ100" s="565">
        <v>8</v>
      </c>
      <c r="BK100" s="565"/>
      <c r="BL100" s="565"/>
      <c r="BM100" s="565">
        <v>8</v>
      </c>
      <c r="BN100" s="565"/>
      <c r="BO100" s="565">
        <v>16</v>
      </c>
      <c r="BP100" s="565"/>
      <c r="BQ100" s="565"/>
      <c r="BR100" s="565">
        <v>100</v>
      </c>
      <c r="BS100" s="565"/>
      <c r="BT100" s="565"/>
      <c r="BU100" s="565">
        <v>40</v>
      </c>
      <c r="BV100" s="565"/>
      <c r="BW100" s="565"/>
      <c r="BX100" s="565"/>
      <c r="BY100" s="565"/>
      <c r="BZ100" s="565"/>
      <c r="CA100" s="565"/>
      <c r="CB100" s="565"/>
      <c r="CC100" s="565"/>
      <c r="CD100" s="565"/>
    </row>
    <row r="101" spans="1:82">
      <c r="A101" s="565" t="s">
        <v>5873</v>
      </c>
      <c r="B101" s="565">
        <v>50</v>
      </c>
      <c r="C101" s="565">
        <v>5</v>
      </c>
      <c r="D101" s="565"/>
      <c r="E101" s="565"/>
      <c r="F101" s="565"/>
      <c r="G101" s="565">
        <v>5</v>
      </c>
      <c r="H101" s="565"/>
      <c r="I101" s="565"/>
      <c r="J101" s="565"/>
      <c r="K101" s="565"/>
      <c r="L101" s="565"/>
      <c r="M101" s="565"/>
      <c r="N101" s="565"/>
      <c r="O101" s="565"/>
      <c r="P101" s="565"/>
      <c r="Q101" s="565"/>
      <c r="R101" s="565"/>
      <c r="S101" s="565"/>
      <c r="T101" s="565"/>
      <c r="U101" s="565"/>
      <c r="V101" s="565">
        <v>5</v>
      </c>
      <c r="W101" s="565"/>
      <c r="X101" s="565"/>
      <c r="Y101" s="565"/>
      <c r="Z101" s="565">
        <v>5</v>
      </c>
      <c r="AA101" s="565"/>
      <c r="AB101" s="565"/>
      <c r="AC101" s="565"/>
      <c r="AD101" s="565"/>
      <c r="AE101" s="565">
        <v>5</v>
      </c>
      <c r="AF101" s="565"/>
      <c r="AG101" s="565"/>
      <c r="AH101" s="565"/>
      <c r="AI101" s="565"/>
      <c r="AJ101" s="565"/>
      <c r="AK101" s="565"/>
      <c r="AL101" s="565"/>
      <c r="AM101" s="565"/>
      <c r="AN101" s="565"/>
      <c r="AO101" s="565"/>
      <c r="AP101" s="565"/>
      <c r="AQ101" s="565"/>
      <c r="AR101" s="565">
        <v>5</v>
      </c>
      <c r="AS101" s="565"/>
      <c r="AT101" s="565"/>
      <c r="AU101" s="565"/>
      <c r="AV101" s="565"/>
      <c r="AW101" s="565"/>
      <c r="AX101" s="565"/>
      <c r="AY101" s="565"/>
      <c r="AZ101" s="565"/>
      <c r="BA101" s="565"/>
      <c r="BB101" s="565"/>
      <c r="BC101" s="565"/>
      <c r="BD101" s="565"/>
      <c r="BE101" s="565"/>
      <c r="BF101" s="565"/>
      <c r="BG101" s="565"/>
      <c r="BH101" s="565"/>
      <c r="BI101" s="565"/>
      <c r="BJ101" s="565"/>
      <c r="BK101" s="565"/>
      <c r="BL101" s="565"/>
      <c r="BM101" s="565">
        <v>5</v>
      </c>
      <c r="BN101" s="565">
        <v>5</v>
      </c>
      <c r="BO101" s="565">
        <v>5</v>
      </c>
      <c r="BP101" s="565"/>
      <c r="BQ101" s="565"/>
      <c r="BR101" s="565">
        <v>5</v>
      </c>
      <c r="BS101" s="565"/>
      <c r="BT101" s="565"/>
      <c r="BU101" s="565"/>
      <c r="BV101" s="565"/>
      <c r="BW101" s="565"/>
      <c r="BX101" s="565"/>
      <c r="BY101" s="565"/>
      <c r="BZ101" s="565"/>
      <c r="CA101" s="565"/>
      <c r="CB101" s="565"/>
      <c r="CC101" s="565"/>
      <c r="CD101" s="565"/>
    </row>
    <row r="102" spans="1:82">
      <c r="A102" s="111" t="s">
        <v>5931</v>
      </c>
      <c r="B102" s="565">
        <v>350</v>
      </c>
      <c r="C102" s="565">
        <v>22</v>
      </c>
      <c r="D102" s="565"/>
      <c r="E102" s="565"/>
      <c r="F102" s="565">
        <v>53</v>
      </c>
      <c r="G102" s="565"/>
      <c r="H102" s="565"/>
      <c r="I102" s="565"/>
      <c r="J102" s="565"/>
      <c r="K102" s="565">
        <v>9</v>
      </c>
      <c r="L102" s="565"/>
      <c r="M102" s="565"/>
      <c r="N102" s="565"/>
      <c r="O102" s="565"/>
      <c r="P102" s="565"/>
      <c r="Q102" s="565"/>
      <c r="R102" s="565"/>
      <c r="S102" s="565"/>
      <c r="T102" s="565"/>
      <c r="U102" s="565">
        <v>9</v>
      </c>
      <c r="V102" s="565">
        <v>10</v>
      </c>
      <c r="W102" s="565"/>
      <c r="X102" s="565"/>
      <c r="Y102" s="565"/>
      <c r="Z102" s="565"/>
      <c r="AA102" s="565"/>
      <c r="AB102" s="565"/>
      <c r="AC102" s="565"/>
      <c r="AD102" s="565"/>
      <c r="AE102" s="565">
        <v>22</v>
      </c>
      <c r="AF102" s="565"/>
      <c r="AG102" s="565"/>
      <c r="AH102" s="565"/>
      <c r="AI102" s="565"/>
      <c r="AJ102" s="565"/>
      <c r="AK102" s="565">
        <v>14</v>
      </c>
      <c r="AL102" s="565">
        <v>6</v>
      </c>
      <c r="AM102" s="565"/>
      <c r="AN102" s="565"/>
      <c r="AO102" s="565">
        <v>43</v>
      </c>
      <c r="AP102" s="565"/>
      <c r="AQ102" s="565"/>
      <c r="AR102" s="565"/>
      <c r="AS102" s="565">
        <v>11</v>
      </c>
      <c r="AT102" s="565">
        <v>6</v>
      </c>
      <c r="AU102" s="565"/>
      <c r="AV102" s="565"/>
      <c r="AW102" s="565"/>
      <c r="AX102" s="565"/>
      <c r="AY102" s="565"/>
      <c r="AZ102" s="565"/>
      <c r="BA102" s="565"/>
      <c r="BB102" s="565"/>
      <c r="BC102" s="565">
        <v>15</v>
      </c>
      <c r="BD102" s="565">
        <v>15</v>
      </c>
      <c r="BE102" s="565"/>
      <c r="BF102" s="565"/>
      <c r="BG102" s="565">
        <v>42</v>
      </c>
      <c r="BH102" s="565"/>
      <c r="BI102" s="565"/>
      <c r="BJ102" s="565">
        <v>8</v>
      </c>
      <c r="BK102" s="565"/>
      <c r="BL102" s="565"/>
      <c r="BM102" s="565"/>
      <c r="BN102" s="565"/>
      <c r="BO102" s="565"/>
      <c r="BP102" s="565"/>
      <c r="BQ102" s="565">
        <v>8</v>
      </c>
      <c r="BR102" s="565">
        <v>27</v>
      </c>
      <c r="BS102" s="565"/>
      <c r="BT102" s="565"/>
      <c r="BU102" s="565">
        <v>30</v>
      </c>
      <c r="BV102" s="565"/>
      <c r="BW102" s="565"/>
      <c r="BX102" s="565"/>
      <c r="BY102" s="565"/>
      <c r="BZ102" s="565"/>
      <c r="CA102" s="565"/>
      <c r="CB102" s="565"/>
      <c r="CC102" s="565"/>
      <c r="CD102" s="565"/>
    </row>
    <row r="103" spans="1:82">
      <c r="A103" s="111" t="s">
        <v>5937</v>
      </c>
      <c r="B103" s="565">
        <v>80</v>
      </c>
      <c r="C103" s="565"/>
      <c r="D103" s="565"/>
      <c r="E103" s="565"/>
      <c r="F103" s="565"/>
      <c r="G103" s="565"/>
      <c r="H103" s="565"/>
      <c r="I103" s="565"/>
      <c r="J103" s="565"/>
      <c r="K103" s="565"/>
      <c r="L103" s="565"/>
      <c r="M103" s="565"/>
      <c r="N103" s="565"/>
      <c r="O103" s="565"/>
      <c r="P103" s="565"/>
      <c r="Q103" s="565"/>
      <c r="R103" s="565"/>
      <c r="S103" s="565"/>
      <c r="T103" s="565"/>
      <c r="U103" s="565"/>
      <c r="V103" s="565"/>
      <c r="W103" s="565"/>
      <c r="X103" s="565"/>
      <c r="Y103" s="565"/>
      <c r="Z103" s="565"/>
      <c r="AA103" s="565"/>
      <c r="AB103" s="565"/>
      <c r="AC103" s="565"/>
      <c r="AD103" s="565"/>
      <c r="AE103" s="565"/>
      <c r="AF103" s="565"/>
      <c r="AG103" s="565"/>
      <c r="AH103" s="565"/>
      <c r="AI103" s="565"/>
      <c r="AJ103" s="565"/>
      <c r="AK103" s="565"/>
      <c r="AL103" s="565"/>
      <c r="AM103" s="565"/>
      <c r="AN103" s="565"/>
      <c r="AO103" s="565"/>
      <c r="AP103" s="565"/>
      <c r="AQ103" s="565"/>
      <c r="AR103" s="565"/>
      <c r="AS103" s="565"/>
      <c r="AT103" s="565"/>
      <c r="AU103" s="565"/>
      <c r="AV103" s="565"/>
      <c r="AW103" s="565"/>
      <c r="AX103" s="565"/>
      <c r="AY103" s="565">
        <v>40</v>
      </c>
      <c r="AZ103" s="565"/>
      <c r="BA103" s="565"/>
      <c r="BB103" s="565"/>
      <c r="BC103" s="565"/>
      <c r="BD103" s="565"/>
      <c r="BE103" s="565"/>
      <c r="BF103" s="565"/>
      <c r="BG103" s="565"/>
      <c r="BH103" s="565"/>
      <c r="BI103" s="565"/>
      <c r="BJ103" s="565"/>
      <c r="BK103" s="565"/>
      <c r="BL103" s="565"/>
      <c r="BM103" s="565"/>
      <c r="BN103" s="565"/>
      <c r="BO103" s="565"/>
      <c r="BP103" s="565"/>
      <c r="BQ103" s="565"/>
      <c r="BR103" s="565">
        <v>40</v>
      </c>
      <c r="BS103" s="565"/>
      <c r="BT103" s="565"/>
      <c r="BU103" s="565"/>
      <c r="BV103" s="565"/>
      <c r="BW103" s="565"/>
      <c r="BX103" s="565"/>
      <c r="BY103" s="565"/>
      <c r="BZ103" s="565"/>
      <c r="CA103" s="565"/>
      <c r="CB103" s="565"/>
      <c r="CC103" s="565"/>
      <c r="CD103" s="565"/>
    </row>
    <row r="104" spans="1:82">
      <c r="A104" s="111" t="s">
        <v>5966</v>
      </c>
      <c r="B104" s="565">
        <v>270</v>
      </c>
      <c r="C104" s="565"/>
      <c r="D104" s="565"/>
      <c r="E104" s="565"/>
      <c r="F104" s="565"/>
      <c r="G104" s="565"/>
      <c r="H104" s="565"/>
      <c r="I104" s="565"/>
      <c r="J104" s="565"/>
      <c r="K104" s="565"/>
      <c r="L104" s="565"/>
      <c r="M104" s="565"/>
      <c r="N104" s="565"/>
      <c r="O104" s="565"/>
      <c r="P104" s="565"/>
      <c r="Q104" s="565"/>
      <c r="R104" s="565"/>
      <c r="S104" s="565"/>
      <c r="T104" s="565"/>
      <c r="U104" s="565"/>
      <c r="V104" s="565"/>
      <c r="W104" s="565"/>
      <c r="X104" s="565"/>
      <c r="Y104" s="565"/>
      <c r="Z104" s="565"/>
      <c r="AA104" s="565"/>
      <c r="AB104" s="565"/>
      <c r="AC104" s="565"/>
      <c r="AD104" s="565"/>
      <c r="AE104" s="565"/>
      <c r="AF104" s="565"/>
      <c r="AG104" s="565"/>
      <c r="AH104" s="565">
        <v>315</v>
      </c>
      <c r="AI104" s="565"/>
      <c r="AJ104" s="565"/>
      <c r="AK104" s="565"/>
      <c r="AL104" s="565"/>
      <c r="AM104" s="565"/>
      <c r="AN104" s="565"/>
      <c r="AO104" s="565"/>
      <c r="AP104" s="565"/>
      <c r="AQ104" s="565"/>
      <c r="AR104" s="565"/>
      <c r="AS104" s="565"/>
      <c r="AT104" s="565"/>
      <c r="AU104" s="565"/>
      <c r="AV104" s="565"/>
      <c r="AW104" s="565"/>
      <c r="AX104" s="565"/>
      <c r="AY104" s="565"/>
      <c r="AZ104" s="565"/>
      <c r="BA104" s="565"/>
      <c r="BB104" s="565"/>
      <c r="BC104" s="565"/>
      <c r="BD104" s="565"/>
      <c r="BE104" s="565"/>
      <c r="BF104" s="565"/>
      <c r="BG104" s="565"/>
      <c r="BH104" s="565"/>
      <c r="BI104" s="565"/>
      <c r="BJ104" s="565"/>
      <c r="BK104" s="565"/>
      <c r="BL104" s="565"/>
      <c r="BM104" s="565"/>
      <c r="BN104" s="565"/>
      <c r="BO104" s="565"/>
      <c r="BP104" s="565"/>
      <c r="BQ104" s="565"/>
      <c r="BR104" s="565"/>
      <c r="BS104" s="565"/>
      <c r="BT104" s="565"/>
      <c r="BU104" s="565"/>
      <c r="BV104" s="565"/>
      <c r="BW104" s="565"/>
      <c r="BX104" s="565"/>
      <c r="BY104" s="565"/>
      <c r="BZ104" s="565"/>
      <c r="CA104" s="565"/>
      <c r="CB104" s="565"/>
      <c r="CC104" s="565"/>
      <c r="CD104" s="565"/>
    </row>
    <row r="105" spans="1:82">
      <c r="A105" s="111" t="s">
        <v>4001</v>
      </c>
      <c r="B105" s="565">
        <v>1750</v>
      </c>
      <c r="C105" s="565">
        <v>350</v>
      </c>
      <c r="D105" s="565">
        <v>5</v>
      </c>
      <c r="E105" s="565"/>
      <c r="F105" s="565">
        <v>25</v>
      </c>
      <c r="G105" s="565"/>
      <c r="H105" s="565"/>
      <c r="I105" s="565">
        <v>5</v>
      </c>
      <c r="J105" s="565"/>
      <c r="K105" s="565">
        <v>30</v>
      </c>
      <c r="L105" s="565">
        <v>10</v>
      </c>
      <c r="M105" s="565"/>
      <c r="N105" s="565"/>
      <c r="O105" s="565">
        <v>15</v>
      </c>
      <c r="P105" s="565">
        <v>12</v>
      </c>
      <c r="Q105" s="565">
        <v>5</v>
      </c>
      <c r="R105" s="565">
        <v>15</v>
      </c>
      <c r="S105" s="565">
        <v>10</v>
      </c>
      <c r="T105" s="565">
        <v>10</v>
      </c>
      <c r="U105" s="565">
        <v>10</v>
      </c>
      <c r="V105" s="565">
        <v>30</v>
      </c>
      <c r="W105" s="565"/>
      <c r="X105" s="565"/>
      <c r="Y105" s="565"/>
      <c r="Z105" s="565"/>
      <c r="AA105" s="565"/>
      <c r="AB105" s="565"/>
      <c r="AC105" s="565"/>
      <c r="AD105" s="565"/>
      <c r="AE105" s="565">
        <v>27</v>
      </c>
      <c r="AF105" s="565">
        <v>12</v>
      </c>
      <c r="AG105" s="565"/>
      <c r="AH105" s="565"/>
      <c r="AI105" s="565">
        <v>26</v>
      </c>
      <c r="AJ105" s="565"/>
      <c r="AK105" s="565">
        <v>25</v>
      </c>
      <c r="AL105" s="565">
        <v>30</v>
      </c>
      <c r="AM105" s="565"/>
      <c r="AN105" s="565"/>
      <c r="AO105" s="565">
        <v>226</v>
      </c>
      <c r="AP105" s="565"/>
      <c r="AQ105" s="565"/>
      <c r="AR105" s="565"/>
      <c r="AS105" s="565"/>
      <c r="AT105" s="565"/>
      <c r="AU105" s="565"/>
      <c r="AV105" s="565"/>
      <c r="AW105" s="565"/>
      <c r="AX105" s="565"/>
      <c r="AY105" s="565"/>
      <c r="AZ105" s="565"/>
      <c r="BA105" s="565">
        <v>45</v>
      </c>
      <c r="BB105" s="565">
        <v>45</v>
      </c>
      <c r="BC105" s="565">
        <v>90</v>
      </c>
      <c r="BD105" s="565">
        <v>45</v>
      </c>
      <c r="BE105" s="565"/>
      <c r="BF105" s="565"/>
      <c r="BG105" s="565">
        <v>562</v>
      </c>
      <c r="BH105" s="565"/>
      <c r="BI105" s="565"/>
      <c r="BJ105" s="565">
        <v>25</v>
      </c>
      <c r="BK105" s="565"/>
      <c r="BL105" s="565"/>
      <c r="BM105" s="565">
        <v>10</v>
      </c>
      <c r="BN105" s="565"/>
      <c r="BO105" s="565"/>
      <c r="BP105" s="565"/>
      <c r="BQ105" s="565"/>
      <c r="BR105" s="565">
        <v>30</v>
      </c>
      <c r="BS105" s="565"/>
      <c r="BT105" s="565"/>
      <c r="BU105" s="565">
        <v>20</v>
      </c>
      <c r="BV105" s="565"/>
      <c r="BW105" s="565"/>
      <c r="BX105" s="565"/>
      <c r="BY105" s="565"/>
      <c r="BZ105" s="565"/>
      <c r="CA105" s="565"/>
      <c r="CB105" s="565"/>
      <c r="CC105" s="565"/>
      <c r="CD105" s="565"/>
    </row>
    <row r="106" spans="1:82">
      <c r="A106" s="111" t="s">
        <v>4266</v>
      </c>
      <c r="B106" s="565">
        <v>555</v>
      </c>
      <c r="C106" s="565">
        <v>25</v>
      </c>
      <c r="D106" s="565">
        <v>0</v>
      </c>
      <c r="E106" s="565">
        <v>0</v>
      </c>
      <c r="F106" s="565">
        <v>12</v>
      </c>
      <c r="G106" s="565">
        <v>0</v>
      </c>
      <c r="H106" s="565">
        <v>0</v>
      </c>
      <c r="I106" s="565">
        <v>0</v>
      </c>
      <c r="J106" s="565">
        <v>0</v>
      </c>
      <c r="K106" s="565">
        <v>8</v>
      </c>
      <c r="L106" s="565">
        <v>0</v>
      </c>
      <c r="M106" s="565">
        <v>0</v>
      </c>
      <c r="N106" s="565">
        <v>0</v>
      </c>
      <c r="O106" s="565">
        <v>0</v>
      </c>
      <c r="P106" s="565">
        <v>0</v>
      </c>
      <c r="Q106" s="565">
        <v>0</v>
      </c>
      <c r="R106" s="565">
        <v>0</v>
      </c>
      <c r="S106" s="565">
        <v>0</v>
      </c>
      <c r="T106" s="565">
        <v>0</v>
      </c>
      <c r="U106" s="565">
        <v>6</v>
      </c>
      <c r="V106" s="565">
        <v>10</v>
      </c>
      <c r="W106" s="565">
        <v>53</v>
      </c>
      <c r="X106" s="565">
        <v>0</v>
      </c>
      <c r="Y106" s="565">
        <v>0</v>
      </c>
      <c r="Z106" s="565">
        <v>0</v>
      </c>
      <c r="AA106" s="565">
        <v>0</v>
      </c>
      <c r="AB106" s="565">
        <v>0</v>
      </c>
      <c r="AC106" s="565">
        <v>0</v>
      </c>
      <c r="AD106" s="565">
        <v>0</v>
      </c>
      <c r="AE106" s="565">
        <v>10</v>
      </c>
      <c r="AF106" s="565">
        <v>0</v>
      </c>
      <c r="AG106" s="565">
        <v>90</v>
      </c>
      <c r="AH106" s="565">
        <v>0</v>
      </c>
      <c r="AI106" s="565">
        <v>3</v>
      </c>
      <c r="AJ106" s="565">
        <v>0</v>
      </c>
      <c r="AK106" s="565">
        <v>13</v>
      </c>
      <c r="AL106" s="565">
        <v>13</v>
      </c>
      <c r="AM106" s="565">
        <v>0</v>
      </c>
      <c r="AN106" s="565">
        <v>0</v>
      </c>
      <c r="AO106" s="565">
        <v>48</v>
      </c>
      <c r="AP106" s="565">
        <v>0</v>
      </c>
      <c r="AQ106" s="565">
        <v>0</v>
      </c>
      <c r="AR106" s="565">
        <v>0</v>
      </c>
      <c r="AS106" s="565">
        <v>10</v>
      </c>
      <c r="AT106" s="565">
        <v>10</v>
      </c>
      <c r="AU106" s="565">
        <v>0</v>
      </c>
      <c r="AV106" s="565">
        <v>0</v>
      </c>
      <c r="AW106" s="565">
        <v>10</v>
      </c>
      <c r="AX106" s="565">
        <v>0</v>
      </c>
      <c r="AY106" s="565">
        <v>0</v>
      </c>
      <c r="AZ106" s="565">
        <v>0</v>
      </c>
      <c r="BA106" s="565">
        <v>12</v>
      </c>
      <c r="BB106" s="565">
        <v>0</v>
      </c>
      <c r="BC106" s="565">
        <v>50</v>
      </c>
      <c r="BD106" s="565">
        <v>8</v>
      </c>
      <c r="BE106" s="565">
        <v>0</v>
      </c>
      <c r="BF106" s="565">
        <v>0</v>
      </c>
      <c r="BG106" s="565">
        <v>55</v>
      </c>
      <c r="BH106" s="565">
        <v>0</v>
      </c>
      <c r="BI106" s="565">
        <v>0</v>
      </c>
      <c r="BJ106" s="565">
        <v>0</v>
      </c>
      <c r="BK106" s="565">
        <v>0</v>
      </c>
      <c r="BL106" s="565">
        <v>10</v>
      </c>
      <c r="BM106" s="565">
        <v>0</v>
      </c>
      <c r="BN106" s="565">
        <v>0</v>
      </c>
      <c r="BO106" s="565">
        <v>37</v>
      </c>
      <c r="BP106" s="565">
        <v>30</v>
      </c>
      <c r="BQ106" s="565">
        <v>8</v>
      </c>
      <c r="BR106" s="565">
        <v>10</v>
      </c>
      <c r="BS106" s="565">
        <v>0</v>
      </c>
      <c r="BT106" s="565">
        <v>0</v>
      </c>
      <c r="BU106" s="565">
        <v>10</v>
      </c>
      <c r="BV106" s="565">
        <v>4</v>
      </c>
      <c r="BW106" s="565"/>
      <c r="BX106" s="565"/>
      <c r="BY106" s="565"/>
      <c r="BZ106" s="565"/>
      <c r="CA106" s="565"/>
      <c r="CB106" s="565"/>
      <c r="CC106" s="565"/>
      <c r="CD106" s="565"/>
    </row>
    <row r="107" spans="1:82">
      <c r="A107" s="111" t="s">
        <v>6094</v>
      </c>
      <c r="B107" s="565">
        <v>5</v>
      </c>
      <c r="C107" s="565"/>
      <c r="D107" s="565"/>
      <c r="E107" s="565">
        <v>5</v>
      </c>
      <c r="F107" s="565"/>
      <c r="G107" s="565"/>
      <c r="H107" s="565"/>
      <c r="I107" s="565"/>
      <c r="J107" s="565"/>
      <c r="K107" s="565"/>
      <c r="L107" s="565"/>
      <c r="M107" s="565"/>
      <c r="N107" s="565"/>
      <c r="O107" s="565"/>
      <c r="P107" s="565"/>
      <c r="Q107" s="565"/>
      <c r="R107" s="565"/>
      <c r="S107" s="565"/>
      <c r="T107" s="565"/>
      <c r="U107" s="565"/>
      <c r="V107" s="565"/>
      <c r="W107" s="565"/>
      <c r="X107" s="565"/>
      <c r="Y107" s="565"/>
      <c r="Z107" s="565"/>
      <c r="AA107" s="565"/>
      <c r="AB107" s="565"/>
      <c r="AC107" s="565"/>
      <c r="AD107" s="565"/>
      <c r="AE107" s="565"/>
      <c r="AF107" s="565"/>
      <c r="AG107" s="565"/>
      <c r="AH107" s="565"/>
      <c r="AI107" s="565"/>
      <c r="AJ107" s="565"/>
      <c r="AK107" s="565"/>
      <c r="AL107" s="565"/>
      <c r="AM107" s="565"/>
      <c r="AN107" s="565"/>
      <c r="AO107" s="565"/>
      <c r="AP107" s="565"/>
      <c r="AQ107" s="565"/>
      <c r="AR107" s="565"/>
      <c r="AS107" s="565"/>
      <c r="AT107" s="565"/>
      <c r="AU107" s="565"/>
      <c r="AV107" s="565"/>
      <c r="AW107" s="565"/>
      <c r="AX107" s="565"/>
      <c r="AY107" s="565"/>
      <c r="AZ107" s="565"/>
      <c r="BA107" s="565"/>
      <c r="BB107" s="565"/>
      <c r="BC107" s="565"/>
      <c r="BD107" s="565"/>
      <c r="BE107" s="565"/>
      <c r="BF107" s="565"/>
      <c r="BG107" s="565"/>
      <c r="BH107" s="565"/>
      <c r="BI107" s="565"/>
      <c r="BJ107" s="565"/>
      <c r="BK107" s="565"/>
      <c r="BL107" s="565"/>
      <c r="BM107" s="565"/>
      <c r="BN107" s="565"/>
      <c r="BO107" s="565"/>
      <c r="BP107" s="565"/>
      <c r="BQ107" s="565"/>
      <c r="BR107" s="565"/>
      <c r="BS107" s="565"/>
      <c r="BT107" s="565"/>
      <c r="BU107" s="565"/>
      <c r="BV107" s="565"/>
      <c r="BW107" s="565"/>
      <c r="BX107" s="565"/>
      <c r="BY107" s="565"/>
      <c r="BZ107" s="565"/>
      <c r="CA107" s="565"/>
      <c r="CB107" s="565"/>
      <c r="CC107" s="565"/>
      <c r="CD107" s="565"/>
    </row>
    <row r="108" spans="1:82">
      <c r="A108" s="111" t="s">
        <v>6229</v>
      </c>
      <c r="B108" s="565">
        <v>1100</v>
      </c>
      <c r="C108" s="565">
        <v>48</v>
      </c>
      <c r="D108" s="565"/>
      <c r="E108" s="565"/>
      <c r="F108" s="565">
        <v>53</v>
      </c>
      <c r="G108" s="565"/>
      <c r="H108" s="565"/>
      <c r="I108" s="565"/>
      <c r="J108" s="565"/>
      <c r="K108" s="565">
        <v>45</v>
      </c>
      <c r="L108" s="565"/>
      <c r="M108" s="565"/>
      <c r="N108" s="565"/>
      <c r="O108" s="565">
        <v>20</v>
      </c>
      <c r="P108" s="565">
        <v>30</v>
      </c>
      <c r="Q108" s="565">
        <v>18</v>
      </c>
      <c r="R108" s="565">
        <v>22</v>
      </c>
      <c r="S108" s="565">
        <v>21</v>
      </c>
      <c r="T108" s="565"/>
      <c r="U108" s="565">
        <v>35</v>
      </c>
      <c r="V108" s="565">
        <v>28</v>
      </c>
      <c r="W108" s="565"/>
      <c r="X108" s="565"/>
      <c r="Y108" s="565"/>
      <c r="Z108" s="565"/>
      <c r="AA108" s="565"/>
      <c r="AB108" s="565"/>
      <c r="AC108" s="565"/>
      <c r="AD108" s="565"/>
      <c r="AE108" s="565">
        <v>31</v>
      </c>
      <c r="AF108" s="565"/>
      <c r="AG108" s="565">
        <v>21</v>
      </c>
      <c r="AH108" s="565"/>
      <c r="AI108" s="565">
        <v>9</v>
      </c>
      <c r="AJ108" s="565"/>
      <c r="AK108" s="565">
        <v>42</v>
      </c>
      <c r="AL108" s="565">
        <v>23</v>
      </c>
      <c r="AM108" s="565"/>
      <c r="AN108" s="565"/>
      <c r="AO108" s="565">
        <v>289</v>
      </c>
      <c r="AP108" s="565"/>
      <c r="AQ108" s="565"/>
      <c r="AR108" s="565"/>
      <c r="AS108" s="565">
        <v>25</v>
      </c>
      <c r="AT108" s="565">
        <v>26</v>
      </c>
      <c r="AU108" s="565"/>
      <c r="AV108" s="565"/>
      <c r="AW108" s="565"/>
      <c r="AX108" s="565"/>
      <c r="AY108" s="565"/>
      <c r="AZ108" s="565"/>
      <c r="BA108" s="565">
        <v>22</v>
      </c>
      <c r="BB108" s="565"/>
      <c r="BC108" s="565">
        <v>35</v>
      </c>
      <c r="BD108" s="565"/>
      <c r="BE108" s="565"/>
      <c r="BF108" s="565"/>
      <c r="BG108" s="565">
        <v>199</v>
      </c>
      <c r="BH108" s="565"/>
      <c r="BI108" s="565"/>
      <c r="BJ108" s="565">
        <v>21</v>
      </c>
      <c r="BK108" s="565"/>
      <c r="BL108" s="565"/>
      <c r="BM108" s="565"/>
      <c r="BN108" s="565"/>
      <c r="BO108" s="565"/>
      <c r="BP108" s="565"/>
      <c r="BQ108" s="565"/>
      <c r="BR108" s="565">
        <v>24</v>
      </c>
      <c r="BS108" s="565"/>
      <c r="BT108" s="565"/>
      <c r="BU108" s="565">
        <v>13</v>
      </c>
      <c r="BV108" s="565"/>
      <c r="BW108" s="565"/>
      <c r="BX108" s="565"/>
      <c r="BY108" s="565"/>
      <c r="BZ108" s="565"/>
      <c r="CA108" s="565"/>
      <c r="CB108" s="565"/>
      <c r="CC108" s="565"/>
      <c r="CD108" s="565"/>
    </row>
    <row r="109" spans="1:82">
      <c r="A109" s="111" t="s">
        <v>6239</v>
      </c>
      <c r="B109" s="565">
        <v>600</v>
      </c>
      <c r="C109" s="565">
        <v>67</v>
      </c>
      <c r="D109" s="565">
        <v>2</v>
      </c>
      <c r="E109" s="565"/>
      <c r="F109" s="565"/>
      <c r="G109" s="565">
        <v>24</v>
      </c>
      <c r="H109" s="565">
        <v>3</v>
      </c>
      <c r="I109" s="565"/>
      <c r="J109" s="565"/>
      <c r="K109" s="565">
        <v>12</v>
      </c>
      <c r="L109" s="565"/>
      <c r="M109" s="565"/>
      <c r="N109" s="565"/>
      <c r="O109" s="565"/>
      <c r="P109" s="565"/>
      <c r="Q109" s="565"/>
      <c r="R109" s="565"/>
      <c r="S109" s="565"/>
      <c r="T109" s="565"/>
      <c r="U109" s="565"/>
      <c r="V109" s="565">
        <v>24</v>
      </c>
      <c r="W109" s="565"/>
      <c r="X109" s="565"/>
      <c r="Y109" s="565"/>
      <c r="Z109" s="565">
        <v>12</v>
      </c>
      <c r="AA109" s="565"/>
      <c r="AB109" s="565">
        <v>12</v>
      </c>
      <c r="AC109" s="565"/>
      <c r="AD109" s="565"/>
      <c r="AE109" s="565">
        <v>24</v>
      </c>
      <c r="AF109" s="565">
        <v>5</v>
      </c>
      <c r="AG109" s="565"/>
      <c r="AH109" s="565"/>
      <c r="AI109" s="565">
        <v>24</v>
      </c>
      <c r="AJ109" s="565">
        <v>5</v>
      </c>
      <c r="AK109" s="565">
        <v>24</v>
      </c>
      <c r="AL109" s="565">
        <v>12</v>
      </c>
      <c r="AM109" s="565"/>
      <c r="AN109" s="565"/>
      <c r="AO109" s="565"/>
      <c r="AP109" s="565"/>
      <c r="AQ109" s="565"/>
      <c r="AR109" s="565"/>
      <c r="AS109" s="565"/>
      <c r="AT109" s="565"/>
      <c r="AU109" s="565"/>
      <c r="AV109" s="565">
        <v>2</v>
      </c>
      <c r="AW109" s="565">
        <v>110</v>
      </c>
      <c r="AX109" s="565">
        <v>15</v>
      </c>
      <c r="AY109" s="565">
        <v>11</v>
      </c>
      <c r="AZ109" s="565"/>
      <c r="BA109" s="565"/>
      <c r="BB109" s="565"/>
      <c r="BC109" s="565">
        <v>10</v>
      </c>
      <c r="BD109" s="565">
        <v>5</v>
      </c>
      <c r="BE109" s="565">
        <v>3</v>
      </c>
      <c r="BF109" s="565"/>
      <c r="BG109" s="565">
        <v>24</v>
      </c>
      <c r="BH109" s="565"/>
      <c r="BI109" s="565"/>
      <c r="BJ109" s="565">
        <v>12</v>
      </c>
      <c r="BK109" s="565">
        <v>3</v>
      </c>
      <c r="BL109" s="565">
        <v>45</v>
      </c>
      <c r="BM109" s="565">
        <v>16</v>
      </c>
      <c r="BN109" s="565"/>
      <c r="BO109" s="565">
        <v>15</v>
      </c>
      <c r="BP109" s="565">
        <v>15</v>
      </c>
      <c r="BQ109" s="565"/>
      <c r="BR109" s="565">
        <v>12</v>
      </c>
      <c r="BS109" s="565">
        <v>5</v>
      </c>
      <c r="BT109" s="565"/>
      <c r="BU109" s="565">
        <v>12</v>
      </c>
      <c r="BV109" s="565">
        <v>15</v>
      </c>
      <c r="BW109" s="565"/>
      <c r="BX109" s="565"/>
      <c r="BY109" s="565"/>
      <c r="BZ109" s="565"/>
      <c r="CA109" s="565"/>
      <c r="CB109" s="565"/>
      <c r="CC109" s="565"/>
      <c r="CD109" s="565"/>
    </row>
    <row r="110" spans="1:82">
      <c r="A110" s="111" t="s">
        <v>6241</v>
      </c>
      <c r="B110" s="565">
        <v>735</v>
      </c>
      <c r="C110" s="565">
        <v>118</v>
      </c>
      <c r="D110" s="565"/>
      <c r="E110" s="565"/>
      <c r="F110" s="565"/>
      <c r="G110" s="565">
        <v>9</v>
      </c>
      <c r="H110" s="565"/>
      <c r="I110" s="565"/>
      <c r="J110" s="565"/>
      <c r="K110" s="565">
        <v>18</v>
      </c>
      <c r="L110" s="565"/>
      <c r="M110" s="565"/>
      <c r="N110" s="565"/>
      <c r="O110" s="565"/>
      <c r="P110" s="565"/>
      <c r="Q110" s="565"/>
      <c r="R110" s="565"/>
      <c r="S110" s="565"/>
      <c r="T110" s="565"/>
      <c r="U110" s="565">
        <v>18</v>
      </c>
      <c r="V110" s="565">
        <v>29</v>
      </c>
      <c r="W110" s="565"/>
      <c r="X110" s="565"/>
      <c r="Y110" s="565"/>
      <c r="Z110" s="565">
        <v>13</v>
      </c>
      <c r="AA110" s="565"/>
      <c r="AB110" s="565"/>
      <c r="AC110" s="565"/>
      <c r="AD110" s="565"/>
      <c r="AE110" s="565">
        <v>48</v>
      </c>
      <c r="AF110" s="565"/>
      <c r="AG110" s="565">
        <v>11</v>
      </c>
      <c r="AH110" s="565"/>
      <c r="AI110" s="565">
        <v>18</v>
      </c>
      <c r="AJ110" s="565"/>
      <c r="AK110" s="565">
        <v>31</v>
      </c>
      <c r="AL110" s="565">
        <v>38</v>
      </c>
      <c r="AM110" s="565"/>
      <c r="AN110" s="565"/>
      <c r="AO110" s="565"/>
      <c r="AP110" s="565"/>
      <c r="AQ110" s="565"/>
      <c r="AR110" s="565"/>
      <c r="AS110" s="565"/>
      <c r="AT110" s="565"/>
      <c r="AU110" s="565"/>
      <c r="AV110" s="565">
        <v>9</v>
      </c>
      <c r="AW110" s="565"/>
      <c r="AX110" s="565"/>
      <c r="AY110" s="565"/>
      <c r="AZ110" s="565"/>
      <c r="BA110" s="565"/>
      <c r="BB110" s="565"/>
      <c r="BC110" s="565"/>
      <c r="BD110" s="565"/>
      <c r="BE110" s="565"/>
      <c r="BF110" s="565"/>
      <c r="BG110" s="565">
        <v>250</v>
      </c>
      <c r="BH110" s="565"/>
      <c r="BI110" s="565"/>
      <c r="BJ110" s="565">
        <v>18</v>
      </c>
      <c r="BK110" s="565"/>
      <c r="BL110" s="565"/>
      <c r="BM110" s="565">
        <v>13</v>
      </c>
      <c r="BN110" s="565"/>
      <c r="BO110" s="565">
        <v>18</v>
      </c>
      <c r="BP110" s="565"/>
      <c r="BQ110" s="565"/>
      <c r="BR110" s="565">
        <v>49</v>
      </c>
      <c r="BS110" s="565"/>
      <c r="BT110" s="565"/>
      <c r="BU110" s="565">
        <v>27</v>
      </c>
      <c r="BV110" s="565"/>
      <c r="BW110" s="565"/>
      <c r="BX110" s="565"/>
      <c r="BY110" s="565"/>
      <c r="BZ110" s="565"/>
      <c r="CA110" s="565"/>
      <c r="CB110" s="565"/>
      <c r="CC110" s="565"/>
      <c r="CD110" s="565"/>
    </row>
    <row r="111" spans="1:82">
      <c r="A111" s="111" t="s">
        <v>6322</v>
      </c>
      <c r="B111" s="565">
        <v>2920</v>
      </c>
      <c r="C111" s="565">
        <v>525</v>
      </c>
      <c r="D111" s="565">
        <v>23</v>
      </c>
      <c r="E111" s="565"/>
      <c r="F111" s="565"/>
      <c r="G111" s="565">
        <v>57</v>
      </c>
      <c r="H111" s="565">
        <v>46</v>
      </c>
      <c r="I111" s="565">
        <v>29</v>
      </c>
      <c r="J111" s="565"/>
      <c r="K111" s="565"/>
      <c r="L111" s="565"/>
      <c r="M111" s="565"/>
      <c r="N111" s="565"/>
      <c r="O111" s="565"/>
      <c r="P111" s="565"/>
      <c r="Q111" s="565"/>
      <c r="R111" s="565"/>
      <c r="S111" s="565"/>
      <c r="T111" s="565"/>
      <c r="U111" s="565">
        <v>57</v>
      </c>
      <c r="V111" s="565">
        <v>63</v>
      </c>
      <c r="W111" s="565"/>
      <c r="X111" s="565"/>
      <c r="Y111" s="565"/>
      <c r="Z111" s="565">
        <v>23</v>
      </c>
      <c r="AA111" s="565"/>
      <c r="AB111" s="565"/>
      <c r="AC111" s="565"/>
      <c r="AD111" s="565"/>
      <c r="AE111" s="565">
        <v>75</v>
      </c>
      <c r="AF111" s="565"/>
      <c r="AG111" s="565"/>
      <c r="AH111" s="565"/>
      <c r="AI111" s="565">
        <v>92</v>
      </c>
      <c r="AJ111" s="565"/>
      <c r="AK111" s="565">
        <v>69</v>
      </c>
      <c r="AL111" s="565">
        <v>92</v>
      </c>
      <c r="AM111" s="565"/>
      <c r="AN111" s="565"/>
      <c r="AO111" s="565"/>
      <c r="AP111" s="565"/>
      <c r="AQ111" s="565">
        <v>23</v>
      </c>
      <c r="AR111" s="565"/>
      <c r="AS111" s="565"/>
      <c r="AT111" s="565"/>
      <c r="AU111" s="565"/>
      <c r="AV111" s="565">
        <v>46</v>
      </c>
      <c r="AW111" s="565"/>
      <c r="AX111" s="565"/>
      <c r="AY111" s="565"/>
      <c r="AZ111" s="565"/>
      <c r="BA111" s="565"/>
      <c r="BB111" s="565"/>
      <c r="BC111" s="565">
        <v>224</v>
      </c>
      <c r="BD111" s="565">
        <v>66</v>
      </c>
      <c r="BE111" s="565"/>
      <c r="BF111" s="565">
        <v>6</v>
      </c>
      <c r="BG111" s="565">
        <v>1150</v>
      </c>
      <c r="BH111" s="565"/>
      <c r="BI111" s="565"/>
      <c r="BJ111" s="565">
        <v>58</v>
      </c>
      <c r="BK111" s="565"/>
      <c r="BL111" s="565"/>
      <c r="BM111" s="565">
        <v>23</v>
      </c>
      <c r="BN111" s="565"/>
      <c r="BO111" s="565"/>
      <c r="BP111" s="565"/>
      <c r="BQ111" s="565"/>
      <c r="BR111" s="565">
        <v>104</v>
      </c>
      <c r="BS111" s="565"/>
      <c r="BT111" s="565"/>
      <c r="BU111" s="565">
        <v>69</v>
      </c>
      <c r="BV111" s="565"/>
      <c r="BW111" s="565"/>
      <c r="BX111" s="565"/>
      <c r="BY111" s="565"/>
      <c r="BZ111" s="565"/>
      <c r="CA111" s="565"/>
      <c r="CB111" s="565"/>
      <c r="CC111" s="565"/>
      <c r="CD111" s="565"/>
    </row>
    <row r="112" spans="1:82">
      <c r="A112" s="111" t="s">
        <v>6327</v>
      </c>
      <c r="B112" s="565">
        <v>530</v>
      </c>
      <c r="C112" s="565">
        <v>10</v>
      </c>
      <c r="D112" s="565"/>
      <c r="E112" s="565"/>
      <c r="F112" s="565"/>
      <c r="G112" s="565">
        <v>10</v>
      </c>
      <c r="H112" s="565"/>
      <c r="I112" s="565"/>
      <c r="J112" s="565"/>
      <c r="K112" s="565">
        <v>30</v>
      </c>
      <c r="L112" s="565"/>
      <c r="M112" s="565"/>
      <c r="N112" s="565"/>
      <c r="O112" s="565"/>
      <c r="P112" s="565"/>
      <c r="Q112" s="565"/>
      <c r="R112" s="565"/>
      <c r="S112" s="565"/>
      <c r="T112" s="565"/>
      <c r="U112" s="565">
        <v>10</v>
      </c>
      <c r="V112" s="565">
        <v>10</v>
      </c>
      <c r="W112" s="565">
        <v>30</v>
      </c>
      <c r="X112" s="565"/>
      <c r="Y112" s="565"/>
      <c r="Z112" s="565"/>
      <c r="AA112" s="565"/>
      <c r="AB112" s="565"/>
      <c r="AC112" s="565"/>
      <c r="AD112" s="565"/>
      <c r="AE112" s="565">
        <v>10</v>
      </c>
      <c r="AF112" s="565"/>
      <c r="AG112" s="565">
        <v>20</v>
      </c>
      <c r="AH112" s="565">
        <v>2</v>
      </c>
      <c r="AI112" s="565">
        <v>10</v>
      </c>
      <c r="AJ112" s="565"/>
      <c r="AK112" s="565">
        <v>10</v>
      </c>
      <c r="AL112" s="565">
        <v>10</v>
      </c>
      <c r="AM112" s="565"/>
      <c r="AN112" s="565"/>
      <c r="AO112" s="565"/>
      <c r="AP112" s="565">
        <v>10</v>
      </c>
      <c r="AQ112" s="565"/>
      <c r="AR112" s="565"/>
      <c r="AS112" s="565"/>
      <c r="AT112" s="565"/>
      <c r="AU112" s="565"/>
      <c r="AV112" s="565">
        <v>10</v>
      </c>
      <c r="AW112" s="565">
        <v>30</v>
      </c>
      <c r="AX112" s="565"/>
      <c r="AY112" s="565"/>
      <c r="AZ112" s="565"/>
      <c r="BA112" s="565"/>
      <c r="BB112" s="565"/>
      <c r="BC112" s="565"/>
      <c r="BD112" s="565"/>
      <c r="BE112" s="565"/>
      <c r="BF112" s="565"/>
      <c r="BG112" s="565">
        <v>218</v>
      </c>
      <c r="BH112" s="565"/>
      <c r="BI112" s="565"/>
      <c r="BJ112" s="565">
        <v>10</v>
      </c>
      <c r="BK112" s="565"/>
      <c r="BL112" s="565">
        <v>10</v>
      </c>
      <c r="BM112" s="565">
        <v>10</v>
      </c>
      <c r="BN112" s="565"/>
      <c r="BO112" s="565">
        <v>10</v>
      </c>
      <c r="BP112" s="565">
        <v>20</v>
      </c>
      <c r="BQ112" s="565"/>
      <c r="BR112" s="565">
        <v>10</v>
      </c>
      <c r="BS112" s="565"/>
      <c r="BT112" s="565"/>
      <c r="BU112" s="565">
        <v>20</v>
      </c>
      <c r="BV112" s="565">
        <v>10</v>
      </c>
      <c r="BW112" s="565"/>
      <c r="BX112" s="565"/>
      <c r="BY112" s="565"/>
      <c r="BZ112" s="565"/>
      <c r="CA112" s="565"/>
      <c r="CB112" s="565"/>
      <c r="CC112" s="565"/>
      <c r="CD112" s="565"/>
    </row>
    <row r="113" spans="1:82">
      <c r="A113" s="111" t="s">
        <v>6357</v>
      </c>
      <c r="B113" s="565">
        <v>1297</v>
      </c>
      <c r="C113" s="565">
        <v>27</v>
      </c>
      <c r="D113" s="565" t="s">
        <v>2949</v>
      </c>
      <c r="E113" s="565" t="s">
        <v>2949</v>
      </c>
      <c r="F113" s="565" t="s">
        <v>2949</v>
      </c>
      <c r="G113" s="565" t="s">
        <v>2949</v>
      </c>
      <c r="H113" s="565" t="s">
        <v>2949</v>
      </c>
      <c r="I113" s="565" t="s">
        <v>2949</v>
      </c>
      <c r="J113" s="565" t="s">
        <v>2949</v>
      </c>
      <c r="K113" s="565" t="s">
        <v>2949</v>
      </c>
      <c r="L113" s="565" t="s">
        <v>2949</v>
      </c>
      <c r="M113" s="565" t="s">
        <v>2949</v>
      </c>
      <c r="N113" s="565" t="s">
        <v>2949</v>
      </c>
      <c r="O113" s="565" t="s">
        <v>2949</v>
      </c>
      <c r="P113" s="565" t="s">
        <v>2949</v>
      </c>
      <c r="Q113" s="565" t="s">
        <v>2949</v>
      </c>
      <c r="R113" s="565" t="s">
        <v>2949</v>
      </c>
      <c r="S113" s="565" t="s">
        <v>2949</v>
      </c>
      <c r="T113" s="565" t="s">
        <v>2949</v>
      </c>
      <c r="U113" s="565">
        <v>67</v>
      </c>
      <c r="V113" s="565">
        <v>34</v>
      </c>
      <c r="W113" s="565" t="s">
        <v>2949</v>
      </c>
      <c r="X113" s="565" t="s">
        <v>2949</v>
      </c>
      <c r="Y113" s="565" t="s">
        <v>2949</v>
      </c>
      <c r="Z113" s="565" t="s">
        <v>2949</v>
      </c>
      <c r="AA113" s="565" t="s">
        <v>2949</v>
      </c>
      <c r="AB113" s="565" t="s">
        <v>2949</v>
      </c>
      <c r="AC113" s="565" t="s">
        <v>2949</v>
      </c>
      <c r="AD113" s="565" t="s">
        <v>2949</v>
      </c>
      <c r="AE113" s="565">
        <v>54</v>
      </c>
      <c r="AF113" s="565" t="s">
        <v>2949</v>
      </c>
      <c r="AG113" s="565" t="s">
        <v>2949</v>
      </c>
      <c r="AH113" s="565" t="s">
        <v>2949</v>
      </c>
      <c r="AI113" s="565">
        <v>25</v>
      </c>
      <c r="AJ113" s="565" t="s">
        <v>2949</v>
      </c>
      <c r="AK113" s="565">
        <v>54</v>
      </c>
      <c r="AL113" s="565">
        <v>54</v>
      </c>
      <c r="AM113" s="565" t="s">
        <v>2949</v>
      </c>
      <c r="AN113" s="565" t="s">
        <v>2949</v>
      </c>
      <c r="AO113" s="565" t="s">
        <v>2949</v>
      </c>
      <c r="AP113" s="565" t="s">
        <v>2949</v>
      </c>
      <c r="AQ113" s="565" t="s">
        <v>2949</v>
      </c>
      <c r="AR113" s="565" t="s">
        <v>2949</v>
      </c>
      <c r="AS113" s="565" t="s">
        <v>2949</v>
      </c>
      <c r="AT113" s="565" t="s">
        <v>2949</v>
      </c>
      <c r="AU113" s="565" t="s">
        <v>2949</v>
      </c>
      <c r="AV113" s="565" t="s">
        <v>2949</v>
      </c>
      <c r="AW113" s="565" t="s">
        <v>2949</v>
      </c>
      <c r="AX113" s="565" t="s">
        <v>2949</v>
      </c>
      <c r="AY113" s="565" t="s">
        <v>2949</v>
      </c>
      <c r="AZ113" s="565" t="s">
        <v>2949</v>
      </c>
      <c r="BA113" s="565" t="s">
        <v>2949</v>
      </c>
      <c r="BB113" s="565">
        <v>60</v>
      </c>
      <c r="BC113" s="565">
        <v>80</v>
      </c>
      <c r="BD113" s="565">
        <v>20</v>
      </c>
      <c r="BE113" s="565">
        <v>20</v>
      </c>
      <c r="BF113" s="565" t="s">
        <v>2949</v>
      </c>
      <c r="BG113" s="565">
        <v>625</v>
      </c>
      <c r="BH113" s="565" t="s">
        <v>2949</v>
      </c>
      <c r="BI113" s="565" t="s">
        <v>2949</v>
      </c>
      <c r="BJ113" s="565">
        <v>41</v>
      </c>
      <c r="BK113" s="565" t="s">
        <v>2949</v>
      </c>
      <c r="BL113" s="565" t="s">
        <v>2949</v>
      </c>
      <c r="BM113" s="565">
        <v>14</v>
      </c>
      <c r="BN113" s="565" t="s">
        <v>2949</v>
      </c>
      <c r="BO113" s="565" t="s">
        <v>2949</v>
      </c>
      <c r="BP113" s="565" t="s">
        <v>2949</v>
      </c>
      <c r="BQ113" s="565" t="s">
        <v>2949</v>
      </c>
      <c r="BR113" s="565">
        <v>68</v>
      </c>
      <c r="BS113" s="565" t="s">
        <v>2949</v>
      </c>
      <c r="BT113" s="565" t="s">
        <v>2949</v>
      </c>
      <c r="BU113" s="565">
        <v>54</v>
      </c>
      <c r="BV113" s="565" t="s">
        <v>2949</v>
      </c>
      <c r="BW113" s="565" t="s">
        <v>2949</v>
      </c>
      <c r="BX113" s="565"/>
      <c r="BY113" s="565"/>
      <c r="BZ113" s="565"/>
      <c r="CA113" s="565"/>
      <c r="CB113" s="565"/>
      <c r="CC113" s="565"/>
      <c r="CD113" s="565"/>
    </row>
    <row r="114" spans="1:82">
      <c r="A114" s="111" t="s">
        <v>6385</v>
      </c>
      <c r="B114" s="565"/>
      <c r="C114" s="565"/>
      <c r="D114" s="565"/>
      <c r="E114" s="565"/>
      <c r="F114" s="565"/>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5"/>
      <c r="AH114" s="565"/>
      <c r="AI114" s="565"/>
      <c r="AJ114" s="565"/>
      <c r="AK114" s="565"/>
      <c r="AL114" s="565"/>
      <c r="AM114" s="565"/>
      <c r="AN114" s="565"/>
      <c r="AO114" s="565"/>
      <c r="AP114" s="565"/>
      <c r="AQ114" s="565"/>
      <c r="AR114" s="565"/>
      <c r="AS114" s="565"/>
      <c r="AT114" s="565"/>
      <c r="AU114" s="565"/>
      <c r="AV114" s="565"/>
      <c r="AW114" s="565"/>
      <c r="AX114" s="565"/>
      <c r="AY114" s="565"/>
      <c r="AZ114" s="565"/>
      <c r="BA114" s="565"/>
      <c r="BB114" s="565"/>
      <c r="BC114" s="565">
        <v>1</v>
      </c>
      <c r="BD114" s="565">
        <v>1</v>
      </c>
      <c r="BE114" s="565"/>
      <c r="BF114" s="565"/>
      <c r="BG114" s="565"/>
      <c r="BH114" s="565"/>
      <c r="BI114" s="565"/>
      <c r="BJ114" s="565"/>
      <c r="BK114" s="565"/>
      <c r="BL114" s="565"/>
      <c r="BM114" s="565"/>
      <c r="BN114" s="565"/>
      <c r="BO114" s="565"/>
      <c r="BP114" s="565"/>
      <c r="BQ114" s="565"/>
      <c r="BR114" s="565"/>
      <c r="BS114" s="565"/>
      <c r="BT114" s="565"/>
      <c r="BU114" s="565"/>
      <c r="BV114" s="565"/>
      <c r="BW114" s="565"/>
      <c r="BX114" s="565"/>
      <c r="BY114" s="565"/>
      <c r="BZ114" s="565"/>
      <c r="CA114" s="565"/>
      <c r="CB114" s="565"/>
      <c r="CC114" s="565"/>
      <c r="CD114" s="565"/>
    </row>
    <row r="115" spans="1:82">
      <c r="A115" s="111" t="s">
        <v>6491</v>
      </c>
      <c r="B115" s="565">
        <v>88</v>
      </c>
      <c r="C115" s="565">
        <v>5</v>
      </c>
      <c r="D115" s="565"/>
      <c r="E115" s="565"/>
      <c r="F115" s="565"/>
      <c r="G115" s="565">
        <v>5</v>
      </c>
      <c r="H115" s="565"/>
      <c r="I115" s="565"/>
      <c r="J115" s="565"/>
      <c r="K115" s="565">
        <v>5</v>
      </c>
      <c r="L115" s="565"/>
      <c r="M115" s="565"/>
      <c r="N115" s="565"/>
      <c r="O115" s="565"/>
      <c r="P115" s="565"/>
      <c r="Q115" s="565"/>
      <c r="R115" s="565"/>
      <c r="S115" s="565"/>
      <c r="T115" s="565"/>
      <c r="U115" s="565"/>
      <c r="V115" s="565">
        <v>5</v>
      </c>
      <c r="W115" s="565"/>
      <c r="X115" s="565"/>
      <c r="Y115" s="565"/>
      <c r="Z115" s="565"/>
      <c r="AA115" s="565"/>
      <c r="AB115" s="565">
        <v>5</v>
      </c>
      <c r="AC115" s="565"/>
      <c r="AD115" s="565"/>
      <c r="AE115" s="565">
        <v>5</v>
      </c>
      <c r="AF115" s="565"/>
      <c r="AG115" s="565"/>
      <c r="AH115" s="565"/>
      <c r="AI115" s="565"/>
      <c r="AJ115" s="565"/>
      <c r="AK115" s="565"/>
      <c r="AL115" s="565"/>
      <c r="AM115" s="565"/>
      <c r="AN115" s="565"/>
      <c r="AO115" s="565"/>
      <c r="AP115" s="565"/>
      <c r="AQ115" s="565"/>
      <c r="AR115" s="565"/>
      <c r="AS115" s="565"/>
      <c r="AT115" s="565"/>
      <c r="AU115" s="565"/>
      <c r="AV115" s="565"/>
      <c r="AW115" s="565"/>
      <c r="AX115" s="565"/>
      <c r="AY115" s="565"/>
      <c r="AZ115" s="565"/>
      <c r="BA115" s="565">
        <v>6</v>
      </c>
      <c r="BB115" s="565"/>
      <c r="BC115" s="565">
        <v>20</v>
      </c>
      <c r="BD115" s="565">
        <v>6</v>
      </c>
      <c r="BE115" s="565">
        <v>6</v>
      </c>
      <c r="BF115" s="565"/>
      <c r="BG115" s="565"/>
      <c r="BH115" s="565"/>
      <c r="BI115" s="565"/>
      <c r="BJ115" s="565"/>
      <c r="BK115" s="565"/>
      <c r="BL115" s="565">
        <v>10</v>
      </c>
      <c r="BM115" s="565">
        <v>5</v>
      </c>
      <c r="BN115" s="565"/>
      <c r="BO115" s="565"/>
      <c r="BP115" s="565"/>
      <c r="BQ115" s="565"/>
      <c r="BR115" s="565"/>
      <c r="BS115" s="565"/>
      <c r="BT115" s="565"/>
      <c r="BU115" s="565">
        <v>5</v>
      </c>
      <c r="BV115" s="565"/>
      <c r="BW115" s="565"/>
      <c r="BX115" s="565"/>
      <c r="BY115" s="565"/>
      <c r="BZ115" s="565"/>
      <c r="CA115" s="565"/>
      <c r="CB115" s="565"/>
      <c r="CC115" s="565"/>
      <c r="CD115" s="565"/>
    </row>
    <row r="116" spans="1:82">
      <c r="A116" s="616" t="s">
        <v>6683</v>
      </c>
      <c r="B116" s="617">
        <v>375</v>
      </c>
      <c r="C116" s="617">
        <v>20</v>
      </c>
      <c r="D116" s="617"/>
      <c r="E116" s="617"/>
      <c r="F116" s="617">
        <v>25</v>
      </c>
      <c r="G116" s="617"/>
      <c r="H116" s="617"/>
      <c r="I116" s="617"/>
      <c r="J116" s="617"/>
      <c r="K116" s="617">
        <v>20</v>
      </c>
      <c r="L116" s="617"/>
      <c r="M116" s="617"/>
      <c r="N116" s="617"/>
      <c r="O116" s="617"/>
      <c r="P116" s="617"/>
      <c r="Q116" s="617"/>
      <c r="R116" s="617"/>
      <c r="S116" s="617">
        <v>10</v>
      </c>
      <c r="T116" s="617"/>
      <c r="U116" s="617">
        <v>20</v>
      </c>
      <c r="V116" s="617">
        <v>5</v>
      </c>
      <c r="W116" s="617"/>
      <c r="X116" s="617"/>
      <c r="Y116" s="617"/>
      <c r="Z116" s="617"/>
      <c r="AA116" s="617"/>
      <c r="AB116" s="617"/>
      <c r="AC116" s="617"/>
      <c r="AD116" s="617"/>
      <c r="AE116" s="617">
        <v>20</v>
      </c>
      <c r="AF116" s="617"/>
      <c r="AG116" s="617"/>
      <c r="AH116" s="617"/>
      <c r="AI116" s="617">
        <v>10</v>
      </c>
      <c r="AJ116" s="617"/>
      <c r="AK116" s="617">
        <v>20</v>
      </c>
      <c r="AL116" s="617">
        <v>20</v>
      </c>
      <c r="AM116" s="617"/>
      <c r="AN116" s="617"/>
      <c r="AO116" s="617">
        <v>30</v>
      </c>
      <c r="AP116" s="617">
        <v>20</v>
      </c>
      <c r="AQ116" s="617"/>
      <c r="AR116" s="617"/>
      <c r="AS116" s="617">
        <v>15</v>
      </c>
      <c r="AT116" s="617">
        <v>15</v>
      </c>
      <c r="AU116" s="617"/>
      <c r="AV116" s="617"/>
      <c r="AW116" s="617"/>
      <c r="AX116" s="617"/>
      <c r="AY116" s="617"/>
      <c r="AZ116" s="617"/>
      <c r="BA116" s="617">
        <v>15</v>
      </c>
      <c r="BB116" s="617"/>
      <c r="BC116" s="617">
        <v>25</v>
      </c>
      <c r="BD116" s="617">
        <v>15</v>
      </c>
      <c r="BE116" s="617"/>
      <c r="BF116" s="617"/>
      <c r="BG116" s="617">
        <v>30</v>
      </c>
      <c r="BH116" s="617"/>
      <c r="BI116" s="617"/>
      <c r="BJ116" s="617"/>
      <c r="BK116" s="617"/>
      <c r="BL116" s="617"/>
      <c r="BM116" s="617"/>
      <c r="BN116" s="617"/>
      <c r="BO116" s="617"/>
      <c r="BP116" s="617"/>
      <c r="BQ116" s="617">
        <v>10</v>
      </c>
      <c r="BR116" s="617">
        <v>20</v>
      </c>
      <c r="BS116" s="617"/>
      <c r="BT116" s="617"/>
      <c r="BU116" s="617">
        <v>10</v>
      </c>
      <c r="BV116" s="617"/>
      <c r="BW116" s="617"/>
      <c r="BX116" s="565"/>
      <c r="BY116" s="565"/>
      <c r="BZ116" s="565"/>
      <c r="CA116" s="565"/>
      <c r="CB116" s="565"/>
      <c r="CC116" s="565"/>
      <c r="CD116" s="565"/>
    </row>
    <row r="117" spans="1:82">
      <c r="A117" s="616" t="s">
        <v>6684</v>
      </c>
      <c r="B117" s="617">
        <v>150</v>
      </c>
      <c r="C117" s="617"/>
      <c r="D117" s="617"/>
      <c r="E117" s="617"/>
      <c r="F117" s="617">
        <v>50</v>
      </c>
      <c r="G117" s="617"/>
      <c r="H117" s="617"/>
      <c r="I117" s="617"/>
      <c r="J117" s="617"/>
      <c r="K117" s="617"/>
      <c r="L117" s="617"/>
      <c r="M117" s="617"/>
      <c r="N117" s="617"/>
      <c r="O117" s="617"/>
      <c r="P117" s="617"/>
      <c r="Q117" s="617"/>
      <c r="R117" s="617"/>
      <c r="S117" s="617"/>
      <c r="T117" s="617"/>
      <c r="U117" s="617"/>
      <c r="V117" s="617"/>
      <c r="W117" s="617"/>
      <c r="X117" s="617"/>
      <c r="Y117" s="617"/>
      <c r="Z117" s="617"/>
      <c r="AA117" s="617"/>
      <c r="AB117" s="617"/>
      <c r="AC117" s="617"/>
      <c r="AD117" s="617"/>
      <c r="AE117" s="617"/>
      <c r="AF117" s="617"/>
      <c r="AG117" s="617"/>
      <c r="AH117" s="617"/>
      <c r="AI117" s="617"/>
      <c r="AJ117" s="617"/>
      <c r="AK117" s="617"/>
      <c r="AL117" s="617"/>
      <c r="AM117" s="617"/>
      <c r="AN117" s="617"/>
      <c r="AO117" s="617">
        <v>50</v>
      </c>
      <c r="AP117" s="617"/>
      <c r="AQ117" s="617"/>
      <c r="AR117" s="617"/>
      <c r="AS117" s="617"/>
      <c r="AT117" s="617"/>
      <c r="AU117" s="617"/>
      <c r="AV117" s="617"/>
      <c r="AW117" s="617"/>
      <c r="AX117" s="617"/>
      <c r="AY117" s="617"/>
      <c r="AZ117" s="617"/>
      <c r="BA117" s="617"/>
      <c r="BB117" s="617"/>
      <c r="BC117" s="617"/>
      <c r="BD117" s="617"/>
      <c r="BE117" s="617"/>
      <c r="BF117" s="617"/>
      <c r="BG117" s="617">
        <v>50</v>
      </c>
      <c r="BH117" s="617"/>
      <c r="BI117" s="617"/>
      <c r="BJ117" s="617"/>
      <c r="BK117" s="617"/>
      <c r="BL117" s="617"/>
      <c r="BM117" s="617"/>
      <c r="BN117" s="617"/>
      <c r="BO117" s="617"/>
      <c r="BP117" s="617"/>
      <c r="BQ117" s="617"/>
      <c r="BR117" s="617"/>
      <c r="BS117" s="617"/>
      <c r="BT117" s="617"/>
      <c r="BU117" s="617"/>
      <c r="BV117" s="617"/>
      <c r="BW117" s="617"/>
      <c r="BX117" s="565"/>
      <c r="BY117" s="565"/>
      <c r="BZ117" s="565"/>
      <c r="CA117" s="565"/>
      <c r="CB117" s="565"/>
      <c r="CC117" s="565"/>
      <c r="CD117" s="565"/>
    </row>
    <row r="118" spans="1:82">
      <c r="A118" s="616" t="s">
        <v>6685</v>
      </c>
      <c r="B118" s="617">
        <v>75</v>
      </c>
      <c r="C118" s="617"/>
      <c r="D118" s="617"/>
      <c r="E118" s="617"/>
      <c r="F118" s="617"/>
      <c r="G118" s="617"/>
      <c r="H118" s="617"/>
      <c r="I118" s="617"/>
      <c r="J118" s="617"/>
      <c r="K118" s="617"/>
      <c r="L118" s="617"/>
      <c r="M118" s="617"/>
      <c r="N118" s="617"/>
      <c r="O118" s="617"/>
      <c r="P118" s="617"/>
      <c r="Q118" s="617"/>
      <c r="R118" s="617"/>
      <c r="S118" s="617"/>
      <c r="T118" s="617"/>
      <c r="U118" s="617"/>
      <c r="V118" s="617"/>
      <c r="W118" s="617"/>
      <c r="X118" s="617"/>
      <c r="Y118" s="617"/>
      <c r="Z118" s="617"/>
      <c r="AA118" s="617"/>
      <c r="AB118" s="617"/>
      <c r="AC118" s="617"/>
      <c r="AD118" s="617"/>
      <c r="AE118" s="617"/>
      <c r="AF118" s="617"/>
      <c r="AG118" s="617"/>
      <c r="AH118" s="617"/>
      <c r="AI118" s="617"/>
      <c r="AJ118" s="617"/>
      <c r="AK118" s="617"/>
      <c r="AL118" s="617"/>
      <c r="AM118" s="617"/>
      <c r="AN118" s="617"/>
      <c r="AO118" s="617">
        <v>37</v>
      </c>
      <c r="AP118" s="617"/>
      <c r="AQ118" s="617"/>
      <c r="AR118" s="617"/>
      <c r="AS118" s="617"/>
      <c r="AT118" s="617"/>
      <c r="AU118" s="617"/>
      <c r="AV118" s="617"/>
      <c r="AW118" s="617"/>
      <c r="AX118" s="617"/>
      <c r="AY118" s="617"/>
      <c r="AZ118" s="617"/>
      <c r="BA118" s="617"/>
      <c r="BB118" s="617"/>
      <c r="BC118" s="617"/>
      <c r="BD118" s="617"/>
      <c r="BE118" s="617"/>
      <c r="BF118" s="617"/>
      <c r="BG118" s="617">
        <v>38</v>
      </c>
      <c r="BH118" s="617"/>
      <c r="BI118" s="617"/>
      <c r="BJ118" s="617"/>
      <c r="BK118" s="617"/>
      <c r="BL118" s="617"/>
      <c r="BM118" s="617"/>
      <c r="BN118" s="617"/>
      <c r="BO118" s="617"/>
      <c r="BP118" s="617"/>
      <c r="BQ118" s="617"/>
      <c r="BR118" s="617"/>
      <c r="BS118" s="617"/>
      <c r="BT118" s="617"/>
      <c r="BU118" s="617"/>
      <c r="BV118" s="617"/>
      <c r="BW118" s="617"/>
      <c r="BX118" s="565"/>
      <c r="BY118" s="565"/>
      <c r="BZ118" s="565"/>
      <c r="CA118" s="565"/>
      <c r="CB118" s="565"/>
      <c r="CC118" s="565"/>
      <c r="CD118" s="565"/>
    </row>
    <row r="119" spans="1:82">
      <c r="A119" s="616" t="s">
        <v>6686</v>
      </c>
      <c r="B119" s="617">
        <v>25</v>
      </c>
      <c r="C119" s="617"/>
      <c r="D119" s="617"/>
      <c r="E119" s="617"/>
      <c r="F119" s="617"/>
      <c r="G119" s="617"/>
      <c r="H119" s="617"/>
      <c r="I119" s="617"/>
      <c r="J119" s="617"/>
      <c r="K119" s="617"/>
      <c r="L119" s="617"/>
      <c r="M119" s="617"/>
      <c r="N119" s="617"/>
      <c r="O119" s="617"/>
      <c r="P119" s="617"/>
      <c r="Q119" s="617"/>
      <c r="R119" s="617"/>
      <c r="S119" s="617"/>
      <c r="T119" s="617"/>
      <c r="U119" s="617"/>
      <c r="V119" s="617"/>
      <c r="W119" s="617"/>
      <c r="X119" s="617"/>
      <c r="Y119" s="617"/>
      <c r="Z119" s="617"/>
      <c r="AA119" s="617"/>
      <c r="AB119" s="617"/>
      <c r="AC119" s="617"/>
      <c r="AD119" s="617"/>
      <c r="AE119" s="617"/>
      <c r="AF119" s="617"/>
      <c r="AG119" s="617"/>
      <c r="AH119" s="617"/>
      <c r="AI119" s="617"/>
      <c r="AJ119" s="617"/>
      <c r="AK119" s="617"/>
      <c r="AL119" s="617"/>
      <c r="AM119" s="617"/>
      <c r="AN119" s="617"/>
      <c r="AO119" s="617">
        <v>10</v>
      </c>
      <c r="AP119" s="617"/>
      <c r="AQ119" s="617"/>
      <c r="AR119" s="617"/>
      <c r="AS119" s="617"/>
      <c r="AT119" s="617"/>
      <c r="AU119" s="617"/>
      <c r="AV119" s="617"/>
      <c r="AW119" s="617"/>
      <c r="AX119" s="617"/>
      <c r="AY119" s="617"/>
      <c r="AZ119" s="617"/>
      <c r="BA119" s="617"/>
      <c r="BB119" s="617"/>
      <c r="BC119" s="617"/>
      <c r="BD119" s="617"/>
      <c r="BE119" s="617"/>
      <c r="BF119" s="617"/>
      <c r="BG119" s="617">
        <v>15</v>
      </c>
      <c r="BH119" s="617"/>
      <c r="BI119" s="617"/>
      <c r="BJ119" s="617"/>
      <c r="BK119" s="617"/>
      <c r="BL119" s="617"/>
      <c r="BM119" s="617"/>
      <c r="BN119" s="617"/>
      <c r="BO119" s="617"/>
      <c r="BP119" s="617"/>
      <c r="BQ119" s="617"/>
      <c r="BR119" s="617"/>
      <c r="BS119" s="617"/>
      <c r="BT119" s="617"/>
      <c r="BU119" s="617"/>
      <c r="BV119" s="617"/>
      <c r="BW119" s="617"/>
      <c r="BX119" s="565"/>
      <c r="BY119" s="565"/>
      <c r="BZ119" s="565"/>
      <c r="CA119" s="565"/>
      <c r="CB119" s="565"/>
      <c r="CC119" s="565"/>
      <c r="CD119" s="565"/>
    </row>
    <row r="120" spans="1:82">
      <c r="A120" s="616" t="s">
        <v>6687</v>
      </c>
      <c r="B120" s="617">
        <v>25</v>
      </c>
      <c r="C120" s="617"/>
      <c r="D120" s="617"/>
      <c r="E120" s="617"/>
      <c r="F120" s="617"/>
      <c r="G120" s="617"/>
      <c r="H120" s="617"/>
      <c r="I120" s="617"/>
      <c r="J120" s="617"/>
      <c r="K120" s="617"/>
      <c r="L120" s="617"/>
      <c r="M120" s="617"/>
      <c r="N120" s="617"/>
      <c r="O120" s="617"/>
      <c r="P120" s="617"/>
      <c r="Q120" s="617"/>
      <c r="R120" s="617"/>
      <c r="S120" s="617"/>
      <c r="T120" s="617"/>
      <c r="U120" s="617"/>
      <c r="V120" s="617"/>
      <c r="W120" s="617"/>
      <c r="X120" s="617"/>
      <c r="Y120" s="617"/>
      <c r="Z120" s="617"/>
      <c r="AA120" s="617"/>
      <c r="AB120" s="617"/>
      <c r="AC120" s="617"/>
      <c r="AD120" s="617"/>
      <c r="AE120" s="617"/>
      <c r="AF120" s="617"/>
      <c r="AG120" s="617"/>
      <c r="AH120" s="617"/>
      <c r="AI120" s="617"/>
      <c r="AJ120" s="617"/>
      <c r="AK120" s="617"/>
      <c r="AL120" s="617"/>
      <c r="AM120" s="617"/>
      <c r="AN120" s="617"/>
      <c r="AO120" s="617">
        <v>5</v>
      </c>
      <c r="AP120" s="617"/>
      <c r="AQ120" s="617"/>
      <c r="AR120" s="617"/>
      <c r="AS120" s="617"/>
      <c r="AT120" s="617"/>
      <c r="AU120" s="617"/>
      <c r="AV120" s="617"/>
      <c r="AW120" s="617"/>
      <c r="AX120" s="617"/>
      <c r="AY120" s="617"/>
      <c r="AZ120" s="617"/>
      <c r="BA120" s="617"/>
      <c r="BB120" s="617"/>
      <c r="BC120" s="617"/>
      <c r="BD120" s="617"/>
      <c r="BE120" s="617"/>
      <c r="BF120" s="617"/>
      <c r="BG120" s="617">
        <v>20</v>
      </c>
      <c r="BH120" s="617"/>
      <c r="BI120" s="617"/>
      <c r="BJ120" s="617"/>
      <c r="BK120" s="617"/>
      <c r="BL120" s="617"/>
      <c r="BM120" s="617"/>
      <c r="BN120" s="617"/>
      <c r="BO120" s="617"/>
      <c r="BP120" s="617"/>
      <c r="BQ120" s="617"/>
      <c r="BR120" s="617"/>
      <c r="BS120" s="617"/>
      <c r="BT120" s="617"/>
      <c r="BU120" s="617"/>
      <c r="BV120" s="617"/>
      <c r="BW120" s="617"/>
      <c r="BX120" s="565"/>
      <c r="BY120" s="565"/>
      <c r="BZ120" s="565"/>
      <c r="CA120" s="565"/>
      <c r="CB120" s="565"/>
      <c r="CC120" s="565"/>
      <c r="CD120" s="565"/>
    </row>
    <row r="121" spans="1:82">
      <c r="A121" s="616" t="s">
        <v>6688</v>
      </c>
      <c r="B121" s="617">
        <v>25</v>
      </c>
      <c r="C121" s="617"/>
      <c r="D121" s="617"/>
      <c r="E121" s="617"/>
      <c r="F121" s="617"/>
      <c r="G121" s="617"/>
      <c r="H121" s="617"/>
      <c r="I121" s="617"/>
      <c r="J121" s="617"/>
      <c r="K121" s="617"/>
      <c r="L121" s="617"/>
      <c r="M121" s="617"/>
      <c r="N121" s="617"/>
      <c r="O121" s="617"/>
      <c r="P121" s="617"/>
      <c r="Q121" s="617"/>
      <c r="R121" s="617"/>
      <c r="S121" s="617"/>
      <c r="T121" s="617"/>
      <c r="U121" s="617"/>
      <c r="V121" s="617"/>
      <c r="W121" s="617"/>
      <c r="X121" s="617"/>
      <c r="Y121" s="617"/>
      <c r="Z121" s="617"/>
      <c r="AA121" s="617"/>
      <c r="AB121" s="617"/>
      <c r="AC121" s="617"/>
      <c r="AD121" s="617"/>
      <c r="AE121" s="617"/>
      <c r="AF121" s="617"/>
      <c r="AG121" s="617"/>
      <c r="AH121" s="617"/>
      <c r="AI121" s="617"/>
      <c r="AJ121" s="617"/>
      <c r="AK121" s="617"/>
      <c r="AL121" s="617"/>
      <c r="AM121" s="617"/>
      <c r="AN121" s="617"/>
      <c r="AO121" s="617">
        <v>10</v>
      </c>
      <c r="AP121" s="617"/>
      <c r="AQ121" s="617"/>
      <c r="AR121" s="617"/>
      <c r="AS121" s="617"/>
      <c r="AT121" s="617"/>
      <c r="AU121" s="617"/>
      <c r="AV121" s="617"/>
      <c r="AW121" s="617"/>
      <c r="AX121" s="617"/>
      <c r="AY121" s="617"/>
      <c r="AZ121" s="617"/>
      <c r="BA121" s="617"/>
      <c r="BB121" s="617"/>
      <c r="BC121" s="617"/>
      <c r="BD121" s="617"/>
      <c r="BE121" s="617"/>
      <c r="BF121" s="617"/>
      <c r="BG121" s="617">
        <v>15</v>
      </c>
      <c r="BH121" s="617"/>
      <c r="BI121" s="617"/>
      <c r="BJ121" s="617"/>
      <c r="BK121" s="617"/>
      <c r="BL121" s="617"/>
      <c r="BM121" s="617"/>
      <c r="BN121" s="617"/>
      <c r="BO121" s="617"/>
      <c r="BP121" s="617"/>
      <c r="BQ121" s="617"/>
      <c r="BR121" s="617"/>
      <c r="BS121" s="617"/>
      <c r="BT121" s="617"/>
      <c r="BU121" s="617"/>
      <c r="BV121" s="617"/>
      <c r="BW121" s="617"/>
      <c r="BX121" s="565"/>
      <c r="BY121" s="565"/>
      <c r="BZ121" s="565"/>
      <c r="CA121" s="565"/>
      <c r="CB121" s="565"/>
      <c r="CC121" s="565"/>
      <c r="CD121" s="565"/>
    </row>
    <row r="122" spans="1:82">
      <c r="A122" s="616" t="s">
        <v>6689</v>
      </c>
      <c r="B122" s="617">
        <v>675</v>
      </c>
      <c r="C122" s="617">
        <v>20</v>
      </c>
      <c r="D122" s="617"/>
      <c r="E122" s="617"/>
      <c r="F122" s="617">
        <v>75</v>
      </c>
      <c r="G122" s="617"/>
      <c r="H122" s="617"/>
      <c r="I122" s="617"/>
      <c r="J122" s="617"/>
      <c r="K122" s="617">
        <v>20</v>
      </c>
      <c r="L122" s="617"/>
      <c r="M122" s="617"/>
      <c r="N122" s="617"/>
      <c r="O122" s="617"/>
      <c r="P122" s="617"/>
      <c r="Q122" s="617"/>
      <c r="R122" s="617"/>
      <c r="S122" s="617">
        <v>10</v>
      </c>
      <c r="T122" s="617"/>
      <c r="U122" s="617">
        <v>20</v>
      </c>
      <c r="V122" s="617">
        <v>5</v>
      </c>
      <c r="W122" s="617"/>
      <c r="X122" s="617"/>
      <c r="Y122" s="617"/>
      <c r="Z122" s="617"/>
      <c r="AA122" s="617"/>
      <c r="AB122" s="617"/>
      <c r="AC122" s="617"/>
      <c r="AD122" s="617"/>
      <c r="AE122" s="617">
        <v>20</v>
      </c>
      <c r="AF122" s="617"/>
      <c r="AG122" s="617"/>
      <c r="AH122" s="617"/>
      <c r="AI122" s="617">
        <v>10</v>
      </c>
      <c r="AJ122" s="617"/>
      <c r="AK122" s="617">
        <v>20</v>
      </c>
      <c r="AL122" s="617">
        <v>20</v>
      </c>
      <c r="AM122" s="617"/>
      <c r="AN122" s="617"/>
      <c r="AO122" s="617">
        <v>142</v>
      </c>
      <c r="AP122" s="617">
        <v>20</v>
      </c>
      <c r="AQ122" s="617"/>
      <c r="AR122" s="617"/>
      <c r="AS122" s="617">
        <v>15</v>
      </c>
      <c r="AT122" s="617">
        <v>15</v>
      </c>
      <c r="AU122" s="617"/>
      <c r="AV122" s="617"/>
      <c r="AW122" s="617"/>
      <c r="AX122" s="617"/>
      <c r="AY122" s="617"/>
      <c r="AZ122" s="617"/>
      <c r="BA122" s="617">
        <v>15</v>
      </c>
      <c r="BB122" s="617"/>
      <c r="BC122" s="617">
        <v>25</v>
      </c>
      <c r="BD122" s="617">
        <v>15</v>
      </c>
      <c r="BE122" s="617"/>
      <c r="BF122" s="617"/>
      <c r="BG122" s="617">
        <v>168</v>
      </c>
      <c r="BH122" s="617"/>
      <c r="BI122" s="617"/>
      <c r="BJ122" s="617"/>
      <c r="BK122" s="617"/>
      <c r="BL122" s="617"/>
      <c r="BM122" s="617"/>
      <c r="BN122" s="617"/>
      <c r="BO122" s="617"/>
      <c r="BP122" s="617"/>
      <c r="BQ122" s="617">
        <v>10</v>
      </c>
      <c r="BR122" s="617">
        <v>20</v>
      </c>
      <c r="BS122" s="617"/>
      <c r="BT122" s="617"/>
      <c r="BU122" s="617">
        <v>10</v>
      </c>
      <c r="BV122" s="617"/>
      <c r="BW122" s="617"/>
      <c r="BX122" s="565"/>
      <c r="BY122" s="565"/>
      <c r="BZ122" s="565"/>
      <c r="CA122" s="565"/>
      <c r="CB122" s="565"/>
      <c r="CC122" s="565"/>
      <c r="CD122" s="565"/>
    </row>
    <row r="123" spans="1:82">
      <c r="A123" s="111" t="s">
        <v>3656</v>
      </c>
      <c r="B123" s="565">
        <v>250</v>
      </c>
      <c r="C123" s="565">
        <v>11</v>
      </c>
      <c r="D123" s="565"/>
      <c r="E123" s="565"/>
      <c r="F123" s="565"/>
      <c r="G123" s="565"/>
      <c r="H123" s="565"/>
      <c r="I123" s="565">
        <v>6</v>
      </c>
      <c r="J123" s="565"/>
      <c r="K123" s="565">
        <v>12</v>
      </c>
      <c r="L123" s="565"/>
      <c r="M123" s="565"/>
      <c r="N123" s="565"/>
      <c r="O123" s="565"/>
      <c r="P123" s="565"/>
      <c r="Q123" s="565"/>
      <c r="R123" s="565"/>
      <c r="S123" s="565">
        <v>18</v>
      </c>
      <c r="T123" s="565"/>
      <c r="U123" s="565">
        <v>4</v>
      </c>
      <c r="V123" s="565">
        <v>9</v>
      </c>
      <c r="W123" s="565"/>
      <c r="X123" s="565"/>
      <c r="Y123" s="565"/>
      <c r="Z123" s="565"/>
      <c r="AA123" s="565"/>
      <c r="AB123" s="565"/>
      <c r="AC123" s="565"/>
      <c r="AD123" s="565"/>
      <c r="AE123" s="565">
        <v>20</v>
      </c>
      <c r="AF123" s="565"/>
      <c r="AG123" s="565"/>
      <c r="AH123" s="565"/>
      <c r="AI123" s="565">
        <v>9</v>
      </c>
      <c r="AJ123" s="565"/>
      <c r="AK123" s="565">
        <v>17</v>
      </c>
      <c r="AL123" s="565">
        <v>20</v>
      </c>
      <c r="AM123" s="565"/>
      <c r="AN123" s="565"/>
      <c r="AO123" s="565">
        <v>33</v>
      </c>
      <c r="AP123" s="565"/>
      <c r="AQ123" s="565"/>
      <c r="AR123" s="565"/>
      <c r="AS123" s="565"/>
      <c r="AT123" s="565"/>
      <c r="AU123" s="565"/>
      <c r="AV123" s="565"/>
      <c r="AW123" s="565"/>
      <c r="AX123" s="565"/>
      <c r="AY123" s="565"/>
      <c r="AZ123" s="565"/>
      <c r="BA123" s="565">
        <v>3</v>
      </c>
      <c r="BB123" s="565"/>
      <c r="BC123" s="565">
        <v>7</v>
      </c>
      <c r="BD123" s="565">
        <v>1</v>
      </c>
      <c r="BE123" s="565"/>
      <c r="BF123" s="565"/>
      <c r="BG123" s="565">
        <v>33</v>
      </c>
      <c r="BH123" s="565"/>
      <c r="BI123" s="565"/>
      <c r="BJ123" s="565"/>
      <c r="BK123" s="565"/>
      <c r="BL123" s="565"/>
      <c r="BM123" s="565"/>
      <c r="BN123" s="565"/>
      <c r="BO123" s="565"/>
      <c r="BP123" s="565"/>
      <c r="BQ123" s="565"/>
      <c r="BR123" s="565">
        <v>40</v>
      </c>
      <c r="BS123" s="565"/>
      <c r="BT123" s="565"/>
      <c r="BU123" s="565">
        <v>7</v>
      </c>
      <c r="BV123" s="565"/>
      <c r="BW123" s="565"/>
      <c r="BX123" s="565"/>
      <c r="BY123" s="565"/>
      <c r="BZ123" s="565"/>
      <c r="CA123" s="565"/>
      <c r="CB123" s="565"/>
      <c r="CC123" s="565"/>
      <c r="CD123" s="565"/>
    </row>
    <row r="124" spans="1:82">
      <c r="A124" s="111" t="s">
        <v>6942</v>
      </c>
      <c r="B124" s="565">
        <v>2425</v>
      </c>
      <c r="C124" s="565">
        <v>300</v>
      </c>
      <c r="D124" s="565">
        <v>10</v>
      </c>
      <c r="E124" s="565"/>
      <c r="F124" s="565"/>
      <c r="G124" s="565"/>
      <c r="H124" s="565"/>
      <c r="I124" s="565">
        <v>6</v>
      </c>
      <c r="J124" s="565"/>
      <c r="K124" s="565">
        <v>24</v>
      </c>
      <c r="L124" s="565">
        <v>8</v>
      </c>
      <c r="M124" s="565"/>
      <c r="N124" s="565"/>
      <c r="O124" s="565">
        <v>40</v>
      </c>
      <c r="P124" s="565">
        <v>30</v>
      </c>
      <c r="Q124" s="565"/>
      <c r="R124" s="565"/>
      <c r="S124" s="565">
        <v>30</v>
      </c>
      <c r="T124" s="565"/>
      <c r="U124" s="565">
        <v>15</v>
      </c>
      <c r="V124" s="565">
        <v>40</v>
      </c>
      <c r="W124" s="565"/>
      <c r="X124" s="565"/>
      <c r="Y124" s="565"/>
      <c r="Z124" s="565">
        <v>8</v>
      </c>
      <c r="AA124" s="565"/>
      <c r="AB124" s="565"/>
      <c r="AC124" s="565"/>
      <c r="AD124" s="565"/>
      <c r="AE124" s="565">
        <v>140</v>
      </c>
      <c r="AF124" s="565"/>
      <c r="AG124" s="565"/>
      <c r="AH124" s="565"/>
      <c r="AI124" s="565">
        <v>15</v>
      </c>
      <c r="AJ124" s="565"/>
      <c r="AK124" s="565">
        <v>50</v>
      </c>
      <c r="AL124" s="565">
        <v>60</v>
      </c>
      <c r="AM124" s="565"/>
      <c r="AN124" s="565"/>
      <c r="AO124" s="565">
        <v>400</v>
      </c>
      <c r="AP124" s="565"/>
      <c r="AQ124" s="565"/>
      <c r="AR124" s="565"/>
      <c r="AS124" s="565"/>
      <c r="AT124" s="565"/>
      <c r="AU124" s="565"/>
      <c r="AV124" s="565">
        <v>4</v>
      </c>
      <c r="AW124" s="565"/>
      <c r="AX124" s="565"/>
      <c r="AY124" s="565"/>
      <c r="AZ124" s="565"/>
      <c r="BA124" s="565">
        <v>50</v>
      </c>
      <c r="BB124" s="565"/>
      <c r="BC124" s="565">
        <v>100</v>
      </c>
      <c r="BD124" s="565">
        <v>50</v>
      </c>
      <c r="BE124" s="565">
        <v>50</v>
      </c>
      <c r="BF124" s="565"/>
      <c r="BG124" s="565">
        <v>800</v>
      </c>
      <c r="BH124" s="565"/>
      <c r="BI124" s="565"/>
      <c r="BJ124" s="565">
        <v>50</v>
      </c>
      <c r="BK124" s="565"/>
      <c r="BL124" s="565"/>
      <c r="BM124" s="565">
        <v>15</v>
      </c>
      <c r="BN124" s="565"/>
      <c r="BO124" s="565"/>
      <c r="BP124" s="565"/>
      <c r="BQ124" s="565"/>
      <c r="BR124" s="565">
        <v>82</v>
      </c>
      <c r="BS124" s="565"/>
      <c r="BT124" s="565"/>
      <c r="BU124" s="565">
        <v>48</v>
      </c>
      <c r="BV124" s="565"/>
      <c r="BW124" s="565"/>
      <c r="BX124" s="565"/>
      <c r="BY124" s="565"/>
      <c r="BZ124" s="565"/>
      <c r="CA124" s="565"/>
      <c r="CB124" s="565"/>
      <c r="CC124" s="565"/>
      <c r="CD124" s="565"/>
    </row>
    <row r="125" spans="1:82">
      <c r="A125" s="111" t="s">
        <v>6952</v>
      </c>
      <c r="B125" s="565">
        <v>1100</v>
      </c>
      <c r="C125" s="565">
        <v>30</v>
      </c>
      <c r="D125" s="565">
        <v>30</v>
      </c>
      <c r="E125" s="565"/>
      <c r="F125" s="565"/>
      <c r="G125" s="565"/>
      <c r="H125" s="565">
        <v>30</v>
      </c>
      <c r="I125" s="565"/>
      <c r="J125" s="565"/>
      <c r="K125" s="565">
        <v>30</v>
      </c>
      <c r="L125" s="565">
        <v>20</v>
      </c>
      <c r="M125" s="565">
        <v>20</v>
      </c>
      <c r="N125" s="565"/>
      <c r="O125" s="565"/>
      <c r="P125" s="565">
        <v>50</v>
      </c>
      <c r="Q125" s="565">
        <v>30</v>
      </c>
      <c r="R125" s="565">
        <v>50</v>
      </c>
      <c r="S125" s="565">
        <v>50</v>
      </c>
      <c r="T125" s="565"/>
      <c r="U125" s="565"/>
      <c r="V125" s="565"/>
      <c r="W125" s="565"/>
      <c r="X125" s="565"/>
      <c r="Y125" s="565"/>
      <c r="Z125" s="565"/>
      <c r="AA125" s="565"/>
      <c r="AB125" s="565"/>
      <c r="AC125" s="565"/>
      <c r="AD125" s="565">
        <v>50</v>
      </c>
      <c r="AE125" s="565"/>
      <c r="AF125" s="565"/>
      <c r="AG125" s="565">
        <v>50</v>
      </c>
      <c r="AH125" s="565"/>
      <c r="AI125" s="565"/>
      <c r="AJ125" s="565"/>
      <c r="AK125" s="565"/>
      <c r="AL125" s="565"/>
      <c r="AM125" s="565"/>
      <c r="AN125" s="565"/>
      <c r="AO125" s="565">
        <v>660</v>
      </c>
      <c r="AP125" s="565"/>
      <c r="AQ125" s="565"/>
      <c r="AR125" s="565"/>
      <c r="AS125" s="565"/>
      <c r="AT125" s="565"/>
      <c r="AU125" s="565"/>
      <c r="AV125" s="565"/>
      <c r="AW125" s="565"/>
      <c r="AX125" s="565"/>
      <c r="AY125" s="565"/>
      <c r="AZ125" s="565"/>
      <c r="BA125" s="565"/>
      <c r="BB125" s="565"/>
      <c r="BC125" s="565"/>
      <c r="BD125" s="565"/>
      <c r="BE125" s="565"/>
      <c r="BF125" s="565"/>
      <c r="BG125" s="565"/>
      <c r="BH125" s="565"/>
      <c r="BI125" s="565"/>
      <c r="BJ125" s="565"/>
      <c r="BK125" s="565"/>
      <c r="BL125" s="565"/>
      <c r="BM125" s="565"/>
      <c r="BN125" s="565"/>
      <c r="BO125" s="565"/>
      <c r="BP125" s="565"/>
      <c r="BQ125" s="565"/>
      <c r="BR125" s="565"/>
      <c r="BS125" s="565"/>
      <c r="BT125" s="565"/>
      <c r="BU125" s="565"/>
      <c r="BV125" s="565"/>
      <c r="BW125" s="565"/>
      <c r="BX125" s="565"/>
      <c r="BY125" s="565"/>
      <c r="BZ125" s="565"/>
      <c r="CA125" s="565"/>
      <c r="CB125" s="565"/>
      <c r="CC125" s="565"/>
      <c r="CD125" s="565"/>
    </row>
    <row r="126" spans="1:82">
      <c r="A126" s="111" t="s">
        <v>6986</v>
      </c>
      <c r="B126" s="565"/>
      <c r="C126" s="565"/>
      <c r="D126" s="565"/>
      <c r="E126" s="565"/>
      <c r="F126" s="565"/>
      <c r="G126" s="565"/>
      <c r="H126" s="565"/>
      <c r="I126" s="565"/>
      <c r="J126" s="565"/>
      <c r="K126" s="565"/>
      <c r="L126" s="565"/>
      <c r="M126" s="565"/>
      <c r="N126" s="565"/>
      <c r="O126" s="565"/>
      <c r="P126" s="565"/>
      <c r="Q126" s="565"/>
      <c r="R126" s="565"/>
      <c r="S126" s="565"/>
      <c r="T126" s="565"/>
      <c r="U126" s="565"/>
      <c r="V126" s="565"/>
      <c r="W126" s="565"/>
      <c r="X126" s="565"/>
      <c r="Y126" s="565"/>
      <c r="Z126" s="565"/>
      <c r="AA126" s="565"/>
      <c r="AB126" s="565"/>
      <c r="AC126" s="565"/>
      <c r="AD126" s="565"/>
      <c r="AE126" s="565"/>
      <c r="AF126" s="565"/>
      <c r="AG126" s="565"/>
      <c r="AH126" s="565"/>
      <c r="AI126" s="565"/>
      <c r="AJ126" s="565"/>
      <c r="AK126" s="565"/>
      <c r="AL126" s="565"/>
      <c r="AM126" s="565"/>
      <c r="AN126" s="565"/>
      <c r="AO126" s="565"/>
      <c r="AP126" s="565"/>
      <c r="AQ126" s="565"/>
      <c r="AR126" s="565"/>
      <c r="AS126" s="565"/>
      <c r="AT126" s="565"/>
      <c r="AU126" s="565"/>
      <c r="AV126" s="565"/>
      <c r="AW126" s="565"/>
      <c r="AX126" s="565"/>
      <c r="AY126" s="565"/>
      <c r="AZ126" s="565"/>
      <c r="BA126" s="565"/>
      <c r="BB126" s="565"/>
      <c r="BC126" s="565">
        <v>60</v>
      </c>
      <c r="BD126" s="565"/>
      <c r="BE126" s="565">
        <v>30</v>
      </c>
      <c r="BF126" s="565"/>
      <c r="BG126" s="565"/>
      <c r="BH126" s="565"/>
      <c r="BI126" s="565"/>
      <c r="BJ126" s="565"/>
      <c r="BK126" s="565"/>
      <c r="BL126" s="565"/>
      <c r="BM126" s="565"/>
      <c r="BN126" s="565"/>
      <c r="BO126" s="565"/>
      <c r="BP126" s="565"/>
      <c r="BQ126" s="565"/>
      <c r="BR126" s="565"/>
      <c r="BS126" s="565"/>
      <c r="BT126" s="565"/>
      <c r="BU126" s="565"/>
      <c r="BV126" s="565"/>
      <c r="BW126" s="565"/>
      <c r="BX126" s="565"/>
      <c r="BY126" s="565"/>
      <c r="BZ126" s="565"/>
      <c r="CA126" s="565"/>
      <c r="CB126" s="565"/>
      <c r="CC126" s="565"/>
      <c r="CD126" s="565"/>
    </row>
    <row r="127" spans="1:82">
      <c r="A127" s="111" t="s">
        <v>7045</v>
      </c>
      <c r="B127" s="565">
        <v>900</v>
      </c>
      <c r="C127" s="565">
        <v>30</v>
      </c>
      <c r="D127" s="565"/>
      <c r="E127" s="565"/>
      <c r="F127" s="565">
        <v>100</v>
      </c>
      <c r="G127" s="565"/>
      <c r="H127" s="565"/>
      <c r="I127" s="565"/>
      <c r="J127" s="565"/>
      <c r="K127" s="565"/>
      <c r="L127" s="565"/>
      <c r="M127" s="565"/>
      <c r="N127" s="565"/>
      <c r="O127" s="565"/>
      <c r="P127" s="565"/>
      <c r="Q127" s="565"/>
      <c r="R127" s="565"/>
      <c r="S127" s="565"/>
      <c r="T127" s="565"/>
      <c r="U127" s="565">
        <v>50</v>
      </c>
      <c r="V127" s="565">
        <v>50</v>
      </c>
      <c r="W127" s="565"/>
      <c r="X127" s="565"/>
      <c r="Y127" s="565"/>
      <c r="Z127" s="565">
        <v>50</v>
      </c>
      <c r="AA127" s="565"/>
      <c r="AB127" s="565"/>
      <c r="AC127" s="565"/>
      <c r="AD127" s="565"/>
      <c r="AE127" s="565">
        <v>50</v>
      </c>
      <c r="AF127" s="565"/>
      <c r="AG127" s="565"/>
      <c r="AH127" s="565"/>
      <c r="AI127" s="565">
        <v>50</v>
      </c>
      <c r="AJ127" s="565"/>
      <c r="AK127" s="565">
        <v>50</v>
      </c>
      <c r="AL127" s="565">
        <v>50</v>
      </c>
      <c r="AM127" s="565"/>
      <c r="AN127" s="565"/>
      <c r="AO127" s="565"/>
      <c r="AP127" s="565"/>
      <c r="AQ127" s="565"/>
      <c r="AR127" s="565"/>
      <c r="AS127" s="565"/>
      <c r="AT127" s="565"/>
      <c r="AU127" s="565"/>
      <c r="AV127" s="565"/>
      <c r="AW127" s="565"/>
      <c r="AX127" s="565"/>
      <c r="AY127" s="565"/>
      <c r="AZ127" s="565"/>
      <c r="BA127" s="565"/>
      <c r="BB127" s="565"/>
      <c r="BC127" s="565">
        <v>30</v>
      </c>
      <c r="BD127" s="565">
        <v>10</v>
      </c>
      <c r="BE127" s="565"/>
      <c r="BF127" s="565"/>
      <c r="BG127" s="565">
        <v>230</v>
      </c>
      <c r="BH127" s="565"/>
      <c r="BI127" s="565"/>
      <c r="BJ127" s="565"/>
      <c r="BK127" s="565"/>
      <c r="BL127" s="565"/>
      <c r="BM127" s="565">
        <v>50</v>
      </c>
      <c r="BN127" s="565"/>
      <c r="BO127" s="565"/>
      <c r="BP127" s="565"/>
      <c r="BQ127" s="565"/>
      <c r="BR127" s="565">
        <v>50</v>
      </c>
      <c r="BS127" s="565"/>
      <c r="BT127" s="565"/>
      <c r="BU127" s="565">
        <v>50</v>
      </c>
      <c r="BV127" s="565"/>
      <c r="BW127" s="565"/>
      <c r="BX127" s="565"/>
      <c r="BY127" s="565"/>
      <c r="BZ127" s="565"/>
      <c r="CA127" s="565"/>
      <c r="CB127" s="565"/>
      <c r="CC127" s="565"/>
      <c r="CD127" s="565"/>
    </row>
    <row r="128" spans="1:82">
      <c r="A128" s="111" t="s">
        <v>7066</v>
      </c>
      <c r="B128" s="565">
        <v>800</v>
      </c>
      <c r="C128" s="565">
        <v>128</v>
      </c>
      <c r="D128" s="565">
        <v>12</v>
      </c>
      <c r="E128" s="565"/>
      <c r="F128" s="565"/>
      <c r="G128" s="565">
        <v>12</v>
      </c>
      <c r="H128" s="565"/>
      <c r="I128" s="565"/>
      <c r="J128" s="565"/>
      <c r="K128" s="565">
        <v>25</v>
      </c>
      <c r="L128" s="565"/>
      <c r="M128" s="565"/>
      <c r="N128" s="565"/>
      <c r="O128" s="565"/>
      <c r="P128" s="565"/>
      <c r="Q128" s="565"/>
      <c r="R128" s="565"/>
      <c r="S128" s="565"/>
      <c r="T128" s="565"/>
      <c r="U128" s="565">
        <v>20</v>
      </c>
      <c r="V128" s="565">
        <v>28</v>
      </c>
      <c r="W128" s="565"/>
      <c r="X128" s="565"/>
      <c r="Y128" s="565"/>
      <c r="Z128" s="565">
        <v>25</v>
      </c>
      <c r="AA128" s="565"/>
      <c r="AB128" s="565"/>
      <c r="AC128" s="565"/>
      <c r="AD128" s="565"/>
      <c r="AE128" s="565">
        <v>25</v>
      </c>
      <c r="AF128" s="565"/>
      <c r="AG128" s="565"/>
      <c r="AH128" s="565"/>
      <c r="AI128" s="565">
        <v>23</v>
      </c>
      <c r="AJ128" s="565"/>
      <c r="AK128" s="565">
        <v>26</v>
      </c>
      <c r="AL128" s="565">
        <v>26</v>
      </c>
      <c r="AM128" s="565"/>
      <c r="AN128" s="565"/>
      <c r="AO128" s="565">
        <v>100</v>
      </c>
      <c r="AP128" s="565"/>
      <c r="AQ128" s="565"/>
      <c r="AR128" s="565"/>
      <c r="AS128" s="565"/>
      <c r="AT128" s="565"/>
      <c r="AU128" s="565"/>
      <c r="AV128" s="565"/>
      <c r="AW128" s="565"/>
      <c r="AX128" s="565"/>
      <c r="AY128" s="565"/>
      <c r="AZ128" s="565"/>
      <c r="BA128" s="565"/>
      <c r="BB128" s="565"/>
      <c r="BC128" s="565"/>
      <c r="BD128" s="565"/>
      <c r="BE128" s="565"/>
      <c r="BF128" s="565"/>
      <c r="BG128" s="565">
        <v>250</v>
      </c>
      <c r="BH128" s="565"/>
      <c r="BI128" s="565"/>
      <c r="BJ128" s="565">
        <v>26</v>
      </c>
      <c r="BK128" s="565"/>
      <c r="BL128" s="565"/>
      <c r="BM128" s="565">
        <v>25</v>
      </c>
      <c r="BN128" s="565"/>
      <c r="BO128" s="565"/>
      <c r="BP128" s="565"/>
      <c r="BQ128" s="565"/>
      <c r="BR128" s="565">
        <v>25</v>
      </c>
      <c r="BS128" s="565"/>
      <c r="BT128" s="565"/>
      <c r="BU128" s="565">
        <v>24</v>
      </c>
      <c r="BV128" s="565"/>
      <c r="BW128" s="565"/>
      <c r="BX128" s="565"/>
      <c r="BY128" s="565"/>
      <c r="BZ128" s="565"/>
      <c r="CA128" s="565"/>
      <c r="CB128" s="565"/>
      <c r="CC128" s="565"/>
      <c r="CD128" s="565"/>
    </row>
    <row r="129" spans="1:82">
      <c r="A129" s="111" t="s">
        <v>7084</v>
      </c>
      <c r="B129" s="565">
        <v>620</v>
      </c>
      <c r="C129" s="565">
        <v>50</v>
      </c>
      <c r="D129" s="565">
        <v>25</v>
      </c>
      <c r="E129" s="565"/>
      <c r="F129" s="565"/>
      <c r="G129" s="565">
        <v>25</v>
      </c>
      <c r="H129" s="565">
        <v>25</v>
      </c>
      <c r="I129" s="565"/>
      <c r="J129" s="565"/>
      <c r="K129" s="565">
        <v>30</v>
      </c>
      <c r="L129" s="565"/>
      <c r="M129" s="565"/>
      <c r="N129" s="565"/>
      <c r="O129" s="565"/>
      <c r="P129" s="565"/>
      <c r="Q129" s="565"/>
      <c r="R129" s="565"/>
      <c r="S129" s="565"/>
      <c r="T129" s="565"/>
      <c r="U129" s="565">
        <v>28</v>
      </c>
      <c r="V129" s="565">
        <v>16</v>
      </c>
      <c r="W129" s="565"/>
      <c r="X129" s="565"/>
      <c r="Y129" s="565"/>
      <c r="Z129" s="565"/>
      <c r="AA129" s="565"/>
      <c r="AB129" s="565"/>
      <c r="AC129" s="565"/>
      <c r="AD129" s="565"/>
      <c r="AE129" s="565">
        <v>25</v>
      </c>
      <c r="AF129" s="565"/>
      <c r="AG129" s="565"/>
      <c r="AH129" s="565"/>
      <c r="AI129" s="565">
        <v>8</v>
      </c>
      <c r="AJ129" s="565"/>
      <c r="AK129" s="565">
        <v>31</v>
      </c>
      <c r="AL129" s="565">
        <v>29</v>
      </c>
      <c r="AM129" s="565"/>
      <c r="AN129" s="565"/>
      <c r="AO129" s="565"/>
      <c r="AP129" s="565"/>
      <c r="AQ129" s="565">
        <v>8</v>
      </c>
      <c r="AR129" s="565"/>
      <c r="AS129" s="565"/>
      <c r="AT129" s="565"/>
      <c r="AU129" s="565"/>
      <c r="AV129" s="565">
        <v>21</v>
      </c>
      <c r="AW129" s="565"/>
      <c r="AX129" s="565"/>
      <c r="AY129" s="565"/>
      <c r="AZ129" s="565"/>
      <c r="BA129" s="565"/>
      <c r="BB129" s="565"/>
      <c r="BC129" s="565"/>
      <c r="BD129" s="565"/>
      <c r="BE129" s="565"/>
      <c r="BF129" s="565"/>
      <c r="BG129" s="565">
        <v>206</v>
      </c>
      <c r="BH129" s="565"/>
      <c r="BI129" s="565"/>
      <c r="BJ129" s="565">
        <v>11</v>
      </c>
      <c r="BK129" s="565"/>
      <c r="BL129" s="565"/>
      <c r="BM129" s="565">
        <v>8</v>
      </c>
      <c r="BN129" s="565"/>
      <c r="BO129" s="565">
        <v>2</v>
      </c>
      <c r="BP129" s="565"/>
      <c r="BQ129" s="565"/>
      <c r="BR129" s="565">
        <v>54</v>
      </c>
      <c r="BS129" s="565"/>
      <c r="BT129" s="565"/>
      <c r="BU129" s="565">
        <v>18</v>
      </c>
      <c r="BV129" s="565"/>
      <c r="BW129" s="565"/>
      <c r="BX129" s="565"/>
      <c r="BY129" s="565"/>
      <c r="BZ129" s="565"/>
      <c r="CA129" s="565"/>
      <c r="CB129" s="565"/>
      <c r="CC129" s="565"/>
      <c r="CD129" s="565"/>
    </row>
    <row r="130" spans="1:82">
      <c r="A130" s="111" t="s">
        <v>7358</v>
      </c>
      <c r="B130" s="565">
        <v>710</v>
      </c>
      <c r="C130" s="565">
        <v>31</v>
      </c>
      <c r="D130" s="565"/>
      <c r="E130" s="565"/>
      <c r="F130" s="565">
        <v>35</v>
      </c>
      <c r="G130" s="565"/>
      <c r="H130" s="565"/>
      <c r="I130" s="565"/>
      <c r="J130" s="565"/>
      <c r="K130" s="565">
        <v>5</v>
      </c>
      <c r="L130" s="565"/>
      <c r="M130" s="565"/>
      <c r="N130" s="565"/>
      <c r="O130" s="565">
        <v>16</v>
      </c>
      <c r="P130" s="565">
        <v>12</v>
      </c>
      <c r="Q130" s="565"/>
      <c r="R130" s="565">
        <v>11</v>
      </c>
      <c r="S130" s="565">
        <v>16</v>
      </c>
      <c r="T130" s="565"/>
      <c r="U130" s="565">
        <v>5</v>
      </c>
      <c r="V130" s="565">
        <v>9</v>
      </c>
      <c r="W130" s="565"/>
      <c r="X130" s="565"/>
      <c r="Y130" s="565"/>
      <c r="Z130" s="565"/>
      <c r="AA130" s="565"/>
      <c r="AB130" s="565"/>
      <c r="AC130" s="565"/>
      <c r="AD130" s="565"/>
      <c r="AE130" s="565">
        <v>23</v>
      </c>
      <c r="AF130" s="565"/>
      <c r="AG130" s="565"/>
      <c r="AH130" s="565"/>
      <c r="AI130" s="565">
        <v>8</v>
      </c>
      <c r="AJ130" s="565"/>
      <c r="AK130" s="565">
        <v>12</v>
      </c>
      <c r="AL130" s="565">
        <v>16</v>
      </c>
      <c r="AM130" s="565"/>
      <c r="AN130" s="565"/>
      <c r="AO130" s="565">
        <v>125</v>
      </c>
      <c r="AP130" s="565"/>
      <c r="AQ130" s="565"/>
      <c r="AR130" s="565"/>
      <c r="AS130" s="565"/>
      <c r="AT130" s="565"/>
      <c r="AU130" s="565"/>
      <c r="AV130" s="565"/>
      <c r="AW130" s="565"/>
      <c r="AX130" s="565"/>
      <c r="AY130" s="565"/>
      <c r="AZ130" s="565"/>
      <c r="BA130" s="565">
        <v>20</v>
      </c>
      <c r="BB130" s="565">
        <v>30</v>
      </c>
      <c r="BC130" s="565">
        <v>20</v>
      </c>
      <c r="BD130" s="565">
        <v>30</v>
      </c>
      <c r="BE130" s="565"/>
      <c r="BF130" s="565"/>
      <c r="BG130" s="565">
        <v>205</v>
      </c>
      <c r="BH130" s="565"/>
      <c r="BI130" s="565"/>
      <c r="BJ130" s="565">
        <v>23</v>
      </c>
      <c r="BK130" s="565"/>
      <c r="BL130" s="565"/>
      <c r="BM130" s="565">
        <v>10</v>
      </c>
      <c r="BN130" s="565"/>
      <c r="BO130" s="565"/>
      <c r="BP130" s="565"/>
      <c r="BQ130" s="565"/>
      <c r="BR130" s="565">
        <v>30</v>
      </c>
      <c r="BS130" s="565"/>
      <c r="BT130" s="565"/>
      <c r="BU130" s="565">
        <v>18</v>
      </c>
      <c r="BV130" s="565"/>
      <c r="BW130" s="565"/>
      <c r="BX130" s="565"/>
      <c r="BY130" s="565"/>
      <c r="BZ130" s="565"/>
      <c r="CA130" s="565"/>
      <c r="CB130" s="565"/>
      <c r="CC130" s="565"/>
      <c r="CD130" s="565"/>
    </row>
    <row r="131" spans="1:82">
      <c r="A131" s="111" t="s">
        <v>7362</v>
      </c>
      <c r="B131" s="565">
        <v>15</v>
      </c>
      <c r="C131" s="565">
        <v>15</v>
      </c>
      <c r="D131" s="565"/>
      <c r="E131" s="565"/>
      <c r="F131" s="565"/>
      <c r="G131" s="565"/>
      <c r="H131" s="565"/>
      <c r="I131" s="565"/>
      <c r="J131" s="565"/>
      <c r="K131" s="565"/>
      <c r="L131" s="565"/>
      <c r="M131" s="565"/>
      <c r="N131" s="565"/>
      <c r="O131" s="565"/>
      <c r="P131" s="565"/>
      <c r="Q131" s="565"/>
      <c r="R131" s="565"/>
      <c r="S131" s="565"/>
      <c r="T131" s="565"/>
      <c r="U131" s="565"/>
      <c r="V131" s="565"/>
      <c r="W131" s="565"/>
      <c r="X131" s="565"/>
      <c r="Y131" s="565"/>
      <c r="Z131" s="565"/>
      <c r="AA131" s="565"/>
      <c r="AB131" s="565"/>
      <c r="AC131" s="565"/>
      <c r="AD131" s="565"/>
      <c r="AE131" s="565"/>
      <c r="AF131" s="565"/>
      <c r="AG131" s="565"/>
      <c r="AH131" s="565"/>
      <c r="AI131" s="565"/>
      <c r="AJ131" s="565"/>
      <c r="AK131" s="565"/>
      <c r="AL131" s="565"/>
      <c r="AM131" s="565"/>
      <c r="AN131" s="565"/>
      <c r="AO131" s="565"/>
      <c r="AP131" s="565"/>
      <c r="AQ131" s="565"/>
      <c r="AR131" s="565"/>
      <c r="AS131" s="565"/>
      <c r="AT131" s="565"/>
      <c r="AU131" s="565"/>
      <c r="AV131" s="565"/>
      <c r="AW131" s="565"/>
      <c r="AX131" s="565"/>
      <c r="AY131" s="565"/>
      <c r="AZ131" s="565"/>
      <c r="BA131" s="565"/>
      <c r="BB131" s="565"/>
      <c r="BC131" s="565"/>
      <c r="BD131" s="565"/>
      <c r="BE131" s="565"/>
      <c r="BF131" s="565"/>
      <c r="BG131" s="565"/>
      <c r="BH131" s="565"/>
      <c r="BI131" s="565"/>
      <c r="BJ131" s="565"/>
      <c r="BK131" s="565"/>
      <c r="BL131" s="565"/>
      <c r="BM131" s="565"/>
      <c r="BN131" s="565"/>
      <c r="BO131" s="565"/>
      <c r="BP131" s="565"/>
      <c r="BQ131" s="565"/>
      <c r="BR131" s="565"/>
      <c r="BS131" s="565"/>
      <c r="BT131" s="565"/>
      <c r="BU131" s="565"/>
      <c r="BV131" s="565"/>
      <c r="BW131" s="565"/>
      <c r="BX131" s="565"/>
      <c r="BY131" s="565"/>
      <c r="BZ131" s="565"/>
      <c r="CA131" s="565"/>
      <c r="CB131" s="565"/>
      <c r="CC131" s="565"/>
      <c r="CD131" s="565"/>
    </row>
    <row r="132" spans="1:82">
      <c r="A132" s="111" t="s">
        <v>7369</v>
      </c>
      <c r="B132" s="565">
        <v>330</v>
      </c>
      <c r="C132" s="565">
        <v>15</v>
      </c>
      <c r="D132" s="565"/>
      <c r="E132" s="565"/>
      <c r="F132" s="565"/>
      <c r="G132" s="565"/>
      <c r="H132" s="565"/>
      <c r="I132" s="565"/>
      <c r="J132" s="565"/>
      <c r="K132" s="565">
        <v>10</v>
      </c>
      <c r="L132" s="565"/>
      <c r="M132" s="565"/>
      <c r="N132" s="565"/>
      <c r="O132" s="565"/>
      <c r="P132" s="565"/>
      <c r="Q132" s="565"/>
      <c r="R132" s="565"/>
      <c r="S132" s="565"/>
      <c r="T132" s="565"/>
      <c r="U132" s="565">
        <v>10</v>
      </c>
      <c r="V132" s="565"/>
      <c r="W132" s="565">
        <v>30</v>
      </c>
      <c r="X132" s="565"/>
      <c r="Y132" s="565"/>
      <c r="Z132" s="565"/>
      <c r="AA132" s="565"/>
      <c r="AB132" s="565"/>
      <c r="AC132" s="565"/>
      <c r="AD132" s="565">
        <v>80</v>
      </c>
      <c r="AE132" s="565">
        <v>15</v>
      </c>
      <c r="AF132" s="565"/>
      <c r="AG132" s="565">
        <v>35</v>
      </c>
      <c r="AH132" s="565"/>
      <c r="AI132" s="565">
        <v>8</v>
      </c>
      <c r="AJ132" s="565"/>
      <c r="AK132" s="565">
        <v>18</v>
      </c>
      <c r="AL132" s="565">
        <v>18</v>
      </c>
      <c r="AM132" s="565"/>
      <c r="AN132" s="565"/>
      <c r="AO132" s="565">
        <v>20</v>
      </c>
      <c r="AP132" s="565"/>
      <c r="AQ132" s="565"/>
      <c r="AR132" s="565"/>
      <c r="AS132" s="565">
        <v>8</v>
      </c>
      <c r="AT132" s="565">
        <v>8</v>
      </c>
      <c r="AU132" s="565"/>
      <c r="AV132" s="565"/>
      <c r="AW132" s="565"/>
      <c r="AX132" s="565"/>
      <c r="AY132" s="565"/>
      <c r="AZ132" s="565"/>
      <c r="BA132" s="565">
        <v>10</v>
      </c>
      <c r="BB132" s="565"/>
      <c r="BC132" s="565">
        <v>12</v>
      </c>
      <c r="BD132" s="565"/>
      <c r="BE132" s="565"/>
      <c r="BF132" s="565"/>
      <c r="BG132" s="565"/>
      <c r="BH132" s="565"/>
      <c r="BI132" s="565"/>
      <c r="BJ132" s="565"/>
      <c r="BK132" s="565"/>
      <c r="BL132" s="565"/>
      <c r="BM132" s="565"/>
      <c r="BN132" s="565">
        <v>8</v>
      </c>
      <c r="BO132" s="565"/>
      <c r="BP132" s="565"/>
      <c r="BQ132" s="565">
        <v>5</v>
      </c>
      <c r="BR132" s="565">
        <v>20</v>
      </c>
      <c r="BS132" s="565"/>
      <c r="BT132" s="565"/>
      <c r="BU132" s="565"/>
      <c r="BV132" s="565"/>
      <c r="BW132" s="565"/>
      <c r="BX132" s="565"/>
      <c r="BY132" s="565"/>
      <c r="BZ132" s="565"/>
      <c r="CA132" s="565"/>
      <c r="CB132" s="565"/>
      <c r="CC132" s="565"/>
      <c r="CD132" s="565"/>
    </row>
    <row r="133" spans="1:82">
      <c r="A133" s="111" t="s">
        <v>7393</v>
      </c>
      <c r="B133" s="565">
        <v>19</v>
      </c>
      <c r="C133" s="565"/>
      <c r="D133" s="565"/>
      <c r="E133" s="565"/>
      <c r="F133" s="565"/>
      <c r="G133" s="565"/>
      <c r="H133" s="565"/>
      <c r="I133" s="565"/>
      <c r="J133" s="565"/>
      <c r="K133" s="565"/>
      <c r="L133" s="565"/>
      <c r="M133" s="565"/>
      <c r="N133" s="565"/>
      <c r="O133" s="565"/>
      <c r="P133" s="565"/>
      <c r="Q133" s="565"/>
      <c r="R133" s="565"/>
      <c r="S133" s="565"/>
      <c r="T133" s="565"/>
      <c r="U133" s="565"/>
      <c r="V133" s="565"/>
      <c r="W133" s="565"/>
      <c r="X133" s="565"/>
      <c r="Y133" s="565"/>
      <c r="Z133" s="565"/>
      <c r="AA133" s="565"/>
      <c r="AB133" s="565"/>
      <c r="AC133" s="565"/>
      <c r="AD133" s="565"/>
      <c r="AE133" s="565"/>
      <c r="AF133" s="565"/>
      <c r="AG133" s="565"/>
      <c r="AH133" s="565">
        <v>19</v>
      </c>
      <c r="AI133" s="565"/>
      <c r="AJ133" s="565"/>
      <c r="AK133" s="565"/>
      <c r="AL133" s="565"/>
      <c r="AM133" s="565"/>
      <c r="AN133" s="565"/>
      <c r="AO133" s="565"/>
      <c r="AP133" s="565"/>
      <c r="AQ133" s="565"/>
      <c r="AR133" s="565"/>
      <c r="AS133" s="565"/>
      <c r="AT133" s="565"/>
      <c r="AU133" s="565"/>
      <c r="AV133" s="565"/>
      <c r="AW133" s="565"/>
      <c r="AX133" s="565"/>
      <c r="AY133" s="565"/>
      <c r="AZ133" s="565"/>
      <c r="BA133" s="565"/>
      <c r="BB133" s="565"/>
      <c r="BC133" s="565"/>
      <c r="BD133" s="565"/>
      <c r="BE133" s="565"/>
      <c r="BF133" s="565"/>
      <c r="BG133" s="565"/>
      <c r="BH133" s="565"/>
      <c r="BI133" s="565"/>
      <c r="BJ133" s="565"/>
      <c r="BK133" s="565"/>
      <c r="BL133" s="565"/>
      <c r="BM133" s="565"/>
      <c r="BN133" s="565"/>
      <c r="BO133" s="565"/>
      <c r="BP133" s="565"/>
      <c r="BQ133" s="565"/>
      <c r="BR133" s="565"/>
      <c r="BS133" s="565"/>
      <c r="BT133" s="565"/>
      <c r="BU133" s="565"/>
      <c r="BV133" s="565"/>
      <c r="BW133" s="565"/>
      <c r="BX133" s="565"/>
      <c r="BY133" s="565"/>
      <c r="BZ133" s="565"/>
      <c r="CA133" s="565"/>
      <c r="CB133" s="565"/>
      <c r="CC133" s="565"/>
      <c r="CD133" s="565"/>
    </row>
    <row r="134" spans="1:82">
      <c r="A134" s="111" t="s">
        <v>7428</v>
      </c>
      <c r="B134" s="565">
        <v>250</v>
      </c>
      <c r="C134" s="565"/>
      <c r="D134" s="565"/>
      <c r="E134" s="565"/>
      <c r="F134" s="565"/>
      <c r="G134" s="565"/>
      <c r="H134" s="565"/>
      <c r="I134" s="565"/>
      <c r="J134" s="565"/>
      <c r="K134" s="565"/>
      <c r="L134" s="565">
        <v>54</v>
      </c>
      <c r="M134" s="565"/>
      <c r="N134" s="565"/>
      <c r="O134" s="565"/>
      <c r="P134" s="565"/>
      <c r="Q134" s="565"/>
      <c r="R134" s="565"/>
      <c r="S134" s="565"/>
      <c r="T134" s="565"/>
      <c r="U134" s="565"/>
      <c r="V134" s="565">
        <v>177</v>
      </c>
      <c r="W134" s="565"/>
      <c r="X134" s="565"/>
      <c r="Y134" s="565"/>
      <c r="Z134" s="565"/>
      <c r="AA134" s="565"/>
      <c r="AB134" s="565"/>
      <c r="AC134" s="565"/>
      <c r="AD134" s="565"/>
      <c r="AE134" s="565"/>
      <c r="AF134" s="565"/>
      <c r="AG134" s="565"/>
      <c r="AH134" s="565"/>
      <c r="AI134" s="565"/>
      <c r="AJ134" s="565"/>
      <c r="AK134" s="565"/>
      <c r="AL134" s="565"/>
      <c r="AM134" s="565"/>
      <c r="AN134" s="565"/>
      <c r="AO134" s="565"/>
      <c r="AP134" s="565"/>
      <c r="AQ134" s="565"/>
      <c r="AR134" s="565"/>
      <c r="AS134" s="565"/>
      <c r="AT134" s="565"/>
      <c r="AU134" s="565"/>
      <c r="AV134" s="565"/>
      <c r="AW134" s="565"/>
      <c r="AX134" s="565"/>
      <c r="AY134" s="565">
        <v>19</v>
      </c>
      <c r="AZ134" s="565"/>
      <c r="BA134" s="565"/>
      <c r="BB134" s="565"/>
      <c r="BC134" s="565"/>
      <c r="BD134" s="565"/>
      <c r="BE134" s="565"/>
      <c r="BF134" s="565"/>
      <c r="BG134" s="565"/>
      <c r="BH134" s="565"/>
      <c r="BI134" s="565"/>
      <c r="BJ134" s="565"/>
      <c r="BK134" s="565"/>
      <c r="BL134" s="565"/>
      <c r="BM134" s="565"/>
      <c r="BN134" s="565"/>
      <c r="BO134" s="565"/>
      <c r="BP134" s="565"/>
      <c r="BQ134" s="565"/>
      <c r="BR134" s="565"/>
      <c r="BS134" s="565"/>
      <c r="BT134" s="565"/>
      <c r="BU134" s="565"/>
      <c r="BV134" s="565"/>
      <c r="BW134" s="565"/>
      <c r="BX134" s="565"/>
      <c r="BY134" s="565"/>
      <c r="BZ134" s="565"/>
      <c r="CA134" s="565"/>
      <c r="CB134" s="565"/>
      <c r="CC134" s="565"/>
      <c r="CD134" s="565"/>
    </row>
    <row r="135" spans="1:82">
      <c r="A135" s="111" t="s">
        <v>7448</v>
      </c>
      <c r="B135" s="565"/>
      <c r="C135" s="565"/>
      <c r="D135" s="565"/>
      <c r="E135" s="565"/>
      <c r="F135" s="565"/>
      <c r="G135" s="565"/>
      <c r="H135" s="565"/>
      <c r="I135" s="565"/>
      <c r="J135" s="565"/>
      <c r="K135" s="565"/>
      <c r="L135" s="565"/>
      <c r="M135" s="565"/>
      <c r="N135" s="565"/>
      <c r="O135" s="565"/>
      <c r="P135" s="565"/>
      <c r="Q135" s="565"/>
      <c r="R135" s="565"/>
      <c r="S135" s="565"/>
      <c r="T135" s="565"/>
      <c r="U135" s="565"/>
      <c r="V135" s="565"/>
      <c r="W135" s="565"/>
      <c r="X135" s="565"/>
      <c r="Y135" s="565"/>
      <c r="Z135" s="565"/>
      <c r="AA135" s="565"/>
      <c r="AB135" s="565"/>
      <c r="AC135" s="565"/>
      <c r="AD135" s="565"/>
      <c r="AE135" s="565"/>
      <c r="AF135" s="565"/>
      <c r="AG135" s="565"/>
      <c r="AH135" s="565"/>
      <c r="AI135" s="565">
        <v>50</v>
      </c>
      <c r="AJ135" s="565"/>
      <c r="AK135" s="565"/>
      <c r="AL135" s="565"/>
      <c r="AM135" s="565"/>
      <c r="AN135" s="565"/>
      <c r="AO135" s="565"/>
      <c r="AP135" s="565"/>
      <c r="AQ135" s="565"/>
      <c r="AR135" s="565"/>
      <c r="AS135" s="565"/>
      <c r="AT135" s="565"/>
      <c r="AU135" s="565"/>
      <c r="AV135" s="565"/>
      <c r="AW135" s="565"/>
      <c r="AX135" s="565"/>
      <c r="AY135" s="565"/>
      <c r="AZ135" s="565"/>
      <c r="BA135" s="565"/>
      <c r="BB135" s="565"/>
      <c r="BC135" s="565"/>
      <c r="BD135" s="565"/>
      <c r="BE135" s="565"/>
      <c r="BF135" s="565"/>
      <c r="BG135" s="565"/>
      <c r="BH135" s="565"/>
      <c r="BI135" s="565"/>
      <c r="BJ135" s="565"/>
      <c r="BK135" s="565"/>
      <c r="BL135" s="565"/>
      <c r="BM135" s="565"/>
      <c r="BN135" s="565"/>
      <c r="BO135" s="565"/>
      <c r="BP135" s="565"/>
      <c r="BQ135" s="565"/>
      <c r="BR135" s="565"/>
      <c r="BS135" s="565"/>
      <c r="BT135" s="565"/>
      <c r="BU135" s="565"/>
      <c r="BV135" s="565"/>
      <c r="BW135" s="565"/>
      <c r="BX135" s="565"/>
      <c r="BY135" s="565"/>
      <c r="BZ135" s="565"/>
      <c r="CA135" s="565"/>
      <c r="CB135" s="565"/>
      <c r="CC135" s="565"/>
      <c r="CD135" s="565"/>
    </row>
    <row r="136" spans="1:82">
      <c r="A136" s="111" t="s">
        <v>7473</v>
      </c>
      <c r="B136" s="565">
        <v>500</v>
      </c>
      <c r="C136" s="565">
        <v>20</v>
      </c>
      <c r="D136" s="565"/>
      <c r="E136" s="565"/>
      <c r="F136" s="565">
        <v>30</v>
      </c>
      <c r="G136" s="565"/>
      <c r="H136" s="565"/>
      <c r="I136" s="565"/>
      <c r="J136" s="565"/>
      <c r="K136" s="565">
        <v>10</v>
      </c>
      <c r="L136" s="565"/>
      <c r="M136" s="565"/>
      <c r="N136" s="565"/>
      <c r="O136" s="565">
        <v>5</v>
      </c>
      <c r="P136" s="565">
        <v>10</v>
      </c>
      <c r="Q136" s="565"/>
      <c r="R136" s="565">
        <v>15</v>
      </c>
      <c r="S136" s="565">
        <v>15</v>
      </c>
      <c r="T136" s="565">
        <v>5</v>
      </c>
      <c r="U136" s="565">
        <v>10</v>
      </c>
      <c r="V136" s="565">
        <v>7</v>
      </c>
      <c r="W136" s="565"/>
      <c r="X136" s="565"/>
      <c r="Y136" s="565"/>
      <c r="Z136" s="565"/>
      <c r="AA136" s="565"/>
      <c r="AB136" s="565"/>
      <c r="AC136" s="565"/>
      <c r="AD136" s="565"/>
      <c r="AE136" s="565">
        <v>16</v>
      </c>
      <c r="AF136" s="565"/>
      <c r="AG136" s="565">
        <v>20</v>
      </c>
      <c r="AH136" s="565"/>
      <c r="AI136" s="565">
        <v>10</v>
      </c>
      <c r="AJ136" s="565"/>
      <c r="AK136" s="565">
        <v>10</v>
      </c>
      <c r="AL136" s="565">
        <v>10</v>
      </c>
      <c r="AM136" s="565"/>
      <c r="AN136" s="565"/>
      <c r="AO136" s="565">
        <v>50</v>
      </c>
      <c r="AP136" s="565"/>
      <c r="AQ136" s="565"/>
      <c r="AR136" s="565"/>
      <c r="AS136" s="565"/>
      <c r="AT136" s="565"/>
      <c r="AU136" s="565"/>
      <c r="AV136" s="565"/>
      <c r="AW136" s="565"/>
      <c r="AX136" s="565"/>
      <c r="AY136" s="565"/>
      <c r="AZ136" s="565"/>
      <c r="BA136" s="565">
        <v>10</v>
      </c>
      <c r="BB136" s="565">
        <v>6</v>
      </c>
      <c r="BC136" s="565">
        <v>16</v>
      </c>
      <c r="BD136" s="565">
        <v>10</v>
      </c>
      <c r="BE136" s="565"/>
      <c r="BF136" s="565"/>
      <c r="BG136" s="565">
        <v>175</v>
      </c>
      <c r="BH136" s="565"/>
      <c r="BI136" s="565"/>
      <c r="BJ136" s="565"/>
      <c r="BK136" s="565"/>
      <c r="BL136" s="565"/>
      <c r="BM136" s="565"/>
      <c r="BN136" s="565">
        <v>30</v>
      </c>
      <c r="BO136" s="565"/>
      <c r="BP136" s="565"/>
      <c r="BQ136" s="565"/>
      <c r="BR136" s="565"/>
      <c r="BS136" s="565">
        <v>30</v>
      </c>
      <c r="BT136" s="565"/>
      <c r="BU136" s="565">
        <v>10</v>
      </c>
      <c r="BV136" s="565">
        <v>10</v>
      </c>
      <c r="BW136" s="565"/>
      <c r="BX136" s="565"/>
      <c r="BY136" s="565"/>
      <c r="BZ136" s="565"/>
      <c r="CA136" s="565"/>
      <c r="CB136" s="565"/>
      <c r="CC136" s="565"/>
      <c r="CD136" s="565"/>
    </row>
    <row r="137" spans="1:82">
      <c r="A137" s="111" t="s">
        <v>7580</v>
      </c>
      <c r="B137" s="565">
        <v>350</v>
      </c>
      <c r="C137" s="565">
        <v>179</v>
      </c>
      <c r="D137" s="565"/>
      <c r="E137" s="565"/>
      <c r="F137" s="565"/>
      <c r="G137" s="565"/>
      <c r="H137" s="565">
        <v>15</v>
      </c>
      <c r="I137" s="565"/>
      <c r="J137" s="565"/>
      <c r="K137" s="565"/>
      <c r="L137" s="565"/>
      <c r="M137" s="565"/>
      <c r="N137" s="565"/>
      <c r="O137" s="565"/>
      <c r="P137" s="565"/>
      <c r="Q137" s="565"/>
      <c r="R137" s="565"/>
      <c r="S137" s="565"/>
      <c r="T137" s="565"/>
      <c r="U137" s="565"/>
      <c r="V137" s="565">
        <v>15</v>
      </c>
      <c r="W137" s="565"/>
      <c r="X137" s="565"/>
      <c r="Y137" s="565"/>
      <c r="Z137" s="565"/>
      <c r="AA137" s="565"/>
      <c r="AB137" s="565"/>
      <c r="AC137" s="565"/>
      <c r="AD137" s="565"/>
      <c r="AE137" s="565">
        <v>22</v>
      </c>
      <c r="AF137" s="565"/>
      <c r="AG137" s="565"/>
      <c r="AH137" s="565"/>
      <c r="AI137" s="565">
        <v>15</v>
      </c>
      <c r="AJ137" s="565"/>
      <c r="AK137" s="565"/>
      <c r="AL137" s="565">
        <v>15</v>
      </c>
      <c r="AM137" s="565"/>
      <c r="AN137" s="565"/>
      <c r="AO137" s="565">
        <v>15</v>
      </c>
      <c r="AP137" s="565"/>
      <c r="AQ137" s="565"/>
      <c r="AR137" s="565"/>
      <c r="AS137" s="565"/>
      <c r="AT137" s="565"/>
      <c r="AU137" s="565"/>
      <c r="AV137" s="565"/>
      <c r="AW137" s="565"/>
      <c r="AX137" s="565"/>
      <c r="AY137" s="565"/>
      <c r="AZ137" s="565"/>
      <c r="BA137" s="565"/>
      <c r="BB137" s="565"/>
      <c r="BC137" s="565"/>
      <c r="BD137" s="565"/>
      <c r="BE137" s="565"/>
      <c r="BF137" s="565"/>
      <c r="BG137" s="565">
        <v>30</v>
      </c>
      <c r="BH137" s="565"/>
      <c r="BI137" s="565"/>
      <c r="BJ137" s="565"/>
      <c r="BK137" s="565"/>
      <c r="BL137" s="565"/>
      <c r="BM137" s="565">
        <v>22</v>
      </c>
      <c r="BN137" s="565"/>
      <c r="BO137" s="565"/>
      <c r="BP137" s="565"/>
      <c r="BQ137" s="565"/>
      <c r="BR137" s="565"/>
      <c r="BS137" s="565"/>
      <c r="BT137" s="565"/>
      <c r="BU137" s="565">
        <v>22</v>
      </c>
      <c r="BV137" s="565"/>
      <c r="BW137" s="565"/>
      <c r="BX137" s="565"/>
      <c r="BY137" s="565"/>
      <c r="BZ137" s="565"/>
      <c r="CA137" s="565"/>
      <c r="CB137" s="565"/>
      <c r="CC137" s="565"/>
      <c r="CD137" s="565"/>
    </row>
    <row r="138" spans="1:82">
      <c r="A138" s="111" t="s">
        <v>7611</v>
      </c>
      <c r="B138" s="618">
        <v>2469</v>
      </c>
      <c r="C138" s="565">
        <v>400</v>
      </c>
      <c r="D138" s="565"/>
      <c r="E138" s="565"/>
      <c r="F138" s="565">
        <v>16</v>
      </c>
      <c r="G138" s="565"/>
      <c r="H138" s="565"/>
      <c r="I138" s="565"/>
      <c r="J138" s="565"/>
      <c r="K138" s="565">
        <v>16</v>
      </c>
      <c r="L138" s="565">
        <v>15</v>
      </c>
      <c r="M138" s="565"/>
      <c r="N138" s="565"/>
      <c r="O138" s="565">
        <v>16</v>
      </c>
      <c r="P138" s="565">
        <v>16</v>
      </c>
      <c r="Q138" s="565"/>
      <c r="R138" s="565">
        <v>25</v>
      </c>
      <c r="S138" s="565">
        <v>25</v>
      </c>
      <c r="T138" s="565">
        <v>25</v>
      </c>
      <c r="U138" s="565">
        <v>16</v>
      </c>
      <c r="V138" s="565">
        <v>18</v>
      </c>
      <c r="W138" s="565">
        <v>350</v>
      </c>
      <c r="X138" s="565"/>
      <c r="Y138" s="565"/>
      <c r="Z138" s="565">
        <v>5</v>
      </c>
      <c r="AA138" s="565">
        <v>25</v>
      </c>
      <c r="AB138" s="565"/>
      <c r="AC138" s="565"/>
      <c r="AD138" s="565"/>
      <c r="AE138" s="565">
        <v>16</v>
      </c>
      <c r="AF138" s="565"/>
      <c r="AG138" s="565">
        <v>35</v>
      </c>
      <c r="AH138" s="565"/>
      <c r="AI138" s="565"/>
      <c r="AJ138" s="565"/>
      <c r="AK138" s="565">
        <v>16</v>
      </c>
      <c r="AL138" s="565">
        <v>25</v>
      </c>
      <c r="AM138" s="565"/>
      <c r="AN138" s="565">
        <v>3</v>
      </c>
      <c r="AO138" s="565">
        <v>252</v>
      </c>
      <c r="AP138" s="565"/>
      <c r="AQ138" s="565">
        <v>5</v>
      </c>
      <c r="AR138" s="565"/>
      <c r="AS138" s="565">
        <v>25</v>
      </c>
      <c r="AT138" s="565">
        <v>25</v>
      </c>
      <c r="AU138" s="565"/>
      <c r="AV138" s="565"/>
      <c r="AW138" s="565">
        <v>152</v>
      </c>
      <c r="AX138" s="565"/>
      <c r="AY138" s="565"/>
      <c r="AZ138" s="565"/>
      <c r="BA138" s="565">
        <v>106</v>
      </c>
      <c r="BB138" s="565"/>
      <c r="BC138" s="565">
        <v>102</v>
      </c>
      <c r="BD138" s="565">
        <v>26</v>
      </c>
      <c r="BE138" s="565">
        <v>16</v>
      </c>
      <c r="BF138" s="565">
        <v>15</v>
      </c>
      <c r="BG138" s="565">
        <v>152</v>
      </c>
      <c r="BH138" s="565"/>
      <c r="BI138" s="565"/>
      <c r="BJ138" s="565">
        <v>25</v>
      </c>
      <c r="BK138" s="565"/>
      <c r="BL138" s="565">
        <v>30</v>
      </c>
      <c r="BM138" s="565">
        <v>29</v>
      </c>
      <c r="BN138" s="565">
        <v>22</v>
      </c>
      <c r="BO138" s="565">
        <v>78</v>
      </c>
      <c r="BP138" s="565">
        <v>250</v>
      </c>
      <c r="BQ138" s="565"/>
      <c r="BR138" s="565">
        <v>53</v>
      </c>
      <c r="BS138" s="565"/>
      <c r="BT138" s="565"/>
      <c r="BU138" s="565">
        <v>23</v>
      </c>
      <c r="BV138" s="565">
        <v>20</v>
      </c>
      <c r="BW138" s="565"/>
      <c r="BX138" s="565"/>
      <c r="BY138" s="565"/>
      <c r="BZ138" s="565"/>
      <c r="CA138" s="565"/>
      <c r="CB138" s="565"/>
      <c r="CC138" s="565"/>
      <c r="CD138" s="565"/>
    </row>
    <row r="139" spans="1:82">
      <c r="A139" s="111" t="s">
        <v>7743</v>
      </c>
      <c r="B139" s="565">
        <v>214</v>
      </c>
      <c r="C139" s="565"/>
      <c r="D139" s="565"/>
      <c r="E139" s="565"/>
      <c r="F139" s="565"/>
      <c r="G139" s="565"/>
      <c r="H139" s="565"/>
      <c r="I139" s="565"/>
      <c r="J139" s="565"/>
      <c r="K139" s="565"/>
      <c r="L139" s="565"/>
      <c r="M139" s="565"/>
      <c r="N139" s="565"/>
      <c r="O139" s="565"/>
      <c r="P139" s="565"/>
      <c r="Q139" s="565"/>
      <c r="R139" s="565"/>
      <c r="S139" s="565"/>
      <c r="T139" s="565"/>
      <c r="U139" s="565"/>
      <c r="V139" s="565">
        <v>12</v>
      </c>
      <c r="W139" s="565"/>
      <c r="X139" s="565"/>
      <c r="Y139" s="565"/>
      <c r="Z139" s="565"/>
      <c r="AA139" s="565"/>
      <c r="AB139" s="565"/>
      <c r="AC139" s="565"/>
      <c r="AD139" s="565"/>
      <c r="AE139" s="565"/>
      <c r="AF139" s="565"/>
      <c r="AG139" s="565"/>
      <c r="AH139" s="565">
        <v>190</v>
      </c>
      <c r="AI139" s="565"/>
      <c r="AJ139" s="565"/>
      <c r="AK139" s="565"/>
      <c r="AL139" s="565"/>
      <c r="AM139" s="565"/>
      <c r="AN139" s="565"/>
      <c r="AO139" s="565"/>
      <c r="AP139" s="565"/>
      <c r="AQ139" s="565"/>
      <c r="AR139" s="565"/>
      <c r="AS139" s="565"/>
      <c r="AT139" s="565"/>
      <c r="AU139" s="565"/>
      <c r="AV139" s="565"/>
      <c r="AW139" s="565"/>
      <c r="AX139" s="565"/>
      <c r="AY139" s="565"/>
      <c r="AZ139" s="565"/>
      <c r="BA139" s="565"/>
      <c r="BB139" s="565"/>
      <c r="BC139" s="565"/>
      <c r="BD139" s="565"/>
      <c r="BE139" s="565"/>
      <c r="BF139" s="565"/>
      <c r="BG139" s="565"/>
      <c r="BH139" s="565"/>
      <c r="BI139" s="565"/>
      <c r="BJ139" s="565"/>
      <c r="BK139" s="565"/>
      <c r="BL139" s="565"/>
      <c r="BM139" s="565"/>
      <c r="BN139" s="565"/>
      <c r="BO139" s="565"/>
      <c r="BP139" s="565"/>
      <c r="BQ139" s="565"/>
      <c r="BR139" s="565"/>
      <c r="BS139" s="565"/>
      <c r="BT139" s="565"/>
      <c r="BU139" s="565">
        <v>12</v>
      </c>
      <c r="BV139" s="565"/>
      <c r="BW139" s="565"/>
      <c r="BX139" s="565"/>
      <c r="BY139" s="565"/>
      <c r="BZ139" s="565"/>
      <c r="CA139" s="565"/>
      <c r="CB139" s="565"/>
      <c r="CC139" s="565"/>
      <c r="CD139" s="565"/>
    </row>
    <row r="140" spans="1:82">
      <c r="A140" s="111" t="s">
        <v>7835</v>
      </c>
      <c r="B140" s="565">
        <v>970</v>
      </c>
      <c r="C140" s="565">
        <v>105</v>
      </c>
      <c r="D140" s="565"/>
      <c r="E140" s="565"/>
      <c r="F140" s="565"/>
      <c r="G140" s="565"/>
      <c r="H140" s="565"/>
      <c r="I140" s="565"/>
      <c r="J140" s="565"/>
      <c r="K140" s="565">
        <v>18</v>
      </c>
      <c r="L140" s="565">
        <v>3</v>
      </c>
      <c r="M140" s="565"/>
      <c r="N140" s="565"/>
      <c r="O140" s="565">
        <v>18</v>
      </c>
      <c r="P140" s="565">
        <v>18</v>
      </c>
      <c r="Q140" s="565"/>
      <c r="R140" s="565">
        <v>18</v>
      </c>
      <c r="S140" s="565">
        <v>18</v>
      </c>
      <c r="T140" s="565"/>
      <c r="U140" s="565">
        <v>6</v>
      </c>
      <c r="V140" s="565">
        <v>6</v>
      </c>
      <c r="W140" s="565"/>
      <c r="X140" s="565"/>
      <c r="Y140" s="565"/>
      <c r="Z140" s="565"/>
      <c r="AA140" s="565"/>
      <c r="AB140" s="565"/>
      <c r="AC140" s="565"/>
      <c r="AD140" s="565"/>
      <c r="AE140" s="565">
        <v>36</v>
      </c>
      <c r="AF140" s="565"/>
      <c r="AG140" s="565"/>
      <c r="AH140" s="565"/>
      <c r="AI140" s="565">
        <v>18</v>
      </c>
      <c r="AJ140" s="565"/>
      <c r="AK140" s="565">
        <v>12</v>
      </c>
      <c r="AL140" s="565">
        <v>18</v>
      </c>
      <c r="AM140" s="565"/>
      <c r="AN140" s="565"/>
      <c r="AO140" s="565">
        <v>255</v>
      </c>
      <c r="AP140" s="565"/>
      <c r="AQ140" s="565"/>
      <c r="AR140" s="565"/>
      <c r="AS140" s="565"/>
      <c r="AT140" s="565"/>
      <c r="AU140" s="565"/>
      <c r="AV140" s="565"/>
      <c r="AW140" s="565"/>
      <c r="AX140" s="565"/>
      <c r="AY140" s="565"/>
      <c r="AZ140" s="565"/>
      <c r="BA140" s="565">
        <v>14</v>
      </c>
      <c r="BB140" s="565">
        <v>42</v>
      </c>
      <c r="BC140" s="565">
        <v>30</v>
      </c>
      <c r="BD140" s="565">
        <v>9</v>
      </c>
      <c r="BE140" s="565"/>
      <c r="BF140" s="565"/>
      <c r="BG140" s="565">
        <v>265</v>
      </c>
      <c r="BH140" s="565"/>
      <c r="BI140" s="565"/>
      <c r="BJ140" s="565">
        <v>18</v>
      </c>
      <c r="BK140" s="565"/>
      <c r="BL140" s="565"/>
      <c r="BM140" s="565"/>
      <c r="BN140" s="565"/>
      <c r="BO140" s="565"/>
      <c r="BP140" s="565"/>
      <c r="BQ140" s="565"/>
      <c r="BR140" s="565">
        <v>36</v>
      </c>
      <c r="BS140" s="565"/>
      <c r="BT140" s="565"/>
      <c r="BU140" s="565">
        <v>7</v>
      </c>
      <c r="BV140" s="565"/>
      <c r="BW140" s="565"/>
      <c r="BX140" s="565"/>
      <c r="BY140" s="565"/>
      <c r="BZ140" s="565"/>
      <c r="CA140" s="565"/>
      <c r="CB140" s="565"/>
      <c r="CC140" s="565"/>
      <c r="CD140" s="565"/>
    </row>
    <row r="141" spans="1:82">
      <c r="A141" s="111" t="s">
        <v>8118</v>
      </c>
      <c r="B141" s="565">
        <v>1050</v>
      </c>
      <c r="C141" s="565">
        <v>76</v>
      </c>
      <c r="D141" s="565"/>
      <c r="E141" s="565"/>
      <c r="F141" s="565"/>
      <c r="G141" s="565"/>
      <c r="H141" s="565"/>
      <c r="I141" s="565"/>
      <c r="J141" s="565"/>
      <c r="K141" s="565">
        <v>24</v>
      </c>
      <c r="L141" s="565"/>
      <c r="M141" s="565"/>
      <c r="N141" s="565"/>
      <c r="O141" s="565"/>
      <c r="P141" s="565"/>
      <c r="Q141" s="565"/>
      <c r="R141" s="565"/>
      <c r="S141" s="565"/>
      <c r="T141" s="565"/>
      <c r="U141" s="565"/>
      <c r="V141" s="565">
        <v>22</v>
      </c>
      <c r="W141" s="565"/>
      <c r="X141" s="565"/>
      <c r="Y141" s="565"/>
      <c r="Z141" s="565">
        <v>18</v>
      </c>
      <c r="AA141" s="565"/>
      <c r="AB141" s="565"/>
      <c r="AC141" s="565"/>
      <c r="AD141" s="565"/>
      <c r="AE141" s="565">
        <v>38</v>
      </c>
      <c r="AF141" s="565"/>
      <c r="AG141" s="565">
        <v>30</v>
      </c>
      <c r="AH141" s="565"/>
      <c r="AI141" s="565"/>
      <c r="AJ141" s="565"/>
      <c r="AK141" s="565">
        <v>44</v>
      </c>
      <c r="AL141" s="565">
        <v>84</v>
      </c>
      <c r="AM141" s="565"/>
      <c r="AN141" s="565"/>
      <c r="AO141" s="565"/>
      <c r="AP141" s="565"/>
      <c r="AQ141" s="565"/>
      <c r="AR141" s="565"/>
      <c r="AS141" s="565"/>
      <c r="AT141" s="565"/>
      <c r="AU141" s="565"/>
      <c r="AV141" s="565"/>
      <c r="AW141" s="565"/>
      <c r="AX141" s="565"/>
      <c r="AY141" s="565">
        <v>32</v>
      </c>
      <c r="AZ141" s="565"/>
      <c r="BA141" s="565"/>
      <c r="BB141" s="565"/>
      <c r="BC141" s="565">
        <v>277</v>
      </c>
      <c r="BD141" s="565">
        <v>23</v>
      </c>
      <c r="BE141" s="565"/>
      <c r="BF141" s="565"/>
      <c r="BG141" s="565">
        <v>242</v>
      </c>
      <c r="BH141" s="565"/>
      <c r="BI141" s="565"/>
      <c r="BJ141" s="565"/>
      <c r="BK141" s="565"/>
      <c r="BL141" s="565">
        <v>4</v>
      </c>
      <c r="BM141" s="565">
        <v>58</v>
      </c>
      <c r="BN141" s="565"/>
      <c r="BO141" s="565"/>
      <c r="BP141" s="565">
        <v>4</v>
      </c>
      <c r="BQ141" s="565"/>
      <c r="BR141" s="565">
        <v>56</v>
      </c>
      <c r="BS141" s="565"/>
      <c r="BT141" s="565"/>
      <c r="BU141" s="565">
        <v>18</v>
      </c>
      <c r="BV141" s="565"/>
      <c r="BW141" s="565"/>
      <c r="BX141" s="565"/>
      <c r="BY141" s="565"/>
      <c r="BZ141" s="565"/>
      <c r="CA141" s="565"/>
      <c r="CB141" s="565"/>
      <c r="CC141" s="565"/>
      <c r="CD141" s="565"/>
    </row>
    <row r="142" spans="1:82">
      <c r="A142" s="111" t="s">
        <v>8145</v>
      </c>
      <c r="B142" s="565">
        <v>200</v>
      </c>
      <c r="C142" s="565"/>
      <c r="D142" s="565"/>
      <c r="E142" s="565"/>
      <c r="F142" s="565"/>
      <c r="G142" s="565"/>
      <c r="H142" s="565"/>
      <c r="I142" s="565">
        <v>15</v>
      </c>
      <c r="J142" s="565"/>
      <c r="K142" s="565"/>
      <c r="L142" s="565"/>
      <c r="M142" s="565"/>
      <c r="N142" s="565"/>
      <c r="O142" s="565"/>
      <c r="P142" s="565"/>
      <c r="Q142" s="565"/>
      <c r="R142" s="565"/>
      <c r="S142" s="565"/>
      <c r="T142" s="565"/>
      <c r="U142" s="565"/>
      <c r="V142" s="565">
        <v>10</v>
      </c>
      <c r="W142" s="565"/>
      <c r="X142" s="565"/>
      <c r="Y142" s="565"/>
      <c r="Z142" s="565">
        <v>4</v>
      </c>
      <c r="AA142" s="565"/>
      <c r="AB142" s="565"/>
      <c r="AC142" s="565"/>
      <c r="AD142" s="565"/>
      <c r="AE142" s="565">
        <v>29</v>
      </c>
      <c r="AF142" s="565"/>
      <c r="AG142" s="565"/>
      <c r="AH142" s="565"/>
      <c r="AI142" s="565"/>
      <c r="AJ142" s="565"/>
      <c r="AK142" s="565">
        <v>6</v>
      </c>
      <c r="AL142" s="565">
        <v>12</v>
      </c>
      <c r="AM142" s="565"/>
      <c r="AN142" s="565"/>
      <c r="AO142" s="565"/>
      <c r="AP142" s="565"/>
      <c r="AQ142" s="565"/>
      <c r="AR142" s="565"/>
      <c r="AS142" s="565"/>
      <c r="AT142" s="565"/>
      <c r="AU142" s="565"/>
      <c r="AV142" s="565">
        <v>3</v>
      </c>
      <c r="AW142" s="565"/>
      <c r="AX142" s="565"/>
      <c r="AY142" s="565"/>
      <c r="AZ142" s="565"/>
      <c r="BA142" s="565"/>
      <c r="BB142" s="565">
        <v>11</v>
      </c>
      <c r="BC142" s="565"/>
      <c r="BD142" s="565"/>
      <c r="BE142" s="565"/>
      <c r="BF142" s="565"/>
      <c r="BG142" s="565">
        <v>62</v>
      </c>
      <c r="BH142" s="565"/>
      <c r="BI142" s="565"/>
      <c r="BJ142" s="565">
        <v>17</v>
      </c>
      <c r="BK142" s="565"/>
      <c r="BL142" s="565"/>
      <c r="BM142" s="565">
        <v>9</v>
      </c>
      <c r="BN142" s="565"/>
      <c r="BO142" s="565"/>
      <c r="BP142" s="565"/>
      <c r="BQ142" s="565"/>
      <c r="BR142" s="565">
        <v>16</v>
      </c>
      <c r="BS142" s="565"/>
      <c r="BT142" s="565"/>
      <c r="BU142" s="565">
        <v>6</v>
      </c>
      <c r="BV142" s="565"/>
      <c r="BW142" s="565"/>
      <c r="BX142" s="565"/>
      <c r="BY142" s="565"/>
      <c r="BZ142" s="565"/>
      <c r="CA142" s="565"/>
      <c r="CB142" s="565"/>
      <c r="CC142" s="565"/>
      <c r="CD142" s="565"/>
    </row>
    <row r="143" spans="1:82">
      <c r="A143" s="111" t="s">
        <v>8168</v>
      </c>
      <c r="B143" s="565">
        <v>260</v>
      </c>
      <c r="C143" s="565">
        <v>21</v>
      </c>
      <c r="D143" s="565">
        <v>0</v>
      </c>
      <c r="E143" s="565">
        <v>0</v>
      </c>
      <c r="F143" s="565">
        <v>6</v>
      </c>
      <c r="G143" s="565">
        <v>0</v>
      </c>
      <c r="H143" s="565">
        <v>0</v>
      </c>
      <c r="I143" s="565">
        <v>0</v>
      </c>
      <c r="J143" s="565">
        <v>0</v>
      </c>
      <c r="K143" s="565">
        <v>7</v>
      </c>
      <c r="L143" s="565">
        <v>0</v>
      </c>
      <c r="M143" s="565">
        <v>0</v>
      </c>
      <c r="N143" s="565">
        <v>0</v>
      </c>
      <c r="O143" s="565">
        <v>0</v>
      </c>
      <c r="P143" s="565">
        <v>0</v>
      </c>
      <c r="Q143" s="565">
        <v>0</v>
      </c>
      <c r="R143" s="565">
        <v>0</v>
      </c>
      <c r="S143" s="565">
        <v>4</v>
      </c>
      <c r="T143" s="565">
        <v>0</v>
      </c>
      <c r="U143" s="565">
        <v>4</v>
      </c>
      <c r="V143" s="565">
        <v>0</v>
      </c>
      <c r="W143" s="565">
        <v>0</v>
      </c>
      <c r="X143" s="565">
        <v>0</v>
      </c>
      <c r="Y143" s="565">
        <v>0</v>
      </c>
      <c r="Z143" s="565">
        <v>0</v>
      </c>
      <c r="AA143" s="565">
        <v>0</v>
      </c>
      <c r="AB143" s="565">
        <v>0</v>
      </c>
      <c r="AC143" s="565">
        <v>0</v>
      </c>
      <c r="AD143" s="565">
        <v>0</v>
      </c>
      <c r="AE143" s="565">
        <v>11</v>
      </c>
      <c r="AF143" s="565">
        <v>0</v>
      </c>
      <c r="AG143" s="565">
        <v>0</v>
      </c>
      <c r="AH143" s="565">
        <v>0</v>
      </c>
      <c r="AI143" s="565">
        <v>6</v>
      </c>
      <c r="AJ143" s="565">
        <v>0</v>
      </c>
      <c r="AK143" s="565">
        <v>12</v>
      </c>
      <c r="AL143" s="565">
        <v>14</v>
      </c>
      <c r="AM143" s="565">
        <v>0</v>
      </c>
      <c r="AN143" s="565">
        <v>0</v>
      </c>
      <c r="AO143" s="565">
        <v>73</v>
      </c>
      <c r="AP143" s="565">
        <v>0</v>
      </c>
      <c r="AQ143" s="565">
        <v>0</v>
      </c>
      <c r="AR143" s="565">
        <v>0</v>
      </c>
      <c r="AS143" s="565">
        <v>0</v>
      </c>
      <c r="AT143" s="565">
        <v>0</v>
      </c>
      <c r="AU143" s="565">
        <v>0</v>
      </c>
      <c r="AV143" s="565">
        <v>0</v>
      </c>
      <c r="AW143" s="565">
        <v>0</v>
      </c>
      <c r="AX143" s="565">
        <v>0</v>
      </c>
      <c r="AY143" s="565">
        <v>0</v>
      </c>
      <c r="AZ143" s="565">
        <v>0</v>
      </c>
      <c r="BA143" s="565">
        <v>3</v>
      </c>
      <c r="BB143" s="565">
        <v>0</v>
      </c>
      <c r="BC143" s="565">
        <v>17</v>
      </c>
      <c r="BD143" s="565">
        <v>2</v>
      </c>
      <c r="BE143" s="565">
        <v>0</v>
      </c>
      <c r="BF143" s="565">
        <v>0</v>
      </c>
      <c r="BG143" s="565">
        <v>114</v>
      </c>
      <c r="BH143" s="565">
        <v>0</v>
      </c>
      <c r="BI143" s="565">
        <v>0</v>
      </c>
      <c r="BJ143" s="565">
        <v>3</v>
      </c>
      <c r="BK143" s="565">
        <v>0</v>
      </c>
      <c r="BL143" s="565">
        <v>0</v>
      </c>
      <c r="BM143" s="565">
        <v>0</v>
      </c>
      <c r="BN143" s="565">
        <v>0</v>
      </c>
      <c r="BO143" s="565">
        <v>1</v>
      </c>
      <c r="BP143" s="565">
        <v>0</v>
      </c>
      <c r="BQ143" s="565">
        <v>0</v>
      </c>
      <c r="BR143" s="565">
        <v>14</v>
      </c>
      <c r="BS143" s="565">
        <v>0</v>
      </c>
      <c r="BT143" s="565">
        <v>0</v>
      </c>
      <c r="BU143" s="565">
        <v>0</v>
      </c>
      <c r="BV143" s="565">
        <v>0</v>
      </c>
      <c r="BW143" s="565">
        <v>0</v>
      </c>
      <c r="BX143" s="565"/>
      <c r="BY143" s="565"/>
      <c r="BZ143" s="565"/>
      <c r="CA143" s="565"/>
      <c r="CB143" s="565"/>
      <c r="CC143" s="565"/>
      <c r="CD143" s="565"/>
    </row>
    <row r="144" spans="1:82">
      <c r="A144" s="111" t="s">
        <v>8429</v>
      </c>
      <c r="B144" s="565">
        <v>345</v>
      </c>
      <c r="C144" s="565">
        <v>35</v>
      </c>
      <c r="D144" s="565"/>
      <c r="E144" s="565"/>
      <c r="F144" s="565"/>
      <c r="G144" s="565"/>
      <c r="H144" s="565"/>
      <c r="I144" s="565"/>
      <c r="J144" s="565"/>
      <c r="K144" s="565"/>
      <c r="L144" s="565"/>
      <c r="M144" s="565"/>
      <c r="N144" s="565"/>
      <c r="O144" s="565"/>
      <c r="P144" s="565"/>
      <c r="Q144" s="565"/>
      <c r="R144" s="565"/>
      <c r="S144" s="565"/>
      <c r="T144" s="565"/>
      <c r="U144" s="565">
        <v>25</v>
      </c>
      <c r="V144" s="565"/>
      <c r="W144" s="565"/>
      <c r="X144" s="565"/>
      <c r="Y144" s="565"/>
      <c r="Z144" s="565"/>
      <c r="AA144" s="565"/>
      <c r="AB144" s="565"/>
      <c r="AC144" s="565"/>
      <c r="AD144" s="565"/>
      <c r="AE144" s="565">
        <v>25</v>
      </c>
      <c r="AF144" s="565"/>
      <c r="AG144" s="565"/>
      <c r="AH144" s="565"/>
      <c r="AI144" s="565"/>
      <c r="AJ144" s="565"/>
      <c r="AK144" s="565">
        <v>25</v>
      </c>
      <c r="AL144" s="565">
        <v>25</v>
      </c>
      <c r="AM144" s="565"/>
      <c r="AN144" s="565"/>
      <c r="AO144" s="565">
        <v>75</v>
      </c>
      <c r="AP144" s="565"/>
      <c r="AQ144" s="565"/>
      <c r="AR144" s="565"/>
      <c r="AS144" s="565"/>
      <c r="AT144" s="565"/>
      <c r="AU144" s="565"/>
      <c r="AV144" s="565"/>
      <c r="AW144" s="565"/>
      <c r="AX144" s="565"/>
      <c r="AY144" s="565"/>
      <c r="AZ144" s="565"/>
      <c r="BA144" s="565"/>
      <c r="BB144" s="565"/>
      <c r="BC144" s="565">
        <v>30</v>
      </c>
      <c r="BD144" s="565"/>
      <c r="BE144" s="565"/>
      <c r="BF144" s="565"/>
      <c r="BG144" s="565">
        <v>80</v>
      </c>
      <c r="BH144" s="565"/>
      <c r="BI144" s="565"/>
      <c r="BJ144" s="565"/>
      <c r="BK144" s="565"/>
      <c r="BL144" s="565"/>
      <c r="BM144" s="565"/>
      <c r="BN144" s="565"/>
      <c r="BO144" s="565"/>
      <c r="BP144" s="565"/>
      <c r="BQ144" s="565"/>
      <c r="BR144" s="565">
        <v>25</v>
      </c>
      <c r="BS144" s="565"/>
      <c r="BT144" s="565"/>
      <c r="BU144" s="565"/>
      <c r="BV144" s="565"/>
      <c r="BW144" s="565"/>
      <c r="BX144" s="565"/>
      <c r="BY144" s="565"/>
      <c r="BZ144" s="565"/>
      <c r="CA144" s="565"/>
      <c r="CB144" s="565"/>
      <c r="CC144" s="565"/>
      <c r="CD144" s="565"/>
    </row>
    <row r="145" spans="1:82">
      <c r="A145" s="111" t="s">
        <v>8438</v>
      </c>
      <c r="B145" s="565">
        <v>750</v>
      </c>
      <c r="C145" s="565">
        <v>67</v>
      </c>
      <c r="D145" s="565"/>
      <c r="E145" s="565"/>
      <c r="F145" s="565"/>
      <c r="G145" s="565"/>
      <c r="H145" s="565"/>
      <c r="I145" s="565"/>
      <c r="J145" s="565"/>
      <c r="K145" s="565">
        <v>24</v>
      </c>
      <c r="L145" s="565"/>
      <c r="M145" s="565"/>
      <c r="N145" s="565"/>
      <c r="O145" s="565"/>
      <c r="P145" s="565"/>
      <c r="Q145" s="565"/>
      <c r="R145" s="565"/>
      <c r="S145" s="565"/>
      <c r="T145" s="565"/>
      <c r="U145" s="565">
        <v>15</v>
      </c>
      <c r="V145" s="565"/>
      <c r="W145" s="565"/>
      <c r="X145" s="565"/>
      <c r="Y145" s="565"/>
      <c r="Z145" s="565"/>
      <c r="AA145" s="565"/>
      <c r="AB145" s="565"/>
      <c r="AC145" s="565"/>
      <c r="AD145" s="565"/>
      <c r="AE145" s="565">
        <v>46</v>
      </c>
      <c r="AF145" s="565"/>
      <c r="AG145" s="565"/>
      <c r="AH145" s="565"/>
      <c r="AI145" s="565"/>
      <c r="AJ145" s="565"/>
      <c r="AK145" s="565">
        <v>37</v>
      </c>
      <c r="AL145" s="565">
        <v>37</v>
      </c>
      <c r="AM145" s="565"/>
      <c r="AN145" s="565"/>
      <c r="AO145" s="565">
        <v>142</v>
      </c>
      <c r="AP145" s="565"/>
      <c r="AQ145" s="565"/>
      <c r="AR145" s="565"/>
      <c r="AS145" s="565"/>
      <c r="AT145" s="565"/>
      <c r="AU145" s="565"/>
      <c r="AV145" s="565"/>
      <c r="AW145" s="565"/>
      <c r="AX145" s="565"/>
      <c r="AY145" s="565"/>
      <c r="AZ145" s="565"/>
      <c r="BA145" s="565"/>
      <c r="BB145" s="565">
        <v>112</v>
      </c>
      <c r="BC145" s="565"/>
      <c r="BD145" s="565"/>
      <c r="BE145" s="565"/>
      <c r="BF145" s="565"/>
      <c r="BG145" s="565">
        <v>176</v>
      </c>
      <c r="BH145" s="565"/>
      <c r="BI145" s="565"/>
      <c r="BJ145" s="565">
        <v>11</v>
      </c>
      <c r="BK145" s="565"/>
      <c r="BL145" s="565"/>
      <c r="BM145" s="565">
        <v>11</v>
      </c>
      <c r="BN145" s="565"/>
      <c r="BO145" s="565"/>
      <c r="BP145" s="565"/>
      <c r="BQ145" s="565"/>
      <c r="BR145" s="565">
        <v>53</v>
      </c>
      <c r="BS145" s="565"/>
      <c r="BT145" s="565"/>
      <c r="BU145" s="565">
        <v>19</v>
      </c>
      <c r="BV145" s="565"/>
      <c r="BW145" s="565"/>
      <c r="BX145" s="565"/>
      <c r="BY145" s="565"/>
      <c r="BZ145" s="565"/>
      <c r="CA145" s="565"/>
      <c r="CB145" s="565"/>
      <c r="CC145" s="565"/>
      <c r="CD145" s="565"/>
    </row>
    <row r="146" spans="1:82">
      <c r="A146" s="111" t="s">
        <v>8466</v>
      </c>
      <c r="B146" s="565"/>
      <c r="C146" s="565"/>
      <c r="D146" s="565"/>
      <c r="E146" s="565"/>
      <c r="F146" s="565"/>
      <c r="G146" s="565"/>
      <c r="H146" s="565"/>
      <c r="I146" s="565"/>
      <c r="J146" s="565"/>
      <c r="K146" s="565"/>
      <c r="L146" s="565"/>
      <c r="M146" s="565"/>
      <c r="N146" s="565"/>
      <c r="O146" s="565"/>
      <c r="P146" s="565"/>
      <c r="Q146" s="565"/>
      <c r="R146" s="565"/>
      <c r="S146" s="565"/>
      <c r="T146" s="565"/>
      <c r="U146" s="565">
        <v>17</v>
      </c>
      <c r="V146" s="565"/>
      <c r="W146" s="565"/>
      <c r="X146" s="565"/>
      <c r="Y146" s="565"/>
      <c r="Z146" s="565"/>
      <c r="AA146" s="565"/>
      <c r="AB146" s="565"/>
      <c r="AC146" s="565"/>
      <c r="AD146" s="565"/>
      <c r="AE146" s="565"/>
      <c r="AF146" s="565"/>
      <c r="AG146" s="565"/>
      <c r="AH146" s="565"/>
      <c r="AI146" s="565"/>
      <c r="AJ146" s="565"/>
      <c r="AK146" s="565"/>
      <c r="AL146" s="565"/>
      <c r="AM146" s="565"/>
      <c r="AN146" s="565"/>
      <c r="AO146" s="565"/>
      <c r="AP146" s="565"/>
      <c r="AQ146" s="565"/>
      <c r="AR146" s="565"/>
      <c r="AS146" s="565"/>
      <c r="AT146" s="565"/>
      <c r="AU146" s="565"/>
      <c r="AV146" s="565"/>
      <c r="AW146" s="565"/>
      <c r="AX146" s="565"/>
      <c r="AY146" s="565"/>
      <c r="AZ146" s="565"/>
      <c r="BA146" s="565"/>
      <c r="BB146" s="565"/>
      <c r="BC146" s="565"/>
      <c r="BD146" s="565"/>
      <c r="BE146" s="565"/>
      <c r="BF146" s="565"/>
      <c r="BG146" s="565"/>
      <c r="BH146" s="565"/>
      <c r="BI146" s="565"/>
      <c r="BJ146" s="565"/>
      <c r="BK146" s="565"/>
      <c r="BL146" s="565"/>
      <c r="BM146" s="565"/>
      <c r="BN146" s="565"/>
      <c r="BO146" s="565"/>
      <c r="BP146" s="565"/>
      <c r="BQ146" s="565"/>
      <c r="BR146" s="565"/>
      <c r="BS146" s="565"/>
      <c r="BT146" s="565"/>
      <c r="BU146" s="565"/>
      <c r="BV146" s="565"/>
      <c r="BW146" s="565"/>
      <c r="BX146" s="565"/>
      <c r="BY146" s="565"/>
      <c r="BZ146" s="565"/>
      <c r="CA146" s="565"/>
      <c r="CB146" s="565"/>
      <c r="CC146" s="565"/>
      <c r="CD146" s="565"/>
    </row>
    <row r="147" spans="1:82">
      <c r="A147" s="111" t="s">
        <v>8477</v>
      </c>
      <c r="B147" s="565">
        <v>831</v>
      </c>
      <c r="C147" s="565">
        <v>54</v>
      </c>
      <c r="D147" s="565"/>
      <c r="E147" s="565"/>
      <c r="F147" s="565"/>
      <c r="G147" s="565"/>
      <c r="H147" s="565"/>
      <c r="I147" s="565">
        <v>4</v>
      </c>
      <c r="J147" s="565"/>
      <c r="K147" s="565">
        <v>12</v>
      </c>
      <c r="L147" s="565"/>
      <c r="M147" s="565"/>
      <c r="N147" s="565"/>
      <c r="O147" s="565">
        <v>14</v>
      </c>
      <c r="P147" s="565">
        <v>16</v>
      </c>
      <c r="Q147" s="565">
        <v>6</v>
      </c>
      <c r="R147" s="565">
        <v>11</v>
      </c>
      <c r="S147" s="565">
        <v>13</v>
      </c>
      <c r="T147" s="565">
        <v>10</v>
      </c>
      <c r="U147" s="565">
        <v>8</v>
      </c>
      <c r="V147" s="565">
        <v>5</v>
      </c>
      <c r="W147" s="565"/>
      <c r="X147" s="565"/>
      <c r="Y147" s="565"/>
      <c r="Z147" s="565"/>
      <c r="AA147" s="565"/>
      <c r="AB147" s="565"/>
      <c r="AC147" s="565"/>
      <c r="AD147" s="565"/>
      <c r="AE147" s="565">
        <v>34</v>
      </c>
      <c r="AF147" s="565"/>
      <c r="AG147" s="565">
        <v>50</v>
      </c>
      <c r="AH147" s="565"/>
      <c r="AI147" s="565">
        <v>10</v>
      </c>
      <c r="AJ147" s="565"/>
      <c r="AK147" s="565">
        <v>20</v>
      </c>
      <c r="AL147" s="565">
        <v>18</v>
      </c>
      <c r="AM147" s="565"/>
      <c r="AN147" s="565"/>
      <c r="AO147" s="565">
        <v>109</v>
      </c>
      <c r="AP147" s="565"/>
      <c r="AQ147" s="565"/>
      <c r="AR147" s="565"/>
      <c r="AS147" s="565"/>
      <c r="AT147" s="565"/>
      <c r="AU147" s="565"/>
      <c r="AV147" s="565"/>
      <c r="AW147" s="565"/>
      <c r="AX147" s="565"/>
      <c r="AY147" s="565"/>
      <c r="AZ147" s="565"/>
      <c r="BA147" s="565">
        <v>28</v>
      </c>
      <c r="BB147" s="565"/>
      <c r="BC147" s="565">
        <v>75</v>
      </c>
      <c r="BD147" s="565">
        <v>44</v>
      </c>
      <c r="BE147" s="565"/>
      <c r="BF147" s="565"/>
      <c r="BG147" s="565">
        <v>198</v>
      </c>
      <c r="BH147" s="565"/>
      <c r="BI147" s="565"/>
      <c r="BJ147" s="565">
        <v>25</v>
      </c>
      <c r="BK147" s="565"/>
      <c r="BL147" s="565"/>
      <c r="BM147" s="565">
        <v>22</v>
      </c>
      <c r="BN147" s="565"/>
      <c r="BO147" s="565"/>
      <c r="BP147" s="565"/>
      <c r="BQ147" s="565"/>
      <c r="BR147" s="565">
        <v>26</v>
      </c>
      <c r="BS147" s="565"/>
      <c r="BT147" s="565"/>
      <c r="BU147" s="565">
        <v>19</v>
      </c>
      <c r="BV147" s="565"/>
      <c r="BW147" s="565"/>
      <c r="BX147" s="565"/>
      <c r="BY147" s="565"/>
      <c r="BZ147" s="565"/>
      <c r="CA147" s="565"/>
      <c r="CB147" s="565"/>
      <c r="CC147" s="565"/>
      <c r="CD147" s="565"/>
    </row>
    <row r="148" spans="1:82">
      <c r="A148" s="111" t="s">
        <v>8783</v>
      </c>
      <c r="B148" s="565"/>
      <c r="C148" s="565"/>
      <c r="D148" s="565"/>
      <c r="E148" s="565"/>
      <c r="F148" s="565"/>
      <c r="G148" s="565"/>
      <c r="H148" s="565"/>
      <c r="I148" s="565"/>
      <c r="J148" s="565"/>
      <c r="K148" s="565"/>
      <c r="L148" s="565"/>
      <c r="M148" s="565"/>
      <c r="N148" s="565"/>
      <c r="O148" s="565"/>
      <c r="P148" s="565"/>
      <c r="Q148" s="565"/>
      <c r="R148" s="565"/>
      <c r="S148" s="565"/>
      <c r="T148" s="565"/>
      <c r="U148" s="565"/>
      <c r="V148" s="565"/>
      <c r="W148" s="565"/>
      <c r="X148" s="565"/>
      <c r="Y148" s="565"/>
      <c r="Z148" s="565"/>
      <c r="AA148" s="565"/>
      <c r="AB148" s="565"/>
      <c r="AC148" s="565"/>
      <c r="AD148" s="565"/>
      <c r="AE148" s="565"/>
      <c r="AF148" s="565"/>
      <c r="AG148" s="565"/>
      <c r="AH148" s="565"/>
      <c r="AI148" s="565">
        <v>374</v>
      </c>
      <c r="AJ148" s="565"/>
      <c r="AK148" s="565"/>
      <c r="AL148" s="565"/>
      <c r="AM148" s="565"/>
      <c r="AN148" s="565"/>
      <c r="AO148" s="565"/>
      <c r="AP148" s="565"/>
      <c r="AQ148" s="565"/>
      <c r="AR148" s="565"/>
      <c r="AS148" s="565"/>
      <c r="AT148" s="565"/>
      <c r="AU148" s="565"/>
      <c r="AV148" s="565"/>
      <c r="AW148" s="565"/>
      <c r="AX148" s="565"/>
      <c r="AY148" s="565"/>
      <c r="AZ148" s="565"/>
      <c r="BA148" s="565"/>
      <c r="BB148" s="565"/>
      <c r="BC148" s="565"/>
      <c r="BD148" s="565"/>
      <c r="BE148" s="565"/>
      <c r="BF148" s="565"/>
      <c r="BG148" s="565"/>
      <c r="BH148" s="565"/>
      <c r="BI148" s="565"/>
      <c r="BJ148" s="565"/>
      <c r="BK148" s="565"/>
      <c r="BL148" s="565"/>
      <c r="BM148" s="565"/>
      <c r="BN148" s="565"/>
      <c r="BO148" s="565"/>
      <c r="BP148" s="565"/>
      <c r="BQ148" s="565"/>
      <c r="BR148" s="565"/>
      <c r="BS148" s="565"/>
      <c r="BT148" s="565"/>
      <c r="BU148" s="565"/>
      <c r="BV148" s="565"/>
      <c r="BW148" s="565"/>
      <c r="BX148" s="565"/>
      <c r="BY148" s="565"/>
      <c r="BZ148" s="565"/>
      <c r="CA148" s="565"/>
      <c r="CB148" s="565"/>
      <c r="CC148" s="565"/>
      <c r="CD148" s="565"/>
    </row>
    <row r="149" spans="1:82">
      <c r="A149" s="111" t="s">
        <v>8910</v>
      </c>
      <c r="B149" s="565">
        <v>510</v>
      </c>
      <c r="C149" s="565">
        <v>30</v>
      </c>
      <c r="D149" s="565"/>
      <c r="E149" s="565"/>
      <c r="F149" s="565"/>
      <c r="G149" s="565"/>
      <c r="H149" s="565"/>
      <c r="I149" s="565">
        <v>6</v>
      </c>
      <c r="J149" s="565"/>
      <c r="K149" s="565">
        <v>12</v>
      </c>
      <c r="L149" s="565"/>
      <c r="M149" s="565"/>
      <c r="N149" s="565"/>
      <c r="O149" s="565"/>
      <c r="P149" s="565"/>
      <c r="Q149" s="565"/>
      <c r="R149" s="565"/>
      <c r="S149" s="565"/>
      <c r="T149" s="565"/>
      <c r="U149" s="565">
        <v>6</v>
      </c>
      <c r="V149" s="565">
        <v>8</v>
      </c>
      <c r="W149" s="565"/>
      <c r="X149" s="565"/>
      <c r="Y149" s="565"/>
      <c r="Z149" s="565"/>
      <c r="AA149" s="565"/>
      <c r="AB149" s="565"/>
      <c r="AC149" s="565"/>
      <c r="AD149" s="565"/>
      <c r="AE149" s="565">
        <v>35</v>
      </c>
      <c r="AF149" s="565"/>
      <c r="AG149" s="565"/>
      <c r="AH149" s="565"/>
      <c r="AI149" s="565">
        <v>6</v>
      </c>
      <c r="AJ149" s="565"/>
      <c r="AK149" s="565">
        <v>28</v>
      </c>
      <c r="AL149" s="565">
        <v>16</v>
      </c>
      <c r="AM149" s="565"/>
      <c r="AN149" s="565"/>
      <c r="AO149" s="565">
        <v>115</v>
      </c>
      <c r="AP149" s="565"/>
      <c r="AQ149" s="565"/>
      <c r="AR149" s="565"/>
      <c r="AS149" s="565"/>
      <c r="AT149" s="565"/>
      <c r="AU149" s="565"/>
      <c r="AV149" s="565"/>
      <c r="AW149" s="565"/>
      <c r="AX149" s="565"/>
      <c r="AY149" s="565"/>
      <c r="AZ149" s="565"/>
      <c r="BA149" s="565">
        <v>5</v>
      </c>
      <c r="BB149" s="565">
        <v>10</v>
      </c>
      <c r="BC149" s="565">
        <v>14</v>
      </c>
      <c r="BD149" s="565">
        <v>5</v>
      </c>
      <c r="BE149" s="565"/>
      <c r="BF149" s="565"/>
      <c r="BG149" s="565">
        <v>137</v>
      </c>
      <c r="BH149" s="565"/>
      <c r="BI149" s="565"/>
      <c r="BJ149" s="565">
        <v>16</v>
      </c>
      <c r="BK149" s="565"/>
      <c r="BL149" s="565"/>
      <c r="BM149" s="565">
        <v>16</v>
      </c>
      <c r="BN149" s="565"/>
      <c r="BO149" s="565"/>
      <c r="BP149" s="565"/>
      <c r="BQ149" s="565"/>
      <c r="BR149" s="565">
        <v>32</v>
      </c>
      <c r="BS149" s="565"/>
      <c r="BT149" s="565"/>
      <c r="BU149" s="565">
        <v>13</v>
      </c>
      <c r="BV149" s="565"/>
      <c r="BW149" s="565"/>
    </row>
    <row r="150" spans="1:82">
      <c r="A150" s="111" t="s">
        <v>8942</v>
      </c>
      <c r="B150" s="565"/>
      <c r="C150" s="565">
        <v>42</v>
      </c>
      <c r="D150" s="565"/>
      <c r="E150" s="565"/>
      <c r="F150" s="565">
        <v>66</v>
      </c>
      <c r="G150" s="565"/>
      <c r="H150" s="565"/>
      <c r="I150" s="565">
        <v>7</v>
      </c>
      <c r="J150" s="565"/>
      <c r="K150" s="565">
        <v>8</v>
      </c>
      <c r="L150" s="565"/>
      <c r="M150" s="565"/>
      <c r="N150" s="565"/>
      <c r="O150" s="565"/>
      <c r="P150" s="565"/>
      <c r="Q150" s="565"/>
      <c r="R150" s="565"/>
      <c r="S150" s="565"/>
      <c r="T150" s="565"/>
      <c r="U150" s="565">
        <v>7</v>
      </c>
      <c r="V150" s="565">
        <v>15</v>
      </c>
      <c r="W150" s="565"/>
      <c r="X150" s="565"/>
      <c r="Y150" s="565"/>
      <c r="Z150" s="565"/>
      <c r="AA150" s="565"/>
      <c r="AB150" s="565"/>
      <c r="AC150" s="565"/>
      <c r="AD150" s="565"/>
      <c r="AE150" s="565">
        <v>51</v>
      </c>
      <c r="AF150" s="565"/>
      <c r="AG150" s="565"/>
      <c r="AH150" s="565"/>
      <c r="AI150" s="565">
        <v>12</v>
      </c>
      <c r="AJ150" s="565"/>
      <c r="AK150" s="565">
        <v>45</v>
      </c>
      <c r="AL150" s="565">
        <v>36</v>
      </c>
      <c r="AM150" s="565"/>
      <c r="AN150" s="565"/>
      <c r="AO150" s="565">
        <v>153</v>
      </c>
      <c r="AP150" s="565"/>
      <c r="AQ150" s="565"/>
      <c r="AR150" s="565"/>
      <c r="AS150" s="565"/>
      <c r="AT150" s="565"/>
      <c r="AU150" s="565"/>
      <c r="AV150" s="565"/>
      <c r="AW150" s="565"/>
      <c r="AX150" s="565"/>
      <c r="AY150" s="565"/>
      <c r="AZ150" s="565"/>
      <c r="BA150" s="565">
        <v>6</v>
      </c>
      <c r="BB150" s="565"/>
      <c r="BC150" s="565">
        <v>50</v>
      </c>
      <c r="BD150" s="565"/>
      <c r="BE150" s="565"/>
      <c r="BF150" s="565"/>
      <c r="BG150" s="565">
        <v>176</v>
      </c>
      <c r="BH150" s="565"/>
      <c r="BI150" s="565"/>
      <c r="BJ150" s="565"/>
      <c r="BK150" s="565"/>
      <c r="BL150" s="565"/>
      <c r="BM150" s="565"/>
      <c r="BN150" s="565"/>
      <c r="BO150" s="565">
        <v>2</v>
      </c>
      <c r="BP150" s="565"/>
      <c r="BQ150" s="565"/>
      <c r="BR150" s="565">
        <v>30</v>
      </c>
      <c r="BS150" s="565"/>
      <c r="BT150" s="565"/>
      <c r="BU150" s="565">
        <v>8</v>
      </c>
      <c r="BV150" s="565"/>
      <c r="BW150" s="565"/>
    </row>
    <row r="151" spans="1:82">
      <c r="A151" s="111" t="s">
        <v>8947</v>
      </c>
      <c r="B151" s="565"/>
      <c r="C151" s="565"/>
      <c r="D151" s="565"/>
      <c r="E151" s="565"/>
      <c r="F151" s="565"/>
      <c r="G151" s="565"/>
      <c r="H151" s="565"/>
      <c r="I151" s="565"/>
      <c r="J151" s="565"/>
      <c r="K151" s="565"/>
      <c r="L151" s="565"/>
      <c r="M151" s="565"/>
      <c r="N151" s="565"/>
      <c r="O151" s="565"/>
      <c r="P151" s="565"/>
      <c r="Q151" s="565"/>
      <c r="R151" s="565"/>
      <c r="S151" s="565"/>
      <c r="T151" s="565"/>
      <c r="U151" s="565"/>
      <c r="V151" s="565"/>
      <c r="W151" s="565"/>
      <c r="X151" s="565"/>
      <c r="Y151" s="565"/>
      <c r="Z151" s="565"/>
      <c r="AA151" s="565"/>
      <c r="AB151" s="565"/>
      <c r="AC151" s="565"/>
      <c r="AD151" s="565"/>
      <c r="AE151" s="565"/>
      <c r="AF151" s="565"/>
      <c r="AG151" s="565"/>
      <c r="AH151" s="565"/>
      <c r="AI151" s="565"/>
      <c r="AJ151" s="565"/>
      <c r="AK151" s="565"/>
      <c r="AL151" s="565"/>
      <c r="AM151" s="565"/>
      <c r="AN151" s="565"/>
      <c r="AO151" s="565"/>
      <c r="AP151" s="565"/>
      <c r="AQ151" s="565"/>
      <c r="AR151" s="565"/>
      <c r="AS151" s="565"/>
      <c r="AT151" s="565"/>
      <c r="AU151" s="565"/>
      <c r="AV151" s="565"/>
      <c r="AW151" s="565"/>
      <c r="AX151" s="565"/>
      <c r="AY151" s="565"/>
      <c r="AZ151" s="565"/>
      <c r="BA151" s="565"/>
      <c r="BB151" s="565"/>
      <c r="BC151" s="565">
        <v>10</v>
      </c>
      <c r="BD151" s="565"/>
      <c r="BE151" s="565"/>
      <c r="BF151" s="565"/>
      <c r="BG151" s="565"/>
      <c r="BH151" s="565"/>
      <c r="BI151" s="565"/>
      <c r="BJ151" s="565"/>
      <c r="BK151" s="565"/>
      <c r="BL151" s="565"/>
      <c r="BM151" s="565"/>
      <c r="BN151" s="565"/>
      <c r="BO151" s="565"/>
      <c r="BP151" s="565"/>
      <c r="BQ151" s="565"/>
      <c r="BR151" s="565"/>
      <c r="BS151" s="565"/>
      <c r="BT151" s="565"/>
      <c r="BU151" s="565"/>
      <c r="BV151" s="565"/>
      <c r="BW151" s="565"/>
    </row>
    <row r="152" spans="1:82">
      <c r="A152" s="111" t="s">
        <v>8958</v>
      </c>
      <c r="B152" s="565"/>
      <c r="C152" s="565"/>
      <c r="D152" s="565"/>
      <c r="E152" s="565"/>
      <c r="F152" s="565"/>
      <c r="G152" s="565"/>
      <c r="H152" s="565"/>
      <c r="I152" s="565"/>
      <c r="J152" s="565"/>
      <c r="K152" s="565"/>
      <c r="L152" s="565"/>
      <c r="M152" s="565"/>
      <c r="N152" s="565"/>
      <c r="O152" s="565"/>
      <c r="P152" s="565"/>
      <c r="Q152" s="565"/>
      <c r="R152" s="565"/>
      <c r="S152" s="565"/>
      <c r="T152" s="565"/>
      <c r="U152" s="565"/>
      <c r="V152" s="565"/>
      <c r="W152" s="565"/>
      <c r="X152" s="565"/>
      <c r="Y152" s="565"/>
      <c r="Z152" s="565"/>
      <c r="AA152" s="565"/>
      <c r="AB152" s="565"/>
      <c r="AC152" s="565"/>
      <c r="AD152" s="565"/>
      <c r="AE152" s="565"/>
      <c r="AF152" s="565"/>
      <c r="AG152" s="565"/>
      <c r="AH152" s="565"/>
      <c r="AI152" s="565"/>
      <c r="AJ152" s="565"/>
      <c r="AK152" s="565"/>
      <c r="AL152" s="565"/>
      <c r="AM152" s="565"/>
      <c r="AN152" s="565"/>
      <c r="AO152" s="565"/>
      <c r="AP152" s="565"/>
      <c r="AQ152" s="565"/>
      <c r="AR152" s="565"/>
      <c r="AS152" s="565"/>
      <c r="AT152" s="565"/>
      <c r="AU152" s="565"/>
      <c r="AV152" s="565"/>
      <c r="AW152" s="565"/>
      <c r="AX152" s="565"/>
      <c r="AY152" s="565"/>
      <c r="AZ152" s="565"/>
      <c r="BA152" s="565"/>
      <c r="BB152" s="565"/>
      <c r="BC152" s="565">
        <v>10</v>
      </c>
      <c r="BD152" s="565"/>
      <c r="BE152" s="565"/>
      <c r="BF152" s="565"/>
      <c r="BG152" s="565"/>
      <c r="BH152" s="565"/>
      <c r="BI152" s="565"/>
      <c r="BJ152" s="565"/>
      <c r="BK152" s="565"/>
      <c r="BL152" s="565"/>
      <c r="BM152" s="565"/>
      <c r="BN152" s="565"/>
      <c r="BO152" s="565"/>
      <c r="BP152" s="565"/>
      <c r="BQ152" s="565"/>
      <c r="BR152" s="565"/>
      <c r="BS152" s="565"/>
      <c r="BT152" s="565"/>
      <c r="BU152" s="565"/>
      <c r="BV152" s="565"/>
      <c r="BW152" s="565"/>
    </row>
    <row r="153" spans="1:82">
      <c r="A153" s="111" t="s">
        <v>8979</v>
      </c>
      <c r="B153" s="565">
        <v>410</v>
      </c>
      <c r="C153" s="565">
        <v>372</v>
      </c>
      <c r="D153" s="565"/>
      <c r="E153" s="565"/>
      <c r="F153" s="565"/>
      <c r="G153" s="565"/>
      <c r="H153" s="565"/>
      <c r="I153" s="565"/>
      <c r="J153" s="565"/>
      <c r="K153" s="565"/>
      <c r="L153" s="565"/>
      <c r="M153" s="565"/>
      <c r="N153" s="565"/>
      <c r="O153" s="565"/>
      <c r="P153" s="565"/>
      <c r="Q153" s="565"/>
      <c r="R153" s="565"/>
      <c r="S153" s="565"/>
      <c r="T153" s="565"/>
      <c r="U153" s="565"/>
      <c r="V153" s="565"/>
      <c r="W153" s="565"/>
      <c r="X153" s="565"/>
      <c r="Y153" s="565"/>
      <c r="Z153" s="565"/>
      <c r="AA153" s="565"/>
      <c r="AB153" s="565"/>
      <c r="AC153" s="565"/>
      <c r="AD153" s="565"/>
      <c r="AE153" s="565"/>
      <c r="AF153" s="565"/>
      <c r="AG153" s="565"/>
      <c r="AH153" s="565"/>
      <c r="AI153" s="565">
        <v>28</v>
      </c>
      <c r="AJ153" s="565"/>
      <c r="AK153" s="565"/>
      <c r="AL153" s="565"/>
      <c r="AM153" s="565"/>
      <c r="AN153" s="565"/>
      <c r="AO153" s="565"/>
      <c r="AP153" s="565"/>
      <c r="AQ153" s="565"/>
      <c r="AR153" s="565"/>
      <c r="AS153" s="565"/>
      <c r="AT153" s="565"/>
      <c r="AU153" s="565"/>
      <c r="AV153" s="565"/>
      <c r="AW153" s="565"/>
      <c r="AX153" s="565"/>
      <c r="AY153" s="565"/>
      <c r="AZ153" s="565"/>
      <c r="BA153" s="565"/>
      <c r="BB153" s="565">
        <v>10</v>
      </c>
      <c r="BC153" s="565"/>
      <c r="BD153" s="565"/>
      <c r="BE153" s="565"/>
      <c r="BF153" s="565"/>
      <c r="BG153" s="565"/>
      <c r="BH153" s="565"/>
      <c r="BI153" s="565"/>
      <c r="BJ153" s="565"/>
      <c r="BK153" s="565"/>
      <c r="BL153" s="565"/>
      <c r="BM153" s="565"/>
      <c r="BN153" s="565"/>
      <c r="BO153" s="565"/>
      <c r="BP153" s="565"/>
      <c r="BQ153" s="565"/>
      <c r="BR153" s="565"/>
      <c r="BS153" s="565"/>
      <c r="BT153" s="565"/>
      <c r="BU153" s="565"/>
      <c r="BV153" s="565"/>
      <c r="BW153" s="565"/>
    </row>
    <row r="154" spans="1:82">
      <c r="A154" s="645" t="s">
        <v>8981</v>
      </c>
      <c r="B154" s="578">
        <v>1490</v>
      </c>
      <c r="C154" s="578">
        <v>75</v>
      </c>
      <c r="D154" s="578">
        <v>0</v>
      </c>
      <c r="E154" s="578">
        <v>0</v>
      </c>
      <c r="F154" s="578">
        <v>35</v>
      </c>
      <c r="G154" s="578">
        <v>7</v>
      </c>
      <c r="H154" s="578">
        <v>0</v>
      </c>
      <c r="I154" s="578">
        <v>8</v>
      </c>
      <c r="J154" s="578">
        <v>0</v>
      </c>
      <c r="K154" s="578">
        <v>48</v>
      </c>
      <c r="L154" s="578">
        <v>0</v>
      </c>
      <c r="M154" s="578">
        <v>0</v>
      </c>
      <c r="N154" s="578">
        <v>0</v>
      </c>
      <c r="O154" s="578">
        <v>0</v>
      </c>
      <c r="P154" s="578">
        <v>0</v>
      </c>
      <c r="Q154" s="578">
        <v>12</v>
      </c>
      <c r="R154" s="578">
        <v>0</v>
      </c>
      <c r="S154" s="578">
        <v>35</v>
      </c>
      <c r="T154" s="578">
        <v>20</v>
      </c>
      <c r="U154" s="578">
        <v>5</v>
      </c>
      <c r="V154" s="578">
        <v>18</v>
      </c>
      <c r="W154" s="578">
        <v>0</v>
      </c>
      <c r="X154" s="578">
        <v>0</v>
      </c>
      <c r="Y154" s="578">
        <v>0</v>
      </c>
      <c r="Z154" s="646">
        <v>0</v>
      </c>
      <c r="AA154" s="578">
        <v>0</v>
      </c>
      <c r="AB154" s="578">
        <v>0</v>
      </c>
      <c r="AC154" s="578">
        <v>0</v>
      </c>
      <c r="AD154" s="578">
        <v>0</v>
      </c>
      <c r="AE154" s="578">
        <v>58</v>
      </c>
      <c r="AF154" s="578">
        <v>0</v>
      </c>
      <c r="AG154" s="578">
        <v>35</v>
      </c>
      <c r="AH154" s="578">
        <v>0</v>
      </c>
      <c r="AI154" s="578">
        <v>9</v>
      </c>
      <c r="AJ154" s="578">
        <v>0</v>
      </c>
      <c r="AK154" s="578">
        <v>58</v>
      </c>
      <c r="AL154" s="578">
        <v>42</v>
      </c>
      <c r="AM154" s="578">
        <v>0</v>
      </c>
      <c r="AN154" s="578">
        <v>0</v>
      </c>
      <c r="AO154" s="578">
        <v>285</v>
      </c>
      <c r="AP154" s="646"/>
      <c r="AQ154" s="578">
        <v>4</v>
      </c>
      <c r="AR154" s="578"/>
      <c r="AS154" s="578"/>
      <c r="AT154" s="578"/>
      <c r="AU154" s="578"/>
      <c r="AV154" s="578">
        <v>5</v>
      </c>
      <c r="AW154" s="578"/>
      <c r="AX154" s="578"/>
      <c r="AY154" s="578"/>
      <c r="AZ154" s="578"/>
      <c r="BA154" s="578">
        <v>63</v>
      </c>
      <c r="BB154" s="578">
        <v>75</v>
      </c>
      <c r="BC154" s="578">
        <v>80</v>
      </c>
      <c r="BD154" s="578">
        <v>18</v>
      </c>
      <c r="BE154" s="578"/>
      <c r="BF154" s="578"/>
      <c r="BG154" s="578">
        <v>375</v>
      </c>
      <c r="BH154" s="578"/>
      <c r="BI154" s="578"/>
      <c r="BJ154" s="578">
        <v>78</v>
      </c>
      <c r="BK154" s="578"/>
      <c r="BL154" s="578"/>
      <c r="BM154" s="578"/>
      <c r="BN154" s="578"/>
      <c r="BO154" s="578"/>
      <c r="BP154" s="578"/>
      <c r="BQ154" s="578"/>
      <c r="BR154" s="578">
        <v>20</v>
      </c>
      <c r="BS154" s="578"/>
      <c r="BT154" s="578"/>
      <c r="BU154" s="578">
        <v>22</v>
      </c>
      <c r="BV154" s="578"/>
      <c r="BW154" s="578"/>
    </row>
    <row r="155" spans="1:82">
      <c r="A155" s="111" t="s">
        <v>9010</v>
      </c>
      <c r="B155" s="565">
        <v>1437</v>
      </c>
      <c r="C155" s="565">
        <v>16</v>
      </c>
      <c r="D155" s="565">
        <v>41</v>
      </c>
      <c r="E155" s="565"/>
      <c r="F155" s="565"/>
      <c r="G155" s="565"/>
      <c r="H155" s="565"/>
      <c r="I155" s="565"/>
      <c r="J155" s="565"/>
      <c r="K155" s="565"/>
      <c r="L155" s="565">
        <v>13</v>
      </c>
      <c r="M155" s="565">
        <v>7</v>
      </c>
      <c r="N155" s="565" t="s">
        <v>515</v>
      </c>
      <c r="O155" s="565">
        <v>104</v>
      </c>
      <c r="P155" s="565">
        <v>57</v>
      </c>
      <c r="Q155" s="565">
        <v>16</v>
      </c>
      <c r="R155" s="565">
        <v>79</v>
      </c>
      <c r="S155" s="565">
        <v>68</v>
      </c>
      <c r="T155" s="565">
        <v>55</v>
      </c>
      <c r="U155" s="565">
        <v>6</v>
      </c>
      <c r="V155" s="565"/>
      <c r="W155" s="565"/>
      <c r="X155" s="565"/>
      <c r="Y155" s="565"/>
      <c r="Z155" s="565"/>
      <c r="AA155" s="565"/>
      <c r="AB155" s="565"/>
      <c r="AC155" s="565"/>
      <c r="AD155" s="565"/>
      <c r="AE155" s="565"/>
      <c r="AF155" s="565"/>
      <c r="AG155" s="565"/>
      <c r="AH155" s="565"/>
      <c r="AI155" s="565"/>
      <c r="AJ155" s="565"/>
      <c r="AK155" s="565"/>
      <c r="AL155" s="565"/>
      <c r="AM155" s="565"/>
      <c r="AN155" s="565"/>
      <c r="AO155" s="565">
        <v>765</v>
      </c>
      <c r="AP155" s="565"/>
      <c r="AQ155" s="565"/>
      <c r="AR155" s="565"/>
      <c r="AS155" s="565"/>
      <c r="AT155" s="565"/>
      <c r="AU155" s="565"/>
      <c r="AV155" s="565"/>
      <c r="AW155" s="565"/>
      <c r="AX155" s="565"/>
      <c r="AY155" s="565"/>
      <c r="AZ155" s="565"/>
      <c r="BA155" s="565">
        <v>94</v>
      </c>
      <c r="BB155" s="565"/>
      <c r="BC155" s="565"/>
      <c r="BD155" s="565"/>
      <c r="BE155" s="565"/>
      <c r="BF155" s="565">
        <v>10</v>
      </c>
      <c r="BG155" s="565"/>
      <c r="BH155" s="565"/>
      <c r="BI155" s="565"/>
      <c r="BJ155" s="565">
        <v>106</v>
      </c>
      <c r="BK155" s="565"/>
      <c r="BL155" s="565" t="s">
        <v>515</v>
      </c>
      <c r="BM155" s="565" t="s">
        <v>515</v>
      </c>
      <c r="BN155" s="565"/>
      <c r="BO155" s="565"/>
      <c r="BP155" s="565"/>
      <c r="BQ155" s="565"/>
      <c r="BR155" s="565"/>
      <c r="BS155" s="565"/>
      <c r="BT155" s="565"/>
      <c r="BU155" s="565"/>
      <c r="BV155" s="565"/>
      <c r="BW155" s="565"/>
    </row>
    <row r="156" spans="1:82">
      <c r="A156" s="111" t="s">
        <v>9013</v>
      </c>
      <c r="B156" s="565">
        <v>3620</v>
      </c>
      <c r="C156" s="565">
        <v>344</v>
      </c>
      <c r="D156" s="565">
        <v>22</v>
      </c>
      <c r="E156" s="565"/>
      <c r="F156" s="565"/>
      <c r="G156" s="565">
        <v>6</v>
      </c>
      <c r="H156" s="565">
        <v>25</v>
      </c>
      <c r="I156" s="565">
        <v>24</v>
      </c>
      <c r="J156" s="565"/>
      <c r="K156" s="565">
        <v>30</v>
      </c>
      <c r="L156" s="565">
        <v>3</v>
      </c>
      <c r="M156" s="565">
        <v>12</v>
      </c>
      <c r="N156" s="565"/>
      <c r="O156" s="565">
        <v>37</v>
      </c>
      <c r="P156" s="565">
        <v>31</v>
      </c>
      <c r="Q156" s="565">
        <v>3</v>
      </c>
      <c r="R156" s="565">
        <v>49</v>
      </c>
      <c r="S156" s="565">
        <v>27</v>
      </c>
      <c r="T156" s="565">
        <v>15</v>
      </c>
      <c r="U156" s="565">
        <v>24</v>
      </c>
      <c r="V156" s="565">
        <v>49</v>
      </c>
      <c r="W156" s="565">
        <v>37</v>
      </c>
      <c r="X156" s="565"/>
      <c r="Y156" s="565">
        <v>8</v>
      </c>
      <c r="Z156" s="565">
        <v>3</v>
      </c>
      <c r="AA156" s="565">
        <v>12</v>
      </c>
      <c r="AB156" s="565"/>
      <c r="AC156" s="565"/>
      <c r="AD156" s="565">
        <v>41</v>
      </c>
      <c r="AE156" s="565">
        <v>108</v>
      </c>
      <c r="AF156" s="565">
        <v>3</v>
      </c>
      <c r="AG156" s="565">
        <v>54</v>
      </c>
      <c r="AH156" s="565">
        <v>3</v>
      </c>
      <c r="AI156" s="565">
        <v>43</v>
      </c>
      <c r="AJ156" s="565"/>
      <c r="AK156" s="565">
        <v>83</v>
      </c>
      <c r="AL156" s="565">
        <v>95</v>
      </c>
      <c r="AM156" s="565"/>
      <c r="AN156" s="565"/>
      <c r="AO156" s="565">
        <v>395</v>
      </c>
      <c r="AP156" s="565">
        <v>9</v>
      </c>
      <c r="AQ156" s="565">
        <v>9</v>
      </c>
      <c r="AR156" s="565"/>
      <c r="AS156" s="565">
        <v>3</v>
      </c>
      <c r="AT156" s="565">
        <v>15</v>
      </c>
      <c r="AU156" s="565"/>
      <c r="AV156" s="565">
        <v>3</v>
      </c>
      <c r="AW156" s="565">
        <v>104</v>
      </c>
      <c r="AX156" s="565"/>
      <c r="AY156" s="565"/>
      <c r="AZ156" s="565"/>
      <c r="BA156" s="565">
        <v>84</v>
      </c>
      <c r="BB156" s="565"/>
      <c r="BC156" s="565">
        <v>28</v>
      </c>
      <c r="BD156" s="565">
        <v>12</v>
      </c>
      <c r="BE156" s="565"/>
      <c r="BF156" s="565"/>
      <c r="BG156" s="565">
        <v>1115</v>
      </c>
      <c r="BH156" s="565"/>
      <c r="BI156" s="565"/>
      <c r="BJ156" s="565">
        <v>56</v>
      </c>
      <c r="BK156" s="565"/>
      <c r="BL156" s="565">
        <v>173</v>
      </c>
      <c r="BM156" s="565">
        <v>55</v>
      </c>
      <c r="BN156" s="565"/>
      <c r="BO156" s="565">
        <v>26</v>
      </c>
      <c r="BP156" s="565">
        <v>104</v>
      </c>
      <c r="BQ156" s="565">
        <v>20</v>
      </c>
      <c r="BR156" s="565">
        <v>74</v>
      </c>
      <c r="BS156" s="565"/>
      <c r="BT156" s="565"/>
      <c r="BU156" s="565">
        <v>52</v>
      </c>
      <c r="BV156" s="565">
        <v>55</v>
      </c>
      <c r="BW156" s="565">
        <v>37</v>
      </c>
    </row>
    <row r="157" spans="1:82">
      <c r="A157" s="111" t="s">
        <v>9040</v>
      </c>
      <c r="B157" s="565">
        <v>450</v>
      </c>
      <c r="C157" s="565">
        <v>25</v>
      </c>
      <c r="D157" s="565">
        <v>0</v>
      </c>
      <c r="E157" s="565">
        <v>0</v>
      </c>
      <c r="F157" s="565">
        <v>0</v>
      </c>
      <c r="G157" s="565">
        <v>25</v>
      </c>
      <c r="H157" s="565">
        <v>0</v>
      </c>
      <c r="I157" s="565">
        <v>0</v>
      </c>
      <c r="J157" s="565">
        <v>0</v>
      </c>
      <c r="K157" s="565">
        <v>25</v>
      </c>
      <c r="L157" s="565">
        <v>0</v>
      </c>
      <c r="M157" s="565">
        <v>0</v>
      </c>
      <c r="N157" s="565">
        <v>0</v>
      </c>
      <c r="O157" s="565">
        <v>0</v>
      </c>
      <c r="P157" s="565">
        <v>0</v>
      </c>
      <c r="Q157" s="565">
        <v>0</v>
      </c>
      <c r="R157" s="565">
        <v>0</v>
      </c>
      <c r="S157" s="565">
        <v>0</v>
      </c>
      <c r="T157" s="565">
        <v>0</v>
      </c>
      <c r="U157" s="565">
        <v>20</v>
      </c>
      <c r="V157" s="565">
        <v>15</v>
      </c>
      <c r="W157" s="565">
        <v>0</v>
      </c>
      <c r="X157" s="565">
        <v>0</v>
      </c>
      <c r="Y157" s="565">
        <v>0</v>
      </c>
      <c r="Z157" s="565">
        <v>10</v>
      </c>
      <c r="AA157" s="565">
        <v>0</v>
      </c>
      <c r="AB157" s="565">
        <v>0</v>
      </c>
      <c r="AC157" s="565">
        <v>0</v>
      </c>
      <c r="AD157" s="565">
        <v>0</v>
      </c>
      <c r="AE157" s="565">
        <v>20</v>
      </c>
      <c r="AF157" s="565">
        <v>0</v>
      </c>
      <c r="AG157" s="565">
        <v>60</v>
      </c>
      <c r="AH157" s="565">
        <v>0</v>
      </c>
      <c r="AI157" s="565">
        <v>10</v>
      </c>
      <c r="AJ157" s="565">
        <v>0</v>
      </c>
      <c r="AK157" s="565">
        <v>25</v>
      </c>
      <c r="AL157" s="565">
        <v>25</v>
      </c>
      <c r="AM157" s="565">
        <v>0</v>
      </c>
      <c r="AN157" s="565">
        <v>0</v>
      </c>
      <c r="AO157" s="565">
        <v>0</v>
      </c>
      <c r="AP157" s="565">
        <v>0</v>
      </c>
      <c r="AQ157" s="565">
        <v>0</v>
      </c>
      <c r="AR157" s="565">
        <v>0</v>
      </c>
      <c r="AS157" s="565">
        <v>0</v>
      </c>
      <c r="AT157" s="565">
        <v>0</v>
      </c>
      <c r="AU157" s="565">
        <v>0</v>
      </c>
      <c r="AV157" s="565">
        <v>0</v>
      </c>
      <c r="AW157" s="565">
        <v>0</v>
      </c>
      <c r="AX157" s="565">
        <v>0</v>
      </c>
      <c r="AY157" s="565">
        <v>0</v>
      </c>
      <c r="AZ157" s="565">
        <v>0</v>
      </c>
      <c r="BA157" s="565">
        <v>0</v>
      </c>
      <c r="BB157" s="565">
        <v>0</v>
      </c>
      <c r="BC157" s="565">
        <v>0</v>
      </c>
      <c r="BD157" s="565">
        <v>0</v>
      </c>
      <c r="BE157" s="565">
        <v>0</v>
      </c>
      <c r="BF157" s="565">
        <v>0</v>
      </c>
      <c r="BG157" s="565">
        <v>120</v>
      </c>
      <c r="BH157" s="565">
        <v>0</v>
      </c>
      <c r="BI157" s="565">
        <v>0</v>
      </c>
      <c r="BJ157" s="565">
        <v>15</v>
      </c>
      <c r="BK157" s="565">
        <v>0</v>
      </c>
      <c r="BL157" s="565">
        <v>0</v>
      </c>
      <c r="BM157" s="565">
        <v>15</v>
      </c>
      <c r="BN157" s="565">
        <v>0</v>
      </c>
      <c r="BO157" s="565">
        <v>0</v>
      </c>
      <c r="BP157" s="565">
        <v>0</v>
      </c>
      <c r="BQ157" s="565">
        <v>0</v>
      </c>
      <c r="BR157" s="565">
        <v>25</v>
      </c>
      <c r="BS157" s="565">
        <v>0</v>
      </c>
      <c r="BT157" s="565">
        <v>0</v>
      </c>
      <c r="BU157" s="565">
        <v>15</v>
      </c>
      <c r="BV157" s="565">
        <v>0</v>
      </c>
      <c r="BW157" s="565">
        <v>0</v>
      </c>
    </row>
    <row r="158" spans="1:82">
      <c r="A158" s="111" t="s">
        <v>9049</v>
      </c>
      <c r="B158" s="565">
        <v>785</v>
      </c>
      <c r="C158" s="565">
        <v>24</v>
      </c>
      <c r="D158" s="565">
        <v>0</v>
      </c>
      <c r="E158" s="565"/>
      <c r="F158" s="565">
        <v>36</v>
      </c>
      <c r="G158" s="565"/>
      <c r="H158" s="565"/>
      <c r="I158" s="565"/>
      <c r="J158" s="565"/>
      <c r="K158" s="565">
        <v>18</v>
      </c>
      <c r="L158" s="565"/>
      <c r="M158" s="565"/>
      <c r="N158" s="565"/>
      <c r="O158" s="565"/>
      <c r="P158" s="565"/>
      <c r="Q158" s="565"/>
      <c r="R158" s="565"/>
      <c r="S158" s="565"/>
      <c r="T158" s="565"/>
      <c r="U158" s="565">
        <v>9</v>
      </c>
      <c r="V158" s="565">
        <v>18</v>
      </c>
      <c r="W158" s="565"/>
      <c r="X158" s="565"/>
      <c r="Y158" s="565"/>
      <c r="Z158" s="565"/>
      <c r="AA158" s="565"/>
      <c r="AB158" s="565"/>
      <c r="AC158" s="565"/>
      <c r="AD158" s="565"/>
      <c r="AE158" s="565"/>
      <c r="AF158" s="565"/>
      <c r="AG158" s="565"/>
      <c r="AH158" s="565"/>
      <c r="AI158" s="565">
        <v>18</v>
      </c>
      <c r="AJ158" s="565"/>
      <c r="AK158" s="565">
        <v>20</v>
      </c>
      <c r="AL158" s="565">
        <v>18</v>
      </c>
      <c r="AM158" s="565"/>
      <c r="AN158" s="565"/>
      <c r="AO158" s="565">
        <v>90</v>
      </c>
      <c r="AP158" s="565"/>
      <c r="AQ158" s="565"/>
      <c r="AR158" s="565">
        <v>10</v>
      </c>
      <c r="AS158" s="565"/>
      <c r="AT158" s="565">
        <v>20</v>
      </c>
      <c r="AU158" s="565"/>
      <c r="AV158" s="565"/>
      <c r="AW158" s="565"/>
      <c r="AX158" s="565"/>
      <c r="AY158" s="565"/>
      <c r="AZ158" s="565"/>
      <c r="BA158" s="565">
        <v>36</v>
      </c>
      <c r="BB158" s="565"/>
      <c r="BC158" s="565">
        <v>130</v>
      </c>
      <c r="BD158" s="565">
        <v>40</v>
      </c>
      <c r="BE158" s="565"/>
      <c r="BF158" s="565"/>
      <c r="BG158" s="565">
        <v>180</v>
      </c>
      <c r="BH158" s="565"/>
      <c r="BI158" s="565"/>
      <c r="BJ158" s="565">
        <v>27</v>
      </c>
      <c r="BK158" s="565"/>
      <c r="BL158" s="565"/>
      <c r="BM158" s="565">
        <v>18</v>
      </c>
      <c r="BN158" s="565"/>
      <c r="BO158" s="565">
        <v>20</v>
      </c>
      <c r="BP158" s="565"/>
      <c r="BQ158" s="565">
        <v>10</v>
      </c>
      <c r="BR158" s="565">
        <v>25</v>
      </c>
      <c r="BS158" s="565"/>
      <c r="BT158" s="565"/>
      <c r="BU158" s="565">
        <v>18</v>
      </c>
      <c r="BV158" s="565"/>
      <c r="BW158" s="565"/>
    </row>
    <row r="159" spans="1:82">
      <c r="A159" s="111" t="s">
        <v>9112</v>
      </c>
      <c r="B159" s="565">
        <v>956</v>
      </c>
      <c r="C159" s="565">
        <v>60</v>
      </c>
      <c r="D159" s="565">
        <v>0</v>
      </c>
      <c r="E159" s="565">
        <v>0</v>
      </c>
      <c r="F159" s="565">
        <v>5</v>
      </c>
      <c r="G159" s="565">
        <v>5</v>
      </c>
      <c r="H159" s="565">
        <v>0</v>
      </c>
      <c r="I159" s="565">
        <v>5</v>
      </c>
      <c r="J159" s="565">
        <v>0</v>
      </c>
      <c r="K159" s="565">
        <v>25</v>
      </c>
      <c r="L159" s="565">
        <v>0</v>
      </c>
      <c r="M159" s="565">
        <v>0</v>
      </c>
      <c r="N159" s="565">
        <v>0</v>
      </c>
      <c r="O159" s="565">
        <v>20</v>
      </c>
      <c r="P159" s="565">
        <v>15</v>
      </c>
      <c r="Q159" s="565">
        <v>5</v>
      </c>
      <c r="R159" s="565">
        <v>20</v>
      </c>
      <c r="S159" s="565">
        <v>20</v>
      </c>
      <c r="T159" s="565">
        <v>0</v>
      </c>
      <c r="U159" s="565">
        <v>10</v>
      </c>
      <c r="V159" s="565">
        <v>15</v>
      </c>
      <c r="W159" s="565">
        <v>0</v>
      </c>
      <c r="X159" s="565">
        <v>0</v>
      </c>
      <c r="Y159" s="565">
        <v>0</v>
      </c>
      <c r="Z159" s="565">
        <v>0</v>
      </c>
      <c r="AA159" s="565">
        <v>5</v>
      </c>
      <c r="AB159" s="565">
        <v>0</v>
      </c>
      <c r="AC159" s="565">
        <v>0</v>
      </c>
      <c r="AD159" s="565">
        <v>35</v>
      </c>
      <c r="AE159" s="565">
        <v>20</v>
      </c>
      <c r="AF159" s="565">
        <v>0</v>
      </c>
      <c r="AG159" s="565">
        <v>20</v>
      </c>
      <c r="AH159" s="565">
        <v>0</v>
      </c>
      <c r="AI159" s="565">
        <v>25</v>
      </c>
      <c r="AJ159" s="565">
        <v>0</v>
      </c>
      <c r="AK159" s="565">
        <v>10</v>
      </c>
      <c r="AL159" s="565">
        <v>20</v>
      </c>
      <c r="AM159" s="565">
        <v>0</v>
      </c>
      <c r="AN159" s="565">
        <v>0</v>
      </c>
      <c r="AO159" s="565">
        <v>120</v>
      </c>
      <c r="AP159" s="565">
        <v>0</v>
      </c>
      <c r="AQ159" s="565">
        <v>0</v>
      </c>
      <c r="AR159" s="565">
        <v>0</v>
      </c>
      <c r="AS159" s="565">
        <v>0</v>
      </c>
      <c r="AT159" s="565">
        <v>15</v>
      </c>
      <c r="AU159" s="565">
        <v>0</v>
      </c>
      <c r="AV159" s="565">
        <v>0</v>
      </c>
      <c r="AW159" s="565">
        <v>0</v>
      </c>
      <c r="AX159" s="565">
        <v>0</v>
      </c>
      <c r="AY159" s="565">
        <v>0</v>
      </c>
      <c r="AZ159" s="565">
        <v>0</v>
      </c>
      <c r="BA159" s="565">
        <v>15</v>
      </c>
      <c r="BB159" s="565">
        <v>35</v>
      </c>
      <c r="BC159" s="565">
        <v>30</v>
      </c>
      <c r="BD159" s="565">
        <v>26</v>
      </c>
      <c r="BE159" s="565">
        <v>0</v>
      </c>
      <c r="BF159" s="565">
        <v>0</v>
      </c>
      <c r="BG159" s="565">
        <v>265</v>
      </c>
      <c r="BH159" s="565">
        <v>0</v>
      </c>
      <c r="BI159" s="565">
        <v>0</v>
      </c>
      <c r="BJ159" s="565">
        <v>30</v>
      </c>
      <c r="BK159" s="565">
        <v>0</v>
      </c>
      <c r="BL159" s="565">
        <v>0</v>
      </c>
      <c r="BM159" s="565">
        <v>15</v>
      </c>
      <c r="BN159" s="565">
        <v>0</v>
      </c>
      <c r="BO159" s="565">
        <v>5</v>
      </c>
      <c r="BP159" s="565">
        <v>0</v>
      </c>
      <c r="BQ159" s="565">
        <v>0</v>
      </c>
      <c r="BR159" s="565">
        <v>20</v>
      </c>
      <c r="BS159" s="565">
        <v>0</v>
      </c>
      <c r="BT159" s="565">
        <v>0</v>
      </c>
      <c r="BU159" s="565">
        <v>20</v>
      </c>
      <c r="BV159" s="565">
        <v>0</v>
      </c>
      <c r="BW159" s="565">
        <v>0</v>
      </c>
    </row>
    <row r="160" spans="1:82">
      <c r="A160" s="111" t="s">
        <v>9125</v>
      </c>
      <c r="B160" s="565">
        <v>3290</v>
      </c>
      <c r="C160" s="565">
        <v>100</v>
      </c>
      <c r="D160" s="565"/>
      <c r="E160" s="565"/>
      <c r="F160" s="565"/>
      <c r="G160" s="565"/>
      <c r="H160" s="565"/>
      <c r="I160" s="565">
        <v>5</v>
      </c>
      <c r="J160" s="565"/>
      <c r="K160" s="565">
        <v>200</v>
      </c>
      <c r="L160" s="565">
        <v>6</v>
      </c>
      <c r="M160" s="565">
        <v>6</v>
      </c>
      <c r="N160" s="565"/>
      <c r="O160" s="565">
        <v>26</v>
      </c>
      <c r="P160" s="565">
        <v>42</v>
      </c>
      <c r="Q160" s="565">
        <v>8</v>
      </c>
      <c r="R160" s="565">
        <v>26</v>
      </c>
      <c r="S160" s="565">
        <v>26</v>
      </c>
      <c r="T160" s="565"/>
      <c r="U160" s="565"/>
      <c r="V160" s="565">
        <v>98</v>
      </c>
      <c r="W160" s="565"/>
      <c r="X160" s="565"/>
      <c r="Y160" s="565"/>
      <c r="Z160" s="565"/>
      <c r="AA160" s="565"/>
      <c r="AB160" s="565"/>
      <c r="AC160" s="565"/>
      <c r="AD160" s="565"/>
      <c r="AE160" s="565">
        <v>98</v>
      </c>
      <c r="AF160" s="565"/>
      <c r="AG160" s="565"/>
      <c r="AH160" s="565"/>
      <c r="AI160" s="565">
        <v>60</v>
      </c>
      <c r="AJ160" s="565"/>
      <c r="AK160" s="565">
        <v>48</v>
      </c>
      <c r="AL160" s="565">
        <v>15</v>
      </c>
      <c r="AM160" s="565"/>
      <c r="AN160" s="565"/>
      <c r="AO160" s="565">
        <v>360</v>
      </c>
      <c r="AP160" s="565"/>
      <c r="AQ160" s="565"/>
      <c r="AR160" s="565"/>
      <c r="AS160" s="565"/>
      <c r="AT160" s="565"/>
      <c r="AU160" s="565"/>
      <c r="AV160" s="565"/>
      <c r="AW160" s="565"/>
      <c r="AX160" s="565"/>
      <c r="AY160" s="565"/>
      <c r="AZ160" s="565"/>
      <c r="BA160" s="565"/>
      <c r="BB160" s="565"/>
      <c r="BC160" s="565">
        <v>350</v>
      </c>
      <c r="BD160" s="565"/>
      <c r="BE160" s="565"/>
      <c r="BF160" s="565"/>
      <c r="BG160" s="565">
        <v>1536</v>
      </c>
      <c r="BH160" s="565"/>
      <c r="BI160" s="565"/>
      <c r="BJ160" s="565">
        <v>70</v>
      </c>
      <c r="BK160" s="565"/>
      <c r="BL160" s="565"/>
      <c r="BM160" s="565">
        <v>20</v>
      </c>
      <c r="BN160" s="565"/>
      <c r="BO160" s="565"/>
      <c r="BP160" s="565"/>
      <c r="BQ160" s="565"/>
      <c r="BR160" s="565">
        <v>162</v>
      </c>
      <c r="BS160" s="565"/>
      <c r="BT160" s="565"/>
      <c r="BU160" s="565">
        <v>28</v>
      </c>
      <c r="BV160" s="565"/>
      <c r="BW160" s="565"/>
    </row>
    <row r="161" spans="1:82">
      <c r="A161" s="111" t="s">
        <v>9138</v>
      </c>
      <c r="B161" s="565"/>
      <c r="C161" s="565"/>
      <c r="D161" s="565"/>
      <c r="E161" s="565"/>
      <c r="F161" s="565"/>
      <c r="G161" s="565"/>
      <c r="H161" s="565"/>
      <c r="I161" s="565"/>
      <c r="J161" s="565"/>
      <c r="K161" s="565"/>
      <c r="L161" s="565"/>
      <c r="M161" s="565"/>
      <c r="N161" s="565"/>
      <c r="O161" s="565"/>
      <c r="P161" s="565"/>
      <c r="Q161" s="565"/>
      <c r="R161" s="565"/>
      <c r="S161" s="565"/>
      <c r="T161" s="565"/>
      <c r="U161" s="565"/>
      <c r="V161" s="565"/>
      <c r="W161" s="565">
        <v>135</v>
      </c>
      <c r="X161" s="565"/>
      <c r="Y161" s="565"/>
      <c r="Z161" s="565"/>
      <c r="AA161" s="565"/>
      <c r="AB161" s="565"/>
      <c r="AC161" s="565"/>
      <c r="AD161" s="565"/>
      <c r="AE161" s="565"/>
      <c r="AF161" s="565"/>
      <c r="AG161" s="565"/>
      <c r="AH161" s="565"/>
      <c r="AI161" s="565"/>
      <c r="AJ161" s="565"/>
      <c r="AK161" s="565"/>
      <c r="AL161" s="565"/>
      <c r="AM161" s="565"/>
      <c r="AN161" s="565"/>
      <c r="AO161" s="565"/>
      <c r="AP161" s="565"/>
      <c r="AQ161" s="565"/>
      <c r="AR161" s="565"/>
      <c r="AS161" s="565"/>
      <c r="AT161" s="565"/>
      <c r="AU161" s="565"/>
      <c r="AV161" s="565"/>
      <c r="AW161" s="565"/>
      <c r="AX161" s="565"/>
      <c r="AY161" s="565"/>
      <c r="AZ161" s="565"/>
      <c r="BA161" s="565"/>
      <c r="BB161" s="565"/>
      <c r="BC161" s="565"/>
      <c r="BD161" s="565"/>
      <c r="BE161" s="565"/>
      <c r="BF161" s="565"/>
      <c r="BG161" s="565"/>
      <c r="BH161" s="565"/>
      <c r="BI161" s="565"/>
      <c r="BJ161" s="565"/>
      <c r="BK161" s="565"/>
      <c r="BL161" s="565"/>
      <c r="BM161" s="565"/>
      <c r="BN161" s="565"/>
      <c r="BO161" s="565"/>
      <c r="BP161" s="565"/>
      <c r="BQ161" s="565"/>
      <c r="BR161" s="565"/>
      <c r="BS161" s="565"/>
      <c r="BT161" s="565"/>
      <c r="BU161" s="565"/>
      <c r="BV161" s="565"/>
      <c r="BW161" s="565"/>
    </row>
    <row r="162" spans="1:82">
      <c r="A162" s="111" t="s">
        <v>9160</v>
      </c>
      <c r="B162" s="565">
        <v>2685</v>
      </c>
      <c r="C162" s="565">
        <v>75</v>
      </c>
      <c r="D162" s="565"/>
      <c r="E162" s="565"/>
      <c r="F162" s="565"/>
      <c r="G162" s="565">
        <v>10</v>
      </c>
      <c r="H162" s="565"/>
      <c r="I162" s="565">
        <v>20</v>
      </c>
      <c r="J162" s="565"/>
      <c r="K162" s="565">
        <v>30</v>
      </c>
      <c r="L162" s="565"/>
      <c r="M162" s="565"/>
      <c r="N162" s="565"/>
      <c r="O162" s="565">
        <v>20</v>
      </c>
      <c r="P162" s="565">
        <v>20</v>
      </c>
      <c r="Q162" s="565">
        <v>5</v>
      </c>
      <c r="R162" s="565">
        <v>20</v>
      </c>
      <c r="S162" s="565">
        <v>40</v>
      </c>
      <c r="T162" s="565">
        <v>20</v>
      </c>
      <c r="U162" s="565">
        <v>100</v>
      </c>
      <c r="V162" s="565">
        <v>100</v>
      </c>
      <c r="W162" s="565"/>
      <c r="X162" s="565"/>
      <c r="Y162" s="565"/>
      <c r="Z162" s="565">
        <v>10</v>
      </c>
      <c r="AA162" s="565">
        <v>5</v>
      </c>
      <c r="AB162" s="565"/>
      <c r="AC162" s="565">
        <v>5</v>
      </c>
      <c r="AD162" s="565">
        <v>200</v>
      </c>
      <c r="AE162" s="565">
        <v>200</v>
      </c>
      <c r="AF162" s="565">
        <v>20</v>
      </c>
      <c r="AG162" s="565">
        <v>60</v>
      </c>
      <c r="AH162" s="565"/>
      <c r="AI162" s="565">
        <v>60</v>
      </c>
      <c r="AJ162" s="565">
        <v>30</v>
      </c>
      <c r="AK162" s="565">
        <v>40</v>
      </c>
      <c r="AL162" s="565">
        <v>40</v>
      </c>
      <c r="AM162" s="565"/>
      <c r="AN162" s="565"/>
      <c r="AO162" s="565">
        <v>300</v>
      </c>
      <c r="AP162" s="565"/>
      <c r="AQ162" s="565"/>
      <c r="AR162" s="565"/>
      <c r="AS162" s="565"/>
      <c r="AT162" s="565">
        <v>130</v>
      </c>
      <c r="AU162" s="565"/>
      <c r="AV162" s="565"/>
      <c r="AW162" s="565"/>
      <c r="AX162" s="565"/>
      <c r="AY162" s="565"/>
      <c r="AZ162" s="565">
        <v>10</v>
      </c>
      <c r="BA162" s="565">
        <v>20</v>
      </c>
      <c r="BB162" s="565">
        <v>70</v>
      </c>
      <c r="BC162" s="565"/>
      <c r="BD162" s="565">
        <v>60</v>
      </c>
      <c r="BE162" s="565"/>
      <c r="BF162" s="565"/>
      <c r="BG162" s="565">
        <v>825</v>
      </c>
      <c r="BH162" s="565"/>
      <c r="BI162" s="565"/>
      <c r="BJ162" s="565">
        <v>100</v>
      </c>
      <c r="BK162" s="565"/>
      <c r="BL162" s="565"/>
      <c r="BM162" s="565"/>
      <c r="BN162" s="565"/>
      <c r="BO162" s="565"/>
      <c r="BP162" s="565"/>
      <c r="BQ162" s="565"/>
      <c r="BR162" s="565"/>
      <c r="BS162" s="565"/>
      <c r="BT162" s="565"/>
      <c r="BU162" s="565">
        <v>40</v>
      </c>
      <c r="BV162" s="565"/>
      <c r="BW162" s="565"/>
    </row>
    <row r="163" spans="1:82">
      <c r="A163" s="111" t="s">
        <v>9170</v>
      </c>
      <c r="B163" s="565">
        <v>395</v>
      </c>
      <c r="C163" s="565">
        <v>56</v>
      </c>
      <c r="D163" s="565"/>
      <c r="E163" s="565"/>
      <c r="F163" s="565"/>
      <c r="G163" s="565"/>
      <c r="H163" s="565"/>
      <c r="I163" s="565"/>
      <c r="J163" s="565"/>
      <c r="K163" s="565">
        <v>6</v>
      </c>
      <c r="L163" s="565"/>
      <c r="M163" s="565"/>
      <c r="N163" s="565"/>
      <c r="O163" s="565"/>
      <c r="P163" s="565"/>
      <c r="Q163" s="565"/>
      <c r="R163" s="565"/>
      <c r="S163" s="565"/>
      <c r="T163" s="565"/>
      <c r="U163" s="565"/>
      <c r="V163" s="565"/>
      <c r="W163" s="565"/>
      <c r="X163" s="565"/>
      <c r="Y163" s="565"/>
      <c r="Z163" s="565"/>
      <c r="AA163" s="565"/>
      <c r="AB163" s="565"/>
      <c r="AC163" s="565"/>
      <c r="AD163" s="565"/>
      <c r="AE163" s="565">
        <v>13</v>
      </c>
      <c r="AF163" s="565"/>
      <c r="AG163" s="565"/>
      <c r="AH163" s="565"/>
      <c r="AI163" s="565">
        <v>7</v>
      </c>
      <c r="AJ163" s="565"/>
      <c r="AK163" s="565">
        <v>7</v>
      </c>
      <c r="AL163" s="565">
        <v>20</v>
      </c>
      <c r="AM163" s="565"/>
      <c r="AN163" s="565"/>
      <c r="AO163" s="565">
        <v>113</v>
      </c>
      <c r="AP163" s="565"/>
      <c r="AQ163" s="565"/>
      <c r="AR163" s="565"/>
      <c r="AS163" s="565"/>
      <c r="AT163" s="565"/>
      <c r="AU163" s="565"/>
      <c r="AV163" s="565"/>
      <c r="AW163" s="565"/>
      <c r="AX163" s="565"/>
      <c r="AY163" s="565"/>
      <c r="AZ163" s="565"/>
      <c r="BA163" s="565">
        <v>8</v>
      </c>
      <c r="BB163" s="565">
        <v>12</v>
      </c>
      <c r="BC163" s="565">
        <v>20</v>
      </c>
      <c r="BD163" s="565">
        <v>12</v>
      </c>
      <c r="BE163" s="565"/>
      <c r="BF163" s="565"/>
      <c r="BG163" s="565">
        <v>94</v>
      </c>
      <c r="BH163" s="565"/>
      <c r="BI163" s="565"/>
      <c r="BJ163" s="565">
        <v>6</v>
      </c>
      <c r="BK163" s="565"/>
      <c r="BL163" s="565"/>
      <c r="BM163" s="565"/>
      <c r="BN163" s="565"/>
      <c r="BO163" s="565"/>
      <c r="BP163" s="565"/>
      <c r="BQ163" s="565"/>
      <c r="BR163" s="565">
        <v>21</v>
      </c>
      <c r="BS163" s="565"/>
      <c r="BT163" s="565"/>
      <c r="BU163" s="565"/>
      <c r="BV163" s="565"/>
      <c r="BW163" s="565"/>
    </row>
    <row r="164" spans="1:82">
      <c r="A164" s="111" t="s">
        <v>9297</v>
      </c>
      <c r="B164" s="565">
        <v>686</v>
      </c>
      <c r="C164" s="565">
        <v>37</v>
      </c>
      <c r="D164" s="565"/>
      <c r="E164" s="565"/>
      <c r="F164" s="565">
        <v>82</v>
      </c>
      <c r="G164" s="565"/>
      <c r="H164" s="565"/>
      <c r="I164" s="565"/>
      <c r="J164" s="565"/>
      <c r="K164" s="565">
        <v>6</v>
      </c>
      <c r="L164" s="565"/>
      <c r="M164" s="565"/>
      <c r="N164" s="565"/>
      <c r="O164" s="565"/>
      <c r="P164" s="565"/>
      <c r="Q164" s="565"/>
      <c r="R164" s="565"/>
      <c r="S164" s="565">
        <v>9</v>
      </c>
      <c r="T164" s="565"/>
      <c r="U164" s="565">
        <v>14</v>
      </c>
      <c r="V164" s="565">
        <v>9</v>
      </c>
      <c r="W164" s="565"/>
      <c r="X164" s="565"/>
      <c r="Y164" s="565"/>
      <c r="Z164" s="565"/>
      <c r="AA164" s="565"/>
      <c r="AB164" s="565"/>
      <c r="AC164" s="565"/>
      <c r="AD164" s="565"/>
      <c r="AE164" s="565">
        <v>30</v>
      </c>
      <c r="AF164" s="565"/>
      <c r="AG164" s="565"/>
      <c r="AH164" s="565"/>
      <c r="AI164" s="565">
        <v>8</v>
      </c>
      <c r="AJ164" s="565"/>
      <c r="AK164" s="565">
        <v>28</v>
      </c>
      <c r="AL164" s="565">
        <v>25</v>
      </c>
      <c r="AM164" s="565"/>
      <c r="AN164" s="565"/>
      <c r="AO164" s="565">
        <v>180</v>
      </c>
      <c r="AP164" s="565"/>
      <c r="AQ164" s="565"/>
      <c r="AR164" s="565"/>
      <c r="AS164" s="565"/>
      <c r="AT164" s="565"/>
      <c r="AU164" s="565"/>
      <c r="AV164" s="565"/>
      <c r="AW164" s="565"/>
      <c r="AX164" s="565"/>
      <c r="AY164" s="565"/>
      <c r="AZ164" s="565"/>
      <c r="BA164" s="565">
        <v>21</v>
      </c>
      <c r="BB164" s="565"/>
      <c r="BC164" s="565">
        <v>43</v>
      </c>
      <c r="BD164" s="565"/>
      <c r="BE164" s="565"/>
      <c r="BF164" s="565"/>
      <c r="BG164" s="565">
        <v>139</v>
      </c>
      <c r="BH164" s="565"/>
      <c r="BI164" s="565"/>
      <c r="BJ164" s="565">
        <v>22</v>
      </c>
      <c r="BK164" s="565"/>
      <c r="BL164" s="565"/>
      <c r="BM164" s="565">
        <v>11</v>
      </c>
      <c r="BN164" s="565"/>
      <c r="BO164" s="565"/>
      <c r="BP164" s="565"/>
      <c r="BQ164" s="565"/>
      <c r="BR164" s="565">
        <v>15</v>
      </c>
      <c r="BS164" s="565"/>
      <c r="BT164" s="565"/>
      <c r="BU164" s="565">
        <v>7</v>
      </c>
      <c r="BV164" s="565"/>
      <c r="BW164" s="565"/>
    </row>
    <row r="165" spans="1:82">
      <c r="A165" s="111" t="s">
        <v>9307</v>
      </c>
      <c r="B165" s="565">
        <v>360</v>
      </c>
      <c r="C165" s="565">
        <v>12</v>
      </c>
      <c r="D165" s="565">
        <v>0</v>
      </c>
      <c r="E165" s="565">
        <v>0</v>
      </c>
      <c r="F165" s="565">
        <v>0</v>
      </c>
      <c r="G165" s="565">
        <v>0</v>
      </c>
      <c r="H165" s="565">
        <v>0</v>
      </c>
      <c r="I165" s="565">
        <v>0</v>
      </c>
      <c r="J165" s="565">
        <v>0</v>
      </c>
      <c r="K165" s="565">
        <v>12</v>
      </c>
      <c r="L165" s="565">
        <v>0</v>
      </c>
      <c r="M165" s="565">
        <v>0</v>
      </c>
      <c r="N165" s="565">
        <v>0</v>
      </c>
      <c r="O165" s="565">
        <v>0</v>
      </c>
      <c r="P165" s="565">
        <v>0</v>
      </c>
      <c r="Q165" s="565">
        <v>0</v>
      </c>
      <c r="R165" s="565">
        <v>0</v>
      </c>
      <c r="S165" s="565">
        <v>0</v>
      </c>
      <c r="T165" s="565">
        <v>0</v>
      </c>
      <c r="U165" s="565">
        <v>0</v>
      </c>
      <c r="V165" s="565">
        <v>20</v>
      </c>
      <c r="W165" s="565">
        <v>0</v>
      </c>
      <c r="X165" s="565">
        <v>0</v>
      </c>
      <c r="Y165" s="565">
        <v>0</v>
      </c>
      <c r="Z165" s="565">
        <v>0</v>
      </c>
      <c r="AA165" s="565">
        <v>0</v>
      </c>
      <c r="AB165" s="565">
        <v>0</v>
      </c>
      <c r="AC165" s="565">
        <v>0</v>
      </c>
      <c r="AD165" s="565">
        <v>0</v>
      </c>
      <c r="AE165" s="565">
        <v>15</v>
      </c>
      <c r="AF165" s="565">
        <v>0</v>
      </c>
      <c r="AG165" s="565">
        <v>0</v>
      </c>
      <c r="AH165" s="565">
        <v>0</v>
      </c>
      <c r="AI165" s="565">
        <v>4</v>
      </c>
      <c r="AJ165" s="565">
        <v>0</v>
      </c>
      <c r="AK165" s="565">
        <v>10</v>
      </c>
      <c r="AL165" s="565">
        <v>0</v>
      </c>
      <c r="AM165" s="565">
        <v>0</v>
      </c>
      <c r="AN165" s="565">
        <v>0</v>
      </c>
      <c r="AO165" s="565">
        <v>80</v>
      </c>
      <c r="AP165" s="565">
        <v>0</v>
      </c>
      <c r="AQ165" s="565">
        <v>0</v>
      </c>
      <c r="AR165" s="565">
        <v>0</v>
      </c>
      <c r="AS165" s="565">
        <v>10</v>
      </c>
      <c r="AT165" s="565">
        <v>5</v>
      </c>
      <c r="AU165" s="565">
        <v>0</v>
      </c>
      <c r="AV165" s="565">
        <v>0</v>
      </c>
      <c r="AW165" s="565">
        <v>0</v>
      </c>
      <c r="AX165" s="565">
        <v>0</v>
      </c>
      <c r="AY165" s="565">
        <v>0</v>
      </c>
      <c r="AZ165" s="565">
        <v>0</v>
      </c>
      <c r="BA165" s="565">
        <v>10</v>
      </c>
      <c r="BB165" s="565">
        <v>0</v>
      </c>
      <c r="BC165" s="565">
        <v>50</v>
      </c>
      <c r="BD165" s="565">
        <v>10</v>
      </c>
      <c r="BE165" s="565">
        <v>0</v>
      </c>
      <c r="BF165" s="565">
        <v>0</v>
      </c>
      <c r="BG165" s="565">
        <v>80</v>
      </c>
      <c r="BH165" s="565">
        <v>0</v>
      </c>
      <c r="BI165" s="565">
        <v>0</v>
      </c>
      <c r="BJ165" s="565">
        <v>0</v>
      </c>
      <c r="BK165" s="565">
        <v>0</v>
      </c>
      <c r="BL165" s="565">
        <v>0</v>
      </c>
      <c r="BM165" s="565">
        <v>0</v>
      </c>
      <c r="BN165" s="565">
        <v>8</v>
      </c>
      <c r="BO165" s="565">
        <v>0</v>
      </c>
      <c r="BP165" s="565">
        <v>0</v>
      </c>
      <c r="BQ165" s="565">
        <v>10</v>
      </c>
      <c r="BR165" s="565">
        <v>24</v>
      </c>
      <c r="BS165" s="565">
        <v>0</v>
      </c>
      <c r="BT165" s="565">
        <v>0</v>
      </c>
      <c r="BU165" s="565">
        <v>0</v>
      </c>
      <c r="BV165" s="565">
        <v>0</v>
      </c>
      <c r="BW165" s="565">
        <v>0</v>
      </c>
    </row>
    <row r="166" spans="1:82">
      <c r="A166" s="111" t="s">
        <v>9519</v>
      </c>
      <c r="B166" s="565">
        <v>275</v>
      </c>
      <c r="C166" s="565">
        <v>16</v>
      </c>
      <c r="D166" s="565"/>
      <c r="E166" s="565"/>
      <c r="F166" s="565"/>
      <c r="G166" s="565"/>
      <c r="H166" s="565"/>
      <c r="I166" s="565"/>
      <c r="J166" s="565"/>
      <c r="K166" s="565">
        <v>19</v>
      </c>
      <c r="L166" s="565"/>
      <c r="M166" s="565"/>
      <c r="N166" s="565"/>
      <c r="O166" s="565"/>
      <c r="P166" s="565"/>
      <c r="Q166" s="565"/>
      <c r="R166" s="565"/>
      <c r="S166" s="565"/>
      <c r="T166" s="565"/>
      <c r="U166" s="565">
        <v>18</v>
      </c>
      <c r="V166" s="565">
        <v>12</v>
      </c>
      <c r="W166" s="565"/>
      <c r="X166" s="565"/>
      <c r="Y166" s="565"/>
      <c r="Z166" s="565"/>
      <c r="AA166" s="565"/>
      <c r="AB166" s="565"/>
      <c r="AC166" s="565"/>
      <c r="AD166" s="565"/>
      <c r="AE166" s="565">
        <v>12</v>
      </c>
      <c r="AF166" s="565"/>
      <c r="AG166" s="565"/>
      <c r="AH166" s="565"/>
      <c r="AI166" s="565">
        <v>12</v>
      </c>
      <c r="AJ166" s="565"/>
      <c r="AK166" s="565">
        <v>17</v>
      </c>
      <c r="AL166" s="565">
        <v>17</v>
      </c>
      <c r="AM166" s="565"/>
      <c r="AN166" s="565"/>
      <c r="AO166" s="565">
        <v>20</v>
      </c>
      <c r="AP166" s="565"/>
      <c r="AQ166" s="565"/>
      <c r="AR166" s="565"/>
      <c r="AS166" s="565">
        <v>16</v>
      </c>
      <c r="AT166" s="565">
        <v>16</v>
      </c>
      <c r="AU166" s="565"/>
      <c r="AV166" s="565"/>
      <c r="AW166" s="565"/>
      <c r="AX166" s="565"/>
      <c r="AY166" s="565"/>
      <c r="AZ166" s="565"/>
      <c r="BA166" s="565"/>
      <c r="BB166" s="565"/>
      <c r="BC166" s="565">
        <v>18</v>
      </c>
      <c r="BD166" s="565"/>
      <c r="BE166" s="565"/>
      <c r="BF166" s="565"/>
      <c r="BG166" s="565">
        <v>18</v>
      </c>
      <c r="BH166" s="565"/>
      <c r="BI166" s="565"/>
      <c r="BJ166" s="565">
        <v>16</v>
      </c>
      <c r="BK166" s="565"/>
      <c r="BL166" s="565"/>
      <c r="BM166" s="565"/>
      <c r="BN166" s="565"/>
      <c r="BO166" s="565"/>
      <c r="BP166" s="565"/>
      <c r="BQ166" s="565">
        <v>16</v>
      </c>
      <c r="BR166" s="565">
        <v>16</v>
      </c>
      <c r="BS166" s="565"/>
      <c r="BT166" s="565"/>
      <c r="BU166" s="565">
        <v>16</v>
      </c>
      <c r="BV166" s="565"/>
      <c r="BW166" s="565"/>
    </row>
    <row r="167" spans="1:82">
      <c r="A167" s="111" t="s">
        <v>9582</v>
      </c>
      <c r="B167" s="565">
        <v>890</v>
      </c>
      <c r="C167" s="565">
        <v>63</v>
      </c>
      <c r="D167" s="565">
        <v>27</v>
      </c>
      <c r="E167" s="565">
        <v>25</v>
      </c>
      <c r="F167" s="565">
        <v>0</v>
      </c>
      <c r="G167" s="565">
        <v>69</v>
      </c>
      <c r="H167" s="565">
        <v>31</v>
      </c>
      <c r="I167" s="565">
        <v>0</v>
      </c>
      <c r="J167" s="565">
        <v>0</v>
      </c>
      <c r="K167" s="565">
        <v>0</v>
      </c>
      <c r="L167" s="565">
        <v>0</v>
      </c>
      <c r="M167" s="565">
        <v>0</v>
      </c>
      <c r="N167" s="565">
        <v>0</v>
      </c>
      <c r="O167" s="565">
        <v>0</v>
      </c>
      <c r="P167" s="565">
        <v>0</v>
      </c>
      <c r="Q167" s="565">
        <v>0</v>
      </c>
      <c r="R167" s="565">
        <v>0</v>
      </c>
      <c r="S167" s="565">
        <v>0</v>
      </c>
      <c r="T167" s="565">
        <v>0</v>
      </c>
      <c r="U167" s="565">
        <v>0</v>
      </c>
      <c r="V167" s="565">
        <v>47</v>
      </c>
      <c r="W167" s="565">
        <v>0</v>
      </c>
      <c r="X167" s="565">
        <v>0</v>
      </c>
      <c r="Y167" s="565">
        <v>0</v>
      </c>
      <c r="Z167" s="565">
        <v>21</v>
      </c>
      <c r="AA167" s="565">
        <v>0</v>
      </c>
      <c r="AB167" s="565">
        <v>0</v>
      </c>
      <c r="AC167" s="565">
        <v>0</v>
      </c>
      <c r="AD167" s="565">
        <v>0</v>
      </c>
      <c r="AE167" s="565">
        <v>97</v>
      </c>
      <c r="AF167" s="565">
        <v>21</v>
      </c>
      <c r="AG167" s="565">
        <v>0</v>
      </c>
      <c r="AH167" s="565">
        <v>31</v>
      </c>
      <c r="AI167" s="565">
        <v>8</v>
      </c>
      <c r="AJ167" s="565">
        <v>0</v>
      </c>
      <c r="AK167" s="565">
        <v>55</v>
      </c>
      <c r="AL167" s="565">
        <v>33</v>
      </c>
      <c r="AM167" s="565">
        <v>0</v>
      </c>
      <c r="AN167" s="565">
        <v>0</v>
      </c>
      <c r="AO167" s="565">
        <v>0</v>
      </c>
      <c r="AP167" s="565">
        <v>0</v>
      </c>
      <c r="AQ167" s="565">
        <v>47</v>
      </c>
      <c r="AR167" s="565">
        <v>0</v>
      </c>
      <c r="AS167" s="565">
        <v>0</v>
      </c>
      <c r="AT167" s="565">
        <v>0</v>
      </c>
      <c r="AU167" s="565">
        <v>0</v>
      </c>
      <c r="AV167" s="565">
        <v>63</v>
      </c>
      <c r="AW167" s="565">
        <v>0</v>
      </c>
      <c r="AX167" s="565">
        <v>0</v>
      </c>
      <c r="AY167" s="565">
        <v>25</v>
      </c>
      <c r="AZ167" s="565">
        <v>0</v>
      </c>
      <c r="BA167" s="565">
        <v>0</v>
      </c>
      <c r="BB167" s="565">
        <v>0</v>
      </c>
      <c r="BC167" s="565">
        <v>0</v>
      </c>
      <c r="BD167" s="565">
        <v>0</v>
      </c>
      <c r="BE167" s="565">
        <v>0</v>
      </c>
      <c r="BF167" s="565">
        <v>34</v>
      </c>
      <c r="BG167" s="565">
        <v>24</v>
      </c>
      <c r="BH167" s="565">
        <v>0</v>
      </c>
      <c r="BI167" s="565">
        <v>4</v>
      </c>
      <c r="BJ167" s="565">
        <v>35</v>
      </c>
      <c r="BK167" s="565">
        <v>0</v>
      </c>
      <c r="BL167" s="565">
        <v>0</v>
      </c>
      <c r="BM167" s="565">
        <v>47</v>
      </c>
      <c r="BN167" s="565">
        <v>0</v>
      </c>
      <c r="BO167" s="565">
        <v>0</v>
      </c>
      <c r="BP167" s="565">
        <v>0</v>
      </c>
      <c r="BQ167" s="565">
        <v>0</v>
      </c>
      <c r="BR167" s="565">
        <v>67</v>
      </c>
      <c r="BS167" s="565"/>
      <c r="BT167" s="565">
        <v>0</v>
      </c>
      <c r="BU167" s="565">
        <v>63</v>
      </c>
      <c r="BV167" s="565">
        <v>0</v>
      </c>
      <c r="BW167" s="565">
        <v>0</v>
      </c>
    </row>
    <row r="168" spans="1:82">
      <c r="A168" s="111" t="s">
        <v>9633</v>
      </c>
      <c r="B168" s="565">
        <v>1425</v>
      </c>
      <c r="C168" s="565">
        <v>150</v>
      </c>
      <c r="D168" s="565"/>
      <c r="E168" s="565"/>
      <c r="F168" s="565"/>
      <c r="G168" s="565">
        <v>18</v>
      </c>
      <c r="H168" s="565"/>
      <c r="I168" s="565">
        <v>6</v>
      </c>
      <c r="J168" s="565"/>
      <c r="K168" s="565"/>
      <c r="L168" s="565">
        <v>11</v>
      </c>
      <c r="M168" s="565"/>
      <c r="N168" s="565"/>
      <c r="O168" s="565">
        <v>54</v>
      </c>
      <c r="P168" s="565">
        <v>23</v>
      </c>
      <c r="Q168" s="565"/>
      <c r="R168" s="565">
        <v>15</v>
      </c>
      <c r="S168" s="565">
        <v>51</v>
      </c>
      <c r="T168" s="565">
        <v>46</v>
      </c>
      <c r="U168" s="565">
        <v>22</v>
      </c>
      <c r="V168" s="565">
        <v>16</v>
      </c>
      <c r="W168" s="565"/>
      <c r="X168" s="565"/>
      <c r="Y168" s="565"/>
      <c r="Z168" s="565"/>
      <c r="AA168" s="565"/>
      <c r="AB168" s="565"/>
      <c r="AC168" s="565"/>
      <c r="AD168" s="565"/>
      <c r="AE168" s="565">
        <v>42</v>
      </c>
      <c r="AF168" s="565"/>
      <c r="AG168" s="565"/>
      <c r="AH168" s="565"/>
      <c r="AI168" s="565">
        <v>36</v>
      </c>
      <c r="AJ168" s="565"/>
      <c r="AK168" s="565">
        <v>51</v>
      </c>
      <c r="AL168" s="565">
        <v>51</v>
      </c>
      <c r="AM168" s="565"/>
      <c r="AN168" s="565"/>
      <c r="AO168" s="565">
        <v>200</v>
      </c>
      <c r="AP168" s="565"/>
      <c r="AQ168" s="565"/>
      <c r="AR168" s="565"/>
      <c r="AS168" s="565"/>
      <c r="AT168" s="565"/>
      <c r="AU168" s="565"/>
      <c r="AV168" s="565"/>
      <c r="AW168" s="565"/>
      <c r="AX168" s="565"/>
      <c r="AY168" s="565"/>
      <c r="AZ168" s="565"/>
      <c r="BA168" s="565">
        <v>171</v>
      </c>
      <c r="BB168" s="565">
        <v>21</v>
      </c>
      <c r="BC168" s="565">
        <v>98</v>
      </c>
      <c r="BD168" s="565">
        <v>73</v>
      </c>
      <c r="BE168" s="565">
        <v>10</v>
      </c>
      <c r="BF168" s="565"/>
      <c r="BG168" s="565">
        <v>60</v>
      </c>
      <c r="BH168" s="565"/>
      <c r="BI168" s="565"/>
      <c r="BJ168" s="565">
        <v>104</v>
      </c>
      <c r="BK168" s="565"/>
      <c r="BL168" s="565"/>
      <c r="BM168" s="565">
        <v>40</v>
      </c>
      <c r="BN168" s="565"/>
      <c r="BO168" s="565"/>
      <c r="BP168" s="565"/>
      <c r="BQ168" s="565"/>
      <c r="BR168" s="565">
        <v>42</v>
      </c>
      <c r="BS168" s="565"/>
      <c r="BT168" s="565"/>
      <c r="BU168" s="565">
        <v>14</v>
      </c>
      <c r="BV168" s="565"/>
      <c r="BW168" s="565"/>
    </row>
    <row r="169" spans="1:82">
      <c r="A169" s="295" t="s">
        <v>9644</v>
      </c>
      <c r="B169" s="171">
        <v>1000</v>
      </c>
      <c r="C169" s="171">
        <v>32</v>
      </c>
      <c r="D169" s="171"/>
      <c r="E169" s="171"/>
      <c r="F169" s="171"/>
      <c r="G169" s="171"/>
      <c r="H169" s="171"/>
      <c r="I169" s="171">
        <v>6</v>
      </c>
      <c r="J169" s="171"/>
      <c r="K169" s="171">
        <v>40</v>
      </c>
      <c r="L169" s="171"/>
      <c r="M169" s="171"/>
      <c r="N169" s="171"/>
      <c r="O169" s="171">
        <v>28</v>
      </c>
      <c r="P169" s="171">
        <v>21</v>
      </c>
      <c r="Q169" s="171"/>
      <c r="R169" s="171">
        <v>30</v>
      </c>
      <c r="S169" s="171">
        <v>20</v>
      </c>
      <c r="T169" s="171"/>
      <c r="U169" s="171">
        <v>10</v>
      </c>
      <c r="V169" s="171">
        <v>18</v>
      </c>
      <c r="W169" s="171"/>
      <c r="X169" s="171"/>
      <c r="Y169" s="171"/>
      <c r="Z169" s="171"/>
      <c r="AA169" s="171"/>
      <c r="AB169" s="171"/>
      <c r="AC169" s="171"/>
      <c r="AD169" s="171"/>
      <c r="AE169" s="171">
        <v>57</v>
      </c>
      <c r="AF169" s="171"/>
      <c r="AG169" s="171"/>
      <c r="AH169" s="171"/>
      <c r="AI169" s="171">
        <v>28</v>
      </c>
      <c r="AJ169" s="171"/>
      <c r="AK169" s="171">
        <v>31</v>
      </c>
      <c r="AL169" s="171">
        <v>45</v>
      </c>
      <c r="AM169" s="171"/>
      <c r="AN169" s="171"/>
      <c r="AO169" s="171">
        <v>116</v>
      </c>
      <c r="AP169" s="171"/>
      <c r="AQ169" s="171"/>
      <c r="AR169" s="171"/>
      <c r="AS169" s="171">
        <v>56</v>
      </c>
      <c r="AT169" s="171">
        <v>30</v>
      </c>
      <c r="AU169" s="171"/>
      <c r="AV169" s="171"/>
      <c r="AW169" s="171"/>
      <c r="AX169" s="171"/>
      <c r="AY169" s="171"/>
      <c r="AZ169" s="171"/>
      <c r="BA169" s="171">
        <v>25</v>
      </c>
      <c r="BB169" s="171">
        <v>19</v>
      </c>
      <c r="BC169" s="171">
        <v>50</v>
      </c>
      <c r="BD169" s="171">
        <v>11</v>
      </c>
      <c r="BE169" s="171"/>
      <c r="BF169" s="171"/>
      <c r="BG169" s="171">
        <v>212</v>
      </c>
      <c r="BH169" s="171"/>
      <c r="BI169" s="171"/>
      <c r="BJ169" s="171">
        <v>29</v>
      </c>
      <c r="BK169" s="171"/>
      <c r="BL169" s="171"/>
      <c r="BM169" s="171"/>
      <c r="BN169" s="171"/>
      <c r="BO169" s="171"/>
      <c r="BP169" s="171"/>
      <c r="BQ169" s="171">
        <v>36</v>
      </c>
      <c r="BR169" s="171">
        <v>22</v>
      </c>
      <c r="BS169" s="171"/>
      <c r="BT169" s="171"/>
      <c r="BU169" s="171">
        <v>28</v>
      </c>
      <c r="BV169" s="171"/>
      <c r="BW169" s="171"/>
    </row>
    <row r="170" spans="1:82">
      <c r="A170" s="111" t="s">
        <v>9912</v>
      </c>
      <c r="B170" s="565">
        <v>450</v>
      </c>
      <c r="C170" s="565">
        <v>1</v>
      </c>
      <c r="D170" s="565"/>
      <c r="E170" s="565"/>
      <c r="F170" s="565"/>
      <c r="G170" s="565"/>
      <c r="H170" s="565"/>
      <c r="I170" s="565"/>
      <c r="J170" s="565"/>
      <c r="K170" s="565">
        <v>1</v>
      </c>
      <c r="L170" s="565"/>
      <c r="M170" s="565"/>
      <c r="N170" s="565"/>
      <c r="O170" s="565"/>
      <c r="P170" s="565"/>
      <c r="Q170" s="565"/>
      <c r="R170" s="565"/>
      <c r="S170" s="565"/>
      <c r="T170" s="565"/>
      <c r="U170" s="565"/>
      <c r="V170" s="565"/>
      <c r="W170" s="565">
        <v>1</v>
      </c>
      <c r="X170" s="565"/>
      <c r="Y170" s="565"/>
      <c r="Z170" s="565"/>
      <c r="AA170" s="565"/>
      <c r="AB170" s="565"/>
      <c r="AC170" s="565"/>
      <c r="AD170" s="565"/>
      <c r="AE170" s="565">
        <v>1</v>
      </c>
      <c r="AF170" s="565"/>
      <c r="AG170" s="565">
        <v>1</v>
      </c>
      <c r="AH170" s="565"/>
      <c r="AI170" s="565">
        <v>1</v>
      </c>
      <c r="AJ170" s="565"/>
      <c r="AK170" s="565">
        <v>1</v>
      </c>
      <c r="AL170" s="565">
        <v>1</v>
      </c>
      <c r="AM170" s="565"/>
      <c r="AN170" s="565"/>
      <c r="AO170" s="565">
        <v>80</v>
      </c>
      <c r="AP170" s="565">
        <v>17</v>
      </c>
      <c r="AQ170" s="565"/>
      <c r="AR170" s="565"/>
      <c r="AS170" s="565">
        <v>11</v>
      </c>
      <c r="AT170" s="565"/>
      <c r="AU170" s="565"/>
      <c r="AV170" s="565"/>
      <c r="AW170" s="565">
        <v>17</v>
      </c>
      <c r="AX170" s="565"/>
      <c r="AY170" s="565"/>
      <c r="AZ170" s="565"/>
      <c r="BA170" s="565">
        <v>11</v>
      </c>
      <c r="BB170" s="565"/>
      <c r="BC170" s="565">
        <v>35</v>
      </c>
      <c r="BD170" s="565">
        <v>34</v>
      </c>
      <c r="BE170" s="565"/>
      <c r="BF170" s="565"/>
      <c r="BG170" s="565">
        <v>126</v>
      </c>
      <c r="BH170" s="565"/>
      <c r="BI170" s="565"/>
      <c r="BJ170" s="565">
        <v>6</v>
      </c>
      <c r="BK170" s="565"/>
      <c r="BL170" s="565"/>
      <c r="BM170" s="565"/>
      <c r="BN170" s="565">
        <v>17</v>
      </c>
      <c r="BO170" s="565">
        <v>17</v>
      </c>
      <c r="BP170" s="565">
        <v>6</v>
      </c>
      <c r="BQ170" s="565">
        <v>17</v>
      </c>
      <c r="BR170" s="565">
        <v>28</v>
      </c>
      <c r="BS170" s="565"/>
      <c r="BT170" s="565"/>
      <c r="BU170" s="565">
        <v>6</v>
      </c>
      <c r="BV170" s="565">
        <v>11</v>
      </c>
      <c r="BW170" s="565"/>
      <c r="BX170" s="565"/>
      <c r="BY170" s="565">
        <v>31</v>
      </c>
      <c r="BZ170" s="565"/>
      <c r="CA170" s="565"/>
      <c r="CB170" s="565"/>
      <c r="CC170" s="565"/>
      <c r="CD170" s="565"/>
    </row>
    <row r="171" spans="1:82">
      <c r="A171" s="111" t="s">
        <v>9915</v>
      </c>
      <c r="B171" s="565">
        <v>534</v>
      </c>
      <c r="C171" s="565">
        <v>24</v>
      </c>
      <c r="D171" s="565"/>
      <c r="E171" s="565"/>
      <c r="F171" s="565"/>
      <c r="G171" s="565"/>
      <c r="H171" s="565"/>
      <c r="I171" s="565"/>
      <c r="J171" s="565"/>
      <c r="K171" s="565">
        <v>27</v>
      </c>
      <c r="L171" s="565"/>
      <c r="M171" s="565"/>
      <c r="N171" s="565"/>
      <c r="O171" s="565"/>
      <c r="P171" s="565"/>
      <c r="Q171" s="565"/>
      <c r="R171" s="565"/>
      <c r="S171" s="565"/>
      <c r="T171" s="565"/>
      <c r="U171" s="565">
        <v>20</v>
      </c>
      <c r="V171" s="565">
        <v>14</v>
      </c>
      <c r="W171" s="565"/>
      <c r="X171" s="565"/>
      <c r="Y171" s="565"/>
      <c r="Z171" s="565"/>
      <c r="AA171" s="565"/>
      <c r="AB171" s="565"/>
      <c r="AC171" s="565"/>
      <c r="AD171" s="565"/>
      <c r="AE171" s="565">
        <v>16</v>
      </c>
      <c r="AF171" s="565"/>
      <c r="AG171" s="565"/>
      <c r="AH171" s="565"/>
      <c r="AI171" s="565"/>
      <c r="AJ171" s="565"/>
      <c r="AK171" s="565">
        <v>22</v>
      </c>
      <c r="AL171" s="565">
        <v>25</v>
      </c>
      <c r="AM171" s="565"/>
      <c r="AN171" s="565"/>
      <c r="AO171" s="565">
        <v>100</v>
      </c>
      <c r="AP171" s="565"/>
      <c r="AQ171" s="565"/>
      <c r="AR171" s="565"/>
      <c r="AS171" s="565"/>
      <c r="AT171" s="565"/>
      <c r="AU171" s="565"/>
      <c r="AV171" s="565"/>
      <c r="AW171" s="565"/>
      <c r="AX171" s="565"/>
      <c r="AY171" s="565"/>
      <c r="AZ171" s="565"/>
      <c r="BA171" s="565"/>
      <c r="BB171" s="565"/>
      <c r="BC171" s="565">
        <v>54</v>
      </c>
      <c r="BD171" s="565"/>
      <c r="BE171" s="565"/>
      <c r="BF171" s="565"/>
      <c r="BG171" s="565">
        <v>160</v>
      </c>
      <c r="BH171" s="565"/>
      <c r="BI171" s="565"/>
      <c r="BJ171" s="565">
        <v>27</v>
      </c>
      <c r="BK171" s="565"/>
      <c r="BL171" s="565"/>
      <c r="BM171" s="565"/>
      <c r="BN171" s="565"/>
      <c r="BO171" s="565"/>
      <c r="BP171" s="565"/>
      <c r="BQ171" s="565"/>
      <c r="BR171" s="565">
        <v>27</v>
      </c>
      <c r="BS171" s="565"/>
      <c r="BT171" s="565"/>
      <c r="BU171" s="565">
        <v>18</v>
      </c>
      <c r="BV171" s="565"/>
      <c r="BW171" s="565"/>
    </row>
    <row r="172" spans="1:82">
      <c r="A172" s="111" t="s">
        <v>9916</v>
      </c>
      <c r="B172" s="565">
        <v>325</v>
      </c>
      <c r="C172" s="565">
        <v>15</v>
      </c>
      <c r="D172" s="565"/>
      <c r="E172" s="565"/>
      <c r="F172" s="565"/>
      <c r="G172" s="565"/>
      <c r="H172" s="565"/>
      <c r="I172" s="565"/>
      <c r="J172" s="565"/>
      <c r="K172" s="565">
        <v>7</v>
      </c>
      <c r="L172" s="565"/>
      <c r="M172" s="565"/>
      <c r="N172" s="565"/>
      <c r="O172" s="565"/>
      <c r="P172" s="565"/>
      <c r="Q172" s="565"/>
      <c r="R172" s="565"/>
      <c r="S172" s="565"/>
      <c r="T172" s="565"/>
      <c r="U172" s="565">
        <v>7</v>
      </c>
      <c r="V172" s="565">
        <v>10</v>
      </c>
      <c r="W172" s="565"/>
      <c r="X172" s="565"/>
      <c r="Y172" s="565"/>
      <c r="Z172" s="565"/>
      <c r="AA172" s="565"/>
      <c r="AB172" s="565"/>
      <c r="AC172" s="565"/>
      <c r="AD172" s="565"/>
      <c r="AE172" s="565">
        <v>16</v>
      </c>
      <c r="AF172" s="565"/>
      <c r="AG172" s="565"/>
      <c r="AH172" s="565"/>
      <c r="AI172" s="565">
        <v>4</v>
      </c>
      <c r="AJ172" s="565">
        <v>7</v>
      </c>
      <c r="AK172" s="565">
        <v>16</v>
      </c>
      <c r="AL172" s="565">
        <v>16</v>
      </c>
      <c r="AM172" s="565"/>
      <c r="AN172" s="565"/>
      <c r="AO172" s="565">
        <v>29</v>
      </c>
      <c r="AP172" s="565"/>
      <c r="AQ172" s="565"/>
      <c r="AR172" s="565"/>
      <c r="AS172" s="565"/>
      <c r="AT172" s="565"/>
      <c r="AU172" s="565"/>
      <c r="AV172" s="565"/>
      <c r="AW172" s="565"/>
      <c r="AX172" s="565"/>
      <c r="AY172" s="565"/>
      <c r="AZ172" s="565"/>
      <c r="BA172" s="565">
        <v>5</v>
      </c>
      <c r="BB172" s="565">
        <v>8</v>
      </c>
      <c r="BC172" s="565">
        <v>48</v>
      </c>
      <c r="BD172" s="565">
        <v>12</v>
      </c>
      <c r="BE172" s="565"/>
      <c r="BF172" s="565"/>
      <c r="BG172" s="565">
        <v>81</v>
      </c>
      <c r="BH172" s="565"/>
      <c r="BI172" s="565"/>
      <c r="BJ172" s="565"/>
      <c r="BK172" s="565"/>
      <c r="BL172" s="565"/>
      <c r="BM172" s="565">
        <v>12</v>
      </c>
      <c r="BN172" s="565"/>
      <c r="BO172" s="565"/>
      <c r="BP172" s="565"/>
      <c r="BQ172" s="565"/>
      <c r="BR172" s="565">
        <v>20</v>
      </c>
      <c r="BS172" s="565"/>
      <c r="BT172" s="565"/>
      <c r="BU172" s="565">
        <v>12</v>
      </c>
      <c r="BV172" s="565"/>
      <c r="BW172" s="565"/>
    </row>
    <row r="173" spans="1:82">
      <c r="A173" s="111" t="s">
        <v>10262</v>
      </c>
      <c r="B173" s="565"/>
      <c r="C173" s="565">
        <v>5412</v>
      </c>
      <c r="D173" s="565"/>
      <c r="E173" s="565"/>
      <c r="F173" s="565"/>
      <c r="G173" s="565"/>
      <c r="H173" s="565"/>
      <c r="I173" s="565"/>
      <c r="J173" s="565"/>
      <c r="K173" s="565">
        <v>4794</v>
      </c>
      <c r="L173" s="565"/>
      <c r="M173" s="565"/>
      <c r="N173" s="565"/>
      <c r="O173" s="565"/>
      <c r="P173" s="565">
        <v>1595</v>
      </c>
      <c r="Q173" s="565"/>
      <c r="R173" s="565">
        <v>1873</v>
      </c>
      <c r="S173" s="565"/>
      <c r="T173" s="565">
        <v>98</v>
      </c>
      <c r="U173" s="565"/>
      <c r="V173" s="565">
        <v>2477</v>
      </c>
      <c r="W173" s="565"/>
      <c r="X173" s="565"/>
      <c r="Y173" s="565"/>
      <c r="Z173" s="565">
        <v>1078</v>
      </c>
      <c r="AA173" s="565"/>
      <c r="AB173" s="565"/>
      <c r="AC173" s="565"/>
      <c r="AD173" s="565"/>
      <c r="AE173" s="565">
        <v>5535</v>
      </c>
      <c r="AF173" s="565"/>
      <c r="AG173" s="565"/>
      <c r="AH173" s="565"/>
      <c r="AI173" s="565">
        <v>2647</v>
      </c>
      <c r="AJ173" s="565"/>
      <c r="AK173" s="565">
        <v>4488</v>
      </c>
      <c r="AL173" s="565">
        <v>7112</v>
      </c>
      <c r="AM173" s="565"/>
      <c r="AN173" s="565"/>
      <c r="AO173" s="565">
        <v>24604</v>
      </c>
      <c r="AP173" s="565"/>
      <c r="AQ173" s="565"/>
      <c r="AR173" s="565"/>
      <c r="AS173" s="565">
        <v>7445</v>
      </c>
      <c r="AT173" s="565">
        <v>3609</v>
      </c>
      <c r="AU173" s="565"/>
      <c r="AV173" s="565"/>
      <c r="AW173" s="565"/>
      <c r="AX173" s="565"/>
      <c r="AY173" s="565"/>
      <c r="AZ173" s="565"/>
      <c r="BA173" s="565">
        <v>3504</v>
      </c>
      <c r="BB173" s="565"/>
      <c r="BC173" s="565">
        <v>5737</v>
      </c>
      <c r="BD173" s="565">
        <v>1139</v>
      </c>
      <c r="BE173" s="565"/>
      <c r="BF173" s="565"/>
      <c r="BG173" s="565">
        <v>35047</v>
      </c>
      <c r="BH173" s="565"/>
      <c r="BI173" s="565"/>
      <c r="BJ173" s="565">
        <v>4218</v>
      </c>
      <c r="BK173" s="565"/>
      <c r="BL173" s="565"/>
      <c r="BM173" s="565">
        <v>1556</v>
      </c>
      <c r="BN173" s="565"/>
      <c r="BO173" s="565"/>
      <c r="BP173" s="565"/>
      <c r="BQ173" s="565"/>
      <c r="BR173" s="565"/>
      <c r="BS173" s="565"/>
      <c r="BT173" s="565"/>
      <c r="BU173" s="565"/>
      <c r="BV173" s="565"/>
      <c r="BW173" s="565"/>
    </row>
    <row r="174" spans="1:82">
      <c r="A174" s="111" t="s">
        <v>10349</v>
      </c>
      <c r="B174" s="565">
        <v>30</v>
      </c>
      <c r="C174" s="565"/>
      <c r="D174" s="565"/>
      <c r="E174" s="565"/>
      <c r="F174" s="565"/>
      <c r="G174" s="565"/>
      <c r="H174" s="565"/>
      <c r="I174" s="565"/>
      <c r="J174" s="565"/>
      <c r="K174" s="565"/>
      <c r="L174" s="565"/>
      <c r="M174" s="565"/>
      <c r="N174" s="565"/>
      <c r="O174" s="565"/>
      <c r="P174" s="565"/>
      <c r="Q174" s="565"/>
      <c r="R174" s="565"/>
      <c r="S174" s="565"/>
      <c r="T174" s="565"/>
      <c r="U174" s="565"/>
      <c r="V174" s="565"/>
      <c r="W174" s="565"/>
      <c r="X174" s="565"/>
      <c r="Y174" s="565"/>
      <c r="Z174" s="565"/>
      <c r="AA174" s="565"/>
      <c r="AB174" s="565"/>
      <c r="AC174" s="565"/>
      <c r="AD174" s="565"/>
      <c r="AE174" s="565"/>
      <c r="AF174" s="565"/>
      <c r="AG174" s="565"/>
      <c r="AH174" s="565"/>
      <c r="AI174" s="565"/>
      <c r="AJ174" s="565"/>
      <c r="AK174" s="565"/>
      <c r="AL174" s="565"/>
      <c r="AM174" s="565"/>
      <c r="AN174" s="565"/>
      <c r="AO174" s="565"/>
      <c r="AP174" s="565"/>
      <c r="AQ174" s="565"/>
      <c r="AR174" s="565"/>
      <c r="AS174" s="565"/>
      <c r="AT174" s="565"/>
      <c r="AU174" s="565"/>
      <c r="AV174" s="565"/>
      <c r="AW174" s="565"/>
      <c r="AX174" s="565"/>
      <c r="AY174" s="565"/>
      <c r="AZ174" s="565"/>
      <c r="BA174" s="565"/>
      <c r="BB174" s="565"/>
      <c r="BC174" s="565">
        <v>18</v>
      </c>
      <c r="BD174" s="565"/>
      <c r="BE174" s="565">
        <v>12</v>
      </c>
      <c r="BF174" s="565"/>
      <c r="BG174" s="565"/>
      <c r="BH174" s="565"/>
      <c r="BI174" s="565"/>
      <c r="BJ174" s="565"/>
      <c r="BK174" s="565"/>
      <c r="BL174" s="565"/>
      <c r="BM174" s="565"/>
      <c r="BN174" s="565"/>
      <c r="BO174" s="565"/>
      <c r="BP174" s="565"/>
      <c r="BQ174" s="565"/>
      <c r="BR174" s="565"/>
      <c r="BS174" s="565"/>
      <c r="BT174" s="565"/>
      <c r="BU174" s="565"/>
      <c r="BV174" s="565"/>
      <c r="BW174" s="565"/>
    </row>
    <row r="175" spans="1:82">
      <c r="A175" s="111" t="s">
        <v>10372</v>
      </c>
      <c r="B175" s="565">
        <v>9</v>
      </c>
      <c r="C175" s="565"/>
      <c r="D175" s="565"/>
      <c r="E175" s="565"/>
      <c r="F175" s="565"/>
      <c r="G175" s="565"/>
      <c r="H175" s="565"/>
      <c r="I175" s="565"/>
      <c r="J175" s="565"/>
      <c r="K175" s="565"/>
      <c r="L175" s="565"/>
      <c r="M175" s="565"/>
      <c r="N175" s="565"/>
      <c r="O175" s="565"/>
      <c r="P175" s="565"/>
      <c r="Q175" s="565"/>
      <c r="R175" s="565"/>
      <c r="S175" s="565"/>
      <c r="T175" s="565"/>
      <c r="U175" s="565"/>
      <c r="V175" s="565"/>
      <c r="W175" s="565"/>
      <c r="X175" s="565"/>
      <c r="Y175" s="565"/>
      <c r="Z175" s="565"/>
      <c r="AA175" s="565"/>
      <c r="AB175" s="565"/>
      <c r="AC175" s="565"/>
      <c r="AD175" s="565"/>
      <c r="AE175" s="565"/>
      <c r="AF175" s="565"/>
      <c r="AG175" s="565"/>
      <c r="AH175" s="565"/>
      <c r="AI175" s="565">
        <v>7</v>
      </c>
      <c r="AJ175" s="565"/>
      <c r="AK175" s="565"/>
      <c r="AL175" s="565"/>
      <c r="AM175" s="565"/>
      <c r="AN175" s="565"/>
      <c r="AO175" s="565"/>
      <c r="AP175" s="565"/>
      <c r="AQ175" s="565"/>
      <c r="AR175" s="565"/>
      <c r="AS175" s="565"/>
      <c r="AT175" s="565"/>
      <c r="AU175" s="565">
        <v>2</v>
      </c>
      <c r="AV175" s="565"/>
      <c r="AW175" s="565"/>
      <c r="AX175" s="565"/>
      <c r="AY175" s="565"/>
      <c r="AZ175" s="565"/>
      <c r="BA175" s="565"/>
      <c r="BB175" s="565"/>
      <c r="BC175" s="565"/>
      <c r="BD175" s="565"/>
      <c r="BE175" s="565"/>
      <c r="BF175" s="565"/>
      <c r="BG175" s="565"/>
      <c r="BH175" s="565"/>
      <c r="BI175" s="565"/>
      <c r="BJ175" s="565"/>
      <c r="BK175" s="565"/>
      <c r="BL175" s="565"/>
      <c r="BM175" s="565"/>
      <c r="BN175" s="565"/>
      <c r="BO175" s="565"/>
      <c r="BP175" s="565"/>
      <c r="BQ175" s="565"/>
      <c r="BR175" s="565"/>
      <c r="BS175" s="565"/>
      <c r="BT175" s="565"/>
      <c r="BU175" s="565"/>
      <c r="BV175" s="565"/>
      <c r="BW175" s="565"/>
    </row>
    <row r="176" spans="1:82">
      <c r="A176" s="111" t="s">
        <v>10385</v>
      </c>
      <c r="B176" s="565">
        <v>998</v>
      </c>
      <c r="C176" s="565">
        <v>26</v>
      </c>
      <c r="D176" s="565"/>
      <c r="E176" s="565"/>
      <c r="F176" s="565"/>
      <c r="G176" s="565"/>
      <c r="H176" s="565"/>
      <c r="I176" s="565"/>
      <c r="J176" s="565"/>
      <c r="K176" s="565">
        <v>31</v>
      </c>
      <c r="L176" s="565"/>
      <c r="M176" s="565"/>
      <c r="N176" s="565"/>
      <c r="O176" s="565"/>
      <c r="P176" s="565"/>
      <c r="Q176" s="565"/>
      <c r="R176" s="565"/>
      <c r="S176" s="565"/>
      <c r="T176" s="565"/>
      <c r="U176" s="565"/>
      <c r="V176" s="565">
        <v>5</v>
      </c>
      <c r="W176" s="565"/>
      <c r="X176" s="565"/>
      <c r="Y176" s="565"/>
      <c r="Z176" s="565"/>
      <c r="AA176" s="565"/>
      <c r="AB176" s="565"/>
      <c r="AC176" s="565"/>
      <c r="AD176" s="565"/>
      <c r="AE176" s="565">
        <v>24</v>
      </c>
      <c r="AF176" s="565"/>
      <c r="AG176" s="565">
        <v>51</v>
      </c>
      <c r="AH176" s="565"/>
      <c r="AI176" s="565">
        <v>6</v>
      </c>
      <c r="AJ176" s="565"/>
      <c r="AK176" s="565">
        <v>25</v>
      </c>
      <c r="AL176" s="565">
        <v>42</v>
      </c>
      <c r="AM176" s="565"/>
      <c r="AN176" s="565"/>
      <c r="AO176" s="565">
        <v>268</v>
      </c>
      <c r="AP176" s="565"/>
      <c r="AQ176" s="565"/>
      <c r="AR176" s="565"/>
      <c r="AS176" s="565">
        <v>43</v>
      </c>
      <c r="AT176" s="565">
        <v>40</v>
      </c>
      <c r="AU176" s="565"/>
      <c r="AV176" s="565"/>
      <c r="AW176" s="565"/>
      <c r="AX176" s="565"/>
      <c r="AY176" s="565"/>
      <c r="AZ176" s="565"/>
      <c r="BA176" s="565">
        <v>10</v>
      </c>
      <c r="BB176" s="565">
        <v>43</v>
      </c>
      <c r="BC176" s="565">
        <v>55</v>
      </c>
      <c r="BD176" s="565">
        <v>11</v>
      </c>
      <c r="BE176" s="565"/>
      <c r="BF176" s="565"/>
      <c r="BG176" s="565">
        <v>203</v>
      </c>
      <c r="BH176" s="565"/>
      <c r="BI176" s="565"/>
      <c r="BJ176" s="565">
        <v>29</v>
      </c>
      <c r="BK176" s="565"/>
      <c r="BL176" s="565"/>
      <c r="BM176" s="565">
        <v>6</v>
      </c>
      <c r="BN176" s="565"/>
      <c r="BO176" s="565"/>
      <c r="BP176" s="565"/>
      <c r="BQ176" s="565">
        <v>17</v>
      </c>
      <c r="BR176" s="565">
        <v>40</v>
      </c>
      <c r="BS176" s="565"/>
      <c r="BT176" s="565"/>
      <c r="BU176" s="565">
        <v>23</v>
      </c>
      <c r="BV176" s="565"/>
      <c r="BW176" s="565"/>
    </row>
    <row r="177" spans="1:75">
      <c r="A177" s="716" t="s">
        <v>10852</v>
      </c>
      <c r="B177" s="627"/>
      <c r="C177" s="627">
        <v>12</v>
      </c>
      <c r="D177" s="627"/>
      <c r="E177" s="627"/>
      <c r="F177" s="627"/>
      <c r="G177" s="627"/>
      <c r="H177" s="627"/>
      <c r="I177" s="627"/>
      <c r="J177" s="627"/>
      <c r="K177" s="627">
        <v>5</v>
      </c>
      <c r="L177" s="627"/>
      <c r="M177" s="627"/>
      <c r="N177" s="627"/>
      <c r="O177" s="627"/>
      <c r="P177" s="627"/>
      <c r="Q177" s="627"/>
      <c r="R177" s="627"/>
      <c r="S177" s="627"/>
      <c r="T177" s="627"/>
      <c r="U177" s="627"/>
      <c r="V177" s="627"/>
      <c r="W177" s="627"/>
      <c r="X177" s="627"/>
      <c r="Y177" s="627"/>
      <c r="Z177" s="627"/>
      <c r="AA177" s="627"/>
      <c r="AB177" s="627"/>
      <c r="AC177" s="627"/>
      <c r="AD177" s="627"/>
      <c r="AE177" s="627">
        <v>15</v>
      </c>
      <c r="AF177" s="627"/>
      <c r="AG177" s="627"/>
      <c r="AH177" s="627"/>
      <c r="AI177" s="627"/>
      <c r="AJ177" s="627"/>
      <c r="AK177" s="627">
        <v>5</v>
      </c>
      <c r="AL177" s="627">
        <v>5</v>
      </c>
      <c r="AM177" s="627"/>
      <c r="AN177" s="627"/>
      <c r="AO177" s="627"/>
      <c r="AP177" s="627"/>
      <c r="AQ177" s="627"/>
      <c r="AR177" s="627"/>
      <c r="AS177" s="627"/>
      <c r="AT177" s="627"/>
      <c r="AU177" s="627"/>
      <c r="AV177" s="627"/>
      <c r="AW177" s="627"/>
      <c r="AX177" s="627"/>
      <c r="AY177" s="627"/>
      <c r="AZ177" s="627"/>
      <c r="BA177" s="627"/>
      <c r="BB177" s="627"/>
      <c r="BC177" s="627"/>
      <c r="BD177" s="627"/>
      <c r="BE177" s="627"/>
      <c r="BF177" s="627"/>
      <c r="BG177" s="627"/>
      <c r="BH177" s="627"/>
      <c r="BI177" s="627"/>
      <c r="BJ177" s="627"/>
      <c r="BK177" s="627"/>
      <c r="BL177" s="627"/>
      <c r="BM177" s="627"/>
      <c r="BN177" s="627"/>
      <c r="BO177" s="627"/>
      <c r="BP177" s="627"/>
      <c r="BQ177" s="627"/>
      <c r="BR177" s="627">
        <v>6</v>
      </c>
      <c r="BS177" s="627"/>
      <c r="BT177" s="627"/>
      <c r="BU177" s="627"/>
      <c r="BV177" s="627"/>
      <c r="BW177" s="627"/>
    </row>
    <row r="178" spans="1:75">
      <c r="A178" s="111" t="s">
        <v>11114</v>
      </c>
      <c r="B178" s="565">
        <v>2255.622950819672</v>
      </c>
      <c r="C178" s="565">
        <v>136.27868852459017</v>
      </c>
      <c r="D178" s="565"/>
      <c r="E178" s="565"/>
      <c r="F178" s="565">
        <v>83.303278688524586</v>
      </c>
      <c r="G178" s="565">
        <v>0.63934426229508201</v>
      </c>
      <c r="H178" s="565"/>
      <c r="I178" s="565">
        <v>6</v>
      </c>
      <c r="J178" s="565"/>
      <c r="K178" s="565">
        <v>17.418032786885245</v>
      </c>
      <c r="L178" s="565">
        <v>8.3196721311475414</v>
      </c>
      <c r="M178" s="565"/>
      <c r="N178" s="565"/>
      <c r="O178" s="565">
        <v>69.090163934426229</v>
      </c>
      <c r="P178" s="565">
        <v>51.881147540983605</v>
      </c>
      <c r="Q178" s="565">
        <v>16.631147540983605</v>
      </c>
      <c r="R178" s="565">
        <v>47.344262295081968</v>
      </c>
      <c r="S178" s="565">
        <v>33.741803278688522</v>
      </c>
      <c r="T178" s="565">
        <v>25.53688524590164</v>
      </c>
      <c r="U178" s="565">
        <v>22.25</v>
      </c>
      <c r="V178" s="565">
        <v>11.598360655737705</v>
      </c>
      <c r="W178" s="565"/>
      <c r="X178" s="565"/>
      <c r="Y178" s="565"/>
      <c r="Z178" s="565"/>
      <c r="AA178" s="565"/>
      <c r="AB178" s="565"/>
      <c r="AC178" s="565"/>
      <c r="AD178" s="565"/>
      <c r="AE178" s="565">
        <v>22.569672131147541</v>
      </c>
      <c r="AF178" s="565">
        <v>0.22540983606557377</v>
      </c>
      <c r="AG178" s="565"/>
      <c r="AH178" s="565"/>
      <c r="AI178" s="565">
        <v>20.143442622950818</v>
      </c>
      <c r="AJ178" s="565"/>
      <c r="AK178" s="565">
        <v>31.782786885245901</v>
      </c>
      <c r="AL178" s="565">
        <v>48.442622950819676</v>
      </c>
      <c r="AM178" s="565"/>
      <c r="AN178" s="565"/>
      <c r="AO178" s="565">
        <v>450.15573770491801</v>
      </c>
      <c r="AP178" s="565"/>
      <c r="AQ178" s="565"/>
      <c r="AR178" s="565"/>
      <c r="AS178" s="565"/>
      <c r="AT178" s="565"/>
      <c r="AU178" s="565"/>
      <c r="AV178" s="565"/>
      <c r="AW178" s="565"/>
      <c r="AX178" s="565"/>
      <c r="AY178" s="565"/>
      <c r="AZ178" s="565"/>
      <c r="BA178" s="565">
        <v>133.78278688524591</v>
      </c>
      <c r="BB178" s="565"/>
      <c r="BC178" s="565">
        <v>136.16803278688525</v>
      </c>
      <c r="BD178" s="565"/>
      <c r="BE178" s="565"/>
      <c r="BF178" s="565">
        <v>3.5163934426229506</v>
      </c>
      <c r="BG178" s="565">
        <v>679.5</v>
      </c>
      <c r="BH178" s="565"/>
      <c r="BI178" s="565"/>
      <c r="BJ178" s="565">
        <v>111.49590163934427</v>
      </c>
      <c r="BK178" s="565"/>
      <c r="BL178" s="565"/>
      <c r="BM178" s="565">
        <v>14.651639344262295</v>
      </c>
      <c r="BN178" s="565"/>
      <c r="BO178" s="565">
        <v>22.540983606557376</v>
      </c>
      <c r="BP178" s="565"/>
      <c r="BQ178" s="565"/>
      <c r="BR178" s="565">
        <v>30.532786885245901</v>
      </c>
      <c r="BS178" s="565"/>
      <c r="BT178" s="565"/>
      <c r="BU178" s="565">
        <v>20.081967213114755</v>
      </c>
      <c r="BV178" s="565"/>
      <c r="BW178" s="565"/>
    </row>
    <row r="179" spans="1:75">
      <c r="A179" s="111" t="s">
        <v>11120</v>
      </c>
      <c r="B179" s="565"/>
      <c r="C179" s="565"/>
      <c r="D179" s="565"/>
      <c r="E179" s="565"/>
      <c r="F179" s="565"/>
      <c r="G179" s="565"/>
      <c r="H179" s="565"/>
      <c r="I179" s="565"/>
      <c r="J179" s="565"/>
      <c r="K179" s="565"/>
      <c r="L179" s="565"/>
      <c r="M179" s="565"/>
      <c r="N179" s="565"/>
      <c r="O179" s="565"/>
      <c r="P179" s="565"/>
      <c r="Q179" s="565"/>
      <c r="R179" s="565"/>
      <c r="S179" s="565"/>
      <c r="T179" s="565"/>
      <c r="U179" s="565"/>
      <c r="V179" s="565"/>
      <c r="W179" s="565">
        <v>500</v>
      </c>
      <c r="X179" s="565"/>
      <c r="Y179" s="565"/>
      <c r="Z179" s="565"/>
      <c r="AA179" s="565"/>
      <c r="AB179" s="565"/>
      <c r="AC179" s="565"/>
      <c r="AD179" s="565"/>
      <c r="AE179" s="565"/>
      <c r="AF179" s="565"/>
      <c r="AG179" s="565"/>
      <c r="AH179" s="565"/>
      <c r="AI179" s="565"/>
      <c r="AJ179" s="565"/>
      <c r="AK179" s="565"/>
      <c r="AL179" s="565"/>
      <c r="AM179" s="565"/>
      <c r="AN179" s="565"/>
      <c r="AO179" s="565"/>
      <c r="AP179" s="565"/>
      <c r="AQ179" s="565"/>
      <c r="AR179" s="565"/>
      <c r="AS179" s="565"/>
      <c r="AT179" s="565"/>
      <c r="AU179" s="565"/>
      <c r="AV179" s="565"/>
      <c r="AW179" s="565"/>
      <c r="AX179" s="565"/>
      <c r="AY179" s="565"/>
      <c r="AZ179" s="565"/>
      <c r="BA179" s="565"/>
      <c r="BB179" s="565"/>
      <c r="BC179" s="565"/>
      <c r="BD179" s="565"/>
      <c r="BE179" s="565"/>
      <c r="BF179" s="565"/>
      <c r="BG179" s="565"/>
      <c r="BH179" s="565"/>
      <c r="BI179" s="565"/>
      <c r="BJ179" s="565"/>
      <c r="BK179" s="565"/>
      <c r="BL179" s="565"/>
      <c r="BM179" s="565"/>
      <c r="BN179" s="565"/>
      <c r="BO179" s="565"/>
      <c r="BP179" s="565"/>
      <c r="BQ179" s="565"/>
      <c r="BR179" s="565"/>
      <c r="BS179" s="565"/>
      <c r="BT179" s="565"/>
      <c r="BU179" s="565"/>
      <c r="BV179" s="565"/>
      <c r="BW179" s="565"/>
    </row>
    <row r="180" spans="1:75">
      <c r="A180" s="111" t="s">
        <v>11134</v>
      </c>
      <c r="B180" s="565">
        <v>30</v>
      </c>
      <c r="C180" s="565"/>
      <c r="D180" s="565"/>
      <c r="E180" s="565"/>
      <c r="F180" s="565"/>
      <c r="G180" s="565"/>
      <c r="H180" s="565"/>
      <c r="I180" s="565"/>
      <c r="J180" s="565"/>
      <c r="K180" s="565"/>
      <c r="L180" s="565"/>
      <c r="M180" s="565"/>
      <c r="N180" s="565"/>
      <c r="O180" s="565"/>
      <c r="P180" s="565"/>
      <c r="Q180" s="565"/>
      <c r="R180" s="565"/>
      <c r="S180" s="565">
        <v>30</v>
      </c>
      <c r="T180" s="565"/>
      <c r="U180" s="565"/>
      <c r="V180" s="565"/>
      <c r="W180" s="565"/>
      <c r="X180" s="565"/>
      <c r="Y180" s="565"/>
      <c r="Z180" s="565"/>
      <c r="AA180" s="565"/>
      <c r="AB180" s="565"/>
      <c r="AC180" s="565"/>
      <c r="AD180" s="565"/>
      <c r="AE180" s="565"/>
      <c r="AF180" s="565"/>
      <c r="AG180" s="565"/>
      <c r="AH180" s="565"/>
      <c r="AI180" s="565"/>
      <c r="AJ180" s="565"/>
      <c r="AK180" s="565"/>
      <c r="AL180" s="565"/>
      <c r="AM180" s="565"/>
      <c r="AN180" s="565"/>
      <c r="AO180" s="565"/>
      <c r="AP180" s="565"/>
      <c r="AQ180" s="565"/>
      <c r="AR180" s="565"/>
      <c r="AS180" s="565"/>
      <c r="AT180" s="565"/>
      <c r="AU180" s="565"/>
      <c r="AV180" s="565"/>
      <c r="AW180" s="565"/>
      <c r="AX180" s="565"/>
      <c r="AY180" s="565"/>
      <c r="AZ180" s="565"/>
      <c r="BA180" s="565"/>
      <c r="BB180" s="565"/>
      <c r="BC180" s="565"/>
      <c r="BD180" s="565"/>
      <c r="BE180" s="565"/>
      <c r="BF180" s="565"/>
      <c r="BG180" s="565"/>
      <c r="BH180" s="565"/>
      <c r="BI180" s="565"/>
      <c r="BJ180" s="565"/>
      <c r="BK180" s="565"/>
      <c r="BL180" s="565"/>
      <c r="BM180" s="565"/>
      <c r="BN180" s="565"/>
      <c r="BO180" s="565"/>
      <c r="BP180" s="565"/>
      <c r="BQ180" s="565"/>
      <c r="BR180" s="565"/>
      <c r="BS180" s="565"/>
      <c r="BT180" s="565"/>
      <c r="BU180" s="565"/>
      <c r="BV180" s="565"/>
      <c r="BW180" s="565"/>
    </row>
    <row r="181" spans="1:75">
      <c r="A181" s="111" t="s">
        <v>11142</v>
      </c>
      <c r="B181" s="565">
        <v>45</v>
      </c>
      <c r="C181" s="565">
        <v>25</v>
      </c>
      <c r="D181" s="565"/>
      <c r="E181" s="565"/>
      <c r="F181" s="565"/>
      <c r="G181" s="565"/>
      <c r="H181" s="565"/>
      <c r="I181" s="565"/>
      <c r="J181" s="565"/>
      <c r="K181" s="565"/>
      <c r="L181" s="565"/>
      <c r="M181" s="565"/>
      <c r="N181" s="565"/>
      <c r="O181" s="565"/>
      <c r="P181" s="565"/>
      <c r="Q181" s="565"/>
      <c r="R181" s="565"/>
      <c r="S181" s="565"/>
      <c r="T181" s="565"/>
      <c r="U181" s="565"/>
      <c r="V181" s="565"/>
      <c r="W181" s="565"/>
      <c r="X181" s="565"/>
      <c r="Y181" s="565"/>
      <c r="Z181" s="565"/>
      <c r="AA181" s="565"/>
      <c r="AB181" s="565"/>
      <c r="AC181" s="565"/>
      <c r="AD181" s="565"/>
      <c r="AE181" s="565"/>
      <c r="AF181" s="565"/>
      <c r="AG181" s="565"/>
      <c r="AH181" s="565"/>
      <c r="AI181" s="565"/>
      <c r="AJ181" s="565"/>
      <c r="AK181" s="565"/>
      <c r="AL181" s="565"/>
      <c r="AM181" s="565"/>
      <c r="AN181" s="565"/>
      <c r="AO181" s="565"/>
      <c r="AP181" s="565"/>
      <c r="AQ181" s="565"/>
      <c r="AR181" s="565"/>
      <c r="AS181" s="565"/>
      <c r="AT181" s="565"/>
      <c r="AU181" s="565"/>
      <c r="AV181" s="565"/>
      <c r="AW181" s="565"/>
      <c r="AX181" s="565"/>
      <c r="AY181" s="565"/>
      <c r="AZ181" s="565"/>
      <c r="BA181" s="565"/>
      <c r="BB181" s="565"/>
      <c r="BC181" s="565"/>
      <c r="BD181" s="565"/>
      <c r="BE181" s="565"/>
      <c r="BF181" s="565"/>
      <c r="BG181" s="565"/>
      <c r="BH181" s="565"/>
      <c r="BI181" s="565"/>
      <c r="BJ181" s="565"/>
      <c r="BK181" s="565"/>
      <c r="BL181" s="565">
        <v>10</v>
      </c>
      <c r="BM181" s="565">
        <v>10</v>
      </c>
      <c r="BN181" s="565"/>
      <c r="BO181" s="565"/>
      <c r="BP181" s="565"/>
      <c r="BQ181" s="565"/>
      <c r="BR181" s="565"/>
      <c r="BS181" s="565"/>
      <c r="BT181" s="565"/>
      <c r="BU181" s="565"/>
      <c r="BV181" s="565"/>
      <c r="BW181" s="565"/>
    </row>
    <row r="182" spans="1:75">
      <c r="A182" s="111" t="s">
        <v>11194</v>
      </c>
      <c r="B182" s="565">
        <v>21</v>
      </c>
      <c r="C182" s="565">
        <v>5</v>
      </c>
      <c r="D182" s="565"/>
      <c r="E182" s="565"/>
      <c r="F182" s="565"/>
      <c r="G182" s="565"/>
      <c r="H182" s="565"/>
      <c r="I182" s="565"/>
      <c r="J182" s="565"/>
      <c r="K182" s="565"/>
      <c r="L182" s="565"/>
      <c r="M182" s="565"/>
      <c r="N182" s="565"/>
      <c r="O182" s="565"/>
      <c r="P182" s="565"/>
      <c r="Q182" s="565"/>
      <c r="R182" s="565"/>
      <c r="S182" s="565"/>
      <c r="T182" s="565"/>
      <c r="U182" s="565"/>
      <c r="V182" s="565"/>
      <c r="W182" s="565"/>
      <c r="X182" s="565"/>
      <c r="Y182" s="565"/>
      <c r="Z182" s="565"/>
      <c r="AA182" s="565"/>
      <c r="AB182" s="565"/>
      <c r="AC182" s="565"/>
      <c r="AD182" s="565"/>
      <c r="AE182" s="565"/>
      <c r="AF182" s="565"/>
      <c r="AG182" s="565"/>
      <c r="AH182" s="565"/>
      <c r="AI182" s="565"/>
      <c r="AJ182" s="565"/>
      <c r="AK182" s="565"/>
      <c r="AL182" s="565"/>
      <c r="AM182" s="565"/>
      <c r="AN182" s="565"/>
      <c r="AO182" s="565"/>
      <c r="AP182" s="565"/>
      <c r="AQ182" s="565"/>
      <c r="AR182" s="565"/>
      <c r="AS182" s="565"/>
      <c r="AT182" s="565"/>
      <c r="AU182" s="565"/>
      <c r="AV182" s="565"/>
      <c r="AW182" s="565"/>
      <c r="AX182" s="565"/>
      <c r="AY182" s="565"/>
      <c r="AZ182" s="565"/>
      <c r="BA182" s="565"/>
      <c r="BB182" s="565"/>
      <c r="BC182" s="565">
        <v>8</v>
      </c>
      <c r="BD182" s="565">
        <v>8</v>
      </c>
      <c r="BE182" s="565"/>
      <c r="BF182" s="565"/>
      <c r="BG182" s="565"/>
      <c r="BH182" s="565"/>
      <c r="BI182" s="565"/>
      <c r="BJ182" s="565"/>
      <c r="BK182" s="565"/>
      <c r="BL182" s="565"/>
      <c r="BM182" s="565"/>
      <c r="BN182" s="565"/>
      <c r="BO182" s="565"/>
      <c r="BP182" s="565"/>
      <c r="BQ182" s="565"/>
      <c r="BR182" s="565"/>
      <c r="BS182" s="565"/>
      <c r="BT182" s="565"/>
      <c r="BU182" s="565"/>
      <c r="BV182" s="565"/>
      <c r="BW182" s="565"/>
    </row>
    <row r="183" spans="1:75">
      <c r="A183" s="645" t="s">
        <v>11207</v>
      </c>
      <c r="B183" s="578">
        <v>12</v>
      </c>
      <c r="C183" s="578"/>
      <c r="D183" s="578"/>
      <c r="E183" s="578"/>
      <c r="F183" s="578"/>
      <c r="G183" s="578"/>
      <c r="H183" s="578"/>
      <c r="I183" s="578"/>
      <c r="J183" s="578"/>
      <c r="K183" s="578"/>
      <c r="L183" s="578"/>
      <c r="M183" s="578"/>
      <c r="N183" s="578"/>
      <c r="O183" s="578"/>
      <c r="P183" s="578"/>
      <c r="Q183" s="578"/>
      <c r="R183" s="578"/>
      <c r="S183" s="578"/>
      <c r="T183" s="578"/>
      <c r="U183" s="578"/>
      <c r="V183" s="578"/>
      <c r="W183" s="578"/>
      <c r="X183" s="578"/>
      <c r="Y183" s="578"/>
      <c r="Z183" s="578"/>
      <c r="AA183" s="578"/>
      <c r="AB183" s="578"/>
      <c r="AC183" s="578"/>
      <c r="AD183" s="578"/>
      <c r="AE183" s="578"/>
      <c r="AF183" s="578"/>
      <c r="AG183" s="578"/>
      <c r="AH183" s="578"/>
      <c r="AI183" s="578"/>
      <c r="AJ183" s="578"/>
      <c r="AK183" s="578"/>
      <c r="AL183" s="578"/>
      <c r="AM183" s="578"/>
      <c r="AN183" s="578"/>
      <c r="AO183" s="578"/>
      <c r="AP183" s="578"/>
      <c r="AQ183" s="578"/>
      <c r="AR183" s="578"/>
      <c r="AS183" s="578"/>
      <c r="AT183" s="578"/>
      <c r="AU183" s="578"/>
      <c r="AV183" s="578"/>
      <c r="AW183" s="578"/>
      <c r="AX183" s="578"/>
      <c r="AY183" s="578"/>
      <c r="AZ183" s="578"/>
      <c r="BA183" s="578"/>
      <c r="BB183" s="578"/>
      <c r="BC183" s="578">
        <v>8</v>
      </c>
      <c r="BD183" s="578">
        <v>4</v>
      </c>
      <c r="BE183" s="578"/>
      <c r="BF183" s="578"/>
      <c r="BG183" s="578"/>
      <c r="BH183" s="578"/>
      <c r="BI183" s="578"/>
      <c r="BJ183" s="578"/>
      <c r="BK183" s="578"/>
      <c r="BL183" s="578"/>
      <c r="BM183" s="578"/>
      <c r="BN183" s="578"/>
      <c r="BO183" s="578"/>
      <c r="BP183" s="578"/>
      <c r="BQ183" s="578"/>
      <c r="BR183" s="578"/>
      <c r="BS183" s="578"/>
      <c r="BT183" s="578"/>
      <c r="BU183" s="578"/>
      <c r="BV183" s="578"/>
      <c r="BW183" s="578"/>
    </row>
    <row r="184" spans="1:75">
      <c r="A184" s="111" t="s">
        <v>11234</v>
      </c>
      <c r="B184" s="565">
        <v>30</v>
      </c>
      <c r="C184" s="565">
        <v>0</v>
      </c>
      <c r="D184" s="565">
        <v>0</v>
      </c>
      <c r="E184" s="565">
        <v>0</v>
      </c>
      <c r="F184" s="565">
        <v>0</v>
      </c>
      <c r="G184" s="565">
        <v>0</v>
      </c>
      <c r="H184" s="565">
        <v>0</v>
      </c>
      <c r="I184" s="565">
        <v>0</v>
      </c>
      <c r="J184" s="565">
        <v>0</v>
      </c>
      <c r="K184" s="565">
        <v>0</v>
      </c>
      <c r="L184" s="565">
        <v>0</v>
      </c>
      <c r="M184" s="565">
        <v>0</v>
      </c>
      <c r="N184" s="565">
        <v>0</v>
      </c>
      <c r="O184" s="565">
        <v>0</v>
      </c>
      <c r="P184" s="565">
        <v>0</v>
      </c>
      <c r="Q184" s="565">
        <v>0</v>
      </c>
      <c r="R184" s="565">
        <v>0</v>
      </c>
      <c r="S184" s="565">
        <v>0</v>
      </c>
      <c r="T184" s="565">
        <v>0</v>
      </c>
      <c r="U184" s="565">
        <v>0</v>
      </c>
      <c r="V184" s="565">
        <v>0</v>
      </c>
      <c r="W184" s="565">
        <v>0</v>
      </c>
      <c r="X184" s="565">
        <v>0</v>
      </c>
      <c r="Y184" s="565">
        <v>0</v>
      </c>
      <c r="Z184" s="565">
        <v>0</v>
      </c>
      <c r="AA184" s="565">
        <v>0</v>
      </c>
      <c r="AB184" s="565">
        <v>0</v>
      </c>
      <c r="AC184" s="565">
        <v>0</v>
      </c>
      <c r="AD184" s="565">
        <v>0</v>
      </c>
      <c r="AE184" s="565">
        <v>0</v>
      </c>
      <c r="AF184" s="565">
        <v>0</v>
      </c>
      <c r="AG184" s="565">
        <v>0</v>
      </c>
      <c r="AH184" s="565">
        <v>0</v>
      </c>
      <c r="AI184" s="565">
        <v>0</v>
      </c>
      <c r="AJ184" s="565">
        <v>0</v>
      </c>
      <c r="AK184" s="565">
        <v>0</v>
      </c>
      <c r="AL184" s="565">
        <v>0</v>
      </c>
      <c r="AM184" s="565">
        <v>0</v>
      </c>
      <c r="AN184" s="565">
        <v>0</v>
      </c>
      <c r="AO184" s="565">
        <v>0</v>
      </c>
      <c r="AP184" s="565">
        <v>0</v>
      </c>
      <c r="AQ184" s="565">
        <v>0</v>
      </c>
      <c r="AR184" s="565">
        <v>0</v>
      </c>
      <c r="AS184" s="565">
        <v>0</v>
      </c>
      <c r="AT184" s="565">
        <v>0</v>
      </c>
      <c r="AU184" s="565">
        <v>0</v>
      </c>
      <c r="AV184" s="565">
        <v>0</v>
      </c>
      <c r="AW184" s="565">
        <v>30</v>
      </c>
      <c r="AX184" s="565">
        <v>0</v>
      </c>
      <c r="AY184" s="565">
        <v>0</v>
      </c>
      <c r="AZ184" s="565">
        <v>0</v>
      </c>
      <c r="BA184" s="565">
        <v>0</v>
      </c>
      <c r="BB184" s="565">
        <v>0</v>
      </c>
      <c r="BC184" s="565">
        <v>0</v>
      </c>
      <c r="BD184" s="565">
        <v>0</v>
      </c>
      <c r="BE184" s="565">
        <v>0</v>
      </c>
      <c r="BF184" s="565">
        <v>0</v>
      </c>
      <c r="BG184" s="565">
        <v>0</v>
      </c>
      <c r="BH184" s="565">
        <v>0</v>
      </c>
      <c r="BI184" s="565">
        <v>0</v>
      </c>
      <c r="BJ184" s="565">
        <v>0</v>
      </c>
      <c r="BK184" s="565">
        <v>0</v>
      </c>
      <c r="BL184" s="565">
        <v>0</v>
      </c>
      <c r="BM184" s="565">
        <v>0</v>
      </c>
      <c r="BN184" s="565">
        <v>0</v>
      </c>
      <c r="BO184" s="565">
        <v>0</v>
      </c>
      <c r="BP184" s="565">
        <v>0</v>
      </c>
      <c r="BQ184" s="565">
        <v>0</v>
      </c>
      <c r="BR184" s="565">
        <v>0</v>
      </c>
      <c r="BS184" s="565">
        <v>0</v>
      </c>
      <c r="BT184" s="565">
        <v>0</v>
      </c>
      <c r="BU184" s="565">
        <v>0</v>
      </c>
      <c r="BV184" s="565">
        <v>0</v>
      </c>
      <c r="BW184" s="565">
        <v>0</v>
      </c>
    </row>
    <row r="185" spans="1:75">
      <c r="A185" s="111" t="s">
        <v>11235</v>
      </c>
      <c r="B185" s="565">
        <v>30</v>
      </c>
      <c r="C185" s="565">
        <v>0</v>
      </c>
      <c r="D185" s="565">
        <v>0</v>
      </c>
      <c r="E185" s="565">
        <v>0</v>
      </c>
      <c r="F185" s="565">
        <v>0</v>
      </c>
      <c r="G185" s="565">
        <v>0</v>
      </c>
      <c r="H185" s="565">
        <v>0</v>
      </c>
      <c r="I185" s="565">
        <v>0</v>
      </c>
      <c r="J185" s="565">
        <v>0</v>
      </c>
      <c r="K185" s="565">
        <v>0</v>
      </c>
      <c r="L185" s="565">
        <v>0</v>
      </c>
      <c r="M185" s="565">
        <v>0</v>
      </c>
      <c r="N185" s="565">
        <v>0</v>
      </c>
      <c r="O185" s="565">
        <v>0</v>
      </c>
      <c r="P185" s="565">
        <v>0</v>
      </c>
      <c r="Q185" s="565">
        <v>0</v>
      </c>
      <c r="R185" s="565">
        <v>0</v>
      </c>
      <c r="S185" s="565">
        <v>0</v>
      </c>
      <c r="T185" s="565">
        <v>0</v>
      </c>
      <c r="U185" s="565">
        <v>0</v>
      </c>
      <c r="V185" s="565">
        <v>0</v>
      </c>
      <c r="W185" s="565">
        <v>0</v>
      </c>
      <c r="X185" s="565">
        <v>0</v>
      </c>
      <c r="Y185" s="565">
        <v>0</v>
      </c>
      <c r="Z185" s="565">
        <v>0</v>
      </c>
      <c r="AA185" s="565">
        <v>0</v>
      </c>
      <c r="AB185" s="565">
        <v>0</v>
      </c>
      <c r="AC185" s="565">
        <v>0</v>
      </c>
      <c r="AD185" s="565">
        <v>0</v>
      </c>
      <c r="AE185" s="565">
        <v>0</v>
      </c>
      <c r="AF185" s="565">
        <v>0</v>
      </c>
      <c r="AG185" s="565">
        <v>0</v>
      </c>
      <c r="AH185" s="565">
        <v>0</v>
      </c>
      <c r="AI185" s="565">
        <v>0</v>
      </c>
      <c r="AJ185" s="565">
        <v>0</v>
      </c>
      <c r="AK185" s="565">
        <v>0</v>
      </c>
      <c r="AL185" s="565">
        <v>0</v>
      </c>
      <c r="AM185" s="565">
        <v>0</v>
      </c>
      <c r="AN185" s="565">
        <v>0</v>
      </c>
      <c r="AO185" s="565">
        <v>0</v>
      </c>
      <c r="AP185" s="565">
        <v>0</v>
      </c>
      <c r="AQ185" s="565">
        <v>0</v>
      </c>
      <c r="AR185" s="565">
        <v>0</v>
      </c>
      <c r="AS185" s="565">
        <v>0</v>
      </c>
      <c r="AT185" s="565">
        <v>0</v>
      </c>
      <c r="AU185" s="565">
        <v>0</v>
      </c>
      <c r="AV185" s="565">
        <v>0</v>
      </c>
      <c r="AW185" s="565">
        <v>30</v>
      </c>
      <c r="AX185" s="565">
        <v>0</v>
      </c>
      <c r="AY185" s="565">
        <v>0</v>
      </c>
      <c r="AZ185" s="565">
        <v>0</v>
      </c>
      <c r="BA185" s="565">
        <v>0</v>
      </c>
      <c r="BB185" s="565">
        <v>0</v>
      </c>
      <c r="BC185" s="565">
        <v>0</v>
      </c>
      <c r="BD185" s="565">
        <v>0</v>
      </c>
      <c r="BE185" s="565">
        <v>0</v>
      </c>
      <c r="BF185" s="565">
        <v>0</v>
      </c>
      <c r="BG185" s="565">
        <v>0</v>
      </c>
      <c r="BH185" s="565">
        <v>0</v>
      </c>
      <c r="BI185" s="565">
        <v>0</v>
      </c>
      <c r="BJ185" s="565">
        <v>0</v>
      </c>
      <c r="BK185" s="565">
        <v>0</v>
      </c>
      <c r="BL185" s="565">
        <v>0</v>
      </c>
      <c r="BM185" s="565">
        <v>0</v>
      </c>
      <c r="BN185" s="565">
        <v>0</v>
      </c>
      <c r="BO185" s="565">
        <v>0</v>
      </c>
      <c r="BP185" s="565">
        <v>0</v>
      </c>
      <c r="BQ185" s="565">
        <v>0</v>
      </c>
      <c r="BR185" s="565">
        <v>0</v>
      </c>
      <c r="BS185" s="565">
        <v>0</v>
      </c>
      <c r="BT185" s="565">
        <v>0</v>
      </c>
      <c r="BU185" s="565">
        <v>0</v>
      </c>
      <c r="BV185" s="565">
        <v>0</v>
      </c>
      <c r="BW185" s="565">
        <v>0</v>
      </c>
    </row>
    <row r="186" spans="1:75">
      <c r="A186" s="111" t="s">
        <v>11267</v>
      </c>
      <c r="B186" s="565">
        <v>30</v>
      </c>
      <c r="C186" s="565"/>
      <c r="D186" s="565"/>
      <c r="E186" s="565"/>
      <c r="F186" s="565"/>
      <c r="G186" s="565"/>
      <c r="H186" s="565"/>
      <c r="I186" s="565"/>
      <c r="J186" s="565"/>
      <c r="K186" s="565"/>
      <c r="L186" s="565"/>
      <c r="M186" s="565"/>
      <c r="N186" s="565"/>
      <c r="O186" s="565"/>
      <c r="P186" s="565"/>
      <c r="Q186" s="565"/>
      <c r="R186" s="565"/>
      <c r="S186" s="565"/>
      <c r="T186" s="565"/>
      <c r="U186" s="565"/>
      <c r="V186" s="565"/>
      <c r="W186" s="565"/>
      <c r="X186" s="565"/>
      <c r="Y186" s="565"/>
      <c r="Z186" s="565"/>
      <c r="AA186" s="565"/>
      <c r="AB186" s="565"/>
      <c r="AC186" s="565"/>
      <c r="AD186" s="565"/>
      <c r="AE186" s="565"/>
      <c r="AF186" s="565"/>
      <c r="AG186" s="565"/>
      <c r="AH186" s="565"/>
      <c r="AI186" s="565"/>
      <c r="AJ186" s="565">
        <v>6</v>
      </c>
      <c r="AK186" s="565"/>
      <c r="AL186" s="565"/>
      <c r="AM186" s="565"/>
      <c r="AN186" s="565"/>
      <c r="AO186" s="565"/>
      <c r="AP186" s="565"/>
      <c r="AQ186" s="565"/>
      <c r="AR186" s="565"/>
      <c r="AS186" s="565"/>
      <c r="AT186" s="565"/>
      <c r="AU186" s="565"/>
      <c r="AV186" s="565"/>
      <c r="AW186" s="565"/>
      <c r="AX186" s="565"/>
      <c r="AY186" s="565"/>
      <c r="AZ186" s="565"/>
      <c r="BA186" s="565">
        <v>6</v>
      </c>
      <c r="BB186" s="565">
        <v>6</v>
      </c>
      <c r="BC186" s="565">
        <v>12</v>
      </c>
      <c r="BD186" s="565"/>
      <c r="BE186" s="565"/>
      <c r="BF186" s="565"/>
      <c r="BG186" s="565"/>
      <c r="BH186" s="565"/>
      <c r="BI186" s="565"/>
      <c r="BJ186" s="565"/>
      <c r="BK186" s="565"/>
      <c r="BL186" s="565"/>
      <c r="BM186" s="565"/>
      <c r="BN186" s="565"/>
      <c r="BO186" s="565"/>
      <c r="BP186" s="565"/>
      <c r="BQ186" s="565"/>
      <c r="BR186" s="565"/>
      <c r="BS186" s="565"/>
      <c r="BT186" s="565"/>
      <c r="BU186" s="565"/>
      <c r="BV186" s="565"/>
      <c r="BW186" s="565"/>
    </row>
    <row r="187" spans="1:75">
      <c r="A187" s="111" t="s">
        <v>11296</v>
      </c>
      <c r="B187" s="565">
        <v>42</v>
      </c>
      <c r="C187" s="565">
        <v>7</v>
      </c>
      <c r="D187" s="565"/>
      <c r="E187" s="565"/>
      <c r="F187" s="565"/>
      <c r="G187" s="565"/>
      <c r="H187" s="565"/>
      <c r="I187" s="565"/>
      <c r="J187" s="565"/>
      <c r="K187" s="565"/>
      <c r="L187" s="565"/>
      <c r="M187" s="565"/>
      <c r="N187" s="565"/>
      <c r="O187" s="565"/>
      <c r="P187" s="565"/>
      <c r="Q187" s="565"/>
      <c r="R187" s="565"/>
      <c r="S187" s="565"/>
      <c r="T187" s="565"/>
      <c r="U187" s="565"/>
      <c r="V187" s="565">
        <v>4</v>
      </c>
      <c r="W187" s="565"/>
      <c r="X187" s="565"/>
      <c r="Y187" s="565"/>
      <c r="Z187" s="565"/>
      <c r="AA187" s="565"/>
      <c r="AB187" s="565"/>
      <c r="AC187" s="565"/>
      <c r="AD187" s="565">
        <v>4</v>
      </c>
      <c r="AE187" s="565">
        <v>5</v>
      </c>
      <c r="AF187" s="565"/>
      <c r="AG187" s="565"/>
      <c r="AH187" s="565"/>
      <c r="AI187" s="565"/>
      <c r="AJ187" s="565"/>
      <c r="AK187" s="565"/>
      <c r="AL187" s="565">
        <v>6</v>
      </c>
      <c r="AM187" s="565"/>
      <c r="AN187" s="565"/>
      <c r="AO187" s="565"/>
      <c r="AP187" s="565"/>
      <c r="AQ187" s="565"/>
      <c r="AR187" s="565"/>
      <c r="AS187" s="565"/>
      <c r="AT187" s="565"/>
      <c r="AU187" s="565"/>
      <c r="AV187" s="565">
        <v>2</v>
      </c>
      <c r="AW187" s="565">
        <v>2</v>
      </c>
      <c r="AX187" s="565"/>
      <c r="AY187" s="565"/>
      <c r="AZ187" s="565"/>
      <c r="BA187" s="565"/>
      <c r="BB187" s="565"/>
      <c r="BC187" s="565">
        <v>6</v>
      </c>
      <c r="BD187" s="565"/>
      <c r="BE187" s="565"/>
      <c r="BF187" s="565"/>
      <c r="BG187" s="565"/>
      <c r="BH187" s="565"/>
      <c r="BI187" s="565"/>
      <c r="BJ187" s="565"/>
      <c r="BK187" s="565"/>
      <c r="BL187" s="565"/>
      <c r="BM187" s="565"/>
      <c r="BN187" s="565">
        <v>6</v>
      </c>
      <c r="BO187" s="565"/>
      <c r="BP187" s="565">
        <v>0</v>
      </c>
      <c r="BQ187" s="565"/>
      <c r="BR187" s="565"/>
      <c r="BS187" s="565"/>
      <c r="BT187" s="565"/>
      <c r="BU187" s="565"/>
      <c r="BV187" s="565"/>
      <c r="BW187" s="56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1140"/>
  <sheetViews>
    <sheetView workbookViewId="0">
      <pane xSplit="3" ySplit="1" topLeftCell="D1120" activePane="bottomRight" state="frozen"/>
      <selection activeCell="R1" sqref="R1:S1"/>
      <selection pane="topRight" activeCell="R1" sqref="R1:S1"/>
      <selection pane="bottomLeft" activeCell="R1" sqref="R1:S1"/>
      <selection pane="bottomRight" activeCell="A1125" sqref="A1125"/>
    </sheetView>
  </sheetViews>
  <sheetFormatPr defaultRowHeight="18.75"/>
  <cols>
    <col min="1" max="1" width="43.140625" style="60" customWidth="1"/>
    <col min="2" max="2" width="43.85546875" style="60" customWidth="1"/>
    <col min="3" max="3" width="14.28515625" style="60" customWidth="1"/>
    <col min="4" max="4" width="8.42578125" style="60" bestFit="1" customWidth="1"/>
    <col min="5" max="5" width="6.7109375" style="60" bestFit="1" customWidth="1"/>
    <col min="6" max="6" width="5.5703125" style="60" bestFit="1" customWidth="1"/>
    <col min="7" max="7" width="6.7109375" style="60" bestFit="1" customWidth="1"/>
    <col min="8" max="8" width="5.5703125" style="60" bestFit="1" customWidth="1"/>
    <col min="9" max="11" width="3.28515625" style="60" bestFit="1" customWidth="1"/>
    <col min="12" max="13" width="5.5703125" style="60" bestFit="1" customWidth="1"/>
    <col min="14" max="14" width="11.42578125" style="60" customWidth="1"/>
    <col min="15" max="15" width="6.7109375" style="60" bestFit="1" customWidth="1"/>
    <col min="16" max="19" width="3.28515625" style="60" bestFit="1" customWidth="1"/>
    <col min="20" max="20" width="5.5703125" style="60" bestFit="1" customWidth="1"/>
    <col min="21" max="21" width="4.140625" style="150" bestFit="1" customWidth="1"/>
    <col min="22" max="22" width="6.85546875" style="60" customWidth="1"/>
    <col min="23" max="23" width="5.7109375" style="60" customWidth="1"/>
    <col min="24" max="24" width="3.28515625" style="60" bestFit="1" customWidth="1"/>
    <col min="25" max="25" width="5.5703125" style="60" bestFit="1" customWidth="1"/>
    <col min="26" max="29" width="3.28515625" style="60" bestFit="1" customWidth="1"/>
    <col min="30" max="31" width="5.5703125" style="60" bestFit="1" customWidth="1"/>
    <col min="32" max="33" width="3.28515625" style="60" bestFit="1" customWidth="1"/>
    <col min="34" max="34" width="8.42578125" style="60" bestFit="1" customWidth="1"/>
    <col min="35" max="35" width="3.28515625" style="60" bestFit="1" customWidth="1"/>
    <col min="36" max="36" width="5.5703125" style="60" bestFit="1" customWidth="1"/>
    <col min="37" max="37" width="3.28515625" style="60" bestFit="1" customWidth="1"/>
    <col min="38" max="39" width="7" style="60" bestFit="1" customWidth="1"/>
    <col min="40" max="40" width="5.5703125" style="60" bestFit="1" customWidth="1"/>
    <col min="41" max="42" width="3.28515625" style="60" bestFit="1" customWidth="1"/>
    <col min="43" max="44" width="8.42578125" style="60" bestFit="1" customWidth="1"/>
    <col min="45" max="46" width="3.28515625" style="60" bestFit="1" customWidth="1"/>
    <col min="47" max="47" width="7" style="60" bestFit="1" customWidth="1"/>
    <col min="48" max="50" width="3.28515625" style="60" bestFit="1" customWidth="1"/>
    <col min="51" max="51" width="5.5703125" style="60" bestFit="1" customWidth="1"/>
    <col min="52" max="55" width="3.28515625" style="60" bestFit="1" customWidth="1"/>
    <col min="56" max="56" width="7" style="60" bestFit="1" customWidth="1"/>
    <col min="57" max="59" width="8.42578125" style="60" bestFit="1" customWidth="1"/>
    <col min="60" max="60" width="7" style="60" bestFit="1" customWidth="1"/>
    <col min="61" max="61" width="3.28515625" style="60" bestFit="1" customWidth="1"/>
    <col min="62" max="62" width="8.42578125" style="60" bestFit="1" customWidth="1"/>
    <col min="63" max="63" width="7" style="62" bestFit="1" customWidth="1"/>
    <col min="64" max="66" width="3.28515625" style="60" bestFit="1" customWidth="1"/>
    <col min="67" max="67" width="5.5703125" style="60" bestFit="1" customWidth="1"/>
    <col min="68" max="68" width="3.28515625" style="60" bestFit="1" customWidth="1"/>
    <col min="69" max="69" width="7" style="60" bestFit="1" customWidth="1"/>
    <col min="70" max="70" width="6.7109375" style="60" bestFit="1" customWidth="1"/>
    <col min="71" max="71" width="7" style="60" bestFit="1" customWidth="1"/>
    <col min="72" max="72" width="5.5703125" style="60" bestFit="1" customWidth="1"/>
    <col min="73" max="74" width="3.28515625" style="60" bestFit="1" customWidth="1"/>
    <col min="75" max="75" width="7" style="60" bestFit="1" customWidth="1"/>
    <col min="76" max="76" width="5.5703125" style="60" bestFit="1" customWidth="1"/>
    <col min="77" max="77" width="3.28515625" style="60" bestFit="1" customWidth="1"/>
    <col min="78" max="78" width="9.85546875" style="60" bestFit="1" customWidth="1"/>
    <col min="79" max="85" width="3.28515625" style="60" bestFit="1" customWidth="1"/>
    <col min="86" max="86" width="8.42578125" style="60" bestFit="1" customWidth="1"/>
    <col min="87" max="16384" width="9.140625" style="60"/>
  </cols>
  <sheetData>
    <row r="1" spans="1:86" s="342" customFormat="1" ht="101.25" customHeight="1">
      <c r="A1" s="337" t="s">
        <v>4146</v>
      </c>
      <c r="B1" s="338" t="s">
        <v>4281</v>
      </c>
      <c r="C1" s="339" t="s">
        <v>4282</v>
      </c>
      <c r="D1" s="339" t="s">
        <v>4283</v>
      </c>
      <c r="E1" s="339" t="s">
        <v>4148</v>
      </c>
      <c r="F1" s="339" t="s">
        <v>4149</v>
      </c>
      <c r="G1" s="339" t="s">
        <v>4151</v>
      </c>
      <c r="H1" s="339" t="s">
        <v>4152</v>
      </c>
      <c r="I1" s="339" t="s">
        <v>4153</v>
      </c>
      <c r="J1" s="339" t="s">
        <v>4154</v>
      </c>
      <c r="K1" s="339" t="s">
        <v>4284</v>
      </c>
      <c r="L1" s="339" t="s">
        <v>4155</v>
      </c>
      <c r="M1" s="339" t="s">
        <v>4156</v>
      </c>
      <c r="N1" s="339" t="s">
        <v>4157</v>
      </c>
      <c r="O1" s="339" t="s">
        <v>4163</v>
      </c>
      <c r="P1" s="339" t="s">
        <v>4159</v>
      </c>
      <c r="Q1" s="339" t="s">
        <v>4162</v>
      </c>
      <c r="R1" s="339" t="s">
        <v>4164</v>
      </c>
      <c r="S1" s="339" t="s">
        <v>4165</v>
      </c>
      <c r="T1" s="339" t="s">
        <v>4166</v>
      </c>
      <c r="U1" s="340" t="s">
        <v>4167</v>
      </c>
      <c r="V1" s="339" t="s">
        <v>4168</v>
      </c>
      <c r="W1" s="339" t="s">
        <v>4285</v>
      </c>
      <c r="X1" s="339" t="s">
        <v>4169</v>
      </c>
      <c r="Y1" s="339" t="s">
        <v>4170</v>
      </c>
      <c r="Z1" s="339" t="s">
        <v>4171</v>
      </c>
      <c r="AA1" s="339" t="s">
        <v>4172</v>
      </c>
      <c r="AB1" s="339" t="s">
        <v>4173</v>
      </c>
      <c r="AC1" s="339" t="s">
        <v>4174</v>
      </c>
      <c r="AD1" s="339" t="s">
        <v>4286</v>
      </c>
      <c r="AE1" s="339" t="s">
        <v>4176</v>
      </c>
      <c r="AF1" s="339" t="s">
        <v>4177</v>
      </c>
      <c r="AG1" s="339" t="s">
        <v>4178</v>
      </c>
      <c r="AH1" s="339" t="s">
        <v>4179</v>
      </c>
      <c r="AI1" s="339" t="s">
        <v>4287</v>
      </c>
      <c r="AJ1" s="339" t="s">
        <v>4180</v>
      </c>
      <c r="AK1" s="339" t="s">
        <v>4288</v>
      </c>
      <c r="AL1" s="339" t="s">
        <v>4181</v>
      </c>
      <c r="AM1" s="339" t="s">
        <v>4182</v>
      </c>
      <c r="AN1" s="339" t="s">
        <v>4183</v>
      </c>
      <c r="AO1" s="339" t="s">
        <v>4184</v>
      </c>
      <c r="AP1" s="339" t="s">
        <v>4185</v>
      </c>
      <c r="AQ1" s="339" t="s">
        <v>4289</v>
      </c>
      <c r="AR1" s="339" t="s">
        <v>4186</v>
      </c>
      <c r="AS1" s="339" t="s">
        <v>4290</v>
      </c>
      <c r="AT1" s="339" t="s">
        <v>4187</v>
      </c>
      <c r="AU1" s="339" t="s">
        <v>4188</v>
      </c>
      <c r="AV1" s="339" t="s">
        <v>4190</v>
      </c>
      <c r="AW1" s="339" t="s">
        <v>4191</v>
      </c>
      <c r="AX1" s="339" t="s">
        <v>4192</v>
      </c>
      <c r="AY1" s="339" t="s">
        <v>4193</v>
      </c>
      <c r="AZ1" s="339" t="s">
        <v>4194</v>
      </c>
      <c r="BA1" s="339" t="s">
        <v>4195</v>
      </c>
      <c r="BB1" s="339" t="s">
        <v>4291</v>
      </c>
      <c r="BC1" s="339" t="s">
        <v>4196</v>
      </c>
      <c r="BD1" s="339" t="s">
        <v>4198</v>
      </c>
      <c r="BE1" s="339" t="s">
        <v>4199</v>
      </c>
      <c r="BF1" s="339" t="s">
        <v>4200</v>
      </c>
      <c r="BG1" s="339" t="s">
        <v>4201</v>
      </c>
      <c r="BH1" s="339" t="s">
        <v>4292</v>
      </c>
      <c r="BI1" s="339" t="s">
        <v>4203</v>
      </c>
      <c r="BJ1" s="339" t="s">
        <v>4293</v>
      </c>
      <c r="BK1" s="341" t="s">
        <v>4204</v>
      </c>
      <c r="BL1" s="339" t="s">
        <v>4205</v>
      </c>
      <c r="BM1" s="339" t="s">
        <v>4206</v>
      </c>
      <c r="BN1" s="339" t="s">
        <v>4207</v>
      </c>
      <c r="BO1" s="339" t="s">
        <v>4294</v>
      </c>
      <c r="BP1" s="339" t="s">
        <v>4210</v>
      </c>
      <c r="BQ1" s="339" t="s">
        <v>4295</v>
      </c>
      <c r="BR1" s="339" t="s">
        <v>4212</v>
      </c>
      <c r="BS1" s="339" t="s">
        <v>4213</v>
      </c>
      <c r="BT1" s="339" t="s">
        <v>4215</v>
      </c>
      <c r="BU1" s="339" t="s">
        <v>4216</v>
      </c>
      <c r="BV1" s="339" t="s">
        <v>4296</v>
      </c>
      <c r="BW1" s="339" t="s">
        <v>4217</v>
      </c>
      <c r="BX1" s="339" t="s">
        <v>4218</v>
      </c>
      <c r="BY1" s="339" t="s">
        <v>4219</v>
      </c>
      <c r="BZ1" s="339" t="s">
        <v>4220</v>
      </c>
      <c r="CA1" s="339" t="s">
        <v>4297</v>
      </c>
      <c r="CB1" s="339" t="s">
        <v>4298</v>
      </c>
      <c r="CC1" s="339" t="s">
        <v>4299</v>
      </c>
      <c r="CD1" s="339" t="s">
        <v>4224</v>
      </c>
      <c r="CE1" s="339" t="s">
        <v>4225</v>
      </c>
      <c r="CF1" s="339" t="s">
        <v>4226</v>
      </c>
      <c r="CG1" s="339" t="s">
        <v>4211</v>
      </c>
      <c r="CH1" s="339" t="s">
        <v>1806</v>
      </c>
    </row>
    <row r="2" spans="1:86" s="34" customFormat="1" ht="12.75">
      <c r="A2" s="114" t="s">
        <v>4227</v>
      </c>
      <c r="B2" s="114"/>
      <c r="C2" s="114" t="s">
        <v>4300</v>
      </c>
      <c r="D2" s="114"/>
      <c r="E2" s="114"/>
      <c r="F2" s="114"/>
      <c r="G2" s="114"/>
      <c r="H2" s="114"/>
      <c r="I2" s="114"/>
      <c r="J2" s="114"/>
      <c r="K2" s="114"/>
      <c r="L2" s="114"/>
      <c r="M2" s="114"/>
      <c r="N2" s="114"/>
      <c r="O2" s="114"/>
      <c r="P2" s="114"/>
      <c r="Q2" s="114"/>
      <c r="R2" s="114"/>
      <c r="S2" s="114"/>
      <c r="T2" s="114"/>
      <c r="U2" s="322"/>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323"/>
      <c r="BL2" s="114"/>
      <c r="BM2" s="114"/>
      <c r="BN2" s="114"/>
      <c r="BO2" s="114"/>
      <c r="BP2" s="114"/>
      <c r="BQ2" s="114"/>
      <c r="BR2" s="114"/>
      <c r="BS2" s="114"/>
      <c r="BT2" s="114"/>
      <c r="BU2" s="114"/>
      <c r="BV2" s="114"/>
      <c r="BW2" s="114"/>
      <c r="BX2" s="114"/>
      <c r="BY2" s="114"/>
      <c r="BZ2" s="114"/>
      <c r="CA2" s="114"/>
      <c r="CB2" s="114"/>
      <c r="CC2" s="114"/>
      <c r="CD2" s="114"/>
      <c r="CE2" s="114"/>
      <c r="CF2" s="114"/>
      <c r="CG2" s="114"/>
      <c r="CH2" s="114"/>
    </row>
    <row r="3" spans="1:86" s="231" customFormat="1" ht="20.25">
      <c r="A3" s="343" t="s">
        <v>916</v>
      </c>
      <c r="B3" s="106" t="s">
        <v>4301</v>
      </c>
      <c r="C3" s="106" t="s">
        <v>4302</v>
      </c>
      <c r="D3" s="106"/>
      <c r="E3" s="106"/>
      <c r="F3" s="106"/>
      <c r="G3" s="106"/>
      <c r="H3" s="106"/>
      <c r="I3" s="106"/>
      <c r="J3" s="106"/>
      <c r="K3" s="106"/>
      <c r="L3" s="106"/>
      <c r="M3" s="106"/>
      <c r="N3" s="106"/>
      <c r="O3" s="106"/>
      <c r="P3" s="106"/>
      <c r="Q3" s="106"/>
      <c r="R3" s="106"/>
      <c r="S3" s="106"/>
      <c r="T3" s="106"/>
      <c r="U3" s="3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344">
        <v>3000</v>
      </c>
      <c r="BD3" s="344"/>
      <c r="BE3" s="344"/>
      <c r="BF3" s="344"/>
      <c r="BG3" s="344"/>
      <c r="BH3" s="106"/>
      <c r="BI3" s="106"/>
      <c r="BJ3" s="106"/>
      <c r="BK3" s="345"/>
      <c r="BL3" s="106"/>
      <c r="BM3" s="106"/>
      <c r="BN3" s="106"/>
      <c r="BO3" s="106"/>
      <c r="BP3" s="106"/>
      <c r="BQ3" s="106"/>
      <c r="BR3" s="106"/>
      <c r="BS3" s="106"/>
      <c r="BT3" s="106"/>
      <c r="BU3" s="106"/>
      <c r="BV3" s="106"/>
      <c r="BW3" s="106"/>
      <c r="BX3" s="106"/>
      <c r="BY3" s="106"/>
    </row>
    <row r="4" spans="1:86" s="231" customFormat="1" ht="20.25">
      <c r="A4" s="346"/>
      <c r="B4" s="106"/>
      <c r="C4" s="106" t="s">
        <v>4300</v>
      </c>
      <c r="D4" s="106"/>
      <c r="E4" s="106"/>
      <c r="F4" s="106"/>
      <c r="G4" s="106"/>
      <c r="H4" s="106"/>
      <c r="I4" s="106"/>
      <c r="J4" s="106"/>
      <c r="K4" s="106"/>
      <c r="L4" s="106"/>
      <c r="M4" s="106"/>
      <c r="N4" s="106"/>
      <c r="O4" s="106"/>
      <c r="P4" s="106"/>
      <c r="Q4" s="106"/>
      <c r="R4" s="106"/>
      <c r="S4" s="106"/>
      <c r="T4" s="106"/>
      <c r="U4" s="3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344"/>
      <c r="BD4" s="344">
        <v>2000</v>
      </c>
      <c r="BE4" s="344">
        <v>4000</v>
      </c>
      <c r="BF4" s="344">
        <v>2000</v>
      </c>
      <c r="BG4" s="344">
        <v>4000</v>
      </c>
      <c r="BH4" s="106"/>
      <c r="BI4" s="106"/>
      <c r="BJ4" s="106"/>
      <c r="BK4" s="345"/>
      <c r="BL4" s="106"/>
      <c r="BM4" s="106"/>
      <c r="BN4" s="106"/>
      <c r="BO4" s="106"/>
      <c r="BP4" s="106"/>
      <c r="BQ4" s="106"/>
      <c r="BR4" s="106"/>
      <c r="BS4" s="106"/>
      <c r="BT4" s="106"/>
      <c r="BU4" s="106"/>
      <c r="BV4" s="106"/>
      <c r="BW4" s="106"/>
      <c r="BX4" s="106"/>
      <c r="BY4" s="106"/>
    </row>
    <row r="5" spans="1:86" s="231" customFormat="1" ht="20.25">
      <c r="A5" s="346"/>
      <c r="B5" s="106" t="s">
        <v>4303</v>
      </c>
      <c r="C5" s="106" t="s">
        <v>4302</v>
      </c>
      <c r="D5" s="106"/>
      <c r="E5" s="106"/>
      <c r="F5" s="106"/>
      <c r="G5" s="106"/>
      <c r="H5" s="106"/>
      <c r="I5" s="106"/>
      <c r="J5" s="106"/>
      <c r="K5" s="106"/>
      <c r="L5" s="106"/>
      <c r="M5" s="106"/>
      <c r="N5" s="106"/>
      <c r="O5" s="106"/>
      <c r="P5" s="106"/>
      <c r="Q5" s="106"/>
      <c r="R5" s="106"/>
      <c r="S5" s="106"/>
      <c r="T5" s="106"/>
      <c r="U5" s="3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344">
        <v>2000</v>
      </c>
      <c r="BD5" s="344"/>
      <c r="BE5" s="344"/>
      <c r="BF5" s="344"/>
      <c r="BG5" s="344"/>
      <c r="BH5" s="106"/>
      <c r="BI5" s="106"/>
      <c r="BJ5" s="106"/>
      <c r="BK5" s="345"/>
      <c r="BL5" s="106"/>
      <c r="BM5" s="106"/>
      <c r="BN5" s="106"/>
      <c r="BO5" s="106"/>
      <c r="BP5" s="106"/>
      <c r="BQ5" s="106"/>
      <c r="BR5" s="106"/>
      <c r="BS5" s="106"/>
      <c r="BT5" s="106"/>
      <c r="BU5" s="106"/>
      <c r="BV5" s="106"/>
      <c r="BW5" s="106"/>
      <c r="BX5" s="106"/>
      <c r="BY5" s="106"/>
    </row>
    <row r="6" spans="1:86" s="231" customFormat="1" ht="20.25">
      <c r="A6" s="346"/>
      <c r="B6" s="106"/>
      <c r="C6" s="106" t="s">
        <v>4300</v>
      </c>
      <c r="D6" s="106"/>
      <c r="E6" s="106"/>
      <c r="F6" s="106"/>
      <c r="G6" s="106"/>
      <c r="H6" s="106"/>
      <c r="I6" s="106"/>
      <c r="J6" s="106"/>
      <c r="K6" s="106"/>
      <c r="L6" s="106"/>
      <c r="M6" s="106"/>
      <c r="N6" s="106"/>
      <c r="O6" s="106"/>
      <c r="P6" s="106"/>
      <c r="Q6" s="106"/>
      <c r="R6" s="106"/>
      <c r="S6" s="106"/>
      <c r="T6" s="106"/>
      <c r="U6" s="3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344"/>
      <c r="BD6" s="344">
        <v>2000</v>
      </c>
      <c r="BE6" s="344">
        <v>2000</v>
      </c>
      <c r="BF6" s="344">
        <v>2000</v>
      </c>
      <c r="BG6" s="344">
        <v>1000</v>
      </c>
      <c r="BH6" s="106"/>
      <c r="BI6" s="106"/>
      <c r="BJ6" s="106"/>
      <c r="BK6" s="345"/>
      <c r="BL6" s="106"/>
      <c r="BM6" s="106"/>
      <c r="BN6" s="106"/>
      <c r="BO6" s="106"/>
      <c r="BP6" s="106"/>
      <c r="BQ6" s="106"/>
      <c r="BR6" s="106"/>
      <c r="BS6" s="106"/>
      <c r="BT6" s="106"/>
      <c r="BU6" s="106"/>
      <c r="BV6" s="106"/>
      <c r="BW6" s="106"/>
      <c r="BX6" s="106"/>
      <c r="BY6" s="106"/>
    </row>
    <row r="7" spans="1:86" s="231" customFormat="1" ht="20.25">
      <c r="A7" s="346"/>
      <c r="B7" s="106" t="s">
        <v>4304</v>
      </c>
      <c r="C7" s="106" t="s">
        <v>4302</v>
      </c>
      <c r="D7" s="106"/>
      <c r="E7" s="106"/>
      <c r="F7" s="106"/>
      <c r="G7" s="106"/>
      <c r="H7" s="106"/>
      <c r="I7" s="106"/>
      <c r="J7" s="106"/>
      <c r="K7" s="106"/>
      <c r="L7" s="106"/>
      <c r="M7" s="106"/>
      <c r="N7" s="106"/>
      <c r="O7" s="106"/>
      <c r="P7" s="106"/>
      <c r="Q7" s="106"/>
      <c r="R7" s="106"/>
      <c r="S7" s="106"/>
      <c r="T7" s="106"/>
      <c r="U7" s="3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344">
        <v>2000</v>
      </c>
      <c r="BD7" s="344"/>
      <c r="BE7" s="344"/>
      <c r="BF7" s="344"/>
      <c r="BG7" s="344"/>
      <c r="BH7" s="106"/>
      <c r="BI7" s="106"/>
      <c r="BJ7" s="106"/>
      <c r="BK7" s="345"/>
      <c r="BL7" s="106"/>
      <c r="BM7" s="106"/>
      <c r="BN7" s="106"/>
      <c r="BO7" s="106"/>
      <c r="BP7" s="106"/>
      <c r="BQ7" s="106"/>
      <c r="BR7" s="106"/>
      <c r="BS7" s="106"/>
      <c r="BT7" s="106"/>
      <c r="BU7" s="106"/>
      <c r="BV7" s="106"/>
      <c r="BW7" s="106"/>
      <c r="BX7" s="106"/>
      <c r="BY7" s="106"/>
    </row>
    <row r="8" spans="1:86" s="231" customFormat="1" ht="20.25">
      <c r="A8" s="346"/>
      <c r="B8" s="106"/>
      <c r="C8" s="106" t="s">
        <v>4300</v>
      </c>
      <c r="D8" s="106"/>
      <c r="E8" s="106"/>
      <c r="F8" s="106"/>
      <c r="G8" s="106"/>
      <c r="H8" s="106"/>
      <c r="I8" s="106"/>
      <c r="J8" s="106"/>
      <c r="K8" s="106"/>
      <c r="L8" s="106"/>
      <c r="M8" s="106"/>
      <c r="N8" s="106"/>
      <c r="O8" s="106"/>
      <c r="P8" s="106"/>
      <c r="Q8" s="106"/>
      <c r="R8" s="106"/>
      <c r="S8" s="106"/>
      <c r="T8" s="106"/>
      <c r="U8" s="3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344"/>
      <c r="BD8" s="344">
        <v>2000</v>
      </c>
      <c r="BE8" s="344">
        <v>4000</v>
      </c>
      <c r="BF8" s="344">
        <v>2000</v>
      </c>
      <c r="BG8" s="344">
        <v>3000</v>
      </c>
      <c r="BH8" s="106"/>
      <c r="BI8" s="106"/>
      <c r="BJ8" s="106"/>
      <c r="BK8" s="345"/>
      <c r="BL8" s="106"/>
      <c r="BM8" s="106"/>
      <c r="BN8" s="106"/>
      <c r="BO8" s="106"/>
      <c r="BP8" s="106"/>
      <c r="BQ8" s="106"/>
      <c r="BR8" s="106"/>
      <c r="BS8" s="106"/>
      <c r="BT8" s="106"/>
      <c r="BU8" s="106"/>
      <c r="BV8" s="106"/>
      <c r="BW8" s="106"/>
      <c r="BX8" s="106"/>
      <c r="BY8" s="106"/>
    </row>
    <row r="9" spans="1:86" s="231" customFormat="1" ht="20.25">
      <c r="A9" s="346"/>
      <c r="B9" s="106" t="s">
        <v>4305</v>
      </c>
      <c r="C9" s="106" t="s">
        <v>4302</v>
      </c>
      <c r="D9" s="106"/>
      <c r="E9" s="106"/>
      <c r="F9" s="106"/>
      <c r="G9" s="106"/>
      <c r="H9" s="106"/>
      <c r="I9" s="106"/>
      <c r="J9" s="106"/>
      <c r="K9" s="106"/>
      <c r="L9" s="106"/>
      <c r="M9" s="106"/>
      <c r="N9" s="106"/>
      <c r="O9" s="106"/>
      <c r="P9" s="106"/>
      <c r="Q9" s="106"/>
      <c r="R9" s="106"/>
      <c r="S9" s="106"/>
      <c r="T9" s="106"/>
      <c r="U9" s="3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344">
        <v>1000</v>
      </c>
      <c r="BD9" s="344"/>
      <c r="BE9" s="344"/>
      <c r="BF9" s="344"/>
      <c r="BG9" s="344"/>
      <c r="BH9" s="106"/>
      <c r="BI9" s="106"/>
      <c r="BJ9" s="106"/>
      <c r="BK9" s="345"/>
      <c r="BL9" s="106"/>
      <c r="BM9" s="106"/>
      <c r="BN9" s="106"/>
      <c r="BO9" s="106"/>
      <c r="BP9" s="106"/>
      <c r="BQ9" s="106"/>
      <c r="BR9" s="106"/>
      <c r="BS9" s="106"/>
      <c r="BT9" s="106"/>
      <c r="BU9" s="106"/>
      <c r="BV9" s="106"/>
      <c r="BW9" s="106"/>
      <c r="BX9" s="106"/>
      <c r="BY9" s="106"/>
    </row>
    <row r="10" spans="1:86" s="231" customFormat="1" ht="20.25">
      <c r="A10" s="347"/>
      <c r="B10" s="106"/>
      <c r="C10" s="106" t="s">
        <v>4300</v>
      </c>
      <c r="D10" s="106"/>
      <c r="E10" s="106"/>
      <c r="F10" s="106"/>
      <c r="G10" s="106"/>
      <c r="H10" s="106"/>
      <c r="I10" s="106"/>
      <c r="J10" s="106"/>
      <c r="K10" s="106"/>
      <c r="L10" s="106"/>
      <c r="M10" s="106"/>
      <c r="N10" s="106"/>
      <c r="O10" s="106"/>
      <c r="P10" s="106"/>
      <c r="Q10" s="106"/>
      <c r="R10" s="106"/>
      <c r="S10" s="106"/>
      <c r="T10" s="106"/>
      <c r="U10" s="3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344"/>
      <c r="BD10" s="344">
        <v>1000</v>
      </c>
      <c r="BE10" s="344">
        <v>1000</v>
      </c>
      <c r="BF10" s="344">
        <v>1000</v>
      </c>
      <c r="BG10" s="344"/>
      <c r="BH10" s="106"/>
      <c r="BI10" s="106"/>
      <c r="BJ10" s="106"/>
      <c r="BK10" s="345"/>
      <c r="BL10" s="106"/>
      <c r="BM10" s="106"/>
      <c r="BN10" s="106"/>
      <c r="BO10" s="106"/>
      <c r="BP10" s="106"/>
      <c r="BQ10" s="106"/>
      <c r="BR10" s="106"/>
      <c r="BS10" s="106"/>
      <c r="BT10" s="106"/>
      <c r="BU10" s="106"/>
      <c r="BV10" s="106"/>
      <c r="BW10" s="106"/>
      <c r="BX10" s="106"/>
      <c r="BY10" s="106"/>
    </row>
    <row r="11" spans="1:86" s="352" customFormat="1" ht="11.25">
      <c r="A11" s="348" t="s">
        <v>928</v>
      </c>
      <c r="B11" s="349" t="s">
        <v>4301</v>
      </c>
      <c r="C11" s="349" t="s">
        <v>4302</v>
      </c>
      <c r="D11" s="349"/>
      <c r="E11" s="349"/>
      <c r="F11" s="349"/>
      <c r="G11" s="349"/>
      <c r="H11" s="349"/>
      <c r="I11" s="349"/>
      <c r="J11" s="349"/>
      <c r="K11" s="349"/>
      <c r="L11" s="349">
        <v>302</v>
      </c>
      <c r="M11" s="349"/>
      <c r="N11" s="349">
        <v>310</v>
      </c>
      <c r="O11" s="349"/>
      <c r="P11" s="349">
        <v>12</v>
      </c>
      <c r="Q11" s="349">
        <v>449</v>
      </c>
      <c r="R11" s="349">
        <v>6</v>
      </c>
      <c r="S11" s="349"/>
      <c r="T11" s="349"/>
      <c r="U11" s="350"/>
      <c r="V11" s="349"/>
      <c r="W11" s="349"/>
      <c r="X11" s="349"/>
      <c r="Y11" s="349"/>
      <c r="Z11" s="349"/>
      <c r="AA11" s="349"/>
      <c r="AB11" s="349"/>
      <c r="AC11" s="349"/>
      <c r="AD11" s="349"/>
      <c r="AE11" s="349"/>
      <c r="AF11" s="349"/>
      <c r="AG11" s="349"/>
      <c r="AH11" s="349"/>
      <c r="AI11" s="349"/>
      <c r="AJ11" s="349"/>
      <c r="AK11" s="349"/>
      <c r="AL11" s="349">
        <v>257</v>
      </c>
      <c r="AM11" s="349">
        <v>257</v>
      </c>
      <c r="AN11" s="349"/>
      <c r="AO11" s="349"/>
      <c r="AP11" s="349"/>
      <c r="AQ11" s="349">
        <v>17035</v>
      </c>
      <c r="AR11" s="349"/>
      <c r="AS11" s="349"/>
      <c r="AT11" s="349"/>
      <c r="AU11" s="349"/>
      <c r="AV11" s="349"/>
      <c r="AW11" s="349"/>
      <c r="AX11" s="349"/>
      <c r="AY11" s="349"/>
      <c r="AZ11" s="349"/>
      <c r="BA11" s="349"/>
      <c r="BB11" s="349"/>
      <c r="BC11" s="349">
        <v>147</v>
      </c>
      <c r="BD11" s="349"/>
      <c r="BE11" s="349"/>
      <c r="BF11" s="349"/>
      <c r="BG11" s="349"/>
      <c r="BH11" s="349"/>
      <c r="BI11" s="349"/>
      <c r="BJ11" s="349"/>
      <c r="BK11" s="351"/>
      <c r="BL11" s="349"/>
      <c r="BM11" s="349">
        <v>211</v>
      </c>
      <c r="BN11" s="349"/>
      <c r="BO11" s="349"/>
      <c r="BP11" s="349"/>
      <c r="BQ11" s="349"/>
      <c r="BR11" s="349"/>
      <c r="BS11" s="349"/>
      <c r="BT11" s="349"/>
      <c r="BU11" s="349"/>
      <c r="BV11" s="349"/>
      <c r="BW11" s="349"/>
      <c r="BX11" s="349"/>
      <c r="BY11" s="349"/>
      <c r="BZ11" s="349"/>
      <c r="CA11" s="349"/>
      <c r="CB11" s="349"/>
      <c r="CC11" s="349"/>
      <c r="CD11" s="349"/>
      <c r="CE11" s="349"/>
      <c r="CF11" s="349"/>
      <c r="CG11" s="349"/>
    </row>
    <row r="12" spans="1:86" s="352" customFormat="1" ht="11.25">
      <c r="A12" s="353"/>
      <c r="B12" s="349"/>
      <c r="C12" s="349" t="s">
        <v>4300</v>
      </c>
      <c r="D12" s="349">
        <v>3468</v>
      </c>
      <c r="E12" s="349"/>
      <c r="F12" s="349">
        <v>7913</v>
      </c>
      <c r="G12" s="349"/>
      <c r="H12" s="349"/>
      <c r="I12" s="349">
        <v>1464</v>
      </c>
      <c r="J12" s="349"/>
      <c r="K12" s="349"/>
      <c r="L12" s="349">
        <v>2060</v>
      </c>
      <c r="M12" s="349"/>
      <c r="N12" s="349"/>
      <c r="O12" s="349"/>
      <c r="P12" s="349"/>
      <c r="Q12" s="349"/>
      <c r="R12" s="349"/>
      <c r="S12" s="349">
        <v>4248</v>
      </c>
      <c r="T12" s="349">
        <v>633</v>
      </c>
      <c r="U12" s="350"/>
      <c r="V12" s="349"/>
      <c r="W12" s="349"/>
      <c r="X12" s="349"/>
      <c r="Y12" s="349"/>
      <c r="Z12" s="349"/>
      <c r="AA12" s="349"/>
      <c r="AB12" s="349"/>
      <c r="AC12" s="349"/>
      <c r="AD12" s="349">
        <v>3252</v>
      </c>
      <c r="AE12" s="349"/>
      <c r="AF12" s="349"/>
      <c r="AG12" s="349"/>
      <c r="AH12" s="349"/>
      <c r="AI12" s="349">
        <v>1528</v>
      </c>
      <c r="AJ12" s="349"/>
      <c r="AK12" s="349"/>
      <c r="AL12" s="349">
        <v>1216</v>
      </c>
      <c r="AM12" s="349">
        <v>2510</v>
      </c>
      <c r="AN12" s="349"/>
      <c r="AO12" s="349"/>
      <c r="AP12" s="349"/>
      <c r="AQ12" s="349"/>
      <c r="AR12" s="349"/>
      <c r="AS12" s="349"/>
      <c r="AT12" s="349"/>
      <c r="AU12" s="349"/>
      <c r="AV12" s="349"/>
      <c r="AW12" s="349"/>
      <c r="AX12" s="349"/>
      <c r="AY12" s="349"/>
      <c r="AZ12" s="349"/>
      <c r="BA12" s="349">
        <v>550</v>
      </c>
      <c r="BB12" s="349"/>
      <c r="BC12" s="349"/>
      <c r="BD12" s="349">
        <v>1301</v>
      </c>
      <c r="BE12" s="349"/>
      <c r="BF12" s="349">
        <v>676</v>
      </c>
      <c r="BG12" s="349"/>
      <c r="BH12" s="349"/>
      <c r="BI12" s="349"/>
      <c r="BJ12" s="349">
        <v>13644</v>
      </c>
      <c r="BK12" s="351"/>
      <c r="BL12" s="349"/>
      <c r="BM12" s="349">
        <v>1209</v>
      </c>
      <c r="BN12" s="349">
        <v>3007</v>
      </c>
      <c r="BO12" s="349"/>
      <c r="BP12" s="349"/>
      <c r="BQ12" s="349"/>
      <c r="BR12" s="349"/>
      <c r="BS12" s="349">
        <v>1791</v>
      </c>
      <c r="BT12" s="349"/>
      <c r="BU12" s="349"/>
      <c r="BV12" s="349"/>
      <c r="BW12" s="349">
        <v>965</v>
      </c>
      <c r="BX12" s="349">
        <v>885</v>
      </c>
      <c r="BY12" s="349"/>
      <c r="BZ12" s="349"/>
      <c r="CA12" s="349"/>
      <c r="CB12" s="349"/>
      <c r="CC12" s="349"/>
      <c r="CD12" s="349"/>
      <c r="CE12" s="349"/>
      <c r="CF12" s="349"/>
      <c r="CG12" s="349"/>
    </row>
    <row r="13" spans="1:86" s="352" customFormat="1" ht="11.25">
      <c r="A13" s="353"/>
      <c r="B13" s="349" t="s">
        <v>4303</v>
      </c>
      <c r="C13" s="349" t="s">
        <v>4302</v>
      </c>
      <c r="D13" s="349"/>
      <c r="E13" s="349"/>
      <c r="F13" s="349"/>
      <c r="G13" s="349"/>
      <c r="H13" s="349"/>
      <c r="I13" s="349"/>
      <c r="J13" s="349"/>
      <c r="K13" s="349"/>
      <c r="L13" s="349"/>
      <c r="M13" s="349"/>
      <c r="N13" s="349"/>
      <c r="O13" s="349"/>
      <c r="P13" s="349"/>
      <c r="Q13" s="349">
        <v>101</v>
      </c>
      <c r="R13" s="349"/>
      <c r="S13" s="349"/>
      <c r="T13" s="349"/>
      <c r="U13" s="350"/>
      <c r="V13" s="349"/>
      <c r="W13" s="349"/>
      <c r="X13" s="349"/>
      <c r="Y13" s="349"/>
      <c r="Z13" s="349"/>
      <c r="AA13" s="349"/>
      <c r="AB13" s="349"/>
      <c r="AC13" s="349"/>
      <c r="AD13" s="349"/>
      <c r="AE13" s="349"/>
      <c r="AF13" s="349"/>
      <c r="AG13" s="349"/>
      <c r="AH13" s="349"/>
      <c r="AI13" s="349"/>
      <c r="AJ13" s="349"/>
      <c r="AK13" s="349"/>
      <c r="AL13" s="349">
        <v>56</v>
      </c>
      <c r="AM13" s="349">
        <v>13</v>
      </c>
      <c r="AN13" s="349"/>
      <c r="AO13" s="349"/>
      <c r="AP13" s="349"/>
      <c r="AQ13" s="349">
        <v>3986</v>
      </c>
      <c r="AR13" s="349"/>
      <c r="AS13" s="349"/>
      <c r="AT13" s="349"/>
      <c r="AU13" s="349"/>
      <c r="AV13" s="349"/>
      <c r="AW13" s="349"/>
      <c r="AX13" s="349"/>
      <c r="AY13" s="349"/>
      <c r="AZ13" s="349"/>
      <c r="BA13" s="349"/>
      <c r="BB13" s="349"/>
      <c r="BC13" s="349">
        <v>154</v>
      </c>
      <c r="BD13" s="349"/>
      <c r="BE13" s="349"/>
      <c r="BF13" s="349"/>
      <c r="BG13" s="349"/>
      <c r="BH13" s="349"/>
      <c r="BI13" s="349"/>
      <c r="BJ13" s="349"/>
      <c r="BK13" s="351"/>
      <c r="BL13" s="349"/>
      <c r="BM13" s="349">
        <v>204</v>
      </c>
      <c r="BN13" s="349"/>
      <c r="BO13" s="349"/>
      <c r="BP13" s="349"/>
      <c r="BQ13" s="349"/>
      <c r="BR13" s="349"/>
      <c r="BS13" s="349"/>
      <c r="BT13" s="349"/>
      <c r="BU13" s="349"/>
      <c r="BV13" s="349"/>
      <c r="BW13" s="349"/>
      <c r="BX13" s="349"/>
      <c r="BY13" s="349"/>
      <c r="BZ13" s="349"/>
      <c r="CA13" s="349"/>
      <c r="CB13" s="349"/>
      <c r="CC13" s="349"/>
      <c r="CD13" s="349"/>
      <c r="CE13" s="349"/>
      <c r="CF13" s="349"/>
      <c r="CG13" s="349"/>
    </row>
    <row r="14" spans="1:86" s="352" customFormat="1" ht="11.25">
      <c r="A14" s="353"/>
      <c r="B14" s="349"/>
      <c r="C14" s="349" t="s">
        <v>4300</v>
      </c>
      <c r="D14" s="349">
        <v>240</v>
      </c>
      <c r="E14" s="349"/>
      <c r="F14" s="349">
        <v>1734</v>
      </c>
      <c r="G14" s="349"/>
      <c r="H14" s="349"/>
      <c r="I14" s="349"/>
      <c r="J14" s="349"/>
      <c r="K14" s="349"/>
      <c r="L14" s="349">
        <v>5</v>
      </c>
      <c r="M14" s="349"/>
      <c r="N14" s="349"/>
      <c r="O14" s="349"/>
      <c r="P14" s="349"/>
      <c r="Q14" s="349"/>
      <c r="R14" s="349"/>
      <c r="S14" s="349"/>
      <c r="T14" s="349"/>
      <c r="U14" s="350"/>
      <c r="V14" s="349"/>
      <c r="W14" s="349"/>
      <c r="X14" s="349"/>
      <c r="Y14" s="349"/>
      <c r="Z14" s="349"/>
      <c r="AA14" s="349"/>
      <c r="AB14" s="349"/>
      <c r="AC14" s="349"/>
      <c r="AD14" s="349">
        <v>16</v>
      </c>
      <c r="AE14" s="349"/>
      <c r="AF14" s="349"/>
      <c r="AG14" s="349"/>
      <c r="AH14" s="349"/>
      <c r="AI14" s="349"/>
      <c r="AJ14" s="349"/>
      <c r="AK14" s="349"/>
      <c r="AL14" s="349">
        <v>309</v>
      </c>
      <c r="AM14" s="349">
        <v>238</v>
      </c>
      <c r="AN14" s="349"/>
      <c r="AO14" s="349"/>
      <c r="AP14" s="349"/>
      <c r="AQ14" s="349"/>
      <c r="AR14" s="349"/>
      <c r="AS14" s="349"/>
      <c r="AT14" s="349"/>
      <c r="AU14" s="349"/>
      <c r="AV14" s="349"/>
      <c r="AW14" s="349"/>
      <c r="AX14" s="349"/>
      <c r="AY14" s="349"/>
      <c r="AZ14" s="349"/>
      <c r="BA14" s="349"/>
      <c r="BB14" s="349"/>
      <c r="BC14" s="349"/>
      <c r="BD14" s="349">
        <v>453</v>
      </c>
      <c r="BE14" s="349"/>
      <c r="BF14" s="349">
        <v>1021</v>
      </c>
      <c r="BG14" s="349"/>
      <c r="BH14" s="349"/>
      <c r="BI14" s="349"/>
      <c r="BJ14" s="349">
        <v>3463</v>
      </c>
      <c r="BK14" s="351"/>
      <c r="BL14" s="349"/>
      <c r="BM14" s="349">
        <v>1024</v>
      </c>
      <c r="BN14" s="349"/>
      <c r="BO14" s="349"/>
      <c r="BP14" s="349"/>
      <c r="BQ14" s="349"/>
      <c r="BR14" s="349"/>
      <c r="BS14" s="349">
        <v>1037</v>
      </c>
      <c r="BT14" s="349"/>
      <c r="BU14" s="349"/>
      <c r="BV14" s="349"/>
      <c r="BW14" s="349">
        <v>9</v>
      </c>
      <c r="BX14" s="349"/>
      <c r="BY14" s="349"/>
      <c r="BZ14" s="349"/>
      <c r="CA14" s="349"/>
      <c r="CB14" s="349"/>
      <c r="CC14" s="349"/>
      <c r="CD14" s="349"/>
      <c r="CE14" s="349"/>
      <c r="CF14" s="349"/>
      <c r="CG14" s="349"/>
    </row>
    <row r="15" spans="1:86" s="352" customFormat="1" ht="11.25">
      <c r="A15" s="353"/>
      <c r="B15" s="349" t="s">
        <v>4304</v>
      </c>
      <c r="C15" s="349" t="s">
        <v>4302</v>
      </c>
      <c r="D15" s="349"/>
      <c r="E15" s="349"/>
      <c r="F15" s="349"/>
      <c r="G15" s="349"/>
      <c r="H15" s="349"/>
      <c r="I15" s="349"/>
      <c r="J15" s="349"/>
      <c r="K15" s="349"/>
      <c r="L15" s="349">
        <v>204</v>
      </c>
      <c r="M15" s="349"/>
      <c r="N15" s="349"/>
      <c r="O15" s="349"/>
      <c r="P15" s="349"/>
      <c r="Q15" s="349">
        <v>101</v>
      </c>
      <c r="R15" s="349"/>
      <c r="S15" s="349"/>
      <c r="T15" s="349"/>
      <c r="U15" s="350"/>
      <c r="V15" s="349"/>
      <c r="W15" s="349"/>
      <c r="X15" s="349"/>
      <c r="Y15" s="349"/>
      <c r="Z15" s="349"/>
      <c r="AA15" s="349"/>
      <c r="AB15" s="349"/>
      <c r="AC15" s="349"/>
      <c r="AD15" s="349">
        <v>87</v>
      </c>
      <c r="AE15" s="349"/>
      <c r="AF15" s="349"/>
      <c r="AG15" s="349"/>
      <c r="AH15" s="349"/>
      <c r="AI15" s="349"/>
      <c r="AJ15" s="349"/>
      <c r="AK15" s="349"/>
      <c r="AL15" s="349">
        <v>166</v>
      </c>
      <c r="AM15" s="349">
        <v>161</v>
      </c>
      <c r="AN15" s="349"/>
      <c r="AO15" s="349"/>
      <c r="AP15" s="349"/>
      <c r="AQ15" s="349">
        <v>8121</v>
      </c>
      <c r="AR15" s="349"/>
      <c r="AS15" s="349"/>
      <c r="AT15" s="349"/>
      <c r="AU15" s="349"/>
      <c r="AV15" s="349"/>
      <c r="AW15" s="349"/>
      <c r="AX15" s="349"/>
      <c r="AY15" s="349"/>
      <c r="AZ15" s="349"/>
      <c r="BA15" s="349"/>
      <c r="BB15" s="349"/>
      <c r="BC15" s="349">
        <v>1081</v>
      </c>
      <c r="BD15" s="349"/>
      <c r="BE15" s="349"/>
      <c r="BF15" s="349"/>
      <c r="BG15" s="349"/>
      <c r="BH15" s="349"/>
      <c r="BI15" s="349"/>
      <c r="BJ15" s="349"/>
      <c r="BK15" s="351"/>
      <c r="BL15" s="349"/>
      <c r="BM15" s="349">
        <v>71</v>
      </c>
      <c r="BN15" s="349"/>
      <c r="BO15" s="349"/>
      <c r="BP15" s="349"/>
      <c r="BQ15" s="349"/>
      <c r="BR15" s="349"/>
      <c r="BS15" s="349"/>
      <c r="BT15" s="349"/>
      <c r="BU15" s="349"/>
      <c r="BV15" s="349"/>
      <c r="BW15" s="349"/>
      <c r="BX15" s="349"/>
      <c r="BY15" s="349"/>
      <c r="BZ15" s="349"/>
      <c r="CA15" s="349"/>
      <c r="CB15" s="349"/>
      <c r="CC15" s="349"/>
      <c r="CD15" s="349"/>
      <c r="CE15" s="349"/>
      <c r="CF15" s="349"/>
      <c r="CG15" s="349"/>
    </row>
    <row r="16" spans="1:86" s="352" customFormat="1" ht="11.25">
      <c r="A16" s="353"/>
      <c r="B16" s="349"/>
      <c r="C16" s="349" t="s">
        <v>4300</v>
      </c>
      <c r="D16" s="349">
        <v>2473</v>
      </c>
      <c r="E16" s="349"/>
      <c r="F16" s="349">
        <v>8411</v>
      </c>
      <c r="G16" s="349"/>
      <c r="H16" s="349"/>
      <c r="I16" s="349"/>
      <c r="J16" s="349"/>
      <c r="K16" s="349"/>
      <c r="L16" s="349">
        <v>968</v>
      </c>
      <c r="M16" s="349"/>
      <c r="N16" s="349"/>
      <c r="O16" s="349"/>
      <c r="P16" s="349"/>
      <c r="Q16" s="349"/>
      <c r="R16" s="349"/>
      <c r="S16" s="349">
        <v>432</v>
      </c>
      <c r="T16" s="349">
        <v>155</v>
      </c>
      <c r="U16" s="350"/>
      <c r="V16" s="349"/>
      <c r="W16" s="349"/>
      <c r="X16" s="349"/>
      <c r="Y16" s="349"/>
      <c r="Z16" s="349"/>
      <c r="AA16" s="349"/>
      <c r="AB16" s="349"/>
      <c r="AC16" s="349"/>
      <c r="AD16" s="349">
        <v>1162</v>
      </c>
      <c r="AE16" s="349"/>
      <c r="AF16" s="349"/>
      <c r="AG16" s="349"/>
      <c r="AH16" s="349"/>
      <c r="AI16" s="349">
        <v>1723</v>
      </c>
      <c r="AJ16" s="349"/>
      <c r="AK16" s="349"/>
      <c r="AL16" s="349">
        <v>1071</v>
      </c>
      <c r="AM16" s="349">
        <v>364</v>
      </c>
      <c r="AN16" s="349"/>
      <c r="AO16" s="349"/>
      <c r="AP16" s="349"/>
      <c r="AQ16" s="349"/>
      <c r="AR16" s="349"/>
      <c r="AS16" s="349"/>
      <c r="AT16" s="349"/>
      <c r="AU16" s="349"/>
      <c r="AV16" s="349"/>
      <c r="AW16" s="349"/>
      <c r="AX16" s="349"/>
      <c r="AY16" s="349"/>
      <c r="AZ16" s="349"/>
      <c r="BA16" s="349"/>
      <c r="BB16" s="349"/>
      <c r="BC16" s="349"/>
      <c r="BD16" s="349">
        <v>3976</v>
      </c>
      <c r="BE16" s="349"/>
      <c r="BF16" s="349">
        <v>797</v>
      </c>
      <c r="BG16" s="349"/>
      <c r="BH16" s="349"/>
      <c r="BI16" s="349"/>
      <c r="BJ16" s="349">
        <v>7426</v>
      </c>
      <c r="BK16" s="351"/>
      <c r="BL16" s="349"/>
      <c r="BM16" s="349">
        <v>665</v>
      </c>
      <c r="BN16" s="349"/>
      <c r="BO16" s="349"/>
      <c r="BP16" s="349"/>
      <c r="BQ16" s="349"/>
      <c r="BR16" s="349"/>
      <c r="BS16" s="349">
        <v>2719</v>
      </c>
      <c r="BT16" s="349"/>
      <c r="BU16" s="349"/>
      <c r="BV16" s="349"/>
      <c r="BW16" s="349">
        <v>2585</v>
      </c>
      <c r="BX16" s="349"/>
      <c r="BY16" s="349"/>
      <c r="BZ16" s="349"/>
      <c r="CA16" s="349"/>
      <c r="CB16" s="349"/>
      <c r="CC16" s="349"/>
      <c r="CD16" s="349"/>
      <c r="CE16" s="349"/>
      <c r="CF16" s="349"/>
      <c r="CG16" s="349"/>
    </row>
    <row r="17" spans="1:85" s="357" customFormat="1" ht="11.25">
      <c r="A17" s="354"/>
      <c r="B17" s="355" t="s">
        <v>4305</v>
      </c>
      <c r="C17" s="355" t="s">
        <v>4302</v>
      </c>
      <c r="D17" s="355"/>
      <c r="E17" s="355"/>
      <c r="F17" s="355"/>
      <c r="G17" s="355"/>
      <c r="H17" s="355"/>
      <c r="I17" s="355"/>
      <c r="J17" s="355"/>
      <c r="K17" s="355"/>
      <c r="L17" s="355"/>
      <c r="M17" s="355"/>
      <c r="N17" s="355"/>
      <c r="O17" s="355"/>
      <c r="P17" s="355"/>
      <c r="Q17" s="355"/>
      <c r="R17" s="355"/>
      <c r="S17" s="355"/>
      <c r="T17" s="355"/>
      <c r="U17" s="180"/>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55"/>
      <c r="AS17" s="355"/>
      <c r="AT17" s="355"/>
      <c r="AU17" s="355"/>
      <c r="AV17" s="355"/>
      <c r="AW17" s="355"/>
      <c r="AX17" s="355"/>
      <c r="AY17" s="355"/>
      <c r="AZ17" s="355"/>
      <c r="BA17" s="355"/>
      <c r="BB17" s="355"/>
      <c r="BC17" s="355"/>
      <c r="BD17" s="355"/>
      <c r="BE17" s="355"/>
      <c r="BF17" s="355"/>
      <c r="BG17" s="355"/>
      <c r="BH17" s="355"/>
      <c r="BI17" s="355"/>
      <c r="BJ17" s="355"/>
      <c r="BK17" s="356"/>
      <c r="BL17" s="355"/>
      <c r="BM17" s="355"/>
      <c r="BN17" s="355"/>
      <c r="BO17" s="355"/>
      <c r="BP17" s="355"/>
      <c r="BQ17" s="355"/>
      <c r="BR17" s="355"/>
      <c r="BS17" s="355"/>
      <c r="BT17" s="355"/>
      <c r="BU17" s="355"/>
      <c r="BV17" s="355"/>
      <c r="BW17" s="355"/>
      <c r="BX17" s="355"/>
      <c r="BY17" s="355"/>
      <c r="BZ17" s="355">
        <v>1339</v>
      </c>
      <c r="CA17" s="355"/>
      <c r="CB17" s="355"/>
      <c r="CC17" s="355"/>
      <c r="CD17" s="355"/>
      <c r="CE17" s="355"/>
      <c r="CF17" s="355"/>
      <c r="CG17" s="355"/>
    </row>
    <row r="18" spans="1:85" s="357" customFormat="1" ht="12" thickBot="1">
      <c r="A18" s="354"/>
      <c r="B18" s="355"/>
      <c r="C18" s="355" t="s">
        <v>4300</v>
      </c>
      <c r="D18" s="355"/>
      <c r="E18" s="355"/>
      <c r="F18" s="355"/>
      <c r="G18" s="355"/>
      <c r="H18" s="355"/>
      <c r="I18" s="355"/>
      <c r="J18" s="355"/>
      <c r="K18" s="355"/>
      <c r="L18" s="355"/>
      <c r="M18" s="355"/>
      <c r="N18" s="355"/>
      <c r="O18" s="355"/>
      <c r="P18" s="355"/>
      <c r="Q18" s="355"/>
      <c r="R18" s="355"/>
      <c r="S18" s="355"/>
      <c r="T18" s="355"/>
      <c r="U18" s="180"/>
      <c r="V18" s="355"/>
      <c r="W18" s="355"/>
      <c r="X18" s="355"/>
      <c r="Y18" s="355"/>
      <c r="Z18" s="355"/>
      <c r="AA18" s="355"/>
      <c r="AB18" s="355"/>
      <c r="AC18" s="355"/>
      <c r="AD18" s="355"/>
      <c r="AE18" s="355"/>
      <c r="AF18" s="355"/>
      <c r="AG18" s="355"/>
      <c r="AH18" s="355"/>
      <c r="AI18" s="355"/>
      <c r="AJ18" s="355"/>
      <c r="AK18" s="355"/>
      <c r="AL18" s="355"/>
      <c r="AM18" s="355"/>
      <c r="AN18" s="355"/>
      <c r="AO18" s="355"/>
      <c r="AP18" s="355"/>
      <c r="AQ18" s="355"/>
      <c r="AR18" s="355"/>
      <c r="AS18" s="355"/>
      <c r="AT18" s="355"/>
      <c r="AU18" s="355"/>
      <c r="AV18" s="355"/>
      <c r="AW18" s="355"/>
      <c r="AX18" s="355"/>
      <c r="AY18" s="355"/>
      <c r="AZ18" s="355"/>
      <c r="BA18" s="355"/>
      <c r="BB18" s="355"/>
      <c r="BC18" s="355"/>
      <c r="BD18" s="355"/>
      <c r="BE18" s="355"/>
      <c r="BF18" s="355"/>
      <c r="BG18" s="355"/>
      <c r="BH18" s="355"/>
      <c r="BI18" s="355"/>
      <c r="BJ18" s="355"/>
      <c r="BK18" s="356"/>
      <c r="BL18" s="355"/>
      <c r="BM18" s="355"/>
      <c r="BN18" s="355"/>
      <c r="BO18" s="355"/>
      <c r="BP18" s="355"/>
      <c r="BQ18" s="355"/>
      <c r="BR18" s="355"/>
      <c r="BS18" s="355"/>
      <c r="BT18" s="355"/>
      <c r="BU18" s="355"/>
      <c r="BV18" s="355"/>
      <c r="BW18" s="355"/>
      <c r="BX18" s="355"/>
      <c r="BY18" s="355"/>
      <c r="BZ18" s="355">
        <v>6167</v>
      </c>
      <c r="CA18" s="355"/>
      <c r="CB18" s="355"/>
      <c r="CC18" s="355"/>
      <c r="CD18" s="355"/>
      <c r="CE18" s="355"/>
      <c r="CF18" s="355"/>
      <c r="CG18" s="355"/>
    </row>
    <row r="19" spans="1:85" s="231" customFormat="1" ht="15.75">
      <c r="A19" s="1384" t="s">
        <v>4306</v>
      </c>
      <c r="B19" s="358" t="s">
        <v>4301</v>
      </c>
      <c r="C19" s="106" t="s">
        <v>4302</v>
      </c>
      <c r="D19" s="106">
        <v>10017</v>
      </c>
      <c r="E19" s="106"/>
      <c r="F19" s="106"/>
      <c r="G19" s="106"/>
      <c r="H19" s="106"/>
      <c r="I19" s="106"/>
      <c r="J19" s="106"/>
      <c r="K19" s="106"/>
      <c r="L19" s="106"/>
      <c r="M19" s="106"/>
      <c r="N19" s="106"/>
      <c r="O19" s="106"/>
      <c r="P19" s="106"/>
      <c r="Q19" s="106"/>
      <c r="R19" s="106"/>
      <c r="S19" s="106"/>
      <c r="T19" s="106"/>
      <c r="U19" s="3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v>10017</v>
      </c>
      <c r="BF19" s="106"/>
      <c r="BG19" s="106"/>
      <c r="BH19" s="106"/>
      <c r="BI19" s="106"/>
      <c r="BJ19" s="106"/>
      <c r="BK19" s="345"/>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row>
    <row r="20" spans="1:85" s="231" customFormat="1" ht="18.75" customHeight="1">
      <c r="A20" s="1385"/>
      <c r="B20" s="358"/>
      <c r="C20" s="106" t="s">
        <v>4300</v>
      </c>
      <c r="D20" s="106">
        <v>3455</v>
      </c>
      <c r="E20" s="106"/>
      <c r="F20" s="106"/>
      <c r="G20" s="106"/>
      <c r="H20" s="106"/>
      <c r="I20" s="106"/>
      <c r="J20" s="106"/>
      <c r="K20" s="106"/>
      <c r="L20" s="106"/>
      <c r="M20" s="106"/>
      <c r="N20" s="106"/>
      <c r="O20" s="106"/>
      <c r="P20" s="106"/>
      <c r="Q20" s="106"/>
      <c r="R20" s="106"/>
      <c r="S20" s="106"/>
      <c r="T20" s="106"/>
      <c r="U20" s="3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v>3455</v>
      </c>
      <c r="BF20" s="106"/>
      <c r="BG20" s="106"/>
      <c r="BH20" s="106"/>
      <c r="BI20" s="106"/>
      <c r="BJ20" s="106"/>
      <c r="BK20" s="345"/>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row>
    <row r="21" spans="1:85" s="231" customFormat="1" ht="18.75" customHeight="1">
      <c r="A21" s="1385"/>
      <c r="B21" s="358" t="s">
        <v>4303</v>
      </c>
      <c r="C21" s="106" t="s">
        <v>4302</v>
      </c>
      <c r="D21" s="106"/>
      <c r="E21" s="106"/>
      <c r="F21" s="106"/>
      <c r="G21" s="106"/>
      <c r="H21" s="106"/>
      <c r="I21" s="106"/>
      <c r="J21" s="106"/>
      <c r="K21" s="106"/>
      <c r="L21" s="106"/>
      <c r="M21" s="106"/>
      <c r="N21" s="106"/>
      <c r="O21" s="106"/>
      <c r="P21" s="106"/>
      <c r="Q21" s="106"/>
      <c r="R21" s="106"/>
      <c r="S21" s="106"/>
      <c r="T21" s="106"/>
      <c r="U21" s="3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345"/>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row>
    <row r="22" spans="1:85" s="231" customFormat="1" ht="18.75" customHeight="1">
      <c r="A22" s="1385"/>
      <c r="B22" s="358"/>
      <c r="C22" s="106" t="s">
        <v>4300</v>
      </c>
      <c r="D22" s="106"/>
      <c r="E22" s="106"/>
      <c r="F22" s="106"/>
      <c r="G22" s="106"/>
      <c r="H22" s="106"/>
      <c r="I22" s="106"/>
      <c r="J22" s="106"/>
      <c r="K22" s="106"/>
      <c r="L22" s="106"/>
      <c r="M22" s="106"/>
      <c r="N22" s="106"/>
      <c r="O22" s="106"/>
      <c r="P22" s="106"/>
      <c r="Q22" s="106"/>
      <c r="R22" s="106"/>
      <c r="S22" s="106"/>
      <c r="T22" s="106"/>
      <c r="U22" s="3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345"/>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row>
    <row r="23" spans="1:85" s="231" customFormat="1" ht="18.75" customHeight="1">
      <c r="A23" s="1385"/>
      <c r="B23" s="358" t="s">
        <v>4304</v>
      </c>
      <c r="C23" s="106" t="s">
        <v>4302</v>
      </c>
      <c r="D23" s="106">
        <v>11767</v>
      </c>
      <c r="E23" s="106"/>
      <c r="F23" s="106"/>
      <c r="G23" s="106"/>
      <c r="H23" s="106"/>
      <c r="I23" s="106"/>
      <c r="J23" s="106"/>
      <c r="K23" s="106"/>
      <c r="L23" s="106"/>
      <c r="M23" s="106"/>
      <c r="N23" s="106"/>
      <c r="O23" s="106"/>
      <c r="P23" s="106"/>
      <c r="Q23" s="106"/>
      <c r="R23" s="106"/>
      <c r="S23" s="106"/>
      <c r="T23" s="106"/>
      <c r="U23" s="3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v>11767</v>
      </c>
      <c r="BF23" s="106"/>
      <c r="BG23" s="106"/>
      <c r="BH23" s="106"/>
      <c r="BI23" s="106"/>
      <c r="BJ23" s="106"/>
      <c r="BK23" s="345"/>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row>
    <row r="24" spans="1:85" s="231" customFormat="1" ht="18.75" customHeight="1">
      <c r="A24" s="1385"/>
      <c r="B24" s="358"/>
      <c r="C24" s="106" t="s">
        <v>4300</v>
      </c>
      <c r="D24" s="106">
        <v>16994</v>
      </c>
      <c r="E24" s="106"/>
      <c r="F24" s="106"/>
      <c r="G24" s="106"/>
      <c r="H24" s="106"/>
      <c r="I24" s="106"/>
      <c r="J24" s="106"/>
      <c r="K24" s="106"/>
      <c r="L24" s="106"/>
      <c r="M24" s="106"/>
      <c r="N24" s="106"/>
      <c r="O24" s="106"/>
      <c r="P24" s="106"/>
      <c r="Q24" s="106"/>
      <c r="R24" s="106"/>
      <c r="S24" s="106"/>
      <c r="T24" s="106"/>
      <c r="U24" s="3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v>16994</v>
      </c>
      <c r="BF24" s="106"/>
      <c r="BG24" s="106"/>
      <c r="BH24" s="106"/>
      <c r="BI24" s="106"/>
      <c r="BJ24" s="106"/>
      <c r="BK24" s="345"/>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row>
    <row r="25" spans="1:85" s="231" customFormat="1" ht="31.5">
      <c r="A25" s="359" t="s">
        <v>1021</v>
      </c>
      <c r="B25" s="106" t="s">
        <v>4301</v>
      </c>
      <c r="C25" s="106" t="s">
        <v>4302</v>
      </c>
      <c r="D25" s="106"/>
      <c r="E25" s="106"/>
      <c r="F25" s="106"/>
      <c r="G25" s="106"/>
      <c r="H25" s="106"/>
      <c r="I25" s="106"/>
      <c r="J25" s="106"/>
      <c r="K25" s="106"/>
      <c r="L25" s="106"/>
      <c r="M25" s="106"/>
      <c r="N25" s="106"/>
      <c r="O25" s="106"/>
      <c r="P25" s="106"/>
      <c r="Q25" s="106"/>
      <c r="R25" s="106"/>
      <c r="S25" s="106"/>
      <c r="T25" s="106"/>
      <c r="U25" s="3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345"/>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row>
    <row r="26" spans="1:85" s="231" customFormat="1" ht="15.75">
      <c r="A26" s="359"/>
      <c r="B26" s="106"/>
      <c r="C26" s="106" t="s">
        <v>4300</v>
      </c>
      <c r="D26" s="106"/>
      <c r="E26" s="106"/>
      <c r="F26" s="106"/>
      <c r="G26" s="106"/>
      <c r="H26" s="106"/>
      <c r="I26" s="106"/>
      <c r="J26" s="106"/>
      <c r="K26" s="106"/>
      <c r="L26" s="106"/>
      <c r="M26" s="106"/>
      <c r="N26" s="106"/>
      <c r="O26" s="106"/>
      <c r="P26" s="106"/>
      <c r="Q26" s="106"/>
      <c r="R26" s="106"/>
      <c r="S26" s="106"/>
      <c r="T26" s="106"/>
      <c r="U26" s="3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v>3111</v>
      </c>
      <c r="BF26" s="106"/>
      <c r="BG26" s="106"/>
      <c r="BH26" s="106"/>
      <c r="BI26" s="106"/>
      <c r="BJ26" s="106"/>
      <c r="BK26" s="345"/>
      <c r="BL26" s="106"/>
      <c r="BM26" s="106"/>
      <c r="BN26" s="106"/>
      <c r="BO26" s="106"/>
      <c r="BP26" s="106"/>
      <c r="BQ26" s="106"/>
      <c r="BR26" s="106"/>
      <c r="BS26" s="106"/>
      <c r="BT26" s="106"/>
      <c r="BU26" s="106"/>
      <c r="BV26" s="106"/>
      <c r="BW26" s="106"/>
      <c r="BX26" s="106"/>
      <c r="BY26" s="106"/>
      <c r="BZ26" s="106">
        <v>3111</v>
      </c>
      <c r="CA26" s="106"/>
      <c r="CB26" s="106"/>
      <c r="CC26" s="106"/>
      <c r="CD26" s="106"/>
      <c r="CE26" s="106"/>
      <c r="CF26" s="106"/>
      <c r="CG26" s="106"/>
    </row>
    <row r="27" spans="1:85" s="231" customFormat="1" ht="15.75">
      <c r="A27" s="359"/>
      <c r="B27" s="106" t="s">
        <v>4303</v>
      </c>
      <c r="C27" s="106" t="s">
        <v>4302</v>
      </c>
      <c r="D27" s="106"/>
      <c r="E27" s="106"/>
      <c r="F27" s="106"/>
      <c r="G27" s="106"/>
      <c r="H27" s="106"/>
      <c r="I27" s="106"/>
      <c r="J27" s="106"/>
      <c r="K27" s="106"/>
      <c r="L27" s="106"/>
      <c r="M27" s="106"/>
      <c r="N27" s="106"/>
      <c r="O27" s="106"/>
      <c r="P27" s="106"/>
      <c r="Q27" s="106"/>
      <c r="R27" s="106"/>
      <c r="S27" s="106"/>
      <c r="T27" s="106"/>
      <c r="U27" s="3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345"/>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row>
    <row r="28" spans="1:85" s="231" customFormat="1" ht="15.75">
      <c r="A28" s="359"/>
      <c r="B28" s="106"/>
      <c r="C28" s="106" t="s">
        <v>4300</v>
      </c>
      <c r="D28" s="106"/>
      <c r="E28" s="106"/>
      <c r="F28" s="106"/>
      <c r="G28" s="106"/>
      <c r="H28" s="106"/>
      <c r="I28" s="106"/>
      <c r="J28" s="106"/>
      <c r="K28" s="106"/>
      <c r="L28" s="106"/>
      <c r="M28" s="106"/>
      <c r="N28" s="106"/>
      <c r="O28" s="106"/>
      <c r="P28" s="106"/>
      <c r="Q28" s="106"/>
      <c r="R28" s="106"/>
      <c r="S28" s="106"/>
      <c r="T28" s="106"/>
      <c r="U28" s="3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345"/>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row>
    <row r="29" spans="1:85" s="231" customFormat="1" ht="15.75">
      <c r="A29" s="359"/>
      <c r="B29" s="106" t="s">
        <v>4304</v>
      </c>
      <c r="C29" s="106" t="s">
        <v>4302</v>
      </c>
      <c r="D29" s="106"/>
      <c r="E29" s="106"/>
      <c r="F29" s="106"/>
      <c r="G29" s="106"/>
      <c r="H29" s="106"/>
      <c r="I29" s="106"/>
      <c r="J29" s="106"/>
      <c r="K29" s="106"/>
      <c r="L29" s="106"/>
      <c r="M29" s="106"/>
      <c r="N29" s="106"/>
      <c r="O29" s="106"/>
      <c r="P29" s="106"/>
      <c r="Q29" s="106"/>
      <c r="R29" s="106"/>
      <c r="S29" s="106"/>
      <c r="T29" s="106"/>
      <c r="U29" s="3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345"/>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row>
    <row r="30" spans="1:85" s="231" customFormat="1" ht="15.75">
      <c r="A30" s="359"/>
      <c r="B30" s="106"/>
      <c r="C30" s="106" t="s">
        <v>4300</v>
      </c>
      <c r="D30" s="106"/>
      <c r="E30" s="106"/>
      <c r="F30" s="106"/>
      <c r="G30" s="106"/>
      <c r="H30" s="106"/>
      <c r="I30" s="106"/>
      <c r="J30" s="106"/>
      <c r="K30" s="106"/>
      <c r="L30" s="106"/>
      <c r="M30" s="106"/>
      <c r="N30" s="106"/>
      <c r="O30" s="106"/>
      <c r="P30" s="106"/>
      <c r="Q30" s="106"/>
      <c r="R30" s="106"/>
      <c r="S30" s="106"/>
      <c r="T30" s="106"/>
      <c r="U30" s="3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v>17956</v>
      </c>
      <c r="BF30" s="106">
        <v>1500</v>
      </c>
      <c r="BG30" s="106"/>
      <c r="BH30" s="106"/>
      <c r="BI30" s="106"/>
      <c r="BJ30" s="106"/>
      <c r="BK30" s="345"/>
      <c r="BL30" s="106"/>
      <c r="BM30" s="106"/>
      <c r="BN30" s="106"/>
      <c r="BO30" s="106"/>
      <c r="BP30" s="106"/>
      <c r="BQ30" s="106"/>
      <c r="BR30" s="106"/>
      <c r="BS30" s="106"/>
      <c r="BT30" s="106"/>
      <c r="BU30" s="106"/>
      <c r="BV30" s="106"/>
      <c r="BW30" s="106"/>
      <c r="BX30" s="106"/>
      <c r="BY30" s="106"/>
      <c r="BZ30" s="106">
        <v>19456</v>
      </c>
      <c r="CA30" s="106"/>
      <c r="CB30" s="106"/>
      <c r="CC30" s="106"/>
      <c r="CD30" s="106"/>
      <c r="CE30" s="106"/>
      <c r="CF30" s="106"/>
      <c r="CG30" s="106"/>
    </row>
    <row r="31" spans="1:85" s="231" customFormat="1" ht="47.25" customHeight="1">
      <c r="A31" s="1386" t="s">
        <v>4230</v>
      </c>
      <c r="B31" s="106" t="s">
        <v>4301</v>
      </c>
      <c r="C31" s="106" t="s">
        <v>4302</v>
      </c>
      <c r="D31" s="106">
        <v>1200</v>
      </c>
      <c r="E31" s="106"/>
      <c r="F31" s="106"/>
      <c r="G31" s="106"/>
      <c r="H31" s="106"/>
      <c r="I31" s="106"/>
      <c r="J31" s="106"/>
      <c r="K31" s="106"/>
      <c r="L31" s="106">
        <v>300</v>
      </c>
      <c r="M31" s="106"/>
      <c r="N31" s="106"/>
      <c r="O31" s="106"/>
      <c r="P31" s="106"/>
      <c r="Q31" s="106">
        <v>2700</v>
      </c>
      <c r="R31" s="106"/>
      <c r="S31" s="106">
        <v>250</v>
      </c>
      <c r="T31" s="106"/>
      <c r="U31" s="306"/>
      <c r="V31" s="106"/>
      <c r="W31" s="106"/>
      <c r="X31" s="106"/>
      <c r="Y31" s="106"/>
      <c r="Z31" s="106"/>
      <c r="AA31" s="106"/>
      <c r="AB31" s="106"/>
      <c r="AC31" s="360"/>
      <c r="AD31" s="106">
        <v>4150</v>
      </c>
      <c r="AE31" s="106"/>
      <c r="AF31" s="106"/>
      <c r="AG31" s="106"/>
      <c r="AH31" s="106"/>
      <c r="AI31" s="106"/>
      <c r="AJ31" s="106"/>
      <c r="AK31" s="106"/>
      <c r="AL31" s="106">
        <v>2800</v>
      </c>
      <c r="AM31" s="106">
        <v>4500</v>
      </c>
      <c r="AN31" s="106"/>
      <c r="AO31" s="106"/>
      <c r="AP31" s="106"/>
      <c r="AQ31" s="106">
        <v>16800</v>
      </c>
      <c r="AR31" s="106"/>
      <c r="AS31" s="106"/>
      <c r="AT31" s="106"/>
      <c r="AU31" s="106"/>
      <c r="AV31" s="106"/>
      <c r="AW31" s="106"/>
      <c r="AX31" s="106"/>
      <c r="AY31" s="106"/>
      <c r="AZ31" s="106"/>
      <c r="BA31" s="106">
        <v>2450</v>
      </c>
      <c r="BB31" s="106"/>
      <c r="BC31" s="106">
        <v>7550</v>
      </c>
      <c r="BD31" s="106"/>
      <c r="BE31" s="106"/>
      <c r="BF31" s="106"/>
      <c r="BG31" s="106"/>
      <c r="BH31" s="106"/>
      <c r="BI31" s="106"/>
      <c r="BJ31" s="106"/>
      <c r="BK31" s="345"/>
      <c r="BL31" s="106"/>
      <c r="BM31" s="106">
        <v>2700</v>
      </c>
      <c r="BN31" s="106"/>
      <c r="BO31" s="106">
        <v>1300</v>
      </c>
      <c r="BP31" s="106"/>
      <c r="BQ31" s="106"/>
      <c r="BR31" s="106"/>
      <c r="BS31" s="106"/>
      <c r="BT31" s="106"/>
      <c r="BU31" s="106"/>
      <c r="BV31" s="106"/>
      <c r="BW31" s="106">
        <v>1900</v>
      </c>
      <c r="BX31" s="106"/>
      <c r="BY31" s="106"/>
      <c r="BZ31" s="106"/>
      <c r="CA31" s="106"/>
      <c r="CB31" s="106">
        <v>48630</v>
      </c>
      <c r="CC31" s="106"/>
      <c r="CD31" s="106"/>
      <c r="CE31" s="106"/>
      <c r="CF31" s="106"/>
      <c r="CG31" s="106"/>
    </row>
    <row r="32" spans="1:85" s="231" customFormat="1" ht="15.75">
      <c r="A32" s="1376"/>
      <c r="B32" s="106"/>
      <c r="C32" s="106" t="s">
        <v>4300</v>
      </c>
      <c r="D32" s="106">
        <v>3950</v>
      </c>
      <c r="E32" s="106"/>
      <c r="F32" s="106"/>
      <c r="G32" s="106"/>
      <c r="H32" s="106"/>
      <c r="I32" s="106">
        <v>1464</v>
      </c>
      <c r="J32" s="106"/>
      <c r="K32" s="106"/>
      <c r="L32" s="106">
        <v>1050</v>
      </c>
      <c r="M32" s="106"/>
      <c r="N32" s="106"/>
      <c r="O32" s="106"/>
      <c r="P32" s="106"/>
      <c r="Q32" s="106"/>
      <c r="R32" s="106"/>
      <c r="S32" s="106">
        <v>800</v>
      </c>
      <c r="T32" s="106">
        <v>2450</v>
      </c>
      <c r="U32" s="306"/>
      <c r="V32" s="106"/>
      <c r="W32" s="106"/>
      <c r="X32" s="106"/>
      <c r="Y32" s="106"/>
      <c r="Z32" s="106"/>
      <c r="AA32" s="106"/>
      <c r="AB32" s="106"/>
      <c r="AC32" s="106">
        <v>2051</v>
      </c>
      <c r="AD32" s="106">
        <v>2150</v>
      </c>
      <c r="AE32" s="106"/>
      <c r="AF32" s="106"/>
      <c r="AG32" s="106"/>
      <c r="AH32" s="106"/>
      <c r="AI32" s="106"/>
      <c r="AJ32" s="106"/>
      <c r="AK32" s="106"/>
      <c r="AL32" s="106">
        <v>850</v>
      </c>
      <c r="AM32" s="106">
        <v>2450</v>
      </c>
      <c r="AN32" s="106"/>
      <c r="AO32" s="106"/>
      <c r="AP32" s="106"/>
      <c r="AQ32" s="106"/>
      <c r="AR32" s="106"/>
      <c r="AS32" s="106"/>
      <c r="AT32" s="106"/>
      <c r="AU32" s="106"/>
      <c r="AV32" s="106"/>
      <c r="AW32" s="106"/>
      <c r="AX32" s="106"/>
      <c r="AY32" s="106"/>
      <c r="AZ32" s="106"/>
      <c r="BA32" s="106">
        <v>5450</v>
      </c>
      <c r="BB32" s="106"/>
      <c r="BC32" s="106"/>
      <c r="BD32" s="106"/>
      <c r="BE32" s="106">
        <v>200</v>
      </c>
      <c r="BF32" s="106"/>
      <c r="BG32" s="106"/>
      <c r="BH32" s="106"/>
      <c r="BI32" s="106"/>
      <c r="BJ32" s="106">
        <v>11000</v>
      </c>
      <c r="BK32" s="345"/>
      <c r="BL32" s="106"/>
      <c r="BM32" s="106">
        <v>1750</v>
      </c>
      <c r="BN32" s="106"/>
      <c r="BO32" s="106">
        <v>650</v>
      </c>
      <c r="BP32" s="106"/>
      <c r="BQ32" s="106"/>
      <c r="BR32" s="106"/>
      <c r="BS32" s="106">
        <v>750</v>
      </c>
      <c r="BT32" s="106"/>
      <c r="BU32" s="106"/>
      <c r="BV32" s="106"/>
      <c r="BW32" s="106">
        <v>2751</v>
      </c>
      <c r="BX32" s="106"/>
      <c r="BY32" s="106"/>
      <c r="BZ32" s="106"/>
      <c r="CA32" s="106"/>
      <c r="CB32" s="106">
        <v>39766</v>
      </c>
      <c r="CC32" s="106"/>
      <c r="CD32" s="106"/>
      <c r="CE32" s="106"/>
      <c r="CF32" s="106"/>
      <c r="CG32" s="106"/>
    </row>
    <row r="33" spans="1:85" s="231" customFormat="1" ht="15.75">
      <c r="A33" s="1376"/>
      <c r="B33" s="106" t="s">
        <v>4303</v>
      </c>
      <c r="C33" s="106" t="s">
        <v>4302</v>
      </c>
      <c r="D33" s="106"/>
      <c r="E33" s="106"/>
      <c r="F33" s="106"/>
      <c r="G33" s="106"/>
      <c r="H33" s="106"/>
      <c r="I33" s="106"/>
      <c r="J33" s="106"/>
      <c r="K33" s="106"/>
      <c r="L33" s="106"/>
      <c r="M33" s="106"/>
      <c r="N33" s="106"/>
      <c r="O33" s="106"/>
      <c r="P33" s="106"/>
      <c r="Q33" s="106"/>
      <c r="R33" s="106"/>
      <c r="S33" s="106"/>
      <c r="T33" s="106"/>
      <c r="U33" s="3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v>3045</v>
      </c>
      <c r="AR33" s="106"/>
      <c r="AS33" s="106"/>
      <c r="AT33" s="106"/>
      <c r="AU33" s="106"/>
      <c r="AV33" s="106"/>
      <c r="AW33" s="106"/>
      <c r="AX33" s="106"/>
      <c r="AY33" s="106"/>
      <c r="AZ33" s="106"/>
      <c r="BA33" s="106">
        <v>900</v>
      </c>
      <c r="BB33" s="106"/>
      <c r="BC33" s="106">
        <v>150</v>
      </c>
      <c r="BD33" s="106"/>
      <c r="BE33" s="106"/>
      <c r="BF33" s="106"/>
      <c r="BG33" s="106"/>
      <c r="BH33" s="106"/>
      <c r="BI33" s="106"/>
      <c r="BJ33" s="106"/>
      <c r="BK33" s="345"/>
      <c r="BL33" s="106"/>
      <c r="BM33" s="106">
        <v>100</v>
      </c>
      <c r="BN33" s="106"/>
      <c r="BO33" s="106"/>
      <c r="BP33" s="106"/>
      <c r="BQ33" s="106"/>
      <c r="BR33" s="106"/>
      <c r="BS33" s="106">
        <v>20</v>
      </c>
      <c r="BT33" s="106"/>
      <c r="BU33" s="106"/>
      <c r="BV33" s="106"/>
      <c r="BW33" s="106"/>
      <c r="BX33" s="106"/>
      <c r="BY33" s="106"/>
      <c r="BZ33" s="106"/>
      <c r="CA33" s="106"/>
      <c r="CB33" s="106">
        <v>4215</v>
      </c>
      <c r="CC33" s="106"/>
      <c r="CD33" s="106"/>
      <c r="CE33" s="106"/>
      <c r="CF33" s="106"/>
      <c r="CG33" s="106"/>
    </row>
    <row r="34" spans="1:85" s="231" customFormat="1" ht="15.75">
      <c r="A34" s="1376"/>
      <c r="B34" s="106"/>
      <c r="C34" s="106" t="s">
        <v>4300</v>
      </c>
      <c r="D34" s="106">
        <v>100</v>
      </c>
      <c r="E34" s="106"/>
      <c r="F34" s="106"/>
      <c r="G34" s="106"/>
      <c r="H34" s="106"/>
      <c r="I34" s="106"/>
      <c r="J34" s="106"/>
      <c r="K34" s="106"/>
      <c r="L34" s="106"/>
      <c r="M34" s="106"/>
      <c r="N34" s="106"/>
      <c r="O34" s="106"/>
      <c r="P34" s="106"/>
      <c r="Q34" s="106"/>
      <c r="R34" s="106"/>
      <c r="S34" s="106">
        <v>100</v>
      </c>
      <c r="T34" s="106"/>
      <c r="U34" s="306"/>
      <c r="V34" s="106"/>
      <c r="W34" s="106"/>
      <c r="X34" s="106"/>
      <c r="Y34" s="106"/>
      <c r="Z34" s="106"/>
      <c r="AA34" s="106"/>
      <c r="AB34" s="106"/>
      <c r="AC34" s="106"/>
      <c r="AD34" s="106">
        <v>150</v>
      </c>
      <c r="AE34" s="106"/>
      <c r="AF34" s="106"/>
      <c r="AG34" s="106"/>
      <c r="AH34" s="106"/>
      <c r="AI34" s="106"/>
      <c r="AJ34" s="106"/>
      <c r="AK34" s="106"/>
      <c r="AL34" s="106">
        <v>100</v>
      </c>
      <c r="AM34" s="106">
        <v>120</v>
      </c>
      <c r="AN34" s="106"/>
      <c r="AO34" s="106"/>
      <c r="AP34" s="106"/>
      <c r="AQ34" s="106"/>
      <c r="AR34" s="106"/>
      <c r="AS34" s="106"/>
      <c r="AT34" s="106"/>
      <c r="AU34" s="106"/>
      <c r="AV34" s="106"/>
      <c r="AW34" s="106"/>
      <c r="AX34" s="106"/>
      <c r="AY34" s="106"/>
      <c r="AZ34" s="106"/>
      <c r="BA34" s="106">
        <v>4500</v>
      </c>
      <c r="BB34" s="106"/>
      <c r="BC34" s="106"/>
      <c r="BD34" s="106">
        <v>200</v>
      </c>
      <c r="BE34" s="106">
        <v>500</v>
      </c>
      <c r="BF34" s="106">
        <v>200</v>
      </c>
      <c r="BG34" s="106"/>
      <c r="BH34" s="106"/>
      <c r="BI34" s="106"/>
      <c r="BJ34" s="106">
        <v>5885</v>
      </c>
      <c r="BK34" s="345"/>
      <c r="BL34" s="106"/>
      <c r="BM34" s="106">
        <v>200</v>
      </c>
      <c r="BN34" s="106"/>
      <c r="BO34" s="106"/>
      <c r="BP34" s="106"/>
      <c r="BQ34" s="106"/>
      <c r="BR34" s="106"/>
      <c r="BS34" s="106">
        <v>130</v>
      </c>
      <c r="BT34" s="106"/>
      <c r="BU34" s="106"/>
      <c r="BV34" s="106"/>
      <c r="BW34" s="106"/>
      <c r="BX34" s="106"/>
      <c r="BY34" s="106"/>
      <c r="BZ34" s="106"/>
      <c r="CA34" s="106"/>
      <c r="CB34" s="106">
        <v>12585</v>
      </c>
      <c r="CC34" s="106"/>
      <c r="CD34" s="106"/>
      <c r="CE34" s="106"/>
      <c r="CF34" s="106"/>
      <c r="CG34" s="106"/>
    </row>
    <row r="35" spans="1:85" s="231" customFormat="1" ht="15.75">
      <c r="A35" s="1376"/>
      <c r="B35" s="106" t="s">
        <v>4304</v>
      </c>
      <c r="C35" s="106" t="s">
        <v>4302</v>
      </c>
      <c r="D35" s="106">
        <v>50</v>
      </c>
      <c r="E35" s="106"/>
      <c r="F35" s="106"/>
      <c r="G35" s="106"/>
      <c r="H35" s="106"/>
      <c r="I35" s="106"/>
      <c r="J35" s="106"/>
      <c r="K35" s="106"/>
      <c r="L35" s="106">
        <v>300</v>
      </c>
      <c r="M35" s="106"/>
      <c r="N35" s="106"/>
      <c r="O35" s="106"/>
      <c r="P35" s="106"/>
      <c r="Q35" s="106">
        <v>100</v>
      </c>
      <c r="R35" s="106"/>
      <c r="S35" s="106">
        <v>50</v>
      </c>
      <c r="T35" s="106"/>
      <c r="U35" s="306"/>
      <c r="V35" s="106"/>
      <c r="W35" s="106"/>
      <c r="X35" s="106"/>
      <c r="Y35" s="106"/>
      <c r="Z35" s="106"/>
      <c r="AA35" s="106"/>
      <c r="AB35" s="106"/>
      <c r="AC35" s="106"/>
      <c r="AD35" s="106">
        <v>500</v>
      </c>
      <c r="AE35" s="106"/>
      <c r="AF35" s="106"/>
      <c r="AG35" s="106"/>
      <c r="AH35" s="106"/>
      <c r="AI35" s="106"/>
      <c r="AJ35" s="106"/>
      <c r="AK35" s="106"/>
      <c r="AL35" s="106">
        <v>200</v>
      </c>
      <c r="AM35" s="106">
        <v>1200</v>
      </c>
      <c r="AN35" s="106"/>
      <c r="AO35" s="106"/>
      <c r="AP35" s="106"/>
      <c r="AQ35" s="106">
        <v>11300</v>
      </c>
      <c r="AR35" s="106"/>
      <c r="AS35" s="106"/>
      <c r="AT35" s="106"/>
      <c r="AU35" s="106"/>
      <c r="AV35" s="106"/>
      <c r="AW35" s="106"/>
      <c r="AX35" s="106"/>
      <c r="AY35" s="106"/>
      <c r="AZ35" s="106"/>
      <c r="BA35" s="106"/>
      <c r="BB35" s="106"/>
      <c r="BC35" s="106">
        <v>1000</v>
      </c>
      <c r="BD35" s="106"/>
      <c r="BE35" s="106"/>
      <c r="BF35" s="106"/>
      <c r="BG35" s="106"/>
      <c r="BH35" s="106"/>
      <c r="BI35" s="106"/>
      <c r="BJ35" s="106"/>
      <c r="BK35" s="345"/>
      <c r="BL35" s="106"/>
      <c r="BM35" s="106">
        <v>200</v>
      </c>
      <c r="BN35" s="106"/>
      <c r="BO35" s="106">
        <v>30</v>
      </c>
      <c r="BP35" s="106"/>
      <c r="BQ35" s="106">
        <v>500</v>
      </c>
      <c r="BR35" s="106"/>
      <c r="BS35" s="106"/>
      <c r="BT35" s="106"/>
      <c r="BU35" s="106"/>
      <c r="BV35" s="106"/>
      <c r="BW35" s="106">
        <v>100</v>
      </c>
      <c r="BX35" s="106"/>
      <c r="BY35" s="106"/>
      <c r="BZ35" s="106"/>
      <c r="CA35" s="106"/>
      <c r="CB35" s="106">
        <v>15530</v>
      </c>
      <c r="CC35" s="106"/>
      <c r="CD35" s="106"/>
      <c r="CE35" s="106"/>
      <c r="CF35" s="106"/>
      <c r="CG35" s="106"/>
    </row>
    <row r="36" spans="1:85" s="231" customFormat="1" ht="15.75">
      <c r="A36" s="1376"/>
      <c r="B36" s="106"/>
      <c r="C36" s="106" t="s">
        <v>4300</v>
      </c>
      <c r="D36" s="106">
        <v>1800</v>
      </c>
      <c r="E36" s="106"/>
      <c r="F36" s="106"/>
      <c r="G36" s="106"/>
      <c r="H36" s="106"/>
      <c r="I36" s="106"/>
      <c r="J36" s="106"/>
      <c r="K36" s="106"/>
      <c r="L36" s="106">
        <v>500</v>
      </c>
      <c r="M36" s="106"/>
      <c r="N36" s="106"/>
      <c r="O36" s="106"/>
      <c r="P36" s="106"/>
      <c r="Q36" s="106"/>
      <c r="R36" s="106"/>
      <c r="S36" s="106">
        <v>550</v>
      </c>
      <c r="T36" s="106">
        <v>1500</v>
      </c>
      <c r="U36" s="306"/>
      <c r="V36" s="106"/>
      <c r="W36" s="106"/>
      <c r="X36" s="106"/>
      <c r="Y36" s="106"/>
      <c r="Z36" s="106"/>
      <c r="AA36" s="106"/>
      <c r="AB36" s="106"/>
      <c r="AC36" s="106"/>
      <c r="AD36" s="106">
        <v>1600</v>
      </c>
      <c r="AE36" s="106"/>
      <c r="AF36" s="106"/>
      <c r="AG36" s="106"/>
      <c r="AH36" s="106"/>
      <c r="AI36" s="106">
        <v>2500</v>
      </c>
      <c r="AJ36" s="106"/>
      <c r="AK36" s="106"/>
      <c r="AL36" s="106">
        <v>500</v>
      </c>
      <c r="AM36" s="106">
        <v>2400</v>
      </c>
      <c r="AN36" s="106"/>
      <c r="AO36" s="106"/>
      <c r="AP36" s="106"/>
      <c r="AQ36" s="106"/>
      <c r="AR36" s="106"/>
      <c r="AS36" s="106"/>
      <c r="AT36" s="106"/>
      <c r="AU36" s="106"/>
      <c r="AV36" s="106"/>
      <c r="AW36" s="106"/>
      <c r="AX36" s="106"/>
      <c r="AY36" s="106"/>
      <c r="AZ36" s="106"/>
      <c r="BA36" s="106"/>
      <c r="BB36" s="106"/>
      <c r="BC36" s="106"/>
      <c r="BD36" s="106">
        <v>4000</v>
      </c>
      <c r="BE36" s="106">
        <v>1500</v>
      </c>
      <c r="BF36" s="106">
        <v>1500</v>
      </c>
      <c r="BG36" s="106"/>
      <c r="BH36" s="106"/>
      <c r="BI36" s="106"/>
      <c r="BJ36" s="106">
        <v>16000</v>
      </c>
      <c r="BK36" s="345"/>
      <c r="BL36" s="106"/>
      <c r="BM36" s="106">
        <v>1300</v>
      </c>
      <c r="BN36" s="106"/>
      <c r="BO36" s="106">
        <v>500</v>
      </c>
      <c r="BP36" s="106"/>
      <c r="BQ36" s="106">
        <v>900</v>
      </c>
      <c r="BR36" s="106"/>
      <c r="BS36" s="106">
        <v>1600</v>
      </c>
      <c r="BT36" s="106"/>
      <c r="BU36" s="106"/>
      <c r="BV36" s="106"/>
      <c r="BW36" s="106">
        <v>1500</v>
      </c>
      <c r="BX36" s="106"/>
      <c r="BY36" s="106"/>
      <c r="BZ36" s="106"/>
      <c r="CA36" s="106"/>
      <c r="CB36" s="106">
        <v>40150</v>
      </c>
      <c r="CC36" s="106"/>
      <c r="CD36" s="106"/>
      <c r="CE36" s="106"/>
      <c r="CF36" s="106"/>
      <c r="CG36" s="106"/>
    </row>
    <row r="37" spans="1:85" s="231" customFormat="1" ht="15.75">
      <c r="A37" s="1376"/>
      <c r="B37" s="106" t="s">
        <v>4305</v>
      </c>
      <c r="C37" s="106" t="s">
        <v>4302</v>
      </c>
      <c r="D37" s="106"/>
      <c r="E37" s="106"/>
      <c r="F37" s="106"/>
      <c r="G37" s="106"/>
      <c r="H37" s="106"/>
      <c r="I37" s="106"/>
      <c r="J37" s="106"/>
      <c r="K37" s="106"/>
      <c r="L37" s="106"/>
      <c r="M37" s="106"/>
      <c r="N37" s="106"/>
      <c r="O37" s="106"/>
      <c r="P37" s="106"/>
      <c r="Q37" s="106"/>
      <c r="R37" s="106"/>
      <c r="S37" s="106"/>
      <c r="T37" s="106"/>
      <c r="U37" s="3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345"/>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row>
    <row r="38" spans="1:85" s="231" customFormat="1" ht="15.75">
      <c r="A38" s="1377"/>
      <c r="B38" s="106"/>
      <c r="C38" s="106" t="s">
        <v>4300</v>
      </c>
      <c r="D38" s="106"/>
      <c r="E38" s="106"/>
      <c r="F38" s="106"/>
      <c r="G38" s="106"/>
      <c r="H38" s="106"/>
      <c r="I38" s="106"/>
      <c r="J38" s="106"/>
      <c r="K38" s="106"/>
      <c r="L38" s="106"/>
      <c r="M38" s="106"/>
      <c r="N38" s="106"/>
      <c r="O38" s="106"/>
      <c r="P38" s="106"/>
      <c r="Q38" s="106"/>
      <c r="R38" s="106"/>
      <c r="S38" s="106"/>
      <c r="T38" s="106"/>
      <c r="U38" s="3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345"/>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row>
    <row r="39" spans="1:85" s="362" customFormat="1" ht="15.75">
      <c r="A39" s="1370" t="s">
        <v>4307</v>
      </c>
      <c r="B39" s="361" t="s">
        <v>4301</v>
      </c>
      <c r="C39" s="361" t="s">
        <v>4302</v>
      </c>
      <c r="D39" s="361"/>
      <c r="E39" s="361"/>
      <c r="F39" s="361"/>
      <c r="G39" s="361"/>
      <c r="H39" s="361"/>
      <c r="I39" s="361"/>
      <c r="J39" s="361"/>
      <c r="K39" s="361"/>
      <c r="L39" s="361"/>
      <c r="M39" s="361"/>
      <c r="N39" s="361"/>
      <c r="O39" s="361"/>
      <c r="P39" s="361"/>
      <c r="Q39" s="361"/>
      <c r="R39" s="361"/>
      <c r="S39" s="361"/>
      <c r="T39" s="361"/>
      <c r="U39" s="306"/>
      <c r="V39" s="361"/>
      <c r="W39" s="361"/>
      <c r="X39" s="361"/>
      <c r="Y39" s="361"/>
      <c r="Z39" s="361"/>
      <c r="AA39" s="361"/>
      <c r="AB39" s="361"/>
      <c r="AC39" s="361"/>
      <c r="AD39" s="361"/>
      <c r="AE39" s="361"/>
      <c r="AF39" s="361"/>
      <c r="AG39" s="361"/>
      <c r="AH39" s="361"/>
      <c r="AI39" s="361"/>
      <c r="AJ39" s="361"/>
      <c r="AK39" s="361"/>
      <c r="AL39" s="361"/>
      <c r="AM39" s="361"/>
      <c r="AN39" s="361"/>
      <c r="AO39" s="361"/>
      <c r="AP39" s="361"/>
      <c r="AQ39" s="361"/>
      <c r="AR39" s="361"/>
      <c r="AS39" s="361"/>
      <c r="AT39" s="361"/>
      <c r="AU39" s="361"/>
      <c r="AV39" s="361"/>
      <c r="AW39" s="361"/>
      <c r="AX39" s="361"/>
      <c r="AY39" s="361"/>
      <c r="AZ39" s="361"/>
      <c r="BA39" s="361"/>
      <c r="BB39" s="361"/>
      <c r="BC39" s="361"/>
      <c r="BD39" s="361"/>
      <c r="BE39" s="361"/>
      <c r="BF39" s="361"/>
      <c r="BG39" s="361"/>
      <c r="BH39" s="361"/>
      <c r="BI39" s="361"/>
      <c r="BJ39" s="361"/>
      <c r="BK39" s="345"/>
      <c r="BL39" s="361"/>
      <c r="BM39" s="361"/>
      <c r="BN39" s="361"/>
      <c r="BO39" s="361"/>
      <c r="BP39" s="361"/>
      <c r="BQ39" s="361"/>
      <c r="BR39" s="361"/>
      <c r="BS39" s="361"/>
      <c r="BT39" s="361"/>
      <c r="BU39" s="361"/>
      <c r="BV39" s="361"/>
      <c r="BW39" s="361"/>
      <c r="BX39" s="361"/>
      <c r="BY39" s="361"/>
      <c r="BZ39" s="361"/>
      <c r="CA39" s="361"/>
      <c r="CB39" s="361"/>
      <c r="CC39" s="361"/>
      <c r="CD39" s="361"/>
      <c r="CE39" s="361"/>
      <c r="CF39" s="361"/>
      <c r="CG39" s="361"/>
    </row>
    <row r="40" spans="1:85" s="231" customFormat="1" ht="15.75">
      <c r="A40" s="1371"/>
      <c r="B40" s="106"/>
      <c r="C40" s="106" t="s">
        <v>4300</v>
      </c>
      <c r="D40" s="106"/>
      <c r="E40" s="106"/>
      <c r="F40" s="106"/>
      <c r="G40" s="106"/>
      <c r="H40" s="106"/>
      <c r="I40" s="106"/>
      <c r="J40" s="106"/>
      <c r="K40" s="106"/>
      <c r="L40" s="106"/>
      <c r="M40" s="106"/>
      <c r="N40" s="106"/>
      <c r="O40" s="106"/>
      <c r="P40" s="106"/>
      <c r="Q40" s="106"/>
      <c r="R40" s="106"/>
      <c r="S40" s="106"/>
      <c r="T40" s="106"/>
      <c r="U40" s="3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361">
        <v>3480</v>
      </c>
      <c r="BF40" s="106"/>
      <c r="BG40" s="106"/>
      <c r="BH40" s="106"/>
      <c r="BI40" s="106"/>
      <c r="BJ40" s="106"/>
      <c r="BK40" s="345"/>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row>
    <row r="41" spans="1:85" s="231" customFormat="1" ht="15.75">
      <c r="A41" s="1371"/>
      <c r="B41" s="106" t="s">
        <v>4303</v>
      </c>
      <c r="C41" s="106" t="s">
        <v>4302</v>
      </c>
      <c r="D41" s="106"/>
      <c r="E41" s="106"/>
      <c r="F41" s="106"/>
      <c r="G41" s="106"/>
      <c r="H41" s="106"/>
      <c r="I41" s="106"/>
      <c r="J41" s="106"/>
      <c r="K41" s="106"/>
      <c r="L41" s="106"/>
      <c r="M41" s="106"/>
      <c r="N41" s="106"/>
      <c r="O41" s="106"/>
      <c r="P41" s="106"/>
      <c r="Q41" s="106"/>
      <c r="R41" s="106"/>
      <c r="S41" s="106"/>
      <c r="T41" s="106"/>
      <c r="U41" s="3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361"/>
      <c r="BF41" s="106"/>
      <c r="BG41" s="106"/>
      <c r="BH41" s="106"/>
      <c r="BI41" s="106"/>
      <c r="BJ41" s="106"/>
      <c r="BK41" s="345"/>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row>
    <row r="42" spans="1:85" s="231" customFormat="1" ht="15.75">
      <c r="A42" s="1371"/>
      <c r="B42" s="106"/>
      <c r="C42" s="106" t="s">
        <v>4300</v>
      </c>
      <c r="D42" s="106"/>
      <c r="E42" s="106"/>
      <c r="F42" s="106"/>
      <c r="G42" s="106"/>
      <c r="H42" s="106"/>
      <c r="I42" s="106"/>
      <c r="J42" s="106"/>
      <c r="K42" s="106"/>
      <c r="L42" s="106"/>
      <c r="M42" s="106"/>
      <c r="N42" s="106"/>
      <c r="O42" s="106"/>
      <c r="P42" s="106"/>
      <c r="Q42" s="106"/>
      <c r="R42" s="106"/>
      <c r="S42" s="106"/>
      <c r="T42" s="106"/>
      <c r="U42" s="3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361"/>
      <c r="BF42" s="106"/>
      <c r="BG42" s="106"/>
      <c r="BH42" s="106"/>
      <c r="BI42" s="106"/>
      <c r="BJ42" s="106"/>
      <c r="BK42" s="345"/>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row>
    <row r="43" spans="1:85" s="362" customFormat="1" ht="15.75">
      <c r="A43" s="1371"/>
      <c r="B43" s="361" t="s">
        <v>4304</v>
      </c>
      <c r="C43" s="361" t="s">
        <v>4302</v>
      </c>
      <c r="D43" s="361"/>
      <c r="E43" s="361"/>
      <c r="F43" s="361"/>
      <c r="G43" s="361"/>
      <c r="H43" s="361"/>
      <c r="I43" s="361"/>
      <c r="J43" s="361"/>
      <c r="K43" s="361"/>
      <c r="L43" s="361"/>
      <c r="M43" s="361"/>
      <c r="N43" s="361"/>
      <c r="O43" s="361"/>
      <c r="P43" s="361"/>
      <c r="Q43" s="361"/>
      <c r="R43" s="361"/>
      <c r="S43" s="361"/>
      <c r="T43" s="361"/>
      <c r="U43" s="306"/>
      <c r="V43" s="361"/>
      <c r="W43" s="361"/>
      <c r="X43" s="361"/>
      <c r="Y43" s="361"/>
      <c r="Z43" s="361"/>
      <c r="AA43" s="361"/>
      <c r="AB43" s="361"/>
      <c r="AC43" s="361"/>
      <c r="AD43" s="361"/>
      <c r="AE43" s="361"/>
      <c r="AF43" s="361"/>
      <c r="AG43" s="361"/>
      <c r="AH43" s="361"/>
      <c r="AI43" s="361"/>
      <c r="AJ43" s="361"/>
      <c r="AK43" s="361"/>
      <c r="AL43" s="361"/>
      <c r="AM43" s="361"/>
      <c r="AN43" s="361"/>
      <c r="AO43" s="361"/>
      <c r="AP43" s="361"/>
      <c r="AQ43" s="361"/>
      <c r="AR43" s="361"/>
      <c r="AS43" s="361"/>
      <c r="AT43" s="361"/>
      <c r="AU43" s="361"/>
      <c r="AV43" s="361"/>
      <c r="AW43" s="361"/>
      <c r="AX43" s="361"/>
      <c r="AY43" s="361"/>
      <c r="AZ43" s="361"/>
      <c r="BA43" s="361"/>
      <c r="BB43" s="361"/>
      <c r="BC43" s="361"/>
      <c r="BD43" s="361"/>
      <c r="BE43" s="361"/>
      <c r="BF43" s="361"/>
      <c r="BG43" s="361"/>
      <c r="BH43" s="361"/>
      <c r="BI43" s="361"/>
      <c r="BJ43" s="361"/>
      <c r="BK43" s="345"/>
      <c r="BL43" s="361"/>
      <c r="BM43" s="361"/>
      <c r="BN43" s="361"/>
      <c r="BO43" s="361"/>
      <c r="BP43" s="361"/>
      <c r="BQ43" s="361"/>
      <c r="BR43" s="361"/>
      <c r="BS43" s="361"/>
      <c r="BT43" s="361"/>
      <c r="BU43" s="361"/>
      <c r="BV43" s="361"/>
      <c r="BW43" s="361"/>
      <c r="BX43" s="361"/>
      <c r="BY43" s="361"/>
      <c r="BZ43" s="361"/>
      <c r="CA43" s="361"/>
      <c r="CB43" s="361"/>
      <c r="CC43" s="361"/>
      <c r="CD43" s="361"/>
      <c r="CE43" s="361"/>
      <c r="CF43" s="361"/>
      <c r="CG43" s="361"/>
    </row>
    <row r="44" spans="1:85" s="362" customFormat="1" ht="15.75">
      <c r="A44" s="1371"/>
      <c r="B44" s="361"/>
      <c r="C44" s="361" t="s">
        <v>4300</v>
      </c>
      <c r="D44" s="361"/>
      <c r="E44" s="361"/>
      <c r="F44" s="361"/>
      <c r="G44" s="361"/>
      <c r="H44" s="361"/>
      <c r="I44" s="361"/>
      <c r="J44" s="361"/>
      <c r="K44" s="361"/>
      <c r="L44" s="361"/>
      <c r="M44" s="361"/>
      <c r="N44" s="361"/>
      <c r="O44" s="361"/>
      <c r="P44" s="361"/>
      <c r="Q44" s="361"/>
      <c r="R44" s="361"/>
      <c r="S44" s="361"/>
      <c r="T44" s="361"/>
      <c r="U44" s="306"/>
      <c r="V44" s="361"/>
      <c r="W44" s="361"/>
      <c r="X44" s="361"/>
      <c r="Y44" s="361"/>
      <c r="Z44" s="361"/>
      <c r="AA44" s="361"/>
      <c r="AB44" s="361"/>
      <c r="AC44" s="361"/>
      <c r="AD44" s="361"/>
      <c r="AE44" s="361"/>
      <c r="AF44" s="361"/>
      <c r="AG44" s="361"/>
      <c r="AH44" s="361"/>
      <c r="AI44" s="361"/>
      <c r="AJ44" s="361"/>
      <c r="AK44" s="361"/>
      <c r="AL44" s="361"/>
      <c r="AM44" s="361"/>
      <c r="AN44" s="361"/>
      <c r="AO44" s="361"/>
      <c r="AP44" s="361"/>
      <c r="AQ44" s="361"/>
      <c r="AR44" s="361"/>
      <c r="AS44" s="361"/>
      <c r="AT44" s="361"/>
      <c r="AU44" s="361"/>
      <c r="AV44" s="361"/>
      <c r="AW44" s="361"/>
      <c r="AX44" s="361"/>
      <c r="AY44" s="361"/>
      <c r="AZ44" s="361"/>
      <c r="BA44" s="361"/>
      <c r="BB44" s="361"/>
      <c r="BC44" s="361"/>
      <c r="BD44" s="361"/>
      <c r="BE44" s="361">
        <v>20088</v>
      </c>
      <c r="BF44" s="361"/>
      <c r="BG44" s="361"/>
      <c r="BH44" s="361"/>
      <c r="BI44" s="361"/>
      <c r="BJ44" s="361"/>
      <c r="BK44" s="345"/>
      <c r="BL44" s="361"/>
      <c r="BM44" s="361"/>
      <c r="BN44" s="361"/>
      <c r="BO44" s="361"/>
      <c r="BP44" s="361"/>
      <c r="BQ44" s="361"/>
      <c r="BR44" s="361"/>
      <c r="BS44" s="361"/>
      <c r="BT44" s="361"/>
      <c r="BU44" s="361"/>
      <c r="BV44" s="361"/>
      <c r="BW44" s="361"/>
      <c r="BX44" s="361"/>
      <c r="BY44" s="361"/>
      <c r="BZ44" s="361"/>
      <c r="CA44" s="361"/>
      <c r="CB44" s="361"/>
      <c r="CC44" s="361"/>
      <c r="CD44" s="361"/>
      <c r="CE44" s="361"/>
      <c r="CF44" s="361"/>
      <c r="CG44" s="361"/>
    </row>
    <row r="45" spans="1:85" s="231" customFormat="1" ht="15.75">
      <c r="A45" s="1371"/>
      <c r="B45" s="106" t="s">
        <v>4305</v>
      </c>
      <c r="C45" s="106" t="s">
        <v>4302</v>
      </c>
      <c r="D45" s="106"/>
      <c r="E45" s="106"/>
      <c r="F45" s="106"/>
      <c r="G45" s="106"/>
      <c r="H45" s="106"/>
      <c r="I45" s="106"/>
      <c r="J45" s="106"/>
      <c r="K45" s="106"/>
      <c r="L45" s="106"/>
      <c r="M45" s="106"/>
      <c r="N45" s="106"/>
      <c r="O45" s="106"/>
      <c r="P45" s="106"/>
      <c r="Q45" s="106"/>
      <c r="R45" s="106"/>
      <c r="S45" s="106"/>
      <c r="T45" s="106"/>
      <c r="U45" s="3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361"/>
      <c r="BF45" s="106"/>
      <c r="BG45" s="106"/>
      <c r="BH45" s="106"/>
      <c r="BI45" s="106"/>
      <c r="BJ45" s="106"/>
      <c r="BK45" s="345"/>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row>
    <row r="46" spans="1:85" s="231" customFormat="1" ht="15.75">
      <c r="A46" s="1372"/>
      <c r="B46" s="106"/>
      <c r="C46" s="106" t="s">
        <v>4300</v>
      </c>
      <c r="D46" s="106"/>
      <c r="E46" s="106"/>
      <c r="F46" s="106"/>
      <c r="G46" s="106"/>
      <c r="H46" s="106"/>
      <c r="I46" s="106"/>
      <c r="J46" s="106"/>
      <c r="K46" s="106"/>
      <c r="L46" s="106"/>
      <c r="M46" s="106"/>
      <c r="N46" s="106"/>
      <c r="O46" s="106"/>
      <c r="P46" s="106"/>
      <c r="Q46" s="106"/>
      <c r="R46" s="106"/>
      <c r="S46" s="106"/>
      <c r="T46" s="106"/>
      <c r="U46" s="3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361"/>
      <c r="BF46" s="106"/>
      <c r="BG46" s="106"/>
      <c r="BH46" s="106"/>
      <c r="BI46" s="106"/>
      <c r="BJ46" s="106"/>
      <c r="BK46" s="345"/>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row>
    <row r="47" spans="1:85" s="231" customFormat="1" ht="15.75">
      <c r="A47" s="363"/>
      <c r="B47" s="106" t="s">
        <v>4301</v>
      </c>
      <c r="C47" s="106" t="s">
        <v>4302</v>
      </c>
      <c r="D47" s="106"/>
      <c r="E47" s="106"/>
      <c r="F47" s="106"/>
      <c r="G47" s="106"/>
      <c r="H47" s="106"/>
      <c r="I47" s="106"/>
      <c r="J47" s="106"/>
      <c r="K47" s="106"/>
      <c r="L47" s="106"/>
      <c r="M47" s="106"/>
      <c r="N47" s="106"/>
      <c r="O47" s="106"/>
      <c r="P47" s="106"/>
      <c r="Q47" s="106"/>
      <c r="R47" s="106"/>
      <c r="S47" s="106"/>
      <c r="T47" s="106"/>
      <c r="U47" s="3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345"/>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row>
    <row r="48" spans="1:85" s="231" customFormat="1" ht="15.75">
      <c r="A48" s="363" t="s">
        <v>4232</v>
      </c>
      <c r="B48" s="106"/>
      <c r="C48" s="106" t="s">
        <v>4300</v>
      </c>
      <c r="D48" s="106">
        <v>1848</v>
      </c>
      <c r="E48" s="106"/>
      <c r="F48" s="106"/>
      <c r="G48" s="106">
        <v>1512</v>
      </c>
      <c r="H48" s="106"/>
      <c r="I48" s="106">
        <v>1464</v>
      </c>
      <c r="J48" s="106"/>
      <c r="K48" s="106"/>
      <c r="L48" s="106">
        <v>1512</v>
      </c>
      <c r="M48" s="106"/>
      <c r="N48" s="106"/>
      <c r="O48" s="106"/>
      <c r="P48" s="106"/>
      <c r="Q48" s="106"/>
      <c r="R48" s="106"/>
      <c r="S48" s="106">
        <v>1512</v>
      </c>
      <c r="T48" s="106">
        <v>1098</v>
      </c>
      <c r="U48" s="306"/>
      <c r="V48" s="106"/>
      <c r="W48" s="106"/>
      <c r="X48" s="106"/>
      <c r="Y48" s="106">
        <v>1452</v>
      </c>
      <c r="Z48" s="106"/>
      <c r="AA48" s="106"/>
      <c r="AB48" s="106"/>
      <c r="AC48" s="106"/>
      <c r="AD48" s="106">
        <v>1032</v>
      </c>
      <c r="AE48" s="106"/>
      <c r="AF48" s="106"/>
      <c r="AG48" s="106"/>
      <c r="AH48" s="106"/>
      <c r="AI48" s="106"/>
      <c r="AJ48" s="106">
        <v>1512</v>
      </c>
      <c r="AK48" s="106"/>
      <c r="AL48" s="106">
        <v>720</v>
      </c>
      <c r="AM48" s="106">
        <v>1008</v>
      </c>
      <c r="AN48" s="106"/>
      <c r="AO48" s="106"/>
      <c r="AP48" s="106"/>
      <c r="AQ48" s="106"/>
      <c r="AR48" s="106"/>
      <c r="AS48" s="106"/>
      <c r="AT48" s="106">
        <v>1512</v>
      </c>
      <c r="AU48" s="106"/>
      <c r="AV48" s="106"/>
      <c r="AW48" s="106"/>
      <c r="AX48" s="106"/>
      <c r="AY48" s="106"/>
      <c r="AZ48" s="106"/>
      <c r="BA48" s="106"/>
      <c r="BB48" s="106"/>
      <c r="BC48" s="106"/>
      <c r="BD48" s="106"/>
      <c r="BE48" s="106"/>
      <c r="BF48" s="106"/>
      <c r="BG48" s="106"/>
      <c r="BH48" s="106"/>
      <c r="BI48" s="106"/>
      <c r="BJ48" s="106">
        <v>54691</v>
      </c>
      <c r="BK48" s="345"/>
      <c r="BL48" s="106"/>
      <c r="BM48" s="106"/>
      <c r="BN48" s="106"/>
      <c r="BO48" s="106">
        <v>660</v>
      </c>
      <c r="BP48" s="106"/>
      <c r="BQ48" s="106"/>
      <c r="BR48" s="106"/>
      <c r="BS48" s="106">
        <v>840</v>
      </c>
      <c r="BT48" s="106"/>
      <c r="BU48" s="106"/>
      <c r="BV48" s="106"/>
      <c r="BW48" s="106">
        <v>1092</v>
      </c>
      <c r="BX48" s="106"/>
      <c r="BY48" s="106"/>
      <c r="BZ48" s="106"/>
      <c r="CA48" s="106"/>
      <c r="CB48" s="106"/>
      <c r="CC48" s="106"/>
      <c r="CD48" s="106"/>
      <c r="CE48" s="106"/>
      <c r="CF48" s="106"/>
      <c r="CG48" s="106"/>
    </row>
    <row r="49" spans="1:85" s="231" customFormat="1" ht="15.75">
      <c r="A49" s="363"/>
      <c r="B49" s="106" t="s">
        <v>4303</v>
      </c>
      <c r="C49" s="106" t="s">
        <v>4302</v>
      </c>
      <c r="D49" s="106"/>
      <c r="E49" s="106"/>
      <c r="F49" s="106"/>
      <c r="G49" s="106"/>
      <c r="H49" s="106"/>
      <c r="I49" s="106"/>
      <c r="J49" s="106"/>
      <c r="K49" s="106"/>
      <c r="L49" s="106"/>
      <c r="M49" s="106"/>
      <c r="N49" s="106"/>
      <c r="O49" s="106"/>
      <c r="P49" s="106"/>
      <c r="Q49" s="106"/>
      <c r="R49" s="106"/>
      <c r="S49" s="106"/>
      <c r="T49" s="106"/>
      <c r="U49" s="3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345"/>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row>
    <row r="50" spans="1:85" s="231" customFormat="1" ht="15.75">
      <c r="A50" s="363"/>
      <c r="B50" s="106"/>
      <c r="C50" s="106" t="s">
        <v>4300</v>
      </c>
      <c r="D50" s="106"/>
      <c r="E50" s="106"/>
      <c r="F50" s="106"/>
      <c r="G50" s="106"/>
      <c r="H50" s="106"/>
      <c r="I50" s="106"/>
      <c r="J50" s="106"/>
      <c r="K50" s="106"/>
      <c r="L50" s="106"/>
      <c r="M50" s="106"/>
      <c r="N50" s="106"/>
      <c r="O50" s="106"/>
      <c r="P50" s="106"/>
      <c r="Q50" s="106"/>
      <c r="R50" s="106"/>
      <c r="S50" s="106"/>
      <c r="T50" s="106"/>
      <c r="U50" s="3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v>16530</v>
      </c>
      <c r="BK50" s="345"/>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row>
    <row r="51" spans="1:85" s="231" customFormat="1" ht="15.75">
      <c r="A51" s="363"/>
      <c r="B51" s="106" t="s">
        <v>4304</v>
      </c>
      <c r="C51" s="106" t="s">
        <v>4302</v>
      </c>
      <c r="D51" s="106"/>
      <c r="E51" s="106"/>
      <c r="F51" s="106"/>
      <c r="G51" s="106"/>
      <c r="H51" s="106"/>
      <c r="I51" s="106"/>
      <c r="J51" s="106"/>
      <c r="K51" s="106"/>
      <c r="L51" s="106"/>
      <c r="M51" s="106"/>
      <c r="N51" s="106"/>
      <c r="O51" s="106"/>
      <c r="P51" s="106"/>
      <c r="Q51" s="106"/>
      <c r="R51" s="106"/>
      <c r="S51" s="106"/>
      <c r="T51" s="106"/>
      <c r="U51" s="3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345"/>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row>
    <row r="52" spans="1:85" s="231" customFormat="1" ht="15.75">
      <c r="A52" s="363"/>
      <c r="B52" s="106"/>
      <c r="C52" s="106" t="s">
        <v>4300</v>
      </c>
      <c r="D52" s="106">
        <v>2952</v>
      </c>
      <c r="E52" s="106"/>
      <c r="F52" s="106"/>
      <c r="G52" s="106">
        <v>2520</v>
      </c>
      <c r="H52" s="106"/>
      <c r="I52" s="106"/>
      <c r="J52" s="106"/>
      <c r="K52" s="106"/>
      <c r="L52" s="106">
        <v>2520</v>
      </c>
      <c r="M52" s="106"/>
      <c r="N52" s="106"/>
      <c r="O52" s="106"/>
      <c r="P52" s="106"/>
      <c r="Q52" s="106"/>
      <c r="R52" s="106"/>
      <c r="S52" s="106">
        <v>2520</v>
      </c>
      <c r="T52" s="106">
        <v>2088</v>
      </c>
      <c r="U52" s="306"/>
      <c r="V52" s="106"/>
      <c r="W52" s="106"/>
      <c r="X52" s="106"/>
      <c r="Y52" s="106">
        <v>2520</v>
      </c>
      <c r="Z52" s="106"/>
      <c r="AA52" s="106"/>
      <c r="AB52" s="106"/>
      <c r="AC52" s="106"/>
      <c r="AD52" s="106">
        <v>4176</v>
      </c>
      <c r="AE52" s="106"/>
      <c r="AF52" s="106"/>
      <c r="AG52" s="106"/>
      <c r="AH52" s="106"/>
      <c r="AI52" s="106">
        <v>2088</v>
      </c>
      <c r="AJ52" s="106">
        <v>2520</v>
      </c>
      <c r="AK52" s="106"/>
      <c r="AL52" s="106">
        <v>2088</v>
      </c>
      <c r="AM52" s="106">
        <v>2088</v>
      </c>
      <c r="AN52" s="106"/>
      <c r="AO52" s="106"/>
      <c r="AP52" s="106"/>
      <c r="AQ52" s="106"/>
      <c r="AR52" s="106"/>
      <c r="AS52" s="106"/>
      <c r="AT52" s="106">
        <v>2520</v>
      </c>
      <c r="AU52" s="106"/>
      <c r="AV52" s="106"/>
      <c r="AW52" s="106"/>
      <c r="AX52" s="106"/>
      <c r="AY52" s="106"/>
      <c r="AZ52" s="106"/>
      <c r="BA52" s="106"/>
      <c r="BB52" s="106"/>
      <c r="BC52" s="106"/>
      <c r="BD52" s="106"/>
      <c r="BE52" s="106"/>
      <c r="BF52" s="106"/>
      <c r="BG52" s="106"/>
      <c r="BH52" s="106"/>
      <c r="BI52" s="106"/>
      <c r="BJ52" s="106">
        <v>24828</v>
      </c>
      <c r="BK52" s="345"/>
      <c r="BL52" s="106"/>
      <c r="BM52" s="106"/>
      <c r="BN52" s="106"/>
      <c r="BO52" s="106">
        <v>1044</v>
      </c>
      <c r="BP52" s="106"/>
      <c r="BQ52" s="106"/>
      <c r="BR52" s="106">
        <v>5960</v>
      </c>
      <c r="BS52" s="106">
        <v>2088</v>
      </c>
      <c r="BT52" s="106"/>
      <c r="BU52" s="106"/>
      <c r="BV52" s="106"/>
      <c r="BW52" s="106">
        <v>2088</v>
      </c>
      <c r="BX52" s="106">
        <v>1946</v>
      </c>
      <c r="BY52" s="106"/>
      <c r="BZ52" s="106"/>
      <c r="CA52" s="106"/>
      <c r="CB52" s="106"/>
      <c r="CC52" s="106"/>
      <c r="CD52" s="106"/>
      <c r="CE52" s="106"/>
      <c r="CF52" s="106"/>
      <c r="CG52" s="106"/>
    </row>
    <row r="53" spans="1:85">
      <c r="A53" s="363"/>
      <c r="B53" s="106" t="s">
        <v>4301</v>
      </c>
      <c r="C53" s="106" t="s">
        <v>4302</v>
      </c>
      <c r="D53" s="97"/>
      <c r="E53" s="97"/>
      <c r="F53" s="97"/>
      <c r="G53" s="97"/>
      <c r="H53" s="97"/>
      <c r="I53" s="97"/>
      <c r="J53" s="97"/>
      <c r="K53" s="97"/>
      <c r="L53" s="97"/>
      <c r="M53" s="97"/>
      <c r="N53" s="97"/>
      <c r="O53" s="97"/>
      <c r="P53" s="97"/>
      <c r="Q53" s="97"/>
      <c r="R53" s="97"/>
      <c r="S53" s="97"/>
      <c r="T53" s="97"/>
      <c r="U53" s="14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v>9000</v>
      </c>
      <c r="BE53" s="97"/>
      <c r="BF53" s="97"/>
      <c r="BG53" s="97"/>
      <c r="BH53" s="97"/>
      <c r="BI53" s="97"/>
      <c r="BJ53" s="97"/>
      <c r="BK53" s="364"/>
      <c r="BL53" s="97"/>
      <c r="BM53" s="97"/>
      <c r="BN53" s="97"/>
      <c r="BO53" s="97"/>
      <c r="BP53" s="97"/>
      <c r="BQ53" s="97"/>
      <c r="BR53" s="97"/>
      <c r="BS53" s="97"/>
      <c r="BT53" s="97"/>
      <c r="BU53" s="97"/>
      <c r="BV53" s="97"/>
      <c r="BW53" s="97"/>
      <c r="BX53" s="97"/>
      <c r="BY53" s="97"/>
      <c r="BZ53" s="97"/>
      <c r="CA53" s="97"/>
      <c r="CB53" s="97"/>
      <c r="CC53" s="97"/>
      <c r="CD53" s="97"/>
      <c r="CE53" s="97"/>
      <c r="CF53" s="97"/>
      <c r="CG53" s="97"/>
    </row>
    <row r="54" spans="1:85">
      <c r="A54" s="363" t="s">
        <v>4233</v>
      </c>
      <c r="B54" s="106"/>
      <c r="C54" s="106" t="s">
        <v>4300</v>
      </c>
      <c r="D54" s="97"/>
      <c r="E54" s="97"/>
      <c r="F54" s="97"/>
      <c r="G54" s="97"/>
      <c r="H54" s="97"/>
      <c r="I54" s="97"/>
      <c r="J54" s="97"/>
      <c r="K54" s="97"/>
      <c r="L54" s="97"/>
      <c r="M54" s="97"/>
      <c r="N54" s="97"/>
      <c r="O54" s="97"/>
      <c r="P54" s="97"/>
      <c r="Q54" s="97"/>
      <c r="R54" s="97"/>
      <c r="S54" s="97"/>
      <c r="T54" s="97"/>
      <c r="U54" s="14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v>3000</v>
      </c>
      <c r="BG54" s="97"/>
      <c r="BH54" s="97"/>
      <c r="BI54" s="97"/>
      <c r="BJ54" s="97"/>
      <c r="BK54" s="364"/>
      <c r="BL54" s="97"/>
      <c r="BM54" s="97"/>
      <c r="BN54" s="97"/>
      <c r="BO54" s="97"/>
      <c r="BP54" s="97"/>
      <c r="BQ54" s="97"/>
      <c r="BR54" s="97"/>
      <c r="BS54" s="97"/>
      <c r="BT54" s="97"/>
      <c r="BU54" s="97"/>
      <c r="BV54" s="97"/>
      <c r="BW54" s="97"/>
      <c r="BX54" s="97"/>
      <c r="BY54" s="97"/>
      <c r="BZ54" s="97"/>
      <c r="CA54" s="97"/>
      <c r="CB54" s="97"/>
      <c r="CC54" s="97"/>
      <c r="CD54" s="97"/>
      <c r="CE54" s="97"/>
      <c r="CF54" s="97"/>
      <c r="CG54" s="97"/>
    </row>
    <row r="55" spans="1:85">
      <c r="A55" s="363"/>
      <c r="B55" s="106" t="s">
        <v>4303</v>
      </c>
      <c r="C55" s="106" t="s">
        <v>4302</v>
      </c>
      <c r="D55" s="97"/>
      <c r="E55" s="97"/>
      <c r="F55" s="97"/>
      <c r="G55" s="97"/>
      <c r="H55" s="97"/>
      <c r="I55" s="97"/>
      <c r="J55" s="97"/>
      <c r="K55" s="97"/>
      <c r="L55" s="97"/>
      <c r="M55" s="97"/>
      <c r="N55" s="97"/>
      <c r="O55" s="97"/>
      <c r="P55" s="97"/>
      <c r="Q55" s="97"/>
      <c r="R55" s="97"/>
      <c r="S55" s="97"/>
      <c r="T55" s="97"/>
      <c r="U55" s="14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v>1100</v>
      </c>
      <c r="BE55" s="97"/>
      <c r="BF55" s="97"/>
      <c r="BG55" s="97"/>
      <c r="BH55" s="97"/>
      <c r="BI55" s="97"/>
      <c r="BJ55" s="97"/>
      <c r="BK55" s="364"/>
      <c r="BL55" s="97"/>
      <c r="BM55" s="97"/>
      <c r="BN55" s="97"/>
      <c r="BO55" s="97"/>
      <c r="BP55" s="97"/>
      <c r="BQ55" s="97"/>
      <c r="BR55" s="97"/>
      <c r="BS55" s="97"/>
      <c r="BT55" s="97"/>
      <c r="BU55" s="97"/>
      <c r="BV55" s="97"/>
      <c r="BW55" s="97"/>
      <c r="BX55" s="97"/>
      <c r="BY55" s="97"/>
      <c r="BZ55" s="97"/>
      <c r="CA55" s="97"/>
      <c r="CB55" s="97"/>
      <c r="CC55" s="97"/>
      <c r="CD55" s="97"/>
      <c r="CE55" s="97"/>
      <c r="CF55" s="97"/>
      <c r="CG55" s="97"/>
    </row>
    <row r="56" spans="1:85">
      <c r="A56" s="363"/>
      <c r="B56" s="106"/>
      <c r="C56" s="106" t="s">
        <v>4300</v>
      </c>
      <c r="D56" s="97"/>
      <c r="E56" s="97"/>
      <c r="F56" s="97"/>
      <c r="G56" s="97"/>
      <c r="H56" s="97"/>
      <c r="I56" s="97"/>
      <c r="J56" s="97"/>
      <c r="K56" s="97"/>
      <c r="L56" s="97"/>
      <c r="M56" s="97"/>
      <c r="N56" s="97"/>
      <c r="O56" s="97"/>
      <c r="P56" s="97"/>
      <c r="Q56" s="97"/>
      <c r="R56" s="97"/>
      <c r="S56" s="97"/>
      <c r="T56" s="97"/>
      <c r="U56" s="14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v>10400</v>
      </c>
      <c r="BG56" s="97">
        <v>500</v>
      </c>
      <c r="BH56" s="97"/>
      <c r="BI56" s="97"/>
      <c r="BJ56" s="97"/>
      <c r="BK56" s="364"/>
      <c r="BL56" s="97"/>
      <c r="BM56" s="97"/>
      <c r="BN56" s="97"/>
      <c r="BO56" s="97"/>
      <c r="BP56" s="97"/>
      <c r="BQ56" s="97"/>
      <c r="BR56" s="97"/>
      <c r="BS56" s="97"/>
      <c r="BT56" s="97"/>
      <c r="BU56" s="97"/>
      <c r="BV56" s="97"/>
      <c r="BW56" s="97"/>
      <c r="BX56" s="97"/>
      <c r="BY56" s="97"/>
      <c r="BZ56" s="97"/>
      <c r="CA56" s="97"/>
      <c r="CB56" s="97"/>
      <c r="CC56" s="97"/>
      <c r="CD56" s="97"/>
      <c r="CE56" s="97"/>
      <c r="CF56" s="97"/>
      <c r="CG56" s="97"/>
    </row>
    <row r="57" spans="1:85">
      <c r="A57" s="363"/>
      <c r="B57" s="106" t="s">
        <v>4304</v>
      </c>
      <c r="C57" s="106" t="s">
        <v>4302</v>
      </c>
      <c r="D57" s="97"/>
      <c r="E57" s="97"/>
      <c r="F57" s="97"/>
      <c r="G57" s="97"/>
      <c r="H57" s="97"/>
      <c r="I57" s="97"/>
      <c r="J57" s="97"/>
      <c r="K57" s="97"/>
      <c r="L57" s="97"/>
      <c r="M57" s="97"/>
      <c r="N57" s="97"/>
      <c r="O57" s="97"/>
      <c r="P57" s="97"/>
      <c r="Q57" s="97"/>
      <c r="R57" s="97"/>
      <c r="S57" s="97"/>
      <c r="T57" s="97"/>
      <c r="U57" s="14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364"/>
      <c r="BL57" s="97"/>
      <c r="BM57" s="97"/>
      <c r="BN57" s="97"/>
      <c r="BO57" s="97"/>
      <c r="BP57" s="97"/>
      <c r="BQ57" s="97"/>
      <c r="BR57" s="97"/>
      <c r="BS57" s="97"/>
      <c r="BT57" s="97"/>
      <c r="BU57" s="97"/>
      <c r="BV57" s="97"/>
      <c r="BW57" s="97"/>
      <c r="BX57" s="97"/>
      <c r="BY57" s="97"/>
      <c r="BZ57" s="97"/>
      <c r="CA57" s="97"/>
      <c r="CB57" s="97"/>
      <c r="CC57" s="97"/>
      <c r="CD57" s="97"/>
      <c r="CE57" s="97"/>
      <c r="CF57" s="97"/>
      <c r="CG57" s="97"/>
    </row>
    <row r="58" spans="1:85">
      <c r="A58" s="363"/>
      <c r="B58" s="106" t="s">
        <v>4301</v>
      </c>
      <c r="C58" s="106" t="s">
        <v>4300</v>
      </c>
      <c r="D58" s="97"/>
      <c r="E58" s="97"/>
      <c r="F58" s="97"/>
      <c r="G58" s="97"/>
      <c r="H58" s="97"/>
      <c r="I58" s="97"/>
      <c r="J58" s="97"/>
      <c r="K58" s="97"/>
      <c r="L58" s="97"/>
      <c r="M58" s="97"/>
      <c r="N58" s="97"/>
      <c r="O58" s="97"/>
      <c r="P58" s="97"/>
      <c r="Q58" s="97"/>
      <c r="R58" s="97"/>
      <c r="S58" s="97"/>
      <c r="T58" s="97"/>
      <c r="U58" s="14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v>43000</v>
      </c>
      <c r="BG58" s="97">
        <v>4000</v>
      </c>
      <c r="BH58" s="97"/>
      <c r="BI58" s="97"/>
      <c r="BJ58" s="97"/>
      <c r="BK58" s="364">
        <v>3</v>
      </c>
      <c r="BL58" s="97"/>
      <c r="BM58" s="97"/>
      <c r="BN58" s="97"/>
      <c r="BO58" s="97"/>
      <c r="BP58" s="97"/>
      <c r="BQ58" s="97"/>
      <c r="BR58" s="97"/>
      <c r="BS58" s="97"/>
      <c r="BT58" s="97"/>
      <c r="BU58" s="97"/>
      <c r="BV58" s="97"/>
      <c r="BW58" s="97"/>
      <c r="BX58" s="97"/>
      <c r="BY58" s="97"/>
      <c r="BZ58" s="97"/>
      <c r="CA58" s="97"/>
      <c r="CB58" s="97"/>
      <c r="CC58" s="97"/>
      <c r="CD58" s="97"/>
      <c r="CE58" s="97"/>
      <c r="CF58" s="97"/>
      <c r="CG58" s="97"/>
    </row>
    <row r="59" spans="1:85">
      <c r="A59" s="363" t="s">
        <v>4308</v>
      </c>
      <c r="B59" s="106"/>
      <c r="C59" s="106" t="s">
        <v>4300</v>
      </c>
      <c r="D59" s="97"/>
      <c r="E59" s="97"/>
      <c r="F59" s="97"/>
      <c r="G59" s="97"/>
      <c r="H59" s="97"/>
      <c r="I59" s="97"/>
      <c r="J59" s="97"/>
      <c r="K59" s="97"/>
      <c r="L59" s="97"/>
      <c r="M59" s="97"/>
      <c r="N59" s="97"/>
      <c r="O59" s="97"/>
      <c r="P59" s="97"/>
      <c r="Q59" s="97"/>
      <c r="R59" s="97"/>
      <c r="S59" s="97"/>
      <c r="T59" s="97"/>
      <c r="U59" s="147">
        <v>3</v>
      </c>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364"/>
      <c r="BL59" s="97"/>
      <c r="BM59" s="97"/>
      <c r="BN59" s="97"/>
      <c r="BO59" s="97"/>
      <c r="BP59" s="97"/>
      <c r="BQ59" s="97"/>
      <c r="BR59" s="97"/>
      <c r="BS59" s="97"/>
      <c r="BT59" s="97"/>
      <c r="BU59" s="97"/>
      <c r="BV59" s="97"/>
      <c r="BW59" s="97"/>
      <c r="BX59" s="97"/>
      <c r="BY59" s="97"/>
      <c r="BZ59" s="97"/>
      <c r="CA59" s="97"/>
      <c r="CB59" s="97"/>
      <c r="CC59" s="97"/>
      <c r="CD59" s="97"/>
      <c r="CE59" s="97"/>
      <c r="CF59" s="97"/>
      <c r="CG59" s="97"/>
    </row>
    <row r="60" spans="1:85">
      <c r="A60" s="363"/>
      <c r="B60" s="106" t="s">
        <v>4303</v>
      </c>
      <c r="C60" s="106" t="s">
        <v>4302</v>
      </c>
      <c r="D60" s="97"/>
      <c r="E60" s="97"/>
      <c r="F60" s="97"/>
      <c r="G60" s="97"/>
      <c r="H60" s="97"/>
      <c r="I60" s="97"/>
      <c r="J60" s="97"/>
      <c r="K60" s="97"/>
      <c r="L60" s="97"/>
      <c r="M60" s="97"/>
      <c r="N60" s="97"/>
      <c r="O60" s="97"/>
      <c r="P60" s="97"/>
      <c r="Q60" s="97"/>
      <c r="R60" s="97"/>
      <c r="S60" s="97"/>
      <c r="T60" s="97"/>
      <c r="U60" s="14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364"/>
      <c r="BL60" s="97"/>
      <c r="BM60" s="97"/>
      <c r="BN60" s="97"/>
      <c r="BO60" s="97"/>
      <c r="BP60" s="97"/>
      <c r="BQ60" s="97"/>
      <c r="BR60" s="97"/>
      <c r="BS60" s="97"/>
      <c r="BT60" s="97"/>
      <c r="BU60" s="97"/>
      <c r="BV60" s="97"/>
      <c r="BW60" s="97"/>
      <c r="BX60" s="97"/>
      <c r="BY60" s="97"/>
      <c r="BZ60" s="97"/>
      <c r="CA60" s="97"/>
      <c r="CB60" s="97"/>
      <c r="CC60" s="97"/>
      <c r="CD60" s="97"/>
      <c r="CE60" s="97"/>
      <c r="CF60" s="97"/>
      <c r="CG60" s="97"/>
    </row>
    <row r="61" spans="1:85">
      <c r="A61" s="363"/>
      <c r="B61" s="106"/>
      <c r="C61" s="106" t="s">
        <v>4300</v>
      </c>
      <c r="D61" s="97"/>
      <c r="E61" s="97"/>
      <c r="F61" s="97"/>
      <c r="G61" s="97"/>
      <c r="H61" s="97"/>
      <c r="I61" s="97"/>
      <c r="J61" s="97"/>
      <c r="K61" s="97"/>
      <c r="L61" s="97"/>
      <c r="M61" s="97"/>
      <c r="N61" s="97"/>
      <c r="O61" s="97"/>
      <c r="P61" s="97"/>
      <c r="Q61" s="97"/>
      <c r="R61" s="97"/>
      <c r="S61" s="97"/>
      <c r="T61" s="97"/>
      <c r="U61" s="147"/>
      <c r="V61" s="97"/>
      <c r="W61" s="97"/>
      <c r="X61" s="97"/>
      <c r="Y61" s="97"/>
      <c r="Z61" s="97"/>
      <c r="AA61" s="97"/>
      <c r="AB61" s="97"/>
      <c r="AC61" s="97"/>
      <c r="AD61" s="97"/>
      <c r="AE61" s="97"/>
      <c r="AF61" s="97"/>
      <c r="AG61" s="9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364"/>
      <c r="BL61" s="97"/>
      <c r="BM61" s="97"/>
      <c r="BN61" s="97"/>
      <c r="BO61" s="97"/>
      <c r="BP61" s="97"/>
      <c r="BQ61" s="97"/>
      <c r="BR61" s="97"/>
      <c r="BS61" s="97"/>
      <c r="BT61" s="97"/>
      <c r="BU61" s="97"/>
      <c r="BV61" s="97"/>
      <c r="BW61" s="97"/>
      <c r="BX61" s="97"/>
      <c r="BY61" s="97"/>
      <c r="BZ61" s="97"/>
      <c r="CA61" s="97"/>
      <c r="CB61" s="97"/>
      <c r="CC61" s="97"/>
      <c r="CD61" s="97"/>
      <c r="CE61" s="97"/>
      <c r="CF61" s="97"/>
      <c r="CG61" s="97"/>
    </row>
    <row r="62" spans="1:85">
      <c r="A62" s="363"/>
      <c r="B62" s="106" t="s">
        <v>4304</v>
      </c>
      <c r="C62" s="106" t="s">
        <v>4302</v>
      </c>
      <c r="D62" s="97"/>
      <c r="E62" s="97"/>
      <c r="F62" s="97"/>
      <c r="G62" s="97"/>
      <c r="H62" s="97"/>
      <c r="I62" s="97"/>
      <c r="J62" s="97"/>
      <c r="K62" s="97"/>
      <c r="L62" s="97"/>
      <c r="M62" s="97"/>
      <c r="N62" s="97"/>
      <c r="O62" s="97"/>
      <c r="P62" s="97"/>
      <c r="Q62" s="97"/>
      <c r="R62" s="97"/>
      <c r="S62" s="97"/>
      <c r="T62" s="97"/>
      <c r="U62" s="147"/>
      <c r="V62" s="97"/>
      <c r="W62" s="97"/>
      <c r="X62" s="97"/>
      <c r="Y62" s="97"/>
      <c r="Z62" s="97"/>
      <c r="AA62" s="97"/>
      <c r="AB62" s="97"/>
      <c r="AC62" s="97"/>
      <c r="AD62" s="97"/>
      <c r="AE62" s="97"/>
      <c r="AF62" s="97"/>
      <c r="AG62" s="9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364"/>
      <c r="BL62" s="97"/>
      <c r="BM62" s="97"/>
      <c r="BN62" s="97"/>
      <c r="BO62" s="97"/>
      <c r="BP62" s="97"/>
      <c r="BQ62" s="97"/>
      <c r="BR62" s="97"/>
      <c r="BS62" s="97"/>
      <c r="BT62" s="97"/>
      <c r="BU62" s="97"/>
      <c r="BV62" s="97"/>
      <c r="BW62" s="97"/>
      <c r="BX62" s="97"/>
      <c r="BY62" s="97"/>
      <c r="BZ62" s="97"/>
      <c r="CA62" s="97"/>
      <c r="CB62" s="97"/>
      <c r="CC62" s="97"/>
      <c r="CD62" s="97"/>
      <c r="CE62" s="97"/>
      <c r="CF62" s="97"/>
      <c r="CG62" s="97"/>
    </row>
    <row r="63" spans="1:85">
      <c r="A63" s="363"/>
      <c r="B63" s="106"/>
      <c r="C63" s="106" t="s">
        <v>4300</v>
      </c>
      <c r="D63" s="97"/>
      <c r="E63" s="97"/>
      <c r="F63" s="97"/>
      <c r="G63" s="97"/>
      <c r="H63" s="97"/>
      <c r="I63" s="97"/>
      <c r="J63" s="97"/>
      <c r="K63" s="97"/>
      <c r="L63" s="97"/>
      <c r="M63" s="97"/>
      <c r="N63" s="97"/>
      <c r="O63" s="97"/>
      <c r="P63" s="97"/>
      <c r="Q63" s="97"/>
      <c r="R63" s="97"/>
      <c r="S63" s="97"/>
      <c r="T63" s="97"/>
      <c r="U63" s="147">
        <v>14</v>
      </c>
      <c r="V63" s="97"/>
      <c r="W63" s="97"/>
      <c r="X63" s="97"/>
      <c r="Y63" s="97"/>
      <c r="Z63" s="97"/>
      <c r="AA63" s="97"/>
      <c r="AB63" s="97"/>
      <c r="AC63" s="97"/>
      <c r="AD63" s="97"/>
      <c r="AE63" s="97"/>
      <c r="AF63" s="97"/>
      <c r="AG63" s="9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364">
        <v>14</v>
      </c>
      <c r="BL63" s="97"/>
      <c r="BM63" s="97"/>
      <c r="BN63" s="97"/>
      <c r="BO63" s="97"/>
      <c r="BP63" s="97"/>
      <c r="BQ63" s="97"/>
      <c r="BR63" s="97"/>
      <c r="BS63" s="97"/>
      <c r="BT63" s="97"/>
      <c r="BU63" s="97"/>
      <c r="BV63" s="97"/>
      <c r="BW63" s="97"/>
      <c r="BX63" s="97"/>
      <c r="BY63" s="97"/>
      <c r="BZ63" s="97"/>
      <c r="CA63" s="97"/>
      <c r="CB63" s="97"/>
      <c r="CC63" s="97"/>
      <c r="CD63" s="97"/>
      <c r="CE63" s="97"/>
      <c r="CF63" s="97"/>
      <c r="CG63" s="97"/>
    </row>
    <row r="64" spans="1:85">
      <c r="A64" s="1373" t="s">
        <v>4309</v>
      </c>
      <c r="B64" s="106" t="s">
        <v>4301</v>
      </c>
      <c r="C64" s="106" t="s">
        <v>4302</v>
      </c>
      <c r="D64" s="106"/>
      <c r="E64" s="106"/>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row>
    <row r="65" spans="1:85">
      <c r="A65" s="1382"/>
      <c r="B65" s="106"/>
      <c r="C65" s="106" t="s">
        <v>4300</v>
      </c>
      <c r="D65" s="106">
        <v>400</v>
      </c>
      <c r="E65" s="106"/>
      <c r="F65" s="106"/>
      <c r="G65" s="106"/>
      <c r="H65" s="106"/>
      <c r="I65" s="106"/>
      <c r="J65" s="106"/>
      <c r="K65" s="106"/>
      <c r="L65" s="106">
        <v>250</v>
      </c>
      <c r="M65" s="106"/>
      <c r="N65" s="106"/>
      <c r="O65" s="106"/>
      <c r="P65" s="106"/>
      <c r="Q65" s="106"/>
      <c r="R65" s="106"/>
      <c r="S65" s="106"/>
      <c r="T65" s="106">
        <v>350</v>
      </c>
      <c r="U65" s="106"/>
      <c r="V65" s="106"/>
      <c r="W65" s="106"/>
      <c r="X65" s="106"/>
      <c r="Y65" s="106"/>
      <c r="Z65" s="106"/>
      <c r="AA65" s="106"/>
      <c r="AB65" s="106"/>
      <c r="AC65" s="106"/>
      <c r="AD65" s="106">
        <v>350</v>
      </c>
      <c r="AE65" s="106"/>
      <c r="AF65" s="106"/>
      <c r="AG65" s="106"/>
      <c r="AH65" s="106"/>
      <c r="AI65" s="106"/>
      <c r="AJ65" s="106"/>
      <c r="AK65" s="106"/>
      <c r="AL65" s="106">
        <v>350</v>
      </c>
      <c r="AM65" s="106">
        <v>250</v>
      </c>
      <c r="AN65" s="106"/>
      <c r="AO65" s="106"/>
      <c r="AP65" s="106"/>
      <c r="AQ65" s="106"/>
      <c r="AR65" s="106"/>
      <c r="AS65" s="106"/>
      <c r="AT65" s="106"/>
      <c r="AU65" s="106"/>
      <c r="AV65" s="106"/>
      <c r="AW65" s="106"/>
      <c r="AX65" s="106"/>
      <c r="AY65" s="106"/>
      <c r="AZ65" s="106"/>
      <c r="BA65" s="106"/>
      <c r="BB65" s="106"/>
      <c r="BC65" s="106"/>
      <c r="BD65" s="106"/>
      <c r="BE65" s="106">
        <v>800</v>
      </c>
      <c r="BF65" s="106"/>
      <c r="BG65" s="106"/>
      <c r="BH65" s="106"/>
      <c r="BI65" s="106"/>
      <c r="BJ65" s="106">
        <v>3500</v>
      </c>
      <c r="BK65" s="106"/>
      <c r="BL65" s="106"/>
      <c r="BM65" s="106"/>
      <c r="BN65" s="106"/>
      <c r="BO65" s="106">
        <v>200</v>
      </c>
      <c r="BP65" s="106"/>
      <c r="BQ65" s="106"/>
      <c r="BR65" s="106">
        <v>9600</v>
      </c>
      <c r="BS65" s="106">
        <v>350</v>
      </c>
      <c r="BT65" s="106"/>
      <c r="BU65" s="106"/>
      <c r="BV65" s="106"/>
      <c r="BW65" s="106">
        <v>400</v>
      </c>
      <c r="BX65" s="106">
        <v>3400</v>
      </c>
    </row>
    <row r="66" spans="1:85">
      <c r="A66" s="1382"/>
      <c r="B66" s="106" t="s">
        <v>4303</v>
      </c>
      <c r="C66" s="106" t="s">
        <v>4302</v>
      </c>
      <c r="D66" s="106"/>
      <c r="E66" s="106"/>
      <c r="F66" s="106"/>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row>
    <row r="67" spans="1:85">
      <c r="A67" s="1382"/>
      <c r="B67" s="106"/>
      <c r="C67" s="106" t="s">
        <v>4300</v>
      </c>
      <c r="D67" s="106"/>
      <c r="E67" s="106"/>
      <c r="F67" s="106"/>
      <c r="G67" s="106"/>
      <c r="H67" s="106"/>
      <c r="I67" s="106"/>
      <c r="J67" s="106"/>
      <c r="K67" s="106"/>
      <c r="L67" s="106"/>
      <c r="M67" s="106"/>
      <c r="N67" s="106"/>
      <c r="O67" s="106"/>
      <c r="P67" s="106"/>
      <c r="Q67" s="106"/>
      <c r="R67" s="106"/>
      <c r="S67" s="106"/>
      <c r="T67" s="106">
        <v>100</v>
      </c>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v>2200</v>
      </c>
      <c r="BF67" s="106"/>
      <c r="BG67" s="106"/>
      <c r="BH67" s="106"/>
      <c r="BI67" s="106"/>
      <c r="BJ67" s="106">
        <v>2200</v>
      </c>
      <c r="BK67" s="106"/>
      <c r="BL67" s="106"/>
      <c r="BM67" s="106"/>
      <c r="BN67" s="106"/>
      <c r="BO67" s="106"/>
      <c r="BP67" s="106"/>
      <c r="BQ67" s="106"/>
      <c r="BR67" s="106"/>
      <c r="BS67" s="106">
        <v>100</v>
      </c>
      <c r="BT67" s="106"/>
      <c r="BU67" s="106"/>
      <c r="BV67" s="106"/>
      <c r="BW67" s="106"/>
      <c r="BX67" s="106"/>
    </row>
    <row r="68" spans="1:85">
      <c r="A68" s="1382"/>
      <c r="B68" s="106" t="s">
        <v>4304</v>
      </c>
      <c r="C68" s="106" t="s">
        <v>4302</v>
      </c>
      <c r="D68" s="106"/>
      <c r="E68" s="106"/>
      <c r="F68" s="106"/>
      <c r="G68" s="106"/>
      <c r="H68" s="106"/>
      <c r="I68" s="106"/>
      <c r="J68" s="106"/>
      <c r="K68" s="106"/>
      <c r="L68" s="106"/>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row>
    <row r="69" spans="1:85">
      <c r="A69" s="1382"/>
      <c r="B69" s="106"/>
      <c r="C69" s="106" t="s">
        <v>4300</v>
      </c>
      <c r="D69" s="106">
        <v>800</v>
      </c>
      <c r="E69" s="106"/>
      <c r="F69" s="106"/>
      <c r="G69" s="106">
        <v>500</v>
      </c>
      <c r="H69" s="106"/>
      <c r="I69" s="106"/>
      <c r="J69" s="106"/>
      <c r="K69" s="106"/>
      <c r="L69" s="106">
        <v>600</v>
      </c>
      <c r="M69" s="106"/>
      <c r="N69" s="106"/>
      <c r="O69" s="106"/>
      <c r="P69" s="106"/>
      <c r="Q69" s="106"/>
      <c r="R69" s="106"/>
      <c r="S69" s="106"/>
      <c r="T69" s="106">
        <v>800</v>
      </c>
      <c r="U69" s="106"/>
      <c r="V69" s="106"/>
      <c r="W69" s="106"/>
      <c r="X69" s="106"/>
      <c r="Y69" s="106">
        <v>400</v>
      </c>
      <c r="Z69" s="106"/>
      <c r="AA69" s="106"/>
      <c r="AB69" s="106"/>
      <c r="AC69" s="106"/>
      <c r="AD69" s="106">
        <v>800</v>
      </c>
      <c r="AE69" s="106"/>
      <c r="AF69" s="106"/>
      <c r="AG69" s="106"/>
      <c r="AH69" s="106"/>
      <c r="AI69" s="106"/>
      <c r="AJ69" s="106"/>
      <c r="AK69" s="106"/>
      <c r="AL69" s="106">
        <v>800</v>
      </c>
      <c r="AM69" s="106">
        <v>600</v>
      </c>
      <c r="AN69" s="106"/>
      <c r="AO69" s="106"/>
      <c r="AP69" s="106"/>
      <c r="AQ69" s="106"/>
      <c r="AR69" s="106"/>
      <c r="AS69" s="106"/>
      <c r="AT69" s="106"/>
      <c r="AU69" s="106"/>
      <c r="AV69" s="106"/>
      <c r="AW69" s="106"/>
      <c r="AX69" s="106"/>
      <c r="AY69" s="106"/>
      <c r="AZ69" s="106"/>
      <c r="BA69" s="106"/>
      <c r="BB69" s="106"/>
      <c r="BC69" s="106"/>
      <c r="BD69" s="106"/>
      <c r="BE69" s="106">
        <v>550</v>
      </c>
      <c r="BF69" s="106"/>
      <c r="BG69" s="106"/>
      <c r="BH69" s="106"/>
      <c r="BI69" s="106"/>
      <c r="BJ69" s="106">
        <v>2500</v>
      </c>
      <c r="BK69" s="106"/>
      <c r="BL69" s="106"/>
      <c r="BM69" s="106"/>
      <c r="BN69" s="106"/>
      <c r="BO69" s="106">
        <v>400</v>
      </c>
      <c r="BP69" s="106"/>
      <c r="BQ69" s="106">
        <v>800</v>
      </c>
      <c r="BR69" s="106"/>
      <c r="BS69" s="106">
        <v>800</v>
      </c>
      <c r="BT69" s="106"/>
      <c r="BU69" s="106"/>
      <c r="BV69" s="106"/>
      <c r="BW69" s="106">
        <v>800</v>
      </c>
      <c r="BX69" s="106"/>
    </row>
    <row r="70" spans="1:85">
      <c r="A70" s="1382"/>
      <c r="B70" s="106" t="s">
        <v>4305</v>
      </c>
      <c r="C70" s="106" t="s">
        <v>4302</v>
      </c>
      <c r="D70" s="106"/>
      <c r="E70" s="106"/>
      <c r="F70" s="106"/>
      <c r="G70" s="106"/>
      <c r="H70" s="106"/>
      <c r="I70" s="106"/>
      <c r="J70" s="106"/>
      <c r="K70" s="106"/>
      <c r="L70" s="106"/>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row>
    <row r="71" spans="1:85">
      <c r="A71" s="1383"/>
      <c r="B71" s="106"/>
      <c r="C71" s="106" t="s">
        <v>4300</v>
      </c>
      <c r="D71" s="106"/>
      <c r="E71" s="106"/>
      <c r="F71" s="106"/>
      <c r="G71" s="106"/>
      <c r="H71" s="106"/>
      <c r="I71" s="106"/>
      <c r="J71" s="106"/>
      <c r="K71" s="106"/>
      <c r="L71" s="106"/>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row>
    <row r="72" spans="1:85" s="231" customFormat="1" ht="15.75">
      <c r="A72" s="309" t="s">
        <v>1117</v>
      </c>
      <c r="B72" s="106" t="s">
        <v>4301</v>
      </c>
      <c r="C72" s="106" t="s">
        <v>4302</v>
      </c>
      <c r="D72" s="106">
        <v>229</v>
      </c>
      <c r="E72" s="106"/>
      <c r="F72" s="106"/>
      <c r="G72" s="106"/>
      <c r="H72" s="106"/>
      <c r="I72" s="106"/>
      <c r="J72" s="106"/>
      <c r="K72" s="106"/>
      <c r="L72" s="106">
        <v>700</v>
      </c>
      <c r="M72" s="106"/>
      <c r="N72" s="106">
        <v>1562</v>
      </c>
      <c r="O72" s="106"/>
      <c r="P72" s="106"/>
      <c r="Q72" s="106">
        <v>752</v>
      </c>
      <c r="R72" s="106">
        <v>520</v>
      </c>
      <c r="S72" s="106"/>
      <c r="T72" s="106"/>
      <c r="U72" s="106"/>
      <c r="V72" s="106"/>
      <c r="W72" s="106"/>
      <c r="X72" s="106"/>
      <c r="Y72" s="106"/>
      <c r="Z72" s="106"/>
      <c r="AA72" s="106"/>
      <c r="AB72" s="106"/>
      <c r="AC72" s="106"/>
      <c r="AD72" s="106"/>
      <c r="AE72" s="106"/>
      <c r="AF72" s="106"/>
      <c r="AG72" s="106"/>
      <c r="AH72" s="106"/>
      <c r="AI72" s="106"/>
      <c r="AJ72" s="106"/>
      <c r="AK72" s="106"/>
      <c r="AL72" s="106">
        <v>1500</v>
      </c>
      <c r="AM72" s="106">
        <v>1618</v>
      </c>
      <c r="AN72" s="106"/>
      <c r="AO72" s="106"/>
      <c r="AP72" s="106"/>
      <c r="AQ72" s="106">
        <v>7296</v>
      </c>
      <c r="AR72" s="106"/>
      <c r="AS72" s="106"/>
      <c r="AT72" s="106"/>
      <c r="AU72" s="106"/>
      <c r="AV72" s="106"/>
      <c r="AW72" s="106"/>
      <c r="AX72" s="106"/>
      <c r="AY72" s="106"/>
      <c r="AZ72" s="106"/>
      <c r="BA72" s="106"/>
      <c r="BB72" s="106"/>
      <c r="BC72" s="106">
        <v>916</v>
      </c>
      <c r="BD72" s="106"/>
      <c r="BE72" s="106"/>
      <c r="BF72" s="106"/>
      <c r="BG72" s="106"/>
      <c r="BH72" s="106"/>
      <c r="BI72" s="106"/>
      <c r="BJ72" s="106"/>
      <c r="BK72" s="106"/>
      <c r="BL72" s="106"/>
      <c r="BM72" s="106"/>
      <c r="BN72" s="106"/>
      <c r="BO72" s="106"/>
      <c r="BP72" s="106"/>
      <c r="BQ72" s="106"/>
      <c r="BR72" s="106"/>
      <c r="BS72" s="106"/>
      <c r="BT72" s="106"/>
      <c r="BU72" s="106"/>
      <c r="BV72" s="106"/>
      <c r="BW72" s="106">
        <v>1000</v>
      </c>
      <c r="BX72" s="106"/>
      <c r="BY72" s="106"/>
      <c r="BZ72" s="106"/>
      <c r="CA72" s="106"/>
      <c r="CB72" s="106"/>
      <c r="CC72" s="106"/>
      <c r="CD72" s="106"/>
      <c r="CE72" s="106"/>
      <c r="CF72" s="106"/>
      <c r="CG72" s="106"/>
    </row>
    <row r="73" spans="1:85" s="231" customFormat="1" ht="15.75" customHeight="1">
      <c r="A73" s="365"/>
      <c r="B73" s="106"/>
      <c r="C73" s="106" t="s">
        <v>4300</v>
      </c>
      <c r="D73" s="106">
        <v>2747</v>
      </c>
      <c r="E73" s="106"/>
      <c r="F73" s="106"/>
      <c r="G73" s="106"/>
      <c r="H73" s="106"/>
      <c r="I73" s="106"/>
      <c r="J73" s="106"/>
      <c r="K73" s="106"/>
      <c r="L73" s="106">
        <v>310</v>
      </c>
      <c r="M73" s="106"/>
      <c r="N73" s="106"/>
      <c r="O73" s="106"/>
      <c r="P73" s="106"/>
      <c r="Q73" s="106"/>
      <c r="R73" s="106"/>
      <c r="S73" s="106"/>
      <c r="T73" s="106"/>
      <c r="U73" s="106"/>
      <c r="V73" s="106"/>
      <c r="W73" s="106"/>
      <c r="X73" s="106"/>
      <c r="Y73" s="106"/>
      <c r="Z73" s="106"/>
      <c r="AA73" s="106"/>
      <c r="AB73" s="106"/>
      <c r="AC73" s="106"/>
      <c r="AD73" s="106">
        <v>2000</v>
      </c>
      <c r="AE73" s="106"/>
      <c r="AF73" s="106"/>
      <c r="AG73" s="106"/>
      <c r="AH73" s="106"/>
      <c r="AI73" s="106">
        <v>90</v>
      </c>
      <c r="AJ73" s="106"/>
      <c r="AK73" s="106"/>
      <c r="AL73" s="106">
        <v>1511</v>
      </c>
      <c r="AM73" s="106">
        <v>2000</v>
      </c>
      <c r="AN73" s="106"/>
      <c r="AO73" s="106"/>
      <c r="AP73" s="106"/>
      <c r="AQ73" s="106"/>
      <c r="AR73" s="106"/>
      <c r="AS73" s="106"/>
      <c r="AT73" s="106"/>
      <c r="AU73" s="106"/>
      <c r="AV73" s="106"/>
      <c r="AW73" s="106"/>
      <c r="AX73" s="106"/>
      <c r="AY73" s="106"/>
      <c r="AZ73" s="106"/>
      <c r="BA73" s="106"/>
      <c r="BB73" s="106"/>
      <c r="BC73" s="106"/>
      <c r="BD73" s="106"/>
      <c r="BE73" s="106">
        <v>1000</v>
      </c>
      <c r="BF73" s="106"/>
      <c r="BG73" s="106"/>
      <c r="BH73" s="106"/>
      <c r="BI73" s="106"/>
      <c r="BJ73" s="106">
        <v>7939</v>
      </c>
      <c r="BK73" s="106"/>
      <c r="BL73" s="106"/>
      <c r="BM73" s="106"/>
      <c r="BN73" s="106"/>
      <c r="BO73" s="106"/>
      <c r="BP73" s="106"/>
      <c r="BQ73" s="106"/>
      <c r="BR73" s="106"/>
      <c r="BS73" s="106">
        <v>2000</v>
      </c>
      <c r="BT73" s="106"/>
      <c r="BU73" s="106"/>
      <c r="BV73" s="106"/>
      <c r="BW73" s="106">
        <v>500</v>
      </c>
      <c r="BX73" s="106"/>
      <c r="BY73" s="106"/>
      <c r="BZ73" s="106"/>
      <c r="CA73" s="106"/>
      <c r="CB73" s="106"/>
      <c r="CC73" s="106"/>
      <c r="CD73" s="106"/>
      <c r="CE73" s="106"/>
      <c r="CF73" s="106"/>
      <c r="CG73" s="106"/>
    </row>
    <row r="74" spans="1:85" s="231" customFormat="1" ht="15.75" customHeight="1">
      <c r="A74" s="365"/>
      <c r="B74" s="106" t="s">
        <v>4303</v>
      </c>
      <c r="C74" s="106" t="s">
        <v>4302</v>
      </c>
      <c r="D74" s="106">
        <v>3</v>
      </c>
      <c r="E74" s="106"/>
      <c r="F74" s="106"/>
      <c r="G74" s="106"/>
      <c r="H74" s="106"/>
      <c r="I74" s="106"/>
      <c r="J74" s="106"/>
      <c r="K74" s="106"/>
      <c r="L74" s="106"/>
      <c r="M74" s="106"/>
      <c r="N74" s="106">
        <v>20</v>
      </c>
      <c r="O74" s="106">
        <v>3</v>
      </c>
      <c r="P74" s="106"/>
      <c r="Q74" s="106">
        <v>259</v>
      </c>
      <c r="R74" s="106"/>
      <c r="S74" s="106"/>
      <c r="T74" s="106"/>
      <c r="U74" s="106"/>
      <c r="V74" s="106"/>
      <c r="W74" s="106"/>
      <c r="X74" s="106"/>
      <c r="Y74" s="106"/>
      <c r="Z74" s="106"/>
      <c r="AA74" s="106"/>
      <c r="AB74" s="106"/>
      <c r="AC74" s="106"/>
      <c r="AD74" s="106"/>
      <c r="AE74" s="106"/>
      <c r="AF74" s="106"/>
      <c r="AG74" s="106"/>
      <c r="AH74" s="106"/>
      <c r="AI74" s="106"/>
      <c r="AJ74" s="106"/>
      <c r="AK74" s="106"/>
      <c r="AL74" s="106">
        <v>90</v>
      </c>
      <c r="AM74" s="106">
        <v>211</v>
      </c>
      <c r="AN74" s="106"/>
      <c r="AO74" s="106"/>
      <c r="AP74" s="106"/>
      <c r="AQ74" s="106">
        <v>2270</v>
      </c>
      <c r="AR74" s="106"/>
      <c r="AS74" s="106"/>
      <c r="AT74" s="106"/>
      <c r="AU74" s="106"/>
      <c r="AV74" s="106"/>
      <c r="AW74" s="106"/>
      <c r="AX74" s="106"/>
      <c r="AY74" s="106"/>
      <c r="AZ74" s="106"/>
      <c r="BA74" s="106"/>
      <c r="BB74" s="106"/>
      <c r="BC74" s="106">
        <v>925</v>
      </c>
      <c r="BD74" s="106"/>
      <c r="BE74" s="106"/>
      <c r="BF74" s="106"/>
      <c r="BG74" s="106"/>
      <c r="BH74" s="106"/>
      <c r="BI74" s="106"/>
      <c r="BJ74" s="106"/>
      <c r="BK74" s="106"/>
      <c r="BL74" s="106"/>
      <c r="BM74" s="106"/>
      <c r="BN74" s="106"/>
      <c r="BO74" s="106"/>
      <c r="BP74" s="106"/>
      <c r="BQ74" s="106"/>
      <c r="BR74" s="106"/>
      <c r="BS74" s="106"/>
      <c r="BT74" s="106"/>
      <c r="BU74" s="106"/>
      <c r="BV74" s="106"/>
      <c r="BW74" s="106"/>
      <c r="BX74" s="106"/>
      <c r="BY74" s="106"/>
      <c r="BZ74" s="106"/>
      <c r="CA74" s="106"/>
      <c r="CB74" s="106"/>
      <c r="CC74" s="106"/>
      <c r="CD74" s="106"/>
      <c r="CE74" s="106"/>
      <c r="CF74" s="106"/>
      <c r="CG74" s="106"/>
    </row>
    <row r="75" spans="1:85" s="231" customFormat="1" ht="15.75" customHeight="1">
      <c r="A75" s="365"/>
      <c r="B75" s="106"/>
      <c r="C75" s="106" t="s">
        <v>4300</v>
      </c>
      <c r="D75" s="106">
        <v>49</v>
      </c>
      <c r="E75" s="106"/>
      <c r="F75" s="106"/>
      <c r="G75" s="106"/>
      <c r="H75" s="106"/>
      <c r="I75" s="106"/>
      <c r="J75" s="106"/>
      <c r="K75" s="106"/>
      <c r="L75" s="106"/>
      <c r="M75" s="106"/>
      <c r="N75" s="106"/>
      <c r="O75" s="106"/>
      <c r="P75" s="106"/>
      <c r="Q75" s="106"/>
      <c r="R75" s="106"/>
      <c r="S75" s="106"/>
      <c r="T75" s="106">
        <v>291</v>
      </c>
      <c r="U75" s="106"/>
      <c r="V75" s="106"/>
      <c r="W75" s="106"/>
      <c r="X75" s="106"/>
      <c r="Y75" s="106"/>
      <c r="Z75" s="106"/>
      <c r="AA75" s="106"/>
      <c r="AB75" s="106"/>
      <c r="AC75" s="106"/>
      <c r="AD75" s="106">
        <v>1213</v>
      </c>
      <c r="AE75" s="106"/>
      <c r="AF75" s="106"/>
      <c r="AG75" s="106"/>
      <c r="AH75" s="106"/>
      <c r="AI75" s="106">
        <v>69</v>
      </c>
      <c r="AJ75" s="106"/>
      <c r="AK75" s="106"/>
      <c r="AL75" s="106">
        <v>199</v>
      </c>
      <c r="AM75" s="106">
        <v>460</v>
      </c>
      <c r="AN75" s="106"/>
      <c r="AO75" s="106"/>
      <c r="AP75" s="106"/>
      <c r="AQ75" s="106"/>
      <c r="AR75" s="106"/>
      <c r="AS75" s="106"/>
      <c r="AT75" s="106"/>
      <c r="AU75" s="106"/>
      <c r="AV75" s="106"/>
      <c r="AW75" s="106"/>
      <c r="AX75" s="106"/>
      <c r="AY75" s="106"/>
      <c r="AZ75" s="106"/>
      <c r="BA75" s="106"/>
      <c r="BB75" s="106"/>
      <c r="BC75" s="106"/>
      <c r="BD75" s="106"/>
      <c r="BE75" s="106">
        <v>1000</v>
      </c>
      <c r="BF75" s="106">
        <v>886</v>
      </c>
      <c r="BG75" s="106"/>
      <c r="BH75" s="106"/>
      <c r="BI75" s="106"/>
      <c r="BJ75" s="106">
        <v>2750</v>
      </c>
      <c r="BK75" s="106"/>
      <c r="BL75" s="106"/>
      <c r="BM75" s="106"/>
      <c r="BN75" s="106"/>
      <c r="BO75" s="106"/>
      <c r="BP75" s="106"/>
      <c r="BQ75" s="106"/>
      <c r="BR75" s="106"/>
      <c r="BS75" s="106">
        <v>1180</v>
      </c>
      <c r="BT75" s="106"/>
      <c r="BU75" s="106"/>
      <c r="BV75" s="106"/>
      <c r="BW75" s="106">
        <v>6</v>
      </c>
      <c r="BX75" s="106"/>
      <c r="BY75" s="106"/>
      <c r="BZ75" s="106"/>
      <c r="CA75" s="106"/>
      <c r="CB75" s="106"/>
      <c r="CC75" s="106"/>
      <c r="CD75" s="106"/>
      <c r="CE75" s="106"/>
      <c r="CF75" s="106"/>
      <c r="CG75" s="106"/>
    </row>
    <row r="76" spans="1:85" s="231" customFormat="1" ht="15.75" customHeight="1">
      <c r="A76" s="365"/>
      <c r="B76" s="106" t="s">
        <v>4304</v>
      </c>
      <c r="C76" s="106" t="s">
        <v>4302</v>
      </c>
      <c r="D76" s="106">
        <v>576</v>
      </c>
      <c r="E76" s="106"/>
      <c r="F76" s="106"/>
      <c r="G76" s="106"/>
      <c r="H76" s="106"/>
      <c r="I76" s="106"/>
      <c r="J76" s="106"/>
      <c r="K76" s="106"/>
      <c r="L76" s="106">
        <v>1000</v>
      </c>
      <c r="M76" s="106"/>
      <c r="N76" s="106">
        <v>1325</v>
      </c>
      <c r="O76" s="106"/>
      <c r="P76" s="106"/>
      <c r="Q76" s="106">
        <v>1726</v>
      </c>
      <c r="R76" s="106"/>
      <c r="S76" s="106"/>
      <c r="T76" s="106">
        <v>300</v>
      </c>
      <c r="U76" s="106"/>
      <c r="V76" s="106"/>
      <c r="W76" s="106"/>
      <c r="X76" s="106"/>
      <c r="Y76" s="106"/>
      <c r="Z76" s="106"/>
      <c r="AA76" s="106"/>
      <c r="AB76" s="106"/>
      <c r="AC76" s="106"/>
      <c r="AD76" s="106"/>
      <c r="AE76" s="106"/>
      <c r="AF76" s="106"/>
      <c r="AG76" s="106"/>
      <c r="AH76" s="106"/>
      <c r="AI76" s="106"/>
      <c r="AJ76" s="106"/>
      <c r="AK76" s="106"/>
      <c r="AL76" s="106">
        <v>1000</v>
      </c>
      <c r="AM76" s="106">
        <v>721</v>
      </c>
      <c r="AN76" s="106"/>
      <c r="AO76" s="106"/>
      <c r="AP76" s="106"/>
      <c r="AQ76" s="106">
        <v>4000</v>
      </c>
      <c r="AR76" s="106"/>
      <c r="AS76" s="106"/>
      <c r="AT76" s="106"/>
      <c r="AU76" s="106"/>
      <c r="AV76" s="106"/>
      <c r="AW76" s="106"/>
      <c r="AX76" s="106"/>
      <c r="AY76" s="106"/>
      <c r="AZ76" s="106"/>
      <c r="BA76" s="106"/>
      <c r="BB76" s="106"/>
      <c r="BC76" s="106">
        <v>1477</v>
      </c>
      <c r="BD76" s="106"/>
      <c r="BE76" s="106">
        <v>3500</v>
      </c>
      <c r="BF76" s="106">
        <v>3000</v>
      </c>
      <c r="BG76" s="106"/>
      <c r="BH76" s="106"/>
      <c r="BI76" s="106"/>
      <c r="BJ76" s="106">
        <v>5245</v>
      </c>
      <c r="BK76" s="106"/>
      <c r="BL76" s="106"/>
      <c r="BM76" s="106">
        <v>1200</v>
      </c>
      <c r="BN76" s="106"/>
      <c r="BO76" s="106"/>
      <c r="BP76" s="106"/>
      <c r="BQ76" s="106"/>
      <c r="BR76" s="106"/>
      <c r="BS76" s="106">
        <v>2473</v>
      </c>
      <c r="BT76" s="106"/>
      <c r="BU76" s="106"/>
      <c r="BV76" s="106"/>
      <c r="BW76" s="106">
        <v>500</v>
      </c>
      <c r="BX76" s="106"/>
      <c r="BY76" s="106"/>
      <c r="BZ76" s="106"/>
      <c r="CA76" s="106"/>
      <c r="CB76" s="106"/>
      <c r="CC76" s="106"/>
      <c r="CD76" s="106"/>
      <c r="CE76" s="106"/>
      <c r="CF76" s="106"/>
      <c r="CG76" s="106"/>
    </row>
    <row r="77" spans="1:85" s="231" customFormat="1" ht="15.75" customHeight="1">
      <c r="A77" s="365"/>
      <c r="B77" s="106"/>
      <c r="C77" s="106" t="s">
        <v>4300</v>
      </c>
      <c r="D77" s="106">
        <v>5000</v>
      </c>
      <c r="E77" s="106"/>
      <c r="F77" s="106"/>
      <c r="G77" s="106"/>
      <c r="H77" s="106"/>
      <c r="I77" s="106"/>
      <c r="J77" s="106"/>
      <c r="K77" s="106"/>
      <c r="L77" s="106">
        <v>413</v>
      </c>
      <c r="M77" s="106"/>
      <c r="N77" s="106"/>
      <c r="O77" s="106"/>
      <c r="P77" s="106"/>
      <c r="Q77" s="106"/>
      <c r="R77" s="106"/>
      <c r="S77" s="106"/>
      <c r="T77" s="106">
        <v>1800</v>
      </c>
      <c r="U77" s="106"/>
      <c r="V77" s="106"/>
      <c r="W77" s="106"/>
      <c r="X77" s="106"/>
      <c r="Y77" s="106"/>
      <c r="Z77" s="106"/>
      <c r="AA77" s="106"/>
      <c r="AB77" s="106"/>
      <c r="AC77" s="106"/>
      <c r="AD77" s="106">
        <v>3568</v>
      </c>
      <c r="AE77" s="106"/>
      <c r="AF77" s="106"/>
      <c r="AG77" s="106"/>
      <c r="AH77" s="106"/>
      <c r="AI77" s="106">
        <v>1038</v>
      </c>
      <c r="AJ77" s="106"/>
      <c r="AK77" s="106"/>
      <c r="AL77" s="106">
        <v>603</v>
      </c>
      <c r="AM77" s="106">
        <v>800</v>
      </c>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6"/>
      <c r="BJ77" s="106"/>
      <c r="BK77" s="106"/>
      <c r="BL77" s="106"/>
      <c r="BM77" s="106">
        <v>2500</v>
      </c>
      <c r="BN77" s="106"/>
      <c r="BO77" s="106"/>
      <c r="BP77" s="106"/>
      <c r="BQ77" s="106"/>
      <c r="BR77" s="106"/>
      <c r="BS77" s="106">
        <v>2500</v>
      </c>
      <c r="BT77" s="106"/>
      <c r="BU77" s="106"/>
      <c r="BV77" s="106"/>
      <c r="BW77" s="106">
        <v>1500</v>
      </c>
      <c r="BX77" s="106"/>
      <c r="BY77" s="106"/>
      <c r="BZ77" s="106"/>
      <c r="CA77" s="106"/>
      <c r="CB77" s="106"/>
      <c r="CC77" s="106"/>
      <c r="CD77" s="106"/>
      <c r="CE77" s="106"/>
      <c r="CF77" s="106"/>
      <c r="CG77" s="106"/>
    </row>
    <row r="78" spans="1:85" s="231" customFormat="1" ht="15.75" customHeight="1">
      <c r="A78" s="365"/>
      <c r="B78" s="106" t="s">
        <v>4305</v>
      </c>
      <c r="C78" s="106" t="s">
        <v>4302</v>
      </c>
      <c r="D78" s="106"/>
      <c r="E78" s="106">
        <v>50</v>
      </c>
      <c r="F78" s="106"/>
      <c r="G78" s="106"/>
      <c r="H78" s="106"/>
      <c r="I78" s="106"/>
      <c r="J78" s="106"/>
      <c r="K78" s="106"/>
      <c r="L78" s="106"/>
      <c r="M78" s="106"/>
      <c r="N78" s="106"/>
      <c r="O78" s="106"/>
      <c r="P78" s="106"/>
      <c r="Q78" s="106">
        <v>300</v>
      </c>
      <c r="R78" s="106"/>
      <c r="S78" s="106"/>
      <c r="T78" s="106"/>
      <c r="U78" s="106"/>
      <c r="V78" s="106"/>
      <c r="W78" s="106"/>
      <c r="X78" s="106"/>
      <c r="Y78" s="106"/>
      <c r="Z78" s="106"/>
      <c r="AA78" s="106"/>
      <c r="AB78" s="106"/>
      <c r="AC78" s="106"/>
      <c r="AD78" s="106">
        <v>100</v>
      </c>
      <c r="AE78" s="106"/>
      <c r="AF78" s="106"/>
      <c r="AG78" s="106"/>
      <c r="AH78" s="106"/>
      <c r="AI78" s="106"/>
      <c r="AJ78" s="106"/>
      <c r="AK78" s="106"/>
      <c r="AL78" s="106"/>
      <c r="AM78" s="106"/>
      <c r="AN78" s="106"/>
      <c r="AO78" s="106"/>
      <c r="AP78" s="106"/>
      <c r="AQ78" s="106">
        <v>1000</v>
      </c>
      <c r="AR78" s="106"/>
      <c r="AS78" s="106"/>
      <c r="AT78" s="106"/>
      <c r="AU78" s="106"/>
      <c r="AV78" s="106"/>
      <c r="AW78" s="106"/>
      <c r="AX78" s="106"/>
      <c r="AY78" s="106"/>
      <c r="AZ78" s="106"/>
      <c r="BA78" s="106"/>
      <c r="BB78" s="106"/>
      <c r="BC78" s="106"/>
      <c r="BD78" s="106"/>
      <c r="BE78" s="106"/>
      <c r="BF78" s="106"/>
      <c r="BG78" s="106"/>
      <c r="BH78" s="106"/>
      <c r="BI78" s="106"/>
      <c r="BJ78" s="106">
        <v>1000</v>
      </c>
      <c r="BK78" s="106"/>
      <c r="BL78" s="106"/>
      <c r="BM78" s="106">
        <v>200</v>
      </c>
      <c r="BN78" s="106"/>
      <c r="BO78" s="106"/>
      <c r="BP78" s="106"/>
      <c r="BQ78" s="106"/>
      <c r="BR78" s="106"/>
      <c r="BS78" s="106">
        <v>200</v>
      </c>
      <c r="BT78" s="106"/>
      <c r="BU78" s="106"/>
      <c r="BV78" s="106"/>
      <c r="BW78" s="106"/>
      <c r="BX78" s="106"/>
      <c r="BY78" s="106"/>
      <c r="BZ78" s="106"/>
      <c r="CA78" s="106"/>
      <c r="CB78" s="106"/>
      <c r="CC78" s="106"/>
      <c r="CD78" s="106"/>
      <c r="CE78" s="106"/>
      <c r="CF78" s="106"/>
      <c r="CG78" s="106"/>
    </row>
    <row r="79" spans="1:85" s="231" customFormat="1" ht="15.75" customHeight="1">
      <c r="A79" s="366"/>
      <c r="B79" s="106"/>
      <c r="C79" s="106" t="s">
        <v>4300</v>
      </c>
      <c r="D79" s="106">
        <v>100</v>
      </c>
      <c r="E79" s="106">
        <v>50</v>
      </c>
      <c r="F79" s="106"/>
      <c r="G79" s="106"/>
      <c r="H79" s="106"/>
      <c r="I79" s="106"/>
      <c r="J79" s="106"/>
      <c r="K79" s="106"/>
      <c r="L79" s="106"/>
      <c r="M79" s="106"/>
      <c r="N79" s="106"/>
      <c r="O79" s="106"/>
      <c r="P79" s="106"/>
      <c r="Q79" s="106"/>
      <c r="R79" s="106"/>
      <c r="S79" s="106"/>
      <c r="T79" s="106">
        <v>1500</v>
      </c>
      <c r="U79" s="106"/>
      <c r="V79" s="106"/>
      <c r="W79" s="106"/>
      <c r="X79" s="106"/>
      <c r="Y79" s="106"/>
      <c r="Z79" s="106"/>
      <c r="AA79" s="106"/>
      <c r="AB79" s="106"/>
      <c r="AC79" s="106"/>
      <c r="AD79" s="106">
        <v>800</v>
      </c>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v>400</v>
      </c>
      <c r="BN79" s="106"/>
      <c r="BO79" s="106"/>
      <c r="BP79" s="106"/>
      <c r="BQ79" s="106"/>
      <c r="BR79" s="106"/>
      <c r="BS79" s="106">
        <v>300</v>
      </c>
      <c r="BT79" s="106"/>
      <c r="BU79" s="106"/>
      <c r="BV79" s="106"/>
      <c r="BW79" s="106">
        <v>169</v>
      </c>
      <c r="BX79" s="106"/>
      <c r="BY79" s="106"/>
      <c r="BZ79" s="106"/>
      <c r="CA79" s="106"/>
      <c r="CB79" s="106"/>
      <c r="CC79" s="106"/>
      <c r="CD79" s="106"/>
      <c r="CE79" s="106"/>
      <c r="CF79" s="106"/>
      <c r="CG79" s="106"/>
    </row>
    <row r="80" spans="1:85" s="231" customFormat="1" ht="15.75">
      <c r="A80" s="343"/>
      <c r="B80" s="106" t="s">
        <v>4301</v>
      </c>
      <c r="C80" s="106" t="s">
        <v>4302</v>
      </c>
      <c r="D80" s="106">
        <v>1193</v>
      </c>
      <c r="E80" s="106"/>
      <c r="F80" s="106"/>
      <c r="G80" s="106"/>
      <c r="H80" s="106"/>
      <c r="I80" s="106"/>
      <c r="J80" s="106"/>
      <c r="K80" s="106"/>
      <c r="L80" s="106">
        <v>1709</v>
      </c>
      <c r="M80" s="106"/>
      <c r="N80" s="106"/>
      <c r="O80" s="106"/>
      <c r="P80" s="106"/>
      <c r="Q80" s="106"/>
      <c r="R80" s="106"/>
      <c r="S80" s="106">
        <v>4822</v>
      </c>
      <c r="T80" s="106">
        <v>203</v>
      </c>
      <c r="U80" s="106"/>
      <c r="V80" s="106"/>
      <c r="W80" s="106"/>
      <c r="X80" s="106"/>
      <c r="Y80" s="106"/>
      <c r="Z80" s="106"/>
      <c r="AA80" s="106"/>
      <c r="AB80" s="106"/>
      <c r="AC80" s="106"/>
      <c r="AD80" s="106">
        <v>3641</v>
      </c>
      <c r="AE80" s="106"/>
      <c r="AF80" s="106"/>
      <c r="AG80" s="106"/>
      <c r="AH80" s="106"/>
      <c r="AI80" s="106"/>
      <c r="AJ80" s="106"/>
      <c r="AK80" s="106"/>
      <c r="AL80" s="106">
        <v>4719</v>
      </c>
      <c r="AM80" s="106">
        <v>3120</v>
      </c>
      <c r="AN80" s="106"/>
      <c r="AO80" s="106"/>
      <c r="AP80" s="106"/>
      <c r="AQ80" s="106">
        <v>70128</v>
      </c>
      <c r="AR80" s="106"/>
      <c r="AS80" s="106"/>
      <c r="AT80" s="106"/>
      <c r="AU80" s="106"/>
      <c r="AV80" s="106"/>
      <c r="AW80" s="106"/>
      <c r="AX80" s="106"/>
      <c r="AY80" s="106"/>
      <c r="AZ80" s="106"/>
      <c r="BA80" s="106"/>
      <c r="BB80" s="106"/>
      <c r="BC80" s="106">
        <v>1633</v>
      </c>
      <c r="BD80" s="106"/>
      <c r="BE80" s="106">
        <v>621</v>
      </c>
      <c r="BF80" s="106"/>
      <c r="BG80" s="106"/>
      <c r="BH80" s="106"/>
      <c r="BI80" s="106"/>
      <c r="BJ80" s="106"/>
      <c r="BK80" s="106"/>
      <c r="BL80" s="106"/>
      <c r="BM80" s="106">
        <v>1595</v>
      </c>
      <c r="BN80" s="106"/>
      <c r="BO80" s="106">
        <v>1116</v>
      </c>
      <c r="BP80" s="106"/>
      <c r="BQ80" s="106"/>
      <c r="BR80" s="106"/>
      <c r="BS80" s="106">
        <v>1844</v>
      </c>
      <c r="BT80" s="106"/>
      <c r="BU80" s="106"/>
      <c r="BV80" s="106"/>
      <c r="BW80" s="106"/>
      <c r="BX80" s="106"/>
      <c r="BY80" s="106"/>
      <c r="BZ80" s="106"/>
      <c r="CA80" s="106"/>
      <c r="CB80" s="106"/>
      <c r="CC80" s="106"/>
      <c r="CD80" s="106"/>
      <c r="CE80" s="106"/>
      <c r="CF80" s="106"/>
      <c r="CG80" s="106"/>
    </row>
    <row r="81" spans="1:85" s="231" customFormat="1" ht="15.75">
      <c r="A81" s="346" t="s">
        <v>1300</v>
      </c>
      <c r="B81" s="106"/>
      <c r="C81" s="106" t="s">
        <v>4300</v>
      </c>
      <c r="D81" s="106">
        <v>10193</v>
      </c>
      <c r="E81" s="106"/>
      <c r="F81" s="106"/>
      <c r="G81" s="106"/>
      <c r="H81" s="106"/>
      <c r="I81" s="106"/>
      <c r="J81" s="106"/>
      <c r="K81" s="106"/>
      <c r="L81" s="106">
        <v>2478</v>
      </c>
      <c r="M81" s="106"/>
      <c r="N81" s="106"/>
      <c r="O81" s="106"/>
      <c r="P81" s="106"/>
      <c r="Q81" s="106"/>
      <c r="R81" s="106"/>
      <c r="S81" s="106">
        <v>1877</v>
      </c>
      <c r="T81" s="106">
        <v>1003</v>
      </c>
      <c r="U81" s="106"/>
      <c r="V81" s="106"/>
      <c r="W81" s="106"/>
      <c r="X81" s="106"/>
      <c r="Y81" s="106"/>
      <c r="Z81" s="106"/>
      <c r="AA81" s="106"/>
      <c r="AB81" s="106"/>
      <c r="AC81" s="106"/>
      <c r="AD81" s="106">
        <v>5015</v>
      </c>
      <c r="AE81" s="106"/>
      <c r="AF81" s="106"/>
      <c r="AG81" s="106"/>
      <c r="AH81" s="106"/>
      <c r="AI81" s="106"/>
      <c r="AJ81" s="106"/>
      <c r="AK81" s="106"/>
      <c r="AL81" s="106">
        <v>6594</v>
      </c>
      <c r="AM81" s="106">
        <v>6671</v>
      </c>
      <c r="AN81" s="106"/>
      <c r="AO81" s="106"/>
      <c r="AP81" s="106"/>
      <c r="AQ81" s="106"/>
      <c r="AR81" s="106"/>
      <c r="AS81" s="106"/>
      <c r="AT81" s="106"/>
      <c r="AU81" s="106"/>
      <c r="AV81" s="106"/>
      <c r="AW81" s="106"/>
      <c r="AX81" s="106"/>
      <c r="AY81" s="106"/>
      <c r="AZ81" s="106"/>
      <c r="BA81" s="106"/>
      <c r="BB81" s="106"/>
      <c r="BC81" s="106">
        <v>1924</v>
      </c>
      <c r="BD81" s="106"/>
      <c r="BE81" s="106">
        <v>1609</v>
      </c>
      <c r="BF81" s="106"/>
      <c r="BG81" s="106"/>
      <c r="BH81" s="106"/>
      <c r="BI81" s="106"/>
      <c r="BJ81" s="106">
        <v>25215</v>
      </c>
      <c r="BK81" s="106"/>
      <c r="BL81" s="106"/>
      <c r="BM81" s="106">
        <v>2898</v>
      </c>
      <c r="BN81" s="106"/>
      <c r="BO81" s="106">
        <v>2147</v>
      </c>
      <c r="BP81" s="106"/>
      <c r="BQ81" s="106"/>
      <c r="BR81" s="106"/>
      <c r="BS81" s="106">
        <v>3600</v>
      </c>
      <c r="BT81" s="106"/>
      <c r="BU81" s="106"/>
      <c r="BV81" s="106"/>
      <c r="BW81" s="106"/>
      <c r="BX81" s="106"/>
      <c r="BY81" s="106"/>
      <c r="BZ81" s="106"/>
      <c r="CA81" s="106"/>
      <c r="CB81" s="106"/>
      <c r="CC81" s="106"/>
      <c r="CD81" s="106"/>
      <c r="CE81" s="106"/>
      <c r="CF81" s="106"/>
      <c r="CG81" s="106"/>
    </row>
    <row r="82" spans="1:85" s="231" customFormat="1" ht="15.75">
      <c r="A82" s="346"/>
      <c r="B82" s="106" t="s">
        <v>4303</v>
      </c>
      <c r="C82" s="106" t="s">
        <v>4302</v>
      </c>
      <c r="D82" s="106">
        <v>0</v>
      </c>
      <c r="E82" s="106"/>
      <c r="F82" s="106"/>
      <c r="G82" s="106"/>
      <c r="H82" s="106"/>
      <c r="I82" s="106"/>
      <c r="J82" s="106"/>
      <c r="K82" s="106"/>
      <c r="L82" s="106"/>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6"/>
      <c r="BR82" s="106"/>
      <c r="BS82" s="106"/>
      <c r="BT82" s="106"/>
      <c r="BU82" s="106"/>
      <c r="BV82" s="106"/>
      <c r="BW82" s="106"/>
      <c r="BX82" s="106"/>
      <c r="BY82" s="106"/>
      <c r="BZ82" s="106"/>
      <c r="CA82" s="106"/>
      <c r="CB82" s="106"/>
      <c r="CC82" s="106"/>
      <c r="CD82" s="106"/>
      <c r="CE82" s="106"/>
      <c r="CF82" s="106"/>
      <c r="CG82" s="106"/>
    </row>
    <row r="83" spans="1:85" s="231" customFormat="1" ht="15.75">
      <c r="A83" s="346"/>
      <c r="B83" s="106"/>
      <c r="C83" s="106" t="s">
        <v>4300</v>
      </c>
      <c r="D83" s="106">
        <v>0</v>
      </c>
      <c r="E83" s="106"/>
      <c r="F83" s="106"/>
      <c r="G83" s="106"/>
      <c r="H83" s="106"/>
      <c r="I83" s="106"/>
      <c r="J83" s="106"/>
      <c r="K83" s="106"/>
      <c r="L83" s="106"/>
      <c r="M83" s="106"/>
      <c r="N83" s="106"/>
      <c r="O83" s="106"/>
      <c r="P83" s="106"/>
      <c r="Q83" s="106"/>
      <c r="R83" s="106"/>
      <c r="S83" s="106"/>
      <c r="T83" s="106"/>
      <c r="U83" s="106"/>
      <c r="V83" s="106"/>
      <c r="W83" s="106"/>
      <c r="X83" s="106"/>
      <c r="Y83" s="106"/>
      <c r="Z83" s="106"/>
      <c r="AA83" s="106"/>
      <c r="AB83" s="106"/>
      <c r="AC83" s="106"/>
      <c r="AD83" s="106">
        <v>208</v>
      </c>
      <c r="AE83" s="106"/>
      <c r="AF83" s="106"/>
      <c r="AG83" s="106"/>
      <c r="AH83" s="106"/>
      <c r="AI83" s="106"/>
      <c r="AJ83" s="106"/>
      <c r="AK83" s="106"/>
      <c r="AL83" s="106"/>
      <c r="AM83" s="106"/>
      <c r="AN83" s="106"/>
      <c r="AO83" s="106"/>
      <c r="AP83" s="106"/>
      <c r="AQ83" s="106">
        <v>3853</v>
      </c>
      <c r="AR83" s="106"/>
      <c r="AS83" s="106"/>
      <c r="AT83" s="106"/>
      <c r="AU83" s="106"/>
      <c r="AV83" s="106"/>
      <c r="AW83" s="106"/>
      <c r="AX83" s="106"/>
      <c r="AY83" s="106"/>
      <c r="AZ83" s="106"/>
      <c r="BA83" s="106"/>
      <c r="BB83" s="106"/>
      <c r="BC83" s="106"/>
      <c r="BD83" s="106"/>
      <c r="BE83" s="106"/>
      <c r="BF83" s="106"/>
      <c r="BG83" s="106"/>
      <c r="BH83" s="106"/>
      <c r="BI83" s="106"/>
      <c r="BJ83" s="106">
        <v>4118</v>
      </c>
      <c r="BK83" s="106"/>
      <c r="BL83" s="106"/>
      <c r="BM83" s="106"/>
      <c r="BN83" s="106"/>
      <c r="BO83" s="106"/>
      <c r="BP83" s="106"/>
      <c r="BQ83" s="106"/>
      <c r="BR83" s="106"/>
      <c r="BS83" s="106">
        <v>331</v>
      </c>
      <c r="BT83" s="106"/>
      <c r="BU83" s="106"/>
      <c r="BV83" s="106"/>
      <c r="BW83" s="106"/>
      <c r="BX83" s="106"/>
      <c r="BY83" s="106"/>
      <c r="BZ83" s="106"/>
      <c r="CA83" s="106"/>
      <c r="CB83" s="106"/>
      <c r="CC83" s="106"/>
      <c r="CD83" s="106"/>
      <c r="CE83" s="106"/>
      <c r="CF83" s="106"/>
      <c r="CG83" s="106"/>
    </row>
    <row r="84" spans="1:85" s="231" customFormat="1" ht="15.75">
      <c r="A84" s="346"/>
      <c r="B84" s="106" t="s">
        <v>4304</v>
      </c>
      <c r="C84" s="106" t="s">
        <v>4302</v>
      </c>
      <c r="D84" s="106">
        <v>97</v>
      </c>
      <c r="E84" s="106"/>
      <c r="F84" s="106"/>
      <c r="G84" s="106"/>
      <c r="H84" s="106"/>
      <c r="I84" s="106"/>
      <c r="J84" s="106"/>
      <c r="K84" s="106"/>
      <c r="L84" s="106">
        <v>1007</v>
      </c>
      <c r="M84" s="106"/>
      <c r="N84" s="106"/>
      <c r="O84" s="106"/>
      <c r="P84" s="106"/>
      <c r="Q84" s="106"/>
      <c r="R84" s="106"/>
      <c r="S84" s="106">
        <v>24</v>
      </c>
      <c r="T84" s="106">
        <v>153</v>
      </c>
      <c r="U84" s="106"/>
      <c r="V84" s="106"/>
      <c r="W84" s="106"/>
      <c r="X84" s="106"/>
      <c r="Y84" s="106"/>
      <c r="Z84" s="106"/>
      <c r="AA84" s="106"/>
      <c r="AB84" s="106"/>
      <c r="AC84" s="106"/>
      <c r="AD84" s="106">
        <v>2211</v>
      </c>
      <c r="AE84" s="106"/>
      <c r="AF84" s="106"/>
      <c r="AG84" s="106"/>
      <c r="AH84" s="106"/>
      <c r="AI84" s="106">
        <v>20</v>
      </c>
      <c r="AJ84" s="106"/>
      <c r="AK84" s="106"/>
      <c r="AL84" s="106">
        <v>2010</v>
      </c>
      <c r="AM84" s="106">
        <v>2421</v>
      </c>
      <c r="AN84" s="106"/>
      <c r="AO84" s="106"/>
      <c r="AP84" s="106"/>
      <c r="AQ84" s="106"/>
      <c r="AR84" s="106"/>
      <c r="AS84" s="106"/>
      <c r="AT84" s="106"/>
      <c r="AU84" s="106"/>
      <c r="AV84" s="106"/>
      <c r="AW84" s="106"/>
      <c r="AX84" s="106"/>
      <c r="AY84" s="106"/>
      <c r="AZ84" s="106"/>
      <c r="BA84" s="106"/>
      <c r="BB84" s="106"/>
      <c r="BC84" s="106">
        <v>1014</v>
      </c>
      <c r="BD84" s="106"/>
      <c r="BE84" s="106">
        <v>501</v>
      </c>
      <c r="BF84" s="106">
        <v>635</v>
      </c>
      <c r="BG84" s="106"/>
      <c r="BH84" s="106"/>
      <c r="BI84" s="106"/>
      <c r="BJ84" s="106"/>
      <c r="BK84" s="106"/>
      <c r="BL84" s="106"/>
      <c r="BM84" s="106">
        <v>1009</v>
      </c>
      <c r="BN84" s="106"/>
      <c r="BO84" s="106">
        <v>122</v>
      </c>
      <c r="BP84" s="106"/>
      <c r="BQ84" s="106"/>
      <c r="BR84" s="106"/>
      <c r="BS84" s="106">
        <v>1045</v>
      </c>
      <c r="BT84" s="106"/>
      <c r="BU84" s="106"/>
      <c r="BV84" s="106"/>
      <c r="BW84" s="106"/>
      <c r="BX84" s="106"/>
      <c r="BY84" s="106"/>
      <c r="BZ84" s="106"/>
      <c r="CA84" s="106"/>
      <c r="CB84" s="106"/>
      <c r="CC84" s="106"/>
      <c r="CD84" s="106"/>
      <c r="CE84" s="106"/>
      <c r="CF84" s="106"/>
      <c r="CG84" s="106"/>
    </row>
    <row r="85" spans="1:85" s="231" customFormat="1" ht="15.75">
      <c r="A85" s="346"/>
      <c r="B85" s="106"/>
      <c r="C85" s="106" t="s">
        <v>4300</v>
      </c>
      <c r="D85" s="106">
        <v>11000</v>
      </c>
      <c r="E85" s="106"/>
      <c r="F85" s="106"/>
      <c r="G85" s="106"/>
      <c r="H85" s="106"/>
      <c r="I85" s="106"/>
      <c r="J85" s="106"/>
      <c r="K85" s="106"/>
      <c r="L85" s="106">
        <v>3255</v>
      </c>
      <c r="M85" s="106"/>
      <c r="N85" s="106"/>
      <c r="O85" s="106"/>
      <c r="P85" s="106"/>
      <c r="Q85" s="106"/>
      <c r="R85" s="106"/>
      <c r="S85" s="106">
        <v>568</v>
      </c>
      <c r="T85" s="106">
        <v>2368</v>
      </c>
      <c r="U85" s="106"/>
      <c r="V85" s="106"/>
      <c r="W85" s="106"/>
      <c r="X85" s="106"/>
      <c r="Y85" s="106"/>
      <c r="Z85" s="106"/>
      <c r="AA85" s="106"/>
      <c r="AB85" s="106"/>
      <c r="AC85" s="106"/>
      <c r="AD85" s="106">
        <v>10526</v>
      </c>
      <c r="AE85" s="106"/>
      <c r="AF85" s="106"/>
      <c r="AG85" s="106"/>
      <c r="AH85" s="106"/>
      <c r="AI85" s="106">
        <v>2025</v>
      </c>
      <c r="AJ85" s="106"/>
      <c r="AK85" s="106"/>
      <c r="AL85" s="106">
        <v>4941</v>
      </c>
      <c r="AM85" s="106">
        <v>8568</v>
      </c>
      <c r="AN85" s="106"/>
      <c r="AO85" s="106"/>
      <c r="AP85" s="106"/>
      <c r="AQ85" s="106"/>
      <c r="AR85" s="106"/>
      <c r="AS85" s="106"/>
      <c r="AT85" s="106"/>
      <c r="AU85" s="106"/>
      <c r="AV85" s="106"/>
      <c r="AW85" s="106"/>
      <c r="AX85" s="106"/>
      <c r="AY85" s="106"/>
      <c r="AZ85" s="106"/>
      <c r="BA85" s="106"/>
      <c r="BB85" s="106"/>
      <c r="BC85" s="106"/>
      <c r="BD85" s="106"/>
      <c r="BE85" s="106">
        <v>3802</v>
      </c>
      <c r="BF85" s="106">
        <v>2461</v>
      </c>
      <c r="BG85" s="106"/>
      <c r="BH85" s="106"/>
      <c r="BI85" s="106"/>
      <c r="BJ85" s="106">
        <v>74356</v>
      </c>
      <c r="BK85" s="106"/>
      <c r="BL85" s="106"/>
      <c r="BM85" s="106">
        <v>4813</v>
      </c>
      <c r="BN85" s="106"/>
      <c r="BO85" s="106">
        <v>729</v>
      </c>
      <c r="BP85" s="106"/>
      <c r="BQ85" s="106"/>
      <c r="BR85" s="106"/>
      <c r="BS85" s="106">
        <v>16834</v>
      </c>
      <c r="BT85" s="106"/>
      <c r="BU85" s="106"/>
      <c r="BV85" s="106"/>
      <c r="BW85" s="106"/>
      <c r="BX85" s="106"/>
      <c r="BY85" s="106"/>
      <c r="BZ85" s="106"/>
      <c r="CA85" s="106"/>
      <c r="CB85" s="106"/>
      <c r="CC85" s="106"/>
      <c r="CD85" s="106"/>
      <c r="CE85" s="106"/>
      <c r="CF85" s="106"/>
      <c r="CG85" s="106"/>
    </row>
    <row r="86" spans="1:85" s="231" customFormat="1" ht="15.75">
      <c r="A86" s="346"/>
      <c r="B86" s="106" t="s">
        <v>4305</v>
      </c>
      <c r="C86" s="106" t="s">
        <v>4302</v>
      </c>
      <c r="D86" s="106">
        <v>60</v>
      </c>
      <c r="E86" s="106"/>
      <c r="F86" s="106"/>
      <c r="G86" s="106"/>
      <c r="H86" s="106"/>
      <c r="I86" s="106"/>
      <c r="J86" s="106"/>
      <c r="K86" s="106"/>
      <c r="L86" s="106"/>
      <c r="M86" s="106"/>
      <c r="N86" s="106"/>
      <c r="O86" s="106"/>
      <c r="P86" s="106"/>
      <c r="Q86" s="106"/>
      <c r="R86" s="106"/>
      <c r="S86" s="106">
        <v>1368</v>
      </c>
      <c r="T86" s="106">
        <v>485</v>
      </c>
      <c r="U86" s="106"/>
      <c r="V86" s="106"/>
      <c r="W86" s="106"/>
      <c r="X86" s="106"/>
      <c r="Y86" s="106"/>
      <c r="Z86" s="106"/>
      <c r="AA86" s="106"/>
      <c r="AB86" s="106"/>
      <c r="AC86" s="106"/>
      <c r="AD86" s="106">
        <v>256</v>
      </c>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v>2362</v>
      </c>
      <c r="BN86" s="106"/>
      <c r="BO86" s="106"/>
      <c r="BP86" s="106"/>
      <c r="BQ86" s="106"/>
      <c r="BR86" s="106"/>
      <c r="BS86" s="106"/>
      <c r="BT86" s="106"/>
      <c r="BU86" s="106"/>
      <c r="BV86" s="106"/>
      <c r="BW86" s="106"/>
      <c r="BX86" s="106"/>
      <c r="BY86" s="106"/>
      <c r="BZ86" s="106"/>
      <c r="CA86" s="106"/>
      <c r="CB86" s="106"/>
      <c r="CC86" s="106"/>
      <c r="CD86" s="106"/>
      <c r="CE86" s="106"/>
      <c r="CF86" s="106"/>
      <c r="CG86" s="106"/>
    </row>
    <row r="87" spans="1:85" s="231" customFormat="1" ht="15.75">
      <c r="A87" s="347"/>
      <c r="B87" s="106"/>
      <c r="C87" s="106" t="s">
        <v>4300</v>
      </c>
      <c r="D87" s="106">
        <v>380</v>
      </c>
      <c r="E87" s="106"/>
      <c r="F87" s="106"/>
      <c r="G87" s="106"/>
      <c r="H87" s="106"/>
      <c r="I87" s="106"/>
      <c r="J87" s="106"/>
      <c r="K87" s="106"/>
      <c r="L87" s="106"/>
      <c r="M87" s="106"/>
      <c r="N87" s="106"/>
      <c r="O87" s="106"/>
      <c r="P87" s="106"/>
      <c r="Q87" s="106"/>
      <c r="R87" s="106"/>
      <c r="S87" s="106">
        <v>2583</v>
      </c>
      <c r="T87" s="106">
        <v>48574</v>
      </c>
      <c r="U87" s="106"/>
      <c r="V87" s="106"/>
      <c r="W87" s="106"/>
      <c r="X87" s="106"/>
      <c r="Y87" s="106"/>
      <c r="Z87" s="106"/>
      <c r="AA87" s="106"/>
      <c r="AB87" s="106"/>
      <c r="AC87" s="106"/>
      <c r="AD87" s="106">
        <v>625</v>
      </c>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v>2158</v>
      </c>
      <c r="BN87" s="106"/>
      <c r="BO87" s="106"/>
      <c r="BP87" s="106"/>
      <c r="BQ87" s="106"/>
      <c r="BR87" s="106"/>
      <c r="BS87" s="106"/>
      <c r="BT87" s="106"/>
      <c r="BU87" s="106"/>
      <c r="BV87" s="106"/>
      <c r="BW87" s="106"/>
      <c r="BX87" s="106"/>
      <c r="BY87" s="106"/>
      <c r="BZ87" s="106"/>
      <c r="CA87" s="106"/>
      <c r="CB87" s="106"/>
      <c r="CC87" s="106"/>
      <c r="CD87" s="106"/>
      <c r="CE87" s="106"/>
      <c r="CF87" s="106"/>
      <c r="CG87" s="106"/>
    </row>
    <row r="88" spans="1:85" s="231" customFormat="1" ht="15.75">
      <c r="A88" s="343"/>
      <c r="B88" s="106" t="s">
        <v>4301</v>
      </c>
      <c r="C88" s="106" t="s">
        <v>4302</v>
      </c>
      <c r="D88" s="106">
        <v>1920</v>
      </c>
      <c r="E88" s="106">
        <v>0</v>
      </c>
      <c r="F88" s="106">
        <v>0</v>
      </c>
      <c r="G88" s="106">
        <v>1920</v>
      </c>
      <c r="H88" s="106">
        <v>0</v>
      </c>
      <c r="I88" s="106">
        <v>0</v>
      </c>
      <c r="J88" s="106">
        <v>0</v>
      </c>
      <c r="K88" s="106">
        <v>0</v>
      </c>
      <c r="L88" s="106">
        <v>840</v>
      </c>
      <c r="M88" s="106">
        <v>1740</v>
      </c>
      <c r="N88" s="106">
        <v>1740</v>
      </c>
      <c r="O88" s="106">
        <v>0</v>
      </c>
      <c r="P88" s="106">
        <v>1740</v>
      </c>
      <c r="Q88" s="106">
        <v>1740</v>
      </c>
      <c r="R88" s="106">
        <v>1740</v>
      </c>
      <c r="S88" s="106">
        <v>0</v>
      </c>
      <c r="T88" s="106">
        <v>0</v>
      </c>
      <c r="U88" s="106">
        <v>0</v>
      </c>
      <c r="V88" s="106">
        <v>0</v>
      </c>
      <c r="W88" s="106">
        <v>0</v>
      </c>
      <c r="X88" s="106">
        <v>0</v>
      </c>
      <c r="Y88" s="106">
        <v>0</v>
      </c>
      <c r="Z88" s="106">
        <v>0</v>
      </c>
      <c r="AA88" s="106">
        <v>0</v>
      </c>
      <c r="AB88" s="106">
        <v>0</v>
      </c>
      <c r="AC88" s="106">
        <v>0</v>
      </c>
      <c r="AD88" s="106">
        <v>0</v>
      </c>
      <c r="AE88" s="106"/>
      <c r="AF88" s="106">
        <v>0</v>
      </c>
      <c r="AG88" s="106">
        <v>0</v>
      </c>
      <c r="AH88" s="106">
        <v>0</v>
      </c>
      <c r="AI88" s="106">
        <v>0</v>
      </c>
      <c r="AJ88" s="106">
        <v>0</v>
      </c>
      <c r="AK88" s="106">
        <v>0</v>
      </c>
      <c r="AL88" s="106">
        <v>1740</v>
      </c>
      <c r="AM88" s="106">
        <v>1740</v>
      </c>
      <c r="AN88" s="106">
        <v>0</v>
      </c>
      <c r="AO88" s="106">
        <v>0</v>
      </c>
      <c r="AP88" s="106">
        <v>0</v>
      </c>
      <c r="AQ88" s="106">
        <v>3636</v>
      </c>
      <c r="AR88" s="106">
        <v>0</v>
      </c>
      <c r="AS88" s="106">
        <v>0</v>
      </c>
      <c r="AT88" s="106">
        <v>0</v>
      </c>
      <c r="AU88" s="106">
        <v>0</v>
      </c>
      <c r="AV88" s="106">
        <v>0</v>
      </c>
      <c r="AW88" s="106">
        <v>0</v>
      </c>
      <c r="AX88" s="106">
        <v>0</v>
      </c>
      <c r="AY88" s="106">
        <v>0</v>
      </c>
      <c r="AZ88" s="106">
        <v>0</v>
      </c>
      <c r="BA88" s="106">
        <v>0</v>
      </c>
      <c r="BB88" s="106">
        <v>0</v>
      </c>
      <c r="BC88" s="106">
        <v>1740</v>
      </c>
      <c r="BD88" s="106">
        <v>0</v>
      </c>
      <c r="BE88" s="106">
        <v>0</v>
      </c>
      <c r="BF88" s="106">
        <v>0</v>
      </c>
      <c r="BG88" s="106">
        <v>0</v>
      </c>
      <c r="BH88" s="106">
        <v>0</v>
      </c>
      <c r="BI88" s="106">
        <v>0</v>
      </c>
      <c r="BJ88" s="106">
        <v>0</v>
      </c>
      <c r="BK88" s="106">
        <v>0</v>
      </c>
      <c r="BL88" s="106">
        <v>0</v>
      </c>
      <c r="BM88" s="106">
        <v>1200</v>
      </c>
      <c r="BN88" s="106">
        <v>0</v>
      </c>
      <c r="BO88" s="106">
        <v>0</v>
      </c>
      <c r="BP88" s="106">
        <v>0</v>
      </c>
      <c r="BQ88" s="106">
        <v>0</v>
      </c>
      <c r="BR88" s="106">
        <v>0</v>
      </c>
      <c r="BS88" s="106">
        <v>0</v>
      </c>
      <c r="BT88" s="106">
        <v>0</v>
      </c>
      <c r="BU88" s="106">
        <v>0</v>
      </c>
      <c r="BV88" s="106">
        <v>0</v>
      </c>
      <c r="BW88" s="106"/>
      <c r="BX88" s="106"/>
      <c r="BY88" s="106"/>
      <c r="BZ88" s="106"/>
      <c r="CA88" s="106"/>
      <c r="CB88" s="106"/>
      <c r="CC88" s="106"/>
      <c r="CD88" s="106"/>
      <c r="CE88" s="106"/>
      <c r="CF88" s="106"/>
      <c r="CG88" s="106"/>
    </row>
    <row r="89" spans="1:85" s="231" customFormat="1" ht="15.75">
      <c r="A89" s="346" t="s">
        <v>4310</v>
      </c>
      <c r="B89" s="106"/>
      <c r="C89" s="106" t="s">
        <v>4300</v>
      </c>
      <c r="D89" s="106"/>
      <c r="E89" s="106"/>
      <c r="F89" s="106"/>
      <c r="G89" s="106"/>
      <c r="H89" s="106"/>
      <c r="I89" s="106"/>
      <c r="J89" s="106"/>
      <c r="K89" s="106"/>
      <c r="L89" s="106"/>
      <c r="M89" s="106"/>
      <c r="N89" s="106"/>
      <c r="O89" s="106"/>
      <c r="P89" s="106"/>
      <c r="Q89" s="106"/>
      <c r="R89" s="106"/>
      <c r="S89" s="106"/>
      <c r="T89" s="106"/>
      <c r="U89" s="106"/>
      <c r="V89" s="106"/>
      <c r="W89" s="106"/>
      <c r="X89" s="106">
        <v>0</v>
      </c>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row>
    <row r="90" spans="1:85" s="231" customFormat="1" ht="15.75">
      <c r="A90" s="346"/>
      <c r="B90" s="106" t="s">
        <v>4303</v>
      </c>
      <c r="C90" s="106" t="s">
        <v>4302</v>
      </c>
      <c r="D90" s="106">
        <v>0</v>
      </c>
      <c r="E90" s="106">
        <v>0</v>
      </c>
      <c r="F90" s="106">
        <v>0</v>
      </c>
      <c r="G90" s="106"/>
      <c r="H90" s="106">
        <v>0</v>
      </c>
      <c r="I90" s="106">
        <v>0</v>
      </c>
      <c r="J90" s="106">
        <v>0</v>
      </c>
      <c r="K90" s="106">
        <v>0</v>
      </c>
      <c r="L90" s="106">
        <v>0</v>
      </c>
      <c r="M90" s="106">
        <v>0</v>
      </c>
      <c r="N90" s="106">
        <v>0</v>
      </c>
      <c r="O90" s="106">
        <v>0</v>
      </c>
      <c r="P90" s="106">
        <v>0</v>
      </c>
      <c r="Q90" s="106">
        <v>0</v>
      </c>
      <c r="R90" s="106">
        <v>0</v>
      </c>
      <c r="S90" s="106">
        <v>0</v>
      </c>
      <c r="T90" s="106">
        <v>0</v>
      </c>
      <c r="U90" s="106">
        <v>0</v>
      </c>
      <c r="V90" s="106">
        <v>0</v>
      </c>
      <c r="W90" s="106">
        <v>0</v>
      </c>
      <c r="X90" s="106">
        <v>0</v>
      </c>
      <c r="Y90" s="106">
        <v>0</v>
      </c>
      <c r="Z90" s="106">
        <v>0</v>
      </c>
      <c r="AA90" s="106">
        <v>0</v>
      </c>
      <c r="AB90" s="106">
        <v>0</v>
      </c>
      <c r="AC90" s="106">
        <v>0</v>
      </c>
      <c r="AD90" s="106">
        <v>0</v>
      </c>
      <c r="AE90" s="106"/>
      <c r="AF90" s="106">
        <v>0</v>
      </c>
      <c r="AG90" s="106">
        <v>0</v>
      </c>
      <c r="AH90" s="106">
        <v>0</v>
      </c>
      <c r="AI90" s="106">
        <v>0</v>
      </c>
      <c r="AJ90" s="106">
        <v>0</v>
      </c>
      <c r="AK90" s="106">
        <v>0</v>
      </c>
      <c r="AL90" s="106">
        <v>0</v>
      </c>
      <c r="AM90" s="106">
        <v>0</v>
      </c>
      <c r="AN90" s="106">
        <v>0</v>
      </c>
      <c r="AO90" s="106">
        <v>0</v>
      </c>
      <c r="AP90" s="106">
        <v>0</v>
      </c>
      <c r="AQ90" s="106">
        <v>420</v>
      </c>
      <c r="AR90" s="106">
        <v>0</v>
      </c>
      <c r="AS90" s="106">
        <v>0</v>
      </c>
      <c r="AT90" s="106">
        <v>0</v>
      </c>
      <c r="AU90" s="106">
        <v>0</v>
      </c>
      <c r="AV90" s="106">
        <v>0</v>
      </c>
      <c r="AW90" s="106">
        <v>0</v>
      </c>
      <c r="AX90" s="106">
        <v>0</v>
      </c>
      <c r="AY90" s="106">
        <v>0</v>
      </c>
      <c r="AZ90" s="106">
        <v>0</v>
      </c>
      <c r="BA90" s="106">
        <v>0</v>
      </c>
      <c r="BB90" s="106">
        <v>0</v>
      </c>
      <c r="BC90" s="106">
        <v>0</v>
      </c>
      <c r="BD90" s="106">
        <v>0</v>
      </c>
      <c r="BE90" s="106">
        <v>0</v>
      </c>
      <c r="BF90" s="106">
        <v>0</v>
      </c>
      <c r="BG90" s="106">
        <v>0</v>
      </c>
      <c r="BH90" s="106">
        <v>0</v>
      </c>
      <c r="BI90" s="106">
        <v>0</v>
      </c>
      <c r="BJ90" s="106">
        <v>0</v>
      </c>
      <c r="BK90" s="106">
        <v>0</v>
      </c>
      <c r="BL90" s="106">
        <v>0</v>
      </c>
      <c r="BM90" s="106">
        <v>1120</v>
      </c>
      <c r="BN90" s="106">
        <v>0</v>
      </c>
      <c r="BO90" s="106">
        <v>0</v>
      </c>
      <c r="BP90" s="106">
        <v>0</v>
      </c>
      <c r="BQ90" s="106">
        <v>0</v>
      </c>
      <c r="BR90" s="106">
        <v>0</v>
      </c>
      <c r="BS90" s="106">
        <v>0</v>
      </c>
      <c r="BT90" s="106">
        <v>0</v>
      </c>
      <c r="BU90" s="106">
        <v>0</v>
      </c>
      <c r="BV90" s="106">
        <v>0</v>
      </c>
      <c r="BW90" s="106"/>
      <c r="BX90" s="106"/>
      <c r="BY90" s="106"/>
      <c r="BZ90" s="106"/>
      <c r="CA90" s="106"/>
      <c r="CB90" s="106"/>
      <c r="CC90" s="106"/>
      <c r="CD90" s="106"/>
      <c r="CE90" s="106"/>
      <c r="CF90" s="106"/>
      <c r="CG90" s="106"/>
    </row>
    <row r="91" spans="1:85" s="231" customFormat="1" ht="15.75">
      <c r="A91" s="346"/>
      <c r="B91" s="106"/>
      <c r="C91" s="106" t="s">
        <v>4300</v>
      </c>
      <c r="D91" s="106"/>
      <c r="E91" s="106"/>
      <c r="F91" s="106"/>
      <c r="G91" s="106"/>
      <c r="H91" s="106"/>
      <c r="I91" s="106"/>
      <c r="J91" s="106"/>
      <c r="K91" s="106"/>
      <c r="L91" s="106"/>
      <c r="M91" s="106"/>
      <c r="N91" s="106"/>
      <c r="O91" s="106"/>
      <c r="P91" s="106"/>
      <c r="Q91" s="106"/>
      <c r="R91" s="106"/>
      <c r="S91" s="106"/>
      <c r="T91" s="106"/>
      <c r="U91" s="106"/>
      <c r="V91" s="106"/>
      <c r="W91" s="106"/>
      <c r="X91" s="106">
        <v>0</v>
      </c>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row>
    <row r="92" spans="1:85" s="231" customFormat="1" ht="15.75">
      <c r="A92" s="346"/>
      <c r="B92" s="106" t="s">
        <v>4304</v>
      </c>
      <c r="C92" s="106" t="s">
        <v>4302</v>
      </c>
      <c r="D92" s="106">
        <v>984</v>
      </c>
      <c r="E92" s="106">
        <v>0</v>
      </c>
      <c r="F92" s="106">
        <v>0</v>
      </c>
      <c r="G92" s="106">
        <v>984</v>
      </c>
      <c r="H92" s="106">
        <v>0</v>
      </c>
      <c r="I92" s="106">
        <v>0</v>
      </c>
      <c r="J92" s="106">
        <v>0</v>
      </c>
      <c r="K92" s="106">
        <v>0</v>
      </c>
      <c r="L92" s="106">
        <v>984</v>
      </c>
      <c r="M92" s="106">
        <v>1440</v>
      </c>
      <c r="N92" s="106">
        <v>1440</v>
      </c>
      <c r="O92" s="106">
        <v>0</v>
      </c>
      <c r="P92" s="106">
        <v>1440</v>
      </c>
      <c r="Q92" s="106">
        <v>1440</v>
      </c>
      <c r="R92" s="106">
        <v>1440</v>
      </c>
      <c r="S92" s="106">
        <v>0</v>
      </c>
      <c r="T92" s="106">
        <v>0</v>
      </c>
      <c r="U92" s="106">
        <v>0</v>
      </c>
      <c r="V92" s="106">
        <v>0</v>
      </c>
      <c r="W92" s="106">
        <v>0</v>
      </c>
      <c r="X92" s="106">
        <v>0</v>
      </c>
      <c r="Y92" s="106">
        <v>0</v>
      </c>
      <c r="Z92" s="106">
        <v>0</v>
      </c>
      <c r="AA92" s="106">
        <v>0</v>
      </c>
      <c r="AB92" s="106">
        <v>0</v>
      </c>
      <c r="AC92" s="106">
        <v>0</v>
      </c>
      <c r="AD92" s="106">
        <v>0</v>
      </c>
      <c r="AE92" s="106"/>
      <c r="AF92" s="106">
        <v>0</v>
      </c>
      <c r="AG92" s="106">
        <v>0</v>
      </c>
      <c r="AH92" s="106">
        <v>0</v>
      </c>
      <c r="AI92" s="106">
        <v>0</v>
      </c>
      <c r="AJ92" s="106">
        <v>0</v>
      </c>
      <c r="AK92" s="106">
        <v>0</v>
      </c>
      <c r="AL92" s="106">
        <v>1440</v>
      </c>
      <c r="AM92" s="106">
        <v>1440</v>
      </c>
      <c r="AN92" s="106">
        <v>0</v>
      </c>
      <c r="AO92" s="106">
        <v>0</v>
      </c>
      <c r="AP92" s="106">
        <v>0</v>
      </c>
      <c r="AQ92" s="106">
        <v>1200</v>
      </c>
      <c r="AR92" s="106">
        <v>840</v>
      </c>
      <c r="AS92" s="106">
        <v>0</v>
      </c>
      <c r="AT92" s="106">
        <v>0</v>
      </c>
      <c r="AU92" s="106">
        <v>0</v>
      </c>
      <c r="AV92" s="106">
        <v>0</v>
      </c>
      <c r="AW92" s="106">
        <v>0</v>
      </c>
      <c r="AX92" s="106">
        <v>0</v>
      </c>
      <c r="AY92" s="106">
        <v>0</v>
      </c>
      <c r="AZ92" s="106">
        <v>0</v>
      </c>
      <c r="BA92" s="106">
        <v>0</v>
      </c>
      <c r="BB92" s="106">
        <v>0</v>
      </c>
      <c r="BC92" s="106">
        <v>1000</v>
      </c>
      <c r="BD92" s="106">
        <v>0</v>
      </c>
      <c r="BE92" s="106">
        <v>0</v>
      </c>
      <c r="BF92" s="106">
        <v>0</v>
      </c>
      <c r="BG92" s="106">
        <v>0</v>
      </c>
      <c r="BH92" s="106">
        <v>0</v>
      </c>
      <c r="BI92" s="106">
        <v>0</v>
      </c>
      <c r="BJ92" s="106">
        <v>0</v>
      </c>
      <c r="BK92" s="106">
        <v>0</v>
      </c>
      <c r="BL92" s="106">
        <v>0</v>
      </c>
      <c r="BM92" s="106">
        <v>984</v>
      </c>
      <c r="BN92" s="106">
        <v>0</v>
      </c>
      <c r="BO92" s="106">
        <v>0</v>
      </c>
      <c r="BP92" s="106">
        <v>0</v>
      </c>
      <c r="BQ92" s="106">
        <v>0</v>
      </c>
      <c r="BR92" s="106">
        <v>0</v>
      </c>
      <c r="BS92" s="106">
        <v>0</v>
      </c>
      <c r="BT92" s="106">
        <v>0</v>
      </c>
      <c r="BU92" s="106">
        <v>0</v>
      </c>
      <c r="BV92" s="106">
        <v>0</v>
      </c>
      <c r="BW92" s="106"/>
      <c r="BX92" s="106"/>
      <c r="BY92" s="106"/>
      <c r="BZ92" s="106"/>
      <c r="CA92" s="106"/>
      <c r="CB92" s="106"/>
      <c r="CC92" s="106"/>
      <c r="CD92" s="106"/>
      <c r="CE92" s="106"/>
      <c r="CF92" s="106"/>
      <c r="CG92" s="106"/>
    </row>
    <row r="93" spans="1:85" s="231" customFormat="1" ht="15.75">
      <c r="A93" s="346"/>
      <c r="B93" s="106"/>
      <c r="C93" s="106" t="s">
        <v>4300</v>
      </c>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row>
    <row r="94" spans="1:85" s="231" customFormat="1" ht="15.75">
      <c r="A94" s="346"/>
      <c r="B94" s="106" t="s">
        <v>4305</v>
      </c>
      <c r="C94" s="106" t="s">
        <v>4302</v>
      </c>
      <c r="D94" s="106">
        <v>0</v>
      </c>
      <c r="E94" s="106">
        <v>0</v>
      </c>
      <c r="F94" s="106">
        <v>0</v>
      </c>
      <c r="G94" s="106"/>
      <c r="H94" s="106">
        <v>0</v>
      </c>
      <c r="I94" s="106">
        <v>0</v>
      </c>
      <c r="J94" s="106">
        <v>0</v>
      </c>
      <c r="K94" s="106">
        <v>0</v>
      </c>
      <c r="L94" s="106">
        <v>0</v>
      </c>
      <c r="M94" s="106">
        <v>0</v>
      </c>
      <c r="N94" s="106">
        <v>0</v>
      </c>
      <c r="O94" s="106">
        <v>0</v>
      </c>
      <c r="P94" s="106">
        <v>0</v>
      </c>
      <c r="Q94" s="106">
        <v>0</v>
      </c>
      <c r="R94" s="106">
        <v>0</v>
      </c>
      <c r="S94" s="106">
        <v>0</v>
      </c>
      <c r="T94" s="106">
        <v>0</v>
      </c>
      <c r="U94" s="106">
        <v>0</v>
      </c>
      <c r="V94" s="106">
        <v>0</v>
      </c>
      <c r="W94" s="106">
        <v>0</v>
      </c>
      <c r="X94" s="106">
        <v>0</v>
      </c>
      <c r="Y94" s="106">
        <v>0</v>
      </c>
      <c r="Z94" s="106">
        <v>0</v>
      </c>
      <c r="AA94" s="106">
        <v>0</v>
      </c>
      <c r="AB94" s="106">
        <v>0</v>
      </c>
      <c r="AC94" s="106">
        <v>0</v>
      </c>
      <c r="AD94" s="106">
        <v>0</v>
      </c>
      <c r="AE94" s="106"/>
      <c r="AF94" s="106">
        <v>0</v>
      </c>
      <c r="AG94" s="106">
        <v>0</v>
      </c>
      <c r="AH94" s="106">
        <v>0</v>
      </c>
      <c r="AI94" s="106">
        <v>0</v>
      </c>
      <c r="AJ94" s="106">
        <v>0</v>
      </c>
      <c r="AK94" s="106">
        <v>0</v>
      </c>
      <c r="AL94" s="106">
        <v>0</v>
      </c>
      <c r="AM94" s="106">
        <v>0</v>
      </c>
      <c r="AN94" s="106">
        <v>0</v>
      </c>
      <c r="AO94" s="106">
        <v>0</v>
      </c>
      <c r="AP94" s="106">
        <v>0</v>
      </c>
      <c r="AQ94" s="106">
        <v>0</v>
      </c>
      <c r="AR94" s="106">
        <v>0</v>
      </c>
      <c r="AS94" s="106">
        <v>0</v>
      </c>
      <c r="AT94" s="106">
        <v>0</v>
      </c>
      <c r="AU94" s="106">
        <v>0</v>
      </c>
      <c r="AV94" s="106">
        <v>0</v>
      </c>
      <c r="AW94" s="106">
        <v>0</v>
      </c>
      <c r="AX94" s="106">
        <v>0</v>
      </c>
      <c r="AY94" s="106">
        <v>0</v>
      </c>
      <c r="AZ94" s="106">
        <v>0</v>
      </c>
      <c r="BA94" s="106">
        <v>0</v>
      </c>
      <c r="BB94" s="106">
        <v>0</v>
      </c>
      <c r="BC94" s="106">
        <v>0</v>
      </c>
      <c r="BD94" s="106">
        <v>0</v>
      </c>
      <c r="BE94" s="106">
        <v>0</v>
      </c>
      <c r="BF94" s="106">
        <v>0</v>
      </c>
      <c r="BG94" s="106">
        <v>0</v>
      </c>
      <c r="BH94" s="106">
        <v>0</v>
      </c>
      <c r="BI94" s="106">
        <v>0</v>
      </c>
      <c r="BJ94" s="106">
        <v>0</v>
      </c>
      <c r="BK94" s="106">
        <v>0</v>
      </c>
      <c r="BL94" s="106">
        <v>0</v>
      </c>
      <c r="BM94" s="106">
        <v>0</v>
      </c>
      <c r="BN94" s="106">
        <v>0</v>
      </c>
      <c r="BO94" s="106">
        <v>0</v>
      </c>
      <c r="BP94" s="106">
        <v>0</v>
      </c>
      <c r="BQ94" s="106">
        <v>0</v>
      </c>
      <c r="BR94" s="106">
        <v>0</v>
      </c>
      <c r="BS94" s="106">
        <v>0</v>
      </c>
      <c r="BT94" s="106">
        <v>0</v>
      </c>
      <c r="BU94" s="106">
        <v>0</v>
      </c>
      <c r="BV94" s="106">
        <v>0</v>
      </c>
      <c r="BW94" s="106"/>
      <c r="BX94" s="106"/>
      <c r="BY94" s="106"/>
      <c r="BZ94" s="106"/>
      <c r="CA94" s="106"/>
      <c r="CB94" s="106"/>
      <c r="CC94" s="106"/>
      <c r="CD94" s="106"/>
      <c r="CE94" s="106"/>
      <c r="CF94" s="106"/>
      <c r="CG94" s="106"/>
    </row>
    <row r="95" spans="1:85" s="231" customFormat="1" ht="15.75">
      <c r="A95" s="347"/>
      <c r="B95" s="106"/>
      <c r="C95" s="106" t="s">
        <v>4300</v>
      </c>
      <c r="D95" s="106"/>
      <c r="E95" s="106"/>
      <c r="F95" s="106"/>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row>
    <row r="96" spans="1:85" s="231" customFormat="1" ht="15.75">
      <c r="A96" s="343"/>
      <c r="B96" s="106" t="s">
        <v>4301</v>
      </c>
      <c r="C96" s="106" t="s">
        <v>4302</v>
      </c>
      <c r="D96" s="106"/>
      <c r="E96" s="106"/>
      <c r="F96" s="106"/>
      <c r="G96" s="106"/>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row>
    <row r="97" spans="1:88" s="231" customFormat="1" ht="15.75">
      <c r="A97" s="346" t="s">
        <v>4311</v>
      </c>
      <c r="B97" s="106"/>
      <c r="C97" s="106" t="s">
        <v>4300</v>
      </c>
      <c r="D97" s="106">
        <v>1751</v>
      </c>
      <c r="E97" s="106"/>
      <c r="F97" s="106"/>
      <c r="G97" s="106"/>
      <c r="H97" s="106"/>
      <c r="I97" s="106"/>
      <c r="J97" s="106"/>
      <c r="K97" s="106"/>
      <c r="L97" s="106">
        <v>1433</v>
      </c>
      <c r="M97" s="106"/>
      <c r="N97" s="106"/>
      <c r="O97" s="106"/>
      <c r="P97" s="106"/>
      <c r="Q97" s="106"/>
      <c r="R97" s="106"/>
      <c r="S97" s="106">
        <v>565</v>
      </c>
      <c r="T97" s="106">
        <v>0</v>
      </c>
      <c r="U97" s="106"/>
      <c r="V97" s="106"/>
      <c r="W97" s="106"/>
      <c r="X97" s="106"/>
      <c r="Y97" s="106"/>
      <c r="Z97" s="106"/>
      <c r="AA97" s="106"/>
      <c r="AB97" s="106"/>
      <c r="AC97" s="106">
        <v>36390</v>
      </c>
      <c r="AD97" s="106">
        <v>3107</v>
      </c>
      <c r="AE97" s="106"/>
      <c r="AF97" s="106"/>
      <c r="AG97" s="106"/>
      <c r="AH97" s="106"/>
      <c r="AI97" s="106"/>
      <c r="AJ97" s="106"/>
      <c r="AK97" s="106"/>
      <c r="AL97" s="106">
        <v>5580</v>
      </c>
      <c r="AM97" s="106">
        <v>4930</v>
      </c>
      <c r="AN97" s="106"/>
      <c r="AO97" s="106"/>
      <c r="AP97" s="106">
        <v>0</v>
      </c>
      <c r="AQ97" s="106"/>
      <c r="AR97" s="106"/>
      <c r="AS97" s="106">
        <v>0</v>
      </c>
      <c r="AT97" s="106"/>
      <c r="AU97" s="106"/>
      <c r="AV97" s="106"/>
      <c r="AW97" s="106"/>
      <c r="AX97" s="106"/>
      <c r="AY97" s="106"/>
      <c r="AZ97" s="106"/>
      <c r="BA97" s="106"/>
      <c r="BB97" s="106"/>
      <c r="BC97" s="106"/>
      <c r="BD97" s="106"/>
      <c r="BE97" s="106"/>
      <c r="BF97" s="106"/>
      <c r="BG97" s="106"/>
      <c r="BH97" s="106"/>
      <c r="BI97" s="106"/>
      <c r="BJ97" s="106">
        <v>26692</v>
      </c>
      <c r="BK97" s="106"/>
      <c r="BL97" s="106"/>
      <c r="BM97" s="106"/>
      <c r="BN97" s="106"/>
      <c r="BO97" s="106">
        <v>0</v>
      </c>
      <c r="BP97" s="106"/>
      <c r="BQ97" s="106"/>
      <c r="BR97" s="106"/>
      <c r="BS97" s="106">
        <v>3010</v>
      </c>
      <c r="BT97" s="106"/>
      <c r="BU97" s="106"/>
      <c r="BV97" s="106"/>
      <c r="BW97" s="106">
        <v>642</v>
      </c>
      <c r="BX97" s="106"/>
      <c r="BY97" s="106"/>
      <c r="BZ97" s="106"/>
      <c r="CA97" s="106"/>
      <c r="CB97" s="106"/>
      <c r="CC97" s="106"/>
      <c r="CD97" s="106"/>
      <c r="CE97" s="106"/>
      <c r="CF97" s="106"/>
      <c r="CG97" s="106"/>
      <c r="CJ97" s="231">
        <f>SUM(D97:CI97)</f>
        <v>84100</v>
      </c>
    </row>
    <row r="98" spans="1:88" s="231" customFormat="1" ht="15.75">
      <c r="A98" s="346"/>
      <c r="B98" s="106" t="s">
        <v>4303</v>
      </c>
      <c r="C98" s="106" t="s">
        <v>4302</v>
      </c>
      <c r="D98" s="106"/>
      <c r="E98" s="106"/>
      <c r="F98" s="106"/>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row>
    <row r="99" spans="1:88" s="231" customFormat="1" ht="15.75">
      <c r="A99" s="346"/>
      <c r="B99" s="106"/>
      <c r="C99" s="106" t="s">
        <v>4300</v>
      </c>
      <c r="D99" s="106"/>
      <c r="E99" s="106"/>
      <c r="F99" s="106"/>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v>11500</v>
      </c>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J99" s="231">
        <v>11500</v>
      </c>
    </row>
    <row r="100" spans="1:88" s="231" customFormat="1" ht="15.75">
      <c r="A100" s="346"/>
      <c r="B100" s="106" t="s">
        <v>4304</v>
      </c>
      <c r="C100" s="106" t="s">
        <v>4302</v>
      </c>
      <c r="D100" s="106">
        <v>4259</v>
      </c>
      <c r="E100" s="106"/>
      <c r="F100" s="106"/>
      <c r="G100" s="106">
        <v>1829</v>
      </c>
      <c r="H100" s="106"/>
      <c r="I100" s="106"/>
      <c r="J100" s="106"/>
      <c r="K100" s="106"/>
      <c r="L100" s="106">
        <v>4374</v>
      </c>
      <c r="M100" s="106"/>
      <c r="N100" s="106"/>
      <c r="O100" s="106"/>
      <c r="P100" s="106"/>
      <c r="Q100" s="106"/>
      <c r="R100" s="106"/>
      <c r="S100" s="106">
        <v>1986</v>
      </c>
      <c r="T100" s="106">
        <v>2279</v>
      </c>
      <c r="U100" s="106"/>
      <c r="V100" s="106"/>
      <c r="W100" s="106"/>
      <c r="X100" s="106"/>
      <c r="Y100" s="106"/>
      <c r="Z100" s="106"/>
      <c r="AA100" s="106"/>
      <c r="AB100" s="106"/>
      <c r="AC100" s="106"/>
      <c r="AD100" s="106">
        <v>3157</v>
      </c>
      <c r="AE100" s="106"/>
      <c r="AF100" s="106"/>
      <c r="AG100" s="106"/>
      <c r="AH100" s="106"/>
      <c r="AI100" s="106">
        <v>3267</v>
      </c>
      <c r="AJ100" s="106">
        <v>4083</v>
      </c>
      <c r="AK100" s="106"/>
      <c r="AL100" s="106">
        <v>3242</v>
      </c>
      <c r="AM100" s="106">
        <v>2442</v>
      </c>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v>9067</v>
      </c>
      <c r="BK100" s="106"/>
      <c r="BL100" s="106"/>
      <c r="BM100" s="106"/>
      <c r="BN100" s="106"/>
      <c r="BO100" s="106">
        <v>2315</v>
      </c>
      <c r="BP100" s="106"/>
      <c r="BQ100" s="106"/>
      <c r="BR100" s="106"/>
      <c r="BS100" s="106">
        <v>4792</v>
      </c>
      <c r="BT100" s="106"/>
      <c r="BU100" s="106"/>
      <c r="BV100" s="106"/>
      <c r="BW100" s="106">
        <v>3270</v>
      </c>
      <c r="BX100" s="106"/>
      <c r="BY100" s="106"/>
      <c r="BZ100" s="106"/>
      <c r="CA100" s="106"/>
      <c r="CB100" s="106"/>
      <c r="CC100" s="106"/>
      <c r="CD100" s="106"/>
      <c r="CE100" s="106"/>
      <c r="CF100" s="106"/>
      <c r="CG100" s="106"/>
      <c r="CJ100" s="231">
        <f>SUM(D100:CI100)</f>
        <v>50362</v>
      </c>
    </row>
    <row r="101" spans="1:88" s="231" customFormat="1" ht="15.75">
      <c r="A101" s="346"/>
      <c r="B101" s="106"/>
      <c r="C101" s="106" t="s">
        <v>4300</v>
      </c>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row>
    <row r="102" spans="1:88" s="231" customFormat="1" ht="15.75">
      <c r="A102" s="346"/>
      <c r="B102" s="106" t="s">
        <v>4305</v>
      </c>
      <c r="C102" s="106" t="s">
        <v>4302</v>
      </c>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row>
    <row r="103" spans="1:88" s="231" customFormat="1" ht="15.75">
      <c r="A103" s="347"/>
      <c r="B103" s="106"/>
      <c r="C103" s="106" t="s">
        <v>4300</v>
      </c>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row>
    <row r="104" spans="1:88" s="231" customFormat="1" ht="15.75">
      <c r="A104" s="1373" t="s">
        <v>1348</v>
      </c>
      <c r="B104" s="106" t="s">
        <v>4301</v>
      </c>
      <c r="C104" s="106" t="s">
        <v>4302</v>
      </c>
      <c r="D104" s="106"/>
      <c r="E104" s="106"/>
      <c r="F104" s="106"/>
      <c r="G104" s="106"/>
      <c r="H104" s="106"/>
      <c r="I104" s="106"/>
      <c r="J104" s="106"/>
      <c r="K104" s="106"/>
      <c r="L104" s="106">
        <v>11900</v>
      </c>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row>
    <row r="105" spans="1:88" s="231" customFormat="1" ht="15.75">
      <c r="A105" s="1382"/>
      <c r="B105" s="106"/>
      <c r="C105" s="106" t="s">
        <v>4300</v>
      </c>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row>
    <row r="106" spans="1:88" s="231" customFormat="1" ht="15.75">
      <c r="A106" s="1382"/>
      <c r="B106" s="106" t="s">
        <v>4303</v>
      </c>
      <c r="C106" s="106" t="s">
        <v>4302</v>
      </c>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row>
    <row r="107" spans="1:88" s="231" customFormat="1" ht="15.75">
      <c r="A107" s="1382"/>
      <c r="B107" s="106"/>
      <c r="C107" s="106" t="s">
        <v>4300</v>
      </c>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row>
    <row r="108" spans="1:88" s="231" customFormat="1" ht="15.75">
      <c r="A108" s="1382"/>
      <c r="B108" s="106" t="s">
        <v>4304</v>
      </c>
      <c r="C108" s="106" t="s">
        <v>4302</v>
      </c>
      <c r="D108" s="106"/>
      <c r="E108" s="106"/>
      <c r="F108" s="106"/>
      <c r="G108" s="106"/>
      <c r="H108" s="106"/>
      <c r="I108" s="106"/>
      <c r="J108" s="106"/>
      <c r="K108" s="106"/>
      <c r="L108" s="106">
        <v>8493</v>
      </c>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row>
    <row r="109" spans="1:88" s="231" customFormat="1" ht="15.75">
      <c r="A109" s="1382"/>
      <c r="B109" s="106"/>
      <c r="C109" s="106" t="s">
        <v>4300</v>
      </c>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row>
    <row r="110" spans="1:88" s="231" customFormat="1" ht="15.75">
      <c r="A110" s="1382"/>
      <c r="B110" s="106" t="s">
        <v>4305</v>
      </c>
      <c r="C110" s="106" t="s">
        <v>4302</v>
      </c>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row>
    <row r="111" spans="1:88" s="231" customFormat="1" ht="15.75">
      <c r="A111" s="1383"/>
      <c r="B111" s="106"/>
      <c r="C111" s="106" t="s">
        <v>4300</v>
      </c>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row>
    <row r="112" spans="1:88" s="231" customFormat="1">
      <c r="A112" s="367"/>
      <c r="B112" s="159" t="s">
        <v>4301</v>
      </c>
      <c r="C112" s="266" t="s">
        <v>4302</v>
      </c>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row>
    <row r="113" spans="1:85" s="231" customFormat="1">
      <c r="A113" s="368"/>
      <c r="B113" s="266"/>
      <c r="C113" s="266" t="s">
        <v>4300</v>
      </c>
      <c r="D113" s="266">
        <v>3137</v>
      </c>
      <c r="E113" s="266"/>
      <c r="F113" s="266"/>
      <c r="G113" s="266"/>
      <c r="H113" s="266"/>
      <c r="I113" s="266"/>
      <c r="J113" s="266"/>
      <c r="K113" s="266"/>
      <c r="L113" s="266">
        <v>880</v>
      </c>
      <c r="M113" s="266"/>
      <c r="N113" s="266"/>
      <c r="O113" s="266"/>
      <c r="P113" s="266"/>
      <c r="Q113" s="266"/>
      <c r="R113" s="266"/>
      <c r="S113" s="266">
        <v>60</v>
      </c>
      <c r="T113" s="369">
        <v>2338</v>
      </c>
      <c r="U113" s="266"/>
      <c r="V113" s="266"/>
      <c r="W113" s="266"/>
      <c r="X113" s="266"/>
      <c r="Y113" s="266"/>
      <c r="Z113" s="266"/>
      <c r="AA113" s="266"/>
      <c r="AB113" s="266"/>
      <c r="AC113" s="266"/>
      <c r="AD113" s="266">
        <v>2585</v>
      </c>
      <c r="AE113" s="266"/>
      <c r="AF113" s="266"/>
      <c r="AG113" s="266"/>
      <c r="AH113" s="266"/>
      <c r="AI113" s="266"/>
      <c r="AJ113" s="266"/>
      <c r="AK113" s="266"/>
      <c r="AL113" s="266">
        <v>938</v>
      </c>
      <c r="AM113" s="266">
        <v>2772</v>
      </c>
      <c r="AN113" s="266"/>
      <c r="AO113" s="266"/>
      <c r="AP113" s="266"/>
      <c r="AQ113" s="266"/>
      <c r="AR113" s="266"/>
      <c r="AS113" s="266"/>
      <c r="AT113" s="266"/>
      <c r="AU113" s="266"/>
      <c r="AV113" s="266"/>
      <c r="AW113" s="266"/>
      <c r="AX113" s="266"/>
      <c r="AY113" s="266"/>
      <c r="AZ113" s="266"/>
      <c r="BA113" s="266"/>
      <c r="BB113" s="266"/>
      <c r="BC113" s="266"/>
      <c r="BD113" s="266"/>
      <c r="BE113" s="266">
        <v>252</v>
      </c>
      <c r="BF113" s="266"/>
      <c r="BG113" s="266"/>
      <c r="BH113" s="266"/>
      <c r="BI113" s="266"/>
      <c r="BJ113" s="266">
        <v>1000</v>
      </c>
      <c r="BK113" s="266"/>
      <c r="BL113" s="266"/>
      <c r="BM113" s="266">
        <v>2</v>
      </c>
      <c r="BN113" s="266"/>
      <c r="BO113" s="266">
        <v>1987</v>
      </c>
      <c r="BP113" s="266"/>
      <c r="BQ113" s="266"/>
      <c r="BR113" s="266"/>
      <c r="BS113" s="266">
        <v>1310</v>
      </c>
      <c r="BT113" s="266"/>
      <c r="BU113" s="266"/>
      <c r="BV113" s="266"/>
      <c r="BW113" s="266">
        <v>6346</v>
      </c>
      <c r="BX113" s="266"/>
      <c r="BY113" s="266"/>
    </row>
    <row r="114" spans="1:85" s="231" customFormat="1">
      <c r="A114" s="368" t="s">
        <v>1360</v>
      </c>
      <c r="B114" s="159" t="s">
        <v>4303</v>
      </c>
      <c r="C114" s="266" t="s">
        <v>4302</v>
      </c>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row>
    <row r="115" spans="1:85" s="231" customFormat="1">
      <c r="A115" s="368"/>
      <c r="B115" s="266"/>
      <c r="C115" s="266" t="s">
        <v>4300</v>
      </c>
      <c r="D115" s="266">
        <v>46</v>
      </c>
      <c r="E115" s="266"/>
      <c r="F115" s="266"/>
      <c r="G115" s="266"/>
      <c r="H115" s="266"/>
      <c r="I115" s="266"/>
      <c r="J115" s="266"/>
      <c r="K115" s="266"/>
      <c r="L115" s="266">
        <v>5</v>
      </c>
      <c r="M115" s="266"/>
      <c r="N115" s="266"/>
      <c r="O115" s="266"/>
      <c r="P115" s="266"/>
      <c r="Q115" s="266"/>
      <c r="R115" s="266"/>
      <c r="S115" s="266">
        <v>12</v>
      </c>
      <c r="T115" s="266">
        <v>40</v>
      </c>
      <c r="U115" s="266"/>
      <c r="V115" s="266"/>
      <c r="W115" s="266"/>
      <c r="X115" s="266"/>
      <c r="Y115" s="266"/>
      <c r="Z115" s="266"/>
      <c r="AA115" s="266"/>
      <c r="AB115" s="266"/>
      <c r="AC115" s="266"/>
      <c r="AD115" s="266">
        <v>62</v>
      </c>
      <c r="AE115" s="266"/>
      <c r="AF115" s="266"/>
      <c r="AG115" s="266"/>
      <c r="AH115" s="266"/>
      <c r="AI115" s="266">
        <v>2</v>
      </c>
      <c r="AJ115" s="266"/>
      <c r="AK115" s="266"/>
      <c r="AL115" s="266">
        <v>150</v>
      </c>
      <c r="AM115" s="266">
        <v>588</v>
      </c>
      <c r="AN115" s="266"/>
      <c r="AO115" s="266"/>
      <c r="AP115" s="266"/>
      <c r="AQ115" s="266"/>
      <c r="AR115" s="266"/>
      <c r="AS115" s="266"/>
      <c r="AT115" s="266"/>
      <c r="AU115" s="266"/>
      <c r="AV115" s="266"/>
      <c r="AW115" s="266"/>
      <c r="AX115" s="266"/>
      <c r="AY115" s="266"/>
      <c r="AZ115" s="266"/>
      <c r="BA115" s="266"/>
      <c r="BB115" s="266"/>
      <c r="BC115" s="266"/>
      <c r="BD115" s="266"/>
      <c r="BE115" s="266">
        <v>1217</v>
      </c>
      <c r="BF115" s="266"/>
      <c r="BG115" s="266"/>
      <c r="BH115" s="266"/>
      <c r="BI115" s="266"/>
      <c r="BJ115" s="266">
        <v>4248</v>
      </c>
      <c r="BK115" s="266"/>
      <c r="BL115" s="266"/>
      <c r="BM115" s="266">
        <v>12</v>
      </c>
      <c r="BN115" s="266"/>
      <c r="BO115" s="266">
        <v>26</v>
      </c>
      <c r="BP115" s="266"/>
      <c r="BQ115" s="266"/>
      <c r="BR115" s="266"/>
      <c r="BS115" s="266">
        <v>1358</v>
      </c>
      <c r="BT115" s="266"/>
      <c r="BU115" s="266"/>
      <c r="BV115" s="266"/>
      <c r="BW115" s="266">
        <v>0</v>
      </c>
      <c r="BX115" s="266"/>
      <c r="BY115" s="266"/>
    </row>
    <row r="116" spans="1:85" s="231" customFormat="1">
      <c r="A116" s="368"/>
      <c r="B116" s="159" t="s">
        <v>4304</v>
      </c>
      <c r="C116" s="266" t="s">
        <v>4302</v>
      </c>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row>
    <row r="117" spans="1:85" s="231" customFormat="1">
      <c r="A117" s="368"/>
      <c r="B117" s="266"/>
      <c r="C117" s="266" t="s">
        <v>4300</v>
      </c>
      <c r="D117" s="266">
        <v>92</v>
      </c>
      <c r="E117" s="266"/>
      <c r="F117" s="266"/>
      <c r="G117" s="266"/>
      <c r="H117" s="266"/>
      <c r="I117" s="266"/>
      <c r="J117" s="266"/>
      <c r="K117" s="266"/>
      <c r="L117" s="266">
        <v>208</v>
      </c>
      <c r="M117" s="266"/>
      <c r="N117" s="266"/>
      <c r="O117" s="266"/>
      <c r="P117" s="266"/>
      <c r="Q117" s="266"/>
      <c r="R117" s="266"/>
      <c r="S117" s="266">
        <v>290</v>
      </c>
      <c r="T117" s="266">
        <v>604</v>
      </c>
      <c r="U117" s="266"/>
      <c r="V117" s="266"/>
      <c r="W117" s="266"/>
      <c r="X117" s="266"/>
      <c r="Y117" s="266"/>
      <c r="Z117" s="266"/>
      <c r="AA117" s="266"/>
      <c r="AB117" s="266"/>
      <c r="AC117" s="266"/>
      <c r="AD117" s="266">
        <v>677</v>
      </c>
      <c r="AE117" s="266"/>
      <c r="AF117" s="266"/>
      <c r="AG117" s="266"/>
      <c r="AH117" s="266"/>
      <c r="AI117" s="266">
        <v>276</v>
      </c>
      <c r="AJ117" s="266"/>
      <c r="AK117" s="266"/>
      <c r="AL117" s="266">
        <v>355</v>
      </c>
      <c r="AM117" s="266">
        <v>511</v>
      </c>
      <c r="AN117" s="266"/>
      <c r="AO117" s="266"/>
      <c r="AP117" s="266"/>
      <c r="AQ117" s="266"/>
      <c r="AR117" s="266"/>
      <c r="AS117" s="266"/>
      <c r="AT117" s="266"/>
      <c r="AU117" s="266"/>
      <c r="AV117" s="266"/>
      <c r="AW117" s="266"/>
      <c r="AX117" s="266"/>
      <c r="AY117" s="266"/>
      <c r="AZ117" s="266"/>
      <c r="BA117" s="266"/>
      <c r="BB117" s="266"/>
      <c r="BC117" s="266"/>
      <c r="BD117" s="266"/>
      <c r="BE117" s="266">
        <v>4066</v>
      </c>
      <c r="BF117" s="266"/>
      <c r="BG117" s="266"/>
      <c r="BH117" s="266"/>
      <c r="BI117" s="266"/>
      <c r="BJ117" s="266">
        <v>7498</v>
      </c>
      <c r="BK117" s="266"/>
      <c r="BL117" s="266"/>
      <c r="BM117" s="266">
        <v>1046</v>
      </c>
      <c r="BN117" s="266"/>
      <c r="BO117" s="266">
        <v>65</v>
      </c>
      <c r="BP117" s="266"/>
      <c r="BQ117" s="266"/>
      <c r="BR117" s="266"/>
      <c r="BS117" s="266">
        <v>802</v>
      </c>
      <c r="BT117" s="266"/>
      <c r="BU117" s="266"/>
      <c r="BV117" s="266"/>
      <c r="BW117" s="266">
        <v>100</v>
      </c>
      <c r="BX117" s="266"/>
      <c r="BY117" s="266"/>
    </row>
    <row r="118" spans="1:85" s="357" customFormat="1" ht="11.25">
      <c r="A118" s="370" t="s">
        <v>4238</v>
      </c>
      <c r="B118" s="355" t="s">
        <v>4301</v>
      </c>
      <c r="C118" s="355" t="s">
        <v>4302</v>
      </c>
      <c r="D118" s="180"/>
      <c r="E118" s="180"/>
      <c r="F118" s="180"/>
      <c r="G118" s="180"/>
      <c r="H118" s="180"/>
      <c r="I118" s="180"/>
      <c r="J118" s="180"/>
      <c r="K118" s="180"/>
      <c r="L118" s="180"/>
      <c r="M118" s="180"/>
      <c r="N118" s="180"/>
      <c r="O118" s="180"/>
      <c r="P118" s="180"/>
      <c r="Q118" s="180"/>
      <c r="R118" s="180"/>
      <c r="S118" s="180"/>
      <c r="T118" s="180"/>
      <c r="U118" s="180"/>
      <c r="V118" s="180"/>
      <c r="W118" s="180"/>
      <c r="X118" s="180"/>
      <c r="Y118" s="180"/>
      <c r="Z118" s="180"/>
      <c r="AA118" s="180"/>
      <c r="AB118" s="180"/>
      <c r="AC118" s="180"/>
      <c r="AD118" s="180"/>
      <c r="AE118" s="180"/>
      <c r="AF118" s="180"/>
      <c r="AG118" s="180"/>
      <c r="AH118" s="180"/>
      <c r="AI118" s="180"/>
      <c r="AJ118" s="180"/>
      <c r="AK118" s="180"/>
      <c r="AL118" s="180"/>
      <c r="AM118" s="180"/>
      <c r="AN118" s="180"/>
      <c r="AO118" s="180"/>
      <c r="AP118" s="180"/>
      <c r="AQ118" s="180"/>
      <c r="AR118" s="180"/>
      <c r="AS118" s="180"/>
      <c r="AT118" s="180"/>
      <c r="AU118" s="180"/>
      <c r="AV118" s="180"/>
      <c r="AW118" s="180"/>
      <c r="AX118" s="180"/>
      <c r="AY118" s="180"/>
      <c r="AZ118" s="180"/>
      <c r="BA118" s="180"/>
      <c r="BB118" s="180"/>
      <c r="BC118" s="180"/>
      <c r="BD118" s="180"/>
      <c r="BE118" s="180"/>
      <c r="BF118" s="180"/>
      <c r="BG118" s="180"/>
      <c r="BH118" s="180"/>
      <c r="BI118" s="180"/>
      <c r="BJ118" s="180"/>
      <c r="BK118" s="180"/>
      <c r="BL118" s="180"/>
      <c r="BM118" s="180"/>
      <c r="BN118" s="180"/>
      <c r="BO118" s="180"/>
      <c r="BP118" s="180"/>
      <c r="BQ118" s="180"/>
      <c r="BR118" s="180"/>
      <c r="BS118" s="180"/>
      <c r="BT118" s="180"/>
      <c r="BU118" s="180"/>
      <c r="BV118" s="180"/>
      <c r="BW118" s="180"/>
      <c r="BX118" s="355"/>
      <c r="BY118" s="355"/>
    </row>
    <row r="119" spans="1:85" s="357" customFormat="1" ht="11.25">
      <c r="A119" s="354"/>
      <c r="B119" s="355"/>
      <c r="C119" s="355" t="s">
        <v>4300</v>
      </c>
      <c r="D119" s="180">
        <v>10620</v>
      </c>
      <c r="E119" s="180"/>
      <c r="F119" s="180"/>
      <c r="G119" s="180"/>
      <c r="H119" s="180"/>
      <c r="I119" s="180"/>
      <c r="J119" s="180"/>
      <c r="K119" s="180"/>
      <c r="L119" s="180"/>
      <c r="M119" s="180"/>
      <c r="N119" s="180"/>
      <c r="O119" s="180"/>
      <c r="P119" s="180"/>
      <c r="Q119" s="180"/>
      <c r="R119" s="180"/>
      <c r="S119" s="180">
        <v>1078</v>
      </c>
      <c r="T119" s="180">
        <v>1544</v>
      </c>
      <c r="U119" s="180"/>
      <c r="V119" s="180"/>
      <c r="W119" s="180"/>
      <c r="X119" s="180"/>
      <c r="Y119" s="180">
        <v>1400</v>
      </c>
      <c r="Z119" s="180"/>
      <c r="AA119" s="180"/>
      <c r="AB119" s="180"/>
      <c r="AC119" s="180"/>
      <c r="AD119" s="180">
        <v>4136</v>
      </c>
      <c r="AE119" s="180"/>
      <c r="AF119" s="180"/>
      <c r="AG119" s="180"/>
      <c r="AH119" s="180"/>
      <c r="AI119" s="180"/>
      <c r="AJ119" s="180"/>
      <c r="AK119" s="180"/>
      <c r="AL119" s="180">
        <v>2385</v>
      </c>
      <c r="AM119" s="180">
        <v>2995</v>
      </c>
      <c r="AN119" s="180"/>
      <c r="AO119" s="180"/>
      <c r="AP119" s="180"/>
      <c r="AQ119" s="180"/>
      <c r="AR119" s="180"/>
      <c r="AS119" s="180"/>
      <c r="AT119" s="180"/>
      <c r="AU119" s="180"/>
      <c r="AV119" s="180"/>
      <c r="AW119" s="180"/>
      <c r="AX119" s="180">
        <v>1080</v>
      </c>
      <c r="AY119" s="180"/>
      <c r="AZ119" s="180"/>
      <c r="BA119" s="180"/>
      <c r="BB119" s="180"/>
      <c r="BC119" s="180"/>
      <c r="BD119" s="180"/>
      <c r="BE119" s="180">
        <v>2600</v>
      </c>
      <c r="BF119" s="180"/>
      <c r="BG119" s="180"/>
      <c r="BH119" s="180"/>
      <c r="BI119" s="180"/>
      <c r="BJ119" s="180">
        <v>24696</v>
      </c>
      <c r="BK119" s="180"/>
      <c r="BL119" s="180"/>
      <c r="BM119" s="180">
        <v>1070</v>
      </c>
      <c r="BN119" s="180"/>
      <c r="BO119" s="180">
        <v>1231</v>
      </c>
      <c r="BP119" s="180"/>
      <c r="BQ119" s="180"/>
      <c r="BR119" s="180"/>
      <c r="BS119" s="180">
        <v>3062</v>
      </c>
      <c r="BT119" s="180"/>
      <c r="BU119" s="180"/>
      <c r="BV119" s="180"/>
      <c r="BW119" s="180">
        <v>1420</v>
      </c>
      <c r="BX119" s="355"/>
      <c r="BY119" s="355"/>
    </row>
    <row r="120" spans="1:85" s="357" customFormat="1" ht="11.25">
      <c r="A120" s="354"/>
      <c r="B120" s="355" t="s">
        <v>4303</v>
      </c>
      <c r="C120" s="355" t="s">
        <v>4302</v>
      </c>
      <c r="D120" s="180"/>
      <c r="E120" s="180"/>
      <c r="F120" s="180"/>
      <c r="G120" s="180"/>
      <c r="H120" s="180"/>
      <c r="I120" s="180"/>
      <c r="J120" s="180"/>
      <c r="K120" s="180"/>
      <c r="L120" s="180"/>
      <c r="M120" s="180"/>
      <c r="N120" s="180"/>
      <c r="O120" s="180"/>
      <c r="P120" s="180"/>
      <c r="Q120" s="180"/>
      <c r="R120" s="180"/>
      <c r="S120" s="180"/>
      <c r="T120" s="180"/>
      <c r="U120" s="180"/>
      <c r="V120" s="180"/>
      <c r="W120" s="180"/>
      <c r="X120" s="180"/>
      <c r="Y120" s="180"/>
      <c r="Z120" s="180"/>
      <c r="AA120" s="180"/>
      <c r="AB120" s="180"/>
      <c r="AC120" s="180"/>
      <c r="AD120" s="180"/>
      <c r="AE120" s="180"/>
      <c r="AF120" s="180"/>
      <c r="AG120" s="180"/>
      <c r="AH120" s="180"/>
      <c r="AI120" s="180"/>
      <c r="AJ120" s="180"/>
      <c r="AK120" s="180"/>
      <c r="AL120" s="180"/>
      <c r="AM120" s="180"/>
      <c r="AN120" s="180"/>
      <c r="AO120" s="180"/>
      <c r="AP120" s="180"/>
      <c r="AQ120" s="180"/>
      <c r="AR120" s="180"/>
      <c r="AS120" s="180"/>
      <c r="AT120" s="180"/>
      <c r="AU120" s="180"/>
      <c r="AV120" s="180"/>
      <c r="AW120" s="180"/>
      <c r="AX120" s="180"/>
      <c r="AY120" s="180"/>
      <c r="AZ120" s="180"/>
      <c r="BA120" s="180"/>
      <c r="BB120" s="180"/>
      <c r="BC120" s="180"/>
      <c r="BD120" s="180"/>
      <c r="BE120" s="180"/>
      <c r="BF120" s="180"/>
      <c r="BG120" s="180"/>
      <c r="BH120" s="180"/>
      <c r="BI120" s="180"/>
      <c r="BJ120" s="180"/>
      <c r="BK120" s="180"/>
      <c r="BL120" s="180"/>
      <c r="BM120" s="180"/>
      <c r="BN120" s="180"/>
      <c r="BO120" s="180"/>
      <c r="BP120" s="180"/>
      <c r="BQ120" s="180"/>
      <c r="BR120" s="180"/>
      <c r="BS120" s="180"/>
      <c r="BT120" s="180"/>
      <c r="BU120" s="180"/>
      <c r="BV120" s="180"/>
      <c r="BW120" s="180"/>
      <c r="BX120" s="355"/>
      <c r="BY120" s="355"/>
    </row>
    <row r="121" spans="1:85" s="357" customFormat="1" ht="11.25">
      <c r="A121" s="354"/>
      <c r="B121" s="355"/>
      <c r="C121" s="355" t="s">
        <v>4300</v>
      </c>
      <c r="D121" s="180">
        <v>1500</v>
      </c>
      <c r="E121" s="180"/>
      <c r="F121" s="180"/>
      <c r="G121" s="180"/>
      <c r="H121" s="180"/>
      <c r="I121" s="180"/>
      <c r="J121" s="180"/>
      <c r="K121" s="180"/>
      <c r="L121" s="180"/>
      <c r="M121" s="180"/>
      <c r="N121" s="180"/>
      <c r="O121" s="180"/>
      <c r="P121" s="180"/>
      <c r="Q121" s="180"/>
      <c r="R121" s="180"/>
      <c r="S121" s="180"/>
      <c r="T121" s="180">
        <v>500</v>
      </c>
      <c r="U121" s="180"/>
      <c r="V121" s="180"/>
      <c r="W121" s="180"/>
      <c r="X121" s="180"/>
      <c r="Y121" s="180"/>
      <c r="Z121" s="180"/>
      <c r="AA121" s="180"/>
      <c r="AB121" s="180"/>
      <c r="AC121" s="180"/>
      <c r="AD121" s="180">
        <v>1500</v>
      </c>
      <c r="AE121" s="180"/>
      <c r="AF121" s="180"/>
      <c r="AG121" s="180"/>
      <c r="AH121" s="180"/>
      <c r="AI121" s="180"/>
      <c r="AJ121" s="180"/>
      <c r="AK121" s="180"/>
      <c r="AL121" s="180">
        <v>500</v>
      </c>
      <c r="AM121" s="180">
        <v>500</v>
      </c>
      <c r="AN121" s="180"/>
      <c r="AO121" s="180"/>
      <c r="AP121" s="180"/>
      <c r="AQ121" s="180"/>
      <c r="AR121" s="180"/>
      <c r="AS121" s="180"/>
      <c r="AT121" s="180"/>
      <c r="AU121" s="180"/>
      <c r="AV121" s="180"/>
      <c r="AW121" s="180"/>
      <c r="AX121" s="180"/>
      <c r="AY121" s="180"/>
      <c r="AZ121" s="180"/>
      <c r="BA121" s="180"/>
      <c r="BB121" s="180"/>
      <c r="BC121" s="180"/>
      <c r="BD121" s="180"/>
      <c r="BE121" s="180">
        <v>540</v>
      </c>
      <c r="BF121" s="180"/>
      <c r="BG121" s="180"/>
      <c r="BH121" s="180"/>
      <c r="BI121" s="180"/>
      <c r="BJ121" s="180">
        <v>8900</v>
      </c>
      <c r="BK121" s="180"/>
      <c r="BL121" s="180"/>
      <c r="BM121" s="180">
        <v>2000</v>
      </c>
      <c r="BN121" s="180"/>
      <c r="BO121" s="180"/>
      <c r="BP121" s="180"/>
      <c r="BQ121" s="180"/>
      <c r="BR121" s="180"/>
      <c r="BS121" s="180">
        <v>1700</v>
      </c>
      <c r="BT121" s="180"/>
      <c r="BU121" s="180"/>
      <c r="BV121" s="180"/>
      <c r="BW121" s="180"/>
      <c r="BX121" s="355"/>
      <c r="BY121" s="355"/>
    </row>
    <row r="122" spans="1:85" s="357" customFormat="1" ht="11.25">
      <c r="A122" s="354"/>
      <c r="B122" s="355" t="s">
        <v>4304</v>
      </c>
      <c r="C122" s="355" t="s">
        <v>4302</v>
      </c>
      <c r="D122" s="180"/>
      <c r="E122" s="180"/>
      <c r="F122" s="180"/>
      <c r="G122" s="180"/>
      <c r="H122" s="180"/>
      <c r="I122" s="180"/>
      <c r="J122" s="180"/>
      <c r="K122" s="180"/>
      <c r="L122" s="180"/>
      <c r="M122" s="180"/>
      <c r="N122" s="180"/>
      <c r="O122" s="180"/>
      <c r="P122" s="180"/>
      <c r="Q122" s="180"/>
      <c r="R122" s="180"/>
      <c r="S122" s="180"/>
      <c r="T122" s="180"/>
      <c r="U122" s="180"/>
      <c r="V122" s="180"/>
      <c r="W122" s="180"/>
      <c r="X122" s="180"/>
      <c r="Y122" s="180"/>
      <c r="Z122" s="180"/>
      <c r="AA122" s="180"/>
      <c r="AB122" s="180"/>
      <c r="AC122" s="180"/>
      <c r="AD122" s="180"/>
      <c r="AE122" s="180"/>
      <c r="AF122" s="180"/>
      <c r="AG122" s="180"/>
      <c r="AH122" s="180"/>
      <c r="AI122" s="180"/>
      <c r="AJ122" s="180"/>
      <c r="AK122" s="180"/>
      <c r="AL122" s="180"/>
      <c r="AM122" s="180"/>
      <c r="AN122" s="180"/>
      <c r="AO122" s="180"/>
      <c r="AP122" s="180"/>
      <c r="AQ122" s="180"/>
      <c r="AR122" s="180"/>
      <c r="AS122" s="180"/>
      <c r="AT122" s="180"/>
      <c r="AU122" s="180"/>
      <c r="AV122" s="180"/>
      <c r="AW122" s="180"/>
      <c r="AX122" s="180"/>
      <c r="AY122" s="180"/>
      <c r="AZ122" s="180"/>
      <c r="BA122" s="180"/>
      <c r="BB122" s="180"/>
      <c r="BC122" s="180"/>
      <c r="BD122" s="180"/>
      <c r="BE122" s="180"/>
      <c r="BF122" s="180"/>
      <c r="BG122" s="180"/>
      <c r="BH122" s="180"/>
      <c r="BI122" s="180"/>
      <c r="BJ122" s="180"/>
      <c r="BK122" s="180"/>
      <c r="BL122" s="180"/>
      <c r="BM122" s="180"/>
      <c r="BN122" s="180"/>
      <c r="BO122" s="180"/>
      <c r="BP122" s="180"/>
      <c r="BQ122" s="180"/>
      <c r="BR122" s="180"/>
      <c r="BS122" s="180"/>
      <c r="BT122" s="180"/>
      <c r="BU122" s="180"/>
      <c r="BV122" s="180"/>
      <c r="BW122" s="180"/>
      <c r="BX122" s="355"/>
      <c r="BY122" s="355"/>
    </row>
    <row r="123" spans="1:85" s="357" customFormat="1" ht="11.25">
      <c r="A123" s="354"/>
      <c r="B123" s="355"/>
      <c r="C123" s="355" t="s">
        <v>4300</v>
      </c>
      <c r="D123" s="180">
        <v>8000</v>
      </c>
      <c r="E123" s="180">
        <v>1255</v>
      </c>
      <c r="F123" s="180"/>
      <c r="G123" s="180"/>
      <c r="H123" s="180"/>
      <c r="I123" s="180"/>
      <c r="J123" s="180"/>
      <c r="K123" s="180"/>
      <c r="L123" s="180"/>
      <c r="M123" s="180"/>
      <c r="N123" s="180"/>
      <c r="O123" s="180"/>
      <c r="P123" s="180"/>
      <c r="Q123" s="180"/>
      <c r="R123" s="180"/>
      <c r="S123" s="180">
        <v>1070</v>
      </c>
      <c r="T123" s="180">
        <v>1850</v>
      </c>
      <c r="U123" s="180"/>
      <c r="V123" s="180"/>
      <c r="W123" s="180"/>
      <c r="X123" s="180"/>
      <c r="Y123" s="180">
        <v>1028</v>
      </c>
      <c r="Z123" s="180"/>
      <c r="AA123" s="180"/>
      <c r="AB123" s="180"/>
      <c r="AC123" s="180"/>
      <c r="AD123" s="180">
        <v>5659</v>
      </c>
      <c r="AE123" s="180"/>
      <c r="AF123" s="180"/>
      <c r="AG123" s="180"/>
      <c r="AH123" s="180"/>
      <c r="AI123" s="180">
        <v>1938</v>
      </c>
      <c r="AJ123" s="180"/>
      <c r="AK123" s="180"/>
      <c r="AL123" s="180">
        <v>2403</v>
      </c>
      <c r="AM123" s="180">
        <v>4504</v>
      </c>
      <c r="AN123" s="180"/>
      <c r="AO123" s="180"/>
      <c r="AP123" s="180"/>
      <c r="AQ123" s="180"/>
      <c r="AR123" s="180"/>
      <c r="AS123" s="180"/>
      <c r="AT123" s="180"/>
      <c r="AU123" s="180"/>
      <c r="AV123" s="180"/>
      <c r="AW123" s="180"/>
      <c r="AX123" s="180">
        <v>1080</v>
      </c>
      <c r="AY123" s="180"/>
      <c r="AZ123" s="180"/>
      <c r="BA123" s="180"/>
      <c r="BB123" s="180"/>
      <c r="BC123" s="180"/>
      <c r="BD123" s="180"/>
      <c r="BE123" s="180">
        <v>9759</v>
      </c>
      <c r="BF123" s="180"/>
      <c r="BG123" s="180"/>
      <c r="BH123" s="180"/>
      <c r="BI123" s="180"/>
      <c r="BJ123" s="180">
        <v>36068</v>
      </c>
      <c r="BK123" s="180"/>
      <c r="BL123" s="180"/>
      <c r="BM123" s="180">
        <v>1437</v>
      </c>
      <c r="BN123" s="180"/>
      <c r="BO123" s="180">
        <v>1509</v>
      </c>
      <c r="BP123" s="180"/>
      <c r="BQ123" s="180"/>
      <c r="BR123" s="180"/>
      <c r="BS123" s="180">
        <v>5118</v>
      </c>
      <c r="BT123" s="180"/>
      <c r="BU123" s="180"/>
      <c r="BV123" s="180"/>
      <c r="BW123" s="180">
        <v>2263</v>
      </c>
      <c r="BX123" s="355"/>
      <c r="BY123" s="355"/>
    </row>
    <row r="124" spans="1:85" s="231" customFormat="1" ht="15.75">
      <c r="A124" s="363" t="s">
        <v>4238</v>
      </c>
      <c r="B124" s="106" t="s">
        <v>4301</v>
      </c>
      <c r="C124" s="106" t="s">
        <v>4302</v>
      </c>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c r="CE124" s="106"/>
      <c r="CF124" s="106"/>
      <c r="CG124" s="106"/>
    </row>
    <row r="125" spans="1:85" s="231" customFormat="1" ht="15.75">
      <c r="A125" s="363"/>
      <c r="B125" s="106"/>
      <c r="C125" s="106" t="s">
        <v>4300</v>
      </c>
      <c r="D125" s="306">
        <v>18242</v>
      </c>
      <c r="E125" s="306"/>
      <c r="F125" s="306"/>
      <c r="G125" s="306">
        <v>144</v>
      </c>
      <c r="H125" s="306"/>
      <c r="I125" s="306">
        <v>1464</v>
      </c>
      <c r="J125" s="306"/>
      <c r="K125" s="306"/>
      <c r="L125" s="306">
        <v>1500</v>
      </c>
      <c r="M125" s="306"/>
      <c r="N125" s="306"/>
      <c r="O125" s="306"/>
      <c r="P125" s="306"/>
      <c r="Q125" s="306"/>
      <c r="R125" s="306"/>
      <c r="S125" s="306">
        <v>620</v>
      </c>
      <c r="T125" s="306">
        <v>6000</v>
      </c>
      <c r="U125" s="306"/>
      <c r="V125" s="306"/>
      <c r="W125" s="306"/>
      <c r="X125" s="306"/>
      <c r="Y125" s="306"/>
      <c r="Z125" s="306"/>
      <c r="AA125" s="306"/>
      <c r="AB125" s="306"/>
      <c r="AC125" s="306"/>
      <c r="AD125" s="306">
        <v>9632</v>
      </c>
      <c r="AE125" s="306"/>
      <c r="AF125" s="306"/>
      <c r="AG125" s="306"/>
      <c r="AH125" s="306"/>
      <c r="AI125" s="306"/>
      <c r="AJ125" s="306"/>
      <c r="AK125" s="306"/>
      <c r="AL125" s="306">
        <v>1448</v>
      </c>
      <c r="AM125" s="306">
        <v>6140</v>
      </c>
      <c r="AN125" s="306"/>
      <c r="AO125" s="306"/>
      <c r="AP125" s="306"/>
      <c r="AQ125" s="306"/>
      <c r="AR125" s="306"/>
      <c r="AS125" s="306"/>
      <c r="AT125" s="306">
        <v>860</v>
      </c>
      <c r="AU125" s="306"/>
      <c r="AV125" s="306"/>
      <c r="AW125" s="306"/>
      <c r="AX125" s="306">
        <v>144</v>
      </c>
      <c r="AY125" s="306"/>
      <c r="AZ125" s="306"/>
      <c r="BA125" s="306"/>
      <c r="BB125" s="306"/>
      <c r="BC125" s="306"/>
      <c r="BD125" s="306"/>
      <c r="BE125" s="306"/>
      <c r="BF125" s="306"/>
      <c r="BG125" s="306"/>
      <c r="BH125" s="306">
        <v>3255</v>
      </c>
      <c r="BI125" s="306"/>
      <c r="BJ125" s="306">
        <v>15600</v>
      </c>
      <c r="BK125" s="306"/>
      <c r="BL125" s="306"/>
      <c r="BM125" s="306">
        <v>2200</v>
      </c>
      <c r="BN125" s="306"/>
      <c r="BO125" s="306">
        <v>1800</v>
      </c>
      <c r="BP125" s="306"/>
      <c r="BQ125" s="306"/>
      <c r="BR125" s="306"/>
      <c r="BS125" s="306">
        <v>2700</v>
      </c>
      <c r="BT125" s="306"/>
      <c r="BU125" s="306"/>
      <c r="BV125" s="306"/>
      <c r="BW125" s="306">
        <v>8716</v>
      </c>
      <c r="BX125" s="306"/>
      <c r="BY125" s="306"/>
      <c r="BZ125" s="306"/>
      <c r="CA125" s="306"/>
      <c r="CB125" s="306"/>
      <c r="CC125" s="306"/>
      <c r="CD125" s="306"/>
      <c r="CE125" s="306"/>
      <c r="CF125" s="306"/>
      <c r="CG125" s="306"/>
    </row>
    <row r="126" spans="1:85" s="231" customFormat="1" ht="15.75">
      <c r="A126" s="363"/>
      <c r="B126" s="106" t="s">
        <v>4303</v>
      </c>
      <c r="C126" s="106" t="s">
        <v>4302</v>
      </c>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row>
    <row r="127" spans="1:85" s="231" customFormat="1" ht="15.75">
      <c r="A127" s="363"/>
      <c r="B127" s="106"/>
      <c r="C127" s="106" t="s">
        <v>4300</v>
      </c>
      <c r="D127" s="306"/>
      <c r="E127" s="306"/>
      <c r="F127" s="306"/>
      <c r="G127" s="306"/>
      <c r="H127" s="306"/>
      <c r="I127" s="306"/>
      <c r="J127" s="306"/>
      <c r="K127" s="306"/>
      <c r="L127" s="306"/>
      <c r="M127" s="306"/>
      <c r="N127" s="306"/>
      <c r="O127" s="306"/>
      <c r="P127" s="306"/>
      <c r="Q127" s="306"/>
      <c r="R127" s="306"/>
      <c r="S127" s="306"/>
      <c r="T127" s="306">
        <v>500</v>
      </c>
      <c r="U127" s="306"/>
      <c r="V127" s="306"/>
      <c r="W127" s="306"/>
      <c r="X127" s="306"/>
      <c r="Y127" s="306"/>
      <c r="Z127" s="306"/>
      <c r="AA127" s="306"/>
      <c r="AB127" s="306"/>
      <c r="AC127" s="306"/>
      <c r="AD127" s="306">
        <v>200</v>
      </c>
      <c r="AE127" s="306"/>
      <c r="AF127" s="306"/>
      <c r="AG127" s="306"/>
      <c r="AH127" s="306"/>
      <c r="AI127" s="306"/>
      <c r="AJ127" s="306"/>
      <c r="AK127" s="306"/>
      <c r="AL127" s="306">
        <v>250</v>
      </c>
      <c r="AM127" s="306"/>
      <c r="AN127" s="306"/>
      <c r="AO127" s="306"/>
      <c r="AP127" s="306"/>
      <c r="AQ127" s="306"/>
      <c r="AR127" s="306"/>
      <c r="AS127" s="306"/>
      <c r="AT127" s="306"/>
      <c r="AU127" s="306"/>
      <c r="AV127" s="306"/>
      <c r="AW127" s="306"/>
      <c r="AX127" s="306"/>
      <c r="AY127" s="306"/>
      <c r="AZ127" s="306"/>
      <c r="BA127" s="306"/>
      <c r="BB127" s="306"/>
      <c r="BC127" s="306"/>
      <c r="BD127" s="306"/>
      <c r="BE127" s="306"/>
      <c r="BF127" s="306"/>
      <c r="BG127" s="306"/>
      <c r="BH127" s="306"/>
      <c r="BI127" s="306"/>
      <c r="BJ127" s="306">
        <v>16500</v>
      </c>
      <c r="BK127" s="306"/>
      <c r="BL127" s="306"/>
      <c r="BM127" s="306">
        <v>27000</v>
      </c>
      <c r="BN127" s="306"/>
      <c r="BO127" s="306"/>
      <c r="BP127" s="306"/>
      <c r="BQ127" s="306"/>
      <c r="BR127" s="306"/>
      <c r="BS127" s="306">
        <v>750</v>
      </c>
      <c r="BT127" s="306"/>
      <c r="BU127" s="306"/>
      <c r="BV127" s="306"/>
      <c r="BW127" s="306"/>
      <c r="BX127" s="306"/>
      <c r="BY127" s="306"/>
      <c r="BZ127" s="306"/>
      <c r="CA127" s="306"/>
      <c r="CB127" s="306"/>
      <c r="CC127" s="306"/>
      <c r="CD127" s="306"/>
      <c r="CE127" s="306"/>
      <c r="CF127" s="306"/>
      <c r="CG127" s="306"/>
    </row>
    <row r="128" spans="1:85" s="231" customFormat="1" ht="15.75">
      <c r="A128" s="363"/>
      <c r="B128" s="106" t="s">
        <v>4304</v>
      </c>
      <c r="C128" s="106" t="s">
        <v>4302</v>
      </c>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row>
    <row r="129" spans="1:85" s="231" customFormat="1" ht="15.75">
      <c r="A129" s="363"/>
      <c r="B129" s="106"/>
      <c r="C129" s="106" t="s">
        <v>4300</v>
      </c>
      <c r="D129" s="306">
        <v>14000</v>
      </c>
      <c r="E129" s="306"/>
      <c r="F129" s="306"/>
      <c r="G129" s="306">
        <v>800</v>
      </c>
      <c r="H129" s="306">
        <v>150</v>
      </c>
      <c r="I129" s="306"/>
      <c r="J129" s="306"/>
      <c r="K129" s="306"/>
      <c r="L129" s="306">
        <v>2100</v>
      </c>
      <c r="M129" s="306"/>
      <c r="N129" s="306"/>
      <c r="O129" s="306"/>
      <c r="P129" s="306"/>
      <c r="Q129" s="306"/>
      <c r="R129" s="306"/>
      <c r="S129" s="306">
        <v>500</v>
      </c>
      <c r="T129" s="306">
        <v>2100</v>
      </c>
      <c r="U129" s="306"/>
      <c r="V129" s="306"/>
      <c r="W129" s="306"/>
      <c r="X129" s="306"/>
      <c r="Y129" s="306">
        <v>2000</v>
      </c>
      <c r="Z129" s="306"/>
      <c r="AA129" s="306"/>
      <c r="AB129" s="306"/>
      <c r="AC129" s="306"/>
      <c r="AD129" s="306">
        <v>2500</v>
      </c>
      <c r="AE129" s="306"/>
      <c r="AF129" s="306"/>
      <c r="AG129" s="306"/>
      <c r="AH129" s="306"/>
      <c r="AI129" s="306">
        <v>2700</v>
      </c>
      <c r="AJ129" s="306"/>
      <c r="AK129" s="306"/>
      <c r="AL129" s="306">
        <v>2000</v>
      </c>
      <c r="AM129" s="306">
        <v>3100</v>
      </c>
      <c r="AN129" s="306"/>
      <c r="AO129" s="306"/>
      <c r="AP129" s="306"/>
      <c r="AQ129" s="306"/>
      <c r="AR129" s="306"/>
      <c r="AS129" s="306"/>
      <c r="AT129" s="306">
        <v>125</v>
      </c>
      <c r="AU129" s="306"/>
      <c r="AV129" s="306"/>
      <c r="AW129" s="306"/>
      <c r="AX129" s="306">
        <v>750</v>
      </c>
      <c r="AY129" s="306"/>
      <c r="AZ129" s="306"/>
      <c r="BA129" s="306"/>
      <c r="BB129" s="306"/>
      <c r="BC129" s="306"/>
      <c r="BD129" s="306"/>
      <c r="BE129" s="306"/>
      <c r="BF129" s="306"/>
      <c r="BG129" s="306"/>
      <c r="BH129" s="306"/>
      <c r="BI129" s="306"/>
      <c r="BJ129" s="306">
        <v>30000</v>
      </c>
      <c r="BK129" s="306"/>
      <c r="BL129" s="306"/>
      <c r="BM129" s="306">
        <v>10500</v>
      </c>
      <c r="BN129" s="306"/>
      <c r="BO129" s="306">
        <v>1200</v>
      </c>
      <c r="BP129" s="306"/>
      <c r="BQ129" s="306">
        <v>2580</v>
      </c>
      <c r="BR129" s="306"/>
      <c r="BS129" s="306">
        <v>3200</v>
      </c>
      <c r="BT129" s="306"/>
      <c r="BU129" s="306"/>
      <c r="BV129" s="306"/>
      <c r="BW129" s="306">
        <v>3100</v>
      </c>
      <c r="BX129" s="306"/>
      <c r="BY129" s="306"/>
      <c r="BZ129" s="306"/>
      <c r="CA129" s="306"/>
      <c r="CB129" s="306"/>
      <c r="CC129" s="306"/>
      <c r="CD129" s="306"/>
      <c r="CE129" s="306"/>
      <c r="CF129" s="306"/>
      <c r="CG129" s="306"/>
    </row>
    <row r="130" spans="1:85" s="231" customFormat="1" ht="18.75" customHeight="1">
      <c r="A130" s="1378" t="s">
        <v>1532</v>
      </c>
      <c r="B130" s="106" t="s">
        <v>4304</v>
      </c>
      <c r="C130" s="106" t="s">
        <v>4302</v>
      </c>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row>
    <row r="131" spans="1:85" s="305" customFormat="1" ht="15.75">
      <c r="A131" s="1378"/>
      <c r="B131" s="304"/>
      <c r="C131" s="304" t="s">
        <v>4300</v>
      </c>
      <c r="D131" s="304">
        <v>500</v>
      </c>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c r="AH131" s="304"/>
      <c r="AI131" s="304"/>
      <c r="AJ131" s="304"/>
      <c r="AK131" s="304"/>
      <c r="AL131" s="304"/>
      <c r="AM131" s="304"/>
      <c r="AN131" s="304"/>
      <c r="AO131" s="304"/>
      <c r="AP131" s="304"/>
      <c r="AQ131" s="304"/>
      <c r="AR131" s="304"/>
      <c r="AS131" s="304"/>
      <c r="AT131" s="304"/>
      <c r="AU131" s="304"/>
      <c r="AV131" s="304"/>
      <c r="AW131" s="304"/>
      <c r="AX131" s="304"/>
      <c r="AY131" s="304"/>
      <c r="AZ131" s="304"/>
      <c r="BA131" s="304"/>
      <c r="BB131" s="304"/>
      <c r="BC131" s="304"/>
      <c r="BD131" s="304"/>
      <c r="BE131" s="304"/>
      <c r="BF131" s="304"/>
      <c r="BG131" s="304"/>
      <c r="BH131" s="304"/>
      <c r="BI131" s="304"/>
      <c r="BJ131" s="304"/>
      <c r="BK131" s="304"/>
      <c r="BL131" s="304"/>
      <c r="BM131" s="304"/>
      <c r="BN131" s="304"/>
      <c r="BO131" s="304"/>
      <c r="BP131" s="304"/>
      <c r="BQ131" s="304"/>
      <c r="BR131" s="304"/>
      <c r="BS131" s="304"/>
      <c r="BT131" s="304"/>
      <c r="BU131" s="304"/>
      <c r="BV131" s="304"/>
      <c r="BW131" s="304"/>
      <c r="BX131" s="304"/>
      <c r="BY131" s="304"/>
      <c r="BZ131" s="304"/>
      <c r="CA131" s="304"/>
      <c r="CB131" s="304"/>
      <c r="CC131" s="304"/>
      <c r="CD131" s="304"/>
      <c r="CE131" s="304"/>
      <c r="CF131" s="304"/>
      <c r="CG131" s="304"/>
    </row>
    <row r="132" spans="1:85" s="196" customFormat="1" ht="12.75">
      <c r="A132" s="371"/>
      <c r="B132" s="197" t="s">
        <v>4301</v>
      </c>
      <c r="C132" s="197" t="s">
        <v>4302</v>
      </c>
      <c r="D132" s="197">
        <v>1721</v>
      </c>
      <c r="E132" s="197"/>
      <c r="F132" s="197">
        <v>550</v>
      </c>
      <c r="G132" s="197"/>
      <c r="H132" s="197"/>
      <c r="I132" s="197"/>
      <c r="J132" s="197"/>
      <c r="K132" s="197"/>
      <c r="L132" s="197">
        <v>11388</v>
      </c>
      <c r="M132" s="197">
        <v>762</v>
      </c>
      <c r="N132" s="197">
        <v>4800</v>
      </c>
      <c r="O132" s="197"/>
      <c r="P132" s="197">
        <v>1342</v>
      </c>
      <c r="Q132" s="197">
        <v>4406</v>
      </c>
      <c r="R132" s="197">
        <v>2000</v>
      </c>
      <c r="S132" s="197">
        <v>120</v>
      </c>
      <c r="T132" s="197"/>
      <c r="U132" s="197"/>
      <c r="V132" s="197"/>
      <c r="W132" s="197"/>
      <c r="X132" s="197"/>
      <c r="Y132" s="197"/>
      <c r="Z132" s="197"/>
      <c r="AA132" s="197"/>
      <c r="AB132" s="197"/>
      <c r="AC132" s="197"/>
      <c r="AD132" s="197"/>
      <c r="AE132" s="197"/>
      <c r="AF132" s="197"/>
      <c r="AG132" s="197"/>
      <c r="AH132" s="197"/>
      <c r="AI132" s="197"/>
      <c r="AJ132" s="197"/>
      <c r="AK132" s="197"/>
      <c r="AL132" s="197">
        <v>4800</v>
      </c>
      <c r="AM132" s="197">
        <v>4800</v>
      </c>
      <c r="AN132" s="197"/>
      <c r="AO132" s="197"/>
      <c r="AP132" s="197"/>
      <c r="AQ132" s="197">
        <v>34660</v>
      </c>
      <c r="AR132" s="197"/>
      <c r="AS132" s="197"/>
      <c r="AT132" s="197"/>
      <c r="AU132" s="197">
        <v>1200</v>
      </c>
      <c r="AV132" s="197">
        <v>600</v>
      </c>
      <c r="AW132" s="197"/>
      <c r="AX132" s="197"/>
      <c r="AY132" s="197"/>
      <c r="AZ132" s="197"/>
      <c r="BA132" s="197"/>
      <c r="BB132" s="372"/>
      <c r="BC132" s="372">
        <v>12183</v>
      </c>
      <c r="BD132" s="372"/>
      <c r="BE132" s="372"/>
      <c r="BF132" s="372"/>
      <c r="BG132" s="372"/>
      <c r="BH132" s="197"/>
      <c r="BI132" s="197"/>
      <c r="BJ132" s="197"/>
      <c r="BK132" s="197"/>
      <c r="BL132" s="197"/>
      <c r="BM132" s="197">
        <v>2809</v>
      </c>
      <c r="BN132" s="197"/>
      <c r="BO132" s="197"/>
      <c r="BP132" s="197">
        <v>3465</v>
      </c>
      <c r="BQ132" s="197"/>
      <c r="BR132" s="197"/>
      <c r="BS132" s="197"/>
      <c r="BT132" s="197"/>
      <c r="BU132" s="197"/>
      <c r="BV132" s="197"/>
      <c r="BW132" s="197"/>
      <c r="BX132" s="197"/>
      <c r="BY132" s="197"/>
      <c r="BZ132" s="197"/>
      <c r="CA132" s="197"/>
      <c r="CB132" s="197"/>
      <c r="CC132" s="197"/>
      <c r="CD132" s="197"/>
      <c r="CE132" s="197"/>
      <c r="CF132" s="197"/>
      <c r="CG132" s="197"/>
    </row>
    <row r="133" spans="1:85" s="196" customFormat="1" ht="12.75">
      <c r="A133" s="373" t="s">
        <v>1539</v>
      </c>
      <c r="B133" s="197"/>
      <c r="C133" s="197" t="s">
        <v>4300</v>
      </c>
      <c r="D133" s="197">
        <v>2544</v>
      </c>
      <c r="E133" s="197"/>
      <c r="F133" s="197">
        <v>1676</v>
      </c>
      <c r="G133" s="197"/>
      <c r="H133" s="197"/>
      <c r="I133" s="197">
        <v>1464</v>
      </c>
      <c r="J133" s="197"/>
      <c r="K133" s="197"/>
      <c r="L133" s="197">
        <v>1018</v>
      </c>
      <c r="M133" s="197"/>
      <c r="N133" s="197"/>
      <c r="O133" s="197"/>
      <c r="P133" s="197"/>
      <c r="Q133" s="197"/>
      <c r="R133" s="197"/>
      <c r="S133" s="197">
        <v>762</v>
      </c>
      <c r="T133" s="197">
        <v>2670</v>
      </c>
      <c r="U133" s="197"/>
      <c r="V133" s="197"/>
      <c r="W133" s="197"/>
      <c r="X133" s="197"/>
      <c r="Y133" s="197">
        <v>208</v>
      </c>
      <c r="Z133" s="197"/>
      <c r="AA133" s="197"/>
      <c r="AB133" s="197"/>
      <c r="AC133" s="197"/>
      <c r="AD133" s="197">
        <v>1260</v>
      </c>
      <c r="AE133" s="197"/>
      <c r="AF133" s="197"/>
      <c r="AG133" s="197"/>
      <c r="AH133" s="197"/>
      <c r="AI133" s="197">
        <v>629</v>
      </c>
      <c r="AJ133" s="197"/>
      <c r="AK133" s="197"/>
      <c r="AL133" s="197">
        <v>1560</v>
      </c>
      <c r="AM133" s="197">
        <v>622</v>
      </c>
      <c r="AN133" s="197"/>
      <c r="AO133" s="197"/>
      <c r="AP133" s="197">
        <v>8906</v>
      </c>
      <c r="AQ133" s="197"/>
      <c r="AR133" s="197"/>
      <c r="AS133" s="197"/>
      <c r="AT133" s="197"/>
      <c r="AU133" s="197">
        <v>3738</v>
      </c>
      <c r="AV133" s="197">
        <v>6638</v>
      </c>
      <c r="AW133" s="197"/>
      <c r="AX133" s="197"/>
      <c r="AY133" s="197"/>
      <c r="AZ133" s="197"/>
      <c r="BA133" s="197"/>
      <c r="BB133" s="372"/>
      <c r="BC133" s="372"/>
      <c r="BD133" s="372"/>
      <c r="BE133" s="372">
        <v>4722</v>
      </c>
      <c r="BF133" s="372">
        <v>950</v>
      </c>
      <c r="BG133" s="372"/>
      <c r="BH133" s="197"/>
      <c r="BI133" s="197"/>
      <c r="BJ133" s="197">
        <v>46254</v>
      </c>
      <c r="BK133" s="197"/>
      <c r="BL133" s="197"/>
      <c r="BM133" s="197">
        <v>575</v>
      </c>
      <c r="BN133" s="197"/>
      <c r="BO133" s="197">
        <v>720</v>
      </c>
      <c r="BP133" s="197">
        <v>2165</v>
      </c>
      <c r="BQ133" s="197"/>
      <c r="BR133" s="197"/>
      <c r="BS133" s="197">
        <v>768</v>
      </c>
      <c r="BT133" s="197"/>
      <c r="BU133" s="197"/>
      <c r="BV133" s="197"/>
      <c r="BW133" s="197">
        <v>2787</v>
      </c>
      <c r="BX133" s="197"/>
      <c r="BY133" s="197"/>
      <c r="BZ133" s="197"/>
      <c r="CA133" s="197"/>
      <c r="CB133" s="197"/>
      <c r="CC133" s="197"/>
      <c r="CD133" s="197"/>
      <c r="CE133" s="197"/>
      <c r="CF133" s="197"/>
      <c r="CG133" s="197"/>
    </row>
    <row r="134" spans="1:85" s="196" customFormat="1" ht="12.75">
      <c r="A134" s="373"/>
      <c r="B134" s="197" t="s">
        <v>4303</v>
      </c>
      <c r="C134" s="197" t="s">
        <v>4302</v>
      </c>
      <c r="D134" s="197">
        <v>12</v>
      </c>
      <c r="E134" s="197"/>
      <c r="F134" s="197">
        <v>150</v>
      </c>
      <c r="G134" s="197"/>
      <c r="H134" s="197"/>
      <c r="I134" s="197"/>
      <c r="J134" s="197"/>
      <c r="K134" s="197"/>
      <c r="L134" s="197"/>
      <c r="M134" s="197">
        <v>24</v>
      </c>
      <c r="N134" s="197"/>
      <c r="O134" s="197"/>
      <c r="P134" s="197"/>
      <c r="Q134" s="197">
        <v>120</v>
      </c>
      <c r="R134" s="197"/>
      <c r="S134" s="197"/>
      <c r="T134" s="197"/>
      <c r="U134" s="197"/>
      <c r="V134" s="197"/>
      <c r="W134" s="197"/>
      <c r="X134" s="197"/>
      <c r="Y134" s="197"/>
      <c r="Z134" s="197"/>
      <c r="AA134" s="197"/>
      <c r="AB134" s="197"/>
      <c r="AC134" s="197"/>
      <c r="AD134" s="197"/>
      <c r="AE134" s="197"/>
      <c r="AF134" s="197">
        <v>2518</v>
      </c>
      <c r="AG134" s="197"/>
      <c r="AH134" s="197"/>
      <c r="AI134" s="197"/>
      <c r="AJ134" s="197"/>
      <c r="AK134" s="197"/>
      <c r="AL134" s="197">
        <v>120</v>
      </c>
      <c r="AM134" s="197">
        <v>120</v>
      </c>
      <c r="AN134" s="197"/>
      <c r="AO134" s="197"/>
      <c r="AP134" s="197"/>
      <c r="AQ134" s="197">
        <v>8707</v>
      </c>
      <c r="AR134" s="197"/>
      <c r="AS134" s="197"/>
      <c r="AT134" s="197"/>
      <c r="AU134" s="197"/>
      <c r="AV134" s="197"/>
      <c r="AW134" s="197"/>
      <c r="AX134" s="197"/>
      <c r="AY134" s="197"/>
      <c r="AZ134" s="197"/>
      <c r="BA134" s="197"/>
      <c r="BB134" s="372"/>
      <c r="BC134" s="372">
        <v>80</v>
      </c>
      <c r="BD134" s="372"/>
      <c r="BE134" s="372"/>
      <c r="BF134" s="372"/>
      <c r="BG134" s="372"/>
      <c r="BH134" s="197"/>
      <c r="BI134" s="197"/>
      <c r="BJ134" s="197"/>
      <c r="BK134" s="197"/>
      <c r="BL134" s="197"/>
      <c r="BM134" s="197">
        <v>96</v>
      </c>
      <c r="BN134" s="197"/>
      <c r="BO134" s="197"/>
      <c r="BP134" s="197"/>
      <c r="BQ134" s="197"/>
      <c r="BR134" s="197"/>
      <c r="BS134" s="197"/>
      <c r="BT134" s="197"/>
      <c r="BU134" s="197"/>
      <c r="BV134" s="197"/>
      <c r="BW134" s="197"/>
      <c r="BX134" s="197"/>
      <c r="BY134" s="197"/>
      <c r="BZ134" s="197"/>
      <c r="CA134" s="197"/>
      <c r="CB134" s="197"/>
      <c r="CC134" s="197"/>
      <c r="CD134" s="197"/>
      <c r="CE134" s="197"/>
      <c r="CF134" s="197"/>
      <c r="CG134" s="197"/>
    </row>
    <row r="135" spans="1:85" s="196" customFormat="1" ht="12.75">
      <c r="A135" s="373"/>
      <c r="B135" s="197"/>
      <c r="C135" s="197" t="s">
        <v>4300</v>
      </c>
      <c r="D135" s="197">
        <v>2808</v>
      </c>
      <c r="E135" s="197"/>
      <c r="F135" s="197">
        <v>840</v>
      </c>
      <c r="G135" s="197"/>
      <c r="H135" s="197"/>
      <c r="I135" s="197"/>
      <c r="J135" s="197"/>
      <c r="K135" s="197"/>
      <c r="L135" s="197"/>
      <c r="M135" s="197"/>
      <c r="N135" s="197"/>
      <c r="O135" s="197"/>
      <c r="P135" s="197"/>
      <c r="Q135" s="197"/>
      <c r="R135" s="197"/>
      <c r="S135" s="197"/>
      <c r="T135" s="197">
        <v>204</v>
      </c>
      <c r="U135" s="197"/>
      <c r="V135" s="197"/>
      <c r="W135" s="197"/>
      <c r="X135" s="197"/>
      <c r="Y135" s="197">
        <v>45</v>
      </c>
      <c r="Z135" s="197"/>
      <c r="AA135" s="197"/>
      <c r="AB135" s="197"/>
      <c r="AC135" s="197"/>
      <c r="AD135" s="197">
        <v>192</v>
      </c>
      <c r="AE135" s="197"/>
      <c r="AF135" s="197">
        <v>2594</v>
      </c>
      <c r="AG135" s="197"/>
      <c r="AH135" s="197"/>
      <c r="AI135" s="197"/>
      <c r="AJ135" s="197"/>
      <c r="AK135" s="197"/>
      <c r="AL135" s="197">
        <v>600</v>
      </c>
      <c r="AM135" s="197">
        <v>280</v>
      </c>
      <c r="AN135" s="197"/>
      <c r="AO135" s="197"/>
      <c r="AP135" s="197"/>
      <c r="AQ135" s="197"/>
      <c r="AR135" s="197"/>
      <c r="AS135" s="197"/>
      <c r="AT135" s="197"/>
      <c r="AU135" s="197"/>
      <c r="AV135" s="197"/>
      <c r="AW135" s="197"/>
      <c r="AX135" s="197"/>
      <c r="AY135" s="197"/>
      <c r="AZ135" s="197"/>
      <c r="BA135" s="197"/>
      <c r="BB135" s="372"/>
      <c r="BC135" s="372"/>
      <c r="BD135" s="372"/>
      <c r="BE135" s="372">
        <v>1375</v>
      </c>
      <c r="BF135" s="372">
        <v>344</v>
      </c>
      <c r="BG135" s="372"/>
      <c r="BH135" s="197"/>
      <c r="BI135" s="197"/>
      <c r="BJ135" s="197"/>
      <c r="BK135" s="197"/>
      <c r="BL135" s="197"/>
      <c r="BM135" s="197">
        <v>750</v>
      </c>
      <c r="BN135" s="197"/>
      <c r="BO135" s="197">
        <v>72</v>
      </c>
      <c r="BP135" s="197"/>
      <c r="BQ135" s="197"/>
      <c r="BR135" s="197"/>
      <c r="BS135" s="197">
        <v>1080</v>
      </c>
      <c r="BT135" s="197"/>
      <c r="BU135" s="197"/>
      <c r="BV135" s="197"/>
      <c r="BW135" s="197"/>
      <c r="BX135" s="197"/>
      <c r="BY135" s="197"/>
      <c r="BZ135" s="197"/>
      <c r="CA135" s="197"/>
      <c r="CB135" s="197"/>
      <c r="CC135" s="197"/>
      <c r="CD135" s="197"/>
      <c r="CE135" s="197"/>
      <c r="CF135" s="197"/>
      <c r="CG135" s="197"/>
    </row>
    <row r="136" spans="1:85" s="196" customFormat="1" ht="12.75">
      <c r="A136" s="373"/>
      <c r="B136" s="197" t="s">
        <v>4304</v>
      </c>
      <c r="C136" s="197" t="s">
        <v>4302</v>
      </c>
      <c r="D136" s="197">
        <v>60</v>
      </c>
      <c r="E136" s="197"/>
      <c r="F136" s="197">
        <v>250</v>
      </c>
      <c r="G136" s="197"/>
      <c r="H136" s="197"/>
      <c r="I136" s="197"/>
      <c r="J136" s="197"/>
      <c r="K136" s="197"/>
      <c r="L136" s="197">
        <v>509</v>
      </c>
      <c r="M136" s="197">
        <v>960</v>
      </c>
      <c r="N136" s="197">
        <v>420</v>
      </c>
      <c r="O136" s="197"/>
      <c r="P136" s="197"/>
      <c r="Q136" s="197">
        <v>120</v>
      </c>
      <c r="R136" s="197"/>
      <c r="S136" s="197">
        <v>50</v>
      </c>
      <c r="T136" s="197"/>
      <c r="U136" s="197"/>
      <c r="V136" s="197"/>
      <c r="W136" s="197"/>
      <c r="X136" s="197"/>
      <c r="Y136" s="197"/>
      <c r="Z136" s="197"/>
      <c r="AA136" s="197"/>
      <c r="AB136" s="197"/>
      <c r="AC136" s="197"/>
      <c r="AD136" s="197"/>
      <c r="AE136" s="197"/>
      <c r="AF136" s="197"/>
      <c r="AG136" s="197"/>
      <c r="AH136" s="197"/>
      <c r="AI136" s="197"/>
      <c r="AJ136" s="197"/>
      <c r="AK136" s="197"/>
      <c r="AL136" s="197">
        <v>420</v>
      </c>
      <c r="AM136" s="197">
        <v>97</v>
      </c>
      <c r="AN136" s="197"/>
      <c r="AO136" s="197"/>
      <c r="AP136" s="197"/>
      <c r="AQ136" s="197">
        <v>20932</v>
      </c>
      <c r="AR136" s="197"/>
      <c r="AS136" s="197"/>
      <c r="AT136" s="197"/>
      <c r="AU136" s="197">
        <v>36</v>
      </c>
      <c r="AV136" s="197">
        <v>150</v>
      </c>
      <c r="AW136" s="197"/>
      <c r="AX136" s="197"/>
      <c r="AY136" s="197"/>
      <c r="AZ136" s="197"/>
      <c r="BA136" s="197"/>
      <c r="BB136" s="372"/>
      <c r="BC136" s="372">
        <v>5375</v>
      </c>
      <c r="BD136" s="372"/>
      <c r="BE136" s="372"/>
      <c r="BF136" s="372"/>
      <c r="BG136" s="372"/>
      <c r="BH136" s="197"/>
      <c r="BI136" s="197"/>
      <c r="BJ136" s="197">
        <v>7927</v>
      </c>
      <c r="BK136" s="197"/>
      <c r="BL136" s="197"/>
      <c r="BM136" s="197">
        <v>500</v>
      </c>
      <c r="BN136" s="197"/>
      <c r="BO136" s="197"/>
      <c r="BP136" s="197">
        <v>153</v>
      </c>
      <c r="BQ136" s="197"/>
      <c r="BR136" s="197"/>
      <c r="BS136" s="197"/>
      <c r="BT136" s="197"/>
      <c r="BU136" s="197"/>
      <c r="BV136" s="197"/>
      <c r="BW136" s="197"/>
      <c r="BX136" s="197"/>
      <c r="BY136" s="197"/>
      <c r="BZ136" s="197"/>
      <c r="CA136" s="197"/>
      <c r="CB136" s="197"/>
      <c r="CC136" s="197"/>
      <c r="CD136" s="197"/>
      <c r="CE136" s="197"/>
      <c r="CF136" s="197"/>
      <c r="CG136" s="197"/>
    </row>
    <row r="137" spans="1:85" s="196" customFormat="1" ht="12.75">
      <c r="A137" s="373"/>
      <c r="B137" s="197"/>
      <c r="C137" s="197" t="s">
        <v>4300</v>
      </c>
      <c r="D137" s="197">
        <v>7073</v>
      </c>
      <c r="E137" s="197"/>
      <c r="F137" s="197">
        <v>854</v>
      </c>
      <c r="G137" s="197"/>
      <c r="H137" s="197"/>
      <c r="I137" s="197"/>
      <c r="J137" s="197"/>
      <c r="K137" s="197"/>
      <c r="L137" s="197">
        <v>1758</v>
      </c>
      <c r="M137" s="197"/>
      <c r="N137" s="197"/>
      <c r="O137" s="197"/>
      <c r="P137" s="197"/>
      <c r="Q137" s="197"/>
      <c r="R137" s="197"/>
      <c r="S137" s="197">
        <v>202</v>
      </c>
      <c r="T137" s="197">
        <v>480</v>
      </c>
      <c r="U137" s="197"/>
      <c r="V137" s="197"/>
      <c r="W137" s="197"/>
      <c r="X137" s="197"/>
      <c r="Y137" s="197">
        <v>689</v>
      </c>
      <c r="Z137" s="197"/>
      <c r="AA137" s="197"/>
      <c r="AB137" s="197"/>
      <c r="AC137" s="197"/>
      <c r="AD137" s="197">
        <v>336</v>
      </c>
      <c r="AE137" s="197"/>
      <c r="AF137" s="197"/>
      <c r="AG137" s="197"/>
      <c r="AH137" s="197"/>
      <c r="AI137" s="197">
        <v>534</v>
      </c>
      <c r="AJ137" s="197"/>
      <c r="AK137" s="197"/>
      <c r="AL137" s="197">
        <v>1296</v>
      </c>
      <c r="AM137" s="197">
        <v>1296</v>
      </c>
      <c r="AN137" s="197"/>
      <c r="AO137" s="197"/>
      <c r="AP137" s="197"/>
      <c r="AQ137" s="197"/>
      <c r="AR137" s="197"/>
      <c r="AS137" s="197"/>
      <c r="AT137" s="197"/>
      <c r="AU137" s="197">
        <v>1446</v>
      </c>
      <c r="AV137" s="197">
        <v>1231</v>
      </c>
      <c r="AW137" s="197"/>
      <c r="AX137" s="197"/>
      <c r="AY137" s="197"/>
      <c r="AZ137" s="197"/>
      <c r="BA137" s="197"/>
      <c r="BB137" s="372"/>
      <c r="BC137" s="372"/>
      <c r="BD137" s="372"/>
      <c r="BE137" s="372">
        <v>12837</v>
      </c>
      <c r="BF137" s="372">
        <v>1686</v>
      </c>
      <c r="BG137" s="372"/>
      <c r="BH137" s="197"/>
      <c r="BI137" s="197"/>
      <c r="BJ137" s="197">
        <v>31119</v>
      </c>
      <c r="BK137" s="197"/>
      <c r="BL137" s="197"/>
      <c r="BM137" s="197">
        <v>2264</v>
      </c>
      <c r="BN137" s="197"/>
      <c r="BO137" s="197">
        <v>2058</v>
      </c>
      <c r="BP137" s="197">
        <v>785</v>
      </c>
      <c r="BQ137" s="197"/>
      <c r="BR137" s="197"/>
      <c r="BS137" s="197">
        <v>3984</v>
      </c>
      <c r="BT137" s="197"/>
      <c r="BU137" s="197"/>
      <c r="BV137" s="197"/>
      <c r="BW137" s="197">
        <v>825</v>
      </c>
      <c r="BX137" s="197"/>
      <c r="BY137" s="197"/>
      <c r="BZ137" s="197"/>
      <c r="CA137" s="197"/>
      <c r="CB137" s="197"/>
      <c r="CC137" s="197"/>
      <c r="CD137" s="197"/>
      <c r="CE137" s="197"/>
      <c r="CF137" s="197"/>
      <c r="CG137" s="197"/>
    </row>
    <row r="138" spans="1:85" s="196" customFormat="1" ht="12.75">
      <c r="A138" s="373"/>
      <c r="B138" s="197" t="s">
        <v>4305</v>
      </c>
      <c r="C138" s="197" t="s">
        <v>4302</v>
      </c>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Z138" s="197"/>
      <c r="AA138" s="197"/>
      <c r="AB138" s="197"/>
      <c r="AC138" s="197"/>
      <c r="AD138" s="197"/>
      <c r="AE138" s="197"/>
      <c r="AF138" s="197"/>
      <c r="AG138" s="197"/>
      <c r="AH138" s="197"/>
      <c r="AI138" s="197"/>
      <c r="AJ138" s="197"/>
      <c r="AK138" s="197"/>
      <c r="AL138" s="197"/>
      <c r="AM138" s="197"/>
      <c r="AN138" s="197"/>
      <c r="AO138" s="197"/>
      <c r="AP138" s="197"/>
      <c r="AQ138" s="197"/>
      <c r="AR138" s="197"/>
      <c r="AS138" s="197"/>
      <c r="AT138" s="197"/>
      <c r="AU138" s="197"/>
      <c r="AV138" s="197"/>
      <c r="AW138" s="197"/>
      <c r="AX138" s="197"/>
      <c r="AY138" s="197"/>
      <c r="AZ138" s="197"/>
      <c r="BA138" s="197"/>
      <c r="BB138" s="372"/>
      <c r="BC138" s="372"/>
      <c r="BD138" s="372"/>
      <c r="BE138" s="372"/>
      <c r="BF138" s="372"/>
      <c r="BG138" s="372"/>
      <c r="BH138" s="197"/>
      <c r="BI138" s="197"/>
      <c r="BJ138" s="197"/>
      <c r="BK138" s="197"/>
      <c r="BL138" s="197"/>
      <c r="BM138" s="197"/>
      <c r="BN138" s="197"/>
      <c r="BO138" s="197"/>
      <c r="BP138" s="197"/>
      <c r="BQ138" s="197"/>
      <c r="BR138" s="197"/>
      <c r="BS138" s="197"/>
      <c r="BT138" s="197"/>
      <c r="BU138" s="197"/>
      <c r="BV138" s="197"/>
      <c r="BW138" s="197"/>
      <c r="BX138" s="197"/>
      <c r="BY138" s="197"/>
      <c r="BZ138" s="197"/>
      <c r="CA138" s="197"/>
      <c r="CB138" s="197"/>
      <c r="CC138" s="197"/>
      <c r="CD138" s="197"/>
      <c r="CE138" s="197"/>
      <c r="CF138" s="197"/>
      <c r="CG138" s="197"/>
    </row>
    <row r="139" spans="1:85" s="196" customFormat="1" ht="12.75">
      <c r="A139" s="374"/>
      <c r="B139" s="197"/>
      <c r="C139" s="197" t="s">
        <v>4300</v>
      </c>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Z139" s="197"/>
      <c r="AA139" s="197"/>
      <c r="AB139" s="197"/>
      <c r="AC139" s="197"/>
      <c r="AD139" s="197"/>
      <c r="AE139" s="197"/>
      <c r="AF139" s="197"/>
      <c r="AG139" s="197"/>
      <c r="AH139" s="197"/>
      <c r="AI139" s="197"/>
      <c r="AJ139" s="197"/>
      <c r="AK139" s="197"/>
      <c r="AL139" s="197"/>
      <c r="AM139" s="197"/>
      <c r="AN139" s="197"/>
      <c r="AO139" s="197"/>
      <c r="AP139" s="197"/>
      <c r="AQ139" s="197"/>
      <c r="AR139" s="197"/>
      <c r="AS139" s="197"/>
      <c r="AT139" s="197"/>
      <c r="AU139" s="197"/>
      <c r="AV139" s="197"/>
      <c r="AW139" s="197"/>
      <c r="AX139" s="197"/>
      <c r="AY139" s="197"/>
      <c r="AZ139" s="197"/>
      <c r="BA139" s="197"/>
      <c r="BB139" s="372"/>
      <c r="BC139" s="372"/>
      <c r="BD139" s="372"/>
      <c r="BE139" s="372"/>
      <c r="BF139" s="372"/>
      <c r="BG139" s="372"/>
      <c r="BH139" s="197"/>
      <c r="BI139" s="197"/>
      <c r="BJ139" s="197"/>
      <c r="BK139" s="197"/>
      <c r="BL139" s="197"/>
      <c r="BM139" s="197"/>
      <c r="BN139" s="197"/>
      <c r="BO139" s="197"/>
      <c r="BP139" s="197"/>
      <c r="BQ139" s="197"/>
      <c r="BR139" s="197"/>
      <c r="BS139" s="197"/>
      <c r="BT139" s="197"/>
      <c r="BU139" s="197"/>
      <c r="BV139" s="197"/>
      <c r="BW139" s="197"/>
      <c r="BX139" s="197"/>
      <c r="BY139" s="197"/>
      <c r="BZ139" s="197"/>
      <c r="CA139" s="197"/>
      <c r="CB139" s="197"/>
      <c r="CC139" s="197"/>
      <c r="CD139" s="197"/>
      <c r="CE139" s="197"/>
      <c r="CF139" s="197"/>
      <c r="CG139" s="197"/>
    </row>
    <row r="140" spans="1:85">
      <c r="A140" s="97"/>
      <c r="B140" s="97" t="s">
        <v>4301</v>
      </c>
      <c r="C140" s="97" t="s">
        <v>4302</v>
      </c>
      <c r="D140" s="97">
        <v>160</v>
      </c>
      <c r="E140" s="97"/>
      <c r="F140" s="97"/>
      <c r="G140" s="97"/>
      <c r="H140" s="97"/>
      <c r="I140" s="97"/>
      <c r="J140" s="97"/>
      <c r="K140" s="97"/>
      <c r="L140" s="97">
        <v>180</v>
      </c>
      <c r="M140" s="97"/>
      <c r="N140" s="97"/>
      <c r="O140" s="97"/>
      <c r="P140" s="97"/>
      <c r="Q140" s="97"/>
      <c r="R140" s="97"/>
      <c r="S140" s="97"/>
      <c r="T140" s="97"/>
      <c r="U140" s="97"/>
      <c r="V140" s="97"/>
      <c r="W140" s="97"/>
      <c r="X140" s="97"/>
      <c r="Y140" s="97"/>
      <c r="Z140" s="97"/>
      <c r="AA140" s="97"/>
      <c r="AB140" s="97"/>
      <c r="AC140" s="97"/>
      <c r="AD140" s="97">
        <v>300</v>
      </c>
      <c r="AE140" s="97"/>
      <c r="AF140" s="97"/>
      <c r="AG140" s="97"/>
      <c r="AH140" s="97"/>
      <c r="AI140" s="97"/>
      <c r="AJ140" s="97"/>
      <c r="AK140" s="97"/>
      <c r="AL140" s="97">
        <v>120</v>
      </c>
      <c r="AM140" s="97">
        <v>140</v>
      </c>
      <c r="AN140" s="97"/>
      <c r="AO140" s="97"/>
      <c r="AP140" s="97"/>
      <c r="AQ140" s="97">
        <v>7292</v>
      </c>
      <c r="AR140" s="97"/>
      <c r="AS140" s="97"/>
      <c r="AT140" s="97"/>
      <c r="AU140" s="97">
        <v>166</v>
      </c>
      <c r="AV140" s="97"/>
      <c r="AW140" s="97"/>
      <c r="AX140" s="97"/>
      <c r="AY140" s="97"/>
      <c r="AZ140" s="97"/>
      <c r="BA140" s="97"/>
      <c r="BB140" s="97"/>
      <c r="BC140" s="97">
        <v>300</v>
      </c>
      <c r="BD140" s="97"/>
      <c r="BE140" s="97"/>
      <c r="BF140" s="97"/>
      <c r="BG140" s="97"/>
      <c r="BH140" s="97"/>
      <c r="BI140" s="97"/>
      <c r="BJ140" s="97"/>
      <c r="BK140" s="97"/>
      <c r="BL140" s="97"/>
      <c r="BM140" s="97"/>
      <c r="BN140" s="97"/>
      <c r="BO140" s="97"/>
      <c r="BP140" s="97">
        <v>158</v>
      </c>
      <c r="BQ140" s="97"/>
      <c r="BR140" s="97"/>
      <c r="BS140" s="97">
        <v>100</v>
      </c>
      <c r="BT140" s="97"/>
      <c r="BU140" s="97"/>
      <c r="BV140" s="97"/>
      <c r="BW140" s="97">
        <v>100</v>
      </c>
      <c r="BX140" s="97"/>
      <c r="BY140" s="97"/>
      <c r="BZ140" s="97"/>
      <c r="CA140" s="97"/>
      <c r="CB140" s="97"/>
    </row>
    <row r="141" spans="1:85">
      <c r="A141" s="97" t="s">
        <v>4242</v>
      </c>
      <c r="B141" s="97"/>
      <c r="C141" s="97" t="s">
        <v>4300</v>
      </c>
      <c r="D141" s="97">
        <v>1431</v>
      </c>
      <c r="E141" s="97"/>
      <c r="F141" s="97"/>
      <c r="G141" s="97"/>
      <c r="H141" s="97"/>
      <c r="I141" s="97">
        <v>1464</v>
      </c>
      <c r="J141" s="97"/>
      <c r="K141" s="97"/>
      <c r="L141" s="97">
        <v>1500</v>
      </c>
      <c r="M141" s="97"/>
      <c r="N141" s="97"/>
      <c r="O141" s="97"/>
      <c r="P141" s="97"/>
      <c r="Q141" s="97"/>
      <c r="R141" s="97"/>
      <c r="S141" s="97"/>
      <c r="T141" s="97">
        <v>1240</v>
      </c>
      <c r="U141" s="97"/>
      <c r="V141" s="97"/>
      <c r="W141" s="97"/>
      <c r="X141" s="97"/>
      <c r="Y141" s="97"/>
      <c r="Z141" s="97"/>
      <c r="AA141" s="97"/>
      <c r="AB141" s="97"/>
      <c r="AC141" s="97"/>
      <c r="AD141" s="97">
        <v>2100</v>
      </c>
      <c r="AE141" s="97"/>
      <c r="AF141" s="97"/>
      <c r="AG141" s="97"/>
      <c r="AH141" s="97"/>
      <c r="AI141" s="97"/>
      <c r="AJ141" s="97"/>
      <c r="AK141" s="97"/>
      <c r="AL141" s="97">
        <v>500</v>
      </c>
      <c r="AM141" s="97">
        <v>1100</v>
      </c>
      <c r="AN141" s="97"/>
      <c r="AO141" s="97"/>
      <c r="AP141" s="97"/>
      <c r="AQ141" s="97"/>
      <c r="AR141" s="97"/>
      <c r="AS141" s="97"/>
      <c r="AT141" s="97"/>
      <c r="AU141" s="97">
        <v>3300</v>
      </c>
      <c r="AV141" s="97">
        <v>2876</v>
      </c>
      <c r="AW141" s="97"/>
      <c r="AX141" s="97"/>
      <c r="AY141" s="97"/>
      <c r="AZ141" s="97"/>
      <c r="BA141" s="97"/>
      <c r="BB141" s="97"/>
      <c r="BC141" s="97"/>
      <c r="BD141" s="97"/>
      <c r="BE141" s="97">
        <v>1200</v>
      </c>
      <c r="BF141" s="97">
        <v>1200</v>
      </c>
      <c r="BG141" s="97"/>
      <c r="BH141" s="97"/>
      <c r="BI141" s="97"/>
      <c r="BJ141" s="97">
        <v>9840</v>
      </c>
      <c r="BK141" s="97"/>
      <c r="BL141" s="97"/>
      <c r="BM141" s="97"/>
      <c r="BN141" s="97">
        <v>1100</v>
      </c>
      <c r="BO141" s="97">
        <v>500</v>
      </c>
      <c r="BP141" s="97">
        <v>5300</v>
      </c>
      <c r="BQ141" s="97"/>
      <c r="BR141" s="97"/>
      <c r="BS141" s="97">
        <v>1800</v>
      </c>
      <c r="BT141" s="97"/>
      <c r="BU141" s="97"/>
      <c r="BV141" s="97"/>
      <c r="BW141" s="97">
        <v>1000</v>
      </c>
      <c r="BX141" s="97"/>
      <c r="BY141" s="97">
        <v>500</v>
      </c>
      <c r="BZ141" s="97"/>
      <c r="CA141" s="97"/>
      <c r="CB141" s="97"/>
    </row>
    <row r="142" spans="1:85">
      <c r="A142" s="97"/>
      <c r="B142" s="97" t="s">
        <v>4303</v>
      </c>
      <c r="C142" s="97" t="s">
        <v>4302</v>
      </c>
      <c r="D142" s="97"/>
      <c r="E142" s="97"/>
      <c r="F142" s="97"/>
      <c r="G142" s="97"/>
      <c r="H142" s="97"/>
      <c r="I142" s="97"/>
      <c r="J142" s="97"/>
      <c r="K142" s="97"/>
      <c r="L142" s="97"/>
      <c r="M142" s="97"/>
      <c r="N142" s="97"/>
      <c r="O142" s="97"/>
      <c r="P142" s="97"/>
      <c r="Q142" s="97"/>
      <c r="R142" s="97"/>
      <c r="S142" s="97"/>
      <c r="T142" s="97"/>
      <c r="U142" s="97"/>
      <c r="V142" s="97"/>
      <c r="W142" s="97"/>
      <c r="X142" s="97"/>
      <c r="Y142" s="97"/>
      <c r="Z142" s="97"/>
      <c r="AA142" s="97"/>
      <c r="AB142" s="97"/>
      <c r="AC142" s="97"/>
      <c r="AD142" s="97"/>
      <c r="AE142" s="97"/>
      <c r="AF142" s="97"/>
      <c r="AG142" s="97"/>
      <c r="AH142" s="97"/>
      <c r="AI142" s="97"/>
      <c r="AJ142" s="97"/>
      <c r="AK142" s="97"/>
      <c r="AL142" s="97">
        <v>10</v>
      </c>
      <c r="AM142" s="97">
        <v>20</v>
      </c>
      <c r="AN142" s="97"/>
      <c r="AO142" s="97"/>
      <c r="AP142" s="97"/>
      <c r="AQ142" s="97">
        <v>3120</v>
      </c>
      <c r="AR142" s="97"/>
      <c r="AS142" s="97"/>
      <c r="AT142" s="97"/>
      <c r="AU142" s="97"/>
      <c r="AV142" s="97"/>
      <c r="AW142" s="97"/>
      <c r="AX142" s="97"/>
      <c r="AY142" s="97"/>
      <c r="AZ142" s="97"/>
      <c r="BA142" s="97"/>
      <c r="BB142" s="97"/>
      <c r="BC142" s="97">
        <v>300</v>
      </c>
      <c r="BD142" s="97"/>
      <c r="BE142" s="97"/>
      <c r="BF142" s="97">
        <v>60</v>
      </c>
      <c r="BG142" s="97"/>
      <c r="BH142" s="97"/>
      <c r="BI142" s="97"/>
      <c r="BJ142" s="97"/>
      <c r="BK142" s="97"/>
      <c r="BL142" s="97"/>
      <c r="BM142" s="97"/>
      <c r="BN142" s="97"/>
      <c r="BO142" s="97"/>
      <c r="BP142" s="97"/>
      <c r="BQ142" s="97"/>
      <c r="BR142" s="97"/>
      <c r="BS142" s="97">
        <v>20</v>
      </c>
      <c r="BT142" s="97"/>
      <c r="BU142" s="97"/>
      <c r="BV142" s="97"/>
      <c r="BW142" s="97"/>
      <c r="BX142" s="97"/>
      <c r="BY142" s="97"/>
      <c r="BZ142" s="97"/>
      <c r="CA142" s="97"/>
      <c r="CB142" s="97"/>
    </row>
    <row r="143" spans="1:85">
      <c r="A143" s="97"/>
      <c r="B143" s="97"/>
      <c r="C143" s="97" t="s">
        <v>4300</v>
      </c>
      <c r="D143" s="97"/>
      <c r="E143" s="97"/>
      <c r="F143" s="97"/>
      <c r="G143" s="97"/>
      <c r="H143" s="97"/>
      <c r="I143" s="97"/>
      <c r="J143" s="97"/>
      <c r="K143" s="97"/>
      <c r="L143" s="97"/>
      <c r="M143" s="97"/>
      <c r="N143" s="97"/>
      <c r="O143" s="97"/>
      <c r="P143" s="97"/>
      <c r="Q143" s="97"/>
      <c r="R143" s="97"/>
      <c r="S143" s="97"/>
      <c r="T143" s="97">
        <v>240</v>
      </c>
      <c r="U143" s="97"/>
      <c r="V143" s="97"/>
      <c r="W143" s="97"/>
      <c r="X143" s="97"/>
      <c r="Y143" s="97"/>
      <c r="Z143" s="97"/>
      <c r="AA143" s="97"/>
      <c r="AB143" s="97"/>
      <c r="AC143" s="97"/>
      <c r="AD143" s="97">
        <v>480</v>
      </c>
      <c r="AE143" s="97"/>
      <c r="AF143" s="97"/>
      <c r="AG143" s="97"/>
      <c r="AH143" s="97"/>
      <c r="AI143" s="97">
        <v>120</v>
      </c>
      <c r="AJ143" s="97"/>
      <c r="AK143" s="97"/>
      <c r="AL143" s="97">
        <v>170</v>
      </c>
      <c r="AM143" s="97">
        <v>220</v>
      </c>
      <c r="AN143" s="97"/>
      <c r="AO143" s="97"/>
      <c r="AP143" s="97"/>
      <c r="AQ143" s="97"/>
      <c r="AR143" s="97"/>
      <c r="AS143" s="97"/>
      <c r="AT143" s="97"/>
      <c r="AU143" s="97"/>
      <c r="AV143" s="97"/>
      <c r="AW143" s="97"/>
      <c r="AX143" s="97"/>
      <c r="AY143" s="97"/>
      <c r="AZ143" s="97"/>
      <c r="BA143" s="97"/>
      <c r="BB143" s="97"/>
      <c r="BC143" s="97"/>
      <c r="BD143" s="97"/>
      <c r="BE143" s="97">
        <v>1080</v>
      </c>
      <c r="BF143" s="97">
        <v>360</v>
      </c>
      <c r="BG143" s="97"/>
      <c r="BH143" s="97"/>
      <c r="BI143" s="97"/>
      <c r="BJ143" s="97">
        <v>5011</v>
      </c>
      <c r="BK143" s="97"/>
      <c r="BL143" s="97"/>
      <c r="BM143" s="97"/>
      <c r="BN143" s="97"/>
      <c r="BO143" s="97"/>
      <c r="BP143" s="97"/>
      <c r="BQ143" s="97"/>
      <c r="BR143" s="97"/>
      <c r="BS143" s="97">
        <v>340</v>
      </c>
      <c r="BT143" s="97"/>
      <c r="BU143" s="97"/>
      <c r="BV143" s="97"/>
      <c r="BW143" s="97"/>
      <c r="BX143" s="97"/>
      <c r="BY143" s="97"/>
      <c r="BZ143" s="97"/>
      <c r="CA143" s="97"/>
      <c r="CB143" s="97"/>
    </row>
    <row r="144" spans="1:85">
      <c r="A144" s="97"/>
      <c r="B144" s="97" t="s">
        <v>4304</v>
      </c>
      <c r="C144" s="97" t="s">
        <v>4302</v>
      </c>
      <c r="D144" s="97"/>
      <c r="E144" s="97"/>
      <c r="F144" s="97"/>
      <c r="G144" s="97"/>
      <c r="H144" s="97"/>
      <c r="I144" s="97"/>
      <c r="J144" s="97"/>
      <c r="K144" s="97"/>
      <c r="L144" s="97">
        <v>100</v>
      </c>
      <c r="M144" s="97"/>
      <c r="N144" s="97"/>
      <c r="O144" s="97"/>
      <c r="P144" s="97"/>
      <c r="Q144" s="97"/>
      <c r="R144" s="97"/>
      <c r="S144" s="97"/>
      <c r="T144" s="97"/>
      <c r="U144" s="97"/>
      <c r="V144" s="97"/>
      <c r="W144" s="97"/>
      <c r="X144" s="97"/>
      <c r="Y144" s="97"/>
      <c r="Z144" s="97"/>
      <c r="AA144" s="97"/>
      <c r="AB144" s="97"/>
      <c r="AC144" s="97"/>
      <c r="AD144" s="97">
        <v>160</v>
      </c>
      <c r="AE144" s="97"/>
      <c r="AF144" s="97"/>
      <c r="AG144" s="97"/>
      <c r="AH144" s="97"/>
      <c r="AI144" s="97"/>
      <c r="AJ144" s="97"/>
      <c r="AK144" s="97"/>
      <c r="AL144" s="97">
        <v>120</v>
      </c>
      <c r="AM144" s="97">
        <v>120</v>
      </c>
      <c r="AN144" s="97"/>
      <c r="AO144" s="97"/>
      <c r="AP144" s="97"/>
      <c r="AQ144" s="97">
        <v>6571</v>
      </c>
      <c r="AR144" s="97"/>
      <c r="AS144" s="97"/>
      <c r="AT144" s="97"/>
      <c r="AU144" s="97">
        <v>68</v>
      </c>
      <c r="AV144" s="97"/>
      <c r="AW144" s="97"/>
      <c r="AX144" s="97"/>
      <c r="AY144" s="97"/>
      <c r="AZ144" s="97"/>
      <c r="BA144" s="97"/>
      <c r="BB144" s="97"/>
      <c r="BC144" s="97">
        <v>800</v>
      </c>
      <c r="BD144" s="97"/>
      <c r="BE144" s="97"/>
      <c r="BF144" s="97">
        <v>64</v>
      </c>
      <c r="BG144" s="97"/>
      <c r="BH144" s="97"/>
      <c r="BI144" s="97"/>
      <c r="BJ144" s="97"/>
      <c r="BK144" s="97"/>
      <c r="BL144" s="97"/>
      <c r="BM144" s="97"/>
      <c r="BN144" s="97"/>
      <c r="BO144" s="97"/>
      <c r="BP144" s="97"/>
      <c r="BQ144" s="97"/>
      <c r="BR144" s="97"/>
      <c r="BS144" s="97">
        <v>100</v>
      </c>
      <c r="BT144" s="97"/>
      <c r="BU144" s="97"/>
      <c r="BV144" s="97"/>
      <c r="BW144" s="97">
        <v>20</v>
      </c>
      <c r="BX144" s="97"/>
      <c r="BY144" s="97"/>
      <c r="BZ144" s="97"/>
      <c r="CA144" s="97"/>
      <c r="CB144" s="97"/>
    </row>
    <row r="145" spans="1:85">
      <c r="A145" s="97"/>
      <c r="B145" s="97"/>
      <c r="C145" s="97" t="s">
        <v>4300</v>
      </c>
      <c r="D145" s="97">
        <v>1440</v>
      </c>
      <c r="E145" s="97"/>
      <c r="F145" s="97"/>
      <c r="G145" s="97"/>
      <c r="H145" s="97"/>
      <c r="I145" s="97"/>
      <c r="J145" s="97"/>
      <c r="K145" s="97"/>
      <c r="L145" s="97">
        <v>1100</v>
      </c>
      <c r="M145" s="97"/>
      <c r="N145" s="97"/>
      <c r="O145" s="97"/>
      <c r="P145" s="97"/>
      <c r="Q145" s="97"/>
      <c r="R145" s="97"/>
      <c r="S145" s="97"/>
      <c r="T145" s="97">
        <v>1380</v>
      </c>
      <c r="U145" s="97"/>
      <c r="V145" s="97"/>
      <c r="W145" s="97"/>
      <c r="X145" s="97"/>
      <c r="Y145" s="97"/>
      <c r="Z145" s="97"/>
      <c r="AA145" s="97"/>
      <c r="AB145" s="97"/>
      <c r="AC145" s="97"/>
      <c r="AD145" s="97">
        <v>2600</v>
      </c>
      <c r="AE145" s="97"/>
      <c r="AF145" s="97"/>
      <c r="AG145" s="97"/>
      <c r="AH145" s="97"/>
      <c r="AI145" s="97">
        <v>1440</v>
      </c>
      <c r="AJ145" s="97"/>
      <c r="AK145" s="97"/>
      <c r="AL145" s="97">
        <v>600</v>
      </c>
      <c r="AM145" s="97">
        <v>1260</v>
      </c>
      <c r="AN145" s="97"/>
      <c r="AO145" s="97"/>
      <c r="AP145" s="97">
        <v>4048</v>
      </c>
      <c r="AQ145" s="97"/>
      <c r="AR145" s="97"/>
      <c r="AS145" s="97"/>
      <c r="AT145" s="97"/>
      <c r="AU145" s="97">
        <v>1200</v>
      </c>
      <c r="AV145" s="97">
        <v>452</v>
      </c>
      <c r="AW145" s="97"/>
      <c r="AX145" s="97"/>
      <c r="AY145" s="97"/>
      <c r="AZ145" s="97"/>
      <c r="BA145" s="97"/>
      <c r="BB145" s="97"/>
      <c r="BC145" s="97"/>
      <c r="BD145" s="97"/>
      <c r="BE145" s="97">
        <v>2589</v>
      </c>
      <c r="BF145" s="97">
        <v>864</v>
      </c>
      <c r="BG145" s="97"/>
      <c r="BH145" s="97"/>
      <c r="BI145" s="97"/>
      <c r="BJ145" s="97">
        <v>11040</v>
      </c>
      <c r="BK145" s="97"/>
      <c r="BL145" s="97"/>
      <c r="BM145" s="97"/>
      <c r="BN145" s="97"/>
      <c r="BO145" s="97">
        <v>300</v>
      </c>
      <c r="BP145" s="97">
        <v>912</v>
      </c>
      <c r="BQ145" s="97"/>
      <c r="BR145" s="97"/>
      <c r="BS145" s="97">
        <v>2000</v>
      </c>
      <c r="BT145" s="97"/>
      <c r="BU145" s="97"/>
      <c r="BV145" s="97"/>
      <c r="BW145" s="97">
        <v>720</v>
      </c>
      <c r="BX145" s="97"/>
      <c r="BY145" s="97"/>
      <c r="BZ145" s="97"/>
      <c r="CA145" s="97"/>
      <c r="CB145" s="97"/>
    </row>
    <row r="146" spans="1:85">
      <c r="A146" s="97"/>
      <c r="B146" s="97" t="s">
        <v>4305</v>
      </c>
      <c r="C146" s="97" t="s">
        <v>4302</v>
      </c>
      <c r="D146" s="97"/>
      <c r="E146" s="97"/>
      <c r="F146" s="97"/>
      <c r="G146" s="97"/>
      <c r="H146" s="97"/>
      <c r="I146" s="97"/>
      <c r="J146" s="97"/>
      <c r="K146" s="97"/>
      <c r="L146" s="97"/>
      <c r="M146" s="97"/>
      <c r="N146" s="97"/>
      <c r="O146" s="97"/>
      <c r="P146" s="97"/>
      <c r="Q146" s="97"/>
      <c r="R146" s="97"/>
      <c r="S146" s="97"/>
      <c r="T146" s="97"/>
      <c r="U146" s="97"/>
      <c r="V146" s="97"/>
      <c r="W146" s="97"/>
      <c r="X146" s="97"/>
      <c r="Y146" s="97"/>
      <c r="Z146" s="97"/>
      <c r="AA146" s="97"/>
      <c r="AB146" s="97"/>
      <c r="AC146" s="97"/>
      <c r="AD146" s="97"/>
      <c r="AE146" s="97"/>
      <c r="AF146" s="97"/>
      <c r="AG146" s="97"/>
      <c r="AH146" s="97"/>
      <c r="AI146" s="97"/>
      <c r="AJ146" s="97"/>
      <c r="AK146" s="97"/>
      <c r="AL146" s="97"/>
      <c r="AM146" s="97"/>
      <c r="AN146" s="97"/>
      <c r="AO146" s="97"/>
      <c r="AP146" s="97"/>
      <c r="AQ146" s="97"/>
      <c r="AR146" s="97"/>
      <c r="AS146" s="97"/>
      <c r="AT146" s="97"/>
      <c r="AU146" s="97"/>
      <c r="AV146" s="97"/>
      <c r="AW146" s="97"/>
      <c r="AX146" s="97"/>
      <c r="AY146" s="97"/>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c r="BX146" s="97"/>
      <c r="BY146" s="97"/>
      <c r="BZ146" s="97"/>
      <c r="CA146" s="97"/>
      <c r="CB146" s="97"/>
    </row>
    <row r="147" spans="1:85">
      <c r="A147" s="97"/>
      <c r="B147" s="97"/>
      <c r="C147" s="97" t="s">
        <v>4300</v>
      </c>
      <c r="D147" s="97"/>
      <c r="E147" s="97"/>
      <c r="F147" s="97"/>
      <c r="G147" s="97"/>
      <c r="H147" s="97"/>
      <c r="I147" s="97"/>
      <c r="J147" s="97"/>
      <c r="K147" s="97"/>
      <c r="L147" s="97"/>
      <c r="M147" s="97"/>
      <c r="N147" s="97"/>
      <c r="O147" s="97"/>
      <c r="P147" s="97"/>
      <c r="Q147" s="97"/>
      <c r="R147" s="97"/>
      <c r="S147" s="97"/>
      <c r="T147" s="97"/>
      <c r="U147" s="97"/>
      <c r="V147" s="97"/>
      <c r="W147" s="97"/>
      <c r="X147" s="97"/>
      <c r="Y147" s="97"/>
      <c r="Z147" s="97"/>
      <c r="AA147" s="97"/>
      <c r="AB147" s="97"/>
      <c r="AC147" s="97"/>
      <c r="AD147" s="97"/>
      <c r="AE147" s="97"/>
      <c r="AF147" s="97"/>
      <c r="AG147" s="97"/>
      <c r="AH147" s="97"/>
      <c r="AI147" s="97"/>
      <c r="AJ147" s="97"/>
      <c r="AK147" s="97"/>
      <c r="AL147" s="97"/>
      <c r="AM147" s="97"/>
      <c r="AN147" s="97"/>
      <c r="AO147" s="97"/>
      <c r="AP147" s="97"/>
      <c r="AQ147" s="97"/>
      <c r="AR147" s="97"/>
      <c r="AS147" s="97"/>
      <c r="AT147" s="97"/>
      <c r="AU147" s="97"/>
      <c r="AV147" s="97"/>
      <c r="AW147" s="97"/>
      <c r="AX147" s="97"/>
      <c r="AY147" s="97"/>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c r="BX147" s="97"/>
      <c r="BY147" s="97"/>
      <c r="BZ147" s="97"/>
      <c r="CA147" s="97"/>
      <c r="CB147" s="97"/>
    </row>
    <row r="148" spans="1:85" s="307" customFormat="1" ht="15.75">
      <c r="A148" s="375"/>
      <c r="B148" s="306"/>
      <c r="C148" s="306" t="s">
        <v>4300</v>
      </c>
      <c r="D148" s="307">
        <v>1396</v>
      </c>
      <c r="E148" s="306"/>
      <c r="F148" s="306">
        <v>1350</v>
      </c>
      <c r="G148" s="306"/>
      <c r="H148" s="306"/>
      <c r="I148" s="306">
        <v>1464</v>
      </c>
      <c r="J148" s="306"/>
      <c r="K148" s="306"/>
      <c r="L148" s="306">
        <v>1090</v>
      </c>
      <c r="M148" s="306"/>
      <c r="N148" s="306"/>
      <c r="O148" s="306"/>
      <c r="P148" s="306"/>
      <c r="Q148" s="306"/>
      <c r="R148" s="306"/>
      <c r="S148" s="306"/>
      <c r="T148" s="306">
        <v>2202</v>
      </c>
      <c r="U148" s="306"/>
      <c r="V148" s="306"/>
      <c r="W148" s="306"/>
      <c r="X148" s="306"/>
      <c r="Y148" s="306"/>
      <c r="Z148" s="306"/>
      <c r="AA148" s="306"/>
      <c r="AB148" s="306"/>
      <c r="AC148" s="306"/>
      <c r="AD148" s="306">
        <v>4016</v>
      </c>
      <c r="AE148" s="306"/>
      <c r="AF148" s="306"/>
      <c r="AG148" s="306"/>
      <c r="AH148" s="306"/>
      <c r="AI148" s="306"/>
      <c r="AJ148" s="306"/>
      <c r="AK148" s="306"/>
      <c r="AL148" s="306">
        <v>4440</v>
      </c>
      <c r="AM148" s="306">
        <v>4457</v>
      </c>
      <c r="AN148" s="306"/>
      <c r="AO148" s="306"/>
      <c r="AP148" s="306"/>
      <c r="AQ148" s="306"/>
      <c r="AR148" s="306"/>
      <c r="AS148" s="306"/>
      <c r="AT148" s="306"/>
      <c r="AU148" s="306"/>
      <c r="AV148" s="306"/>
      <c r="AW148" s="306"/>
      <c r="AX148" s="306"/>
      <c r="AY148" s="306"/>
      <c r="AZ148" s="306"/>
      <c r="BA148" s="306"/>
      <c r="BB148" s="306"/>
      <c r="BC148" s="306"/>
      <c r="BD148" s="306"/>
      <c r="BE148" s="306"/>
      <c r="BF148" s="306"/>
      <c r="BG148" s="306"/>
      <c r="BH148" s="306"/>
      <c r="BI148" s="306"/>
      <c r="BJ148" s="306">
        <v>50430</v>
      </c>
      <c r="BK148" s="306"/>
      <c r="BL148" s="306"/>
      <c r="BM148" s="306">
        <v>1890</v>
      </c>
      <c r="BN148" s="306"/>
      <c r="BO148" s="306">
        <v>1207</v>
      </c>
      <c r="BP148" s="306"/>
      <c r="BQ148" s="306"/>
      <c r="BR148" s="306"/>
      <c r="BS148" s="306">
        <v>5025</v>
      </c>
      <c r="BT148" s="306"/>
      <c r="BU148" s="306"/>
      <c r="BV148" s="306"/>
      <c r="BW148" s="306">
        <v>3456</v>
      </c>
      <c r="BX148" s="306"/>
      <c r="BY148" s="306"/>
      <c r="BZ148" s="306">
        <v>82423</v>
      </c>
    </row>
    <row r="149" spans="1:85" s="307" customFormat="1" ht="15.75">
      <c r="A149" s="375" t="s">
        <v>1617</v>
      </c>
      <c r="B149" s="306" t="s">
        <v>4303</v>
      </c>
      <c r="C149" s="306" t="s">
        <v>4302</v>
      </c>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v>9</v>
      </c>
      <c r="AE149" s="306"/>
      <c r="AF149" s="306"/>
      <c r="AG149" s="306"/>
      <c r="AH149" s="306"/>
      <c r="AI149" s="306"/>
      <c r="AJ149" s="306"/>
      <c r="AK149" s="306"/>
      <c r="AL149" s="306">
        <v>20</v>
      </c>
      <c r="AM149" s="306">
        <v>18</v>
      </c>
      <c r="AN149" s="306"/>
      <c r="AO149" s="306"/>
      <c r="AP149" s="306"/>
      <c r="AQ149" s="306">
        <v>530</v>
      </c>
      <c r="AR149" s="306"/>
      <c r="AS149" s="306"/>
      <c r="AT149" s="306"/>
      <c r="AU149" s="306"/>
      <c r="AV149" s="306"/>
      <c r="AW149" s="306"/>
      <c r="AX149" s="306"/>
      <c r="AY149" s="306"/>
      <c r="AZ149" s="306"/>
      <c r="BA149" s="306"/>
      <c r="BB149" s="306"/>
      <c r="BC149" s="306"/>
      <c r="BD149" s="306"/>
      <c r="BE149" s="306"/>
      <c r="BF149" s="306"/>
      <c r="BG149" s="306"/>
      <c r="BH149" s="306"/>
      <c r="BI149" s="306"/>
      <c r="BJ149" s="306"/>
      <c r="BK149" s="306"/>
      <c r="BL149" s="306"/>
      <c r="BM149" s="306">
        <v>3</v>
      </c>
      <c r="BN149" s="306"/>
      <c r="BO149" s="306"/>
      <c r="BP149" s="306"/>
      <c r="BQ149" s="306"/>
      <c r="BR149" s="306"/>
      <c r="BS149" s="306">
        <v>3</v>
      </c>
      <c r="BT149" s="306"/>
      <c r="BU149" s="306"/>
      <c r="BV149" s="306"/>
      <c r="BW149" s="306"/>
      <c r="BX149" s="306"/>
      <c r="BY149" s="306"/>
      <c r="BZ149" s="306">
        <v>583</v>
      </c>
    </row>
    <row r="150" spans="1:85" s="307" customFormat="1" ht="15.75">
      <c r="A150" s="375"/>
      <c r="B150" s="306"/>
      <c r="C150" s="306" t="s">
        <v>4300</v>
      </c>
      <c r="D150" s="306">
        <v>3</v>
      </c>
      <c r="E150" s="306"/>
      <c r="F150" s="306">
        <v>1250</v>
      </c>
      <c r="G150" s="306"/>
      <c r="H150" s="306"/>
      <c r="I150" s="306"/>
      <c r="J150" s="306"/>
      <c r="K150" s="306"/>
      <c r="L150" s="306"/>
      <c r="M150" s="306"/>
      <c r="N150" s="306"/>
      <c r="O150" s="306"/>
      <c r="P150" s="306"/>
      <c r="Q150" s="306"/>
      <c r="R150" s="306"/>
      <c r="S150" s="306"/>
      <c r="T150" s="306">
        <v>565</v>
      </c>
      <c r="U150" s="306"/>
      <c r="V150" s="306"/>
      <c r="W150" s="306"/>
      <c r="X150" s="306"/>
      <c r="Y150" s="306"/>
      <c r="Z150" s="306"/>
      <c r="AA150" s="306"/>
      <c r="AB150" s="306"/>
      <c r="AC150" s="306"/>
      <c r="AD150" s="306">
        <v>533</v>
      </c>
      <c r="AE150" s="306"/>
      <c r="AF150" s="306"/>
      <c r="AG150" s="306"/>
      <c r="AH150" s="306"/>
      <c r="AI150" s="306">
        <v>13</v>
      </c>
      <c r="AJ150" s="306"/>
      <c r="AK150" s="306"/>
      <c r="AL150" s="306">
        <v>250</v>
      </c>
      <c r="AM150" s="306">
        <v>158</v>
      </c>
      <c r="AN150" s="306"/>
      <c r="AO150" s="306"/>
      <c r="AP150" s="306"/>
      <c r="AQ150" s="306"/>
      <c r="AR150" s="306"/>
      <c r="AS150" s="306"/>
      <c r="AT150" s="306"/>
      <c r="AU150" s="306"/>
      <c r="AV150" s="306"/>
      <c r="AW150" s="306"/>
      <c r="AX150" s="306"/>
      <c r="AY150" s="306"/>
      <c r="AZ150" s="306"/>
      <c r="BA150" s="306"/>
      <c r="BB150" s="306"/>
      <c r="BC150" s="306"/>
      <c r="BD150" s="306"/>
      <c r="BE150" s="306"/>
      <c r="BF150" s="306"/>
      <c r="BG150" s="306"/>
      <c r="BH150" s="306"/>
      <c r="BI150" s="306"/>
      <c r="BJ150" s="306">
        <v>21371</v>
      </c>
      <c r="BK150" s="306"/>
      <c r="BL150" s="306"/>
      <c r="BM150" s="306">
        <v>165</v>
      </c>
      <c r="BN150" s="306"/>
      <c r="BO150" s="306">
        <v>29</v>
      </c>
      <c r="BP150" s="306"/>
      <c r="BQ150" s="306"/>
      <c r="BR150" s="306"/>
      <c r="BS150" s="306">
        <v>100</v>
      </c>
      <c r="BT150" s="306"/>
      <c r="BU150" s="306"/>
      <c r="BV150" s="306"/>
      <c r="BW150" s="306">
        <v>200</v>
      </c>
      <c r="BX150" s="306"/>
      <c r="BY150" s="306"/>
      <c r="BZ150" s="306">
        <v>24637</v>
      </c>
    </row>
    <row r="151" spans="1:85" s="307" customFormat="1" ht="15.75">
      <c r="A151" s="375"/>
      <c r="B151" s="306" t="s">
        <v>4304</v>
      </c>
      <c r="C151" s="306" t="s">
        <v>4302</v>
      </c>
      <c r="D151" s="306">
        <v>30</v>
      </c>
      <c r="E151" s="306">
        <v>27</v>
      </c>
      <c r="F151" s="306"/>
      <c r="G151" s="306">
        <v>58</v>
      </c>
      <c r="H151" s="306"/>
      <c r="I151" s="306"/>
      <c r="J151" s="306"/>
      <c r="K151" s="306"/>
      <c r="L151" s="306">
        <v>46</v>
      </c>
      <c r="M151" s="306"/>
      <c r="N151" s="306"/>
      <c r="O151" s="306"/>
      <c r="P151" s="306"/>
      <c r="Q151" s="306"/>
      <c r="R151" s="306"/>
      <c r="S151" s="306"/>
      <c r="T151" s="306">
        <v>31</v>
      </c>
      <c r="U151" s="306"/>
      <c r="V151" s="306"/>
      <c r="W151" s="306"/>
      <c r="X151" s="306"/>
      <c r="Y151" s="306">
        <v>25</v>
      </c>
      <c r="Z151" s="306"/>
      <c r="AA151" s="306"/>
      <c r="AB151" s="306"/>
      <c r="AC151" s="306"/>
      <c r="AD151" s="306">
        <v>130</v>
      </c>
      <c r="AE151" s="306"/>
      <c r="AF151" s="306"/>
      <c r="AG151" s="306"/>
      <c r="AH151" s="306"/>
      <c r="AI151" s="306">
        <v>20</v>
      </c>
      <c r="AJ151" s="306"/>
      <c r="AK151" s="306"/>
      <c r="AL151" s="306">
        <v>205</v>
      </c>
      <c r="AM151" s="306">
        <v>214</v>
      </c>
      <c r="AN151" s="306"/>
      <c r="AO151" s="306"/>
      <c r="AP151" s="306"/>
      <c r="AQ151" s="306">
        <v>4650</v>
      </c>
      <c r="AR151" s="306"/>
      <c r="AS151" s="306"/>
      <c r="AT151" s="306"/>
      <c r="AU151" s="306"/>
      <c r="AV151" s="306"/>
      <c r="AW151" s="306"/>
      <c r="AX151" s="306"/>
      <c r="AY151" s="306"/>
      <c r="AZ151" s="306"/>
      <c r="BA151" s="306"/>
      <c r="BB151" s="306"/>
      <c r="BC151" s="306"/>
      <c r="BD151" s="306"/>
      <c r="BE151" s="306"/>
      <c r="BF151" s="306"/>
      <c r="BG151" s="306"/>
      <c r="BH151" s="306"/>
      <c r="BI151" s="306"/>
      <c r="BJ151" s="306"/>
      <c r="BK151" s="306"/>
      <c r="BL151" s="306"/>
      <c r="BM151" s="306">
        <v>205</v>
      </c>
      <c r="BN151" s="306"/>
      <c r="BO151" s="306">
        <v>38</v>
      </c>
      <c r="BP151" s="306"/>
      <c r="BQ151" s="306"/>
      <c r="BR151" s="306"/>
      <c r="BS151" s="306">
        <v>95</v>
      </c>
      <c r="BT151" s="306"/>
      <c r="BU151" s="306"/>
      <c r="BV151" s="306"/>
      <c r="BW151" s="306">
        <v>40</v>
      </c>
      <c r="BX151" s="306"/>
      <c r="BY151" s="306"/>
      <c r="BZ151" s="306">
        <v>5814</v>
      </c>
    </row>
    <row r="152" spans="1:85" s="307" customFormat="1" ht="16.5" customHeight="1">
      <c r="A152" s="376"/>
      <c r="B152" s="308"/>
      <c r="C152" s="308" t="s">
        <v>4300</v>
      </c>
      <c r="D152" s="308">
        <v>3999</v>
      </c>
      <c r="E152" s="308">
        <v>1383</v>
      </c>
      <c r="F152" s="308">
        <v>2202</v>
      </c>
      <c r="G152" s="308">
        <v>1952</v>
      </c>
      <c r="H152" s="308"/>
      <c r="I152" s="308"/>
      <c r="J152" s="308"/>
      <c r="K152" s="308"/>
      <c r="L152" s="308">
        <v>3130</v>
      </c>
      <c r="M152" s="308"/>
      <c r="N152" s="308"/>
      <c r="O152" s="308"/>
      <c r="P152" s="308"/>
      <c r="Q152" s="308"/>
      <c r="R152" s="308"/>
      <c r="S152" s="308"/>
      <c r="T152" s="308">
        <v>2676</v>
      </c>
      <c r="U152" s="308"/>
      <c r="V152" s="308"/>
      <c r="W152" s="308"/>
      <c r="X152" s="308"/>
      <c r="Y152" s="308">
        <v>2250</v>
      </c>
      <c r="Z152" s="308"/>
      <c r="AA152" s="308"/>
      <c r="AB152" s="308"/>
      <c r="AC152" s="308"/>
      <c r="AD152" s="308">
        <v>7735</v>
      </c>
      <c r="AE152" s="308"/>
      <c r="AF152" s="308"/>
      <c r="AG152" s="308"/>
      <c r="AH152" s="308"/>
      <c r="AI152" s="308">
        <v>4469</v>
      </c>
      <c r="AJ152" s="308"/>
      <c r="AK152" s="308"/>
      <c r="AL152" s="308">
        <v>5511</v>
      </c>
      <c r="AM152" s="308">
        <v>6377</v>
      </c>
      <c r="AN152" s="308"/>
      <c r="AO152" s="308"/>
      <c r="AP152" s="308"/>
      <c r="AQ152" s="308"/>
      <c r="AR152" s="308"/>
      <c r="AS152" s="308"/>
      <c r="AT152" s="308"/>
      <c r="AU152" s="308"/>
      <c r="AV152" s="308"/>
      <c r="AW152" s="308"/>
      <c r="AX152" s="308">
        <v>2103</v>
      </c>
      <c r="AY152" s="308"/>
      <c r="AZ152" s="308"/>
      <c r="BA152" s="308"/>
      <c r="BB152" s="308"/>
      <c r="BC152" s="308"/>
      <c r="BD152" s="308"/>
      <c r="BE152" s="308"/>
      <c r="BF152" s="308"/>
      <c r="BG152" s="308"/>
      <c r="BH152" s="308"/>
      <c r="BI152" s="308"/>
      <c r="BJ152" s="308">
        <v>30046</v>
      </c>
      <c r="BK152" s="308"/>
      <c r="BL152" s="308"/>
      <c r="BM152" s="308">
        <v>3456</v>
      </c>
      <c r="BN152" s="308"/>
      <c r="BO152" s="308">
        <v>2536</v>
      </c>
      <c r="BP152" s="308"/>
      <c r="BQ152" s="308"/>
      <c r="BR152" s="308"/>
      <c r="BS152" s="308">
        <v>5698</v>
      </c>
      <c r="BT152" s="308"/>
      <c r="BU152" s="308"/>
      <c r="BV152" s="308"/>
      <c r="BW152" s="308">
        <v>5123</v>
      </c>
      <c r="BX152" s="308"/>
      <c r="BY152" s="308"/>
      <c r="BZ152" s="308">
        <v>90646</v>
      </c>
    </row>
    <row r="153" spans="1:85">
      <c r="A153" s="97" t="s">
        <v>4243</v>
      </c>
      <c r="B153" s="197" t="s">
        <v>4301</v>
      </c>
      <c r="C153" s="197" t="s">
        <v>4302</v>
      </c>
      <c r="D153" s="97"/>
      <c r="E153" s="97"/>
      <c r="F153" s="97"/>
      <c r="G153" s="97"/>
      <c r="H153" s="97"/>
      <c r="I153" s="97"/>
      <c r="J153" s="97"/>
      <c r="K153" s="97"/>
      <c r="L153" s="97"/>
      <c r="M153" s="97"/>
      <c r="N153" s="97"/>
      <c r="O153" s="97"/>
      <c r="P153" s="97"/>
      <c r="Q153" s="97"/>
      <c r="R153" s="97"/>
      <c r="S153" s="97"/>
      <c r="T153" s="97"/>
      <c r="U153" s="147"/>
      <c r="V153" s="97"/>
      <c r="W153" s="97"/>
      <c r="X153" s="97"/>
      <c r="Y153" s="97"/>
      <c r="Z153" s="97"/>
      <c r="AA153" s="97"/>
      <c r="AB153" s="97"/>
      <c r="AC153" s="97"/>
      <c r="AD153" s="97"/>
      <c r="AE153" s="97"/>
      <c r="AF153" s="97"/>
      <c r="AG153" s="97"/>
      <c r="AH153" s="97"/>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97"/>
      <c r="BK153" s="364"/>
      <c r="BL153" s="97"/>
      <c r="BM153" s="97"/>
      <c r="BN153" s="97"/>
      <c r="BO153" s="97"/>
      <c r="BP153" s="97"/>
      <c r="BQ153" s="97"/>
      <c r="BR153" s="97"/>
      <c r="BS153" s="97"/>
      <c r="BT153" s="97"/>
      <c r="BU153" s="97"/>
      <c r="BV153" s="97"/>
      <c r="BW153" s="97"/>
      <c r="BX153" s="97"/>
      <c r="BY153" s="97"/>
      <c r="BZ153" s="97"/>
      <c r="CA153" s="97"/>
      <c r="CB153" s="97"/>
    </row>
    <row r="154" spans="1:85">
      <c r="B154" s="197"/>
      <c r="C154" s="197" t="s">
        <v>4300</v>
      </c>
      <c r="D154" s="97">
        <v>500</v>
      </c>
      <c r="E154" s="97"/>
      <c r="F154" s="97"/>
      <c r="G154" s="97"/>
      <c r="H154" s="97"/>
      <c r="I154" s="97"/>
      <c r="J154" s="97"/>
      <c r="K154" s="97"/>
      <c r="L154" s="97"/>
      <c r="M154" s="97"/>
      <c r="N154" s="97"/>
      <c r="O154" s="97"/>
      <c r="P154" s="97"/>
      <c r="Q154" s="97"/>
      <c r="R154" s="97"/>
      <c r="S154" s="97"/>
      <c r="T154" s="97"/>
      <c r="U154" s="147"/>
      <c r="V154" s="97"/>
      <c r="W154" s="97"/>
      <c r="X154" s="97"/>
      <c r="Y154" s="97"/>
      <c r="Z154" s="97"/>
      <c r="AA154" s="97"/>
      <c r="AB154" s="97"/>
      <c r="AC154" s="97"/>
      <c r="AD154" s="97"/>
      <c r="AE154" s="97"/>
      <c r="AF154" s="97"/>
      <c r="AG154" s="9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v>500</v>
      </c>
      <c r="BG154" s="97"/>
      <c r="BH154" s="97"/>
      <c r="BI154" s="97"/>
      <c r="BJ154" s="97"/>
      <c r="BK154" s="364"/>
      <c r="BL154" s="97"/>
      <c r="BM154" s="97"/>
      <c r="BN154" s="97"/>
      <c r="BO154" s="97"/>
      <c r="BP154" s="97"/>
      <c r="BQ154" s="97"/>
      <c r="BR154" s="97"/>
      <c r="BS154" s="97"/>
      <c r="BT154" s="97"/>
      <c r="BU154" s="97"/>
      <c r="BV154" s="97"/>
      <c r="BW154" s="97"/>
      <c r="BX154" s="97"/>
      <c r="BY154" s="97"/>
      <c r="BZ154" s="97"/>
      <c r="CA154" s="97"/>
      <c r="CB154" s="97"/>
    </row>
    <row r="155" spans="1:85">
      <c r="A155" s="97"/>
      <c r="B155" s="197" t="s">
        <v>4303</v>
      </c>
      <c r="C155" s="197" t="s">
        <v>4302</v>
      </c>
      <c r="D155" s="97"/>
      <c r="E155" s="97"/>
      <c r="F155" s="97"/>
      <c r="G155" s="97"/>
      <c r="H155" s="97"/>
      <c r="I155" s="97"/>
      <c r="J155" s="97"/>
      <c r="K155" s="97"/>
      <c r="L155" s="97"/>
      <c r="M155" s="97"/>
      <c r="N155" s="97"/>
      <c r="O155" s="97"/>
      <c r="P155" s="97"/>
      <c r="Q155" s="97"/>
      <c r="R155" s="97"/>
      <c r="S155" s="97"/>
      <c r="T155" s="97"/>
      <c r="U155" s="147"/>
      <c r="V155" s="97"/>
      <c r="W155" s="97"/>
      <c r="X155" s="97"/>
      <c r="Y155" s="97"/>
      <c r="Z155" s="97"/>
      <c r="AA155" s="97"/>
      <c r="AB155" s="97"/>
      <c r="AC155" s="97"/>
      <c r="AD155" s="97"/>
      <c r="AE155" s="97"/>
      <c r="AF155" s="97"/>
      <c r="AG155" s="9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97"/>
      <c r="BK155" s="364"/>
      <c r="BL155" s="97"/>
      <c r="BM155" s="97"/>
      <c r="BN155" s="97"/>
      <c r="BO155" s="97"/>
      <c r="BP155" s="97"/>
      <c r="BQ155" s="97"/>
      <c r="BR155" s="97"/>
      <c r="BS155" s="97"/>
      <c r="BT155" s="97"/>
      <c r="BU155" s="97"/>
      <c r="BV155" s="97"/>
      <c r="BW155" s="97"/>
      <c r="BX155" s="97"/>
      <c r="BY155" s="97"/>
      <c r="BZ155" s="97"/>
      <c r="CA155" s="97"/>
      <c r="CB155" s="97"/>
    </row>
    <row r="156" spans="1:85">
      <c r="A156" s="97"/>
      <c r="B156" s="197"/>
      <c r="C156" s="197" t="s">
        <v>4300</v>
      </c>
      <c r="D156" s="97">
        <v>800</v>
      </c>
      <c r="E156" s="97"/>
      <c r="F156" s="97"/>
      <c r="G156" s="97"/>
      <c r="H156" s="97"/>
      <c r="I156" s="97"/>
      <c r="J156" s="97"/>
      <c r="K156" s="97"/>
      <c r="L156" s="97"/>
      <c r="M156" s="97"/>
      <c r="N156" s="97"/>
      <c r="O156" s="97"/>
      <c r="P156" s="97"/>
      <c r="Q156" s="97"/>
      <c r="R156" s="97"/>
      <c r="S156" s="97"/>
      <c r="T156" s="97"/>
      <c r="U156" s="147"/>
      <c r="V156" s="97"/>
      <c r="W156" s="97"/>
      <c r="X156" s="97"/>
      <c r="Y156" s="97"/>
      <c r="Z156" s="97"/>
      <c r="AA156" s="97"/>
      <c r="AB156" s="97"/>
      <c r="AC156" s="97"/>
      <c r="AD156" s="97"/>
      <c r="AE156" s="97"/>
      <c r="AF156" s="97"/>
      <c r="AG156" s="97"/>
      <c r="AH156" s="97"/>
      <c r="AI156" s="97"/>
      <c r="AJ156" s="97"/>
      <c r="AK156" s="97"/>
      <c r="AL156" s="97"/>
      <c r="AM156" s="97"/>
      <c r="AN156" s="97"/>
      <c r="AO156" s="97"/>
      <c r="AP156" s="97"/>
      <c r="AQ156" s="97"/>
      <c r="AR156" s="97"/>
      <c r="AS156" s="97"/>
      <c r="AT156" s="97"/>
      <c r="AU156" s="97"/>
      <c r="AV156" s="97"/>
      <c r="AW156" s="97"/>
      <c r="AX156" s="97"/>
      <c r="AY156" s="97"/>
      <c r="AZ156" s="97"/>
      <c r="BA156" s="97"/>
      <c r="BB156" s="97"/>
      <c r="BC156" s="97"/>
      <c r="BD156" s="97"/>
      <c r="BE156" s="97"/>
      <c r="BF156" s="97">
        <v>500</v>
      </c>
      <c r="BG156" s="97">
        <v>300</v>
      </c>
      <c r="BH156" s="97"/>
      <c r="BI156" s="97"/>
      <c r="BJ156" s="97"/>
      <c r="BK156" s="364"/>
      <c r="BL156" s="97"/>
      <c r="BM156" s="97"/>
      <c r="BN156" s="97"/>
      <c r="BO156" s="97"/>
      <c r="BP156" s="97"/>
      <c r="BQ156" s="97"/>
      <c r="BR156" s="97"/>
      <c r="BS156" s="97"/>
      <c r="BT156" s="97"/>
      <c r="BU156" s="97"/>
      <c r="BV156" s="97"/>
      <c r="BW156" s="97"/>
      <c r="BX156" s="97"/>
      <c r="BY156" s="97"/>
      <c r="BZ156" s="97"/>
      <c r="CA156" s="97"/>
      <c r="CB156" s="97"/>
    </row>
    <row r="157" spans="1:85">
      <c r="A157" s="97"/>
      <c r="B157" s="197" t="s">
        <v>4304</v>
      </c>
      <c r="C157" s="197" t="s">
        <v>4302</v>
      </c>
      <c r="D157" s="97"/>
      <c r="E157" s="97"/>
      <c r="F157" s="97"/>
      <c r="G157" s="97"/>
      <c r="H157" s="97"/>
      <c r="I157" s="97"/>
      <c r="J157" s="97"/>
      <c r="K157" s="97"/>
      <c r="L157" s="97"/>
      <c r="M157" s="97"/>
      <c r="N157" s="97"/>
      <c r="O157" s="97"/>
      <c r="P157" s="97"/>
      <c r="Q157" s="97"/>
      <c r="R157" s="97"/>
      <c r="S157" s="97"/>
      <c r="T157" s="97"/>
      <c r="U157" s="147"/>
      <c r="V157" s="97"/>
      <c r="W157" s="97"/>
      <c r="X157" s="97"/>
      <c r="Y157" s="97"/>
      <c r="Z157" s="97"/>
      <c r="AA157" s="97"/>
      <c r="AB157" s="97"/>
      <c r="AC157" s="97"/>
      <c r="AD157" s="97"/>
      <c r="AE157" s="97"/>
      <c r="AF157" s="97"/>
      <c r="AG157" s="9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364"/>
      <c r="BL157" s="97"/>
      <c r="BM157" s="97"/>
      <c r="BN157" s="97"/>
      <c r="BO157" s="97"/>
      <c r="BP157" s="97"/>
      <c r="BQ157" s="97"/>
      <c r="BR157" s="97"/>
      <c r="BS157" s="97"/>
      <c r="BT157" s="97"/>
      <c r="BU157" s="97"/>
      <c r="BV157" s="97"/>
      <c r="BW157" s="97"/>
      <c r="BX157" s="97"/>
      <c r="BY157" s="97"/>
      <c r="BZ157" s="97"/>
      <c r="CA157" s="97"/>
      <c r="CB157" s="97"/>
    </row>
    <row r="158" spans="1:85">
      <c r="A158" s="627"/>
      <c r="B158" s="197"/>
      <c r="C158" s="197" t="s">
        <v>4300</v>
      </c>
      <c r="D158" s="97">
        <v>3000</v>
      </c>
      <c r="E158" s="97"/>
      <c r="F158" s="97"/>
      <c r="G158" s="97"/>
      <c r="H158" s="97"/>
      <c r="I158" s="97"/>
      <c r="J158" s="97"/>
      <c r="K158" s="97"/>
      <c r="L158" s="97"/>
      <c r="M158" s="97"/>
      <c r="N158" s="97"/>
      <c r="O158" s="97"/>
      <c r="P158" s="97"/>
      <c r="Q158" s="97"/>
      <c r="R158" s="97"/>
      <c r="S158" s="97"/>
      <c r="T158" s="97"/>
      <c r="U158" s="147"/>
      <c r="V158" s="97"/>
      <c r="W158" s="97"/>
      <c r="X158" s="97"/>
      <c r="Y158" s="97"/>
      <c r="Z158" s="97"/>
      <c r="AA158" s="97"/>
      <c r="AB158" s="97"/>
      <c r="AC158" s="97"/>
      <c r="AD158" s="97"/>
      <c r="AE158" s="97"/>
      <c r="AF158" s="97"/>
      <c r="AG158" s="9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v>1500</v>
      </c>
      <c r="BF158" s="97">
        <v>1500</v>
      </c>
      <c r="BG158" s="97"/>
      <c r="BH158" s="97"/>
      <c r="BI158" s="97"/>
      <c r="BJ158" s="97"/>
      <c r="BK158" s="364"/>
      <c r="BL158" s="97"/>
      <c r="BM158" s="97"/>
      <c r="BN158" s="97"/>
      <c r="BO158" s="97"/>
      <c r="BP158" s="97"/>
      <c r="BQ158" s="97"/>
      <c r="BR158" s="97"/>
      <c r="BS158" s="97"/>
      <c r="BT158" s="97"/>
      <c r="BU158" s="97"/>
      <c r="BV158" s="97"/>
      <c r="BW158" s="97"/>
      <c r="BX158" s="97"/>
      <c r="BY158" s="97"/>
      <c r="BZ158" s="97"/>
      <c r="CA158" s="97"/>
      <c r="CB158" s="97"/>
    </row>
    <row r="159" spans="1:85" s="231" customFormat="1" ht="15.75">
      <c r="A159" s="709" t="s">
        <v>4245</v>
      </c>
      <c r="B159" s="707" t="s">
        <v>4301</v>
      </c>
      <c r="C159" s="106" t="s">
        <v>4302</v>
      </c>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row>
    <row r="160" spans="1:85" s="231" customFormat="1" ht="15.75">
      <c r="A160" s="346"/>
      <c r="B160" s="707"/>
      <c r="C160" s="106" t="s">
        <v>4300</v>
      </c>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c r="CE160" s="106"/>
      <c r="CF160" s="106"/>
      <c r="CG160" s="106"/>
    </row>
    <row r="161" spans="1:86" s="231" customFormat="1" ht="15.75">
      <c r="A161" s="346"/>
      <c r="B161" s="707" t="s">
        <v>4303</v>
      </c>
      <c r="C161" s="106" t="s">
        <v>4302</v>
      </c>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row>
    <row r="162" spans="1:86" s="231" customFormat="1" ht="15.75">
      <c r="A162" s="346"/>
      <c r="B162" s="707"/>
      <c r="C162" s="106" t="s">
        <v>4300</v>
      </c>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row>
    <row r="163" spans="1:86" s="231" customFormat="1" ht="15.75">
      <c r="A163" s="710"/>
      <c r="B163" s="707" t="s">
        <v>4304</v>
      </c>
      <c r="C163" s="106" t="s">
        <v>4302</v>
      </c>
      <c r="D163" s="106">
        <v>6200</v>
      </c>
      <c r="E163" s="106"/>
      <c r="F163" s="106"/>
      <c r="G163" s="106"/>
      <c r="H163" s="106"/>
      <c r="I163" s="106"/>
      <c r="J163" s="106"/>
      <c r="K163" s="106"/>
      <c r="L163" s="106"/>
      <c r="M163" s="106"/>
      <c r="N163" s="106"/>
      <c r="O163" s="106"/>
      <c r="P163" s="106"/>
      <c r="Q163" s="106"/>
      <c r="R163" s="106"/>
      <c r="S163" s="106"/>
      <c r="T163" s="106"/>
      <c r="U163" s="306"/>
      <c r="V163" s="306">
        <v>6000</v>
      </c>
      <c r="W163" s="106">
        <v>200</v>
      </c>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c r="CE163" s="106"/>
      <c r="CF163" s="106"/>
      <c r="CG163" s="106"/>
    </row>
    <row r="164" spans="1:86" s="231" customFormat="1" ht="15.75">
      <c r="A164" s="347"/>
      <c r="B164" s="708"/>
      <c r="C164" s="302" t="s">
        <v>4300</v>
      </c>
      <c r="D164" s="302">
        <v>6900</v>
      </c>
      <c r="E164" s="302"/>
      <c r="F164" s="302"/>
      <c r="G164" s="302"/>
      <c r="H164" s="302"/>
      <c r="I164" s="302"/>
      <c r="J164" s="302"/>
      <c r="K164" s="302"/>
      <c r="L164" s="302"/>
      <c r="M164" s="302"/>
      <c r="N164" s="302"/>
      <c r="O164" s="302"/>
      <c r="P164" s="302"/>
      <c r="Q164" s="302"/>
      <c r="R164" s="302"/>
      <c r="S164" s="302"/>
      <c r="T164" s="302"/>
      <c r="U164" s="308"/>
      <c r="V164" s="308">
        <v>6500</v>
      </c>
      <c r="W164" s="302">
        <v>400</v>
      </c>
      <c r="X164" s="302"/>
      <c r="Y164" s="302"/>
      <c r="Z164" s="302"/>
      <c r="AA164" s="302"/>
      <c r="AB164" s="302"/>
      <c r="AC164" s="302"/>
      <c r="AD164" s="302"/>
      <c r="AE164" s="302"/>
      <c r="AF164" s="302"/>
      <c r="AG164" s="302"/>
      <c r="AH164" s="302"/>
      <c r="AI164" s="302"/>
      <c r="AJ164" s="302"/>
      <c r="AK164" s="302"/>
      <c r="AL164" s="302"/>
      <c r="AM164" s="302"/>
      <c r="AN164" s="302"/>
      <c r="AO164" s="302"/>
      <c r="AP164" s="302"/>
      <c r="AQ164" s="302"/>
      <c r="AR164" s="302"/>
      <c r="AS164" s="302"/>
      <c r="AT164" s="302"/>
      <c r="AU164" s="302"/>
      <c r="AV164" s="302"/>
      <c r="AW164" s="302"/>
      <c r="AX164" s="302"/>
      <c r="AY164" s="302"/>
      <c r="AZ164" s="302"/>
      <c r="BA164" s="302"/>
      <c r="BB164" s="302"/>
      <c r="BC164" s="302"/>
      <c r="BD164" s="302"/>
      <c r="BE164" s="302"/>
      <c r="BF164" s="302"/>
      <c r="BG164" s="302"/>
      <c r="BH164" s="302"/>
      <c r="BI164" s="302"/>
      <c r="BJ164" s="302"/>
      <c r="BK164" s="302"/>
      <c r="BL164" s="302"/>
      <c r="BM164" s="302"/>
      <c r="BN164" s="302"/>
      <c r="BO164" s="302"/>
      <c r="BP164" s="302"/>
      <c r="BQ164" s="302"/>
      <c r="BR164" s="302"/>
      <c r="BS164" s="302"/>
      <c r="BT164" s="302"/>
      <c r="BU164" s="302"/>
      <c r="BV164" s="302"/>
      <c r="BW164" s="302"/>
      <c r="BX164" s="302"/>
      <c r="BY164" s="302"/>
      <c r="BZ164" s="302"/>
      <c r="CA164" s="302"/>
      <c r="CB164" s="302"/>
      <c r="CC164" s="302"/>
      <c r="CD164" s="302"/>
      <c r="CE164" s="302"/>
      <c r="CF164" s="302"/>
      <c r="CG164" s="302"/>
    </row>
    <row r="165" spans="1:86">
      <c r="A165" s="621" t="s">
        <v>1691</v>
      </c>
      <c r="B165" s="97" t="s">
        <v>4305</v>
      </c>
      <c r="C165" s="106" t="s">
        <v>4302</v>
      </c>
      <c r="D165" s="97">
        <v>28000</v>
      </c>
      <c r="E165" s="97"/>
      <c r="F165" s="97"/>
      <c r="G165" s="97"/>
      <c r="H165" s="97"/>
      <c r="I165" s="97"/>
      <c r="J165" s="97"/>
      <c r="K165" s="97"/>
      <c r="L165" s="97"/>
      <c r="M165" s="97"/>
      <c r="N165" s="97"/>
      <c r="O165" s="97"/>
      <c r="P165" s="97"/>
      <c r="Q165" s="97"/>
      <c r="R165" s="97"/>
      <c r="S165" s="97"/>
      <c r="T165" s="97"/>
      <c r="U165" s="147"/>
      <c r="V165" s="97"/>
      <c r="W165" s="97"/>
      <c r="X165" s="97"/>
      <c r="Y165" s="97"/>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364"/>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v>28000</v>
      </c>
    </row>
    <row r="166" spans="1:86">
      <c r="A166" s="97"/>
      <c r="B166" s="97"/>
      <c r="C166" s="106" t="s">
        <v>4300</v>
      </c>
      <c r="D166" s="97">
        <v>96240</v>
      </c>
      <c r="E166" s="97"/>
      <c r="F166" s="97"/>
      <c r="G166" s="97"/>
      <c r="H166" s="97"/>
      <c r="I166" s="97"/>
      <c r="J166" s="97"/>
      <c r="K166" s="97"/>
      <c r="L166" s="97"/>
      <c r="M166" s="97"/>
      <c r="N166" s="97"/>
      <c r="O166" s="97"/>
      <c r="P166" s="97"/>
      <c r="Q166" s="97"/>
      <c r="R166" s="97"/>
      <c r="S166" s="97"/>
      <c r="T166" s="97"/>
      <c r="U166" s="147"/>
      <c r="V166" s="97"/>
      <c r="W166" s="97"/>
      <c r="X166" s="97"/>
      <c r="Y166" s="97"/>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364"/>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v>96240</v>
      </c>
    </row>
    <row r="167" spans="1:86" s="231" customFormat="1" ht="15.75">
      <c r="A167" s="359" t="s">
        <v>4246</v>
      </c>
      <c r="B167" s="106" t="s">
        <v>4301</v>
      </c>
      <c r="C167" s="106" t="s">
        <v>4302</v>
      </c>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c r="CE167" s="106"/>
      <c r="CF167" s="106"/>
      <c r="CG167" s="106"/>
    </row>
    <row r="168" spans="1:86" s="231" customFormat="1" ht="15.75">
      <c r="A168" s="363"/>
      <c r="B168" s="106"/>
      <c r="C168" s="106" t="s">
        <v>4300</v>
      </c>
      <c r="D168" s="106">
        <v>3550</v>
      </c>
      <c r="E168" s="106"/>
      <c r="F168" s="106"/>
      <c r="G168" s="106"/>
      <c r="H168" s="106"/>
      <c r="I168" s="106"/>
      <c r="J168" s="106"/>
      <c r="K168" s="106"/>
      <c r="L168" s="106">
        <v>950</v>
      </c>
      <c r="M168" s="106"/>
      <c r="N168" s="106"/>
      <c r="O168" s="106"/>
      <c r="P168" s="106"/>
      <c r="Q168" s="106"/>
      <c r="R168" s="106"/>
      <c r="S168" s="106">
        <v>840</v>
      </c>
      <c r="T168" s="106">
        <v>1500</v>
      </c>
      <c r="U168" s="106"/>
      <c r="V168" s="106"/>
      <c r="W168" s="106"/>
      <c r="X168" s="106"/>
      <c r="Y168" s="106"/>
      <c r="Z168" s="106"/>
      <c r="AA168" s="106"/>
      <c r="AB168" s="106"/>
      <c r="AC168" s="106"/>
      <c r="AD168" s="106">
        <v>2390</v>
      </c>
      <c r="AE168" s="106"/>
      <c r="AF168" s="106"/>
      <c r="AG168" s="106"/>
      <c r="AH168" s="106"/>
      <c r="AI168" s="106">
        <v>240</v>
      </c>
      <c r="AJ168" s="106"/>
      <c r="AK168" s="106"/>
      <c r="AL168" s="106">
        <v>2540</v>
      </c>
      <c r="AM168" s="106">
        <v>3000</v>
      </c>
      <c r="AN168" s="106"/>
      <c r="AO168" s="106"/>
      <c r="AP168" s="106"/>
      <c r="AQ168" s="106"/>
      <c r="AR168" s="106"/>
      <c r="AS168" s="106"/>
      <c r="AT168" s="106"/>
      <c r="AU168" s="106"/>
      <c r="AV168" s="106"/>
      <c r="AW168" s="106"/>
      <c r="AX168" s="106">
        <v>630</v>
      </c>
      <c r="AY168" s="106"/>
      <c r="AZ168" s="106"/>
      <c r="BA168" s="106"/>
      <c r="BB168" s="106"/>
      <c r="BC168" s="106"/>
      <c r="BD168" s="106"/>
      <c r="BE168" s="106"/>
      <c r="BF168" s="106"/>
      <c r="BG168" s="106"/>
      <c r="BH168" s="106"/>
      <c r="BI168" s="106"/>
      <c r="BJ168" s="106">
        <v>62010</v>
      </c>
      <c r="BK168" s="106"/>
      <c r="BL168" s="106"/>
      <c r="BM168" s="106">
        <v>1080</v>
      </c>
      <c r="BN168" s="106"/>
      <c r="BO168" s="106"/>
      <c r="BP168" s="106"/>
      <c r="BQ168" s="106"/>
      <c r="BR168" s="106"/>
      <c r="BS168" s="106">
        <v>1560</v>
      </c>
      <c r="BT168" s="106"/>
      <c r="BU168" s="106"/>
      <c r="BV168" s="106"/>
      <c r="BW168" s="106">
        <v>2550</v>
      </c>
      <c r="BX168" s="106"/>
      <c r="BY168" s="106"/>
      <c r="BZ168" s="106"/>
      <c r="CA168" s="106"/>
      <c r="CB168" s="106"/>
      <c r="CC168" s="106"/>
      <c r="CD168" s="106"/>
      <c r="CE168" s="106"/>
      <c r="CF168" s="106"/>
      <c r="CG168" s="106"/>
    </row>
    <row r="169" spans="1:86" s="231" customFormat="1" ht="15.75">
      <c r="A169" s="363"/>
      <c r="B169" s="106" t="s">
        <v>4303</v>
      </c>
      <c r="C169" s="106" t="s">
        <v>4302</v>
      </c>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c r="CE169" s="106"/>
      <c r="CF169" s="106"/>
      <c r="CG169" s="106"/>
    </row>
    <row r="170" spans="1:86" s="231" customFormat="1" ht="15.75">
      <c r="A170" s="363"/>
      <c r="B170" s="106"/>
      <c r="C170" s="106" t="s">
        <v>4300</v>
      </c>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v>15309</v>
      </c>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c r="CE170" s="106"/>
      <c r="CF170" s="106"/>
      <c r="CG170" s="106"/>
    </row>
    <row r="171" spans="1:86" s="231" customFormat="1" ht="15.75">
      <c r="A171" s="363"/>
      <c r="B171" s="106" t="s">
        <v>4304</v>
      </c>
      <c r="C171" s="106" t="s">
        <v>4302</v>
      </c>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c r="CE171" s="106"/>
      <c r="CF171" s="106"/>
      <c r="CG171" s="106"/>
    </row>
    <row r="172" spans="1:86" s="231" customFormat="1" ht="15.75">
      <c r="A172" s="363"/>
      <c r="B172" s="106"/>
      <c r="C172" s="106" t="s">
        <v>4300</v>
      </c>
      <c r="D172" s="106">
        <v>4296</v>
      </c>
      <c r="E172" s="106"/>
      <c r="F172" s="106"/>
      <c r="G172" s="106"/>
      <c r="H172" s="106"/>
      <c r="I172" s="106"/>
      <c r="J172" s="106"/>
      <c r="K172" s="106"/>
      <c r="L172" s="106">
        <v>4467</v>
      </c>
      <c r="M172" s="106"/>
      <c r="N172" s="106"/>
      <c r="O172" s="106"/>
      <c r="P172" s="106"/>
      <c r="Q172" s="106"/>
      <c r="R172" s="106"/>
      <c r="S172" s="106">
        <v>3757</v>
      </c>
      <c r="T172" s="106">
        <v>7330</v>
      </c>
      <c r="U172" s="106">
        <v>687545</v>
      </c>
      <c r="V172" s="106"/>
      <c r="W172" s="106"/>
      <c r="X172" s="106"/>
      <c r="Y172" s="106">
        <v>1840</v>
      </c>
      <c r="Z172" s="106">
        <v>2565</v>
      </c>
      <c r="AA172" s="106"/>
      <c r="AB172" s="106"/>
      <c r="AC172" s="106"/>
      <c r="AD172" s="106">
        <v>7425</v>
      </c>
      <c r="AE172" s="106"/>
      <c r="AF172" s="106"/>
      <c r="AG172" s="106"/>
      <c r="AH172" s="106"/>
      <c r="AI172" s="106">
        <v>1050</v>
      </c>
      <c r="AJ172" s="106"/>
      <c r="AK172" s="106"/>
      <c r="AL172" s="106">
        <v>7600</v>
      </c>
      <c r="AM172" s="106">
        <v>6500</v>
      </c>
      <c r="AN172" s="106"/>
      <c r="AO172" s="106"/>
      <c r="AP172" s="106">
        <v>3567</v>
      </c>
      <c r="AQ172" s="106"/>
      <c r="AR172" s="106"/>
      <c r="AS172" s="106"/>
      <c r="AT172" s="106"/>
      <c r="AU172" s="106"/>
      <c r="AV172" s="106"/>
      <c r="AW172" s="106"/>
      <c r="AX172" s="106">
        <v>2500</v>
      </c>
      <c r="AY172" s="106">
        <v>11500</v>
      </c>
      <c r="AZ172" s="106"/>
      <c r="BA172" s="106"/>
      <c r="BB172" s="106"/>
      <c r="BC172" s="106"/>
      <c r="BD172" s="106"/>
      <c r="BE172" s="106">
        <v>720</v>
      </c>
      <c r="BF172" s="106"/>
      <c r="BG172" s="106"/>
      <c r="BH172" s="106"/>
      <c r="BI172" s="106"/>
      <c r="BJ172" s="106">
        <v>47300</v>
      </c>
      <c r="BK172" s="106"/>
      <c r="BL172" s="106"/>
      <c r="BM172" s="106">
        <v>6200</v>
      </c>
      <c r="BN172" s="106">
        <v>18490</v>
      </c>
      <c r="BO172" s="106"/>
      <c r="BP172" s="106"/>
      <c r="BQ172" s="106">
        <v>2300</v>
      </c>
      <c r="BR172" s="106">
        <v>18709</v>
      </c>
      <c r="BS172" s="106">
        <v>7580</v>
      </c>
      <c r="BT172" s="106"/>
      <c r="BU172" s="106"/>
      <c r="BV172" s="106"/>
      <c r="BW172" s="106">
        <v>6850</v>
      </c>
      <c r="BX172" s="106">
        <v>2250</v>
      </c>
      <c r="BY172" s="106"/>
      <c r="BZ172" s="106"/>
      <c r="CA172" s="106"/>
      <c r="CB172" s="106"/>
      <c r="CC172" s="106"/>
      <c r="CD172" s="106"/>
      <c r="CE172" s="106"/>
      <c r="CF172" s="106"/>
      <c r="CG172" s="106"/>
    </row>
    <row r="173" spans="1:86" s="231" customFormat="1" ht="15.75">
      <c r="A173" s="370"/>
      <c r="B173" s="355" t="s">
        <v>4301</v>
      </c>
      <c r="C173" s="355" t="s">
        <v>4302</v>
      </c>
      <c r="D173" s="355">
        <v>36</v>
      </c>
      <c r="E173" s="355"/>
      <c r="F173" s="355"/>
      <c r="G173" s="355"/>
      <c r="H173" s="355"/>
      <c r="I173" s="355"/>
      <c r="J173" s="355"/>
      <c r="K173" s="355"/>
      <c r="L173" s="355">
        <v>754</v>
      </c>
      <c r="M173" s="355"/>
      <c r="N173" s="355"/>
      <c r="O173" s="355"/>
      <c r="P173" s="355"/>
      <c r="Q173" s="355"/>
      <c r="R173" s="355"/>
      <c r="S173" s="355"/>
      <c r="T173" s="355"/>
      <c r="U173" s="355"/>
      <c r="V173" s="355"/>
      <c r="W173" s="355"/>
      <c r="X173" s="355"/>
      <c r="Y173" s="355"/>
      <c r="Z173" s="355"/>
      <c r="AA173" s="355"/>
      <c r="AB173" s="355"/>
      <c r="AC173" s="355"/>
      <c r="AD173" s="355">
        <v>385</v>
      </c>
      <c r="AE173" s="355"/>
      <c r="AF173" s="355"/>
      <c r="AG173" s="355"/>
      <c r="AH173" s="355"/>
      <c r="AI173" s="355"/>
      <c r="AJ173" s="355"/>
      <c r="AK173" s="355"/>
      <c r="AL173" s="355">
        <v>305</v>
      </c>
      <c r="AM173" s="355">
        <v>200</v>
      </c>
      <c r="AN173" s="355"/>
      <c r="AO173" s="355"/>
      <c r="AP173" s="355"/>
      <c r="AQ173" s="355">
        <v>1695</v>
      </c>
      <c r="AR173" s="355"/>
      <c r="AS173" s="355"/>
      <c r="AT173" s="355"/>
      <c r="AU173" s="355"/>
      <c r="AV173" s="355"/>
      <c r="AW173" s="355"/>
      <c r="AX173" s="355"/>
      <c r="AY173" s="355"/>
      <c r="AZ173" s="355"/>
      <c r="BA173" s="355"/>
      <c r="BB173" s="355"/>
      <c r="BC173" s="355">
        <v>320</v>
      </c>
      <c r="BD173" s="355"/>
      <c r="BE173" s="355"/>
      <c r="BF173" s="355"/>
      <c r="BG173" s="355"/>
      <c r="BH173" s="355"/>
      <c r="BI173" s="355"/>
      <c r="BJ173" s="355"/>
      <c r="BK173" s="355"/>
      <c r="BL173" s="355"/>
      <c r="BM173" s="355">
        <v>108</v>
      </c>
      <c r="BN173" s="355"/>
      <c r="BO173" s="355"/>
      <c r="BP173" s="355"/>
      <c r="BQ173" s="355"/>
      <c r="BR173" s="355"/>
      <c r="BS173" s="355">
        <v>300</v>
      </c>
      <c r="BT173" s="355"/>
      <c r="BU173" s="355"/>
      <c r="BV173" s="355"/>
      <c r="BW173" s="355"/>
      <c r="BX173" s="355"/>
      <c r="BY173" s="355"/>
      <c r="BZ173" s="106"/>
      <c r="CA173" s="106"/>
      <c r="CB173" s="106"/>
      <c r="CC173" s="106"/>
      <c r="CD173" s="106"/>
      <c r="CE173" s="106"/>
      <c r="CF173" s="106"/>
      <c r="CG173" s="106"/>
    </row>
    <row r="174" spans="1:86" s="231" customFormat="1" ht="15.75">
      <c r="A174" s="354" t="s">
        <v>1709</v>
      </c>
      <c r="B174" s="355"/>
      <c r="C174" s="355" t="s">
        <v>4300</v>
      </c>
      <c r="D174" s="355">
        <v>3406</v>
      </c>
      <c r="E174" s="355"/>
      <c r="F174" s="355"/>
      <c r="G174" s="355"/>
      <c r="H174" s="355"/>
      <c r="I174" s="355"/>
      <c r="J174" s="355"/>
      <c r="K174" s="355"/>
      <c r="L174" s="355">
        <v>1150</v>
      </c>
      <c r="M174" s="355"/>
      <c r="N174" s="355"/>
      <c r="O174" s="355"/>
      <c r="P174" s="355"/>
      <c r="Q174" s="355"/>
      <c r="R174" s="355"/>
      <c r="S174" s="355">
        <v>1450</v>
      </c>
      <c r="T174" s="355">
        <v>300</v>
      </c>
      <c r="U174" s="355"/>
      <c r="V174" s="355"/>
      <c r="W174" s="355"/>
      <c r="X174" s="355"/>
      <c r="Y174" s="355"/>
      <c r="Z174" s="355"/>
      <c r="AA174" s="355"/>
      <c r="AB174" s="355"/>
      <c r="AC174" s="355"/>
      <c r="AD174" s="355">
        <v>600</v>
      </c>
      <c r="AE174" s="355"/>
      <c r="AF174" s="355"/>
      <c r="AG174" s="355"/>
      <c r="AH174" s="355"/>
      <c r="AI174" s="355"/>
      <c r="AJ174" s="355"/>
      <c r="AK174" s="355"/>
      <c r="AL174" s="355">
        <v>400</v>
      </c>
      <c r="AM174" s="355">
        <v>350</v>
      </c>
      <c r="AN174" s="355"/>
      <c r="AO174" s="355"/>
      <c r="AP174" s="355"/>
      <c r="AQ174" s="355"/>
      <c r="AR174" s="355"/>
      <c r="AS174" s="355"/>
      <c r="AT174" s="355"/>
      <c r="AU174" s="355"/>
      <c r="AV174" s="355"/>
      <c r="AW174" s="355"/>
      <c r="AX174" s="355"/>
      <c r="AY174" s="355"/>
      <c r="AZ174" s="355"/>
      <c r="BA174" s="355"/>
      <c r="BB174" s="355"/>
      <c r="BC174" s="355"/>
      <c r="BD174" s="355">
        <v>1200</v>
      </c>
      <c r="BE174" s="355"/>
      <c r="BF174" s="355"/>
      <c r="BG174" s="355"/>
      <c r="BH174" s="355"/>
      <c r="BI174" s="355"/>
      <c r="BJ174" s="355">
        <v>2384</v>
      </c>
      <c r="BK174" s="355"/>
      <c r="BL174" s="355"/>
      <c r="BM174" s="355">
        <v>884</v>
      </c>
      <c r="BN174" s="355"/>
      <c r="BO174" s="355"/>
      <c r="BP174" s="355"/>
      <c r="BQ174" s="355"/>
      <c r="BR174" s="355"/>
      <c r="BS174" s="355">
        <v>500</v>
      </c>
      <c r="BT174" s="355"/>
      <c r="BU174" s="355"/>
      <c r="BV174" s="355"/>
      <c r="BW174" s="355"/>
      <c r="BX174" s="355"/>
      <c r="BY174" s="355"/>
      <c r="BZ174" s="106"/>
      <c r="CA174" s="106"/>
      <c r="CB174" s="106"/>
      <c r="CC174" s="106"/>
      <c r="CD174" s="106"/>
      <c r="CE174" s="106"/>
      <c r="CF174" s="106"/>
      <c r="CG174" s="106"/>
    </row>
    <row r="175" spans="1:86" s="231" customFormat="1" ht="15.75">
      <c r="A175" s="354"/>
      <c r="B175" s="355" t="s">
        <v>4303</v>
      </c>
      <c r="C175" s="355" t="s">
        <v>4302</v>
      </c>
      <c r="D175" s="355">
        <v>5</v>
      </c>
      <c r="E175" s="355"/>
      <c r="F175" s="355"/>
      <c r="G175" s="355"/>
      <c r="H175" s="355"/>
      <c r="I175" s="355"/>
      <c r="J175" s="355"/>
      <c r="K175" s="355"/>
      <c r="L175" s="355"/>
      <c r="M175" s="355"/>
      <c r="N175" s="355"/>
      <c r="O175" s="355"/>
      <c r="P175" s="355"/>
      <c r="Q175" s="355"/>
      <c r="R175" s="355"/>
      <c r="S175" s="355"/>
      <c r="T175" s="355"/>
      <c r="U175" s="355"/>
      <c r="V175" s="355"/>
      <c r="W175" s="355"/>
      <c r="X175" s="355"/>
      <c r="Y175" s="355"/>
      <c r="Z175" s="355"/>
      <c r="AA175" s="355"/>
      <c r="AB175" s="355"/>
      <c r="AC175" s="355"/>
      <c r="AD175" s="355">
        <v>1</v>
      </c>
      <c r="AE175" s="355"/>
      <c r="AF175" s="355"/>
      <c r="AG175" s="355"/>
      <c r="AH175" s="355"/>
      <c r="AI175" s="355"/>
      <c r="AJ175" s="355"/>
      <c r="AK175" s="355"/>
      <c r="AL175" s="355">
        <v>5</v>
      </c>
      <c r="AM175" s="355">
        <v>5</v>
      </c>
      <c r="AN175" s="355"/>
      <c r="AO175" s="355"/>
      <c r="AP175" s="355"/>
      <c r="AQ175" s="355">
        <v>4042</v>
      </c>
      <c r="AR175" s="355"/>
      <c r="AS175" s="355"/>
      <c r="AT175" s="355"/>
      <c r="AU175" s="355"/>
      <c r="AV175" s="355"/>
      <c r="AW175" s="355"/>
      <c r="AX175" s="355"/>
      <c r="AY175" s="355"/>
      <c r="AZ175" s="355"/>
      <c r="BA175" s="355"/>
      <c r="BB175" s="355"/>
      <c r="BC175" s="355">
        <v>5</v>
      </c>
      <c r="BD175" s="355"/>
      <c r="BE175" s="355"/>
      <c r="BF175" s="355"/>
      <c r="BG175" s="355"/>
      <c r="BH175" s="355"/>
      <c r="BI175" s="355"/>
      <c r="BJ175" s="355"/>
      <c r="BK175" s="355"/>
      <c r="BL175" s="355"/>
      <c r="BM175" s="355">
        <v>5</v>
      </c>
      <c r="BN175" s="355"/>
      <c r="BO175" s="355">
        <v>1</v>
      </c>
      <c r="BP175" s="355"/>
      <c r="BQ175" s="355"/>
      <c r="BR175" s="355"/>
      <c r="BS175" s="355">
        <v>5</v>
      </c>
      <c r="BT175" s="355"/>
      <c r="BU175" s="355"/>
      <c r="BV175" s="355"/>
      <c r="BW175" s="355"/>
      <c r="BX175" s="355"/>
      <c r="BY175" s="355"/>
      <c r="BZ175" s="106"/>
      <c r="CA175" s="106"/>
      <c r="CB175" s="106"/>
      <c r="CC175" s="106"/>
      <c r="CD175" s="106"/>
      <c r="CE175" s="106"/>
      <c r="CF175" s="106"/>
      <c r="CG175" s="106"/>
    </row>
    <row r="176" spans="1:86" s="231" customFormat="1" ht="15.75">
      <c r="A176" s="354"/>
      <c r="B176" s="355"/>
      <c r="C176" s="355" t="s">
        <v>4300</v>
      </c>
      <c r="D176" s="355">
        <v>205</v>
      </c>
      <c r="E176" s="355"/>
      <c r="F176" s="355"/>
      <c r="G176" s="355"/>
      <c r="H176" s="355"/>
      <c r="I176" s="355"/>
      <c r="J176" s="355"/>
      <c r="K176" s="355"/>
      <c r="L176" s="355"/>
      <c r="M176" s="355"/>
      <c r="N176" s="355"/>
      <c r="O176" s="355"/>
      <c r="P176" s="355"/>
      <c r="Q176" s="355"/>
      <c r="R176" s="355"/>
      <c r="S176" s="355">
        <v>3</v>
      </c>
      <c r="T176" s="355"/>
      <c r="U176" s="355"/>
      <c r="V176" s="355"/>
      <c r="W176" s="355"/>
      <c r="X176" s="355"/>
      <c r="Y176" s="355"/>
      <c r="Z176" s="355"/>
      <c r="AA176" s="355"/>
      <c r="AB176" s="355"/>
      <c r="AC176" s="355"/>
      <c r="AD176" s="355">
        <v>194</v>
      </c>
      <c r="AE176" s="355"/>
      <c r="AF176" s="355"/>
      <c r="AG176" s="355"/>
      <c r="AH176" s="355"/>
      <c r="AI176" s="355">
        <v>9</v>
      </c>
      <c r="AJ176" s="355"/>
      <c r="AK176" s="355"/>
      <c r="AL176" s="355">
        <v>287</v>
      </c>
      <c r="AM176" s="355">
        <v>300</v>
      </c>
      <c r="AN176" s="355"/>
      <c r="AO176" s="355"/>
      <c r="AP176" s="355"/>
      <c r="AQ176" s="355"/>
      <c r="AR176" s="355"/>
      <c r="AS176" s="355"/>
      <c r="AT176" s="355"/>
      <c r="AU176" s="355"/>
      <c r="AV176" s="355"/>
      <c r="AW176" s="355"/>
      <c r="AX176" s="355"/>
      <c r="AY176" s="355"/>
      <c r="AZ176" s="355"/>
      <c r="BA176" s="355"/>
      <c r="BB176" s="355"/>
      <c r="BC176" s="355"/>
      <c r="BD176" s="355">
        <v>170</v>
      </c>
      <c r="BE176" s="355"/>
      <c r="BF176" s="355"/>
      <c r="BG176" s="355"/>
      <c r="BH176" s="355"/>
      <c r="BI176" s="355"/>
      <c r="BJ176" s="355">
        <v>4861</v>
      </c>
      <c r="BK176" s="355"/>
      <c r="BL176" s="355"/>
      <c r="BM176" s="355">
        <v>175</v>
      </c>
      <c r="BN176" s="355"/>
      <c r="BO176" s="355"/>
      <c r="BP176" s="355"/>
      <c r="BQ176" s="355"/>
      <c r="BR176" s="355"/>
      <c r="BS176" s="355">
        <v>238</v>
      </c>
      <c r="BT176" s="355"/>
      <c r="BU176" s="355"/>
      <c r="BV176" s="355"/>
      <c r="BW176" s="355"/>
      <c r="BX176" s="355"/>
      <c r="BY176" s="355"/>
      <c r="BZ176" s="106"/>
      <c r="CA176" s="106"/>
      <c r="CB176" s="106"/>
      <c r="CC176" s="106"/>
      <c r="CD176" s="106"/>
      <c r="CE176" s="106"/>
      <c r="CF176" s="106"/>
      <c r="CG176" s="106"/>
    </row>
    <row r="177" spans="1:85" s="231" customFormat="1" ht="15.75">
      <c r="A177" s="354"/>
      <c r="B177" s="355" t="s">
        <v>4304</v>
      </c>
      <c r="C177" s="355" t="s">
        <v>4302</v>
      </c>
      <c r="D177" s="355">
        <v>36</v>
      </c>
      <c r="E177" s="355"/>
      <c r="F177" s="355"/>
      <c r="G177" s="355"/>
      <c r="H177" s="355"/>
      <c r="I177" s="355"/>
      <c r="J177" s="355"/>
      <c r="K177" s="355"/>
      <c r="L177" s="355">
        <v>346</v>
      </c>
      <c r="M177" s="355"/>
      <c r="N177" s="355"/>
      <c r="O177" s="355"/>
      <c r="P177" s="355"/>
      <c r="Q177" s="355"/>
      <c r="R177" s="355"/>
      <c r="S177" s="355">
        <v>29</v>
      </c>
      <c r="T177" s="355"/>
      <c r="U177" s="355"/>
      <c r="V177" s="355"/>
      <c r="W177" s="355"/>
      <c r="X177" s="355"/>
      <c r="Y177" s="355"/>
      <c r="Z177" s="355"/>
      <c r="AA177" s="355"/>
      <c r="AB177" s="355"/>
      <c r="AC177" s="355"/>
      <c r="AD177" s="355">
        <v>200</v>
      </c>
      <c r="AE177" s="355"/>
      <c r="AF177" s="355"/>
      <c r="AG177" s="355"/>
      <c r="AH177" s="355"/>
      <c r="AI177" s="355"/>
      <c r="AJ177" s="355"/>
      <c r="AK177" s="355"/>
      <c r="AL177" s="355">
        <v>219</v>
      </c>
      <c r="AM177" s="355">
        <v>216</v>
      </c>
      <c r="AN177" s="355"/>
      <c r="AO177" s="355"/>
      <c r="AP177" s="355"/>
      <c r="AQ177" s="355">
        <v>6939</v>
      </c>
      <c r="AR177" s="355"/>
      <c r="AS177" s="355"/>
      <c r="AT177" s="355"/>
      <c r="AU177" s="355"/>
      <c r="AV177" s="355"/>
      <c r="AW177" s="355"/>
      <c r="AX177" s="355"/>
      <c r="AY177" s="355"/>
      <c r="AZ177" s="355"/>
      <c r="BA177" s="355"/>
      <c r="BB177" s="355"/>
      <c r="BC177" s="355">
        <v>320</v>
      </c>
      <c r="BD177" s="355">
        <v>1743</v>
      </c>
      <c r="BE177" s="355"/>
      <c r="BF177" s="355"/>
      <c r="BG177" s="355"/>
      <c r="BH177" s="355"/>
      <c r="BI177" s="355"/>
      <c r="BJ177" s="355"/>
      <c r="BK177" s="355"/>
      <c r="BL177" s="355"/>
      <c r="BM177" s="355">
        <v>48</v>
      </c>
      <c r="BN177" s="355"/>
      <c r="BO177" s="355"/>
      <c r="BP177" s="355"/>
      <c r="BQ177" s="355"/>
      <c r="BR177" s="355"/>
      <c r="BS177" s="355">
        <v>87</v>
      </c>
      <c r="BT177" s="355"/>
      <c r="BU177" s="355"/>
      <c r="BV177" s="355"/>
      <c r="BW177" s="355"/>
      <c r="BX177" s="355"/>
      <c r="BY177" s="355"/>
      <c r="BZ177" s="106"/>
      <c r="CA177" s="106"/>
      <c r="CB177" s="106"/>
      <c r="CC177" s="106"/>
      <c r="CD177" s="106"/>
      <c r="CE177" s="106"/>
      <c r="CF177" s="106"/>
      <c r="CG177" s="106"/>
    </row>
    <row r="178" spans="1:85" s="231" customFormat="1" ht="15.75">
      <c r="A178" s="354"/>
      <c r="B178" s="355"/>
      <c r="C178" s="355" t="s">
        <v>4300</v>
      </c>
      <c r="D178" s="355">
        <v>2146</v>
      </c>
      <c r="E178" s="355"/>
      <c r="F178" s="355"/>
      <c r="G178" s="355"/>
      <c r="H178" s="355"/>
      <c r="I178" s="355"/>
      <c r="J178" s="355"/>
      <c r="K178" s="355"/>
      <c r="L178" s="355">
        <v>948</v>
      </c>
      <c r="M178" s="355"/>
      <c r="N178" s="355"/>
      <c r="O178" s="355"/>
      <c r="P178" s="355"/>
      <c r="Q178" s="355"/>
      <c r="R178" s="355"/>
      <c r="S178" s="355">
        <v>812</v>
      </c>
      <c r="T178" s="355">
        <v>1361</v>
      </c>
      <c r="U178" s="355"/>
      <c r="V178" s="355"/>
      <c r="W178" s="355"/>
      <c r="X178" s="355"/>
      <c r="Y178" s="355"/>
      <c r="Z178" s="355"/>
      <c r="AA178" s="355"/>
      <c r="AB178" s="355"/>
      <c r="AC178" s="355"/>
      <c r="AD178" s="355">
        <v>1820</v>
      </c>
      <c r="AE178" s="355"/>
      <c r="AF178" s="355"/>
      <c r="AG178" s="355"/>
      <c r="AH178" s="355"/>
      <c r="AI178" s="355">
        <v>360</v>
      </c>
      <c r="AJ178" s="355"/>
      <c r="AK178" s="355"/>
      <c r="AL178" s="355">
        <v>1582</v>
      </c>
      <c r="AM178" s="355">
        <v>1337</v>
      </c>
      <c r="AN178" s="355"/>
      <c r="AO178" s="355"/>
      <c r="AP178" s="355"/>
      <c r="AQ178" s="355"/>
      <c r="AR178" s="355"/>
      <c r="AS178" s="355"/>
      <c r="AT178" s="355"/>
      <c r="AU178" s="355"/>
      <c r="AV178" s="355"/>
      <c r="AW178" s="355"/>
      <c r="AX178" s="355"/>
      <c r="AY178" s="355"/>
      <c r="AZ178" s="355"/>
      <c r="BA178" s="355"/>
      <c r="BB178" s="355"/>
      <c r="BC178" s="355"/>
      <c r="BD178" s="355"/>
      <c r="BE178" s="355"/>
      <c r="BF178" s="355"/>
      <c r="BG178" s="355"/>
      <c r="BH178" s="355"/>
      <c r="BI178" s="355"/>
      <c r="BJ178" s="355">
        <v>10791</v>
      </c>
      <c r="BK178" s="355"/>
      <c r="BL178" s="355"/>
      <c r="BM178" s="355">
        <v>778</v>
      </c>
      <c r="BN178" s="355"/>
      <c r="BO178" s="355">
        <v>44</v>
      </c>
      <c r="BP178" s="355"/>
      <c r="BQ178" s="355"/>
      <c r="BR178" s="355"/>
      <c r="BS178" s="355">
        <v>1606</v>
      </c>
      <c r="BT178" s="355"/>
      <c r="BU178" s="355"/>
      <c r="BV178" s="355"/>
      <c r="BW178" s="355"/>
      <c r="BX178" s="355"/>
      <c r="BY178" s="355"/>
      <c r="BZ178" s="106"/>
      <c r="CA178" s="106"/>
      <c r="CB178" s="106"/>
      <c r="CC178" s="106"/>
      <c r="CD178" s="106"/>
      <c r="CE178" s="106"/>
      <c r="CF178" s="106"/>
      <c r="CG178" s="106"/>
    </row>
    <row r="179" spans="1:85" s="231" customFormat="1" ht="15.75">
      <c r="A179" s="354"/>
      <c r="B179" s="355" t="s">
        <v>4305</v>
      </c>
      <c r="C179" s="355" t="s">
        <v>4302</v>
      </c>
      <c r="D179" s="355">
        <v>3658</v>
      </c>
      <c r="E179" s="355"/>
      <c r="F179" s="355"/>
      <c r="G179" s="355"/>
      <c r="H179" s="355"/>
      <c r="I179" s="355"/>
      <c r="J179" s="355"/>
      <c r="K179" s="355"/>
      <c r="L179" s="355"/>
      <c r="M179" s="355"/>
      <c r="N179" s="355"/>
      <c r="O179" s="355"/>
      <c r="P179" s="355"/>
      <c r="Q179" s="355"/>
      <c r="R179" s="355"/>
      <c r="S179" s="355"/>
      <c r="T179" s="355"/>
      <c r="U179" s="355"/>
      <c r="V179" s="355"/>
      <c r="W179" s="355"/>
      <c r="X179" s="355"/>
      <c r="Y179" s="355"/>
      <c r="Z179" s="355"/>
      <c r="AA179" s="355"/>
      <c r="AB179" s="355"/>
      <c r="AC179" s="355"/>
      <c r="AD179" s="355"/>
      <c r="AE179" s="355"/>
      <c r="AF179" s="355"/>
      <c r="AG179" s="355"/>
      <c r="AH179" s="355"/>
      <c r="AI179" s="355"/>
      <c r="AJ179" s="355"/>
      <c r="AK179" s="355"/>
      <c r="AL179" s="355"/>
      <c r="AM179" s="355"/>
      <c r="AN179" s="355"/>
      <c r="AO179" s="355"/>
      <c r="AP179" s="355"/>
      <c r="AQ179" s="355"/>
      <c r="AR179" s="355"/>
      <c r="AS179" s="355"/>
      <c r="AT179" s="355"/>
      <c r="AU179" s="355"/>
      <c r="AV179" s="355"/>
      <c r="AW179" s="355"/>
      <c r="AX179" s="355"/>
      <c r="AY179" s="355"/>
      <c r="AZ179" s="355"/>
      <c r="BA179" s="355"/>
      <c r="BB179" s="355"/>
      <c r="BC179" s="355"/>
      <c r="BD179" s="355"/>
      <c r="BE179" s="355"/>
      <c r="BF179" s="355"/>
      <c r="BG179" s="355"/>
      <c r="BH179" s="355"/>
      <c r="BI179" s="355"/>
      <c r="BJ179" s="355"/>
      <c r="BK179" s="355"/>
      <c r="BL179" s="355"/>
      <c r="BM179" s="355"/>
      <c r="BN179" s="355"/>
      <c r="BO179" s="355"/>
      <c r="BP179" s="355"/>
      <c r="BQ179" s="355"/>
      <c r="BR179" s="355"/>
      <c r="BS179" s="355"/>
      <c r="BT179" s="355"/>
      <c r="BU179" s="355"/>
      <c r="BV179" s="355"/>
      <c r="BW179" s="355"/>
      <c r="BX179" s="355"/>
      <c r="BY179" s="355"/>
      <c r="BZ179" s="106"/>
      <c r="CA179" s="106"/>
      <c r="CB179" s="106"/>
      <c r="CC179" s="106"/>
      <c r="CD179" s="106"/>
      <c r="CE179" s="106"/>
      <c r="CF179" s="106"/>
      <c r="CG179" s="106"/>
    </row>
    <row r="180" spans="1:85" s="231" customFormat="1" ht="15.75">
      <c r="A180" s="377"/>
      <c r="B180" s="355"/>
      <c r="C180" s="355" t="s">
        <v>4300</v>
      </c>
      <c r="D180" s="355">
        <v>2254</v>
      </c>
      <c r="E180" s="355"/>
      <c r="F180" s="355"/>
      <c r="G180" s="355"/>
      <c r="H180" s="355"/>
      <c r="I180" s="355"/>
      <c r="J180" s="355"/>
      <c r="K180" s="355"/>
      <c r="L180" s="355"/>
      <c r="M180" s="355"/>
      <c r="N180" s="355"/>
      <c r="O180" s="355"/>
      <c r="P180" s="355"/>
      <c r="Q180" s="355"/>
      <c r="R180" s="355"/>
      <c r="S180" s="355"/>
      <c r="T180" s="355"/>
      <c r="U180" s="355"/>
      <c r="V180" s="355"/>
      <c r="W180" s="355"/>
      <c r="X180" s="355"/>
      <c r="Y180" s="355"/>
      <c r="Z180" s="355"/>
      <c r="AA180" s="355"/>
      <c r="AB180" s="355"/>
      <c r="AC180" s="355"/>
      <c r="AD180" s="355"/>
      <c r="AE180" s="355"/>
      <c r="AF180" s="355"/>
      <c r="AG180" s="355"/>
      <c r="AH180" s="355"/>
      <c r="AI180" s="355"/>
      <c r="AJ180" s="355"/>
      <c r="AK180" s="355"/>
      <c r="AL180" s="355"/>
      <c r="AM180" s="355"/>
      <c r="AN180" s="355"/>
      <c r="AO180" s="355"/>
      <c r="AP180" s="355"/>
      <c r="AQ180" s="355"/>
      <c r="AR180" s="355"/>
      <c r="AS180" s="355"/>
      <c r="AT180" s="355"/>
      <c r="AU180" s="355"/>
      <c r="AV180" s="355"/>
      <c r="AW180" s="355"/>
      <c r="AX180" s="355"/>
      <c r="AY180" s="355"/>
      <c r="AZ180" s="355"/>
      <c r="BA180" s="355"/>
      <c r="BB180" s="355"/>
      <c r="BC180" s="355"/>
      <c r="BD180" s="355"/>
      <c r="BE180" s="355"/>
      <c r="BF180" s="355"/>
      <c r="BG180" s="355"/>
      <c r="BH180" s="355"/>
      <c r="BI180" s="355"/>
      <c r="BJ180" s="355"/>
      <c r="BK180" s="355"/>
      <c r="BL180" s="355"/>
      <c r="BM180" s="355"/>
      <c r="BN180" s="355"/>
      <c r="BO180" s="355"/>
      <c r="BP180" s="355"/>
      <c r="BQ180" s="355"/>
      <c r="BR180" s="355"/>
      <c r="BS180" s="355"/>
      <c r="BT180" s="355"/>
      <c r="BU180" s="355"/>
      <c r="BV180" s="355"/>
      <c r="BW180" s="355"/>
      <c r="BX180" s="355"/>
      <c r="BY180" s="355"/>
      <c r="BZ180" s="106"/>
      <c r="CA180" s="106"/>
      <c r="CB180" s="106"/>
      <c r="CC180" s="106"/>
      <c r="CD180" s="106"/>
      <c r="CE180" s="106"/>
      <c r="CF180" s="106"/>
      <c r="CG180" s="106"/>
    </row>
    <row r="181" spans="1:85" s="293" customFormat="1" ht="15.75">
      <c r="A181" s="1379" t="s">
        <v>4247</v>
      </c>
      <c r="B181" s="232" t="s">
        <v>4301</v>
      </c>
      <c r="C181" s="232" t="s">
        <v>4312</v>
      </c>
      <c r="D181" s="232"/>
      <c r="E181" s="232"/>
      <c r="F181" s="232">
        <v>1900</v>
      </c>
      <c r="G181" s="232"/>
      <c r="H181" s="232"/>
      <c r="I181" s="232"/>
      <c r="J181" s="232"/>
      <c r="K181" s="232"/>
      <c r="L181" s="232">
        <v>216</v>
      </c>
      <c r="M181" s="232">
        <v>181</v>
      </c>
      <c r="N181" s="232">
        <v>5316</v>
      </c>
      <c r="O181" s="232"/>
      <c r="P181" s="232"/>
      <c r="Q181" s="232"/>
      <c r="R181" s="232">
        <v>1310</v>
      </c>
      <c r="S181" s="232">
        <v>108</v>
      </c>
      <c r="T181" s="232"/>
      <c r="U181" s="232"/>
      <c r="V181" s="232"/>
      <c r="W181" s="232"/>
      <c r="X181" s="232"/>
      <c r="Y181" s="232"/>
      <c r="Z181" s="232"/>
      <c r="AA181" s="232"/>
      <c r="AB181" s="232"/>
      <c r="AC181" s="232"/>
      <c r="AD181" s="232"/>
      <c r="AE181" s="232"/>
      <c r="AF181" s="232"/>
      <c r="AG181" s="232"/>
      <c r="AH181" s="232"/>
      <c r="AI181" s="232"/>
      <c r="AJ181" s="232"/>
      <c r="AK181" s="232"/>
      <c r="AL181" s="232">
        <v>1115</v>
      </c>
      <c r="AM181" s="232">
        <v>3004</v>
      </c>
      <c r="AN181" s="232"/>
      <c r="AO181" s="232"/>
      <c r="AP181" s="232"/>
      <c r="AQ181" s="232">
        <v>56339</v>
      </c>
      <c r="AR181" s="232"/>
      <c r="AS181" s="232"/>
      <c r="AT181" s="232"/>
      <c r="AU181" s="232"/>
      <c r="AV181" s="232"/>
      <c r="AW181" s="232"/>
      <c r="AX181" s="232"/>
      <c r="AY181" s="232"/>
      <c r="AZ181" s="232"/>
      <c r="BA181" s="232"/>
      <c r="BB181" s="232"/>
      <c r="BC181" s="232">
        <v>3237</v>
      </c>
      <c r="BD181" s="232"/>
      <c r="BE181" s="232"/>
      <c r="BF181" s="232"/>
      <c r="BG181" s="232"/>
      <c r="BH181" s="232"/>
      <c r="BI181" s="232"/>
      <c r="BJ181" s="232"/>
      <c r="BK181" s="232"/>
      <c r="BL181" s="232"/>
      <c r="BM181" s="232">
        <v>2290</v>
      </c>
      <c r="BN181" s="232"/>
      <c r="BO181" s="232">
        <v>1553</v>
      </c>
      <c r="BP181" s="232"/>
      <c r="BQ181" s="232"/>
      <c r="BR181" s="232"/>
      <c r="BS181" s="232">
        <v>2070</v>
      </c>
      <c r="BT181" s="232"/>
      <c r="BU181" s="232"/>
      <c r="BV181" s="232"/>
      <c r="BW181" s="232"/>
      <c r="BX181" s="232"/>
      <c r="BY181" s="232"/>
      <c r="BZ181" s="232"/>
      <c r="CA181" s="232"/>
      <c r="CB181" s="232"/>
      <c r="CC181" s="232"/>
      <c r="CD181" s="232"/>
      <c r="CE181" s="232"/>
      <c r="CF181" s="232"/>
      <c r="CG181" s="232"/>
    </row>
    <row r="182" spans="1:85" s="293" customFormat="1" ht="15.75">
      <c r="A182" s="1380"/>
      <c r="B182" s="232"/>
      <c r="C182" s="232" t="s">
        <v>4313</v>
      </c>
      <c r="D182" s="232">
        <v>20730</v>
      </c>
      <c r="E182" s="232"/>
      <c r="F182" s="232">
        <v>8588</v>
      </c>
      <c r="G182" s="232"/>
      <c r="H182" s="232"/>
      <c r="I182" s="232"/>
      <c r="J182" s="232"/>
      <c r="K182" s="232"/>
      <c r="L182" s="232">
        <v>4640</v>
      </c>
      <c r="M182" s="232"/>
      <c r="N182" s="232"/>
      <c r="O182" s="232"/>
      <c r="P182" s="232"/>
      <c r="Q182" s="232"/>
      <c r="R182" s="232"/>
      <c r="S182" s="232">
        <v>4412</v>
      </c>
      <c r="T182" s="232">
        <v>4117</v>
      </c>
      <c r="U182" s="232"/>
      <c r="V182" s="232"/>
      <c r="W182" s="232"/>
      <c r="X182" s="232"/>
      <c r="Y182" s="232"/>
      <c r="Z182" s="232"/>
      <c r="AA182" s="232"/>
      <c r="AB182" s="232"/>
      <c r="AC182" s="232"/>
      <c r="AD182" s="232">
        <v>10126</v>
      </c>
      <c r="AE182" s="232"/>
      <c r="AF182" s="232"/>
      <c r="AG182" s="232"/>
      <c r="AH182" s="232"/>
      <c r="AI182" s="232"/>
      <c r="AJ182" s="232"/>
      <c r="AK182" s="232"/>
      <c r="AL182" s="232">
        <v>6815</v>
      </c>
      <c r="AM182" s="232">
        <v>7613</v>
      </c>
      <c r="AN182" s="232"/>
      <c r="AO182" s="232"/>
      <c r="AP182" s="232"/>
      <c r="AQ182" s="232"/>
      <c r="AR182" s="232"/>
      <c r="AS182" s="232"/>
      <c r="AT182" s="232"/>
      <c r="AU182" s="232"/>
      <c r="AV182" s="232"/>
      <c r="AW182" s="232"/>
      <c r="AX182" s="232"/>
      <c r="AY182" s="232"/>
      <c r="AZ182" s="232"/>
      <c r="BA182" s="232"/>
      <c r="BB182" s="232"/>
      <c r="BC182" s="232"/>
      <c r="BD182" s="232"/>
      <c r="BE182" s="232">
        <v>8112</v>
      </c>
      <c r="BF182" s="232"/>
      <c r="BG182" s="232"/>
      <c r="BH182" s="232"/>
      <c r="BI182" s="232"/>
      <c r="BJ182" s="232">
        <v>72110</v>
      </c>
      <c r="BK182" s="232"/>
      <c r="BL182" s="232"/>
      <c r="BM182" s="232">
        <v>11041</v>
      </c>
      <c r="BN182" s="232"/>
      <c r="BO182" s="232">
        <v>1948</v>
      </c>
      <c r="BP182" s="232"/>
      <c r="BQ182" s="232"/>
      <c r="BR182" s="232"/>
      <c r="BS182" s="232">
        <v>13138</v>
      </c>
      <c r="BT182" s="232"/>
      <c r="BU182" s="232"/>
      <c r="BV182" s="232">
        <v>2500</v>
      </c>
      <c r="BW182" s="232">
        <v>7711</v>
      </c>
      <c r="BX182" s="232"/>
      <c r="BY182" s="232"/>
      <c r="BZ182" s="232"/>
      <c r="CA182" s="232"/>
      <c r="CB182" s="232"/>
      <c r="CC182" s="232"/>
      <c r="CD182" s="232"/>
      <c r="CE182" s="232"/>
      <c r="CF182" s="232"/>
      <c r="CG182" s="232"/>
    </row>
    <row r="183" spans="1:85" s="293" customFormat="1" ht="15.75">
      <c r="A183" s="1380"/>
      <c r="B183" s="232" t="s">
        <v>4303</v>
      </c>
      <c r="C183" s="232" t="s">
        <v>4314</v>
      </c>
      <c r="D183" s="232">
        <v>20</v>
      </c>
      <c r="E183" s="232"/>
      <c r="F183" s="232">
        <v>1009</v>
      </c>
      <c r="G183" s="232"/>
      <c r="H183" s="232"/>
      <c r="I183" s="232"/>
      <c r="J183" s="232"/>
      <c r="K183" s="232"/>
      <c r="L183" s="232">
        <v>30</v>
      </c>
      <c r="M183" s="232"/>
      <c r="N183" s="232">
        <v>5</v>
      </c>
      <c r="O183" s="232"/>
      <c r="P183" s="232"/>
      <c r="Q183" s="232">
        <v>227</v>
      </c>
      <c r="R183" s="232"/>
      <c r="S183" s="232"/>
      <c r="T183" s="232"/>
      <c r="U183" s="232"/>
      <c r="V183" s="232"/>
      <c r="W183" s="232"/>
      <c r="X183" s="232"/>
      <c r="Y183" s="232"/>
      <c r="Z183" s="232"/>
      <c r="AA183" s="232"/>
      <c r="AB183" s="232"/>
      <c r="AC183" s="232"/>
      <c r="AD183" s="232"/>
      <c r="AE183" s="232"/>
      <c r="AF183" s="232"/>
      <c r="AG183" s="232"/>
      <c r="AH183" s="232"/>
      <c r="AI183" s="232"/>
      <c r="AJ183" s="232"/>
      <c r="AK183" s="232"/>
      <c r="AL183" s="232"/>
      <c r="AM183" s="232"/>
      <c r="AN183" s="232"/>
      <c r="AO183" s="232"/>
      <c r="AP183" s="232"/>
      <c r="AQ183" s="232">
        <v>8591</v>
      </c>
      <c r="AR183" s="232"/>
      <c r="AS183" s="232"/>
      <c r="AT183" s="232"/>
      <c r="AU183" s="232"/>
      <c r="AV183" s="232"/>
      <c r="AW183" s="232"/>
      <c r="AX183" s="232"/>
      <c r="AY183" s="232"/>
      <c r="AZ183" s="232"/>
      <c r="BA183" s="232"/>
      <c r="BB183" s="232"/>
      <c r="BC183" s="232">
        <v>500</v>
      </c>
      <c r="BD183" s="232"/>
      <c r="BE183" s="232"/>
      <c r="BF183" s="232">
        <v>220</v>
      </c>
      <c r="BG183" s="232"/>
      <c r="BH183" s="232"/>
      <c r="BI183" s="232"/>
      <c r="BJ183" s="232"/>
      <c r="BK183" s="232"/>
      <c r="BL183" s="232"/>
      <c r="BM183" s="232"/>
      <c r="BN183" s="232"/>
      <c r="BO183" s="232"/>
      <c r="BP183" s="232"/>
      <c r="BQ183" s="232"/>
      <c r="BR183" s="232"/>
      <c r="BS183" s="232"/>
      <c r="BT183" s="232"/>
      <c r="BU183" s="232"/>
      <c r="BV183" s="232"/>
      <c r="BW183" s="232"/>
      <c r="BX183" s="232"/>
      <c r="BY183" s="232"/>
      <c r="BZ183" s="232"/>
      <c r="CA183" s="232"/>
      <c r="CB183" s="232"/>
      <c r="CC183" s="232"/>
      <c r="CD183" s="232"/>
      <c r="CE183" s="232"/>
      <c r="CF183" s="232"/>
      <c r="CG183" s="232"/>
    </row>
    <row r="184" spans="1:85" s="293" customFormat="1" ht="15.75">
      <c r="A184" s="1380"/>
      <c r="B184" s="232"/>
      <c r="C184" s="232" t="s">
        <v>4315</v>
      </c>
      <c r="D184" s="232">
        <v>2403</v>
      </c>
      <c r="E184" s="232"/>
      <c r="F184" s="232">
        <v>2596</v>
      </c>
      <c r="G184" s="232"/>
      <c r="H184" s="232"/>
      <c r="I184" s="232"/>
      <c r="J184" s="232"/>
      <c r="K184" s="232"/>
      <c r="L184" s="232">
        <v>75</v>
      </c>
      <c r="M184" s="232"/>
      <c r="N184" s="232"/>
      <c r="O184" s="232"/>
      <c r="P184" s="232"/>
      <c r="Q184" s="232"/>
      <c r="R184" s="232"/>
      <c r="S184" s="232"/>
      <c r="T184" s="232">
        <v>490</v>
      </c>
      <c r="U184" s="232"/>
      <c r="V184" s="232"/>
      <c r="W184" s="232"/>
      <c r="X184" s="232"/>
      <c r="Y184" s="232">
        <v>700</v>
      </c>
      <c r="Z184" s="232"/>
      <c r="AA184" s="232"/>
      <c r="AB184" s="232"/>
      <c r="AC184" s="232"/>
      <c r="AD184" s="232">
        <v>2400</v>
      </c>
      <c r="AE184" s="232">
        <v>150</v>
      </c>
      <c r="AF184" s="232"/>
      <c r="AG184" s="232"/>
      <c r="AH184" s="232"/>
      <c r="AI184" s="232"/>
      <c r="AJ184" s="232"/>
      <c r="AK184" s="232"/>
      <c r="AL184" s="232">
        <v>4833</v>
      </c>
      <c r="AM184" s="232"/>
      <c r="AN184" s="232"/>
      <c r="AO184" s="232"/>
      <c r="AP184" s="232"/>
      <c r="AQ184" s="232"/>
      <c r="AR184" s="232"/>
      <c r="AS184" s="232"/>
      <c r="AT184" s="232"/>
      <c r="AU184" s="232"/>
      <c r="AV184" s="232"/>
      <c r="AW184" s="232"/>
      <c r="AX184" s="232"/>
      <c r="AY184" s="232"/>
      <c r="AZ184" s="232"/>
      <c r="BA184" s="232"/>
      <c r="BB184" s="232"/>
      <c r="BC184" s="232"/>
      <c r="BD184" s="232"/>
      <c r="BE184" s="232">
        <v>1604</v>
      </c>
      <c r="BF184" s="232">
        <v>1510</v>
      </c>
      <c r="BG184" s="232"/>
      <c r="BH184" s="232"/>
      <c r="BI184" s="232"/>
      <c r="BJ184" s="232">
        <v>16902</v>
      </c>
      <c r="BK184" s="232"/>
      <c r="BL184" s="232"/>
      <c r="BM184" s="232">
        <v>29592</v>
      </c>
      <c r="BN184" s="232"/>
      <c r="BO184" s="232">
        <v>1120</v>
      </c>
      <c r="BP184" s="232"/>
      <c r="BQ184" s="232"/>
      <c r="BR184" s="232"/>
      <c r="BS184" s="232">
        <v>5725</v>
      </c>
      <c r="BT184" s="232"/>
      <c r="BU184" s="232"/>
      <c r="BV184" s="232">
        <v>2461</v>
      </c>
      <c r="BW184" s="232"/>
      <c r="BX184" s="232"/>
      <c r="BY184" s="232"/>
      <c r="BZ184" s="232"/>
      <c r="CA184" s="232"/>
      <c r="CB184" s="232"/>
      <c r="CC184" s="232"/>
      <c r="CD184" s="232"/>
      <c r="CE184" s="232"/>
      <c r="CF184" s="232"/>
      <c r="CG184" s="232"/>
    </row>
    <row r="185" spans="1:85" s="293" customFormat="1" ht="15.75">
      <c r="A185" s="1380"/>
      <c r="B185" s="232" t="s">
        <v>4304</v>
      </c>
      <c r="C185" s="232" t="s">
        <v>4316</v>
      </c>
      <c r="D185" s="232">
        <v>65</v>
      </c>
      <c r="E185" s="232"/>
      <c r="F185" s="232">
        <v>4008</v>
      </c>
      <c r="G185" s="232"/>
      <c r="H185" s="232"/>
      <c r="I185" s="232"/>
      <c r="J185" s="232"/>
      <c r="K185" s="232"/>
      <c r="L185" s="232">
        <v>80</v>
      </c>
      <c r="M185" s="232"/>
      <c r="N185" s="232"/>
      <c r="O185" s="232"/>
      <c r="P185" s="232"/>
      <c r="Q185" s="232">
        <v>2170</v>
      </c>
      <c r="R185" s="232">
        <v>170</v>
      </c>
      <c r="S185" s="232">
        <v>40</v>
      </c>
      <c r="T185" s="232">
        <v>304</v>
      </c>
      <c r="U185" s="232"/>
      <c r="V185" s="232"/>
      <c r="W185" s="232"/>
      <c r="X185" s="232"/>
      <c r="Y185" s="232"/>
      <c r="Z185" s="232"/>
      <c r="AA185" s="232"/>
      <c r="AB185" s="232"/>
      <c r="AC185" s="232"/>
      <c r="AD185" s="232">
        <v>1390</v>
      </c>
      <c r="AE185" s="232"/>
      <c r="AF185" s="232"/>
      <c r="AG185" s="232"/>
      <c r="AH185" s="232"/>
      <c r="AI185" s="232">
        <v>3</v>
      </c>
      <c r="AJ185" s="232"/>
      <c r="AK185" s="232"/>
      <c r="AL185" s="232">
        <v>1585</v>
      </c>
      <c r="AM185" s="232">
        <v>196</v>
      </c>
      <c r="AN185" s="232"/>
      <c r="AO185" s="232"/>
      <c r="AP185" s="232"/>
      <c r="AQ185" s="232">
        <v>23503</v>
      </c>
      <c r="AR185" s="232"/>
      <c r="AS185" s="232"/>
      <c r="AT185" s="232"/>
      <c r="AU185" s="232"/>
      <c r="AV185" s="232"/>
      <c r="AW185" s="232"/>
      <c r="AX185" s="232"/>
      <c r="AY185" s="232"/>
      <c r="AZ185" s="232"/>
      <c r="BA185" s="232"/>
      <c r="BB185" s="232"/>
      <c r="BC185" s="232">
        <v>3000</v>
      </c>
      <c r="BD185" s="232"/>
      <c r="BE185" s="232"/>
      <c r="BF185" s="232">
        <v>980</v>
      </c>
      <c r="BG185" s="232"/>
      <c r="BH185" s="232"/>
      <c r="BI185" s="232"/>
      <c r="BJ185" s="232"/>
      <c r="BK185" s="232"/>
      <c r="BL185" s="232"/>
      <c r="BM185" s="232">
        <v>320</v>
      </c>
      <c r="BN185" s="232"/>
      <c r="BO185" s="232"/>
      <c r="BP185" s="232"/>
      <c r="BQ185" s="232"/>
      <c r="BR185" s="232"/>
      <c r="BS185" s="232"/>
      <c r="BT185" s="232"/>
      <c r="BU185" s="232"/>
      <c r="BV185" s="232"/>
      <c r="BW185" s="232"/>
      <c r="BX185" s="232"/>
      <c r="BY185" s="232"/>
      <c r="BZ185" s="232"/>
      <c r="CA185" s="232"/>
      <c r="CB185" s="232"/>
      <c r="CC185" s="232"/>
      <c r="CD185" s="232"/>
      <c r="CE185" s="232"/>
      <c r="CF185" s="232"/>
      <c r="CG185" s="232"/>
    </row>
    <row r="186" spans="1:85" s="293" customFormat="1" ht="15.75">
      <c r="A186" s="1380"/>
      <c r="B186" s="232"/>
      <c r="C186" s="232" t="s">
        <v>4317</v>
      </c>
      <c r="D186" s="232">
        <v>15867</v>
      </c>
      <c r="E186" s="232">
        <v>1177</v>
      </c>
      <c r="F186" s="232">
        <v>6366</v>
      </c>
      <c r="G186" s="232">
        <v>736</v>
      </c>
      <c r="H186" s="232"/>
      <c r="I186" s="232"/>
      <c r="J186" s="232"/>
      <c r="K186" s="232"/>
      <c r="L186" s="232">
        <v>425</v>
      </c>
      <c r="M186" s="232"/>
      <c r="N186" s="232"/>
      <c r="O186" s="232"/>
      <c r="P186" s="232"/>
      <c r="Q186" s="232"/>
      <c r="R186" s="232"/>
      <c r="S186" s="232">
        <v>1836</v>
      </c>
      <c r="T186" s="232">
        <v>7532</v>
      </c>
      <c r="U186" s="232"/>
      <c r="V186" s="232"/>
      <c r="W186" s="232"/>
      <c r="X186" s="232"/>
      <c r="Y186" s="232"/>
      <c r="Z186" s="232"/>
      <c r="AA186" s="232"/>
      <c r="AB186" s="232"/>
      <c r="AC186" s="232"/>
      <c r="AD186" s="232">
        <v>7844</v>
      </c>
      <c r="AE186" s="232"/>
      <c r="AF186" s="232"/>
      <c r="AG186" s="232">
        <v>736</v>
      </c>
      <c r="AH186" s="232"/>
      <c r="AI186" s="232">
        <v>5704</v>
      </c>
      <c r="AJ186" s="232"/>
      <c r="AK186" s="232"/>
      <c r="AL186" s="232">
        <v>4458</v>
      </c>
      <c r="AM186" s="232">
        <v>7154</v>
      </c>
      <c r="AN186" s="232"/>
      <c r="AO186" s="232"/>
      <c r="AP186" s="232"/>
      <c r="AQ186" s="232"/>
      <c r="AR186" s="232"/>
      <c r="AS186" s="232"/>
      <c r="AT186" s="232">
        <v>736</v>
      </c>
      <c r="AU186" s="232"/>
      <c r="AV186" s="232"/>
      <c r="AW186" s="232"/>
      <c r="AX186" s="232"/>
      <c r="AY186" s="232"/>
      <c r="AZ186" s="232"/>
      <c r="BA186" s="232"/>
      <c r="BB186" s="232"/>
      <c r="BC186" s="232"/>
      <c r="BD186" s="232"/>
      <c r="BE186" s="232">
        <v>8012</v>
      </c>
      <c r="BF186" s="232">
        <v>2100</v>
      </c>
      <c r="BG186" s="232"/>
      <c r="BH186" s="232"/>
      <c r="BI186" s="232"/>
      <c r="BJ186" s="232">
        <v>68437</v>
      </c>
      <c r="BK186" s="232"/>
      <c r="BL186" s="232"/>
      <c r="BM186" s="232">
        <v>12045</v>
      </c>
      <c r="BN186" s="232"/>
      <c r="BO186" s="232">
        <v>1800</v>
      </c>
      <c r="BP186" s="232"/>
      <c r="BQ186" s="232">
        <v>792</v>
      </c>
      <c r="BR186" s="232"/>
      <c r="BS186" s="232">
        <v>12659</v>
      </c>
      <c r="BT186" s="232"/>
      <c r="BU186" s="232"/>
      <c r="BV186" s="232"/>
      <c r="BW186" s="232">
        <v>5054</v>
      </c>
      <c r="BX186" s="232"/>
      <c r="BY186" s="232"/>
      <c r="BZ186" s="232"/>
      <c r="CA186" s="232"/>
      <c r="CB186" s="232"/>
      <c r="CC186" s="232"/>
      <c r="CD186" s="232"/>
      <c r="CE186" s="232"/>
      <c r="CF186" s="232"/>
      <c r="CG186" s="232"/>
    </row>
    <row r="187" spans="1:85" s="293" customFormat="1" ht="15.75">
      <c r="A187" s="1380"/>
      <c r="B187" s="232" t="s">
        <v>4305</v>
      </c>
      <c r="C187" s="232" t="s">
        <v>4302</v>
      </c>
      <c r="D187" s="232"/>
      <c r="E187" s="232"/>
      <c r="F187" s="232"/>
      <c r="G187" s="232"/>
      <c r="H187" s="232"/>
      <c r="I187" s="232"/>
      <c r="J187" s="232"/>
      <c r="K187" s="232"/>
      <c r="L187" s="232"/>
      <c r="M187" s="232"/>
      <c r="N187" s="232"/>
      <c r="O187" s="232"/>
      <c r="P187" s="232"/>
      <c r="Q187" s="232"/>
      <c r="R187" s="232"/>
      <c r="S187" s="232"/>
      <c r="T187" s="232"/>
      <c r="U187" s="232"/>
      <c r="V187" s="232"/>
      <c r="W187" s="232"/>
      <c r="X187" s="232"/>
      <c r="Y187" s="232"/>
      <c r="Z187" s="232"/>
      <c r="AA187" s="232"/>
      <c r="AB187" s="232"/>
      <c r="AC187" s="232"/>
      <c r="AD187" s="232"/>
      <c r="AE187" s="232"/>
      <c r="AF187" s="232"/>
      <c r="AG187" s="232"/>
      <c r="AH187" s="232"/>
      <c r="AI187" s="232"/>
      <c r="AJ187" s="232"/>
      <c r="AK187" s="232"/>
      <c r="AL187" s="232"/>
      <c r="AM187" s="232"/>
      <c r="AN187" s="232"/>
      <c r="AO187" s="232"/>
      <c r="AP187" s="232"/>
      <c r="AQ187" s="232"/>
      <c r="AR187" s="232"/>
      <c r="AS187" s="232"/>
      <c r="AT187" s="232"/>
      <c r="AU187" s="232"/>
      <c r="AV187" s="232"/>
      <c r="AW187" s="232"/>
      <c r="AX187" s="232"/>
      <c r="AY187" s="232"/>
      <c r="AZ187" s="232"/>
      <c r="BA187" s="232"/>
      <c r="BB187" s="232"/>
      <c r="BC187" s="232"/>
      <c r="BD187" s="232"/>
      <c r="BE187" s="232"/>
      <c r="BF187" s="232"/>
      <c r="BG187" s="232"/>
      <c r="BH187" s="232"/>
      <c r="BI187" s="232"/>
      <c r="BJ187" s="232"/>
      <c r="BK187" s="232"/>
      <c r="BL187" s="232"/>
      <c r="BM187" s="232"/>
      <c r="BN187" s="232"/>
      <c r="BO187" s="232"/>
      <c r="BP187" s="232"/>
      <c r="BQ187" s="232"/>
      <c r="BR187" s="232"/>
      <c r="BS187" s="232"/>
      <c r="BT187" s="232"/>
      <c r="BU187" s="232"/>
      <c r="BV187" s="232"/>
      <c r="BW187" s="232"/>
      <c r="BX187" s="232"/>
      <c r="BY187" s="232"/>
      <c r="BZ187" s="232"/>
      <c r="CA187" s="232"/>
      <c r="CB187" s="232"/>
      <c r="CC187" s="232"/>
      <c r="CD187" s="232"/>
      <c r="CE187" s="232"/>
      <c r="CF187" s="232"/>
      <c r="CG187" s="232"/>
    </row>
    <row r="188" spans="1:85" s="293" customFormat="1" ht="15.75">
      <c r="A188" s="1381"/>
      <c r="B188" s="232"/>
      <c r="C188" s="232" t="s">
        <v>4300</v>
      </c>
      <c r="D188" s="232"/>
      <c r="E188" s="232"/>
      <c r="F188" s="232"/>
      <c r="G188" s="232"/>
      <c r="H188" s="232"/>
      <c r="I188" s="232"/>
      <c r="J188" s="232"/>
      <c r="K188" s="232"/>
      <c r="L188" s="232"/>
      <c r="M188" s="232"/>
      <c r="N188" s="232"/>
      <c r="O188" s="232"/>
      <c r="P188" s="232"/>
      <c r="Q188" s="232"/>
      <c r="R188" s="232"/>
      <c r="S188" s="232"/>
      <c r="T188" s="232"/>
      <c r="U188" s="232"/>
      <c r="V188" s="232"/>
      <c r="W188" s="232"/>
      <c r="X188" s="232"/>
      <c r="Y188" s="232"/>
      <c r="Z188" s="232"/>
      <c r="AA188" s="232"/>
      <c r="AB188" s="232"/>
      <c r="AC188" s="232"/>
      <c r="AD188" s="232"/>
      <c r="AE188" s="232"/>
      <c r="AF188" s="232"/>
      <c r="AG188" s="232"/>
      <c r="AH188" s="232"/>
      <c r="AI188" s="232"/>
      <c r="AJ188" s="232"/>
      <c r="AK188" s="232"/>
      <c r="AL188" s="232"/>
      <c r="AM188" s="232"/>
      <c r="AN188" s="232"/>
      <c r="AO188" s="232"/>
      <c r="AP188" s="232"/>
      <c r="AQ188" s="232"/>
      <c r="AR188" s="232"/>
      <c r="AS188" s="232"/>
      <c r="AT188" s="232"/>
      <c r="AU188" s="232"/>
      <c r="AV188" s="232"/>
      <c r="AW188" s="232"/>
      <c r="AX188" s="232"/>
      <c r="AY188" s="232"/>
      <c r="AZ188" s="232"/>
      <c r="BA188" s="232"/>
      <c r="BB188" s="232"/>
      <c r="BC188" s="232"/>
      <c r="BD188" s="232"/>
      <c r="BE188" s="232"/>
      <c r="BF188" s="232"/>
      <c r="BG188" s="232"/>
      <c r="BH188" s="232"/>
      <c r="BI188" s="232"/>
      <c r="BJ188" s="232"/>
      <c r="BK188" s="232"/>
      <c r="BL188" s="232"/>
      <c r="BM188" s="232"/>
      <c r="BN188" s="232"/>
      <c r="BO188" s="232"/>
      <c r="BP188" s="232"/>
      <c r="BQ188" s="232"/>
      <c r="BR188" s="232"/>
      <c r="BS188" s="232"/>
      <c r="BT188" s="232"/>
      <c r="BU188" s="232"/>
      <c r="BV188" s="232"/>
      <c r="BW188" s="232"/>
      <c r="BX188" s="232"/>
      <c r="BY188" s="232"/>
      <c r="BZ188" s="232"/>
      <c r="CA188" s="232"/>
      <c r="CB188" s="232"/>
      <c r="CC188" s="232"/>
      <c r="CD188" s="232"/>
      <c r="CE188" s="232"/>
      <c r="CF188" s="232"/>
      <c r="CG188" s="232"/>
    </row>
    <row r="189" spans="1:85">
      <c r="A189" s="97" t="s">
        <v>2010</v>
      </c>
      <c r="B189" s="232" t="s">
        <v>4304</v>
      </c>
      <c r="C189" s="232" t="s">
        <v>4300</v>
      </c>
      <c r="D189" s="313">
        <v>50</v>
      </c>
      <c r="E189" s="97"/>
      <c r="F189" s="97"/>
      <c r="G189" s="97"/>
      <c r="H189" s="97"/>
      <c r="I189" s="97"/>
      <c r="J189" s="97"/>
      <c r="K189" s="97"/>
      <c r="L189" s="97"/>
      <c r="M189" s="97"/>
      <c r="N189" s="97"/>
      <c r="O189" s="97"/>
      <c r="P189" s="97"/>
      <c r="Q189" s="97"/>
      <c r="R189" s="97"/>
      <c r="S189" s="97"/>
      <c r="T189" s="97"/>
      <c r="U189" s="147"/>
      <c r="V189" s="97"/>
      <c r="W189" s="97"/>
      <c r="X189" s="97"/>
      <c r="Y189" s="97"/>
      <c r="Z189" s="97"/>
      <c r="AA189" s="97"/>
      <c r="AB189" s="97"/>
      <c r="AC189" s="97"/>
      <c r="AD189" s="97"/>
      <c r="AE189" s="97"/>
      <c r="AF189" s="97"/>
      <c r="AG189" s="97"/>
      <c r="AH189" s="97">
        <v>50</v>
      </c>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364"/>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row>
    <row r="190" spans="1:85" s="231" customFormat="1" ht="15.75">
      <c r="A190" s="343"/>
      <c r="B190" s="106" t="s">
        <v>4301</v>
      </c>
      <c r="C190" s="106" t="s">
        <v>4302</v>
      </c>
      <c r="D190" s="106">
        <v>405</v>
      </c>
      <c r="E190" s="106"/>
      <c r="F190" s="106"/>
      <c r="G190" s="106"/>
      <c r="H190" s="106"/>
      <c r="I190" s="106"/>
      <c r="J190" s="106"/>
      <c r="K190" s="106"/>
      <c r="L190" s="106">
        <v>1360</v>
      </c>
      <c r="M190" s="106">
        <v>1548</v>
      </c>
      <c r="N190" s="106">
        <v>3285</v>
      </c>
      <c r="O190" s="106"/>
      <c r="P190" s="106"/>
      <c r="Q190" s="106">
        <v>971</v>
      </c>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v>1353</v>
      </c>
      <c r="AM190" s="106">
        <v>2064</v>
      </c>
      <c r="AN190" s="106"/>
      <c r="AO190" s="106"/>
      <c r="AP190" s="106"/>
      <c r="AQ190" s="106">
        <v>63020</v>
      </c>
      <c r="AR190" s="106"/>
      <c r="AS190" s="106"/>
      <c r="AT190" s="106"/>
      <c r="AU190" s="106"/>
      <c r="AV190" s="106"/>
      <c r="AW190" s="106"/>
      <c r="AX190" s="106"/>
      <c r="AY190" s="106"/>
      <c r="AZ190" s="106"/>
      <c r="BA190" s="106"/>
      <c r="BB190" s="106"/>
      <c r="BC190" s="106">
        <v>2700</v>
      </c>
      <c r="BD190" s="106"/>
      <c r="BE190" s="106"/>
      <c r="BF190" s="106"/>
      <c r="BG190" s="106"/>
      <c r="BH190" s="106"/>
      <c r="BI190" s="106"/>
      <c r="BJ190" s="106"/>
      <c r="BK190" s="106"/>
      <c r="BL190" s="106"/>
      <c r="BM190" s="106">
        <v>2754</v>
      </c>
      <c r="BN190" s="106"/>
      <c r="BO190" s="106"/>
      <c r="BP190" s="106"/>
      <c r="BQ190" s="106"/>
      <c r="BR190" s="106"/>
      <c r="BS190" s="106"/>
      <c r="BT190" s="106"/>
      <c r="BU190" s="106"/>
      <c r="BV190" s="106"/>
      <c r="BW190" s="106"/>
      <c r="BX190" s="106"/>
      <c r="BY190" s="106"/>
      <c r="BZ190" s="106"/>
      <c r="CA190" s="106"/>
      <c r="CB190" s="106"/>
      <c r="CC190" s="106"/>
      <c r="CD190" s="106"/>
      <c r="CE190" s="106"/>
      <c r="CF190" s="106"/>
      <c r="CG190" s="106"/>
    </row>
    <row r="191" spans="1:85" s="231" customFormat="1" ht="15.75">
      <c r="A191" s="346"/>
      <c r="B191" s="106"/>
      <c r="C191" s="106" t="s">
        <v>4300</v>
      </c>
      <c r="D191" s="106">
        <v>6420</v>
      </c>
      <c r="E191" s="106">
        <v>480</v>
      </c>
      <c r="F191" s="106"/>
      <c r="G191" s="106"/>
      <c r="H191" s="106"/>
      <c r="I191" s="106">
        <v>1464</v>
      </c>
      <c r="J191" s="106"/>
      <c r="K191" s="106"/>
      <c r="L191" s="106">
        <v>870</v>
      </c>
      <c r="M191" s="106"/>
      <c r="N191" s="106"/>
      <c r="O191" s="106"/>
      <c r="P191" s="106"/>
      <c r="Q191" s="106"/>
      <c r="R191" s="106"/>
      <c r="S191" s="106">
        <v>1255</v>
      </c>
      <c r="T191" s="106">
        <v>1840</v>
      </c>
      <c r="U191" s="106"/>
      <c r="V191" s="106"/>
      <c r="W191" s="106"/>
      <c r="X191" s="106"/>
      <c r="Y191" s="106">
        <v>25</v>
      </c>
      <c r="Z191" s="106"/>
      <c r="AA191" s="106"/>
      <c r="AB191" s="106"/>
      <c r="AC191" s="106"/>
      <c r="AD191" s="106">
        <v>2370</v>
      </c>
      <c r="AE191" s="106"/>
      <c r="AF191" s="106"/>
      <c r="AG191" s="106"/>
      <c r="AH191" s="106"/>
      <c r="AI191" s="106">
        <v>1850</v>
      </c>
      <c r="AJ191" s="106"/>
      <c r="AK191" s="106"/>
      <c r="AL191" s="106">
        <v>2234</v>
      </c>
      <c r="AM191" s="106">
        <v>3850</v>
      </c>
      <c r="AN191" s="106"/>
      <c r="AO191" s="106"/>
      <c r="AP191" s="106"/>
      <c r="AQ191" s="106"/>
      <c r="AR191" s="106"/>
      <c r="AS191" s="106"/>
      <c r="AT191" s="106"/>
      <c r="AU191" s="106"/>
      <c r="AV191" s="106"/>
      <c r="AW191" s="106"/>
      <c r="AX191" s="106"/>
      <c r="AY191" s="106"/>
      <c r="AZ191" s="106"/>
      <c r="BA191" s="106"/>
      <c r="BB191" s="106"/>
      <c r="BC191" s="106"/>
      <c r="BD191" s="106">
        <v>8211</v>
      </c>
      <c r="BE191" s="106"/>
      <c r="BF191" s="106"/>
      <c r="BG191" s="106"/>
      <c r="BH191" s="106"/>
      <c r="BI191" s="106"/>
      <c r="BJ191" s="106">
        <v>81691</v>
      </c>
      <c r="BK191" s="106"/>
      <c r="BL191" s="106"/>
      <c r="BM191" s="106">
        <v>2655</v>
      </c>
      <c r="BN191" s="106"/>
      <c r="BO191" s="106">
        <v>2236</v>
      </c>
      <c r="BP191" s="106"/>
      <c r="BQ191" s="106"/>
      <c r="BR191" s="106"/>
      <c r="BS191" s="106">
        <v>3100</v>
      </c>
      <c r="BT191" s="106"/>
      <c r="BU191" s="106"/>
      <c r="BV191" s="106"/>
      <c r="BW191" s="106">
        <v>4500</v>
      </c>
      <c r="BX191" s="106"/>
      <c r="BY191" s="106"/>
      <c r="BZ191" s="106"/>
      <c r="CA191" s="106"/>
      <c r="CB191" s="106"/>
      <c r="CC191" s="106"/>
      <c r="CD191" s="106"/>
      <c r="CE191" s="106"/>
      <c r="CF191" s="106"/>
      <c r="CG191" s="106"/>
    </row>
    <row r="192" spans="1:85" s="231" customFormat="1" ht="15.75">
      <c r="A192" s="346" t="s">
        <v>4318</v>
      </c>
      <c r="B192" s="106" t="s">
        <v>4303</v>
      </c>
      <c r="C192" s="106" t="s">
        <v>4302</v>
      </c>
      <c r="D192" s="106">
        <v>40</v>
      </c>
      <c r="E192" s="106"/>
      <c r="F192" s="106"/>
      <c r="G192" s="106"/>
      <c r="H192" s="106"/>
      <c r="I192" s="106"/>
      <c r="J192" s="106"/>
      <c r="K192" s="106"/>
      <c r="L192" s="106"/>
      <c r="M192" s="106"/>
      <c r="N192" s="106"/>
      <c r="O192" s="106"/>
      <c r="P192" s="106"/>
      <c r="Q192" s="106">
        <v>750</v>
      </c>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v>8468</v>
      </c>
      <c r="AR192" s="106"/>
      <c r="AS192" s="106"/>
      <c r="AT192" s="106"/>
      <c r="AU192" s="106"/>
      <c r="AV192" s="106"/>
      <c r="AW192" s="106"/>
      <c r="AX192" s="106"/>
      <c r="AY192" s="106"/>
      <c r="AZ192" s="106"/>
      <c r="BA192" s="106"/>
      <c r="BB192" s="106"/>
      <c r="BC192" s="106">
        <v>2800</v>
      </c>
      <c r="BD192" s="106"/>
      <c r="BE192" s="106"/>
      <c r="BF192" s="106"/>
      <c r="BG192" s="106"/>
      <c r="BH192" s="106"/>
      <c r="BI192" s="106"/>
      <c r="BJ192" s="106"/>
      <c r="BK192" s="106"/>
      <c r="BL192" s="106"/>
      <c r="BM192" s="106">
        <v>350</v>
      </c>
      <c r="BN192" s="106"/>
      <c r="BO192" s="106"/>
      <c r="BP192" s="106"/>
      <c r="BQ192" s="106"/>
      <c r="BR192" s="106"/>
      <c r="BS192" s="106"/>
      <c r="BT192" s="106"/>
      <c r="BU192" s="106"/>
      <c r="BV192" s="106"/>
      <c r="BW192" s="106"/>
      <c r="BX192" s="106"/>
      <c r="BY192" s="106"/>
      <c r="BZ192" s="106"/>
      <c r="CA192" s="106"/>
      <c r="CB192" s="106"/>
      <c r="CC192" s="106"/>
      <c r="CD192" s="106"/>
      <c r="CE192" s="106"/>
      <c r="CF192" s="106"/>
      <c r="CG192" s="106"/>
    </row>
    <row r="193" spans="1:86" s="231" customFormat="1" ht="15.75">
      <c r="A193" s="346"/>
      <c r="B193" s="106"/>
      <c r="C193" s="106" t="s">
        <v>4300</v>
      </c>
      <c r="D193" s="106">
        <v>1800</v>
      </c>
      <c r="E193" s="106"/>
      <c r="F193" s="106"/>
      <c r="G193" s="106"/>
      <c r="H193" s="106"/>
      <c r="I193" s="106"/>
      <c r="J193" s="106"/>
      <c r="K193" s="106"/>
      <c r="L193" s="106"/>
      <c r="M193" s="106"/>
      <c r="N193" s="106"/>
      <c r="O193" s="106"/>
      <c r="P193" s="106"/>
      <c r="Q193" s="106"/>
      <c r="R193" s="106"/>
      <c r="S193" s="106"/>
      <c r="T193" s="106">
        <v>40</v>
      </c>
      <c r="U193" s="106"/>
      <c r="V193" s="106"/>
      <c r="W193" s="106"/>
      <c r="X193" s="106"/>
      <c r="Y193" s="106"/>
      <c r="Z193" s="106"/>
      <c r="AA193" s="106"/>
      <c r="AB193" s="106"/>
      <c r="AC193" s="106"/>
      <c r="AD193" s="106">
        <v>3</v>
      </c>
      <c r="AE193" s="106"/>
      <c r="AF193" s="106"/>
      <c r="AG193" s="106"/>
      <c r="AH193" s="106"/>
      <c r="AI193" s="106"/>
      <c r="AJ193" s="106"/>
      <c r="AK193" s="106"/>
      <c r="AL193" s="106">
        <v>3</v>
      </c>
      <c r="AM193" s="106"/>
      <c r="AN193" s="106"/>
      <c r="AO193" s="106"/>
      <c r="AP193" s="106"/>
      <c r="AQ193" s="106"/>
      <c r="AR193" s="106"/>
      <c r="AS193" s="106"/>
      <c r="AT193" s="106"/>
      <c r="AU193" s="106"/>
      <c r="AV193" s="106"/>
      <c r="AW193" s="106"/>
      <c r="AX193" s="106"/>
      <c r="AY193" s="106"/>
      <c r="AZ193" s="106"/>
      <c r="BA193" s="106"/>
      <c r="BB193" s="106"/>
      <c r="BC193" s="106"/>
      <c r="BD193" s="106">
        <v>3800</v>
      </c>
      <c r="BE193" s="106"/>
      <c r="BF193" s="106"/>
      <c r="BG193" s="106"/>
      <c r="BH193" s="106"/>
      <c r="BI193" s="106"/>
      <c r="BJ193" s="106">
        <v>23000</v>
      </c>
      <c r="BK193" s="106"/>
      <c r="BL193" s="106"/>
      <c r="BM193" s="106">
        <v>800</v>
      </c>
      <c r="BN193" s="106"/>
      <c r="BO193" s="106">
        <v>40</v>
      </c>
      <c r="BP193" s="106"/>
      <c r="BQ193" s="106"/>
      <c r="BR193" s="106"/>
      <c r="BS193" s="106">
        <v>600</v>
      </c>
      <c r="BT193" s="106"/>
      <c r="BU193" s="106"/>
      <c r="BV193" s="106"/>
      <c r="BW193" s="106"/>
      <c r="BX193" s="106"/>
      <c r="BY193" s="106"/>
      <c r="BZ193" s="106"/>
      <c r="CA193" s="106"/>
      <c r="CB193" s="106"/>
      <c r="CC193" s="106"/>
      <c r="CD193" s="106"/>
      <c r="CE193" s="106"/>
      <c r="CF193" s="106"/>
      <c r="CG193" s="106"/>
    </row>
    <row r="194" spans="1:86" s="231" customFormat="1" ht="15.75">
      <c r="A194" s="346"/>
      <c r="B194" s="106" t="s">
        <v>4304</v>
      </c>
      <c r="C194" s="106" t="s">
        <v>4302</v>
      </c>
      <c r="D194" s="106">
        <v>100</v>
      </c>
      <c r="E194" s="106"/>
      <c r="F194" s="106"/>
      <c r="G194" s="106"/>
      <c r="H194" s="106"/>
      <c r="I194" s="106"/>
      <c r="J194" s="106"/>
      <c r="K194" s="106"/>
      <c r="L194" s="106">
        <v>500</v>
      </c>
      <c r="M194" s="106">
        <v>850</v>
      </c>
      <c r="N194" s="106">
        <v>2050</v>
      </c>
      <c r="O194" s="106"/>
      <c r="P194" s="106">
        <v>55</v>
      </c>
      <c r="Q194" s="106">
        <v>1200</v>
      </c>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v>400</v>
      </c>
      <c r="AM194" s="106">
        <v>1480</v>
      </c>
      <c r="AN194" s="106"/>
      <c r="AO194" s="106"/>
      <c r="AP194" s="106"/>
      <c r="AQ194" s="106">
        <v>28200</v>
      </c>
      <c r="AR194" s="106"/>
      <c r="AS194" s="106"/>
      <c r="AT194" s="106"/>
      <c r="AU194" s="106"/>
      <c r="AV194" s="106"/>
      <c r="AW194" s="106"/>
      <c r="AX194" s="106"/>
      <c r="AY194" s="106"/>
      <c r="AZ194" s="106"/>
      <c r="BA194" s="106"/>
      <c r="BB194" s="106"/>
      <c r="BC194" s="106">
        <v>5150</v>
      </c>
      <c r="BD194" s="106"/>
      <c r="BE194" s="106"/>
      <c r="BF194" s="106"/>
      <c r="BG194" s="106"/>
      <c r="BH194" s="106"/>
      <c r="BI194" s="106"/>
      <c r="BJ194" s="106"/>
      <c r="BK194" s="106"/>
      <c r="BL194" s="106"/>
      <c r="BM194" s="106">
        <v>103</v>
      </c>
      <c r="BN194" s="106"/>
      <c r="BO194" s="106"/>
      <c r="BP194" s="106"/>
      <c r="BQ194" s="106"/>
      <c r="BR194" s="106"/>
      <c r="BS194" s="106"/>
      <c r="BT194" s="106"/>
      <c r="BU194" s="106"/>
      <c r="BV194" s="106"/>
      <c r="BW194" s="106"/>
      <c r="BX194" s="106"/>
      <c r="BY194" s="106"/>
      <c r="BZ194" s="106"/>
      <c r="CA194" s="106"/>
      <c r="CB194" s="106"/>
      <c r="CC194" s="106"/>
      <c r="CD194" s="106"/>
      <c r="CE194" s="106"/>
      <c r="CF194" s="106"/>
      <c r="CG194" s="106"/>
    </row>
    <row r="195" spans="1:86" s="231" customFormat="1" ht="15.75">
      <c r="A195" s="346"/>
      <c r="B195" s="106"/>
      <c r="C195" s="106" t="s">
        <v>4300</v>
      </c>
      <c r="D195" s="106">
        <v>3850</v>
      </c>
      <c r="E195" s="106">
        <v>350</v>
      </c>
      <c r="F195" s="106"/>
      <c r="G195" s="106"/>
      <c r="H195" s="106"/>
      <c r="I195" s="106"/>
      <c r="J195" s="106"/>
      <c r="K195" s="106"/>
      <c r="L195" s="106">
        <v>1700</v>
      </c>
      <c r="M195" s="106"/>
      <c r="N195" s="106"/>
      <c r="O195" s="106"/>
      <c r="P195" s="106"/>
      <c r="Q195" s="106"/>
      <c r="R195" s="106"/>
      <c r="S195" s="106">
        <v>840</v>
      </c>
      <c r="T195" s="106">
        <v>2500</v>
      </c>
      <c r="U195" s="106"/>
      <c r="V195" s="106"/>
      <c r="W195" s="106"/>
      <c r="X195" s="106"/>
      <c r="Y195" s="106"/>
      <c r="Z195" s="106"/>
      <c r="AA195" s="106"/>
      <c r="AB195" s="106"/>
      <c r="AC195" s="106"/>
      <c r="AD195" s="106">
        <v>2200</v>
      </c>
      <c r="AE195" s="106"/>
      <c r="AF195" s="106"/>
      <c r="AG195" s="106"/>
      <c r="AH195" s="106"/>
      <c r="AI195" s="106">
        <v>2687</v>
      </c>
      <c r="AJ195" s="106"/>
      <c r="AK195" s="106"/>
      <c r="AL195" s="106">
        <v>2302</v>
      </c>
      <c r="AM195" s="106">
        <v>3610</v>
      </c>
      <c r="AN195" s="106"/>
      <c r="AO195" s="106"/>
      <c r="AP195" s="106"/>
      <c r="AQ195" s="106" t="s">
        <v>515</v>
      </c>
      <c r="AR195" s="106"/>
      <c r="AS195" s="106"/>
      <c r="AT195" s="106"/>
      <c r="AU195" s="106"/>
      <c r="AV195" s="106"/>
      <c r="AW195" s="106"/>
      <c r="AX195" s="106"/>
      <c r="AY195" s="106"/>
      <c r="AZ195" s="106"/>
      <c r="BA195" s="106"/>
      <c r="BB195" s="106"/>
      <c r="BC195" s="106"/>
      <c r="BD195" s="106">
        <v>14496</v>
      </c>
      <c r="BE195" s="106"/>
      <c r="BF195" s="106"/>
      <c r="BG195" s="106"/>
      <c r="BH195" s="106"/>
      <c r="BI195" s="106"/>
      <c r="BJ195" s="106">
        <v>49399</v>
      </c>
      <c r="BK195" s="106"/>
      <c r="BL195" s="106"/>
      <c r="BM195" s="106">
        <v>2690</v>
      </c>
      <c r="BN195" s="106"/>
      <c r="BO195" s="106">
        <v>2689</v>
      </c>
      <c r="BP195" s="106"/>
      <c r="BQ195" s="106"/>
      <c r="BR195" s="106"/>
      <c r="BS195" s="106">
        <v>4000</v>
      </c>
      <c r="BT195" s="106"/>
      <c r="BU195" s="106"/>
      <c r="BV195" s="106"/>
      <c r="BW195" s="106">
        <v>3200</v>
      </c>
      <c r="BX195" s="106"/>
      <c r="BY195" s="106"/>
      <c r="BZ195" s="106"/>
      <c r="CA195" s="106"/>
      <c r="CB195" s="106"/>
      <c r="CC195" s="106"/>
      <c r="CD195" s="106"/>
      <c r="CE195" s="106"/>
      <c r="CF195" s="106"/>
      <c r="CG195" s="106"/>
    </row>
    <row r="196" spans="1:86" s="231" customFormat="1" ht="15.75">
      <c r="A196" s="346"/>
      <c r="B196" s="106" t="s">
        <v>4305</v>
      </c>
      <c r="C196" s="106" t="s">
        <v>4302</v>
      </c>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c r="CE196" s="106"/>
      <c r="CF196" s="106"/>
      <c r="CG196" s="106"/>
    </row>
    <row r="197" spans="1:86" s="231" customFormat="1" ht="15.75">
      <c r="A197" s="347"/>
      <c r="B197" s="106"/>
      <c r="C197" s="106" t="s">
        <v>4300</v>
      </c>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c r="CE197" s="106"/>
      <c r="CF197" s="106"/>
      <c r="CG197" s="106"/>
    </row>
    <row r="198" spans="1:86" s="231" customFormat="1" ht="31.5">
      <c r="A198" s="359" t="s">
        <v>2268</v>
      </c>
      <c r="B198" s="106" t="s">
        <v>4301</v>
      </c>
      <c r="C198" s="106" t="s">
        <v>4302</v>
      </c>
      <c r="D198" s="106"/>
      <c r="E198" s="106"/>
      <c r="F198" s="106"/>
      <c r="G198" s="106"/>
      <c r="H198" s="106"/>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306"/>
      <c r="BE198" s="306"/>
      <c r="BF198" s="306"/>
      <c r="BG198" s="3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c r="CE198" s="106"/>
      <c r="CF198" s="106"/>
      <c r="CG198" s="106"/>
    </row>
    <row r="199" spans="1:86" s="231" customFormat="1" ht="15.75">
      <c r="A199" s="363"/>
      <c r="B199" s="106"/>
      <c r="C199" s="106" t="s">
        <v>4300</v>
      </c>
      <c r="D199" s="106"/>
      <c r="E199" s="106"/>
      <c r="F199" s="106"/>
      <c r="G199" s="106"/>
      <c r="H199" s="106"/>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306">
        <v>465</v>
      </c>
      <c r="BE199" s="306">
        <v>1535</v>
      </c>
      <c r="BF199" s="306"/>
      <c r="BG199" s="3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c r="CE199" s="106"/>
      <c r="CF199" s="106"/>
      <c r="CG199" s="106"/>
    </row>
    <row r="200" spans="1:86" s="231" customFormat="1" ht="15.75">
      <c r="A200" s="363"/>
      <c r="B200" s="106" t="s">
        <v>4303</v>
      </c>
      <c r="C200" s="106" t="s">
        <v>4302</v>
      </c>
      <c r="D200" s="106"/>
      <c r="E200" s="106"/>
      <c r="F200" s="106"/>
      <c r="G200" s="106"/>
      <c r="H200" s="106"/>
      <c r="I200" s="106"/>
      <c r="J200" s="106"/>
      <c r="K200" s="106"/>
      <c r="L200" s="106"/>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306"/>
      <c r="BE200" s="306"/>
      <c r="BF200" s="306"/>
      <c r="BG200" s="3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c r="CE200" s="106"/>
      <c r="CF200" s="106"/>
      <c r="CG200" s="106"/>
    </row>
    <row r="201" spans="1:86" s="231" customFormat="1" ht="15.75">
      <c r="A201" s="363"/>
      <c r="B201" s="106"/>
      <c r="C201" s="106" t="s">
        <v>4300</v>
      </c>
      <c r="D201" s="106"/>
      <c r="E201" s="106"/>
      <c r="F201" s="106"/>
      <c r="G201" s="106"/>
      <c r="H201" s="106"/>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306"/>
      <c r="BE201" s="306"/>
      <c r="BF201" s="306"/>
      <c r="BG201" s="3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c r="CE201" s="106"/>
      <c r="CF201" s="106"/>
      <c r="CG201" s="106"/>
    </row>
    <row r="202" spans="1:86" s="231" customFormat="1" ht="15.75">
      <c r="A202" s="363"/>
      <c r="B202" s="106" t="s">
        <v>2273</v>
      </c>
      <c r="C202" s="106" t="s">
        <v>4302</v>
      </c>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306"/>
      <c r="BE202" s="306"/>
      <c r="BF202" s="306"/>
      <c r="BG202" s="3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c r="CE202" s="106"/>
      <c r="CF202" s="106"/>
      <c r="CG202" s="106"/>
    </row>
    <row r="203" spans="1:86" s="231" customFormat="1" ht="15.75">
      <c r="A203" s="343"/>
      <c r="B203" s="302"/>
      <c r="C203" s="302" t="s">
        <v>4300</v>
      </c>
      <c r="D203" s="302"/>
      <c r="E203" s="302"/>
      <c r="F203" s="302"/>
      <c r="G203" s="302"/>
      <c r="H203" s="302"/>
      <c r="I203" s="302"/>
      <c r="J203" s="302"/>
      <c r="K203" s="302"/>
      <c r="L203" s="302"/>
      <c r="M203" s="302"/>
      <c r="N203" s="302"/>
      <c r="O203" s="302"/>
      <c r="P203" s="302"/>
      <c r="Q203" s="302"/>
      <c r="R203" s="302"/>
      <c r="S203" s="302"/>
      <c r="T203" s="302"/>
      <c r="U203" s="302"/>
      <c r="V203" s="302"/>
      <c r="W203" s="302"/>
      <c r="X203" s="302"/>
      <c r="Y203" s="302"/>
      <c r="Z203" s="302"/>
      <c r="AA203" s="302"/>
      <c r="AB203" s="302"/>
      <c r="AC203" s="302"/>
      <c r="AD203" s="302"/>
      <c r="AE203" s="302"/>
      <c r="AF203" s="302"/>
      <c r="AG203" s="302"/>
      <c r="AH203" s="302"/>
      <c r="AI203" s="302"/>
      <c r="AJ203" s="302"/>
      <c r="AK203" s="302"/>
      <c r="AL203" s="302"/>
      <c r="AM203" s="302"/>
      <c r="AN203" s="302"/>
      <c r="AO203" s="302"/>
      <c r="AP203" s="302"/>
      <c r="AQ203" s="302"/>
      <c r="AR203" s="302"/>
      <c r="AS203" s="302"/>
      <c r="AT203" s="302"/>
      <c r="AU203" s="302"/>
      <c r="AV203" s="302"/>
      <c r="AW203" s="302"/>
      <c r="AX203" s="302"/>
      <c r="AY203" s="302"/>
      <c r="AZ203" s="302"/>
      <c r="BA203" s="302"/>
      <c r="BB203" s="302"/>
      <c r="BC203" s="302"/>
      <c r="BD203" s="308">
        <v>3768</v>
      </c>
      <c r="BE203" s="308">
        <v>14855</v>
      </c>
      <c r="BF203" s="308">
        <v>6577</v>
      </c>
      <c r="BG203" s="308"/>
      <c r="BH203" s="302"/>
      <c r="BI203" s="302"/>
      <c r="BJ203" s="302"/>
      <c r="BK203" s="302"/>
      <c r="BL203" s="302"/>
      <c r="BM203" s="302"/>
      <c r="BN203" s="302"/>
      <c r="BO203" s="302"/>
      <c r="BP203" s="302"/>
      <c r="BQ203" s="302"/>
      <c r="BR203" s="302"/>
      <c r="BS203" s="302"/>
      <c r="BT203" s="302"/>
      <c r="BU203" s="302"/>
      <c r="BV203" s="302"/>
      <c r="BW203" s="302"/>
      <c r="BX203" s="302"/>
      <c r="BY203" s="302"/>
      <c r="BZ203" s="302"/>
      <c r="CA203" s="302"/>
      <c r="CB203" s="302"/>
      <c r="CC203" s="302"/>
      <c r="CD203" s="302"/>
      <c r="CE203" s="302"/>
      <c r="CF203" s="302"/>
      <c r="CG203" s="302"/>
    </row>
    <row r="204" spans="1:86">
      <c r="A204" s="97" t="s">
        <v>2273</v>
      </c>
      <c r="B204" s="106" t="s">
        <v>2273</v>
      </c>
      <c r="C204" s="106" t="s">
        <v>4300</v>
      </c>
      <c r="D204" s="97">
        <v>1500</v>
      </c>
      <c r="E204" s="97"/>
      <c r="F204" s="97"/>
      <c r="G204" s="97"/>
      <c r="H204" s="97"/>
      <c r="I204" s="97"/>
      <c r="J204" s="97"/>
      <c r="K204" s="97"/>
      <c r="L204" s="97"/>
      <c r="M204" s="97"/>
      <c r="N204" s="97"/>
      <c r="O204" s="97"/>
      <c r="P204" s="97"/>
      <c r="Q204" s="97"/>
      <c r="R204" s="97"/>
      <c r="S204" s="97"/>
      <c r="T204" s="97"/>
      <c r="U204" s="147"/>
      <c r="V204" s="97"/>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v>1500</v>
      </c>
      <c r="BG204" s="97"/>
      <c r="BH204" s="97"/>
      <c r="BI204" s="97"/>
      <c r="BJ204" s="97"/>
      <c r="BK204" s="364"/>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row>
    <row r="205" spans="1:86">
      <c r="A205" s="97" t="s">
        <v>2281</v>
      </c>
      <c r="B205" s="106" t="s">
        <v>4301</v>
      </c>
      <c r="C205" s="106" t="s">
        <v>4302</v>
      </c>
      <c r="D205" s="97">
        <v>50</v>
      </c>
      <c r="E205" s="97"/>
      <c r="F205" s="97"/>
      <c r="G205" s="97"/>
      <c r="H205" s="97"/>
      <c r="I205" s="97"/>
      <c r="J205" s="97"/>
      <c r="K205" s="97"/>
      <c r="L205" s="97"/>
      <c r="M205" s="97"/>
      <c r="N205" s="97"/>
      <c r="O205" s="97"/>
      <c r="P205" s="97"/>
      <c r="Q205" s="97"/>
      <c r="R205" s="97"/>
      <c r="S205" s="97"/>
      <c r="T205" s="97"/>
      <c r="U205" s="14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v>50</v>
      </c>
      <c r="BE205" s="97"/>
      <c r="BF205" s="97"/>
      <c r="BG205" s="97"/>
      <c r="BH205" s="97"/>
      <c r="BI205" s="97"/>
      <c r="BJ205" s="97"/>
      <c r="BK205" s="364"/>
      <c r="BL205" s="97"/>
      <c r="BM205" s="97"/>
      <c r="BN205" s="97"/>
      <c r="BO205" s="97"/>
      <c r="BP205" s="97"/>
      <c r="BQ205" s="97"/>
      <c r="BR205" s="97"/>
      <c r="BS205" s="97"/>
      <c r="BT205" s="97"/>
      <c r="BU205" s="97"/>
      <c r="BV205" s="97"/>
      <c r="BW205" s="97"/>
      <c r="BX205" s="97"/>
      <c r="BY205" s="97"/>
      <c r="BZ205" s="97"/>
      <c r="CA205" s="97"/>
      <c r="CB205" s="97"/>
      <c r="CC205" s="97"/>
      <c r="CD205" s="97"/>
      <c r="CE205" s="97"/>
      <c r="CF205" s="97"/>
      <c r="CG205" s="97"/>
    </row>
    <row r="206" spans="1:86">
      <c r="A206" s="97"/>
      <c r="B206" s="106"/>
      <c r="C206" s="106" t="s">
        <v>4300</v>
      </c>
      <c r="D206" s="97">
        <v>200</v>
      </c>
      <c r="E206" s="97"/>
      <c r="F206" s="97"/>
      <c r="G206" s="97"/>
      <c r="H206" s="97"/>
      <c r="I206" s="97"/>
      <c r="J206" s="97"/>
      <c r="K206" s="97"/>
      <c r="L206" s="97"/>
      <c r="M206" s="97"/>
      <c r="N206" s="97"/>
      <c r="O206" s="97"/>
      <c r="P206" s="97"/>
      <c r="Q206" s="97"/>
      <c r="R206" s="97"/>
      <c r="S206" s="97"/>
      <c r="T206" s="97"/>
      <c r="U206" s="147"/>
      <c r="V206" s="97"/>
      <c r="W206" s="97"/>
      <c r="X206" s="97"/>
      <c r="Y206" s="97"/>
      <c r="Z206" s="97"/>
      <c r="AA206" s="97"/>
      <c r="AB206" s="97"/>
      <c r="AC206" s="97"/>
      <c r="AD206" s="97"/>
      <c r="AE206" s="97"/>
      <c r="AF206" s="97"/>
      <c r="AG206" s="97"/>
      <c r="AH206" s="97"/>
      <c r="AI206" s="97"/>
      <c r="AJ206" s="97"/>
      <c r="AK206" s="97"/>
      <c r="AL206" s="97"/>
      <c r="AM206" s="97"/>
      <c r="AN206" s="97"/>
      <c r="AO206" s="97"/>
      <c r="AP206" s="97"/>
      <c r="AQ206" s="97"/>
      <c r="AR206" s="97"/>
      <c r="AS206" s="97"/>
      <c r="AT206" s="97"/>
      <c r="AU206" s="97"/>
      <c r="AV206" s="97"/>
      <c r="AW206" s="97"/>
      <c r="AX206" s="97"/>
      <c r="AY206" s="97"/>
      <c r="AZ206" s="97"/>
      <c r="BA206" s="97"/>
      <c r="BB206" s="97"/>
      <c r="BC206" s="97"/>
      <c r="BD206" s="97"/>
      <c r="BE206" s="97">
        <v>100</v>
      </c>
      <c r="BF206" s="97">
        <v>100</v>
      </c>
      <c r="BG206" s="97"/>
      <c r="BH206" s="97"/>
      <c r="BI206" s="97"/>
      <c r="BJ206" s="97"/>
      <c r="BK206" s="364"/>
      <c r="BL206" s="97"/>
      <c r="BM206" s="97"/>
      <c r="BN206" s="97"/>
      <c r="BO206" s="97"/>
      <c r="BP206" s="97"/>
      <c r="BQ206" s="97"/>
      <c r="BR206" s="97"/>
      <c r="BS206" s="97"/>
      <c r="BT206" s="97"/>
      <c r="BU206" s="97"/>
      <c r="BV206" s="97"/>
      <c r="BW206" s="97"/>
      <c r="BX206" s="97"/>
      <c r="BY206" s="97"/>
      <c r="BZ206" s="97"/>
      <c r="CA206" s="97"/>
      <c r="CB206" s="97"/>
      <c r="CC206" s="97"/>
      <c r="CD206" s="97"/>
      <c r="CE206" s="97"/>
      <c r="CF206" s="97"/>
      <c r="CG206" s="97"/>
    </row>
    <row r="207" spans="1:86">
      <c r="A207" s="97"/>
      <c r="B207" s="106" t="s">
        <v>4303</v>
      </c>
      <c r="C207" s="106" t="s">
        <v>4302</v>
      </c>
      <c r="D207" s="97">
        <v>300</v>
      </c>
      <c r="E207" s="97"/>
      <c r="F207" s="97"/>
      <c r="G207" s="97"/>
      <c r="H207" s="97"/>
      <c r="I207" s="97"/>
      <c r="J207" s="97"/>
      <c r="K207" s="97"/>
      <c r="L207" s="97"/>
      <c r="M207" s="97"/>
      <c r="N207" s="97"/>
      <c r="O207" s="97"/>
      <c r="P207" s="97"/>
      <c r="Q207" s="97"/>
      <c r="R207" s="97"/>
      <c r="S207" s="97"/>
      <c r="T207" s="97"/>
      <c r="U207" s="14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v>50</v>
      </c>
      <c r="BE207" s="97"/>
      <c r="BF207" s="97">
        <v>50</v>
      </c>
      <c r="BG207" s="97">
        <v>200</v>
      </c>
      <c r="BH207" s="97"/>
      <c r="BI207" s="97"/>
      <c r="BJ207" s="97"/>
      <c r="BK207" s="364"/>
      <c r="BL207" s="97"/>
      <c r="BM207" s="97"/>
      <c r="BN207" s="97"/>
      <c r="BO207" s="97"/>
      <c r="BP207" s="97"/>
      <c r="BQ207" s="97"/>
      <c r="BR207" s="97"/>
      <c r="BS207" s="97"/>
      <c r="BT207" s="97"/>
      <c r="BU207" s="97"/>
      <c r="BV207" s="97"/>
      <c r="BW207" s="97"/>
      <c r="BX207" s="97"/>
      <c r="BY207" s="97"/>
      <c r="BZ207" s="97"/>
      <c r="CA207" s="97"/>
      <c r="CB207" s="97"/>
      <c r="CC207" s="97"/>
      <c r="CD207" s="97"/>
      <c r="CE207" s="97"/>
      <c r="CF207" s="97"/>
      <c r="CG207" s="97"/>
    </row>
    <row r="208" spans="1:86">
      <c r="A208" s="97"/>
      <c r="B208" s="106"/>
      <c r="C208" s="106" t="s">
        <v>4300</v>
      </c>
      <c r="D208" s="97">
        <v>50</v>
      </c>
      <c r="E208" s="97"/>
      <c r="F208" s="97"/>
      <c r="G208" s="97"/>
      <c r="H208" s="97"/>
      <c r="I208" s="97"/>
      <c r="J208" s="97"/>
      <c r="K208" s="97"/>
      <c r="L208" s="97"/>
      <c r="M208" s="97"/>
      <c r="N208" s="97"/>
      <c r="O208" s="97"/>
      <c r="P208" s="97"/>
      <c r="Q208" s="97"/>
      <c r="R208" s="97"/>
      <c r="S208" s="97"/>
      <c r="T208" s="97"/>
      <c r="U208" s="14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v>50</v>
      </c>
      <c r="BF208" s="97"/>
      <c r="BG208" s="97"/>
      <c r="BH208" s="97"/>
      <c r="BI208" s="97"/>
      <c r="BJ208" s="97"/>
      <c r="BK208" s="364"/>
      <c r="BL208" s="97"/>
      <c r="BM208" s="97"/>
      <c r="BN208" s="97"/>
      <c r="BO208" s="97"/>
      <c r="BP208" s="97"/>
      <c r="BQ208" s="97"/>
      <c r="BR208" s="97"/>
      <c r="BS208" s="97"/>
      <c r="BT208" s="97"/>
      <c r="BU208" s="97"/>
      <c r="BV208" s="97"/>
      <c r="BW208" s="97"/>
      <c r="BX208" s="97"/>
      <c r="BY208" s="97"/>
      <c r="BZ208" s="97"/>
      <c r="CA208" s="97"/>
      <c r="CB208" s="97"/>
      <c r="CC208" s="97"/>
      <c r="CD208" s="97"/>
      <c r="CE208" s="97"/>
      <c r="CF208" s="97"/>
      <c r="CG208" s="97"/>
    </row>
    <row r="209" spans="1:85">
      <c r="A209" s="97"/>
      <c r="B209" s="106" t="s">
        <v>4304</v>
      </c>
      <c r="C209" s="106" t="s">
        <v>4302</v>
      </c>
      <c r="D209" s="97">
        <v>1100</v>
      </c>
      <c r="E209" s="97"/>
      <c r="F209" s="97"/>
      <c r="G209" s="97"/>
      <c r="H209" s="97"/>
      <c r="I209" s="97"/>
      <c r="J209" s="97"/>
      <c r="K209" s="97"/>
      <c r="L209" s="97"/>
      <c r="M209" s="97"/>
      <c r="N209" s="97"/>
      <c r="O209" s="97"/>
      <c r="P209" s="97"/>
      <c r="Q209" s="97"/>
      <c r="R209" s="97"/>
      <c r="S209" s="97"/>
      <c r="T209" s="97"/>
      <c r="U209" s="147"/>
      <c r="V209" s="97"/>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v>200</v>
      </c>
      <c r="BE209" s="97"/>
      <c r="BF209" s="97">
        <v>500</v>
      </c>
      <c r="BG209" s="97">
        <v>200</v>
      </c>
      <c r="BH209" s="97">
        <v>200</v>
      </c>
      <c r="BI209" s="97"/>
      <c r="BJ209" s="97"/>
      <c r="BK209" s="364"/>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row>
    <row r="210" spans="1:85">
      <c r="A210" s="97"/>
      <c r="B210" s="106"/>
      <c r="C210" s="106" t="s">
        <v>4300</v>
      </c>
      <c r="D210" s="97">
        <v>500</v>
      </c>
      <c r="E210" s="97"/>
      <c r="F210" s="97"/>
      <c r="G210" s="97"/>
      <c r="H210" s="97"/>
      <c r="I210" s="97"/>
      <c r="J210" s="97"/>
      <c r="K210" s="97"/>
      <c r="L210" s="97"/>
      <c r="M210" s="97"/>
      <c r="N210" s="97"/>
      <c r="O210" s="97"/>
      <c r="P210" s="97"/>
      <c r="Q210" s="97"/>
      <c r="R210" s="97"/>
      <c r="S210" s="97"/>
      <c r="T210" s="97"/>
      <c r="U210" s="147"/>
      <c r="V210" s="97"/>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v>500</v>
      </c>
      <c r="BF210" s="97"/>
      <c r="BG210" s="97"/>
      <c r="BH210" s="97"/>
      <c r="BI210" s="97"/>
      <c r="BJ210" s="97"/>
      <c r="BK210" s="364"/>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row>
    <row r="211" spans="1:85" s="380" customFormat="1" ht="43.5" customHeight="1">
      <c r="A211" s="1373" t="s">
        <v>4319</v>
      </c>
      <c r="B211" s="1367" t="s">
        <v>4301</v>
      </c>
      <c r="C211" s="378" t="s">
        <v>4283</v>
      </c>
      <c r="D211" s="379">
        <f t="shared" ref="D211:BO211" si="0">D212+D213</f>
        <v>2470</v>
      </c>
      <c r="E211" s="379">
        <f t="shared" si="0"/>
        <v>0</v>
      </c>
      <c r="F211" s="379">
        <f t="shared" si="0"/>
        <v>0</v>
      </c>
      <c r="G211" s="379">
        <f t="shared" si="0"/>
        <v>0</v>
      </c>
      <c r="H211" s="379">
        <f t="shared" si="0"/>
        <v>0</v>
      </c>
      <c r="I211" s="379">
        <f t="shared" si="0"/>
        <v>0</v>
      </c>
      <c r="J211" s="379">
        <f t="shared" si="0"/>
        <v>0</v>
      </c>
      <c r="K211" s="379">
        <f t="shared" si="0"/>
        <v>0</v>
      </c>
      <c r="L211" s="379">
        <f t="shared" si="0"/>
        <v>1078</v>
      </c>
      <c r="M211" s="379">
        <f t="shared" si="0"/>
        <v>0</v>
      </c>
      <c r="N211" s="379">
        <f t="shared" si="0"/>
        <v>1169</v>
      </c>
      <c r="O211" s="379">
        <f t="shared" si="0"/>
        <v>0</v>
      </c>
      <c r="P211" s="379">
        <f t="shared" si="0"/>
        <v>498</v>
      </c>
      <c r="Q211" s="379">
        <f t="shared" si="0"/>
        <v>864</v>
      </c>
      <c r="R211" s="379">
        <f t="shared" si="0"/>
        <v>0</v>
      </c>
      <c r="S211" s="379">
        <f t="shared" si="0"/>
        <v>1078</v>
      </c>
      <c r="T211" s="379">
        <f t="shared" si="0"/>
        <v>0</v>
      </c>
      <c r="U211" s="379">
        <f t="shared" si="0"/>
        <v>0</v>
      </c>
      <c r="V211" s="379">
        <f t="shared" si="0"/>
        <v>0</v>
      </c>
      <c r="W211" s="379">
        <f t="shared" si="0"/>
        <v>0</v>
      </c>
      <c r="X211" s="379">
        <f t="shared" si="0"/>
        <v>0</v>
      </c>
      <c r="Y211" s="379">
        <f t="shared" si="0"/>
        <v>0</v>
      </c>
      <c r="Z211" s="379">
        <f t="shared" si="0"/>
        <v>0</v>
      </c>
      <c r="AA211" s="379">
        <f t="shared" si="0"/>
        <v>0</v>
      </c>
      <c r="AB211" s="379">
        <f t="shared" si="0"/>
        <v>0</v>
      </c>
      <c r="AC211" s="379">
        <f t="shared" si="0"/>
        <v>0</v>
      </c>
      <c r="AD211" s="379">
        <f t="shared" si="0"/>
        <v>1380</v>
      </c>
      <c r="AE211" s="379">
        <f t="shared" si="0"/>
        <v>0</v>
      </c>
      <c r="AF211" s="379">
        <f t="shared" si="0"/>
        <v>0</v>
      </c>
      <c r="AG211" s="379">
        <f t="shared" si="0"/>
        <v>0</v>
      </c>
      <c r="AH211" s="379">
        <f t="shared" si="0"/>
        <v>0</v>
      </c>
      <c r="AI211" s="379">
        <f t="shared" si="0"/>
        <v>0</v>
      </c>
      <c r="AJ211" s="379">
        <f t="shared" si="0"/>
        <v>0</v>
      </c>
      <c r="AK211" s="379">
        <f t="shared" si="0"/>
        <v>0</v>
      </c>
      <c r="AL211" s="379">
        <f t="shared" si="0"/>
        <v>1047</v>
      </c>
      <c r="AM211" s="379">
        <f t="shared" si="0"/>
        <v>1049</v>
      </c>
      <c r="AN211" s="379">
        <f t="shared" si="0"/>
        <v>0</v>
      </c>
      <c r="AO211" s="379">
        <f t="shared" si="0"/>
        <v>0</v>
      </c>
      <c r="AP211" s="379">
        <f t="shared" si="0"/>
        <v>0</v>
      </c>
      <c r="AQ211" s="379">
        <f t="shared" si="0"/>
        <v>7146</v>
      </c>
      <c r="AR211" s="379">
        <f t="shared" si="0"/>
        <v>0</v>
      </c>
      <c r="AS211" s="379">
        <f t="shared" si="0"/>
        <v>0</v>
      </c>
      <c r="AT211" s="379">
        <f t="shared" si="0"/>
        <v>0</v>
      </c>
      <c r="AU211" s="379">
        <f t="shared" si="0"/>
        <v>206</v>
      </c>
      <c r="AV211" s="379">
        <f t="shared" si="0"/>
        <v>0</v>
      </c>
      <c r="AW211" s="379">
        <f t="shared" si="0"/>
        <v>0</v>
      </c>
      <c r="AX211" s="379">
        <f t="shared" si="0"/>
        <v>0</v>
      </c>
      <c r="AY211" s="379">
        <f t="shared" si="0"/>
        <v>0</v>
      </c>
      <c r="AZ211" s="379">
        <f t="shared" si="0"/>
        <v>0</v>
      </c>
      <c r="BA211" s="379">
        <f t="shared" si="0"/>
        <v>0</v>
      </c>
      <c r="BB211" s="379">
        <f t="shared" si="0"/>
        <v>0</v>
      </c>
      <c r="BC211" s="379">
        <f t="shared" si="0"/>
        <v>2223</v>
      </c>
      <c r="BD211" s="379">
        <f t="shared" si="0"/>
        <v>1742</v>
      </c>
      <c r="BE211" s="379">
        <f t="shared" si="0"/>
        <v>0</v>
      </c>
      <c r="BF211" s="379">
        <f t="shared" si="0"/>
        <v>0</v>
      </c>
      <c r="BG211" s="379">
        <f t="shared" si="0"/>
        <v>0</v>
      </c>
      <c r="BH211" s="379">
        <f t="shared" si="0"/>
        <v>0</v>
      </c>
      <c r="BI211" s="379">
        <f t="shared" si="0"/>
        <v>0</v>
      </c>
      <c r="BJ211" s="379">
        <f t="shared" si="0"/>
        <v>12673</v>
      </c>
      <c r="BK211" s="379">
        <f t="shared" si="0"/>
        <v>0</v>
      </c>
      <c r="BL211" s="379">
        <f t="shared" si="0"/>
        <v>0</v>
      </c>
      <c r="BM211" s="379">
        <f t="shared" si="0"/>
        <v>1282</v>
      </c>
      <c r="BN211" s="379">
        <f t="shared" si="0"/>
        <v>0</v>
      </c>
      <c r="BO211" s="379">
        <f t="shared" si="0"/>
        <v>0</v>
      </c>
      <c r="BP211" s="379">
        <f t="shared" ref="BP211:CG211" si="1">BP212+BP213</f>
        <v>0</v>
      </c>
      <c r="BQ211" s="379">
        <f t="shared" si="1"/>
        <v>0</v>
      </c>
      <c r="BR211" s="379">
        <f t="shared" si="1"/>
        <v>0</v>
      </c>
      <c r="BS211" s="379">
        <f t="shared" si="1"/>
        <v>1584</v>
      </c>
      <c r="BT211" s="379">
        <f t="shared" si="1"/>
        <v>0</v>
      </c>
      <c r="BU211" s="379">
        <f t="shared" si="1"/>
        <v>0</v>
      </c>
      <c r="BV211" s="379">
        <f t="shared" si="1"/>
        <v>0</v>
      </c>
      <c r="BW211" s="379">
        <f t="shared" si="1"/>
        <v>0</v>
      </c>
      <c r="BX211" s="379">
        <f t="shared" si="1"/>
        <v>0</v>
      </c>
      <c r="BY211" s="379">
        <f t="shared" si="1"/>
        <v>0</v>
      </c>
      <c r="BZ211" s="379">
        <f t="shared" si="1"/>
        <v>0</v>
      </c>
      <c r="CA211" s="379">
        <f t="shared" si="1"/>
        <v>0</v>
      </c>
      <c r="CB211" s="379">
        <f t="shared" si="1"/>
        <v>0</v>
      </c>
      <c r="CC211" s="379">
        <f t="shared" si="1"/>
        <v>0</v>
      </c>
      <c r="CD211" s="379">
        <f t="shared" si="1"/>
        <v>0</v>
      </c>
      <c r="CE211" s="379">
        <f t="shared" si="1"/>
        <v>0</v>
      </c>
      <c r="CF211" s="379">
        <f t="shared" si="1"/>
        <v>0</v>
      </c>
      <c r="CG211" s="379">
        <f t="shared" si="1"/>
        <v>0</v>
      </c>
    </row>
    <row r="212" spans="1:85" s="231" customFormat="1" ht="15.75">
      <c r="A212" s="1382"/>
      <c r="B212" s="1368"/>
      <c r="C212" s="106" t="s">
        <v>4302</v>
      </c>
      <c r="D212" s="106">
        <v>360</v>
      </c>
      <c r="E212" s="106">
        <v>0</v>
      </c>
      <c r="F212" s="106">
        <v>0</v>
      </c>
      <c r="G212" s="106">
        <v>0</v>
      </c>
      <c r="H212" s="106">
        <v>0</v>
      </c>
      <c r="I212" s="106">
        <v>0</v>
      </c>
      <c r="J212" s="106">
        <v>0</v>
      </c>
      <c r="K212" s="106">
        <v>0</v>
      </c>
      <c r="L212" s="106">
        <v>240</v>
      </c>
      <c r="M212" s="106">
        <v>0</v>
      </c>
      <c r="N212" s="106">
        <v>1169</v>
      </c>
      <c r="O212" s="106"/>
      <c r="P212" s="106">
        <v>498</v>
      </c>
      <c r="Q212" s="106">
        <v>864</v>
      </c>
      <c r="R212" s="106"/>
      <c r="S212" s="106">
        <v>220</v>
      </c>
      <c r="T212" s="106"/>
      <c r="U212" s="106"/>
      <c r="V212" s="106"/>
      <c r="W212" s="106"/>
      <c r="X212" s="106"/>
      <c r="Y212" s="106"/>
      <c r="Z212" s="106"/>
      <c r="AA212" s="106"/>
      <c r="AB212" s="106"/>
      <c r="AC212" s="106"/>
      <c r="AD212" s="106">
        <v>690</v>
      </c>
      <c r="AE212" s="106"/>
      <c r="AF212" s="106"/>
      <c r="AG212" s="106"/>
      <c r="AH212" s="106"/>
      <c r="AI212" s="106"/>
      <c r="AJ212" s="106"/>
      <c r="AK212" s="106"/>
      <c r="AL212" s="106">
        <v>553</v>
      </c>
      <c r="AM212" s="106">
        <v>455</v>
      </c>
      <c r="AN212" s="106"/>
      <c r="AO212" s="106"/>
      <c r="AP212" s="106"/>
      <c r="AQ212" s="106">
        <v>7146</v>
      </c>
      <c r="AR212" s="106"/>
      <c r="AS212" s="106"/>
      <c r="AT212" s="106"/>
      <c r="AU212" s="106">
        <v>206</v>
      </c>
      <c r="AV212" s="106"/>
      <c r="AW212" s="106"/>
      <c r="AX212" s="106"/>
      <c r="AY212" s="106"/>
      <c r="AZ212" s="106"/>
      <c r="BA212" s="106"/>
      <c r="BB212" s="106"/>
      <c r="BC212" s="106">
        <v>2223</v>
      </c>
      <c r="BD212" s="106">
        <v>904</v>
      </c>
      <c r="BE212" s="106"/>
      <c r="BF212" s="106"/>
      <c r="BG212" s="106"/>
      <c r="BH212" s="106"/>
      <c r="BI212" s="106"/>
      <c r="BJ212" s="106"/>
      <c r="BK212" s="106"/>
      <c r="BL212" s="106"/>
      <c r="BM212" s="106">
        <v>380</v>
      </c>
      <c r="BN212" s="106"/>
      <c r="BO212" s="106"/>
      <c r="BP212" s="106"/>
      <c r="BQ212" s="106"/>
      <c r="BR212" s="106"/>
      <c r="BS212" s="106">
        <v>504</v>
      </c>
      <c r="BT212" s="106"/>
      <c r="BU212" s="106"/>
      <c r="BV212" s="106"/>
      <c r="BW212" s="106"/>
      <c r="BX212" s="106"/>
      <c r="BY212" s="106"/>
      <c r="BZ212" s="106"/>
      <c r="CA212" s="106"/>
      <c r="CB212" s="106"/>
      <c r="CC212" s="106"/>
      <c r="CD212" s="106"/>
      <c r="CE212" s="106"/>
      <c r="CF212" s="106"/>
      <c r="CG212" s="106"/>
    </row>
    <row r="213" spans="1:85" s="231" customFormat="1" ht="15.75">
      <c r="A213" s="1382"/>
      <c r="B213" s="1369"/>
      <c r="C213" s="106" t="s">
        <v>4300</v>
      </c>
      <c r="D213" s="106">
        <v>2110</v>
      </c>
      <c r="E213" s="106"/>
      <c r="F213" s="106"/>
      <c r="G213" s="106"/>
      <c r="H213" s="106"/>
      <c r="I213" s="106"/>
      <c r="J213" s="106"/>
      <c r="K213" s="106"/>
      <c r="L213" s="106">
        <v>838</v>
      </c>
      <c r="M213" s="106">
        <v>0</v>
      </c>
      <c r="N213" s="106"/>
      <c r="O213" s="106"/>
      <c r="P213" s="106"/>
      <c r="Q213" s="106"/>
      <c r="R213" s="106"/>
      <c r="S213" s="106">
        <v>858</v>
      </c>
      <c r="T213" s="106"/>
      <c r="U213" s="106"/>
      <c r="V213" s="106"/>
      <c r="W213" s="106"/>
      <c r="X213" s="106"/>
      <c r="Y213" s="106"/>
      <c r="Z213" s="106"/>
      <c r="AA213" s="106"/>
      <c r="AB213" s="106"/>
      <c r="AC213" s="106"/>
      <c r="AD213" s="106">
        <v>690</v>
      </c>
      <c r="AE213" s="106"/>
      <c r="AF213" s="106"/>
      <c r="AG213" s="106"/>
      <c r="AH213" s="106"/>
      <c r="AI213" s="106"/>
      <c r="AJ213" s="106"/>
      <c r="AK213" s="106"/>
      <c r="AL213" s="106">
        <v>494</v>
      </c>
      <c r="AM213" s="106">
        <v>594</v>
      </c>
      <c r="AN213" s="106"/>
      <c r="AO213" s="106"/>
      <c r="AP213" s="106"/>
      <c r="AQ213" s="106"/>
      <c r="AR213" s="106"/>
      <c r="AS213" s="106"/>
      <c r="AT213" s="106"/>
      <c r="AU213" s="106"/>
      <c r="AV213" s="106"/>
      <c r="AW213" s="106"/>
      <c r="AX213" s="106"/>
      <c r="AY213" s="106"/>
      <c r="AZ213" s="106"/>
      <c r="BA213" s="106"/>
      <c r="BB213" s="106"/>
      <c r="BC213" s="106"/>
      <c r="BD213" s="106">
        <v>838</v>
      </c>
      <c r="BE213" s="106"/>
      <c r="BF213" s="106"/>
      <c r="BG213" s="106"/>
      <c r="BH213" s="106"/>
      <c r="BI213" s="106"/>
      <c r="BJ213" s="106">
        <v>12673</v>
      </c>
      <c r="BK213" s="106"/>
      <c r="BL213" s="106"/>
      <c r="BM213" s="106">
        <v>902</v>
      </c>
      <c r="BN213" s="106"/>
      <c r="BO213" s="106"/>
      <c r="BP213" s="106"/>
      <c r="BQ213" s="106"/>
      <c r="BR213" s="106"/>
      <c r="BS213" s="106">
        <v>1080</v>
      </c>
      <c r="BT213" s="106"/>
      <c r="BU213" s="106"/>
      <c r="BV213" s="106"/>
      <c r="BW213" s="106"/>
      <c r="BX213" s="106"/>
      <c r="BY213" s="106"/>
      <c r="BZ213" s="106"/>
      <c r="CA213" s="106"/>
      <c r="CB213" s="106"/>
      <c r="CC213" s="106"/>
      <c r="CD213" s="106"/>
      <c r="CE213" s="106"/>
      <c r="CF213" s="106"/>
      <c r="CG213" s="106"/>
    </row>
    <row r="214" spans="1:85" s="231" customFormat="1" ht="33" customHeight="1">
      <c r="A214" s="1382"/>
      <c r="B214" s="1367" t="s">
        <v>4303</v>
      </c>
      <c r="C214" s="378" t="s">
        <v>4283</v>
      </c>
      <c r="D214" s="106">
        <f t="shared" ref="D214:BO214" si="2">D215+D216</f>
        <v>110</v>
      </c>
      <c r="E214" s="106">
        <f t="shared" si="2"/>
        <v>0</v>
      </c>
      <c r="F214" s="106">
        <f t="shared" si="2"/>
        <v>0</v>
      </c>
      <c r="G214" s="106">
        <f t="shared" si="2"/>
        <v>0</v>
      </c>
      <c r="H214" s="106">
        <f t="shared" si="2"/>
        <v>0</v>
      </c>
      <c r="I214" s="106">
        <f t="shared" si="2"/>
        <v>0</v>
      </c>
      <c r="J214" s="106">
        <f t="shared" si="2"/>
        <v>0</v>
      </c>
      <c r="K214" s="106">
        <f t="shared" si="2"/>
        <v>0</v>
      </c>
      <c r="L214" s="106">
        <f t="shared" si="2"/>
        <v>0</v>
      </c>
      <c r="M214" s="106">
        <f t="shared" si="2"/>
        <v>0</v>
      </c>
      <c r="N214" s="106">
        <f t="shared" si="2"/>
        <v>0</v>
      </c>
      <c r="O214" s="106">
        <f t="shared" si="2"/>
        <v>0</v>
      </c>
      <c r="P214" s="106">
        <f t="shared" si="2"/>
        <v>0</v>
      </c>
      <c r="Q214" s="106">
        <f t="shared" si="2"/>
        <v>0</v>
      </c>
      <c r="R214" s="106">
        <f t="shared" si="2"/>
        <v>0</v>
      </c>
      <c r="S214" s="106">
        <f t="shared" si="2"/>
        <v>0</v>
      </c>
      <c r="T214" s="106">
        <f t="shared" si="2"/>
        <v>0</v>
      </c>
      <c r="U214" s="106">
        <f t="shared" si="2"/>
        <v>0</v>
      </c>
      <c r="V214" s="106">
        <f t="shared" si="2"/>
        <v>0</v>
      </c>
      <c r="W214" s="106">
        <f t="shared" si="2"/>
        <v>0</v>
      </c>
      <c r="X214" s="106">
        <f t="shared" si="2"/>
        <v>0</v>
      </c>
      <c r="Y214" s="106">
        <f t="shared" si="2"/>
        <v>0</v>
      </c>
      <c r="Z214" s="106">
        <f t="shared" si="2"/>
        <v>0</v>
      </c>
      <c r="AA214" s="106">
        <f t="shared" si="2"/>
        <v>0</v>
      </c>
      <c r="AB214" s="106">
        <f t="shared" si="2"/>
        <v>0</v>
      </c>
      <c r="AC214" s="106">
        <f t="shared" si="2"/>
        <v>0</v>
      </c>
      <c r="AD214" s="106">
        <f t="shared" si="2"/>
        <v>0</v>
      </c>
      <c r="AE214" s="106">
        <f t="shared" si="2"/>
        <v>0</v>
      </c>
      <c r="AF214" s="106">
        <f t="shared" si="2"/>
        <v>7388</v>
      </c>
      <c r="AG214" s="106">
        <f t="shared" si="2"/>
        <v>0</v>
      </c>
      <c r="AH214" s="106">
        <f t="shared" si="2"/>
        <v>0</v>
      </c>
      <c r="AI214" s="106">
        <f t="shared" si="2"/>
        <v>0</v>
      </c>
      <c r="AJ214" s="106">
        <f t="shared" si="2"/>
        <v>0</v>
      </c>
      <c r="AK214" s="106">
        <f t="shared" si="2"/>
        <v>0</v>
      </c>
      <c r="AL214" s="106">
        <f t="shared" si="2"/>
        <v>0</v>
      </c>
      <c r="AM214" s="106">
        <f t="shared" si="2"/>
        <v>0</v>
      </c>
      <c r="AN214" s="106">
        <f t="shared" si="2"/>
        <v>0</v>
      </c>
      <c r="AO214" s="106">
        <f t="shared" si="2"/>
        <v>0</v>
      </c>
      <c r="AP214" s="106">
        <f t="shared" si="2"/>
        <v>0</v>
      </c>
      <c r="AQ214" s="106">
        <f t="shared" si="2"/>
        <v>990</v>
      </c>
      <c r="AR214" s="106">
        <f t="shared" si="2"/>
        <v>0</v>
      </c>
      <c r="AS214" s="106">
        <f t="shared" si="2"/>
        <v>0</v>
      </c>
      <c r="AT214" s="106">
        <f t="shared" si="2"/>
        <v>0</v>
      </c>
      <c r="AU214" s="106">
        <f t="shared" si="2"/>
        <v>0</v>
      </c>
      <c r="AV214" s="106">
        <f t="shared" si="2"/>
        <v>0</v>
      </c>
      <c r="AW214" s="106">
        <f t="shared" si="2"/>
        <v>0</v>
      </c>
      <c r="AX214" s="106">
        <f t="shared" si="2"/>
        <v>0</v>
      </c>
      <c r="AY214" s="106">
        <f t="shared" si="2"/>
        <v>0</v>
      </c>
      <c r="AZ214" s="106">
        <f t="shared" si="2"/>
        <v>0</v>
      </c>
      <c r="BA214" s="106">
        <f t="shared" si="2"/>
        <v>0</v>
      </c>
      <c r="BB214" s="106">
        <f t="shared" si="2"/>
        <v>0</v>
      </c>
      <c r="BC214" s="106">
        <f t="shared" si="2"/>
        <v>0</v>
      </c>
      <c r="BD214" s="106">
        <f t="shared" si="2"/>
        <v>774</v>
      </c>
      <c r="BE214" s="106">
        <f t="shared" si="2"/>
        <v>0</v>
      </c>
      <c r="BF214" s="106">
        <f t="shared" si="2"/>
        <v>0</v>
      </c>
      <c r="BG214" s="106">
        <f t="shared" si="2"/>
        <v>0</v>
      </c>
      <c r="BH214" s="106">
        <f t="shared" si="2"/>
        <v>0</v>
      </c>
      <c r="BI214" s="106">
        <f t="shared" si="2"/>
        <v>0</v>
      </c>
      <c r="BJ214" s="106">
        <f t="shared" si="2"/>
        <v>6244</v>
      </c>
      <c r="BK214" s="106">
        <f t="shared" si="2"/>
        <v>0</v>
      </c>
      <c r="BL214" s="106">
        <f t="shared" si="2"/>
        <v>0</v>
      </c>
      <c r="BM214" s="106">
        <f t="shared" si="2"/>
        <v>120</v>
      </c>
      <c r="BN214" s="106">
        <f t="shared" si="2"/>
        <v>0</v>
      </c>
      <c r="BO214" s="106">
        <f t="shared" si="2"/>
        <v>0</v>
      </c>
      <c r="BP214" s="106">
        <f t="shared" ref="BP214:CG214" si="3">BP215+BP216</f>
        <v>0</v>
      </c>
      <c r="BQ214" s="106">
        <f t="shared" si="3"/>
        <v>0</v>
      </c>
      <c r="BR214" s="106">
        <f t="shared" si="3"/>
        <v>0</v>
      </c>
      <c r="BS214" s="106">
        <f t="shared" si="3"/>
        <v>0</v>
      </c>
      <c r="BT214" s="106">
        <f t="shared" si="3"/>
        <v>0</v>
      </c>
      <c r="BU214" s="106">
        <f t="shared" si="3"/>
        <v>0</v>
      </c>
      <c r="BV214" s="106">
        <f t="shared" si="3"/>
        <v>0</v>
      </c>
      <c r="BW214" s="106">
        <f t="shared" si="3"/>
        <v>0</v>
      </c>
      <c r="BX214" s="106">
        <f t="shared" si="3"/>
        <v>0</v>
      </c>
      <c r="BY214" s="106">
        <f t="shared" si="3"/>
        <v>0</v>
      </c>
      <c r="BZ214" s="106">
        <f t="shared" si="3"/>
        <v>0</v>
      </c>
      <c r="CA214" s="106">
        <f t="shared" si="3"/>
        <v>0</v>
      </c>
      <c r="CB214" s="106">
        <f t="shared" si="3"/>
        <v>0</v>
      </c>
      <c r="CC214" s="106">
        <f t="shared" si="3"/>
        <v>0</v>
      </c>
      <c r="CD214" s="106">
        <f t="shared" si="3"/>
        <v>0</v>
      </c>
      <c r="CE214" s="106">
        <f t="shared" si="3"/>
        <v>0</v>
      </c>
      <c r="CF214" s="106">
        <f t="shared" si="3"/>
        <v>0</v>
      </c>
      <c r="CG214" s="106">
        <f t="shared" si="3"/>
        <v>0</v>
      </c>
    </row>
    <row r="215" spans="1:85" s="231" customFormat="1" ht="15.75">
      <c r="A215" s="1382"/>
      <c r="B215" s="1368"/>
      <c r="C215" s="106" t="s">
        <v>4302</v>
      </c>
      <c r="D215" s="106"/>
      <c r="E215" s="106"/>
      <c r="F215" s="106"/>
      <c r="G215" s="106"/>
      <c r="H215" s="106"/>
      <c r="I215" s="106"/>
      <c r="J215" s="106"/>
      <c r="K215" s="106"/>
      <c r="L215" s="106">
        <v>0</v>
      </c>
      <c r="M215" s="106">
        <v>0</v>
      </c>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v>120</v>
      </c>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c r="CE215" s="106"/>
      <c r="CF215" s="106"/>
      <c r="CG215" s="106"/>
    </row>
    <row r="216" spans="1:85" s="231" customFormat="1" ht="15.75">
      <c r="A216" s="1382"/>
      <c r="B216" s="1369"/>
      <c r="C216" s="106" t="s">
        <v>4300</v>
      </c>
      <c r="D216" s="106">
        <v>110</v>
      </c>
      <c r="E216" s="106"/>
      <c r="F216" s="106"/>
      <c r="G216" s="106"/>
      <c r="H216" s="106"/>
      <c r="I216" s="106"/>
      <c r="J216" s="106"/>
      <c r="K216" s="106"/>
      <c r="L216" s="106">
        <v>0</v>
      </c>
      <c r="M216" s="106">
        <v>0</v>
      </c>
      <c r="N216" s="106"/>
      <c r="O216" s="106"/>
      <c r="P216" s="106"/>
      <c r="Q216" s="106"/>
      <c r="R216" s="106"/>
      <c r="S216" s="106"/>
      <c r="T216" s="106"/>
      <c r="U216" s="106"/>
      <c r="V216" s="106"/>
      <c r="W216" s="106"/>
      <c r="X216" s="106"/>
      <c r="Y216" s="106"/>
      <c r="Z216" s="106"/>
      <c r="AA216" s="106"/>
      <c r="AB216" s="106"/>
      <c r="AC216" s="106"/>
      <c r="AD216" s="106"/>
      <c r="AE216" s="106"/>
      <c r="AF216" s="106">
        <v>7388</v>
      </c>
      <c r="AG216" s="106"/>
      <c r="AH216" s="106"/>
      <c r="AI216" s="106"/>
      <c r="AJ216" s="106"/>
      <c r="AK216" s="106"/>
      <c r="AL216" s="106"/>
      <c r="AM216" s="106"/>
      <c r="AN216" s="106"/>
      <c r="AO216" s="106"/>
      <c r="AP216" s="106"/>
      <c r="AQ216" s="106">
        <v>990</v>
      </c>
      <c r="AR216" s="106"/>
      <c r="AS216" s="106"/>
      <c r="AT216" s="106"/>
      <c r="AU216" s="106"/>
      <c r="AV216" s="106"/>
      <c r="AW216" s="106"/>
      <c r="AX216" s="106"/>
      <c r="AY216" s="106"/>
      <c r="AZ216" s="106"/>
      <c r="BA216" s="106"/>
      <c r="BB216" s="106"/>
      <c r="BC216" s="106"/>
      <c r="BD216" s="106">
        <v>654</v>
      </c>
      <c r="BE216" s="106"/>
      <c r="BF216" s="106"/>
      <c r="BG216" s="106"/>
      <c r="BH216" s="106"/>
      <c r="BI216" s="106"/>
      <c r="BJ216" s="106">
        <v>6244</v>
      </c>
      <c r="BK216" s="106"/>
      <c r="BL216" s="106"/>
      <c r="BM216" s="106">
        <v>120</v>
      </c>
      <c r="BN216" s="106"/>
      <c r="BO216" s="106"/>
      <c r="BP216" s="106"/>
      <c r="BQ216" s="106"/>
      <c r="BR216" s="106"/>
      <c r="BS216" s="106"/>
      <c r="BT216" s="106"/>
      <c r="BU216" s="106"/>
      <c r="BV216" s="106"/>
      <c r="BW216" s="106"/>
      <c r="BX216" s="106"/>
      <c r="BY216" s="106"/>
      <c r="BZ216" s="106"/>
      <c r="CA216" s="106"/>
      <c r="CB216" s="106"/>
      <c r="CC216" s="106"/>
      <c r="CD216" s="106"/>
      <c r="CE216" s="106"/>
      <c r="CF216" s="106"/>
      <c r="CG216" s="106"/>
    </row>
    <row r="217" spans="1:85" s="231" customFormat="1" ht="32.25" customHeight="1">
      <c r="A217" s="1382"/>
      <c r="B217" s="1367" t="s">
        <v>4304</v>
      </c>
      <c r="C217" s="378" t="s">
        <v>4283</v>
      </c>
      <c r="D217" s="106">
        <f t="shared" ref="D217:BO217" si="4">D218+D219</f>
        <v>836</v>
      </c>
      <c r="E217" s="106">
        <f t="shared" si="4"/>
        <v>0</v>
      </c>
      <c r="F217" s="106">
        <f t="shared" si="4"/>
        <v>0</v>
      </c>
      <c r="G217" s="106">
        <f t="shared" si="4"/>
        <v>0</v>
      </c>
      <c r="H217" s="106">
        <f t="shared" si="4"/>
        <v>0</v>
      </c>
      <c r="I217" s="106">
        <f t="shared" si="4"/>
        <v>0</v>
      </c>
      <c r="J217" s="106">
        <f t="shared" si="4"/>
        <v>0</v>
      </c>
      <c r="K217" s="106">
        <f t="shared" si="4"/>
        <v>0</v>
      </c>
      <c r="L217" s="106">
        <f t="shared" si="4"/>
        <v>840</v>
      </c>
      <c r="M217" s="106">
        <f t="shared" si="4"/>
        <v>0</v>
      </c>
      <c r="N217" s="106">
        <f t="shared" si="4"/>
        <v>0</v>
      </c>
      <c r="O217" s="106">
        <f t="shared" si="4"/>
        <v>0</v>
      </c>
      <c r="P217" s="106">
        <f t="shared" si="4"/>
        <v>0</v>
      </c>
      <c r="Q217" s="106">
        <f t="shared" si="4"/>
        <v>0</v>
      </c>
      <c r="R217" s="106">
        <f t="shared" si="4"/>
        <v>0</v>
      </c>
      <c r="S217" s="106">
        <f t="shared" si="4"/>
        <v>895</v>
      </c>
      <c r="T217" s="106">
        <f t="shared" si="4"/>
        <v>0</v>
      </c>
      <c r="U217" s="106">
        <f t="shared" si="4"/>
        <v>0</v>
      </c>
      <c r="V217" s="106">
        <f t="shared" si="4"/>
        <v>0</v>
      </c>
      <c r="W217" s="106">
        <f t="shared" si="4"/>
        <v>0</v>
      </c>
      <c r="X217" s="106">
        <f t="shared" si="4"/>
        <v>0</v>
      </c>
      <c r="Y217" s="106">
        <f t="shared" si="4"/>
        <v>0</v>
      </c>
      <c r="Z217" s="106">
        <f t="shared" si="4"/>
        <v>0</v>
      </c>
      <c r="AA217" s="106">
        <f t="shared" si="4"/>
        <v>0</v>
      </c>
      <c r="AB217" s="106">
        <f t="shared" si="4"/>
        <v>0</v>
      </c>
      <c r="AC217" s="106">
        <f t="shared" si="4"/>
        <v>0</v>
      </c>
      <c r="AD217" s="106">
        <f t="shared" si="4"/>
        <v>1369</v>
      </c>
      <c r="AE217" s="106">
        <f t="shared" si="4"/>
        <v>0</v>
      </c>
      <c r="AF217" s="106">
        <f t="shared" si="4"/>
        <v>0</v>
      </c>
      <c r="AG217" s="106">
        <f t="shared" si="4"/>
        <v>0</v>
      </c>
      <c r="AH217" s="106">
        <f t="shared" si="4"/>
        <v>0</v>
      </c>
      <c r="AI217" s="106">
        <f t="shared" si="4"/>
        <v>1144</v>
      </c>
      <c r="AJ217" s="106">
        <f t="shared" si="4"/>
        <v>0</v>
      </c>
      <c r="AK217" s="106">
        <f t="shared" si="4"/>
        <v>0</v>
      </c>
      <c r="AL217" s="106">
        <f t="shared" si="4"/>
        <v>762</v>
      </c>
      <c r="AM217" s="106">
        <f t="shared" si="4"/>
        <v>777</v>
      </c>
      <c r="AN217" s="106">
        <f t="shared" si="4"/>
        <v>0</v>
      </c>
      <c r="AO217" s="106">
        <f t="shared" si="4"/>
        <v>0</v>
      </c>
      <c r="AP217" s="106">
        <f t="shared" si="4"/>
        <v>0</v>
      </c>
      <c r="AQ217" s="106">
        <f t="shared" si="4"/>
        <v>3852</v>
      </c>
      <c r="AR217" s="106">
        <f t="shared" si="4"/>
        <v>0</v>
      </c>
      <c r="AS217" s="106">
        <f t="shared" si="4"/>
        <v>0</v>
      </c>
      <c r="AT217" s="106">
        <f t="shared" si="4"/>
        <v>0</v>
      </c>
      <c r="AU217" s="106">
        <f t="shared" si="4"/>
        <v>0</v>
      </c>
      <c r="AV217" s="106">
        <f t="shared" si="4"/>
        <v>0</v>
      </c>
      <c r="AW217" s="106">
        <f t="shared" si="4"/>
        <v>0</v>
      </c>
      <c r="AX217" s="106">
        <f t="shared" si="4"/>
        <v>0</v>
      </c>
      <c r="AY217" s="106">
        <f t="shared" si="4"/>
        <v>0</v>
      </c>
      <c r="AZ217" s="106">
        <f t="shared" si="4"/>
        <v>0</v>
      </c>
      <c r="BA217" s="106">
        <f t="shared" si="4"/>
        <v>0</v>
      </c>
      <c r="BB217" s="106">
        <f t="shared" si="4"/>
        <v>0</v>
      </c>
      <c r="BC217" s="106">
        <f t="shared" si="4"/>
        <v>0</v>
      </c>
      <c r="BD217" s="106">
        <f t="shared" si="4"/>
        <v>956</v>
      </c>
      <c r="BE217" s="106">
        <f t="shared" si="4"/>
        <v>0</v>
      </c>
      <c r="BF217" s="106">
        <f t="shared" si="4"/>
        <v>0</v>
      </c>
      <c r="BG217" s="106">
        <f t="shared" si="4"/>
        <v>0</v>
      </c>
      <c r="BH217" s="106">
        <f t="shared" si="4"/>
        <v>0</v>
      </c>
      <c r="BI217" s="106">
        <f t="shared" si="4"/>
        <v>0</v>
      </c>
      <c r="BJ217" s="106">
        <f t="shared" si="4"/>
        <v>9065</v>
      </c>
      <c r="BK217" s="106">
        <f t="shared" si="4"/>
        <v>0</v>
      </c>
      <c r="BL217" s="106">
        <f t="shared" si="4"/>
        <v>0</v>
      </c>
      <c r="BM217" s="106">
        <f t="shared" si="4"/>
        <v>895</v>
      </c>
      <c r="BN217" s="106">
        <f t="shared" si="4"/>
        <v>0</v>
      </c>
      <c r="BO217" s="106">
        <f t="shared" si="4"/>
        <v>0</v>
      </c>
      <c r="BP217" s="106">
        <f t="shared" ref="BP217:CF217" si="5">BP218+BP219</f>
        <v>0</v>
      </c>
      <c r="BQ217" s="106">
        <f t="shared" si="5"/>
        <v>275</v>
      </c>
      <c r="BR217" s="106">
        <f t="shared" si="5"/>
        <v>0</v>
      </c>
      <c r="BS217" s="106">
        <f t="shared" si="5"/>
        <v>1428</v>
      </c>
      <c r="BT217" s="106">
        <f t="shared" si="5"/>
        <v>0</v>
      </c>
      <c r="BU217" s="106">
        <f t="shared" si="5"/>
        <v>0</v>
      </c>
      <c r="BV217" s="106">
        <f t="shared" si="5"/>
        <v>0</v>
      </c>
      <c r="BW217" s="106">
        <f t="shared" si="5"/>
        <v>360</v>
      </c>
      <c r="BX217" s="106">
        <f t="shared" si="5"/>
        <v>0</v>
      </c>
      <c r="BY217" s="106">
        <f t="shared" si="5"/>
        <v>0</v>
      </c>
      <c r="BZ217" s="106">
        <f t="shared" si="5"/>
        <v>0</v>
      </c>
      <c r="CA217" s="106">
        <f t="shared" si="5"/>
        <v>0</v>
      </c>
      <c r="CB217" s="106">
        <f t="shared" si="5"/>
        <v>0</v>
      </c>
      <c r="CC217" s="106">
        <f t="shared" si="5"/>
        <v>0</v>
      </c>
      <c r="CD217" s="106">
        <f t="shared" si="5"/>
        <v>0</v>
      </c>
      <c r="CE217" s="106">
        <f t="shared" si="5"/>
        <v>0</v>
      </c>
      <c r="CF217" s="106">
        <f t="shared" si="5"/>
        <v>0</v>
      </c>
      <c r="CG217" s="106"/>
    </row>
    <row r="218" spans="1:85" s="231" customFormat="1" ht="15.75">
      <c r="A218" s="1382"/>
      <c r="B218" s="1368"/>
      <c r="C218" s="106" t="s">
        <v>4302</v>
      </c>
      <c r="D218" s="106">
        <v>60</v>
      </c>
      <c r="E218" s="106"/>
      <c r="F218" s="106"/>
      <c r="G218" s="106"/>
      <c r="H218" s="106"/>
      <c r="I218" s="106"/>
      <c r="J218" s="106"/>
      <c r="K218" s="106"/>
      <c r="L218" s="106">
        <v>190</v>
      </c>
      <c r="M218" s="106">
        <v>0</v>
      </c>
      <c r="N218" s="106"/>
      <c r="O218" s="106"/>
      <c r="P218" s="106"/>
      <c r="Q218" s="106"/>
      <c r="R218" s="106"/>
      <c r="S218" s="106">
        <v>230</v>
      </c>
      <c r="T218" s="106"/>
      <c r="U218" s="106"/>
      <c r="V218" s="106"/>
      <c r="W218" s="106"/>
      <c r="X218" s="106"/>
      <c r="Y218" s="106"/>
      <c r="Z218" s="106"/>
      <c r="AA218" s="106"/>
      <c r="AB218" s="106"/>
      <c r="AC218" s="106"/>
      <c r="AD218" s="106">
        <v>340</v>
      </c>
      <c r="AE218" s="106"/>
      <c r="AF218" s="106"/>
      <c r="AG218" s="106"/>
      <c r="AH218" s="106"/>
      <c r="AI218" s="106">
        <v>25</v>
      </c>
      <c r="AJ218" s="106"/>
      <c r="AK218" s="106"/>
      <c r="AL218" s="106">
        <v>145</v>
      </c>
      <c r="AM218" s="106">
        <v>155</v>
      </c>
      <c r="AN218" s="106"/>
      <c r="AO218" s="106"/>
      <c r="AP218" s="106"/>
      <c r="AQ218" s="106">
        <v>3852</v>
      </c>
      <c r="AR218" s="106"/>
      <c r="AS218" s="106"/>
      <c r="AT218" s="106"/>
      <c r="AU218" s="106"/>
      <c r="AV218" s="106"/>
      <c r="AW218" s="106"/>
      <c r="AX218" s="106"/>
      <c r="AY218" s="106"/>
      <c r="AZ218" s="106"/>
      <c r="BA218" s="106"/>
      <c r="BB218" s="106"/>
      <c r="BC218" s="106"/>
      <c r="BD218" s="106">
        <v>120</v>
      </c>
      <c r="BE218" s="106"/>
      <c r="BF218" s="106"/>
      <c r="BG218" s="106"/>
      <c r="BH218" s="106"/>
      <c r="BI218" s="106"/>
      <c r="BJ218" s="106"/>
      <c r="BK218" s="106"/>
      <c r="BL218" s="106"/>
      <c r="BM218" s="106">
        <v>145</v>
      </c>
      <c r="BN218" s="106"/>
      <c r="BO218" s="106"/>
      <c r="BP218" s="106"/>
      <c r="BQ218" s="106">
        <v>126</v>
      </c>
      <c r="BR218" s="106"/>
      <c r="BS218" s="106">
        <v>230</v>
      </c>
      <c r="BT218" s="106"/>
      <c r="BU218" s="106"/>
      <c r="BV218" s="106"/>
      <c r="BW218" s="106">
        <v>30</v>
      </c>
      <c r="BX218" s="106"/>
      <c r="BY218" s="106"/>
      <c r="BZ218" s="106"/>
      <c r="CA218" s="106"/>
      <c r="CB218" s="106"/>
      <c r="CC218" s="106"/>
      <c r="CD218" s="106"/>
      <c r="CE218" s="106"/>
      <c r="CF218" s="106"/>
      <c r="CG218" s="106"/>
    </row>
    <row r="219" spans="1:85" s="231" customFormat="1" ht="15.75">
      <c r="A219" s="1383"/>
      <c r="B219" s="1369"/>
      <c r="C219" s="106" t="s">
        <v>4300</v>
      </c>
      <c r="D219" s="106">
        <v>776</v>
      </c>
      <c r="E219" s="106"/>
      <c r="F219" s="106"/>
      <c r="G219" s="106"/>
      <c r="H219" s="106"/>
      <c r="I219" s="106"/>
      <c r="J219" s="106"/>
      <c r="K219" s="106"/>
      <c r="L219" s="106">
        <v>650</v>
      </c>
      <c r="M219" s="106">
        <v>0</v>
      </c>
      <c r="N219" s="106"/>
      <c r="O219" s="106"/>
      <c r="P219" s="106"/>
      <c r="Q219" s="106"/>
      <c r="R219" s="106"/>
      <c r="S219" s="106">
        <v>665</v>
      </c>
      <c r="T219" s="106"/>
      <c r="U219" s="106"/>
      <c r="V219" s="106"/>
      <c r="W219" s="106"/>
      <c r="X219" s="106"/>
      <c r="Y219" s="106"/>
      <c r="Z219" s="106"/>
      <c r="AA219" s="106"/>
      <c r="AB219" s="106"/>
      <c r="AC219" s="106"/>
      <c r="AD219" s="106">
        <v>1029</v>
      </c>
      <c r="AE219" s="106"/>
      <c r="AF219" s="106"/>
      <c r="AG219" s="106"/>
      <c r="AH219" s="106"/>
      <c r="AI219" s="106">
        <v>1119</v>
      </c>
      <c r="AJ219" s="106"/>
      <c r="AK219" s="106"/>
      <c r="AL219" s="106">
        <v>617</v>
      </c>
      <c r="AM219" s="106">
        <v>622</v>
      </c>
      <c r="AN219" s="106"/>
      <c r="AO219" s="106"/>
      <c r="AP219" s="106"/>
      <c r="AQ219" s="106"/>
      <c r="AR219" s="106"/>
      <c r="AS219" s="106"/>
      <c r="AT219" s="106"/>
      <c r="AU219" s="106"/>
      <c r="AV219" s="106"/>
      <c r="AW219" s="106"/>
      <c r="AX219" s="106"/>
      <c r="AY219" s="106"/>
      <c r="AZ219" s="106"/>
      <c r="BA219" s="106"/>
      <c r="BB219" s="106"/>
      <c r="BC219" s="106"/>
      <c r="BD219" s="106">
        <v>836</v>
      </c>
      <c r="BE219" s="106"/>
      <c r="BF219" s="106"/>
      <c r="BG219" s="106"/>
      <c r="BH219" s="106"/>
      <c r="BI219" s="106"/>
      <c r="BJ219" s="106">
        <v>9065</v>
      </c>
      <c r="BK219" s="106"/>
      <c r="BL219" s="106"/>
      <c r="BM219" s="106">
        <v>750</v>
      </c>
      <c r="BN219" s="106"/>
      <c r="BO219" s="106"/>
      <c r="BP219" s="106"/>
      <c r="BQ219" s="106">
        <v>149</v>
      </c>
      <c r="BR219" s="106"/>
      <c r="BS219" s="106">
        <v>1198</v>
      </c>
      <c r="BT219" s="106"/>
      <c r="BU219" s="106"/>
      <c r="BV219" s="106"/>
      <c r="BW219" s="106">
        <v>330</v>
      </c>
      <c r="BX219" s="106"/>
      <c r="BY219" s="106"/>
      <c r="BZ219" s="106"/>
      <c r="CA219" s="106"/>
      <c r="CB219" s="106"/>
      <c r="CC219" s="106"/>
      <c r="CD219" s="106"/>
      <c r="CE219" s="106"/>
      <c r="CF219" s="106"/>
      <c r="CG219" s="106"/>
    </row>
    <row r="220" spans="1:85" s="231" customFormat="1" ht="15.75">
      <c r="A220" s="343"/>
      <c r="B220" s="106" t="s">
        <v>4301</v>
      </c>
      <c r="C220" s="106" t="s">
        <v>4302</v>
      </c>
      <c r="D220" s="106">
        <v>651</v>
      </c>
      <c r="E220" s="106"/>
      <c r="F220" s="106">
        <v>0</v>
      </c>
      <c r="G220" s="106"/>
      <c r="H220" s="106"/>
      <c r="I220" s="106"/>
      <c r="J220" s="106"/>
      <c r="K220" s="106"/>
      <c r="L220" s="106">
        <v>1120</v>
      </c>
      <c r="M220" s="106"/>
      <c r="N220" s="106">
        <v>2536</v>
      </c>
      <c r="O220" s="106"/>
      <c r="P220" s="106">
        <v>626</v>
      </c>
      <c r="Q220" s="106">
        <v>2316</v>
      </c>
      <c r="R220" s="106">
        <v>764</v>
      </c>
      <c r="S220" s="106">
        <v>896</v>
      </c>
      <c r="T220" s="106">
        <v>0</v>
      </c>
      <c r="U220" s="106"/>
      <c r="V220" s="106"/>
      <c r="W220" s="106"/>
      <c r="X220" s="106"/>
      <c r="Y220" s="106">
        <v>0</v>
      </c>
      <c r="Z220" s="106"/>
      <c r="AA220" s="106"/>
      <c r="AB220" s="106"/>
      <c r="AC220" s="106"/>
      <c r="AD220" s="106">
        <v>0</v>
      </c>
      <c r="AE220" s="106"/>
      <c r="AF220" s="106"/>
      <c r="AG220" s="106"/>
      <c r="AH220" s="106"/>
      <c r="AI220" s="106"/>
      <c r="AJ220" s="106"/>
      <c r="AK220" s="106"/>
      <c r="AL220" s="106">
        <v>1992</v>
      </c>
      <c r="AM220" s="106">
        <v>1608</v>
      </c>
      <c r="AN220" s="106"/>
      <c r="AO220" s="106"/>
      <c r="AP220" s="106"/>
      <c r="AQ220" s="106">
        <v>11033</v>
      </c>
      <c r="AR220" s="106"/>
      <c r="AS220" s="106">
        <v>1753</v>
      </c>
      <c r="AT220" s="106"/>
      <c r="AU220" s="106">
        <v>1907</v>
      </c>
      <c r="AV220" s="106">
        <v>0</v>
      </c>
      <c r="AW220" s="106"/>
      <c r="AX220" s="106"/>
      <c r="AY220" s="106"/>
      <c r="AZ220" s="106"/>
      <c r="BA220" s="106"/>
      <c r="BB220" s="106"/>
      <c r="BC220" s="106"/>
      <c r="BD220" s="106"/>
      <c r="BE220" s="106">
        <v>2135</v>
      </c>
      <c r="BF220" s="106">
        <v>0</v>
      </c>
      <c r="BG220" s="106"/>
      <c r="BH220" s="106"/>
      <c r="BI220" s="106"/>
      <c r="BJ220" s="106"/>
      <c r="BK220" s="106"/>
      <c r="BL220" s="106"/>
      <c r="BM220" s="106">
        <v>1162</v>
      </c>
      <c r="BN220" s="106"/>
      <c r="BO220" s="106"/>
      <c r="BP220" s="106">
        <v>500</v>
      </c>
      <c r="BQ220" s="106"/>
      <c r="BR220" s="106"/>
      <c r="BS220" s="106">
        <v>0</v>
      </c>
      <c r="BT220" s="106"/>
      <c r="BU220" s="106"/>
      <c r="BV220" s="106"/>
      <c r="BW220" s="106"/>
      <c r="BX220" s="106"/>
      <c r="BY220" s="106"/>
      <c r="BZ220" s="106"/>
      <c r="CA220" s="106"/>
      <c r="CB220" s="106"/>
      <c r="CC220" s="106"/>
      <c r="CD220" s="106"/>
      <c r="CE220" s="106"/>
      <c r="CF220" s="106"/>
      <c r="CG220" s="106"/>
    </row>
    <row r="221" spans="1:85" s="231" customFormat="1" ht="15.75">
      <c r="A221" s="346"/>
      <c r="B221" s="106"/>
      <c r="C221" s="106" t="s">
        <v>4300</v>
      </c>
      <c r="D221" s="106">
        <v>2673</v>
      </c>
      <c r="E221" s="106"/>
      <c r="F221" s="106">
        <v>1364</v>
      </c>
      <c r="G221" s="106"/>
      <c r="H221" s="106"/>
      <c r="I221" s="106"/>
      <c r="J221" s="106"/>
      <c r="K221" s="106"/>
      <c r="L221" s="106">
        <v>1034</v>
      </c>
      <c r="M221" s="106"/>
      <c r="N221" s="106">
        <v>0</v>
      </c>
      <c r="O221" s="106"/>
      <c r="P221" s="106">
        <v>0</v>
      </c>
      <c r="Q221" s="106"/>
      <c r="R221" s="106">
        <v>0</v>
      </c>
      <c r="S221" s="106">
        <v>267</v>
      </c>
      <c r="T221" s="106">
        <v>0</v>
      </c>
      <c r="U221" s="106"/>
      <c r="V221" s="106"/>
      <c r="W221" s="106"/>
      <c r="X221" s="106"/>
      <c r="Y221" s="106">
        <v>11</v>
      </c>
      <c r="Z221" s="106"/>
      <c r="AA221" s="106"/>
      <c r="AB221" s="106"/>
      <c r="AC221" s="106"/>
      <c r="AD221" s="106">
        <v>1333</v>
      </c>
      <c r="AE221" s="106"/>
      <c r="AF221" s="106"/>
      <c r="AG221" s="106"/>
      <c r="AH221" s="106"/>
      <c r="AI221" s="106"/>
      <c r="AJ221" s="106"/>
      <c r="AK221" s="106"/>
      <c r="AL221" s="106">
        <v>1168</v>
      </c>
      <c r="AM221" s="106">
        <v>1808</v>
      </c>
      <c r="AN221" s="106"/>
      <c r="AO221" s="106"/>
      <c r="AP221" s="106"/>
      <c r="AQ221" s="106">
        <v>0</v>
      </c>
      <c r="AR221" s="106"/>
      <c r="AS221" s="106"/>
      <c r="AT221" s="106"/>
      <c r="AU221" s="106">
        <v>2207</v>
      </c>
      <c r="AV221" s="106">
        <v>3286</v>
      </c>
      <c r="AW221" s="106"/>
      <c r="AX221" s="106"/>
      <c r="AY221" s="106"/>
      <c r="AZ221" s="106"/>
      <c r="BA221" s="106"/>
      <c r="BB221" s="106"/>
      <c r="BC221" s="106"/>
      <c r="BD221" s="106"/>
      <c r="BE221" s="106">
        <v>5305</v>
      </c>
      <c r="BF221" s="106">
        <v>0</v>
      </c>
      <c r="BG221" s="106"/>
      <c r="BH221" s="106"/>
      <c r="BI221" s="106"/>
      <c r="BJ221" s="106">
        <v>12563</v>
      </c>
      <c r="BK221" s="106"/>
      <c r="BL221" s="106"/>
      <c r="BM221" s="106">
        <v>0</v>
      </c>
      <c r="BN221" s="106"/>
      <c r="BO221" s="106"/>
      <c r="BP221" s="106">
        <v>2500</v>
      </c>
      <c r="BQ221" s="106"/>
      <c r="BR221" s="106"/>
      <c r="BS221" s="106">
        <v>1337</v>
      </c>
      <c r="BT221" s="106"/>
      <c r="BU221" s="106"/>
      <c r="BV221" s="106"/>
      <c r="BW221" s="106"/>
      <c r="BX221" s="106"/>
      <c r="BY221" s="106"/>
      <c r="BZ221" s="106"/>
      <c r="CA221" s="106"/>
      <c r="CB221" s="106"/>
      <c r="CC221" s="106"/>
      <c r="CD221" s="106"/>
      <c r="CE221" s="106"/>
      <c r="CF221" s="106"/>
      <c r="CG221" s="106"/>
    </row>
    <row r="222" spans="1:85" s="231" customFormat="1" ht="15.75">
      <c r="A222" s="346" t="s">
        <v>2362</v>
      </c>
      <c r="B222" s="106" t="s">
        <v>4303</v>
      </c>
      <c r="C222" s="106" t="s">
        <v>4302</v>
      </c>
      <c r="D222" s="106">
        <v>0</v>
      </c>
      <c r="E222" s="106"/>
      <c r="F222" s="106">
        <v>0</v>
      </c>
      <c r="G222" s="106"/>
      <c r="H222" s="106"/>
      <c r="I222" s="106"/>
      <c r="J222" s="106"/>
      <c r="K222" s="106"/>
      <c r="L222" s="106">
        <v>0</v>
      </c>
      <c r="M222" s="106"/>
      <c r="N222" s="106">
        <v>0</v>
      </c>
      <c r="O222" s="106"/>
      <c r="P222" s="106">
        <v>0</v>
      </c>
      <c r="Q222" s="106"/>
      <c r="R222" s="106">
        <v>0</v>
      </c>
      <c r="S222" s="106">
        <v>0</v>
      </c>
      <c r="T222" s="106">
        <v>0</v>
      </c>
      <c r="U222" s="106"/>
      <c r="V222" s="106"/>
      <c r="W222" s="106"/>
      <c r="X222" s="106"/>
      <c r="Y222" s="106">
        <v>0</v>
      </c>
      <c r="Z222" s="106"/>
      <c r="AA222" s="106"/>
      <c r="AB222" s="106"/>
      <c r="AC222" s="106"/>
      <c r="AD222" s="106">
        <v>0</v>
      </c>
      <c r="AE222" s="106"/>
      <c r="AF222" s="106"/>
      <c r="AG222" s="106"/>
      <c r="AH222" s="106"/>
      <c r="AI222" s="106"/>
      <c r="AJ222" s="106"/>
      <c r="AK222" s="106"/>
      <c r="AL222" s="106">
        <v>0</v>
      </c>
      <c r="AM222" s="106">
        <v>0</v>
      </c>
      <c r="AN222" s="106"/>
      <c r="AO222" s="106"/>
      <c r="AP222" s="106"/>
      <c r="AQ222" s="106">
        <v>2834</v>
      </c>
      <c r="AR222" s="106"/>
      <c r="AS222" s="106"/>
      <c r="AT222" s="106"/>
      <c r="AU222" s="106">
        <v>0</v>
      </c>
      <c r="AV222" s="106">
        <v>0</v>
      </c>
      <c r="AW222" s="106"/>
      <c r="AX222" s="106"/>
      <c r="AY222" s="106"/>
      <c r="AZ222" s="106"/>
      <c r="BA222" s="106"/>
      <c r="BB222" s="106"/>
      <c r="BC222" s="106"/>
      <c r="BD222" s="106"/>
      <c r="BE222" s="106">
        <v>500</v>
      </c>
      <c r="BF222" s="106"/>
      <c r="BG222" s="106"/>
      <c r="BH222" s="106"/>
      <c r="BI222" s="106"/>
      <c r="BJ222" s="106"/>
      <c r="BK222" s="106"/>
      <c r="BL222" s="106"/>
      <c r="BM222" s="106">
        <v>0</v>
      </c>
      <c r="BN222" s="106"/>
      <c r="BO222" s="106"/>
      <c r="BP222" s="106">
        <v>0</v>
      </c>
      <c r="BQ222" s="106"/>
      <c r="BR222" s="106"/>
      <c r="BS222" s="106">
        <v>0</v>
      </c>
      <c r="BT222" s="106"/>
      <c r="BU222" s="106"/>
      <c r="BV222" s="106"/>
      <c r="BW222" s="106"/>
      <c r="BX222" s="106"/>
      <c r="BY222" s="106"/>
      <c r="BZ222" s="106"/>
      <c r="CA222" s="106"/>
      <c r="CB222" s="106"/>
      <c r="CC222" s="106"/>
      <c r="CD222" s="106"/>
      <c r="CE222" s="106"/>
      <c r="CF222" s="106"/>
      <c r="CG222" s="106"/>
    </row>
    <row r="223" spans="1:85" s="231" customFormat="1" ht="15.75">
      <c r="A223" s="346"/>
      <c r="B223" s="106"/>
      <c r="C223" s="106" t="s">
        <v>4300</v>
      </c>
      <c r="D223" s="106">
        <v>13</v>
      </c>
      <c r="E223" s="106"/>
      <c r="F223" s="106">
        <v>3033</v>
      </c>
      <c r="G223" s="106"/>
      <c r="H223" s="106"/>
      <c r="I223" s="106"/>
      <c r="J223" s="106"/>
      <c r="K223" s="106"/>
      <c r="L223" s="106">
        <v>0</v>
      </c>
      <c r="M223" s="106"/>
      <c r="N223" s="106">
        <v>0</v>
      </c>
      <c r="O223" s="106"/>
      <c r="P223" s="106">
        <v>0</v>
      </c>
      <c r="Q223" s="106"/>
      <c r="R223" s="106">
        <v>0</v>
      </c>
      <c r="S223" s="106">
        <v>51</v>
      </c>
      <c r="T223" s="106">
        <v>0</v>
      </c>
      <c r="U223" s="106"/>
      <c r="V223" s="106"/>
      <c r="W223" s="106"/>
      <c r="X223" s="106"/>
      <c r="Y223" s="106">
        <v>0</v>
      </c>
      <c r="Z223" s="106"/>
      <c r="AA223" s="106"/>
      <c r="AB223" s="106"/>
      <c r="AC223" s="106"/>
      <c r="AD223" s="106">
        <v>26</v>
      </c>
      <c r="AE223" s="106"/>
      <c r="AF223" s="106"/>
      <c r="AG223" s="106"/>
      <c r="AH223" s="106"/>
      <c r="AI223" s="106"/>
      <c r="AJ223" s="106"/>
      <c r="AK223" s="106"/>
      <c r="AL223" s="106">
        <v>31</v>
      </c>
      <c r="AM223" s="106">
        <v>6</v>
      </c>
      <c r="AN223" s="106"/>
      <c r="AO223" s="106"/>
      <c r="AP223" s="106"/>
      <c r="AQ223" s="106">
        <v>0</v>
      </c>
      <c r="AR223" s="106"/>
      <c r="AS223" s="106"/>
      <c r="AT223" s="106"/>
      <c r="AU223" s="106">
        <v>0</v>
      </c>
      <c r="AV223" s="106">
        <v>0</v>
      </c>
      <c r="AW223" s="106"/>
      <c r="AX223" s="106"/>
      <c r="AY223" s="106"/>
      <c r="AZ223" s="106"/>
      <c r="BA223" s="106"/>
      <c r="BB223" s="106"/>
      <c r="BC223" s="106"/>
      <c r="BD223" s="106"/>
      <c r="BE223" s="106">
        <v>1118</v>
      </c>
      <c r="BF223" s="106"/>
      <c r="BG223" s="106"/>
      <c r="BH223" s="106"/>
      <c r="BI223" s="106"/>
      <c r="BJ223" s="106">
        <v>5634</v>
      </c>
      <c r="BK223" s="106"/>
      <c r="BL223" s="106"/>
      <c r="BM223" s="106">
        <v>2</v>
      </c>
      <c r="BN223" s="106"/>
      <c r="BO223" s="106"/>
      <c r="BP223" s="106">
        <v>0</v>
      </c>
      <c r="BQ223" s="106"/>
      <c r="BR223" s="106"/>
      <c r="BS223" s="106">
        <v>21</v>
      </c>
      <c r="BT223" s="106"/>
      <c r="BU223" s="106"/>
      <c r="BV223" s="106"/>
      <c r="BW223" s="106"/>
      <c r="BX223" s="106"/>
      <c r="BY223" s="106"/>
      <c r="BZ223" s="106"/>
      <c r="CA223" s="106"/>
      <c r="CB223" s="106"/>
      <c r="CC223" s="106"/>
      <c r="CD223" s="106"/>
      <c r="CE223" s="106"/>
      <c r="CF223" s="106"/>
      <c r="CG223" s="106"/>
    </row>
    <row r="224" spans="1:85" s="231" customFormat="1" ht="15.75">
      <c r="A224" s="346"/>
      <c r="B224" s="106" t="s">
        <v>4304</v>
      </c>
      <c r="C224" s="106" t="s">
        <v>4302</v>
      </c>
      <c r="D224" s="106">
        <v>20</v>
      </c>
      <c r="E224" s="106"/>
      <c r="F224" s="106">
        <v>0</v>
      </c>
      <c r="G224" s="106"/>
      <c r="H224" s="106"/>
      <c r="I224" s="106"/>
      <c r="J224" s="106"/>
      <c r="K224" s="106"/>
      <c r="L224" s="106">
        <v>411</v>
      </c>
      <c r="M224" s="106"/>
      <c r="N224" s="106">
        <v>148</v>
      </c>
      <c r="O224" s="106"/>
      <c r="P224" s="106">
        <v>0</v>
      </c>
      <c r="Q224" s="106">
        <v>378</v>
      </c>
      <c r="R224" s="106">
        <v>0</v>
      </c>
      <c r="S224" s="106">
        <v>149</v>
      </c>
      <c r="T224" s="106">
        <v>0</v>
      </c>
      <c r="U224" s="106"/>
      <c r="V224" s="106"/>
      <c r="W224" s="106"/>
      <c r="X224" s="106"/>
      <c r="Y224" s="106">
        <v>0</v>
      </c>
      <c r="Z224" s="106"/>
      <c r="AA224" s="106"/>
      <c r="AB224" s="106"/>
      <c r="AC224" s="106"/>
      <c r="AD224" s="106">
        <v>0</v>
      </c>
      <c r="AE224" s="106"/>
      <c r="AF224" s="106"/>
      <c r="AG224" s="106"/>
      <c r="AH224" s="106"/>
      <c r="AI224" s="106"/>
      <c r="AJ224" s="106"/>
      <c r="AK224" s="106"/>
      <c r="AL224" s="106">
        <v>311</v>
      </c>
      <c r="AM224" s="106">
        <v>11</v>
      </c>
      <c r="AN224" s="106"/>
      <c r="AO224" s="106"/>
      <c r="AP224" s="106"/>
      <c r="AQ224" s="106">
        <v>4936</v>
      </c>
      <c r="AR224" s="106"/>
      <c r="AS224" s="106"/>
      <c r="AT224" s="106"/>
      <c r="AU224" s="106">
        <v>250</v>
      </c>
      <c r="AV224" s="106">
        <v>0</v>
      </c>
      <c r="AW224" s="106"/>
      <c r="AX224" s="106"/>
      <c r="AY224" s="106"/>
      <c r="AZ224" s="106"/>
      <c r="BA224" s="106"/>
      <c r="BB224" s="106"/>
      <c r="BC224" s="106"/>
      <c r="BD224" s="106"/>
      <c r="BE224" s="106">
        <v>1600</v>
      </c>
      <c r="BF224" s="106">
        <v>120</v>
      </c>
      <c r="BG224" s="106"/>
      <c r="BH224" s="106"/>
      <c r="BI224" s="106"/>
      <c r="BJ224" s="106"/>
      <c r="BK224" s="106"/>
      <c r="BL224" s="106"/>
      <c r="BM224" s="106">
        <v>3</v>
      </c>
      <c r="BN224" s="106"/>
      <c r="BO224" s="106"/>
      <c r="BP224" s="106">
        <v>50</v>
      </c>
      <c r="BQ224" s="106"/>
      <c r="BR224" s="106"/>
      <c r="BS224" s="106">
        <v>0</v>
      </c>
      <c r="BT224" s="106"/>
      <c r="BU224" s="106"/>
      <c r="BV224" s="106"/>
      <c r="BW224" s="106"/>
      <c r="BX224" s="106"/>
      <c r="BY224" s="106"/>
      <c r="BZ224" s="106"/>
      <c r="CA224" s="106"/>
      <c r="CB224" s="106"/>
      <c r="CC224" s="106"/>
      <c r="CD224" s="106"/>
      <c r="CE224" s="106"/>
      <c r="CF224" s="106"/>
      <c r="CG224" s="106"/>
    </row>
    <row r="225" spans="1:86" s="231" customFormat="1" ht="15.75">
      <c r="A225" s="346"/>
      <c r="B225" s="106"/>
      <c r="C225" s="106" t="s">
        <v>4300</v>
      </c>
      <c r="D225" s="106">
        <v>989</v>
      </c>
      <c r="E225" s="106"/>
      <c r="F225" s="106">
        <v>3649</v>
      </c>
      <c r="G225" s="106"/>
      <c r="H225" s="106"/>
      <c r="I225" s="106"/>
      <c r="J225" s="106"/>
      <c r="K225" s="106"/>
      <c r="L225" s="106">
        <v>987</v>
      </c>
      <c r="M225" s="106"/>
      <c r="N225" s="106">
        <v>0</v>
      </c>
      <c r="O225" s="106"/>
      <c r="P225" s="106">
        <v>0</v>
      </c>
      <c r="Q225" s="106">
        <v>0</v>
      </c>
      <c r="R225" s="106">
        <v>0</v>
      </c>
      <c r="S225" s="106">
        <v>1014</v>
      </c>
      <c r="T225" s="106">
        <v>0</v>
      </c>
      <c r="U225" s="106"/>
      <c r="V225" s="106"/>
      <c r="W225" s="106"/>
      <c r="X225" s="106"/>
      <c r="Y225" s="106">
        <v>0</v>
      </c>
      <c r="Z225" s="106"/>
      <c r="AA225" s="106"/>
      <c r="AB225" s="106"/>
      <c r="AC225" s="106"/>
      <c r="AD225" s="106">
        <v>442</v>
      </c>
      <c r="AE225" s="106"/>
      <c r="AF225" s="106"/>
      <c r="AG225" s="106"/>
      <c r="AH225" s="106"/>
      <c r="AI225" s="106"/>
      <c r="AJ225" s="106"/>
      <c r="AK225" s="106"/>
      <c r="AL225" s="106">
        <v>413</v>
      </c>
      <c r="AM225" s="106">
        <v>184</v>
      </c>
      <c r="AN225" s="106"/>
      <c r="AO225" s="106"/>
      <c r="AP225" s="106"/>
      <c r="AQ225" s="106">
        <v>0</v>
      </c>
      <c r="AR225" s="106"/>
      <c r="AS225" s="106"/>
      <c r="AT225" s="106"/>
      <c r="AU225" s="106">
        <v>1255</v>
      </c>
      <c r="AV225" s="106">
        <v>88</v>
      </c>
      <c r="AW225" s="106"/>
      <c r="AX225" s="106"/>
      <c r="AY225" s="106"/>
      <c r="AZ225" s="106"/>
      <c r="BA225" s="106"/>
      <c r="BB225" s="106"/>
      <c r="BC225" s="106"/>
      <c r="BD225" s="106"/>
      <c r="BE225" s="106">
        <v>4054</v>
      </c>
      <c r="BF225" s="106">
        <v>1289</v>
      </c>
      <c r="BG225" s="106"/>
      <c r="BH225" s="106"/>
      <c r="BI225" s="106"/>
      <c r="BJ225" s="106">
        <v>7057</v>
      </c>
      <c r="BK225" s="106"/>
      <c r="BL225" s="106"/>
      <c r="BM225" s="106"/>
      <c r="BN225" s="106"/>
      <c r="BO225" s="106"/>
      <c r="BP225" s="106">
        <v>450</v>
      </c>
      <c r="BQ225" s="106"/>
      <c r="BR225" s="106"/>
      <c r="BS225" s="106">
        <v>3275</v>
      </c>
      <c r="BT225" s="106"/>
      <c r="BU225" s="106"/>
      <c r="BV225" s="106"/>
      <c r="BW225" s="106"/>
      <c r="BX225" s="106"/>
      <c r="BY225" s="106"/>
      <c r="BZ225" s="106"/>
      <c r="CA225" s="106"/>
      <c r="CB225" s="106"/>
      <c r="CC225" s="106"/>
      <c r="CD225" s="106"/>
      <c r="CE225" s="106"/>
      <c r="CF225" s="106"/>
      <c r="CG225" s="106"/>
    </row>
    <row r="226" spans="1:86" s="231" customFormat="1" ht="15.75">
      <c r="A226" s="346"/>
      <c r="B226" s="106" t="s">
        <v>4305</v>
      </c>
      <c r="C226" s="106" t="s">
        <v>4302</v>
      </c>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c r="CE226" s="106"/>
      <c r="CF226" s="106"/>
      <c r="CG226" s="106"/>
    </row>
    <row r="227" spans="1:86" s="231" customFormat="1" ht="15.75">
      <c r="A227" s="347"/>
      <c r="B227" s="106"/>
      <c r="C227" s="106" t="s">
        <v>4300</v>
      </c>
      <c r="D227" s="106"/>
      <c r="E227" s="106"/>
      <c r="F227" s="106"/>
      <c r="G227" s="106"/>
      <c r="H227" s="106"/>
      <c r="I227" s="106"/>
      <c r="J227" s="106"/>
      <c r="K227" s="106"/>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row>
    <row r="228" spans="1:86" s="231" customFormat="1" ht="15.75">
      <c r="A228" s="363"/>
      <c r="B228" s="106" t="s">
        <v>4301</v>
      </c>
      <c r="C228" s="106" t="s">
        <v>4302</v>
      </c>
      <c r="D228" s="106">
        <v>18326</v>
      </c>
      <c r="E228" s="106">
        <v>20</v>
      </c>
      <c r="F228" s="106"/>
      <c r="G228" s="106"/>
      <c r="H228" s="106"/>
      <c r="I228" s="106"/>
      <c r="J228" s="106"/>
      <c r="K228" s="106"/>
      <c r="L228" s="106"/>
      <c r="M228" s="106">
        <v>300</v>
      </c>
      <c r="N228" s="106"/>
      <c r="O228" s="106"/>
      <c r="P228" s="106"/>
      <c r="Q228" s="106"/>
      <c r="R228" s="106"/>
      <c r="S228" s="106"/>
      <c r="T228" s="106"/>
      <c r="U228" s="106"/>
      <c r="V228" s="106"/>
      <c r="W228" s="106"/>
      <c r="X228" s="106"/>
      <c r="Y228" s="106"/>
      <c r="Z228" s="106"/>
      <c r="AA228" s="106"/>
      <c r="AB228" s="106"/>
      <c r="AC228" s="106"/>
      <c r="AD228" s="106"/>
      <c r="AE228" s="106">
        <v>300</v>
      </c>
      <c r="AF228" s="106"/>
      <c r="AG228" s="106"/>
      <c r="AH228" s="106"/>
      <c r="AI228" s="106"/>
      <c r="AJ228" s="106"/>
      <c r="AK228" s="106"/>
      <c r="AL228" s="106"/>
      <c r="AM228" s="106">
        <v>200</v>
      </c>
      <c r="AN228" s="106">
        <v>300</v>
      </c>
      <c r="AO228" s="106"/>
      <c r="AP228" s="106"/>
      <c r="AQ228" s="106"/>
      <c r="AR228" s="106">
        <v>16106</v>
      </c>
      <c r="AS228" s="106"/>
      <c r="AT228" s="106"/>
      <c r="AU228" s="106"/>
      <c r="AV228" s="106"/>
      <c r="AW228" s="106"/>
      <c r="AX228" s="106"/>
      <c r="AY228" s="106"/>
      <c r="AZ228" s="106"/>
      <c r="BA228" s="106"/>
      <c r="BB228" s="106"/>
      <c r="BC228" s="106"/>
      <c r="BD228" s="106">
        <v>650</v>
      </c>
      <c r="BE228" s="106"/>
      <c r="BF228" s="106"/>
      <c r="BG228" s="106"/>
      <c r="BH228" s="106"/>
      <c r="BI228" s="106"/>
      <c r="BJ228" s="106"/>
      <c r="BK228" s="106"/>
      <c r="BL228" s="106"/>
      <c r="BM228" s="106"/>
      <c r="BN228" s="106"/>
      <c r="BO228" s="106"/>
      <c r="BP228" s="106"/>
      <c r="BQ228" s="106"/>
      <c r="BR228" s="106"/>
      <c r="BS228" s="106"/>
      <c r="BT228" s="106">
        <v>300</v>
      </c>
      <c r="BU228" s="106"/>
      <c r="BV228" s="106"/>
      <c r="BW228" s="106"/>
      <c r="BX228" s="106">
        <v>150</v>
      </c>
      <c r="BY228" s="106"/>
      <c r="BZ228" s="106"/>
      <c r="CA228" s="106"/>
      <c r="CB228" s="106"/>
      <c r="CC228" s="106"/>
      <c r="CD228" s="106"/>
      <c r="CE228" s="106"/>
      <c r="CF228" s="106"/>
      <c r="CG228" s="106"/>
      <c r="CH228" s="106"/>
    </row>
    <row r="229" spans="1:86" s="231" customFormat="1" ht="15.75">
      <c r="A229" s="363" t="s">
        <v>4320</v>
      </c>
      <c r="B229" s="106"/>
      <c r="C229" s="106" t="s">
        <v>4300</v>
      </c>
      <c r="D229" s="106">
        <v>35174</v>
      </c>
      <c r="E229" s="106">
        <v>1530</v>
      </c>
      <c r="F229" s="106"/>
      <c r="G229" s="106"/>
      <c r="H229" s="106"/>
      <c r="I229" s="106"/>
      <c r="J229" s="106"/>
      <c r="K229" s="106"/>
      <c r="L229" s="106"/>
      <c r="M229" s="106">
        <v>838</v>
      </c>
      <c r="N229" s="106"/>
      <c r="O229" s="106"/>
      <c r="P229" s="106"/>
      <c r="Q229" s="106"/>
      <c r="R229" s="106"/>
      <c r="S229" s="106"/>
      <c r="T229" s="106"/>
      <c r="U229" s="106"/>
      <c r="V229" s="106"/>
      <c r="W229" s="106"/>
      <c r="X229" s="106"/>
      <c r="Y229" s="106"/>
      <c r="Z229" s="106"/>
      <c r="AA229" s="106"/>
      <c r="AB229" s="106"/>
      <c r="AC229" s="106"/>
      <c r="AD229" s="106"/>
      <c r="AE229" s="106">
        <v>2065</v>
      </c>
      <c r="AF229" s="106"/>
      <c r="AG229" s="106"/>
      <c r="AH229" s="106"/>
      <c r="AI229" s="106"/>
      <c r="AJ229" s="106"/>
      <c r="AK229" s="106"/>
      <c r="AL229" s="106"/>
      <c r="AM229" s="106">
        <v>1580</v>
      </c>
      <c r="AN229" s="106">
        <v>2120</v>
      </c>
      <c r="AO229" s="106"/>
      <c r="AP229" s="106"/>
      <c r="AQ229" s="106"/>
      <c r="AR229" s="106"/>
      <c r="AS229" s="106"/>
      <c r="AT229" s="106"/>
      <c r="AU229" s="106"/>
      <c r="AV229" s="106"/>
      <c r="AW229" s="106"/>
      <c r="AX229" s="106"/>
      <c r="AY229" s="106"/>
      <c r="AZ229" s="106"/>
      <c r="BA229" s="106"/>
      <c r="BB229" s="106"/>
      <c r="BC229" s="106"/>
      <c r="BD229" s="106"/>
      <c r="BE229" s="106"/>
      <c r="BF229" s="106">
        <v>1828</v>
      </c>
      <c r="BG229" s="106"/>
      <c r="BH229" s="106"/>
      <c r="BI229" s="106"/>
      <c r="BJ229" s="106"/>
      <c r="BK229" s="106">
        <v>22158</v>
      </c>
      <c r="BL229" s="106"/>
      <c r="BM229" s="106"/>
      <c r="BN229" s="106"/>
      <c r="BO229" s="106"/>
      <c r="BP229" s="106"/>
      <c r="BQ229" s="106"/>
      <c r="BR229" s="106"/>
      <c r="BS229" s="106"/>
      <c r="BT229" s="106">
        <v>1570</v>
      </c>
      <c r="BU229" s="106"/>
      <c r="BV229" s="106"/>
      <c r="BW229" s="106"/>
      <c r="BX229" s="106">
        <v>1485</v>
      </c>
      <c r="BY229" s="106"/>
      <c r="BZ229" s="106"/>
      <c r="CA229" s="106"/>
      <c r="CB229" s="106"/>
      <c r="CC229" s="106"/>
      <c r="CD229" s="106"/>
      <c r="CE229" s="106"/>
      <c r="CF229" s="106"/>
      <c r="CG229" s="106"/>
      <c r="CH229" s="106"/>
    </row>
    <row r="230" spans="1:86" s="231" customFormat="1" ht="15.75">
      <c r="A230" s="363"/>
      <c r="B230" s="106" t="s">
        <v>4303</v>
      </c>
      <c r="C230" s="106" t="s">
        <v>4302</v>
      </c>
      <c r="D230" s="106">
        <v>3887</v>
      </c>
      <c r="E230" s="106"/>
      <c r="F230" s="106"/>
      <c r="G230" s="106"/>
      <c r="H230" s="106"/>
      <c r="I230" s="106"/>
      <c r="J230" s="106"/>
      <c r="K230" s="106"/>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v>3787</v>
      </c>
      <c r="AS230" s="106"/>
      <c r="AT230" s="106"/>
      <c r="AU230" s="106"/>
      <c r="AV230" s="106"/>
      <c r="AW230" s="106"/>
      <c r="AX230" s="106"/>
      <c r="AY230" s="106"/>
      <c r="AZ230" s="106"/>
      <c r="BA230" s="106"/>
      <c r="BB230" s="106"/>
      <c r="BC230" s="106"/>
      <c r="BD230" s="106">
        <v>100</v>
      </c>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row>
    <row r="231" spans="1:86" s="231" customFormat="1" ht="15.75">
      <c r="A231" s="363"/>
      <c r="B231" s="106"/>
      <c r="C231" s="106" t="s">
        <v>4300</v>
      </c>
      <c r="D231" s="106">
        <v>7845</v>
      </c>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v>205</v>
      </c>
      <c r="AN231" s="106">
        <v>230</v>
      </c>
      <c r="AO231" s="106"/>
      <c r="AP231" s="106"/>
      <c r="AQ231" s="106"/>
      <c r="AR231" s="106"/>
      <c r="AS231" s="106"/>
      <c r="AT231" s="106"/>
      <c r="AU231" s="106"/>
      <c r="AV231" s="106"/>
      <c r="AW231" s="106"/>
      <c r="AX231" s="106"/>
      <c r="AY231" s="106"/>
      <c r="AZ231" s="106"/>
      <c r="BA231" s="106"/>
      <c r="BB231" s="106"/>
      <c r="BC231" s="106"/>
      <c r="BD231" s="106"/>
      <c r="BE231" s="106"/>
      <c r="BF231" s="106">
        <v>400</v>
      </c>
      <c r="BG231" s="106"/>
      <c r="BH231" s="106"/>
      <c r="BI231" s="106"/>
      <c r="BJ231" s="106"/>
      <c r="BK231" s="106">
        <v>6780</v>
      </c>
      <c r="BL231" s="106"/>
      <c r="BM231" s="106"/>
      <c r="BN231" s="106"/>
      <c r="BO231" s="106"/>
      <c r="BP231" s="106"/>
      <c r="BQ231" s="106"/>
      <c r="BR231" s="106"/>
      <c r="BS231" s="106"/>
      <c r="BT231" s="106">
        <v>230</v>
      </c>
      <c r="BU231" s="106"/>
      <c r="BV231" s="106"/>
      <c r="BW231" s="106"/>
      <c r="BX231" s="106"/>
      <c r="BY231" s="106"/>
      <c r="BZ231" s="106"/>
      <c r="CA231" s="106"/>
      <c r="CB231" s="106"/>
      <c r="CC231" s="106"/>
      <c r="CD231" s="106"/>
      <c r="CE231" s="106"/>
      <c r="CF231" s="106"/>
      <c r="CG231" s="106"/>
      <c r="CH231" s="106"/>
    </row>
    <row r="232" spans="1:86" s="231" customFormat="1" ht="15.75">
      <c r="A232" s="363"/>
      <c r="B232" s="106" t="s">
        <v>4304</v>
      </c>
      <c r="C232" s="106" t="s">
        <v>4302</v>
      </c>
      <c r="D232" s="106">
        <v>9015</v>
      </c>
      <c r="E232" s="106">
        <v>15</v>
      </c>
      <c r="F232" s="106"/>
      <c r="G232" s="106"/>
      <c r="H232" s="106"/>
      <c r="I232" s="106"/>
      <c r="J232" s="106"/>
      <c r="K232" s="106"/>
      <c r="L232" s="106"/>
      <c r="M232" s="106">
        <v>450</v>
      </c>
      <c r="N232" s="106"/>
      <c r="O232" s="106"/>
      <c r="P232" s="106"/>
      <c r="Q232" s="106"/>
      <c r="R232" s="106"/>
      <c r="S232" s="106"/>
      <c r="T232" s="106"/>
      <c r="U232" s="106"/>
      <c r="V232" s="106"/>
      <c r="W232" s="106"/>
      <c r="X232" s="106"/>
      <c r="Y232" s="106"/>
      <c r="Z232" s="106"/>
      <c r="AA232" s="106"/>
      <c r="AB232" s="106"/>
      <c r="AC232" s="106"/>
      <c r="AD232" s="106"/>
      <c r="AE232" s="106">
        <v>105</v>
      </c>
      <c r="AF232" s="106"/>
      <c r="AG232" s="106"/>
      <c r="AH232" s="106"/>
      <c r="AI232" s="106"/>
      <c r="AJ232" s="106">
        <v>15</v>
      </c>
      <c r="AK232" s="106"/>
      <c r="AL232" s="106"/>
      <c r="AM232" s="106">
        <v>200</v>
      </c>
      <c r="AN232" s="106">
        <v>300</v>
      </c>
      <c r="AO232" s="106"/>
      <c r="AP232" s="106"/>
      <c r="AQ232" s="106"/>
      <c r="AR232" s="106">
        <v>7390</v>
      </c>
      <c r="AS232" s="106"/>
      <c r="AT232" s="106"/>
      <c r="AU232" s="106"/>
      <c r="AV232" s="106"/>
      <c r="AW232" s="106"/>
      <c r="AX232" s="106"/>
      <c r="AY232" s="106"/>
      <c r="AZ232" s="106"/>
      <c r="BA232" s="106"/>
      <c r="BB232" s="106"/>
      <c r="BC232" s="106"/>
      <c r="BD232" s="106">
        <v>450</v>
      </c>
      <c r="BE232" s="106"/>
      <c r="BF232" s="106"/>
      <c r="BG232" s="106"/>
      <c r="BH232" s="106"/>
      <c r="BI232" s="106"/>
      <c r="BJ232" s="106"/>
      <c r="BK232" s="106"/>
      <c r="BL232" s="106"/>
      <c r="BM232" s="106"/>
      <c r="BN232" s="106"/>
      <c r="BO232" s="106"/>
      <c r="BP232" s="106"/>
      <c r="BQ232" s="106"/>
      <c r="BR232" s="106"/>
      <c r="BS232" s="106"/>
      <c r="BT232" s="106">
        <v>80</v>
      </c>
      <c r="BU232" s="106"/>
      <c r="BV232" s="106"/>
      <c r="BW232" s="106"/>
      <c r="BX232" s="106">
        <v>10</v>
      </c>
      <c r="BY232" s="106"/>
      <c r="BZ232" s="106"/>
      <c r="CA232" s="106"/>
      <c r="CB232" s="106"/>
      <c r="CC232" s="106"/>
      <c r="CD232" s="106"/>
      <c r="CE232" s="106"/>
      <c r="CF232" s="106"/>
      <c r="CG232" s="106"/>
      <c r="CH232" s="106"/>
    </row>
    <row r="233" spans="1:86" s="231" customFormat="1" ht="15.75">
      <c r="A233" s="363"/>
      <c r="B233" s="106"/>
      <c r="C233" s="106" t="s">
        <v>4300</v>
      </c>
      <c r="D233" s="106">
        <v>28418</v>
      </c>
      <c r="E233" s="106">
        <v>1545</v>
      </c>
      <c r="F233" s="106"/>
      <c r="G233" s="106"/>
      <c r="H233" s="106"/>
      <c r="I233" s="106"/>
      <c r="J233" s="106"/>
      <c r="K233" s="106"/>
      <c r="L233" s="106"/>
      <c r="M233" s="106">
        <v>1110</v>
      </c>
      <c r="N233" s="106"/>
      <c r="O233" s="106"/>
      <c r="P233" s="106"/>
      <c r="Q233" s="106"/>
      <c r="R233" s="106"/>
      <c r="S233" s="106"/>
      <c r="T233" s="106"/>
      <c r="U233" s="106"/>
      <c r="V233" s="106"/>
      <c r="W233" s="106"/>
      <c r="X233" s="106"/>
      <c r="Y233" s="106"/>
      <c r="Z233" s="106"/>
      <c r="AA233" s="106"/>
      <c r="AB233" s="106"/>
      <c r="AC233" s="106"/>
      <c r="AD233" s="106"/>
      <c r="AE233" s="106">
        <v>1650</v>
      </c>
      <c r="AF233" s="106"/>
      <c r="AG233" s="106"/>
      <c r="AH233" s="106"/>
      <c r="AI233" s="106"/>
      <c r="AJ233" s="106">
        <v>1685</v>
      </c>
      <c r="AK233" s="106"/>
      <c r="AL233" s="106"/>
      <c r="AM233" s="106">
        <v>1535</v>
      </c>
      <c r="AN233" s="106">
        <v>1435</v>
      </c>
      <c r="AO233" s="106"/>
      <c r="AP233" s="106"/>
      <c r="AQ233" s="106"/>
      <c r="AR233" s="106"/>
      <c r="AS233" s="106"/>
      <c r="AT233" s="106"/>
      <c r="AU233" s="106"/>
      <c r="AV233" s="106"/>
      <c r="AW233" s="106"/>
      <c r="AX233" s="106"/>
      <c r="AY233" s="106"/>
      <c r="AZ233" s="106"/>
      <c r="BA233" s="106"/>
      <c r="BB233" s="106"/>
      <c r="BC233" s="106"/>
      <c r="BD233" s="106"/>
      <c r="BE233" s="106"/>
      <c r="BF233" s="106">
        <v>3358</v>
      </c>
      <c r="BG233" s="106"/>
      <c r="BH233" s="106"/>
      <c r="BI233" s="106"/>
      <c r="BJ233" s="106"/>
      <c r="BK233" s="106">
        <v>13719</v>
      </c>
      <c r="BL233" s="106"/>
      <c r="BM233" s="106"/>
      <c r="BN233" s="106"/>
      <c r="BO233" s="106"/>
      <c r="BP233" s="106"/>
      <c r="BQ233" s="106"/>
      <c r="BR233" s="106"/>
      <c r="BS233" s="106"/>
      <c r="BT233" s="106">
        <v>1655</v>
      </c>
      <c r="BU233" s="106"/>
      <c r="BV233" s="106"/>
      <c r="BW233" s="106"/>
      <c r="BX233" s="106">
        <v>726</v>
      </c>
      <c r="BY233" s="106"/>
      <c r="BZ233" s="106"/>
      <c r="CA233" s="106"/>
      <c r="CB233" s="106"/>
      <c r="CC233" s="106"/>
      <c r="CD233" s="106"/>
      <c r="CE233" s="106"/>
      <c r="CF233" s="106"/>
      <c r="CG233" s="106"/>
      <c r="CH233" s="106"/>
    </row>
    <row r="234" spans="1:86">
      <c r="A234" s="97" t="s">
        <v>4257</v>
      </c>
      <c r="B234" s="106" t="s">
        <v>4301</v>
      </c>
      <c r="C234" s="106" t="s">
        <v>4302</v>
      </c>
      <c r="D234" s="97"/>
      <c r="E234" s="97"/>
      <c r="F234" s="97"/>
      <c r="G234" s="97"/>
      <c r="H234" s="97"/>
      <c r="I234" s="97"/>
      <c r="J234" s="97"/>
      <c r="K234" s="97"/>
      <c r="L234" s="97"/>
      <c r="M234" s="97"/>
      <c r="N234" s="97"/>
      <c r="O234" s="97"/>
      <c r="P234" s="97"/>
      <c r="Q234" s="97"/>
      <c r="R234" s="97"/>
      <c r="S234" s="97"/>
      <c r="T234" s="97"/>
      <c r="U234" s="147"/>
      <c r="V234" s="97"/>
      <c r="W234" s="97"/>
      <c r="X234" s="97"/>
      <c r="Y234" s="97"/>
      <c r="Z234" s="97"/>
      <c r="AA234" s="97"/>
      <c r="AB234" s="97"/>
      <c r="AC234" s="97"/>
      <c r="AD234" s="97"/>
      <c r="AE234" s="97"/>
      <c r="AF234" s="97"/>
      <c r="AG234" s="97"/>
      <c r="AH234" s="97"/>
      <c r="AI234" s="97"/>
      <c r="AJ234" s="97"/>
      <c r="AK234" s="97"/>
      <c r="AL234" s="97"/>
      <c r="AM234" s="97"/>
      <c r="AN234" s="97"/>
      <c r="AO234" s="97"/>
      <c r="AP234" s="97"/>
      <c r="AQ234" s="97"/>
      <c r="AR234" s="97"/>
      <c r="AS234" s="97"/>
      <c r="AT234" s="97"/>
      <c r="AU234" s="97"/>
      <c r="AV234" s="97"/>
      <c r="AW234" s="97"/>
      <c r="AX234" s="97"/>
      <c r="AY234" s="97"/>
      <c r="AZ234" s="97"/>
      <c r="BA234" s="97"/>
      <c r="BB234" s="97"/>
      <c r="BC234" s="97"/>
      <c r="BD234" s="97"/>
      <c r="BE234" s="97"/>
      <c r="BF234" s="97"/>
      <c r="BG234" s="97"/>
      <c r="BH234" s="97"/>
      <c r="BI234" s="97"/>
      <c r="BJ234" s="97"/>
      <c r="BK234" s="364"/>
      <c r="BL234" s="97"/>
      <c r="BM234" s="97"/>
      <c r="BN234" s="97"/>
      <c r="BO234" s="97"/>
      <c r="BP234" s="97"/>
      <c r="BQ234" s="97"/>
      <c r="BR234" s="97"/>
      <c r="BS234" s="97"/>
      <c r="BT234" s="97"/>
      <c r="BU234" s="97"/>
      <c r="BV234" s="97"/>
      <c r="BW234" s="97"/>
      <c r="BX234" s="97"/>
      <c r="BY234" s="97"/>
      <c r="BZ234" s="97"/>
      <c r="CA234" s="97"/>
      <c r="CB234" s="97"/>
      <c r="CC234" s="97"/>
      <c r="CD234" s="97"/>
      <c r="CE234" s="97"/>
      <c r="CF234" s="97"/>
      <c r="CG234" s="97"/>
      <c r="CH234" s="97"/>
    </row>
    <row r="235" spans="1:86">
      <c r="A235" s="97"/>
      <c r="B235" s="106"/>
      <c r="C235" s="106" t="s">
        <v>4300</v>
      </c>
      <c r="D235" s="97">
        <v>500</v>
      </c>
      <c r="E235" s="97"/>
      <c r="F235" s="97"/>
      <c r="G235" s="97"/>
      <c r="H235" s="97"/>
      <c r="I235" s="97"/>
      <c r="J235" s="97"/>
      <c r="K235" s="97"/>
      <c r="L235" s="97"/>
      <c r="M235" s="97"/>
      <c r="N235" s="97"/>
      <c r="O235" s="97"/>
      <c r="P235" s="97"/>
      <c r="Q235" s="97"/>
      <c r="R235" s="97"/>
      <c r="S235" s="97"/>
      <c r="T235" s="97"/>
      <c r="U235" s="147"/>
      <c r="V235" s="97"/>
      <c r="W235" s="97"/>
      <c r="X235" s="97"/>
      <c r="Y235" s="97"/>
      <c r="Z235" s="97"/>
      <c r="AA235" s="97"/>
      <c r="AB235" s="97"/>
      <c r="AC235" s="97"/>
      <c r="AD235" s="97"/>
      <c r="AE235" s="97"/>
      <c r="AF235" s="97"/>
      <c r="AG235" s="9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v>200</v>
      </c>
      <c r="BF235" s="97">
        <v>300</v>
      </c>
      <c r="BG235" s="97"/>
      <c r="BH235" s="97"/>
      <c r="BI235" s="97"/>
      <c r="BJ235" s="97"/>
      <c r="BK235" s="364"/>
      <c r="BL235" s="97"/>
      <c r="BM235" s="97"/>
      <c r="BN235" s="97"/>
      <c r="BO235" s="97"/>
      <c r="BP235" s="97"/>
      <c r="BQ235" s="97"/>
      <c r="BR235" s="97"/>
      <c r="BS235" s="97"/>
      <c r="BT235" s="97"/>
      <c r="BU235" s="97"/>
      <c r="BV235" s="97"/>
      <c r="BW235" s="97"/>
      <c r="BX235" s="97"/>
      <c r="BY235" s="97"/>
      <c r="BZ235" s="97"/>
      <c r="CA235" s="97"/>
      <c r="CB235" s="97"/>
      <c r="CC235" s="97"/>
      <c r="CD235" s="97"/>
      <c r="CE235" s="97"/>
      <c r="CF235" s="97"/>
      <c r="CG235" s="97"/>
      <c r="CH235" s="97"/>
    </row>
    <row r="236" spans="1:86">
      <c r="A236" s="97"/>
      <c r="B236" s="106" t="s">
        <v>4303</v>
      </c>
      <c r="C236" s="106" t="s">
        <v>4302</v>
      </c>
      <c r="D236" s="97"/>
      <c r="E236" s="97"/>
      <c r="F236" s="97"/>
      <c r="G236" s="97"/>
      <c r="H236" s="97"/>
      <c r="I236" s="97"/>
      <c r="J236" s="97"/>
      <c r="K236" s="97"/>
      <c r="L236" s="97"/>
      <c r="M236" s="97"/>
      <c r="N236" s="97"/>
      <c r="O236" s="97"/>
      <c r="P236" s="97"/>
      <c r="Q236" s="97"/>
      <c r="R236" s="97"/>
      <c r="S236" s="97"/>
      <c r="T236" s="97"/>
      <c r="U236" s="147"/>
      <c r="V236" s="97"/>
      <c r="W236" s="97"/>
      <c r="X236" s="97"/>
      <c r="Y236" s="97"/>
      <c r="Z236" s="97"/>
      <c r="AA236" s="97"/>
      <c r="AB236" s="97"/>
      <c r="AC236" s="97"/>
      <c r="AD236" s="97"/>
      <c r="AE236" s="97"/>
      <c r="AF236" s="97"/>
      <c r="AG236" s="9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364"/>
      <c r="BL236" s="97"/>
      <c r="BM236" s="97"/>
      <c r="BN236" s="97"/>
      <c r="BO236" s="97"/>
      <c r="BP236" s="97"/>
      <c r="BQ236" s="97"/>
      <c r="BR236" s="97"/>
      <c r="BS236" s="97"/>
      <c r="BT236" s="97"/>
      <c r="BU236" s="97"/>
      <c r="BV236" s="97"/>
      <c r="BW236" s="97"/>
      <c r="BX236" s="97"/>
      <c r="BY236" s="97"/>
      <c r="BZ236" s="97"/>
      <c r="CA236" s="97"/>
      <c r="CB236" s="97"/>
      <c r="CC236" s="97"/>
      <c r="CD236" s="97"/>
      <c r="CE236" s="97"/>
      <c r="CF236" s="97"/>
      <c r="CG236" s="97"/>
      <c r="CH236" s="97"/>
    </row>
    <row r="237" spans="1:86">
      <c r="A237" s="97"/>
      <c r="B237" s="106"/>
      <c r="C237" s="106" t="s">
        <v>4300</v>
      </c>
      <c r="D237" s="97">
        <v>400</v>
      </c>
      <c r="E237" s="97"/>
      <c r="F237" s="97"/>
      <c r="G237" s="97"/>
      <c r="H237" s="97"/>
      <c r="I237" s="97"/>
      <c r="J237" s="97"/>
      <c r="K237" s="97"/>
      <c r="L237" s="97"/>
      <c r="M237" s="97"/>
      <c r="N237" s="97"/>
      <c r="O237" s="97"/>
      <c r="P237" s="97"/>
      <c r="Q237" s="97"/>
      <c r="R237" s="97"/>
      <c r="S237" s="97"/>
      <c r="T237" s="97"/>
      <c r="U237" s="147"/>
      <c r="V237" s="97"/>
      <c r="W237" s="97"/>
      <c r="X237" s="97"/>
      <c r="Y237" s="97"/>
      <c r="Z237" s="97"/>
      <c r="AA237" s="97"/>
      <c r="AB237" s="97"/>
      <c r="AC237" s="97"/>
      <c r="AD237" s="97"/>
      <c r="AE237" s="97"/>
      <c r="AF237" s="97"/>
      <c r="AG237" s="9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v>100</v>
      </c>
      <c r="BF237" s="97"/>
      <c r="BG237" s="97">
        <v>300</v>
      </c>
      <c r="BH237" s="97"/>
      <c r="BI237" s="97"/>
      <c r="BJ237" s="97"/>
      <c r="BK237" s="364"/>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row>
    <row r="238" spans="1:86">
      <c r="A238" s="97"/>
      <c r="B238" s="106" t="s">
        <v>4304</v>
      </c>
      <c r="C238" s="106" t="s">
        <v>4302</v>
      </c>
      <c r="D238" s="97"/>
      <c r="E238" s="97"/>
      <c r="F238" s="97"/>
      <c r="G238" s="97"/>
      <c r="H238" s="97"/>
      <c r="I238" s="97"/>
      <c r="J238" s="97"/>
      <c r="K238" s="97"/>
      <c r="L238" s="97"/>
      <c r="M238" s="97"/>
      <c r="N238" s="97"/>
      <c r="O238" s="97"/>
      <c r="P238" s="97"/>
      <c r="Q238" s="97"/>
      <c r="R238" s="97"/>
      <c r="S238" s="97"/>
      <c r="T238" s="97"/>
      <c r="U238" s="147"/>
      <c r="V238" s="97"/>
      <c r="W238" s="97"/>
      <c r="X238" s="97"/>
      <c r="Y238" s="97"/>
      <c r="Z238" s="97"/>
      <c r="AA238" s="97"/>
      <c r="AB238" s="97"/>
      <c r="AC238" s="97"/>
      <c r="AD238" s="97"/>
      <c r="AE238" s="97"/>
      <c r="AF238" s="97"/>
      <c r="AG238" s="97"/>
      <c r="AH238" s="97"/>
      <c r="AI238" s="97"/>
      <c r="AJ238" s="97"/>
      <c r="AK238" s="97"/>
      <c r="AL238" s="97"/>
      <c r="AM238" s="97"/>
      <c r="AN238" s="97"/>
      <c r="AO238" s="97"/>
      <c r="AP238" s="97"/>
      <c r="AQ238" s="97"/>
      <c r="AR238" s="97"/>
      <c r="AS238" s="97"/>
      <c r="AT238" s="97"/>
      <c r="AU238" s="97"/>
      <c r="AV238" s="97"/>
      <c r="AW238" s="97"/>
      <c r="AX238" s="97"/>
      <c r="AY238" s="97"/>
      <c r="AZ238" s="97"/>
      <c r="BA238" s="97"/>
      <c r="BB238" s="97"/>
      <c r="BC238" s="97"/>
      <c r="BD238" s="97"/>
      <c r="BE238" s="97"/>
      <c r="BF238" s="97"/>
      <c r="BG238" s="97"/>
      <c r="BH238" s="97"/>
      <c r="BI238" s="97"/>
      <c r="BJ238" s="97"/>
      <c r="BK238" s="364"/>
      <c r="BL238" s="97"/>
      <c r="BM238" s="97"/>
      <c r="BN238" s="97"/>
      <c r="BO238" s="97"/>
      <c r="BP238" s="97"/>
      <c r="BQ238" s="97"/>
      <c r="BR238" s="97"/>
      <c r="BS238" s="97"/>
      <c r="BT238" s="97"/>
      <c r="BU238" s="97"/>
      <c r="BV238" s="97"/>
      <c r="BW238" s="97"/>
      <c r="BX238" s="97"/>
      <c r="BY238" s="97"/>
      <c r="BZ238" s="97"/>
      <c r="CA238" s="97"/>
      <c r="CB238" s="97"/>
      <c r="CC238" s="97"/>
      <c r="CD238" s="97"/>
      <c r="CE238" s="97"/>
      <c r="CF238" s="97"/>
      <c r="CG238" s="97"/>
      <c r="CH238" s="97"/>
    </row>
    <row r="239" spans="1:86">
      <c r="A239" s="97"/>
      <c r="B239" s="106"/>
      <c r="C239" s="106" t="s">
        <v>4300</v>
      </c>
      <c r="D239" s="97">
        <v>1600</v>
      </c>
      <c r="E239" s="97"/>
      <c r="F239" s="97"/>
      <c r="G239" s="97"/>
      <c r="H239" s="97"/>
      <c r="I239" s="97"/>
      <c r="J239" s="97"/>
      <c r="K239" s="97"/>
      <c r="L239" s="97"/>
      <c r="M239" s="97"/>
      <c r="N239" s="97"/>
      <c r="O239" s="97"/>
      <c r="P239" s="97"/>
      <c r="Q239" s="97"/>
      <c r="R239" s="97"/>
      <c r="S239" s="97"/>
      <c r="T239" s="97"/>
      <c r="U239" s="147"/>
      <c r="V239" s="97"/>
      <c r="W239" s="97"/>
      <c r="X239" s="97"/>
      <c r="Y239" s="97"/>
      <c r="Z239" s="97"/>
      <c r="AA239" s="97"/>
      <c r="AB239" s="97"/>
      <c r="AC239" s="97"/>
      <c r="AD239" s="97"/>
      <c r="AE239" s="97"/>
      <c r="AF239" s="97"/>
      <c r="AG239" s="97"/>
      <c r="AH239" s="97"/>
      <c r="AI239" s="97"/>
      <c r="AJ239" s="97"/>
      <c r="AK239" s="97"/>
      <c r="AL239" s="97"/>
      <c r="AM239" s="97"/>
      <c r="AN239" s="97"/>
      <c r="AO239" s="97"/>
      <c r="AP239" s="97"/>
      <c r="AQ239" s="97"/>
      <c r="AR239" s="97"/>
      <c r="AS239" s="97"/>
      <c r="AT239" s="97"/>
      <c r="AU239" s="97"/>
      <c r="AV239" s="97"/>
      <c r="AW239" s="97"/>
      <c r="AX239" s="97"/>
      <c r="AY239" s="97"/>
      <c r="AZ239" s="97"/>
      <c r="BA239" s="97"/>
      <c r="BB239" s="97"/>
      <c r="BC239" s="97"/>
      <c r="BD239" s="97"/>
      <c r="BE239" s="97">
        <v>1000</v>
      </c>
      <c r="BF239" s="97">
        <v>600</v>
      </c>
      <c r="BG239" s="97"/>
      <c r="BH239" s="97"/>
      <c r="BI239" s="97"/>
      <c r="BJ239" s="97"/>
      <c r="BK239" s="364"/>
      <c r="BL239" s="97"/>
      <c r="BM239" s="97"/>
      <c r="BN239" s="97"/>
      <c r="BO239" s="97"/>
      <c r="BP239" s="97"/>
      <c r="BQ239" s="97"/>
      <c r="BR239" s="97"/>
      <c r="BS239" s="97"/>
      <c r="BT239" s="97"/>
      <c r="BU239" s="97"/>
      <c r="BV239" s="97"/>
      <c r="BW239" s="97"/>
      <c r="BX239" s="97"/>
      <c r="BY239" s="97"/>
      <c r="BZ239" s="97"/>
      <c r="CA239" s="97"/>
      <c r="CB239" s="97"/>
      <c r="CC239" s="97"/>
      <c r="CD239" s="97"/>
      <c r="CE239" s="97"/>
      <c r="CF239" s="97"/>
      <c r="CG239" s="97"/>
      <c r="CH239" s="97"/>
    </row>
    <row r="240" spans="1:86" s="150" customFormat="1">
      <c r="A240" s="322" t="s">
        <v>4258</v>
      </c>
      <c r="B240" s="306" t="s">
        <v>4301</v>
      </c>
      <c r="C240" s="306" t="s">
        <v>4302</v>
      </c>
      <c r="D240" s="147">
        <v>32000</v>
      </c>
      <c r="E240" s="147"/>
      <c r="F240" s="147"/>
      <c r="G240" s="147"/>
      <c r="H240" s="147"/>
      <c r="I240" s="147"/>
      <c r="J240" s="147"/>
      <c r="K240" s="147"/>
      <c r="L240" s="147"/>
      <c r="M240" s="147"/>
      <c r="N240" s="147"/>
      <c r="O240" s="147"/>
      <c r="P240" s="147"/>
      <c r="Q240" s="147"/>
      <c r="R240" s="147"/>
      <c r="S240" s="147"/>
      <c r="T240" s="147"/>
      <c r="U240" s="147"/>
      <c r="V240" s="147"/>
      <c r="W240" s="147"/>
      <c r="X240" s="147"/>
      <c r="Y240" s="147"/>
      <c r="Z240" s="147"/>
      <c r="AA240" s="147"/>
      <c r="AB240" s="147"/>
      <c r="AC240" s="147"/>
      <c r="AD240" s="147"/>
      <c r="AE240" s="147"/>
      <c r="AF240" s="147"/>
      <c r="AG240" s="147"/>
      <c r="AH240" s="147"/>
      <c r="AI240" s="147"/>
      <c r="AJ240" s="147"/>
      <c r="AK240" s="147"/>
      <c r="AL240" s="147"/>
      <c r="AM240" s="147"/>
      <c r="AN240" s="147"/>
      <c r="AO240" s="147"/>
      <c r="AP240" s="147"/>
      <c r="AQ240" s="147"/>
      <c r="AR240" s="147"/>
      <c r="AS240" s="147"/>
      <c r="AT240" s="147"/>
      <c r="AU240" s="147"/>
      <c r="AV240" s="147"/>
      <c r="AW240" s="147"/>
      <c r="AX240" s="147"/>
      <c r="AY240" s="147"/>
      <c r="AZ240" s="147"/>
      <c r="BA240" s="147"/>
      <c r="BB240" s="147"/>
      <c r="BC240" s="147"/>
      <c r="BD240" s="147">
        <v>9800</v>
      </c>
      <c r="BE240" s="147">
        <v>10800</v>
      </c>
      <c r="BF240" s="147"/>
      <c r="BG240" s="147">
        <v>4500</v>
      </c>
      <c r="BH240" s="147">
        <v>6900</v>
      </c>
      <c r="BI240" s="147"/>
      <c r="BJ240" s="147"/>
      <c r="BK240" s="147"/>
      <c r="BL240" s="147"/>
      <c r="BM240" s="147"/>
      <c r="BN240" s="147"/>
      <c r="BO240" s="147"/>
      <c r="BP240" s="147"/>
      <c r="BQ240" s="147"/>
      <c r="BR240" s="147"/>
      <c r="BS240" s="147"/>
      <c r="BT240" s="147"/>
      <c r="BU240" s="147"/>
      <c r="BV240" s="147"/>
      <c r="BW240" s="147"/>
      <c r="BX240" s="147"/>
      <c r="BY240" s="147"/>
      <c r="BZ240" s="147"/>
      <c r="CA240" s="147"/>
      <c r="CB240" s="147"/>
      <c r="CC240" s="147"/>
      <c r="CD240" s="147"/>
      <c r="CE240" s="147"/>
      <c r="CF240" s="147"/>
      <c r="CG240" s="147"/>
      <c r="CH240" s="147"/>
    </row>
    <row r="241" spans="1:86">
      <c r="A241" s="97"/>
      <c r="B241" s="106"/>
      <c r="C241" s="106" t="s">
        <v>4300</v>
      </c>
      <c r="D241" s="97"/>
      <c r="E241" s="97"/>
      <c r="F241" s="97"/>
      <c r="G241" s="97"/>
      <c r="H241" s="97"/>
      <c r="I241" s="97"/>
      <c r="J241" s="97"/>
      <c r="K241" s="97"/>
      <c r="L241" s="97"/>
      <c r="M241" s="97"/>
      <c r="N241" s="97"/>
      <c r="O241" s="97"/>
      <c r="P241" s="97"/>
      <c r="Q241" s="97"/>
      <c r="R241" s="97"/>
      <c r="S241" s="97"/>
      <c r="T241" s="97"/>
      <c r="U241" s="147"/>
      <c r="V241" s="97"/>
      <c r="W241" s="97"/>
      <c r="X241" s="97"/>
      <c r="Y241" s="97"/>
      <c r="Z241" s="97"/>
      <c r="AA241" s="97"/>
      <c r="AB241" s="97"/>
      <c r="AC241" s="97"/>
      <c r="AD241" s="97"/>
      <c r="AE241" s="97"/>
      <c r="AF241" s="97"/>
      <c r="AG241" s="97"/>
      <c r="AH241" s="97"/>
      <c r="AI241" s="97"/>
      <c r="AJ241" s="97"/>
      <c r="AK241" s="97"/>
      <c r="AL241" s="97"/>
      <c r="AM241" s="97"/>
      <c r="AN241" s="97"/>
      <c r="AO241" s="97"/>
      <c r="AP241" s="97"/>
      <c r="AQ241" s="97"/>
      <c r="AR241" s="97"/>
      <c r="AS241" s="97"/>
      <c r="AT241" s="97"/>
      <c r="AU241" s="97"/>
      <c r="AV241" s="97"/>
      <c r="AW241" s="97"/>
      <c r="AX241" s="97"/>
      <c r="AY241" s="97"/>
      <c r="AZ241" s="97"/>
      <c r="BA241" s="97"/>
      <c r="BB241" s="97"/>
      <c r="BC241" s="97"/>
      <c r="BD241" s="97"/>
      <c r="BE241" s="97"/>
      <c r="BF241" s="97"/>
      <c r="BG241" s="97"/>
      <c r="BH241" s="97"/>
      <c r="BI241" s="97"/>
      <c r="BJ241" s="97"/>
      <c r="BK241" s="364"/>
      <c r="BL241" s="97"/>
      <c r="BM241" s="97"/>
      <c r="BN241" s="97"/>
      <c r="BO241" s="97"/>
      <c r="BP241" s="97"/>
      <c r="BQ241" s="97"/>
      <c r="BR241" s="97"/>
      <c r="BS241" s="97"/>
      <c r="BT241" s="97"/>
      <c r="BU241" s="97"/>
      <c r="BV241" s="97"/>
      <c r="BW241" s="97"/>
      <c r="BX241" s="97"/>
      <c r="BY241" s="97"/>
      <c r="BZ241" s="97"/>
      <c r="CA241" s="97"/>
      <c r="CB241" s="97"/>
      <c r="CC241" s="97"/>
      <c r="CD241" s="97"/>
      <c r="CE241" s="97"/>
      <c r="CF241" s="97"/>
      <c r="CG241" s="97"/>
      <c r="CH241" s="97"/>
    </row>
    <row r="242" spans="1:86">
      <c r="A242" s="97"/>
      <c r="B242" s="106" t="s">
        <v>4303</v>
      </c>
      <c r="C242" s="106" t="s">
        <v>4302</v>
      </c>
      <c r="D242" s="97"/>
      <c r="E242" s="97"/>
      <c r="F242" s="97"/>
      <c r="G242" s="97"/>
      <c r="H242" s="97"/>
      <c r="I242" s="97"/>
      <c r="J242" s="97"/>
      <c r="K242" s="97"/>
      <c r="L242" s="97"/>
      <c r="M242" s="97"/>
      <c r="N242" s="97"/>
      <c r="O242" s="97"/>
      <c r="P242" s="97"/>
      <c r="Q242" s="97"/>
      <c r="R242" s="97"/>
      <c r="S242" s="97"/>
      <c r="T242" s="97"/>
      <c r="U242" s="147"/>
      <c r="V242" s="97"/>
      <c r="W242" s="97"/>
      <c r="X242" s="97"/>
      <c r="Y242" s="97"/>
      <c r="Z242" s="97"/>
      <c r="AA242" s="97"/>
      <c r="AB242" s="97"/>
      <c r="AC242" s="97"/>
      <c r="AD242" s="97"/>
      <c r="AE242" s="97"/>
      <c r="AF242" s="97"/>
      <c r="AG242" s="97"/>
      <c r="AH242" s="97"/>
      <c r="AI242" s="97"/>
      <c r="AJ242" s="97"/>
      <c r="AK242" s="97"/>
      <c r="AL242" s="97"/>
      <c r="AM242" s="97"/>
      <c r="AN242" s="97"/>
      <c r="AO242" s="97"/>
      <c r="AP242" s="97"/>
      <c r="AQ242" s="97"/>
      <c r="AR242" s="97"/>
      <c r="AS242" s="97"/>
      <c r="AT242" s="97"/>
      <c r="AU242" s="97"/>
      <c r="AV242" s="97"/>
      <c r="AW242" s="97"/>
      <c r="AX242" s="97"/>
      <c r="AY242" s="97"/>
      <c r="AZ242" s="97"/>
      <c r="BA242" s="97"/>
      <c r="BB242" s="97"/>
      <c r="BC242" s="97"/>
      <c r="BD242" s="97"/>
      <c r="BE242" s="97"/>
      <c r="BF242" s="97"/>
      <c r="BG242" s="97"/>
      <c r="BH242" s="97"/>
      <c r="BI242" s="97"/>
      <c r="BJ242" s="97"/>
      <c r="BK242" s="364"/>
      <c r="BL242" s="97"/>
      <c r="BM242" s="97"/>
      <c r="BN242" s="97"/>
      <c r="BO242" s="97"/>
      <c r="BP242" s="97"/>
      <c r="BQ242" s="97"/>
      <c r="BR242" s="97"/>
      <c r="BS242" s="97"/>
      <c r="BT242" s="97"/>
      <c r="BU242" s="97"/>
      <c r="BV242" s="97"/>
      <c r="BW242" s="97"/>
      <c r="BX242" s="97"/>
      <c r="BY242" s="97"/>
      <c r="BZ242" s="97"/>
      <c r="CA242" s="97"/>
      <c r="CB242" s="97"/>
      <c r="CC242" s="97"/>
      <c r="CD242" s="97"/>
      <c r="CE242" s="97"/>
      <c r="CF242" s="97"/>
      <c r="CG242" s="97"/>
      <c r="CH242" s="97"/>
    </row>
    <row r="243" spans="1:86">
      <c r="A243" s="97"/>
      <c r="B243" s="106"/>
      <c r="C243" s="106" t="s">
        <v>4300</v>
      </c>
      <c r="D243" s="97"/>
      <c r="E243" s="97"/>
      <c r="F243" s="97"/>
      <c r="G243" s="97"/>
      <c r="H243" s="97"/>
      <c r="I243" s="97"/>
      <c r="J243" s="97"/>
      <c r="K243" s="97"/>
      <c r="L243" s="97"/>
      <c r="M243" s="97"/>
      <c r="N243" s="97"/>
      <c r="O243" s="97"/>
      <c r="P243" s="97"/>
      <c r="Q243" s="97"/>
      <c r="R243" s="97"/>
      <c r="S243" s="97"/>
      <c r="T243" s="97"/>
      <c r="U243" s="147"/>
      <c r="V243" s="97"/>
      <c r="W243" s="97"/>
      <c r="X243" s="97"/>
      <c r="Y243" s="97"/>
      <c r="Z243" s="97"/>
      <c r="AA243" s="97"/>
      <c r="AB243" s="97"/>
      <c r="AC243" s="97"/>
      <c r="AD243" s="97"/>
      <c r="AE243" s="97"/>
      <c r="AF243" s="97"/>
      <c r="AG243" s="97"/>
      <c r="AH243" s="97"/>
      <c r="AI243" s="97"/>
      <c r="AJ243" s="97"/>
      <c r="AK243" s="97"/>
      <c r="AL243" s="97"/>
      <c r="AM243" s="97"/>
      <c r="AN243" s="97"/>
      <c r="AO243" s="97"/>
      <c r="AP243" s="97"/>
      <c r="AQ243" s="97"/>
      <c r="AR243" s="97"/>
      <c r="AS243" s="97"/>
      <c r="AT243" s="97"/>
      <c r="AU243" s="97"/>
      <c r="AV243" s="97"/>
      <c r="AW243" s="97"/>
      <c r="AX243" s="97"/>
      <c r="AY243" s="97"/>
      <c r="AZ243" s="97"/>
      <c r="BA243" s="97"/>
      <c r="BB243" s="97"/>
      <c r="BC243" s="97"/>
      <c r="BD243" s="97"/>
      <c r="BE243" s="97"/>
      <c r="BF243" s="97"/>
      <c r="BG243" s="97"/>
      <c r="BH243" s="97"/>
      <c r="BI243" s="97"/>
      <c r="BJ243" s="97"/>
      <c r="BK243" s="364"/>
      <c r="BL243" s="97"/>
      <c r="BM243" s="97"/>
      <c r="BN243" s="97"/>
      <c r="BO243" s="97"/>
      <c r="BP243" s="97"/>
      <c r="BQ243" s="97"/>
      <c r="BR243" s="97"/>
      <c r="BS243" s="97"/>
      <c r="BT243" s="97"/>
      <c r="BU243" s="97"/>
      <c r="BV243" s="97"/>
      <c r="BW243" s="97"/>
      <c r="BX243" s="97"/>
      <c r="BY243" s="97"/>
      <c r="BZ243" s="97"/>
      <c r="CA243" s="97"/>
      <c r="CB243" s="97"/>
      <c r="CC243" s="97"/>
      <c r="CD243" s="97"/>
      <c r="CE243" s="97"/>
      <c r="CF243" s="97"/>
      <c r="CG243" s="97"/>
      <c r="CH243" s="97"/>
    </row>
    <row r="244" spans="1:86" s="150" customFormat="1">
      <c r="A244" s="147"/>
      <c r="B244" s="306" t="s">
        <v>4304</v>
      </c>
      <c r="C244" s="306" t="s">
        <v>4302</v>
      </c>
      <c r="D244" s="147">
        <v>22000</v>
      </c>
      <c r="E244" s="147"/>
      <c r="F244" s="147"/>
      <c r="G244" s="147"/>
      <c r="H244" s="147"/>
      <c r="I244" s="147"/>
      <c r="J244" s="147"/>
      <c r="K244" s="147"/>
      <c r="L244" s="147"/>
      <c r="M244" s="147"/>
      <c r="N244" s="147"/>
      <c r="O244" s="147"/>
      <c r="P244" s="147"/>
      <c r="Q244" s="147"/>
      <c r="R244" s="147"/>
      <c r="S244" s="147"/>
      <c r="T244" s="147"/>
      <c r="U244" s="147"/>
      <c r="V244" s="147"/>
      <c r="W244" s="147"/>
      <c r="X244" s="147"/>
      <c r="Y244" s="147"/>
      <c r="Z244" s="147"/>
      <c r="AA244" s="147"/>
      <c r="AB244" s="147"/>
      <c r="AC244" s="147"/>
      <c r="AD244" s="147"/>
      <c r="AE244" s="147"/>
      <c r="AF244" s="147"/>
      <c r="AG244" s="147"/>
      <c r="AH244" s="147"/>
      <c r="AI244" s="147"/>
      <c r="AJ244" s="147"/>
      <c r="AK244" s="147"/>
      <c r="AL244" s="147"/>
      <c r="AM244" s="147"/>
      <c r="AN244" s="147"/>
      <c r="AO244" s="147"/>
      <c r="AP244" s="147"/>
      <c r="AQ244" s="147"/>
      <c r="AR244" s="147"/>
      <c r="AS244" s="147"/>
      <c r="AT244" s="147"/>
      <c r="AU244" s="147"/>
      <c r="AV244" s="147"/>
      <c r="AW244" s="147"/>
      <c r="AX244" s="147"/>
      <c r="AY244" s="147"/>
      <c r="AZ244" s="147"/>
      <c r="BA244" s="147"/>
      <c r="BB244" s="147"/>
      <c r="BC244" s="147"/>
      <c r="BD244" s="147">
        <v>8720</v>
      </c>
      <c r="BE244" s="147">
        <v>7920</v>
      </c>
      <c r="BF244" s="147"/>
      <c r="BG244" s="147">
        <v>300</v>
      </c>
      <c r="BH244" s="147">
        <v>5060</v>
      </c>
      <c r="BI244" s="147"/>
      <c r="BJ244" s="147"/>
      <c r="BK244" s="147"/>
      <c r="BL244" s="147"/>
      <c r="BM244" s="147"/>
      <c r="BN244" s="147"/>
      <c r="BO244" s="147"/>
      <c r="BP244" s="147"/>
      <c r="BQ244" s="147"/>
      <c r="BR244" s="147"/>
      <c r="BS244" s="147"/>
      <c r="BT244" s="147"/>
      <c r="BU244" s="147"/>
      <c r="BV244" s="147"/>
      <c r="BW244" s="147"/>
      <c r="BX244" s="147"/>
      <c r="BY244" s="147"/>
      <c r="BZ244" s="147"/>
      <c r="CA244" s="147"/>
      <c r="CB244" s="147"/>
      <c r="CC244" s="147"/>
      <c r="CD244" s="147"/>
      <c r="CE244" s="147"/>
      <c r="CF244" s="147"/>
      <c r="CG244" s="147"/>
      <c r="CH244" s="147"/>
    </row>
    <row r="245" spans="1:86">
      <c r="A245" s="97"/>
      <c r="B245" s="106"/>
      <c r="C245" s="106" t="s">
        <v>4300</v>
      </c>
      <c r="D245" s="97"/>
      <c r="E245" s="97"/>
      <c r="F245" s="97"/>
      <c r="G245" s="97"/>
      <c r="H245" s="97"/>
      <c r="I245" s="97"/>
      <c r="J245" s="97"/>
      <c r="K245" s="97"/>
      <c r="L245" s="97"/>
      <c r="M245" s="97"/>
      <c r="N245" s="97"/>
      <c r="O245" s="97"/>
      <c r="P245" s="97"/>
      <c r="Q245" s="97"/>
      <c r="R245" s="97"/>
      <c r="S245" s="97"/>
      <c r="T245" s="97"/>
      <c r="U245" s="147"/>
      <c r="V245" s="97"/>
      <c r="W245" s="97"/>
      <c r="X245" s="97"/>
      <c r="Y245" s="97"/>
      <c r="Z245" s="97"/>
      <c r="AA245" s="97"/>
      <c r="AB245" s="97"/>
      <c r="AC245" s="97"/>
      <c r="AD245" s="97"/>
      <c r="AE245" s="97"/>
      <c r="AF245" s="97"/>
      <c r="AG245" s="97"/>
      <c r="AH245" s="97"/>
      <c r="AI245" s="97"/>
      <c r="AJ245" s="97"/>
      <c r="AK245" s="97"/>
      <c r="AL245" s="97"/>
      <c r="AM245" s="97"/>
      <c r="AN245" s="97"/>
      <c r="AO245" s="97"/>
      <c r="AP245" s="97"/>
      <c r="AQ245" s="97"/>
      <c r="AR245" s="97"/>
      <c r="AS245" s="97"/>
      <c r="AT245" s="97"/>
      <c r="AU245" s="97"/>
      <c r="AV245" s="97"/>
      <c r="AW245" s="97"/>
      <c r="AX245" s="97"/>
      <c r="AY245" s="97"/>
      <c r="AZ245" s="97"/>
      <c r="BA245" s="97"/>
      <c r="BB245" s="97"/>
      <c r="BC245" s="97"/>
      <c r="BD245" s="97"/>
      <c r="BE245" s="97"/>
      <c r="BF245" s="97"/>
      <c r="BG245" s="97"/>
      <c r="BH245" s="97"/>
      <c r="BI245" s="97"/>
      <c r="BJ245" s="97"/>
      <c r="BK245" s="364"/>
      <c r="BL245" s="97"/>
      <c r="BM245" s="97"/>
      <c r="BN245" s="97"/>
      <c r="BO245" s="97"/>
      <c r="BP245" s="97"/>
      <c r="BQ245" s="97"/>
      <c r="BR245" s="97"/>
      <c r="BS245" s="97"/>
      <c r="BT245" s="97"/>
      <c r="BU245" s="97"/>
      <c r="BV245" s="97"/>
      <c r="BW245" s="97"/>
      <c r="BX245" s="97"/>
      <c r="BY245" s="97"/>
      <c r="BZ245" s="97"/>
      <c r="CA245" s="97"/>
      <c r="CB245" s="97"/>
      <c r="CC245" s="97"/>
      <c r="CD245" s="97"/>
      <c r="CE245" s="97"/>
      <c r="CF245" s="97"/>
      <c r="CG245" s="97"/>
      <c r="CH245" s="97"/>
    </row>
    <row r="246" spans="1:86" s="231" customFormat="1" ht="15.75">
      <c r="A246" s="343"/>
      <c r="B246" s="106" t="s">
        <v>4301</v>
      </c>
      <c r="C246" s="106" t="s">
        <v>4302</v>
      </c>
      <c r="D246" s="106">
        <v>247</v>
      </c>
      <c r="E246" s="106">
        <v>232</v>
      </c>
      <c r="F246" s="106">
        <v>388</v>
      </c>
      <c r="G246" s="106"/>
      <c r="H246" s="106"/>
      <c r="I246" s="106"/>
      <c r="J246" s="106"/>
      <c r="K246" s="106"/>
      <c r="L246" s="106">
        <v>198</v>
      </c>
      <c r="M246" s="106"/>
      <c r="N246" s="106"/>
      <c r="O246" s="106"/>
      <c r="P246" s="106">
        <v>1142</v>
      </c>
      <c r="Q246" s="106">
        <v>4781</v>
      </c>
      <c r="R246" s="106">
        <v>592</v>
      </c>
      <c r="S246" s="106"/>
      <c r="T246" s="106"/>
      <c r="U246" s="106"/>
      <c r="V246" s="106"/>
      <c r="W246" s="106"/>
      <c r="X246" s="106"/>
      <c r="Y246" s="106"/>
      <c r="Z246" s="106"/>
      <c r="AA246" s="106"/>
      <c r="AB246" s="106"/>
      <c r="AC246" s="106"/>
      <c r="AD246" s="106">
        <v>2424</v>
      </c>
      <c r="AE246" s="106"/>
      <c r="AF246" s="106"/>
      <c r="AG246" s="106"/>
      <c r="AH246" s="106"/>
      <c r="AI246" s="106"/>
      <c r="AJ246" s="106"/>
      <c r="AK246" s="106"/>
      <c r="AL246" s="106">
        <v>2435</v>
      </c>
      <c r="AM246" s="106">
        <v>7080</v>
      </c>
      <c r="AN246" s="106"/>
      <c r="AO246" s="106"/>
      <c r="AP246" s="106"/>
      <c r="AQ246" s="106">
        <v>21714</v>
      </c>
      <c r="AR246" s="106">
        <v>41149</v>
      </c>
      <c r="AT246" s="106"/>
      <c r="AU246" s="106"/>
      <c r="AV246" s="106"/>
      <c r="AW246" s="106"/>
      <c r="AX246" s="106"/>
      <c r="AY246" s="106"/>
      <c r="AZ246" s="106"/>
      <c r="BA246" s="106"/>
      <c r="BB246" s="106">
        <v>1604</v>
      </c>
      <c r="BC246" s="106"/>
      <c r="BD246" s="106">
        <v>1045</v>
      </c>
      <c r="BE246" s="106"/>
      <c r="BF246" s="106"/>
      <c r="BG246" s="106"/>
      <c r="BH246" s="106"/>
      <c r="BI246" s="106"/>
      <c r="BJ246" s="106"/>
      <c r="BK246" s="106"/>
      <c r="BL246" s="106"/>
      <c r="BM246" s="106"/>
      <c r="BN246" s="106">
        <v>736</v>
      </c>
      <c r="BO246" s="106"/>
      <c r="BP246" s="106"/>
      <c r="BQ246" s="106"/>
      <c r="BR246" s="106"/>
      <c r="BS246" s="106"/>
      <c r="BT246" s="106">
        <v>1258</v>
      </c>
      <c r="BU246" s="106"/>
      <c r="BV246" s="106"/>
      <c r="BW246" s="106"/>
      <c r="BX246" s="106"/>
      <c r="BY246" s="106"/>
      <c r="BZ246" s="106"/>
      <c r="CA246" s="106"/>
      <c r="CB246" s="106"/>
      <c r="CE246" s="106"/>
      <c r="CF246" s="106"/>
      <c r="CG246" s="106"/>
    </row>
    <row r="247" spans="1:86" s="231" customFormat="1" ht="15.75">
      <c r="A247" s="346"/>
      <c r="B247" s="106"/>
      <c r="C247" s="106" t="s">
        <v>4300</v>
      </c>
      <c r="D247" s="106">
        <v>8380</v>
      </c>
      <c r="E247" s="106"/>
      <c r="F247" s="106">
        <v>2771</v>
      </c>
      <c r="G247" s="106"/>
      <c r="H247" s="106"/>
      <c r="I247" s="106">
        <v>1464</v>
      </c>
      <c r="J247" s="106"/>
      <c r="K247" s="106"/>
      <c r="L247" s="106">
        <v>882</v>
      </c>
      <c r="M247" s="106"/>
      <c r="N247" s="106"/>
      <c r="O247" s="106"/>
      <c r="P247" s="106"/>
      <c r="Q247" s="106"/>
      <c r="R247" s="106"/>
      <c r="S247" s="106">
        <v>2536</v>
      </c>
      <c r="T247" s="106">
        <v>525</v>
      </c>
      <c r="U247" s="106"/>
      <c r="V247" s="106"/>
      <c r="W247" s="106"/>
      <c r="X247" s="106"/>
      <c r="Y247" s="106">
        <v>39</v>
      </c>
      <c r="Z247" s="106"/>
      <c r="AA247" s="106"/>
      <c r="AB247" s="106"/>
      <c r="AC247" s="106"/>
      <c r="AD247" s="106">
        <v>11964</v>
      </c>
      <c r="AE247" s="106"/>
      <c r="AF247" s="106"/>
      <c r="AG247" s="106"/>
      <c r="AH247" s="106"/>
      <c r="AI247" s="106">
        <v>1524</v>
      </c>
      <c r="AJ247" s="106"/>
      <c r="AK247" s="106"/>
      <c r="AL247" s="106">
        <v>8622</v>
      </c>
      <c r="AM247" s="106">
        <v>8514</v>
      </c>
      <c r="AN247" s="106"/>
      <c r="AO247" s="106"/>
      <c r="AP247" s="106"/>
      <c r="AQ247" s="106"/>
      <c r="AR247" s="106"/>
      <c r="AS247" s="106"/>
      <c r="AT247" s="106"/>
      <c r="AU247" s="106"/>
      <c r="AV247" s="106"/>
      <c r="AW247" s="106"/>
      <c r="AX247" s="106"/>
      <c r="AY247" s="106"/>
      <c r="AZ247" s="106"/>
      <c r="BA247" s="106"/>
      <c r="BB247" s="106"/>
      <c r="BC247" s="106"/>
      <c r="BD247" s="106"/>
      <c r="BE247" s="106">
        <v>216</v>
      </c>
      <c r="BF247" s="106">
        <v>716</v>
      </c>
      <c r="BG247" s="106">
        <v>63</v>
      </c>
      <c r="BH247" s="106"/>
      <c r="BI247" s="106">
        <v>82</v>
      </c>
      <c r="BJ247" s="106"/>
      <c r="BK247" s="106">
        <v>27587</v>
      </c>
      <c r="BL247" s="106"/>
      <c r="BM247" s="106"/>
      <c r="BN247" s="106">
        <v>5072</v>
      </c>
      <c r="BO247" s="106"/>
      <c r="BP247" s="106">
        <v>3147</v>
      </c>
      <c r="BQ247" s="106"/>
      <c r="BR247" s="106"/>
      <c r="BS247" s="106"/>
      <c r="BT247" s="106">
        <v>2175</v>
      </c>
      <c r="BU247" s="106"/>
      <c r="BV247" s="106"/>
      <c r="BW247" s="106"/>
      <c r="BX247" s="106">
        <v>2129</v>
      </c>
      <c r="BY247" s="106"/>
      <c r="BZ247" s="106"/>
      <c r="CA247" s="106">
        <v>62137</v>
      </c>
      <c r="CB247" s="106">
        <v>1946</v>
      </c>
      <c r="CC247" s="106">
        <v>1042</v>
      </c>
      <c r="CD247" s="381">
        <v>1981</v>
      </c>
      <c r="CE247" s="106"/>
      <c r="CF247" s="106"/>
      <c r="CG247" s="106"/>
    </row>
    <row r="248" spans="1:86" s="231" customFormat="1" ht="15.75">
      <c r="A248" s="346"/>
      <c r="B248" s="106" t="s">
        <v>4303</v>
      </c>
      <c r="C248" s="106" t="s">
        <v>4302</v>
      </c>
      <c r="D248" s="106">
        <v>45</v>
      </c>
      <c r="E248" s="106">
        <v>2</v>
      </c>
      <c r="F248" s="106">
        <v>10</v>
      </c>
      <c r="G248" s="106"/>
      <c r="H248" s="106"/>
      <c r="I248" s="106"/>
      <c r="J248" s="106"/>
      <c r="K248" s="106"/>
      <c r="L248" s="106">
        <v>35</v>
      </c>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v>58</v>
      </c>
      <c r="AM248" s="106">
        <v>198</v>
      </c>
      <c r="AN248" s="106"/>
      <c r="AO248" s="106"/>
      <c r="AP248" s="106"/>
      <c r="AQ248" s="106">
        <v>7215</v>
      </c>
      <c r="AR248" s="106"/>
      <c r="AS248" s="106"/>
      <c r="AT248" s="106"/>
      <c r="AU248" s="106"/>
      <c r="AV248" s="106"/>
      <c r="AW248" s="106"/>
      <c r="AX248" s="106"/>
      <c r="AY248" s="106"/>
      <c r="AZ248" s="106"/>
      <c r="BA248" s="106"/>
      <c r="BB248" s="106"/>
      <c r="BC248" s="106"/>
      <c r="BD248" s="106">
        <v>281</v>
      </c>
      <c r="BE248" s="106"/>
      <c r="BF248" s="106"/>
      <c r="BG248" s="106"/>
      <c r="BH248" s="106"/>
      <c r="BI248" s="106"/>
      <c r="BJ248" s="106"/>
      <c r="BK248" s="106"/>
      <c r="BL248" s="106"/>
      <c r="BM248" s="106"/>
      <c r="BN248" s="106">
        <v>2059</v>
      </c>
      <c r="BO248" s="106"/>
      <c r="BP248" s="106">
        <v>17</v>
      </c>
      <c r="BQ248" s="106"/>
      <c r="BR248" s="106"/>
      <c r="BS248" s="106"/>
      <c r="BT248" s="106">
        <v>295</v>
      </c>
      <c r="BU248" s="106"/>
      <c r="BV248" s="106"/>
      <c r="BW248" s="106"/>
      <c r="BX248" s="106"/>
      <c r="BY248" s="106"/>
      <c r="BZ248" s="106"/>
      <c r="CA248" s="106"/>
      <c r="CB248" s="106"/>
      <c r="CC248" s="106"/>
      <c r="CD248" s="106"/>
      <c r="CE248" s="106">
        <v>11</v>
      </c>
      <c r="CF248" s="106"/>
      <c r="CG248" s="106"/>
    </row>
    <row r="249" spans="1:86" s="231" customFormat="1" ht="15.75">
      <c r="A249" s="346" t="s">
        <v>2641</v>
      </c>
      <c r="B249" s="106"/>
      <c r="C249" s="106" t="s">
        <v>4300</v>
      </c>
      <c r="D249" s="106">
        <v>1128</v>
      </c>
      <c r="E249" s="106"/>
      <c r="F249" s="106">
        <v>1136</v>
      </c>
      <c r="G249" s="106">
        <v>12</v>
      </c>
      <c r="H249" s="106"/>
      <c r="I249" s="106"/>
      <c r="J249" s="106"/>
      <c r="K249" s="106"/>
      <c r="L249" s="106">
        <v>982</v>
      </c>
      <c r="M249" s="106"/>
      <c r="N249" s="106"/>
      <c r="O249" s="106"/>
      <c r="P249" s="106"/>
      <c r="Q249" s="106"/>
      <c r="R249" s="106"/>
      <c r="S249" s="106">
        <v>245</v>
      </c>
      <c r="T249" s="106"/>
      <c r="U249" s="106"/>
      <c r="V249" s="106"/>
      <c r="W249" s="106"/>
      <c r="X249" s="106"/>
      <c r="Y249" s="106"/>
      <c r="Z249" s="106"/>
      <c r="AA249" s="106"/>
      <c r="AB249" s="106"/>
      <c r="AC249" s="106"/>
      <c r="AD249" s="106">
        <v>300</v>
      </c>
      <c r="AE249" s="106"/>
      <c r="AF249" s="106"/>
      <c r="AG249" s="106"/>
      <c r="AH249" s="106"/>
      <c r="AI249" s="106">
        <v>15</v>
      </c>
      <c r="AJ249" s="106"/>
      <c r="AK249" s="106"/>
      <c r="AL249" s="106">
        <v>622</v>
      </c>
      <c r="AM249" s="106">
        <v>634</v>
      </c>
      <c r="AN249" s="106"/>
      <c r="AO249" s="106"/>
      <c r="AP249" s="106"/>
      <c r="AQ249" s="106"/>
      <c r="AR249" s="106"/>
      <c r="AS249" s="106"/>
      <c r="AT249" s="106"/>
      <c r="AU249" s="106"/>
      <c r="AV249" s="106"/>
      <c r="AW249" s="106"/>
      <c r="AX249" s="106"/>
      <c r="AY249" s="106"/>
      <c r="AZ249" s="106"/>
      <c r="BA249" s="106"/>
      <c r="BB249" s="106"/>
      <c r="BC249" s="106"/>
      <c r="BD249" s="106"/>
      <c r="BE249" s="106">
        <v>487</v>
      </c>
      <c r="BF249" s="106">
        <v>305</v>
      </c>
      <c r="BG249" s="106">
        <v>162</v>
      </c>
      <c r="BH249" s="106"/>
      <c r="BI249" s="106"/>
      <c r="BJ249" s="106"/>
      <c r="BK249" s="106">
        <v>23683</v>
      </c>
      <c r="BL249" s="106"/>
      <c r="BM249" s="106"/>
      <c r="BN249" s="106">
        <v>7261</v>
      </c>
      <c r="BO249" s="106"/>
      <c r="BP249" s="106">
        <v>430</v>
      </c>
      <c r="BQ249" s="106"/>
      <c r="BR249" s="106"/>
      <c r="BS249" s="106"/>
      <c r="BT249" s="106">
        <v>1539</v>
      </c>
      <c r="BU249" s="106"/>
      <c r="BV249" s="106"/>
      <c r="BW249" s="106"/>
      <c r="BX249" s="106">
        <v>10</v>
      </c>
      <c r="BY249" s="106"/>
      <c r="BZ249" s="106"/>
      <c r="CA249" s="106"/>
      <c r="CB249" s="106"/>
      <c r="CC249" s="106"/>
      <c r="CD249" s="106"/>
      <c r="CE249" s="106">
        <v>920</v>
      </c>
      <c r="CF249" s="106"/>
      <c r="CG249" s="106"/>
    </row>
    <row r="250" spans="1:86" s="231" customFormat="1" ht="15.75">
      <c r="A250" s="346"/>
      <c r="B250" s="106" t="s">
        <v>4304</v>
      </c>
      <c r="C250" s="106" t="s">
        <v>4302</v>
      </c>
      <c r="D250" s="106">
        <v>228</v>
      </c>
      <c r="E250" s="106">
        <v>220</v>
      </c>
      <c r="F250" s="106">
        <v>780</v>
      </c>
      <c r="G250" s="106"/>
      <c r="H250" s="106"/>
      <c r="I250" s="106"/>
      <c r="J250" s="106"/>
      <c r="K250" s="106"/>
      <c r="L250" s="106">
        <v>1138</v>
      </c>
      <c r="M250" s="106"/>
      <c r="N250" s="106"/>
      <c r="O250" s="106"/>
      <c r="P250" s="106"/>
      <c r="Q250" s="106"/>
      <c r="R250" s="106"/>
      <c r="S250" s="106"/>
      <c r="T250" s="106"/>
      <c r="U250" s="106"/>
      <c r="V250" s="106"/>
      <c r="W250" s="106"/>
      <c r="X250" s="106"/>
      <c r="Y250" s="106"/>
      <c r="Z250" s="106"/>
      <c r="AA250" s="106"/>
      <c r="AB250" s="106"/>
      <c r="AC250" s="106"/>
      <c r="AD250" s="106">
        <v>1501</v>
      </c>
      <c r="AE250" s="106"/>
      <c r="AF250" s="106"/>
      <c r="AG250" s="106"/>
      <c r="AH250" s="106"/>
      <c r="AI250" s="106"/>
      <c r="AJ250" s="106"/>
      <c r="AK250" s="106"/>
      <c r="AL250" s="106">
        <v>770</v>
      </c>
      <c r="AM250" s="106">
        <v>1248</v>
      </c>
      <c r="AN250" s="106"/>
      <c r="AO250" s="106"/>
      <c r="AP250" s="106"/>
      <c r="AQ250" s="106">
        <v>19350</v>
      </c>
      <c r="AR250" s="106"/>
      <c r="AS250" s="106"/>
      <c r="AT250" s="106"/>
      <c r="AU250" s="106"/>
      <c r="AV250" s="106"/>
      <c r="AW250" s="106"/>
      <c r="AX250" s="106"/>
      <c r="AY250" s="106"/>
      <c r="AZ250" s="106"/>
      <c r="BA250" s="106"/>
      <c r="BB250" s="106"/>
      <c r="BC250" s="106"/>
      <c r="BD250" s="106">
        <v>3334</v>
      </c>
      <c r="BE250" s="106"/>
      <c r="BF250" s="106"/>
      <c r="BG250" s="106"/>
      <c r="BH250" s="106"/>
      <c r="BI250" s="106"/>
      <c r="BJ250" s="106"/>
      <c r="BK250" s="106"/>
      <c r="BL250" s="106"/>
      <c r="BM250" s="106"/>
      <c r="BN250" s="106">
        <v>780</v>
      </c>
      <c r="BO250" s="106"/>
      <c r="BP250" s="106">
        <v>125</v>
      </c>
      <c r="BQ250" s="106"/>
      <c r="BR250" s="106"/>
      <c r="BS250" s="106"/>
      <c r="BT250" s="106">
        <v>677</v>
      </c>
      <c r="BU250" s="106"/>
      <c r="BV250" s="106"/>
      <c r="BW250" s="106"/>
      <c r="BX250" s="106"/>
      <c r="BY250" s="106"/>
      <c r="BZ250" s="106"/>
      <c r="CA250" s="106"/>
      <c r="CB250" s="106"/>
      <c r="CC250" s="106"/>
      <c r="CD250" s="106"/>
      <c r="CE250" s="106"/>
      <c r="CF250" s="106"/>
      <c r="CG250" s="106"/>
    </row>
    <row r="251" spans="1:86" s="231" customFormat="1" ht="15.75">
      <c r="A251" s="346"/>
      <c r="B251" s="106" t="s">
        <v>4305</v>
      </c>
      <c r="C251" s="106" t="s">
        <v>4302</v>
      </c>
      <c r="D251" s="106"/>
      <c r="E251" s="106"/>
      <c r="F251" s="106"/>
      <c r="G251" s="106"/>
      <c r="H251" s="106"/>
      <c r="I251" s="106"/>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c r="CE251" s="106"/>
      <c r="CF251" s="106">
        <v>4864</v>
      </c>
      <c r="CG251" s="106"/>
    </row>
    <row r="252" spans="1:86" s="231" customFormat="1" ht="15.75">
      <c r="A252" s="347"/>
      <c r="B252" s="106"/>
      <c r="C252" s="106" t="s">
        <v>4300</v>
      </c>
      <c r="D252" s="106"/>
      <c r="E252" s="106"/>
      <c r="F252" s="106"/>
      <c r="G252" s="106"/>
      <c r="H252" s="106"/>
      <c r="I252" s="106"/>
      <c r="J252" s="106"/>
      <c r="K252" s="106"/>
      <c r="L252" s="106"/>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6"/>
      <c r="CA252" s="106"/>
      <c r="CB252" s="106"/>
      <c r="CC252" s="106"/>
      <c r="CD252" s="106"/>
      <c r="CE252" s="106"/>
      <c r="CF252" s="106">
        <v>24080</v>
      </c>
      <c r="CG252" s="106"/>
    </row>
    <row r="253" spans="1:86" s="231" customFormat="1" ht="15.75">
      <c r="A253" s="343"/>
      <c r="B253" s="106" t="s">
        <v>4301</v>
      </c>
      <c r="C253" s="106" t="s">
        <v>4302</v>
      </c>
      <c r="D253" s="106">
        <v>1920</v>
      </c>
      <c r="E253" s="106"/>
      <c r="F253" s="106"/>
      <c r="G253" s="106"/>
      <c r="H253" s="106"/>
      <c r="I253" s="106"/>
      <c r="J253" s="106"/>
      <c r="K253" s="106"/>
      <c r="L253" s="106"/>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6"/>
      <c r="BJ253" s="106"/>
      <c r="BK253" s="106"/>
      <c r="BL253" s="106"/>
      <c r="BM253" s="106"/>
      <c r="BN253" s="106"/>
      <c r="BO253" s="106"/>
      <c r="BP253" s="106"/>
      <c r="BQ253" s="106"/>
      <c r="BR253" s="106"/>
      <c r="BS253" s="106"/>
      <c r="BT253" s="106"/>
      <c r="BU253" s="106"/>
      <c r="BV253" s="106"/>
      <c r="BW253" s="106"/>
      <c r="BX253" s="106"/>
      <c r="BY253" s="106"/>
      <c r="BZ253" s="106"/>
      <c r="CA253" s="106"/>
      <c r="CB253" s="106"/>
      <c r="CC253" s="106"/>
      <c r="CD253" s="106"/>
      <c r="CE253" s="106"/>
      <c r="CF253" s="106"/>
      <c r="CG253" s="106"/>
    </row>
    <row r="254" spans="1:86" s="231" customFormat="1" ht="15.75">
      <c r="A254" s="346" t="s">
        <v>4321</v>
      </c>
      <c r="B254" s="106"/>
      <c r="C254" s="106" t="s">
        <v>4300</v>
      </c>
      <c r="D254" s="106"/>
      <c r="E254" s="106"/>
      <c r="F254" s="106"/>
      <c r="G254" s="106"/>
      <c r="H254" s="106"/>
      <c r="I254" s="106"/>
      <c r="J254" s="106"/>
      <c r="K254" s="106"/>
      <c r="L254" s="106"/>
      <c r="M254" s="106"/>
      <c r="N254" s="106"/>
      <c r="O254" s="106"/>
      <c r="P254" s="106"/>
      <c r="Q254" s="106"/>
      <c r="R254" s="106"/>
      <c r="S254" s="106"/>
      <c r="T254" s="106"/>
      <c r="U254" s="106"/>
      <c r="V254" s="106"/>
      <c r="W254" s="106"/>
      <c r="X254" s="106"/>
      <c r="Y254" s="106"/>
      <c r="Z254" s="106"/>
      <c r="AA254" s="106"/>
      <c r="AB254" s="106"/>
      <c r="AC254" s="106"/>
      <c r="AD254" s="106">
        <v>1636</v>
      </c>
      <c r="AE254" s="106"/>
      <c r="AF254" s="106"/>
      <c r="AG254" s="106"/>
      <c r="AH254" s="106"/>
      <c r="AI254" s="106"/>
      <c r="AJ254" s="106"/>
      <c r="AK254" s="106"/>
      <c r="AL254" s="106">
        <v>1636</v>
      </c>
      <c r="AM254" s="106">
        <v>1636</v>
      </c>
      <c r="AN254" s="106"/>
      <c r="AO254" s="106"/>
      <c r="AP254" s="106"/>
      <c r="AQ254" s="106"/>
      <c r="AR254" s="106"/>
      <c r="AS254" s="106"/>
      <c r="AT254" s="106"/>
      <c r="AU254" s="106"/>
      <c r="AV254" s="106"/>
      <c r="AW254" s="106"/>
      <c r="AX254" s="106"/>
      <c r="AY254" s="106"/>
      <c r="AZ254" s="106"/>
      <c r="BA254" s="106"/>
      <c r="BB254" s="106"/>
      <c r="BC254" s="106"/>
      <c r="BD254" s="106"/>
      <c r="BE254" s="106">
        <v>7660</v>
      </c>
      <c r="BF254" s="106"/>
      <c r="BG254" s="106"/>
      <c r="BH254" s="106"/>
      <c r="BI254" s="106"/>
      <c r="BJ254" s="106">
        <v>16679</v>
      </c>
      <c r="BK254" s="106"/>
      <c r="BL254" s="106"/>
      <c r="BM254" s="106">
        <v>720</v>
      </c>
      <c r="BN254" s="106"/>
      <c r="BO254" s="106">
        <v>818</v>
      </c>
      <c r="BP254" s="106"/>
      <c r="BQ254" s="106"/>
      <c r="BR254" s="106"/>
      <c r="BS254" s="106">
        <v>1636</v>
      </c>
      <c r="BT254" s="106"/>
      <c r="BU254" s="106"/>
      <c r="BV254" s="106"/>
      <c r="BW254" s="106">
        <v>818</v>
      </c>
      <c r="BX254" s="106"/>
      <c r="BY254" s="106"/>
      <c r="BZ254" s="106"/>
      <c r="CA254" s="106"/>
      <c r="CB254" s="106"/>
      <c r="CC254" s="106"/>
      <c r="CD254" s="106"/>
      <c r="CE254" s="106"/>
      <c r="CF254" s="106"/>
      <c r="CG254" s="106"/>
    </row>
    <row r="255" spans="1:86" s="231" customFormat="1" ht="15.75">
      <c r="A255" s="346"/>
      <c r="B255" s="106" t="s">
        <v>4303</v>
      </c>
      <c r="C255" s="106" t="s">
        <v>4302</v>
      </c>
      <c r="D255" s="106"/>
      <c r="E255" s="106"/>
      <c r="F255" s="106"/>
      <c r="G255" s="106"/>
      <c r="H255" s="106"/>
      <c r="I255" s="106"/>
      <c r="J255" s="106"/>
      <c r="K255" s="106"/>
      <c r="L255" s="106"/>
      <c r="M255" s="106"/>
      <c r="N255" s="106"/>
      <c r="O255" s="106"/>
      <c r="P255" s="106"/>
      <c r="Q255" s="106"/>
      <c r="R255" s="106"/>
      <c r="S255" s="106"/>
      <c r="T255" s="106"/>
      <c r="U255" s="106"/>
      <c r="V255" s="106"/>
      <c r="W255" s="106"/>
      <c r="X255" s="106"/>
      <c r="Y255" s="106"/>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6"/>
      <c r="BJ255" s="106"/>
      <c r="BK255" s="106"/>
      <c r="BL255" s="106"/>
      <c r="BM255" s="106"/>
      <c r="BN255" s="106"/>
      <c r="BO255" s="106"/>
      <c r="BP255" s="106"/>
      <c r="BQ255" s="106"/>
      <c r="BR255" s="106"/>
      <c r="BS255" s="106"/>
      <c r="BT255" s="106"/>
      <c r="BU255" s="106"/>
      <c r="BV255" s="106"/>
      <c r="BW255" s="106"/>
      <c r="BX255" s="106"/>
      <c r="BY255" s="106"/>
      <c r="BZ255" s="106"/>
      <c r="CA255" s="106"/>
      <c r="CB255" s="106"/>
      <c r="CC255" s="106"/>
      <c r="CD255" s="106"/>
      <c r="CE255" s="106"/>
      <c r="CF255" s="106"/>
      <c r="CG255" s="106"/>
    </row>
    <row r="256" spans="1:86" s="231" customFormat="1" ht="15.75">
      <c r="A256" s="346"/>
      <c r="B256" s="106"/>
      <c r="C256" s="106" t="s">
        <v>4300</v>
      </c>
      <c r="D256" s="106"/>
      <c r="E256" s="106"/>
      <c r="F256" s="106"/>
      <c r="G256" s="106"/>
      <c r="H256" s="106"/>
      <c r="I256" s="106"/>
      <c r="J256" s="106"/>
      <c r="K256" s="106"/>
      <c r="L256" s="106"/>
      <c r="M256" s="106"/>
      <c r="N256" s="106"/>
      <c r="O256" s="106"/>
      <c r="P256" s="106"/>
      <c r="Q256" s="106"/>
      <c r="R256" s="106"/>
      <c r="S256" s="106"/>
      <c r="T256" s="106"/>
      <c r="U256" s="106"/>
      <c r="V256" s="106"/>
      <c r="W256" s="106"/>
      <c r="X256" s="106"/>
      <c r="Y256" s="106"/>
      <c r="Z256" s="106"/>
      <c r="AA256" s="106"/>
      <c r="AB256" s="106"/>
      <c r="AC256" s="106"/>
      <c r="AD256" s="106">
        <v>444</v>
      </c>
      <c r="AE256" s="106"/>
      <c r="AF256" s="106"/>
      <c r="AG256" s="106"/>
      <c r="AH256" s="106"/>
      <c r="AI256" s="106"/>
      <c r="AJ256" s="106"/>
      <c r="AK256" s="106"/>
      <c r="AL256" s="106">
        <v>276</v>
      </c>
      <c r="AM256" s="106"/>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6"/>
      <c r="BJ256" s="106">
        <v>6960</v>
      </c>
      <c r="BK256" s="106"/>
      <c r="BL256" s="106"/>
      <c r="BM256" s="106"/>
      <c r="BN256" s="106"/>
      <c r="BO256" s="106">
        <v>96</v>
      </c>
      <c r="BP256" s="106"/>
      <c r="BQ256" s="106"/>
      <c r="BR256" s="106"/>
      <c r="BS256" s="106">
        <v>276</v>
      </c>
      <c r="BT256" s="106"/>
      <c r="BU256" s="106"/>
      <c r="BV256" s="106"/>
      <c r="BW256" s="106"/>
      <c r="BX256" s="106"/>
      <c r="BY256" s="106"/>
      <c r="BZ256" s="106"/>
      <c r="CA256" s="106"/>
      <c r="CB256" s="106"/>
      <c r="CC256" s="106"/>
      <c r="CD256" s="106"/>
      <c r="CE256" s="106"/>
      <c r="CF256" s="106"/>
      <c r="CG256" s="106"/>
    </row>
    <row r="257" spans="1:85" s="231" customFormat="1" ht="15.75">
      <c r="A257" s="346"/>
      <c r="B257" s="106" t="s">
        <v>4304</v>
      </c>
      <c r="C257" s="106" t="s">
        <v>4302</v>
      </c>
      <c r="D257" s="106"/>
      <c r="E257" s="106"/>
      <c r="F257" s="106"/>
      <c r="G257" s="106"/>
      <c r="H257" s="106"/>
      <c r="I257" s="106"/>
      <c r="J257" s="106"/>
      <c r="K257" s="106"/>
      <c r="L257" s="106"/>
      <c r="M257" s="106"/>
      <c r="N257" s="106"/>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6"/>
      <c r="BJ257" s="106"/>
      <c r="BK257" s="106"/>
      <c r="BL257" s="106"/>
      <c r="BM257" s="106"/>
      <c r="BN257" s="106"/>
      <c r="BO257" s="106"/>
      <c r="BP257" s="106"/>
      <c r="BQ257" s="106"/>
      <c r="BR257" s="106"/>
      <c r="BS257" s="106"/>
      <c r="BT257" s="106"/>
      <c r="BU257" s="106"/>
      <c r="BV257" s="106"/>
      <c r="BW257" s="106"/>
      <c r="BX257" s="106"/>
      <c r="BY257" s="106"/>
      <c r="BZ257" s="106"/>
      <c r="CA257" s="106"/>
      <c r="CB257" s="106"/>
      <c r="CC257" s="106"/>
      <c r="CD257" s="106"/>
      <c r="CE257" s="106"/>
      <c r="CF257" s="106"/>
      <c r="CG257" s="106"/>
    </row>
    <row r="258" spans="1:85" s="231" customFormat="1" ht="15.75">
      <c r="A258" s="346"/>
      <c r="B258" s="106"/>
      <c r="C258" s="106" t="s">
        <v>4300</v>
      </c>
      <c r="D258" s="106">
        <v>9928</v>
      </c>
      <c r="E258" s="106"/>
      <c r="F258" s="106"/>
      <c r="G258" s="106"/>
      <c r="H258" s="106"/>
      <c r="I258" s="106"/>
      <c r="J258" s="106"/>
      <c r="K258" s="106"/>
      <c r="L258" s="106"/>
      <c r="M258" s="106"/>
      <c r="N258" s="106"/>
      <c r="O258" s="106"/>
      <c r="P258" s="106"/>
      <c r="Q258" s="106"/>
      <c r="R258" s="106"/>
      <c r="S258" s="106"/>
      <c r="T258" s="106">
        <v>396</v>
      </c>
      <c r="U258" s="106"/>
      <c r="V258" s="106"/>
      <c r="W258" s="106"/>
      <c r="X258" s="106"/>
      <c r="Y258" s="106"/>
      <c r="Z258" s="106"/>
      <c r="AA258" s="106"/>
      <c r="AB258" s="106"/>
      <c r="AC258" s="106"/>
      <c r="AD258" s="106">
        <v>3576</v>
      </c>
      <c r="AE258" s="106"/>
      <c r="AF258" s="106"/>
      <c r="AG258" s="106"/>
      <c r="AH258" s="106"/>
      <c r="AI258" s="106">
        <v>2376</v>
      </c>
      <c r="AJ258" s="106"/>
      <c r="AK258" s="106"/>
      <c r="AL258" s="106">
        <v>2376</v>
      </c>
      <c r="AM258" s="106">
        <v>1068</v>
      </c>
      <c r="AN258" s="106"/>
      <c r="AO258" s="106"/>
      <c r="AP258" s="106"/>
      <c r="AQ258" s="106"/>
      <c r="AR258" s="106"/>
      <c r="AS258" s="106"/>
      <c r="AT258" s="106"/>
      <c r="AU258" s="106"/>
      <c r="AV258" s="106"/>
      <c r="AW258" s="106"/>
      <c r="AX258" s="106"/>
      <c r="AY258" s="106"/>
      <c r="AZ258" s="106"/>
      <c r="BA258" s="106"/>
      <c r="BB258" s="106"/>
      <c r="BC258" s="106"/>
      <c r="BD258" s="106"/>
      <c r="BE258" s="106"/>
      <c r="BF258" s="106">
        <v>640</v>
      </c>
      <c r="BG258" s="106"/>
      <c r="BH258" s="106"/>
      <c r="BI258" s="106"/>
      <c r="BJ258" s="106">
        <v>11961</v>
      </c>
      <c r="BK258" s="106"/>
      <c r="BL258" s="106"/>
      <c r="BM258" s="106">
        <v>948</v>
      </c>
      <c r="BN258" s="106"/>
      <c r="BO258" s="106">
        <v>1056</v>
      </c>
      <c r="BP258" s="106"/>
      <c r="BQ258" s="106">
        <v>1536</v>
      </c>
      <c r="BR258" s="106"/>
      <c r="BS258" s="106">
        <v>1668</v>
      </c>
      <c r="BT258" s="106"/>
      <c r="BU258" s="106"/>
      <c r="BV258" s="106"/>
      <c r="BW258" s="106">
        <v>1116</v>
      </c>
      <c r="BX258" s="106"/>
      <c r="BY258" s="106"/>
      <c r="BZ258" s="106"/>
      <c r="CA258" s="106"/>
      <c r="CB258" s="106"/>
      <c r="CC258" s="106"/>
      <c r="CD258" s="106"/>
      <c r="CE258" s="106"/>
      <c r="CF258" s="106"/>
      <c r="CG258" s="106"/>
    </row>
    <row r="259" spans="1:85" s="231" customFormat="1" ht="15.75">
      <c r="A259" s="346"/>
      <c r="B259" s="106" t="s">
        <v>4305</v>
      </c>
      <c r="C259" s="106" t="s">
        <v>4302</v>
      </c>
      <c r="D259" s="106"/>
      <c r="E259" s="106"/>
      <c r="F259" s="106"/>
      <c r="G259" s="106"/>
      <c r="H259" s="106"/>
      <c r="I259" s="106"/>
      <c r="J259" s="106"/>
      <c r="K259" s="106"/>
      <c r="L259" s="106"/>
      <c r="M259" s="106"/>
      <c r="N259" s="106"/>
      <c r="O259" s="106"/>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6"/>
      <c r="BJ259" s="106"/>
      <c r="BK259" s="106"/>
      <c r="BL259" s="106"/>
      <c r="BM259" s="106"/>
      <c r="BN259" s="106"/>
      <c r="BO259" s="106"/>
      <c r="BP259" s="106"/>
      <c r="BQ259" s="106"/>
      <c r="BR259" s="106"/>
      <c r="BS259" s="106"/>
      <c r="BT259" s="106"/>
      <c r="BU259" s="106"/>
      <c r="BV259" s="106"/>
      <c r="BW259" s="106"/>
      <c r="BX259" s="106"/>
      <c r="BY259" s="106"/>
      <c r="BZ259" s="106"/>
      <c r="CA259" s="106"/>
      <c r="CB259" s="106"/>
      <c r="CC259" s="106"/>
      <c r="CD259" s="106"/>
      <c r="CE259" s="106"/>
      <c r="CF259" s="106"/>
      <c r="CG259" s="106"/>
    </row>
    <row r="260" spans="1:85" s="231" customFormat="1" ht="15.75">
      <c r="A260" s="347"/>
      <c r="B260" s="106"/>
      <c r="C260" s="106" t="s">
        <v>4300</v>
      </c>
      <c r="D260" s="106"/>
      <c r="E260" s="106"/>
      <c r="F260" s="106"/>
      <c r="G260" s="106"/>
      <c r="H260" s="106"/>
      <c r="I260" s="106"/>
      <c r="J260" s="106"/>
      <c r="K260" s="106"/>
      <c r="L260" s="106"/>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6"/>
      <c r="BJ260" s="106"/>
      <c r="BK260" s="106"/>
      <c r="BL260" s="106"/>
      <c r="BM260" s="106"/>
      <c r="BN260" s="106"/>
      <c r="BO260" s="106"/>
      <c r="BP260" s="106"/>
      <c r="BQ260" s="106"/>
      <c r="BR260" s="106"/>
      <c r="BS260" s="106"/>
      <c r="BT260" s="106"/>
      <c r="BU260" s="106"/>
      <c r="BV260" s="106"/>
      <c r="BW260" s="106"/>
      <c r="BX260" s="106"/>
      <c r="BY260" s="106"/>
      <c r="BZ260" s="106"/>
      <c r="CA260" s="106"/>
      <c r="CB260" s="106"/>
      <c r="CC260" s="106"/>
      <c r="CD260" s="106"/>
      <c r="CE260" s="106"/>
      <c r="CF260" s="106"/>
      <c r="CG260" s="106"/>
    </row>
    <row r="261" spans="1:85" s="231" customFormat="1" ht="15.75">
      <c r="A261" s="1370" t="s">
        <v>2916</v>
      </c>
      <c r="B261" s="106" t="s">
        <v>4301</v>
      </c>
      <c r="C261" s="106" t="s">
        <v>4302</v>
      </c>
      <c r="D261" s="106">
        <v>3172</v>
      </c>
      <c r="E261" s="106" t="s">
        <v>2949</v>
      </c>
      <c r="F261" s="106" t="s">
        <v>2949</v>
      </c>
      <c r="G261" s="106" t="s">
        <v>2949</v>
      </c>
      <c r="H261" s="106" t="s">
        <v>2949</v>
      </c>
      <c r="I261" s="106" t="s">
        <v>2949</v>
      </c>
      <c r="J261" s="106" t="s">
        <v>2949</v>
      </c>
      <c r="K261" s="106" t="s">
        <v>2949</v>
      </c>
      <c r="L261" s="106" t="s">
        <v>2949</v>
      </c>
      <c r="M261" s="106" t="s">
        <v>2949</v>
      </c>
      <c r="N261" s="106" t="s">
        <v>2949</v>
      </c>
      <c r="O261" s="106" t="s">
        <v>2949</v>
      </c>
      <c r="P261" s="106" t="s">
        <v>2949</v>
      </c>
      <c r="Q261" s="106" t="s">
        <v>2949</v>
      </c>
      <c r="R261" s="106" t="s">
        <v>2949</v>
      </c>
      <c r="S261" s="106" t="s">
        <v>2949</v>
      </c>
      <c r="T261" s="106" t="s">
        <v>2949</v>
      </c>
      <c r="U261" s="106" t="s">
        <v>2949</v>
      </c>
      <c r="V261" s="106" t="s">
        <v>2949</v>
      </c>
      <c r="W261" s="106" t="s">
        <v>2949</v>
      </c>
      <c r="X261" s="106" t="s">
        <v>2949</v>
      </c>
      <c r="Y261" s="106" t="s">
        <v>2949</v>
      </c>
      <c r="Z261" s="106" t="s">
        <v>2949</v>
      </c>
      <c r="AA261" s="106" t="s">
        <v>2949</v>
      </c>
      <c r="AB261" s="106" t="s">
        <v>2949</v>
      </c>
      <c r="AC261" s="106" t="s">
        <v>2949</v>
      </c>
      <c r="AD261" s="106" t="s">
        <v>2949</v>
      </c>
      <c r="AE261" s="106" t="s">
        <v>2949</v>
      </c>
      <c r="AF261" s="106" t="s">
        <v>2949</v>
      </c>
      <c r="AG261" s="106" t="s">
        <v>2949</v>
      </c>
      <c r="AH261" s="106" t="s">
        <v>2949</v>
      </c>
      <c r="AI261" s="106" t="s">
        <v>2949</v>
      </c>
      <c r="AJ261" s="106" t="s">
        <v>2949</v>
      </c>
      <c r="AK261" s="106" t="s">
        <v>2949</v>
      </c>
      <c r="AL261" s="106" t="s">
        <v>2949</v>
      </c>
      <c r="AM261" s="106" t="s">
        <v>2949</v>
      </c>
      <c r="AN261" s="106" t="s">
        <v>2949</v>
      </c>
      <c r="AO261" s="106" t="s">
        <v>2949</v>
      </c>
      <c r="AP261" s="106" t="s">
        <v>2949</v>
      </c>
      <c r="AQ261" s="106" t="s">
        <v>2949</v>
      </c>
      <c r="AR261" s="106" t="s">
        <v>2949</v>
      </c>
      <c r="AS261" s="106" t="s">
        <v>2949</v>
      </c>
      <c r="AT261" s="106" t="s">
        <v>2949</v>
      </c>
      <c r="AU261" s="106" t="s">
        <v>2949</v>
      </c>
      <c r="AV261" s="106" t="s">
        <v>2949</v>
      </c>
      <c r="AW261" s="106" t="s">
        <v>2949</v>
      </c>
      <c r="AX261" s="106" t="s">
        <v>2949</v>
      </c>
      <c r="AY261" s="106" t="s">
        <v>2949</v>
      </c>
      <c r="AZ261" s="106" t="s">
        <v>2949</v>
      </c>
      <c r="BA261" s="106" t="s">
        <v>2949</v>
      </c>
      <c r="BB261" s="106" t="s">
        <v>2949</v>
      </c>
      <c r="BC261" s="106" t="s">
        <v>2949</v>
      </c>
      <c r="BD261" s="106" t="s">
        <v>2949</v>
      </c>
      <c r="BE261" s="106">
        <v>3172</v>
      </c>
      <c r="BF261" s="106" t="s">
        <v>2949</v>
      </c>
      <c r="BG261" s="106" t="s">
        <v>2949</v>
      </c>
      <c r="BH261" s="106" t="s">
        <v>2949</v>
      </c>
      <c r="BI261" s="106" t="s">
        <v>2949</v>
      </c>
      <c r="BJ261" s="106" t="s">
        <v>2949</v>
      </c>
      <c r="BK261" s="106" t="s">
        <v>2949</v>
      </c>
      <c r="BL261" s="106" t="s">
        <v>2949</v>
      </c>
      <c r="BM261" s="106" t="s">
        <v>2949</v>
      </c>
      <c r="BN261" s="106" t="s">
        <v>2949</v>
      </c>
      <c r="BO261" s="106" t="s">
        <v>2949</v>
      </c>
      <c r="BP261" s="106" t="s">
        <v>2949</v>
      </c>
      <c r="BQ261" s="106" t="s">
        <v>2949</v>
      </c>
      <c r="BR261" s="106" t="s">
        <v>2949</v>
      </c>
      <c r="BS261" s="106" t="s">
        <v>2949</v>
      </c>
      <c r="BT261" s="106" t="s">
        <v>2949</v>
      </c>
      <c r="BU261" s="106" t="s">
        <v>2949</v>
      </c>
      <c r="BV261" s="106" t="s">
        <v>2949</v>
      </c>
      <c r="BW261" s="106" t="s">
        <v>2949</v>
      </c>
      <c r="BX261" s="106" t="s">
        <v>2949</v>
      </c>
      <c r="BY261" s="106" t="s">
        <v>2949</v>
      </c>
      <c r="BZ261" s="106" t="s">
        <v>2949</v>
      </c>
      <c r="CA261" s="106" t="s">
        <v>2949</v>
      </c>
      <c r="CB261" s="106" t="s">
        <v>2949</v>
      </c>
      <c r="CC261" s="106" t="s">
        <v>2949</v>
      </c>
      <c r="CD261" s="106" t="s">
        <v>2949</v>
      </c>
      <c r="CE261" s="106" t="s">
        <v>2949</v>
      </c>
      <c r="CF261" s="106" t="s">
        <v>2949</v>
      </c>
      <c r="CG261" s="106" t="s">
        <v>2949</v>
      </c>
    </row>
    <row r="262" spans="1:85" s="231" customFormat="1" ht="15.75">
      <c r="A262" s="1371"/>
      <c r="B262" s="106"/>
      <c r="C262" s="106" t="s">
        <v>4300</v>
      </c>
      <c r="D262" s="106"/>
      <c r="E262" s="106" t="s">
        <v>2949</v>
      </c>
      <c r="F262" s="106" t="s">
        <v>2949</v>
      </c>
      <c r="G262" s="106" t="s">
        <v>2949</v>
      </c>
      <c r="H262" s="106" t="s">
        <v>2949</v>
      </c>
      <c r="I262" s="106" t="s">
        <v>2949</v>
      </c>
      <c r="J262" s="106" t="s">
        <v>2949</v>
      </c>
      <c r="K262" s="106" t="s">
        <v>2949</v>
      </c>
      <c r="L262" s="106" t="s">
        <v>2949</v>
      </c>
      <c r="M262" s="106" t="s">
        <v>2949</v>
      </c>
      <c r="N262" s="106" t="s">
        <v>2949</v>
      </c>
      <c r="O262" s="106" t="s">
        <v>2949</v>
      </c>
      <c r="P262" s="106" t="s">
        <v>2949</v>
      </c>
      <c r="Q262" s="106" t="s">
        <v>2949</v>
      </c>
      <c r="R262" s="106" t="s">
        <v>2949</v>
      </c>
      <c r="S262" s="106" t="s">
        <v>2949</v>
      </c>
      <c r="T262" s="106" t="s">
        <v>2949</v>
      </c>
      <c r="U262" s="106" t="s">
        <v>2949</v>
      </c>
      <c r="V262" s="106" t="s">
        <v>2949</v>
      </c>
      <c r="W262" s="106" t="s">
        <v>2949</v>
      </c>
      <c r="X262" s="106" t="s">
        <v>2949</v>
      </c>
      <c r="Y262" s="106" t="s">
        <v>2949</v>
      </c>
      <c r="Z262" s="106" t="s">
        <v>2949</v>
      </c>
      <c r="AA262" s="106" t="s">
        <v>2949</v>
      </c>
      <c r="AB262" s="106" t="s">
        <v>2949</v>
      </c>
      <c r="AC262" s="106" t="s">
        <v>2949</v>
      </c>
      <c r="AD262" s="106" t="s">
        <v>2949</v>
      </c>
      <c r="AE262" s="106" t="s">
        <v>2949</v>
      </c>
      <c r="AF262" s="106" t="s">
        <v>2949</v>
      </c>
      <c r="AG262" s="106" t="s">
        <v>2949</v>
      </c>
      <c r="AH262" s="106" t="s">
        <v>2949</v>
      </c>
      <c r="AI262" s="106" t="s">
        <v>2949</v>
      </c>
      <c r="AJ262" s="106" t="s">
        <v>2949</v>
      </c>
      <c r="AK262" s="106" t="s">
        <v>2949</v>
      </c>
      <c r="AL262" s="106" t="s">
        <v>2949</v>
      </c>
      <c r="AM262" s="106" t="s">
        <v>2949</v>
      </c>
      <c r="AN262" s="106" t="s">
        <v>2949</v>
      </c>
      <c r="AO262" s="106" t="s">
        <v>2949</v>
      </c>
      <c r="AP262" s="106" t="s">
        <v>2949</v>
      </c>
      <c r="AQ262" s="106" t="s">
        <v>2949</v>
      </c>
      <c r="AR262" s="106" t="s">
        <v>2949</v>
      </c>
      <c r="AS262" s="106" t="s">
        <v>2949</v>
      </c>
      <c r="AT262" s="106" t="s">
        <v>2949</v>
      </c>
      <c r="AU262" s="106" t="s">
        <v>2949</v>
      </c>
      <c r="AV262" s="106" t="s">
        <v>2949</v>
      </c>
      <c r="AW262" s="106" t="s">
        <v>2949</v>
      </c>
      <c r="AX262" s="106" t="s">
        <v>2949</v>
      </c>
      <c r="AY262" s="106" t="s">
        <v>2949</v>
      </c>
      <c r="AZ262" s="106" t="s">
        <v>2949</v>
      </c>
      <c r="BA262" s="106" t="s">
        <v>2949</v>
      </c>
      <c r="BB262" s="106" t="s">
        <v>2949</v>
      </c>
      <c r="BC262" s="106" t="s">
        <v>2949</v>
      </c>
      <c r="BD262" s="106" t="s">
        <v>2949</v>
      </c>
      <c r="BE262" s="106" t="s">
        <v>2949</v>
      </c>
      <c r="BF262" s="106" t="s">
        <v>2949</v>
      </c>
      <c r="BG262" s="106" t="s">
        <v>2949</v>
      </c>
      <c r="BH262" s="106" t="s">
        <v>2949</v>
      </c>
      <c r="BI262" s="106" t="s">
        <v>2949</v>
      </c>
      <c r="BJ262" s="106" t="s">
        <v>2949</v>
      </c>
      <c r="BK262" s="106" t="s">
        <v>2949</v>
      </c>
      <c r="BL262" s="106" t="s">
        <v>2949</v>
      </c>
      <c r="BM262" s="106" t="s">
        <v>2949</v>
      </c>
      <c r="BN262" s="106" t="s">
        <v>2949</v>
      </c>
      <c r="BO262" s="106" t="s">
        <v>2949</v>
      </c>
      <c r="BP262" s="106" t="s">
        <v>2949</v>
      </c>
      <c r="BQ262" s="106" t="s">
        <v>2949</v>
      </c>
      <c r="BR262" s="106" t="s">
        <v>2949</v>
      </c>
      <c r="BS262" s="106" t="s">
        <v>2949</v>
      </c>
      <c r="BT262" s="106" t="s">
        <v>2949</v>
      </c>
      <c r="BU262" s="106" t="s">
        <v>2949</v>
      </c>
      <c r="BV262" s="106" t="s">
        <v>2949</v>
      </c>
      <c r="BW262" s="106" t="s">
        <v>2949</v>
      </c>
      <c r="BX262" s="106" t="s">
        <v>2949</v>
      </c>
      <c r="BY262" s="106" t="s">
        <v>2949</v>
      </c>
      <c r="BZ262" s="106" t="s">
        <v>2949</v>
      </c>
      <c r="CA262" s="106" t="s">
        <v>2949</v>
      </c>
      <c r="CB262" s="106" t="s">
        <v>2949</v>
      </c>
      <c r="CC262" s="106" t="s">
        <v>2949</v>
      </c>
      <c r="CD262" s="106" t="s">
        <v>2949</v>
      </c>
      <c r="CE262" s="106" t="s">
        <v>2949</v>
      </c>
      <c r="CF262" s="106" t="s">
        <v>2949</v>
      </c>
      <c r="CG262" s="106" t="s">
        <v>2949</v>
      </c>
    </row>
    <row r="263" spans="1:85" s="231" customFormat="1" ht="15.75">
      <c r="A263" s="1371"/>
      <c r="B263" s="106" t="s">
        <v>4303</v>
      </c>
      <c r="C263" s="106" t="s">
        <v>4302</v>
      </c>
      <c r="D263" s="106"/>
      <c r="E263" s="106" t="s">
        <v>2949</v>
      </c>
      <c r="F263" s="106" t="s">
        <v>2949</v>
      </c>
      <c r="G263" s="106" t="s">
        <v>2949</v>
      </c>
      <c r="H263" s="106" t="s">
        <v>2949</v>
      </c>
      <c r="I263" s="106" t="s">
        <v>2949</v>
      </c>
      <c r="J263" s="106" t="s">
        <v>2949</v>
      </c>
      <c r="K263" s="106" t="s">
        <v>2949</v>
      </c>
      <c r="L263" s="106" t="s">
        <v>2949</v>
      </c>
      <c r="M263" s="106" t="s">
        <v>2949</v>
      </c>
      <c r="N263" s="106" t="s">
        <v>2949</v>
      </c>
      <c r="O263" s="106" t="s">
        <v>2949</v>
      </c>
      <c r="P263" s="106" t="s">
        <v>2949</v>
      </c>
      <c r="Q263" s="106" t="s">
        <v>2949</v>
      </c>
      <c r="R263" s="106" t="s">
        <v>2949</v>
      </c>
      <c r="S263" s="106" t="s">
        <v>2949</v>
      </c>
      <c r="T263" s="106" t="s">
        <v>2949</v>
      </c>
      <c r="U263" s="106" t="s">
        <v>2949</v>
      </c>
      <c r="V263" s="106" t="s">
        <v>2949</v>
      </c>
      <c r="W263" s="106" t="s">
        <v>2949</v>
      </c>
      <c r="X263" s="106" t="s">
        <v>2949</v>
      </c>
      <c r="Y263" s="106" t="s">
        <v>2949</v>
      </c>
      <c r="Z263" s="106" t="s">
        <v>2949</v>
      </c>
      <c r="AA263" s="106" t="s">
        <v>2949</v>
      </c>
      <c r="AB263" s="106" t="s">
        <v>2949</v>
      </c>
      <c r="AC263" s="106" t="s">
        <v>2949</v>
      </c>
      <c r="AD263" s="106" t="s">
        <v>2949</v>
      </c>
      <c r="AE263" s="106" t="s">
        <v>2949</v>
      </c>
      <c r="AF263" s="106" t="s">
        <v>2949</v>
      </c>
      <c r="AG263" s="106" t="s">
        <v>2949</v>
      </c>
      <c r="AH263" s="106" t="s">
        <v>2949</v>
      </c>
      <c r="AI263" s="106" t="s">
        <v>2949</v>
      </c>
      <c r="AJ263" s="106" t="s">
        <v>2949</v>
      </c>
      <c r="AK263" s="106" t="s">
        <v>2949</v>
      </c>
      <c r="AL263" s="106" t="s">
        <v>2949</v>
      </c>
      <c r="AM263" s="106" t="s">
        <v>2949</v>
      </c>
      <c r="AN263" s="106" t="s">
        <v>2949</v>
      </c>
      <c r="AO263" s="106" t="s">
        <v>2949</v>
      </c>
      <c r="AP263" s="106" t="s">
        <v>2949</v>
      </c>
      <c r="AQ263" s="106" t="s">
        <v>2949</v>
      </c>
      <c r="AR263" s="106" t="s">
        <v>2949</v>
      </c>
      <c r="AS263" s="106" t="s">
        <v>2949</v>
      </c>
      <c r="AT263" s="106" t="s">
        <v>2949</v>
      </c>
      <c r="AU263" s="106" t="s">
        <v>2949</v>
      </c>
      <c r="AV263" s="106" t="s">
        <v>2949</v>
      </c>
      <c r="AW263" s="106" t="s">
        <v>2949</v>
      </c>
      <c r="AX263" s="106" t="s">
        <v>2949</v>
      </c>
      <c r="AY263" s="106" t="s">
        <v>2949</v>
      </c>
      <c r="AZ263" s="106" t="s">
        <v>2949</v>
      </c>
      <c r="BA263" s="106" t="s">
        <v>2949</v>
      </c>
      <c r="BB263" s="106" t="s">
        <v>2949</v>
      </c>
      <c r="BC263" s="106" t="s">
        <v>2949</v>
      </c>
      <c r="BD263" s="106" t="s">
        <v>2949</v>
      </c>
      <c r="BE263" s="106" t="s">
        <v>2949</v>
      </c>
      <c r="BF263" s="106" t="s">
        <v>2949</v>
      </c>
      <c r="BG263" s="106" t="s">
        <v>2949</v>
      </c>
      <c r="BH263" s="106" t="s">
        <v>2949</v>
      </c>
      <c r="BI263" s="106" t="s">
        <v>2949</v>
      </c>
      <c r="BJ263" s="106" t="s">
        <v>2949</v>
      </c>
      <c r="BK263" s="106" t="s">
        <v>2949</v>
      </c>
      <c r="BL263" s="106" t="s">
        <v>2949</v>
      </c>
      <c r="BM263" s="106" t="s">
        <v>2949</v>
      </c>
      <c r="BN263" s="106" t="s">
        <v>2949</v>
      </c>
      <c r="BO263" s="106" t="s">
        <v>2949</v>
      </c>
      <c r="BP263" s="106" t="s">
        <v>2949</v>
      </c>
      <c r="BQ263" s="106" t="s">
        <v>2949</v>
      </c>
      <c r="BR263" s="106" t="s">
        <v>2949</v>
      </c>
      <c r="BS263" s="106" t="s">
        <v>2949</v>
      </c>
      <c r="BT263" s="106" t="s">
        <v>2949</v>
      </c>
      <c r="BU263" s="106" t="s">
        <v>2949</v>
      </c>
      <c r="BV263" s="106" t="s">
        <v>2949</v>
      </c>
      <c r="BW263" s="106" t="s">
        <v>2949</v>
      </c>
      <c r="BX263" s="106" t="s">
        <v>2949</v>
      </c>
      <c r="BY263" s="106" t="s">
        <v>2949</v>
      </c>
      <c r="BZ263" s="106" t="s">
        <v>2949</v>
      </c>
      <c r="CA263" s="106" t="s">
        <v>2949</v>
      </c>
      <c r="CB263" s="106" t="s">
        <v>2949</v>
      </c>
      <c r="CC263" s="106" t="s">
        <v>2949</v>
      </c>
      <c r="CD263" s="106" t="s">
        <v>2949</v>
      </c>
      <c r="CE263" s="106" t="s">
        <v>2949</v>
      </c>
      <c r="CF263" s="106" t="s">
        <v>2949</v>
      </c>
      <c r="CG263" s="106" t="s">
        <v>2949</v>
      </c>
    </row>
    <row r="264" spans="1:85" s="231" customFormat="1" ht="15.75">
      <c r="A264" s="1371"/>
      <c r="B264" s="106"/>
      <c r="C264" s="106" t="s">
        <v>4300</v>
      </c>
      <c r="D264" s="106"/>
      <c r="E264" s="106" t="s">
        <v>2949</v>
      </c>
      <c r="F264" s="106" t="s">
        <v>2949</v>
      </c>
      <c r="G264" s="106" t="s">
        <v>2949</v>
      </c>
      <c r="H264" s="106" t="s">
        <v>2949</v>
      </c>
      <c r="I264" s="106" t="s">
        <v>2949</v>
      </c>
      <c r="J264" s="106" t="s">
        <v>2949</v>
      </c>
      <c r="K264" s="106" t="s">
        <v>2949</v>
      </c>
      <c r="L264" s="106" t="s">
        <v>2949</v>
      </c>
      <c r="M264" s="106" t="s">
        <v>2949</v>
      </c>
      <c r="N264" s="106" t="s">
        <v>2949</v>
      </c>
      <c r="O264" s="106" t="s">
        <v>2949</v>
      </c>
      <c r="P264" s="106" t="s">
        <v>2949</v>
      </c>
      <c r="Q264" s="106" t="s">
        <v>2949</v>
      </c>
      <c r="R264" s="106" t="s">
        <v>2949</v>
      </c>
      <c r="S264" s="106" t="s">
        <v>2949</v>
      </c>
      <c r="T264" s="106" t="s">
        <v>2949</v>
      </c>
      <c r="U264" s="106" t="s">
        <v>2949</v>
      </c>
      <c r="V264" s="106" t="s">
        <v>2949</v>
      </c>
      <c r="W264" s="106" t="s">
        <v>2949</v>
      </c>
      <c r="X264" s="106" t="s">
        <v>2949</v>
      </c>
      <c r="Y264" s="106" t="s">
        <v>2949</v>
      </c>
      <c r="Z264" s="106" t="s">
        <v>2949</v>
      </c>
      <c r="AA264" s="106" t="s">
        <v>2949</v>
      </c>
      <c r="AB264" s="106" t="s">
        <v>2949</v>
      </c>
      <c r="AC264" s="106" t="s">
        <v>2949</v>
      </c>
      <c r="AD264" s="106" t="s">
        <v>2949</v>
      </c>
      <c r="AE264" s="106" t="s">
        <v>2949</v>
      </c>
      <c r="AF264" s="106" t="s">
        <v>2949</v>
      </c>
      <c r="AG264" s="106" t="s">
        <v>2949</v>
      </c>
      <c r="AH264" s="106" t="s">
        <v>2949</v>
      </c>
      <c r="AI264" s="106" t="s">
        <v>2949</v>
      </c>
      <c r="AJ264" s="106" t="s">
        <v>2949</v>
      </c>
      <c r="AK264" s="106" t="s">
        <v>2949</v>
      </c>
      <c r="AL264" s="106" t="s">
        <v>2949</v>
      </c>
      <c r="AM264" s="106" t="s">
        <v>2949</v>
      </c>
      <c r="AN264" s="106" t="s">
        <v>2949</v>
      </c>
      <c r="AO264" s="106" t="s">
        <v>2949</v>
      </c>
      <c r="AP264" s="106" t="s">
        <v>2949</v>
      </c>
      <c r="AQ264" s="106" t="s">
        <v>2949</v>
      </c>
      <c r="AR264" s="106" t="s">
        <v>2949</v>
      </c>
      <c r="AS264" s="106" t="s">
        <v>2949</v>
      </c>
      <c r="AT264" s="106" t="s">
        <v>2949</v>
      </c>
      <c r="AU264" s="106" t="s">
        <v>2949</v>
      </c>
      <c r="AV264" s="106" t="s">
        <v>2949</v>
      </c>
      <c r="AW264" s="106" t="s">
        <v>2949</v>
      </c>
      <c r="AX264" s="106" t="s">
        <v>2949</v>
      </c>
      <c r="AY264" s="106" t="s">
        <v>2949</v>
      </c>
      <c r="AZ264" s="106" t="s">
        <v>2949</v>
      </c>
      <c r="BA264" s="106" t="s">
        <v>2949</v>
      </c>
      <c r="BB264" s="106" t="s">
        <v>2949</v>
      </c>
      <c r="BC264" s="106" t="s">
        <v>2949</v>
      </c>
      <c r="BD264" s="106" t="s">
        <v>2949</v>
      </c>
      <c r="BE264" s="106" t="s">
        <v>2949</v>
      </c>
      <c r="BF264" s="106" t="s">
        <v>2949</v>
      </c>
      <c r="BG264" s="106" t="s">
        <v>2949</v>
      </c>
      <c r="BH264" s="106" t="s">
        <v>2949</v>
      </c>
      <c r="BI264" s="106" t="s">
        <v>2949</v>
      </c>
      <c r="BJ264" s="106" t="s">
        <v>2949</v>
      </c>
      <c r="BK264" s="106" t="s">
        <v>2949</v>
      </c>
      <c r="BL264" s="106" t="s">
        <v>2949</v>
      </c>
      <c r="BM264" s="106" t="s">
        <v>2949</v>
      </c>
      <c r="BN264" s="106" t="s">
        <v>2949</v>
      </c>
      <c r="BO264" s="106" t="s">
        <v>2949</v>
      </c>
      <c r="BP264" s="106" t="s">
        <v>2949</v>
      </c>
      <c r="BQ264" s="106" t="s">
        <v>2949</v>
      </c>
      <c r="BR264" s="106" t="s">
        <v>2949</v>
      </c>
      <c r="BS264" s="106" t="s">
        <v>2949</v>
      </c>
      <c r="BT264" s="106" t="s">
        <v>2949</v>
      </c>
      <c r="BU264" s="106" t="s">
        <v>2949</v>
      </c>
      <c r="BV264" s="106" t="s">
        <v>2949</v>
      </c>
      <c r="BW264" s="106" t="s">
        <v>2949</v>
      </c>
      <c r="BX264" s="106" t="s">
        <v>2949</v>
      </c>
      <c r="BY264" s="106" t="s">
        <v>2949</v>
      </c>
      <c r="BZ264" s="106" t="s">
        <v>2949</v>
      </c>
      <c r="CA264" s="106" t="s">
        <v>2949</v>
      </c>
      <c r="CB264" s="106" t="s">
        <v>2949</v>
      </c>
      <c r="CC264" s="106" t="s">
        <v>2949</v>
      </c>
      <c r="CD264" s="106" t="s">
        <v>2949</v>
      </c>
      <c r="CE264" s="106" t="s">
        <v>2949</v>
      </c>
      <c r="CF264" s="106" t="s">
        <v>2949</v>
      </c>
      <c r="CG264" s="106" t="s">
        <v>2949</v>
      </c>
    </row>
    <row r="265" spans="1:85" s="231" customFormat="1" ht="15.75">
      <c r="A265" s="1371"/>
      <c r="B265" s="106" t="s">
        <v>4304</v>
      </c>
      <c r="C265" s="106" t="s">
        <v>4302</v>
      </c>
      <c r="D265" s="106">
        <v>34530</v>
      </c>
      <c r="E265" s="106" t="s">
        <v>2949</v>
      </c>
      <c r="F265" s="106" t="s">
        <v>2949</v>
      </c>
      <c r="G265" s="106" t="s">
        <v>2949</v>
      </c>
      <c r="H265" s="106" t="s">
        <v>2949</v>
      </c>
      <c r="I265" s="106" t="s">
        <v>2949</v>
      </c>
      <c r="J265" s="106" t="s">
        <v>2949</v>
      </c>
      <c r="K265" s="106" t="s">
        <v>2949</v>
      </c>
      <c r="L265" s="106" t="s">
        <v>2949</v>
      </c>
      <c r="M265" s="106" t="s">
        <v>2949</v>
      </c>
      <c r="N265" s="106" t="s">
        <v>2949</v>
      </c>
      <c r="O265" s="106" t="s">
        <v>2949</v>
      </c>
      <c r="P265" s="106" t="s">
        <v>2949</v>
      </c>
      <c r="Q265" s="106" t="s">
        <v>2949</v>
      </c>
      <c r="R265" s="106" t="s">
        <v>2949</v>
      </c>
      <c r="S265" s="106" t="s">
        <v>2949</v>
      </c>
      <c r="T265" s="106" t="s">
        <v>2949</v>
      </c>
      <c r="U265" s="106" t="s">
        <v>2949</v>
      </c>
      <c r="V265" s="106" t="s">
        <v>2949</v>
      </c>
      <c r="W265" s="106" t="s">
        <v>2949</v>
      </c>
      <c r="X265" s="106" t="s">
        <v>2949</v>
      </c>
      <c r="Y265" s="106" t="s">
        <v>2949</v>
      </c>
      <c r="Z265" s="106" t="s">
        <v>2949</v>
      </c>
      <c r="AA265" s="106" t="s">
        <v>2949</v>
      </c>
      <c r="AB265" s="106" t="s">
        <v>2949</v>
      </c>
      <c r="AC265" s="106" t="s">
        <v>2949</v>
      </c>
      <c r="AD265" s="106" t="s">
        <v>2949</v>
      </c>
      <c r="AE265" s="106" t="s">
        <v>2949</v>
      </c>
      <c r="AF265" s="106" t="s">
        <v>2949</v>
      </c>
      <c r="AG265" s="106" t="s">
        <v>2949</v>
      </c>
      <c r="AH265" s="106" t="s">
        <v>2949</v>
      </c>
      <c r="AI265" s="106" t="s">
        <v>2949</v>
      </c>
      <c r="AJ265" s="106" t="s">
        <v>2949</v>
      </c>
      <c r="AK265" s="106" t="s">
        <v>2949</v>
      </c>
      <c r="AL265" s="106" t="s">
        <v>2949</v>
      </c>
      <c r="AM265" s="106" t="s">
        <v>2949</v>
      </c>
      <c r="AN265" s="106" t="s">
        <v>2949</v>
      </c>
      <c r="AO265" s="106" t="s">
        <v>2949</v>
      </c>
      <c r="AP265" s="106" t="s">
        <v>2949</v>
      </c>
      <c r="AQ265" s="106" t="s">
        <v>2949</v>
      </c>
      <c r="AR265" s="106" t="s">
        <v>2949</v>
      </c>
      <c r="AS265" s="106" t="s">
        <v>2949</v>
      </c>
      <c r="AT265" s="106" t="s">
        <v>2949</v>
      </c>
      <c r="AU265" s="106" t="s">
        <v>2949</v>
      </c>
      <c r="AV265" s="106" t="s">
        <v>2949</v>
      </c>
      <c r="AW265" s="106" t="s">
        <v>2949</v>
      </c>
      <c r="AX265" s="106" t="s">
        <v>2949</v>
      </c>
      <c r="AY265" s="106" t="s">
        <v>2949</v>
      </c>
      <c r="AZ265" s="106" t="s">
        <v>2949</v>
      </c>
      <c r="BA265" s="106" t="s">
        <v>2949</v>
      </c>
      <c r="BB265" s="106" t="s">
        <v>2949</v>
      </c>
      <c r="BC265" s="106" t="s">
        <v>2949</v>
      </c>
      <c r="BD265" s="106" t="s">
        <v>2949</v>
      </c>
      <c r="BE265" s="106">
        <v>20020</v>
      </c>
      <c r="BF265" s="106">
        <v>14518</v>
      </c>
      <c r="BG265" s="106"/>
      <c r="BH265" s="106"/>
      <c r="BI265" s="106"/>
      <c r="BJ265" s="106"/>
      <c r="BK265" s="106"/>
      <c r="BL265" s="106"/>
      <c r="BM265" s="106"/>
      <c r="BN265" s="106"/>
      <c r="BO265" s="106"/>
      <c r="BP265" s="106"/>
      <c r="BQ265" s="106"/>
      <c r="BR265" s="106"/>
      <c r="BS265" s="106"/>
      <c r="BT265" s="106"/>
      <c r="BU265" s="106"/>
      <c r="BV265" s="106"/>
      <c r="BW265" s="106"/>
      <c r="BX265" s="106"/>
      <c r="BY265" s="106"/>
      <c r="BZ265" s="106"/>
      <c r="CA265" s="106"/>
      <c r="CB265" s="106"/>
      <c r="CC265" s="106"/>
      <c r="CD265" s="106"/>
      <c r="CE265" s="106"/>
      <c r="CF265" s="106"/>
      <c r="CG265" s="106"/>
    </row>
    <row r="266" spans="1:85" s="231" customFormat="1" ht="15.75">
      <c r="A266" s="1371"/>
      <c r="B266" s="106"/>
      <c r="C266" s="106" t="s">
        <v>4300</v>
      </c>
      <c r="D266" s="106" t="s">
        <v>2949</v>
      </c>
      <c r="E266" s="106" t="s">
        <v>2949</v>
      </c>
      <c r="F266" s="106" t="s">
        <v>2949</v>
      </c>
      <c r="G266" s="106" t="s">
        <v>2949</v>
      </c>
      <c r="H266" s="106" t="s">
        <v>2949</v>
      </c>
      <c r="I266" s="106" t="s">
        <v>2949</v>
      </c>
      <c r="J266" s="106" t="s">
        <v>2949</v>
      </c>
      <c r="K266" s="106" t="s">
        <v>2949</v>
      </c>
      <c r="L266" s="106" t="s">
        <v>2949</v>
      </c>
      <c r="M266" s="106" t="s">
        <v>2949</v>
      </c>
      <c r="N266" s="106" t="s">
        <v>2949</v>
      </c>
      <c r="O266" s="106" t="s">
        <v>2949</v>
      </c>
      <c r="P266" s="106" t="s">
        <v>2949</v>
      </c>
      <c r="Q266" s="106" t="s">
        <v>2949</v>
      </c>
      <c r="R266" s="106" t="s">
        <v>2949</v>
      </c>
      <c r="S266" s="106" t="s">
        <v>2949</v>
      </c>
      <c r="T266" s="106" t="s">
        <v>2949</v>
      </c>
      <c r="U266" s="106" t="s">
        <v>2949</v>
      </c>
      <c r="V266" s="106" t="s">
        <v>2949</v>
      </c>
      <c r="W266" s="106" t="s">
        <v>2949</v>
      </c>
      <c r="X266" s="106" t="s">
        <v>2949</v>
      </c>
      <c r="Y266" s="106" t="s">
        <v>2949</v>
      </c>
      <c r="Z266" s="106" t="s">
        <v>2949</v>
      </c>
      <c r="AA266" s="106" t="s">
        <v>2949</v>
      </c>
      <c r="AB266" s="106" t="s">
        <v>2949</v>
      </c>
      <c r="AC266" s="106" t="s">
        <v>2949</v>
      </c>
      <c r="AD266" s="106" t="s">
        <v>2949</v>
      </c>
      <c r="AE266" s="106" t="s">
        <v>2949</v>
      </c>
      <c r="AF266" s="106" t="s">
        <v>2949</v>
      </c>
      <c r="AG266" s="106" t="s">
        <v>2949</v>
      </c>
      <c r="AH266" s="106" t="s">
        <v>2949</v>
      </c>
      <c r="AI266" s="106" t="s">
        <v>2949</v>
      </c>
      <c r="AJ266" s="106" t="s">
        <v>2949</v>
      </c>
      <c r="AK266" s="106" t="s">
        <v>2949</v>
      </c>
      <c r="AL266" s="106" t="s">
        <v>2949</v>
      </c>
      <c r="AM266" s="106" t="s">
        <v>2949</v>
      </c>
      <c r="AN266" s="106" t="s">
        <v>2949</v>
      </c>
      <c r="AO266" s="106" t="s">
        <v>2949</v>
      </c>
      <c r="AP266" s="106" t="s">
        <v>2949</v>
      </c>
      <c r="AQ266" s="106" t="s">
        <v>2949</v>
      </c>
      <c r="AR266" s="106" t="s">
        <v>2949</v>
      </c>
      <c r="AS266" s="106" t="s">
        <v>2949</v>
      </c>
      <c r="AT266" s="106" t="s">
        <v>2949</v>
      </c>
      <c r="AU266" s="106" t="s">
        <v>2949</v>
      </c>
      <c r="AV266" s="106" t="s">
        <v>2949</v>
      </c>
      <c r="AW266" s="106" t="s">
        <v>2949</v>
      </c>
      <c r="AX266" s="106" t="s">
        <v>2949</v>
      </c>
      <c r="AY266" s="106" t="s">
        <v>2949</v>
      </c>
      <c r="AZ266" s="106" t="s">
        <v>2949</v>
      </c>
      <c r="BA266" s="106" t="s">
        <v>2949</v>
      </c>
      <c r="BB266" s="106" t="s">
        <v>2949</v>
      </c>
      <c r="BC266" s="106" t="s">
        <v>2949</v>
      </c>
      <c r="BD266" s="106" t="s">
        <v>2949</v>
      </c>
      <c r="BE266" s="106" t="s">
        <v>2949</v>
      </c>
      <c r="BF266" s="106" t="s">
        <v>2949</v>
      </c>
      <c r="BG266" s="106" t="s">
        <v>2949</v>
      </c>
      <c r="BH266" s="106" t="s">
        <v>2949</v>
      </c>
      <c r="BI266" s="106" t="s">
        <v>2949</v>
      </c>
      <c r="BJ266" s="106" t="s">
        <v>2949</v>
      </c>
      <c r="BK266" s="106" t="s">
        <v>2949</v>
      </c>
      <c r="BL266" s="106" t="s">
        <v>2949</v>
      </c>
      <c r="BM266" s="106" t="s">
        <v>2949</v>
      </c>
      <c r="BN266" s="106" t="s">
        <v>2949</v>
      </c>
      <c r="BO266" s="106" t="s">
        <v>2949</v>
      </c>
      <c r="BP266" s="106" t="s">
        <v>2949</v>
      </c>
      <c r="BQ266" s="106" t="s">
        <v>2949</v>
      </c>
      <c r="BR266" s="106" t="s">
        <v>2949</v>
      </c>
      <c r="BS266" s="106" t="s">
        <v>2949</v>
      </c>
      <c r="BT266" s="106" t="s">
        <v>2949</v>
      </c>
      <c r="BU266" s="106" t="s">
        <v>2949</v>
      </c>
      <c r="BV266" s="106" t="s">
        <v>2949</v>
      </c>
      <c r="BW266" s="106" t="s">
        <v>2949</v>
      </c>
      <c r="BX266" s="106" t="s">
        <v>2949</v>
      </c>
      <c r="BY266" s="106" t="s">
        <v>2949</v>
      </c>
      <c r="BZ266" s="106" t="s">
        <v>2949</v>
      </c>
      <c r="CA266" s="106" t="s">
        <v>2949</v>
      </c>
      <c r="CB266" s="106" t="s">
        <v>2949</v>
      </c>
      <c r="CC266" s="106" t="s">
        <v>2949</v>
      </c>
      <c r="CD266" s="106" t="s">
        <v>2949</v>
      </c>
      <c r="CE266" s="106" t="s">
        <v>2949</v>
      </c>
      <c r="CF266" s="106" t="s">
        <v>2949</v>
      </c>
      <c r="CG266" s="106" t="s">
        <v>2949</v>
      </c>
    </row>
    <row r="267" spans="1:85" s="231" customFormat="1" ht="15.75">
      <c r="A267" s="1371"/>
      <c r="B267" s="106" t="s">
        <v>4305</v>
      </c>
      <c r="C267" s="106" t="s">
        <v>4302</v>
      </c>
      <c r="D267" s="106" t="s">
        <v>2949</v>
      </c>
      <c r="E267" s="106" t="s">
        <v>2949</v>
      </c>
      <c r="F267" s="106" t="s">
        <v>2949</v>
      </c>
      <c r="G267" s="106" t="s">
        <v>2949</v>
      </c>
      <c r="H267" s="106" t="s">
        <v>2949</v>
      </c>
      <c r="I267" s="106" t="s">
        <v>2949</v>
      </c>
      <c r="J267" s="106" t="s">
        <v>2949</v>
      </c>
      <c r="K267" s="106" t="s">
        <v>2949</v>
      </c>
      <c r="L267" s="106" t="s">
        <v>2949</v>
      </c>
      <c r="M267" s="106" t="s">
        <v>2949</v>
      </c>
      <c r="N267" s="106" t="s">
        <v>2949</v>
      </c>
      <c r="O267" s="106" t="s">
        <v>2949</v>
      </c>
      <c r="P267" s="106" t="s">
        <v>2949</v>
      </c>
      <c r="Q267" s="106" t="s">
        <v>2949</v>
      </c>
      <c r="R267" s="106" t="s">
        <v>2949</v>
      </c>
      <c r="S267" s="106" t="s">
        <v>2949</v>
      </c>
      <c r="T267" s="106" t="s">
        <v>2949</v>
      </c>
      <c r="U267" s="106" t="s">
        <v>2949</v>
      </c>
      <c r="V267" s="106" t="s">
        <v>2949</v>
      </c>
      <c r="W267" s="106" t="s">
        <v>2949</v>
      </c>
      <c r="X267" s="106" t="s">
        <v>2949</v>
      </c>
      <c r="Y267" s="106" t="s">
        <v>2949</v>
      </c>
      <c r="Z267" s="106" t="s">
        <v>2949</v>
      </c>
      <c r="AA267" s="106" t="s">
        <v>2949</v>
      </c>
      <c r="AB267" s="106" t="s">
        <v>2949</v>
      </c>
      <c r="AC267" s="106" t="s">
        <v>2949</v>
      </c>
      <c r="AD267" s="106" t="s">
        <v>2949</v>
      </c>
      <c r="AE267" s="106" t="s">
        <v>2949</v>
      </c>
      <c r="AF267" s="106" t="s">
        <v>2949</v>
      </c>
      <c r="AG267" s="106" t="s">
        <v>2949</v>
      </c>
      <c r="AH267" s="106" t="s">
        <v>2949</v>
      </c>
      <c r="AI267" s="106" t="s">
        <v>2949</v>
      </c>
      <c r="AJ267" s="106" t="s">
        <v>2949</v>
      </c>
      <c r="AK267" s="106" t="s">
        <v>2949</v>
      </c>
      <c r="AL267" s="106" t="s">
        <v>2949</v>
      </c>
      <c r="AM267" s="106" t="s">
        <v>2949</v>
      </c>
      <c r="AN267" s="106" t="s">
        <v>2949</v>
      </c>
      <c r="AO267" s="106" t="s">
        <v>2949</v>
      </c>
      <c r="AP267" s="106" t="s">
        <v>2949</v>
      </c>
      <c r="AQ267" s="106" t="s">
        <v>2949</v>
      </c>
      <c r="AR267" s="106" t="s">
        <v>2949</v>
      </c>
      <c r="AS267" s="106" t="s">
        <v>2949</v>
      </c>
      <c r="AT267" s="106" t="s">
        <v>2949</v>
      </c>
      <c r="AU267" s="106" t="s">
        <v>2949</v>
      </c>
      <c r="AV267" s="106" t="s">
        <v>2949</v>
      </c>
      <c r="AW267" s="106" t="s">
        <v>2949</v>
      </c>
      <c r="AX267" s="106" t="s">
        <v>2949</v>
      </c>
      <c r="AY267" s="106" t="s">
        <v>2949</v>
      </c>
      <c r="AZ267" s="106" t="s">
        <v>2949</v>
      </c>
      <c r="BA267" s="106" t="s">
        <v>2949</v>
      </c>
      <c r="BB267" s="106" t="s">
        <v>2949</v>
      </c>
      <c r="BC267" s="106" t="s">
        <v>2949</v>
      </c>
      <c r="BD267" s="106" t="s">
        <v>2949</v>
      </c>
      <c r="BE267" s="106" t="s">
        <v>2949</v>
      </c>
      <c r="BF267" s="106" t="s">
        <v>2949</v>
      </c>
      <c r="BG267" s="106" t="s">
        <v>2949</v>
      </c>
      <c r="BH267" s="106" t="s">
        <v>2949</v>
      </c>
      <c r="BI267" s="106" t="s">
        <v>2949</v>
      </c>
      <c r="BJ267" s="106" t="s">
        <v>2949</v>
      </c>
      <c r="BK267" s="106" t="s">
        <v>2949</v>
      </c>
      <c r="BL267" s="106" t="s">
        <v>2949</v>
      </c>
      <c r="BM267" s="106" t="s">
        <v>2949</v>
      </c>
      <c r="BN267" s="106" t="s">
        <v>2949</v>
      </c>
      <c r="BO267" s="106" t="s">
        <v>2949</v>
      </c>
      <c r="BP267" s="106" t="s">
        <v>2949</v>
      </c>
      <c r="BQ267" s="106" t="s">
        <v>2949</v>
      </c>
      <c r="BR267" s="106" t="s">
        <v>2949</v>
      </c>
      <c r="BS267" s="106" t="s">
        <v>2949</v>
      </c>
      <c r="BT267" s="106" t="s">
        <v>2949</v>
      </c>
      <c r="BU267" s="106" t="s">
        <v>2949</v>
      </c>
      <c r="BV267" s="106" t="s">
        <v>2949</v>
      </c>
      <c r="BW267" s="106" t="s">
        <v>2949</v>
      </c>
      <c r="BX267" s="106" t="s">
        <v>2949</v>
      </c>
      <c r="BY267" s="106" t="s">
        <v>2949</v>
      </c>
      <c r="BZ267" s="106" t="s">
        <v>2949</v>
      </c>
      <c r="CA267" s="106" t="s">
        <v>2949</v>
      </c>
      <c r="CB267" s="106" t="s">
        <v>2949</v>
      </c>
      <c r="CC267" s="106" t="s">
        <v>2949</v>
      </c>
      <c r="CD267" s="106" t="s">
        <v>2949</v>
      </c>
      <c r="CE267" s="106" t="s">
        <v>2949</v>
      </c>
      <c r="CF267" s="106" t="s">
        <v>2949</v>
      </c>
      <c r="CG267" s="106" t="s">
        <v>2949</v>
      </c>
    </row>
    <row r="268" spans="1:85" s="231" customFormat="1" ht="15.75">
      <c r="A268" s="1372"/>
      <c r="B268" s="106"/>
      <c r="C268" s="106" t="s">
        <v>4300</v>
      </c>
      <c r="D268" s="106" t="s">
        <v>2949</v>
      </c>
      <c r="E268" s="106" t="s">
        <v>2949</v>
      </c>
      <c r="F268" s="106" t="s">
        <v>2949</v>
      </c>
      <c r="G268" s="106" t="s">
        <v>2949</v>
      </c>
      <c r="H268" s="106" t="s">
        <v>2949</v>
      </c>
      <c r="I268" s="106" t="s">
        <v>2949</v>
      </c>
      <c r="J268" s="106" t="s">
        <v>2949</v>
      </c>
      <c r="K268" s="106" t="s">
        <v>2949</v>
      </c>
      <c r="L268" s="106" t="s">
        <v>2949</v>
      </c>
      <c r="M268" s="106" t="s">
        <v>2949</v>
      </c>
      <c r="N268" s="106" t="s">
        <v>2949</v>
      </c>
      <c r="O268" s="106" t="s">
        <v>2949</v>
      </c>
      <c r="P268" s="106" t="s">
        <v>2949</v>
      </c>
      <c r="Q268" s="106" t="s">
        <v>2949</v>
      </c>
      <c r="R268" s="106" t="s">
        <v>2949</v>
      </c>
      <c r="S268" s="106" t="s">
        <v>2949</v>
      </c>
      <c r="T268" s="106" t="s">
        <v>2949</v>
      </c>
      <c r="U268" s="106" t="s">
        <v>2949</v>
      </c>
      <c r="V268" s="106" t="s">
        <v>2949</v>
      </c>
      <c r="W268" s="106" t="s">
        <v>2949</v>
      </c>
      <c r="X268" s="106" t="s">
        <v>2949</v>
      </c>
      <c r="Y268" s="106" t="s">
        <v>2949</v>
      </c>
      <c r="Z268" s="106" t="s">
        <v>2949</v>
      </c>
      <c r="AA268" s="106" t="s">
        <v>2949</v>
      </c>
      <c r="AB268" s="106" t="s">
        <v>2949</v>
      </c>
      <c r="AC268" s="106" t="s">
        <v>2949</v>
      </c>
      <c r="AD268" s="106" t="s">
        <v>2949</v>
      </c>
      <c r="AE268" s="106" t="s">
        <v>2949</v>
      </c>
      <c r="AF268" s="106" t="s">
        <v>2949</v>
      </c>
      <c r="AG268" s="106" t="s">
        <v>2949</v>
      </c>
      <c r="AH268" s="106" t="s">
        <v>2949</v>
      </c>
      <c r="AI268" s="106" t="s">
        <v>2949</v>
      </c>
      <c r="AJ268" s="106" t="s">
        <v>2949</v>
      </c>
      <c r="AK268" s="106" t="s">
        <v>2949</v>
      </c>
      <c r="AL268" s="106" t="s">
        <v>2949</v>
      </c>
      <c r="AM268" s="106" t="s">
        <v>2949</v>
      </c>
      <c r="AN268" s="106" t="s">
        <v>2949</v>
      </c>
      <c r="AO268" s="106" t="s">
        <v>2949</v>
      </c>
      <c r="AP268" s="106" t="s">
        <v>2949</v>
      </c>
      <c r="AQ268" s="106" t="s">
        <v>2949</v>
      </c>
      <c r="AR268" s="106" t="s">
        <v>2949</v>
      </c>
      <c r="AS268" s="106" t="s">
        <v>2949</v>
      </c>
      <c r="AT268" s="106" t="s">
        <v>2949</v>
      </c>
      <c r="AU268" s="106" t="s">
        <v>2949</v>
      </c>
      <c r="AV268" s="106" t="s">
        <v>2949</v>
      </c>
      <c r="AW268" s="106" t="s">
        <v>2949</v>
      </c>
      <c r="AX268" s="106" t="s">
        <v>2949</v>
      </c>
      <c r="AY268" s="106" t="s">
        <v>2949</v>
      </c>
      <c r="AZ268" s="106" t="s">
        <v>2949</v>
      </c>
      <c r="BA268" s="106" t="s">
        <v>2949</v>
      </c>
      <c r="BB268" s="106" t="s">
        <v>2949</v>
      </c>
      <c r="BC268" s="106" t="s">
        <v>2949</v>
      </c>
      <c r="BD268" s="106" t="s">
        <v>2949</v>
      </c>
      <c r="BE268" s="106" t="s">
        <v>2949</v>
      </c>
      <c r="BF268" s="106" t="s">
        <v>2949</v>
      </c>
      <c r="BG268" s="106" t="s">
        <v>2949</v>
      </c>
      <c r="BH268" s="106" t="s">
        <v>2949</v>
      </c>
      <c r="BI268" s="106" t="s">
        <v>2949</v>
      </c>
      <c r="BJ268" s="106" t="s">
        <v>2949</v>
      </c>
      <c r="BK268" s="106" t="s">
        <v>2949</v>
      </c>
      <c r="BL268" s="106" t="s">
        <v>2949</v>
      </c>
      <c r="BM268" s="106" t="s">
        <v>2949</v>
      </c>
      <c r="BN268" s="106" t="s">
        <v>2949</v>
      </c>
      <c r="BO268" s="106" t="s">
        <v>2949</v>
      </c>
      <c r="BP268" s="106" t="s">
        <v>2949</v>
      </c>
      <c r="BQ268" s="106" t="s">
        <v>2949</v>
      </c>
      <c r="BR268" s="106" t="s">
        <v>2949</v>
      </c>
      <c r="BS268" s="106" t="s">
        <v>2949</v>
      </c>
      <c r="BT268" s="106" t="s">
        <v>2949</v>
      </c>
      <c r="BU268" s="106" t="s">
        <v>2949</v>
      </c>
      <c r="BV268" s="106" t="s">
        <v>2949</v>
      </c>
      <c r="BW268" s="106" t="s">
        <v>2949</v>
      </c>
      <c r="BX268" s="106" t="s">
        <v>2949</v>
      </c>
      <c r="BY268" s="106" t="s">
        <v>2949</v>
      </c>
      <c r="BZ268" s="106" t="s">
        <v>2949</v>
      </c>
      <c r="CA268" s="106" t="s">
        <v>2949</v>
      </c>
      <c r="CB268" s="106" t="s">
        <v>2949</v>
      </c>
      <c r="CC268" s="106" t="s">
        <v>2949</v>
      </c>
      <c r="CD268" s="106" t="s">
        <v>2949</v>
      </c>
      <c r="CE268" s="106" t="s">
        <v>2949</v>
      </c>
      <c r="CF268" s="106" t="s">
        <v>2949</v>
      </c>
      <c r="CG268" s="106" t="s">
        <v>2949</v>
      </c>
    </row>
    <row r="269" spans="1:85">
      <c r="A269" s="97" t="s">
        <v>2922</v>
      </c>
      <c r="B269" s="106" t="s">
        <v>4301</v>
      </c>
      <c r="C269" s="106" t="s">
        <v>4302</v>
      </c>
      <c r="D269" s="97"/>
      <c r="E269" s="97"/>
      <c r="F269" s="97"/>
      <c r="G269" s="97"/>
      <c r="H269" s="97"/>
      <c r="I269" s="97"/>
      <c r="J269" s="97"/>
      <c r="K269" s="97"/>
      <c r="L269" s="97"/>
      <c r="M269" s="97"/>
      <c r="N269" s="97"/>
      <c r="O269" s="97"/>
      <c r="P269" s="97"/>
      <c r="Q269" s="97"/>
      <c r="R269" s="97"/>
      <c r="S269" s="97"/>
      <c r="T269" s="97"/>
      <c r="U269" s="147"/>
      <c r="V269" s="97"/>
      <c r="W269" s="97"/>
      <c r="X269" s="97"/>
      <c r="Y269" s="97"/>
      <c r="Z269" s="97"/>
      <c r="AA269" s="97"/>
      <c r="AB269" s="97"/>
      <c r="AC269" s="97"/>
      <c r="AD269" s="97"/>
      <c r="AE269" s="97"/>
      <c r="AF269" s="97"/>
      <c r="AG269" s="97"/>
      <c r="AH269" s="97"/>
      <c r="AI269" s="97"/>
      <c r="AJ269" s="97"/>
      <c r="AK269" s="97"/>
      <c r="AL269" s="97"/>
      <c r="AM269" s="97"/>
      <c r="AN269" s="97"/>
      <c r="AO269" s="97"/>
      <c r="AP269" s="97"/>
      <c r="AQ269" s="97"/>
      <c r="AR269" s="97">
        <v>2660</v>
      </c>
      <c r="AS269" s="97"/>
      <c r="AT269" s="97"/>
      <c r="AU269" s="97"/>
      <c r="AV269" s="97"/>
      <c r="AW269" s="97"/>
      <c r="AX269" s="97"/>
      <c r="AY269" s="97"/>
      <c r="AZ269" s="97"/>
      <c r="BA269" s="97"/>
      <c r="BB269" s="97"/>
      <c r="BC269" s="97"/>
      <c r="BD269" s="97">
        <v>2660</v>
      </c>
      <c r="BE269" s="97"/>
      <c r="BF269" s="97"/>
      <c r="BG269" s="97"/>
      <c r="BH269" s="97"/>
      <c r="BI269" s="97"/>
      <c r="BJ269" s="97"/>
      <c r="BK269" s="364"/>
      <c r="BL269" s="97"/>
      <c r="BM269" s="97"/>
      <c r="BN269" s="97"/>
      <c r="BO269" s="97"/>
      <c r="BP269" s="97"/>
      <c r="BQ269" s="97"/>
      <c r="BR269" s="97"/>
      <c r="BS269" s="97"/>
      <c r="BT269" s="97"/>
      <c r="BU269" s="97"/>
      <c r="BV269" s="97"/>
      <c r="BW269" s="97"/>
      <c r="BX269" s="97"/>
      <c r="BY269" s="97"/>
      <c r="BZ269" s="97"/>
      <c r="CA269" s="97"/>
      <c r="CB269" s="97"/>
      <c r="CC269" s="97"/>
      <c r="CD269" s="97"/>
      <c r="CE269" s="97"/>
      <c r="CF269" s="97"/>
      <c r="CG269" s="97"/>
    </row>
    <row r="270" spans="1:85">
      <c r="A270" s="97"/>
      <c r="B270" s="106"/>
      <c r="C270" s="106" t="s">
        <v>4300</v>
      </c>
      <c r="D270" s="97"/>
      <c r="E270" s="97"/>
      <c r="F270" s="97"/>
      <c r="G270" s="97"/>
      <c r="H270" s="97"/>
      <c r="I270" s="97"/>
      <c r="J270" s="97"/>
      <c r="K270" s="97"/>
      <c r="L270" s="97"/>
      <c r="M270" s="97"/>
      <c r="N270" s="97"/>
      <c r="O270" s="97"/>
      <c r="P270" s="97"/>
      <c r="Q270" s="97"/>
      <c r="R270" s="97"/>
      <c r="S270" s="97"/>
      <c r="T270" s="97"/>
      <c r="U270" s="147"/>
      <c r="V270" s="97"/>
      <c r="W270" s="97"/>
      <c r="X270" s="97"/>
      <c r="Y270" s="97"/>
      <c r="Z270" s="97"/>
      <c r="AA270" s="97"/>
      <c r="AB270" s="97"/>
      <c r="AC270" s="97"/>
      <c r="AD270" s="97"/>
      <c r="AE270" s="97"/>
      <c r="AF270" s="97"/>
      <c r="AG270" s="97"/>
      <c r="AH270" s="97"/>
      <c r="AI270" s="97"/>
      <c r="AJ270" s="97"/>
      <c r="AK270" s="97"/>
      <c r="AL270" s="97"/>
      <c r="AM270" s="97"/>
      <c r="AN270" s="97"/>
      <c r="AO270" s="97"/>
      <c r="AP270" s="97"/>
      <c r="AQ270" s="97"/>
      <c r="AR270" s="97">
        <v>7750</v>
      </c>
      <c r="AS270" s="97"/>
      <c r="AT270" s="97"/>
      <c r="AU270" s="97"/>
      <c r="AV270" s="97"/>
      <c r="AW270" s="97"/>
      <c r="AX270" s="97"/>
      <c r="AY270" s="97"/>
      <c r="AZ270" s="97"/>
      <c r="BA270" s="97"/>
      <c r="BB270" s="97"/>
      <c r="BC270" s="97"/>
      <c r="BD270" s="97"/>
      <c r="BE270" s="97">
        <v>1600</v>
      </c>
      <c r="BF270" s="97">
        <v>2750</v>
      </c>
      <c r="BG270" s="97">
        <v>3400</v>
      </c>
      <c r="BH270" s="97"/>
      <c r="BI270" s="97"/>
      <c r="BJ270" s="97"/>
      <c r="BK270" s="364"/>
      <c r="BL270" s="97"/>
      <c r="BM270" s="97"/>
      <c r="BN270" s="97"/>
      <c r="BO270" s="97"/>
      <c r="BP270" s="97"/>
      <c r="BQ270" s="97"/>
      <c r="BR270" s="97"/>
      <c r="BS270" s="97"/>
      <c r="BT270" s="97"/>
      <c r="BU270" s="97"/>
      <c r="BV270" s="97"/>
      <c r="BW270" s="97"/>
      <c r="BX270" s="97"/>
      <c r="BY270" s="97"/>
      <c r="BZ270" s="97"/>
      <c r="CA270" s="97"/>
      <c r="CB270" s="97"/>
      <c r="CC270" s="97"/>
      <c r="CD270" s="97"/>
      <c r="CE270" s="97"/>
      <c r="CF270" s="97"/>
      <c r="CG270" s="97"/>
    </row>
    <row r="271" spans="1:85">
      <c r="A271" s="97"/>
      <c r="B271" s="106" t="s">
        <v>4303</v>
      </c>
      <c r="C271" s="106" t="s">
        <v>4302</v>
      </c>
      <c r="D271" s="97"/>
      <c r="E271" s="97"/>
      <c r="F271" s="97"/>
      <c r="G271" s="97"/>
      <c r="H271" s="97"/>
      <c r="I271" s="97"/>
      <c r="J271" s="97"/>
      <c r="K271" s="97"/>
      <c r="L271" s="97"/>
      <c r="M271" s="97"/>
      <c r="N271" s="97"/>
      <c r="O271" s="97"/>
      <c r="P271" s="97"/>
      <c r="Q271" s="97"/>
      <c r="R271" s="97"/>
      <c r="S271" s="97"/>
      <c r="T271" s="97"/>
      <c r="U271" s="147"/>
      <c r="V271" s="97"/>
      <c r="W271" s="97"/>
      <c r="X271" s="97"/>
      <c r="Y271" s="97"/>
      <c r="Z271" s="97"/>
      <c r="AA271" s="97"/>
      <c r="AB271" s="97"/>
      <c r="AC271" s="97"/>
      <c r="AD271" s="97"/>
      <c r="AE271" s="97"/>
      <c r="AF271" s="97"/>
      <c r="AG271" s="97"/>
      <c r="AH271" s="97"/>
      <c r="AI271" s="97"/>
      <c r="AJ271" s="97"/>
      <c r="AK271" s="97"/>
      <c r="AL271" s="97"/>
      <c r="AM271" s="97"/>
      <c r="AN271" s="97"/>
      <c r="AO271" s="97"/>
      <c r="AP271" s="97"/>
      <c r="AQ271" s="97"/>
      <c r="AR271" s="97"/>
      <c r="AS271" s="97"/>
      <c r="AT271" s="97"/>
      <c r="AU271" s="97"/>
      <c r="AV271" s="97"/>
      <c r="AW271" s="97"/>
      <c r="AX271" s="97"/>
      <c r="AY271" s="97"/>
      <c r="AZ271" s="97"/>
      <c r="BA271" s="97"/>
      <c r="BB271" s="97"/>
      <c r="BC271" s="97"/>
      <c r="BD271" s="97"/>
      <c r="BE271" s="97"/>
      <c r="BF271" s="97"/>
      <c r="BG271" s="97"/>
      <c r="BH271" s="97"/>
      <c r="BI271" s="97"/>
      <c r="BJ271" s="97"/>
      <c r="BK271" s="364"/>
      <c r="BL271" s="97"/>
      <c r="BM271" s="97"/>
      <c r="BN271" s="97"/>
      <c r="BO271" s="97"/>
      <c r="BP271" s="97"/>
      <c r="BQ271" s="97"/>
      <c r="BR271" s="97"/>
      <c r="BS271" s="97"/>
      <c r="BT271" s="97"/>
      <c r="BU271" s="97"/>
      <c r="BV271" s="97"/>
      <c r="BW271" s="97"/>
      <c r="BX271" s="97"/>
      <c r="BY271" s="97"/>
      <c r="BZ271" s="97"/>
      <c r="CA271" s="97"/>
      <c r="CB271" s="97"/>
      <c r="CC271" s="97"/>
      <c r="CD271" s="97"/>
      <c r="CE271" s="97"/>
      <c r="CF271" s="97"/>
      <c r="CG271" s="97"/>
    </row>
    <row r="272" spans="1:85">
      <c r="A272" s="97"/>
      <c r="B272" s="106"/>
      <c r="C272" s="106" t="s">
        <v>4300</v>
      </c>
      <c r="D272" s="97"/>
      <c r="E272" s="97"/>
      <c r="F272" s="97"/>
      <c r="G272" s="97"/>
      <c r="H272" s="97"/>
      <c r="I272" s="97"/>
      <c r="J272" s="97"/>
      <c r="K272" s="97"/>
      <c r="L272" s="97"/>
      <c r="M272" s="97"/>
      <c r="N272" s="97"/>
      <c r="O272" s="97"/>
      <c r="P272" s="97"/>
      <c r="Q272" s="97"/>
      <c r="R272" s="97"/>
      <c r="S272" s="97"/>
      <c r="T272" s="97"/>
      <c r="U272" s="147"/>
      <c r="V272" s="97"/>
      <c r="W272" s="97"/>
      <c r="X272" s="97"/>
      <c r="Y272" s="97"/>
      <c r="Z272" s="97"/>
      <c r="AA272" s="97"/>
      <c r="AB272" s="97"/>
      <c r="AC272" s="97"/>
      <c r="AD272" s="97"/>
      <c r="AE272" s="97"/>
      <c r="AF272" s="97"/>
      <c r="AG272" s="97"/>
      <c r="AH272" s="97"/>
      <c r="AI272" s="97"/>
      <c r="AJ272" s="97"/>
      <c r="AK272" s="97"/>
      <c r="AL272" s="97"/>
      <c r="AM272" s="97"/>
      <c r="AN272" s="97"/>
      <c r="AO272" s="97"/>
      <c r="AP272" s="97"/>
      <c r="AQ272" s="97"/>
      <c r="AR272" s="97"/>
      <c r="AS272" s="97"/>
      <c r="AT272" s="97"/>
      <c r="AU272" s="97"/>
      <c r="AV272" s="97"/>
      <c r="AW272" s="97"/>
      <c r="AX272" s="97"/>
      <c r="AY272" s="97"/>
      <c r="AZ272" s="97"/>
      <c r="BA272" s="97"/>
      <c r="BB272" s="97"/>
      <c r="BC272" s="97"/>
      <c r="BD272" s="97"/>
      <c r="BE272" s="97"/>
      <c r="BF272" s="97"/>
      <c r="BG272" s="97"/>
      <c r="BH272" s="97"/>
      <c r="BI272" s="97"/>
      <c r="BJ272" s="97"/>
      <c r="BK272" s="364"/>
      <c r="BL272" s="97"/>
      <c r="BM272" s="97"/>
      <c r="BN272" s="97"/>
      <c r="BO272" s="97"/>
      <c r="BP272" s="97"/>
      <c r="BQ272" s="97"/>
      <c r="BR272" s="97"/>
      <c r="BS272" s="97"/>
      <c r="BT272" s="97"/>
      <c r="BU272" s="97"/>
      <c r="BV272" s="97"/>
      <c r="BW272" s="97"/>
      <c r="BX272" s="97"/>
      <c r="BY272" s="97"/>
      <c r="BZ272" s="97"/>
      <c r="CA272" s="97"/>
      <c r="CB272" s="97"/>
      <c r="CC272" s="97"/>
      <c r="CD272" s="97"/>
      <c r="CE272" s="97"/>
      <c r="CF272" s="97"/>
      <c r="CG272" s="97"/>
    </row>
    <row r="273" spans="1:86">
      <c r="A273" s="97"/>
      <c r="B273" s="106" t="s">
        <v>4304</v>
      </c>
      <c r="C273" s="106" t="s">
        <v>4302</v>
      </c>
      <c r="D273" s="97"/>
      <c r="E273" s="97"/>
      <c r="F273" s="97"/>
      <c r="G273" s="97"/>
      <c r="H273" s="97"/>
      <c r="I273" s="97"/>
      <c r="J273" s="97"/>
      <c r="K273" s="97"/>
      <c r="L273" s="97"/>
      <c r="M273" s="97"/>
      <c r="N273" s="97"/>
      <c r="O273" s="97"/>
      <c r="P273" s="97"/>
      <c r="Q273" s="97"/>
      <c r="R273" s="97"/>
      <c r="S273" s="97"/>
      <c r="T273" s="97"/>
      <c r="U273" s="147"/>
      <c r="V273" s="97"/>
      <c r="W273" s="97"/>
      <c r="X273" s="97"/>
      <c r="Y273" s="97"/>
      <c r="Z273" s="97"/>
      <c r="AA273" s="97"/>
      <c r="AB273" s="97"/>
      <c r="AC273" s="97"/>
      <c r="AD273" s="97"/>
      <c r="AE273" s="97"/>
      <c r="AF273" s="97"/>
      <c r="AG273" s="97"/>
      <c r="AH273" s="97"/>
      <c r="AI273" s="97"/>
      <c r="AJ273" s="97"/>
      <c r="AK273" s="97"/>
      <c r="AL273" s="97">
        <v>2360</v>
      </c>
      <c r="AM273" s="97"/>
      <c r="AN273" s="97"/>
      <c r="AO273" s="97"/>
      <c r="AP273" s="97"/>
      <c r="AQ273" s="97"/>
      <c r="AR273" s="97">
        <v>4720</v>
      </c>
      <c r="AS273" s="97"/>
      <c r="AT273" s="97"/>
      <c r="AU273" s="97"/>
      <c r="AV273" s="97"/>
      <c r="AW273" s="97"/>
      <c r="AX273" s="97"/>
      <c r="AY273" s="97"/>
      <c r="AZ273" s="97"/>
      <c r="BA273" s="97"/>
      <c r="BB273" s="97"/>
      <c r="BC273" s="97"/>
      <c r="BD273" s="97">
        <v>2360</v>
      </c>
      <c r="BE273" s="97"/>
      <c r="BF273" s="97"/>
      <c r="BG273" s="97"/>
      <c r="BH273" s="97"/>
      <c r="BI273" s="97"/>
      <c r="BJ273" s="97"/>
      <c r="BK273" s="364"/>
      <c r="BL273" s="97"/>
      <c r="BM273" s="97"/>
      <c r="BN273" s="97"/>
      <c r="BO273" s="97"/>
      <c r="BP273" s="97"/>
      <c r="BQ273" s="97"/>
      <c r="BR273" s="97"/>
      <c r="BS273" s="97"/>
      <c r="BT273" s="97"/>
      <c r="BU273" s="97"/>
      <c r="BV273" s="97"/>
      <c r="BW273" s="97"/>
      <c r="BX273" s="97"/>
      <c r="BY273" s="97"/>
      <c r="BZ273" s="97"/>
      <c r="CA273" s="97"/>
      <c r="CB273" s="97"/>
      <c r="CC273" s="97"/>
      <c r="CD273" s="97"/>
      <c r="CE273" s="97"/>
      <c r="CF273" s="97"/>
      <c r="CG273" s="97"/>
    </row>
    <row r="274" spans="1:86">
      <c r="A274" s="97"/>
      <c r="B274" s="106"/>
      <c r="C274" s="106" t="s">
        <v>4300</v>
      </c>
      <c r="D274" s="97"/>
      <c r="E274" s="97"/>
      <c r="F274" s="97"/>
      <c r="G274" s="97"/>
      <c r="H274" s="97"/>
      <c r="I274" s="97"/>
      <c r="J274" s="97"/>
      <c r="K274" s="97"/>
      <c r="L274" s="97"/>
      <c r="M274" s="97"/>
      <c r="N274" s="97"/>
      <c r="O274" s="97"/>
      <c r="P274" s="97"/>
      <c r="Q274" s="97"/>
      <c r="R274" s="97"/>
      <c r="S274" s="97"/>
      <c r="T274" s="97"/>
      <c r="U274" s="147"/>
      <c r="V274" s="97"/>
      <c r="W274" s="97"/>
      <c r="X274" s="97"/>
      <c r="Y274" s="97"/>
      <c r="Z274" s="97"/>
      <c r="AA274" s="97"/>
      <c r="AB274" s="97"/>
      <c r="AC274" s="97"/>
      <c r="AD274" s="97"/>
      <c r="AE274" s="97"/>
      <c r="AF274" s="97"/>
      <c r="AG274" s="97"/>
      <c r="AH274" s="97"/>
      <c r="AI274" s="97"/>
      <c r="AJ274" s="97"/>
      <c r="AK274" s="97"/>
      <c r="AL274" s="97"/>
      <c r="AM274" s="97"/>
      <c r="AN274" s="97"/>
      <c r="AO274" s="97"/>
      <c r="AP274" s="97"/>
      <c r="AQ274" s="97"/>
      <c r="AR274" s="97">
        <v>11480</v>
      </c>
      <c r="AS274" s="97"/>
      <c r="AT274" s="97"/>
      <c r="AU274" s="97"/>
      <c r="AV274" s="97"/>
      <c r="AW274" s="97"/>
      <c r="AX274" s="97"/>
      <c r="AY274" s="97"/>
      <c r="AZ274" s="97"/>
      <c r="BA274" s="97"/>
      <c r="BB274" s="97"/>
      <c r="BC274" s="97"/>
      <c r="BD274" s="97"/>
      <c r="BE274" s="97">
        <v>910</v>
      </c>
      <c r="BF274" s="97">
        <v>5800</v>
      </c>
      <c r="BG274" s="97">
        <v>4770</v>
      </c>
      <c r="BH274" s="97"/>
      <c r="BI274" s="97"/>
      <c r="BJ274" s="97"/>
      <c r="BK274" s="364"/>
      <c r="BL274" s="97"/>
      <c r="BM274" s="97"/>
      <c r="BN274" s="97"/>
      <c r="BO274" s="97"/>
      <c r="BP274" s="97"/>
      <c r="BQ274" s="97"/>
      <c r="BR274" s="97"/>
      <c r="BS274" s="97"/>
      <c r="BT274" s="97"/>
      <c r="BU274" s="97"/>
      <c r="BV274" s="97"/>
      <c r="BW274" s="97"/>
      <c r="BX274" s="97"/>
      <c r="BY274" s="97"/>
      <c r="BZ274" s="97"/>
      <c r="CA274" s="97"/>
      <c r="CB274" s="97"/>
      <c r="CC274" s="97"/>
      <c r="CD274" s="97"/>
      <c r="CE274" s="97"/>
      <c r="CF274" s="97"/>
      <c r="CG274" s="97"/>
    </row>
    <row r="275" spans="1:86" s="386" customFormat="1" ht="66" customHeight="1">
      <c r="A275" s="382" t="s">
        <v>2928</v>
      </c>
      <c r="B275" s="272" t="s">
        <v>4301</v>
      </c>
      <c r="C275" s="383" t="s">
        <v>4302</v>
      </c>
      <c r="D275" s="384"/>
      <c r="E275" s="385"/>
      <c r="F275" s="385"/>
      <c r="G275" s="385"/>
      <c r="H275" s="385"/>
      <c r="I275" s="385"/>
      <c r="J275" s="385"/>
      <c r="K275" s="385"/>
      <c r="L275" s="385"/>
      <c r="M275" s="385"/>
      <c r="N275" s="385"/>
      <c r="O275" s="385"/>
      <c r="P275" s="385"/>
      <c r="Q275" s="385"/>
      <c r="R275" s="385"/>
      <c r="S275" s="385"/>
      <c r="T275" s="385"/>
      <c r="U275" s="385"/>
      <c r="V275" s="385"/>
      <c r="W275" s="385"/>
      <c r="X275" s="385"/>
      <c r="Y275" s="385"/>
      <c r="Z275" s="385"/>
      <c r="AA275" s="385"/>
      <c r="AB275" s="385"/>
      <c r="AC275" s="385"/>
      <c r="AD275" s="385"/>
      <c r="AE275" s="385"/>
      <c r="AF275" s="385"/>
      <c r="AG275" s="385"/>
      <c r="AH275" s="385"/>
      <c r="AI275" s="385"/>
      <c r="AJ275" s="385"/>
      <c r="AK275" s="385"/>
      <c r="AL275" s="385"/>
      <c r="AM275" s="385"/>
      <c r="AN275" s="385"/>
      <c r="AO275" s="385"/>
      <c r="AP275" s="385"/>
      <c r="AQ275" s="385"/>
      <c r="AR275" s="385"/>
      <c r="AS275" s="385"/>
      <c r="AT275" s="385"/>
      <c r="AU275" s="385"/>
      <c r="AV275" s="385"/>
      <c r="AW275" s="385"/>
      <c r="AX275" s="385"/>
      <c r="AY275" s="385"/>
      <c r="AZ275" s="385"/>
      <c r="BA275" s="385"/>
      <c r="BB275" s="385"/>
      <c r="BC275" s="385"/>
      <c r="BD275" s="385"/>
      <c r="BE275" s="385"/>
      <c r="BF275" s="385"/>
      <c r="BG275" s="385"/>
      <c r="BH275" s="385"/>
      <c r="BI275" s="385"/>
      <c r="BJ275" s="385"/>
      <c r="BK275" s="385"/>
      <c r="BL275" s="385"/>
      <c r="BM275" s="385"/>
      <c r="BN275" s="385"/>
      <c r="BO275" s="385"/>
      <c r="BP275" s="385"/>
      <c r="BQ275" s="385"/>
      <c r="BR275" s="385"/>
      <c r="BS275" s="385"/>
      <c r="BT275" s="385"/>
      <c r="BU275" s="385"/>
      <c r="BV275" s="385"/>
      <c r="BW275" s="385"/>
      <c r="BX275" s="385"/>
      <c r="BY275" s="385"/>
      <c r="BZ275" s="385"/>
      <c r="CA275" s="385"/>
      <c r="CB275" s="385"/>
      <c r="CC275" s="385"/>
      <c r="CD275" s="385"/>
      <c r="CE275" s="385"/>
      <c r="CF275" s="385"/>
      <c r="CG275" s="385"/>
    </row>
    <row r="276" spans="1:86" s="386" customFormat="1" ht="15.75">
      <c r="A276" s="387"/>
      <c r="B276" s="272"/>
      <c r="C276" s="383" t="s">
        <v>4300</v>
      </c>
      <c r="D276" s="388">
        <v>42786</v>
      </c>
      <c r="E276" s="389"/>
      <c r="F276" s="389"/>
      <c r="G276" s="389"/>
      <c r="H276" s="389"/>
      <c r="I276" s="389"/>
      <c r="J276" s="389"/>
      <c r="K276" s="389"/>
      <c r="L276" s="389"/>
      <c r="M276" s="389"/>
      <c r="N276" s="389"/>
      <c r="O276" s="389"/>
      <c r="P276" s="389"/>
      <c r="Q276" s="389"/>
      <c r="R276" s="389"/>
      <c r="S276" s="389"/>
      <c r="T276" s="389"/>
      <c r="U276" s="389"/>
      <c r="V276" s="389"/>
      <c r="W276" s="389"/>
      <c r="X276" s="389"/>
      <c r="Y276" s="389"/>
      <c r="Z276" s="389"/>
      <c r="AA276" s="389"/>
      <c r="AB276" s="389"/>
      <c r="AC276" s="389"/>
      <c r="AD276" s="389"/>
      <c r="AE276" s="389"/>
      <c r="AF276" s="389"/>
      <c r="AG276" s="389"/>
      <c r="AH276" s="389"/>
      <c r="AI276" s="389">
        <v>300</v>
      </c>
      <c r="AJ276" s="389"/>
      <c r="AK276" s="389"/>
      <c r="AL276" s="389"/>
      <c r="AM276" s="389"/>
      <c r="AN276" s="389"/>
      <c r="AO276" s="389"/>
      <c r="AP276" s="389"/>
      <c r="AQ276" s="389"/>
      <c r="AR276" s="389"/>
      <c r="AS276" s="389"/>
      <c r="AT276" s="389"/>
      <c r="AU276" s="389"/>
      <c r="AV276" s="389"/>
      <c r="AW276" s="389"/>
      <c r="AX276" s="389"/>
      <c r="AY276" s="389"/>
      <c r="AZ276" s="389"/>
      <c r="BA276" s="389"/>
      <c r="BB276" s="389"/>
      <c r="BC276" s="389"/>
      <c r="BD276" s="389"/>
      <c r="BE276" s="389"/>
      <c r="BF276" s="389"/>
      <c r="BG276" s="389"/>
      <c r="BH276" s="389"/>
      <c r="BI276" s="389"/>
      <c r="BJ276" s="389">
        <v>1730</v>
      </c>
      <c r="BK276" s="389"/>
      <c r="BL276" s="389"/>
      <c r="BM276" s="389"/>
      <c r="BN276" s="389"/>
      <c r="BO276" s="389">
        <v>184</v>
      </c>
      <c r="BP276" s="385"/>
      <c r="BQ276" s="385"/>
      <c r="BR276" s="385"/>
      <c r="BS276" s="385"/>
      <c r="BT276" s="385"/>
      <c r="BU276" s="385"/>
      <c r="BV276" s="385"/>
      <c r="BW276" s="385"/>
      <c r="BX276" s="385"/>
      <c r="BY276" s="385"/>
      <c r="BZ276" s="385"/>
      <c r="CA276" s="385"/>
      <c r="CB276" s="385"/>
      <c r="CC276" s="385"/>
      <c r="CD276" s="385"/>
      <c r="CE276" s="385"/>
      <c r="CF276" s="385"/>
      <c r="CG276" s="385"/>
    </row>
    <row r="277" spans="1:86" s="386" customFormat="1" ht="41.25" customHeight="1">
      <c r="A277" s="387"/>
      <c r="B277" s="272" t="s">
        <v>4303</v>
      </c>
      <c r="C277" s="383" t="s">
        <v>4302</v>
      </c>
      <c r="D277" s="384"/>
      <c r="E277" s="385"/>
      <c r="F277" s="385"/>
      <c r="G277" s="385"/>
      <c r="H277" s="385"/>
      <c r="I277" s="385"/>
      <c r="J277" s="385"/>
      <c r="K277" s="385"/>
      <c r="L277" s="385"/>
      <c r="M277" s="385"/>
      <c r="N277" s="385"/>
      <c r="O277" s="385"/>
      <c r="P277" s="385"/>
      <c r="Q277" s="385"/>
      <c r="R277" s="385"/>
      <c r="S277" s="385"/>
      <c r="T277" s="385"/>
      <c r="U277" s="385"/>
      <c r="V277" s="385"/>
      <c r="W277" s="385"/>
      <c r="X277" s="385"/>
      <c r="Y277" s="385"/>
      <c r="Z277" s="385"/>
      <c r="AA277" s="385"/>
      <c r="AB277" s="385"/>
      <c r="AC277" s="385"/>
      <c r="AD277" s="385"/>
      <c r="AE277" s="385"/>
      <c r="AF277" s="385"/>
      <c r="AG277" s="385"/>
      <c r="AH277" s="385"/>
      <c r="AI277" s="385"/>
      <c r="AJ277" s="385"/>
      <c r="AK277" s="385"/>
      <c r="AL277" s="385"/>
      <c r="AM277" s="385"/>
      <c r="AN277" s="385"/>
      <c r="AO277" s="385"/>
      <c r="AP277" s="385"/>
      <c r="AQ277" s="385"/>
      <c r="AR277" s="385"/>
      <c r="AS277" s="385"/>
      <c r="AT277" s="385"/>
      <c r="AU277" s="385"/>
      <c r="AV277" s="385"/>
      <c r="AW277" s="385"/>
      <c r="AX277" s="385"/>
      <c r="AY277" s="385"/>
      <c r="AZ277" s="385"/>
      <c r="BA277" s="385"/>
      <c r="BB277" s="385"/>
      <c r="BC277" s="385"/>
      <c r="BD277" s="385"/>
      <c r="BE277" s="385"/>
      <c r="BF277" s="385"/>
      <c r="BG277" s="385"/>
      <c r="BH277" s="385"/>
      <c r="BI277" s="385"/>
      <c r="BJ277" s="385"/>
      <c r="BK277" s="385"/>
      <c r="BL277" s="385"/>
      <c r="BM277" s="385"/>
      <c r="BN277" s="385"/>
      <c r="BO277" s="385"/>
      <c r="BP277" s="385"/>
      <c r="BQ277" s="385"/>
      <c r="BR277" s="385"/>
      <c r="BS277" s="385"/>
      <c r="BT277" s="385"/>
      <c r="BU277" s="385"/>
      <c r="BV277" s="385"/>
      <c r="BW277" s="385"/>
      <c r="BX277" s="385"/>
      <c r="BY277" s="385"/>
      <c r="BZ277" s="385"/>
      <c r="CA277" s="385"/>
      <c r="CB277" s="385"/>
      <c r="CC277" s="385"/>
      <c r="CD277" s="385"/>
      <c r="CE277" s="385"/>
      <c r="CF277" s="385"/>
      <c r="CG277" s="385"/>
    </row>
    <row r="278" spans="1:86" s="386" customFormat="1" ht="15.75">
      <c r="A278" s="387"/>
      <c r="B278" s="272"/>
      <c r="C278" s="383" t="s">
        <v>4300</v>
      </c>
      <c r="D278" s="384"/>
      <c r="E278" s="385"/>
      <c r="F278" s="385"/>
      <c r="G278" s="385"/>
      <c r="H278" s="385"/>
      <c r="I278" s="385"/>
      <c r="J278" s="385"/>
      <c r="K278" s="385"/>
      <c r="L278" s="385"/>
      <c r="M278" s="385"/>
      <c r="N278" s="385"/>
      <c r="O278" s="385"/>
      <c r="P278" s="385"/>
      <c r="Q278" s="385"/>
      <c r="R278" s="385"/>
      <c r="S278" s="385"/>
      <c r="T278" s="385"/>
      <c r="U278" s="385"/>
      <c r="V278" s="385"/>
      <c r="W278" s="385"/>
      <c r="X278" s="385"/>
      <c r="Y278" s="385"/>
      <c r="Z278" s="385"/>
      <c r="AA278" s="385"/>
      <c r="AB278" s="385"/>
      <c r="AC278" s="385"/>
      <c r="AD278" s="385"/>
      <c r="AE278" s="385"/>
      <c r="AF278" s="385"/>
      <c r="AG278" s="385"/>
      <c r="AH278" s="385"/>
      <c r="AI278" s="385"/>
      <c r="AJ278" s="385"/>
      <c r="AK278" s="385"/>
      <c r="AL278" s="385"/>
      <c r="AM278" s="385"/>
      <c r="AN278" s="385"/>
      <c r="AO278" s="385"/>
      <c r="AP278" s="385"/>
      <c r="AQ278" s="385"/>
      <c r="AR278" s="385"/>
      <c r="AS278" s="385"/>
      <c r="AT278" s="385"/>
      <c r="AU278" s="385"/>
      <c r="AV278" s="385"/>
      <c r="AW278" s="385"/>
      <c r="AX278" s="385"/>
      <c r="AY278" s="385"/>
      <c r="AZ278" s="385"/>
      <c r="BA278" s="385"/>
      <c r="BB278" s="385"/>
      <c r="BC278" s="385"/>
      <c r="BD278" s="385"/>
      <c r="BE278" s="385"/>
      <c r="BF278" s="385"/>
      <c r="BG278" s="385"/>
      <c r="BH278" s="385"/>
      <c r="BI278" s="385"/>
      <c r="BJ278" s="385"/>
      <c r="BK278" s="385"/>
      <c r="BL278" s="385"/>
      <c r="BM278" s="385"/>
      <c r="BN278" s="385"/>
      <c r="BO278" s="385"/>
      <c r="BP278" s="385"/>
      <c r="BQ278" s="385"/>
      <c r="BR278" s="385"/>
      <c r="BS278" s="385"/>
      <c r="BT278" s="385"/>
      <c r="BU278" s="385"/>
      <c r="BV278" s="385"/>
      <c r="BW278" s="385"/>
      <c r="BX278" s="385"/>
      <c r="BY278" s="385"/>
      <c r="BZ278" s="385"/>
      <c r="CA278" s="385"/>
      <c r="CB278" s="385"/>
      <c r="CC278" s="385"/>
      <c r="CD278" s="385"/>
      <c r="CE278" s="385"/>
      <c r="CF278" s="385"/>
      <c r="CG278" s="385"/>
    </row>
    <row r="279" spans="1:86" s="386" customFormat="1" ht="45" customHeight="1">
      <c r="A279" s="387"/>
      <c r="B279" s="272" t="s">
        <v>4304</v>
      </c>
      <c r="C279" s="383" t="s">
        <v>4302</v>
      </c>
      <c r="D279" s="384"/>
      <c r="E279" s="385"/>
      <c r="F279" s="385"/>
      <c r="G279" s="385"/>
      <c r="H279" s="385"/>
      <c r="I279" s="385"/>
      <c r="J279" s="385"/>
      <c r="K279" s="385"/>
      <c r="L279" s="385"/>
      <c r="M279" s="385"/>
      <c r="N279" s="385"/>
      <c r="O279" s="385"/>
      <c r="P279" s="385"/>
      <c r="Q279" s="385"/>
      <c r="R279" s="385"/>
      <c r="S279" s="385"/>
      <c r="T279" s="385"/>
      <c r="U279" s="385"/>
      <c r="V279" s="385"/>
      <c r="W279" s="385"/>
      <c r="X279" s="385"/>
      <c r="Y279" s="385"/>
      <c r="Z279" s="385"/>
      <c r="AA279" s="385"/>
      <c r="AB279" s="385"/>
      <c r="AC279" s="385"/>
      <c r="AD279" s="385"/>
      <c r="AE279" s="385"/>
      <c r="AF279" s="385"/>
      <c r="AG279" s="385"/>
      <c r="AH279" s="385"/>
      <c r="AI279" s="385"/>
      <c r="AJ279" s="385"/>
      <c r="AK279" s="385"/>
      <c r="AL279" s="385"/>
      <c r="AM279" s="385"/>
      <c r="AN279" s="385"/>
      <c r="AO279" s="385"/>
      <c r="AP279" s="385"/>
      <c r="AQ279" s="385"/>
      <c r="AR279" s="385"/>
      <c r="AS279" s="385"/>
      <c r="AT279" s="385"/>
      <c r="AU279" s="385"/>
      <c r="AV279" s="385"/>
      <c r="AW279" s="385"/>
      <c r="AX279" s="385"/>
      <c r="AY279" s="385"/>
      <c r="AZ279" s="385"/>
      <c r="BA279" s="385"/>
      <c r="BB279" s="385"/>
      <c r="BC279" s="385"/>
      <c r="BD279" s="385"/>
      <c r="BE279" s="385"/>
      <c r="BF279" s="385"/>
      <c r="BG279" s="385"/>
      <c r="BH279" s="385"/>
      <c r="BI279" s="385"/>
      <c r="BJ279" s="385"/>
      <c r="BK279" s="385"/>
      <c r="BL279" s="385"/>
      <c r="BM279" s="385"/>
      <c r="BN279" s="385"/>
      <c r="BO279" s="385"/>
      <c r="BP279" s="385"/>
      <c r="BQ279" s="385"/>
      <c r="BR279" s="385"/>
      <c r="BS279" s="385"/>
      <c r="BT279" s="385"/>
      <c r="BU279" s="385"/>
      <c r="BV279" s="385"/>
      <c r="BW279" s="385"/>
      <c r="BX279" s="385"/>
      <c r="BY279" s="385"/>
      <c r="BZ279" s="385"/>
      <c r="CA279" s="385"/>
      <c r="CB279" s="385"/>
      <c r="CC279" s="385"/>
      <c r="CD279" s="385"/>
      <c r="CE279" s="385"/>
      <c r="CF279" s="385"/>
      <c r="CG279" s="385"/>
    </row>
    <row r="280" spans="1:86" s="386" customFormat="1" ht="15.75">
      <c r="A280" s="387"/>
      <c r="B280" s="272"/>
      <c r="C280" s="383" t="s">
        <v>4300</v>
      </c>
      <c r="D280" s="388">
        <v>37000</v>
      </c>
      <c r="E280" s="385"/>
      <c r="F280" s="385"/>
      <c r="G280" s="385"/>
      <c r="H280" s="385"/>
      <c r="I280" s="385"/>
      <c r="J280" s="385"/>
      <c r="K280" s="385"/>
      <c r="L280" s="385"/>
      <c r="M280" s="385"/>
      <c r="N280" s="385"/>
      <c r="O280" s="385"/>
      <c r="P280" s="385"/>
      <c r="Q280" s="385"/>
      <c r="R280" s="385"/>
      <c r="S280" s="385"/>
      <c r="T280" s="385"/>
      <c r="U280" s="385"/>
      <c r="V280" s="385"/>
      <c r="W280" s="385"/>
      <c r="X280" s="385"/>
      <c r="Y280" s="385"/>
      <c r="Z280" s="385"/>
      <c r="AA280" s="385"/>
      <c r="AB280" s="385"/>
      <c r="AC280" s="385"/>
      <c r="AD280" s="385"/>
      <c r="AE280" s="385"/>
      <c r="AF280" s="385"/>
      <c r="AG280" s="385"/>
      <c r="AH280" s="385"/>
      <c r="AI280" s="385"/>
      <c r="AJ280" s="385"/>
      <c r="AK280" s="385"/>
      <c r="AL280" s="385"/>
      <c r="AM280" s="385"/>
      <c r="AN280" s="385"/>
      <c r="AO280" s="385"/>
      <c r="AP280" s="385"/>
      <c r="AQ280" s="385"/>
      <c r="AR280" s="385"/>
      <c r="AS280" s="385"/>
      <c r="AT280" s="385"/>
      <c r="AU280" s="385"/>
      <c r="AV280" s="385"/>
      <c r="AW280" s="385"/>
      <c r="AX280" s="385"/>
      <c r="AY280" s="385"/>
      <c r="AZ280" s="385"/>
      <c r="BA280" s="385"/>
      <c r="BB280" s="385"/>
      <c r="BC280" s="385"/>
      <c r="BD280" s="385"/>
      <c r="BE280" s="385"/>
      <c r="BF280" s="385"/>
      <c r="BG280" s="385"/>
      <c r="BH280" s="385"/>
      <c r="BI280" s="385"/>
      <c r="BJ280" s="385"/>
      <c r="BK280" s="385"/>
      <c r="BL280" s="385"/>
      <c r="BM280" s="385"/>
      <c r="BN280" s="385"/>
      <c r="BO280" s="385"/>
      <c r="BP280" s="385"/>
      <c r="BQ280" s="385"/>
      <c r="BR280" s="385"/>
      <c r="BS280" s="385"/>
      <c r="BT280" s="385"/>
      <c r="BU280" s="385"/>
      <c r="BV280" s="385"/>
      <c r="BW280" s="385"/>
      <c r="BX280" s="385"/>
      <c r="BY280" s="385"/>
      <c r="BZ280" s="385"/>
      <c r="CA280" s="385"/>
      <c r="CB280" s="385"/>
      <c r="CC280" s="385"/>
      <c r="CD280" s="385"/>
      <c r="CE280" s="385"/>
      <c r="CF280" s="385"/>
      <c r="CG280" s="385"/>
    </row>
    <row r="281" spans="1:86" s="231" customFormat="1" ht="15.75">
      <c r="A281" s="343" t="s">
        <v>3009</v>
      </c>
      <c r="B281" s="106" t="s">
        <v>4301</v>
      </c>
      <c r="C281" s="106" t="s">
        <v>4302</v>
      </c>
      <c r="D281" s="390">
        <v>3408</v>
      </c>
      <c r="E281" s="390">
        <v>13620</v>
      </c>
      <c r="F281" s="390"/>
      <c r="G281" s="390">
        <v>10224</v>
      </c>
      <c r="H281" s="390">
        <v>3408</v>
      </c>
      <c r="I281" s="390"/>
      <c r="J281" s="390"/>
      <c r="K281" s="390"/>
      <c r="L281" s="390">
        <v>1716</v>
      </c>
      <c r="M281" s="390">
        <v>4812</v>
      </c>
      <c r="N281" s="390">
        <v>10224</v>
      </c>
      <c r="O281" s="390">
        <v>3408</v>
      </c>
      <c r="P281" s="390">
        <v>3408</v>
      </c>
      <c r="Q281" s="390">
        <v>4260</v>
      </c>
      <c r="R281" s="390">
        <v>3408</v>
      </c>
      <c r="S281" s="390"/>
      <c r="T281" s="390"/>
      <c r="U281" s="390"/>
      <c r="V281" s="390"/>
      <c r="W281" s="390"/>
      <c r="X281" s="390"/>
      <c r="Y281" s="390"/>
      <c r="Z281" s="390"/>
      <c r="AA281" s="390"/>
      <c r="AB281" s="390"/>
      <c r="AC281" s="390"/>
      <c r="AD281" s="390"/>
      <c r="AE281" s="390">
        <v>3408</v>
      </c>
      <c r="AF281" s="390"/>
      <c r="AG281" s="390">
        <v>3408</v>
      </c>
      <c r="AH281" s="390"/>
      <c r="AI281" s="390"/>
      <c r="AJ281" s="390"/>
      <c r="AK281" s="390">
        <v>4212</v>
      </c>
      <c r="AL281" s="390">
        <v>6816</v>
      </c>
      <c r="AM281" s="390">
        <v>3408</v>
      </c>
      <c r="AN281" s="390"/>
      <c r="AO281" s="390"/>
      <c r="AP281" s="390"/>
      <c r="AQ281" s="390">
        <v>6816</v>
      </c>
      <c r="AR281" s="390"/>
      <c r="AS281" s="390"/>
      <c r="AT281" s="390">
        <v>3408</v>
      </c>
      <c r="AU281" s="390"/>
      <c r="AV281" s="390"/>
      <c r="AW281" s="390"/>
      <c r="AX281" s="390">
        <v>2004</v>
      </c>
      <c r="AY281" s="390"/>
      <c r="AZ281" s="390"/>
      <c r="BA281" s="390"/>
      <c r="BB281" s="390"/>
      <c r="BC281" s="390"/>
      <c r="BD281" s="390"/>
      <c r="BE281" s="390">
        <v>2048</v>
      </c>
      <c r="BF281" s="390">
        <v>3408</v>
      </c>
      <c r="BG281" s="390"/>
      <c r="BH281" s="390">
        <v>5352</v>
      </c>
      <c r="BI281" s="390"/>
      <c r="BJ281" s="390"/>
      <c r="BK281" s="390"/>
      <c r="BL281" s="390"/>
      <c r="BM281" s="390">
        <v>6816</v>
      </c>
      <c r="BN281" s="390"/>
      <c r="BO281" s="390"/>
      <c r="BP281" s="390"/>
      <c r="BQ281" s="390"/>
      <c r="BR281" s="390"/>
      <c r="BS281" s="390"/>
      <c r="BT281" s="390"/>
      <c r="BU281" s="390"/>
      <c r="BV281" s="106"/>
      <c r="BW281" s="106"/>
      <c r="BX281" s="106"/>
      <c r="BY281" s="106"/>
      <c r="BZ281" s="106"/>
      <c r="CA281" s="106"/>
      <c r="CB281" s="106"/>
      <c r="CC281" s="106"/>
      <c r="CD281" s="106"/>
      <c r="CE281" s="106"/>
      <c r="CF281" s="106"/>
      <c r="CG281" s="106"/>
    </row>
    <row r="282" spans="1:86" s="231" customFormat="1" ht="15.75">
      <c r="A282" s="346"/>
      <c r="B282" s="106"/>
      <c r="C282" s="106" t="s">
        <v>4300</v>
      </c>
      <c r="D282" s="390"/>
      <c r="E282" s="390"/>
      <c r="F282" s="390"/>
      <c r="G282" s="390"/>
      <c r="H282" s="390"/>
      <c r="I282" s="390"/>
      <c r="J282" s="390"/>
      <c r="K282" s="390"/>
      <c r="L282" s="390"/>
      <c r="M282" s="390"/>
      <c r="N282" s="390"/>
      <c r="O282" s="390"/>
      <c r="P282" s="390"/>
      <c r="Q282" s="390"/>
      <c r="R282" s="390"/>
      <c r="S282" s="390"/>
      <c r="T282" s="390"/>
      <c r="U282" s="390"/>
      <c r="V282" s="390"/>
      <c r="W282" s="390"/>
      <c r="X282" s="390"/>
      <c r="Y282" s="390"/>
      <c r="Z282" s="390"/>
      <c r="AA282" s="390"/>
      <c r="AB282" s="390"/>
      <c r="AC282" s="390"/>
      <c r="AD282" s="390"/>
      <c r="AE282" s="390"/>
      <c r="AF282" s="390"/>
      <c r="AG282" s="390"/>
      <c r="AH282" s="390"/>
      <c r="AI282" s="390"/>
      <c r="AJ282" s="390"/>
      <c r="AK282" s="390"/>
      <c r="AL282" s="390"/>
      <c r="AM282" s="390"/>
      <c r="AN282" s="390"/>
      <c r="AO282" s="390"/>
      <c r="AP282" s="390"/>
      <c r="AQ282" s="390"/>
      <c r="AR282" s="390"/>
      <c r="AS282" s="390"/>
      <c r="AT282" s="390"/>
      <c r="AU282" s="390"/>
      <c r="AV282" s="390"/>
      <c r="AW282" s="390"/>
      <c r="AX282" s="390"/>
      <c r="AY282" s="390"/>
      <c r="AZ282" s="390"/>
      <c r="BA282" s="390"/>
      <c r="BB282" s="390"/>
      <c r="BC282" s="390"/>
      <c r="BD282" s="390"/>
      <c r="BE282" s="390"/>
      <c r="BF282" s="390"/>
      <c r="BG282" s="390"/>
      <c r="BH282" s="390"/>
      <c r="BI282" s="390"/>
      <c r="BJ282" s="390"/>
      <c r="BK282" s="390"/>
      <c r="BL282" s="390"/>
      <c r="BM282" s="390"/>
      <c r="BN282" s="390"/>
      <c r="BO282" s="390"/>
      <c r="BP282" s="390"/>
      <c r="BQ282" s="390"/>
      <c r="BR282" s="390"/>
      <c r="BS282" s="390"/>
      <c r="BT282" s="390"/>
      <c r="BU282" s="390"/>
      <c r="BV282" s="106"/>
      <c r="BW282" s="106"/>
      <c r="BX282" s="106"/>
      <c r="BY282" s="106"/>
      <c r="BZ282" s="106"/>
      <c r="CA282" s="106"/>
      <c r="CB282" s="106"/>
      <c r="CC282" s="106"/>
      <c r="CD282" s="106"/>
      <c r="CE282" s="106"/>
      <c r="CF282" s="106"/>
      <c r="CG282" s="106"/>
    </row>
    <row r="283" spans="1:86" s="231" customFormat="1" ht="15.75">
      <c r="A283" s="346"/>
      <c r="B283" s="106" t="s">
        <v>4303</v>
      </c>
      <c r="C283" s="106" t="s">
        <v>4302</v>
      </c>
      <c r="D283" s="390">
        <v>200</v>
      </c>
      <c r="E283" s="390">
        <v>14</v>
      </c>
      <c r="F283" s="390"/>
      <c r="G283" s="390">
        <v>15</v>
      </c>
      <c r="H283" s="390">
        <v>9</v>
      </c>
      <c r="I283" s="390"/>
      <c r="J283" s="390"/>
      <c r="K283" s="390"/>
      <c r="L283" s="390">
        <v>1</v>
      </c>
      <c r="M283" s="390">
        <v>6</v>
      </c>
      <c r="N283" s="390">
        <v>4</v>
      </c>
      <c r="O283" s="390">
        <v>2</v>
      </c>
      <c r="P283" s="390">
        <v>240</v>
      </c>
      <c r="Q283" s="390">
        <v>840</v>
      </c>
      <c r="R283" s="390"/>
      <c r="S283" s="390">
        <v>7</v>
      </c>
      <c r="T283" s="390"/>
      <c r="U283" s="390"/>
      <c r="V283" s="390"/>
      <c r="W283" s="390"/>
      <c r="X283" s="390"/>
      <c r="Y283" s="390"/>
      <c r="Z283" s="390"/>
      <c r="AA283" s="390"/>
      <c r="AB283" s="390"/>
      <c r="AC283" s="390"/>
      <c r="AD283" s="390"/>
      <c r="AE283" s="390">
        <v>400</v>
      </c>
      <c r="AF283" s="390"/>
      <c r="AG283" s="390">
        <v>3</v>
      </c>
      <c r="AH283" s="390"/>
      <c r="AI283" s="390"/>
      <c r="AJ283" s="390"/>
      <c r="AK283" s="390"/>
      <c r="AL283" s="390">
        <v>480</v>
      </c>
      <c r="AM283" s="390"/>
      <c r="AN283" s="390"/>
      <c r="AO283" s="390"/>
      <c r="AP283" s="390"/>
      <c r="AQ283" s="390">
        <v>841</v>
      </c>
      <c r="AR283" s="390"/>
      <c r="AS283" s="390"/>
      <c r="AT283" s="390">
        <v>3</v>
      </c>
      <c r="AU283" s="390"/>
      <c r="AV283" s="390"/>
      <c r="AW283" s="390"/>
      <c r="AX283" s="390">
        <v>16</v>
      </c>
      <c r="AY283" s="390"/>
      <c r="AZ283" s="390"/>
      <c r="BA283" s="390"/>
      <c r="BB283" s="390"/>
      <c r="BC283" s="390"/>
      <c r="BD283" s="390"/>
      <c r="BE283" s="390"/>
      <c r="BF283" s="390"/>
      <c r="BG283" s="390"/>
      <c r="BH283" s="390"/>
      <c r="BI283" s="390"/>
      <c r="BJ283" s="390">
        <v>10</v>
      </c>
      <c r="BK283" s="390"/>
      <c r="BL283" s="390"/>
      <c r="BM283" s="390">
        <v>19974</v>
      </c>
      <c r="BN283" s="390"/>
      <c r="BO283" s="390"/>
      <c r="BP283" s="390"/>
      <c r="BQ283" s="390"/>
      <c r="BR283" s="390"/>
      <c r="BS283" s="390"/>
      <c r="BT283" s="390"/>
      <c r="BU283" s="390"/>
      <c r="BV283" s="390">
        <v>779</v>
      </c>
      <c r="BW283" s="390">
        <v>6</v>
      </c>
      <c r="BX283" s="106"/>
      <c r="BY283" s="106"/>
      <c r="BZ283" s="106"/>
      <c r="CA283" s="106"/>
      <c r="CB283" s="106"/>
      <c r="CC283" s="106"/>
      <c r="CD283" s="106"/>
      <c r="CE283" s="106"/>
      <c r="CF283" s="106"/>
      <c r="CG283" s="106"/>
    </row>
    <row r="284" spans="1:86" s="231" customFormat="1" ht="15.75">
      <c r="A284" s="346"/>
      <c r="B284" s="106"/>
      <c r="C284" s="106" t="s">
        <v>4300</v>
      </c>
      <c r="D284" s="390"/>
      <c r="E284" s="390"/>
      <c r="F284" s="390"/>
      <c r="G284" s="390"/>
      <c r="H284" s="390"/>
      <c r="I284" s="390"/>
      <c r="J284" s="390"/>
      <c r="K284" s="390"/>
      <c r="L284" s="390"/>
      <c r="M284" s="390"/>
      <c r="N284" s="390"/>
      <c r="O284" s="390"/>
      <c r="P284" s="390"/>
      <c r="Q284" s="390"/>
      <c r="R284" s="390"/>
      <c r="S284" s="390"/>
      <c r="T284" s="390"/>
      <c r="U284" s="390"/>
      <c r="V284" s="390"/>
      <c r="W284" s="390"/>
      <c r="X284" s="390"/>
      <c r="Y284" s="390"/>
      <c r="Z284" s="390"/>
      <c r="AA284" s="390"/>
      <c r="AB284" s="390"/>
      <c r="AC284" s="390"/>
      <c r="AD284" s="390"/>
      <c r="AE284" s="390"/>
      <c r="AF284" s="390"/>
      <c r="AG284" s="390"/>
      <c r="AH284" s="390"/>
      <c r="AI284" s="390"/>
      <c r="AJ284" s="390"/>
      <c r="AK284" s="390"/>
      <c r="AL284" s="390"/>
      <c r="AM284" s="390"/>
      <c r="AN284" s="390"/>
      <c r="AO284" s="390"/>
      <c r="AP284" s="390"/>
      <c r="AQ284" s="390"/>
      <c r="AR284" s="390"/>
      <c r="AS284" s="390"/>
      <c r="AT284" s="390"/>
      <c r="AU284" s="390"/>
      <c r="AV284" s="390"/>
      <c r="AW284" s="390"/>
      <c r="AX284" s="390"/>
      <c r="AY284" s="390"/>
      <c r="AZ284" s="390"/>
      <c r="BA284" s="390"/>
      <c r="BB284" s="390"/>
      <c r="BC284" s="390"/>
      <c r="BD284" s="390"/>
      <c r="BE284" s="390"/>
      <c r="BF284" s="390"/>
      <c r="BG284" s="390"/>
      <c r="BH284" s="390"/>
      <c r="BI284" s="390"/>
      <c r="BJ284" s="390"/>
      <c r="BK284" s="390"/>
      <c r="BL284" s="390"/>
      <c r="BM284" s="390"/>
      <c r="BN284" s="390"/>
      <c r="BO284" s="390"/>
      <c r="BP284" s="390"/>
      <c r="BQ284" s="390"/>
      <c r="BR284" s="390"/>
      <c r="BS284" s="390"/>
      <c r="BT284" s="390"/>
      <c r="BU284" s="390"/>
      <c r="BV284" s="106"/>
      <c r="BW284" s="106"/>
      <c r="BX284" s="106"/>
      <c r="BY284" s="106"/>
      <c r="BZ284" s="106"/>
      <c r="CA284" s="106"/>
      <c r="CB284" s="106"/>
      <c r="CC284" s="106"/>
      <c r="CD284" s="106"/>
      <c r="CE284" s="106"/>
      <c r="CF284" s="106"/>
      <c r="CG284" s="106"/>
    </row>
    <row r="285" spans="1:86" s="231" customFormat="1" ht="15.75">
      <c r="A285" s="346"/>
      <c r="B285" s="106" t="s">
        <v>4304</v>
      </c>
      <c r="C285" s="106" t="s">
        <v>4302</v>
      </c>
      <c r="D285" s="390"/>
      <c r="E285" s="390"/>
      <c r="F285" s="390"/>
      <c r="G285" s="390"/>
      <c r="H285" s="390"/>
      <c r="I285" s="390"/>
      <c r="J285" s="390"/>
      <c r="K285" s="390"/>
      <c r="L285" s="390"/>
      <c r="M285" s="390"/>
      <c r="N285" s="390"/>
      <c r="O285" s="390"/>
      <c r="P285" s="390"/>
      <c r="Q285" s="390"/>
      <c r="R285" s="390"/>
      <c r="S285" s="390"/>
      <c r="T285" s="390"/>
      <c r="U285" s="390"/>
      <c r="V285" s="390"/>
      <c r="W285" s="390"/>
      <c r="X285" s="390"/>
      <c r="Y285" s="390"/>
      <c r="Z285" s="390"/>
      <c r="AA285" s="390"/>
      <c r="AB285" s="390"/>
      <c r="AC285" s="390"/>
      <c r="AD285" s="390"/>
      <c r="AE285" s="390"/>
      <c r="AF285" s="390"/>
      <c r="AG285" s="390"/>
      <c r="AH285" s="390"/>
      <c r="AI285" s="390"/>
      <c r="AJ285" s="390"/>
      <c r="AK285" s="390"/>
      <c r="AL285" s="390"/>
      <c r="AM285" s="390"/>
      <c r="AN285" s="390"/>
      <c r="AO285" s="390"/>
      <c r="AP285" s="390"/>
      <c r="AQ285" s="390"/>
      <c r="AR285" s="390"/>
      <c r="AS285" s="390"/>
      <c r="AT285" s="390"/>
      <c r="AU285" s="390"/>
      <c r="AV285" s="390"/>
      <c r="AW285" s="390"/>
      <c r="AX285" s="390"/>
      <c r="AY285" s="390"/>
      <c r="AZ285" s="390"/>
      <c r="BA285" s="390"/>
      <c r="BB285" s="390"/>
      <c r="BC285" s="390"/>
      <c r="BD285" s="390"/>
      <c r="BE285" s="390"/>
      <c r="BF285" s="390"/>
      <c r="BG285" s="390"/>
      <c r="BH285" s="390"/>
      <c r="BI285" s="390"/>
      <c r="BJ285" s="390"/>
      <c r="BK285" s="390"/>
      <c r="BL285" s="390"/>
      <c r="BM285" s="390">
        <v>1749</v>
      </c>
      <c r="BN285" s="390"/>
      <c r="BO285" s="390"/>
      <c r="BP285" s="390"/>
      <c r="BQ285" s="390"/>
      <c r="BR285" s="390"/>
      <c r="BS285" s="390"/>
      <c r="BT285" s="390"/>
      <c r="BU285" s="390"/>
      <c r="BV285" s="106"/>
      <c r="BW285" s="106"/>
      <c r="BX285" s="106"/>
      <c r="BY285" s="106"/>
      <c r="BZ285" s="106"/>
      <c r="CA285" s="106"/>
      <c r="CB285" s="106"/>
      <c r="CC285" s="106"/>
      <c r="CD285" s="106"/>
      <c r="CE285" s="106"/>
      <c r="CF285" s="106"/>
      <c r="CG285" s="106"/>
    </row>
    <row r="286" spans="1:86" s="231" customFormat="1" ht="15.75">
      <c r="A286" s="346"/>
      <c r="B286" s="106"/>
      <c r="C286" s="106" t="s">
        <v>4300</v>
      </c>
      <c r="D286" s="106"/>
      <c r="E286" s="106"/>
      <c r="F286" s="106"/>
      <c r="G286" s="106"/>
      <c r="H286" s="106"/>
      <c r="I286" s="106"/>
      <c r="J286" s="106"/>
      <c r="K286" s="106"/>
      <c r="L286" s="106"/>
      <c r="M286" s="106"/>
      <c r="N286" s="106"/>
      <c r="O286" s="106"/>
      <c r="P286" s="106"/>
      <c r="Q286" s="106"/>
      <c r="R286" s="106"/>
      <c r="S286" s="106"/>
      <c r="T286" s="106"/>
      <c r="U286" s="106"/>
      <c r="V286" s="106"/>
      <c r="W286" s="106"/>
      <c r="X286" s="106"/>
      <c r="Y286" s="106"/>
      <c r="Z286" s="106"/>
      <c r="AA286" s="106"/>
      <c r="AB286" s="106"/>
      <c r="AC286" s="106"/>
      <c r="AD286" s="106"/>
      <c r="AE286" s="106"/>
      <c r="AF286" s="106"/>
      <c r="AG286" s="106"/>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6"/>
      <c r="BJ286" s="106"/>
      <c r="BK286" s="106"/>
      <c r="BL286" s="106"/>
      <c r="BM286" s="106"/>
      <c r="BN286" s="106"/>
      <c r="BO286" s="106"/>
      <c r="BP286" s="106"/>
      <c r="BQ286" s="106"/>
      <c r="BR286" s="106"/>
      <c r="BS286" s="106"/>
      <c r="BT286" s="106"/>
      <c r="BU286" s="106"/>
      <c r="BV286" s="106"/>
      <c r="BW286" s="106"/>
      <c r="BX286" s="106"/>
      <c r="BY286" s="106"/>
      <c r="BZ286" s="106"/>
      <c r="CA286" s="106"/>
      <c r="CB286" s="106"/>
      <c r="CC286" s="106"/>
      <c r="CD286" s="106"/>
      <c r="CE286" s="106"/>
      <c r="CF286" s="106"/>
      <c r="CG286" s="106"/>
    </row>
    <row r="287" spans="1:86" s="231" customFormat="1" ht="15.75">
      <c r="A287" s="1338" t="s">
        <v>3020</v>
      </c>
      <c r="B287" s="106" t="s">
        <v>4301</v>
      </c>
      <c r="C287" s="106" t="s">
        <v>4302</v>
      </c>
      <c r="D287" s="231">
        <v>666</v>
      </c>
      <c r="E287" s="106"/>
      <c r="F287" s="106"/>
      <c r="G287" s="106"/>
      <c r="H287" s="106"/>
      <c r="I287" s="106"/>
      <c r="J287" s="106"/>
      <c r="K287" s="106"/>
      <c r="L287" s="106"/>
      <c r="M287" s="106"/>
      <c r="N287" s="106"/>
      <c r="O287" s="106"/>
      <c r="P287" s="106"/>
      <c r="Q287" s="106"/>
      <c r="R287" s="106">
        <v>5</v>
      </c>
      <c r="S287" s="106"/>
      <c r="T287" s="106"/>
      <c r="U287" s="106"/>
      <c r="V287" s="106"/>
      <c r="W287" s="106"/>
      <c r="X287" s="106"/>
      <c r="Y287" s="106"/>
      <c r="Z287" s="106"/>
      <c r="AA287" s="106"/>
      <c r="AB287" s="106"/>
      <c r="AC287" s="106"/>
      <c r="AD287" s="106"/>
      <c r="AE287" s="106"/>
      <c r="AF287" s="106"/>
      <c r="AG287" s="106"/>
      <c r="AH287" s="106"/>
      <c r="AI287" s="106"/>
      <c r="AJ287" s="106"/>
      <c r="AK287" s="106"/>
      <c r="AL287" s="106"/>
      <c r="AM287" s="106">
        <v>656</v>
      </c>
      <c r="AN287" s="106"/>
      <c r="AO287" s="106"/>
      <c r="AP287" s="106"/>
      <c r="AQ287" s="106"/>
      <c r="AR287" s="106">
        <v>5</v>
      </c>
      <c r="AS287" s="106"/>
      <c r="AT287" s="106"/>
      <c r="AU287" s="106"/>
      <c r="AV287" s="106"/>
      <c r="AW287" s="106"/>
      <c r="AX287" s="106"/>
      <c r="AY287" s="106"/>
      <c r="AZ287" s="106"/>
      <c r="BA287" s="106"/>
      <c r="BB287" s="106"/>
      <c r="BC287" s="106"/>
      <c r="BD287" s="106"/>
      <c r="BE287" s="106"/>
      <c r="BF287" s="106"/>
      <c r="BG287" s="106"/>
      <c r="BH287" s="106"/>
      <c r="BI287" s="106"/>
      <c r="BJ287" s="106"/>
      <c r="BK287" s="106"/>
      <c r="BL287" s="106"/>
      <c r="BM287" s="106"/>
      <c r="BN287" s="106"/>
      <c r="BO287" s="106"/>
      <c r="BP287" s="106"/>
      <c r="BQ287" s="106"/>
      <c r="BR287" s="106"/>
      <c r="BS287" s="106"/>
      <c r="BT287" s="106"/>
      <c r="BU287" s="106"/>
      <c r="BV287" s="106"/>
      <c r="BW287" s="106"/>
      <c r="BX287" s="106"/>
      <c r="BY287" s="106"/>
      <c r="BZ287" s="106"/>
      <c r="CA287" s="106"/>
      <c r="CB287" s="106"/>
      <c r="CC287" s="106"/>
      <c r="CD287" s="106"/>
      <c r="CE287" s="106"/>
      <c r="CF287" s="106"/>
      <c r="CG287" s="106"/>
      <c r="CH287" s="106"/>
    </row>
    <row r="288" spans="1:86" s="231" customFormat="1" ht="15.75">
      <c r="A288" s="1338"/>
      <c r="B288" s="106"/>
      <c r="C288" s="106" t="s">
        <v>4300</v>
      </c>
      <c r="D288" s="231">
        <v>866</v>
      </c>
      <c r="E288" s="106">
        <v>5</v>
      </c>
      <c r="F288" s="106"/>
      <c r="G288" s="106"/>
      <c r="H288" s="106"/>
      <c r="I288" s="106"/>
      <c r="J288" s="106"/>
      <c r="K288" s="106"/>
      <c r="L288" s="106"/>
      <c r="M288" s="106"/>
      <c r="N288" s="106"/>
      <c r="O288" s="106"/>
      <c r="P288" s="106"/>
      <c r="Q288" s="106"/>
      <c r="R288" s="106"/>
      <c r="S288" s="106"/>
      <c r="T288" s="106"/>
      <c r="U288" s="106"/>
      <c r="V288" s="106"/>
      <c r="W288" s="106"/>
      <c r="X288" s="106"/>
      <c r="Y288" s="106"/>
      <c r="Z288" s="106"/>
      <c r="AA288" s="106"/>
      <c r="AB288" s="106"/>
      <c r="AC288" s="106"/>
      <c r="AD288" s="106"/>
      <c r="AE288" s="106">
        <v>205</v>
      </c>
      <c r="AF288" s="106">
        <v>636</v>
      </c>
      <c r="AG288" s="106"/>
      <c r="AH288" s="106"/>
      <c r="AI288" s="106"/>
      <c r="AJ288" s="106"/>
      <c r="AK288" s="106"/>
      <c r="AL288" s="106"/>
      <c r="AM288" s="106"/>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6"/>
      <c r="BJ288" s="106"/>
      <c r="BK288" s="106">
        <v>5</v>
      </c>
      <c r="BL288" s="106"/>
      <c r="BM288" s="106"/>
      <c r="BN288" s="106">
        <v>5</v>
      </c>
      <c r="BO288" s="106"/>
      <c r="BP288" s="106">
        <v>5</v>
      </c>
      <c r="BQ288" s="106"/>
      <c r="BR288" s="106"/>
      <c r="BS288" s="106"/>
      <c r="BT288" s="106">
        <v>5</v>
      </c>
      <c r="BU288" s="106"/>
      <c r="BV288" s="106"/>
      <c r="BW288" s="106"/>
      <c r="BX288" s="106"/>
      <c r="BY288" s="106"/>
      <c r="BZ288" s="106"/>
      <c r="CA288" s="106"/>
      <c r="CB288" s="106"/>
      <c r="CC288" s="106"/>
      <c r="CD288" s="106"/>
      <c r="CE288" s="106"/>
      <c r="CF288" s="106"/>
      <c r="CG288" s="106"/>
      <c r="CH288" s="106"/>
    </row>
    <row r="289" spans="1:86" s="231" customFormat="1" ht="15.75">
      <c r="A289" s="1338" t="s">
        <v>3020</v>
      </c>
      <c r="B289" s="106" t="s">
        <v>4303</v>
      </c>
      <c r="C289" s="106" t="s">
        <v>4302</v>
      </c>
      <c r="D289" s="231">
        <v>17740</v>
      </c>
      <c r="E289" s="106">
        <v>13</v>
      </c>
      <c r="F289" s="106"/>
      <c r="G289" s="106"/>
      <c r="H289" s="106"/>
      <c r="I289" s="106"/>
      <c r="J289" s="106"/>
      <c r="K289" s="106"/>
      <c r="L289" s="106"/>
      <c r="M289" s="106"/>
      <c r="N289" s="106"/>
      <c r="O289" s="106"/>
      <c r="P289" s="106"/>
      <c r="Q289" s="106"/>
      <c r="R289" s="106">
        <v>3819</v>
      </c>
      <c r="S289" s="106"/>
      <c r="T289" s="106"/>
      <c r="U289" s="106"/>
      <c r="V289" s="106"/>
      <c r="W289" s="106"/>
      <c r="X289" s="106"/>
      <c r="Y289" s="106"/>
      <c r="Z289" s="106"/>
      <c r="AA289" s="106"/>
      <c r="AB289" s="106"/>
      <c r="AC289" s="106"/>
      <c r="AD289" s="106"/>
      <c r="AE289" s="106"/>
      <c r="AF289" s="106"/>
      <c r="AG289" s="106"/>
      <c r="AH289" s="106"/>
      <c r="AI289" s="106"/>
      <c r="AJ289" s="106"/>
      <c r="AK289" s="106"/>
      <c r="AL289" s="106"/>
      <c r="AM289" s="106">
        <v>9336</v>
      </c>
      <c r="AN289" s="106"/>
      <c r="AO289" s="106"/>
      <c r="AP289" s="106"/>
      <c r="AQ289" s="106"/>
      <c r="AR289" s="106">
        <v>4572</v>
      </c>
      <c r="AS289" s="106"/>
      <c r="AT289" s="106"/>
      <c r="AU289" s="106"/>
      <c r="AV289" s="106"/>
      <c r="AW289" s="106"/>
      <c r="AX289" s="106"/>
      <c r="AY289" s="106"/>
      <c r="AZ289" s="106"/>
      <c r="BA289" s="106"/>
      <c r="BB289" s="106"/>
      <c r="BC289" s="106"/>
      <c r="BD289" s="106"/>
      <c r="BE289" s="106"/>
      <c r="BF289" s="106"/>
      <c r="BG289" s="106"/>
      <c r="BH289" s="106"/>
      <c r="BI289" s="106"/>
      <c r="BJ289" s="106"/>
      <c r="BK289" s="106"/>
      <c r="BL289" s="106"/>
      <c r="BM289" s="106"/>
      <c r="BN289" s="106"/>
      <c r="BO289" s="106"/>
      <c r="BP289" s="106"/>
      <c r="BQ289" s="106"/>
      <c r="BR289" s="106"/>
      <c r="BS289" s="106"/>
      <c r="BT289" s="106"/>
      <c r="BU289" s="106"/>
      <c r="BV289" s="106"/>
      <c r="BW289" s="106"/>
      <c r="BX289" s="106"/>
      <c r="BY289" s="106"/>
      <c r="BZ289" s="106"/>
      <c r="CA289" s="106"/>
      <c r="CB289" s="106"/>
      <c r="CC289" s="106"/>
      <c r="CD289" s="106"/>
      <c r="CE289" s="106"/>
      <c r="CF289" s="106"/>
      <c r="CG289" s="106"/>
      <c r="CH289" s="106"/>
    </row>
    <row r="290" spans="1:86" s="231" customFormat="1" ht="15.75">
      <c r="A290" s="1373"/>
      <c r="B290" s="302"/>
      <c r="C290" s="302" t="s">
        <v>4300</v>
      </c>
      <c r="D290" s="231">
        <v>12847</v>
      </c>
      <c r="E290" s="302">
        <v>1227</v>
      </c>
      <c r="F290" s="302"/>
      <c r="G290" s="302"/>
      <c r="H290" s="302"/>
      <c r="I290" s="302"/>
      <c r="J290" s="302"/>
      <c r="K290" s="302"/>
      <c r="L290" s="302"/>
      <c r="M290" s="302"/>
      <c r="N290" s="302"/>
      <c r="O290" s="302"/>
      <c r="P290" s="302"/>
      <c r="Q290" s="302"/>
      <c r="R290" s="302"/>
      <c r="S290" s="302"/>
      <c r="T290" s="302"/>
      <c r="U290" s="302"/>
      <c r="V290" s="302"/>
      <c r="W290" s="302"/>
      <c r="X290" s="302"/>
      <c r="Y290" s="302"/>
      <c r="Z290" s="302"/>
      <c r="AA290" s="302"/>
      <c r="AB290" s="302"/>
      <c r="AC290" s="302"/>
      <c r="AD290" s="302"/>
      <c r="AE290" s="302">
        <v>1836</v>
      </c>
      <c r="AF290" s="302">
        <v>2596</v>
      </c>
      <c r="AG290" s="302"/>
      <c r="AH290" s="302"/>
      <c r="AI290" s="302"/>
      <c r="AJ290" s="302"/>
      <c r="AK290" s="302"/>
      <c r="AL290" s="302"/>
      <c r="AM290" s="302"/>
      <c r="AN290" s="302"/>
      <c r="AO290" s="302"/>
      <c r="AP290" s="302"/>
      <c r="AQ290" s="302"/>
      <c r="AR290" s="302"/>
      <c r="AS290" s="302"/>
      <c r="AT290" s="302"/>
      <c r="AU290" s="302"/>
      <c r="AV290" s="302"/>
      <c r="AW290" s="302"/>
      <c r="AX290" s="302"/>
      <c r="AY290" s="302"/>
      <c r="AZ290" s="302"/>
      <c r="BA290" s="302"/>
      <c r="BB290" s="302"/>
      <c r="BC290" s="302"/>
      <c r="BD290" s="302"/>
      <c r="BE290" s="302"/>
      <c r="BF290" s="302"/>
      <c r="BG290" s="302"/>
      <c r="BH290" s="302"/>
      <c r="BI290" s="302"/>
      <c r="BJ290" s="302"/>
      <c r="BK290" s="302">
        <v>2008</v>
      </c>
      <c r="BL290" s="302"/>
      <c r="BM290" s="302"/>
      <c r="BN290" s="302">
        <v>1232</v>
      </c>
      <c r="BO290" s="302"/>
      <c r="BP290" s="302">
        <v>1268</v>
      </c>
      <c r="BQ290" s="302"/>
      <c r="BR290" s="302"/>
      <c r="BS290" s="302"/>
      <c r="BT290" s="302">
        <v>2680</v>
      </c>
      <c r="BU290" s="302"/>
      <c r="BV290" s="302"/>
      <c r="BW290" s="302"/>
      <c r="BX290" s="302"/>
      <c r="BY290" s="302"/>
      <c r="BZ290" s="302"/>
      <c r="CA290" s="302"/>
      <c r="CB290" s="302"/>
      <c r="CC290" s="302"/>
      <c r="CD290" s="302"/>
      <c r="CE290" s="302"/>
      <c r="CF290" s="302"/>
      <c r="CG290" s="302"/>
      <c r="CH290" s="106"/>
    </row>
    <row r="291" spans="1:86">
      <c r="A291" s="97" t="s">
        <v>3027</v>
      </c>
      <c r="B291" s="106" t="s">
        <v>4301</v>
      </c>
      <c r="C291" s="106" t="s">
        <v>4302</v>
      </c>
      <c r="D291" s="97"/>
      <c r="E291" s="97"/>
      <c r="F291" s="97"/>
      <c r="G291" s="97"/>
      <c r="H291" s="97"/>
      <c r="I291" s="97"/>
      <c r="J291" s="97"/>
      <c r="K291" s="97"/>
      <c r="L291" s="97"/>
      <c r="M291" s="97"/>
      <c r="N291" s="97"/>
      <c r="O291" s="97"/>
      <c r="P291" s="97"/>
      <c r="Q291" s="97"/>
      <c r="R291" s="97"/>
      <c r="S291" s="97"/>
      <c r="T291" s="97"/>
      <c r="U291" s="147"/>
      <c r="V291" s="97"/>
      <c r="W291" s="97"/>
      <c r="X291" s="97"/>
      <c r="Y291" s="97"/>
      <c r="Z291" s="97"/>
      <c r="AA291" s="97"/>
      <c r="AB291" s="97"/>
      <c r="AC291" s="97"/>
      <c r="AD291" s="97"/>
      <c r="AE291" s="97"/>
      <c r="AF291" s="97"/>
      <c r="AG291" s="97"/>
      <c r="AH291" s="97"/>
      <c r="AI291" s="97"/>
      <c r="AJ291" s="97"/>
      <c r="AK291" s="97"/>
      <c r="AL291" s="97"/>
      <c r="AM291" s="97"/>
      <c r="AN291" s="97"/>
      <c r="AO291" s="97"/>
      <c r="AP291" s="97"/>
      <c r="AQ291" s="97"/>
      <c r="AR291" s="97"/>
      <c r="AS291" s="97"/>
      <c r="AT291" s="97"/>
      <c r="AU291" s="97"/>
      <c r="AV291" s="97"/>
      <c r="AW291" s="97"/>
      <c r="AX291" s="97"/>
      <c r="AY291" s="97"/>
      <c r="AZ291" s="97"/>
      <c r="BA291" s="97"/>
      <c r="BB291" s="97"/>
      <c r="BC291" s="97"/>
      <c r="BD291" s="97"/>
      <c r="BE291" s="97"/>
      <c r="BF291" s="97"/>
      <c r="BG291" s="97"/>
      <c r="BH291" s="97"/>
      <c r="BI291" s="97"/>
      <c r="BJ291" s="97"/>
      <c r="BK291" s="364"/>
      <c r="BL291" s="97"/>
      <c r="BM291" s="97"/>
      <c r="BN291" s="97"/>
      <c r="BO291" s="97"/>
      <c r="BP291" s="97"/>
      <c r="BQ291" s="97"/>
      <c r="BR291" s="97"/>
      <c r="BS291" s="97"/>
      <c r="BT291" s="97"/>
      <c r="BU291" s="97"/>
      <c r="BV291" s="97"/>
      <c r="BW291" s="97"/>
      <c r="BX291" s="97"/>
      <c r="BY291" s="97"/>
      <c r="BZ291" s="97"/>
      <c r="CA291" s="97"/>
      <c r="CB291" s="97"/>
      <c r="CC291" s="97"/>
      <c r="CD291" s="97"/>
      <c r="CE291" s="97"/>
      <c r="CF291" s="97"/>
      <c r="CG291" s="97"/>
    </row>
    <row r="292" spans="1:86">
      <c r="A292" s="97"/>
      <c r="B292" s="106"/>
      <c r="C292" s="106" t="s">
        <v>4300</v>
      </c>
      <c r="D292" s="97">
        <v>480</v>
      </c>
      <c r="E292" s="97"/>
      <c r="F292" s="97"/>
      <c r="G292" s="97"/>
      <c r="H292" s="97"/>
      <c r="I292" s="97"/>
      <c r="J292" s="97"/>
      <c r="K292" s="97"/>
      <c r="L292" s="97"/>
      <c r="M292" s="97"/>
      <c r="N292" s="97"/>
      <c r="O292" s="97"/>
      <c r="P292" s="97"/>
      <c r="Q292" s="97"/>
      <c r="R292" s="97"/>
      <c r="S292" s="97"/>
      <c r="T292" s="97"/>
      <c r="U292" s="147"/>
      <c r="V292" s="97"/>
      <c r="W292" s="97"/>
      <c r="X292" s="97"/>
      <c r="Y292" s="97"/>
      <c r="Z292" s="97"/>
      <c r="AA292" s="97"/>
      <c r="AB292" s="97"/>
      <c r="AC292" s="97"/>
      <c r="AD292" s="97"/>
      <c r="AE292" s="97"/>
      <c r="AF292" s="97"/>
      <c r="AG292" s="97"/>
      <c r="AH292" s="97"/>
      <c r="AI292" s="97"/>
      <c r="AJ292" s="97"/>
      <c r="AK292" s="97"/>
      <c r="AL292" s="97"/>
      <c r="AM292" s="97"/>
      <c r="AN292" s="97"/>
      <c r="AO292" s="97"/>
      <c r="AP292" s="97"/>
      <c r="AQ292" s="97"/>
      <c r="AR292" s="97"/>
      <c r="AS292" s="97"/>
      <c r="AT292" s="97"/>
      <c r="AU292" s="97"/>
      <c r="AV292" s="97"/>
      <c r="AW292" s="97"/>
      <c r="AX292" s="97"/>
      <c r="AY292" s="97"/>
      <c r="AZ292" s="97"/>
      <c r="BA292" s="97"/>
      <c r="BB292" s="97"/>
      <c r="BC292" s="97"/>
      <c r="BD292" s="97"/>
      <c r="BE292" s="97"/>
      <c r="BF292" s="97">
        <v>480</v>
      </c>
      <c r="BG292" s="97"/>
      <c r="BH292" s="97"/>
      <c r="BI292" s="97"/>
      <c r="BJ292" s="97"/>
      <c r="BK292" s="364"/>
      <c r="BL292" s="97"/>
      <c r="BM292" s="97"/>
      <c r="BN292" s="97"/>
      <c r="BO292" s="97"/>
      <c r="BP292" s="97"/>
      <c r="BQ292" s="97"/>
      <c r="BR292" s="97"/>
      <c r="BS292" s="97"/>
      <c r="BT292" s="97"/>
      <c r="BU292" s="97"/>
      <c r="BV292" s="97"/>
      <c r="BW292" s="97"/>
      <c r="BX292" s="97"/>
      <c r="BY292" s="97"/>
      <c r="BZ292" s="97"/>
      <c r="CA292" s="97"/>
      <c r="CB292" s="97"/>
      <c r="CC292" s="97"/>
      <c r="CD292" s="97"/>
      <c r="CE292" s="97"/>
      <c r="CF292" s="97"/>
      <c r="CG292" s="97"/>
    </row>
    <row r="293" spans="1:86">
      <c r="A293" s="97"/>
      <c r="B293" s="106" t="s">
        <v>4303</v>
      </c>
      <c r="C293" s="106" t="s">
        <v>4302</v>
      </c>
      <c r="D293" s="97"/>
      <c r="E293" s="97"/>
      <c r="F293" s="97"/>
      <c r="G293" s="97"/>
      <c r="H293" s="97"/>
      <c r="I293" s="97"/>
      <c r="J293" s="97"/>
      <c r="K293" s="97"/>
      <c r="L293" s="97"/>
      <c r="M293" s="97"/>
      <c r="N293" s="97"/>
      <c r="O293" s="97"/>
      <c r="P293" s="97"/>
      <c r="Q293" s="97"/>
      <c r="R293" s="97"/>
      <c r="S293" s="97"/>
      <c r="T293" s="97"/>
      <c r="U293" s="147"/>
      <c r="V293" s="97"/>
      <c r="W293" s="97"/>
      <c r="X293" s="97"/>
      <c r="Y293" s="97"/>
      <c r="Z293" s="97"/>
      <c r="AA293" s="97"/>
      <c r="AB293" s="97"/>
      <c r="AC293" s="97"/>
      <c r="AD293" s="97"/>
      <c r="AE293" s="97"/>
      <c r="AF293" s="97"/>
      <c r="AG293" s="97"/>
      <c r="AH293" s="97"/>
      <c r="AI293" s="97"/>
      <c r="AJ293" s="97"/>
      <c r="AK293" s="97"/>
      <c r="AL293" s="97"/>
      <c r="AM293" s="97"/>
      <c r="AN293" s="97"/>
      <c r="AO293" s="97"/>
      <c r="AP293" s="97"/>
      <c r="AQ293" s="97"/>
      <c r="AR293" s="97"/>
      <c r="AS293" s="97"/>
      <c r="AT293" s="97"/>
      <c r="AU293" s="97"/>
      <c r="AV293" s="97"/>
      <c r="AW293" s="97"/>
      <c r="AX293" s="97"/>
      <c r="AY293" s="97"/>
      <c r="AZ293" s="97"/>
      <c r="BA293" s="97"/>
      <c r="BB293" s="97"/>
      <c r="BC293" s="97"/>
      <c r="BD293" s="97"/>
      <c r="BE293" s="97"/>
      <c r="BF293" s="97"/>
      <c r="BG293" s="97"/>
      <c r="BH293" s="97"/>
      <c r="BI293" s="97"/>
      <c r="BJ293" s="97"/>
      <c r="BK293" s="364"/>
      <c r="BL293" s="97"/>
      <c r="BM293" s="97"/>
      <c r="BN293" s="97"/>
      <c r="BO293" s="97"/>
      <c r="BP293" s="97"/>
      <c r="BQ293" s="97"/>
      <c r="BR293" s="97"/>
      <c r="BS293" s="97"/>
      <c r="BT293" s="97"/>
      <c r="BU293" s="97"/>
      <c r="BV293" s="97"/>
      <c r="BW293" s="97"/>
      <c r="BX293" s="97"/>
      <c r="BY293" s="97"/>
      <c r="BZ293" s="97"/>
      <c r="CA293" s="97"/>
      <c r="CB293" s="97"/>
      <c r="CC293" s="97"/>
      <c r="CD293" s="97"/>
      <c r="CE293" s="97"/>
      <c r="CF293" s="97"/>
      <c r="CG293" s="97"/>
    </row>
    <row r="294" spans="1:86">
      <c r="A294" s="97"/>
      <c r="B294" s="106"/>
      <c r="C294" s="106" t="s">
        <v>4300</v>
      </c>
      <c r="D294" s="97">
        <v>480</v>
      </c>
      <c r="E294" s="97"/>
      <c r="F294" s="97"/>
      <c r="G294" s="97"/>
      <c r="H294" s="97"/>
      <c r="I294" s="97"/>
      <c r="J294" s="97"/>
      <c r="K294" s="97"/>
      <c r="L294" s="97"/>
      <c r="M294" s="97"/>
      <c r="N294" s="97"/>
      <c r="O294" s="97"/>
      <c r="P294" s="97"/>
      <c r="Q294" s="97"/>
      <c r="R294" s="97"/>
      <c r="S294" s="97"/>
      <c r="T294" s="97"/>
      <c r="U294" s="147"/>
      <c r="V294" s="97"/>
      <c r="W294" s="97"/>
      <c r="X294" s="97"/>
      <c r="Y294" s="97"/>
      <c r="Z294" s="97"/>
      <c r="AA294" s="97"/>
      <c r="AB294" s="97"/>
      <c r="AC294" s="97"/>
      <c r="AD294" s="97"/>
      <c r="AE294" s="97"/>
      <c r="AF294" s="97"/>
      <c r="AG294" s="97"/>
      <c r="AH294" s="97"/>
      <c r="AI294" s="97"/>
      <c r="AJ294" s="97"/>
      <c r="AK294" s="97"/>
      <c r="AL294" s="97"/>
      <c r="AM294" s="97"/>
      <c r="AN294" s="97"/>
      <c r="AO294" s="97"/>
      <c r="AP294" s="97"/>
      <c r="AQ294" s="97"/>
      <c r="AR294" s="97"/>
      <c r="AS294" s="97"/>
      <c r="AT294" s="97"/>
      <c r="AU294" s="97"/>
      <c r="AV294" s="97"/>
      <c r="AW294" s="97"/>
      <c r="AX294" s="97"/>
      <c r="AY294" s="97"/>
      <c r="AZ294" s="97"/>
      <c r="BA294" s="97"/>
      <c r="BB294" s="97"/>
      <c r="BC294" s="97"/>
      <c r="BD294" s="97"/>
      <c r="BE294" s="97"/>
      <c r="BF294" s="97">
        <v>480</v>
      </c>
      <c r="BG294" s="97"/>
      <c r="BH294" s="97"/>
      <c r="BI294" s="97"/>
      <c r="BJ294" s="97"/>
      <c r="BK294" s="364"/>
      <c r="BL294" s="97"/>
      <c r="BM294" s="97"/>
      <c r="BN294" s="97"/>
      <c r="BO294" s="97"/>
      <c r="BP294" s="97"/>
      <c r="BQ294" s="97"/>
      <c r="BR294" s="97"/>
      <c r="BS294" s="97"/>
      <c r="BT294" s="97"/>
      <c r="BU294" s="97"/>
      <c r="BV294" s="97"/>
      <c r="BW294" s="97"/>
      <c r="BX294" s="97"/>
      <c r="BY294" s="97"/>
      <c r="BZ294" s="97"/>
      <c r="CA294" s="97"/>
      <c r="CB294" s="97"/>
      <c r="CC294" s="97"/>
      <c r="CD294" s="97"/>
      <c r="CE294" s="97"/>
      <c r="CF294" s="97"/>
      <c r="CG294" s="97"/>
    </row>
    <row r="295" spans="1:86">
      <c r="A295" s="97"/>
      <c r="B295" s="106" t="s">
        <v>4304</v>
      </c>
      <c r="C295" s="106" t="s">
        <v>4302</v>
      </c>
      <c r="D295" s="97"/>
      <c r="E295" s="97"/>
      <c r="F295" s="97"/>
      <c r="G295" s="97"/>
      <c r="H295" s="97"/>
      <c r="I295" s="97"/>
      <c r="J295" s="97"/>
      <c r="K295" s="97"/>
      <c r="L295" s="97"/>
      <c r="M295" s="97"/>
      <c r="N295" s="97"/>
      <c r="O295" s="97"/>
      <c r="P295" s="97"/>
      <c r="Q295" s="97"/>
      <c r="R295" s="97"/>
      <c r="S295" s="97"/>
      <c r="T295" s="97"/>
      <c r="U295" s="147"/>
      <c r="V295" s="97"/>
      <c r="W295" s="97"/>
      <c r="X295" s="97"/>
      <c r="Y295" s="97"/>
      <c r="Z295" s="97"/>
      <c r="AA295" s="97"/>
      <c r="AB295" s="97"/>
      <c r="AC295" s="97"/>
      <c r="AD295" s="97"/>
      <c r="AE295" s="97"/>
      <c r="AF295" s="97"/>
      <c r="AG295" s="97"/>
      <c r="AH295" s="97"/>
      <c r="AI295" s="97"/>
      <c r="AJ295" s="97"/>
      <c r="AK295" s="97"/>
      <c r="AL295" s="97"/>
      <c r="AM295" s="97"/>
      <c r="AN295" s="97"/>
      <c r="AO295" s="97"/>
      <c r="AP295" s="97"/>
      <c r="AQ295" s="97"/>
      <c r="AR295" s="97"/>
      <c r="AS295" s="97"/>
      <c r="AT295" s="97"/>
      <c r="AU295" s="97"/>
      <c r="AV295" s="97"/>
      <c r="AW295" s="97"/>
      <c r="AX295" s="97"/>
      <c r="AY295" s="97"/>
      <c r="AZ295" s="97"/>
      <c r="BA295" s="97"/>
      <c r="BB295" s="97"/>
      <c r="BC295" s="97"/>
      <c r="BD295" s="97"/>
      <c r="BE295" s="97"/>
      <c r="BF295" s="97"/>
      <c r="BG295" s="97"/>
      <c r="BH295" s="97"/>
      <c r="BI295" s="97"/>
      <c r="BJ295" s="97"/>
      <c r="BK295" s="364"/>
      <c r="BL295" s="97"/>
      <c r="BM295" s="97"/>
      <c r="BN295" s="97"/>
      <c r="BO295" s="97"/>
      <c r="BP295" s="97"/>
      <c r="BQ295" s="97"/>
      <c r="BR295" s="97"/>
      <c r="BS295" s="97"/>
      <c r="BT295" s="97"/>
      <c r="BU295" s="97"/>
      <c r="BV295" s="97"/>
      <c r="BW295" s="97"/>
      <c r="BX295" s="97"/>
      <c r="BY295" s="97"/>
      <c r="BZ295" s="97"/>
      <c r="CA295" s="97"/>
      <c r="CB295" s="97"/>
      <c r="CC295" s="97"/>
      <c r="CD295" s="97"/>
      <c r="CE295" s="97"/>
      <c r="CF295" s="97"/>
      <c r="CG295" s="97"/>
    </row>
    <row r="296" spans="1:86" ht="18" customHeight="1">
      <c r="A296" s="97"/>
      <c r="B296" s="106"/>
      <c r="C296" s="106" t="s">
        <v>4300</v>
      </c>
      <c r="D296" s="97">
        <v>2880</v>
      </c>
      <c r="E296" s="97"/>
      <c r="F296" s="97"/>
      <c r="G296" s="97"/>
      <c r="H296" s="97"/>
      <c r="I296" s="97"/>
      <c r="J296" s="97"/>
      <c r="K296" s="97"/>
      <c r="L296" s="97"/>
      <c r="M296" s="97"/>
      <c r="N296" s="97"/>
      <c r="O296" s="97"/>
      <c r="P296" s="97"/>
      <c r="Q296" s="97"/>
      <c r="R296" s="97"/>
      <c r="S296" s="97"/>
      <c r="T296" s="97"/>
      <c r="U296" s="147"/>
      <c r="V296" s="97"/>
      <c r="W296" s="97"/>
      <c r="X296" s="97"/>
      <c r="Y296" s="97"/>
      <c r="Z296" s="97"/>
      <c r="AA296" s="97"/>
      <c r="AB296" s="97"/>
      <c r="AC296" s="97"/>
      <c r="AD296" s="97"/>
      <c r="AE296" s="97"/>
      <c r="AF296" s="97"/>
      <c r="AG296" s="97"/>
      <c r="AH296" s="97"/>
      <c r="AI296" s="97"/>
      <c r="AJ296" s="97"/>
      <c r="AK296" s="97"/>
      <c r="AL296" s="97"/>
      <c r="AM296" s="97"/>
      <c r="AN296" s="97"/>
      <c r="AO296" s="97"/>
      <c r="AP296" s="97"/>
      <c r="AQ296" s="97"/>
      <c r="AR296" s="97"/>
      <c r="AS296" s="97"/>
      <c r="AT296" s="97"/>
      <c r="AU296" s="97"/>
      <c r="AV296" s="97"/>
      <c r="AW296" s="97"/>
      <c r="AX296" s="97"/>
      <c r="AY296" s="97"/>
      <c r="AZ296" s="97"/>
      <c r="BA296" s="97"/>
      <c r="BB296" s="97"/>
      <c r="BC296" s="97"/>
      <c r="BD296" s="97"/>
      <c r="BE296" s="97"/>
      <c r="BF296" s="97">
        <v>2880</v>
      </c>
      <c r="BG296" s="97"/>
      <c r="BH296" s="97"/>
      <c r="BI296" s="97"/>
      <c r="BJ296" s="97"/>
      <c r="BK296" s="364"/>
      <c r="BL296" s="97"/>
      <c r="BM296" s="97"/>
      <c r="BN296" s="97"/>
      <c r="BO296" s="97"/>
      <c r="BP296" s="97"/>
      <c r="BQ296" s="97"/>
      <c r="BR296" s="97"/>
      <c r="BS296" s="97"/>
      <c r="BT296" s="97"/>
      <c r="BU296" s="97"/>
      <c r="BV296" s="97"/>
      <c r="BW296" s="97"/>
      <c r="BX296" s="97"/>
      <c r="BY296" s="97"/>
      <c r="BZ296" s="97"/>
      <c r="CA296" s="97"/>
      <c r="CB296" s="97"/>
      <c r="CC296" s="97"/>
      <c r="CD296" s="97"/>
      <c r="CE296" s="97"/>
      <c r="CF296" s="97"/>
      <c r="CG296" s="97"/>
    </row>
    <row r="297" spans="1:86" s="231" customFormat="1" ht="15.75">
      <c r="A297" s="363" t="s">
        <v>4260</v>
      </c>
      <c r="B297" s="106" t="s">
        <v>4301</v>
      </c>
      <c r="C297" s="106" t="s">
        <v>4302</v>
      </c>
      <c r="D297" s="106"/>
      <c r="E297" s="106"/>
      <c r="F297" s="106"/>
      <c r="G297" s="106"/>
      <c r="H297" s="106"/>
      <c r="I297" s="106"/>
      <c r="J297" s="106"/>
      <c r="K297" s="106"/>
      <c r="L297" s="106"/>
      <c r="M297" s="106"/>
      <c r="N297" s="106"/>
      <c r="O297" s="106"/>
      <c r="P297" s="106"/>
      <c r="Q297" s="106"/>
      <c r="R297" s="106"/>
      <c r="S297" s="106"/>
      <c r="T297" s="106"/>
      <c r="U297" s="106"/>
      <c r="V297" s="106"/>
      <c r="W297" s="106"/>
      <c r="X297" s="106"/>
      <c r="Y297" s="106"/>
      <c r="Z297" s="106"/>
      <c r="AA297" s="106"/>
      <c r="AB297" s="106"/>
      <c r="AC297" s="106"/>
      <c r="AD297" s="106"/>
      <c r="AE297" s="106"/>
      <c r="AF297" s="106"/>
      <c r="AG297" s="106"/>
      <c r="AH297" s="106"/>
      <c r="AI297" s="106"/>
      <c r="AJ297" s="106"/>
      <c r="AK297" s="106"/>
      <c r="AL297" s="106"/>
      <c r="AM297" s="106"/>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6"/>
      <c r="BJ297" s="106"/>
      <c r="BK297" s="106"/>
      <c r="BL297" s="106"/>
      <c r="BM297" s="106"/>
      <c r="BN297" s="106"/>
      <c r="BO297" s="106"/>
      <c r="BP297" s="106"/>
      <c r="BQ297" s="106"/>
      <c r="BR297" s="106"/>
      <c r="BS297" s="106"/>
      <c r="BT297" s="106"/>
      <c r="BU297" s="106"/>
      <c r="BV297" s="106"/>
      <c r="BW297" s="106"/>
      <c r="BX297" s="106"/>
      <c r="BY297" s="106"/>
      <c r="BZ297" s="106"/>
      <c r="CA297" s="106"/>
      <c r="CB297" s="106"/>
      <c r="CC297" s="106"/>
      <c r="CD297" s="106"/>
      <c r="CE297" s="106"/>
      <c r="CF297" s="106"/>
      <c r="CG297" s="106"/>
      <c r="CH297" s="106"/>
    </row>
    <row r="298" spans="1:86" s="231" customFormat="1" ht="15.75">
      <c r="A298" s="363"/>
      <c r="B298" s="106"/>
      <c r="C298" s="106" t="s">
        <v>4300</v>
      </c>
      <c r="D298" s="106">
        <v>97564</v>
      </c>
      <c r="E298" s="106">
        <v>29842</v>
      </c>
      <c r="F298" s="106">
        <v>243</v>
      </c>
      <c r="G298" s="106"/>
      <c r="H298" s="106">
        <v>120</v>
      </c>
      <c r="I298" s="106">
        <v>61</v>
      </c>
      <c r="J298" s="106">
        <v>1464</v>
      </c>
      <c r="K298" s="106"/>
      <c r="L298" s="106"/>
      <c r="M298" s="106">
        <v>1892</v>
      </c>
      <c r="N298" s="106"/>
      <c r="O298" s="106"/>
      <c r="P298" s="106"/>
      <c r="Q298" s="106"/>
      <c r="R298" s="106"/>
      <c r="S298" s="106"/>
      <c r="T298" s="106">
        <v>5506</v>
      </c>
      <c r="U298" s="106"/>
      <c r="V298" s="106"/>
      <c r="W298" s="106"/>
      <c r="X298" s="106"/>
      <c r="Y298" s="106"/>
      <c r="Z298" s="106">
        <v>33</v>
      </c>
      <c r="AA298" s="106"/>
      <c r="AB298" s="106"/>
      <c r="AC298" s="106"/>
      <c r="AD298" s="106"/>
      <c r="AE298" s="106"/>
      <c r="AF298" s="106"/>
      <c r="AG298" s="106"/>
      <c r="AH298" s="106"/>
      <c r="AI298" s="106"/>
      <c r="AJ298" s="106">
        <v>121</v>
      </c>
      <c r="AK298" s="106"/>
      <c r="AL298" s="106"/>
      <c r="AM298" s="106"/>
      <c r="AN298" s="106"/>
      <c r="AO298" s="106"/>
      <c r="AP298" s="106"/>
      <c r="AQ298" s="106"/>
      <c r="AR298" s="106"/>
      <c r="AS298" s="106"/>
      <c r="AT298" s="106"/>
      <c r="AU298" s="106">
        <v>48</v>
      </c>
      <c r="AV298" s="106"/>
      <c r="AW298" s="106"/>
      <c r="AX298" s="106"/>
      <c r="AY298" s="106">
        <v>182</v>
      </c>
      <c r="AZ298" s="106"/>
      <c r="BA298" s="106"/>
      <c r="BB298" s="106"/>
      <c r="BC298" s="106"/>
      <c r="BD298" s="106"/>
      <c r="BE298" s="106"/>
      <c r="BF298" s="106"/>
      <c r="BG298" s="106"/>
      <c r="BH298" s="106"/>
      <c r="BI298" s="106"/>
      <c r="BJ298" s="106"/>
      <c r="BK298" s="106">
        <f>29026+5224+19195+4607</f>
        <v>58052</v>
      </c>
      <c r="BL298" s="106"/>
      <c r="BM298" s="106"/>
      <c r="BN298" s="106"/>
      <c r="BO298" s="106"/>
      <c r="BP298" s="106"/>
      <c r="BQ298" s="106"/>
      <c r="BR298" s="106"/>
      <c r="BS298" s="106"/>
      <c r="BT298" s="106"/>
      <c r="BU298" s="106"/>
      <c r="BV298" s="106"/>
      <c r="BW298" s="106"/>
      <c r="BX298" s="106"/>
      <c r="BY298" s="106"/>
      <c r="BZ298" s="106"/>
      <c r="CA298" s="106"/>
      <c r="CB298" s="106"/>
      <c r="CC298" s="106"/>
      <c r="CD298" s="106"/>
      <c r="CE298" s="106"/>
      <c r="CF298" s="106"/>
      <c r="CG298" s="106"/>
      <c r="CH298" s="106"/>
    </row>
    <row r="299" spans="1:86" s="231" customFormat="1" ht="15.75">
      <c r="A299" s="363"/>
      <c r="B299" s="106" t="s">
        <v>4303</v>
      </c>
      <c r="C299" s="106" t="s">
        <v>4302</v>
      </c>
      <c r="E299" s="106"/>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106"/>
      <c r="BS299" s="106"/>
      <c r="BT299" s="106"/>
      <c r="BU299" s="106"/>
      <c r="BV299" s="106"/>
      <c r="BW299" s="106"/>
      <c r="BX299" s="106"/>
      <c r="BY299" s="106"/>
      <c r="BZ299" s="106"/>
      <c r="CA299" s="106"/>
      <c r="CB299" s="106"/>
      <c r="CC299" s="106"/>
      <c r="CD299" s="106"/>
      <c r="CE299" s="106"/>
      <c r="CF299" s="106"/>
      <c r="CG299" s="106"/>
      <c r="CH299" s="106"/>
    </row>
    <row r="300" spans="1:86" s="231" customFormat="1" ht="15.75">
      <c r="A300" s="363"/>
      <c r="B300" s="106"/>
      <c r="C300" s="106" t="s">
        <v>4300</v>
      </c>
      <c r="D300" s="106">
        <v>28540</v>
      </c>
      <c r="E300" s="106"/>
      <c r="F300" s="106"/>
      <c r="G300" s="106"/>
      <c r="H300" s="106"/>
      <c r="I300" s="106"/>
      <c r="J300" s="106"/>
      <c r="K300" s="106"/>
      <c r="L300" s="106"/>
      <c r="M300" s="106"/>
      <c r="N300" s="106"/>
      <c r="O300" s="106"/>
      <c r="P300" s="106"/>
      <c r="Q300" s="106"/>
      <c r="R300" s="106"/>
      <c r="S300" s="106"/>
      <c r="T300" s="106"/>
      <c r="U300" s="106">
        <v>52</v>
      </c>
      <c r="V300" s="106"/>
      <c r="W300" s="106"/>
      <c r="X300" s="106"/>
      <c r="Y300" s="106"/>
      <c r="Z300" s="106">
        <v>12</v>
      </c>
      <c r="AA300" s="106"/>
      <c r="AB300" s="106"/>
      <c r="AC300" s="106"/>
      <c r="AD300" s="106"/>
      <c r="AE300" s="106">
        <v>2</v>
      </c>
      <c r="AF300" s="106"/>
      <c r="AG300" s="106"/>
      <c r="AH300" s="106"/>
      <c r="AI300" s="106"/>
      <c r="AJ300" s="106"/>
      <c r="AK300" s="106"/>
      <c r="AL300" s="106"/>
      <c r="AM300" s="106">
        <v>4</v>
      </c>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6"/>
      <c r="BJ300" s="106"/>
      <c r="BK300" s="106">
        <f>22670+5044</f>
        <v>27714</v>
      </c>
      <c r="BL300" s="106"/>
      <c r="BM300" s="106"/>
      <c r="BN300" s="106">
        <v>32</v>
      </c>
      <c r="BO300" s="106"/>
      <c r="BP300" s="106">
        <v>4</v>
      </c>
      <c r="BQ300" s="106"/>
      <c r="BR300" s="106"/>
      <c r="BS300" s="106"/>
      <c r="BT300" s="106">
        <v>720</v>
      </c>
      <c r="BU300" s="106"/>
      <c r="BV300" s="106"/>
      <c r="BW300" s="106"/>
      <c r="BX300" s="106"/>
      <c r="BY300" s="106"/>
      <c r="BZ300" s="106"/>
      <c r="CA300" s="106"/>
      <c r="CB300" s="106"/>
      <c r="CC300" s="106"/>
      <c r="CD300" s="106"/>
      <c r="CE300" s="106"/>
      <c r="CF300" s="106"/>
      <c r="CG300" s="106"/>
      <c r="CH300" s="106"/>
    </row>
    <row r="301" spans="1:86" s="231" customFormat="1" ht="15.75">
      <c r="A301" s="363"/>
      <c r="B301" s="106" t="s">
        <v>4304</v>
      </c>
      <c r="C301" s="106" t="s">
        <v>4302</v>
      </c>
      <c r="D301" s="106"/>
      <c r="E301" s="106"/>
      <c r="F301" s="106"/>
      <c r="G301" s="106"/>
      <c r="H301" s="106"/>
      <c r="I301" s="106"/>
      <c r="J301" s="106"/>
      <c r="K301" s="106"/>
      <c r="L301" s="106"/>
      <c r="M301" s="106"/>
      <c r="N301" s="106"/>
      <c r="O301" s="106"/>
      <c r="P301" s="106"/>
      <c r="Q301" s="106"/>
      <c r="R301" s="106"/>
      <c r="S301" s="106"/>
      <c r="T301" s="106"/>
      <c r="U301" s="106"/>
      <c r="V301" s="106"/>
      <c r="W301" s="106"/>
      <c r="X301" s="106"/>
      <c r="Y301" s="106"/>
      <c r="Z301" s="106"/>
      <c r="AA301" s="106"/>
      <c r="AB301" s="106"/>
      <c r="AC301" s="106"/>
      <c r="AD301" s="106"/>
      <c r="AE301" s="106"/>
      <c r="AF301" s="106"/>
      <c r="AG301" s="106"/>
      <c r="AH301" s="106"/>
      <c r="AI301" s="106"/>
      <c r="AJ301" s="106"/>
      <c r="AK301" s="106"/>
      <c r="AL301" s="106"/>
      <c r="AM301" s="106"/>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6"/>
      <c r="BJ301" s="106"/>
      <c r="BK301" s="106"/>
      <c r="BL301" s="106"/>
      <c r="BM301" s="106"/>
      <c r="BN301" s="106"/>
      <c r="BO301" s="106"/>
      <c r="BP301" s="106"/>
      <c r="BQ301" s="106"/>
      <c r="BR301" s="106"/>
      <c r="BS301" s="106"/>
      <c r="BT301" s="106"/>
      <c r="BU301" s="106"/>
      <c r="BV301" s="106"/>
      <c r="BW301" s="106"/>
      <c r="BX301" s="106"/>
      <c r="BY301" s="106"/>
      <c r="BZ301" s="106"/>
      <c r="CA301" s="106"/>
      <c r="CB301" s="106"/>
      <c r="CC301" s="106"/>
      <c r="CD301" s="106"/>
      <c r="CE301" s="106"/>
      <c r="CF301" s="106"/>
      <c r="CG301" s="106"/>
      <c r="CH301" s="106"/>
    </row>
    <row r="302" spans="1:86" s="231" customFormat="1" ht="15.75">
      <c r="A302" s="363"/>
      <c r="B302" s="106"/>
      <c r="C302" s="106" t="s">
        <v>4300</v>
      </c>
      <c r="D302" s="106">
        <v>78366</v>
      </c>
      <c r="E302" s="106">
        <v>36080</v>
      </c>
      <c r="F302" s="106">
        <v>2037</v>
      </c>
      <c r="G302" s="106"/>
      <c r="H302" s="106">
        <v>2342</v>
      </c>
      <c r="I302" s="106"/>
      <c r="J302" s="106"/>
      <c r="K302" s="106"/>
      <c r="L302" s="106"/>
      <c r="M302" s="106">
        <v>2683</v>
      </c>
      <c r="N302" s="106"/>
      <c r="O302" s="106"/>
      <c r="P302" s="106"/>
      <c r="Q302" s="106"/>
      <c r="R302" s="106"/>
      <c r="S302" s="106"/>
      <c r="T302" s="106">
        <v>7376</v>
      </c>
      <c r="U302" s="106"/>
      <c r="V302" s="106"/>
      <c r="W302" s="106"/>
      <c r="X302" s="106"/>
      <c r="Y302" s="106"/>
      <c r="Z302" s="106">
        <v>3554</v>
      </c>
      <c r="AA302" s="106"/>
      <c r="AB302" s="106"/>
      <c r="AC302" s="106"/>
      <c r="AD302" s="106"/>
      <c r="AE302" s="106"/>
      <c r="AF302" s="106">
        <v>730</v>
      </c>
      <c r="AG302" s="106"/>
      <c r="AH302" s="106"/>
      <c r="AI302" s="106"/>
      <c r="AJ302" s="106">
        <v>12746</v>
      </c>
      <c r="AK302" s="106"/>
      <c r="AL302" s="106"/>
      <c r="AM302" s="106"/>
      <c r="AN302" s="106"/>
      <c r="AO302" s="106"/>
      <c r="AP302" s="106"/>
      <c r="AQ302" s="106"/>
      <c r="AR302" s="106"/>
      <c r="AS302" s="106"/>
      <c r="AT302" s="106"/>
      <c r="AU302" s="106">
        <v>539</v>
      </c>
      <c r="AV302" s="106"/>
      <c r="AW302" s="106"/>
      <c r="AX302" s="106"/>
      <c r="AY302" s="106"/>
      <c r="AZ302" s="106"/>
      <c r="BA302" s="106"/>
      <c r="BB302" s="106"/>
      <c r="BC302" s="106"/>
      <c r="BD302" s="106"/>
      <c r="BE302" s="106"/>
      <c r="BF302" s="106"/>
      <c r="BG302" s="106"/>
      <c r="BH302" s="106"/>
      <c r="BI302" s="106"/>
      <c r="BJ302" s="106"/>
      <c r="BK302" s="106"/>
      <c r="BL302" s="106"/>
      <c r="BM302" s="106"/>
      <c r="BN302" s="106">
        <v>10279</v>
      </c>
      <c r="BO302" s="106"/>
      <c r="BP302" s="106"/>
      <c r="BQ302" s="106"/>
      <c r="BR302" s="106"/>
      <c r="BS302" s="106"/>
      <c r="BT302" s="106"/>
      <c r="BU302" s="106"/>
      <c r="BV302" s="106"/>
      <c r="BW302" s="106"/>
      <c r="BX302" s="106"/>
      <c r="BY302" s="106"/>
      <c r="BZ302" s="106"/>
      <c r="CA302" s="106"/>
      <c r="CB302" s="106"/>
      <c r="CC302" s="106"/>
      <c r="CD302" s="106"/>
      <c r="CE302" s="106"/>
      <c r="CF302" s="106"/>
      <c r="CG302" s="106"/>
      <c r="CH302" s="106"/>
    </row>
    <row r="303" spans="1:86" s="231" customFormat="1" ht="15.75">
      <c r="A303" s="1370" t="s">
        <v>4261</v>
      </c>
      <c r="B303" s="292" t="s">
        <v>4301</v>
      </c>
      <c r="C303" s="292" t="s">
        <v>4302</v>
      </c>
      <c r="D303" s="106">
        <v>73250</v>
      </c>
      <c r="E303" s="106">
        <v>650</v>
      </c>
      <c r="F303" s="106"/>
      <c r="G303" s="106">
        <v>3200</v>
      </c>
      <c r="H303" s="106"/>
      <c r="I303" s="106"/>
      <c r="J303" s="106"/>
      <c r="K303" s="106"/>
      <c r="L303" s="106"/>
      <c r="M303" s="106">
        <v>1000</v>
      </c>
      <c r="N303" s="106"/>
      <c r="O303" s="106"/>
      <c r="P303" s="106"/>
      <c r="Q303" s="106"/>
      <c r="R303" s="106">
        <v>2000</v>
      </c>
      <c r="S303" s="106"/>
      <c r="T303" s="106">
        <v>400</v>
      </c>
      <c r="U303" s="106"/>
      <c r="V303" s="106"/>
      <c r="W303" s="106"/>
      <c r="X303" s="106"/>
      <c r="Y303" s="106"/>
      <c r="Z303" s="106"/>
      <c r="AA303" s="106"/>
      <c r="AB303" s="106"/>
      <c r="AC303" s="106"/>
      <c r="AD303" s="106"/>
      <c r="AE303" s="106">
        <v>3300</v>
      </c>
      <c r="AF303" s="106"/>
      <c r="AG303" s="106"/>
      <c r="AH303" s="106"/>
      <c r="AI303" s="106"/>
      <c r="AJ303" s="106"/>
      <c r="AK303" s="106"/>
      <c r="AL303" s="106"/>
      <c r="AM303" s="106">
        <v>2400</v>
      </c>
      <c r="AN303" s="106">
        <v>2000</v>
      </c>
      <c r="AO303" s="106"/>
      <c r="AP303" s="106"/>
      <c r="AQ303" s="106"/>
      <c r="AR303" s="106">
        <v>50000</v>
      </c>
      <c r="AS303" s="106"/>
      <c r="AT303" s="106"/>
      <c r="AU303" s="106"/>
      <c r="AV303" s="106"/>
      <c r="AW303" s="106"/>
      <c r="AX303" s="106"/>
      <c r="AY303" s="106"/>
      <c r="AZ303" s="106"/>
      <c r="BA303" s="106"/>
      <c r="BB303" s="106"/>
      <c r="BC303" s="106"/>
      <c r="BD303" s="106">
        <v>7000</v>
      </c>
      <c r="BE303" s="106"/>
      <c r="BF303" s="106"/>
      <c r="BG303" s="106"/>
      <c r="BH303" s="106"/>
      <c r="BI303" s="106"/>
      <c r="BJ303" s="106"/>
      <c r="BK303" s="106"/>
      <c r="BL303" s="106"/>
      <c r="BM303" s="106"/>
      <c r="BN303" s="106">
        <v>1000</v>
      </c>
      <c r="BO303" s="106"/>
      <c r="BP303" s="106"/>
      <c r="BQ303" s="106"/>
      <c r="BR303" s="106"/>
      <c r="BS303" s="106"/>
      <c r="BT303" s="106"/>
      <c r="BU303" s="106"/>
      <c r="BV303" s="106"/>
      <c r="BW303" s="106"/>
      <c r="BX303" s="106">
        <v>300</v>
      </c>
      <c r="BY303" s="106"/>
      <c r="BZ303" s="106"/>
      <c r="CA303" s="106"/>
      <c r="CB303" s="106"/>
      <c r="CC303" s="106"/>
      <c r="CD303" s="106"/>
      <c r="CE303" s="106"/>
      <c r="CF303" s="106"/>
      <c r="CG303" s="106"/>
      <c r="CH303" s="106"/>
    </row>
    <row r="304" spans="1:86" s="231" customFormat="1" ht="15.75">
      <c r="A304" s="1371"/>
      <c r="B304" s="292"/>
      <c r="C304" s="292" t="s">
        <v>4300</v>
      </c>
      <c r="D304" s="106">
        <v>64100</v>
      </c>
      <c r="E304" s="106">
        <v>2000</v>
      </c>
      <c r="F304" s="106"/>
      <c r="G304" s="106">
        <v>10000</v>
      </c>
      <c r="H304" s="106"/>
      <c r="I304" s="106"/>
      <c r="J304" s="106"/>
      <c r="K304" s="106"/>
      <c r="L304" s="106"/>
      <c r="M304" s="106">
        <v>2000</v>
      </c>
      <c r="N304" s="106"/>
      <c r="O304" s="106"/>
      <c r="P304" s="106"/>
      <c r="Q304" s="106"/>
      <c r="R304" s="106"/>
      <c r="S304" s="106"/>
      <c r="T304" s="106">
        <v>700</v>
      </c>
      <c r="U304" s="106">
        <v>500</v>
      </c>
      <c r="V304" s="106"/>
      <c r="W304" s="106"/>
      <c r="X304" s="106"/>
      <c r="Y304" s="106"/>
      <c r="Z304" s="106"/>
      <c r="AA304" s="106"/>
      <c r="AB304" s="106"/>
      <c r="AC304" s="106"/>
      <c r="AD304" s="106"/>
      <c r="AE304" s="106">
        <v>1600</v>
      </c>
      <c r="AF304" s="106"/>
      <c r="AG304" s="106"/>
      <c r="AH304" s="106"/>
      <c r="AI304" s="106"/>
      <c r="AJ304" s="106"/>
      <c r="AK304" s="106"/>
      <c r="AL304" s="106"/>
      <c r="AM304" s="106">
        <v>3000</v>
      </c>
      <c r="AN304" s="106">
        <v>3000</v>
      </c>
      <c r="AO304" s="106"/>
      <c r="AP304" s="106"/>
      <c r="AQ304" s="106"/>
      <c r="AR304" s="106"/>
      <c r="AS304" s="106"/>
      <c r="AT304" s="106"/>
      <c r="AU304" s="106"/>
      <c r="AV304" s="106"/>
      <c r="AW304" s="106"/>
      <c r="AX304" s="106"/>
      <c r="AY304" s="106"/>
      <c r="AZ304" s="106"/>
      <c r="BA304" s="106"/>
      <c r="BB304" s="106"/>
      <c r="BC304" s="106"/>
      <c r="BD304" s="106"/>
      <c r="BE304" s="106">
        <v>2000</v>
      </c>
      <c r="BF304" s="106">
        <v>1500</v>
      </c>
      <c r="BG304" s="106"/>
      <c r="BH304" s="106"/>
      <c r="BI304" s="106"/>
      <c r="BJ304" s="106"/>
      <c r="BK304" s="106">
        <v>35000</v>
      </c>
      <c r="BL304" s="106"/>
      <c r="BM304" s="106"/>
      <c r="BN304" s="106">
        <v>1000</v>
      </c>
      <c r="BO304" s="106"/>
      <c r="BP304" s="106"/>
      <c r="BQ304" s="106"/>
      <c r="BR304" s="106"/>
      <c r="BS304" s="106"/>
      <c r="BT304" s="106"/>
      <c r="BU304" s="106"/>
      <c r="BV304" s="106"/>
      <c r="BW304" s="106"/>
      <c r="BX304" s="106">
        <v>1800</v>
      </c>
      <c r="BY304" s="106"/>
      <c r="BZ304" s="106"/>
      <c r="CA304" s="106"/>
      <c r="CB304" s="106"/>
      <c r="CC304" s="106"/>
      <c r="CD304" s="106"/>
      <c r="CE304" s="106"/>
      <c r="CF304" s="106"/>
      <c r="CG304" s="106"/>
      <c r="CH304" s="106"/>
    </row>
    <row r="305" spans="1:86" s="231" customFormat="1" ht="15.75">
      <c r="A305" s="1371"/>
      <c r="B305" s="292" t="s">
        <v>4303</v>
      </c>
      <c r="C305" s="292" t="s">
        <v>4302</v>
      </c>
      <c r="D305" s="106">
        <v>13520</v>
      </c>
      <c r="E305" s="106">
        <v>15</v>
      </c>
      <c r="F305" s="106"/>
      <c r="G305" s="106">
        <v>600</v>
      </c>
      <c r="H305" s="106"/>
      <c r="I305" s="106"/>
      <c r="J305" s="106"/>
      <c r="K305" s="106"/>
      <c r="L305" s="106"/>
      <c r="M305" s="106"/>
      <c r="N305" s="106"/>
      <c r="O305" s="106"/>
      <c r="P305" s="106"/>
      <c r="Q305" s="106"/>
      <c r="R305" s="106">
        <v>770</v>
      </c>
      <c r="S305" s="106"/>
      <c r="T305" s="106"/>
      <c r="U305" s="106"/>
      <c r="V305" s="106"/>
      <c r="W305" s="106"/>
      <c r="X305" s="106"/>
      <c r="Y305" s="106"/>
      <c r="Z305" s="106"/>
      <c r="AA305" s="106"/>
      <c r="AB305" s="106"/>
      <c r="AC305" s="106"/>
      <c r="AD305" s="106"/>
      <c r="AE305" s="106"/>
      <c r="AF305" s="106"/>
      <c r="AG305" s="106"/>
      <c r="AH305" s="106"/>
      <c r="AI305" s="106"/>
      <c r="AJ305" s="106"/>
      <c r="AK305" s="106"/>
      <c r="AL305" s="106"/>
      <c r="AM305" s="106"/>
      <c r="AN305" s="106">
        <v>10</v>
      </c>
      <c r="AO305" s="106"/>
      <c r="AP305" s="106"/>
      <c r="AQ305" s="106"/>
      <c r="AR305" s="106">
        <v>10000</v>
      </c>
      <c r="AS305" s="106"/>
      <c r="AT305" s="106"/>
      <c r="AU305" s="106"/>
      <c r="AV305" s="106"/>
      <c r="AW305" s="106"/>
      <c r="AX305" s="106"/>
      <c r="AY305" s="106"/>
      <c r="AZ305" s="106"/>
      <c r="BA305" s="106"/>
      <c r="BB305" s="106"/>
      <c r="BC305" s="106"/>
      <c r="BD305" s="106">
        <v>300</v>
      </c>
      <c r="BE305" s="106">
        <v>500</v>
      </c>
      <c r="BF305" s="106">
        <v>250</v>
      </c>
      <c r="BG305" s="106">
        <v>250</v>
      </c>
      <c r="BH305" s="106"/>
      <c r="BI305" s="106"/>
      <c r="BJ305" s="106"/>
      <c r="BK305" s="106"/>
      <c r="BL305" s="106"/>
      <c r="BM305" s="106"/>
      <c r="BN305" s="106">
        <v>825</v>
      </c>
      <c r="BO305" s="106"/>
      <c r="BP305" s="106"/>
      <c r="BQ305" s="106"/>
      <c r="BR305" s="106"/>
      <c r="BS305" s="106"/>
      <c r="BT305" s="106"/>
      <c r="BU305" s="106"/>
      <c r="BV305" s="106"/>
      <c r="BW305" s="106"/>
      <c r="BX305" s="106"/>
      <c r="BY305" s="106"/>
      <c r="BZ305" s="106"/>
      <c r="CA305" s="106"/>
      <c r="CB305" s="106"/>
      <c r="CC305" s="106"/>
      <c r="CD305" s="106"/>
      <c r="CE305" s="106"/>
      <c r="CF305" s="106"/>
      <c r="CG305" s="106"/>
      <c r="CH305" s="106"/>
    </row>
    <row r="306" spans="1:86" s="231" customFormat="1" ht="15.75">
      <c r="A306" s="1371"/>
      <c r="B306" s="292"/>
      <c r="C306" s="292" t="s">
        <v>4300</v>
      </c>
      <c r="D306" s="106">
        <v>17820</v>
      </c>
      <c r="E306" s="106">
        <v>500</v>
      </c>
      <c r="F306" s="106"/>
      <c r="G306" s="106">
        <v>3000</v>
      </c>
      <c r="H306" s="106"/>
      <c r="I306" s="106"/>
      <c r="J306" s="106"/>
      <c r="K306" s="106"/>
      <c r="L306" s="106"/>
      <c r="M306" s="106"/>
      <c r="N306" s="106"/>
      <c r="O306" s="106"/>
      <c r="P306" s="106"/>
      <c r="Q306" s="106"/>
      <c r="R306" s="106"/>
      <c r="S306" s="106"/>
      <c r="T306" s="106"/>
      <c r="U306" s="106">
        <v>25</v>
      </c>
      <c r="V306" s="106"/>
      <c r="W306" s="106"/>
      <c r="X306" s="106"/>
      <c r="Y306" s="106"/>
      <c r="Z306" s="106"/>
      <c r="AA306" s="106"/>
      <c r="AB306" s="106"/>
      <c r="AC306" s="106"/>
      <c r="AD306" s="106"/>
      <c r="AE306" s="106">
        <v>80</v>
      </c>
      <c r="AF306" s="106"/>
      <c r="AG306" s="106"/>
      <c r="AH306" s="106"/>
      <c r="AI306" s="106"/>
      <c r="AJ306" s="106"/>
      <c r="AK306" s="106"/>
      <c r="AL306" s="106"/>
      <c r="AM306" s="106"/>
      <c r="AN306" s="106">
        <v>15</v>
      </c>
      <c r="AO306" s="106"/>
      <c r="AP306" s="106"/>
      <c r="AQ306" s="106"/>
      <c r="AR306" s="106"/>
      <c r="AS306" s="106"/>
      <c r="AT306" s="106"/>
      <c r="AU306" s="106"/>
      <c r="AV306" s="106"/>
      <c r="AW306" s="106"/>
      <c r="AX306" s="106"/>
      <c r="AY306" s="106"/>
      <c r="AZ306" s="106"/>
      <c r="BA306" s="106"/>
      <c r="BB306" s="106"/>
      <c r="BC306" s="106"/>
      <c r="BD306" s="106"/>
      <c r="BE306" s="106">
        <v>1200</v>
      </c>
      <c r="BF306" s="106">
        <v>500</v>
      </c>
      <c r="BG306" s="106">
        <v>400</v>
      </c>
      <c r="BH306" s="106"/>
      <c r="BI306" s="106"/>
      <c r="BJ306" s="106"/>
      <c r="BK306" s="106">
        <v>10500</v>
      </c>
      <c r="BL306" s="106"/>
      <c r="BM306" s="106"/>
      <c r="BN306" s="106">
        <v>1000</v>
      </c>
      <c r="BO306" s="106"/>
      <c r="BP306" s="106"/>
      <c r="BQ306" s="106"/>
      <c r="BR306" s="106"/>
      <c r="BS306" s="106"/>
      <c r="BT306" s="106">
        <v>600</v>
      </c>
      <c r="BU306" s="106"/>
      <c r="BV306" s="106"/>
      <c r="BW306" s="106"/>
      <c r="BX306" s="106"/>
      <c r="BY306" s="106"/>
      <c r="BZ306" s="106"/>
      <c r="CA306" s="106"/>
      <c r="CB306" s="106"/>
      <c r="CC306" s="106"/>
      <c r="CD306" s="106"/>
      <c r="CE306" s="106"/>
      <c r="CF306" s="106"/>
      <c r="CG306" s="106"/>
      <c r="CH306" s="106"/>
    </row>
    <row r="307" spans="1:86" s="231" customFormat="1" ht="15.75">
      <c r="A307" s="1371"/>
      <c r="B307" s="292" t="s">
        <v>4304</v>
      </c>
      <c r="C307" s="292" t="s">
        <v>4302</v>
      </c>
      <c r="D307" s="106">
        <v>12320</v>
      </c>
      <c r="E307" s="106">
        <v>60</v>
      </c>
      <c r="F307" s="106"/>
      <c r="G307" s="106">
        <v>1800</v>
      </c>
      <c r="H307" s="106"/>
      <c r="I307" s="106"/>
      <c r="J307" s="106"/>
      <c r="K307" s="106"/>
      <c r="L307" s="106"/>
      <c r="M307" s="106">
        <v>1800</v>
      </c>
      <c r="N307" s="106"/>
      <c r="O307" s="106"/>
      <c r="P307" s="106"/>
      <c r="Q307" s="106"/>
      <c r="R307" s="106">
        <v>1800</v>
      </c>
      <c r="S307" s="106"/>
      <c r="T307" s="106">
        <v>60</v>
      </c>
      <c r="U307" s="106"/>
      <c r="V307" s="106"/>
      <c r="W307" s="106"/>
      <c r="X307" s="106"/>
      <c r="Y307" s="106"/>
      <c r="Z307" s="106"/>
      <c r="AA307" s="106"/>
      <c r="AB307" s="106"/>
      <c r="AC307" s="106"/>
      <c r="AD307" s="106"/>
      <c r="AE307" s="106">
        <v>600</v>
      </c>
      <c r="AF307" s="106"/>
      <c r="AG307" s="106"/>
      <c r="AH307" s="106"/>
      <c r="AI307" s="106"/>
      <c r="AJ307" s="106"/>
      <c r="AK307" s="106"/>
      <c r="AL307" s="106"/>
      <c r="AM307" s="106">
        <v>550</v>
      </c>
      <c r="AN307" s="106">
        <v>400</v>
      </c>
      <c r="AO307" s="106"/>
      <c r="AP307" s="106"/>
      <c r="AQ307" s="106"/>
      <c r="AR307" s="106"/>
      <c r="AS307" s="106"/>
      <c r="AT307" s="106"/>
      <c r="AU307" s="106"/>
      <c r="AV307" s="106"/>
      <c r="AW307" s="106"/>
      <c r="AX307" s="106"/>
      <c r="AY307" s="106"/>
      <c r="AZ307" s="106"/>
      <c r="BA307" s="106"/>
      <c r="BB307" s="106"/>
      <c r="BC307" s="106"/>
      <c r="BD307" s="106">
        <v>4700</v>
      </c>
      <c r="BE307" s="106"/>
      <c r="BF307" s="106"/>
      <c r="BG307" s="106">
        <v>200</v>
      </c>
      <c r="BH307" s="106"/>
      <c r="BI307" s="106"/>
      <c r="BJ307" s="106"/>
      <c r="BK307" s="106"/>
      <c r="BL307" s="106"/>
      <c r="BM307" s="106"/>
      <c r="BN307" s="106">
        <v>300</v>
      </c>
      <c r="BO307" s="106"/>
      <c r="BP307" s="106"/>
      <c r="BQ307" s="106"/>
      <c r="BR307" s="106"/>
      <c r="BS307" s="106"/>
      <c r="BT307" s="106"/>
      <c r="BU307" s="106"/>
      <c r="BV307" s="106"/>
      <c r="BW307" s="106"/>
      <c r="BX307" s="106">
        <v>50</v>
      </c>
      <c r="BY307" s="106"/>
      <c r="BZ307" s="106"/>
      <c r="CA307" s="106"/>
      <c r="CB307" s="106"/>
      <c r="CC307" s="106"/>
      <c r="CD307" s="106"/>
      <c r="CE307" s="106"/>
      <c r="CF307" s="106"/>
      <c r="CG307" s="106"/>
      <c r="CH307" s="106"/>
    </row>
    <row r="308" spans="1:86" s="231" customFormat="1" ht="15.75">
      <c r="A308" s="1371"/>
      <c r="B308" s="292"/>
      <c r="C308" s="292" t="s">
        <v>4300</v>
      </c>
      <c r="D308" s="106">
        <v>103700</v>
      </c>
      <c r="E308" s="106">
        <v>18500</v>
      </c>
      <c r="F308" s="106"/>
      <c r="G308" s="106">
        <v>14000</v>
      </c>
      <c r="H308" s="106"/>
      <c r="I308" s="106"/>
      <c r="J308" s="106"/>
      <c r="K308" s="106"/>
      <c r="L308" s="106"/>
      <c r="M308" s="106">
        <v>1700</v>
      </c>
      <c r="N308" s="106"/>
      <c r="O308" s="106"/>
      <c r="P308" s="106"/>
      <c r="Q308" s="106"/>
      <c r="R308" s="106"/>
      <c r="S308" s="106"/>
      <c r="T308" s="106">
        <v>1200</v>
      </c>
      <c r="U308" s="106">
        <v>3100</v>
      </c>
      <c r="V308" s="106"/>
      <c r="W308" s="106"/>
      <c r="X308" s="106"/>
      <c r="Y308" s="106"/>
      <c r="Z308" s="106"/>
      <c r="AA308" s="106"/>
      <c r="AB308" s="106"/>
      <c r="AC308" s="106"/>
      <c r="AD308" s="106"/>
      <c r="AE308" s="106">
        <v>2700</v>
      </c>
      <c r="AF308" s="106"/>
      <c r="AG308" s="106"/>
      <c r="AH308" s="106"/>
      <c r="AI308" s="106"/>
      <c r="AJ308" s="106">
        <v>1900</v>
      </c>
      <c r="AK308" s="106"/>
      <c r="AL308" s="106"/>
      <c r="AM308" s="106">
        <v>1000</v>
      </c>
      <c r="AN308" s="106">
        <v>2300</v>
      </c>
      <c r="AO308" s="106"/>
      <c r="AP308" s="106"/>
      <c r="AQ308" s="106"/>
      <c r="AR308" s="106">
        <v>12000</v>
      </c>
      <c r="AS308" s="106"/>
      <c r="AT308" s="106"/>
      <c r="AU308" s="106"/>
      <c r="AV308" s="106"/>
      <c r="AW308" s="106"/>
      <c r="AX308" s="106"/>
      <c r="AY308" s="106"/>
      <c r="AZ308" s="106"/>
      <c r="BA308" s="106"/>
      <c r="BB308" s="106"/>
      <c r="BC308" s="106"/>
      <c r="BD308" s="106"/>
      <c r="BE308" s="106">
        <v>4500</v>
      </c>
      <c r="BF308" s="106">
        <v>4700</v>
      </c>
      <c r="BG308" s="106">
        <v>800</v>
      </c>
      <c r="BH308" s="106"/>
      <c r="BI308" s="106"/>
      <c r="BJ308" s="106"/>
      <c r="BK308" s="106">
        <v>27500</v>
      </c>
      <c r="BL308" s="106"/>
      <c r="BM308" s="106"/>
      <c r="BN308" s="106">
        <v>1800</v>
      </c>
      <c r="BO308" s="106"/>
      <c r="BP308" s="106"/>
      <c r="BQ308" s="106"/>
      <c r="BR308" s="106"/>
      <c r="BS308" s="106"/>
      <c r="BT308" s="106">
        <v>2800</v>
      </c>
      <c r="BU308" s="106"/>
      <c r="BV308" s="106"/>
      <c r="BW308" s="106"/>
      <c r="BX308" s="106">
        <v>3200</v>
      </c>
      <c r="BY308" s="106"/>
      <c r="BZ308" s="106"/>
      <c r="CA308" s="106"/>
      <c r="CB308" s="106"/>
      <c r="CC308" s="106"/>
      <c r="CD308" s="106"/>
      <c r="CE308" s="106"/>
      <c r="CF308" s="106"/>
      <c r="CG308" s="106"/>
      <c r="CH308" s="106"/>
    </row>
    <row r="309" spans="1:86" s="231" customFormat="1" ht="15.75">
      <c r="A309" s="1371"/>
      <c r="B309" s="292" t="s">
        <v>4305</v>
      </c>
      <c r="C309" s="292" t="s">
        <v>4302</v>
      </c>
      <c r="D309" s="106">
        <v>0</v>
      </c>
      <c r="E309" s="106"/>
      <c r="F309" s="106"/>
      <c r="G309" s="106"/>
      <c r="H309" s="106"/>
      <c r="I309" s="106"/>
      <c r="J309" s="106"/>
      <c r="K309" s="106"/>
      <c r="L309" s="106"/>
      <c r="M309" s="106"/>
      <c r="N309" s="106"/>
      <c r="O309" s="106"/>
      <c r="P309" s="106"/>
      <c r="Q309" s="106"/>
      <c r="R309" s="106"/>
      <c r="S309" s="106"/>
      <c r="T309" s="106"/>
      <c r="U309" s="106"/>
      <c r="V309" s="106"/>
      <c r="W309" s="106"/>
      <c r="X309" s="106"/>
      <c r="Y309" s="106"/>
      <c r="Z309" s="106"/>
      <c r="AA309" s="106"/>
      <c r="AB309" s="106"/>
      <c r="AC309" s="106"/>
      <c r="AD309" s="106"/>
      <c r="AE309" s="106"/>
      <c r="AF309" s="106"/>
      <c r="AG309" s="106"/>
      <c r="AH309" s="106"/>
      <c r="AI309" s="106"/>
      <c r="AJ309" s="106"/>
      <c r="AK309" s="106"/>
      <c r="AL309" s="106"/>
      <c r="AM309" s="106"/>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6"/>
      <c r="BJ309" s="106"/>
      <c r="BK309" s="106"/>
      <c r="BL309" s="106"/>
      <c r="BM309" s="106"/>
      <c r="BN309" s="106"/>
      <c r="BO309" s="106"/>
      <c r="BP309" s="106"/>
      <c r="BQ309" s="106"/>
      <c r="BR309" s="106"/>
      <c r="BS309" s="106"/>
      <c r="BT309" s="106"/>
      <c r="BU309" s="106"/>
      <c r="BV309" s="106"/>
      <c r="BW309" s="106"/>
      <c r="BX309" s="106"/>
      <c r="BY309" s="106"/>
      <c r="BZ309" s="106"/>
      <c r="CA309" s="106"/>
      <c r="CB309" s="106"/>
      <c r="CC309" s="106"/>
      <c r="CD309" s="106"/>
      <c r="CE309" s="106"/>
      <c r="CF309" s="106"/>
      <c r="CG309" s="106"/>
      <c r="CH309" s="106"/>
    </row>
    <row r="310" spans="1:86" s="231" customFormat="1" ht="15.75">
      <c r="A310" s="1372"/>
      <c r="B310" s="292"/>
      <c r="C310" s="292" t="s">
        <v>4300</v>
      </c>
      <c r="D310" s="106">
        <v>15128</v>
      </c>
      <c r="E310" s="106"/>
      <c r="F310" s="106"/>
      <c r="G310" s="106"/>
      <c r="H310" s="106"/>
      <c r="I310" s="106"/>
      <c r="J310" s="106"/>
      <c r="K310" s="106"/>
      <c r="L310" s="106"/>
      <c r="M310" s="106"/>
      <c r="N310" s="106"/>
      <c r="O310" s="106"/>
      <c r="P310" s="106"/>
      <c r="Q310" s="106"/>
      <c r="R310" s="106"/>
      <c r="S310" s="106"/>
      <c r="T310" s="106"/>
      <c r="U310" s="106"/>
      <c r="V310" s="106"/>
      <c r="W310" s="106"/>
      <c r="X310" s="106"/>
      <c r="Y310" s="106"/>
      <c r="Z310" s="106"/>
      <c r="AA310" s="106"/>
      <c r="AB310" s="106"/>
      <c r="AC310" s="106"/>
      <c r="AD310" s="106"/>
      <c r="AE310" s="106"/>
      <c r="AF310" s="106"/>
      <c r="AG310" s="106"/>
      <c r="AH310" s="106"/>
      <c r="AI310" s="106"/>
      <c r="AJ310" s="106"/>
      <c r="AK310" s="106"/>
      <c r="AL310" s="106"/>
      <c r="AM310" s="106"/>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6"/>
      <c r="BJ310" s="106"/>
      <c r="BK310" s="106"/>
      <c r="BL310" s="106"/>
      <c r="BM310" s="106"/>
      <c r="BN310" s="106"/>
      <c r="BO310" s="106"/>
      <c r="BP310" s="106"/>
      <c r="BQ310" s="106"/>
      <c r="BR310" s="106"/>
      <c r="BS310" s="106"/>
      <c r="BT310" s="106"/>
      <c r="BU310" s="106"/>
      <c r="BV310" s="106"/>
      <c r="BW310" s="106"/>
      <c r="BX310" s="106"/>
      <c r="BY310" s="106"/>
      <c r="BZ310" s="106"/>
      <c r="CA310" s="106"/>
      <c r="CB310" s="106"/>
      <c r="CC310" s="106"/>
      <c r="CD310" s="106"/>
      <c r="CE310" s="106"/>
      <c r="CF310" s="106"/>
      <c r="CG310" s="106"/>
      <c r="CH310" s="106"/>
    </row>
    <row r="311" spans="1:86" s="231" customFormat="1" ht="15.75">
      <c r="A311" s="343"/>
      <c r="B311" s="106" t="s">
        <v>4301</v>
      </c>
      <c r="C311" s="106" t="s">
        <v>4302</v>
      </c>
      <c r="D311" s="106">
        <v>148</v>
      </c>
      <c r="E311" s="106"/>
      <c r="F311" s="106">
        <v>3</v>
      </c>
      <c r="G311" s="106"/>
      <c r="H311" s="106"/>
      <c r="I311" s="106"/>
      <c r="J311" s="106"/>
      <c r="K311" s="106"/>
      <c r="L311" s="106">
        <v>800</v>
      </c>
      <c r="M311" s="106"/>
      <c r="N311" s="106"/>
      <c r="O311" s="106"/>
      <c r="P311" s="106">
        <v>874</v>
      </c>
      <c r="Q311" s="106">
        <v>1651</v>
      </c>
      <c r="R311" s="106">
        <v>1319</v>
      </c>
      <c r="S311" s="106"/>
      <c r="T311" s="106"/>
      <c r="U311" s="106"/>
      <c r="V311" s="106"/>
      <c r="W311" s="106"/>
      <c r="X311" s="106"/>
      <c r="Y311" s="106"/>
      <c r="Z311" s="106"/>
      <c r="AA311" s="106"/>
      <c r="AB311" s="106"/>
      <c r="AC311" s="106"/>
      <c r="AD311" s="106">
        <v>2034</v>
      </c>
      <c r="AE311" s="106"/>
      <c r="AF311" s="106"/>
      <c r="AG311" s="106"/>
      <c r="AH311" s="106"/>
      <c r="AI311" s="106"/>
      <c r="AJ311" s="106"/>
      <c r="AK311" s="106"/>
      <c r="AL311" s="106">
        <v>2102</v>
      </c>
      <c r="AM311" s="106">
        <v>2336</v>
      </c>
      <c r="AN311" s="106"/>
      <c r="AO311" s="106"/>
      <c r="AP311" s="106"/>
      <c r="AQ311" s="106">
        <v>25084</v>
      </c>
      <c r="AR311" s="106"/>
      <c r="AS311" s="106"/>
      <c r="AT311" s="106"/>
      <c r="AU311" s="106"/>
      <c r="AV311" s="106"/>
      <c r="AW311" s="106"/>
      <c r="AX311" s="106"/>
      <c r="AY311" s="106"/>
      <c r="AZ311" s="106"/>
      <c r="BA311" s="106"/>
      <c r="BB311" s="106"/>
      <c r="BC311" s="106">
        <v>4600</v>
      </c>
      <c r="BD311" s="106"/>
      <c r="BE311" s="106"/>
      <c r="BF311" s="106"/>
      <c r="BG311" s="106"/>
      <c r="BH311" s="106"/>
      <c r="BI311" s="106"/>
      <c r="BJ311" s="106"/>
      <c r="BK311" s="106"/>
      <c r="BL311" s="106"/>
      <c r="BM311" s="106">
        <v>1572</v>
      </c>
      <c r="BN311" s="106"/>
      <c r="BO311" s="106"/>
      <c r="BP311" s="106"/>
      <c r="BQ311" s="106"/>
      <c r="BR311" s="106"/>
      <c r="BS311" s="106"/>
      <c r="BT311" s="106"/>
      <c r="BU311" s="106"/>
      <c r="BV311" s="106"/>
      <c r="BW311" s="106"/>
      <c r="BX311" s="106"/>
      <c r="BY311" s="106"/>
      <c r="BZ311" s="106"/>
      <c r="CA311" s="106">
        <f>SUM(D311:BZ311)</f>
        <v>42523</v>
      </c>
      <c r="CB311" s="106"/>
      <c r="CC311" s="106"/>
      <c r="CD311" s="106"/>
      <c r="CE311" s="106"/>
      <c r="CF311" s="106"/>
      <c r="CG311" s="106"/>
    </row>
    <row r="312" spans="1:86" s="231" customFormat="1" ht="15.75">
      <c r="A312" s="346" t="s">
        <v>3065</v>
      </c>
      <c r="B312" s="106"/>
      <c r="C312" s="106" t="s">
        <v>4300</v>
      </c>
      <c r="D312" s="106">
        <v>2016</v>
      </c>
      <c r="E312" s="106"/>
      <c r="F312" s="106">
        <v>142</v>
      </c>
      <c r="G312" s="106"/>
      <c r="H312" s="106"/>
      <c r="I312" s="106">
        <v>1464</v>
      </c>
      <c r="J312" s="106"/>
      <c r="K312" s="106"/>
      <c r="L312" s="106">
        <v>1200</v>
      </c>
      <c r="M312" s="106"/>
      <c r="N312" s="106"/>
      <c r="O312" s="106"/>
      <c r="P312" s="106"/>
      <c r="Q312" s="106"/>
      <c r="R312" s="106"/>
      <c r="S312" s="106">
        <v>536</v>
      </c>
      <c r="T312" s="106">
        <v>573</v>
      </c>
      <c r="U312" s="106"/>
      <c r="V312" s="106"/>
      <c r="W312" s="106"/>
      <c r="X312" s="106"/>
      <c r="Y312" s="106"/>
      <c r="Z312" s="106"/>
      <c r="AA312" s="106"/>
      <c r="AB312" s="106"/>
      <c r="AC312" s="106"/>
      <c r="AD312" s="106">
        <v>2218</v>
      </c>
      <c r="AE312" s="106"/>
      <c r="AF312" s="106"/>
      <c r="AG312" s="106"/>
      <c r="AH312" s="106"/>
      <c r="AI312" s="106">
        <v>1200</v>
      </c>
      <c r="AJ312" s="106"/>
      <c r="AK312" s="106"/>
      <c r="AL312" s="106">
        <v>2120</v>
      </c>
      <c r="AM312" s="106">
        <v>3012</v>
      </c>
      <c r="AN312" s="106"/>
      <c r="AO312" s="106"/>
      <c r="AP312" s="106"/>
      <c r="AQ312" s="106"/>
      <c r="AR312" s="106"/>
      <c r="AS312" s="106"/>
      <c r="AT312" s="106"/>
      <c r="AU312" s="106"/>
      <c r="AV312" s="106"/>
      <c r="AW312" s="106"/>
      <c r="AX312" s="106"/>
      <c r="AY312" s="106"/>
      <c r="AZ312" s="106"/>
      <c r="BA312" s="106"/>
      <c r="BB312" s="106"/>
      <c r="BC312" s="106"/>
      <c r="BD312" s="106"/>
      <c r="BE312" s="106">
        <v>912</v>
      </c>
      <c r="BF312" s="106"/>
      <c r="BG312" s="106"/>
      <c r="BH312" s="106"/>
      <c r="BI312" s="106"/>
      <c r="BJ312" s="106">
        <v>29706</v>
      </c>
      <c r="BK312" s="106"/>
      <c r="BL312" s="106"/>
      <c r="BM312" s="106">
        <v>228</v>
      </c>
      <c r="BN312" s="106"/>
      <c r="BO312" s="106">
        <v>80</v>
      </c>
      <c r="BP312" s="106"/>
      <c r="BQ312" s="106"/>
      <c r="BR312" s="106"/>
      <c r="BS312" s="106">
        <v>1012</v>
      </c>
      <c r="BT312" s="106"/>
      <c r="BU312" s="106"/>
      <c r="BV312" s="106"/>
      <c r="BW312" s="106">
        <v>1109</v>
      </c>
      <c r="BX312" s="106"/>
      <c r="BY312" s="106"/>
      <c r="BZ312" s="106"/>
      <c r="CA312" s="106">
        <f t="shared" ref="CA312:CA318" si="6">SUM(D312:BZ312)</f>
        <v>47528</v>
      </c>
      <c r="CB312" s="106"/>
      <c r="CC312" s="106"/>
      <c r="CD312" s="106"/>
      <c r="CE312" s="106"/>
      <c r="CF312" s="106"/>
      <c r="CG312" s="106"/>
    </row>
    <row r="313" spans="1:86" s="362" customFormat="1" ht="15.75">
      <c r="A313" s="391"/>
      <c r="B313" s="361" t="s">
        <v>4303</v>
      </c>
      <c r="C313" s="361" t="s">
        <v>4302</v>
      </c>
      <c r="D313" s="361"/>
      <c r="E313" s="361"/>
      <c r="F313" s="361"/>
      <c r="G313" s="361"/>
      <c r="H313" s="361"/>
      <c r="I313" s="361"/>
      <c r="J313" s="361"/>
      <c r="K313" s="361"/>
      <c r="L313" s="361"/>
      <c r="M313" s="361"/>
      <c r="N313" s="361"/>
      <c r="O313" s="361"/>
      <c r="P313" s="361"/>
      <c r="Q313" s="361">
        <v>140</v>
      </c>
      <c r="R313" s="361"/>
      <c r="S313" s="361"/>
      <c r="T313" s="361"/>
      <c r="U313" s="361"/>
      <c r="V313" s="361"/>
      <c r="W313" s="361"/>
      <c r="X313" s="361"/>
      <c r="Y313" s="361"/>
      <c r="Z313" s="361"/>
      <c r="AA313" s="361"/>
      <c r="AB313" s="361"/>
      <c r="AC313" s="361"/>
      <c r="AD313" s="361">
        <v>5</v>
      </c>
      <c r="AE313" s="361"/>
      <c r="AF313" s="361"/>
      <c r="AG313" s="361"/>
      <c r="AH313" s="361"/>
      <c r="AI313" s="361"/>
      <c r="AJ313" s="361"/>
      <c r="AK313" s="361"/>
      <c r="AL313" s="361">
        <v>200</v>
      </c>
      <c r="AM313" s="361">
        <v>30</v>
      </c>
      <c r="AN313" s="361"/>
      <c r="AO313" s="361"/>
      <c r="AP313" s="361"/>
      <c r="AQ313" s="361">
        <v>2000</v>
      </c>
      <c r="AR313" s="361"/>
      <c r="AS313" s="361"/>
      <c r="AT313" s="361"/>
      <c r="AU313" s="361"/>
      <c r="AV313" s="361"/>
      <c r="AW313" s="361"/>
      <c r="AX313" s="361"/>
      <c r="AY313" s="361"/>
      <c r="AZ313" s="361"/>
      <c r="BA313" s="361"/>
      <c r="BB313" s="361"/>
      <c r="BC313" s="361">
        <v>300</v>
      </c>
      <c r="BD313" s="361"/>
      <c r="BE313" s="361"/>
      <c r="BF313" s="361"/>
      <c r="BG313" s="361"/>
      <c r="BH313" s="361"/>
      <c r="BI313" s="361"/>
      <c r="BJ313" s="361"/>
      <c r="BK313" s="361"/>
      <c r="BL313" s="361"/>
      <c r="BM313" s="361">
        <v>50</v>
      </c>
      <c r="BN313" s="361"/>
      <c r="BO313" s="361"/>
      <c r="BP313" s="361"/>
      <c r="BQ313" s="361"/>
      <c r="BR313" s="361"/>
      <c r="BS313" s="361">
        <v>100</v>
      </c>
      <c r="BT313" s="361"/>
      <c r="BU313" s="361"/>
      <c r="BV313" s="361"/>
      <c r="BW313" s="361"/>
      <c r="BX313" s="361"/>
      <c r="BY313" s="361"/>
      <c r="BZ313" s="361"/>
      <c r="CA313" s="361">
        <f t="shared" si="6"/>
        <v>2825</v>
      </c>
      <c r="CB313" s="361"/>
      <c r="CC313" s="361"/>
      <c r="CD313" s="361"/>
      <c r="CE313" s="361"/>
      <c r="CF313" s="361"/>
      <c r="CG313" s="361"/>
    </row>
    <row r="314" spans="1:86" s="362" customFormat="1" ht="15.75">
      <c r="A314" s="391"/>
      <c r="B314" s="361"/>
      <c r="C314" s="361" t="s">
        <v>4300</v>
      </c>
      <c r="D314" s="361">
        <v>20</v>
      </c>
      <c r="E314" s="361"/>
      <c r="F314" s="361">
        <v>80</v>
      </c>
      <c r="G314" s="361"/>
      <c r="H314" s="361"/>
      <c r="I314" s="361"/>
      <c r="J314" s="361"/>
      <c r="K314" s="361"/>
      <c r="L314" s="361"/>
      <c r="M314" s="361"/>
      <c r="N314" s="361"/>
      <c r="O314" s="361"/>
      <c r="P314" s="361"/>
      <c r="Q314" s="361"/>
      <c r="R314" s="361"/>
      <c r="S314" s="361"/>
      <c r="T314" s="361"/>
      <c r="U314" s="361"/>
      <c r="V314" s="361"/>
      <c r="W314" s="361"/>
      <c r="X314" s="361"/>
      <c r="Y314" s="361"/>
      <c r="Z314" s="361"/>
      <c r="AA314" s="361"/>
      <c r="AB314" s="361"/>
      <c r="AC314" s="361"/>
      <c r="AD314" s="361">
        <v>60</v>
      </c>
      <c r="AE314" s="361"/>
      <c r="AF314" s="361"/>
      <c r="AG314" s="361"/>
      <c r="AH314" s="361"/>
      <c r="AI314" s="361">
        <v>10</v>
      </c>
      <c r="AJ314" s="361"/>
      <c r="AK314" s="361"/>
      <c r="AL314" s="361">
        <v>300</v>
      </c>
      <c r="AM314" s="361">
        <v>200</v>
      </c>
      <c r="AN314" s="361"/>
      <c r="AO314" s="361"/>
      <c r="AP314" s="361"/>
      <c r="AQ314" s="361"/>
      <c r="AR314" s="361"/>
      <c r="AS314" s="361"/>
      <c r="AT314" s="361"/>
      <c r="AU314" s="361"/>
      <c r="AV314" s="361"/>
      <c r="AW314" s="361"/>
      <c r="AX314" s="361"/>
      <c r="AY314" s="361"/>
      <c r="AZ314" s="361"/>
      <c r="BA314" s="361">
        <v>700</v>
      </c>
      <c r="BB314" s="361"/>
      <c r="BC314" s="361"/>
      <c r="BD314" s="361"/>
      <c r="BE314" s="361">
        <v>500</v>
      </c>
      <c r="BF314" s="361">
        <v>2100</v>
      </c>
      <c r="BG314" s="361"/>
      <c r="BH314" s="361"/>
      <c r="BI314" s="361"/>
      <c r="BJ314" s="361">
        <v>11800</v>
      </c>
      <c r="BK314" s="361"/>
      <c r="BL314" s="361"/>
      <c r="BM314" s="361">
        <v>90</v>
      </c>
      <c r="BN314" s="361"/>
      <c r="BO314" s="361"/>
      <c r="BP314" s="361"/>
      <c r="BQ314" s="361"/>
      <c r="BR314" s="361"/>
      <c r="BS314" s="361">
        <v>898</v>
      </c>
      <c r="BT314" s="361"/>
      <c r="BU314" s="361"/>
      <c r="BV314" s="361"/>
      <c r="BW314" s="361"/>
      <c r="BX314" s="361"/>
      <c r="BY314" s="361"/>
      <c r="BZ314" s="361"/>
      <c r="CA314" s="361">
        <f t="shared" si="6"/>
        <v>16758</v>
      </c>
      <c r="CB314" s="361"/>
      <c r="CC314" s="361"/>
      <c r="CD314" s="361"/>
      <c r="CE314" s="361"/>
      <c r="CF314" s="361"/>
      <c r="CG314" s="361"/>
    </row>
    <row r="315" spans="1:86" s="231" customFormat="1" ht="15.75">
      <c r="A315" s="346"/>
      <c r="B315" s="106" t="s">
        <v>4304</v>
      </c>
      <c r="C315" s="106" t="s">
        <v>4302</v>
      </c>
      <c r="D315" s="106">
        <v>60</v>
      </c>
      <c r="E315" s="106"/>
      <c r="F315" s="106">
        <v>40</v>
      </c>
      <c r="G315" s="106"/>
      <c r="H315" s="106"/>
      <c r="I315" s="106"/>
      <c r="J315" s="106"/>
      <c r="K315" s="106"/>
      <c r="L315" s="106">
        <v>270</v>
      </c>
      <c r="M315" s="106"/>
      <c r="N315" s="106"/>
      <c r="O315" s="106"/>
      <c r="P315" s="106">
        <v>10</v>
      </c>
      <c r="Q315" s="106">
        <v>100</v>
      </c>
      <c r="R315" s="106">
        <v>20</v>
      </c>
      <c r="S315" s="106">
        <v>10</v>
      </c>
      <c r="T315" s="106"/>
      <c r="U315" s="106"/>
      <c r="V315" s="106"/>
      <c r="W315" s="106"/>
      <c r="X315" s="106"/>
      <c r="Y315" s="106"/>
      <c r="Z315" s="106"/>
      <c r="AA315" s="106"/>
      <c r="AB315" s="106"/>
      <c r="AC315" s="106"/>
      <c r="AD315" s="106">
        <v>120</v>
      </c>
      <c r="AE315" s="106"/>
      <c r="AF315" s="106"/>
      <c r="AG315" s="106"/>
      <c r="AH315" s="106"/>
      <c r="AI315" s="106"/>
      <c r="AJ315" s="106"/>
      <c r="AK315" s="106"/>
      <c r="AL315" s="106">
        <v>340</v>
      </c>
      <c r="AM315" s="106">
        <v>300</v>
      </c>
      <c r="AN315" s="106"/>
      <c r="AO315" s="106"/>
      <c r="AP315" s="106"/>
      <c r="AQ315" s="106">
        <v>7000</v>
      </c>
      <c r="AR315" s="106"/>
      <c r="AS315" s="106"/>
      <c r="AT315" s="106"/>
      <c r="AU315" s="106"/>
      <c r="AV315" s="106"/>
      <c r="AW315" s="106"/>
      <c r="AX315" s="106"/>
      <c r="AY315" s="106"/>
      <c r="AZ315" s="106"/>
      <c r="BA315" s="106"/>
      <c r="BB315" s="106"/>
      <c r="BC315" s="106">
        <v>1300</v>
      </c>
      <c r="BD315" s="106"/>
      <c r="BE315" s="106"/>
      <c r="BF315" s="106"/>
      <c r="BG315" s="106"/>
      <c r="BH315" s="106"/>
      <c r="BI315" s="106"/>
      <c r="BJ315" s="106"/>
      <c r="BK315" s="106"/>
      <c r="BL315" s="106"/>
      <c r="BM315" s="106">
        <v>548</v>
      </c>
      <c r="BN315" s="106"/>
      <c r="BO315" s="106"/>
      <c r="BP315" s="106"/>
      <c r="BQ315" s="106"/>
      <c r="BR315" s="106"/>
      <c r="BS315" s="106"/>
      <c r="BT315" s="106"/>
      <c r="BU315" s="106"/>
      <c r="BV315" s="106"/>
      <c r="BW315" s="106"/>
      <c r="BX315" s="106"/>
      <c r="BY315" s="106"/>
      <c r="BZ315" s="106"/>
      <c r="CA315" s="106">
        <f t="shared" si="6"/>
        <v>10118</v>
      </c>
      <c r="CB315" s="106"/>
      <c r="CC315" s="106"/>
      <c r="CD315" s="106"/>
      <c r="CE315" s="106"/>
      <c r="CF315" s="106"/>
      <c r="CG315" s="106"/>
    </row>
    <row r="316" spans="1:86" s="231" customFormat="1" ht="15.75">
      <c r="A316" s="346"/>
      <c r="B316" s="106"/>
      <c r="C316" s="106" t="s">
        <v>4300</v>
      </c>
      <c r="D316" s="106">
        <v>5000</v>
      </c>
      <c r="E316" s="106"/>
      <c r="F316" s="106">
        <v>1660</v>
      </c>
      <c r="G316" s="106"/>
      <c r="H316" s="106"/>
      <c r="I316" s="106"/>
      <c r="J316" s="106"/>
      <c r="K316" s="106"/>
      <c r="L316" s="106">
        <v>800</v>
      </c>
      <c r="M316" s="106"/>
      <c r="N316" s="106"/>
      <c r="O316" s="106"/>
      <c r="P316" s="106"/>
      <c r="Q316" s="106"/>
      <c r="R316" s="106"/>
      <c r="S316" s="106">
        <v>200</v>
      </c>
      <c r="T316" s="106">
        <v>2000</v>
      </c>
      <c r="U316" s="106"/>
      <c r="V316" s="106"/>
      <c r="W316" s="106"/>
      <c r="X316" s="106"/>
      <c r="Y316" s="106"/>
      <c r="Z316" s="106"/>
      <c r="AA316" s="106"/>
      <c r="AB316" s="106"/>
      <c r="AC316" s="106"/>
      <c r="AD316" s="106">
        <v>1600</v>
      </c>
      <c r="AE316" s="106"/>
      <c r="AF316" s="106"/>
      <c r="AG316" s="106"/>
      <c r="AH316" s="106"/>
      <c r="AI316" s="106">
        <v>300</v>
      </c>
      <c r="AJ316" s="106"/>
      <c r="AK316" s="106"/>
      <c r="AL316" s="106">
        <v>1100</v>
      </c>
      <c r="AM316" s="106">
        <v>1400</v>
      </c>
      <c r="AN316" s="106"/>
      <c r="AO316" s="106"/>
      <c r="AP316" s="106"/>
      <c r="AQ316" s="106"/>
      <c r="AR316" s="106"/>
      <c r="AS316" s="106"/>
      <c r="AT316" s="106"/>
      <c r="AU316" s="106"/>
      <c r="AV316" s="106"/>
      <c r="AW316" s="106"/>
      <c r="AX316" s="106"/>
      <c r="AY316" s="106"/>
      <c r="AZ316" s="106"/>
      <c r="BA316" s="106"/>
      <c r="BB316" s="106"/>
      <c r="BC316" s="106"/>
      <c r="BD316" s="106"/>
      <c r="BE316" s="106">
        <v>2500</v>
      </c>
      <c r="BF316" s="106">
        <v>3500</v>
      </c>
      <c r="BG316" s="106"/>
      <c r="BH316" s="106"/>
      <c r="BI316" s="106"/>
      <c r="BJ316" s="106">
        <v>26259</v>
      </c>
      <c r="BK316" s="106"/>
      <c r="BL316" s="106"/>
      <c r="BM316" s="106">
        <v>700</v>
      </c>
      <c r="BN316" s="106"/>
      <c r="BO316" s="106">
        <v>30</v>
      </c>
      <c r="BP316" s="106"/>
      <c r="BQ316" s="106"/>
      <c r="BR316" s="106"/>
      <c r="BS316" s="106">
        <v>4700</v>
      </c>
      <c r="BT316" s="106"/>
      <c r="BU316" s="106"/>
      <c r="BV316" s="106"/>
      <c r="BW316" s="106">
        <v>700</v>
      </c>
      <c r="BX316" s="106"/>
      <c r="BY316" s="106"/>
      <c r="BZ316" s="106"/>
      <c r="CA316" s="106">
        <f t="shared" si="6"/>
        <v>52449</v>
      </c>
      <c r="CB316" s="106"/>
      <c r="CC316" s="106"/>
      <c r="CD316" s="106"/>
      <c r="CE316" s="106"/>
      <c r="CF316" s="106"/>
      <c r="CG316" s="106"/>
    </row>
    <row r="317" spans="1:86" s="362" customFormat="1" ht="15.75">
      <c r="A317" s="391"/>
      <c r="B317" s="361" t="s">
        <v>4305</v>
      </c>
      <c r="C317" s="361" t="s">
        <v>4302</v>
      </c>
      <c r="D317" s="361"/>
      <c r="E317" s="361"/>
      <c r="F317" s="361"/>
      <c r="G317" s="361"/>
      <c r="H317" s="361"/>
      <c r="I317" s="361"/>
      <c r="J317" s="361"/>
      <c r="K317" s="361"/>
      <c r="L317" s="361"/>
      <c r="M317" s="361"/>
      <c r="N317" s="361"/>
      <c r="O317" s="361"/>
      <c r="P317" s="361"/>
      <c r="Q317" s="361"/>
      <c r="R317" s="361"/>
      <c r="S317" s="361"/>
      <c r="T317" s="361"/>
      <c r="U317" s="361"/>
      <c r="V317" s="361"/>
      <c r="W317" s="361"/>
      <c r="X317" s="361"/>
      <c r="Y317" s="361"/>
      <c r="Z317" s="361"/>
      <c r="AA317" s="361"/>
      <c r="AB317" s="361"/>
      <c r="AC317" s="361"/>
      <c r="AD317" s="361"/>
      <c r="AE317" s="361"/>
      <c r="AF317" s="361"/>
      <c r="AG317" s="361"/>
      <c r="AH317" s="361"/>
      <c r="AI317" s="361"/>
      <c r="AJ317" s="361"/>
      <c r="AK317" s="361"/>
      <c r="AL317" s="361"/>
      <c r="AM317" s="361"/>
      <c r="AN317" s="361"/>
      <c r="AO317" s="361"/>
      <c r="AP317" s="361"/>
      <c r="AQ317" s="361"/>
      <c r="AR317" s="361"/>
      <c r="AS317" s="361"/>
      <c r="AT317" s="361"/>
      <c r="AU317" s="361"/>
      <c r="AV317" s="361"/>
      <c r="AW317" s="361"/>
      <c r="AX317" s="361"/>
      <c r="AY317" s="361"/>
      <c r="AZ317" s="361"/>
      <c r="BA317" s="361"/>
      <c r="BB317" s="361"/>
      <c r="BC317" s="361"/>
      <c r="BD317" s="361"/>
      <c r="BE317" s="361"/>
      <c r="BF317" s="361"/>
      <c r="BG317" s="361"/>
      <c r="BH317" s="361"/>
      <c r="BI317" s="361"/>
      <c r="BJ317" s="361"/>
      <c r="BK317" s="361"/>
      <c r="BL317" s="361"/>
      <c r="BM317" s="361"/>
      <c r="BN317" s="361"/>
      <c r="BO317" s="361"/>
      <c r="BP317" s="361"/>
      <c r="BQ317" s="361"/>
      <c r="BR317" s="361"/>
      <c r="BS317" s="361"/>
      <c r="BT317" s="361"/>
      <c r="BU317" s="361"/>
      <c r="BV317" s="361"/>
      <c r="BW317" s="361"/>
      <c r="BX317" s="361"/>
      <c r="BY317" s="361"/>
      <c r="BZ317" s="361">
        <v>2012</v>
      </c>
      <c r="CA317" s="361">
        <f t="shared" si="6"/>
        <v>2012</v>
      </c>
      <c r="CB317" s="361"/>
      <c r="CC317" s="361"/>
      <c r="CD317" s="361"/>
      <c r="CE317" s="361"/>
      <c r="CF317" s="361"/>
      <c r="CG317" s="361"/>
    </row>
    <row r="318" spans="1:86" s="362" customFormat="1" ht="15.75">
      <c r="A318" s="392"/>
      <c r="B318" s="361"/>
      <c r="C318" s="361" t="s">
        <v>4300</v>
      </c>
      <c r="D318" s="361"/>
      <c r="E318" s="361"/>
      <c r="F318" s="361"/>
      <c r="G318" s="361"/>
      <c r="H318" s="361"/>
      <c r="I318" s="361"/>
      <c r="J318" s="361"/>
      <c r="K318" s="361"/>
      <c r="L318" s="361"/>
      <c r="M318" s="361"/>
      <c r="N318" s="361"/>
      <c r="O318" s="361"/>
      <c r="P318" s="361"/>
      <c r="Q318" s="361"/>
      <c r="R318" s="361"/>
      <c r="S318" s="361"/>
      <c r="T318" s="361"/>
      <c r="U318" s="361"/>
      <c r="V318" s="361"/>
      <c r="W318" s="361"/>
      <c r="X318" s="361"/>
      <c r="Y318" s="361"/>
      <c r="Z318" s="361"/>
      <c r="AA318" s="361"/>
      <c r="AB318" s="361"/>
      <c r="AC318" s="361"/>
      <c r="AD318" s="361"/>
      <c r="AE318" s="361"/>
      <c r="AF318" s="361"/>
      <c r="AG318" s="361"/>
      <c r="AH318" s="361"/>
      <c r="AI318" s="361"/>
      <c r="AJ318" s="361"/>
      <c r="AK318" s="361"/>
      <c r="AL318" s="361"/>
      <c r="AM318" s="361"/>
      <c r="AN318" s="361"/>
      <c r="AO318" s="361"/>
      <c r="AP318" s="361"/>
      <c r="AQ318" s="361"/>
      <c r="AR318" s="361"/>
      <c r="AS318" s="361"/>
      <c r="AT318" s="361"/>
      <c r="AU318" s="361"/>
      <c r="AV318" s="361"/>
      <c r="AW318" s="361"/>
      <c r="AX318" s="361"/>
      <c r="AY318" s="361"/>
      <c r="AZ318" s="361"/>
      <c r="BA318" s="361"/>
      <c r="BB318" s="361"/>
      <c r="BC318" s="361"/>
      <c r="BD318" s="361"/>
      <c r="BE318" s="361"/>
      <c r="BF318" s="361"/>
      <c r="BG318" s="361"/>
      <c r="BH318" s="361"/>
      <c r="BI318" s="361"/>
      <c r="BJ318" s="361"/>
      <c r="BK318" s="361"/>
      <c r="BL318" s="361"/>
      <c r="BM318" s="361"/>
      <c r="BN318" s="361"/>
      <c r="BO318" s="361"/>
      <c r="BP318" s="361"/>
      <c r="BQ318" s="361"/>
      <c r="BR318" s="361"/>
      <c r="BS318" s="361"/>
      <c r="BT318" s="361"/>
      <c r="BU318" s="361"/>
      <c r="BV318" s="361"/>
      <c r="BW318" s="361"/>
      <c r="BX318" s="361"/>
      <c r="BY318" s="361"/>
      <c r="BZ318" s="361">
        <v>8403</v>
      </c>
      <c r="CA318" s="361">
        <f t="shared" si="6"/>
        <v>8403</v>
      </c>
      <c r="CB318" s="361"/>
      <c r="CC318" s="361"/>
      <c r="CD318" s="361"/>
      <c r="CE318" s="361"/>
      <c r="CF318" s="361"/>
      <c r="CG318" s="361"/>
    </row>
    <row r="319" spans="1:86" s="231" customFormat="1" ht="15.75">
      <c r="A319" s="343"/>
      <c r="B319" s="106" t="s">
        <v>4301</v>
      </c>
      <c r="C319" s="106" t="s">
        <v>4322</v>
      </c>
      <c r="D319" s="106"/>
      <c r="E319" s="106"/>
      <c r="F319" s="106"/>
      <c r="G319" s="106"/>
      <c r="H319" s="106"/>
      <c r="I319" s="106"/>
      <c r="J319" s="106"/>
      <c r="K319" s="106"/>
      <c r="L319" s="106"/>
      <c r="M319" s="106"/>
      <c r="N319" s="106">
        <v>1860</v>
      </c>
      <c r="O319" s="106"/>
      <c r="P319" s="106"/>
      <c r="Q319" s="106"/>
      <c r="R319" s="106"/>
      <c r="S319" s="106"/>
      <c r="T319" s="106"/>
      <c r="U319" s="106"/>
      <c r="V319" s="106"/>
      <c r="W319" s="106"/>
      <c r="X319" s="106"/>
      <c r="Y319" s="106"/>
      <c r="Z319" s="106"/>
      <c r="AA319" s="106"/>
      <c r="AB319" s="106"/>
      <c r="AC319" s="106"/>
      <c r="AD319" s="106"/>
      <c r="AE319" s="106"/>
      <c r="AF319" s="106"/>
      <c r="AG319" s="106"/>
      <c r="AH319" s="106"/>
      <c r="AI319" s="106"/>
      <c r="AJ319" s="106"/>
      <c r="AK319" s="106"/>
      <c r="AL319" s="106"/>
      <c r="AM319" s="106"/>
      <c r="AN319" s="106"/>
      <c r="AO319" s="106"/>
      <c r="AP319" s="106"/>
      <c r="AQ319" s="106">
        <v>15023</v>
      </c>
      <c r="AR319" s="106"/>
      <c r="AS319" s="106"/>
      <c r="AT319" s="106"/>
      <c r="AU319" s="106"/>
      <c r="AV319" s="106"/>
      <c r="AW319" s="106"/>
      <c r="AX319" s="106"/>
      <c r="AY319" s="106"/>
      <c r="AZ319" s="106"/>
      <c r="BA319" s="106"/>
      <c r="BB319" s="106"/>
      <c r="BC319" s="106">
        <v>180</v>
      </c>
      <c r="BD319" s="106"/>
      <c r="BE319" s="106"/>
      <c r="BF319" s="106"/>
      <c r="BG319" s="106"/>
      <c r="BH319" s="106"/>
      <c r="BI319" s="106"/>
      <c r="BJ319" s="106"/>
      <c r="BK319" s="106"/>
      <c r="BL319" s="106"/>
      <c r="BM319" s="106"/>
      <c r="BN319" s="106"/>
      <c r="BO319" s="106"/>
      <c r="BP319" s="106"/>
      <c r="BQ319" s="106"/>
      <c r="BR319" s="106"/>
      <c r="BS319" s="106"/>
      <c r="BT319" s="106"/>
      <c r="BU319" s="106"/>
      <c r="BV319" s="106"/>
      <c r="BW319" s="106"/>
      <c r="BX319" s="106"/>
      <c r="BY319" s="106"/>
      <c r="BZ319" s="106"/>
      <c r="CA319" s="106"/>
      <c r="CB319" s="106"/>
      <c r="CC319" s="106"/>
      <c r="CD319" s="106"/>
      <c r="CE319" s="106"/>
      <c r="CF319" s="106"/>
      <c r="CG319" s="106"/>
    </row>
    <row r="320" spans="1:86" s="231" customFormat="1" ht="15.75">
      <c r="A320" s="346" t="s">
        <v>4323</v>
      </c>
      <c r="B320" s="106"/>
      <c r="C320" s="106" t="s">
        <v>4324</v>
      </c>
      <c r="D320" s="106">
        <v>2420</v>
      </c>
      <c r="E320" s="106"/>
      <c r="F320" s="106"/>
      <c r="G320" s="106"/>
      <c r="H320" s="106"/>
      <c r="I320" s="106"/>
      <c r="J320" s="106"/>
      <c r="K320" s="106"/>
      <c r="L320" s="106">
        <v>2017</v>
      </c>
      <c r="M320" s="106"/>
      <c r="N320" s="106"/>
      <c r="O320" s="106"/>
      <c r="P320" s="106"/>
      <c r="Q320" s="106"/>
      <c r="R320" s="106"/>
      <c r="S320" s="106">
        <v>1827</v>
      </c>
      <c r="T320" s="106"/>
      <c r="U320" s="106"/>
      <c r="V320" s="106"/>
      <c r="W320" s="106"/>
      <c r="X320" s="106"/>
      <c r="Y320" s="106"/>
      <c r="Z320" s="106"/>
      <c r="AA320" s="106"/>
      <c r="AB320" s="106"/>
      <c r="AC320" s="106">
        <v>4637</v>
      </c>
      <c r="AD320" s="106">
        <v>1486</v>
      </c>
      <c r="AE320" s="106"/>
      <c r="AF320" s="106"/>
      <c r="AG320" s="106"/>
      <c r="AH320" s="106"/>
      <c r="AI320" s="106">
        <v>300</v>
      </c>
      <c r="AJ320" s="106"/>
      <c r="AK320" s="106"/>
      <c r="AL320" s="106"/>
      <c r="AM320" s="106">
        <v>3842</v>
      </c>
      <c r="AN320" s="106"/>
      <c r="AO320" s="106"/>
      <c r="AP320" s="106"/>
      <c r="AQ320" s="106"/>
      <c r="AR320" s="106"/>
      <c r="AS320" s="106"/>
      <c r="AT320" s="106"/>
      <c r="AU320" s="106"/>
      <c r="AV320" s="106"/>
      <c r="AW320" s="106"/>
      <c r="AX320" s="106"/>
      <c r="AY320" s="106"/>
      <c r="AZ320" s="106"/>
      <c r="BA320" s="106"/>
      <c r="BB320" s="106"/>
      <c r="BC320" s="106"/>
      <c r="BD320" s="106"/>
      <c r="BE320" s="106">
        <v>2696</v>
      </c>
      <c r="BF320" s="106">
        <v>791</v>
      </c>
      <c r="BG320" s="106"/>
      <c r="BH320" s="106"/>
      <c r="BI320" s="106"/>
      <c r="BJ320" s="106">
        <v>26158</v>
      </c>
      <c r="BK320" s="106"/>
      <c r="BL320" s="106"/>
      <c r="BM320" s="106"/>
      <c r="BN320" s="106"/>
      <c r="BO320" s="106"/>
      <c r="BP320" s="106"/>
      <c r="BQ320" s="106"/>
      <c r="BR320" s="106"/>
      <c r="BS320" s="106">
        <v>1778</v>
      </c>
      <c r="BT320" s="106"/>
      <c r="BU320" s="106"/>
      <c r="BV320" s="106"/>
      <c r="BW320" s="106"/>
      <c r="BX320" s="106"/>
      <c r="BY320" s="106"/>
      <c r="BZ320" s="106"/>
      <c r="CA320" s="106"/>
      <c r="CB320" s="106"/>
      <c r="CC320" s="106"/>
      <c r="CD320" s="106"/>
      <c r="CE320" s="106"/>
      <c r="CF320" s="106"/>
      <c r="CG320" s="106"/>
    </row>
    <row r="321" spans="1:85" s="231" customFormat="1" ht="15.75">
      <c r="A321" s="346"/>
      <c r="B321" s="106" t="s">
        <v>4303</v>
      </c>
      <c r="C321" s="106" t="s">
        <v>4325</v>
      </c>
      <c r="D321" s="106"/>
      <c r="E321" s="106"/>
      <c r="F321" s="106"/>
      <c r="G321" s="106"/>
      <c r="H321" s="106"/>
      <c r="I321" s="106"/>
      <c r="J321" s="106"/>
      <c r="K321" s="106"/>
      <c r="L321" s="106"/>
      <c r="M321" s="106"/>
      <c r="N321" s="106"/>
      <c r="O321" s="106"/>
      <c r="P321" s="106"/>
      <c r="Q321" s="106"/>
      <c r="R321" s="106"/>
      <c r="S321" s="106"/>
      <c r="T321" s="106"/>
      <c r="U321" s="106"/>
      <c r="V321" s="106"/>
      <c r="W321" s="106"/>
      <c r="X321" s="106"/>
      <c r="Y321" s="106"/>
      <c r="Z321" s="106"/>
      <c r="AA321" s="106"/>
      <c r="AB321" s="106"/>
      <c r="AC321" s="106"/>
      <c r="AD321" s="106"/>
      <c r="AE321" s="106"/>
      <c r="AF321" s="106"/>
      <c r="AG321" s="106"/>
      <c r="AH321" s="106"/>
      <c r="AI321" s="106"/>
      <c r="AJ321" s="106"/>
      <c r="AK321" s="106"/>
      <c r="AL321" s="106"/>
      <c r="AM321" s="106"/>
      <c r="AN321" s="106"/>
      <c r="AO321" s="106"/>
      <c r="AP321" s="106"/>
      <c r="AQ321" s="106">
        <v>4473</v>
      </c>
      <c r="AR321" s="106"/>
      <c r="AS321" s="106"/>
      <c r="AT321" s="106"/>
      <c r="AU321" s="106"/>
      <c r="AV321" s="106"/>
      <c r="AW321" s="106"/>
      <c r="AX321" s="106"/>
      <c r="AY321" s="106"/>
      <c r="AZ321" s="106"/>
      <c r="BA321" s="106"/>
      <c r="BB321" s="106"/>
      <c r="BC321" s="106"/>
      <c r="BD321" s="106"/>
      <c r="BE321" s="106"/>
      <c r="BF321" s="106"/>
      <c r="BG321" s="106"/>
      <c r="BH321" s="106"/>
      <c r="BI321" s="106"/>
      <c r="BJ321" s="106"/>
      <c r="BK321" s="106"/>
      <c r="BL321" s="106"/>
      <c r="BM321" s="106"/>
      <c r="BN321" s="106"/>
      <c r="BO321" s="106"/>
      <c r="BP321" s="106"/>
      <c r="BQ321" s="106"/>
      <c r="BR321" s="106"/>
      <c r="BS321" s="106"/>
      <c r="BT321" s="106"/>
      <c r="BU321" s="106"/>
      <c r="BV321" s="106"/>
      <c r="BW321" s="106"/>
      <c r="BX321" s="106"/>
      <c r="BY321" s="106"/>
      <c r="BZ321" s="106"/>
      <c r="CA321" s="106"/>
      <c r="CB321" s="106"/>
      <c r="CC321" s="106"/>
      <c r="CD321" s="106"/>
      <c r="CE321" s="106"/>
      <c r="CF321" s="106"/>
      <c r="CG321" s="106"/>
    </row>
    <row r="322" spans="1:85" s="231" customFormat="1" ht="15.75">
      <c r="A322" s="346"/>
      <c r="B322" s="106"/>
      <c r="C322" s="106" t="s">
        <v>4326</v>
      </c>
      <c r="D322" s="106"/>
      <c r="E322" s="106"/>
      <c r="F322" s="106"/>
      <c r="G322" s="106"/>
      <c r="H322" s="106"/>
      <c r="I322" s="106"/>
      <c r="J322" s="106"/>
      <c r="K322" s="106"/>
      <c r="L322" s="106"/>
      <c r="M322" s="106"/>
      <c r="N322" s="106"/>
      <c r="O322" s="106"/>
      <c r="P322" s="106"/>
      <c r="Q322" s="106"/>
      <c r="R322" s="106"/>
      <c r="S322" s="106"/>
      <c r="T322" s="106"/>
      <c r="U322" s="106"/>
      <c r="V322" s="106"/>
      <c r="W322" s="106"/>
      <c r="X322" s="106"/>
      <c r="Y322" s="106"/>
      <c r="Z322" s="106"/>
      <c r="AA322" s="106"/>
      <c r="AB322" s="106"/>
      <c r="AC322" s="106"/>
      <c r="AD322" s="106"/>
      <c r="AE322" s="106"/>
      <c r="AF322" s="106"/>
      <c r="AG322" s="106"/>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6"/>
      <c r="BJ322" s="106">
        <v>8940</v>
      </c>
      <c r="BK322" s="106"/>
      <c r="BL322" s="106"/>
      <c r="BM322" s="106"/>
      <c r="BN322" s="106"/>
      <c r="BO322" s="106"/>
      <c r="BP322" s="106"/>
      <c r="BQ322" s="106"/>
      <c r="BR322" s="106"/>
      <c r="BS322" s="106"/>
      <c r="BT322" s="106"/>
      <c r="BU322" s="106"/>
      <c r="BV322" s="106"/>
      <c r="BW322" s="106"/>
      <c r="BX322" s="106"/>
      <c r="BY322" s="106"/>
      <c r="BZ322" s="106"/>
      <c r="CA322" s="106"/>
      <c r="CB322" s="106"/>
      <c r="CC322" s="106"/>
      <c r="CD322" s="106"/>
      <c r="CE322" s="106"/>
      <c r="CF322" s="106"/>
      <c r="CG322" s="106"/>
    </row>
    <row r="323" spans="1:85" s="231" customFormat="1" ht="15.75">
      <c r="A323" s="346"/>
      <c r="B323" s="106" t="s">
        <v>4304</v>
      </c>
      <c r="C323" s="106" t="s">
        <v>4327</v>
      </c>
      <c r="D323" s="106"/>
      <c r="E323" s="106"/>
      <c r="F323" s="106"/>
      <c r="G323" s="106"/>
      <c r="H323" s="106"/>
      <c r="I323" s="106"/>
      <c r="J323" s="106"/>
      <c r="K323" s="106"/>
      <c r="L323" s="106"/>
      <c r="M323" s="106"/>
      <c r="N323" s="106">
        <v>1235</v>
      </c>
      <c r="O323" s="106"/>
      <c r="P323" s="106" t="s">
        <v>4328</v>
      </c>
      <c r="Q323" s="106"/>
      <c r="R323" s="106"/>
      <c r="S323" s="106"/>
      <c r="T323" s="106"/>
      <c r="U323" s="106"/>
      <c r="V323" s="106"/>
      <c r="W323" s="106"/>
      <c r="X323" s="106"/>
      <c r="Y323" s="106"/>
      <c r="Z323" s="106"/>
      <c r="AA323" s="106"/>
      <c r="AB323" s="106"/>
      <c r="AC323" s="106"/>
      <c r="AD323" s="106"/>
      <c r="AE323" s="106"/>
      <c r="AF323" s="106"/>
      <c r="AG323" s="106"/>
      <c r="AH323" s="106"/>
      <c r="AI323" s="106"/>
      <c r="AJ323" s="106"/>
      <c r="AK323" s="106"/>
      <c r="AL323" s="106"/>
      <c r="AM323" s="106"/>
      <c r="AN323" s="106"/>
      <c r="AO323" s="106"/>
      <c r="AP323" s="106"/>
      <c r="AQ323" s="106">
        <v>6933</v>
      </c>
      <c r="AR323" s="106"/>
      <c r="AS323" s="106"/>
      <c r="AT323" s="106"/>
      <c r="AU323" s="106"/>
      <c r="AV323" s="106"/>
      <c r="AW323" s="106"/>
      <c r="AX323" s="106"/>
      <c r="AY323" s="106"/>
      <c r="AZ323" s="106"/>
      <c r="BA323" s="106"/>
      <c r="BB323" s="106"/>
      <c r="BC323" s="106">
        <v>803</v>
      </c>
      <c r="BD323" s="106"/>
      <c r="BE323" s="106"/>
      <c r="BF323" s="106"/>
      <c r="BG323" s="106"/>
      <c r="BH323" s="106"/>
      <c r="BI323" s="106"/>
      <c r="BJ323" s="106"/>
      <c r="BK323" s="106"/>
      <c r="BL323" s="106"/>
      <c r="BM323" s="106"/>
      <c r="BN323" s="106"/>
      <c r="BO323" s="106"/>
      <c r="BP323" s="106"/>
      <c r="BQ323" s="106"/>
      <c r="BR323" s="106"/>
      <c r="BS323" s="106"/>
      <c r="BT323" s="106"/>
      <c r="BU323" s="106"/>
      <c r="BV323" s="106"/>
      <c r="BW323" s="106"/>
      <c r="BX323" s="106"/>
      <c r="BY323" s="106"/>
      <c r="BZ323" s="106"/>
      <c r="CA323" s="106"/>
      <c r="CB323" s="106"/>
      <c r="CC323" s="106"/>
      <c r="CD323" s="106"/>
      <c r="CE323" s="106"/>
      <c r="CF323" s="106"/>
      <c r="CG323" s="106"/>
    </row>
    <row r="324" spans="1:85" s="231" customFormat="1" ht="15.75">
      <c r="A324" s="346"/>
      <c r="B324" s="106"/>
      <c r="C324" s="106" t="s">
        <v>4329</v>
      </c>
      <c r="D324" s="106">
        <v>3280</v>
      </c>
      <c r="E324" s="106"/>
      <c r="F324" s="106"/>
      <c r="G324" s="106"/>
      <c r="H324" s="106"/>
      <c r="I324" s="106"/>
      <c r="J324" s="106"/>
      <c r="K324" s="106"/>
      <c r="L324" s="106">
        <v>650</v>
      </c>
      <c r="M324" s="106"/>
      <c r="N324" s="106"/>
      <c r="O324" s="106"/>
      <c r="P324" s="106"/>
      <c r="Q324" s="106"/>
      <c r="R324" s="106"/>
      <c r="S324" s="106">
        <v>1000</v>
      </c>
      <c r="T324" s="106"/>
      <c r="U324" s="106"/>
      <c r="V324" s="106"/>
      <c r="W324" s="106"/>
      <c r="X324" s="106"/>
      <c r="Y324" s="106"/>
      <c r="Z324" s="106"/>
      <c r="AA324" s="106"/>
      <c r="AB324" s="106"/>
      <c r="AC324" s="106"/>
      <c r="AD324" s="106">
        <v>1815</v>
      </c>
      <c r="AE324" s="106"/>
      <c r="AF324" s="106"/>
      <c r="AG324" s="106"/>
      <c r="AH324" s="106"/>
      <c r="AI324" s="106">
        <v>2210</v>
      </c>
      <c r="AJ324" s="106"/>
      <c r="AK324" s="106"/>
      <c r="AL324" s="106"/>
      <c r="AM324" s="106">
        <v>1570</v>
      </c>
      <c r="AN324" s="106"/>
      <c r="AO324" s="106"/>
      <c r="AP324" s="106"/>
      <c r="AQ324" s="106"/>
      <c r="AR324" s="106"/>
      <c r="AS324" s="106">
        <v>881</v>
      </c>
      <c r="AT324" s="106"/>
      <c r="AU324" s="106"/>
      <c r="AV324" s="106"/>
      <c r="AW324" s="106"/>
      <c r="AX324" s="106"/>
      <c r="AY324" s="106"/>
      <c r="AZ324" s="106"/>
      <c r="BA324" s="106"/>
      <c r="BB324" s="106"/>
      <c r="BC324" s="106"/>
      <c r="BD324" s="106"/>
      <c r="BE324" s="106">
        <v>1606</v>
      </c>
      <c r="BF324" s="106">
        <v>803</v>
      </c>
      <c r="BG324" s="106"/>
      <c r="BH324" s="106"/>
      <c r="BI324" s="106"/>
      <c r="BJ324" s="106">
        <v>14912</v>
      </c>
      <c r="BK324" s="106"/>
      <c r="BL324" s="106"/>
      <c r="BM324" s="106"/>
      <c r="BN324" s="106"/>
      <c r="BO324" s="106"/>
      <c r="BP324" s="106"/>
      <c r="BQ324" s="106">
        <v>1750</v>
      </c>
      <c r="BR324" s="106"/>
      <c r="BS324" s="106">
        <v>2100</v>
      </c>
      <c r="BT324" s="106"/>
      <c r="BU324" s="106"/>
      <c r="BV324" s="106"/>
      <c r="BW324" s="106">
        <v>1300</v>
      </c>
      <c r="BX324" s="106"/>
      <c r="BY324" s="106"/>
      <c r="BZ324" s="106"/>
      <c r="CA324" s="106"/>
      <c r="CB324" s="106"/>
      <c r="CC324" s="106"/>
      <c r="CD324" s="106"/>
      <c r="CE324" s="106"/>
      <c r="CF324" s="106"/>
      <c r="CG324" s="106"/>
    </row>
    <row r="325" spans="1:85" s="231" customFormat="1" ht="15.75">
      <c r="A325" s="346"/>
      <c r="B325" s="106" t="s">
        <v>4305</v>
      </c>
      <c r="C325" s="106" t="s">
        <v>4302</v>
      </c>
      <c r="D325" s="106"/>
      <c r="E325" s="106"/>
      <c r="F325" s="106"/>
      <c r="G325" s="106"/>
      <c r="H325" s="106"/>
      <c r="I325" s="106"/>
      <c r="J325" s="106"/>
      <c r="K325" s="106"/>
      <c r="L325" s="106"/>
      <c r="M325" s="106"/>
      <c r="N325" s="106"/>
      <c r="O325" s="106"/>
      <c r="P325" s="106"/>
      <c r="Q325" s="106"/>
      <c r="R325" s="106"/>
      <c r="S325" s="106"/>
      <c r="T325" s="106"/>
      <c r="U325" s="106"/>
      <c r="V325" s="106"/>
      <c r="W325" s="106"/>
      <c r="X325" s="106"/>
      <c r="Y325" s="106"/>
      <c r="Z325" s="106"/>
      <c r="AA325" s="106"/>
      <c r="AB325" s="106"/>
      <c r="AC325" s="106"/>
      <c r="AD325" s="106"/>
      <c r="AE325" s="106"/>
      <c r="AF325" s="106"/>
      <c r="AG325" s="106"/>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6"/>
      <c r="BJ325" s="106"/>
      <c r="BK325" s="106"/>
      <c r="BL325" s="106"/>
      <c r="BM325" s="106"/>
      <c r="BN325" s="106"/>
      <c r="BO325" s="106"/>
      <c r="BP325" s="106"/>
      <c r="BQ325" s="106"/>
      <c r="BR325" s="106"/>
      <c r="BS325" s="106"/>
      <c r="BT325" s="106"/>
      <c r="BU325" s="106"/>
      <c r="BV325" s="106"/>
      <c r="BW325" s="106"/>
      <c r="BX325" s="106"/>
      <c r="BY325" s="106"/>
      <c r="BZ325" s="106"/>
      <c r="CA325" s="106"/>
      <c r="CB325" s="106"/>
      <c r="CC325" s="106"/>
      <c r="CD325" s="106"/>
      <c r="CE325" s="106"/>
      <c r="CF325" s="106"/>
      <c r="CG325" s="106"/>
    </row>
    <row r="326" spans="1:85" s="231" customFormat="1" ht="15.75">
      <c r="A326" s="347"/>
      <c r="B326" s="106"/>
      <c r="C326" s="106" t="s">
        <v>4330</v>
      </c>
      <c r="D326" s="106"/>
      <c r="E326" s="106"/>
      <c r="F326" s="106"/>
      <c r="G326" s="106"/>
      <c r="H326" s="106"/>
      <c r="I326" s="106"/>
      <c r="J326" s="106"/>
      <c r="K326" s="106"/>
      <c r="L326" s="106"/>
      <c r="M326" s="106"/>
      <c r="N326" s="106"/>
      <c r="O326" s="106"/>
      <c r="P326" s="106"/>
      <c r="Q326" s="106"/>
      <c r="R326" s="106"/>
      <c r="S326" s="106"/>
      <c r="T326" s="106"/>
      <c r="U326" s="106"/>
      <c r="V326" s="106"/>
      <c r="W326" s="106"/>
      <c r="X326" s="106"/>
      <c r="Y326" s="106"/>
      <c r="Z326" s="106"/>
      <c r="AA326" s="106"/>
      <c r="AB326" s="106"/>
      <c r="AC326" s="106"/>
      <c r="AD326" s="106"/>
      <c r="AE326" s="106"/>
      <c r="AF326" s="106"/>
      <c r="AG326" s="106"/>
      <c r="AH326" s="106"/>
      <c r="AI326" s="106"/>
      <c r="AJ326" s="106"/>
      <c r="AK326" s="106"/>
      <c r="AL326" s="106"/>
      <c r="AM326" s="106"/>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6"/>
      <c r="BJ326" s="106"/>
      <c r="BK326" s="106"/>
      <c r="BL326" s="106"/>
      <c r="BM326" s="106"/>
      <c r="BN326" s="106"/>
      <c r="BO326" s="106"/>
      <c r="BP326" s="106"/>
      <c r="BQ326" s="106"/>
      <c r="BR326" s="106"/>
      <c r="BS326" s="106"/>
      <c r="BT326" s="106"/>
      <c r="BU326" s="106"/>
      <c r="BV326" s="106"/>
      <c r="BW326" s="106"/>
      <c r="BX326" s="106"/>
      <c r="BY326" s="106"/>
      <c r="BZ326" s="106"/>
      <c r="CA326" s="106"/>
      <c r="CB326" s="106"/>
      <c r="CC326" s="106"/>
      <c r="CD326" s="106"/>
      <c r="CE326" s="106"/>
      <c r="CF326" s="106"/>
      <c r="CG326" s="106"/>
    </row>
    <row r="327" spans="1:85" s="231" customFormat="1" ht="15.75">
      <c r="A327" s="363" t="s">
        <v>4331</v>
      </c>
      <c r="B327" s="106" t="s">
        <v>4301</v>
      </c>
      <c r="C327" s="106" t="s">
        <v>4302</v>
      </c>
      <c r="D327" s="106"/>
      <c r="E327" s="106"/>
      <c r="F327" s="106"/>
      <c r="G327" s="106"/>
      <c r="H327" s="106"/>
      <c r="I327" s="106"/>
      <c r="J327" s="106"/>
      <c r="K327" s="106"/>
      <c r="L327" s="106"/>
      <c r="M327" s="106"/>
      <c r="N327" s="106"/>
      <c r="O327" s="106"/>
      <c r="P327" s="106"/>
      <c r="Q327" s="106"/>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v>40</v>
      </c>
      <c r="AR327" s="106"/>
      <c r="AS327" s="106"/>
      <c r="AT327" s="106"/>
      <c r="AU327" s="106"/>
      <c r="AV327" s="106"/>
      <c r="AW327" s="106"/>
      <c r="AX327" s="106"/>
      <c r="AY327" s="106"/>
      <c r="AZ327" s="106"/>
      <c r="BA327" s="106"/>
      <c r="BB327" s="106"/>
      <c r="BC327" s="106"/>
      <c r="BD327" s="106"/>
      <c r="BE327" s="106"/>
      <c r="BF327" s="106"/>
      <c r="BG327" s="106"/>
      <c r="BH327" s="106"/>
      <c r="BI327" s="106"/>
      <c r="BJ327" s="106"/>
      <c r="BK327" s="106"/>
      <c r="BL327" s="106"/>
      <c r="BM327" s="106"/>
      <c r="BN327" s="106"/>
      <c r="BO327" s="106"/>
      <c r="BP327" s="106"/>
      <c r="BQ327" s="106"/>
      <c r="BR327" s="106"/>
      <c r="BS327" s="106"/>
      <c r="BT327" s="106"/>
      <c r="BU327" s="106"/>
      <c r="BV327" s="106"/>
      <c r="BW327" s="106"/>
      <c r="BX327" s="106"/>
      <c r="BY327" s="106"/>
      <c r="BZ327" s="106"/>
      <c r="CA327" s="106"/>
      <c r="CB327" s="106"/>
      <c r="CC327" s="106"/>
      <c r="CD327" s="106"/>
      <c r="CE327" s="106"/>
      <c r="CF327" s="106"/>
      <c r="CG327" s="106"/>
    </row>
    <row r="328" spans="1:85" s="231" customFormat="1" ht="15.75">
      <c r="A328" s="363"/>
      <c r="B328" s="106"/>
      <c r="C328" s="106" t="s">
        <v>4300</v>
      </c>
      <c r="D328" s="106">
        <v>700</v>
      </c>
      <c r="E328" s="106"/>
      <c r="F328" s="106"/>
      <c r="G328" s="106">
        <v>300</v>
      </c>
      <c r="H328" s="106"/>
      <c r="I328" s="106"/>
      <c r="J328" s="106"/>
      <c r="K328" s="106"/>
      <c r="L328" s="106">
        <v>300</v>
      </c>
      <c r="M328" s="106"/>
      <c r="N328" s="106"/>
      <c r="O328" s="106"/>
      <c r="P328" s="106"/>
      <c r="Q328" s="106"/>
      <c r="R328" s="106"/>
      <c r="S328" s="106">
        <v>1600</v>
      </c>
      <c r="T328" s="106">
        <v>80</v>
      </c>
      <c r="U328" s="106"/>
      <c r="V328" s="106"/>
      <c r="W328" s="106"/>
      <c r="X328" s="106"/>
      <c r="Y328" s="106"/>
      <c r="Z328" s="106"/>
      <c r="AA328" s="106"/>
      <c r="AB328" s="106"/>
      <c r="AC328" s="106"/>
      <c r="AD328" s="106">
        <v>800</v>
      </c>
      <c r="AE328" s="106"/>
      <c r="AF328" s="106"/>
      <c r="AG328" s="106"/>
      <c r="AH328" s="106"/>
      <c r="AI328" s="106"/>
      <c r="AJ328" s="106"/>
      <c r="AK328" s="106"/>
      <c r="AL328" s="106">
        <v>680</v>
      </c>
      <c r="AM328" s="106">
        <v>380</v>
      </c>
      <c r="AN328" s="106"/>
      <c r="AO328" s="106"/>
      <c r="AP328" s="106"/>
      <c r="AQ328" s="106"/>
      <c r="AR328" s="106"/>
      <c r="AS328" s="106"/>
      <c r="AT328" s="106"/>
      <c r="AU328" s="106"/>
      <c r="AV328" s="106"/>
      <c r="AW328" s="106"/>
      <c r="AX328" s="106"/>
      <c r="AY328" s="106"/>
      <c r="AZ328" s="106"/>
      <c r="BA328" s="106"/>
      <c r="BB328" s="106"/>
      <c r="BC328" s="106"/>
      <c r="BD328" s="106">
        <v>140</v>
      </c>
      <c r="BE328" s="106"/>
      <c r="BF328" s="106"/>
      <c r="BG328" s="106"/>
      <c r="BH328" s="106"/>
      <c r="BI328" s="106"/>
      <c r="BJ328" s="106">
        <v>1800</v>
      </c>
      <c r="BK328" s="106"/>
      <c r="BL328" s="106"/>
      <c r="BM328" s="106"/>
      <c r="BN328" s="106"/>
      <c r="BO328" s="106">
        <v>40</v>
      </c>
      <c r="BP328" s="106">
        <v>20</v>
      </c>
      <c r="BQ328" s="106"/>
      <c r="BR328" s="106"/>
      <c r="BS328" s="106">
        <v>420</v>
      </c>
      <c r="BT328" s="106"/>
      <c r="BU328" s="106"/>
      <c r="BV328" s="106"/>
      <c r="BW328" s="106">
        <v>400</v>
      </c>
      <c r="BX328" s="106"/>
      <c r="BY328" s="106"/>
      <c r="BZ328" s="106"/>
      <c r="CA328" s="106"/>
      <c r="CB328" s="106"/>
      <c r="CC328" s="106"/>
      <c r="CD328" s="106"/>
      <c r="CE328" s="106"/>
      <c r="CF328" s="106"/>
      <c r="CG328" s="106"/>
    </row>
    <row r="329" spans="1:85" s="231" customFormat="1" ht="15.75">
      <c r="A329" s="363"/>
      <c r="B329" s="106" t="s">
        <v>4303</v>
      </c>
      <c r="C329" s="106" t="s">
        <v>4302</v>
      </c>
      <c r="D329" s="106"/>
      <c r="E329" s="106"/>
      <c r="F329" s="106"/>
      <c r="G329" s="106"/>
      <c r="H329" s="106"/>
      <c r="I329" s="106"/>
      <c r="J329" s="106"/>
      <c r="K329" s="106"/>
      <c r="L329" s="106"/>
      <c r="M329" s="106"/>
      <c r="N329" s="106"/>
      <c r="O329" s="106"/>
      <c r="P329" s="106"/>
      <c r="Q329" s="106"/>
      <c r="R329" s="106"/>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6"/>
      <c r="BJ329" s="106"/>
      <c r="BK329" s="106"/>
      <c r="BL329" s="106"/>
      <c r="BM329" s="106"/>
      <c r="BN329" s="106"/>
      <c r="BO329" s="106"/>
      <c r="BP329" s="106"/>
      <c r="BQ329" s="106"/>
      <c r="BR329" s="106"/>
      <c r="BS329" s="106"/>
      <c r="BT329" s="106"/>
      <c r="BU329" s="106"/>
      <c r="BV329" s="106"/>
      <c r="BW329" s="106"/>
      <c r="BX329" s="106"/>
      <c r="BY329" s="106"/>
      <c r="BZ329" s="106"/>
      <c r="CA329" s="106"/>
      <c r="CB329" s="106"/>
      <c r="CC329" s="106"/>
      <c r="CD329" s="106"/>
      <c r="CE329" s="106"/>
      <c r="CF329" s="106"/>
      <c r="CG329" s="106"/>
    </row>
    <row r="330" spans="1:85" s="231" customFormat="1" ht="15.75">
      <c r="A330" s="363"/>
      <c r="B330" s="106"/>
      <c r="C330" s="106" t="s">
        <v>4300</v>
      </c>
      <c r="D330" s="106"/>
      <c r="E330" s="106"/>
      <c r="F330" s="106"/>
      <c r="G330" s="106"/>
      <c r="H330" s="106"/>
      <c r="I330" s="106"/>
      <c r="J330" s="106"/>
      <c r="K330" s="106"/>
      <c r="L330" s="106"/>
      <c r="M330" s="106"/>
      <c r="N330" s="106"/>
      <c r="O330" s="106"/>
      <c r="P330" s="106"/>
      <c r="Q330" s="106"/>
      <c r="R330" s="106"/>
      <c r="S330" s="106"/>
      <c r="T330" s="106"/>
      <c r="U330" s="106"/>
      <c r="V330" s="106"/>
      <c r="W330" s="106"/>
      <c r="X330" s="106"/>
      <c r="Y330" s="106"/>
      <c r="Z330" s="106"/>
      <c r="AA330" s="106"/>
      <c r="AB330" s="106"/>
      <c r="AC330" s="106"/>
      <c r="AD330" s="106"/>
      <c r="AE330" s="106"/>
      <c r="AF330" s="106"/>
      <c r="AG330" s="106"/>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6"/>
      <c r="BJ330" s="106"/>
      <c r="BK330" s="106"/>
      <c r="BL330" s="106"/>
      <c r="BM330" s="106"/>
      <c r="BN330" s="106"/>
      <c r="BO330" s="106"/>
      <c r="BP330" s="106"/>
      <c r="BQ330" s="106"/>
      <c r="BR330" s="106"/>
      <c r="BS330" s="106"/>
      <c r="BT330" s="106"/>
      <c r="BU330" s="106"/>
      <c r="BV330" s="106"/>
      <c r="BW330" s="106"/>
      <c r="BX330" s="106"/>
      <c r="BY330" s="106"/>
      <c r="BZ330" s="106"/>
      <c r="CA330" s="106"/>
      <c r="CB330" s="106"/>
      <c r="CC330" s="106"/>
      <c r="CD330" s="106"/>
      <c r="CE330" s="106"/>
      <c r="CF330" s="106"/>
      <c r="CG330" s="106"/>
    </row>
    <row r="331" spans="1:85" s="231" customFormat="1" ht="15.75">
      <c r="A331" s="363"/>
      <c r="B331" s="106" t="s">
        <v>4304</v>
      </c>
      <c r="C331" s="106" t="s">
        <v>4302</v>
      </c>
      <c r="D331" s="106"/>
      <c r="E331" s="106"/>
      <c r="F331" s="106"/>
      <c r="G331" s="106"/>
      <c r="H331" s="106"/>
      <c r="I331" s="106"/>
      <c r="J331" s="106"/>
      <c r="K331" s="106"/>
      <c r="L331" s="106"/>
      <c r="M331" s="106"/>
      <c r="N331" s="106"/>
      <c r="O331" s="106"/>
      <c r="P331" s="106"/>
      <c r="Q331" s="106"/>
      <c r="R331" s="106"/>
      <c r="S331" s="106"/>
      <c r="T331" s="106"/>
      <c r="U331" s="106"/>
      <c r="V331" s="106"/>
      <c r="W331" s="106"/>
      <c r="X331" s="106"/>
      <c r="Y331" s="106"/>
      <c r="Z331" s="106"/>
      <c r="AA331" s="106"/>
      <c r="AB331" s="106"/>
      <c r="AC331" s="106"/>
      <c r="AD331" s="106"/>
      <c r="AE331" s="106"/>
      <c r="AF331" s="106"/>
      <c r="AG331" s="106"/>
      <c r="AH331" s="106"/>
      <c r="AI331" s="106"/>
      <c r="AJ331" s="106"/>
      <c r="AK331" s="106"/>
      <c r="AL331" s="106"/>
      <c r="AM331" s="106"/>
      <c r="AN331" s="106"/>
      <c r="AO331" s="106"/>
      <c r="AP331" s="106"/>
      <c r="AQ331" s="106">
        <v>520</v>
      </c>
      <c r="AR331" s="106"/>
      <c r="AS331" s="106"/>
      <c r="AT331" s="106"/>
      <c r="AU331" s="106"/>
      <c r="AV331" s="106"/>
      <c r="AW331" s="106"/>
      <c r="AX331" s="106"/>
      <c r="AY331" s="106"/>
      <c r="AZ331" s="106"/>
      <c r="BA331" s="106"/>
      <c r="BB331" s="106"/>
      <c r="BC331" s="106"/>
      <c r="BD331" s="106">
        <v>850</v>
      </c>
      <c r="BE331" s="106"/>
      <c r="BF331" s="106"/>
      <c r="BG331" s="106"/>
      <c r="BH331" s="106"/>
      <c r="BI331" s="106"/>
      <c r="BJ331" s="106">
        <v>420</v>
      </c>
      <c r="BK331" s="106"/>
      <c r="BL331" s="106"/>
      <c r="BM331" s="106"/>
      <c r="BN331" s="106"/>
      <c r="BO331" s="106">
        <v>120</v>
      </c>
      <c r="BP331" s="106">
        <v>20</v>
      </c>
      <c r="BQ331" s="106"/>
      <c r="BR331" s="106"/>
      <c r="BS331" s="106">
        <v>400</v>
      </c>
      <c r="BT331" s="106"/>
      <c r="BU331" s="106"/>
      <c r="BV331" s="106"/>
      <c r="BW331" s="106">
        <v>35</v>
      </c>
      <c r="BX331" s="106"/>
      <c r="BY331" s="106"/>
      <c r="BZ331" s="106"/>
      <c r="CA331" s="106"/>
      <c r="CB331" s="106"/>
      <c r="CC331" s="106"/>
      <c r="CD331" s="106"/>
      <c r="CE331" s="106"/>
      <c r="CF331" s="106"/>
      <c r="CG331" s="106"/>
    </row>
    <row r="332" spans="1:85" s="231" customFormat="1" ht="15.75">
      <c r="A332" s="363"/>
      <c r="B332" s="106"/>
      <c r="C332" s="106" t="s">
        <v>4300</v>
      </c>
      <c r="D332" s="106">
        <v>600</v>
      </c>
      <c r="E332" s="106"/>
      <c r="F332" s="106"/>
      <c r="G332" s="106">
        <v>20</v>
      </c>
      <c r="H332" s="106"/>
      <c r="I332" s="106"/>
      <c r="J332" s="106"/>
      <c r="K332" s="106"/>
      <c r="L332" s="106">
        <v>20</v>
      </c>
      <c r="M332" s="106"/>
      <c r="N332" s="106"/>
      <c r="O332" s="106"/>
      <c r="P332" s="106"/>
      <c r="Q332" s="106"/>
      <c r="R332" s="106"/>
      <c r="S332" s="106">
        <v>40</v>
      </c>
      <c r="T332" s="106">
        <v>60</v>
      </c>
      <c r="U332" s="106"/>
      <c r="V332" s="106"/>
      <c r="W332" s="106"/>
      <c r="X332" s="106"/>
      <c r="Y332" s="106"/>
      <c r="Z332" s="106"/>
      <c r="AA332" s="106"/>
      <c r="AB332" s="106"/>
      <c r="AC332" s="106"/>
      <c r="AD332" s="106">
        <v>450</v>
      </c>
      <c r="AE332" s="106"/>
      <c r="AF332" s="106"/>
      <c r="AG332" s="106"/>
      <c r="AH332" s="106"/>
      <c r="AI332" s="106"/>
      <c r="AJ332" s="106"/>
      <c r="AK332" s="106"/>
      <c r="AL332" s="106">
        <v>120</v>
      </c>
      <c r="AM332" s="106">
        <v>80</v>
      </c>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6"/>
      <c r="BJ332" s="106"/>
      <c r="BK332" s="106"/>
      <c r="BL332" s="106"/>
      <c r="BM332" s="106"/>
      <c r="BN332" s="106"/>
      <c r="BO332" s="106"/>
      <c r="BP332" s="106"/>
      <c r="BQ332" s="106"/>
      <c r="BR332" s="106"/>
      <c r="BS332" s="106"/>
      <c r="BT332" s="106"/>
      <c r="BU332" s="106"/>
      <c r="BV332" s="106"/>
      <c r="BW332" s="106"/>
      <c r="BX332" s="106"/>
      <c r="BY332" s="106"/>
      <c r="BZ332" s="106"/>
      <c r="CA332" s="106"/>
      <c r="CB332" s="106"/>
      <c r="CC332" s="106"/>
      <c r="CD332" s="106"/>
      <c r="CE332" s="106"/>
      <c r="CF332" s="106"/>
      <c r="CG332" s="106"/>
    </row>
    <row r="333" spans="1:85" s="231" customFormat="1" ht="15.75">
      <c r="A333" s="363" t="s">
        <v>4263</v>
      </c>
      <c r="B333" s="106" t="s">
        <v>4301</v>
      </c>
      <c r="C333" s="106" t="s">
        <v>4302</v>
      </c>
      <c r="D333" s="106">
        <v>1120</v>
      </c>
      <c r="E333" s="106"/>
      <c r="F333" s="106"/>
      <c r="G333" s="106"/>
      <c r="H333" s="106"/>
      <c r="I333" s="106"/>
      <c r="J333" s="106"/>
      <c r="K333" s="106"/>
      <c r="L333" s="106">
        <v>525</v>
      </c>
      <c r="M333" s="106"/>
      <c r="N333" s="106">
        <v>2968</v>
      </c>
      <c r="O333" s="106"/>
      <c r="P333" s="106"/>
      <c r="Q333" s="106"/>
      <c r="R333" s="106"/>
      <c r="S333" s="106">
        <v>25</v>
      </c>
      <c r="T333" s="106"/>
      <c r="U333" s="106"/>
      <c r="V333" s="106"/>
      <c r="W333" s="106"/>
      <c r="X333" s="106"/>
      <c r="Y333" s="106"/>
      <c r="Z333" s="106"/>
      <c r="AA333" s="106"/>
      <c r="AB333" s="106"/>
      <c r="AC333" s="106"/>
      <c r="AD333" s="106"/>
      <c r="AE333" s="106"/>
      <c r="AF333" s="106"/>
      <c r="AG333" s="106"/>
      <c r="AH333" s="106"/>
      <c r="AI333" s="106"/>
      <c r="AJ333" s="106"/>
      <c r="AK333" s="106"/>
      <c r="AL333" s="106">
        <v>2444</v>
      </c>
      <c r="AM333" s="106">
        <v>3265</v>
      </c>
      <c r="AN333" s="106"/>
      <c r="AO333" s="106"/>
      <c r="AP333" s="106"/>
      <c r="AQ333" s="106">
        <v>14613</v>
      </c>
      <c r="AR333" s="106"/>
      <c r="AS333" s="106"/>
      <c r="AT333" s="106"/>
      <c r="AU333" s="106"/>
      <c r="AV333" s="106"/>
      <c r="AW333" s="106"/>
      <c r="AX333" s="106"/>
      <c r="AY333" s="106"/>
      <c r="AZ333" s="106"/>
      <c r="BA333" s="106"/>
      <c r="BB333" s="106"/>
      <c r="BC333" s="106">
        <v>6057</v>
      </c>
      <c r="BD333" s="106"/>
      <c r="BE333" s="106"/>
      <c r="BF333" s="106"/>
      <c r="BG333" s="106"/>
      <c r="BH333" s="106"/>
      <c r="BI333" s="106"/>
      <c r="BJ333" s="106"/>
      <c r="BK333" s="106"/>
      <c r="BL333" s="106"/>
      <c r="BM333" s="106">
        <v>2021</v>
      </c>
      <c r="BN333" s="106"/>
      <c r="BO333" s="106"/>
      <c r="BP333" s="106"/>
      <c r="BQ333" s="106"/>
      <c r="BR333" s="106"/>
      <c r="BS333" s="106">
        <v>3300</v>
      </c>
      <c r="BT333" s="106"/>
      <c r="BU333" s="106"/>
      <c r="BV333" s="106"/>
      <c r="BW333" s="106">
        <v>1805</v>
      </c>
      <c r="BX333" s="106"/>
      <c r="BY333" s="106"/>
      <c r="BZ333" s="106"/>
      <c r="CA333" s="106"/>
      <c r="CB333" s="106"/>
      <c r="CC333" s="106"/>
      <c r="CD333" s="106"/>
      <c r="CE333" s="106"/>
      <c r="CF333" s="106"/>
      <c r="CG333" s="106"/>
    </row>
    <row r="334" spans="1:85" s="231" customFormat="1" ht="15.75">
      <c r="A334" s="363"/>
      <c r="B334" s="106"/>
      <c r="C334" s="106" t="s">
        <v>4300</v>
      </c>
      <c r="D334" s="106">
        <v>2432</v>
      </c>
      <c r="E334" s="106"/>
      <c r="F334" s="106"/>
      <c r="G334" s="106"/>
      <c r="H334" s="106"/>
      <c r="I334" s="106"/>
      <c r="J334" s="106"/>
      <c r="K334" s="106"/>
      <c r="L334" s="106">
        <v>495</v>
      </c>
      <c r="M334" s="106"/>
      <c r="N334" s="106"/>
      <c r="O334" s="106"/>
      <c r="P334" s="106"/>
      <c r="Q334" s="106"/>
      <c r="R334" s="106"/>
      <c r="S334" s="106">
        <v>1366</v>
      </c>
      <c r="T334" s="106">
        <v>599</v>
      </c>
      <c r="U334" s="106"/>
      <c r="V334" s="106"/>
      <c r="W334" s="106"/>
      <c r="X334" s="106"/>
      <c r="Y334" s="106"/>
      <c r="Z334" s="106"/>
      <c r="AA334" s="106"/>
      <c r="AB334" s="106"/>
      <c r="AC334" s="106"/>
      <c r="AD334" s="106">
        <v>2040</v>
      </c>
      <c r="AE334" s="106"/>
      <c r="AF334" s="106"/>
      <c r="AG334" s="106"/>
      <c r="AH334" s="106"/>
      <c r="AI334" s="106">
        <v>150</v>
      </c>
      <c r="AJ334" s="106"/>
      <c r="AK334" s="106"/>
      <c r="AL334" s="106">
        <v>1142</v>
      </c>
      <c r="AM334" s="106">
        <v>3043</v>
      </c>
      <c r="AN334" s="106"/>
      <c r="AO334" s="106"/>
      <c r="AP334" s="106"/>
      <c r="AQ334" s="106"/>
      <c r="AR334" s="106"/>
      <c r="AS334" s="106"/>
      <c r="AT334" s="106"/>
      <c r="AU334" s="106"/>
      <c r="AV334" s="106"/>
      <c r="AW334" s="106"/>
      <c r="AX334" s="106"/>
      <c r="AY334" s="106"/>
      <c r="AZ334" s="106"/>
      <c r="BA334" s="106">
        <v>6672</v>
      </c>
      <c r="BB334" s="106"/>
      <c r="BC334" s="106"/>
      <c r="BD334" s="106">
        <v>1623</v>
      </c>
      <c r="BE334" s="106">
        <v>670</v>
      </c>
      <c r="BF334" s="106"/>
      <c r="BG334" s="106"/>
      <c r="BH334" s="106"/>
      <c r="BI334" s="106"/>
      <c r="BJ334" s="106">
        <v>16550</v>
      </c>
      <c r="BK334" s="106"/>
      <c r="BL334" s="106"/>
      <c r="BM334" s="106"/>
      <c r="BN334" s="106"/>
      <c r="BO334" s="106"/>
      <c r="BP334" s="106"/>
      <c r="BQ334" s="106"/>
      <c r="BR334" s="106"/>
      <c r="BS334" s="106">
        <v>2460</v>
      </c>
      <c r="BT334" s="106"/>
      <c r="BU334" s="106"/>
      <c r="BV334" s="106"/>
      <c r="BW334" s="106">
        <v>3004</v>
      </c>
      <c r="BX334" s="106"/>
      <c r="BY334" s="106"/>
      <c r="BZ334" s="106"/>
      <c r="CA334" s="106"/>
      <c r="CB334" s="106"/>
      <c r="CC334" s="106"/>
      <c r="CD334" s="106"/>
      <c r="CE334" s="106"/>
      <c r="CF334" s="106"/>
      <c r="CG334" s="106"/>
    </row>
    <row r="335" spans="1:85" s="231" customFormat="1" ht="15.75">
      <c r="A335" s="363"/>
      <c r="B335" s="106" t="s">
        <v>4303</v>
      </c>
      <c r="C335" s="106" t="s">
        <v>4302</v>
      </c>
      <c r="D335" s="106"/>
      <c r="E335" s="106"/>
      <c r="F335" s="106"/>
      <c r="G335" s="106"/>
      <c r="H335" s="106"/>
      <c r="I335" s="106"/>
      <c r="J335" s="106"/>
      <c r="K335" s="106"/>
      <c r="L335" s="106"/>
      <c r="M335" s="106"/>
      <c r="N335" s="106"/>
      <c r="O335" s="106"/>
      <c r="P335" s="106"/>
      <c r="Q335" s="106"/>
      <c r="R335" s="106"/>
      <c r="S335" s="106"/>
      <c r="T335" s="106"/>
      <c r="U335" s="106"/>
      <c r="V335" s="106"/>
      <c r="W335" s="106"/>
      <c r="X335" s="106"/>
      <c r="Y335" s="106"/>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v>268</v>
      </c>
      <c r="BD335" s="106"/>
      <c r="BE335" s="106"/>
      <c r="BF335" s="106">
        <v>228</v>
      </c>
      <c r="BG335" s="106"/>
      <c r="BH335" s="106"/>
      <c r="BI335" s="106"/>
      <c r="BJ335" s="106"/>
      <c r="BK335" s="106"/>
      <c r="BL335" s="106"/>
      <c r="BM335" s="106">
        <v>50</v>
      </c>
      <c r="BN335" s="106"/>
      <c r="BO335" s="106"/>
      <c r="BP335" s="106"/>
      <c r="BQ335" s="106"/>
      <c r="BR335" s="106"/>
      <c r="BS335" s="106">
        <v>54</v>
      </c>
      <c r="BT335" s="106"/>
      <c r="BU335" s="106"/>
      <c r="BV335" s="106"/>
      <c r="BW335" s="106"/>
      <c r="BX335" s="106"/>
      <c r="BY335" s="106"/>
      <c r="BZ335" s="106"/>
      <c r="CA335" s="106"/>
      <c r="CB335" s="106"/>
      <c r="CC335" s="106"/>
      <c r="CD335" s="106"/>
      <c r="CE335" s="106"/>
      <c r="CF335" s="106"/>
      <c r="CG335" s="106"/>
    </row>
    <row r="336" spans="1:85" s="231" customFormat="1" ht="15.75">
      <c r="A336" s="363"/>
      <c r="B336" s="106"/>
      <c r="C336" s="106" t="s">
        <v>4300</v>
      </c>
      <c r="D336" s="106"/>
      <c r="E336" s="106"/>
      <c r="F336" s="106"/>
      <c r="G336" s="106"/>
      <c r="H336" s="106"/>
      <c r="I336" s="106"/>
      <c r="J336" s="106"/>
      <c r="K336" s="106"/>
      <c r="L336" s="106"/>
      <c r="M336" s="106"/>
      <c r="N336" s="106"/>
      <c r="O336" s="106"/>
      <c r="P336" s="106"/>
      <c r="Q336" s="106"/>
      <c r="R336" s="106"/>
      <c r="S336" s="106"/>
      <c r="T336" s="106"/>
      <c r="U336" s="106"/>
      <c r="V336" s="106"/>
      <c r="W336" s="106"/>
      <c r="X336" s="106"/>
      <c r="Y336" s="106"/>
      <c r="Z336" s="106"/>
      <c r="AA336" s="106"/>
      <c r="AB336" s="106"/>
      <c r="AC336" s="106"/>
      <c r="AD336" s="106">
        <v>17</v>
      </c>
      <c r="AE336" s="106"/>
      <c r="AF336" s="106"/>
      <c r="AG336" s="106"/>
      <c r="AH336" s="106"/>
      <c r="AI336" s="106"/>
      <c r="AJ336" s="106"/>
      <c r="AK336" s="106"/>
      <c r="AL336" s="106">
        <v>8</v>
      </c>
      <c r="AM336" s="106">
        <v>15</v>
      </c>
      <c r="AN336" s="106"/>
      <c r="AO336" s="106"/>
      <c r="AP336" s="106"/>
      <c r="AQ336" s="106">
        <v>1543</v>
      </c>
      <c r="AR336" s="106"/>
      <c r="AS336" s="106"/>
      <c r="AT336" s="106"/>
      <c r="AU336" s="106"/>
      <c r="AV336" s="106"/>
      <c r="AW336" s="106"/>
      <c r="AX336" s="106"/>
      <c r="AY336" s="106"/>
      <c r="AZ336" s="106"/>
      <c r="BA336" s="106"/>
      <c r="BB336" s="106"/>
      <c r="BC336" s="106"/>
      <c r="BD336" s="106">
        <v>300</v>
      </c>
      <c r="BE336" s="106">
        <v>32</v>
      </c>
      <c r="BF336" s="106"/>
      <c r="BG336" s="106"/>
      <c r="BH336" s="106"/>
      <c r="BI336" s="106"/>
      <c r="BJ336" s="106">
        <v>14196</v>
      </c>
      <c r="BK336" s="106"/>
      <c r="BL336" s="106"/>
      <c r="BM336" s="106">
        <v>180</v>
      </c>
      <c r="BN336" s="106"/>
      <c r="BO336" s="106"/>
      <c r="BP336" s="106"/>
      <c r="BQ336" s="106"/>
      <c r="BR336" s="106"/>
      <c r="BS336" s="106">
        <v>371</v>
      </c>
      <c r="BT336" s="106"/>
      <c r="BU336" s="106"/>
      <c r="BV336" s="106"/>
      <c r="BW336" s="106"/>
      <c r="BX336" s="106"/>
      <c r="BY336" s="106"/>
      <c r="BZ336" s="106"/>
      <c r="CA336" s="106"/>
      <c r="CB336" s="106"/>
      <c r="CC336" s="106"/>
      <c r="CD336" s="106"/>
      <c r="CE336" s="106"/>
      <c r="CF336" s="106"/>
      <c r="CG336" s="106"/>
    </row>
    <row r="337" spans="1:85" s="231" customFormat="1" ht="15.75">
      <c r="A337" s="363"/>
      <c r="B337" s="106" t="s">
        <v>4304</v>
      </c>
      <c r="C337" s="106" t="s">
        <v>4302</v>
      </c>
      <c r="D337" s="106">
        <v>10</v>
      </c>
      <c r="E337" s="106"/>
      <c r="F337" s="106"/>
      <c r="G337" s="106"/>
      <c r="H337" s="106"/>
      <c r="I337" s="106"/>
      <c r="J337" s="106"/>
      <c r="K337" s="106"/>
      <c r="L337" s="106">
        <v>205</v>
      </c>
      <c r="M337" s="106"/>
      <c r="N337" s="106">
        <v>250</v>
      </c>
      <c r="O337" s="106"/>
      <c r="P337" s="106"/>
      <c r="Q337" s="106"/>
      <c r="R337" s="106"/>
      <c r="S337" s="106">
        <v>41</v>
      </c>
      <c r="T337" s="106"/>
      <c r="U337" s="106"/>
      <c r="V337" s="106"/>
      <c r="W337" s="106"/>
      <c r="X337" s="106"/>
      <c r="Y337" s="106"/>
      <c r="Z337" s="106"/>
      <c r="AA337" s="106"/>
      <c r="AB337" s="106"/>
      <c r="AC337" s="106"/>
      <c r="AD337" s="106"/>
      <c r="AE337" s="106"/>
      <c r="AF337" s="106"/>
      <c r="AG337" s="106"/>
      <c r="AH337" s="106"/>
      <c r="AI337" s="106"/>
      <c r="AJ337" s="106"/>
      <c r="AK337" s="106"/>
      <c r="AL337" s="106">
        <v>386</v>
      </c>
      <c r="AM337" s="106">
        <v>167</v>
      </c>
      <c r="AN337" s="106"/>
      <c r="AO337" s="106"/>
      <c r="AP337" s="106"/>
      <c r="AQ337" s="106">
        <v>7678</v>
      </c>
      <c r="AR337" s="106"/>
      <c r="AS337" s="106"/>
      <c r="AT337" s="106"/>
      <c r="AU337" s="106"/>
      <c r="AV337" s="106"/>
      <c r="AW337" s="106"/>
      <c r="AX337" s="106"/>
      <c r="AY337" s="106"/>
      <c r="AZ337" s="106"/>
      <c r="BA337" s="106"/>
      <c r="BB337" s="106"/>
      <c r="BC337" s="106">
        <v>2420</v>
      </c>
      <c r="BD337" s="106"/>
      <c r="BE337" s="106"/>
      <c r="BF337" s="106">
        <v>385</v>
      </c>
      <c r="BG337" s="106"/>
      <c r="BH337" s="106"/>
      <c r="BI337" s="106"/>
      <c r="BJ337" s="106"/>
      <c r="BK337" s="106"/>
      <c r="BL337" s="106"/>
      <c r="BM337" s="106">
        <v>390</v>
      </c>
      <c r="BN337" s="106"/>
      <c r="BO337" s="106"/>
      <c r="BP337" s="106"/>
      <c r="BQ337" s="106"/>
      <c r="BR337" s="106"/>
      <c r="BS337" s="106">
        <v>96</v>
      </c>
      <c r="BT337" s="106"/>
      <c r="BU337" s="106"/>
      <c r="BV337" s="106"/>
      <c r="BW337" s="106"/>
      <c r="BX337" s="106"/>
      <c r="BY337" s="106"/>
      <c r="BZ337" s="106"/>
      <c r="CA337" s="106"/>
      <c r="CB337" s="106"/>
      <c r="CC337" s="106"/>
      <c r="CD337" s="106"/>
      <c r="CE337" s="106"/>
      <c r="CF337" s="106"/>
      <c r="CG337" s="106"/>
    </row>
    <row r="338" spans="1:85" s="231" customFormat="1" ht="15.75">
      <c r="A338" s="363"/>
      <c r="B338" s="106"/>
      <c r="C338" s="106" t="s">
        <v>4300</v>
      </c>
      <c r="D338" s="106">
        <v>1843</v>
      </c>
      <c r="E338" s="106"/>
      <c r="F338" s="106"/>
      <c r="G338" s="106"/>
      <c r="H338" s="106"/>
      <c r="I338" s="106"/>
      <c r="J338" s="106"/>
      <c r="K338" s="106"/>
      <c r="L338" s="106">
        <v>1025</v>
      </c>
      <c r="M338" s="106"/>
      <c r="N338" s="106"/>
      <c r="O338" s="106"/>
      <c r="P338" s="106"/>
      <c r="Q338" s="106"/>
      <c r="R338" s="106"/>
      <c r="S338" s="106">
        <v>1350</v>
      </c>
      <c r="T338" s="106">
        <v>1021</v>
      </c>
      <c r="U338" s="106"/>
      <c r="V338" s="106"/>
      <c r="W338" s="106"/>
      <c r="X338" s="106"/>
      <c r="Y338" s="106"/>
      <c r="Z338" s="106"/>
      <c r="AA338" s="106"/>
      <c r="AB338" s="106"/>
      <c r="AC338" s="106"/>
      <c r="AD338" s="106">
        <v>2175</v>
      </c>
      <c r="AE338" s="106"/>
      <c r="AF338" s="106"/>
      <c r="AG338" s="106"/>
      <c r="AH338" s="106"/>
      <c r="AI338" s="106">
        <v>646</v>
      </c>
      <c r="AJ338" s="106"/>
      <c r="AK338" s="106"/>
      <c r="AL338" s="106">
        <v>824</v>
      </c>
      <c r="AM338" s="106">
        <v>1144</v>
      </c>
      <c r="AN338" s="106"/>
      <c r="AO338" s="106"/>
      <c r="AP338" s="106"/>
      <c r="AQ338" s="106"/>
      <c r="AR338" s="106"/>
      <c r="AS338" s="106"/>
      <c r="AT338" s="106"/>
      <c r="AU338" s="106"/>
      <c r="AV338" s="106"/>
      <c r="AW338" s="106"/>
      <c r="AX338" s="106"/>
      <c r="AY338" s="106"/>
      <c r="AZ338" s="106"/>
      <c r="BA338" s="106"/>
      <c r="BB338" s="106"/>
      <c r="BC338" s="106"/>
      <c r="BD338" s="106">
        <v>2975</v>
      </c>
      <c r="BE338" s="106">
        <v>1542</v>
      </c>
      <c r="BF338" s="106">
        <v>1099</v>
      </c>
      <c r="BG338" s="106"/>
      <c r="BH338" s="106"/>
      <c r="BI338" s="106"/>
      <c r="BJ338" s="106">
        <v>21952</v>
      </c>
      <c r="BK338" s="106"/>
      <c r="BL338" s="106"/>
      <c r="BM338" s="106">
        <v>993</v>
      </c>
      <c r="BN338" s="106"/>
      <c r="BO338" s="106"/>
      <c r="BP338" s="106"/>
      <c r="BQ338" s="106"/>
      <c r="BR338" s="106"/>
      <c r="BS338" s="106">
        <v>2759</v>
      </c>
      <c r="BT338" s="106"/>
      <c r="BU338" s="106"/>
      <c r="BV338" s="106"/>
      <c r="BW338" s="106">
        <v>1750</v>
      </c>
      <c r="BX338" s="106"/>
      <c r="BY338" s="106"/>
      <c r="BZ338" s="106"/>
      <c r="CA338" s="106"/>
      <c r="CB338" s="106"/>
      <c r="CC338" s="106"/>
      <c r="CD338" s="106"/>
      <c r="CE338" s="106"/>
      <c r="CF338" s="106"/>
      <c r="CG338" s="106"/>
    </row>
    <row r="339" spans="1:85" s="231" customFormat="1" ht="15.75">
      <c r="A339" s="1370" t="s">
        <v>4264</v>
      </c>
      <c r="B339" s="106" t="s">
        <v>4301</v>
      </c>
      <c r="C339" s="106" t="s">
        <v>4302</v>
      </c>
      <c r="D339" s="306">
        <v>527</v>
      </c>
      <c r="E339" s="306"/>
      <c r="F339" s="306"/>
      <c r="G339" s="306"/>
      <c r="H339" s="306"/>
      <c r="I339" s="306"/>
      <c r="J339" s="306"/>
      <c r="K339" s="306"/>
      <c r="L339" s="306">
        <v>121</v>
      </c>
      <c r="M339" s="306"/>
      <c r="N339" s="306"/>
      <c r="O339" s="306"/>
      <c r="P339" s="306"/>
      <c r="Q339" s="306"/>
      <c r="R339" s="306"/>
      <c r="S339" s="306"/>
      <c r="T339" s="306">
        <v>55</v>
      </c>
      <c r="U339" s="306"/>
      <c r="V339" s="306"/>
      <c r="W339" s="306"/>
      <c r="X339" s="306"/>
      <c r="Y339" s="306"/>
      <c r="Z339" s="306"/>
      <c r="AA339" s="306"/>
      <c r="AB339" s="306"/>
      <c r="AC339" s="306"/>
      <c r="AD339" s="306">
        <v>900</v>
      </c>
      <c r="AE339" s="306"/>
      <c r="AF339" s="306"/>
      <c r="AG339" s="306"/>
      <c r="AH339" s="306"/>
      <c r="AI339" s="306"/>
      <c r="AJ339" s="306"/>
      <c r="AK339" s="306"/>
      <c r="AL339" s="306">
        <v>1065</v>
      </c>
      <c r="AM339" s="306">
        <v>2753</v>
      </c>
      <c r="AN339" s="306"/>
      <c r="AO339" s="306"/>
      <c r="AP339" s="306"/>
      <c r="AQ339" s="306">
        <v>37254</v>
      </c>
      <c r="AR339" s="306"/>
      <c r="AS339" s="306"/>
      <c r="AT339" s="306"/>
      <c r="AU339" s="306"/>
      <c r="AV339" s="306"/>
      <c r="AW339" s="306"/>
      <c r="AX339" s="306"/>
      <c r="AY339" s="306"/>
      <c r="AZ339" s="306"/>
      <c r="BA339" s="306">
        <v>500</v>
      </c>
      <c r="BB339" s="306"/>
      <c r="BC339" s="306">
        <v>3870</v>
      </c>
      <c r="BD339" s="306"/>
      <c r="BE339" s="306"/>
      <c r="BF339" s="306"/>
      <c r="BG339" s="306"/>
      <c r="BH339" s="306"/>
      <c r="BI339" s="306"/>
      <c r="BJ339" s="306"/>
      <c r="BK339" s="306"/>
      <c r="BL339" s="306"/>
      <c r="BM339" s="306">
        <v>302</v>
      </c>
      <c r="BN339" s="306"/>
      <c r="BO339" s="306">
        <v>60</v>
      </c>
      <c r="BP339" s="306"/>
      <c r="BQ339" s="306">
        <v>723</v>
      </c>
      <c r="BR339" s="306"/>
      <c r="BS339" s="306">
        <v>330</v>
      </c>
      <c r="BT339" s="306"/>
      <c r="BU339" s="306"/>
      <c r="BV339" s="306"/>
      <c r="BW339" s="306">
        <v>204</v>
      </c>
      <c r="BX339" s="306"/>
      <c r="BY339" s="306"/>
      <c r="BZ339" s="306">
        <v>2450</v>
      </c>
      <c r="CA339" s="306">
        <f t="shared" ref="CA339:CA344" si="7">SUM(D339:BZ339)</f>
        <v>51114</v>
      </c>
      <c r="CB339" s="106"/>
      <c r="CC339" s="106"/>
      <c r="CD339" s="106"/>
      <c r="CE339" s="106"/>
      <c r="CF339" s="106"/>
      <c r="CG339" s="106"/>
    </row>
    <row r="340" spans="1:85" s="231" customFormat="1" ht="15.75">
      <c r="A340" s="1371"/>
      <c r="B340" s="106"/>
      <c r="C340" s="106" t="s">
        <v>4300</v>
      </c>
      <c r="D340" s="306">
        <v>7220</v>
      </c>
      <c r="E340" s="306"/>
      <c r="F340" s="306"/>
      <c r="G340" s="306">
        <v>100</v>
      </c>
      <c r="H340" s="306"/>
      <c r="I340" s="306">
        <v>1465</v>
      </c>
      <c r="J340" s="306"/>
      <c r="K340" s="306"/>
      <c r="L340" s="306">
        <v>410</v>
      </c>
      <c r="M340" s="306"/>
      <c r="N340" s="306"/>
      <c r="O340" s="306"/>
      <c r="P340" s="306"/>
      <c r="Q340" s="306"/>
      <c r="R340" s="306"/>
      <c r="S340" s="306">
        <v>662</v>
      </c>
      <c r="T340" s="306">
        <v>1392</v>
      </c>
      <c r="U340" s="306"/>
      <c r="V340" s="306"/>
      <c r="W340" s="306"/>
      <c r="X340" s="306"/>
      <c r="Y340" s="306">
        <v>291</v>
      </c>
      <c r="Z340" s="306"/>
      <c r="AA340" s="306"/>
      <c r="AB340" s="306"/>
      <c r="AC340" s="306"/>
      <c r="AD340" s="306">
        <v>6563</v>
      </c>
      <c r="AE340" s="306"/>
      <c r="AF340" s="306"/>
      <c r="AG340" s="306"/>
      <c r="AH340" s="306"/>
      <c r="AI340" s="306">
        <v>260</v>
      </c>
      <c r="AJ340" s="306"/>
      <c r="AK340" s="306"/>
      <c r="AL340" s="306">
        <v>5145</v>
      </c>
      <c r="AM340" s="306">
        <v>6984</v>
      </c>
      <c r="AN340" s="306"/>
      <c r="AO340" s="306"/>
      <c r="AP340" s="306"/>
      <c r="AQ340" s="306"/>
      <c r="AR340" s="306"/>
      <c r="AS340" s="306"/>
      <c r="AT340" s="306"/>
      <c r="AU340" s="306"/>
      <c r="AV340" s="306"/>
      <c r="AW340" s="306"/>
      <c r="AX340" s="306"/>
      <c r="AY340" s="306"/>
      <c r="AZ340" s="306"/>
      <c r="BA340" s="306">
        <v>40</v>
      </c>
      <c r="BB340" s="306"/>
      <c r="BC340" s="306"/>
      <c r="BD340" s="306"/>
      <c r="BE340" s="306">
        <v>5951</v>
      </c>
      <c r="BF340" s="306"/>
      <c r="BG340" s="306"/>
      <c r="BH340" s="306"/>
      <c r="BI340" s="306"/>
      <c r="BJ340" s="306">
        <v>33969</v>
      </c>
      <c r="BK340" s="306"/>
      <c r="BL340" s="306"/>
      <c r="BM340" s="306">
        <v>255</v>
      </c>
      <c r="BN340" s="306"/>
      <c r="BO340" s="306">
        <v>3442</v>
      </c>
      <c r="BP340" s="306"/>
      <c r="BQ340" s="306">
        <v>1740</v>
      </c>
      <c r="BR340" s="306"/>
      <c r="BS340" s="306">
        <v>6254</v>
      </c>
      <c r="BT340" s="306"/>
      <c r="BU340" s="306"/>
      <c r="BV340" s="306"/>
      <c r="BW340" s="306">
        <v>7000</v>
      </c>
      <c r="BX340" s="306"/>
      <c r="BY340" s="306"/>
      <c r="BZ340" s="306">
        <v>12300</v>
      </c>
      <c r="CA340" s="306">
        <f t="shared" si="7"/>
        <v>101443</v>
      </c>
      <c r="CB340" s="106"/>
      <c r="CC340" s="106"/>
      <c r="CD340" s="106"/>
      <c r="CE340" s="106"/>
      <c r="CF340" s="106"/>
      <c r="CG340" s="106"/>
    </row>
    <row r="341" spans="1:85" s="231" customFormat="1" ht="15.75">
      <c r="A341" s="1371"/>
      <c r="B341" s="106" t="s">
        <v>4303</v>
      </c>
      <c r="C341" s="106" t="s">
        <v>4302</v>
      </c>
      <c r="D341" s="306">
        <v>5</v>
      </c>
      <c r="E341" s="306"/>
      <c r="F341" s="306"/>
      <c r="G341" s="306"/>
      <c r="H341" s="306"/>
      <c r="I341" s="306"/>
      <c r="J341" s="306"/>
      <c r="K341" s="306"/>
      <c r="L341" s="306">
        <v>3</v>
      </c>
      <c r="M341" s="306"/>
      <c r="N341" s="306"/>
      <c r="O341" s="306"/>
      <c r="P341" s="306"/>
      <c r="Q341" s="306"/>
      <c r="R341" s="306"/>
      <c r="S341" s="306"/>
      <c r="T341" s="306"/>
      <c r="U341" s="306"/>
      <c r="V341" s="306"/>
      <c r="W341" s="306"/>
      <c r="X341" s="306"/>
      <c r="Y341" s="306"/>
      <c r="Z341" s="306"/>
      <c r="AA341" s="306"/>
      <c r="AB341" s="306"/>
      <c r="AC341" s="306"/>
      <c r="AD341" s="306">
        <v>140</v>
      </c>
      <c r="AE341" s="306"/>
      <c r="AF341" s="306"/>
      <c r="AG341" s="306"/>
      <c r="AH341" s="306"/>
      <c r="AI341" s="306"/>
      <c r="AJ341" s="306"/>
      <c r="AK341" s="306"/>
      <c r="AL341" s="306">
        <v>455</v>
      </c>
      <c r="AM341" s="306">
        <v>90</v>
      </c>
      <c r="AN341" s="306"/>
      <c r="AO341" s="306"/>
      <c r="AP341" s="306"/>
      <c r="AQ341" s="306">
        <v>10391</v>
      </c>
      <c r="AR341" s="306"/>
      <c r="AS341" s="306"/>
      <c r="AT341" s="306"/>
      <c r="AU341" s="306"/>
      <c r="AV341" s="306"/>
      <c r="AW341" s="306"/>
      <c r="AX341" s="306"/>
      <c r="AY341" s="306"/>
      <c r="AZ341" s="306"/>
      <c r="BA341" s="306">
        <v>890</v>
      </c>
      <c r="BB341" s="306"/>
      <c r="BC341" s="306"/>
      <c r="BD341" s="306"/>
      <c r="BE341" s="306"/>
      <c r="BF341" s="306"/>
      <c r="BG341" s="306"/>
      <c r="BH341" s="306"/>
      <c r="BI341" s="306"/>
      <c r="BJ341" s="306"/>
      <c r="BK341" s="306"/>
      <c r="BL341" s="306"/>
      <c r="BM341" s="306">
        <v>860</v>
      </c>
      <c r="BN341" s="306"/>
      <c r="BO341" s="306">
        <v>8</v>
      </c>
      <c r="BP341" s="306"/>
      <c r="BQ341" s="306"/>
      <c r="BR341" s="306"/>
      <c r="BS341" s="306">
        <v>265</v>
      </c>
      <c r="BT341" s="306"/>
      <c r="BU341" s="306"/>
      <c r="BV341" s="306"/>
      <c r="BW341" s="306"/>
      <c r="BX341" s="306"/>
      <c r="BY341" s="306"/>
      <c r="BZ341" s="306"/>
      <c r="CA341" s="306">
        <f t="shared" si="7"/>
        <v>13107</v>
      </c>
      <c r="CB341" s="106"/>
      <c r="CC341" s="106"/>
      <c r="CD341" s="106"/>
      <c r="CE341" s="106"/>
      <c r="CF341" s="106"/>
      <c r="CG341" s="106"/>
    </row>
    <row r="342" spans="1:85" s="231" customFormat="1" ht="15.75">
      <c r="A342" s="1371"/>
      <c r="B342" s="106"/>
      <c r="C342" s="106" t="s">
        <v>4300</v>
      </c>
      <c r="D342" s="306">
        <v>1060</v>
      </c>
      <c r="E342" s="306"/>
      <c r="F342" s="306"/>
      <c r="G342" s="306"/>
      <c r="H342" s="306"/>
      <c r="I342" s="306"/>
      <c r="J342" s="306"/>
      <c r="K342" s="306"/>
      <c r="L342" s="306"/>
      <c r="M342" s="306"/>
      <c r="N342" s="306"/>
      <c r="O342" s="306"/>
      <c r="P342" s="306"/>
      <c r="Q342" s="306"/>
      <c r="R342" s="306"/>
      <c r="S342" s="306"/>
      <c r="T342" s="306">
        <v>105</v>
      </c>
      <c r="U342" s="306"/>
      <c r="V342" s="306"/>
      <c r="W342" s="306"/>
      <c r="X342" s="306"/>
      <c r="Y342" s="306">
        <v>10</v>
      </c>
      <c r="Z342" s="306"/>
      <c r="AA342" s="306"/>
      <c r="AB342" s="306"/>
      <c r="AC342" s="306"/>
      <c r="AD342" s="306">
        <v>190</v>
      </c>
      <c r="AE342" s="306"/>
      <c r="AF342" s="306"/>
      <c r="AG342" s="306"/>
      <c r="AH342" s="306"/>
      <c r="AI342" s="306">
        <v>5</v>
      </c>
      <c r="AJ342" s="306"/>
      <c r="AK342" s="306"/>
      <c r="AL342" s="306">
        <v>630</v>
      </c>
      <c r="AM342" s="306">
        <v>930</v>
      </c>
      <c r="AN342" s="306"/>
      <c r="AO342" s="306"/>
      <c r="AP342" s="306"/>
      <c r="AQ342" s="306"/>
      <c r="AR342" s="306"/>
      <c r="AS342" s="306"/>
      <c r="AT342" s="306"/>
      <c r="AU342" s="306"/>
      <c r="AV342" s="306"/>
      <c r="AW342" s="306"/>
      <c r="AX342" s="306"/>
      <c r="AY342" s="306"/>
      <c r="AZ342" s="306"/>
      <c r="BA342" s="306">
        <v>3250</v>
      </c>
      <c r="BB342" s="306"/>
      <c r="BC342" s="306"/>
      <c r="BD342" s="306"/>
      <c r="BE342" s="306">
        <v>1350</v>
      </c>
      <c r="BF342" s="306"/>
      <c r="BG342" s="306"/>
      <c r="BH342" s="306"/>
      <c r="BI342" s="306"/>
      <c r="BJ342" s="306">
        <v>11550</v>
      </c>
      <c r="BK342" s="306"/>
      <c r="BL342" s="306"/>
      <c r="BM342" s="306">
        <v>1480</v>
      </c>
      <c r="BN342" s="306"/>
      <c r="BO342" s="306">
        <v>35</v>
      </c>
      <c r="BP342" s="306"/>
      <c r="BQ342" s="306"/>
      <c r="BR342" s="306"/>
      <c r="BS342" s="306">
        <v>880</v>
      </c>
      <c r="BT342" s="306"/>
      <c r="BU342" s="306"/>
      <c r="BV342" s="306"/>
      <c r="BW342" s="306"/>
      <c r="BX342" s="306"/>
      <c r="BY342" s="306"/>
      <c r="BZ342" s="306"/>
      <c r="CA342" s="306">
        <f t="shared" si="7"/>
        <v>21475</v>
      </c>
      <c r="CB342" s="106"/>
      <c r="CC342" s="106"/>
      <c r="CD342" s="106"/>
      <c r="CE342" s="106"/>
      <c r="CF342" s="106"/>
      <c r="CG342" s="106"/>
    </row>
    <row r="343" spans="1:85" s="231" customFormat="1" ht="15.75">
      <c r="A343" s="1371"/>
      <c r="B343" s="106" t="s">
        <v>4304</v>
      </c>
      <c r="C343" s="106" t="s">
        <v>4302</v>
      </c>
      <c r="D343" s="306">
        <v>520</v>
      </c>
      <c r="E343" s="306"/>
      <c r="F343" s="306"/>
      <c r="G343" s="306">
        <v>540</v>
      </c>
      <c r="H343" s="306"/>
      <c r="I343" s="306"/>
      <c r="J343" s="306"/>
      <c r="K343" s="306"/>
      <c r="L343" s="306">
        <v>1100</v>
      </c>
      <c r="M343" s="306"/>
      <c r="N343" s="306"/>
      <c r="O343" s="306"/>
      <c r="P343" s="306"/>
      <c r="Q343" s="306"/>
      <c r="R343" s="306"/>
      <c r="S343" s="306"/>
      <c r="T343" s="306">
        <v>420</v>
      </c>
      <c r="U343" s="306"/>
      <c r="V343" s="306"/>
      <c r="W343" s="306"/>
      <c r="X343" s="306"/>
      <c r="Y343" s="306"/>
      <c r="Z343" s="306"/>
      <c r="AA343" s="306"/>
      <c r="AB343" s="306"/>
      <c r="AC343" s="306"/>
      <c r="AD343" s="306">
        <v>3320</v>
      </c>
      <c r="AE343" s="306"/>
      <c r="AF343" s="306"/>
      <c r="AG343" s="306"/>
      <c r="AH343" s="306"/>
      <c r="AI343" s="306"/>
      <c r="AJ343" s="306"/>
      <c r="AK343" s="306"/>
      <c r="AL343" s="306">
        <v>2640</v>
      </c>
      <c r="AM343" s="306">
        <v>1670</v>
      </c>
      <c r="AN343" s="306"/>
      <c r="AO343" s="306"/>
      <c r="AP343" s="306"/>
      <c r="AQ343" s="306">
        <v>15690</v>
      </c>
      <c r="AR343" s="306"/>
      <c r="AS343" s="306"/>
      <c r="AT343" s="306"/>
      <c r="AU343" s="306"/>
      <c r="AV343" s="306"/>
      <c r="AW343" s="306"/>
      <c r="AX343" s="306"/>
      <c r="AY343" s="306"/>
      <c r="AZ343" s="306"/>
      <c r="BA343" s="306"/>
      <c r="BB343" s="306"/>
      <c r="BC343" s="306">
        <v>3546</v>
      </c>
      <c r="BD343" s="306"/>
      <c r="BE343" s="306"/>
      <c r="BF343" s="306">
        <v>8517</v>
      </c>
      <c r="BG343" s="306"/>
      <c r="BH343" s="306"/>
      <c r="BI343" s="306"/>
      <c r="BJ343" s="306"/>
      <c r="BK343" s="306"/>
      <c r="BL343" s="306"/>
      <c r="BM343" s="306">
        <v>1800</v>
      </c>
      <c r="BN343" s="306"/>
      <c r="BO343" s="306">
        <v>15</v>
      </c>
      <c r="BP343" s="306"/>
      <c r="BQ343" s="306"/>
      <c r="BR343" s="306"/>
      <c r="BS343" s="306">
        <v>906</v>
      </c>
      <c r="BT343" s="306"/>
      <c r="BU343" s="306"/>
      <c r="BV343" s="306"/>
      <c r="BW343" s="306">
        <v>15</v>
      </c>
      <c r="BX343" s="306"/>
      <c r="BY343" s="306"/>
      <c r="BZ343" s="306"/>
      <c r="CA343" s="306">
        <f t="shared" si="7"/>
        <v>40699</v>
      </c>
      <c r="CB343" s="106"/>
      <c r="CC343" s="106"/>
      <c r="CD343" s="106"/>
      <c r="CE343" s="106"/>
      <c r="CF343" s="106"/>
      <c r="CG343" s="106"/>
    </row>
    <row r="344" spans="1:85" s="231" customFormat="1" ht="15.75">
      <c r="A344" s="1371"/>
      <c r="B344" s="106"/>
      <c r="C344" s="106" t="s">
        <v>4300</v>
      </c>
      <c r="D344" s="306">
        <v>12450</v>
      </c>
      <c r="E344" s="306"/>
      <c r="F344" s="306"/>
      <c r="G344" s="306"/>
      <c r="H344" s="306"/>
      <c r="I344" s="306"/>
      <c r="J344" s="306"/>
      <c r="K344" s="306"/>
      <c r="L344" s="306">
        <v>1450</v>
      </c>
      <c r="M344" s="306"/>
      <c r="N344" s="306"/>
      <c r="O344" s="306"/>
      <c r="P344" s="306"/>
      <c r="Q344" s="306"/>
      <c r="R344" s="306"/>
      <c r="S344" s="306">
        <v>110</v>
      </c>
      <c r="T344" s="306">
        <v>204</v>
      </c>
      <c r="U344" s="306"/>
      <c r="V344" s="306"/>
      <c r="W344" s="306"/>
      <c r="X344" s="306"/>
      <c r="Y344" s="306">
        <v>385</v>
      </c>
      <c r="Z344" s="306"/>
      <c r="AA344" s="306"/>
      <c r="AB344" s="306"/>
      <c r="AC344" s="306"/>
      <c r="AD344" s="306">
        <v>4390</v>
      </c>
      <c r="AE344" s="306"/>
      <c r="AF344" s="306"/>
      <c r="AG344" s="306"/>
      <c r="AH344" s="306"/>
      <c r="AI344" s="306">
        <v>3590</v>
      </c>
      <c r="AJ344" s="306"/>
      <c r="AK344" s="306"/>
      <c r="AL344" s="306">
        <v>3850</v>
      </c>
      <c r="AM344" s="306">
        <v>3540</v>
      </c>
      <c r="AN344" s="306"/>
      <c r="AO344" s="306"/>
      <c r="AP344" s="306"/>
      <c r="AQ344" s="306"/>
      <c r="AR344" s="306"/>
      <c r="AS344" s="306"/>
      <c r="AT344" s="306"/>
      <c r="AU344" s="306"/>
      <c r="AV344" s="306"/>
      <c r="AW344" s="306"/>
      <c r="AX344" s="306"/>
      <c r="AY344" s="306"/>
      <c r="AZ344" s="306"/>
      <c r="BA344" s="306"/>
      <c r="BB344" s="306"/>
      <c r="BC344" s="306"/>
      <c r="BD344" s="306"/>
      <c r="BE344" s="306">
        <v>4925</v>
      </c>
      <c r="BF344" s="306"/>
      <c r="BG344" s="306"/>
      <c r="BH344" s="306"/>
      <c r="BI344" s="306"/>
      <c r="BJ344" s="306">
        <v>25550</v>
      </c>
      <c r="BK344" s="306"/>
      <c r="BL344" s="306"/>
      <c r="BM344" s="306">
        <v>2300</v>
      </c>
      <c r="BN344" s="306"/>
      <c r="BO344" s="306">
        <v>1650</v>
      </c>
      <c r="BP344" s="306"/>
      <c r="BQ344" s="306"/>
      <c r="BR344" s="306"/>
      <c r="BS344" s="306">
        <v>2250</v>
      </c>
      <c r="BT344" s="306"/>
      <c r="BU344" s="306"/>
      <c r="BV344" s="306"/>
      <c r="BW344" s="306">
        <v>2040</v>
      </c>
      <c r="BX344" s="306"/>
      <c r="BY344" s="306"/>
      <c r="BZ344" s="306"/>
      <c r="CA344" s="306">
        <f t="shared" si="7"/>
        <v>68684</v>
      </c>
      <c r="CB344" s="106"/>
      <c r="CC344" s="106"/>
      <c r="CD344" s="106"/>
      <c r="CE344" s="106"/>
      <c r="CF344" s="106"/>
      <c r="CG344" s="106"/>
    </row>
    <row r="345" spans="1:85" s="231" customFormat="1" ht="15.75">
      <c r="A345" s="1371"/>
      <c r="B345" s="106" t="s">
        <v>4305</v>
      </c>
      <c r="C345" s="106" t="s">
        <v>4302</v>
      </c>
      <c r="D345" s="306"/>
      <c r="E345" s="306"/>
      <c r="F345" s="306"/>
      <c r="G345" s="306"/>
      <c r="H345" s="306"/>
      <c r="I345" s="306"/>
      <c r="J345" s="306"/>
      <c r="K345" s="306"/>
      <c r="L345" s="306"/>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6"/>
      <c r="AL345" s="306"/>
      <c r="AM345" s="306"/>
      <c r="AN345" s="306"/>
      <c r="AO345" s="306"/>
      <c r="AP345" s="306"/>
      <c r="AQ345" s="306"/>
      <c r="AR345" s="306"/>
      <c r="AS345" s="306"/>
      <c r="AT345" s="306"/>
      <c r="AU345" s="306"/>
      <c r="AV345" s="306"/>
      <c r="AW345" s="306"/>
      <c r="AX345" s="306"/>
      <c r="AY345" s="306"/>
      <c r="AZ345" s="306"/>
      <c r="BA345" s="306"/>
      <c r="BB345" s="306"/>
      <c r="BC345" s="306"/>
      <c r="BD345" s="306"/>
      <c r="BE345" s="306"/>
      <c r="BF345" s="306"/>
      <c r="BG345" s="306"/>
      <c r="BH345" s="306"/>
      <c r="BI345" s="306"/>
      <c r="BJ345" s="306"/>
      <c r="BK345" s="306"/>
      <c r="BL345" s="306"/>
      <c r="BM345" s="306"/>
      <c r="BN345" s="306"/>
      <c r="BO345" s="306"/>
      <c r="BP345" s="306"/>
      <c r="BQ345" s="306"/>
      <c r="BR345" s="306"/>
      <c r="BS345" s="306"/>
      <c r="BT345" s="306"/>
      <c r="BU345" s="306"/>
      <c r="BV345" s="306"/>
      <c r="BW345" s="306"/>
      <c r="BX345" s="306"/>
      <c r="BY345" s="306"/>
      <c r="BZ345" s="306"/>
      <c r="CA345" s="306"/>
      <c r="CB345" s="106"/>
      <c r="CC345" s="106"/>
      <c r="CD345" s="106"/>
      <c r="CE345" s="106"/>
      <c r="CF345" s="106"/>
      <c r="CG345" s="106"/>
    </row>
    <row r="346" spans="1:85" s="231" customFormat="1" ht="15.75">
      <c r="A346" s="1372"/>
      <c r="B346" s="106"/>
      <c r="C346" s="106" t="s">
        <v>4300</v>
      </c>
      <c r="D346" s="106"/>
      <c r="E346" s="106"/>
      <c r="F346" s="106"/>
      <c r="G346" s="106"/>
      <c r="H346" s="106"/>
      <c r="I346" s="106"/>
      <c r="J346" s="106"/>
      <c r="K346" s="106"/>
      <c r="L346" s="106"/>
      <c r="M346" s="106"/>
      <c r="N346" s="106"/>
      <c r="O346" s="106"/>
      <c r="P346" s="106"/>
      <c r="Q346" s="106"/>
      <c r="R346" s="106"/>
      <c r="S346" s="106"/>
      <c r="T346" s="106"/>
      <c r="U346" s="106"/>
      <c r="V346" s="106"/>
      <c r="W346" s="106"/>
      <c r="X346" s="106"/>
      <c r="Y346" s="106"/>
      <c r="Z346" s="106"/>
      <c r="AA346" s="106"/>
      <c r="AB346" s="106"/>
      <c r="AC346" s="106"/>
      <c r="AD346" s="106"/>
      <c r="AE346" s="106"/>
      <c r="AF346" s="106"/>
      <c r="AG346" s="106"/>
      <c r="AH346" s="106"/>
      <c r="AI346" s="106"/>
      <c r="AJ346" s="106"/>
      <c r="AK346" s="106"/>
      <c r="AL346" s="106"/>
      <c r="AM346" s="106"/>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6"/>
      <c r="BJ346" s="106"/>
      <c r="BK346" s="106"/>
      <c r="BL346" s="106"/>
      <c r="BM346" s="106"/>
      <c r="BN346" s="106"/>
      <c r="BO346" s="106"/>
      <c r="BP346" s="106"/>
      <c r="BQ346" s="106"/>
      <c r="BR346" s="106"/>
      <c r="BS346" s="106"/>
      <c r="BT346" s="106"/>
      <c r="BU346" s="106"/>
      <c r="BV346" s="106"/>
      <c r="BW346" s="106"/>
      <c r="BX346" s="106"/>
      <c r="BY346" s="106"/>
      <c r="BZ346" s="106"/>
      <c r="CA346" s="106">
        <v>46276</v>
      </c>
      <c r="CB346" s="106"/>
      <c r="CC346" s="106"/>
      <c r="CD346" s="106"/>
      <c r="CE346" s="106"/>
      <c r="CF346" s="106"/>
      <c r="CG346" s="106"/>
    </row>
    <row r="347" spans="1:85" s="231" customFormat="1" ht="15.75">
      <c r="A347" s="343" t="s">
        <v>4331</v>
      </c>
      <c r="B347" s="106" t="s">
        <v>4301</v>
      </c>
      <c r="C347" s="106" t="s">
        <v>4302</v>
      </c>
      <c r="D347" s="106"/>
      <c r="E347" s="106"/>
      <c r="F347" s="106"/>
      <c r="G347" s="106"/>
      <c r="H347" s="106"/>
      <c r="I347" s="106"/>
      <c r="J347" s="106"/>
      <c r="K347" s="106"/>
      <c r="L347" s="106"/>
      <c r="M347" s="106"/>
      <c r="N347" s="106"/>
      <c r="O347" s="106"/>
      <c r="P347" s="106"/>
      <c r="Q347" s="106"/>
      <c r="R347" s="106"/>
      <c r="S347" s="106"/>
      <c r="T347" s="106"/>
      <c r="U347" s="106"/>
      <c r="V347" s="106"/>
      <c r="W347" s="106"/>
      <c r="X347" s="106"/>
      <c r="Y347" s="106"/>
      <c r="Z347" s="106"/>
      <c r="AA347" s="106"/>
      <c r="AB347" s="106"/>
      <c r="AC347" s="106"/>
      <c r="AD347" s="106"/>
      <c r="AE347" s="106"/>
      <c r="AF347" s="106"/>
      <c r="AG347" s="106"/>
      <c r="AH347" s="106"/>
      <c r="AI347" s="106"/>
      <c r="AJ347" s="106"/>
      <c r="AK347" s="106"/>
      <c r="AL347" s="106"/>
      <c r="AM347" s="106"/>
      <c r="AN347" s="106"/>
      <c r="AO347" s="106"/>
      <c r="AP347" s="106"/>
      <c r="AQ347" s="106">
        <v>40</v>
      </c>
      <c r="AR347" s="106"/>
      <c r="AS347" s="106"/>
      <c r="AT347" s="106"/>
      <c r="AU347" s="106"/>
      <c r="AV347" s="106"/>
      <c r="AW347" s="106"/>
      <c r="AX347" s="106"/>
      <c r="AY347" s="106"/>
      <c r="AZ347" s="106"/>
      <c r="BA347" s="106"/>
      <c r="BB347" s="106"/>
      <c r="BC347" s="106"/>
      <c r="BD347" s="106"/>
      <c r="BE347" s="106"/>
      <c r="BF347" s="106"/>
      <c r="BG347" s="106"/>
      <c r="BH347" s="106"/>
      <c r="BI347" s="106"/>
      <c r="BJ347" s="106"/>
      <c r="BK347" s="106"/>
      <c r="BL347" s="106"/>
      <c r="BM347" s="106"/>
      <c r="BN347" s="106"/>
      <c r="BO347" s="106"/>
      <c r="BP347" s="106"/>
      <c r="BQ347" s="106"/>
      <c r="BR347" s="106"/>
      <c r="BS347" s="106"/>
      <c r="BT347" s="106"/>
      <c r="BU347" s="106"/>
      <c r="BV347" s="106"/>
      <c r="BW347" s="106"/>
      <c r="BX347" s="106"/>
      <c r="BY347" s="106"/>
      <c r="BZ347" s="106"/>
      <c r="CA347" s="106"/>
      <c r="CB347" s="106"/>
      <c r="CC347" s="106"/>
      <c r="CD347" s="106"/>
      <c r="CE347" s="106"/>
      <c r="CF347" s="106"/>
      <c r="CG347" s="106"/>
    </row>
    <row r="348" spans="1:85" s="231" customFormat="1" ht="15.75">
      <c r="A348" s="346"/>
      <c r="B348" s="106"/>
      <c r="C348" s="106" t="s">
        <v>4300</v>
      </c>
      <c r="D348" s="106">
        <v>700</v>
      </c>
      <c r="E348" s="106"/>
      <c r="F348" s="106"/>
      <c r="G348" s="106">
        <v>300</v>
      </c>
      <c r="H348" s="106"/>
      <c r="I348" s="106"/>
      <c r="J348" s="106"/>
      <c r="K348" s="106"/>
      <c r="L348" s="106">
        <v>300</v>
      </c>
      <c r="M348" s="106"/>
      <c r="N348" s="106"/>
      <c r="O348" s="106"/>
      <c r="P348" s="106"/>
      <c r="Q348" s="106"/>
      <c r="R348" s="106"/>
      <c r="S348" s="106">
        <v>1600</v>
      </c>
      <c r="T348" s="106">
        <v>80</v>
      </c>
      <c r="U348" s="106"/>
      <c r="V348" s="106"/>
      <c r="W348" s="106"/>
      <c r="X348" s="106"/>
      <c r="Y348" s="106"/>
      <c r="Z348" s="106"/>
      <c r="AA348" s="106"/>
      <c r="AB348" s="106"/>
      <c r="AC348" s="106"/>
      <c r="AD348" s="106">
        <v>800</v>
      </c>
      <c r="AE348" s="106"/>
      <c r="AF348" s="106"/>
      <c r="AG348" s="106"/>
      <c r="AH348" s="106"/>
      <c r="AI348" s="106"/>
      <c r="AJ348" s="106"/>
      <c r="AK348" s="106"/>
      <c r="AL348" s="106">
        <v>680</v>
      </c>
      <c r="AM348" s="106">
        <v>380</v>
      </c>
      <c r="AN348" s="106"/>
      <c r="AO348" s="106"/>
      <c r="AP348" s="106"/>
      <c r="AQ348" s="106"/>
      <c r="AR348" s="106"/>
      <c r="AS348" s="106"/>
      <c r="AT348" s="106"/>
      <c r="AU348" s="106"/>
      <c r="AV348" s="106"/>
      <c r="AW348" s="106"/>
      <c r="AX348" s="106"/>
      <c r="AY348" s="106"/>
      <c r="AZ348" s="106"/>
      <c r="BA348" s="106"/>
      <c r="BB348" s="106"/>
      <c r="BC348" s="106"/>
      <c r="BD348" s="106">
        <v>140</v>
      </c>
      <c r="BE348" s="106"/>
      <c r="BF348" s="106"/>
      <c r="BG348" s="106"/>
      <c r="BH348" s="106"/>
      <c r="BI348" s="106"/>
      <c r="BJ348" s="106">
        <v>1800</v>
      </c>
      <c r="BK348" s="106"/>
      <c r="BL348" s="106"/>
      <c r="BM348" s="106"/>
      <c r="BN348" s="106"/>
      <c r="BO348" s="106">
        <v>40</v>
      </c>
      <c r="BP348" s="106">
        <v>20</v>
      </c>
      <c r="BQ348" s="106"/>
      <c r="BR348" s="106"/>
      <c r="BS348" s="106">
        <v>420</v>
      </c>
      <c r="BT348" s="106"/>
      <c r="BU348" s="106"/>
      <c r="BV348" s="106"/>
      <c r="BW348" s="106">
        <v>400</v>
      </c>
      <c r="BX348" s="106"/>
      <c r="BY348" s="106"/>
      <c r="BZ348" s="106"/>
      <c r="CA348" s="106"/>
      <c r="CB348" s="106"/>
      <c r="CC348" s="106"/>
      <c r="CD348" s="106"/>
      <c r="CE348" s="106"/>
      <c r="CF348" s="106"/>
      <c r="CG348" s="106"/>
    </row>
    <row r="349" spans="1:85" s="231" customFormat="1" ht="15.75">
      <c r="A349" s="346"/>
      <c r="B349" s="106" t="s">
        <v>4303</v>
      </c>
      <c r="C349" s="106" t="s">
        <v>4302</v>
      </c>
      <c r="D349" s="106"/>
      <c r="E349" s="106"/>
      <c r="F349" s="106"/>
      <c r="G349" s="106"/>
      <c r="H349" s="106"/>
      <c r="I349" s="106"/>
      <c r="J349" s="106"/>
      <c r="K349" s="106"/>
      <c r="L349" s="106"/>
      <c r="M349" s="106"/>
      <c r="N349" s="106"/>
      <c r="O349" s="106"/>
      <c r="P349" s="106"/>
      <c r="Q349" s="106"/>
      <c r="R349" s="106"/>
      <c r="S349" s="106"/>
      <c r="T349" s="106"/>
      <c r="U349" s="106"/>
      <c r="V349" s="106"/>
      <c r="W349" s="106"/>
      <c r="X349" s="106"/>
      <c r="Y349" s="106"/>
      <c r="Z349" s="106"/>
      <c r="AA349" s="106"/>
      <c r="AB349" s="106"/>
      <c r="AC349" s="106"/>
      <c r="AD349" s="106"/>
      <c r="AE349" s="106"/>
      <c r="AF349" s="106"/>
      <c r="AG349" s="106"/>
      <c r="AH349" s="106"/>
      <c r="AI349" s="106"/>
      <c r="AJ349" s="106"/>
      <c r="AK349" s="106"/>
      <c r="AL349" s="106"/>
      <c r="AM349" s="106"/>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6"/>
      <c r="BJ349" s="106"/>
      <c r="BK349" s="106"/>
      <c r="BL349" s="106"/>
      <c r="BM349" s="106"/>
      <c r="BN349" s="106"/>
      <c r="BO349" s="106"/>
      <c r="BP349" s="106"/>
      <c r="BQ349" s="106"/>
      <c r="BR349" s="106"/>
      <c r="BS349" s="106"/>
      <c r="BT349" s="106"/>
      <c r="BU349" s="106"/>
      <c r="BV349" s="106"/>
      <c r="BW349" s="106"/>
      <c r="BX349" s="106"/>
      <c r="BY349" s="106"/>
      <c r="BZ349" s="106"/>
      <c r="CA349" s="106"/>
      <c r="CB349" s="106"/>
      <c r="CC349" s="106"/>
      <c r="CD349" s="106"/>
      <c r="CE349" s="106"/>
      <c r="CF349" s="106"/>
      <c r="CG349" s="106"/>
    </row>
    <row r="350" spans="1:85" s="231" customFormat="1" ht="15.75">
      <c r="A350" s="346"/>
      <c r="B350" s="106"/>
      <c r="C350" s="106" t="s">
        <v>4300</v>
      </c>
      <c r="D350" s="106"/>
      <c r="E350" s="106"/>
      <c r="F350" s="106"/>
      <c r="G350" s="106"/>
      <c r="H350" s="106"/>
      <c r="I350" s="106"/>
      <c r="J350" s="106"/>
      <c r="K350" s="106"/>
      <c r="L350" s="106"/>
      <c r="M350" s="106"/>
      <c r="N350" s="106"/>
      <c r="O350" s="106"/>
      <c r="P350" s="106"/>
      <c r="Q350" s="106"/>
      <c r="R350" s="106"/>
      <c r="S350" s="106"/>
      <c r="T350" s="106"/>
      <c r="U350" s="106"/>
      <c r="V350" s="106"/>
      <c r="W350" s="106"/>
      <c r="X350" s="106"/>
      <c r="Y350" s="106"/>
      <c r="Z350" s="106"/>
      <c r="AA350" s="106"/>
      <c r="AB350" s="106"/>
      <c r="AC350" s="106"/>
      <c r="AD350" s="106"/>
      <c r="AE350" s="106"/>
      <c r="AF350" s="106"/>
      <c r="AG350" s="106"/>
      <c r="AH350" s="106"/>
      <c r="AI350" s="106"/>
      <c r="AJ350" s="106"/>
      <c r="AK350" s="106"/>
      <c r="AL350" s="106"/>
      <c r="AM350" s="106"/>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6"/>
      <c r="BJ350" s="106"/>
      <c r="BK350" s="106"/>
      <c r="BL350" s="106"/>
      <c r="BM350" s="106"/>
      <c r="BN350" s="106"/>
      <c r="BO350" s="106"/>
      <c r="BP350" s="106"/>
      <c r="BQ350" s="106"/>
      <c r="BR350" s="106"/>
      <c r="BS350" s="106"/>
      <c r="BT350" s="106"/>
      <c r="BU350" s="106"/>
      <c r="BV350" s="106"/>
      <c r="BW350" s="106"/>
      <c r="BX350" s="106"/>
      <c r="BY350" s="106"/>
      <c r="BZ350" s="106"/>
      <c r="CA350" s="106"/>
      <c r="CB350" s="106"/>
      <c r="CC350" s="106"/>
      <c r="CD350" s="106"/>
      <c r="CE350" s="106"/>
      <c r="CF350" s="106"/>
      <c r="CG350" s="106"/>
    </row>
    <row r="351" spans="1:85" s="231" customFormat="1" ht="15.75">
      <c r="A351" s="346"/>
      <c r="B351" s="106" t="s">
        <v>4304</v>
      </c>
      <c r="C351" s="106" t="s">
        <v>4302</v>
      </c>
      <c r="D351" s="106"/>
      <c r="E351" s="106"/>
      <c r="F351" s="106"/>
      <c r="G351" s="106"/>
      <c r="H351" s="106"/>
      <c r="I351" s="106"/>
      <c r="J351" s="106"/>
      <c r="K351" s="106"/>
      <c r="L351" s="106"/>
      <c r="M351" s="106"/>
      <c r="N351" s="106"/>
      <c r="O351" s="106"/>
      <c r="P351" s="106"/>
      <c r="Q351" s="106"/>
      <c r="R351" s="106"/>
      <c r="S351" s="106"/>
      <c r="T351" s="106"/>
      <c r="U351" s="106"/>
      <c r="V351" s="106"/>
      <c r="W351" s="106"/>
      <c r="X351" s="106"/>
      <c r="Y351" s="106"/>
      <c r="Z351" s="106"/>
      <c r="AA351" s="106"/>
      <c r="AB351" s="106"/>
      <c r="AC351" s="106"/>
      <c r="AD351" s="106"/>
      <c r="AE351" s="106"/>
      <c r="AF351" s="106"/>
      <c r="AG351" s="106"/>
      <c r="AH351" s="106"/>
      <c r="AI351" s="106"/>
      <c r="AJ351" s="106"/>
      <c r="AK351" s="106"/>
      <c r="AL351" s="106"/>
      <c r="AM351" s="106"/>
      <c r="AN351" s="106"/>
      <c r="AO351" s="106"/>
      <c r="AP351" s="106"/>
      <c r="AQ351" s="106">
        <v>520</v>
      </c>
      <c r="AR351" s="106"/>
      <c r="AS351" s="106"/>
      <c r="AT351" s="106"/>
      <c r="AU351" s="106"/>
      <c r="AV351" s="106"/>
      <c r="AW351" s="106"/>
      <c r="AX351" s="106"/>
      <c r="AY351" s="106"/>
      <c r="AZ351" s="106"/>
      <c r="BA351" s="106"/>
      <c r="BB351" s="106"/>
      <c r="BC351" s="106"/>
      <c r="BD351" s="106">
        <v>850</v>
      </c>
      <c r="BE351" s="106"/>
      <c r="BF351" s="106"/>
      <c r="BG351" s="106"/>
      <c r="BH351" s="106"/>
      <c r="BI351" s="106"/>
      <c r="BJ351" s="106">
        <v>420</v>
      </c>
      <c r="BK351" s="106"/>
      <c r="BL351" s="106"/>
      <c r="BM351" s="106"/>
      <c r="BN351" s="106"/>
      <c r="BO351" s="106">
        <v>120</v>
      </c>
      <c r="BP351" s="106">
        <v>20</v>
      </c>
      <c r="BQ351" s="106"/>
      <c r="BR351" s="106"/>
      <c r="BS351" s="106">
        <v>400</v>
      </c>
      <c r="BT351" s="106"/>
      <c r="BU351" s="106"/>
      <c r="BV351" s="106"/>
      <c r="BW351" s="106">
        <v>35</v>
      </c>
      <c r="BX351" s="106"/>
      <c r="BY351" s="106"/>
      <c r="BZ351" s="106"/>
      <c r="CA351" s="106"/>
      <c r="CB351" s="106"/>
      <c r="CC351" s="106"/>
      <c r="CD351" s="106"/>
      <c r="CE351" s="106"/>
      <c r="CF351" s="106"/>
      <c r="CG351" s="106"/>
    </row>
    <row r="352" spans="1:85" s="231" customFormat="1" ht="15.75">
      <c r="A352" s="346"/>
      <c r="B352" s="106"/>
      <c r="C352" s="106" t="s">
        <v>4300</v>
      </c>
      <c r="D352" s="106">
        <v>600</v>
      </c>
      <c r="E352" s="106"/>
      <c r="F352" s="106"/>
      <c r="G352" s="106">
        <v>20</v>
      </c>
      <c r="H352" s="106"/>
      <c r="I352" s="106"/>
      <c r="J352" s="106"/>
      <c r="K352" s="106"/>
      <c r="L352" s="106">
        <v>20</v>
      </c>
      <c r="M352" s="106"/>
      <c r="N352" s="106"/>
      <c r="O352" s="106"/>
      <c r="P352" s="106"/>
      <c r="Q352" s="106"/>
      <c r="R352" s="106"/>
      <c r="S352" s="106">
        <v>40</v>
      </c>
      <c r="T352" s="106">
        <v>60</v>
      </c>
      <c r="U352" s="106"/>
      <c r="V352" s="106"/>
      <c r="W352" s="106"/>
      <c r="X352" s="106"/>
      <c r="Y352" s="106"/>
      <c r="Z352" s="106"/>
      <c r="AA352" s="106"/>
      <c r="AB352" s="106"/>
      <c r="AC352" s="106"/>
      <c r="AD352" s="106">
        <v>450</v>
      </c>
      <c r="AE352" s="106"/>
      <c r="AF352" s="106"/>
      <c r="AG352" s="106"/>
      <c r="AH352" s="106"/>
      <c r="AI352" s="106"/>
      <c r="AJ352" s="106"/>
      <c r="AK352" s="106"/>
      <c r="AL352" s="106">
        <v>120</v>
      </c>
      <c r="AM352" s="106">
        <v>80</v>
      </c>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6"/>
      <c r="BJ352" s="106"/>
      <c r="BK352" s="106"/>
      <c r="BL352" s="106"/>
      <c r="BM352" s="106"/>
      <c r="BN352" s="106"/>
      <c r="BO352" s="106"/>
      <c r="BP352" s="106"/>
      <c r="BQ352" s="106"/>
      <c r="BR352" s="106"/>
      <c r="BS352" s="106"/>
      <c r="BT352" s="106"/>
      <c r="BU352" s="106"/>
      <c r="BV352" s="106"/>
      <c r="BW352" s="106"/>
      <c r="BX352" s="106"/>
      <c r="BY352" s="106"/>
      <c r="BZ352" s="106"/>
      <c r="CA352" s="106"/>
      <c r="CB352" s="106"/>
      <c r="CC352" s="106"/>
      <c r="CD352" s="106"/>
      <c r="CE352" s="106"/>
      <c r="CF352" s="106"/>
      <c r="CG352" s="106"/>
    </row>
    <row r="353" spans="1:86" s="231" customFormat="1" ht="15.75">
      <c r="A353" s="1373" t="s">
        <v>3656</v>
      </c>
      <c r="B353" s="106" t="s">
        <v>4301</v>
      </c>
      <c r="C353" s="106" t="s">
        <v>4302</v>
      </c>
      <c r="D353" s="361">
        <f>10+35+1016</f>
        <v>1061</v>
      </c>
      <c r="E353" s="361"/>
      <c r="F353" s="361"/>
      <c r="G353" s="361"/>
      <c r="H353" s="361"/>
      <c r="I353" s="361"/>
      <c r="J353" s="361"/>
      <c r="K353" s="361"/>
      <c r="L353" s="361">
        <v>940</v>
      </c>
      <c r="M353" s="361"/>
      <c r="N353" s="361"/>
      <c r="O353" s="361"/>
      <c r="P353" s="361"/>
      <c r="Q353" s="361"/>
      <c r="R353" s="361"/>
      <c r="S353" s="361">
        <v>1020</v>
      </c>
      <c r="T353" s="361"/>
      <c r="U353" s="361"/>
      <c r="V353" s="361"/>
      <c r="W353" s="361"/>
      <c r="X353" s="361"/>
      <c r="Y353" s="361"/>
      <c r="Z353" s="361"/>
      <c r="AA353" s="361"/>
      <c r="AB353" s="361"/>
      <c r="AC353" s="361"/>
      <c r="AD353" s="361">
        <f>20+1400+1360</f>
        <v>2780</v>
      </c>
      <c r="AE353" s="361"/>
      <c r="AF353" s="361"/>
      <c r="AG353" s="361"/>
      <c r="AH353" s="361"/>
      <c r="AI353" s="361"/>
      <c r="AJ353" s="361"/>
      <c r="AK353" s="361"/>
      <c r="AL353" s="361">
        <f>20+2260+1700</f>
        <v>3980</v>
      </c>
      <c r="AM353" s="361">
        <f>20+1130+2500</f>
        <v>3650</v>
      </c>
      <c r="AN353" s="361"/>
      <c r="AO353" s="361"/>
      <c r="AP353" s="361"/>
      <c r="AQ353" s="361">
        <f>20+3000+5449</f>
        <v>8469</v>
      </c>
      <c r="AR353" s="361"/>
      <c r="AS353" s="361"/>
      <c r="AT353" s="361"/>
      <c r="AU353" s="361"/>
      <c r="AV353" s="361"/>
      <c r="AW353" s="361"/>
      <c r="AX353" s="361"/>
      <c r="AY353" s="361"/>
      <c r="AZ353" s="361"/>
      <c r="BA353" s="361"/>
      <c r="BB353" s="361"/>
      <c r="BC353" s="361">
        <f>20+250+4500</f>
        <v>4770</v>
      </c>
      <c r="BD353" s="361"/>
      <c r="BE353" s="361"/>
      <c r="BF353" s="361"/>
      <c r="BG353" s="361"/>
      <c r="BH353" s="361"/>
      <c r="BI353" s="361"/>
      <c r="BJ353" s="361"/>
      <c r="BK353" s="361"/>
      <c r="BL353" s="361"/>
      <c r="BM353" s="361">
        <f>20+2000</f>
        <v>2020</v>
      </c>
      <c r="BN353" s="361"/>
      <c r="BO353" s="361">
        <f>10+4+1032</f>
        <v>1046</v>
      </c>
      <c r="BP353" s="361"/>
      <c r="BQ353" s="361"/>
      <c r="BR353" s="361"/>
      <c r="BS353" s="361">
        <f>20+1100+1700</f>
        <v>2820</v>
      </c>
      <c r="BT353" s="361"/>
      <c r="BU353" s="361"/>
      <c r="BV353" s="361"/>
      <c r="BW353" s="361">
        <f>20+1700</f>
        <v>1720</v>
      </c>
      <c r="BX353" s="361"/>
      <c r="BY353" s="361"/>
    </row>
    <row r="354" spans="1:86" s="231" customFormat="1" ht="15.75">
      <c r="A354" s="1374"/>
      <c r="B354" s="106"/>
      <c r="C354" s="106" t="s">
        <v>4300</v>
      </c>
      <c r="D354" s="361">
        <f>3000+40</f>
        <v>3040</v>
      </c>
      <c r="E354" s="361"/>
      <c r="F354" s="361">
        <f>560+3800+700</f>
        <v>5060</v>
      </c>
      <c r="G354" s="361"/>
      <c r="H354" s="361"/>
      <c r="I354" s="361">
        <f>1121+500</f>
        <v>1621</v>
      </c>
      <c r="J354" s="361"/>
      <c r="K354" s="361"/>
      <c r="L354" s="361">
        <v>1165</v>
      </c>
      <c r="M354" s="361"/>
      <c r="N354" s="361"/>
      <c r="O354" s="361"/>
      <c r="P354" s="361"/>
      <c r="Q354" s="361"/>
      <c r="R354" s="361"/>
      <c r="S354" s="361">
        <v>1300</v>
      </c>
      <c r="T354" s="361">
        <v>850</v>
      </c>
      <c r="U354" s="361"/>
      <c r="V354" s="361"/>
      <c r="W354" s="361"/>
      <c r="X354" s="361"/>
      <c r="Y354" s="361"/>
      <c r="Z354" s="361"/>
      <c r="AA354" s="361"/>
      <c r="AB354" s="361"/>
      <c r="AC354" s="361"/>
      <c r="AD354" s="361">
        <f>300+2300</f>
        <v>2600</v>
      </c>
      <c r="AE354" s="361"/>
      <c r="AF354" s="361"/>
      <c r="AG354" s="361"/>
      <c r="AH354" s="361"/>
      <c r="AI354" s="361">
        <v>450</v>
      </c>
      <c r="AJ354" s="361"/>
      <c r="AK354" s="361"/>
      <c r="AL354" s="361">
        <f>2+900</f>
        <v>902</v>
      </c>
      <c r="AM354" s="361">
        <f>500+2880</f>
        <v>3380</v>
      </c>
      <c r="AN354" s="361"/>
      <c r="AO354" s="361"/>
      <c r="AP354" s="361"/>
      <c r="AQ354" s="361"/>
      <c r="AR354" s="361"/>
      <c r="AS354" s="361"/>
      <c r="AT354" s="361"/>
      <c r="AU354" s="361"/>
      <c r="AV354" s="361"/>
      <c r="AW354" s="361"/>
      <c r="AX354" s="361"/>
      <c r="AY354" s="361"/>
      <c r="AZ354" s="361"/>
      <c r="BA354" s="361"/>
      <c r="BB354" s="361"/>
      <c r="BC354" s="361"/>
      <c r="BD354" s="361"/>
      <c r="BE354" s="361">
        <v>1200</v>
      </c>
      <c r="BF354" s="361"/>
      <c r="BG354" s="361"/>
      <c r="BH354" s="361"/>
      <c r="BI354" s="361"/>
      <c r="BJ354" s="361">
        <f>1600+6400+473</f>
        <v>8473</v>
      </c>
      <c r="BK354" s="361"/>
      <c r="BL354" s="361"/>
      <c r="BM354" s="361">
        <v>110</v>
      </c>
      <c r="BN354" s="361"/>
      <c r="BO354" s="361">
        <f>10+120</f>
        <v>130</v>
      </c>
      <c r="BP354" s="361"/>
      <c r="BQ354" s="361"/>
      <c r="BR354" s="361"/>
      <c r="BS354" s="361">
        <f>160+1400</f>
        <v>1560</v>
      </c>
      <c r="BT354" s="361"/>
      <c r="BU354" s="361"/>
      <c r="BV354" s="361"/>
      <c r="BW354" s="361">
        <v>800</v>
      </c>
      <c r="BX354" s="361"/>
      <c r="BY354" s="361"/>
    </row>
    <row r="355" spans="1:86" s="231" customFormat="1" ht="15.75">
      <c r="A355" s="1374"/>
      <c r="B355" s="106" t="s">
        <v>4303</v>
      </c>
      <c r="C355" s="106" t="s">
        <v>4302</v>
      </c>
      <c r="D355" s="361">
        <v>5</v>
      </c>
      <c r="E355" s="361"/>
      <c r="F355" s="361">
        <v>2</v>
      </c>
      <c r="G355" s="361"/>
      <c r="H355" s="361"/>
      <c r="I355" s="361"/>
      <c r="J355" s="361"/>
      <c r="K355" s="361"/>
      <c r="L355" s="361">
        <v>20</v>
      </c>
      <c r="M355" s="361"/>
      <c r="N355" s="361"/>
      <c r="O355" s="361"/>
      <c r="P355" s="361"/>
      <c r="Q355" s="361"/>
      <c r="R355" s="361"/>
      <c r="S355" s="361">
        <v>30</v>
      </c>
      <c r="T355" s="361"/>
      <c r="U355" s="361"/>
      <c r="V355" s="361"/>
      <c r="W355" s="361"/>
      <c r="X355" s="361"/>
      <c r="Y355" s="361"/>
      <c r="Z355" s="361"/>
      <c r="AA355" s="361"/>
      <c r="AB355" s="361"/>
      <c r="AC355" s="361"/>
      <c r="AD355" s="361">
        <v>30</v>
      </c>
      <c r="AE355" s="361"/>
      <c r="AF355" s="361"/>
      <c r="AG355" s="361"/>
      <c r="AH355" s="361"/>
      <c r="AI355" s="361"/>
      <c r="AJ355" s="361"/>
      <c r="AK355" s="361"/>
      <c r="AL355" s="361">
        <v>60</v>
      </c>
      <c r="AM355" s="361">
        <v>60</v>
      </c>
      <c r="AN355" s="361"/>
      <c r="AO355" s="361"/>
      <c r="AP355" s="361"/>
      <c r="AQ355" s="361">
        <v>3800</v>
      </c>
      <c r="AR355" s="361"/>
      <c r="AS355" s="361"/>
      <c r="AT355" s="361"/>
      <c r="AU355" s="361"/>
      <c r="AV355" s="361"/>
      <c r="AW355" s="361"/>
      <c r="AX355" s="361"/>
      <c r="AY355" s="361"/>
      <c r="AZ355" s="361"/>
      <c r="BA355" s="361"/>
      <c r="BB355" s="361"/>
      <c r="BC355" s="361">
        <v>400</v>
      </c>
      <c r="BD355" s="361"/>
      <c r="BE355" s="361"/>
      <c r="BF355" s="361"/>
      <c r="BG355" s="361"/>
      <c r="BH355" s="361"/>
      <c r="BI355" s="361"/>
      <c r="BJ355" s="361"/>
      <c r="BK355" s="361"/>
      <c r="BL355" s="361"/>
      <c r="BM355" s="361">
        <v>15</v>
      </c>
      <c r="BN355" s="361"/>
      <c r="BO355" s="361">
        <v>3</v>
      </c>
      <c r="BP355" s="361"/>
      <c r="BQ355" s="361"/>
      <c r="BR355" s="361"/>
      <c r="BS355" s="361">
        <v>400</v>
      </c>
      <c r="BT355" s="361"/>
      <c r="BU355" s="361"/>
      <c r="BV355" s="361"/>
      <c r="BW355" s="361"/>
      <c r="BX355" s="361"/>
      <c r="BY355" s="361"/>
    </row>
    <row r="356" spans="1:86" s="231" customFormat="1" ht="15.75">
      <c r="A356" s="1374"/>
      <c r="B356" s="106"/>
      <c r="C356" s="106" t="s">
        <v>4300</v>
      </c>
      <c r="D356" s="361">
        <v>150</v>
      </c>
      <c r="E356" s="361"/>
      <c r="F356" s="361">
        <v>2100</v>
      </c>
      <c r="G356" s="361"/>
      <c r="H356" s="361"/>
      <c r="I356" s="361"/>
      <c r="J356" s="361"/>
      <c r="K356" s="361"/>
      <c r="L356" s="361">
        <v>100</v>
      </c>
      <c r="M356" s="361"/>
      <c r="N356" s="361"/>
      <c r="O356" s="361"/>
      <c r="P356" s="361"/>
      <c r="Q356" s="361"/>
      <c r="R356" s="361"/>
      <c r="S356" s="361">
        <v>100</v>
      </c>
      <c r="T356" s="361">
        <v>100</v>
      </c>
      <c r="U356" s="361"/>
      <c r="V356" s="361"/>
      <c r="W356" s="361"/>
      <c r="X356" s="361"/>
      <c r="Y356" s="361"/>
      <c r="Z356" s="361"/>
      <c r="AA356" s="361"/>
      <c r="AB356" s="361"/>
      <c r="AC356" s="361"/>
      <c r="AD356" s="361">
        <v>200</v>
      </c>
      <c r="AE356" s="361"/>
      <c r="AF356" s="361"/>
      <c r="AG356" s="361"/>
      <c r="AH356" s="361"/>
      <c r="AI356" s="361"/>
      <c r="AJ356" s="361"/>
      <c r="AK356" s="361"/>
      <c r="AL356" s="361">
        <v>250</v>
      </c>
      <c r="AM356" s="361">
        <v>250</v>
      </c>
      <c r="AN356" s="361"/>
      <c r="AO356" s="361"/>
      <c r="AP356" s="361"/>
      <c r="AQ356" s="361"/>
      <c r="AR356" s="361"/>
      <c r="AS356" s="361"/>
      <c r="AT356" s="361"/>
      <c r="AU356" s="361"/>
      <c r="AV356" s="361"/>
      <c r="AW356" s="361"/>
      <c r="AX356" s="361"/>
      <c r="AY356" s="361"/>
      <c r="AZ356" s="361"/>
      <c r="BA356" s="361"/>
      <c r="BB356" s="361"/>
      <c r="BC356" s="361"/>
      <c r="BD356" s="361"/>
      <c r="BE356" s="361">
        <f>1300-234</f>
        <v>1066</v>
      </c>
      <c r="BF356" s="361"/>
      <c r="BG356" s="361"/>
      <c r="BH356" s="361"/>
      <c r="BI356" s="361"/>
      <c r="BJ356" s="361">
        <v>3500</v>
      </c>
      <c r="BK356" s="361"/>
      <c r="BL356" s="361"/>
      <c r="BM356" s="361">
        <v>300</v>
      </c>
      <c r="BN356" s="361"/>
      <c r="BO356" s="361">
        <v>100</v>
      </c>
      <c r="BP356" s="361"/>
      <c r="BQ356" s="361"/>
      <c r="BR356" s="361"/>
      <c r="BS356" s="361">
        <v>500</v>
      </c>
      <c r="BT356" s="361"/>
      <c r="BU356" s="361"/>
      <c r="BV356" s="361"/>
      <c r="BW356" s="361"/>
      <c r="BX356" s="361"/>
      <c r="BY356" s="361"/>
    </row>
    <row r="357" spans="1:86" s="231" customFormat="1" ht="15.75">
      <c r="A357" s="1374"/>
      <c r="B357" s="106" t="s">
        <v>4304</v>
      </c>
      <c r="C357" s="106" t="s">
        <v>4302</v>
      </c>
      <c r="D357" s="361">
        <v>15</v>
      </c>
      <c r="E357" s="361"/>
      <c r="F357" s="361"/>
      <c r="G357" s="361"/>
      <c r="H357" s="361"/>
      <c r="I357" s="361"/>
      <c r="J357" s="361"/>
      <c r="K357" s="361"/>
      <c r="L357" s="361">
        <v>300</v>
      </c>
      <c r="M357" s="361"/>
      <c r="N357" s="361"/>
      <c r="O357" s="361"/>
      <c r="P357" s="361"/>
      <c r="Q357" s="361"/>
      <c r="R357" s="361"/>
      <c r="S357" s="361">
        <v>25</v>
      </c>
      <c r="T357" s="361"/>
      <c r="U357" s="361"/>
      <c r="V357" s="361"/>
      <c r="W357" s="361"/>
      <c r="X357" s="361"/>
      <c r="Y357" s="361"/>
      <c r="Z357" s="361"/>
      <c r="AA357" s="361"/>
      <c r="AB357" s="361"/>
      <c r="AC357" s="361"/>
      <c r="AD357" s="361">
        <v>20</v>
      </c>
      <c r="AE357" s="361"/>
      <c r="AF357" s="361"/>
      <c r="AG357" s="361"/>
      <c r="AH357" s="361"/>
      <c r="AI357" s="361">
        <v>2</v>
      </c>
      <c r="AJ357" s="361"/>
      <c r="AK357" s="361"/>
      <c r="AL357" s="361">
        <v>400</v>
      </c>
      <c r="AM357" s="361">
        <v>170</v>
      </c>
      <c r="AN357" s="361"/>
      <c r="AO357" s="361"/>
      <c r="AP357" s="361"/>
      <c r="AQ357" s="361"/>
      <c r="AR357" s="361"/>
      <c r="AS357" s="361"/>
      <c r="AT357" s="361"/>
      <c r="AU357" s="361"/>
      <c r="AV357" s="361"/>
      <c r="AW357" s="361"/>
      <c r="AX357" s="361"/>
      <c r="AY357" s="361"/>
      <c r="AZ357" s="361"/>
      <c r="BA357" s="361"/>
      <c r="BB357" s="361"/>
      <c r="BC357" s="361">
        <v>2500</v>
      </c>
      <c r="BD357" s="361"/>
      <c r="BE357" s="361"/>
      <c r="BF357" s="361"/>
      <c r="BG357" s="361"/>
      <c r="BH357" s="361"/>
      <c r="BI357" s="361"/>
      <c r="BJ357" s="361"/>
      <c r="BK357" s="361"/>
      <c r="BL357" s="361"/>
      <c r="BM357" s="361">
        <v>2</v>
      </c>
      <c r="BN357" s="361"/>
      <c r="BO357" s="361"/>
      <c r="BP357" s="361"/>
      <c r="BQ357" s="361"/>
      <c r="BR357" s="361"/>
      <c r="BS357" s="361">
        <v>1700</v>
      </c>
      <c r="BT357" s="361"/>
      <c r="BU357" s="361"/>
      <c r="BV357" s="361"/>
      <c r="BW357" s="361"/>
      <c r="BX357" s="361"/>
      <c r="BY357" s="361"/>
    </row>
    <row r="358" spans="1:86" s="231" customFormat="1" ht="15.75">
      <c r="A358" s="1374"/>
      <c r="B358" s="106"/>
      <c r="C358" s="106" t="s">
        <v>4300</v>
      </c>
      <c r="D358" s="361">
        <v>1000</v>
      </c>
      <c r="E358" s="361"/>
      <c r="F358" s="361">
        <v>3800</v>
      </c>
      <c r="G358" s="361"/>
      <c r="H358" s="361"/>
      <c r="I358" s="361"/>
      <c r="J358" s="361"/>
      <c r="K358" s="361"/>
      <c r="L358" s="361">
        <v>1000</v>
      </c>
      <c r="M358" s="361"/>
      <c r="N358" s="361"/>
      <c r="O358" s="361"/>
      <c r="P358" s="361"/>
      <c r="Q358" s="361"/>
      <c r="R358" s="361"/>
      <c r="S358" s="361">
        <v>300</v>
      </c>
      <c r="T358" s="361">
        <v>1500</v>
      </c>
      <c r="U358" s="361"/>
      <c r="V358" s="361"/>
      <c r="W358" s="361"/>
      <c r="X358" s="361"/>
      <c r="Y358" s="361"/>
      <c r="Z358" s="361"/>
      <c r="AA358" s="361"/>
      <c r="AB358" s="361"/>
      <c r="AC358" s="361"/>
      <c r="AD358" s="361">
        <v>2500</v>
      </c>
      <c r="AE358" s="361"/>
      <c r="AF358" s="361"/>
      <c r="AG358" s="361"/>
      <c r="AH358" s="361"/>
      <c r="AI358" s="361">
        <v>1400</v>
      </c>
      <c r="AJ358" s="361"/>
      <c r="AK358" s="361"/>
      <c r="AL358" s="361">
        <v>1500</v>
      </c>
      <c r="AM358" s="361">
        <v>1700</v>
      </c>
      <c r="AN358" s="361"/>
      <c r="AO358" s="361"/>
      <c r="AP358" s="361"/>
      <c r="AQ358" s="361">
        <v>5000</v>
      </c>
      <c r="AR358" s="361"/>
      <c r="AS358" s="361"/>
      <c r="AT358" s="361"/>
      <c r="AU358" s="361"/>
      <c r="AV358" s="361"/>
      <c r="AW358" s="361"/>
      <c r="AX358" s="361"/>
      <c r="AY358" s="361"/>
      <c r="AZ358" s="361"/>
      <c r="BA358" s="361"/>
      <c r="BB358" s="361"/>
      <c r="BC358" s="361"/>
      <c r="BD358" s="361"/>
      <c r="BE358" s="361">
        <v>5000</v>
      </c>
      <c r="BF358" s="361"/>
      <c r="BG358" s="361"/>
      <c r="BH358" s="361"/>
      <c r="BI358" s="361"/>
      <c r="BJ358" s="361">
        <f>10000-714</f>
        <v>9286</v>
      </c>
      <c r="BK358" s="361"/>
      <c r="BL358" s="361"/>
      <c r="BM358" s="361">
        <v>250</v>
      </c>
      <c r="BN358" s="361"/>
      <c r="BO358" s="361">
        <v>100</v>
      </c>
      <c r="BP358" s="361"/>
      <c r="BQ358" s="361"/>
      <c r="BR358" s="361"/>
      <c r="BS358" s="361">
        <v>2500</v>
      </c>
      <c r="BT358" s="361"/>
      <c r="BU358" s="361"/>
      <c r="BV358" s="361"/>
      <c r="BW358" s="361">
        <v>1500</v>
      </c>
      <c r="BX358" s="361"/>
      <c r="BY358" s="361"/>
    </row>
    <row r="359" spans="1:86" s="231" customFormat="1" ht="15.75">
      <c r="A359" s="1374"/>
      <c r="B359" s="106" t="s">
        <v>4305</v>
      </c>
      <c r="C359" s="106" t="s">
        <v>4302</v>
      </c>
      <c r="D359" s="361"/>
      <c r="E359" s="361"/>
      <c r="F359" s="361"/>
      <c r="G359" s="361"/>
      <c r="H359" s="361"/>
      <c r="I359" s="361"/>
      <c r="J359" s="361"/>
      <c r="K359" s="361"/>
      <c r="L359" s="361"/>
      <c r="M359" s="361"/>
      <c r="N359" s="361"/>
      <c r="O359" s="361"/>
      <c r="P359" s="361"/>
      <c r="Q359" s="361"/>
      <c r="R359" s="361"/>
      <c r="S359" s="361"/>
      <c r="T359" s="361"/>
      <c r="U359" s="361"/>
      <c r="V359" s="361"/>
      <c r="W359" s="361"/>
      <c r="X359" s="361"/>
      <c r="Y359" s="361"/>
      <c r="Z359" s="361"/>
      <c r="AA359" s="361"/>
      <c r="AB359" s="361"/>
      <c r="AC359" s="361"/>
      <c r="AD359" s="361"/>
      <c r="AE359" s="361"/>
      <c r="AF359" s="361"/>
      <c r="AG359" s="361"/>
      <c r="AH359" s="361"/>
      <c r="AI359" s="361"/>
      <c r="AJ359" s="361"/>
      <c r="AK359" s="361"/>
      <c r="AL359" s="361"/>
      <c r="AM359" s="361"/>
      <c r="AN359" s="361"/>
      <c r="AO359" s="361"/>
      <c r="AP359" s="361"/>
      <c r="AQ359" s="361"/>
      <c r="AR359" s="361"/>
      <c r="AS359" s="361"/>
      <c r="AT359" s="361"/>
      <c r="AU359" s="361"/>
      <c r="AV359" s="361"/>
      <c r="AW359" s="361"/>
      <c r="AX359" s="361"/>
      <c r="AY359" s="361"/>
      <c r="AZ359" s="361"/>
      <c r="BA359" s="361"/>
      <c r="BB359" s="361"/>
      <c r="BC359" s="361"/>
      <c r="BD359" s="361"/>
      <c r="BE359" s="361"/>
      <c r="BF359" s="361"/>
      <c r="BG359" s="361"/>
      <c r="BH359" s="361"/>
      <c r="BI359" s="361"/>
      <c r="BJ359" s="361"/>
      <c r="BK359" s="361"/>
      <c r="BL359" s="361"/>
      <c r="BM359" s="361"/>
      <c r="BN359" s="361"/>
      <c r="BO359" s="361"/>
      <c r="BP359" s="361"/>
      <c r="BQ359" s="361"/>
      <c r="BR359" s="361"/>
      <c r="BS359" s="361"/>
      <c r="BT359" s="361"/>
      <c r="BU359" s="361"/>
      <c r="BV359" s="361"/>
      <c r="BW359" s="361"/>
      <c r="BX359" s="361"/>
      <c r="BY359" s="361"/>
    </row>
    <row r="360" spans="1:86" s="231" customFormat="1" ht="15.75">
      <c r="A360" s="1374"/>
      <c r="B360" s="302"/>
      <c r="C360" s="302" t="s">
        <v>4300</v>
      </c>
      <c r="D360" s="393"/>
      <c r="E360" s="393"/>
      <c r="F360" s="393"/>
      <c r="G360" s="393"/>
      <c r="H360" s="393"/>
      <c r="I360" s="393"/>
      <c r="J360" s="393"/>
      <c r="K360" s="393"/>
      <c r="L360" s="393"/>
      <c r="M360" s="393"/>
      <c r="N360" s="393"/>
      <c r="O360" s="393"/>
      <c r="P360" s="393"/>
      <c r="Q360" s="393"/>
      <c r="R360" s="393"/>
      <c r="S360" s="393"/>
      <c r="T360" s="393"/>
      <c r="U360" s="393"/>
      <c r="V360" s="393"/>
      <c r="W360" s="393"/>
      <c r="X360" s="393"/>
      <c r="Y360" s="393"/>
      <c r="Z360" s="393"/>
      <c r="AA360" s="393"/>
      <c r="AB360" s="393"/>
      <c r="AC360" s="393"/>
      <c r="AD360" s="393"/>
      <c r="AE360" s="393"/>
      <c r="AF360" s="393"/>
      <c r="AG360" s="393"/>
      <c r="AH360" s="393"/>
      <c r="AI360" s="393"/>
      <c r="AJ360" s="393"/>
      <c r="AK360" s="393"/>
      <c r="AL360" s="393"/>
      <c r="AM360" s="393"/>
      <c r="AN360" s="393"/>
      <c r="AO360" s="393"/>
      <c r="AP360" s="393"/>
      <c r="AQ360" s="393"/>
      <c r="AR360" s="393"/>
      <c r="AS360" s="393"/>
      <c r="AT360" s="393"/>
      <c r="AU360" s="393"/>
      <c r="AV360" s="393"/>
      <c r="AW360" s="393"/>
      <c r="AX360" s="393"/>
      <c r="AY360" s="393"/>
      <c r="AZ360" s="393"/>
      <c r="BA360" s="393"/>
      <c r="BB360" s="393"/>
      <c r="BC360" s="393"/>
      <c r="BD360" s="393"/>
      <c r="BE360" s="393"/>
      <c r="BF360" s="393"/>
      <c r="BG360" s="393"/>
      <c r="BH360" s="393"/>
      <c r="BI360" s="393"/>
      <c r="BJ360" s="393"/>
      <c r="BK360" s="393"/>
      <c r="BL360" s="393"/>
      <c r="BM360" s="393"/>
      <c r="BN360" s="393"/>
      <c r="BO360" s="393"/>
      <c r="BP360" s="393"/>
      <c r="BQ360" s="393"/>
      <c r="BR360" s="393"/>
      <c r="BS360" s="393"/>
      <c r="BT360" s="393"/>
      <c r="BU360" s="393"/>
      <c r="BV360" s="393"/>
      <c r="BW360" s="393"/>
      <c r="BX360" s="393"/>
      <c r="BY360" s="393"/>
    </row>
    <row r="361" spans="1:86">
      <c r="A361" s="97"/>
      <c r="B361" s="106" t="s">
        <v>4301</v>
      </c>
      <c r="C361" s="106" t="s">
        <v>4302</v>
      </c>
      <c r="D361" s="97"/>
      <c r="E361" s="97"/>
      <c r="F361" s="97"/>
      <c r="G361" s="97"/>
      <c r="H361" s="97"/>
      <c r="I361" s="97"/>
      <c r="J361" s="97"/>
      <c r="K361" s="97"/>
      <c r="L361" s="97"/>
      <c r="M361" s="97"/>
      <c r="N361" s="97"/>
      <c r="O361" s="97"/>
      <c r="P361" s="97"/>
      <c r="Q361" s="97"/>
      <c r="R361" s="97"/>
      <c r="S361" s="97"/>
      <c r="T361" s="97"/>
      <c r="U361" s="147"/>
      <c r="V361" s="97"/>
      <c r="W361" s="97"/>
      <c r="X361" s="97"/>
      <c r="Y361" s="97"/>
      <c r="Z361" s="97"/>
      <c r="AA361" s="97"/>
      <c r="AB361" s="97"/>
      <c r="AC361" s="97"/>
      <c r="AD361" s="97"/>
      <c r="AE361" s="97"/>
      <c r="AF361" s="97"/>
      <c r="AG361" s="97"/>
      <c r="AH361" s="97"/>
      <c r="AI361" s="97"/>
      <c r="AJ361" s="97"/>
      <c r="AK361" s="97"/>
      <c r="AL361" s="97"/>
      <c r="AM361" s="97"/>
      <c r="AN361" s="97"/>
      <c r="AO361" s="97"/>
      <c r="AP361" s="97"/>
      <c r="AQ361" s="97"/>
      <c r="AR361" s="97"/>
      <c r="AS361" s="97"/>
      <c r="AT361" s="97"/>
      <c r="AU361" s="97"/>
      <c r="AV361" s="97"/>
      <c r="AW361" s="97"/>
      <c r="AX361" s="97"/>
      <c r="AY361" s="97"/>
      <c r="AZ361" s="97"/>
      <c r="BA361" s="97"/>
      <c r="BB361" s="97"/>
      <c r="BC361" s="97"/>
      <c r="BD361" s="97"/>
      <c r="BE361" s="97"/>
      <c r="BF361" s="97"/>
      <c r="BG361" s="97"/>
      <c r="BH361" s="97"/>
      <c r="BI361" s="97"/>
      <c r="BJ361" s="97"/>
      <c r="BK361" s="364"/>
      <c r="BL361" s="97"/>
      <c r="BM361" s="97"/>
      <c r="BN361" s="97"/>
      <c r="BO361" s="97"/>
      <c r="BP361" s="97"/>
      <c r="BQ361" s="97"/>
      <c r="BR361" s="97"/>
      <c r="BS361" s="97"/>
      <c r="BT361" s="97"/>
      <c r="BU361" s="97"/>
      <c r="BV361" s="97"/>
      <c r="BW361" s="97"/>
      <c r="BX361" s="97"/>
      <c r="BY361" s="97"/>
      <c r="BZ361" s="97"/>
      <c r="CA361" s="97"/>
      <c r="CB361" s="97"/>
      <c r="CC361" s="97"/>
      <c r="CD361" s="97"/>
      <c r="CE361" s="97"/>
      <c r="CF361" s="97"/>
      <c r="CG361" s="97"/>
      <c r="CH361" s="97"/>
    </row>
    <row r="362" spans="1:86">
      <c r="A362" s="97"/>
      <c r="B362" s="106"/>
      <c r="C362" s="106" t="s">
        <v>4300</v>
      </c>
      <c r="D362" s="97"/>
      <c r="E362" s="97"/>
      <c r="F362" s="97"/>
      <c r="G362" s="97"/>
      <c r="H362" s="97"/>
      <c r="I362" s="97"/>
      <c r="J362" s="97"/>
      <c r="K362" s="97"/>
      <c r="L362" s="97"/>
      <c r="M362" s="97"/>
      <c r="N362" s="97"/>
      <c r="O362" s="97"/>
      <c r="P362" s="97"/>
      <c r="Q362" s="97"/>
      <c r="R362" s="97"/>
      <c r="S362" s="97"/>
      <c r="T362" s="97"/>
      <c r="U362" s="147"/>
      <c r="V362" s="97"/>
      <c r="W362" s="97"/>
      <c r="X362" s="97"/>
      <c r="Y362" s="97"/>
      <c r="Z362" s="97"/>
      <c r="AA362" s="97"/>
      <c r="AB362" s="97"/>
      <c r="AC362" s="97"/>
      <c r="AD362" s="97"/>
      <c r="AE362" s="97"/>
      <c r="AF362" s="97"/>
      <c r="AG362" s="97"/>
      <c r="AH362" s="97"/>
      <c r="AI362" s="97"/>
      <c r="AJ362" s="97"/>
      <c r="AK362" s="97"/>
      <c r="AL362" s="97"/>
      <c r="AM362" s="97"/>
      <c r="AN362" s="97"/>
      <c r="AO362" s="97"/>
      <c r="AP362" s="97"/>
      <c r="AQ362" s="97"/>
      <c r="AR362" s="97"/>
      <c r="AS362" s="97"/>
      <c r="AT362" s="97"/>
      <c r="AU362" s="97"/>
      <c r="AV362" s="97"/>
      <c r="AW362" s="97"/>
      <c r="AX362" s="97"/>
      <c r="AY362" s="97"/>
      <c r="AZ362" s="97"/>
      <c r="BA362" s="97"/>
      <c r="BB362" s="97"/>
      <c r="BC362" s="97"/>
      <c r="BD362" s="97"/>
      <c r="BE362" s="97"/>
      <c r="BF362" s="97">
        <v>1440</v>
      </c>
      <c r="BG362" s="97"/>
      <c r="BH362" s="97"/>
      <c r="BI362" s="97"/>
      <c r="BJ362" s="97"/>
      <c r="BK362" s="364"/>
      <c r="BL362" s="97"/>
      <c r="BM362" s="97"/>
      <c r="BN362" s="97"/>
      <c r="BO362" s="97"/>
      <c r="BP362" s="97"/>
      <c r="BQ362" s="97"/>
      <c r="BR362" s="97"/>
      <c r="BS362" s="97"/>
      <c r="BT362" s="97"/>
      <c r="BU362" s="97"/>
      <c r="BV362" s="97"/>
      <c r="BW362" s="97"/>
      <c r="BX362" s="97"/>
      <c r="BY362" s="97"/>
      <c r="BZ362" s="97"/>
      <c r="CA362" s="97"/>
      <c r="CB362" s="97"/>
      <c r="CC362" s="97"/>
      <c r="CD362" s="97"/>
      <c r="CE362" s="97"/>
      <c r="CF362" s="97"/>
      <c r="CG362" s="97"/>
      <c r="CH362" s="97"/>
    </row>
    <row r="363" spans="1:86">
      <c r="A363" s="97" t="s">
        <v>3774</v>
      </c>
      <c r="B363" s="106" t="s">
        <v>4303</v>
      </c>
      <c r="C363" s="106" t="s">
        <v>4302</v>
      </c>
      <c r="D363" s="97"/>
      <c r="E363" s="97"/>
      <c r="F363" s="97"/>
      <c r="G363" s="97"/>
      <c r="H363" s="97"/>
      <c r="I363" s="97"/>
      <c r="J363" s="97"/>
      <c r="K363" s="97"/>
      <c r="L363" s="97"/>
      <c r="M363" s="97"/>
      <c r="N363" s="97"/>
      <c r="O363" s="97"/>
      <c r="P363" s="97"/>
      <c r="Q363" s="97"/>
      <c r="R363" s="97"/>
      <c r="S363" s="97"/>
      <c r="T363" s="97"/>
      <c r="U363" s="147"/>
      <c r="V363" s="97"/>
      <c r="W363" s="97"/>
      <c r="X363" s="97"/>
      <c r="Y363" s="97"/>
      <c r="Z363" s="97"/>
      <c r="AA363" s="97"/>
      <c r="AB363" s="97"/>
      <c r="AC363" s="97"/>
      <c r="AD363" s="97"/>
      <c r="AE363" s="97"/>
      <c r="AF363" s="97"/>
      <c r="AG363" s="97"/>
      <c r="AH363" s="97"/>
      <c r="AI363" s="97"/>
      <c r="AJ363" s="97"/>
      <c r="AK363" s="97"/>
      <c r="AL363" s="97"/>
      <c r="AM363" s="97"/>
      <c r="AN363" s="97"/>
      <c r="AO363" s="97"/>
      <c r="AP363" s="97"/>
      <c r="AQ363" s="97"/>
      <c r="AR363" s="97"/>
      <c r="AS363" s="97"/>
      <c r="AT363" s="97"/>
      <c r="AU363" s="97"/>
      <c r="AV363" s="97"/>
      <c r="AW363" s="97"/>
      <c r="AX363" s="97"/>
      <c r="AY363" s="97"/>
      <c r="AZ363" s="97"/>
      <c r="BA363" s="97"/>
      <c r="BB363" s="97"/>
      <c r="BC363" s="97"/>
      <c r="BD363" s="97"/>
      <c r="BE363" s="97"/>
      <c r="BF363" s="97"/>
      <c r="BG363" s="97"/>
      <c r="BH363" s="97"/>
      <c r="BI363" s="97"/>
      <c r="BJ363" s="97"/>
      <c r="BK363" s="364"/>
      <c r="BL363" s="97"/>
      <c r="BM363" s="97"/>
      <c r="BN363" s="97"/>
      <c r="BO363" s="97"/>
      <c r="BP363" s="97"/>
      <c r="BQ363" s="97"/>
      <c r="BR363" s="97"/>
      <c r="BS363" s="97"/>
      <c r="BT363" s="97"/>
      <c r="BU363" s="97"/>
      <c r="BV363" s="97"/>
      <c r="BW363" s="97"/>
      <c r="BX363" s="97"/>
      <c r="BY363" s="97"/>
      <c r="BZ363" s="97"/>
      <c r="CA363" s="97"/>
      <c r="CB363" s="97"/>
      <c r="CC363" s="97"/>
      <c r="CD363" s="97"/>
      <c r="CE363" s="97"/>
      <c r="CF363" s="97"/>
      <c r="CG363" s="97"/>
      <c r="CH363" s="97"/>
    </row>
    <row r="364" spans="1:86">
      <c r="A364" s="97"/>
      <c r="B364" s="106"/>
      <c r="C364" s="106" t="s">
        <v>4300</v>
      </c>
      <c r="D364" s="97"/>
      <c r="E364" s="97"/>
      <c r="F364" s="97"/>
      <c r="G364" s="97"/>
      <c r="H364" s="97"/>
      <c r="I364" s="97"/>
      <c r="J364" s="97"/>
      <c r="K364" s="97"/>
      <c r="L364" s="97"/>
      <c r="M364" s="97"/>
      <c r="N364" s="97"/>
      <c r="O364" s="97"/>
      <c r="P364" s="97"/>
      <c r="Q364" s="97"/>
      <c r="R364" s="97"/>
      <c r="S364" s="97"/>
      <c r="T364" s="97"/>
      <c r="U364" s="147"/>
      <c r="V364" s="97"/>
      <c r="W364" s="97"/>
      <c r="X364" s="97"/>
      <c r="Y364" s="97"/>
      <c r="Z364" s="97"/>
      <c r="AA364" s="97"/>
      <c r="AB364" s="97"/>
      <c r="AC364" s="97"/>
      <c r="AD364" s="97"/>
      <c r="AE364" s="97"/>
      <c r="AF364" s="97"/>
      <c r="AG364" s="97"/>
      <c r="AH364" s="97"/>
      <c r="AI364" s="97"/>
      <c r="AJ364" s="97"/>
      <c r="AK364" s="97"/>
      <c r="AL364" s="97"/>
      <c r="AM364" s="97"/>
      <c r="AN364" s="97"/>
      <c r="AO364" s="97"/>
      <c r="AP364" s="97"/>
      <c r="AQ364" s="97"/>
      <c r="AR364" s="97"/>
      <c r="AS364" s="97"/>
      <c r="AT364" s="97"/>
      <c r="AU364" s="97"/>
      <c r="AV364" s="97"/>
      <c r="AW364" s="97"/>
      <c r="AX364" s="97"/>
      <c r="AY364" s="97"/>
      <c r="AZ364" s="97"/>
      <c r="BA364" s="97"/>
      <c r="BB364" s="97"/>
      <c r="BC364" s="97"/>
      <c r="BD364" s="97"/>
      <c r="BE364" s="97"/>
      <c r="BF364" s="97">
        <v>1440</v>
      </c>
      <c r="BG364" s="97">
        <v>960</v>
      </c>
      <c r="BH364" s="97"/>
      <c r="BI364" s="97"/>
      <c r="BJ364" s="97"/>
      <c r="BK364" s="364"/>
      <c r="BL364" s="97"/>
      <c r="BM364" s="97"/>
      <c r="BN364" s="97"/>
      <c r="BO364" s="97"/>
      <c r="BP364" s="97"/>
      <c r="BQ364" s="97"/>
      <c r="BR364" s="97"/>
      <c r="BS364" s="97"/>
      <c r="BT364" s="97"/>
      <c r="BU364" s="97"/>
      <c r="BV364" s="97"/>
      <c r="BW364" s="97"/>
      <c r="BX364" s="97"/>
      <c r="BY364" s="97"/>
      <c r="BZ364" s="97"/>
      <c r="CA364" s="97"/>
      <c r="CB364" s="97"/>
      <c r="CC364" s="97"/>
      <c r="CD364" s="97"/>
      <c r="CE364" s="97"/>
      <c r="CF364" s="97"/>
      <c r="CG364" s="97"/>
      <c r="CH364" s="97"/>
    </row>
    <row r="365" spans="1:86">
      <c r="A365" s="97"/>
      <c r="B365" s="106" t="s">
        <v>4304</v>
      </c>
      <c r="C365" s="106" t="s">
        <v>4302</v>
      </c>
      <c r="D365" s="97"/>
      <c r="E365" s="97"/>
      <c r="F365" s="97"/>
      <c r="G365" s="97"/>
      <c r="H365" s="97"/>
      <c r="I365" s="97"/>
      <c r="J365" s="97"/>
      <c r="K365" s="97"/>
      <c r="L365" s="97"/>
      <c r="M365" s="97"/>
      <c r="N365" s="97"/>
      <c r="O365" s="97"/>
      <c r="P365" s="97"/>
      <c r="Q365" s="97"/>
      <c r="R365" s="97"/>
      <c r="S365" s="97"/>
      <c r="T365" s="97"/>
      <c r="U365" s="147"/>
      <c r="V365" s="97"/>
      <c r="W365" s="97"/>
      <c r="X365" s="97"/>
      <c r="Y365" s="97"/>
      <c r="Z365" s="97"/>
      <c r="AA365" s="97"/>
      <c r="AB365" s="97"/>
      <c r="AC365" s="97"/>
      <c r="AD365" s="97"/>
      <c r="AE365" s="97"/>
      <c r="AF365" s="97"/>
      <c r="AG365" s="97"/>
      <c r="AH365" s="97"/>
      <c r="AI365" s="97"/>
      <c r="AJ365" s="97"/>
      <c r="AK365" s="97"/>
      <c r="AL365" s="97"/>
      <c r="AM365" s="97"/>
      <c r="AN365" s="97"/>
      <c r="AO365" s="97"/>
      <c r="AP365" s="97"/>
      <c r="AQ365" s="97"/>
      <c r="AR365" s="97"/>
      <c r="AS365" s="97"/>
      <c r="AT365" s="97"/>
      <c r="AU365" s="97"/>
      <c r="AV365" s="97"/>
      <c r="AW365" s="97"/>
      <c r="AX365" s="97"/>
      <c r="AY365" s="97"/>
      <c r="AZ365" s="97"/>
      <c r="BA365" s="97"/>
      <c r="BB365" s="97"/>
      <c r="BC365" s="97"/>
      <c r="BD365" s="97"/>
      <c r="BE365" s="97"/>
      <c r="BF365" s="97"/>
      <c r="BG365" s="97"/>
      <c r="BH365" s="97"/>
      <c r="BI365" s="97"/>
      <c r="BJ365" s="97"/>
      <c r="BK365" s="364"/>
      <c r="BL365" s="97"/>
      <c r="BM365" s="97"/>
      <c r="BN365" s="97"/>
      <c r="BO365" s="97"/>
      <c r="BP365" s="97"/>
      <c r="BQ365" s="97"/>
      <c r="BR365" s="97"/>
      <c r="BS365" s="97"/>
      <c r="BT365" s="97"/>
      <c r="BU365" s="97"/>
      <c r="BV365" s="97"/>
      <c r="BW365" s="97"/>
      <c r="BX365" s="97"/>
      <c r="BY365" s="97"/>
      <c r="BZ365" s="97"/>
      <c r="CA365" s="97"/>
      <c r="CB365" s="97"/>
      <c r="CC365" s="97"/>
      <c r="CD365" s="97"/>
      <c r="CE365" s="97"/>
      <c r="CF365" s="97"/>
      <c r="CG365" s="97"/>
      <c r="CH365" s="97"/>
    </row>
    <row r="366" spans="1:86">
      <c r="A366" s="97"/>
      <c r="B366" s="106"/>
      <c r="C366" s="106" t="s">
        <v>4300</v>
      </c>
      <c r="D366" s="97">
        <v>14400</v>
      </c>
      <c r="E366" s="97">
        <v>720</v>
      </c>
      <c r="F366" s="97">
        <v>480</v>
      </c>
      <c r="G366" s="97"/>
      <c r="H366" s="97">
        <v>720</v>
      </c>
      <c r="I366" s="97"/>
      <c r="J366" s="97"/>
      <c r="K366" s="97"/>
      <c r="L366" s="97"/>
      <c r="M366" s="97"/>
      <c r="N366" s="97"/>
      <c r="O366" s="97"/>
      <c r="P366" s="97"/>
      <c r="Q366" s="97"/>
      <c r="R366" s="97"/>
      <c r="S366" s="97"/>
      <c r="T366" s="97"/>
      <c r="U366" s="147"/>
      <c r="V366" s="97"/>
      <c r="W366" s="97"/>
      <c r="X366" s="97"/>
      <c r="Y366" s="97"/>
      <c r="Z366" s="97"/>
      <c r="AA366" s="97"/>
      <c r="AB366" s="97"/>
      <c r="AC366" s="97"/>
      <c r="AD366" s="97"/>
      <c r="AE366" s="97">
        <v>480</v>
      </c>
      <c r="AF366" s="97"/>
      <c r="AG366" s="97"/>
      <c r="AH366" s="97"/>
      <c r="AI366" s="97"/>
      <c r="AJ366" s="97">
        <v>480</v>
      </c>
      <c r="AK366" s="97"/>
      <c r="AL366" s="97"/>
      <c r="AM366" s="97">
        <v>720</v>
      </c>
      <c r="AN366" s="97"/>
      <c r="AO366" s="97"/>
      <c r="AP366" s="97"/>
      <c r="AQ366" s="97"/>
      <c r="AR366" s="97"/>
      <c r="AS366" s="97"/>
      <c r="AT366" s="97"/>
      <c r="AU366" s="97">
        <v>1200</v>
      </c>
      <c r="AV366" s="97"/>
      <c r="AW366" s="97"/>
      <c r="AX366" s="97"/>
      <c r="AY366" s="97">
        <v>480</v>
      </c>
      <c r="AZ366" s="97"/>
      <c r="BA366" s="97"/>
      <c r="BB366" s="97"/>
      <c r="BC366" s="97"/>
      <c r="BD366" s="97"/>
      <c r="BE366" s="97"/>
      <c r="BF366" s="97">
        <v>5760</v>
      </c>
      <c r="BG366" s="97"/>
      <c r="BH366" s="97"/>
      <c r="BI366" s="97"/>
      <c r="BJ366" s="97"/>
      <c r="BK366" s="364">
        <v>1200</v>
      </c>
      <c r="BL366" s="97"/>
      <c r="BM366" s="97"/>
      <c r="BN366" s="97"/>
      <c r="BO366" s="97">
        <v>720</v>
      </c>
      <c r="BP366" s="97"/>
      <c r="BQ366" s="97"/>
      <c r="BR366" s="97"/>
      <c r="BS366" s="97">
        <v>480</v>
      </c>
      <c r="BT366" s="97">
        <v>480</v>
      </c>
      <c r="BU366" s="97"/>
      <c r="BV366" s="97"/>
      <c r="BW366" s="97"/>
      <c r="BX366" s="97">
        <v>480</v>
      </c>
      <c r="BY366" s="97"/>
      <c r="BZ366" s="97"/>
      <c r="CA366" s="97"/>
      <c r="CB366" s="97"/>
      <c r="CC366" s="97"/>
      <c r="CD366" s="97"/>
      <c r="CE366" s="97"/>
      <c r="CF366" s="97"/>
      <c r="CG366" s="97"/>
      <c r="CH366" s="97"/>
    </row>
    <row r="367" spans="1:86">
      <c r="A367" s="97"/>
      <c r="B367" s="106" t="s">
        <v>4305</v>
      </c>
      <c r="C367" s="106" t="s">
        <v>4302</v>
      </c>
      <c r="D367" s="97"/>
      <c r="E367" s="97"/>
      <c r="F367" s="97"/>
      <c r="G367" s="97"/>
      <c r="H367" s="97"/>
      <c r="I367" s="97"/>
      <c r="J367" s="97"/>
      <c r="K367" s="97"/>
      <c r="L367" s="97"/>
      <c r="M367" s="97"/>
      <c r="N367" s="97"/>
      <c r="O367" s="97"/>
      <c r="P367" s="97"/>
      <c r="Q367" s="97"/>
      <c r="R367" s="97"/>
      <c r="S367" s="97"/>
      <c r="T367" s="97"/>
      <c r="U367" s="147"/>
      <c r="V367" s="97"/>
      <c r="W367" s="97"/>
      <c r="X367" s="97"/>
      <c r="Y367" s="97"/>
      <c r="Z367" s="97"/>
      <c r="AA367" s="97"/>
      <c r="AB367" s="97"/>
      <c r="AC367" s="97"/>
      <c r="AD367" s="97"/>
      <c r="AE367" s="97"/>
      <c r="AF367" s="97"/>
      <c r="AG367" s="97"/>
      <c r="AH367" s="97"/>
      <c r="AI367" s="97"/>
      <c r="AJ367" s="97"/>
      <c r="AK367" s="97"/>
      <c r="AL367" s="97"/>
      <c r="AM367" s="97"/>
      <c r="AN367" s="97"/>
      <c r="AO367" s="97"/>
      <c r="AP367" s="97"/>
      <c r="AQ367" s="97"/>
      <c r="AR367" s="97"/>
      <c r="AS367" s="97"/>
      <c r="AT367" s="97"/>
      <c r="AU367" s="97"/>
      <c r="AV367" s="97"/>
      <c r="AW367" s="97"/>
      <c r="AX367" s="97"/>
      <c r="AY367" s="97"/>
      <c r="AZ367" s="97"/>
      <c r="BA367" s="97"/>
      <c r="BB367" s="97"/>
      <c r="BC367" s="97"/>
      <c r="BD367" s="97"/>
      <c r="BE367" s="97"/>
      <c r="BF367" s="97"/>
      <c r="BG367" s="97"/>
      <c r="BH367" s="97"/>
      <c r="BI367" s="97"/>
      <c r="BJ367" s="97"/>
      <c r="BK367" s="364"/>
      <c r="BL367" s="97"/>
      <c r="BM367" s="97"/>
      <c r="BN367" s="97"/>
      <c r="BO367" s="97"/>
      <c r="BP367" s="97"/>
      <c r="BQ367" s="97"/>
      <c r="BR367" s="97"/>
      <c r="BS367" s="97"/>
      <c r="BT367" s="97"/>
      <c r="BU367" s="97"/>
      <c r="BV367" s="97"/>
      <c r="BW367" s="97"/>
      <c r="BX367" s="97"/>
      <c r="BY367" s="97"/>
      <c r="BZ367" s="97"/>
      <c r="CA367" s="97"/>
      <c r="CB367" s="97"/>
      <c r="CC367" s="97"/>
      <c r="CD367" s="97"/>
      <c r="CE367" s="97"/>
      <c r="CF367" s="97"/>
      <c r="CG367" s="97"/>
      <c r="CH367" s="97"/>
    </row>
    <row r="368" spans="1:86">
      <c r="A368" s="97"/>
      <c r="B368" s="106"/>
      <c r="C368" s="106" t="s">
        <v>4300</v>
      </c>
      <c r="D368" s="97"/>
      <c r="E368" s="97"/>
      <c r="F368" s="97"/>
      <c r="G368" s="97"/>
      <c r="H368" s="97"/>
      <c r="I368" s="97"/>
      <c r="J368" s="97"/>
      <c r="K368" s="97"/>
      <c r="L368" s="97"/>
      <c r="M368" s="97"/>
      <c r="N368" s="97"/>
      <c r="O368" s="97"/>
      <c r="P368" s="97"/>
      <c r="Q368" s="97"/>
      <c r="R368" s="97"/>
      <c r="S368" s="97"/>
      <c r="T368" s="97"/>
      <c r="U368" s="147"/>
      <c r="V368" s="97"/>
      <c r="W368" s="97"/>
      <c r="X368" s="97"/>
      <c r="Y368" s="97"/>
      <c r="Z368" s="97"/>
      <c r="AA368" s="97"/>
      <c r="AB368" s="97"/>
      <c r="AC368" s="97"/>
      <c r="AD368" s="97"/>
      <c r="AE368" s="97"/>
      <c r="AF368" s="97"/>
      <c r="AG368" s="97"/>
      <c r="AH368" s="97"/>
      <c r="AI368" s="97"/>
      <c r="AJ368" s="97"/>
      <c r="AK368" s="97"/>
      <c r="AL368" s="97"/>
      <c r="AM368" s="97"/>
      <c r="AN368" s="97"/>
      <c r="AO368" s="97"/>
      <c r="AP368" s="97"/>
      <c r="AQ368" s="97"/>
      <c r="AR368" s="97"/>
      <c r="AS368" s="97"/>
      <c r="AT368" s="97"/>
      <c r="AU368" s="97"/>
      <c r="AV368" s="97"/>
      <c r="AW368" s="97"/>
      <c r="AX368" s="97"/>
      <c r="AY368" s="97"/>
      <c r="AZ368" s="97"/>
      <c r="BA368" s="97"/>
      <c r="BB368" s="97"/>
      <c r="BC368" s="97"/>
      <c r="BD368" s="97"/>
      <c r="BE368" s="97"/>
      <c r="BF368" s="97"/>
      <c r="BG368" s="97"/>
      <c r="BH368" s="97"/>
      <c r="BI368" s="97"/>
      <c r="BJ368" s="97"/>
      <c r="BK368" s="364"/>
      <c r="BL368" s="97"/>
      <c r="BM368" s="97"/>
      <c r="BN368" s="97"/>
      <c r="BO368" s="97"/>
      <c r="BP368" s="97"/>
      <c r="BQ368" s="97"/>
      <c r="BR368" s="97"/>
      <c r="BS368" s="97"/>
      <c r="BT368" s="97"/>
      <c r="BU368" s="97"/>
      <c r="BV368" s="97"/>
      <c r="BW368" s="97"/>
      <c r="BX368" s="97"/>
      <c r="BY368" s="97"/>
      <c r="BZ368" s="97"/>
      <c r="CA368" s="97"/>
      <c r="CB368" s="97"/>
      <c r="CC368" s="97"/>
      <c r="CD368" s="97"/>
      <c r="CE368" s="97"/>
      <c r="CF368" s="97"/>
      <c r="CG368" s="97"/>
      <c r="CH368" s="97"/>
    </row>
    <row r="369" spans="1:86" s="231" customFormat="1" ht="15.75">
      <c r="A369" s="363" t="s">
        <v>4332</v>
      </c>
      <c r="B369" s="106" t="s">
        <v>4301</v>
      </c>
      <c r="C369" s="106" t="s">
        <v>4302</v>
      </c>
      <c r="D369" s="106">
        <v>185793</v>
      </c>
      <c r="E369" s="106">
        <v>1684</v>
      </c>
      <c r="F369" s="106"/>
      <c r="G369" s="106"/>
      <c r="H369" s="106"/>
      <c r="I369" s="106"/>
      <c r="J369" s="106"/>
      <c r="K369" s="106"/>
      <c r="L369" s="106"/>
      <c r="M369" s="106">
        <v>2275</v>
      </c>
      <c r="N369" s="106">
        <v>1646</v>
      </c>
      <c r="O369" s="106">
        <v>10846</v>
      </c>
      <c r="P369" s="106"/>
      <c r="Q369" s="106">
        <v>1941</v>
      </c>
      <c r="R369" s="106">
        <v>2258</v>
      </c>
      <c r="S369" s="106">
        <v>1012</v>
      </c>
      <c r="T369" s="106"/>
      <c r="U369" s="106"/>
      <c r="V369" s="106"/>
      <c r="W369" s="106"/>
      <c r="X369" s="106"/>
      <c r="Y369" s="106"/>
      <c r="Z369" s="106"/>
      <c r="AA369" s="106"/>
      <c r="AB369" s="106"/>
      <c r="AC369" s="106"/>
      <c r="AD369" s="106"/>
      <c r="AE369" s="106"/>
      <c r="AF369" s="106"/>
      <c r="AG369" s="106"/>
      <c r="AH369" s="106"/>
      <c r="AI369" s="106"/>
      <c r="AJ369" s="106"/>
      <c r="AK369" s="106"/>
      <c r="AL369" s="106"/>
      <c r="AM369" s="106">
        <v>3850</v>
      </c>
      <c r="AN369" s="106">
        <v>5346</v>
      </c>
      <c r="AO369" s="106"/>
      <c r="AP369" s="106"/>
      <c r="AQ369" s="106"/>
      <c r="AR369" s="106">
        <v>153065</v>
      </c>
      <c r="AS369" s="106"/>
      <c r="AT369" s="106"/>
      <c r="AU369" s="106"/>
      <c r="AV369" s="106"/>
      <c r="AW369" s="106"/>
      <c r="AX369" s="106"/>
      <c r="AY369" s="106"/>
      <c r="AZ369" s="106"/>
      <c r="BA369" s="106"/>
      <c r="BB369" s="106"/>
      <c r="BC369" s="106"/>
      <c r="BD369" s="106"/>
      <c r="BE369" s="106"/>
      <c r="BF369" s="106"/>
      <c r="BG369" s="106"/>
      <c r="BH369" s="106"/>
      <c r="BI369" s="106"/>
      <c r="BJ369" s="106"/>
      <c r="BK369" s="106"/>
      <c r="BL369" s="106"/>
      <c r="BM369" s="106"/>
      <c r="BN369" s="106">
        <v>1870</v>
      </c>
      <c r="BO369" s="106"/>
      <c r="BP369" s="106"/>
      <c r="BQ369" s="106"/>
      <c r="BR369" s="106"/>
      <c r="BS369" s="106"/>
      <c r="BT369" s="106"/>
      <c r="BU369" s="106"/>
      <c r="BV369" s="106"/>
      <c r="BW369" s="106"/>
      <c r="BX369" s="106"/>
      <c r="BY369" s="106"/>
      <c r="BZ369" s="106"/>
      <c r="CA369" s="106"/>
      <c r="CB369" s="106"/>
      <c r="CC369" s="106"/>
      <c r="CD369" s="106"/>
      <c r="CE369" s="106"/>
      <c r="CF369" s="106"/>
      <c r="CG369" s="106"/>
      <c r="CH369" s="106"/>
    </row>
    <row r="370" spans="1:86" s="231" customFormat="1" ht="15.75">
      <c r="A370" s="363"/>
      <c r="B370" s="106"/>
      <c r="C370" s="106" t="s">
        <v>4300</v>
      </c>
      <c r="D370" s="106"/>
      <c r="E370" s="106"/>
      <c r="F370" s="106"/>
      <c r="G370" s="106"/>
      <c r="H370" s="106"/>
      <c r="I370" s="106"/>
      <c r="J370" s="106"/>
      <c r="K370" s="106"/>
      <c r="L370" s="106"/>
      <c r="M370" s="106"/>
      <c r="N370" s="106"/>
      <c r="O370" s="106"/>
      <c r="P370" s="106"/>
      <c r="Q370" s="106"/>
      <c r="R370" s="106"/>
      <c r="S370" s="106"/>
      <c r="T370" s="106"/>
      <c r="U370" s="106"/>
      <c r="V370" s="106"/>
      <c r="W370" s="106"/>
      <c r="X370" s="106"/>
      <c r="Y370" s="106"/>
      <c r="Z370" s="106"/>
      <c r="AA370" s="106"/>
      <c r="AB370" s="106"/>
      <c r="AC370" s="106"/>
      <c r="AD370" s="106"/>
      <c r="AE370" s="106"/>
      <c r="AF370" s="106"/>
      <c r="AG370" s="106"/>
      <c r="AH370" s="106"/>
      <c r="AI370" s="106"/>
      <c r="AJ370" s="106"/>
      <c r="AK370" s="106"/>
      <c r="AL370" s="106"/>
      <c r="AM370" s="106"/>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6"/>
      <c r="BJ370" s="106"/>
      <c r="BK370" s="106"/>
      <c r="BL370" s="106"/>
      <c r="BM370" s="106"/>
      <c r="BN370" s="106"/>
      <c r="BO370" s="106"/>
      <c r="BP370" s="106"/>
      <c r="BQ370" s="106"/>
      <c r="BR370" s="106"/>
      <c r="BS370" s="106"/>
      <c r="BT370" s="106"/>
      <c r="BU370" s="106"/>
      <c r="BV370" s="106"/>
      <c r="BW370" s="106"/>
      <c r="BX370" s="106"/>
      <c r="BY370" s="106"/>
      <c r="BZ370" s="106"/>
      <c r="CA370" s="106"/>
      <c r="CB370" s="106"/>
      <c r="CC370" s="106"/>
      <c r="CD370" s="106"/>
      <c r="CE370" s="106"/>
      <c r="CF370" s="106"/>
      <c r="CG370" s="106"/>
      <c r="CH370" s="106"/>
    </row>
    <row r="371" spans="1:86" s="231" customFormat="1" ht="15.75">
      <c r="A371" s="363"/>
      <c r="B371" s="106" t="s">
        <v>4303</v>
      </c>
      <c r="C371" s="106" t="s">
        <v>4302</v>
      </c>
      <c r="D371" s="106">
        <v>30000</v>
      </c>
      <c r="E371" s="106"/>
      <c r="F371" s="106"/>
      <c r="G371" s="106"/>
      <c r="H371" s="106"/>
      <c r="I371" s="106"/>
      <c r="J371" s="106"/>
      <c r="K371" s="106"/>
      <c r="L371" s="106"/>
      <c r="M371" s="106"/>
      <c r="N371" s="106"/>
      <c r="O371" s="106"/>
      <c r="P371" s="106"/>
      <c r="Q371" s="106"/>
      <c r="R371" s="106"/>
      <c r="S371" s="106"/>
      <c r="T371" s="106"/>
      <c r="U371" s="106"/>
      <c r="V371" s="106"/>
      <c r="W371" s="106"/>
      <c r="X371" s="106"/>
      <c r="Y371" s="106"/>
      <c r="Z371" s="106"/>
      <c r="AA371" s="106"/>
      <c r="AB371" s="106"/>
      <c r="AC371" s="106"/>
      <c r="AD371" s="106"/>
      <c r="AE371" s="106"/>
      <c r="AF371" s="106"/>
      <c r="AG371" s="106">
        <v>30000</v>
      </c>
      <c r="AH371" s="106"/>
      <c r="AI371" s="106"/>
      <c r="AJ371" s="106"/>
      <c r="AK371" s="106"/>
      <c r="AL371" s="106"/>
      <c r="AM371" s="106"/>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6"/>
      <c r="BJ371" s="106"/>
      <c r="BK371" s="106"/>
      <c r="BL371" s="106"/>
      <c r="BM371" s="106"/>
      <c r="BN371" s="106"/>
      <c r="BO371" s="106"/>
      <c r="BP371" s="106"/>
      <c r="BQ371" s="106"/>
      <c r="BR371" s="106"/>
      <c r="BS371" s="106"/>
      <c r="BT371" s="106"/>
      <c r="BU371" s="106"/>
      <c r="BV371" s="106"/>
      <c r="BW371" s="106"/>
      <c r="BX371" s="106"/>
      <c r="BY371" s="106"/>
      <c r="BZ371" s="106"/>
      <c r="CA371" s="106"/>
      <c r="CB371" s="106"/>
      <c r="CC371" s="106"/>
      <c r="CD371" s="106"/>
      <c r="CE371" s="106"/>
      <c r="CF371" s="106"/>
      <c r="CG371" s="106"/>
      <c r="CH371" s="106"/>
    </row>
    <row r="372" spans="1:86" s="231" customFormat="1" ht="15.75">
      <c r="A372" s="363"/>
      <c r="B372" s="106"/>
      <c r="C372" s="106" t="s">
        <v>4300</v>
      </c>
      <c r="D372" s="106"/>
      <c r="E372" s="106"/>
      <c r="F372" s="106"/>
      <c r="G372" s="106"/>
      <c r="H372" s="106"/>
      <c r="I372" s="106"/>
      <c r="J372" s="106"/>
      <c r="K372" s="106"/>
      <c r="L372" s="106"/>
      <c r="M372" s="106"/>
      <c r="N372" s="106"/>
      <c r="O372" s="106"/>
      <c r="P372" s="106"/>
      <c r="Q372" s="106"/>
      <c r="R372" s="106"/>
      <c r="S372" s="106"/>
      <c r="T372" s="106"/>
      <c r="U372" s="106"/>
      <c r="V372" s="106"/>
      <c r="W372" s="106"/>
      <c r="X372" s="106"/>
      <c r="Y372" s="106"/>
      <c r="Z372" s="106"/>
      <c r="AA372" s="106"/>
      <c r="AB372" s="106"/>
      <c r="AC372" s="106"/>
      <c r="AD372" s="106"/>
      <c r="AE372" s="106"/>
      <c r="AF372" s="106"/>
      <c r="AG372" s="106"/>
      <c r="AH372" s="106"/>
      <c r="AI372" s="106"/>
      <c r="AJ372" s="106"/>
      <c r="AK372" s="106"/>
      <c r="AL372" s="106"/>
      <c r="AM372" s="106"/>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6"/>
      <c r="BJ372" s="106"/>
      <c r="BK372" s="106"/>
      <c r="BL372" s="106"/>
      <c r="BM372" s="106"/>
      <c r="BN372" s="106"/>
      <c r="BO372" s="106"/>
      <c r="BP372" s="106"/>
      <c r="BQ372" s="106"/>
      <c r="BR372" s="106"/>
      <c r="BS372" s="106"/>
      <c r="BT372" s="106"/>
      <c r="BU372" s="106"/>
      <c r="BV372" s="106"/>
      <c r="BW372" s="106"/>
      <c r="BX372" s="106"/>
      <c r="BY372" s="106"/>
      <c r="BZ372" s="106"/>
      <c r="CA372" s="106"/>
      <c r="CB372" s="106"/>
      <c r="CC372" s="106"/>
      <c r="CD372" s="106"/>
      <c r="CE372" s="106"/>
      <c r="CF372" s="106"/>
      <c r="CG372" s="106"/>
      <c r="CH372" s="106"/>
    </row>
    <row r="373" spans="1:86" s="231" customFormat="1" ht="15.75">
      <c r="A373" s="363"/>
      <c r="B373" s="106" t="s">
        <v>4304</v>
      </c>
      <c r="C373" s="106" t="s">
        <v>4302</v>
      </c>
      <c r="D373" s="106">
        <v>68997</v>
      </c>
      <c r="E373" s="106">
        <v>3115</v>
      </c>
      <c r="F373" s="106">
        <v>1038</v>
      </c>
      <c r="G373" s="106"/>
      <c r="H373" s="106">
        <v>1714</v>
      </c>
      <c r="I373" s="106"/>
      <c r="J373" s="106"/>
      <c r="K373" s="106"/>
      <c r="L373" s="106"/>
      <c r="M373" s="106">
        <v>4029</v>
      </c>
      <c r="N373" s="106">
        <v>2947</v>
      </c>
      <c r="O373" s="106">
        <v>4652</v>
      </c>
      <c r="P373" s="106"/>
      <c r="Q373" s="106">
        <v>262</v>
      </c>
      <c r="R373" s="106">
        <v>1418</v>
      </c>
      <c r="S373" s="106">
        <v>1184</v>
      </c>
      <c r="T373" s="106"/>
      <c r="U373" s="106"/>
      <c r="V373" s="106"/>
      <c r="W373" s="106"/>
      <c r="X373" s="106"/>
      <c r="Y373" s="106"/>
      <c r="Z373" s="106"/>
      <c r="AA373" s="106"/>
      <c r="AB373" s="106"/>
      <c r="AC373" s="106"/>
      <c r="AD373" s="106"/>
      <c r="AE373" s="106"/>
      <c r="AF373" s="106"/>
      <c r="AG373" s="106"/>
      <c r="AH373" s="106"/>
      <c r="AI373" s="106"/>
      <c r="AJ373" s="106"/>
      <c r="AK373" s="106"/>
      <c r="AL373" s="106"/>
      <c r="AM373" s="106">
        <v>2306</v>
      </c>
      <c r="AN373" s="106">
        <v>1712</v>
      </c>
      <c r="AO373" s="106"/>
      <c r="AP373" s="106"/>
      <c r="AQ373" s="106"/>
      <c r="AR373" s="106">
        <v>42853</v>
      </c>
      <c r="AS373" s="106"/>
      <c r="AT373" s="106"/>
      <c r="AU373" s="106"/>
      <c r="AV373" s="106"/>
      <c r="AW373" s="106"/>
      <c r="AX373" s="106"/>
      <c r="AY373" s="106"/>
      <c r="AZ373" s="106"/>
      <c r="BA373" s="106"/>
      <c r="BB373" s="106"/>
      <c r="BC373" s="106"/>
      <c r="BD373" s="106"/>
      <c r="BE373" s="106"/>
      <c r="BF373" s="106"/>
      <c r="BG373" s="106"/>
      <c r="BH373" s="106"/>
      <c r="BI373" s="106"/>
      <c r="BJ373" s="106"/>
      <c r="BK373" s="106"/>
      <c r="BL373" s="106"/>
      <c r="BM373" s="106"/>
      <c r="BN373" s="106">
        <v>1767</v>
      </c>
      <c r="BO373" s="106"/>
      <c r="BP373" s="106"/>
      <c r="BQ373" s="106"/>
      <c r="BR373" s="106"/>
      <c r="BS373" s="106"/>
      <c r="BT373" s="106"/>
      <c r="BU373" s="106"/>
      <c r="BV373" s="106"/>
      <c r="BW373" s="106"/>
      <c r="BX373" s="106"/>
      <c r="BY373" s="106"/>
      <c r="BZ373" s="106"/>
      <c r="CA373" s="106"/>
      <c r="CB373" s="106"/>
      <c r="CC373" s="106"/>
      <c r="CD373" s="106"/>
      <c r="CE373" s="106"/>
      <c r="CF373" s="106"/>
      <c r="CG373" s="106"/>
      <c r="CH373" s="106"/>
    </row>
    <row r="374" spans="1:86" s="231" customFormat="1" ht="15.75">
      <c r="A374" s="363"/>
      <c r="B374" s="106"/>
      <c r="C374" s="106" t="s">
        <v>4300</v>
      </c>
      <c r="D374" s="106"/>
      <c r="E374" s="106"/>
      <c r="F374" s="106"/>
      <c r="G374" s="106"/>
      <c r="H374" s="106"/>
      <c r="I374" s="106"/>
      <c r="J374" s="106"/>
      <c r="K374" s="106"/>
      <c r="L374" s="106"/>
      <c r="M374" s="106"/>
      <c r="N374" s="106"/>
      <c r="O374" s="106"/>
      <c r="P374" s="106"/>
      <c r="Q374" s="106"/>
      <c r="R374" s="106"/>
      <c r="S374" s="106"/>
      <c r="T374" s="106"/>
      <c r="U374" s="106"/>
      <c r="V374" s="106"/>
      <c r="W374" s="106"/>
      <c r="X374" s="106"/>
      <c r="Y374" s="106"/>
      <c r="Z374" s="106"/>
      <c r="AA374" s="106"/>
      <c r="AB374" s="106"/>
      <c r="AC374" s="106"/>
      <c r="AD374" s="106"/>
      <c r="AE374" s="106"/>
      <c r="AF374" s="106"/>
      <c r="AG374" s="106"/>
      <c r="AH374" s="106"/>
      <c r="AI374" s="106"/>
      <c r="AJ374" s="106"/>
      <c r="AK374" s="106"/>
      <c r="AL374" s="106"/>
      <c r="AM374" s="106"/>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6"/>
      <c r="BJ374" s="106"/>
      <c r="BK374" s="106"/>
      <c r="BL374" s="106"/>
      <c r="BM374" s="106"/>
      <c r="BN374" s="106"/>
      <c r="BO374" s="106"/>
      <c r="BP374" s="106"/>
      <c r="BQ374" s="106"/>
      <c r="BR374" s="106"/>
      <c r="BS374" s="106"/>
      <c r="BT374" s="106"/>
      <c r="BU374" s="106"/>
      <c r="BV374" s="106"/>
      <c r="BW374" s="106"/>
      <c r="BX374" s="106"/>
      <c r="BY374" s="106"/>
      <c r="BZ374" s="106"/>
      <c r="CA374" s="106"/>
      <c r="CB374" s="106"/>
      <c r="CC374" s="106"/>
      <c r="CD374" s="106"/>
      <c r="CE374" s="106"/>
      <c r="CF374" s="106"/>
      <c r="CG374" s="106"/>
      <c r="CH374" s="106"/>
    </row>
    <row r="375" spans="1:86" s="231" customFormat="1" ht="15.75">
      <c r="A375" s="394" t="s">
        <v>4333</v>
      </c>
      <c r="B375" s="106" t="s">
        <v>4301</v>
      </c>
      <c r="C375" s="106" t="s">
        <v>4302</v>
      </c>
      <c r="D375" s="106">
        <v>420</v>
      </c>
      <c r="E375" s="106"/>
      <c r="F375" s="106"/>
      <c r="G375" s="106"/>
      <c r="H375" s="106"/>
      <c r="I375" s="106"/>
      <c r="J375" s="106"/>
      <c r="K375" s="106"/>
      <c r="L375" s="106">
        <v>420</v>
      </c>
      <c r="M375" s="106"/>
      <c r="N375" s="106"/>
      <c r="O375" s="106"/>
      <c r="P375" s="106"/>
      <c r="Q375" s="106"/>
      <c r="R375" s="106"/>
      <c r="S375" s="106"/>
      <c r="T375" s="106"/>
      <c r="U375" s="106"/>
      <c r="V375" s="106"/>
      <c r="W375" s="106"/>
      <c r="X375" s="106"/>
      <c r="Y375" s="106"/>
      <c r="Z375" s="106"/>
      <c r="AA375" s="106"/>
      <c r="AB375" s="106"/>
      <c r="AC375" s="106"/>
      <c r="AD375" s="106">
        <v>544</v>
      </c>
      <c r="AE375" s="106"/>
      <c r="AF375" s="106"/>
      <c r="AG375" s="106"/>
      <c r="AH375" s="106"/>
      <c r="AI375" s="106"/>
      <c r="AJ375" s="106"/>
      <c r="AK375" s="106"/>
      <c r="AL375" s="106">
        <v>450</v>
      </c>
      <c r="AM375" s="106">
        <v>380</v>
      </c>
      <c r="AN375" s="106"/>
      <c r="AO375" s="106"/>
      <c r="AP375" s="106"/>
      <c r="AQ375" s="106">
        <v>19080</v>
      </c>
      <c r="AR375" s="106"/>
      <c r="AS375" s="106"/>
      <c r="AT375" s="106"/>
      <c r="AU375" s="106"/>
      <c r="AV375" s="106"/>
      <c r="AW375" s="106"/>
      <c r="AX375" s="106"/>
      <c r="AY375" s="106"/>
      <c r="AZ375" s="106"/>
      <c r="BA375" s="106"/>
      <c r="BB375" s="106"/>
      <c r="BC375" s="106"/>
      <c r="BD375" s="106"/>
      <c r="BE375" s="106">
        <v>126</v>
      </c>
      <c r="BF375" s="106"/>
      <c r="BG375" s="106"/>
      <c r="BH375" s="106"/>
      <c r="BI375" s="106"/>
      <c r="BJ375" s="106"/>
      <c r="BK375" s="106"/>
      <c r="BL375" s="106"/>
      <c r="BM375" s="106">
        <v>410</v>
      </c>
      <c r="BN375" s="106"/>
      <c r="BO375" s="106"/>
      <c r="BP375" s="106"/>
      <c r="BQ375" s="106">
        <v>400</v>
      </c>
      <c r="BR375" s="106"/>
      <c r="BS375" s="106">
        <v>980</v>
      </c>
      <c r="BT375" s="106"/>
      <c r="BU375" s="106"/>
      <c r="BV375" s="106"/>
      <c r="BW375" s="106"/>
      <c r="BX375" s="106"/>
      <c r="BY375" s="106"/>
      <c r="BZ375" s="106"/>
      <c r="CA375" s="106"/>
      <c r="CB375" s="106"/>
      <c r="CC375" s="106"/>
      <c r="CD375" s="106"/>
      <c r="CE375" s="106"/>
      <c r="CF375" s="106"/>
      <c r="CG375" s="106"/>
    </row>
    <row r="376" spans="1:86" s="231" customFormat="1" ht="15.75">
      <c r="A376" s="346"/>
      <c r="B376" s="106"/>
      <c r="C376" s="106" t="s">
        <v>4300</v>
      </c>
      <c r="D376" s="106">
        <v>1416</v>
      </c>
      <c r="E376" s="106"/>
      <c r="F376" s="106"/>
      <c r="G376" s="106"/>
      <c r="H376" s="106"/>
      <c r="I376" s="106"/>
      <c r="J376" s="106"/>
      <c r="K376" s="106"/>
      <c r="L376" s="106">
        <v>1416</v>
      </c>
      <c r="M376" s="106"/>
      <c r="N376" s="106"/>
      <c r="O376" s="106"/>
      <c r="P376" s="106"/>
      <c r="Q376" s="106"/>
      <c r="R376" s="106"/>
      <c r="S376" s="106"/>
      <c r="T376" s="106"/>
      <c r="U376" s="106"/>
      <c r="V376" s="106"/>
      <c r="W376" s="106"/>
      <c r="X376" s="106"/>
      <c r="Y376" s="106"/>
      <c r="Z376" s="106"/>
      <c r="AA376" s="106"/>
      <c r="AB376" s="106"/>
      <c r="AC376" s="106"/>
      <c r="AD376" s="106">
        <v>756</v>
      </c>
      <c r="AE376" s="106"/>
      <c r="AF376" s="106"/>
      <c r="AG376" s="106"/>
      <c r="AH376" s="106"/>
      <c r="AI376" s="106"/>
      <c r="AJ376" s="106"/>
      <c r="AK376" s="106"/>
      <c r="AL376" s="106">
        <v>1380</v>
      </c>
      <c r="AM376" s="106">
        <v>1160</v>
      </c>
      <c r="AN376" s="106"/>
      <c r="AO376" s="106"/>
      <c r="AP376" s="106"/>
      <c r="AQ376" s="106"/>
      <c r="AR376" s="106"/>
      <c r="AS376" s="106"/>
      <c r="AT376" s="106"/>
      <c r="AU376" s="106">
        <v>3306</v>
      </c>
      <c r="AV376" s="106">
        <v>2262</v>
      </c>
      <c r="AW376" s="106"/>
      <c r="AX376" s="106"/>
      <c r="AY376" s="106"/>
      <c r="AZ376" s="106"/>
      <c r="BA376" s="106"/>
      <c r="BB376" s="106"/>
      <c r="BC376" s="106"/>
      <c r="BD376" s="106"/>
      <c r="BE376" s="106">
        <v>300</v>
      </c>
      <c r="BF376" s="106"/>
      <c r="BG376" s="106"/>
      <c r="BH376" s="106"/>
      <c r="BI376" s="106"/>
      <c r="BJ376" s="106">
        <v>8737</v>
      </c>
      <c r="BK376" s="106"/>
      <c r="BL376" s="106"/>
      <c r="BM376" s="106">
        <v>1426</v>
      </c>
      <c r="BN376" s="106"/>
      <c r="BO376" s="106"/>
      <c r="BP376" s="106"/>
      <c r="BQ376" s="106">
        <v>2300</v>
      </c>
      <c r="BR376" s="106"/>
      <c r="BS376" s="106">
        <v>1300</v>
      </c>
      <c r="BT376" s="106"/>
      <c r="BU376" s="106"/>
      <c r="BV376" s="106"/>
      <c r="BW376" s="106"/>
      <c r="BX376" s="106"/>
      <c r="BY376" s="106"/>
      <c r="BZ376" s="106"/>
      <c r="CA376" s="106"/>
      <c r="CB376" s="106"/>
      <c r="CC376" s="106"/>
      <c r="CD376" s="106"/>
      <c r="CE376" s="106"/>
      <c r="CF376" s="106"/>
      <c r="CG376" s="106"/>
    </row>
    <row r="377" spans="1:86" s="231" customFormat="1" ht="15.75">
      <c r="A377" s="346"/>
      <c r="B377" s="106" t="s">
        <v>4303</v>
      </c>
      <c r="C377" s="106" t="s">
        <v>4302</v>
      </c>
      <c r="D377" s="106"/>
      <c r="E377" s="106"/>
      <c r="F377" s="106"/>
      <c r="G377" s="106"/>
      <c r="H377" s="106"/>
      <c r="I377" s="106"/>
      <c r="J377" s="106"/>
      <c r="K377" s="106"/>
      <c r="L377" s="106"/>
      <c r="M377" s="106"/>
      <c r="N377" s="106"/>
      <c r="O377" s="106"/>
      <c r="P377" s="106"/>
      <c r="Q377" s="106"/>
      <c r="R377" s="106"/>
      <c r="S377" s="106"/>
      <c r="T377" s="106"/>
      <c r="U377" s="106"/>
      <c r="V377" s="106"/>
      <c r="W377" s="106"/>
      <c r="X377" s="106"/>
      <c r="Y377" s="106"/>
      <c r="Z377" s="106"/>
      <c r="AA377" s="106"/>
      <c r="AB377" s="106"/>
      <c r="AC377" s="106"/>
      <c r="AD377" s="106"/>
      <c r="AE377" s="106"/>
      <c r="AF377" s="106"/>
      <c r="AG377" s="106"/>
      <c r="AH377" s="106"/>
      <c r="AI377" s="106"/>
      <c r="AJ377" s="106"/>
      <c r="AK377" s="106"/>
      <c r="AL377" s="106"/>
      <c r="AM377" s="106"/>
      <c r="AN377" s="106"/>
      <c r="AO377" s="106"/>
      <c r="AP377" s="106"/>
      <c r="AQ377" s="106">
        <v>3000</v>
      </c>
      <c r="AR377" s="106"/>
      <c r="AS377" s="106"/>
      <c r="AT377" s="106"/>
      <c r="AU377" s="106"/>
      <c r="AV377" s="106"/>
      <c r="AW377" s="106"/>
      <c r="AX377" s="106"/>
      <c r="AY377" s="106"/>
      <c r="AZ377" s="106"/>
      <c r="BA377" s="106"/>
      <c r="BB377" s="106"/>
      <c r="BC377" s="106"/>
      <c r="BD377" s="106"/>
      <c r="BE377" s="106">
        <v>0</v>
      </c>
      <c r="BF377" s="106"/>
      <c r="BG377" s="106"/>
      <c r="BH377" s="106"/>
      <c r="BI377" s="106"/>
      <c r="BJ377" s="106"/>
      <c r="BK377" s="106"/>
      <c r="BL377" s="106"/>
      <c r="BM377" s="106">
        <v>20</v>
      </c>
      <c r="BN377" s="106"/>
      <c r="BO377" s="106"/>
      <c r="BP377" s="106"/>
      <c r="BQ377" s="106"/>
      <c r="BR377" s="106"/>
      <c r="BS377" s="106">
        <v>20</v>
      </c>
      <c r="BT377" s="106"/>
      <c r="BU377" s="106"/>
      <c r="BV377" s="106"/>
      <c r="BW377" s="106"/>
      <c r="BX377" s="106"/>
      <c r="BY377" s="106"/>
      <c r="BZ377" s="106"/>
      <c r="CA377" s="106"/>
      <c r="CB377" s="106"/>
      <c r="CC377" s="106"/>
      <c r="CD377" s="106"/>
      <c r="CE377" s="106"/>
      <c r="CF377" s="106"/>
      <c r="CG377" s="106"/>
    </row>
    <row r="378" spans="1:86" s="231" customFormat="1" ht="15.75">
      <c r="A378" s="395"/>
      <c r="B378" s="106"/>
      <c r="C378" s="106" t="s">
        <v>4300</v>
      </c>
      <c r="D378" s="106"/>
      <c r="E378" s="106"/>
      <c r="F378" s="106"/>
      <c r="G378" s="106"/>
      <c r="H378" s="106"/>
      <c r="I378" s="106"/>
      <c r="J378" s="106"/>
      <c r="K378" s="106"/>
      <c r="L378" s="106"/>
      <c r="M378" s="106"/>
      <c r="N378" s="106"/>
      <c r="O378" s="106"/>
      <c r="P378" s="106"/>
      <c r="Q378" s="106"/>
      <c r="R378" s="106"/>
      <c r="S378" s="106"/>
      <c r="T378" s="106"/>
      <c r="U378" s="106"/>
      <c r="V378" s="106"/>
      <c r="W378" s="106"/>
      <c r="X378" s="106"/>
      <c r="Y378" s="106"/>
      <c r="Z378" s="106"/>
      <c r="AA378" s="106"/>
      <c r="AB378" s="106"/>
      <c r="AC378" s="106"/>
      <c r="AD378" s="106"/>
      <c r="AE378" s="106"/>
      <c r="AF378" s="106"/>
      <c r="AG378" s="106"/>
      <c r="AH378" s="106"/>
      <c r="AI378" s="106"/>
      <c r="AJ378" s="106"/>
      <c r="AK378" s="106"/>
      <c r="AL378" s="106"/>
      <c r="AM378" s="106"/>
      <c r="AN378" s="106"/>
      <c r="AO378" s="106"/>
      <c r="AP378" s="106"/>
      <c r="AQ378" s="106"/>
      <c r="AR378" s="106"/>
      <c r="AS378" s="106"/>
      <c r="AT378" s="106"/>
      <c r="AU378" s="106"/>
      <c r="AV378" s="106"/>
      <c r="AW378" s="106"/>
      <c r="AX378" s="106"/>
      <c r="AY378" s="106"/>
      <c r="AZ378" s="106"/>
      <c r="BA378" s="106"/>
      <c r="BB378" s="106"/>
      <c r="BC378" s="106"/>
      <c r="BD378" s="106"/>
      <c r="BE378" s="106">
        <v>20</v>
      </c>
      <c r="BF378" s="106"/>
      <c r="BG378" s="106"/>
      <c r="BH378" s="106"/>
      <c r="BI378" s="106"/>
      <c r="BJ378" s="106">
        <v>7865</v>
      </c>
      <c r="BK378" s="106"/>
      <c r="BL378" s="106"/>
      <c r="BM378" s="106">
        <v>280</v>
      </c>
      <c r="BN378" s="106"/>
      <c r="BO378" s="106"/>
      <c r="BP378" s="106"/>
      <c r="BQ378" s="106"/>
      <c r="BR378" s="106"/>
      <c r="BS378" s="106">
        <v>280</v>
      </c>
      <c r="BT378" s="106"/>
      <c r="BU378" s="106"/>
      <c r="BV378" s="106"/>
      <c r="BW378" s="106"/>
      <c r="BX378" s="106"/>
      <c r="BY378" s="106"/>
      <c r="BZ378" s="106"/>
      <c r="CA378" s="106"/>
      <c r="CB378" s="106"/>
      <c r="CC378" s="106"/>
      <c r="CD378" s="106"/>
      <c r="CE378" s="106"/>
      <c r="CF378" s="106"/>
      <c r="CG378" s="106"/>
    </row>
    <row r="379" spans="1:86" s="231" customFormat="1" ht="15.75">
      <c r="A379" s="346"/>
      <c r="B379" s="106" t="s">
        <v>4304</v>
      </c>
      <c r="C379" s="106" t="s">
        <v>4302</v>
      </c>
      <c r="D379" s="106">
        <v>330</v>
      </c>
      <c r="E379" s="106"/>
      <c r="F379" s="106"/>
      <c r="G379" s="106"/>
      <c r="H379" s="106"/>
      <c r="I379" s="106"/>
      <c r="J379" s="106"/>
      <c r="K379" s="106"/>
      <c r="L379" s="106">
        <v>80</v>
      </c>
      <c r="M379" s="106"/>
      <c r="N379" s="106"/>
      <c r="O379" s="106"/>
      <c r="P379" s="106"/>
      <c r="Q379" s="106"/>
      <c r="R379" s="106"/>
      <c r="S379" s="106"/>
      <c r="T379" s="106"/>
      <c r="U379" s="106"/>
      <c r="V379" s="106"/>
      <c r="W379" s="106"/>
      <c r="X379" s="106"/>
      <c r="Y379" s="106"/>
      <c r="Z379" s="106"/>
      <c r="AA379" s="106"/>
      <c r="AB379" s="106"/>
      <c r="AC379" s="106"/>
      <c r="AD379" s="106">
        <v>230</v>
      </c>
      <c r="AE379" s="106"/>
      <c r="AF379" s="106"/>
      <c r="AG379" s="106"/>
      <c r="AH379" s="106"/>
      <c r="AI379" s="106"/>
      <c r="AJ379" s="106"/>
      <c r="AK379" s="106"/>
      <c r="AL379" s="106">
        <v>126</v>
      </c>
      <c r="AM379" s="106">
        <v>80</v>
      </c>
      <c r="AN379" s="106"/>
      <c r="AO379" s="106"/>
      <c r="AP379" s="106"/>
      <c r="AQ379" s="106">
        <v>10800</v>
      </c>
      <c r="AR379" s="106"/>
      <c r="AS379" s="106"/>
      <c r="AT379" s="106"/>
      <c r="AU379" s="106"/>
      <c r="AV379" s="106"/>
      <c r="AW379" s="106"/>
      <c r="AX379" s="106"/>
      <c r="AY379" s="106"/>
      <c r="AZ379" s="106"/>
      <c r="BA379" s="106"/>
      <c r="BB379" s="106"/>
      <c r="BC379" s="106"/>
      <c r="BD379" s="106"/>
      <c r="BE379" s="106">
        <v>386</v>
      </c>
      <c r="BF379" s="106">
        <v>140</v>
      </c>
      <c r="BG379" s="106"/>
      <c r="BH379" s="106"/>
      <c r="BI379" s="106"/>
      <c r="BJ379" s="106"/>
      <c r="BK379" s="106"/>
      <c r="BL379" s="106"/>
      <c r="BM379" s="106">
        <v>40</v>
      </c>
      <c r="BN379" s="106"/>
      <c r="BO379" s="106"/>
      <c r="BP379" s="106"/>
      <c r="BQ379" s="106"/>
      <c r="BR379" s="106"/>
      <c r="BS379" s="106">
        <v>400</v>
      </c>
      <c r="BT379" s="106"/>
      <c r="BU379" s="106"/>
      <c r="BV379" s="106"/>
      <c r="BW379" s="106"/>
      <c r="BX379" s="106"/>
      <c r="BY379" s="106"/>
      <c r="BZ379" s="106"/>
      <c r="CA379" s="106"/>
      <c r="CB379" s="106"/>
      <c r="CC379" s="106"/>
      <c r="CD379" s="106"/>
      <c r="CE379" s="106"/>
      <c r="CF379" s="106"/>
      <c r="CG379" s="106"/>
    </row>
    <row r="380" spans="1:86" s="231" customFormat="1" ht="15.75">
      <c r="A380" s="346"/>
      <c r="B380" s="106"/>
      <c r="C380" s="106" t="s">
        <v>4300</v>
      </c>
      <c r="D380" s="106">
        <v>390</v>
      </c>
      <c r="E380" s="106"/>
      <c r="F380" s="106"/>
      <c r="G380" s="106"/>
      <c r="H380" s="106"/>
      <c r="I380" s="106"/>
      <c r="J380" s="106"/>
      <c r="K380" s="106"/>
      <c r="L380" s="106">
        <v>280</v>
      </c>
      <c r="M380" s="106"/>
      <c r="N380" s="106"/>
      <c r="O380" s="106"/>
      <c r="P380" s="106"/>
      <c r="Q380" s="106"/>
      <c r="R380" s="106"/>
      <c r="S380" s="106"/>
      <c r="T380" s="106"/>
      <c r="U380" s="106"/>
      <c r="V380" s="106"/>
      <c r="W380" s="106"/>
      <c r="X380" s="106"/>
      <c r="Y380" s="106"/>
      <c r="Z380" s="106"/>
      <c r="AA380" s="106"/>
      <c r="AB380" s="106"/>
      <c r="AC380" s="106"/>
      <c r="AD380" s="106">
        <v>870</v>
      </c>
      <c r="AE380" s="106"/>
      <c r="AF380" s="106"/>
      <c r="AG380" s="106"/>
      <c r="AH380" s="106"/>
      <c r="AI380" s="106"/>
      <c r="AJ380" s="106"/>
      <c r="AK380" s="106"/>
      <c r="AL380" s="106">
        <v>804</v>
      </c>
      <c r="AM380" s="106">
        <v>340</v>
      </c>
      <c r="AN380" s="106"/>
      <c r="AO380" s="106"/>
      <c r="AP380" s="106"/>
      <c r="AQ380" s="106"/>
      <c r="AR380" s="106"/>
      <c r="AS380" s="106"/>
      <c r="AT380" s="106"/>
      <c r="AU380" s="106">
        <v>1209</v>
      </c>
      <c r="AV380" s="106">
        <v>63</v>
      </c>
      <c r="AW380" s="106"/>
      <c r="AX380" s="106"/>
      <c r="AY380" s="106"/>
      <c r="AZ380" s="106"/>
      <c r="BA380" s="106"/>
      <c r="BB380" s="106"/>
      <c r="BC380" s="106"/>
      <c r="BD380" s="106"/>
      <c r="BE380" s="106">
        <v>7246</v>
      </c>
      <c r="BF380" s="106">
        <v>1400</v>
      </c>
      <c r="BG380" s="106"/>
      <c r="BH380" s="106"/>
      <c r="BI380" s="106"/>
      <c r="BJ380" s="106">
        <v>15307</v>
      </c>
      <c r="BK380" s="106"/>
      <c r="BL380" s="106"/>
      <c r="BM380" s="106">
        <v>320</v>
      </c>
      <c r="BN380" s="106"/>
      <c r="BO380" s="106"/>
      <c r="BP380" s="106"/>
      <c r="BQ380" s="106">
        <v>450</v>
      </c>
      <c r="BR380" s="106"/>
      <c r="BS380" s="106">
        <v>900</v>
      </c>
      <c r="BT380" s="106"/>
      <c r="BU380" s="106"/>
      <c r="BV380" s="106"/>
      <c r="BW380" s="106"/>
      <c r="BX380" s="106"/>
      <c r="BY380" s="106"/>
      <c r="BZ380" s="106"/>
      <c r="CA380" s="106"/>
      <c r="CB380" s="106"/>
      <c r="CC380" s="106"/>
      <c r="CD380" s="106"/>
      <c r="CE380" s="106"/>
      <c r="CF380" s="106"/>
      <c r="CG380" s="106"/>
    </row>
    <row r="381" spans="1:86" s="231" customFormat="1" ht="15.75">
      <c r="A381" s="346"/>
      <c r="B381" s="106" t="s">
        <v>4305</v>
      </c>
      <c r="C381" s="106" t="s">
        <v>4302</v>
      </c>
      <c r="D381" s="106"/>
      <c r="E381" s="106"/>
      <c r="F381" s="106"/>
      <c r="G381" s="106"/>
      <c r="H381" s="106"/>
      <c r="I381" s="106"/>
      <c r="J381" s="106"/>
      <c r="K381" s="106"/>
      <c r="L381" s="106"/>
      <c r="M381" s="106"/>
      <c r="N381" s="106"/>
      <c r="O381" s="106"/>
      <c r="P381" s="106"/>
      <c r="Q381" s="106"/>
      <c r="R381" s="106"/>
      <c r="S381" s="106"/>
      <c r="T381" s="106"/>
      <c r="U381" s="106"/>
      <c r="V381" s="106"/>
      <c r="W381" s="106"/>
      <c r="X381" s="106"/>
      <c r="Y381" s="106"/>
      <c r="Z381" s="106"/>
      <c r="AA381" s="106"/>
      <c r="AB381" s="106"/>
      <c r="AC381" s="106"/>
      <c r="AD381" s="106"/>
      <c r="AE381" s="106"/>
      <c r="AF381" s="106"/>
      <c r="AG381" s="106"/>
      <c r="AH381" s="106"/>
      <c r="AI381" s="106"/>
      <c r="AJ381" s="106"/>
      <c r="AK381" s="106"/>
      <c r="AL381" s="106"/>
      <c r="AM381" s="106"/>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6"/>
      <c r="BJ381" s="106"/>
      <c r="BK381" s="106"/>
      <c r="BL381" s="106"/>
      <c r="BM381" s="106"/>
      <c r="BN381" s="106"/>
      <c r="BO381" s="106"/>
      <c r="BP381" s="106"/>
      <c r="BQ381" s="106"/>
      <c r="BR381" s="106"/>
      <c r="BS381" s="106"/>
      <c r="BT381" s="106"/>
      <c r="BU381" s="106"/>
      <c r="BV381" s="106"/>
      <c r="BW381" s="106"/>
      <c r="BX381" s="106"/>
      <c r="BY381" s="106"/>
      <c r="BZ381" s="106"/>
      <c r="CA381" s="106"/>
      <c r="CB381" s="106"/>
      <c r="CC381" s="106"/>
      <c r="CD381" s="106"/>
      <c r="CE381" s="106"/>
      <c r="CF381" s="106"/>
      <c r="CG381" s="106"/>
    </row>
    <row r="382" spans="1:86" s="231" customFormat="1" ht="15.75">
      <c r="A382" s="347"/>
      <c r="B382" s="106"/>
      <c r="C382" s="106" t="s">
        <v>4300</v>
      </c>
      <c r="D382" s="106"/>
      <c r="E382" s="106"/>
      <c r="F382" s="106"/>
      <c r="G382" s="106"/>
      <c r="H382" s="106"/>
      <c r="I382" s="106"/>
      <c r="J382" s="106"/>
      <c r="K382" s="106"/>
      <c r="L382" s="106"/>
      <c r="M382" s="106"/>
      <c r="N382" s="106"/>
      <c r="O382" s="106"/>
      <c r="P382" s="106"/>
      <c r="Q382" s="106"/>
      <c r="R382" s="106"/>
      <c r="S382" s="106"/>
      <c r="T382" s="106"/>
      <c r="U382" s="106"/>
      <c r="V382" s="106"/>
      <c r="W382" s="106"/>
      <c r="X382" s="106"/>
      <c r="Y382" s="106"/>
      <c r="Z382" s="106"/>
      <c r="AA382" s="106"/>
      <c r="AB382" s="106"/>
      <c r="AC382" s="106"/>
      <c r="AD382" s="106"/>
      <c r="AE382" s="106"/>
      <c r="AF382" s="106"/>
      <c r="AG382" s="106"/>
      <c r="AH382" s="106"/>
      <c r="AI382" s="106"/>
      <c r="AJ382" s="106"/>
      <c r="AK382" s="106"/>
      <c r="AL382" s="106"/>
      <c r="AM382" s="106"/>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6"/>
      <c r="BJ382" s="106"/>
      <c r="BK382" s="106"/>
      <c r="BL382" s="106"/>
      <c r="BM382" s="106"/>
      <c r="BN382" s="106"/>
      <c r="BO382" s="106"/>
      <c r="BP382" s="106"/>
      <c r="BQ382" s="106"/>
      <c r="BR382" s="106"/>
      <c r="BS382" s="106"/>
      <c r="BT382" s="106"/>
      <c r="BU382" s="106"/>
      <c r="BV382" s="106"/>
      <c r="BW382" s="106"/>
      <c r="BX382" s="106"/>
      <c r="BY382" s="106"/>
      <c r="BZ382" s="106"/>
      <c r="CA382" s="106"/>
      <c r="CB382" s="106"/>
      <c r="CC382" s="106"/>
      <c r="CD382" s="106"/>
      <c r="CE382" s="106"/>
      <c r="CF382" s="106"/>
      <c r="CG382" s="106"/>
    </row>
    <row r="383" spans="1:86" s="231" customFormat="1" ht="15.75">
      <c r="A383" s="1375" t="s">
        <v>3804</v>
      </c>
      <c r="B383" s="106" t="s">
        <v>4301</v>
      </c>
      <c r="C383" s="106" t="s">
        <v>4302</v>
      </c>
      <c r="D383" s="106"/>
      <c r="E383" s="106"/>
      <c r="F383" s="106"/>
      <c r="G383" s="106"/>
      <c r="H383" s="106"/>
      <c r="I383" s="106"/>
      <c r="J383" s="106"/>
      <c r="K383" s="106"/>
      <c r="M383" s="106">
        <v>29815</v>
      </c>
      <c r="N383" s="106"/>
      <c r="O383" s="106"/>
      <c r="P383" s="106"/>
      <c r="Q383" s="106"/>
      <c r="R383" s="106"/>
      <c r="S383" s="106"/>
      <c r="T383" s="106"/>
      <c r="U383" s="106"/>
      <c r="V383" s="106"/>
      <c r="W383" s="106"/>
      <c r="X383" s="106"/>
      <c r="Y383" s="106"/>
      <c r="Z383" s="106"/>
      <c r="AA383" s="106"/>
      <c r="AB383" s="106"/>
      <c r="AC383" s="106"/>
      <c r="AD383" s="106"/>
      <c r="AE383" s="106"/>
      <c r="AF383" s="106"/>
      <c r="AG383" s="106"/>
      <c r="AH383" s="106"/>
      <c r="AI383" s="106"/>
      <c r="AJ383" s="106"/>
      <c r="AK383" s="106"/>
      <c r="AL383" s="106"/>
      <c r="AM383" s="106"/>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6"/>
      <c r="BJ383" s="106"/>
      <c r="BK383" s="106"/>
      <c r="BL383" s="106"/>
      <c r="BM383" s="106"/>
      <c r="BN383" s="106"/>
      <c r="BO383" s="106"/>
      <c r="BP383" s="106"/>
      <c r="BQ383" s="106"/>
      <c r="BR383" s="106"/>
      <c r="BS383" s="106"/>
      <c r="BT383" s="106"/>
      <c r="BU383" s="106"/>
      <c r="BV383" s="106"/>
      <c r="BW383" s="106"/>
      <c r="BX383" s="106"/>
      <c r="BY383" s="106"/>
      <c r="BZ383" s="106"/>
      <c r="CA383" s="106"/>
      <c r="CB383" s="106"/>
      <c r="CC383" s="106"/>
      <c r="CD383" s="106"/>
      <c r="CE383" s="106"/>
      <c r="CF383" s="106"/>
      <c r="CG383" s="106"/>
      <c r="CH383" s="106"/>
    </row>
    <row r="384" spans="1:86" s="231" customFormat="1" ht="15.75">
      <c r="A384" s="1376"/>
      <c r="B384" s="106"/>
      <c r="C384" s="106" t="s">
        <v>4300</v>
      </c>
      <c r="D384" s="106"/>
      <c r="E384" s="106"/>
      <c r="F384" s="106"/>
      <c r="G384" s="106"/>
      <c r="H384" s="106"/>
      <c r="I384" s="106"/>
      <c r="J384" s="106"/>
      <c r="K384" s="106"/>
      <c r="M384" s="106">
        <v>20940</v>
      </c>
      <c r="N384" s="106"/>
      <c r="O384" s="106"/>
      <c r="P384" s="106"/>
      <c r="Q384" s="106"/>
      <c r="R384" s="106"/>
      <c r="S384" s="106"/>
      <c r="T384" s="106"/>
      <c r="U384" s="106"/>
      <c r="V384" s="106"/>
      <c r="W384" s="106"/>
      <c r="X384" s="106"/>
      <c r="Y384" s="106"/>
      <c r="Z384" s="106"/>
      <c r="AA384" s="106"/>
      <c r="AB384" s="106"/>
      <c r="AC384" s="106"/>
      <c r="AD384" s="106"/>
      <c r="AE384" s="106"/>
      <c r="AF384" s="106"/>
      <c r="AG384" s="106"/>
      <c r="AH384" s="106"/>
      <c r="AI384" s="106"/>
      <c r="AJ384" s="106"/>
      <c r="AK384" s="106"/>
      <c r="AL384" s="106"/>
      <c r="AM384" s="106"/>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6"/>
      <c r="BJ384" s="106"/>
      <c r="BK384" s="106"/>
      <c r="BL384" s="106"/>
      <c r="BM384" s="106"/>
      <c r="BN384" s="106"/>
      <c r="BO384" s="106"/>
      <c r="BP384" s="106"/>
      <c r="BQ384" s="106"/>
      <c r="BR384" s="106"/>
      <c r="BS384" s="106"/>
      <c r="BT384" s="106"/>
      <c r="BU384" s="106"/>
      <c r="BV384" s="106"/>
      <c r="BW384" s="106"/>
      <c r="BX384" s="106"/>
      <c r="BY384" s="106"/>
      <c r="BZ384" s="106"/>
      <c r="CA384" s="106"/>
      <c r="CB384" s="106"/>
      <c r="CC384" s="106"/>
      <c r="CD384" s="106"/>
      <c r="CE384" s="106"/>
      <c r="CF384" s="106"/>
      <c r="CG384" s="106"/>
      <c r="CH384" s="106"/>
    </row>
    <row r="385" spans="1:86" s="231" customFormat="1" ht="15.75">
      <c r="A385" s="1376"/>
      <c r="B385" s="106" t="s">
        <v>4303</v>
      </c>
      <c r="C385" s="106" t="s">
        <v>4302</v>
      </c>
      <c r="D385" s="106"/>
      <c r="E385" s="106"/>
      <c r="F385" s="106"/>
      <c r="G385" s="106"/>
      <c r="H385" s="106"/>
      <c r="I385" s="106"/>
      <c r="J385" s="106"/>
      <c r="K385" s="106"/>
      <c r="M385" s="106"/>
      <c r="N385" s="106"/>
      <c r="O385" s="106"/>
      <c r="P385" s="106"/>
      <c r="Q385" s="106"/>
      <c r="R385" s="106"/>
      <c r="S385" s="106"/>
      <c r="T385" s="106"/>
      <c r="U385" s="106"/>
      <c r="V385" s="106"/>
      <c r="W385" s="106"/>
      <c r="X385" s="106"/>
      <c r="Y385" s="106"/>
      <c r="Z385" s="106"/>
      <c r="AA385" s="106"/>
      <c r="AB385" s="106"/>
      <c r="AC385" s="106"/>
      <c r="AD385" s="106"/>
      <c r="AE385" s="106"/>
      <c r="AF385" s="106"/>
      <c r="AG385" s="106"/>
      <c r="AH385" s="106"/>
      <c r="AI385" s="106"/>
      <c r="AJ385" s="106"/>
      <c r="AK385" s="106"/>
      <c r="AL385" s="106"/>
      <c r="AM385" s="106"/>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6"/>
      <c r="BJ385" s="106"/>
      <c r="BK385" s="106"/>
      <c r="BL385" s="106"/>
      <c r="BM385" s="106"/>
      <c r="BN385" s="106"/>
      <c r="BO385" s="106"/>
      <c r="BP385" s="106"/>
      <c r="BQ385" s="106"/>
      <c r="BR385" s="106"/>
      <c r="BS385" s="106"/>
      <c r="BT385" s="106"/>
      <c r="BU385" s="106"/>
      <c r="BV385" s="106"/>
      <c r="BW385" s="106"/>
      <c r="BX385" s="106"/>
      <c r="BY385" s="106"/>
      <c r="BZ385" s="106"/>
      <c r="CA385" s="106"/>
      <c r="CB385" s="106"/>
      <c r="CC385" s="106"/>
      <c r="CD385" s="106"/>
      <c r="CE385" s="106"/>
      <c r="CF385" s="106"/>
      <c r="CG385" s="106"/>
      <c r="CH385" s="106"/>
    </row>
    <row r="386" spans="1:86" s="231" customFormat="1" ht="15.75">
      <c r="A386" s="1376"/>
      <c r="B386" s="106"/>
      <c r="C386" s="106" t="s">
        <v>4300</v>
      </c>
      <c r="D386" s="106"/>
      <c r="E386" s="106"/>
      <c r="F386" s="106"/>
      <c r="G386" s="106"/>
      <c r="H386" s="106"/>
      <c r="I386" s="106"/>
      <c r="J386" s="106"/>
      <c r="K386" s="106"/>
      <c r="M386" s="106"/>
      <c r="N386" s="106"/>
      <c r="O386" s="106"/>
      <c r="P386" s="106"/>
      <c r="Q386" s="106"/>
      <c r="R386" s="106"/>
      <c r="S386" s="106"/>
      <c r="T386" s="106"/>
      <c r="U386" s="106"/>
      <c r="V386" s="106"/>
      <c r="W386" s="106"/>
      <c r="X386" s="106"/>
      <c r="Y386" s="106"/>
      <c r="Z386" s="106"/>
      <c r="AA386" s="106"/>
      <c r="AB386" s="106"/>
      <c r="AC386" s="106"/>
      <c r="AD386" s="106"/>
      <c r="AE386" s="106"/>
      <c r="AF386" s="106"/>
      <c r="AG386" s="106"/>
      <c r="AH386" s="106"/>
      <c r="AI386" s="106"/>
      <c r="AJ386" s="106"/>
      <c r="AK386" s="106"/>
      <c r="AL386" s="106"/>
      <c r="AM386" s="106"/>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6"/>
      <c r="BJ386" s="106"/>
      <c r="BK386" s="106"/>
      <c r="BL386" s="106"/>
      <c r="BM386" s="106"/>
      <c r="BN386" s="106"/>
      <c r="BO386" s="106"/>
      <c r="BP386" s="106"/>
      <c r="BQ386" s="106"/>
      <c r="BR386" s="106"/>
      <c r="BS386" s="106"/>
      <c r="BT386" s="106"/>
      <c r="BU386" s="106"/>
      <c r="BV386" s="106"/>
      <c r="BW386" s="106"/>
      <c r="BX386" s="106"/>
      <c r="BY386" s="106"/>
      <c r="BZ386" s="106"/>
      <c r="CA386" s="106"/>
      <c r="CB386" s="106"/>
      <c r="CC386" s="106"/>
      <c r="CD386" s="106"/>
      <c r="CE386" s="106"/>
      <c r="CF386" s="106"/>
      <c r="CG386" s="106"/>
      <c r="CH386" s="106"/>
    </row>
    <row r="387" spans="1:86" s="231" customFormat="1" ht="15.75">
      <c r="A387" s="1376"/>
      <c r="B387" s="106" t="s">
        <v>4304</v>
      </c>
      <c r="C387" s="106" t="s">
        <v>4302</v>
      </c>
      <c r="D387" s="106"/>
      <c r="E387" s="106"/>
      <c r="F387" s="106"/>
      <c r="G387" s="106"/>
      <c r="H387" s="106"/>
      <c r="I387" s="106"/>
      <c r="J387" s="106"/>
      <c r="K387" s="106"/>
      <c r="M387" s="106">
        <v>14002</v>
      </c>
      <c r="N387" s="106"/>
      <c r="O387" s="106"/>
      <c r="P387" s="106"/>
      <c r="Q387" s="106"/>
      <c r="R387" s="106"/>
      <c r="S387" s="106"/>
      <c r="T387" s="106"/>
      <c r="U387" s="106"/>
      <c r="V387" s="106"/>
      <c r="W387" s="106"/>
      <c r="X387" s="106"/>
      <c r="Y387" s="106"/>
      <c r="Z387" s="106"/>
      <c r="AA387" s="106"/>
      <c r="AB387" s="106"/>
      <c r="AC387" s="106"/>
      <c r="AD387" s="106"/>
      <c r="AE387" s="106"/>
      <c r="AF387" s="106"/>
      <c r="AG387" s="106"/>
      <c r="AH387" s="106"/>
      <c r="AI387" s="106"/>
      <c r="AJ387" s="106"/>
      <c r="AK387" s="106"/>
      <c r="AL387" s="106"/>
      <c r="AM387" s="106"/>
      <c r="AN387" s="106"/>
      <c r="AO387" s="106"/>
      <c r="AP387" s="106"/>
      <c r="AQ387" s="106"/>
      <c r="AR387" s="106"/>
      <c r="AS387" s="106"/>
      <c r="AT387" s="106"/>
      <c r="AU387" s="106"/>
      <c r="AV387" s="106"/>
      <c r="AW387" s="106"/>
      <c r="AX387" s="106"/>
      <c r="AY387" s="106"/>
      <c r="AZ387" s="106"/>
      <c r="BA387" s="106"/>
      <c r="BB387" s="106"/>
      <c r="BC387" s="106"/>
      <c r="BD387" s="106"/>
      <c r="BE387" s="106"/>
      <c r="BF387" s="106"/>
      <c r="BG387" s="106"/>
      <c r="BH387" s="106"/>
      <c r="BI387" s="106"/>
      <c r="BJ387" s="106"/>
      <c r="BK387" s="106"/>
      <c r="BL387" s="106"/>
      <c r="BM387" s="106"/>
      <c r="BN387" s="106"/>
      <c r="BO387" s="106"/>
      <c r="BP387" s="106"/>
      <c r="BQ387" s="106"/>
      <c r="BR387" s="106"/>
      <c r="BS387" s="106"/>
      <c r="BT387" s="106"/>
      <c r="BU387" s="106"/>
      <c r="BV387" s="106"/>
      <c r="BW387" s="106"/>
      <c r="BX387" s="106"/>
      <c r="BY387" s="106"/>
      <c r="BZ387" s="106"/>
      <c r="CA387" s="106"/>
      <c r="CB387" s="106"/>
      <c r="CC387" s="106"/>
      <c r="CD387" s="106"/>
      <c r="CE387" s="106"/>
      <c r="CF387" s="106"/>
      <c r="CG387" s="106"/>
      <c r="CH387" s="106"/>
    </row>
    <row r="388" spans="1:86" s="231" customFormat="1" ht="15.75">
      <c r="A388" s="1376"/>
      <c r="B388" s="106"/>
      <c r="C388" s="106" t="s">
        <v>4300</v>
      </c>
      <c r="D388" s="106"/>
      <c r="E388" s="106"/>
      <c r="F388" s="106"/>
      <c r="G388" s="106"/>
      <c r="H388" s="106"/>
      <c r="I388" s="106"/>
      <c r="J388" s="106"/>
      <c r="K388" s="106"/>
      <c r="M388" s="106">
        <v>29462</v>
      </c>
      <c r="N388" s="106"/>
      <c r="O388" s="106"/>
      <c r="P388" s="106"/>
      <c r="Q388" s="106"/>
      <c r="R388" s="106"/>
      <c r="S388" s="106"/>
      <c r="T388" s="106"/>
      <c r="U388" s="106"/>
      <c r="V388" s="106"/>
      <c r="W388" s="106"/>
      <c r="X388" s="106"/>
      <c r="Y388" s="106"/>
      <c r="Z388" s="106"/>
      <c r="AA388" s="106"/>
      <c r="AB388" s="106"/>
      <c r="AC388" s="106"/>
      <c r="AD388" s="106"/>
      <c r="AE388" s="106"/>
      <c r="AF388" s="106"/>
      <c r="AG388" s="106"/>
      <c r="AH388" s="106"/>
      <c r="AI388" s="106"/>
      <c r="AJ388" s="106"/>
      <c r="AK388" s="106"/>
      <c r="AL388" s="106"/>
      <c r="AM388" s="106"/>
      <c r="AN388" s="106"/>
      <c r="AO388" s="106"/>
      <c r="AP388" s="106"/>
      <c r="AQ388" s="106"/>
      <c r="AR388" s="106"/>
      <c r="AS388" s="106"/>
      <c r="AT388" s="106"/>
      <c r="AU388" s="106"/>
      <c r="AV388" s="106"/>
      <c r="AW388" s="106"/>
      <c r="AX388" s="106"/>
      <c r="AY388" s="106"/>
      <c r="AZ388" s="106"/>
      <c r="BA388" s="106"/>
      <c r="BB388" s="106"/>
      <c r="BC388" s="106"/>
      <c r="BD388" s="106"/>
      <c r="BE388" s="106"/>
      <c r="BF388" s="106"/>
      <c r="BG388" s="106"/>
      <c r="BH388" s="106"/>
      <c r="BI388" s="106"/>
      <c r="BJ388" s="106"/>
      <c r="BK388" s="106"/>
      <c r="BL388" s="106"/>
      <c r="BM388" s="106"/>
      <c r="BN388" s="106"/>
      <c r="BO388" s="106"/>
      <c r="BP388" s="106"/>
      <c r="BQ388" s="106"/>
      <c r="BR388" s="106"/>
      <c r="BS388" s="106"/>
      <c r="BT388" s="106"/>
      <c r="BU388" s="106"/>
      <c r="BV388" s="106"/>
      <c r="BW388" s="106"/>
      <c r="BX388" s="106"/>
      <c r="BY388" s="106"/>
      <c r="BZ388" s="106"/>
      <c r="CA388" s="106"/>
      <c r="CB388" s="106"/>
      <c r="CC388" s="106"/>
      <c r="CD388" s="106"/>
      <c r="CE388" s="106"/>
      <c r="CF388" s="106"/>
      <c r="CG388" s="106"/>
      <c r="CH388" s="106"/>
    </row>
    <row r="389" spans="1:86" s="231" customFormat="1" ht="15.75">
      <c r="A389" s="1376"/>
      <c r="B389" s="106" t="s">
        <v>4305</v>
      </c>
      <c r="C389" s="106" t="s">
        <v>4302</v>
      </c>
      <c r="D389" s="106"/>
      <c r="E389" s="106"/>
      <c r="F389" s="106"/>
      <c r="G389" s="106"/>
      <c r="H389" s="106"/>
      <c r="I389" s="106"/>
      <c r="J389" s="106"/>
      <c r="K389" s="106"/>
      <c r="M389" s="106"/>
      <c r="N389" s="106"/>
      <c r="O389" s="106"/>
      <c r="P389" s="106"/>
      <c r="Q389" s="106"/>
      <c r="R389" s="106"/>
      <c r="S389" s="106"/>
      <c r="T389" s="106"/>
      <c r="U389" s="106"/>
      <c r="V389" s="106"/>
      <c r="W389" s="106"/>
      <c r="X389" s="106"/>
      <c r="Y389" s="106"/>
      <c r="Z389" s="106"/>
      <c r="AA389" s="106"/>
      <c r="AB389" s="106"/>
      <c r="AC389" s="106"/>
      <c r="AD389" s="106"/>
      <c r="AE389" s="106"/>
      <c r="AF389" s="106"/>
      <c r="AG389" s="106"/>
      <c r="AH389" s="106"/>
      <c r="AI389" s="106"/>
      <c r="AJ389" s="106"/>
      <c r="AK389" s="106"/>
      <c r="AL389" s="106"/>
      <c r="AM389" s="106"/>
      <c r="AN389" s="106"/>
      <c r="AO389" s="106"/>
      <c r="AP389" s="106"/>
      <c r="AQ389" s="106"/>
      <c r="AR389" s="106"/>
      <c r="AS389" s="106"/>
      <c r="AT389" s="106"/>
      <c r="AU389" s="106"/>
      <c r="AV389" s="106"/>
      <c r="AW389" s="106"/>
      <c r="AX389" s="106"/>
      <c r="AY389" s="106"/>
      <c r="AZ389" s="106"/>
      <c r="BA389" s="106"/>
      <c r="BB389" s="106"/>
      <c r="BC389" s="106"/>
      <c r="BD389" s="106"/>
      <c r="BE389" s="106"/>
      <c r="BF389" s="106"/>
      <c r="BG389" s="106"/>
      <c r="BH389" s="106"/>
      <c r="BI389" s="106"/>
      <c r="BJ389" s="106"/>
      <c r="BK389" s="106"/>
      <c r="BL389" s="106"/>
      <c r="BM389" s="106"/>
      <c r="BN389" s="106"/>
      <c r="BO389" s="106"/>
      <c r="BP389" s="106"/>
      <c r="BQ389" s="106"/>
      <c r="BR389" s="106"/>
      <c r="BS389" s="106"/>
      <c r="BT389" s="106"/>
      <c r="BU389" s="106"/>
      <c r="BV389" s="106"/>
      <c r="BW389" s="106"/>
      <c r="BX389" s="106"/>
      <c r="BY389" s="106"/>
      <c r="BZ389" s="106"/>
      <c r="CA389" s="106"/>
      <c r="CB389" s="106"/>
      <c r="CC389" s="106"/>
      <c r="CD389" s="106"/>
      <c r="CE389" s="106"/>
      <c r="CF389" s="106"/>
      <c r="CG389" s="106"/>
      <c r="CH389" s="106"/>
    </row>
    <row r="390" spans="1:86" s="231" customFormat="1" ht="15.75">
      <c r="A390" s="1377"/>
      <c r="B390" s="106"/>
      <c r="C390" s="106" t="s">
        <v>4300</v>
      </c>
      <c r="D390" s="106"/>
      <c r="E390" s="106"/>
      <c r="F390" s="106"/>
      <c r="G390" s="106"/>
      <c r="H390" s="106"/>
      <c r="I390" s="106"/>
      <c r="J390" s="106"/>
      <c r="K390" s="106"/>
      <c r="M390" s="106"/>
      <c r="N390" s="106"/>
      <c r="O390" s="106"/>
      <c r="P390" s="106"/>
      <c r="Q390" s="106"/>
      <c r="R390" s="106"/>
      <c r="S390" s="106"/>
      <c r="T390" s="106"/>
      <c r="U390" s="106"/>
      <c r="V390" s="106"/>
      <c r="W390" s="106"/>
      <c r="X390" s="106"/>
      <c r="Y390" s="106"/>
      <c r="Z390" s="106"/>
      <c r="AA390" s="106"/>
      <c r="AB390" s="106"/>
      <c r="AC390" s="106"/>
      <c r="AD390" s="106"/>
      <c r="AE390" s="106"/>
      <c r="AF390" s="106"/>
      <c r="AG390" s="106"/>
      <c r="AH390" s="106"/>
      <c r="AI390" s="106"/>
      <c r="AJ390" s="106"/>
      <c r="AK390" s="106"/>
      <c r="AL390" s="106"/>
      <c r="AM390" s="106"/>
      <c r="AN390" s="106"/>
      <c r="AO390" s="106"/>
      <c r="AP390" s="106"/>
      <c r="AQ390" s="106"/>
      <c r="AR390" s="106"/>
      <c r="AS390" s="106"/>
      <c r="AT390" s="106"/>
      <c r="AU390" s="106"/>
      <c r="AV390" s="106"/>
      <c r="AW390" s="106"/>
      <c r="AX390" s="106"/>
      <c r="AY390" s="106"/>
      <c r="AZ390" s="106"/>
      <c r="BA390" s="106"/>
      <c r="BB390" s="106"/>
      <c r="BC390" s="106"/>
      <c r="BD390" s="106"/>
      <c r="BE390" s="106"/>
      <c r="BF390" s="106"/>
      <c r="BG390" s="106"/>
      <c r="BH390" s="106"/>
      <c r="BI390" s="106"/>
      <c r="BJ390" s="106"/>
      <c r="BK390" s="106"/>
      <c r="BL390" s="106"/>
      <c r="BM390" s="106"/>
      <c r="BN390" s="106"/>
      <c r="BO390" s="106"/>
      <c r="BP390" s="106"/>
      <c r="BQ390" s="106"/>
      <c r="BR390" s="106"/>
      <c r="BS390" s="106"/>
      <c r="BT390" s="106"/>
      <c r="BU390" s="106"/>
      <c r="BV390" s="106"/>
      <c r="BW390" s="106"/>
      <c r="BX390" s="106"/>
      <c r="BY390" s="106"/>
      <c r="BZ390" s="106"/>
      <c r="CA390" s="106"/>
      <c r="CB390" s="106"/>
      <c r="CC390" s="106"/>
      <c r="CD390" s="106"/>
      <c r="CE390" s="106"/>
      <c r="CF390" s="106"/>
      <c r="CG390" s="106"/>
      <c r="CH390" s="106"/>
    </row>
    <row r="391" spans="1:86" s="231" customFormat="1" ht="15.75">
      <c r="A391" s="343" t="s">
        <v>3850</v>
      </c>
      <c r="B391" s="106" t="s">
        <v>4301</v>
      </c>
      <c r="C391" s="106" t="s">
        <v>4302</v>
      </c>
      <c r="D391" s="106"/>
      <c r="E391" s="106"/>
      <c r="F391" s="106"/>
      <c r="G391" s="106"/>
      <c r="H391" s="106"/>
      <c r="I391" s="106"/>
      <c r="J391" s="106"/>
      <c r="K391" s="106"/>
      <c r="L391" s="106"/>
      <c r="M391" s="106"/>
      <c r="N391" s="106"/>
      <c r="O391" s="106"/>
      <c r="P391" s="106"/>
      <c r="Q391" s="106"/>
      <c r="R391" s="106"/>
      <c r="S391" s="106"/>
      <c r="T391" s="106"/>
      <c r="U391" s="106"/>
      <c r="V391" s="106"/>
      <c r="W391" s="106"/>
      <c r="X391" s="106"/>
      <c r="Y391" s="106"/>
      <c r="Z391" s="106">
        <v>1568</v>
      </c>
      <c r="AA391" s="106"/>
      <c r="AB391" s="106"/>
      <c r="AC391" s="106"/>
      <c r="AD391" s="106"/>
      <c r="AE391" s="106"/>
      <c r="AF391" s="106"/>
      <c r="AG391" s="106"/>
      <c r="AH391" s="106"/>
      <c r="AI391" s="106"/>
      <c r="AJ391" s="106"/>
      <c r="AK391" s="106"/>
      <c r="AL391" s="106"/>
      <c r="AM391" s="106"/>
      <c r="AN391" s="106"/>
      <c r="AO391" s="106"/>
      <c r="AP391" s="106"/>
      <c r="AQ391" s="106">
        <v>827</v>
      </c>
      <c r="AR391" s="106"/>
      <c r="AS391" s="106"/>
      <c r="AT391" s="106"/>
      <c r="AU391" s="106"/>
      <c r="AV391" s="106"/>
      <c r="AW391" s="106"/>
      <c r="AX391" s="106"/>
      <c r="AY391" s="106"/>
      <c r="AZ391" s="106"/>
      <c r="BA391" s="106">
        <v>1026</v>
      </c>
      <c r="BB391" s="106"/>
      <c r="BC391" s="106"/>
      <c r="BD391" s="106"/>
      <c r="BE391" s="106"/>
      <c r="BF391" s="106"/>
      <c r="BG391" s="106"/>
      <c r="BH391" s="106"/>
      <c r="BI391" s="106"/>
      <c r="BJ391" s="106"/>
      <c r="BK391" s="106"/>
      <c r="BL391" s="106"/>
      <c r="BM391" s="106"/>
      <c r="BN391" s="106"/>
      <c r="BO391" s="106"/>
      <c r="BP391" s="106"/>
      <c r="BQ391" s="106"/>
      <c r="BR391" s="106"/>
      <c r="BS391" s="106"/>
      <c r="BT391" s="106"/>
      <c r="BU391" s="106"/>
      <c r="BV391" s="106"/>
      <c r="BW391" s="106"/>
      <c r="BX391" s="106"/>
      <c r="BY391" s="106"/>
      <c r="BZ391" s="106"/>
      <c r="CA391" s="106"/>
      <c r="CB391" s="106"/>
      <c r="CC391" s="106"/>
      <c r="CD391" s="106"/>
      <c r="CE391" s="106"/>
      <c r="CF391" s="106"/>
      <c r="CG391" s="106"/>
    </row>
    <row r="392" spans="1:86" s="231" customFormat="1" ht="15.75">
      <c r="A392" s="346"/>
      <c r="B392" s="106"/>
      <c r="C392" s="106" t="s">
        <v>4300</v>
      </c>
      <c r="D392" s="106">
        <v>156</v>
      </c>
      <c r="E392" s="106"/>
      <c r="F392" s="106"/>
      <c r="G392" s="106"/>
      <c r="H392" s="106"/>
      <c r="I392" s="106">
        <v>1464</v>
      </c>
      <c r="J392" s="106"/>
      <c r="K392" s="106"/>
      <c r="L392" s="106">
        <v>374</v>
      </c>
      <c r="M392" s="106"/>
      <c r="N392" s="106"/>
      <c r="O392" s="106"/>
      <c r="P392" s="106"/>
      <c r="Q392" s="106"/>
      <c r="R392" s="106"/>
      <c r="S392" s="106"/>
      <c r="T392" s="106"/>
      <c r="U392" s="106"/>
      <c r="V392" s="106"/>
      <c r="W392" s="106"/>
      <c r="X392" s="106"/>
      <c r="Y392" s="106"/>
      <c r="Z392" s="106">
        <v>4114</v>
      </c>
      <c r="AA392" s="106"/>
      <c r="AB392" s="106"/>
      <c r="AC392" s="106"/>
      <c r="AD392" s="106">
        <v>752</v>
      </c>
      <c r="AE392" s="106"/>
      <c r="AF392" s="106"/>
      <c r="AG392" s="106"/>
      <c r="AH392" s="106"/>
      <c r="AI392" s="106"/>
      <c r="AJ392" s="106"/>
      <c r="AK392" s="106"/>
      <c r="AL392" s="106">
        <v>874</v>
      </c>
      <c r="AM392" s="106">
        <v>3120</v>
      </c>
      <c r="AN392" s="106"/>
      <c r="AO392" s="106"/>
      <c r="AP392" s="106"/>
      <c r="AQ392" s="106"/>
      <c r="AR392" s="106"/>
      <c r="AS392" s="106"/>
      <c r="AT392" s="106"/>
      <c r="AU392" s="106"/>
      <c r="AV392" s="106"/>
      <c r="AW392" s="106"/>
      <c r="AX392" s="106"/>
      <c r="AY392" s="106"/>
      <c r="AZ392" s="106"/>
      <c r="BA392" s="106">
        <v>4114</v>
      </c>
      <c r="BB392" s="106"/>
      <c r="BC392" s="106"/>
      <c r="BD392" s="106"/>
      <c r="BE392" s="106"/>
      <c r="BF392" s="106"/>
      <c r="BG392" s="106"/>
      <c r="BH392" s="106"/>
      <c r="BI392" s="106"/>
      <c r="BJ392" s="106">
        <v>12315</v>
      </c>
      <c r="BK392" s="106"/>
      <c r="BL392" s="106"/>
      <c r="BM392" s="106"/>
      <c r="BN392" s="106"/>
      <c r="BO392" s="106"/>
      <c r="BP392" s="106"/>
      <c r="BQ392" s="106"/>
      <c r="BR392" s="106"/>
      <c r="BS392" s="106">
        <v>366</v>
      </c>
      <c r="BT392" s="106"/>
      <c r="BU392" s="106"/>
      <c r="BV392" s="106"/>
      <c r="BW392" s="106">
        <v>220</v>
      </c>
      <c r="BX392" s="106"/>
      <c r="BY392" s="106"/>
      <c r="BZ392" s="106"/>
      <c r="CA392" s="106"/>
      <c r="CB392" s="106"/>
      <c r="CC392" s="106"/>
      <c r="CD392" s="106"/>
      <c r="CE392" s="106"/>
      <c r="CF392" s="106"/>
      <c r="CG392" s="106"/>
    </row>
    <row r="393" spans="1:86" s="231" customFormat="1" ht="15.75">
      <c r="A393" s="346"/>
      <c r="B393" s="106" t="s">
        <v>4303</v>
      </c>
      <c r="C393" s="106" t="s">
        <v>4302</v>
      </c>
      <c r="D393" s="106"/>
      <c r="E393" s="106"/>
      <c r="F393" s="106"/>
      <c r="G393" s="106"/>
      <c r="H393" s="106"/>
      <c r="I393" s="106"/>
      <c r="J393" s="106"/>
      <c r="K393" s="106"/>
      <c r="L393" s="106"/>
      <c r="M393" s="106"/>
      <c r="N393" s="106"/>
      <c r="O393" s="106"/>
      <c r="P393" s="106"/>
      <c r="Q393" s="106"/>
      <c r="R393" s="106"/>
      <c r="S393" s="106"/>
      <c r="T393" s="106"/>
      <c r="U393" s="106"/>
      <c r="V393" s="106"/>
      <c r="W393" s="106"/>
      <c r="X393" s="106"/>
      <c r="Y393" s="106"/>
      <c r="Z393" s="106"/>
      <c r="AA393" s="106"/>
      <c r="AB393" s="106"/>
      <c r="AC393" s="106"/>
      <c r="AD393" s="106"/>
      <c r="AE393" s="106"/>
      <c r="AF393" s="106"/>
      <c r="AG393" s="106"/>
      <c r="AH393" s="106"/>
      <c r="AI393" s="106"/>
      <c r="AJ393" s="106"/>
      <c r="AK393" s="106"/>
      <c r="AL393" s="106"/>
      <c r="AM393" s="106">
        <v>1077</v>
      </c>
      <c r="AN393" s="106"/>
      <c r="AO393" s="106"/>
      <c r="AP393" s="106"/>
      <c r="AQ393" s="106"/>
      <c r="AR393" s="106"/>
      <c r="AS393" s="106"/>
      <c r="AT393" s="106"/>
      <c r="AU393" s="106"/>
      <c r="AV393" s="106"/>
      <c r="AW393" s="106"/>
      <c r="AX393" s="106"/>
      <c r="AY393" s="106"/>
      <c r="AZ393" s="106"/>
      <c r="BA393" s="106"/>
      <c r="BB393" s="106"/>
      <c r="BC393" s="106"/>
      <c r="BD393" s="106"/>
      <c r="BE393" s="106"/>
      <c r="BF393" s="106"/>
      <c r="BG393" s="106"/>
      <c r="BH393" s="106"/>
      <c r="BI393" s="106"/>
      <c r="BJ393" s="106"/>
      <c r="BK393" s="106"/>
      <c r="BL393" s="106"/>
      <c r="BM393" s="106"/>
      <c r="BN393" s="106"/>
      <c r="BO393" s="106"/>
      <c r="BP393" s="106"/>
      <c r="BQ393" s="106"/>
      <c r="BR393" s="106"/>
      <c r="BS393" s="106"/>
      <c r="BT393" s="106"/>
      <c r="BU393" s="106"/>
      <c r="BV393" s="106"/>
      <c r="BW393" s="106"/>
      <c r="BX393" s="106"/>
      <c r="BY393" s="106"/>
      <c r="BZ393" s="106"/>
      <c r="CA393" s="106"/>
      <c r="CB393" s="106"/>
      <c r="CC393" s="106"/>
      <c r="CD393" s="106"/>
      <c r="CE393" s="106"/>
      <c r="CF393" s="106"/>
      <c r="CG393" s="106"/>
    </row>
    <row r="394" spans="1:86" s="231" customFormat="1" ht="15.75">
      <c r="A394" s="346"/>
      <c r="B394" s="106"/>
      <c r="C394" s="106" t="s">
        <v>4300</v>
      </c>
      <c r="D394" s="106"/>
      <c r="E394" s="106"/>
      <c r="F394" s="106"/>
      <c r="G394" s="106"/>
      <c r="H394" s="106"/>
      <c r="I394" s="106"/>
      <c r="J394" s="106"/>
      <c r="K394" s="106"/>
      <c r="L394" s="106"/>
      <c r="M394" s="106"/>
      <c r="N394" s="106"/>
      <c r="O394" s="106"/>
      <c r="P394" s="106"/>
      <c r="Q394" s="106"/>
      <c r="R394" s="106"/>
      <c r="S394" s="106"/>
      <c r="T394" s="106"/>
      <c r="U394" s="106"/>
      <c r="V394" s="106"/>
      <c r="W394" s="106"/>
      <c r="X394" s="106"/>
      <c r="Y394" s="106"/>
      <c r="Z394" s="106"/>
      <c r="AA394" s="106"/>
      <c r="AB394" s="106"/>
      <c r="AC394" s="106"/>
      <c r="AD394" s="106"/>
      <c r="AE394" s="106"/>
      <c r="AF394" s="106"/>
      <c r="AG394" s="106"/>
      <c r="AH394" s="106"/>
      <c r="AI394" s="106"/>
      <c r="AJ394" s="106"/>
      <c r="AK394" s="106"/>
      <c r="AL394" s="106">
        <v>31</v>
      </c>
      <c r="AM394" s="106">
        <v>14432</v>
      </c>
      <c r="AN394" s="106"/>
      <c r="AO394" s="106"/>
      <c r="AP394" s="106"/>
      <c r="AQ394" s="106"/>
      <c r="AR394" s="106"/>
      <c r="AS394" s="106"/>
      <c r="AT394" s="106"/>
      <c r="AU394" s="106"/>
      <c r="AV394" s="106"/>
      <c r="AW394" s="106"/>
      <c r="AX394" s="106"/>
      <c r="AY394" s="106"/>
      <c r="AZ394" s="106"/>
      <c r="BA394" s="106"/>
      <c r="BB394" s="106"/>
      <c r="BC394" s="106"/>
      <c r="BD394" s="106"/>
      <c r="BE394" s="106"/>
      <c r="BF394" s="106"/>
      <c r="BG394" s="106"/>
      <c r="BH394" s="106"/>
      <c r="BI394" s="106"/>
      <c r="BJ394" s="106">
        <v>3700</v>
      </c>
      <c r="BK394" s="106"/>
      <c r="BL394" s="106"/>
      <c r="BM394" s="106">
        <v>27314</v>
      </c>
      <c r="BN394" s="106"/>
      <c r="BO394" s="106"/>
      <c r="BP394" s="106"/>
      <c r="BQ394" s="106"/>
      <c r="BR394" s="106"/>
      <c r="BS394" s="106"/>
      <c r="BT394" s="106"/>
      <c r="BU394" s="106"/>
      <c r="BV394" s="106"/>
      <c r="BW394" s="106"/>
      <c r="BX394" s="106"/>
      <c r="BY394" s="106"/>
      <c r="BZ394" s="106"/>
      <c r="CA394" s="106"/>
      <c r="CB394" s="106"/>
      <c r="CC394" s="106"/>
      <c r="CD394" s="106"/>
      <c r="CE394" s="106"/>
      <c r="CF394" s="106"/>
      <c r="CG394" s="106"/>
    </row>
    <row r="395" spans="1:86" s="231" customFormat="1" ht="15.75">
      <c r="A395" s="346"/>
      <c r="B395" s="106" t="s">
        <v>4304</v>
      </c>
      <c r="C395" s="106" t="s">
        <v>4302</v>
      </c>
      <c r="D395" s="106"/>
      <c r="E395" s="106"/>
      <c r="F395" s="106"/>
      <c r="G395" s="106"/>
      <c r="H395" s="106"/>
      <c r="I395" s="106"/>
      <c r="J395" s="106"/>
      <c r="K395" s="106"/>
      <c r="L395" s="106"/>
      <c r="M395" s="106"/>
      <c r="N395" s="106"/>
      <c r="O395" s="106"/>
      <c r="P395" s="106"/>
      <c r="Q395" s="106"/>
      <c r="R395" s="106"/>
      <c r="S395" s="106"/>
      <c r="T395" s="106"/>
      <c r="U395" s="106"/>
      <c r="V395" s="106"/>
      <c r="W395" s="106"/>
      <c r="X395" s="106"/>
      <c r="Y395" s="106"/>
      <c r="Z395" s="106"/>
      <c r="AA395" s="106"/>
      <c r="AB395" s="106"/>
      <c r="AC395" s="106"/>
      <c r="AD395" s="106"/>
      <c r="AE395" s="106"/>
      <c r="AF395" s="106"/>
      <c r="AG395" s="106"/>
      <c r="AH395" s="106"/>
      <c r="AI395" s="106"/>
      <c r="AJ395" s="106"/>
      <c r="AK395" s="106"/>
      <c r="AL395" s="106"/>
      <c r="AM395" s="106"/>
      <c r="AN395" s="106"/>
      <c r="AO395" s="106"/>
      <c r="AP395" s="106"/>
      <c r="AQ395" s="106"/>
      <c r="AR395" s="106"/>
      <c r="AS395" s="106"/>
      <c r="AT395" s="106"/>
      <c r="AU395" s="106"/>
      <c r="AV395" s="106"/>
      <c r="AW395" s="106"/>
      <c r="AX395" s="106"/>
      <c r="AY395" s="106"/>
      <c r="AZ395" s="106"/>
      <c r="BA395" s="106"/>
      <c r="BB395" s="106"/>
      <c r="BC395" s="106"/>
      <c r="BD395" s="106"/>
      <c r="BE395" s="106"/>
      <c r="BF395" s="106"/>
      <c r="BG395" s="106"/>
      <c r="BH395" s="106"/>
      <c r="BI395" s="106"/>
      <c r="BJ395" s="106"/>
      <c r="BK395" s="106"/>
      <c r="BL395" s="106"/>
      <c r="BM395" s="106"/>
      <c r="BN395" s="106"/>
      <c r="BO395" s="106"/>
      <c r="BP395" s="106"/>
      <c r="BQ395" s="106"/>
      <c r="BR395" s="106"/>
      <c r="BS395" s="106"/>
      <c r="BT395" s="106"/>
      <c r="BU395" s="106"/>
      <c r="BV395" s="106"/>
      <c r="BW395" s="106"/>
      <c r="BX395" s="106"/>
      <c r="BY395" s="106"/>
      <c r="BZ395" s="106"/>
      <c r="CA395" s="106"/>
      <c r="CB395" s="106"/>
      <c r="CC395" s="106"/>
      <c r="CD395" s="106"/>
      <c r="CE395" s="106"/>
      <c r="CF395" s="106"/>
      <c r="CG395" s="106"/>
    </row>
    <row r="396" spans="1:86" s="231" customFormat="1" ht="15.75">
      <c r="A396" s="346"/>
      <c r="B396" s="106"/>
      <c r="C396" s="106" t="s">
        <v>4300</v>
      </c>
      <c r="D396" s="106">
        <v>860</v>
      </c>
      <c r="E396" s="106"/>
      <c r="F396" s="106"/>
      <c r="G396" s="106"/>
      <c r="H396" s="106"/>
      <c r="I396" s="106"/>
      <c r="J396" s="106"/>
      <c r="K396" s="106"/>
      <c r="L396" s="106"/>
      <c r="M396" s="106"/>
      <c r="N396" s="106"/>
      <c r="O396" s="106"/>
      <c r="P396" s="106"/>
      <c r="Q396" s="106"/>
      <c r="R396" s="106"/>
      <c r="S396" s="106"/>
      <c r="T396" s="106"/>
      <c r="U396" s="106"/>
      <c r="V396" s="106"/>
      <c r="W396" s="106"/>
      <c r="X396" s="106"/>
      <c r="Y396" s="106"/>
      <c r="Z396" s="106"/>
      <c r="AA396" s="106"/>
      <c r="AB396" s="106"/>
      <c r="AC396" s="106"/>
      <c r="AD396" s="106">
        <v>1694</v>
      </c>
      <c r="AE396" s="106"/>
      <c r="AF396" s="106"/>
      <c r="AG396" s="106"/>
      <c r="AH396" s="106"/>
      <c r="AI396" s="106"/>
      <c r="AJ396" s="106"/>
      <c r="AK396" s="106"/>
      <c r="AL396" s="106">
        <v>600</v>
      </c>
      <c r="AM396" s="106">
        <v>1274</v>
      </c>
      <c r="AN396" s="106"/>
      <c r="AO396" s="106"/>
      <c r="AP396" s="106"/>
      <c r="AQ396" s="106"/>
      <c r="AR396" s="106"/>
      <c r="AS396" s="106"/>
      <c r="AT396" s="106"/>
      <c r="AU396" s="106"/>
      <c r="AV396" s="106"/>
      <c r="AW396" s="106"/>
      <c r="AX396" s="106"/>
      <c r="AY396" s="106"/>
      <c r="AZ396" s="106"/>
      <c r="BA396" s="106"/>
      <c r="BB396" s="106"/>
      <c r="BC396" s="106"/>
      <c r="BD396" s="106"/>
      <c r="BE396" s="106"/>
      <c r="BF396" s="106"/>
      <c r="BG396" s="106"/>
      <c r="BH396" s="106"/>
      <c r="BI396" s="106"/>
      <c r="BJ396" s="106">
        <v>5469</v>
      </c>
      <c r="BK396" s="106"/>
      <c r="BL396" s="106"/>
      <c r="BM396" s="106">
        <v>6392</v>
      </c>
      <c r="BN396" s="106"/>
      <c r="BO396" s="106"/>
      <c r="BP396" s="106"/>
      <c r="BQ396" s="106"/>
      <c r="BR396" s="106"/>
      <c r="BS396" s="106">
        <v>1040</v>
      </c>
      <c r="BT396" s="106"/>
      <c r="BU396" s="106"/>
      <c r="BV396" s="106"/>
      <c r="BW396" s="106">
        <v>486</v>
      </c>
      <c r="BX396" s="106"/>
      <c r="BY396" s="106"/>
      <c r="BZ396" s="106"/>
      <c r="CA396" s="106"/>
      <c r="CB396" s="106"/>
      <c r="CC396" s="106"/>
      <c r="CD396" s="106"/>
      <c r="CE396" s="106"/>
      <c r="CF396" s="106"/>
      <c r="CG396" s="106"/>
    </row>
    <row r="397" spans="1:86" s="231" customFormat="1" ht="15.75">
      <c r="A397" s="346"/>
      <c r="B397" s="106" t="s">
        <v>4305</v>
      </c>
      <c r="C397" s="106" t="s">
        <v>4302</v>
      </c>
      <c r="D397" s="106"/>
      <c r="E397" s="106"/>
      <c r="F397" s="106"/>
      <c r="G397" s="106"/>
      <c r="H397" s="106"/>
      <c r="I397" s="106"/>
      <c r="J397" s="106"/>
      <c r="K397" s="106"/>
      <c r="L397" s="106"/>
      <c r="M397" s="106"/>
      <c r="N397" s="106"/>
      <c r="O397" s="106"/>
      <c r="P397" s="106"/>
      <c r="Q397" s="106"/>
      <c r="R397" s="106"/>
      <c r="S397" s="106"/>
      <c r="T397" s="106"/>
      <c r="U397" s="106"/>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106"/>
      <c r="AR397" s="106"/>
      <c r="AS397" s="106"/>
      <c r="AT397" s="106"/>
      <c r="AU397" s="106"/>
      <c r="AV397" s="106"/>
      <c r="AW397" s="106"/>
      <c r="AX397" s="106"/>
      <c r="AY397" s="106"/>
      <c r="AZ397" s="106"/>
      <c r="BA397" s="106"/>
      <c r="BB397" s="106"/>
      <c r="BC397" s="106"/>
      <c r="BD397" s="106"/>
      <c r="BE397" s="106"/>
      <c r="BF397" s="106"/>
      <c r="BG397" s="106"/>
      <c r="BH397" s="106"/>
      <c r="BI397" s="106"/>
      <c r="BJ397" s="106"/>
      <c r="BK397" s="106"/>
      <c r="BL397" s="106"/>
      <c r="BM397" s="106"/>
      <c r="BN397" s="106"/>
      <c r="BO397" s="106"/>
      <c r="BP397" s="106"/>
      <c r="BQ397" s="106"/>
      <c r="BR397" s="106"/>
      <c r="BS397" s="106"/>
      <c r="BT397" s="106"/>
      <c r="BU397" s="106"/>
      <c r="BV397" s="106"/>
      <c r="BW397" s="106"/>
      <c r="BX397" s="106"/>
      <c r="BY397" s="106"/>
      <c r="BZ397" s="106"/>
      <c r="CA397" s="106"/>
      <c r="CB397" s="106"/>
      <c r="CC397" s="106"/>
      <c r="CD397" s="106"/>
      <c r="CE397" s="106"/>
      <c r="CF397" s="106"/>
      <c r="CG397" s="106"/>
    </row>
    <row r="398" spans="1:86" s="231" customFormat="1" ht="15.75">
      <c r="A398" s="347"/>
      <c r="B398" s="106"/>
      <c r="C398" s="106" t="s">
        <v>4300</v>
      </c>
      <c r="D398" s="106"/>
      <c r="E398" s="106"/>
      <c r="F398" s="106"/>
      <c r="G398" s="106"/>
      <c r="H398" s="106"/>
      <c r="I398" s="106"/>
      <c r="J398" s="106"/>
      <c r="K398" s="106"/>
      <c r="L398" s="106"/>
      <c r="M398" s="106"/>
      <c r="N398" s="106"/>
      <c r="O398" s="106"/>
      <c r="P398" s="106"/>
      <c r="Q398" s="106"/>
      <c r="R398" s="106"/>
      <c r="S398" s="106"/>
      <c r="T398" s="106"/>
      <c r="U398" s="106"/>
      <c r="V398" s="106"/>
      <c r="W398" s="106"/>
      <c r="X398" s="106"/>
      <c r="Y398" s="106"/>
      <c r="Z398" s="106"/>
      <c r="AA398" s="106"/>
      <c r="AB398" s="106"/>
      <c r="AC398" s="106"/>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c r="BB398" s="106"/>
      <c r="BC398" s="106"/>
      <c r="BD398" s="106"/>
      <c r="BE398" s="106"/>
      <c r="BF398" s="106"/>
      <c r="BG398" s="106"/>
      <c r="BH398" s="106"/>
      <c r="BI398" s="106"/>
      <c r="BJ398" s="106"/>
      <c r="BK398" s="106"/>
      <c r="BL398" s="106"/>
      <c r="BM398" s="106"/>
      <c r="BN398" s="106"/>
      <c r="BO398" s="106"/>
      <c r="BP398" s="106"/>
      <c r="BQ398" s="106"/>
      <c r="BR398" s="106"/>
      <c r="BS398" s="106"/>
      <c r="BT398" s="106"/>
      <c r="BU398" s="106"/>
      <c r="BV398" s="106"/>
      <c r="BW398" s="106"/>
      <c r="BX398" s="106"/>
      <c r="BY398" s="106"/>
      <c r="BZ398" s="106"/>
      <c r="CA398" s="106"/>
      <c r="CB398" s="106"/>
      <c r="CC398" s="106"/>
      <c r="CD398" s="106"/>
      <c r="CE398" s="106"/>
      <c r="CF398" s="106"/>
      <c r="CG398" s="106"/>
    </row>
    <row r="399" spans="1:86" s="231" customFormat="1" ht="15.75">
      <c r="A399" s="343"/>
      <c r="B399" s="106" t="s">
        <v>4301</v>
      </c>
      <c r="C399" s="106" t="s">
        <v>4302</v>
      </c>
      <c r="D399" s="106"/>
      <c r="E399" s="106"/>
      <c r="F399" s="106"/>
      <c r="G399" s="106"/>
      <c r="H399" s="106"/>
      <c r="I399" s="106"/>
      <c r="J399" s="106"/>
      <c r="K399" s="106"/>
      <c r="L399" s="106"/>
      <c r="M399" s="106"/>
      <c r="N399" s="106"/>
      <c r="O399" s="106"/>
      <c r="P399" s="106"/>
      <c r="Q399" s="106"/>
      <c r="R399" s="106"/>
      <c r="S399" s="106"/>
      <c r="T399" s="106"/>
      <c r="U399" s="106"/>
      <c r="V399" s="106"/>
      <c r="W399" s="106"/>
      <c r="X399" s="106"/>
      <c r="Y399" s="106"/>
      <c r="Z399" s="106"/>
      <c r="AA399" s="106"/>
      <c r="AB399" s="106"/>
      <c r="AC399" s="106"/>
      <c r="AD399" s="106"/>
      <c r="AE399" s="106"/>
      <c r="AF399" s="106"/>
      <c r="AG399" s="106"/>
      <c r="AH399" s="106"/>
      <c r="AI399" s="106"/>
      <c r="AJ399" s="106"/>
      <c r="AK399" s="106"/>
      <c r="AL399" s="106"/>
      <c r="AM399" s="106"/>
      <c r="AN399" s="106"/>
      <c r="AO399" s="106"/>
      <c r="AP399" s="106"/>
      <c r="AQ399" s="106"/>
      <c r="AR399" s="106"/>
      <c r="AS399" s="106"/>
      <c r="AT399" s="106"/>
      <c r="AU399" s="106"/>
      <c r="AV399" s="106"/>
      <c r="AW399" s="106"/>
      <c r="AX399" s="106"/>
      <c r="AY399" s="106"/>
      <c r="AZ399" s="106"/>
      <c r="BA399" s="106"/>
      <c r="BB399" s="106"/>
      <c r="BC399" s="106"/>
      <c r="BD399" s="106"/>
      <c r="BE399" s="106"/>
      <c r="BF399" s="106"/>
      <c r="BG399" s="106"/>
      <c r="BH399" s="106"/>
      <c r="BI399" s="106"/>
      <c r="BJ399" s="106"/>
      <c r="BK399" s="106"/>
      <c r="BL399" s="106"/>
      <c r="BM399" s="106"/>
      <c r="BN399" s="106"/>
      <c r="BO399" s="106"/>
      <c r="BP399" s="106"/>
      <c r="BQ399" s="106"/>
      <c r="BR399" s="106"/>
      <c r="BS399" s="106"/>
      <c r="BT399" s="106"/>
      <c r="BU399" s="106"/>
      <c r="BV399" s="106"/>
      <c r="BW399" s="106"/>
      <c r="BX399" s="106"/>
      <c r="BY399" s="106"/>
      <c r="BZ399" s="106"/>
      <c r="CA399" s="106"/>
      <c r="CB399" s="106"/>
      <c r="CC399" s="106"/>
      <c r="CD399" s="106"/>
      <c r="CE399" s="106"/>
      <c r="CF399" s="106"/>
      <c r="CG399" s="106"/>
    </row>
    <row r="400" spans="1:86" s="231" customFormat="1" ht="15.75">
      <c r="A400" s="346" t="s">
        <v>4334</v>
      </c>
      <c r="B400" s="106"/>
      <c r="C400" s="106" t="s">
        <v>4300</v>
      </c>
      <c r="D400" s="106"/>
      <c r="E400" s="106"/>
      <c r="F400" s="106"/>
      <c r="G400" s="106"/>
      <c r="H400" s="106"/>
      <c r="I400" s="106">
        <v>1500</v>
      </c>
      <c r="J400" s="106"/>
      <c r="K400" s="106"/>
      <c r="L400" s="106"/>
      <c r="M400" s="106"/>
      <c r="N400" s="106"/>
      <c r="O400" s="106"/>
      <c r="P400" s="106"/>
      <c r="Q400" s="106"/>
      <c r="R400" s="106"/>
      <c r="S400" s="106"/>
      <c r="T400" s="106">
        <v>1150</v>
      </c>
      <c r="U400" s="106"/>
      <c r="V400" s="106"/>
      <c r="W400" s="106"/>
      <c r="X400" s="106"/>
      <c r="Y400" s="106"/>
      <c r="Z400" s="106"/>
      <c r="AA400" s="106"/>
      <c r="AB400" s="106"/>
      <c r="AC400" s="106"/>
      <c r="AD400" s="106">
        <v>2000</v>
      </c>
      <c r="AE400" s="106"/>
      <c r="AF400" s="106"/>
      <c r="AG400" s="106"/>
      <c r="AH400" s="106"/>
      <c r="AI400" s="106"/>
      <c r="AJ400" s="106"/>
      <c r="AK400" s="106"/>
      <c r="AL400" s="106">
        <v>3000</v>
      </c>
      <c r="AM400" s="106">
        <v>3000</v>
      </c>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106"/>
      <c r="BI400" s="106"/>
      <c r="BJ400" s="106">
        <v>31714</v>
      </c>
      <c r="BK400" s="106"/>
      <c r="BL400" s="106"/>
      <c r="BM400" s="106"/>
      <c r="BN400" s="106"/>
      <c r="BO400" s="106">
        <v>1765</v>
      </c>
      <c r="BP400" s="106"/>
      <c r="BQ400" s="106"/>
      <c r="BR400" s="106"/>
      <c r="BS400" s="106">
        <v>3500</v>
      </c>
      <c r="BT400" s="106"/>
      <c r="BU400" s="106"/>
      <c r="BV400" s="106"/>
      <c r="BW400" s="106">
        <v>6500</v>
      </c>
      <c r="BX400" s="106"/>
      <c r="BY400" s="106"/>
      <c r="BZ400" s="106"/>
      <c r="CA400" s="106"/>
      <c r="CB400" s="106"/>
      <c r="CC400" s="106"/>
      <c r="CD400" s="106"/>
      <c r="CE400" s="106"/>
      <c r="CF400" s="106"/>
      <c r="CG400" s="106"/>
    </row>
    <row r="401" spans="1:85" s="231" customFormat="1" ht="15.75">
      <c r="A401" s="346"/>
      <c r="B401" s="106" t="s">
        <v>4303</v>
      </c>
      <c r="C401" s="106" t="s">
        <v>4302</v>
      </c>
      <c r="D401" s="106"/>
      <c r="E401" s="106"/>
      <c r="F401" s="106"/>
      <c r="G401" s="106"/>
      <c r="H401" s="106"/>
      <c r="I401" s="106"/>
      <c r="J401" s="106"/>
      <c r="K401" s="106"/>
      <c r="L401" s="106"/>
      <c r="M401" s="106"/>
      <c r="N401" s="106"/>
      <c r="O401" s="106"/>
      <c r="P401" s="106"/>
      <c r="Q401" s="106"/>
      <c r="R401" s="106"/>
      <c r="S401" s="106"/>
      <c r="T401" s="106"/>
      <c r="U401" s="106"/>
      <c r="V401" s="106"/>
      <c r="W401" s="106"/>
      <c r="X401" s="106"/>
      <c r="Y401" s="10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106"/>
      <c r="BI401" s="106"/>
      <c r="BJ401" s="106"/>
      <c r="BK401" s="106"/>
      <c r="BL401" s="106"/>
      <c r="BM401" s="106"/>
      <c r="BN401" s="106"/>
      <c r="BO401" s="106"/>
      <c r="BP401" s="106"/>
      <c r="BQ401" s="106"/>
      <c r="BR401" s="106"/>
      <c r="BS401" s="106"/>
      <c r="BT401" s="106"/>
      <c r="BU401" s="106"/>
      <c r="BV401" s="106"/>
      <c r="BW401" s="106"/>
      <c r="BX401" s="106"/>
      <c r="BY401" s="106"/>
      <c r="BZ401" s="106"/>
      <c r="CA401" s="106"/>
      <c r="CB401" s="106"/>
      <c r="CC401" s="106"/>
      <c r="CD401" s="106"/>
      <c r="CE401" s="106"/>
      <c r="CF401" s="106"/>
      <c r="CG401" s="106"/>
    </row>
    <row r="402" spans="1:85" s="231" customFormat="1" ht="15.75">
      <c r="A402" s="346"/>
      <c r="B402" s="106"/>
      <c r="C402" s="106" t="s">
        <v>4300</v>
      </c>
      <c r="D402" s="106"/>
      <c r="E402" s="106"/>
      <c r="F402" s="106"/>
      <c r="G402" s="106"/>
      <c r="H402" s="106"/>
      <c r="I402" s="106"/>
      <c r="J402" s="106"/>
      <c r="K402" s="106"/>
      <c r="L402" s="106"/>
      <c r="M402" s="106"/>
      <c r="N402" s="106"/>
      <c r="O402" s="106"/>
      <c r="P402" s="106"/>
      <c r="Q402" s="106"/>
      <c r="R402" s="106"/>
      <c r="S402" s="106"/>
      <c r="T402" s="106"/>
      <c r="U402" s="106"/>
      <c r="V402" s="106"/>
      <c r="W402" s="106"/>
      <c r="X402" s="106"/>
      <c r="Y402" s="106"/>
      <c r="Z402" s="106"/>
      <c r="AA402" s="106"/>
      <c r="AB402" s="106"/>
      <c r="AC402" s="106"/>
      <c r="AD402" s="106"/>
      <c r="AE402" s="106"/>
      <c r="AF402" s="106"/>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c r="BB402" s="106"/>
      <c r="BC402" s="106"/>
      <c r="BD402" s="106"/>
      <c r="BE402" s="106"/>
      <c r="BF402" s="106"/>
      <c r="BG402" s="106"/>
      <c r="BH402" s="106"/>
      <c r="BI402" s="106"/>
      <c r="BJ402" s="106">
        <v>28000</v>
      </c>
      <c r="BK402" s="106"/>
      <c r="BL402" s="106"/>
      <c r="BM402" s="106"/>
      <c r="BN402" s="106"/>
      <c r="BO402" s="106"/>
      <c r="BP402" s="106"/>
      <c r="BQ402" s="106"/>
      <c r="BR402" s="106"/>
      <c r="BS402" s="106"/>
      <c r="BT402" s="106"/>
      <c r="BU402" s="106"/>
      <c r="BV402" s="106"/>
      <c r="BW402" s="106"/>
      <c r="BX402" s="106"/>
      <c r="BY402" s="106"/>
      <c r="BZ402" s="106"/>
      <c r="CA402" s="106"/>
      <c r="CB402" s="106"/>
      <c r="CC402" s="106"/>
      <c r="CD402" s="106"/>
      <c r="CE402" s="106"/>
      <c r="CF402" s="106"/>
      <c r="CG402" s="106"/>
    </row>
    <row r="403" spans="1:85" s="231" customFormat="1" ht="15.75">
      <c r="A403" s="346"/>
      <c r="B403" s="106" t="s">
        <v>4304</v>
      </c>
      <c r="C403" s="106" t="s">
        <v>4302</v>
      </c>
      <c r="D403" s="106"/>
      <c r="E403" s="106"/>
      <c r="F403" s="106"/>
      <c r="G403" s="106"/>
      <c r="H403" s="106"/>
      <c r="I403" s="106"/>
      <c r="J403" s="106"/>
      <c r="K403" s="106"/>
      <c r="L403" s="106"/>
      <c r="M403" s="106"/>
      <c r="N403" s="106"/>
      <c r="O403" s="106"/>
      <c r="P403" s="106"/>
      <c r="Q403" s="106"/>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106"/>
      <c r="BI403" s="106"/>
      <c r="BJ403" s="106"/>
      <c r="BK403" s="106"/>
      <c r="BL403" s="106"/>
      <c r="BM403" s="106"/>
      <c r="BN403" s="106"/>
      <c r="BO403" s="106"/>
      <c r="BP403" s="106"/>
      <c r="BQ403" s="106"/>
      <c r="BR403" s="106"/>
      <c r="BS403" s="106"/>
      <c r="BT403" s="106"/>
      <c r="BU403" s="106"/>
      <c r="BV403" s="106"/>
      <c r="BW403" s="106"/>
      <c r="BX403" s="106"/>
      <c r="BY403" s="106"/>
      <c r="BZ403" s="106"/>
      <c r="CA403" s="106"/>
      <c r="CB403" s="106"/>
      <c r="CC403" s="106"/>
      <c r="CD403" s="106"/>
      <c r="CE403" s="106"/>
      <c r="CF403" s="106"/>
      <c r="CG403" s="106"/>
    </row>
    <row r="404" spans="1:85" s="231" customFormat="1" ht="15.75">
      <c r="A404" s="346"/>
      <c r="B404" s="106"/>
      <c r="C404" s="106" t="s">
        <v>4300</v>
      </c>
      <c r="D404" s="106">
        <v>11000</v>
      </c>
      <c r="E404" s="106">
        <v>1359</v>
      </c>
      <c r="F404" s="106">
        <v>0</v>
      </c>
      <c r="G404" s="106">
        <v>2332</v>
      </c>
      <c r="H404" s="106">
        <v>700</v>
      </c>
      <c r="I404" s="106">
        <v>0</v>
      </c>
      <c r="J404" s="106">
        <v>0</v>
      </c>
      <c r="K404" s="106">
        <v>0</v>
      </c>
      <c r="L404" s="106">
        <v>3000</v>
      </c>
      <c r="M404" s="106">
        <v>0</v>
      </c>
      <c r="N404" s="106">
        <v>0</v>
      </c>
      <c r="O404" s="106">
        <v>0</v>
      </c>
      <c r="P404" s="106">
        <v>0</v>
      </c>
      <c r="Q404" s="106">
        <v>0</v>
      </c>
      <c r="R404" s="106">
        <v>0</v>
      </c>
      <c r="S404" s="106">
        <v>2000</v>
      </c>
      <c r="T404" s="106">
        <v>7000</v>
      </c>
      <c r="U404" s="106">
        <v>0</v>
      </c>
      <c r="V404" s="106">
        <v>0</v>
      </c>
      <c r="W404" s="106">
        <v>0</v>
      </c>
      <c r="X404" s="106">
        <v>0</v>
      </c>
      <c r="Y404" s="106">
        <v>1500</v>
      </c>
      <c r="Z404" s="106">
        <v>0</v>
      </c>
      <c r="AA404" s="106">
        <v>0</v>
      </c>
      <c r="AB404" s="106">
        <v>0</v>
      </c>
      <c r="AC404" s="106">
        <v>0</v>
      </c>
      <c r="AD404" s="106">
        <v>7600</v>
      </c>
      <c r="AE404" s="106">
        <v>0</v>
      </c>
      <c r="AF404" s="106">
        <v>28000</v>
      </c>
      <c r="AG404" s="106">
        <v>0</v>
      </c>
      <c r="AH404" s="106">
        <v>0</v>
      </c>
      <c r="AI404" s="106">
        <v>6000</v>
      </c>
      <c r="AJ404" s="106"/>
      <c r="AK404" s="106">
        <v>0</v>
      </c>
      <c r="AL404" s="106">
        <v>4156</v>
      </c>
      <c r="AM404" s="106">
        <v>6745</v>
      </c>
      <c r="AN404" s="106">
        <v>0</v>
      </c>
      <c r="AO404" s="106">
        <v>0</v>
      </c>
      <c r="AP404" s="106">
        <v>0</v>
      </c>
      <c r="AQ404" s="106">
        <v>0</v>
      </c>
      <c r="AR404" s="106">
        <v>1500</v>
      </c>
      <c r="AS404" s="106">
        <v>0</v>
      </c>
      <c r="AT404" s="106">
        <v>0</v>
      </c>
      <c r="AU404" s="106">
        <v>0</v>
      </c>
      <c r="AV404" s="106">
        <v>0</v>
      </c>
      <c r="AW404" s="106">
        <v>0</v>
      </c>
      <c r="AX404" s="106">
        <v>1200</v>
      </c>
      <c r="AY404" s="106">
        <v>0</v>
      </c>
      <c r="AZ404" s="106">
        <v>0</v>
      </c>
      <c r="BA404" s="106">
        <v>0</v>
      </c>
      <c r="BB404" s="106">
        <v>0</v>
      </c>
      <c r="BC404" s="106">
        <v>0</v>
      </c>
      <c r="BD404" s="106">
        <v>0</v>
      </c>
      <c r="BE404" s="106">
        <v>0</v>
      </c>
      <c r="BF404" s="106">
        <v>0</v>
      </c>
      <c r="BG404" s="106">
        <v>0</v>
      </c>
      <c r="BH404" s="106">
        <v>0</v>
      </c>
      <c r="BI404" s="106">
        <v>0</v>
      </c>
      <c r="BJ404" s="106">
        <v>65000</v>
      </c>
      <c r="BK404" s="106">
        <v>0</v>
      </c>
      <c r="BL404" s="106">
        <v>0</v>
      </c>
      <c r="BM404" s="106">
        <v>5000</v>
      </c>
      <c r="BN404" s="106">
        <v>0</v>
      </c>
      <c r="BO404" s="106">
        <v>3162</v>
      </c>
      <c r="BP404" s="106">
        <v>0</v>
      </c>
      <c r="BQ404" s="106">
        <v>3000</v>
      </c>
      <c r="BR404" s="106">
        <v>0</v>
      </c>
      <c r="BS404" s="106">
        <v>4500</v>
      </c>
      <c r="BT404" s="106">
        <v>0</v>
      </c>
      <c r="BU404" s="106">
        <v>0</v>
      </c>
      <c r="BV404" s="106">
        <v>0</v>
      </c>
      <c r="BW404" s="106">
        <v>10000</v>
      </c>
      <c r="BX404" s="106">
        <v>0</v>
      </c>
      <c r="BY404" s="106">
        <v>0</v>
      </c>
      <c r="BZ404" s="106"/>
      <c r="CA404" s="106"/>
      <c r="CB404" s="106"/>
      <c r="CC404" s="106"/>
      <c r="CD404" s="106"/>
      <c r="CE404" s="106"/>
      <c r="CF404" s="106"/>
      <c r="CG404" s="106"/>
    </row>
    <row r="405" spans="1:85" s="231" customFormat="1" ht="15.75">
      <c r="A405" s="346"/>
      <c r="B405" s="106" t="s">
        <v>4305</v>
      </c>
      <c r="C405" s="106" t="s">
        <v>4302</v>
      </c>
      <c r="D405" s="106"/>
      <c r="E405" s="106"/>
      <c r="F405" s="106"/>
      <c r="G405" s="106"/>
      <c r="H405" s="106"/>
      <c r="I405" s="106"/>
      <c r="J405" s="106"/>
      <c r="K405" s="106"/>
      <c r="L405" s="106"/>
      <c r="M405" s="106"/>
      <c r="N405" s="106"/>
      <c r="O405" s="106"/>
      <c r="P405" s="106"/>
      <c r="Q405" s="106"/>
      <c r="R405" s="106"/>
      <c r="S405" s="106"/>
      <c r="T405" s="106"/>
      <c r="U405" s="106"/>
      <c r="V405" s="106"/>
      <c r="W405" s="106"/>
      <c r="X405" s="106"/>
      <c r="Y405" s="106"/>
      <c r="Z405" s="106"/>
      <c r="AA405" s="106"/>
      <c r="AB405" s="106"/>
      <c r="AC405" s="106"/>
      <c r="AD405" s="106"/>
      <c r="AE405" s="106"/>
      <c r="AF405" s="106"/>
      <c r="AG405" s="106"/>
      <c r="AH405" s="106"/>
      <c r="AI405" s="106"/>
      <c r="AJ405" s="106"/>
      <c r="AK405" s="106"/>
      <c r="AL405" s="106"/>
      <c r="AM405" s="106"/>
      <c r="AN405" s="106"/>
      <c r="AO405" s="106"/>
      <c r="AP405" s="106"/>
      <c r="AQ405" s="106"/>
      <c r="AR405" s="106"/>
      <c r="AS405" s="106"/>
      <c r="AT405" s="106"/>
      <c r="AU405" s="106"/>
      <c r="AV405" s="106"/>
      <c r="AW405" s="106"/>
      <c r="AX405" s="106"/>
      <c r="AY405" s="106"/>
      <c r="AZ405" s="106"/>
      <c r="BA405" s="106"/>
      <c r="BB405" s="106"/>
      <c r="BC405" s="106"/>
      <c r="BD405" s="106"/>
      <c r="BE405" s="106"/>
      <c r="BF405" s="106"/>
      <c r="BG405" s="106"/>
      <c r="BH405" s="106"/>
      <c r="BI405" s="106"/>
      <c r="BJ405" s="106"/>
      <c r="BK405" s="106"/>
      <c r="BL405" s="106"/>
      <c r="BM405" s="106"/>
      <c r="BN405" s="106"/>
      <c r="BO405" s="106"/>
      <c r="BP405" s="106"/>
      <c r="BQ405" s="106"/>
      <c r="BR405" s="106"/>
      <c r="BS405" s="106"/>
      <c r="BT405" s="106"/>
      <c r="BU405" s="106"/>
      <c r="BV405" s="106"/>
      <c r="BW405" s="106"/>
      <c r="BX405" s="106"/>
      <c r="BY405" s="106"/>
      <c r="BZ405" s="106"/>
      <c r="CA405" s="106"/>
      <c r="CB405" s="106"/>
      <c r="CC405" s="106"/>
      <c r="CD405" s="106"/>
      <c r="CE405" s="106"/>
      <c r="CF405" s="106"/>
      <c r="CG405" s="106"/>
    </row>
    <row r="406" spans="1:85" s="231" customFormat="1" ht="15.75">
      <c r="A406" s="347"/>
      <c r="B406" s="106"/>
      <c r="C406" s="106" t="s">
        <v>4300</v>
      </c>
      <c r="D406" s="106"/>
      <c r="E406" s="106"/>
      <c r="F406" s="106"/>
      <c r="G406" s="106"/>
      <c r="H406" s="106"/>
      <c r="I406" s="106"/>
      <c r="J406" s="106"/>
      <c r="K406" s="106"/>
      <c r="L406" s="106"/>
      <c r="M406" s="106"/>
      <c r="N406" s="106"/>
      <c r="O406" s="106"/>
      <c r="P406" s="106"/>
      <c r="Q406" s="106"/>
      <c r="R406" s="106"/>
      <c r="S406" s="106"/>
      <c r="T406" s="106"/>
      <c r="U406" s="106"/>
      <c r="V406" s="106"/>
      <c r="W406" s="106"/>
      <c r="X406" s="106"/>
      <c r="Y406" s="106"/>
      <c r="Z406" s="106"/>
      <c r="AA406" s="106"/>
      <c r="AB406" s="106"/>
      <c r="AC406" s="106"/>
      <c r="AD406" s="106"/>
      <c r="AE406" s="106"/>
      <c r="AF406" s="106"/>
      <c r="AG406" s="106"/>
      <c r="AH406" s="106"/>
      <c r="AI406" s="106"/>
      <c r="AJ406" s="106"/>
      <c r="AK406" s="106"/>
      <c r="AL406" s="106"/>
      <c r="AM406" s="106"/>
      <c r="AN406" s="106"/>
      <c r="AO406" s="106"/>
      <c r="AP406" s="106"/>
      <c r="AQ406" s="106"/>
      <c r="AR406" s="106"/>
      <c r="AS406" s="106"/>
      <c r="AT406" s="106"/>
      <c r="AU406" s="106"/>
      <c r="AV406" s="106"/>
      <c r="AW406" s="106"/>
      <c r="AX406" s="106"/>
      <c r="AY406" s="106"/>
      <c r="AZ406" s="106"/>
      <c r="BA406" s="106"/>
      <c r="BB406" s="106"/>
      <c r="BC406" s="106"/>
      <c r="BD406" s="106"/>
      <c r="BE406" s="106"/>
      <c r="BF406" s="106"/>
      <c r="BG406" s="106"/>
      <c r="BH406" s="106"/>
      <c r="BI406" s="106"/>
      <c r="BJ406" s="106"/>
      <c r="BK406" s="106"/>
      <c r="BL406" s="106"/>
      <c r="BM406" s="106"/>
      <c r="BN406" s="106"/>
      <c r="BO406" s="106"/>
      <c r="BP406" s="106"/>
      <c r="BQ406" s="106"/>
      <c r="BR406" s="106"/>
      <c r="BS406" s="106"/>
      <c r="BT406" s="106"/>
      <c r="BU406" s="106"/>
      <c r="BV406" s="106"/>
      <c r="BW406" s="106"/>
      <c r="BX406" s="106"/>
      <c r="BY406" s="106"/>
      <c r="BZ406" s="106"/>
      <c r="CA406" s="106"/>
      <c r="CB406" s="106"/>
      <c r="CC406" s="106"/>
      <c r="CD406" s="106"/>
      <c r="CE406" s="106"/>
      <c r="CF406" s="106"/>
      <c r="CG406" s="106"/>
    </row>
    <row r="407" spans="1:85">
      <c r="A407" s="343"/>
      <c r="B407" s="106" t="s">
        <v>4301</v>
      </c>
      <c r="C407" s="106" t="s">
        <v>4302</v>
      </c>
      <c r="D407" s="106"/>
      <c r="E407" s="106"/>
      <c r="F407" s="106"/>
      <c r="G407" s="106"/>
      <c r="H407" s="106"/>
      <c r="I407" s="106"/>
      <c r="J407" s="106"/>
      <c r="K407" s="106"/>
      <c r="L407" s="106"/>
      <c r="M407" s="106"/>
      <c r="N407" s="106"/>
      <c r="O407" s="106"/>
      <c r="P407" s="106"/>
      <c r="Q407" s="106"/>
      <c r="R407" s="106"/>
      <c r="S407" s="106"/>
      <c r="T407" s="106"/>
      <c r="U407" s="106"/>
      <c r="V407" s="106"/>
      <c r="W407" s="106"/>
      <c r="X407" s="106"/>
      <c r="Y407" s="106"/>
      <c r="Z407" s="106"/>
      <c r="AA407" s="106"/>
      <c r="AB407" s="106"/>
      <c r="AC407" s="106"/>
      <c r="AD407" s="106"/>
      <c r="AE407" s="106"/>
      <c r="AF407" s="106"/>
      <c r="AG407" s="106"/>
      <c r="AH407" s="106"/>
      <c r="AI407" s="106"/>
      <c r="AJ407" s="106"/>
      <c r="AK407" s="106"/>
      <c r="AL407" s="106"/>
      <c r="AM407" s="106"/>
      <c r="AN407" s="106"/>
      <c r="AO407" s="106"/>
      <c r="AP407" s="106"/>
      <c r="AQ407" s="106"/>
      <c r="AR407" s="106"/>
      <c r="AS407" s="106"/>
      <c r="AT407" s="106"/>
      <c r="AU407" s="106"/>
      <c r="AV407" s="106"/>
      <c r="AW407" s="106"/>
      <c r="AX407" s="106"/>
      <c r="AY407" s="106"/>
      <c r="AZ407" s="106"/>
      <c r="BA407" s="106"/>
      <c r="BB407" s="106"/>
      <c r="BC407" s="106"/>
      <c r="BD407" s="106"/>
      <c r="BE407" s="106"/>
      <c r="BF407" s="106"/>
      <c r="BG407" s="106"/>
      <c r="BH407" s="106"/>
      <c r="BI407" s="106"/>
      <c r="BJ407" s="106"/>
      <c r="BK407" s="106"/>
      <c r="BL407" s="106"/>
      <c r="BM407" s="106"/>
      <c r="BN407" s="106"/>
      <c r="BO407" s="106"/>
      <c r="BP407" s="106"/>
      <c r="BQ407" s="106"/>
      <c r="BR407" s="106"/>
      <c r="BS407" s="106"/>
      <c r="BT407" s="106"/>
      <c r="BU407" s="106"/>
      <c r="BV407" s="106"/>
      <c r="BW407" s="106"/>
      <c r="BX407" s="106"/>
      <c r="BY407" s="106"/>
    </row>
    <row r="408" spans="1:85">
      <c r="A408" s="346" t="s">
        <v>4270</v>
      </c>
      <c r="B408" s="106"/>
      <c r="C408" s="106" t="s">
        <v>4300</v>
      </c>
      <c r="D408" s="106"/>
      <c r="E408" s="106"/>
      <c r="F408" s="106"/>
      <c r="G408" s="106"/>
      <c r="H408" s="106"/>
      <c r="I408" s="106"/>
      <c r="J408" s="106"/>
      <c r="K408" s="106"/>
      <c r="L408" s="106"/>
      <c r="M408" s="106"/>
      <c r="N408" s="106"/>
      <c r="O408" s="106"/>
      <c r="P408" s="106"/>
      <c r="Q408" s="106"/>
      <c r="R408" s="106"/>
      <c r="S408" s="106"/>
      <c r="T408" s="106"/>
      <c r="U408" s="106"/>
      <c r="V408" s="106"/>
      <c r="W408" s="106"/>
      <c r="X408" s="106"/>
      <c r="Y408" s="106"/>
      <c r="Z408" s="106"/>
      <c r="AA408" s="106"/>
      <c r="AB408" s="106"/>
      <c r="AC408" s="106"/>
      <c r="AD408" s="106"/>
      <c r="AE408" s="106"/>
      <c r="AF408" s="106"/>
      <c r="AG408" s="106"/>
      <c r="AH408" s="106"/>
      <c r="AI408" s="106"/>
      <c r="AJ408" s="106"/>
      <c r="AK408" s="106"/>
      <c r="AL408" s="106"/>
      <c r="AM408" s="106"/>
      <c r="AN408" s="106"/>
      <c r="AO408" s="106"/>
      <c r="AP408" s="106"/>
      <c r="AQ408" s="106"/>
      <c r="AR408" s="106"/>
      <c r="AS408" s="106"/>
      <c r="AT408" s="106"/>
      <c r="AU408" s="106"/>
      <c r="AV408" s="106"/>
      <c r="AW408" s="106"/>
      <c r="AX408" s="106"/>
      <c r="AY408" s="106"/>
      <c r="AZ408" s="106"/>
      <c r="BA408" s="106"/>
      <c r="BB408" s="106"/>
      <c r="BC408" s="106"/>
      <c r="BD408" s="106"/>
      <c r="BE408" s="106">
        <v>2590</v>
      </c>
      <c r="BF408" s="106">
        <v>1110</v>
      </c>
      <c r="BG408" s="106"/>
      <c r="BH408" s="106"/>
      <c r="BI408" s="106"/>
      <c r="BJ408" s="106"/>
      <c r="BK408" s="106"/>
      <c r="BL408" s="106"/>
      <c r="BM408" s="106"/>
      <c r="BN408" s="106"/>
      <c r="BO408" s="106"/>
      <c r="BP408" s="106"/>
      <c r="BQ408" s="106"/>
      <c r="BR408" s="106"/>
      <c r="BS408" s="106"/>
      <c r="BT408" s="106"/>
      <c r="BU408" s="106"/>
      <c r="BV408" s="106"/>
      <c r="BW408" s="106"/>
      <c r="BX408" s="106"/>
      <c r="BY408" s="106"/>
    </row>
    <row r="409" spans="1:85">
      <c r="A409" s="346"/>
      <c r="B409" s="106" t="s">
        <v>4303</v>
      </c>
      <c r="C409" s="106" t="s">
        <v>4302</v>
      </c>
      <c r="D409" s="106"/>
      <c r="E409" s="106"/>
      <c r="F409" s="106"/>
      <c r="G409" s="106"/>
      <c r="H409" s="106"/>
      <c r="I409" s="106"/>
      <c r="J409" s="106"/>
      <c r="K409" s="106"/>
      <c r="L409" s="106"/>
      <c r="M409" s="106"/>
      <c r="N409" s="106"/>
      <c r="O409" s="106"/>
      <c r="P409" s="106"/>
      <c r="Q409" s="106"/>
      <c r="R409" s="106"/>
      <c r="S409" s="106"/>
      <c r="T409" s="106"/>
      <c r="U409" s="106"/>
      <c r="V409" s="106"/>
      <c r="W409" s="106"/>
      <c r="X409" s="106"/>
      <c r="Y409" s="106"/>
      <c r="Z409" s="106"/>
      <c r="AA409" s="106"/>
      <c r="AB409" s="106"/>
      <c r="AC409" s="106"/>
      <c r="AD409" s="106"/>
      <c r="AE409" s="106"/>
      <c r="AF409" s="106"/>
      <c r="AG409" s="106"/>
      <c r="AH409" s="106"/>
      <c r="AI409" s="106"/>
      <c r="AJ409" s="106"/>
      <c r="AK409" s="106"/>
      <c r="AL409" s="106"/>
      <c r="AM409" s="106"/>
      <c r="AN409" s="106"/>
      <c r="AO409" s="106"/>
      <c r="AP409" s="106"/>
      <c r="AQ409" s="106"/>
      <c r="AR409" s="106"/>
      <c r="AS409" s="106"/>
      <c r="AT409" s="106"/>
      <c r="AU409" s="106"/>
      <c r="AV409" s="106"/>
      <c r="AW409" s="106"/>
      <c r="AX409" s="106"/>
      <c r="AY409" s="106"/>
      <c r="AZ409" s="106"/>
      <c r="BA409" s="106"/>
      <c r="BB409" s="106"/>
      <c r="BC409" s="106"/>
      <c r="BD409" s="106"/>
      <c r="BE409" s="106"/>
      <c r="BF409" s="106"/>
      <c r="BG409" s="106"/>
      <c r="BH409" s="106"/>
      <c r="BI409" s="106"/>
      <c r="BJ409" s="106"/>
      <c r="BK409" s="106"/>
      <c r="BL409" s="106"/>
      <c r="BM409" s="106"/>
      <c r="BN409" s="106"/>
      <c r="BO409" s="106"/>
      <c r="BP409" s="106"/>
      <c r="BQ409" s="106"/>
      <c r="BR409" s="106"/>
      <c r="BS409" s="106"/>
      <c r="BT409" s="106"/>
      <c r="BU409" s="106"/>
      <c r="BV409" s="106"/>
      <c r="BW409" s="106"/>
      <c r="BX409" s="106"/>
      <c r="BY409" s="106"/>
    </row>
    <row r="410" spans="1:85">
      <c r="A410" s="346"/>
      <c r="B410" s="106"/>
      <c r="C410" s="106" t="s">
        <v>4300</v>
      </c>
      <c r="D410" s="106"/>
      <c r="E410" s="106"/>
      <c r="F410" s="106"/>
      <c r="G410" s="106"/>
      <c r="H410" s="106"/>
      <c r="I410" s="106"/>
      <c r="J410" s="106"/>
      <c r="K410" s="106"/>
      <c r="L410" s="106"/>
      <c r="M410" s="106"/>
      <c r="N410" s="106"/>
      <c r="O410" s="106"/>
      <c r="P410" s="106"/>
      <c r="Q410" s="106"/>
      <c r="R410" s="106"/>
      <c r="S410" s="106"/>
      <c r="T410" s="106"/>
      <c r="U410" s="106"/>
      <c r="V410" s="106"/>
      <c r="W410" s="106"/>
      <c r="X410" s="106"/>
      <c r="Y410" s="106"/>
      <c r="Z410" s="106"/>
      <c r="AA410" s="106"/>
      <c r="AB410" s="106"/>
      <c r="AC410" s="106"/>
      <c r="AD410" s="106"/>
      <c r="AE410" s="106"/>
      <c r="AF410" s="106"/>
      <c r="AG410" s="106"/>
      <c r="AH410" s="106"/>
      <c r="AI410" s="106"/>
      <c r="AJ410" s="106"/>
      <c r="AK410" s="106"/>
      <c r="AL410" s="106"/>
      <c r="AM410" s="106"/>
      <c r="AN410" s="106"/>
      <c r="AO410" s="106"/>
      <c r="AP410" s="106"/>
      <c r="AQ410" s="106"/>
      <c r="AR410" s="106"/>
      <c r="AS410" s="106"/>
      <c r="AT410" s="106"/>
      <c r="AU410" s="106"/>
      <c r="AV410" s="106"/>
      <c r="AW410" s="106"/>
      <c r="AX410" s="106"/>
      <c r="AY410" s="106"/>
      <c r="AZ410" s="106"/>
      <c r="BA410" s="106"/>
      <c r="BB410" s="106"/>
      <c r="BC410" s="106"/>
      <c r="BD410" s="106"/>
      <c r="BE410" s="106"/>
      <c r="BF410" s="106"/>
      <c r="BG410" s="106"/>
      <c r="BH410" s="106"/>
      <c r="BI410" s="106"/>
      <c r="BJ410" s="106"/>
      <c r="BK410" s="106"/>
      <c r="BL410" s="106"/>
      <c r="BM410" s="106"/>
      <c r="BN410" s="106"/>
      <c r="BO410" s="106"/>
      <c r="BP410" s="106"/>
      <c r="BQ410" s="106"/>
      <c r="BR410" s="106"/>
      <c r="BS410" s="106"/>
      <c r="BT410" s="106"/>
      <c r="BU410" s="106"/>
      <c r="BV410" s="106"/>
      <c r="BW410" s="106"/>
      <c r="BX410" s="106"/>
      <c r="BY410" s="106"/>
    </row>
    <row r="411" spans="1:85">
      <c r="A411" s="346"/>
      <c r="B411" s="106" t="s">
        <v>4304</v>
      </c>
      <c r="C411" s="106" t="s">
        <v>4302</v>
      </c>
      <c r="D411" s="106"/>
      <c r="E411" s="106"/>
      <c r="F411" s="106"/>
      <c r="G411" s="106"/>
      <c r="H411" s="106"/>
      <c r="I411" s="106"/>
      <c r="J411" s="106"/>
      <c r="K411" s="106"/>
      <c r="L411" s="106"/>
      <c r="M411" s="106"/>
      <c r="N411" s="106"/>
      <c r="O411" s="106"/>
      <c r="P411" s="106"/>
      <c r="Q411" s="106"/>
      <c r="R411" s="106"/>
      <c r="S411" s="106"/>
      <c r="T411" s="106"/>
      <c r="U411" s="106"/>
      <c r="V411" s="106"/>
      <c r="W411" s="106"/>
      <c r="X411" s="106"/>
      <c r="Y411" s="106"/>
      <c r="Z411" s="106"/>
      <c r="AA411" s="106"/>
      <c r="AB411" s="106"/>
      <c r="AC411" s="106"/>
      <c r="AD411" s="106"/>
      <c r="AE411" s="106"/>
      <c r="AF411" s="106"/>
      <c r="AG411" s="106"/>
      <c r="AH411" s="106"/>
      <c r="AI411" s="106"/>
      <c r="AJ411" s="106"/>
      <c r="AK411" s="106"/>
      <c r="AL411" s="106"/>
      <c r="AM411" s="106"/>
      <c r="AN411" s="106"/>
      <c r="AO411" s="106"/>
      <c r="AP411" s="106"/>
      <c r="AQ411" s="106"/>
      <c r="AR411" s="106"/>
      <c r="AS411" s="106"/>
      <c r="AT411" s="106"/>
      <c r="AU411" s="106"/>
      <c r="AV411" s="106"/>
      <c r="AW411" s="106"/>
      <c r="AX411" s="106"/>
      <c r="AY411" s="106"/>
      <c r="AZ411" s="106"/>
      <c r="BA411" s="106"/>
      <c r="BB411" s="106"/>
      <c r="BC411" s="106"/>
      <c r="BD411" s="106"/>
      <c r="BE411" s="106"/>
      <c r="BF411" s="106"/>
      <c r="BG411" s="106"/>
      <c r="BH411" s="106"/>
      <c r="BI411" s="106"/>
      <c r="BJ411" s="106"/>
      <c r="BK411" s="106"/>
      <c r="BL411" s="106"/>
      <c r="BM411" s="106"/>
      <c r="BN411" s="106"/>
      <c r="BO411" s="106"/>
      <c r="BP411" s="106"/>
      <c r="BQ411" s="106"/>
      <c r="BR411" s="106"/>
      <c r="BS411" s="106"/>
      <c r="BT411" s="106"/>
      <c r="BU411" s="106"/>
      <c r="BV411" s="106"/>
      <c r="BW411" s="106"/>
      <c r="BX411" s="106"/>
      <c r="BY411" s="106"/>
    </row>
    <row r="412" spans="1:85">
      <c r="A412" s="346"/>
      <c r="B412" s="106"/>
      <c r="C412" s="106" t="s">
        <v>4300</v>
      </c>
      <c r="D412" s="106"/>
      <c r="E412" s="106"/>
      <c r="F412" s="106"/>
      <c r="G412" s="106"/>
      <c r="H412" s="106"/>
      <c r="I412" s="106"/>
      <c r="J412" s="106"/>
      <c r="K412" s="106"/>
      <c r="L412" s="106"/>
      <c r="M412" s="106"/>
      <c r="N412" s="106"/>
      <c r="O412" s="106"/>
      <c r="P412" s="106"/>
      <c r="Q412" s="106"/>
      <c r="R412" s="106"/>
      <c r="S412" s="106"/>
      <c r="T412" s="106"/>
      <c r="U412" s="106"/>
      <c r="V412" s="106"/>
      <c r="W412" s="106"/>
      <c r="X412" s="106"/>
      <c r="Y412" s="106"/>
      <c r="Z412" s="106"/>
      <c r="AA412" s="106"/>
      <c r="AB412" s="106"/>
      <c r="AC412" s="106"/>
      <c r="AD412" s="106"/>
      <c r="AE412" s="106"/>
      <c r="AF412" s="106"/>
      <c r="AG412" s="106"/>
      <c r="AH412" s="106"/>
      <c r="AI412" s="106"/>
      <c r="AJ412" s="106"/>
      <c r="AK412" s="106"/>
      <c r="AL412" s="106"/>
      <c r="AM412" s="106"/>
      <c r="AN412" s="106"/>
      <c r="AO412" s="106"/>
      <c r="AP412" s="106"/>
      <c r="AQ412" s="106"/>
      <c r="AR412" s="106"/>
      <c r="AS412" s="106"/>
      <c r="AT412" s="106"/>
      <c r="AU412" s="106"/>
      <c r="AV412" s="106"/>
      <c r="AW412" s="106"/>
      <c r="AX412" s="106"/>
      <c r="AY412" s="106"/>
      <c r="AZ412" s="106"/>
      <c r="BA412" s="106"/>
      <c r="BB412" s="106"/>
      <c r="BC412" s="106"/>
      <c r="BD412" s="106"/>
      <c r="BE412" s="106">
        <v>16583</v>
      </c>
      <c r="BF412" s="106">
        <v>8391</v>
      </c>
      <c r="BG412" s="106"/>
      <c r="BH412" s="106"/>
      <c r="BI412" s="106"/>
      <c r="BJ412" s="106"/>
      <c r="BK412" s="106"/>
      <c r="BL412" s="106"/>
      <c r="BM412" s="106"/>
      <c r="BN412" s="106"/>
      <c r="BO412" s="106"/>
      <c r="BP412" s="106"/>
      <c r="BQ412" s="106"/>
      <c r="BR412" s="106"/>
      <c r="BS412" s="106"/>
      <c r="BT412" s="106"/>
      <c r="BU412" s="106"/>
      <c r="BV412" s="106"/>
      <c r="BW412" s="106"/>
      <c r="BX412" s="106"/>
      <c r="BY412" s="106"/>
    </row>
    <row r="413" spans="1:85">
      <c r="A413" s="346"/>
      <c r="B413" s="106" t="s">
        <v>4305</v>
      </c>
      <c r="C413" s="106" t="s">
        <v>4302</v>
      </c>
      <c r="D413" s="106"/>
      <c r="E413" s="106"/>
      <c r="F413" s="106"/>
      <c r="G413" s="106"/>
      <c r="H413" s="106"/>
      <c r="I413" s="106"/>
      <c r="J413" s="106"/>
      <c r="K413" s="106"/>
      <c r="L413" s="106"/>
      <c r="M413" s="106"/>
      <c r="N413" s="106"/>
      <c r="O413" s="106"/>
      <c r="P413" s="106"/>
      <c r="Q413" s="106"/>
      <c r="R413" s="106"/>
      <c r="S413" s="106"/>
      <c r="T413" s="106"/>
      <c r="U413" s="106"/>
      <c r="V413" s="106"/>
      <c r="W413" s="106"/>
      <c r="X413" s="106"/>
      <c r="Y413" s="106"/>
      <c r="Z413" s="106"/>
      <c r="AA413" s="106"/>
      <c r="AB413" s="106"/>
      <c r="AC413" s="106"/>
      <c r="AD413" s="106"/>
      <c r="AE413" s="106"/>
      <c r="AF413" s="106"/>
      <c r="AG413" s="106"/>
      <c r="AH413" s="106"/>
      <c r="AI413" s="106"/>
      <c r="AJ413" s="106"/>
      <c r="AK413" s="106"/>
      <c r="AL413" s="106"/>
      <c r="AM413" s="106"/>
      <c r="AN413" s="106"/>
      <c r="AO413" s="106"/>
      <c r="AP413" s="106"/>
      <c r="AQ413" s="106"/>
      <c r="AR413" s="106"/>
      <c r="AS413" s="106"/>
      <c r="AT413" s="106"/>
      <c r="AU413" s="106"/>
      <c r="AV413" s="106"/>
      <c r="AW413" s="106"/>
      <c r="AX413" s="106"/>
      <c r="AY413" s="106"/>
      <c r="AZ413" s="106"/>
      <c r="BA413" s="106"/>
      <c r="BB413" s="106"/>
      <c r="BC413" s="106"/>
      <c r="BD413" s="106"/>
      <c r="BE413" s="106"/>
      <c r="BF413" s="106"/>
      <c r="BG413" s="106"/>
      <c r="BH413" s="106"/>
      <c r="BI413" s="106"/>
      <c r="BJ413" s="106"/>
      <c r="BK413" s="106"/>
      <c r="BL413" s="106"/>
      <c r="BM413" s="106"/>
      <c r="BN413" s="106"/>
      <c r="BO413" s="106"/>
      <c r="BP413" s="106"/>
      <c r="BQ413" s="106"/>
      <c r="BR413" s="106"/>
      <c r="BS413" s="106"/>
      <c r="BT413" s="106"/>
      <c r="BU413" s="106"/>
      <c r="BV413" s="106"/>
      <c r="BW413" s="106"/>
      <c r="BX413" s="106"/>
      <c r="BY413" s="106"/>
    </row>
    <row r="414" spans="1:85">
      <c r="A414" s="347"/>
      <c r="B414" s="106"/>
      <c r="C414" s="106" t="s">
        <v>4300</v>
      </c>
      <c r="D414" s="106"/>
      <c r="E414" s="106"/>
      <c r="F414" s="106"/>
      <c r="G414" s="106"/>
      <c r="H414" s="106"/>
      <c r="I414" s="106"/>
      <c r="J414" s="106"/>
      <c r="K414" s="106"/>
      <c r="L414" s="106"/>
      <c r="M414" s="106"/>
      <c r="N414" s="106"/>
      <c r="O414" s="106"/>
      <c r="P414" s="106"/>
      <c r="Q414" s="106"/>
      <c r="R414" s="106"/>
      <c r="S414" s="106"/>
      <c r="T414" s="106"/>
      <c r="U414" s="106"/>
      <c r="V414" s="106"/>
      <c r="W414" s="106"/>
      <c r="X414" s="106"/>
      <c r="Y414" s="106"/>
      <c r="Z414" s="106"/>
      <c r="AA414" s="106"/>
      <c r="AB414" s="106"/>
      <c r="AC414" s="106"/>
      <c r="AD414" s="106"/>
      <c r="AE414" s="106"/>
      <c r="AF414" s="106"/>
      <c r="AG414" s="106"/>
      <c r="AH414" s="106"/>
      <c r="AI414" s="106"/>
      <c r="AJ414" s="106"/>
      <c r="AK414" s="106"/>
      <c r="AL414" s="106"/>
      <c r="AM414" s="106"/>
      <c r="AN414" s="106"/>
      <c r="AO414" s="106"/>
      <c r="AP414" s="106"/>
      <c r="AQ414" s="106"/>
      <c r="AR414" s="106"/>
      <c r="AS414" s="106"/>
      <c r="AT414" s="106"/>
      <c r="AU414" s="106"/>
      <c r="AV414" s="106"/>
      <c r="AW414" s="106"/>
      <c r="AX414" s="106"/>
      <c r="AY414" s="106"/>
      <c r="AZ414" s="106"/>
      <c r="BA414" s="106"/>
      <c r="BB414" s="106"/>
      <c r="BC414" s="106"/>
      <c r="BD414" s="106"/>
      <c r="BE414" s="106"/>
      <c r="BF414" s="106"/>
      <c r="BG414" s="106"/>
      <c r="BH414" s="106"/>
      <c r="BI414" s="106"/>
      <c r="BJ414" s="106"/>
      <c r="BK414" s="106"/>
      <c r="BL414" s="106"/>
      <c r="BM414" s="106"/>
      <c r="BN414" s="106"/>
      <c r="BO414" s="106"/>
      <c r="BP414" s="106"/>
      <c r="BQ414" s="106"/>
      <c r="BR414" s="106"/>
      <c r="BS414" s="106"/>
      <c r="BT414" s="106"/>
      <c r="BU414" s="106"/>
      <c r="BV414" s="106"/>
      <c r="BW414" s="106"/>
      <c r="BX414" s="106"/>
      <c r="BY414" s="106"/>
    </row>
    <row r="415" spans="1:85" s="231" customFormat="1" ht="15.75">
      <c r="A415" s="343" t="s">
        <v>3895</v>
      </c>
      <c r="B415" s="106" t="s">
        <v>4301</v>
      </c>
      <c r="C415" s="106" t="s">
        <v>4302</v>
      </c>
      <c r="D415" s="106">
        <v>0</v>
      </c>
      <c r="E415" s="106">
        <v>0</v>
      </c>
      <c r="F415" s="106">
        <v>0</v>
      </c>
      <c r="G415" s="106">
        <v>0</v>
      </c>
      <c r="H415" s="106">
        <v>0</v>
      </c>
      <c r="I415" s="106">
        <v>0</v>
      </c>
      <c r="J415" s="106">
        <v>0</v>
      </c>
      <c r="K415" s="106">
        <v>0</v>
      </c>
      <c r="L415" s="106">
        <v>0</v>
      </c>
      <c r="M415" s="106">
        <v>0</v>
      </c>
      <c r="N415" s="106">
        <v>0</v>
      </c>
      <c r="O415" s="106">
        <v>0</v>
      </c>
      <c r="P415" s="106">
        <v>0</v>
      </c>
      <c r="Q415" s="106">
        <v>0</v>
      </c>
      <c r="R415" s="106">
        <v>0</v>
      </c>
      <c r="S415" s="106">
        <v>0</v>
      </c>
      <c r="T415" s="106">
        <v>0</v>
      </c>
      <c r="U415" s="106">
        <v>0</v>
      </c>
      <c r="V415" s="106">
        <v>0</v>
      </c>
      <c r="W415" s="106">
        <v>0</v>
      </c>
      <c r="X415" s="106">
        <v>0</v>
      </c>
      <c r="Y415" s="106">
        <v>0</v>
      </c>
      <c r="Z415" s="106">
        <v>0</v>
      </c>
      <c r="AA415" s="106">
        <v>0</v>
      </c>
      <c r="AB415" s="106">
        <v>0</v>
      </c>
      <c r="AC415" s="106">
        <v>0</v>
      </c>
      <c r="AD415" s="106">
        <v>0</v>
      </c>
      <c r="AE415" s="106">
        <v>0</v>
      </c>
      <c r="AF415" s="106">
        <v>0</v>
      </c>
      <c r="AG415" s="106">
        <v>0</v>
      </c>
      <c r="AH415" s="106">
        <v>0</v>
      </c>
      <c r="AI415" s="106">
        <v>0</v>
      </c>
      <c r="AJ415" s="106">
        <v>0</v>
      </c>
      <c r="AK415" s="106">
        <v>0</v>
      </c>
      <c r="AL415" s="106">
        <v>0</v>
      </c>
      <c r="AM415" s="106">
        <v>0</v>
      </c>
      <c r="AN415" s="106">
        <v>0</v>
      </c>
      <c r="AO415" s="106">
        <v>0</v>
      </c>
      <c r="AP415" s="106">
        <v>0</v>
      </c>
      <c r="AQ415" s="106">
        <v>0</v>
      </c>
      <c r="AR415" s="106">
        <v>0</v>
      </c>
      <c r="AS415" s="106">
        <v>0</v>
      </c>
      <c r="AT415" s="106">
        <v>0</v>
      </c>
      <c r="AU415" s="106">
        <v>0</v>
      </c>
      <c r="AV415" s="106">
        <v>0</v>
      </c>
      <c r="AW415" s="106">
        <v>0</v>
      </c>
      <c r="AX415" s="106">
        <v>0</v>
      </c>
      <c r="AY415" s="106">
        <v>0</v>
      </c>
      <c r="AZ415" s="106">
        <v>0</v>
      </c>
      <c r="BA415" s="106">
        <v>0</v>
      </c>
      <c r="BB415" s="106">
        <v>0</v>
      </c>
      <c r="BC415" s="106">
        <v>0</v>
      </c>
      <c r="BD415" s="106">
        <v>0</v>
      </c>
      <c r="BE415" s="106">
        <v>0</v>
      </c>
      <c r="BF415" s="106">
        <v>0</v>
      </c>
      <c r="BG415" s="106">
        <v>0</v>
      </c>
      <c r="BH415" s="106">
        <v>0</v>
      </c>
      <c r="BI415" s="106">
        <v>0</v>
      </c>
      <c r="BJ415" s="106">
        <v>0</v>
      </c>
      <c r="BK415" s="106">
        <v>0</v>
      </c>
      <c r="BL415" s="106">
        <v>0</v>
      </c>
      <c r="BM415" s="106">
        <v>0</v>
      </c>
      <c r="BN415" s="106">
        <v>0</v>
      </c>
      <c r="BO415" s="106">
        <v>0</v>
      </c>
      <c r="BP415" s="106">
        <v>0</v>
      </c>
      <c r="BQ415" s="106">
        <v>0</v>
      </c>
      <c r="BR415" s="106">
        <v>0</v>
      </c>
      <c r="BS415" s="106">
        <v>0</v>
      </c>
      <c r="BT415" s="106">
        <v>0</v>
      </c>
      <c r="BU415" s="106">
        <v>0</v>
      </c>
      <c r="BV415" s="106">
        <v>0</v>
      </c>
      <c r="BW415" s="106">
        <v>0</v>
      </c>
      <c r="BX415" s="106">
        <v>0</v>
      </c>
      <c r="BY415" s="106">
        <v>0</v>
      </c>
      <c r="BZ415" s="306">
        <v>0</v>
      </c>
      <c r="CA415" s="106">
        <v>0</v>
      </c>
      <c r="CB415" s="106">
        <v>0</v>
      </c>
      <c r="CC415" s="106">
        <v>0</v>
      </c>
      <c r="CD415" s="106">
        <v>0</v>
      </c>
      <c r="CE415" s="106">
        <v>0</v>
      </c>
      <c r="CF415" s="106">
        <v>0</v>
      </c>
      <c r="CG415" s="106">
        <v>0</v>
      </c>
    </row>
    <row r="416" spans="1:85" s="231" customFormat="1" ht="15.75">
      <c r="A416" s="346"/>
      <c r="B416" s="106"/>
      <c r="C416" s="106" t="s">
        <v>4300</v>
      </c>
      <c r="D416" s="106">
        <v>10350</v>
      </c>
      <c r="E416" s="361">
        <v>447</v>
      </c>
      <c r="F416" s="106"/>
      <c r="G416" s="361">
        <v>645</v>
      </c>
      <c r="H416" s="106"/>
      <c r="I416" s="361">
        <v>1465</v>
      </c>
      <c r="J416" s="106"/>
      <c r="K416" s="106"/>
      <c r="L416" s="106"/>
      <c r="M416" s="106"/>
      <c r="N416" s="106"/>
      <c r="O416" s="106"/>
      <c r="P416" s="106"/>
      <c r="Q416" s="106"/>
      <c r="R416" s="106"/>
      <c r="S416" s="106">
        <v>2610</v>
      </c>
      <c r="T416" s="106">
        <v>2342</v>
      </c>
      <c r="U416" s="106"/>
      <c r="V416" s="106"/>
      <c r="W416" s="106"/>
      <c r="X416" s="106"/>
      <c r="Y416" s="106">
        <v>1048</v>
      </c>
      <c r="Z416" s="106"/>
      <c r="AA416" s="106"/>
      <c r="AB416" s="106"/>
      <c r="AC416" s="106"/>
      <c r="AD416" s="106">
        <v>3805</v>
      </c>
      <c r="AE416" s="106">
        <v>990</v>
      </c>
      <c r="AF416" s="106"/>
      <c r="AG416" s="106"/>
      <c r="AH416" s="106"/>
      <c r="AI416" s="106">
        <v>2804</v>
      </c>
      <c r="AJ416" s="106"/>
      <c r="AK416" s="106"/>
      <c r="AL416" s="106">
        <v>6164</v>
      </c>
      <c r="AM416" s="106">
        <v>8789</v>
      </c>
      <c r="AN416" s="106"/>
      <c r="AO416" s="106"/>
      <c r="AP416" s="106"/>
      <c r="AQ416" s="106"/>
      <c r="AR416" s="106"/>
      <c r="AS416" s="106"/>
      <c r="AT416" s="106"/>
      <c r="AU416" s="106"/>
      <c r="AV416" s="106"/>
      <c r="AW416" s="106"/>
      <c r="AX416" s="106">
        <v>4308</v>
      </c>
      <c r="AY416" s="106"/>
      <c r="AZ416" s="106"/>
      <c r="BA416" s="106"/>
      <c r="BB416" s="106">
        <v>996</v>
      </c>
      <c r="BC416" s="106"/>
      <c r="BD416" s="106"/>
      <c r="BE416" s="106">
        <v>2820</v>
      </c>
      <c r="BF416" s="106"/>
      <c r="BG416" s="106"/>
      <c r="BH416" s="106"/>
      <c r="BI416" s="106"/>
      <c r="BJ416" s="106">
        <v>88120</v>
      </c>
      <c r="BK416" s="106"/>
      <c r="BL416" s="106"/>
      <c r="BM416" s="106">
        <v>6810</v>
      </c>
      <c r="BN416" s="106"/>
      <c r="BO416" s="106">
        <v>3723</v>
      </c>
      <c r="BP416" s="106"/>
      <c r="BQ416" s="106"/>
      <c r="BR416" s="106"/>
      <c r="BS416" s="106">
        <v>8120</v>
      </c>
      <c r="BT416" s="106"/>
      <c r="BU416" s="106"/>
      <c r="BV416" s="106"/>
      <c r="BW416" s="106">
        <v>3188</v>
      </c>
      <c r="BX416" s="106"/>
      <c r="BY416" s="106"/>
      <c r="BZ416" s="306"/>
      <c r="CA416" s="106"/>
      <c r="CB416" s="106"/>
      <c r="CC416" s="106"/>
      <c r="CD416" s="106"/>
      <c r="CE416" s="106"/>
      <c r="CF416" s="106"/>
      <c r="CG416" s="106"/>
    </row>
    <row r="417" spans="1:85" s="231" customFormat="1" ht="15.75">
      <c r="A417" s="346"/>
      <c r="B417" s="106" t="s">
        <v>4303</v>
      </c>
      <c r="C417" s="106" t="s">
        <v>4302</v>
      </c>
      <c r="D417" s="106">
        <v>0</v>
      </c>
      <c r="E417" s="106"/>
      <c r="F417" s="106"/>
      <c r="G417" s="106"/>
      <c r="H417" s="106"/>
      <c r="I417" s="106"/>
      <c r="J417" s="106"/>
      <c r="K417" s="106"/>
      <c r="L417" s="106"/>
      <c r="M417" s="106"/>
      <c r="N417" s="106"/>
      <c r="O417" s="106"/>
      <c r="P417" s="106"/>
      <c r="Q417" s="106"/>
      <c r="R417" s="106"/>
      <c r="S417" s="106"/>
      <c r="T417" s="106"/>
      <c r="U417" s="106"/>
      <c r="V417" s="106"/>
      <c r="W417" s="106"/>
      <c r="X417" s="106"/>
      <c r="Y417" s="106"/>
      <c r="Z417" s="106"/>
      <c r="AA417" s="106"/>
      <c r="AB417" s="106"/>
      <c r="AC417" s="106"/>
      <c r="AD417" s="106">
        <v>8</v>
      </c>
      <c r="AE417" s="106">
        <v>1080</v>
      </c>
      <c r="AF417" s="106"/>
      <c r="AG417" s="106">
        <v>1</v>
      </c>
      <c r="AH417" s="106"/>
      <c r="AI417" s="106"/>
      <c r="AJ417" s="106"/>
      <c r="AK417" s="106"/>
      <c r="AL417" s="106">
        <v>582</v>
      </c>
      <c r="AM417" s="106"/>
      <c r="AN417" s="106"/>
      <c r="AO417" s="106"/>
      <c r="AP417" s="106"/>
      <c r="AQ417" s="106"/>
      <c r="AR417" s="106"/>
      <c r="AS417" s="106"/>
      <c r="AT417" s="106"/>
      <c r="AU417" s="106"/>
      <c r="AV417" s="106"/>
      <c r="AW417" s="106"/>
      <c r="AX417" s="106"/>
      <c r="AY417" s="106"/>
      <c r="AZ417" s="106"/>
      <c r="BA417" s="106"/>
      <c r="BB417" s="106"/>
      <c r="BC417" s="106"/>
      <c r="BD417" s="106"/>
      <c r="BE417" s="106"/>
      <c r="BF417" s="106"/>
      <c r="BG417" s="106"/>
      <c r="BH417" s="106"/>
      <c r="BI417" s="106"/>
      <c r="BJ417" s="106"/>
      <c r="BK417" s="106"/>
      <c r="BL417" s="106"/>
      <c r="BM417" s="106">
        <v>80</v>
      </c>
      <c r="BN417" s="106"/>
      <c r="BO417" s="106">
        <v>194</v>
      </c>
      <c r="BP417" s="106"/>
      <c r="BQ417" s="106"/>
      <c r="BR417" s="106"/>
      <c r="BS417" s="106">
        <v>1904</v>
      </c>
      <c r="BT417" s="106"/>
      <c r="BU417" s="106"/>
      <c r="BV417" s="106">
        <v>199</v>
      </c>
      <c r="BW417" s="106"/>
      <c r="BX417" s="106"/>
      <c r="BY417" s="106"/>
      <c r="BZ417" s="306"/>
      <c r="CA417" s="106"/>
      <c r="CB417" s="106"/>
      <c r="CC417" s="106"/>
      <c r="CD417" s="106"/>
      <c r="CE417" s="106"/>
      <c r="CF417" s="106"/>
      <c r="CG417" s="106"/>
    </row>
    <row r="418" spans="1:85" s="231" customFormat="1" ht="15.75">
      <c r="A418" s="346"/>
      <c r="B418" s="106"/>
      <c r="C418" s="106" t="s">
        <v>4300</v>
      </c>
      <c r="D418" s="106">
        <v>0</v>
      </c>
      <c r="E418" s="106"/>
      <c r="F418" s="106"/>
      <c r="G418" s="106"/>
      <c r="H418" s="106"/>
      <c r="I418" s="106"/>
      <c r="J418" s="106"/>
      <c r="K418" s="106"/>
      <c r="L418" s="106"/>
      <c r="M418" s="106"/>
      <c r="N418" s="106"/>
      <c r="O418" s="106"/>
      <c r="P418" s="106"/>
      <c r="Q418" s="106"/>
      <c r="R418" s="106"/>
      <c r="S418" s="106"/>
      <c r="T418" s="106">
        <v>315</v>
      </c>
      <c r="U418" s="106"/>
      <c r="V418" s="106"/>
      <c r="W418" s="106"/>
      <c r="X418" s="106"/>
      <c r="Y418" s="106"/>
      <c r="Z418" s="106"/>
      <c r="AA418" s="106"/>
      <c r="AB418" s="106"/>
      <c r="AC418" s="106"/>
      <c r="AD418" s="106">
        <v>1325</v>
      </c>
      <c r="AE418" s="106">
        <v>2330</v>
      </c>
      <c r="AF418" s="106"/>
      <c r="AG418" s="106">
        <v>24</v>
      </c>
      <c r="AH418" s="106"/>
      <c r="AI418" s="106"/>
      <c r="AJ418" s="106"/>
      <c r="AK418" s="106"/>
      <c r="AL418" s="106">
        <v>686</v>
      </c>
      <c r="AM418" s="106"/>
      <c r="AN418" s="106"/>
      <c r="AO418" s="106"/>
      <c r="AP418" s="106"/>
      <c r="AQ418" s="106"/>
      <c r="AR418" s="106"/>
      <c r="AS418" s="106"/>
      <c r="AT418" s="106"/>
      <c r="AU418" s="106"/>
      <c r="AV418" s="106"/>
      <c r="AW418" s="106"/>
      <c r="AX418" s="106"/>
      <c r="AY418" s="106"/>
      <c r="AZ418" s="106"/>
      <c r="BA418" s="106"/>
      <c r="BB418" s="106">
        <v>77</v>
      </c>
      <c r="BC418" s="106"/>
      <c r="BD418" s="106"/>
      <c r="BE418" s="106"/>
      <c r="BF418" s="106"/>
      <c r="BG418" s="106"/>
      <c r="BH418" s="106"/>
      <c r="BI418" s="106"/>
      <c r="BJ418" s="106">
        <v>25992</v>
      </c>
      <c r="BK418" s="106"/>
      <c r="BL418" s="106"/>
      <c r="BM418" s="106">
        <v>6218</v>
      </c>
      <c r="BN418" s="106"/>
      <c r="BO418" s="106">
        <v>1558</v>
      </c>
      <c r="BP418" s="106"/>
      <c r="BQ418" s="106"/>
      <c r="BR418" s="106"/>
      <c r="BS418" s="106">
        <v>3171</v>
      </c>
      <c r="BT418" s="106"/>
      <c r="BU418" s="106"/>
      <c r="BV418" s="106">
        <v>575</v>
      </c>
      <c r="BW418" s="106"/>
      <c r="BX418" s="106"/>
      <c r="BY418" s="106"/>
      <c r="BZ418" s="306"/>
      <c r="CA418" s="106"/>
      <c r="CB418" s="106"/>
      <c r="CC418" s="106"/>
      <c r="CD418" s="106"/>
      <c r="CE418" s="106"/>
      <c r="CF418" s="106"/>
      <c r="CG418" s="106"/>
    </row>
    <row r="419" spans="1:85" s="231" customFormat="1" ht="15.75">
      <c r="A419" s="346"/>
      <c r="B419" s="106" t="s">
        <v>4304</v>
      </c>
      <c r="C419" s="106" t="s">
        <v>4302</v>
      </c>
      <c r="D419" s="106">
        <v>0</v>
      </c>
      <c r="E419" s="106">
        <v>0</v>
      </c>
      <c r="F419" s="106">
        <v>0</v>
      </c>
      <c r="G419" s="106">
        <v>0</v>
      </c>
      <c r="H419" s="106">
        <v>0</v>
      </c>
      <c r="I419" s="106">
        <v>0</v>
      </c>
      <c r="J419" s="106">
        <v>0</v>
      </c>
      <c r="K419" s="106">
        <v>0</v>
      </c>
      <c r="L419" s="106">
        <v>0</v>
      </c>
      <c r="M419" s="106">
        <v>0</v>
      </c>
      <c r="N419" s="106">
        <v>0</v>
      </c>
      <c r="O419" s="106">
        <v>0</v>
      </c>
      <c r="P419" s="106">
        <v>0</v>
      </c>
      <c r="Q419" s="106">
        <v>0</v>
      </c>
      <c r="R419" s="106">
        <v>0</v>
      </c>
      <c r="S419" s="106">
        <v>0</v>
      </c>
      <c r="T419" s="106">
        <v>0</v>
      </c>
      <c r="U419" s="106">
        <v>0</v>
      </c>
      <c r="V419" s="106">
        <v>0</v>
      </c>
      <c r="W419" s="106">
        <v>0</v>
      </c>
      <c r="X419" s="106">
        <v>0</v>
      </c>
      <c r="Y419" s="106">
        <v>0</v>
      </c>
      <c r="Z419" s="106">
        <v>0</v>
      </c>
      <c r="AA419" s="106">
        <v>0</v>
      </c>
      <c r="AB419" s="106">
        <v>0</v>
      </c>
      <c r="AC419" s="106">
        <v>0</v>
      </c>
      <c r="AD419" s="106">
        <v>0</v>
      </c>
      <c r="AE419" s="106">
        <v>0</v>
      </c>
      <c r="AF419" s="106">
        <v>0</v>
      </c>
      <c r="AG419" s="106">
        <v>0</v>
      </c>
      <c r="AH419" s="106">
        <v>0</v>
      </c>
      <c r="AI419" s="106">
        <v>0</v>
      </c>
      <c r="AJ419" s="106">
        <v>0</v>
      </c>
      <c r="AK419" s="106">
        <v>0</v>
      </c>
      <c r="AL419" s="106">
        <v>0</v>
      </c>
      <c r="AM419" s="106">
        <v>0</v>
      </c>
      <c r="AN419" s="106">
        <v>0</v>
      </c>
      <c r="AO419" s="106">
        <v>0</v>
      </c>
      <c r="AP419" s="106">
        <v>0</v>
      </c>
      <c r="AQ419" s="106">
        <v>0</v>
      </c>
      <c r="AR419" s="106">
        <v>0</v>
      </c>
      <c r="AS419" s="106">
        <v>0</v>
      </c>
      <c r="AT419" s="106">
        <v>0</v>
      </c>
      <c r="AU419" s="106">
        <v>0</v>
      </c>
      <c r="AV419" s="106">
        <v>0</v>
      </c>
      <c r="AW419" s="106">
        <v>0</v>
      </c>
      <c r="AX419" s="106">
        <v>0</v>
      </c>
      <c r="AY419" s="106">
        <v>0</v>
      </c>
      <c r="AZ419" s="106">
        <v>0</v>
      </c>
      <c r="BA419" s="106">
        <v>0</v>
      </c>
      <c r="BB419" s="106">
        <v>0</v>
      </c>
      <c r="BC419" s="106">
        <v>0</v>
      </c>
      <c r="BD419" s="106">
        <v>0</v>
      </c>
      <c r="BE419" s="106">
        <v>0</v>
      </c>
      <c r="BF419" s="106">
        <v>0</v>
      </c>
      <c r="BG419" s="106">
        <v>0</v>
      </c>
      <c r="BH419" s="106">
        <v>0</v>
      </c>
      <c r="BI419" s="106">
        <v>0</v>
      </c>
      <c r="BJ419" s="106">
        <v>0</v>
      </c>
      <c r="BK419" s="106">
        <v>0</v>
      </c>
      <c r="BL419" s="106">
        <v>0</v>
      </c>
      <c r="BM419" s="106">
        <v>0</v>
      </c>
      <c r="BN419" s="106">
        <v>0</v>
      </c>
      <c r="BO419" s="106">
        <v>0</v>
      </c>
      <c r="BP419" s="106">
        <v>0</v>
      </c>
      <c r="BQ419" s="106">
        <v>0</v>
      </c>
      <c r="BR419" s="106">
        <v>0</v>
      </c>
      <c r="BS419" s="106">
        <v>0</v>
      </c>
      <c r="BT419" s="106">
        <v>0</v>
      </c>
      <c r="BU419" s="106">
        <v>0</v>
      </c>
      <c r="BV419" s="106">
        <v>0</v>
      </c>
      <c r="BW419" s="106">
        <v>0</v>
      </c>
      <c r="BX419" s="106">
        <v>0</v>
      </c>
      <c r="BY419" s="106">
        <v>0</v>
      </c>
      <c r="BZ419" s="306">
        <v>0</v>
      </c>
      <c r="CA419" s="106">
        <v>0</v>
      </c>
      <c r="CB419" s="106">
        <v>0</v>
      </c>
      <c r="CC419" s="106">
        <v>0</v>
      </c>
      <c r="CD419" s="106">
        <v>0</v>
      </c>
      <c r="CE419" s="106">
        <v>0</v>
      </c>
      <c r="CF419" s="106">
        <v>0</v>
      </c>
      <c r="CG419" s="106">
        <v>0</v>
      </c>
    </row>
    <row r="420" spans="1:85" s="231" customFormat="1" ht="15.75">
      <c r="A420" s="346"/>
      <c r="B420" s="106"/>
      <c r="C420" s="106" t="s">
        <v>4300</v>
      </c>
      <c r="D420" s="106">
        <v>17458</v>
      </c>
      <c r="E420" s="361">
        <v>1592</v>
      </c>
      <c r="F420" s="106"/>
      <c r="G420" s="361">
        <v>2395</v>
      </c>
      <c r="H420" s="106"/>
      <c r="I420" s="106"/>
      <c r="J420" s="106"/>
      <c r="K420" s="106"/>
      <c r="L420" s="106"/>
      <c r="M420" s="106"/>
      <c r="N420" s="106"/>
      <c r="O420" s="106"/>
      <c r="P420" s="106"/>
      <c r="Q420" s="106"/>
      <c r="R420" s="106"/>
      <c r="S420" s="106">
        <v>2848</v>
      </c>
      <c r="T420" s="106">
        <v>3778</v>
      </c>
      <c r="U420" s="106"/>
      <c r="V420" s="106"/>
      <c r="W420" s="106"/>
      <c r="X420" s="106"/>
      <c r="Y420" s="106">
        <v>1035</v>
      </c>
      <c r="Z420" s="106"/>
      <c r="AA420" s="106"/>
      <c r="AB420" s="106"/>
      <c r="AC420" s="106"/>
      <c r="AD420" s="106">
        <v>3958</v>
      </c>
      <c r="AE420" s="106">
        <v>442</v>
      </c>
      <c r="AF420" s="106"/>
      <c r="AG420" s="106">
        <v>160</v>
      </c>
      <c r="AH420" s="106"/>
      <c r="AI420" s="106">
        <v>12950</v>
      </c>
      <c r="AJ420" s="106"/>
      <c r="AK420" s="106"/>
      <c r="AL420" s="106">
        <v>8964</v>
      </c>
      <c r="AM420" s="106">
        <v>7786</v>
      </c>
      <c r="AN420" s="106"/>
      <c r="AO420" s="106"/>
      <c r="AP420" s="106"/>
      <c r="AQ420" s="106"/>
      <c r="AR420" s="106"/>
      <c r="AS420" s="106"/>
      <c r="AT420" s="106"/>
      <c r="AU420" s="106"/>
      <c r="AV420" s="106"/>
      <c r="AW420" s="106"/>
      <c r="AX420" s="106">
        <v>1809</v>
      </c>
      <c r="AY420" s="106"/>
      <c r="AZ420" s="106"/>
      <c r="BA420" s="106"/>
      <c r="BB420" s="106">
        <v>670</v>
      </c>
      <c r="BC420" s="106"/>
      <c r="BD420" s="106"/>
      <c r="BE420" s="106"/>
      <c r="BF420" s="106"/>
      <c r="BG420" s="106"/>
      <c r="BH420" s="106"/>
      <c r="BI420" s="106"/>
      <c r="BJ420" s="106">
        <v>98625</v>
      </c>
      <c r="BK420" s="106"/>
      <c r="BL420" s="106"/>
      <c r="BM420" s="106">
        <v>7996</v>
      </c>
      <c r="BN420" s="106"/>
      <c r="BO420" s="106">
        <v>3480</v>
      </c>
      <c r="BP420" s="106"/>
      <c r="BQ420" s="106"/>
      <c r="BR420" s="106"/>
      <c r="BS420" s="106">
        <v>12333</v>
      </c>
      <c r="BT420" s="106"/>
      <c r="BU420" s="106"/>
      <c r="BV420" s="106"/>
      <c r="BW420" s="106">
        <v>5583</v>
      </c>
      <c r="BX420" s="106"/>
      <c r="BY420" s="106"/>
      <c r="BZ420" s="306"/>
      <c r="CA420" s="106"/>
      <c r="CB420" s="106"/>
      <c r="CC420" s="106"/>
      <c r="CD420" s="106"/>
      <c r="CE420" s="106"/>
      <c r="CF420" s="106"/>
      <c r="CG420" s="106"/>
    </row>
    <row r="421" spans="1:85" s="231" customFormat="1" ht="15.75">
      <c r="A421" s="396" t="s">
        <v>3916</v>
      </c>
      <c r="B421" s="106" t="s">
        <v>4301</v>
      </c>
      <c r="C421" s="106" t="s">
        <v>4302</v>
      </c>
      <c r="D421" s="106"/>
      <c r="E421" s="106"/>
      <c r="F421" s="106"/>
      <c r="G421" s="106"/>
      <c r="H421" s="106"/>
      <c r="I421" s="106"/>
      <c r="J421" s="106"/>
      <c r="K421" s="106"/>
      <c r="L421" s="361">
        <v>7314</v>
      </c>
      <c r="M421" s="106"/>
      <c r="N421" s="106"/>
      <c r="O421" s="106"/>
      <c r="P421" s="106"/>
      <c r="Q421" s="106"/>
      <c r="R421" s="106"/>
      <c r="S421" s="106"/>
      <c r="T421" s="106"/>
      <c r="U421" s="106"/>
      <c r="V421" s="106"/>
      <c r="W421" s="106"/>
      <c r="X421" s="106"/>
      <c r="Y421" s="106"/>
      <c r="Z421" s="106"/>
      <c r="AA421" s="106"/>
      <c r="AB421" s="106"/>
      <c r="AC421" s="106"/>
      <c r="AD421" s="106"/>
      <c r="AE421" s="106"/>
      <c r="AF421" s="106"/>
      <c r="AG421" s="106"/>
      <c r="AH421" s="106"/>
      <c r="AI421" s="106"/>
      <c r="AJ421" s="106"/>
      <c r="AK421" s="106"/>
      <c r="AL421" s="106"/>
      <c r="AM421" s="106"/>
      <c r="AN421" s="106"/>
      <c r="AO421" s="106"/>
      <c r="AP421" s="106"/>
      <c r="AQ421" s="106"/>
      <c r="AR421" s="106"/>
      <c r="AS421" s="106"/>
      <c r="AT421" s="106"/>
      <c r="AU421" s="106"/>
      <c r="AV421" s="106"/>
      <c r="AW421" s="106"/>
      <c r="AX421" s="106"/>
      <c r="AY421" s="106"/>
      <c r="AZ421" s="106"/>
      <c r="BA421" s="106"/>
      <c r="BB421" s="106"/>
      <c r="BC421" s="106"/>
      <c r="BD421" s="106"/>
      <c r="BE421" s="106"/>
      <c r="BF421" s="106"/>
      <c r="BG421" s="106"/>
      <c r="BH421" s="106"/>
      <c r="BI421" s="106"/>
      <c r="BJ421" s="106"/>
      <c r="BK421" s="106"/>
      <c r="BL421" s="106"/>
      <c r="BM421" s="106"/>
      <c r="BN421" s="106"/>
      <c r="BO421" s="106"/>
      <c r="BP421" s="106"/>
      <c r="BQ421" s="106"/>
      <c r="BR421" s="106"/>
      <c r="BS421" s="106"/>
      <c r="BT421" s="106"/>
      <c r="BU421" s="106"/>
      <c r="BV421" s="106"/>
      <c r="BW421" s="106"/>
      <c r="BX421" s="106"/>
      <c r="BY421" s="106"/>
      <c r="BZ421" s="106"/>
      <c r="CA421" s="106"/>
      <c r="CB421" s="106"/>
      <c r="CC421" s="106"/>
      <c r="CD421" s="106"/>
      <c r="CE421" s="106"/>
      <c r="CF421" s="106"/>
      <c r="CG421" s="106"/>
    </row>
    <row r="422" spans="1:85" s="231" customFormat="1" ht="15.75">
      <c r="A422" s="346"/>
      <c r="B422" s="106"/>
      <c r="C422" s="106" t="s">
        <v>4300</v>
      </c>
      <c r="D422" s="106"/>
      <c r="E422" s="106"/>
      <c r="F422" s="106"/>
      <c r="G422" s="106"/>
      <c r="H422" s="106"/>
      <c r="I422" s="106"/>
      <c r="J422" s="106"/>
      <c r="K422" s="106"/>
      <c r="L422" s="361">
        <v>2952</v>
      </c>
      <c r="M422" s="106"/>
      <c r="N422" s="106"/>
      <c r="O422" s="106"/>
      <c r="P422" s="106"/>
      <c r="Q422" s="106"/>
      <c r="R422" s="106"/>
      <c r="S422" s="106"/>
      <c r="T422" s="106"/>
      <c r="U422" s="106"/>
      <c r="V422" s="106"/>
      <c r="W422" s="106"/>
      <c r="X422" s="106"/>
      <c r="Y422" s="106"/>
      <c r="Z422" s="106"/>
      <c r="AA422" s="106"/>
      <c r="AB422" s="106"/>
      <c r="AC422" s="106"/>
      <c r="AD422" s="106"/>
      <c r="AE422" s="106"/>
      <c r="AF422" s="106"/>
      <c r="AG422" s="106"/>
      <c r="AH422" s="106"/>
      <c r="AI422" s="106"/>
      <c r="AJ422" s="106"/>
      <c r="AK422" s="106"/>
      <c r="AL422" s="106"/>
      <c r="AM422" s="106"/>
      <c r="AN422" s="106"/>
      <c r="AO422" s="106"/>
      <c r="AP422" s="106"/>
      <c r="AQ422" s="106"/>
      <c r="AR422" s="106"/>
      <c r="AS422" s="106"/>
      <c r="AT422" s="106"/>
      <c r="AU422" s="106"/>
      <c r="AV422" s="106"/>
      <c r="AW422" s="106"/>
      <c r="AX422" s="106"/>
      <c r="AY422" s="106"/>
      <c r="AZ422" s="106"/>
      <c r="BA422" s="106"/>
      <c r="BB422" s="106"/>
      <c r="BC422" s="106"/>
      <c r="BD422" s="106"/>
      <c r="BE422" s="106"/>
      <c r="BF422" s="106"/>
      <c r="BG422" s="106"/>
      <c r="BH422" s="106"/>
      <c r="BI422" s="106"/>
      <c r="BJ422" s="106"/>
      <c r="BK422" s="106"/>
      <c r="BL422" s="106"/>
      <c r="BM422" s="106"/>
      <c r="BN422" s="106"/>
      <c r="BO422" s="106"/>
      <c r="BP422" s="106"/>
      <c r="BQ422" s="106"/>
      <c r="BR422" s="106"/>
      <c r="BS422" s="106"/>
      <c r="BT422" s="106"/>
      <c r="BU422" s="106"/>
      <c r="BV422" s="106"/>
      <c r="BW422" s="106"/>
      <c r="BX422" s="106"/>
      <c r="BY422" s="106"/>
      <c r="BZ422" s="106"/>
      <c r="CA422" s="106"/>
      <c r="CB422" s="106"/>
      <c r="CC422" s="106"/>
      <c r="CD422" s="106"/>
      <c r="CE422" s="106"/>
      <c r="CF422" s="106"/>
      <c r="CG422" s="106"/>
    </row>
    <row r="423" spans="1:85" s="231" customFormat="1" ht="15.75">
      <c r="A423" s="346"/>
      <c r="B423" s="106" t="s">
        <v>4303</v>
      </c>
      <c r="C423" s="106" t="s">
        <v>4302</v>
      </c>
      <c r="D423" s="106"/>
      <c r="E423" s="106"/>
      <c r="F423" s="106"/>
      <c r="G423" s="106"/>
      <c r="H423" s="106"/>
      <c r="I423" s="106"/>
      <c r="J423" s="106"/>
      <c r="K423" s="106"/>
      <c r="L423" s="361"/>
      <c r="M423" s="106"/>
      <c r="N423" s="106"/>
      <c r="O423" s="106"/>
      <c r="P423" s="106"/>
      <c r="Q423" s="106"/>
      <c r="R423" s="106"/>
      <c r="S423" s="106"/>
      <c r="T423" s="106"/>
      <c r="U423" s="106"/>
      <c r="V423" s="106"/>
      <c r="W423" s="106"/>
      <c r="X423" s="106"/>
      <c r="Y423" s="106"/>
      <c r="Z423" s="106"/>
      <c r="AA423" s="106"/>
      <c r="AB423" s="106"/>
      <c r="AC423" s="106"/>
      <c r="AD423" s="106"/>
      <c r="AE423" s="106"/>
      <c r="AF423" s="106"/>
      <c r="AG423" s="106"/>
      <c r="AH423" s="106"/>
      <c r="AI423" s="106"/>
      <c r="AJ423" s="106"/>
      <c r="AK423" s="106"/>
      <c r="AL423" s="106"/>
      <c r="AM423" s="106"/>
      <c r="AN423" s="106"/>
      <c r="AO423" s="106"/>
      <c r="AP423" s="106"/>
      <c r="AQ423" s="106"/>
      <c r="AR423" s="106"/>
      <c r="AS423" s="106"/>
      <c r="AT423" s="106"/>
      <c r="AU423" s="106"/>
      <c r="AV423" s="106"/>
      <c r="AW423" s="106"/>
      <c r="AX423" s="106"/>
      <c r="AY423" s="106"/>
      <c r="AZ423" s="106"/>
      <c r="BA423" s="106"/>
      <c r="BB423" s="106"/>
      <c r="BC423" s="106"/>
      <c r="BD423" s="106"/>
      <c r="BE423" s="106"/>
      <c r="BF423" s="106"/>
      <c r="BG423" s="106"/>
      <c r="BH423" s="106"/>
      <c r="BI423" s="106"/>
      <c r="BJ423" s="106"/>
      <c r="BK423" s="106"/>
      <c r="BL423" s="106"/>
      <c r="BM423" s="106"/>
      <c r="BN423" s="106"/>
      <c r="BO423" s="106"/>
      <c r="BP423" s="106"/>
      <c r="BQ423" s="106"/>
      <c r="BR423" s="106"/>
      <c r="BS423" s="106"/>
      <c r="BT423" s="106"/>
      <c r="BU423" s="106"/>
      <c r="BV423" s="106"/>
      <c r="BW423" s="106"/>
      <c r="BX423" s="106"/>
      <c r="BY423" s="106"/>
      <c r="BZ423" s="106"/>
      <c r="CA423" s="106"/>
      <c r="CB423" s="106"/>
      <c r="CC423" s="106"/>
      <c r="CD423" s="106"/>
      <c r="CE423" s="106"/>
      <c r="CF423" s="106"/>
      <c r="CG423" s="106"/>
    </row>
    <row r="424" spans="1:85" s="231" customFormat="1" ht="15.75">
      <c r="A424" s="346"/>
      <c r="B424" s="106"/>
      <c r="C424" s="106" t="s">
        <v>4300</v>
      </c>
      <c r="D424" s="106"/>
      <c r="E424" s="106"/>
      <c r="F424" s="106"/>
      <c r="G424" s="106"/>
      <c r="H424" s="106"/>
      <c r="I424" s="106"/>
      <c r="J424" s="106"/>
      <c r="K424" s="106"/>
      <c r="L424" s="361"/>
      <c r="M424" s="106"/>
      <c r="N424" s="106"/>
      <c r="O424" s="106"/>
      <c r="P424" s="106"/>
      <c r="Q424" s="106"/>
      <c r="R424" s="106"/>
      <c r="S424" s="106"/>
      <c r="T424" s="106"/>
      <c r="U424" s="106"/>
      <c r="V424" s="106"/>
      <c r="W424" s="106"/>
      <c r="X424" s="106"/>
      <c r="Y424" s="106"/>
      <c r="Z424" s="106"/>
      <c r="AA424" s="106"/>
      <c r="AB424" s="106"/>
      <c r="AC424" s="106"/>
      <c r="AD424" s="106"/>
      <c r="AE424" s="106"/>
      <c r="AF424" s="106"/>
      <c r="AG424" s="106"/>
      <c r="AH424" s="106"/>
      <c r="AI424" s="106"/>
      <c r="AJ424" s="106"/>
      <c r="AK424" s="106"/>
      <c r="AL424" s="106"/>
      <c r="AM424" s="106"/>
      <c r="AN424" s="106"/>
      <c r="AO424" s="106"/>
      <c r="AP424" s="106"/>
      <c r="AQ424" s="106"/>
      <c r="AR424" s="106"/>
      <c r="AS424" s="106"/>
      <c r="AT424" s="106"/>
      <c r="AU424" s="106"/>
      <c r="AV424" s="106"/>
      <c r="AW424" s="106"/>
      <c r="AX424" s="106"/>
      <c r="AY424" s="106"/>
      <c r="AZ424" s="106"/>
      <c r="BA424" s="106"/>
      <c r="BB424" s="106"/>
      <c r="BC424" s="106"/>
      <c r="BD424" s="106"/>
      <c r="BE424" s="106"/>
      <c r="BF424" s="106"/>
      <c r="BG424" s="106"/>
      <c r="BH424" s="106"/>
      <c r="BI424" s="106"/>
      <c r="BJ424" s="106"/>
      <c r="BK424" s="106"/>
      <c r="BL424" s="106"/>
      <c r="BM424" s="106"/>
      <c r="BN424" s="106"/>
      <c r="BO424" s="106"/>
      <c r="BP424" s="106"/>
      <c r="BQ424" s="106"/>
      <c r="BR424" s="106"/>
      <c r="BS424" s="106"/>
      <c r="BT424" s="106"/>
      <c r="BU424" s="106"/>
      <c r="BV424" s="106"/>
      <c r="BW424" s="106"/>
      <c r="BX424" s="106"/>
      <c r="BY424" s="106"/>
      <c r="BZ424" s="106"/>
      <c r="CA424" s="106"/>
      <c r="CB424" s="106"/>
      <c r="CC424" s="106"/>
      <c r="CD424" s="106"/>
      <c r="CE424" s="106"/>
      <c r="CF424" s="106"/>
      <c r="CG424" s="106"/>
    </row>
    <row r="425" spans="1:85" s="231" customFormat="1" ht="15.75">
      <c r="A425" s="346"/>
      <c r="B425" s="106" t="s">
        <v>4304</v>
      </c>
      <c r="C425" s="106" t="s">
        <v>4302</v>
      </c>
      <c r="D425" s="106"/>
      <c r="E425" s="106"/>
      <c r="F425" s="106"/>
      <c r="G425" s="106"/>
      <c r="H425" s="106"/>
      <c r="I425" s="106"/>
      <c r="J425" s="106"/>
      <c r="K425" s="106"/>
      <c r="L425" s="361">
        <v>3443</v>
      </c>
      <c r="M425" s="106"/>
      <c r="N425" s="106"/>
      <c r="O425" s="106"/>
      <c r="P425" s="106"/>
      <c r="Q425" s="106"/>
      <c r="R425" s="106"/>
      <c r="S425" s="106"/>
      <c r="T425" s="106"/>
      <c r="U425" s="106"/>
      <c r="V425" s="106"/>
      <c r="W425" s="106"/>
      <c r="X425" s="106"/>
      <c r="Y425" s="106"/>
      <c r="Z425" s="106"/>
      <c r="AA425" s="106"/>
      <c r="AB425" s="106"/>
      <c r="AC425" s="106"/>
      <c r="AD425" s="106"/>
      <c r="AE425" s="106"/>
      <c r="AF425" s="106"/>
      <c r="AG425" s="106"/>
      <c r="AH425" s="106"/>
      <c r="AI425" s="106"/>
      <c r="AJ425" s="106"/>
      <c r="AK425" s="106"/>
      <c r="AL425" s="106"/>
      <c r="AM425" s="106"/>
      <c r="AN425" s="106"/>
      <c r="AO425" s="106"/>
      <c r="AP425" s="106"/>
      <c r="AQ425" s="106"/>
      <c r="AR425" s="106"/>
      <c r="AS425" s="106"/>
      <c r="AT425" s="106"/>
      <c r="AU425" s="106"/>
      <c r="AV425" s="106"/>
      <c r="AW425" s="106"/>
      <c r="AX425" s="106"/>
      <c r="AY425" s="106"/>
      <c r="AZ425" s="106"/>
      <c r="BA425" s="106"/>
      <c r="BB425" s="106"/>
      <c r="BC425" s="106"/>
      <c r="BD425" s="106"/>
      <c r="BE425" s="106"/>
      <c r="BF425" s="106"/>
      <c r="BG425" s="106"/>
      <c r="BH425" s="106"/>
      <c r="BI425" s="106"/>
      <c r="BJ425" s="106"/>
      <c r="BK425" s="106"/>
      <c r="BL425" s="106"/>
      <c r="BM425" s="106"/>
      <c r="BN425" s="106"/>
      <c r="BO425" s="106"/>
      <c r="BP425" s="106"/>
      <c r="BQ425" s="106"/>
      <c r="BR425" s="106"/>
      <c r="BS425" s="106"/>
      <c r="BT425" s="106"/>
      <c r="BU425" s="106"/>
      <c r="BV425" s="106"/>
      <c r="BW425" s="106"/>
      <c r="BX425" s="106"/>
      <c r="BY425" s="106"/>
      <c r="BZ425" s="106"/>
      <c r="CA425" s="106"/>
      <c r="CB425" s="106"/>
      <c r="CC425" s="106"/>
      <c r="CD425" s="106"/>
      <c r="CE425" s="106"/>
      <c r="CF425" s="106"/>
      <c r="CG425" s="106"/>
    </row>
    <row r="426" spans="1:85" s="231" customFormat="1" ht="15.75">
      <c r="A426" s="346"/>
      <c r="B426" s="302"/>
      <c r="C426" s="302" t="s">
        <v>4300</v>
      </c>
      <c r="D426" s="302"/>
      <c r="E426" s="302"/>
      <c r="F426" s="302"/>
      <c r="G426" s="302"/>
      <c r="H426" s="302"/>
      <c r="I426" s="302"/>
      <c r="J426" s="302"/>
      <c r="K426" s="302"/>
      <c r="L426" s="393">
        <v>7115</v>
      </c>
      <c r="M426" s="302"/>
      <c r="N426" s="302"/>
      <c r="O426" s="302"/>
      <c r="P426" s="302"/>
      <c r="Q426" s="302"/>
      <c r="R426" s="302"/>
      <c r="S426" s="302"/>
      <c r="T426" s="302"/>
      <c r="U426" s="302"/>
      <c r="V426" s="302"/>
      <c r="W426" s="302"/>
      <c r="X426" s="302"/>
      <c r="Y426" s="302"/>
      <c r="Z426" s="302"/>
      <c r="AA426" s="302"/>
      <c r="AB426" s="302"/>
      <c r="AC426" s="302"/>
      <c r="AD426" s="302"/>
      <c r="AE426" s="302"/>
      <c r="AF426" s="302"/>
      <c r="AG426" s="302"/>
      <c r="AH426" s="302"/>
      <c r="AI426" s="302"/>
      <c r="AJ426" s="302"/>
      <c r="AK426" s="302"/>
      <c r="AL426" s="302"/>
      <c r="AM426" s="302"/>
      <c r="AN426" s="302"/>
      <c r="AO426" s="302"/>
      <c r="AP426" s="302"/>
      <c r="AQ426" s="302"/>
      <c r="AR426" s="302"/>
      <c r="AS426" s="302"/>
      <c r="AT426" s="302"/>
      <c r="AU426" s="302"/>
      <c r="AV426" s="302"/>
      <c r="AW426" s="302"/>
      <c r="AX426" s="302"/>
      <c r="AY426" s="302"/>
      <c r="AZ426" s="302"/>
      <c r="BA426" s="302"/>
      <c r="BB426" s="302"/>
      <c r="BC426" s="302"/>
      <c r="BD426" s="302"/>
      <c r="BE426" s="302"/>
      <c r="BF426" s="302"/>
      <c r="BG426" s="302"/>
      <c r="BH426" s="302"/>
      <c r="BI426" s="302"/>
      <c r="BJ426" s="302"/>
      <c r="BK426" s="302"/>
      <c r="BL426" s="302"/>
      <c r="BM426" s="302"/>
      <c r="BN426" s="302"/>
      <c r="BO426" s="302"/>
      <c r="BP426" s="302"/>
      <c r="BQ426" s="302"/>
      <c r="BR426" s="302"/>
      <c r="BS426" s="302"/>
      <c r="BT426" s="302"/>
      <c r="BU426" s="302"/>
      <c r="BV426" s="302"/>
      <c r="BW426" s="302"/>
      <c r="BX426" s="302"/>
      <c r="BY426" s="302"/>
      <c r="BZ426" s="302"/>
      <c r="CA426" s="302"/>
      <c r="CB426" s="302"/>
      <c r="CC426" s="302"/>
      <c r="CD426" s="302"/>
      <c r="CE426" s="302"/>
      <c r="CF426" s="302"/>
      <c r="CG426" s="302"/>
    </row>
    <row r="427" spans="1:85">
      <c r="A427" s="97" t="s">
        <v>4272</v>
      </c>
      <c r="B427" s="106" t="s">
        <v>4301</v>
      </c>
      <c r="C427" s="106" t="s">
        <v>4302</v>
      </c>
      <c r="D427" s="97"/>
      <c r="E427" s="97"/>
      <c r="F427" s="97"/>
      <c r="G427" s="97"/>
      <c r="H427" s="97"/>
      <c r="I427" s="97"/>
      <c r="J427" s="97"/>
      <c r="K427" s="97"/>
      <c r="L427" s="97"/>
      <c r="M427" s="97"/>
      <c r="N427" s="97"/>
      <c r="O427" s="97"/>
      <c r="P427" s="97"/>
      <c r="Q427" s="97"/>
      <c r="R427" s="97"/>
      <c r="S427" s="97"/>
      <c r="T427" s="97"/>
      <c r="U427" s="147"/>
      <c r="V427" s="97"/>
      <c r="W427" s="97"/>
      <c r="X427" s="97"/>
      <c r="Y427" s="97"/>
      <c r="Z427" s="97"/>
      <c r="AA427" s="97"/>
      <c r="AB427" s="97"/>
      <c r="AC427" s="97"/>
      <c r="AD427" s="97"/>
      <c r="AE427" s="97"/>
      <c r="AF427" s="97"/>
      <c r="AG427" s="97"/>
      <c r="AH427" s="97"/>
      <c r="AI427" s="97"/>
      <c r="AJ427" s="97"/>
      <c r="AK427" s="97"/>
      <c r="AL427" s="97"/>
      <c r="AM427" s="97"/>
      <c r="AN427" s="97"/>
      <c r="AO427" s="97"/>
      <c r="AP427" s="97"/>
      <c r="AQ427" s="97"/>
      <c r="AR427" s="97"/>
      <c r="AS427" s="97"/>
      <c r="AT427" s="97"/>
      <c r="AU427" s="97"/>
      <c r="AV427" s="97"/>
      <c r="AW427" s="97"/>
      <c r="AX427" s="97"/>
      <c r="AY427" s="97"/>
      <c r="AZ427" s="97"/>
      <c r="BA427" s="97"/>
      <c r="BB427" s="97"/>
      <c r="BC427" s="97"/>
      <c r="BD427" s="97"/>
      <c r="BE427" s="97"/>
      <c r="BF427" s="97"/>
      <c r="BG427" s="97"/>
      <c r="BH427" s="97"/>
      <c r="BI427" s="97"/>
      <c r="BJ427" s="97"/>
      <c r="BK427" s="364"/>
      <c r="BL427" s="97"/>
      <c r="BM427" s="97"/>
      <c r="BN427" s="97"/>
      <c r="BO427" s="97"/>
      <c r="BP427" s="97"/>
      <c r="BQ427" s="97"/>
      <c r="BR427" s="97"/>
      <c r="BS427" s="97"/>
      <c r="BT427" s="97"/>
      <c r="BU427" s="97"/>
      <c r="BV427" s="97"/>
      <c r="BW427" s="97"/>
      <c r="BX427" s="97"/>
      <c r="BY427" s="97"/>
      <c r="BZ427" s="97"/>
      <c r="CA427" s="97"/>
      <c r="CB427" s="97"/>
      <c r="CC427" s="97"/>
      <c r="CD427" s="97"/>
      <c r="CE427" s="97"/>
      <c r="CF427" s="97"/>
      <c r="CG427" s="97"/>
    </row>
    <row r="428" spans="1:85">
      <c r="A428" s="97"/>
      <c r="B428" s="106"/>
      <c r="C428" s="106" t="s">
        <v>4300</v>
      </c>
      <c r="D428" s="97">
        <v>3478</v>
      </c>
      <c r="E428" s="97"/>
      <c r="F428" s="97"/>
      <c r="G428" s="97"/>
      <c r="H428" s="97"/>
      <c r="I428" s="97"/>
      <c r="J428" s="97"/>
      <c r="K428" s="97"/>
      <c r="L428" s="97"/>
      <c r="M428" s="97"/>
      <c r="N428" s="97"/>
      <c r="O428" s="97"/>
      <c r="P428" s="97"/>
      <c r="Q428" s="97"/>
      <c r="R428" s="97"/>
      <c r="S428" s="97"/>
      <c r="T428" s="97"/>
      <c r="U428" s="147"/>
      <c r="V428" s="97"/>
      <c r="W428" s="97"/>
      <c r="X428" s="97"/>
      <c r="Y428" s="97"/>
      <c r="Z428" s="97"/>
      <c r="AA428" s="97"/>
      <c r="AB428" s="97"/>
      <c r="AC428" s="97"/>
      <c r="AD428" s="97"/>
      <c r="AE428" s="97"/>
      <c r="AF428" s="97"/>
      <c r="AG428" s="97"/>
      <c r="AH428" s="97"/>
      <c r="AI428" s="97"/>
      <c r="AJ428" s="97"/>
      <c r="AK428" s="97"/>
      <c r="AL428" s="97"/>
      <c r="AM428" s="97"/>
      <c r="AN428" s="97"/>
      <c r="AO428" s="97"/>
      <c r="AP428" s="97"/>
      <c r="AQ428" s="97"/>
      <c r="AR428" s="97"/>
      <c r="AS428" s="97"/>
      <c r="AT428" s="97"/>
      <c r="AU428" s="97"/>
      <c r="AV428" s="97"/>
      <c r="AW428" s="97"/>
      <c r="AX428" s="97"/>
      <c r="AY428" s="97"/>
      <c r="AZ428" s="97"/>
      <c r="BA428" s="97"/>
      <c r="BB428" s="97"/>
      <c r="BC428" s="97"/>
      <c r="BD428" s="97"/>
      <c r="BE428" s="97"/>
      <c r="BF428" s="97">
        <v>1420</v>
      </c>
      <c r="BG428" s="97">
        <v>2058</v>
      </c>
      <c r="BH428" s="97"/>
      <c r="BI428" s="97"/>
      <c r="BJ428" s="97"/>
      <c r="BK428" s="364"/>
      <c r="BL428" s="97"/>
      <c r="BM428" s="97"/>
      <c r="BN428" s="97"/>
      <c r="BO428" s="97"/>
      <c r="BP428" s="97"/>
      <c r="BQ428" s="97"/>
      <c r="BR428" s="97"/>
      <c r="BS428" s="97"/>
      <c r="BT428" s="97"/>
      <c r="BU428" s="97"/>
      <c r="BV428" s="97"/>
      <c r="BW428" s="97"/>
      <c r="BX428" s="97"/>
      <c r="BY428" s="97"/>
      <c r="BZ428" s="97"/>
      <c r="CA428" s="97"/>
      <c r="CB428" s="97"/>
      <c r="CC428" s="97"/>
      <c r="CD428" s="97"/>
      <c r="CE428" s="97"/>
      <c r="CF428" s="97"/>
      <c r="CG428" s="97"/>
    </row>
    <row r="429" spans="1:85">
      <c r="A429" s="97"/>
      <c r="B429" s="106" t="s">
        <v>4303</v>
      </c>
      <c r="C429" s="106" t="s">
        <v>4302</v>
      </c>
      <c r="D429" s="97"/>
      <c r="E429" s="97"/>
      <c r="F429" s="97"/>
      <c r="G429" s="97"/>
      <c r="H429" s="97"/>
      <c r="I429" s="97"/>
      <c r="J429" s="97"/>
      <c r="K429" s="97"/>
      <c r="L429" s="97"/>
      <c r="M429" s="97"/>
      <c r="N429" s="97"/>
      <c r="O429" s="97"/>
      <c r="P429" s="97"/>
      <c r="Q429" s="97"/>
      <c r="R429" s="97"/>
      <c r="S429" s="97"/>
      <c r="T429" s="97"/>
      <c r="U429" s="147"/>
      <c r="V429" s="97"/>
      <c r="W429" s="97"/>
      <c r="X429" s="97"/>
      <c r="Y429" s="97"/>
      <c r="Z429" s="97"/>
      <c r="AA429" s="97"/>
      <c r="AB429" s="97"/>
      <c r="AC429" s="97"/>
      <c r="AD429" s="97"/>
      <c r="AE429" s="97"/>
      <c r="AF429" s="97"/>
      <c r="AG429" s="97"/>
      <c r="AH429" s="97"/>
      <c r="AI429" s="97"/>
      <c r="AJ429" s="97"/>
      <c r="AK429" s="97"/>
      <c r="AL429" s="97"/>
      <c r="AM429" s="97"/>
      <c r="AN429" s="97"/>
      <c r="AO429" s="97"/>
      <c r="AP429" s="97"/>
      <c r="AQ429" s="97"/>
      <c r="AR429" s="97"/>
      <c r="AS429" s="97"/>
      <c r="AT429" s="97"/>
      <c r="AU429" s="97"/>
      <c r="AV429" s="97"/>
      <c r="AW429" s="97"/>
      <c r="AX429" s="97"/>
      <c r="AY429" s="97"/>
      <c r="AZ429" s="97"/>
      <c r="BA429" s="97"/>
      <c r="BB429" s="97"/>
      <c r="BC429" s="97"/>
      <c r="BD429" s="97"/>
      <c r="BE429" s="97"/>
      <c r="BF429" s="97"/>
      <c r="BG429" s="97"/>
      <c r="BH429" s="97"/>
      <c r="BI429" s="97"/>
      <c r="BJ429" s="97"/>
      <c r="BK429" s="364"/>
      <c r="BL429" s="97"/>
      <c r="BM429" s="97"/>
      <c r="BN429" s="97"/>
      <c r="BO429" s="97"/>
      <c r="BP429" s="97"/>
      <c r="BQ429" s="97"/>
      <c r="BR429" s="97"/>
      <c r="BS429" s="97"/>
      <c r="BT429" s="97"/>
      <c r="BU429" s="97"/>
      <c r="BV429" s="97"/>
      <c r="BW429" s="97"/>
      <c r="BX429" s="97"/>
      <c r="BY429" s="97"/>
      <c r="BZ429" s="97"/>
      <c r="CA429" s="97"/>
      <c r="CB429" s="97"/>
      <c r="CC429" s="97"/>
      <c r="CD429" s="97"/>
      <c r="CE429" s="97"/>
      <c r="CF429" s="97"/>
      <c r="CG429" s="97"/>
    </row>
    <row r="430" spans="1:85">
      <c r="A430" s="97"/>
      <c r="B430" s="106"/>
      <c r="C430" s="106" t="s">
        <v>4300</v>
      </c>
      <c r="D430" s="97">
        <v>23001</v>
      </c>
      <c r="E430" s="97"/>
      <c r="F430" s="97"/>
      <c r="G430" s="97"/>
      <c r="H430" s="97"/>
      <c r="I430" s="97"/>
      <c r="J430" s="97"/>
      <c r="K430" s="97"/>
      <c r="L430" s="97"/>
      <c r="M430" s="97"/>
      <c r="N430" s="97"/>
      <c r="O430" s="97"/>
      <c r="P430" s="97"/>
      <c r="Q430" s="97"/>
      <c r="R430" s="97"/>
      <c r="S430" s="97"/>
      <c r="T430" s="97"/>
      <c r="U430" s="147"/>
      <c r="V430" s="97"/>
      <c r="W430" s="97"/>
      <c r="X430" s="97"/>
      <c r="Y430" s="97"/>
      <c r="Z430" s="97"/>
      <c r="AA430" s="97"/>
      <c r="AB430" s="97"/>
      <c r="AC430" s="97"/>
      <c r="AD430" s="97"/>
      <c r="AE430" s="97"/>
      <c r="AF430" s="97"/>
      <c r="AG430" s="97"/>
      <c r="AH430" s="97"/>
      <c r="AI430" s="97"/>
      <c r="AJ430" s="97"/>
      <c r="AK430" s="97"/>
      <c r="AL430" s="97"/>
      <c r="AM430" s="97"/>
      <c r="AN430" s="97"/>
      <c r="AO430" s="97"/>
      <c r="AP430" s="97"/>
      <c r="AQ430" s="97"/>
      <c r="AR430" s="97"/>
      <c r="AS430" s="97"/>
      <c r="AT430" s="97"/>
      <c r="AU430" s="97"/>
      <c r="AV430" s="97"/>
      <c r="AW430" s="97"/>
      <c r="AX430" s="97"/>
      <c r="AY430" s="97"/>
      <c r="AZ430" s="97"/>
      <c r="BA430" s="97"/>
      <c r="BB430" s="97"/>
      <c r="BC430" s="97"/>
      <c r="BD430" s="97"/>
      <c r="BE430" s="97"/>
      <c r="BF430" s="97">
        <v>5589</v>
      </c>
      <c r="BG430" s="97">
        <v>17412</v>
      </c>
      <c r="BH430" s="97"/>
      <c r="BI430" s="97"/>
      <c r="BJ430" s="97"/>
      <c r="BK430" s="364"/>
      <c r="BL430" s="97"/>
      <c r="BM430" s="97"/>
      <c r="BN430" s="97"/>
      <c r="BO430" s="97"/>
      <c r="BP430" s="97"/>
      <c r="BQ430" s="97"/>
      <c r="BR430" s="97"/>
      <c r="BS430" s="97"/>
      <c r="BT430" s="97"/>
      <c r="BU430" s="97"/>
      <c r="BV430" s="97"/>
      <c r="BW430" s="97"/>
      <c r="BX430" s="97"/>
      <c r="BY430" s="97"/>
      <c r="BZ430" s="97"/>
      <c r="CA430" s="97"/>
      <c r="CB430" s="97"/>
      <c r="CC430" s="97"/>
      <c r="CD430" s="97"/>
      <c r="CE430" s="97"/>
      <c r="CF430" s="97"/>
      <c r="CG430" s="97"/>
    </row>
    <row r="431" spans="1:85">
      <c r="A431" s="97"/>
      <c r="B431" s="106" t="s">
        <v>4304</v>
      </c>
      <c r="C431" s="106" t="s">
        <v>4302</v>
      </c>
      <c r="D431" s="97"/>
      <c r="E431" s="97"/>
      <c r="F431" s="97"/>
      <c r="G431" s="97"/>
      <c r="H431" s="97"/>
      <c r="I431" s="97"/>
      <c r="J431" s="97"/>
      <c r="K431" s="97"/>
      <c r="L431" s="97"/>
      <c r="M431" s="97"/>
      <c r="N431" s="97"/>
      <c r="O431" s="97"/>
      <c r="P431" s="97"/>
      <c r="Q431" s="97"/>
      <c r="R431" s="97"/>
      <c r="S431" s="97"/>
      <c r="T431" s="97"/>
      <c r="U431" s="147"/>
      <c r="V431" s="97"/>
      <c r="W431" s="97"/>
      <c r="X431" s="97"/>
      <c r="Y431" s="97"/>
      <c r="Z431" s="97"/>
      <c r="AA431" s="97"/>
      <c r="AB431" s="97"/>
      <c r="AC431" s="97"/>
      <c r="AD431" s="97"/>
      <c r="AE431" s="97"/>
      <c r="AF431" s="97"/>
      <c r="AG431" s="97"/>
      <c r="AH431" s="97"/>
      <c r="AI431" s="97"/>
      <c r="AJ431" s="97"/>
      <c r="AK431" s="97"/>
      <c r="AL431" s="97"/>
      <c r="AM431" s="97"/>
      <c r="AN431" s="97"/>
      <c r="AO431" s="97"/>
      <c r="AP431" s="97"/>
      <c r="AQ431" s="97"/>
      <c r="AR431" s="97"/>
      <c r="AS431" s="97"/>
      <c r="AT431" s="97"/>
      <c r="AU431" s="97"/>
      <c r="AV431" s="97"/>
      <c r="AW431" s="97"/>
      <c r="AX431" s="97"/>
      <c r="AY431" s="97"/>
      <c r="AZ431" s="97"/>
      <c r="BA431" s="97"/>
      <c r="BB431" s="97"/>
      <c r="BC431" s="97"/>
      <c r="BD431" s="97"/>
      <c r="BE431" s="97"/>
      <c r="BF431" s="97"/>
      <c r="BG431" s="97"/>
      <c r="BH431" s="97"/>
      <c r="BI431" s="97"/>
      <c r="BJ431" s="97"/>
      <c r="BK431" s="364"/>
      <c r="BL431" s="97"/>
      <c r="BM431" s="97"/>
      <c r="BN431" s="97"/>
      <c r="BO431" s="97"/>
      <c r="BP431" s="97"/>
      <c r="BQ431" s="97"/>
      <c r="BR431" s="97"/>
      <c r="BS431" s="97"/>
      <c r="BT431" s="97"/>
      <c r="BU431" s="97"/>
      <c r="BV431" s="97"/>
      <c r="BW431" s="97"/>
      <c r="BX431" s="97"/>
      <c r="BY431" s="97"/>
      <c r="BZ431" s="97"/>
      <c r="CA431" s="97"/>
      <c r="CB431" s="97"/>
      <c r="CC431" s="97"/>
      <c r="CD431" s="97"/>
      <c r="CE431" s="97"/>
      <c r="CF431" s="97"/>
      <c r="CG431" s="97"/>
    </row>
    <row r="432" spans="1:85">
      <c r="A432" s="97"/>
      <c r="B432" s="106"/>
      <c r="C432" s="106" t="s">
        <v>4300</v>
      </c>
      <c r="D432" s="97">
        <v>20641</v>
      </c>
      <c r="E432" s="97"/>
      <c r="F432" s="97"/>
      <c r="G432" s="97"/>
      <c r="H432" s="97"/>
      <c r="I432" s="97"/>
      <c r="J432" s="97"/>
      <c r="K432" s="97"/>
      <c r="L432" s="97"/>
      <c r="M432" s="97"/>
      <c r="N432" s="97"/>
      <c r="O432" s="97"/>
      <c r="P432" s="97"/>
      <c r="Q432" s="97"/>
      <c r="R432" s="97"/>
      <c r="S432" s="97"/>
      <c r="T432" s="97"/>
      <c r="U432" s="147"/>
      <c r="V432" s="97"/>
      <c r="W432" s="97"/>
      <c r="X432" s="97"/>
      <c r="Y432" s="97"/>
      <c r="Z432" s="97"/>
      <c r="AA432" s="97"/>
      <c r="AB432" s="97"/>
      <c r="AC432" s="97"/>
      <c r="AD432" s="97"/>
      <c r="AE432" s="97"/>
      <c r="AF432" s="97"/>
      <c r="AG432" s="97"/>
      <c r="AH432" s="97"/>
      <c r="AI432" s="97"/>
      <c r="AJ432" s="97"/>
      <c r="AK432" s="97"/>
      <c r="AL432" s="97"/>
      <c r="AM432" s="97"/>
      <c r="AN432" s="97"/>
      <c r="AO432" s="97"/>
      <c r="AP432" s="97"/>
      <c r="AQ432" s="97"/>
      <c r="AR432" s="97"/>
      <c r="AS432" s="97"/>
      <c r="AT432" s="97"/>
      <c r="AU432" s="97"/>
      <c r="AV432" s="97"/>
      <c r="AW432" s="97"/>
      <c r="AX432" s="97"/>
      <c r="AY432" s="97"/>
      <c r="AZ432" s="97"/>
      <c r="BA432" s="97"/>
      <c r="BB432" s="97"/>
      <c r="BC432" s="97"/>
      <c r="BD432" s="97"/>
      <c r="BE432" s="97"/>
      <c r="BF432" s="97">
        <v>18481</v>
      </c>
      <c r="BG432" s="97">
        <v>2160</v>
      </c>
      <c r="BH432" s="97"/>
      <c r="BI432" s="97"/>
      <c r="BJ432" s="97"/>
      <c r="BK432" s="364"/>
      <c r="BL432" s="97"/>
      <c r="BM432" s="97"/>
      <c r="BN432" s="97"/>
      <c r="BO432" s="97"/>
      <c r="BP432" s="97"/>
      <c r="BQ432" s="97"/>
      <c r="BR432" s="97"/>
      <c r="BS432" s="97"/>
      <c r="BT432" s="97"/>
      <c r="BU432" s="97"/>
      <c r="BV432" s="97"/>
      <c r="BW432" s="97"/>
      <c r="BX432" s="97"/>
      <c r="BY432" s="97"/>
      <c r="BZ432" s="97"/>
      <c r="CA432" s="97"/>
      <c r="CB432" s="97"/>
      <c r="CC432" s="97"/>
      <c r="CD432" s="97"/>
      <c r="CE432" s="97"/>
      <c r="CF432" s="97"/>
      <c r="CG432" s="97"/>
    </row>
    <row r="433" spans="1:85">
      <c r="A433" s="1370" t="s">
        <v>3932</v>
      </c>
      <c r="B433" s="106" t="s">
        <v>4301</v>
      </c>
      <c r="C433" s="106" t="s">
        <v>4302</v>
      </c>
      <c r="D433" s="106"/>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c r="AA433" s="106"/>
      <c r="AB433" s="106"/>
      <c r="AC433" s="106"/>
      <c r="AD433" s="106"/>
      <c r="AE433" s="106"/>
      <c r="AF433" s="106"/>
      <c r="AG433" s="106"/>
      <c r="AH433" s="106"/>
      <c r="AI433" s="106"/>
      <c r="AJ433" s="106"/>
      <c r="AK433" s="106"/>
      <c r="AL433" s="106"/>
      <c r="AM433" s="106"/>
      <c r="AN433" s="106"/>
      <c r="AO433" s="106"/>
      <c r="AP433" s="106"/>
      <c r="AQ433" s="106"/>
      <c r="AR433" s="106"/>
      <c r="AS433" s="106"/>
      <c r="AT433" s="106"/>
      <c r="AU433" s="106"/>
      <c r="AV433" s="106"/>
      <c r="AW433" s="106"/>
      <c r="AX433" s="106"/>
      <c r="AY433" s="106"/>
      <c r="AZ433" s="106"/>
      <c r="BA433" s="106"/>
      <c r="BB433" s="106"/>
      <c r="BC433" s="106"/>
      <c r="BD433" s="106"/>
      <c r="BE433" s="106"/>
      <c r="BF433" s="106"/>
      <c r="BG433" s="106"/>
      <c r="BH433" s="106"/>
      <c r="BI433" s="106"/>
      <c r="BJ433" s="106"/>
      <c r="BK433" s="106"/>
      <c r="BL433" s="106"/>
      <c r="BM433" s="106"/>
      <c r="BN433" s="106"/>
      <c r="BO433" s="106"/>
      <c r="BP433" s="106"/>
      <c r="BQ433" s="106"/>
      <c r="BR433" s="106"/>
      <c r="BS433" s="106"/>
      <c r="BT433" s="106"/>
      <c r="BU433" s="106"/>
      <c r="BV433" s="106"/>
      <c r="BW433" s="106"/>
      <c r="BX433" s="106"/>
      <c r="BY433" s="106"/>
      <c r="BZ433" s="106"/>
      <c r="CA433" s="106"/>
      <c r="CB433" s="106"/>
      <c r="CC433" s="106"/>
      <c r="CD433" s="106"/>
      <c r="CE433" s="106"/>
      <c r="CF433" s="106"/>
      <c r="CG433" s="106"/>
    </row>
    <row r="434" spans="1:85">
      <c r="A434" s="1371"/>
      <c r="B434" s="106"/>
      <c r="C434" s="106" t="s">
        <v>4300</v>
      </c>
      <c r="D434" s="106"/>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c r="AA434" s="106"/>
      <c r="AB434" s="106"/>
      <c r="AC434" s="106"/>
      <c r="AD434" s="106"/>
      <c r="AE434" s="106"/>
      <c r="AF434" s="106"/>
      <c r="AG434" s="106"/>
      <c r="AH434" s="106"/>
      <c r="AI434" s="106"/>
      <c r="AJ434" s="106"/>
      <c r="AK434" s="106"/>
      <c r="AL434" s="106"/>
      <c r="AM434" s="106"/>
      <c r="AN434" s="106"/>
      <c r="AO434" s="106"/>
      <c r="AP434" s="106"/>
      <c r="AQ434" s="106"/>
      <c r="AR434" s="106"/>
      <c r="AS434" s="106"/>
      <c r="AT434" s="106"/>
      <c r="AU434" s="106"/>
      <c r="AV434" s="106"/>
      <c r="AW434" s="106"/>
      <c r="AX434" s="106"/>
      <c r="AY434" s="106"/>
      <c r="AZ434" s="106"/>
      <c r="BA434" s="106"/>
      <c r="BB434" s="106"/>
      <c r="BC434" s="106"/>
      <c r="BD434" s="106"/>
      <c r="BE434" s="106"/>
      <c r="BF434" s="106"/>
      <c r="BG434" s="106"/>
      <c r="BH434" s="106"/>
      <c r="BI434" s="106"/>
      <c r="BJ434" s="106"/>
      <c r="BK434" s="106"/>
      <c r="BL434" s="106"/>
      <c r="BM434" s="106"/>
      <c r="BN434" s="106"/>
      <c r="BO434" s="106"/>
      <c r="BP434" s="106"/>
      <c r="BQ434" s="106"/>
      <c r="BR434" s="106"/>
      <c r="BS434" s="106"/>
      <c r="BT434" s="106"/>
      <c r="BU434" s="106"/>
      <c r="BV434" s="106"/>
      <c r="BW434" s="106"/>
      <c r="BX434" s="106"/>
      <c r="BY434" s="106"/>
      <c r="BZ434" s="106"/>
      <c r="CA434" s="106"/>
      <c r="CB434" s="106"/>
      <c r="CC434" s="106"/>
      <c r="CD434" s="106"/>
      <c r="CE434" s="106"/>
      <c r="CF434" s="106"/>
      <c r="CG434" s="106"/>
    </row>
    <row r="435" spans="1:85">
      <c r="A435" s="1371"/>
      <c r="B435" s="106" t="s">
        <v>4303</v>
      </c>
      <c r="C435" s="106" t="s">
        <v>4302</v>
      </c>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c r="AA435" s="106"/>
      <c r="AB435" s="106"/>
      <c r="AC435" s="106"/>
      <c r="AD435" s="106"/>
      <c r="AE435" s="106"/>
      <c r="AF435" s="106"/>
      <c r="AG435" s="106"/>
      <c r="AH435" s="106"/>
      <c r="AI435" s="106"/>
      <c r="AJ435" s="106"/>
      <c r="AK435" s="106"/>
      <c r="AL435" s="106"/>
      <c r="AM435" s="106"/>
      <c r="AN435" s="106"/>
      <c r="AO435" s="106"/>
      <c r="AP435" s="106"/>
      <c r="AQ435" s="106"/>
      <c r="AR435" s="106"/>
      <c r="AS435" s="106"/>
      <c r="AT435" s="106"/>
      <c r="AU435" s="106"/>
      <c r="AV435" s="106"/>
      <c r="AW435" s="106"/>
      <c r="AX435" s="106"/>
      <c r="AY435" s="106"/>
      <c r="AZ435" s="106"/>
      <c r="BA435" s="106"/>
      <c r="BB435" s="106"/>
      <c r="BC435" s="106"/>
      <c r="BD435" s="106"/>
      <c r="BE435" s="106"/>
      <c r="BF435" s="106"/>
      <c r="BG435" s="106"/>
      <c r="BH435" s="106"/>
      <c r="BI435" s="106"/>
      <c r="BJ435" s="106"/>
      <c r="BK435" s="106"/>
      <c r="BL435" s="106"/>
      <c r="BM435" s="106"/>
      <c r="BN435" s="106"/>
      <c r="BO435" s="106"/>
      <c r="BP435" s="106"/>
      <c r="BQ435" s="106"/>
      <c r="BR435" s="106"/>
      <c r="BS435" s="106"/>
      <c r="BT435" s="106"/>
      <c r="BU435" s="106"/>
      <c r="BV435" s="106"/>
      <c r="BW435" s="106"/>
      <c r="BX435" s="106"/>
      <c r="BY435" s="106"/>
      <c r="BZ435" s="106"/>
      <c r="CA435" s="106"/>
      <c r="CB435" s="106"/>
      <c r="CC435" s="106"/>
      <c r="CD435" s="106"/>
      <c r="CE435" s="106"/>
      <c r="CF435" s="106"/>
      <c r="CG435" s="106"/>
    </row>
    <row r="436" spans="1:85">
      <c r="A436" s="1371"/>
      <c r="B436" s="106"/>
      <c r="C436" s="106" t="s">
        <v>4300</v>
      </c>
      <c r="D436" s="106"/>
      <c r="E436" s="106"/>
      <c r="F436" s="106"/>
      <c r="G436" s="106"/>
      <c r="H436" s="106"/>
      <c r="I436" s="106"/>
      <c r="J436" s="106"/>
      <c r="K436" s="106"/>
      <c r="L436" s="106"/>
      <c r="M436" s="106"/>
      <c r="N436" s="106"/>
      <c r="O436" s="106"/>
      <c r="P436" s="106"/>
      <c r="Q436" s="106"/>
      <c r="R436" s="106"/>
      <c r="S436" s="106"/>
      <c r="T436" s="106"/>
      <c r="U436" s="106"/>
      <c r="V436" s="106"/>
      <c r="W436" s="106"/>
      <c r="X436" s="106"/>
      <c r="Y436" s="106"/>
      <c r="Z436" s="106"/>
      <c r="AA436" s="106"/>
      <c r="AB436" s="106"/>
      <c r="AC436" s="106"/>
      <c r="AD436" s="106"/>
      <c r="AE436" s="106"/>
      <c r="AF436" s="106"/>
      <c r="AG436" s="106"/>
      <c r="AH436" s="106"/>
      <c r="AI436" s="106"/>
      <c r="AJ436" s="106"/>
      <c r="AK436" s="106"/>
      <c r="AL436" s="106"/>
      <c r="AM436" s="106"/>
      <c r="AN436" s="106"/>
      <c r="AO436" s="106"/>
      <c r="AP436" s="106"/>
      <c r="AQ436" s="106"/>
      <c r="AR436" s="106"/>
      <c r="AS436" s="106"/>
      <c r="AT436" s="106"/>
      <c r="AU436" s="106"/>
      <c r="AV436" s="106"/>
      <c r="AW436" s="106"/>
      <c r="AX436" s="106"/>
      <c r="AY436" s="106"/>
      <c r="AZ436" s="106"/>
      <c r="BA436" s="106"/>
      <c r="BB436" s="106"/>
      <c r="BC436" s="106"/>
      <c r="BD436" s="106"/>
      <c r="BE436" s="106"/>
      <c r="BF436" s="106"/>
      <c r="BG436" s="106"/>
      <c r="BH436" s="106"/>
      <c r="BI436" s="106"/>
      <c r="BJ436" s="106"/>
      <c r="BK436" s="106"/>
      <c r="BL436" s="106"/>
      <c r="BM436" s="106"/>
      <c r="BN436" s="106"/>
      <c r="BO436" s="106"/>
      <c r="BP436" s="106"/>
      <c r="BQ436" s="106"/>
      <c r="BR436" s="106"/>
      <c r="BS436" s="106"/>
      <c r="BT436" s="106"/>
      <c r="BU436" s="106"/>
      <c r="BV436" s="106"/>
      <c r="BW436" s="106"/>
      <c r="BX436" s="106"/>
      <c r="BY436" s="106"/>
      <c r="BZ436" s="106"/>
      <c r="CA436" s="106"/>
      <c r="CB436" s="106"/>
      <c r="CC436" s="106"/>
      <c r="CD436" s="106"/>
      <c r="CE436" s="106"/>
      <c r="CF436" s="106"/>
      <c r="CG436" s="106"/>
    </row>
    <row r="437" spans="1:85">
      <c r="A437" s="1371"/>
      <c r="B437" s="106" t="s">
        <v>4304</v>
      </c>
      <c r="C437" s="106" t="s">
        <v>4302</v>
      </c>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6"/>
      <c r="Z437" s="106"/>
      <c r="AA437" s="106"/>
      <c r="AB437" s="106"/>
      <c r="AC437" s="106"/>
      <c r="AD437" s="106"/>
      <c r="AE437" s="106"/>
      <c r="AF437" s="106"/>
      <c r="AG437" s="106"/>
      <c r="AH437" s="106"/>
      <c r="AI437" s="106"/>
      <c r="AJ437" s="106"/>
      <c r="AK437" s="106"/>
      <c r="AL437" s="106"/>
      <c r="AM437" s="106"/>
      <c r="AN437" s="106"/>
      <c r="AO437" s="106"/>
      <c r="AP437" s="106"/>
      <c r="AQ437" s="106"/>
      <c r="AR437" s="106"/>
      <c r="AS437" s="106"/>
      <c r="AT437" s="106"/>
      <c r="AU437" s="106"/>
      <c r="AV437" s="106"/>
      <c r="AW437" s="106"/>
      <c r="AX437" s="106"/>
      <c r="AY437" s="106"/>
      <c r="AZ437" s="106"/>
      <c r="BA437" s="106"/>
      <c r="BB437" s="106"/>
      <c r="BC437" s="106"/>
      <c r="BD437" s="106"/>
      <c r="BE437" s="106"/>
      <c r="BF437" s="106"/>
      <c r="BG437" s="106"/>
      <c r="BH437" s="106"/>
      <c r="BI437" s="106"/>
      <c r="BJ437" s="106"/>
      <c r="BK437" s="106"/>
      <c r="BL437" s="106"/>
      <c r="BM437" s="106"/>
      <c r="BN437" s="106"/>
      <c r="BO437" s="106"/>
      <c r="BP437" s="106"/>
      <c r="BQ437" s="106"/>
      <c r="BR437" s="106"/>
      <c r="BS437" s="106"/>
      <c r="BT437" s="106"/>
      <c r="BU437" s="106"/>
      <c r="BV437" s="106"/>
      <c r="BW437" s="106"/>
      <c r="BX437" s="106"/>
      <c r="BY437" s="106"/>
      <c r="BZ437" s="106"/>
      <c r="CA437" s="106"/>
      <c r="CB437" s="106"/>
      <c r="CC437" s="106"/>
      <c r="CD437" s="106"/>
      <c r="CE437" s="106"/>
      <c r="CF437" s="106"/>
      <c r="CG437" s="106"/>
    </row>
    <row r="438" spans="1:85">
      <c r="A438" s="1371"/>
      <c r="B438" s="106"/>
      <c r="C438" s="106" t="s">
        <v>4300</v>
      </c>
      <c r="D438" s="106">
        <v>500</v>
      </c>
      <c r="E438" s="106"/>
      <c r="F438" s="106"/>
      <c r="G438" s="106">
        <v>100</v>
      </c>
      <c r="H438" s="106"/>
      <c r="I438" s="106"/>
      <c r="J438" s="106"/>
      <c r="K438" s="106"/>
      <c r="L438" s="106">
        <v>100</v>
      </c>
      <c r="M438" s="106"/>
      <c r="N438" s="106"/>
      <c r="O438" s="106"/>
      <c r="P438" s="106"/>
      <c r="Q438" s="106"/>
      <c r="R438" s="106"/>
      <c r="S438" s="106"/>
      <c r="T438" s="106"/>
      <c r="U438" s="106"/>
      <c r="V438" s="106"/>
      <c r="W438" s="106"/>
      <c r="X438" s="106"/>
      <c r="Y438" s="106">
        <v>100</v>
      </c>
      <c r="Z438" s="106"/>
      <c r="AA438" s="106"/>
      <c r="AB438" s="106"/>
      <c r="AC438" s="106"/>
      <c r="AD438" s="106">
        <v>100</v>
      </c>
      <c r="AE438" s="106"/>
      <c r="AF438" s="106"/>
      <c r="AG438" s="106"/>
      <c r="AH438" s="106"/>
      <c r="AI438" s="106"/>
      <c r="AJ438" s="106"/>
      <c r="AK438" s="106"/>
      <c r="AL438" s="106"/>
      <c r="AM438" s="106"/>
      <c r="AN438" s="106"/>
      <c r="AO438" s="106"/>
      <c r="AP438" s="106"/>
      <c r="AQ438" s="106"/>
      <c r="AR438" s="106"/>
      <c r="AS438" s="106"/>
      <c r="AT438" s="106"/>
      <c r="AU438" s="106"/>
      <c r="AV438" s="106"/>
      <c r="AW438" s="106"/>
      <c r="AX438" s="106"/>
      <c r="AY438" s="106"/>
      <c r="AZ438" s="106"/>
      <c r="BA438" s="106"/>
      <c r="BB438" s="106"/>
      <c r="BC438" s="106"/>
      <c r="BD438" s="106"/>
      <c r="BE438" s="106">
        <v>200</v>
      </c>
      <c r="BF438" s="106">
        <v>200</v>
      </c>
      <c r="BG438" s="106"/>
      <c r="BH438" s="106"/>
      <c r="BI438" s="106"/>
      <c r="BJ438" s="106">
        <v>100</v>
      </c>
      <c r="BK438" s="106"/>
      <c r="BL438" s="106"/>
      <c r="BM438" s="106">
        <v>100</v>
      </c>
      <c r="BN438" s="106"/>
      <c r="BO438" s="106"/>
      <c r="BP438" s="106"/>
      <c r="BQ438" s="106"/>
      <c r="BR438" s="106"/>
      <c r="BS438" s="106"/>
      <c r="BT438" s="106"/>
      <c r="BU438" s="106"/>
      <c r="BV438" s="106"/>
      <c r="BW438" s="106"/>
      <c r="BX438" s="106"/>
      <c r="BY438" s="106"/>
      <c r="BZ438" s="106"/>
      <c r="CA438" s="106"/>
      <c r="CB438" s="106"/>
      <c r="CC438" s="106"/>
      <c r="CD438" s="106"/>
      <c r="CE438" s="106"/>
      <c r="CF438" s="106"/>
      <c r="CG438" s="106"/>
    </row>
    <row r="439" spans="1:85">
      <c r="A439" s="1371"/>
      <c r="B439" s="106" t="s">
        <v>4305</v>
      </c>
      <c r="C439" s="106" t="s">
        <v>4302</v>
      </c>
      <c r="D439" s="106"/>
      <c r="E439" s="106"/>
      <c r="F439" s="106"/>
      <c r="G439" s="106"/>
      <c r="H439" s="106"/>
      <c r="I439" s="106"/>
      <c r="J439" s="106"/>
      <c r="K439" s="106"/>
      <c r="L439" s="106"/>
      <c r="M439" s="106"/>
      <c r="N439" s="106"/>
      <c r="O439" s="106"/>
      <c r="P439" s="106"/>
      <c r="Q439" s="106"/>
      <c r="R439" s="106"/>
      <c r="S439" s="106"/>
      <c r="T439" s="106"/>
      <c r="U439" s="106"/>
      <c r="V439" s="106"/>
      <c r="W439" s="106"/>
      <c r="X439" s="106"/>
      <c r="Y439" s="106"/>
      <c r="Z439" s="106"/>
      <c r="AA439" s="106"/>
      <c r="AB439" s="106"/>
      <c r="AC439" s="106"/>
      <c r="AD439" s="106"/>
      <c r="AE439" s="106"/>
      <c r="AF439" s="106"/>
      <c r="AG439" s="106"/>
      <c r="AH439" s="106"/>
      <c r="AI439" s="106"/>
      <c r="AJ439" s="106"/>
      <c r="AK439" s="106"/>
      <c r="AL439" s="106"/>
      <c r="AM439" s="106"/>
      <c r="AN439" s="106"/>
      <c r="AO439" s="106"/>
      <c r="AP439" s="106"/>
      <c r="AQ439" s="106"/>
      <c r="AR439" s="106"/>
      <c r="AS439" s="106"/>
      <c r="AT439" s="106"/>
      <c r="AU439" s="106"/>
      <c r="AV439" s="106"/>
      <c r="AW439" s="106"/>
      <c r="AX439" s="106"/>
      <c r="AY439" s="106"/>
      <c r="AZ439" s="106"/>
      <c r="BA439" s="106"/>
      <c r="BB439" s="106"/>
      <c r="BC439" s="106"/>
      <c r="BD439" s="106"/>
      <c r="BE439" s="106"/>
      <c r="BF439" s="106"/>
      <c r="BG439" s="106"/>
      <c r="BH439" s="106"/>
      <c r="BI439" s="106"/>
      <c r="BJ439" s="106"/>
      <c r="BK439" s="106"/>
      <c r="BL439" s="106"/>
      <c r="BM439" s="106"/>
      <c r="BN439" s="106"/>
      <c r="BO439" s="106"/>
      <c r="BP439" s="106"/>
      <c r="BQ439" s="106"/>
      <c r="BR439" s="106"/>
      <c r="BS439" s="106"/>
      <c r="BT439" s="106"/>
      <c r="BU439" s="106"/>
      <c r="BV439" s="106"/>
      <c r="BW439" s="106"/>
      <c r="BX439" s="106"/>
      <c r="BY439" s="106"/>
      <c r="BZ439" s="106"/>
      <c r="CA439" s="106"/>
      <c r="CB439" s="106"/>
      <c r="CC439" s="106"/>
      <c r="CD439" s="106"/>
      <c r="CE439" s="106"/>
      <c r="CF439" s="106"/>
      <c r="CG439" s="106"/>
    </row>
    <row r="440" spans="1:85">
      <c r="A440" s="1372"/>
      <c r="B440" s="106"/>
      <c r="C440" s="106" t="s">
        <v>4300</v>
      </c>
      <c r="D440" s="106"/>
      <c r="E440" s="106"/>
      <c r="F440" s="106"/>
      <c r="G440" s="106"/>
      <c r="H440" s="106"/>
      <c r="I440" s="106"/>
      <c r="J440" s="106"/>
      <c r="K440" s="106"/>
      <c r="L440" s="106"/>
      <c r="M440" s="106"/>
      <c r="N440" s="106"/>
      <c r="O440" s="106"/>
      <c r="P440" s="106"/>
      <c r="Q440" s="106"/>
      <c r="R440" s="106"/>
      <c r="S440" s="106"/>
      <c r="T440" s="106"/>
      <c r="U440" s="106"/>
      <c r="V440" s="106"/>
      <c r="W440" s="106"/>
      <c r="X440" s="106"/>
      <c r="Y440" s="106"/>
      <c r="Z440" s="106"/>
      <c r="AA440" s="106"/>
      <c r="AB440" s="106"/>
      <c r="AC440" s="106"/>
      <c r="AD440" s="106"/>
      <c r="AE440" s="106"/>
      <c r="AF440" s="106"/>
      <c r="AG440" s="106"/>
      <c r="AH440" s="106"/>
      <c r="AI440" s="106"/>
      <c r="AJ440" s="106"/>
      <c r="AK440" s="106"/>
      <c r="AL440" s="106"/>
      <c r="AM440" s="106"/>
      <c r="AN440" s="106"/>
      <c r="AO440" s="106"/>
      <c r="AP440" s="106"/>
      <c r="AQ440" s="106"/>
      <c r="AR440" s="106"/>
      <c r="AS440" s="106"/>
      <c r="AT440" s="106"/>
      <c r="AU440" s="106"/>
      <c r="AV440" s="106"/>
      <c r="AW440" s="106"/>
      <c r="AX440" s="106"/>
      <c r="AY440" s="106"/>
      <c r="AZ440" s="106"/>
      <c r="BA440" s="106"/>
      <c r="BB440" s="106"/>
      <c r="BC440" s="106"/>
      <c r="BD440" s="106"/>
      <c r="BE440" s="106"/>
      <c r="BF440" s="106"/>
      <c r="BG440" s="106"/>
      <c r="BH440" s="106"/>
      <c r="BI440" s="106"/>
      <c r="BJ440" s="106"/>
      <c r="BK440" s="106"/>
      <c r="BL440" s="106"/>
      <c r="BM440" s="106"/>
      <c r="BN440" s="106"/>
      <c r="BO440" s="106"/>
      <c r="BP440" s="106"/>
      <c r="BQ440" s="106"/>
      <c r="BR440" s="106"/>
      <c r="BS440" s="106"/>
      <c r="BT440" s="106"/>
      <c r="BU440" s="106"/>
      <c r="BV440" s="106"/>
      <c r="BW440" s="106"/>
      <c r="BX440" s="106"/>
      <c r="BY440" s="106"/>
      <c r="BZ440" s="106"/>
      <c r="CA440" s="106"/>
      <c r="CB440" s="106"/>
      <c r="CC440" s="106"/>
      <c r="CD440" s="106"/>
      <c r="CE440" s="106"/>
      <c r="CF440" s="106"/>
      <c r="CG440" s="106"/>
    </row>
    <row r="441" spans="1:85" s="231" customFormat="1" ht="15.75">
      <c r="A441" s="343" t="s">
        <v>4335</v>
      </c>
      <c r="B441" s="106" t="s">
        <v>4301</v>
      </c>
      <c r="C441" s="106" t="s">
        <v>4302</v>
      </c>
      <c r="D441" s="106"/>
      <c r="E441" s="106"/>
      <c r="F441" s="106"/>
      <c r="G441" s="106"/>
      <c r="H441" s="106"/>
      <c r="I441" s="106"/>
      <c r="J441" s="106"/>
      <c r="K441" s="106"/>
      <c r="L441" s="106"/>
      <c r="M441" s="106"/>
      <c r="N441" s="106"/>
      <c r="O441" s="106"/>
      <c r="P441" s="106"/>
      <c r="Q441" s="106"/>
      <c r="R441" s="106"/>
      <c r="S441" s="106"/>
      <c r="T441" s="106"/>
      <c r="U441" s="106"/>
      <c r="V441" s="106"/>
      <c r="W441" s="106"/>
      <c r="X441" s="106"/>
      <c r="Y441" s="106"/>
      <c r="Z441" s="106"/>
      <c r="AA441" s="106"/>
      <c r="AB441" s="106"/>
      <c r="AC441" s="106"/>
      <c r="AD441" s="106"/>
      <c r="AE441" s="106"/>
      <c r="AF441" s="106"/>
      <c r="AG441" s="106"/>
      <c r="AH441" s="106"/>
      <c r="AI441" s="106"/>
      <c r="AJ441" s="106"/>
      <c r="AK441" s="106"/>
      <c r="AL441" s="106"/>
      <c r="AM441" s="361"/>
      <c r="AN441" s="106"/>
      <c r="AO441" s="106"/>
      <c r="AP441" s="106"/>
      <c r="AQ441" s="106"/>
      <c r="AR441" s="106"/>
      <c r="AS441" s="106"/>
      <c r="AT441" s="106"/>
      <c r="AU441" s="106"/>
      <c r="AV441" s="106"/>
      <c r="AW441" s="106"/>
      <c r="AX441" s="106"/>
      <c r="AY441" s="106"/>
      <c r="AZ441" s="106"/>
      <c r="BA441" s="106"/>
      <c r="BB441" s="106"/>
      <c r="BC441" s="106"/>
      <c r="BD441" s="106"/>
      <c r="BE441" s="106"/>
      <c r="BF441" s="106"/>
      <c r="BG441" s="106"/>
      <c r="BH441" s="106"/>
      <c r="BI441" s="106"/>
      <c r="BJ441" s="106"/>
      <c r="BK441" s="106"/>
      <c r="BL441" s="106"/>
      <c r="BM441" s="106"/>
      <c r="BN441" s="106"/>
      <c r="BO441" s="106"/>
      <c r="BP441" s="106"/>
      <c r="BQ441" s="106"/>
      <c r="BR441" s="106"/>
      <c r="BS441" s="106"/>
      <c r="BT441" s="106"/>
      <c r="BU441" s="106"/>
      <c r="BV441" s="106"/>
      <c r="BW441" s="106"/>
      <c r="BX441" s="106"/>
      <c r="BY441" s="106"/>
      <c r="BZ441" s="106"/>
      <c r="CA441" s="106"/>
      <c r="CB441" s="106"/>
      <c r="CC441" s="106"/>
      <c r="CD441" s="106"/>
      <c r="CE441" s="106"/>
      <c r="CF441" s="106"/>
      <c r="CG441" s="106"/>
    </row>
    <row r="442" spans="1:85" s="231" customFormat="1" ht="15.75">
      <c r="A442" s="346" t="s">
        <v>4336</v>
      </c>
      <c r="B442" s="106"/>
      <c r="C442" s="106" t="s">
        <v>4300</v>
      </c>
      <c r="D442" s="106"/>
      <c r="E442" s="106"/>
      <c r="F442" s="106"/>
      <c r="G442" s="106"/>
      <c r="H442" s="106"/>
      <c r="I442" s="106"/>
      <c r="J442" s="106"/>
      <c r="K442" s="106"/>
      <c r="L442" s="106"/>
      <c r="M442" s="106"/>
      <c r="N442" s="106"/>
      <c r="O442" s="106"/>
      <c r="P442" s="106"/>
      <c r="Q442" s="106"/>
      <c r="R442" s="106"/>
      <c r="S442" s="106"/>
      <c r="T442" s="106"/>
      <c r="U442" s="106"/>
      <c r="V442" s="106"/>
      <c r="W442" s="106"/>
      <c r="X442" s="106"/>
      <c r="Y442" s="106"/>
      <c r="Z442" s="106"/>
      <c r="AA442" s="106"/>
      <c r="AB442" s="106"/>
      <c r="AC442" s="106"/>
      <c r="AD442" s="106"/>
      <c r="AE442" s="106"/>
      <c r="AF442" s="106"/>
      <c r="AG442" s="106"/>
      <c r="AH442" s="106"/>
      <c r="AI442" s="106"/>
      <c r="AJ442" s="106"/>
      <c r="AK442" s="106"/>
      <c r="AL442" s="106"/>
      <c r="AM442" s="361"/>
      <c r="AN442" s="106"/>
      <c r="AO442" s="106"/>
      <c r="AP442" s="106"/>
      <c r="AQ442" s="106"/>
      <c r="AR442" s="106"/>
      <c r="AS442" s="106"/>
      <c r="AT442" s="106"/>
      <c r="AU442" s="106"/>
      <c r="AV442" s="106"/>
      <c r="AW442" s="106"/>
      <c r="AX442" s="106"/>
      <c r="AY442" s="106"/>
      <c r="AZ442" s="106"/>
      <c r="BA442" s="106"/>
      <c r="BB442" s="106"/>
      <c r="BC442" s="106"/>
      <c r="BD442" s="106"/>
      <c r="BE442" s="106"/>
      <c r="BF442" s="106"/>
      <c r="BG442" s="106"/>
      <c r="BH442" s="106"/>
      <c r="BI442" s="106"/>
      <c r="BJ442" s="106"/>
      <c r="BK442" s="106"/>
      <c r="BL442" s="106"/>
      <c r="BM442" s="106"/>
      <c r="BN442" s="106"/>
      <c r="BO442" s="106"/>
      <c r="BP442" s="106"/>
      <c r="BQ442" s="106"/>
      <c r="BR442" s="106"/>
      <c r="BS442" s="106"/>
      <c r="BT442" s="106"/>
      <c r="BU442" s="106"/>
      <c r="BV442" s="106"/>
      <c r="BW442" s="106"/>
      <c r="BX442" s="106"/>
      <c r="BY442" s="106"/>
      <c r="BZ442" s="106"/>
      <c r="CA442" s="106"/>
      <c r="CB442" s="106"/>
      <c r="CC442" s="106"/>
      <c r="CD442" s="106"/>
      <c r="CE442" s="106"/>
      <c r="CF442" s="106"/>
      <c r="CG442" s="106"/>
    </row>
    <row r="443" spans="1:85" s="231" customFormat="1" ht="15.75">
      <c r="A443" s="346"/>
      <c r="B443" s="106" t="s">
        <v>4303</v>
      </c>
      <c r="C443" s="106" t="s">
        <v>4302</v>
      </c>
      <c r="D443" s="106"/>
      <c r="E443" s="106"/>
      <c r="F443" s="106"/>
      <c r="G443" s="106"/>
      <c r="H443" s="106"/>
      <c r="I443" s="106"/>
      <c r="J443" s="106"/>
      <c r="K443" s="106"/>
      <c r="L443" s="106"/>
      <c r="M443" s="106"/>
      <c r="N443" s="106"/>
      <c r="O443" s="106"/>
      <c r="P443" s="106"/>
      <c r="Q443" s="106"/>
      <c r="R443" s="106"/>
      <c r="S443" s="106"/>
      <c r="T443" s="106"/>
      <c r="U443" s="106"/>
      <c r="V443" s="106"/>
      <c r="W443" s="106"/>
      <c r="X443" s="106"/>
      <c r="Y443" s="106"/>
      <c r="Z443" s="106"/>
      <c r="AA443" s="106"/>
      <c r="AB443" s="106"/>
      <c r="AC443" s="106"/>
      <c r="AD443" s="106"/>
      <c r="AE443" s="106"/>
      <c r="AF443" s="106"/>
      <c r="AG443" s="106"/>
      <c r="AH443" s="106"/>
      <c r="AI443" s="106"/>
      <c r="AJ443" s="106"/>
      <c r="AK443" s="106"/>
      <c r="AL443" s="106"/>
      <c r="AM443" s="361"/>
      <c r="AN443" s="106"/>
      <c r="AO443" s="106"/>
      <c r="AP443" s="106"/>
      <c r="AQ443" s="106"/>
      <c r="AR443" s="106"/>
      <c r="AS443" s="106"/>
      <c r="AT443" s="106"/>
      <c r="AU443" s="106"/>
      <c r="AV443" s="106"/>
      <c r="AW443" s="106"/>
      <c r="AX443" s="106"/>
      <c r="AY443" s="106"/>
      <c r="AZ443" s="106"/>
      <c r="BA443" s="106"/>
      <c r="BB443" s="106"/>
      <c r="BC443" s="106"/>
      <c r="BD443" s="106"/>
      <c r="BE443" s="106"/>
      <c r="BF443" s="106"/>
      <c r="BG443" s="106"/>
      <c r="BH443" s="106"/>
      <c r="BI443" s="106"/>
      <c r="BJ443" s="106"/>
      <c r="BK443" s="106"/>
      <c r="BL443" s="106"/>
      <c r="BM443" s="106"/>
      <c r="BN443" s="106"/>
      <c r="BO443" s="106"/>
      <c r="BP443" s="106"/>
      <c r="BQ443" s="106"/>
      <c r="BR443" s="106"/>
      <c r="BS443" s="106"/>
      <c r="BT443" s="106"/>
      <c r="BU443" s="106"/>
      <c r="BV443" s="106"/>
      <c r="BW443" s="106"/>
      <c r="BX443" s="106"/>
      <c r="BY443" s="106"/>
      <c r="BZ443" s="106"/>
      <c r="CA443" s="106"/>
      <c r="CB443" s="106"/>
      <c r="CC443" s="106"/>
      <c r="CD443" s="106"/>
      <c r="CE443" s="106"/>
      <c r="CF443" s="106"/>
      <c r="CG443" s="106"/>
    </row>
    <row r="444" spans="1:85" s="231" customFormat="1" ht="15.75">
      <c r="A444" s="346"/>
      <c r="B444" s="106"/>
      <c r="C444" s="106" t="s">
        <v>4300</v>
      </c>
      <c r="D444" s="106"/>
      <c r="E444" s="106"/>
      <c r="F444" s="106"/>
      <c r="G444" s="106"/>
      <c r="H444" s="106"/>
      <c r="I444" s="106"/>
      <c r="J444" s="106"/>
      <c r="K444" s="106"/>
      <c r="L444" s="106"/>
      <c r="M444" s="106"/>
      <c r="N444" s="106"/>
      <c r="O444" s="106"/>
      <c r="P444" s="106"/>
      <c r="Q444" s="106"/>
      <c r="R444" s="106"/>
      <c r="S444" s="106"/>
      <c r="T444" s="106"/>
      <c r="U444" s="106"/>
      <c r="V444" s="106"/>
      <c r="W444" s="106"/>
      <c r="X444" s="106"/>
      <c r="Y444" s="106"/>
      <c r="Z444" s="106"/>
      <c r="AA444" s="106"/>
      <c r="AB444" s="106"/>
      <c r="AC444" s="106"/>
      <c r="AD444" s="106"/>
      <c r="AE444" s="106"/>
      <c r="AF444" s="106"/>
      <c r="AG444" s="106"/>
      <c r="AH444" s="106"/>
      <c r="AI444" s="106"/>
      <c r="AJ444" s="106"/>
      <c r="AK444" s="106"/>
      <c r="AL444" s="106"/>
      <c r="AM444" s="361"/>
      <c r="AN444" s="106"/>
      <c r="AO444" s="106"/>
      <c r="AP444" s="106"/>
      <c r="AQ444" s="106"/>
      <c r="AR444" s="106"/>
      <c r="AS444" s="106"/>
      <c r="AT444" s="106"/>
      <c r="AU444" s="106"/>
      <c r="AV444" s="106"/>
      <c r="AW444" s="106"/>
      <c r="AX444" s="106"/>
      <c r="AY444" s="106"/>
      <c r="AZ444" s="106"/>
      <c r="BA444" s="106"/>
      <c r="BB444" s="106"/>
      <c r="BC444" s="106"/>
      <c r="BD444" s="106"/>
      <c r="BE444" s="106"/>
      <c r="BF444" s="106"/>
      <c r="BG444" s="106"/>
      <c r="BH444" s="106"/>
      <c r="BI444" s="106"/>
      <c r="BJ444" s="106"/>
      <c r="BK444" s="106"/>
      <c r="BL444" s="106"/>
      <c r="BM444" s="106"/>
      <c r="BN444" s="106"/>
      <c r="BO444" s="106"/>
      <c r="BP444" s="106"/>
      <c r="BQ444" s="106"/>
      <c r="BR444" s="106"/>
      <c r="BS444" s="106"/>
      <c r="BT444" s="106"/>
      <c r="BU444" s="106"/>
      <c r="BV444" s="106"/>
      <c r="BW444" s="106"/>
      <c r="BX444" s="106"/>
      <c r="BY444" s="106"/>
      <c r="BZ444" s="106"/>
      <c r="CA444" s="106"/>
      <c r="CB444" s="106"/>
      <c r="CC444" s="106"/>
      <c r="CD444" s="106"/>
      <c r="CE444" s="106"/>
      <c r="CF444" s="106"/>
      <c r="CG444" s="106"/>
    </row>
    <row r="445" spans="1:85" s="362" customFormat="1" ht="15.75">
      <c r="A445" s="391"/>
      <c r="B445" s="361" t="s">
        <v>4304</v>
      </c>
      <c r="C445" s="361" t="s">
        <v>4302</v>
      </c>
      <c r="D445" s="361"/>
      <c r="E445" s="361"/>
      <c r="F445" s="361"/>
      <c r="G445" s="361"/>
      <c r="H445" s="361"/>
      <c r="I445" s="361"/>
      <c r="J445" s="361"/>
      <c r="K445" s="361"/>
      <c r="L445" s="361"/>
      <c r="M445" s="361"/>
      <c r="N445" s="361"/>
      <c r="O445" s="361"/>
      <c r="P445" s="361"/>
      <c r="Q445" s="361"/>
      <c r="R445" s="361"/>
      <c r="S445" s="361"/>
      <c r="T445" s="361"/>
      <c r="U445" s="361"/>
      <c r="V445" s="361"/>
      <c r="W445" s="361"/>
      <c r="X445" s="361"/>
      <c r="Y445" s="361"/>
      <c r="Z445" s="361"/>
      <c r="AA445" s="361"/>
      <c r="AB445" s="361"/>
      <c r="AC445" s="361"/>
      <c r="AD445" s="361"/>
      <c r="AE445" s="361"/>
      <c r="AF445" s="361"/>
      <c r="AG445" s="361"/>
      <c r="AH445" s="361"/>
      <c r="AI445" s="361"/>
      <c r="AJ445" s="361"/>
      <c r="AK445" s="361"/>
      <c r="AL445" s="361"/>
      <c r="AM445" s="361">
        <v>200</v>
      </c>
      <c r="AN445" s="361"/>
      <c r="AO445" s="361"/>
      <c r="AP445" s="361"/>
      <c r="AQ445" s="361"/>
      <c r="AR445" s="361"/>
      <c r="AS445" s="361"/>
      <c r="AT445" s="361"/>
      <c r="AU445" s="361"/>
      <c r="AV445" s="361"/>
      <c r="AW445" s="361"/>
      <c r="AX445" s="361"/>
      <c r="AY445" s="361"/>
      <c r="AZ445" s="361"/>
      <c r="BA445" s="361"/>
      <c r="BB445" s="361"/>
      <c r="BC445" s="361"/>
      <c r="BD445" s="361"/>
      <c r="BE445" s="361"/>
      <c r="BF445" s="361"/>
      <c r="BG445" s="361"/>
      <c r="BH445" s="361"/>
      <c r="BI445" s="361"/>
      <c r="BJ445" s="361"/>
      <c r="BK445" s="361"/>
      <c r="BL445" s="361"/>
      <c r="BM445" s="361"/>
      <c r="BN445" s="361"/>
      <c r="BO445" s="361"/>
      <c r="BP445" s="361"/>
      <c r="BQ445" s="361"/>
      <c r="BR445" s="361"/>
      <c r="BS445" s="361"/>
      <c r="BT445" s="361"/>
      <c r="BU445" s="361"/>
      <c r="BV445" s="361"/>
      <c r="BW445" s="361"/>
      <c r="BX445" s="361"/>
      <c r="BY445" s="361"/>
      <c r="BZ445" s="361"/>
      <c r="CA445" s="361"/>
      <c r="CB445" s="361"/>
      <c r="CC445" s="361"/>
      <c r="CD445" s="361"/>
      <c r="CE445" s="361"/>
      <c r="CF445" s="361"/>
      <c r="CG445" s="361"/>
    </row>
    <row r="446" spans="1:85" s="362" customFormat="1" ht="15.75">
      <c r="A446" s="391"/>
      <c r="B446" s="361"/>
      <c r="C446" s="361" t="s">
        <v>4300</v>
      </c>
      <c r="D446" s="361"/>
      <c r="E446" s="361"/>
      <c r="F446" s="361"/>
      <c r="G446" s="361"/>
      <c r="H446" s="361"/>
      <c r="I446" s="361"/>
      <c r="J446" s="361"/>
      <c r="K446" s="361"/>
      <c r="L446" s="361"/>
      <c r="M446" s="361"/>
      <c r="N446" s="361"/>
      <c r="O446" s="361"/>
      <c r="P446" s="361"/>
      <c r="Q446" s="361"/>
      <c r="R446" s="361"/>
      <c r="S446" s="361"/>
      <c r="T446" s="361"/>
      <c r="U446" s="361"/>
      <c r="V446" s="361"/>
      <c r="W446" s="361"/>
      <c r="X446" s="361"/>
      <c r="Y446" s="361"/>
      <c r="Z446" s="361"/>
      <c r="AA446" s="361"/>
      <c r="AB446" s="361"/>
      <c r="AC446" s="361"/>
      <c r="AD446" s="361"/>
      <c r="AE446" s="361"/>
      <c r="AF446" s="361"/>
      <c r="AG446" s="361"/>
      <c r="AH446" s="361"/>
      <c r="AI446" s="361"/>
      <c r="AJ446" s="361"/>
      <c r="AK446" s="361"/>
      <c r="AL446" s="361"/>
      <c r="AM446" s="361">
        <v>800</v>
      </c>
      <c r="AN446" s="361"/>
      <c r="AO446" s="361"/>
      <c r="AP446" s="361"/>
      <c r="AQ446" s="361"/>
      <c r="AR446" s="361"/>
      <c r="AS446" s="361"/>
      <c r="AT446" s="361"/>
      <c r="AU446" s="361"/>
      <c r="AV446" s="361"/>
      <c r="AW446" s="361"/>
      <c r="AX446" s="361"/>
      <c r="AY446" s="361"/>
      <c r="AZ446" s="361"/>
      <c r="BA446" s="361"/>
      <c r="BB446" s="361"/>
      <c r="BC446" s="361"/>
      <c r="BD446" s="361"/>
      <c r="BE446" s="361"/>
      <c r="BF446" s="361"/>
      <c r="BG446" s="361"/>
      <c r="BH446" s="361"/>
      <c r="BI446" s="361"/>
      <c r="BJ446" s="361"/>
      <c r="BK446" s="361"/>
      <c r="BL446" s="361"/>
      <c r="BM446" s="361"/>
      <c r="BN446" s="361"/>
      <c r="BO446" s="361"/>
      <c r="BP446" s="361"/>
      <c r="BQ446" s="361"/>
      <c r="BR446" s="361"/>
      <c r="BS446" s="361"/>
      <c r="BT446" s="361"/>
      <c r="BU446" s="361"/>
      <c r="BV446" s="361"/>
      <c r="BW446" s="361"/>
      <c r="BX446" s="361"/>
      <c r="BY446" s="361"/>
      <c r="BZ446" s="361"/>
      <c r="CA446" s="361"/>
      <c r="CB446" s="361"/>
      <c r="CC446" s="361"/>
      <c r="CD446" s="361"/>
      <c r="CE446" s="361"/>
      <c r="CF446" s="361"/>
      <c r="CG446" s="361"/>
    </row>
    <row r="447" spans="1:85" s="231" customFormat="1" ht="15.75">
      <c r="A447" s="363"/>
      <c r="B447" s="106" t="s">
        <v>4301</v>
      </c>
      <c r="C447" s="106" t="s">
        <v>4302</v>
      </c>
      <c r="D447" s="106">
        <v>6150</v>
      </c>
      <c r="E447" s="304">
        <v>1200</v>
      </c>
      <c r="F447" s="106"/>
      <c r="G447" s="106">
        <v>1000</v>
      </c>
      <c r="H447" s="106"/>
      <c r="I447" s="106"/>
      <c r="J447" s="106"/>
      <c r="K447" s="106"/>
      <c r="L447" s="106">
        <v>3075</v>
      </c>
      <c r="M447" s="106">
        <v>3018</v>
      </c>
      <c r="N447" s="106">
        <v>14693</v>
      </c>
      <c r="O447" s="106"/>
      <c r="P447" s="106">
        <v>2000</v>
      </c>
      <c r="Q447" s="106">
        <v>17075</v>
      </c>
      <c r="R447" s="106">
        <v>4604</v>
      </c>
      <c r="S447" s="106"/>
      <c r="T447" s="106"/>
      <c r="U447" s="106"/>
      <c r="V447" s="106"/>
      <c r="W447" s="106"/>
      <c r="X447" s="106"/>
      <c r="Y447" s="106"/>
      <c r="Z447" s="106"/>
      <c r="AA447" s="106"/>
      <c r="AB447" s="106"/>
      <c r="AC447" s="360" t="s">
        <v>4337</v>
      </c>
      <c r="AD447" s="106"/>
      <c r="AE447" s="106"/>
      <c r="AF447" s="106"/>
      <c r="AG447" s="106"/>
      <c r="AH447" s="106"/>
      <c r="AI447" s="106"/>
      <c r="AJ447" s="106"/>
      <c r="AK447" s="106"/>
      <c r="AL447" s="106">
        <v>11372</v>
      </c>
      <c r="AM447" s="106">
        <v>16150</v>
      </c>
      <c r="AN447" s="106"/>
      <c r="AO447" s="106"/>
      <c r="AP447" s="106"/>
      <c r="AQ447" s="304">
        <v>210026</v>
      </c>
      <c r="AR447" s="106"/>
      <c r="AS447" s="106"/>
      <c r="AT447" s="106"/>
      <c r="AU447" s="106"/>
      <c r="AV447" s="106"/>
      <c r="AW447" s="106"/>
      <c r="AX447" s="106"/>
      <c r="AY447" s="106"/>
      <c r="AZ447" s="106"/>
      <c r="BA447" s="106"/>
      <c r="BB447" s="106"/>
      <c r="BC447" s="304">
        <v>1600</v>
      </c>
      <c r="BD447" s="106"/>
      <c r="BE447" s="106"/>
      <c r="BF447" s="106"/>
      <c r="BG447" s="106"/>
      <c r="BH447" s="106"/>
      <c r="BI447" s="106"/>
      <c r="BJ447" s="106"/>
      <c r="BK447" s="106"/>
      <c r="BL447" s="106"/>
      <c r="BM447" s="106">
        <v>16463</v>
      </c>
      <c r="BN447" s="106"/>
      <c r="BO447" s="106"/>
      <c r="BP447" s="106"/>
      <c r="BQ447" s="106"/>
      <c r="BR447" s="106"/>
      <c r="BS447" s="106"/>
      <c r="BT447" s="106"/>
      <c r="BU447" s="106"/>
      <c r="BV447" s="106"/>
      <c r="BW447" s="106"/>
      <c r="BX447" s="106"/>
      <c r="BY447" s="106"/>
      <c r="BZ447" s="106"/>
      <c r="CA447" s="106"/>
      <c r="CB447" s="106"/>
      <c r="CC447" s="106"/>
      <c r="CD447" s="106"/>
      <c r="CE447" s="106"/>
      <c r="CF447" s="106"/>
      <c r="CG447" s="292">
        <v>308426</v>
      </c>
    </row>
    <row r="448" spans="1:85" s="231" customFormat="1" ht="15.75">
      <c r="A448" s="363" t="s">
        <v>3949</v>
      </c>
      <c r="B448" s="106"/>
      <c r="C448" s="106" t="s">
        <v>4300</v>
      </c>
      <c r="D448" s="106"/>
      <c r="E448" s="106"/>
      <c r="F448" s="106"/>
      <c r="G448" s="106"/>
      <c r="H448" s="106"/>
      <c r="I448" s="106"/>
      <c r="J448" s="106"/>
      <c r="K448" s="106"/>
      <c r="L448" s="106"/>
      <c r="M448" s="106"/>
      <c r="N448" s="106"/>
      <c r="O448" s="106"/>
      <c r="P448" s="106"/>
      <c r="Q448" s="106"/>
      <c r="R448" s="106"/>
      <c r="S448" s="106"/>
      <c r="T448" s="106"/>
      <c r="U448" s="106"/>
      <c r="V448" s="106"/>
      <c r="W448" s="106"/>
      <c r="X448" s="106"/>
      <c r="Y448" s="106"/>
      <c r="Z448" s="106"/>
      <c r="AA448" s="106"/>
      <c r="AB448" s="106"/>
      <c r="AC448" s="106"/>
      <c r="AD448" s="106"/>
      <c r="AE448" s="106"/>
      <c r="AF448" s="106"/>
      <c r="AG448" s="106"/>
      <c r="AH448" s="106"/>
      <c r="AI448" s="106"/>
      <c r="AJ448" s="106"/>
      <c r="AK448" s="106"/>
      <c r="AL448" s="106"/>
      <c r="AM448" s="106"/>
      <c r="AN448" s="106"/>
      <c r="AO448" s="106"/>
      <c r="AP448" s="106"/>
      <c r="AQ448" s="304"/>
      <c r="AR448" s="106"/>
      <c r="AS448" s="106"/>
      <c r="AT448" s="106"/>
      <c r="AU448" s="106"/>
      <c r="AV448" s="106"/>
      <c r="AW448" s="106"/>
      <c r="AX448" s="106"/>
      <c r="AY448" s="106"/>
      <c r="AZ448" s="106"/>
      <c r="BA448" s="106"/>
      <c r="BB448" s="106"/>
      <c r="BC448" s="106"/>
      <c r="BD448" s="106"/>
      <c r="BE448" s="106"/>
      <c r="BF448" s="106"/>
      <c r="BG448" s="106"/>
      <c r="BH448" s="106"/>
      <c r="BI448" s="106"/>
      <c r="BJ448" s="106"/>
      <c r="BK448" s="106"/>
      <c r="BL448" s="106"/>
      <c r="BM448" s="106"/>
      <c r="BN448" s="106"/>
      <c r="BO448" s="106"/>
      <c r="BP448" s="106"/>
      <c r="BQ448" s="106"/>
      <c r="BR448" s="106"/>
      <c r="BS448" s="106"/>
      <c r="BT448" s="106"/>
      <c r="BU448" s="106"/>
      <c r="BV448" s="106"/>
      <c r="BW448" s="106"/>
      <c r="BX448" s="106"/>
      <c r="BY448" s="106"/>
      <c r="BZ448" s="106"/>
      <c r="CA448" s="106"/>
      <c r="CB448" s="106"/>
      <c r="CC448" s="106"/>
      <c r="CD448" s="106"/>
      <c r="CE448" s="106"/>
      <c r="CF448" s="106"/>
      <c r="CG448" s="106"/>
    </row>
    <row r="449" spans="1:85" s="231" customFormat="1" ht="15.75">
      <c r="A449" s="363"/>
      <c r="B449" s="106" t="s">
        <v>4303</v>
      </c>
      <c r="C449" s="106" t="s">
        <v>4302</v>
      </c>
      <c r="D449" s="106"/>
      <c r="E449" s="106">
        <v>20</v>
      </c>
      <c r="F449" s="106"/>
      <c r="G449" s="106"/>
      <c r="H449" s="106"/>
      <c r="I449" s="106"/>
      <c r="J449" s="106"/>
      <c r="K449" s="106"/>
      <c r="L449" s="106"/>
      <c r="M449" s="106"/>
      <c r="N449" s="106"/>
      <c r="O449" s="106"/>
      <c r="P449" s="106"/>
      <c r="Q449" s="106">
        <v>400</v>
      </c>
      <c r="R449" s="106"/>
      <c r="S449" s="106"/>
      <c r="T449" s="106"/>
      <c r="U449" s="106"/>
      <c r="V449" s="106"/>
      <c r="W449" s="106"/>
      <c r="X449" s="106"/>
      <c r="Y449" s="106"/>
      <c r="Z449" s="106"/>
      <c r="AA449" s="106"/>
      <c r="AB449" s="106"/>
      <c r="AC449" s="106"/>
      <c r="AD449" s="106"/>
      <c r="AE449" s="106"/>
      <c r="AF449" s="106"/>
      <c r="AG449" s="106"/>
      <c r="AH449" s="106"/>
      <c r="AI449" s="106"/>
      <c r="AJ449" s="106"/>
      <c r="AK449" s="106"/>
      <c r="AL449" s="106">
        <v>20</v>
      </c>
      <c r="AM449" s="106">
        <v>30</v>
      </c>
      <c r="AN449" s="106"/>
      <c r="AO449" s="106"/>
      <c r="AP449" s="106"/>
      <c r="AQ449" s="304">
        <v>16800</v>
      </c>
      <c r="AR449" s="106"/>
      <c r="AS449" s="106"/>
      <c r="AT449" s="106"/>
      <c r="AU449" s="106"/>
      <c r="AV449" s="106"/>
      <c r="AW449" s="106"/>
      <c r="AX449" s="106"/>
      <c r="AY449" s="106"/>
      <c r="AZ449" s="106"/>
      <c r="BA449" s="106"/>
      <c r="BB449" s="106"/>
      <c r="BC449" s="106"/>
      <c r="BD449" s="106"/>
      <c r="BE449" s="106"/>
      <c r="BF449" s="106"/>
      <c r="BG449" s="106"/>
      <c r="BH449" s="106"/>
      <c r="BI449" s="106"/>
      <c r="BJ449" s="106"/>
      <c r="BK449" s="106"/>
      <c r="BL449" s="106"/>
      <c r="BM449" s="106">
        <v>12000</v>
      </c>
      <c r="BN449" s="106"/>
      <c r="BO449" s="106"/>
      <c r="BP449" s="106"/>
      <c r="BQ449" s="106"/>
      <c r="BR449" s="106"/>
      <c r="BS449" s="106"/>
      <c r="BT449" s="106"/>
      <c r="BU449" s="106"/>
      <c r="BV449" s="106"/>
      <c r="BW449" s="106"/>
      <c r="BX449" s="106"/>
      <c r="BY449" s="106"/>
      <c r="BZ449" s="106"/>
      <c r="CA449" s="106"/>
      <c r="CB449" s="106"/>
      <c r="CC449" s="106"/>
      <c r="CD449" s="106"/>
      <c r="CE449" s="106"/>
      <c r="CF449" s="106"/>
      <c r="CG449" s="106">
        <v>29270</v>
      </c>
    </row>
    <row r="450" spans="1:85" s="231" customFormat="1" ht="15.75">
      <c r="A450" s="363"/>
      <c r="B450" s="106"/>
      <c r="C450" s="106" t="s">
        <v>4300</v>
      </c>
      <c r="D450" s="106"/>
      <c r="E450" s="106"/>
      <c r="F450" s="106"/>
      <c r="G450" s="106"/>
      <c r="H450" s="106"/>
      <c r="I450" s="106"/>
      <c r="J450" s="106"/>
      <c r="K450" s="106"/>
      <c r="L450" s="106"/>
      <c r="M450" s="106"/>
      <c r="N450" s="106"/>
      <c r="O450" s="106"/>
      <c r="P450" s="106"/>
      <c r="Q450" s="106"/>
      <c r="R450" s="106"/>
      <c r="S450" s="106"/>
      <c r="T450" s="106"/>
      <c r="U450" s="106"/>
      <c r="V450" s="106"/>
      <c r="W450" s="106"/>
      <c r="X450" s="106"/>
      <c r="Y450" s="106"/>
      <c r="Z450" s="106"/>
      <c r="AA450" s="106"/>
      <c r="AB450" s="106"/>
      <c r="AC450" s="106"/>
      <c r="AD450" s="106"/>
      <c r="AE450" s="106"/>
      <c r="AF450" s="106"/>
      <c r="AG450" s="106"/>
      <c r="AH450" s="106"/>
      <c r="AI450" s="106"/>
      <c r="AJ450" s="106"/>
      <c r="AK450" s="106"/>
      <c r="AL450" s="106"/>
      <c r="AM450" s="106"/>
      <c r="AN450" s="106"/>
      <c r="AO450" s="106"/>
      <c r="AP450" s="106"/>
      <c r="AQ450" s="304"/>
      <c r="AR450" s="106"/>
      <c r="AS450" s="106"/>
      <c r="AT450" s="106"/>
      <c r="AU450" s="106"/>
      <c r="AV450" s="106"/>
      <c r="AW450" s="106"/>
      <c r="AX450" s="106"/>
      <c r="AY450" s="106"/>
      <c r="AZ450" s="106"/>
      <c r="BA450" s="106"/>
      <c r="BB450" s="106"/>
      <c r="BC450" s="106"/>
      <c r="BD450" s="106"/>
      <c r="BE450" s="106"/>
      <c r="BF450" s="106"/>
      <c r="BG450" s="106"/>
      <c r="BH450" s="106"/>
      <c r="BI450" s="106"/>
      <c r="BJ450" s="106"/>
      <c r="BK450" s="106"/>
      <c r="BL450" s="106"/>
      <c r="BM450" s="106"/>
      <c r="BN450" s="106"/>
      <c r="BO450" s="106"/>
      <c r="BP450" s="106"/>
      <c r="BQ450" s="106"/>
      <c r="BR450" s="106"/>
      <c r="BS450" s="106"/>
      <c r="BT450" s="106"/>
      <c r="BU450" s="106"/>
      <c r="BV450" s="106"/>
      <c r="BW450" s="106"/>
      <c r="BX450" s="106"/>
      <c r="BY450" s="106"/>
      <c r="BZ450" s="106"/>
      <c r="CA450" s="106"/>
      <c r="CB450" s="106"/>
      <c r="CC450" s="106"/>
      <c r="CD450" s="106"/>
      <c r="CE450" s="106"/>
      <c r="CF450" s="106"/>
      <c r="CG450" s="106"/>
    </row>
    <row r="451" spans="1:85" s="231" customFormat="1" ht="15.75">
      <c r="A451" s="363"/>
      <c r="B451" s="106" t="s">
        <v>4304</v>
      </c>
      <c r="C451" s="106" t="s">
        <v>4302</v>
      </c>
      <c r="D451" s="106">
        <v>1600</v>
      </c>
      <c r="E451" s="106">
        <v>2200</v>
      </c>
      <c r="F451" s="106"/>
      <c r="G451" s="106">
        <v>1950</v>
      </c>
      <c r="H451" s="106"/>
      <c r="I451" s="106"/>
      <c r="J451" s="106"/>
      <c r="K451" s="106"/>
      <c r="L451" s="106">
        <v>4300</v>
      </c>
      <c r="M451" s="106">
        <v>1000</v>
      </c>
      <c r="N451" s="106">
        <v>2500</v>
      </c>
      <c r="O451" s="106"/>
      <c r="P451" s="106">
        <v>53</v>
      </c>
      <c r="Q451" s="106">
        <v>2000</v>
      </c>
      <c r="R451" s="106">
        <v>600</v>
      </c>
      <c r="S451" s="106"/>
      <c r="T451" s="106"/>
      <c r="U451" s="106"/>
      <c r="V451" s="106"/>
      <c r="W451" s="106"/>
      <c r="X451" s="106"/>
      <c r="Y451" s="106"/>
      <c r="Z451" s="106"/>
      <c r="AA451" s="106"/>
      <c r="AB451" s="106"/>
      <c r="AC451" s="106"/>
      <c r="AD451" s="106"/>
      <c r="AE451" s="106"/>
      <c r="AF451" s="106"/>
      <c r="AG451" s="106"/>
      <c r="AH451" s="106"/>
      <c r="AI451" s="106"/>
      <c r="AJ451" s="106"/>
      <c r="AK451" s="106"/>
      <c r="AL451" s="106">
        <v>2500</v>
      </c>
      <c r="AM451" s="106">
        <v>1500</v>
      </c>
      <c r="AN451" s="106"/>
      <c r="AO451" s="106"/>
      <c r="AP451" s="106"/>
      <c r="AQ451" s="304">
        <v>69753</v>
      </c>
      <c r="AR451" s="106"/>
      <c r="AS451" s="106"/>
      <c r="AT451" s="106"/>
      <c r="AU451" s="106"/>
      <c r="AV451" s="106"/>
      <c r="AW451" s="106"/>
      <c r="AX451" s="106"/>
      <c r="AY451" s="106"/>
      <c r="AZ451" s="106"/>
      <c r="BA451" s="106"/>
      <c r="BB451" s="106"/>
      <c r="BC451" s="106"/>
      <c r="BD451" s="106"/>
      <c r="BE451" s="106"/>
      <c r="BF451" s="106"/>
      <c r="BG451" s="106"/>
      <c r="BH451" s="106"/>
      <c r="BI451" s="106"/>
      <c r="BJ451" s="106"/>
      <c r="BK451" s="106"/>
      <c r="BL451" s="106"/>
      <c r="BM451" s="106">
        <v>5000</v>
      </c>
      <c r="BN451" s="106"/>
      <c r="BO451" s="106"/>
      <c r="BP451" s="106"/>
      <c r="BQ451" s="304">
        <v>1600</v>
      </c>
      <c r="BR451" s="106"/>
      <c r="BS451" s="106"/>
      <c r="BT451" s="106"/>
      <c r="BU451" s="106"/>
      <c r="BV451" s="106"/>
      <c r="BW451" s="106"/>
      <c r="BX451" s="106"/>
      <c r="BY451" s="106"/>
      <c r="BZ451" s="106"/>
      <c r="CA451" s="106"/>
      <c r="CB451" s="106"/>
      <c r="CC451" s="106"/>
      <c r="CD451" s="106"/>
      <c r="CE451" s="106"/>
      <c r="CF451" s="106"/>
      <c r="CG451" s="106">
        <v>96556</v>
      </c>
    </row>
    <row r="452" spans="1:85" s="231" customFormat="1" ht="15.75">
      <c r="A452" s="363"/>
      <c r="B452" s="106"/>
      <c r="C452" s="106" t="s">
        <v>4300</v>
      </c>
      <c r="D452" s="106"/>
      <c r="E452" s="106"/>
      <c r="F452" s="106"/>
      <c r="G452" s="106"/>
      <c r="H452" s="106"/>
      <c r="I452" s="106"/>
      <c r="J452" s="106"/>
      <c r="K452" s="106"/>
      <c r="L452" s="106"/>
      <c r="M452" s="106"/>
      <c r="N452" s="106"/>
      <c r="O452" s="106"/>
      <c r="P452" s="106"/>
      <c r="Q452" s="106"/>
      <c r="R452" s="106"/>
      <c r="S452" s="106"/>
      <c r="T452" s="106"/>
      <c r="U452" s="106"/>
      <c r="V452" s="106"/>
      <c r="W452" s="106"/>
      <c r="X452" s="106"/>
      <c r="Y452" s="106"/>
      <c r="Z452" s="106"/>
      <c r="AA452" s="106"/>
      <c r="AB452" s="106"/>
      <c r="AC452" s="106"/>
      <c r="AD452" s="106"/>
      <c r="AE452" s="106"/>
      <c r="AF452" s="106"/>
      <c r="AG452" s="106"/>
      <c r="AH452" s="106"/>
      <c r="AI452" s="106"/>
      <c r="AJ452" s="106"/>
      <c r="AK452" s="106"/>
      <c r="AL452" s="106"/>
      <c r="AM452" s="106"/>
      <c r="AN452" s="106"/>
      <c r="AO452" s="106"/>
      <c r="AP452" s="106"/>
      <c r="AQ452" s="106"/>
      <c r="AR452" s="106"/>
      <c r="AS452" s="106"/>
      <c r="AT452" s="106"/>
      <c r="AU452" s="106"/>
      <c r="AV452" s="106"/>
      <c r="AW452" s="106"/>
      <c r="AX452" s="106"/>
      <c r="AY452" s="106"/>
      <c r="AZ452" s="106"/>
      <c r="BA452" s="106"/>
      <c r="BB452" s="106"/>
      <c r="BC452" s="106"/>
      <c r="BD452" s="106"/>
      <c r="BE452" s="106"/>
      <c r="BF452" s="106"/>
      <c r="BG452" s="106"/>
      <c r="BH452" s="106"/>
      <c r="BI452" s="106"/>
      <c r="BJ452" s="106"/>
      <c r="BK452" s="106"/>
      <c r="BL452" s="106"/>
      <c r="BM452" s="106"/>
      <c r="BN452" s="106"/>
      <c r="BO452" s="106"/>
      <c r="BP452" s="106"/>
      <c r="BQ452" s="106"/>
      <c r="BR452" s="106"/>
      <c r="BS452" s="106"/>
      <c r="BT452" s="106"/>
      <c r="BU452" s="106"/>
      <c r="BV452" s="106"/>
      <c r="BW452" s="106"/>
      <c r="BX452" s="106"/>
      <c r="BY452" s="106"/>
      <c r="BZ452" s="106"/>
      <c r="CA452" s="106"/>
      <c r="CB452" s="106"/>
      <c r="CC452" s="106"/>
      <c r="CD452" s="106"/>
      <c r="CE452" s="106"/>
      <c r="CF452" s="106"/>
      <c r="CG452" s="106"/>
    </row>
    <row r="453" spans="1:85" s="231" customFormat="1" ht="15.75">
      <c r="A453" s="363" t="s">
        <v>4338</v>
      </c>
      <c r="B453" s="106" t="s">
        <v>4301</v>
      </c>
      <c r="C453" s="106" t="s">
        <v>4302</v>
      </c>
      <c r="D453" s="106">
        <v>960</v>
      </c>
      <c r="E453" s="106">
        <v>960</v>
      </c>
      <c r="F453" s="106"/>
      <c r="G453" s="106">
        <v>860</v>
      </c>
      <c r="H453" s="106"/>
      <c r="I453" s="106"/>
      <c r="J453" s="106"/>
      <c r="K453" s="106"/>
      <c r="L453" s="106">
        <v>1080</v>
      </c>
      <c r="M453" s="106">
        <v>1500</v>
      </c>
      <c r="N453" s="106">
        <v>1900</v>
      </c>
      <c r="O453" s="106"/>
      <c r="P453" s="106">
        <v>510</v>
      </c>
      <c r="Q453" s="106">
        <v>1752</v>
      </c>
      <c r="R453" s="106">
        <v>1040</v>
      </c>
      <c r="S453" s="106">
        <v>400</v>
      </c>
      <c r="T453" s="106"/>
      <c r="U453" s="106"/>
      <c r="V453" s="106"/>
      <c r="W453" s="106"/>
      <c r="X453" s="106"/>
      <c r="Y453" s="106"/>
      <c r="Z453" s="106"/>
      <c r="AA453" s="106"/>
      <c r="AB453" s="106"/>
      <c r="AC453" s="106"/>
      <c r="AD453" s="106"/>
      <c r="AE453" s="106"/>
      <c r="AF453" s="106"/>
      <c r="AG453" s="106"/>
      <c r="AH453" s="106"/>
      <c r="AI453" s="106"/>
      <c r="AJ453" s="106"/>
      <c r="AK453" s="106"/>
      <c r="AL453" s="106">
        <v>3060</v>
      </c>
      <c r="AM453" s="106">
        <v>3060</v>
      </c>
      <c r="AN453" s="106"/>
      <c r="AO453" s="106"/>
      <c r="AP453" s="106"/>
      <c r="AQ453" s="106">
        <v>150934</v>
      </c>
      <c r="AR453" s="106"/>
      <c r="AS453" s="106"/>
      <c r="AT453" s="106"/>
      <c r="AU453" s="106"/>
      <c r="AV453" s="106"/>
      <c r="AW453" s="106"/>
      <c r="AX453" s="106"/>
      <c r="AY453" s="106"/>
      <c r="AZ453" s="106"/>
      <c r="BA453" s="106"/>
      <c r="BB453" s="106"/>
      <c r="BC453" s="106"/>
      <c r="BD453" s="106"/>
      <c r="BE453" s="106"/>
      <c r="BF453" s="106"/>
      <c r="BG453" s="106"/>
      <c r="BH453" s="106"/>
      <c r="BI453" s="106"/>
      <c r="BJ453" s="106"/>
      <c r="BK453" s="106"/>
      <c r="BL453" s="106"/>
      <c r="BM453" s="106">
        <v>740</v>
      </c>
      <c r="BN453" s="106"/>
      <c r="BO453" s="106"/>
      <c r="BP453" s="106"/>
      <c r="BQ453" s="106"/>
      <c r="BR453" s="106"/>
      <c r="BS453" s="106"/>
      <c r="BT453" s="106"/>
      <c r="BU453" s="106"/>
      <c r="BV453" s="106"/>
      <c r="BW453" s="106"/>
      <c r="BX453" s="106"/>
      <c r="BY453" s="106"/>
      <c r="BZ453" s="106"/>
      <c r="CA453" s="106"/>
      <c r="CB453" s="106"/>
      <c r="CC453" s="106"/>
      <c r="CD453" s="106"/>
      <c r="CE453" s="106"/>
      <c r="CF453" s="106"/>
      <c r="CG453" s="106"/>
    </row>
    <row r="454" spans="1:85" s="231" customFormat="1" ht="15.75">
      <c r="A454" s="363"/>
      <c r="B454" s="106"/>
      <c r="C454" s="106" t="s">
        <v>4300</v>
      </c>
      <c r="D454" s="106"/>
      <c r="E454" s="106"/>
      <c r="F454" s="106"/>
      <c r="G454" s="106"/>
      <c r="H454" s="106"/>
      <c r="I454" s="106"/>
      <c r="J454" s="106"/>
      <c r="K454" s="106"/>
      <c r="L454" s="106"/>
      <c r="M454" s="106"/>
      <c r="N454" s="106"/>
      <c r="O454" s="106"/>
      <c r="P454" s="106"/>
      <c r="Q454" s="106"/>
      <c r="R454" s="106"/>
      <c r="S454" s="106"/>
      <c r="T454" s="106"/>
      <c r="U454" s="106"/>
      <c r="V454" s="106"/>
      <c r="W454" s="106"/>
      <c r="X454" s="106"/>
      <c r="Y454" s="106"/>
      <c r="Z454" s="106"/>
      <c r="AA454" s="106"/>
      <c r="AB454" s="106"/>
      <c r="AC454" s="106"/>
      <c r="AD454" s="106"/>
      <c r="AE454" s="106"/>
      <c r="AF454" s="106"/>
      <c r="AG454" s="106"/>
      <c r="AH454" s="106"/>
      <c r="AI454" s="106"/>
      <c r="AJ454" s="106"/>
      <c r="AK454" s="106"/>
      <c r="AL454" s="106"/>
      <c r="AM454" s="106"/>
      <c r="AN454" s="106"/>
      <c r="AO454" s="106"/>
      <c r="AP454" s="106"/>
      <c r="AQ454" s="106"/>
      <c r="AR454" s="106"/>
      <c r="AS454" s="106"/>
      <c r="AT454" s="106"/>
      <c r="AU454" s="106"/>
      <c r="AV454" s="106"/>
      <c r="AW454" s="106"/>
      <c r="AX454" s="106"/>
      <c r="AY454" s="106"/>
      <c r="AZ454" s="106"/>
      <c r="BA454" s="106"/>
      <c r="BB454" s="106"/>
      <c r="BC454" s="106"/>
      <c r="BD454" s="106"/>
      <c r="BE454" s="106"/>
      <c r="BF454" s="106"/>
      <c r="BG454" s="106"/>
      <c r="BH454" s="106"/>
      <c r="BI454" s="106"/>
      <c r="BJ454" s="106"/>
      <c r="BK454" s="106"/>
      <c r="BL454" s="106"/>
      <c r="BM454" s="106"/>
      <c r="BN454" s="106"/>
      <c r="BO454" s="106"/>
      <c r="BP454" s="106"/>
      <c r="BQ454" s="106"/>
      <c r="BR454" s="106"/>
      <c r="BS454" s="106"/>
      <c r="BT454" s="106"/>
      <c r="BU454" s="106"/>
      <c r="BV454" s="106"/>
      <c r="BW454" s="106"/>
      <c r="BX454" s="106"/>
      <c r="BY454" s="106"/>
      <c r="BZ454" s="106"/>
      <c r="CA454" s="106"/>
      <c r="CB454" s="106"/>
      <c r="CC454" s="106"/>
      <c r="CD454" s="106"/>
      <c r="CE454" s="106"/>
      <c r="CF454" s="106"/>
      <c r="CG454" s="106"/>
    </row>
    <row r="455" spans="1:85" s="231" customFormat="1" ht="15.75">
      <c r="A455" s="363"/>
      <c r="B455" s="106" t="s">
        <v>4303</v>
      </c>
      <c r="C455" s="106" t="s">
        <v>4302</v>
      </c>
      <c r="D455" s="106"/>
      <c r="E455" s="106"/>
      <c r="F455" s="106"/>
      <c r="G455" s="106"/>
      <c r="H455" s="106"/>
      <c r="I455" s="106"/>
      <c r="J455" s="106"/>
      <c r="K455" s="106"/>
      <c r="L455" s="106"/>
      <c r="M455" s="106"/>
      <c r="N455" s="106"/>
      <c r="O455" s="106"/>
      <c r="P455" s="106"/>
      <c r="Q455" s="106"/>
      <c r="R455" s="106"/>
      <c r="S455" s="106"/>
      <c r="T455" s="106"/>
      <c r="U455" s="106"/>
      <c r="V455" s="106"/>
      <c r="W455" s="106"/>
      <c r="X455" s="106"/>
      <c r="Y455" s="106"/>
      <c r="Z455" s="106"/>
      <c r="AA455" s="106"/>
      <c r="AB455" s="106"/>
      <c r="AC455" s="106"/>
      <c r="AD455" s="106"/>
      <c r="AE455" s="106"/>
      <c r="AF455" s="106"/>
      <c r="AG455" s="106"/>
      <c r="AH455" s="106"/>
      <c r="AI455" s="106"/>
      <c r="AJ455" s="106"/>
      <c r="AK455" s="106"/>
      <c r="AL455" s="106"/>
      <c r="AM455" s="106"/>
      <c r="AN455" s="106"/>
      <c r="AO455" s="106"/>
      <c r="AP455" s="106"/>
      <c r="AQ455" s="106">
        <v>9539</v>
      </c>
      <c r="AR455" s="106"/>
      <c r="AS455" s="106"/>
      <c r="AT455" s="106"/>
      <c r="AU455" s="106"/>
      <c r="AV455" s="106"/>
      <c r="AW455" s="106"/>
      <c r="AX455" s="106"/>
      <c r="AY455" s="106"/>
      <c r="AZ455" s="106"/>
      <c r="BA455" s="106"/>
      <c r="BB455" s="106"/>
      <c r="BC455" s="106"/>
      <c r="BD455" s="106"/>
      <c r="BE455" s="106"/>
      <c r="BF455" s="106"/>
      <c r="BG455" s="106"/>
      <c r="BH455" s="106"/>
      <c r="BI455" s="106"/>
      <c r="BJ455" s="106"/>
      <c r="BK455" s="106"/>
      <c r="BL455" s="106"/>
      <c r="BM455" s="106"/>
      <c r="BN455" s="106"/>
      <c r="BO455" s="106"/>
      <c r="BP455" s="106"/>
      <c r="BQ455" s="106"/>
      <c r="BR455" s="106"/>
      <c r="BS455" s="106"/>
      <c r="BT455" s="106"/>
      <c r="BU455" s="106"/>
      <c r="BV455" s="106"/>
      <c r="BW455" s="106"/>
      <c r="BX455" s="106"/>
      <c r="BY455" s="106"/>
      <c r="BZ455" s="106"/>
      <c r="CA455" s="106"/>
      <c r="CB455" s="106"/>
      <c r="CC455" s="106"/>
      <c r="CD455" s="106"/>
      <c r="CE455" s="106"/>
      <c r="CF455" s="106"/>
      <c r="CG455" s="106"/>
    </row>
    <row r="456" spans="1:85" s="231" customFormat="1" ht="15.75">
      <c r="A456" s="363"/>
      <c r="B456" s="106"/>
      <c r="C456" s="106" t="s">
        <v>4300</v>
      </c>
      <c r="D456" s="106"/>
      <c r="E456" s="106"/>
      <c r="F456" s="106"/>
      <c r="G456" s="106"/>
      <c r="H456" s="106"/>
      <c r="I456" s="106"/>
      <c r="J456" s="106"/>
      <c r="K456" s="106"/>
      <c r="L456" s="106"/>
      <c r="M456" s="106"/>
      <c r="N456" s="106"/>
      <c r="O456" s="106"/>
      <c r="P456" s="106"/>
      <c r="Q456" s="106"/>
      <c r="R456" s="106"/>
      <c r="S456" s="106"/>
      <c r="T456" s="106"/>
      <c r="U456" s="106"/>
      <c r="V456" s="106"/>
      <c r="W456" s="106"/>
      <c r="X456" s="106"/>
      <c r="Y456" s="106"/>
      <c r="Z456" s="106"/>
      <c r="AA456" s="106"/>
      <c r="AB456" s="106"/>
      <c r="AC456" s="106"/>
      <c r="AD456" s="106"/>
      <c r="AE456" s="106"/>
      <c r="AF456" s="106"/>
      <c r="AG456" s="106"/>
      <c r="AH456" s="106"/>
      <c r="AI456" s="106"/>
      <c r="AJ456" s="106"/>
      <c r="AK456" s="106"/>
      <c r="AL456" s="106"/>
      <c r="AM456" s="106"/>
      <c r="AN456" s="106"/>
      <c r="AO456" s="106"/>
      <c r="AP456" s="106"/>
      <c r="AQ456" s="106"/>
      <c r="AR456" s="106"/>
      <c r="AS456" s="106"/>
      <c r="AT456" s="106"/>
      <c r="AU456" s="106"/>
      <c r="AV456" s="106"/>
      <c r="AW456" s="106"/>
      <c r="AX456" s="106"/>
      <c r="AY456" s="106"/>
      <c r="AZ456" s="106"/>
      <c r="BA456" s="106"/>
      <c r="BB456" s="106"/>
      <c r="BC456" s="106"/>
      <c r="BD456" s="106"/>
      <c r="BE456" s="106"/>
      <c r="BF456" s="106"/>
      <c r="BG456" s="106"/>
      <c r="BH456" s="106"/>
      <c r="BI456" s="106"/>
      <c r="BJ456" s="106"/>
      <c r="BK456" s="106"/>
      <c r="BL456" s="106"/>
      <c r="BM456" s="106"/>
      <c r="BN456" s="106"/>
      <c r="BO456" s="106"/>
      <c r="BP456" s="106"/>
      <c r="BQ456" s="106"/>
      <c r="BR456" s="106"/>
      <c r="BS456" s="106"/>
      <c r="BT456" s="106"/>
      <c r="BU456" s="106"/>
      <c r="BV456" s="106"/>
      <c r="BW456" s="106"/>
      <c r="BX456" s="106"/>
      <c r="BY456" s="106"/>
      <c r="BZ456" s="106"/>
      <c r="CA456" s="106"/>
      <c r="CB456" s="106"/>
      <c r="CC456" s="106"/>
      <c r="CD456" s="106"/>
      <c r="CE456" s="106"/>
      <c r="CF456" s="106"/>
      <c r="CG456" s="106"/>
    </row>
    <row r="457" spans="1:85" s="231" customFormat="1" ht="15.75">
      <c r="A457" s="363"/>
      <c r="B457" s="106" t="s">
        <v>4304</v>
      </c>
      <c r="C457" s="106" t="s">
        <v>4302</v>
      </c>
      <c r="D457" s="106">
        <v>760</v>
      </c>
      <c r="E457" s="106">
        <v>1500</v>
      </c>
      <c r="F457" s="106"/>
      <c r="G457" s="106">
        <v>2420</v>
      </c>
      <c r="H457" s="106">
        <v>240</v>
      </c>
      <c r="I457" s="106"/>
      <c r="J457" s="106"/>
      <c r="K457" s="106"/>
      <c r="L457" s="106">
        <v>4200</v>
      </c>
      <c r="M457" s="106">
        <v>1500</v>
      </c>
      <c r="N457" s="106">
        <v>1700</v>
      </c>
      <c r="O457" s="106"/>
      <c r="P457" s="106">
        <v>640</v>
      </c>
      <c r="Q457" s="106">
        <v>1200</v>
      </c>
      <c r="R457" s="106">
        <v>1400</v>
      </c>
      <c r="S457" s="106">
        <v>725</v>
      </c>
      <c r="T457" s="106"/>
      <c r="U457" s="106"/>
      <c r="V457" s="106"/>
      <c r="W457" s="106"/>
      <c r="X457" s="106"/>
      <c r="Y457" s="106"/>
      <c r="Z457" s="106"/>
      <c r="AA457" s="106"/>
      <c r="AB457" s="106"/>
      <c r="AC457" s="106"/>
      <c r="AD457" s="106"/>
      <c r="AE457" s="106"/>
      <c r="AF457" s="106"/>
      <c r="AG457" s="106"/>
      <c r="AH457" s="106"/>
      <c r="AI457" s="106"/>
      <c r="AJ457" s="106"/>
      <c r="AK457" s="106"/>
      <c r="AL457" s="106">
        <v>2700</v>
      </c>
      <c r="AM457" s="106">
        <v>2300</v>
      </c>
      <c r="AN457" s="106"/>
      <c r="AO457" s="106"/>
      <c r="AP457" s="106"/>
      <c r="AQ457" s="106">
        <v>33693</v>
      </c>
      <c r="AR457" s="106"/>
      <c r="AS457" s="106"/>
      <c r="AT457" s="106"/>
      <c r="AU457" s="106"/>
      <c r="AV457" s="106"/>
      <c r="AW457" s="106"/>
      <c r="AX457" s="106"/>
      <c r="AY457" s="106"/>
      <c r="AZ457" s="106"/>
      <c r="BA457" s="106"/>
      <c r="BB457" s="106"/>
      <c r="BC457" s="106"/>
      <c r="BD457" s="106"/>
      <c r="BE457" s="106"/>
      <c r="BF457" s="106"/>
      <c r="BG457" s="106"/>
      <c r="BH457" s="106"/>
      <c r="BI457" s="106"/>
      <c r="BJ457" s="106"/>
      <c r="BK457" s="106"/>
      <c r="BL457" s="106"/>
      <c r="BM457" s="106">
        <v>1320</v>
      </c>
      <c r="BN457" s="106"/>
      <c r="BO457" s="106"/>
      <c r="BP457" s="106"/>
      <c r="BQ457" s="106"/>
      <c r="BR457" s="106"/>
      <c r="BS457" s="106"/>
      <c r="BT457" s="106"/>
      <c r="BU457" s="106"/>
      <c r="BV457" s="106"/>
      <c r="BW457" s="106"/>
      <c r="BX457" s="106"/>
      <c r="BY457" s="106"/>
      <c r="BZ457" s="106"/>
      <c r="CA457" s="106"/>
      <c r="CB457" s="106"/>
      <c r="CC457" s="106"/>
      <c r="CD457" s="106"/>
      <c r="CE457" s="106"/>
      <c r="CF457" s="106"/>
      <c r="CG457" s="106"/>
    </row>
    <row r="458" spans="1:85" s="231" customFormat="1" ht="15.75">
      <c r="A458" s="363"/>
      <c r="B458" s="106"/>
      <c r="C458" s="106" t="s">
        <v>4300</v>
      </c>
      <c r="D458" s="106"/>
      <c r="E458" s="106"/>
      <c r="F458" s="106"/>
      <c r="G458" s="106"/>
      <c r="H458" s="106"/>
      <c r="I458" s="106"/>
      <c r="J458" s="106"/>
      <c r="K458" s="106"/>
      <c r="L458" s="106"/>
      <c r="M458" s="106"/>
      <c r="N458" s="106"/>
      <c r="O458" s="106"/>
      <c r="P458" s="106"/>
      <c r="Q458" s="106"/>
      <c r="R458" s="106"/>
      <c r="S458" s="106"/>
      <c r="T458" s="106"/>
      <c r="U458" s="106"/>
      <c r="V458" s="106"/>
      <c r="W458" s="106"/>
      <c r="X458" s="106"/>
      <c r="Y458" s="106"/>
      <c r="Z458" s="106"/>
      <c r="AA458" s="106"/>
      <c r="AB458" s="106"/>
      <c r="AC458" s="106"/>
      <c r="AD458" s="106"/>
      <c r="AE458" s="106"/>
      <c r="AF458" s="106"/>
      <c r="AG458" s="106"/>
      <c r="AH458" s="106"/>
      <c r="AI458" s="106"/>
      <c r="AJ458" s="106"/>
      <c r="AK458" s="106"/>
      <c r="AL458" s="106"/>
      <c r="AM458" s="106"/>
      <c r="AN458" s="106"/>
      <c r="AO458" s="106"/>
      <c r="AP458" s="106"/>
      <c r="AQ458" s="106"/>
      <c r="AR458" s="106"/>
      <c r="AS458" s="106"/>
      <c r="AT458" s="106"/>
      <c r="AU458" s="106"/>
      <c r="AV458" s="106"/>
      <c r="AW458" s="106"/>
      <c r="AX458" s="106"/>
      <c r="AY458" s="106"/>
      <c r="AZ458" s="106"/>
      <c r="BA458" s="106"/>
      <c r="BB458" s="106"/>
      <c r="BC458" s="106"/>
      <c r="BD458" s="106"/>
      <c r="BE458" s="106"/>
      <c r="BF458" s="106"/>
      <c r="BG458" s="106"/>
      <c r="BH458" s="106"/>
      <c r="BI458" s="106"/>
      <c r="BJ458" s="106"/>
      <c r="BK458" s="106"/>
      <c r="BL458" s="106"/>
      <c r="BM458" s="106"/>
      <c r="BN458" s="106"/>
      <c r="BO458" s="106"/>
      <c r="BP458" s="106"/>
      <c r="BQ458" s="106"/>
      <c r="BR458" s="106"/>
      <c r="BS458" s="106"/>
      <c r="BT458" s="106"/>
      <c r="BU458" s="106"/>
      <c r="BV458" s="106"/>
      <c r="BW458" s="106"/>
      <c r="BX458" s="106"/>
      <c r="BY458" s="106"/>
      <c r="BZ458" s="106"/>
      <c r="CA458" s="106"/>
      <c r="CB458" s="106"/>
      <c r="CC458" s="106"/>
      <c r="CD458" s="106"/>
      <c r="CE458" s="106"/>
      <c r="CF458" s="106"/>
      <c r="CG458" s="106"/>
    </row>
    <row r="459" spans="1:85">
      <c r="A459" s="363" t="s">
        <v>5590</v>
      </c>
      <c r="B459" s="106" t="s">
        <v>4301</v>
      </c>
      <c r="C459" s="106" t="s">
        <v>4302</v>
      </c>
      <c r="D459" s="106"/>
      <c r="E459" s="106"/>
      <c r="F459" s="106"/>
      <c r="G459" s="106"/>
      <c r="H459" s="106"/>
      <c r="I459" s="106"/>
      <c r="J459" s="106"/>
      <c r="K459" s="106"/>
      <c r="L459" s="106"/>
      <c r="M459" s="106"/>
      <c r="N459" s="106"/>
      <c r="O459" s="106"/>
      <c r="P459" s="106"/>
      <c r="Q459" s="106"/>
      <c r="R459" s="106"/>
      <c r="S459" s="106"/>
      <c r="T459" s="106"/>
      <c r="U459" s="106"/>
      <c r="V459" s="106"/>
      <c r="W459" s="106"/>
      <c r="X459" s="106"/>
      <c r="Y459" s="106"/>
      <c r="Z459" s="106"/>
      <c r="AA459" s="106"/>
      <c r="AB459" s="106"/>
      <c r="AC459" s="106"/>
      <c r="AD459" s="106"/>
      <c r="AE459" s="106"/>
      <c r="AF459" s="106"/>
      <c r="AG459" s="106"/>
      <c r="AH459" s="106"/>
      <c r="AI459" s="106"/>
      <c r="AJ459" s="106"/>
      <c r="AK459" s="106"/>
      <c r="AL459" s="106"/>
      <c r="AM459" s="106">
        <v>3133</v>
      </c>
      <c r="AN459" s="106"/>
      <c r="AO459" s="106"/>
      <c r="AP459" s="106"/>
      <c r="AQ459" s="106"/>
      <c r="AR459" s="106"/>
      <c r="AS459" s="106"/>
      <c r="AT459" s="106"/>
      <c r="AU459" s="106"/>
      <c r="AV459" s="106"/>
      <c r="AW459" s="106"/>
      <c r="AX459" s="106"/>
      <c r="AY459" s="106"/>
      <c r="AZ459" s="106"/>
      <c r="BA459" s="106"/>
      <c r="BB459" s="106"/>
      <c r="BC459" s="106"/>
      <c r="BD459" s="106"/>
      <c r="BE459" s="106"/>
      <c r="BF459" s="106"/>
      <c r="BG459" s="106"/>
      <c r="BH459" s="106"/>
      <c r="BI459" s="106"/>
      <c r="BJ459" s="106"/>
      <c r="BK459" s="106"/>
      <c r="BL459" s="106"/>
      <c r="BM459" s="106"/>
      <c r="BN459" s="106"/>
      <c r="BO459" s="106"/>
      <c r="BP459" s="106"/>
      <c r="BQ459" s="106"/>
      <c r="BR459" s="106"/>
      <c r="BS459" s="106"/>
      <c r="BT459" s="106"/>
      <c r="BU459" s="106"/>
      <c r="BV459" s="106"/>
      <c r="BW459" s="106"/>
      <c r="BX459" s="106"/>
      <c r="BY459" s="106"/>
      <c r="BZ459" s="106"/>
      <c r="CA459" s="106"/>
    </row>
    <row r="460" spans="1:85">
      <c r="A460" s="363"/>
      <c r="B460" s="106"/>
      <c r="C460" s="106" t="s">
        <v>4300</v>
      </c>
      <c r="D460" s="106"/>
      <c r="E460" s="106"/>
      <c r="F460" s="106"/>
      <c r="G460" s="106"/>
      <c r="H460" s="106"/>
      <c r="I460" s="106"/>
      <c r="J460" s="106"/>
      <c r="K460" s="106"/>
      <c r="L460" s="106"/>
      <c r="M460" s="106"/>
      <c r="N460" s="106"/>
      <c r="O460" s="106"/>
      <c r="P460" s="106"/>
      <c r="Q460" s="106"/>
      <c r="R460" s="106"/>
      <c r="S460" s="106"/>
      <c r="T460" s="106"/>
      <c r="U460" s="106"/>
      <c r="V460" s="106"/>
      <c r="W460" s="106"/>
      <c r="X460" s="106"/>
      <c r="Y460" s="106"/>
      <c r="Z460" s="106"/>
      <c r="AA460" s="106"/>
      <c r="AB460" s="106"/>
      <c r="AC460" s="106"/>
      <c r="AD460" s="106"/>
      <c r="AE460" s="106"/>
      <c r="AF460" s="106"/>
      <c r="AG460" s="106"/>
      <c r="AH460" s="106"/>
      <c r="AI460" s="106"/>
      <c r="AJ460" s="106"/>
      <c r="AK460" s="106"/>
      <c r="AL460" s="106"/>
      <c r="AM460" s="106">
        <v>6267</v>
      </c>
      <c r="AN460" s="106"/>
      <c r="AO460" s="106"/>
      <c r="AP460" s="106"/>
      <c r="AQ460" s="106"/>
      <c r="AR460" s="106"/>
      <c r="AS460" s="106"/>
      <c r="AT460" s="106"/>
      <c r="AU460" s="106"/>
      <c r="AV460" s="106"/>
      <c r="AW460" s="106"/>
      <c r="AX460" s="106"/>
      <c r="AY460" s="106"/>
      <c r="AZ460" s="106"/>
      <c r="BA460" s="106"/>
      <c r="BB460" s="106"/>
      <c r="BC460" s="106"/>
      <c r="BD460" s="106"/>
      <c r="BE460" s="106"/>
      <c r="BF460" s="106"/>
      <c r="BG460" s="106"/>
      <c r="BH460" s="106"/>
      <c r="BI460" s="106"/>
      <c r="BJ460" s="106"/>
      <c r="BK460" s="106"/>
      <c r="BL460" s="106"/>
      <c r="BM460" s="106"/>
      <c r="BN460" s="106"/>
      <c r="BO460" s="106"/>
      <c r="BP460" s="106"/>
      <c r="BQ460" s="106"/>
      <c r="BR460" s="106"/>
      <c r="BS460" s="106"/>
      <c r="BT460" s="106"/>
      <c r="BU460" s="106"/>
      <c r="BV460" s="106"/>
      <c r="BW460" s="106"/>
      <c r="BX460" s="106"/>
      <c r="BY460" s="106"/>
      <c r="BZ460" s="106"/>
      <c r="CA460" s="106"/>
    </row>
    <row r="461" spans="1:85">
      <c r="A461" s="363"/>
      <c r="B461" s="106" t="s">
        <v>4303</v>
      </c>
      <c r="C461" s="106" t="s">
        <v>4302</v>
      </c>
      <c r="D461" s="106"/>
      <c r="E461" s="106"/>
      <c r="F461" s="106"/>
      <c r="G461" s="106"/>
      <c r="H461" s="106"/>
      <c r="I461" s="106"/>
      <c r="J461" s="106"/>
      <c r="K461" s="106"/>
      <c r="L461" s="106"/>
      <c r="M461" s="106"/>
      <c r="N461" s="106"/>
      <c r="O461" s="106"/>
      <c r="P461" s="106"/>
      <c r="Q461" s="106"/>
      <c r="R461" s="106"/>
      <c r="S461" s="106"/>
      <c r="T461" s="106"/>
      <c r="U461" s="106"/>
      <c r="V461" s="106"/>
      <c r="W461" s="106"/>
      <c r="X461" s="106"/>
      <c r="Y461" s="106"/>
      <c r="Z461" s="106"/>
      <c r="AA461" s="106"/>
      <c r="AB461" s="106"/>
      <c r="AC461" s="106"/>
      <c r="AD461" s="106"/>
      <c r="AE461" s="106"/>
      <c r="AF461" s="106"/>
      <c r="AG461" s="106"/>
      <c r="AH461" s="106"/>
      <c r="AI461" s="106"/>
      <c r="AJ461" s="106"/>
      <c r="AK461" s="106"/>
      <c r="AL461" s="106"/>
      <c r="AM461" s="106">
        <v>4270</v>
      </c>
      <c r="AN461" s="106"/>
      <c r="AO461" s="106"/>
      <c r="AP461" s="106"/>
      <c r="AQ461" s="106"/>
      <c r="AR461" s="106"/>
      <c r="AS461" s="106"/>
      <c r="AT461" s="106"/>
      <c r="AU461" s="106"/>
      <c r="AV461" s="106"/>
      <c r="AW461" s="106"/>
      <c r="AX461" s="106"/>
      <c r="AY461" s="106"/>
      <c r="AZ461" s="106"/>
      <c r="BA461" s="106"/>
      <c r="BB461" s="106"/>
      <c r="BC461" s="106"/>
      <c r="BD461" s="106"/>
      <c r="BE461" s="106"/>
      <c r="BF461" s="106"/>
      <c r="BG461" s="106"/>
      <c r="BH461" s="106"/>
      <c r="BI461" s="106"/>
      <c r="BJ461" s="106"/>
      <c r="BK461" s="106"/>
      <c r="BL461" s="106"/>
      <c r="BM461" s="106"/>
      <c r="BN461" s="106"/>
      <c r="BO461" s="106"/>
      <c r="BP461" s="106"/>
      <c r="BQ461" s="106"/>
      <c r="BR461" s="106"/>
      <c r="BS461" s="106"/>
      <c r="BT461" s="106"/>
      <c r="BU461" s="106"/>
      <c r="BV461" s="106"/>
      <c r="BW461" s="106"/>
      <c r="BX461" s="106"/>
      <c r="BY461" s="106"/>
      <c r="BZ461" s="106"/>
      <c r="CA461" s="106"/>
    </row>
    <row r="462" spans="1:85">
      <c r="A462" s="363"/>
      <c r="B462" s="106"/>
      <c r="C462" s="106" t="s">
        <v>4300</v>
      </c>
      <c r="D462" s="106"/>
      <c r="E462" s="106"/>
      <c r="F462" s="106"/>
      <c r="G462" s="106"/>
      <c r="H462" s="106"/>
      <c r="I462" s="106"/>
      <c r="J462" s="106"/>
      <c r="K462" s="106"/>
      <c r="L462" s="106"/>
      <c r="M462" s="106"/>
      <c r="N462" s="106"/>
      <c r="O462" s="106"/>
      <c r="P462" s="106"/>
      <c r="Q462" s="106"/>
      <c r="R462" s="106"/>
      <c r="S462" s="106"/>
      <c r="T462" s="106"/>
      <c r="U462" s="106"/>
      <c r="V462" s="106"/>
      <c r="W462" s="106"/>
      <c r="X462" s="106"/>
      <c r="Y462" s="106"/>
      <c r="Z462" s="106"/>
      <c r="AA462" s="106"/>
      <c r="AB462" s="106"/>
      <c r="AC462" s="106"/>
      <c r="AD462" s="106"/>
      <c r="AE462" s="106"/>
      <c r="AF462" s="106"/>
      <c r="AG462" s="106"/>
      <c r="AH462" s="106"/>
      <c r="AI462" s="106"/>
      <c r="AJ462" s="106"/>
      <c r="AK462" s="106"/>
      <c r="AL462" s="106"/>
      <c r="AM462" s="106">
        <v>10460</v>
      </c>
      <c r="AN462" s="106"/>
      <c r="AO462" s="106"/>
      <c r="AP462" s="106"/>
      <c r="AQ462" s="106"/>
      <c r="AR462" s="106"/>
      <c r="AS462" s="106"/>
      <c r="AT462" s="106"/>
      <c r="AU462" s="106"/>
      <c r="AV462" s="106"/>
      <c r="AW462" s="106"/>
      <c r="AX462" s="106"/>
      <c r="AY462" s="106"/>
      <c r="AZ462" s="106"/>
      <c r="BA462" s="106"/>
      <c r="BB462" s="106"/>
      <c r="BC462" s="106"/>
      <c r="BD462" s="106"/>
      <c r="BE462" s="106"/>
      <c r="BF462" s="106"/>
      <c r="BG462" s="106"/>
      <c r="BH462" s="106"/>
      <c r="BI462" s="106"/>
      <c r="BJ462" s="106"/>
      <c r="BK462" s="106"/>
      <c r="BL462" s="106"/>
      <c r="BM462" s="106"/>
      <c r="BN462" s="106"/>
      <c r="BO462" s="106"/>
      <c r="BP462" s="106"/>
      <c r="BQ462" s="106"/>
      <c r="BR462" s="106"/>
      <c r="BS462" s="106"/>
      <c r="BT462" s="106"/>
      <c r="BU462" s="106"/>
      <c r="BV462" s="106"/>
      <c r="BW462" s="106"/>
      <c r="BX462" s="106"/>
      <c r="BY462" s="106"/>
      <c r="BZ462" s="106"/>
      <c r="CA462" s="106"/>
    </row>
    <row r="463" spans="1:85">
      <c r="A463" s="363"/>
      <c r="B463" s="106" t="s">
        <v>4304</v>
      </c>
      <c r="C463" s="106" t="s">
        <v>4302</v>
      </c>
      <c r="D463" s="106"/>
      <c r="E463" s="106"/>
      <c r="F463" s="106"/>
      <c r="G463" s="106"/>
      <c r="H463" s="106"/>
      <c r="I463" s="106"/>
      <c r="J463" s="106"/>
      <c r="K463" s="106"/>
      <c r="L463" s="106"/>
      <c r="M463" s="106"/>
      <c r="N463" s="106"/>
      <c r="O463" s="106"/>
      <c r="P463" s="106"/>
      <c r="Q463" s="106"/>
      <c r="R463" s="106"/>
      <c r="S463" s="106"/>
      <c r="T463" s="106"/>
      <c r="U463" s="106"/>
      <c r="V463" s="106"/>
      <c r="W463" s="106"/>
      <c r="X463" s="106"/>
      <c r="Y463" s="106"/>
      <c r="Z463" s="106"/>
      <c r="AA463" s="106"/>
      <c r="AB463" s="106"/>
      <c r="AC463" s="106"/>
      <c r="AD463" s="106"/>
      <c r="AE463" s="106"/>
      <c r="AF463" s="106"/>
      <c r="AG463" s="106"/>
      <c r="AH463" s="106"/>
      <c r="AI463" s="106"/>
      <c r="AJ463" s="106"/>
      <c r="AK463" s="106"/>
      <c r="AL463" s="106"/>
      <c r="AM463" s="106">
        <v>6400</v>
      </c>
      <c r="AN463" s="106"/>
      <c r="AO463" s="106"/>
      <c r="AP463" s="106"/>
      <c r="AQ463" s="106"/>
      <c r="AR463" s="106"/>
      <c r="AS463" s="106"/>
      <c r="AT463" s="106"/>
      <c r="AU463" s="106"/>
      <c r="AV463" s="106"/>
      <c r="AW463" s="106"/>
      <c r="AX463" s="106"/>
      <c r="AY463" s="106"/>
      <c r="AZ463" s="106"/>
      <c r="BA463" s="106"/>
      <c r="BB463" s="106"/>
      <c r="BC463" s="106"/>
      <c r="BD463" s="106"/>
      <c r="BE463" s="106"/>
      <c r="BF463" s="106"/>
      <c r="BG463" s="106"/>
      <c r="BH463" s="106"/>
      <c r="BI463" s="106"/>
      <c r="BJ463" s="106"/>
      <c r="BK463" s="106"/>
      <c r="BL463" s="106"/>
      <c r="BM463" s="106"/>
      <c r="BN463" s="106"/>
      <c r="BO463" s="106"/>
      <c r="BP463" s="106"/>
      <c r="BQ463" s="106"/>
      <c r="BR463" s="106"/>
      <c r="BS463" s="106"/>
      <c r="BT463" s="106"/>
      <c r="BU463" s="106"/>
      <c r="BV463" s="106"/>
      <c r="BW463" s="106"/>
      <c r="BX463" s="106"/>
      <c r="BY463" s="106"/>
      <c r="BZ463" s="106"/>
      <c r="CA463" s="106"/>
    </row>
    <row r="464" spans="1:85">
      <c r="A464" s="363"/>
      <c r="B464" s="106"/>
      <c r="C464" s="106" t="s">
        <v>4300</v>
      </c>
      <c r="D464" s="106"/>
      <c r="E464" s="106"/>
      <c r="F464" s="106"/>
      <c r="G464" s="106"/>
      <c r="H464" s="106"/>
      <c r="I464" s="106"/>
      <c r="J464" s="106"/>
      <c r="K464" s="106"/>
      <c r="L464" s="106"/>
      <c r="M464" s="106"/>
      <c r="N464" s="106"/>
      <c r="O464" s="106"/>
      <c r="P464" s="106"/>
      <c r="Q464" s="106"/>
      <c r="R464" s="106"/>
      <c r="S464" s="106"/>
      <c r="T464" s="106"/>
      <c r="U464" s="106"/>
      <c r="V464" s="106"/>
      <c r="W464" s="106"/>
      <c r="X464" s="106"/>
      <c r="Y464" s="106"/>
      <c r="Z464" s="106"/>
      <c r="AA464" s="106"/>
      <c r="AB464" s="106"/>
      <c r="AC464" s="106"/>
      <c r="AD464" s="106"/>
      <c r="AE464" s="106"/>
      <c r="AF464" s="106"/>
      <c r="AG464" s="106"/>
      <c r="AH464" s="106"/>
      <c r="AI464" s="106"/>
      <c r="AJ464" s="106"/>
      <c r="AK464" s="106"/>
      <c r="AL464" s="106"/>
      <c r="AM464" s="106">
        <v>25350</v>
      </c>
      <c r="AN464" s="106"/>
      <c r="AO464" s="106"/>
      <c r="AP464" s="106"/>
      <c r="AQ464" s="106"/>
      <c r="AR464" s="106"/>
      <c r="AS464" s="106"/>
      <c r="AT464" s="106"/>
      <c r="AU464" s="106"/>
      <c r="AV464" s="106"/>
      <c r="AW464" s="106"/>
      <c r="AX464" s="106"/>
      <c r="AY464" s="106"/>
      <c r="AZ464" s="106"/>
      <c r="BA464" s="106"/>
      <c r="BB464" s="106"/>
      <c r="BC464" s="106"/>
      <c r="BD464" s="106"/>
      <c r="BE464" s="106"/>
      <c r="BF464" s="106"/>
      <c r="BG464" s="106"/>
      <c r="BH464" s="106"/>
      <c r="BI464" s="106"/>
      <c r="BJ464" s="106"/>
      <c r="BK464" s="106"/>
      <c r="BL464" s="106"/>
      <c r="BM464" s="106"/>
      <c r="BN464" s="106"/>
      <c r="BO464" s="106"/>
      <c r="BP464" s="106"/>
      <c r="BQ464" s="106"/>
      <c r="BR464" s="106"/>
      <c r="BS464" s="106"/>
      <c r="BT464" s="106"/>
      <c r="BU464" s="106"/>
      <c r="BV464" s="106"/>
      <c r="BW464" s="106"/>
      <c r="BX464" s="106"/>
      <c r="BY464" s="106"/>
      <c r="BZ464" s="106"/>
      <c r="CA464" s="106"/>
    </row>
    <row r="465" spans="1:86">
      <c r="A465" s="363"/>
      <c r="B465" s="106" t="s">
        <v>4305</v>
      </c>
      <c r="C465" s="106" t="s">
        <v>4302</v>
      </c>
      <c r="D465" s="106"/>
      <c r="E465" s="106"/>
      <c r="F465" s="106"/>
      <c r="G465" s="106"/>
      <c r="H465" s="106"/>
      <c r="I465" s="106"/>
      <c r="J465" s="106"/>
      <c r="K465" s="106"/>
      <c r="L465" s="106"/>
      <c r="M465" s="106"/>
      <c r="N465" s="106"/>
      <c r="O465" s="106"/>
      <c r="P465" s="106"/>
      <c r="Q465" s="106"/>
      <c r="R465" s="106"/>
      <c r="S465" s="106"/>
      <c r="T465" s="106"/>
      <c r="U465" s="106"/>
      <c r="V465" s="106"/>
      <c r="W465" s="106"/>
      <c r="X465" s="106"/>
      <c r="Y465" s="106"/>
      <c r="Z465" s="106"/>
      <c r="AA465" s="106"/>
      <c r="AB465" s="106"/>
      <c r="AC465" s="106"/>
      <c r="AD465" s="106"/>
      <c r="AE465" s="106"/>
      <c r="AF465" s="106"/>
      <c r="AG465" s="106"/>
      <c r="AH465" s="106"/>
      <c r="AI465" s="106"/>
      <c r="AJ465" s="106"/>
      <c r="AK465" s="106"/>
      <c r="AL465" s="106"/>
      <c r="AM465" s="106"/>
      <c r="AN465" s="106"/>
      <c r="AO465" s="106"/>
      <c r="AP465" s="106"/>
      <c r="AQ465" s="106"/>
      <c r="AR465" s="106"/>
      <c r="AS465" s="106"/>
      <c r="AT465" s="106"/>
      <c r="AU465" s="106"/>
      <c r="AV465" s="106"/>
      <c r="AW465" s="106"/>
      <c r="AX465" s="106"/>
      <c r="AY465" s="106"/>
      <c r="AZ465" s="106"/>
      <c r="BA465" s="106"/>
      <c r="BB465" s="106"/>
      <c r="BC465" s="106"/>
      <c r="BD465" s="106"/>
      <c r="BE465" s="106"/>
      <c r="BF465" s="106"/>
      <c r="BG465" s="106"/>
      <c r="BH465" s="106"/>
      <c r="BI465" s="106"/>
      <c r="BJ465" s="106"/>
      <c r="BK465" s="106"/>
      <c r="BL465" s="106"/>
      <c r="BM465" s="106"/>
      <c r="BN465" s="106"/>
      <c r="BO465" s="106"/>
      <c r="BP465" s="106"/>
      <c r="BQ465" s="106"/>
      <c r="BR465" s="106"/>
      <c r="BS465" s="106"/>
      <c r="BT465" s="106"/>
      <c r="BU465" s="106"/>
      <c r="BV465" s="106"/>
      <c r="BW465" s="106"/>
      <c r="BX465" s="106"/>
      <c r="BY465" s="106"/>
      <c r="BZ465" s="106"/>
      <c r="CA465" s="106"/>
    </row>
    <row r="466" spans="1:86">
      <c r="A466" s="363"/>
      <c r="B466" s="302"/>
      <c r="C466" s="302" t="s">
        <v>4300</v>
      </c>
      <c r="D466" s="302"/>
      <c r="E466" s="302"/>
      <c r="F466" s="302"/>
      <c r="G466" s="302"/>
      <c r="H466" s="302"/>
      <c r="I466" s="302"/>
      <c r="J466" s="302"/>
      <c r="K466" s="302"/>
      <c r="L466" s="302"/>
      <c r="M466" s="302"/>
      <c r="N466" s="302"/>
      <c r="O466" s="302"/>
      <c r="P466" s="302"/>
      <c r="Q466" s="302"/>
      <c r="R466" s="302"/>
      <c r="S466" s="302"/>
      <c r="T466" s="302"/>
      <c r="U466" s="302"/>
      <c r="V466" s="302"/>
      <c r="W466" s="302"/>
      <c r="X466" s="302"/>
      <c r="Y466" s="302"/>
      <c r="Z466" s="302"/>
      <c r="AA466" s="302"/>
      <c r="AB466" s="302"/>
      <c r="AC466" s="302"/>
      <c r="AD466" s="302"/>
      <c r="AE466" s="302"/>
      <c r="AF466" s="302"/>
      <c r="AG466" s="302"/>
      <c r="AH466" s="302"/>
      <c r="AI466" s="302"/>
      <c r="AJ466" s="302"/>
      <c r="AK466" s="302"/>
      <c r="AL466" s="302"/>
      <c r="AM466" s="302"/>
      <c r="AN466" s="302"/>
      <c r="AO466" s="302"/>
      <c r="AP466" s="302"/>
      <c r="AQ466" s="302"/>
      <c r="AR466" s="302"/>
      <c r="AS466" s="302"/>
      <c r="AT466" s="302"/>
      <c r="AU466" s="302"/>
      <c r="AV466" s="302"/>
      <c r="AW466" s="302"/>
      <c r="AX466" s="302"/>
      <c r="AY466" s="302"/>
      <c r="AZ466" s="302"/>
      <c r="BA466" s="302"/>
      <c r="BB466" s="302"/>
      <c r="BC466" s="302"/>
      <c r="BD466" s="302"/>
      <c r="BE466" s="302"/>
      <c r="BF466" s="302"/>
      <c r="BG466" s="302"/>
      <c r="BH466" s="302"/>
      <c r="BI466" s="302"/>
      <c r="BJ466" s="302"/>
      <c r="BK466" s="302"/>
      <c r="BL466" s="302"/>
      <c r="BM466" s="302"/>
      <c r="BN466" s="302"/>
      <c r="BO466" s="302"/>
      <c r="BP466" s="302"/>
      <c r="BQ466" s="302"/>
      <c r="BR466" s="302"/>
      <c r="BS466" s="302"/>
      <c r="BT466" s="302"/>
      <c r="BU466" s="302"/>
      <c r="BV466" s="302"/>
      <c r="BW466" s="302"/>
      <c r="BX466" s="302"/>
      <c r="BY466" s="302"/>
      <c r="BZ466" s="302"/>
      <c r="CA466" s="302"/>
    </row>
    <row r="467" spans="1:86">
      <c r="A467" s="171" t="s">
        <v>5633</v>
      </c>
      <c r="B467" s="565" t="s">
        <v>4301</v>
      </c>
      <c r="C467" s="565" t="s">
        <v>4302</v>
      </c>
      <c r="D467" s="565"/>
      <c r="E467" s="565"/>
      <c r="F467" s="565"/>
      <c r="G467" s="565"/>
      <c r="H467" s="565"/>
      <c r="I467" s="565"/>
      <c r="J467" s="565"/>
      <c r="K467" s="565"/>
      <c r="L467" s="565"/>
      <c r="M467" s="565"/>
      <c r="N467" s="565"/>
      <c r="O467" s="565"/>
      <c r="P467" s="565"/>
      <c r="Q467" s="565"/>
      <c r="R467" s="565"/>
      <c r="S467" s="565"/>
      <c r="T467" s="565"/>
      <c r="U467" s="147"/>
      <c r="V467" s="565"/>
      <c r="W467" s="565"/>
      <c r="X467" s="565"/>
      <c r="Y467" s="565"/>
      <c r="Z467" s="565"/>
      <c r="AA467" s="565"/>
      <c r="AB467" s="565"/>
      <c r="AC467" s="565"/>
      <c r="AD467" s="565"/>
      <c r="AE467" s="565"/>
      <c r="AF467" s="565"/>
      <c r="AG467" s="565"/>
      <c r="AH467" s="565"/>
      <c r="AI467" s="565"/>
      <c r="AJ467" s="565"/>
      <c r="AK467" s="565"/>
      <c r="AL467" s="565"/>
      <c r="AM467" s="565"/>
      <c r="AN467" s="565"/>
      <c r="AO467" s="565"/>
      <c r="AP467" s="565"/>
      <c r="AQ467" s="565"/>
      <c r="AR467" s="565"/>
      <c r="AS467" s="565"/>
      <c r="AT467" s="565"/>
      <c r="AU467" s="565"/>
      <c r="AV467" s="565"/>
      <c r="AW467" s="565"/>
      <c r="AX467" s="565"/>
      <c r="AY467" s="565"/>
      <c r="AZ467" s="565"/>
      <c r="BA467" s="565"/>
      <c r="BB467" s="565"/>
      <c r="BC467" s="565"/>
      <c r="BD467" s="565"/>
      <c r="BE467" s="565"/>
      <c r="BF467" s="565"/>
      <c r="BG467" s="565"/>
      <c r="BH467" s="565"/>
      <c r="BI467" s="565"/>
      <c r="BJ467" s="565"/>
      <c r="BK467" s="364"/>
      <c r="BL467" s="565"/>
      <c r="BM467" s="565"/>
      <c r="BN467" s="565"/>
      <c r="BO467" s="565"/>
      <c r="BP467" s="565"/>
      <c r="BQ467" s="565"/>
      <c r="BR467" s="565"/>
      <c r="BS467" s="565"/>
      <c r="BT467" s="565"/>
      <c r="BU467" s="565"/>
      <c r="BV467" s="565"/>
      <c r="BW467" s="565"/>
      <c r="BX467" s="565"/>
      <c r="BY467" s="565"/>
      <c r="BZ467" s="565"/>
      <c r="CA467" s="565"/>
      <c r="CB467" s="565"/>
      <c r="CC467" s="565"/>
      <c r="CD467" s="565"/>
      <c r="CE467" s="565"/>
      <c r="CF467" s="565"/>
      <c r="CG467" s="565"/>
      <c r="CH467" s="565"/>
    </row>
    <row r="468" spans="1:86">
      <c r="A468" s="620"/>
      <c r="B468" s="565"/>
      <c r="C468" s="565" t="s">
        <v>4300</v>
      </c>
      <c r="D468" s="565">
        <v>240</v>
      </c>
      <c r="E468" s="565">
        <v>96</v>
      </c>
      <c r="F468" s="565"/>
      <c r="G468" s="565"/>
      <c r="H468" s="565"/>
      <c r="I468" s="565"/>
      <c r="J468" s="565"/>
      <c r="K468" s="565"/>
      <c r="L468" s="565">
        <v>84</v>
      </c>
      <c r="M468" s="565"/>
      <c r="N468" s="565"/>
      <c r="O468" s="565"/>
      <c r="P468" s="565"/>
      <c r="Q468" s="565"/>
      <c r="R468" s="565"/>
      <c r="S468" s="565">
        <v>60</v>
      </c>
      <c r="T468" s="565">
        <v>300</v>
      </c>
      <c r="U468" s="147"/>
      <c r="V468" s="565"/>
      <c r="W468" s="565"/>
      <c r="X468" s="565"/>
      <c r="Y468" s="565">
        <v>60</v>
      </c>
      <c r="Z468" s="565"/>
      <c r="AA468" s="565"/>
      <c r="AB468" s="565"/>
      <c r="AC468" s="565"/>
      <c r="AD468" s="565">
        <v>900</v>
      </c>
      <c r="AE468" s="565"/>
      <c r="AF468" s="565"/>
      <c r="AG468" s="565"/>
      <c r="AH468" s="565"/>
      <c r="AI468" s="565"/>
      <c r="AJ468" s="565"/>
      <c r="AK468" s="565"/>
      <c r="AL468" s="565">
        <v>540</v>
      </c>
      <c r="AM468" s="565">
        <v>1680</v>
      </c>
      <c r="AN468" s="565"/>
      <c r="AO468" s="565"/>
      <c r="AP468" s="565"/>
      <c r="AQ468" s="565"/>
      <c r="AR468" s="565"/>
      <c r="AS468" s="565"/>
      <c r="AT468" s="565"/>
      <c r="AU468" s="565"/>
      <c r="AV468" s="565"/>
      <c r="AW468" s="565"/>
      <c r="AX468" s="565"/>
      <c r="AY468" s="565"/>
      <c r="AZ468" s="565"/>
      <c r="BA468" s="565"/>
      <c r="BB468" s="565"/>
      <c r="BC468" s="565"/>
      <c r="BD468" s="565"/>
      <c r="BE468" s="565">
        <v>216</v>
      </c>
      <c r="BF468" s="565"/>
      <c r="BG468" s="565"/>
      <c r="BH468" s="565"/>
      <c r="BI468" s="565"/>
      <c r="BJ468" s="565">
        <v>12416</v>
      </c>
      <c r="BK468" s="364"/>
      <c r="BL468" s="565"/>
      <c r="BM468" s="565">
        <v>84</v>
      </c>
      <c r="BN468" s="565"/>
      <c r="BO468" s="565"/>
      <c r="BP468" s="565"/>
      <c r="BQ468" s="565"/>
      <c r="BR468" s="565"/>
      <c r="BS468" s="565">
        <v>840</v>
      </c>
      <c r="BT468" s="565"/>
      <c r="BU468" s="565"/>
      <c r="BV468" s="565"/>
      <c r="BW468" s="565">
        <v>420</v>
      </c>
      <c r="BX468" s="565"/>
      <c r="BY468" s="565"/>
      <c r="BZ468" s="565"/>
      <c r="CA468" s="565"/>
      <c r="CB468" s="565"/>
      <c r="CC468" s="565"/>
      <c r="CD468" s="565"/>
      <c r="CE468" s="565"/>
      <c r="CF468" s="565"/>
      <c r="CG468" s="565"/>
      <c r="CH468" s="565"/>
    </row>
    <row r="469" spans="1:86">
      <c r="A469" s="620"/>
      <c r="B469" s="565" t="s">
        <v>4303</v>
      </c>
      <c r="C469" s="565" t="s">
        <v>4302</v>
      </c>
      <c r="D469" s="565"/>
      <c r="E469" s="565"/>
      <c r="F469" s="565"/>
      <c r="G469" s="565"/>
      <c r="H469" s="565"/>
      <c r="I469" s="565"/>
      <c r="J469" s="565"/>
      <c r="K469" s="565"/>
      <c r="L469" s="565"/>
      <c r="M469" s="565"/>
      <c r="N469" s="565"/>
      <c r="O469" s="565"/>
      <c r="P469" s="565"/>
      <c r="Q469" s="565"/>
      <c r="R469" s="565"/>
      <c r="S469" s="565"/>
      <c r="T469" s="565"/>
      <c r="U469" s="147"/>
      <c r="V469" s="565"/>
      <c r="W469" s="565"/>
      <c r="X469" s="565"/>
      <c r="Y469" s="565"/>
      <c r="Z469" s="565"/>
      <c r="AA469" s="565"/>
      <c r="AB469" s="565"/>
      <c r="AC469" s="565"/>
      <c r="AD469" s="565"/>
      <c r="AE469" s="565"/>
      <c r="AF469" s="565"/>
      <c r="AG469" s="565"/>
      <c r="AH469" s="565"/>
      <c r="AI469" s="565"/>
      <c r="AJ469" s="565"/>
      <c r="AK469" s="565"/>
      <c r="AL469" s="565"/>
      <c r="AM469" s="565"/>
      <c r="AN469" s="565"/>
      <c r="AO469" s="565"/>
      <c r="AP469" s="565"/>
      <c r="AQ469" s="565"/>
      <c r="AR469" s="565"/>
      <c r="AS469" s="565"/>
      <c r="AT469" s="565"/>
      <c r="AU469" s="565"/>
      <c r="AV469" s="565"/>
      <c r="AW469" s="565"/>
      <c r="AX469" s="565"/>
      <c r="AY469" s="565"/>
      <c r="AZ469" s="565"/>
      <c r="BA469" s="565"/>
      <c r="BB469" s="565"/>
      <c r="BC469" s="565"/>
      <c r="BD469" s="565"/>
      <c r="BE469" s="565"/>
      <c r="BF469" s="565"/>
      <c r="BG469" s="565"/>
      <c r="BH469" s="565"/>
      <c r="BI469" s="565"/>
      <c r="BJ469" s="565"/>
      <c r="BK469" s="364"/>
      <c r="BL469" s="565"/>
      <c r="BM469" s="565"/>
      <c r="BN469" s="565"/>
      <c r="BO469" s="565"/>
      <c r="BP469" s="565"/>
      <c r="BQ469" s="565"/>
      <c r="BR469" s="565"/>
      <c r="BS469" s="565"/>
      <c r="BT469" s="565"/>
      <c r="BU469" s="565"/>
      <c r="BV469" s="565"/>
      <c r="BW469" s="565"/>
      <c r="BX469" s="565"/>
      <c r="BY469" s="565"/>
      <c r="BZ469" s="565"/>
      <c r="CA469" s="565"/>
      <c r="CB469" s="565"/>
      <c r="CC469" s="565"/>
      <c r="CD469" s="565"/>
      <c r="CE469" s="565"/>
      <c r="CF469" s="565"/>
      <c r="CG469" s="565"/>
      <c r="CH469" s="565"/>
    </row>
    <row r="470" spans="1:86">
      <c r="A470" s="620"/>
      <c r="B470" s="565"/>
      <c r="C470" s="565" t="s">
        <v>4300</v>
      </c>
      <c r="D470" s="565"/>
      <c r="E470" s="565"/>
      <c r="F470" s="565"/>
      <c r="G470" s="565"/>
      <c r="H470" s="565"/>
      <c r="I470" s="565"/>
      <c r="J470" s="565"/>
      <c r="K470" s="565"/>
      <c r="L470" s="565"/>
      <c r="M470" s="565"/>
      <c r="N470" s="565"/>
      <c r="O470" s="565"/>
      <c r="P470" s="565"/>
      <c r="Q470" s="565"/>
      <c r="R470" s="565"/>
      <c r="S470" s="565"/>
      <c r="T470" s="565">
        <v>132</v>
      </c>
      <c r="U470" s="147"/>
      <c r="V470" s="565"/>
      <c r="W470" s="565"/>
      <c r="X470" s="565"/>
      <c r="Y470" s="565"/>
      <c r="Z470" s="565"/>
      <c r="AA470" s="565"/>
      <c r="AB470" s="565"/>
      <c r="AC470" s="565"/>
      <c r="AD470" s="565">
        <v>26</v>
      </c>
      <c r="AE470" s="565"/>
      <c r="AF470" s="565"/>
      <c r="AG470" s="565"/>
      <c r="AH470" s="565"/>
      <c r="AI470" s="565"/>
      <c r="AJ470" s="565"/>
      <c r="AK470" s="565"/>
      <c r="AL470" s="565">
        <v>83</v>
      </c>
      <c r="AM470" s="565">
        <v>120</v>
      </c>
      <c r="AN470" s="565"/>
      <c r="AO470" s="565"/>
      <c r="AP470" s="565"/>
      <c r="AQ470" s="565"/>
      <c r="AR470" s="565"/>
      <c r="AS470" s="565"/>
      <c r="AT470" s="565"/>
      <c r="AU470" s="565"/>
      <c r="AV470" s="565"/>
      <c r="AW470" s="565"/>
      <c r="AX470" s="565"/>
      <c r="AY470" s="565"/>
      <c r="AZ470" s="565"/>
      <c r="BA470" s="565"/>
      <c r="BB470" s="565"/>
      <c r="BC470" s="565"/>
      <c r="BD470" s="565"/>
      <c r="BE470" s="565"/>
      <c r="BF470" s="565"/>
      <c r="BG470" s="565"/>
      <c r="BH470" s="565"/>
      <c r="BI470" s="565"/>
      <c r="BJ470" s="565">
        <v>3608</v>
      </c>
      <c r="BK470" s="364"/>
      <c r="BL470" s="565"/>
      <c r="BM470" s="565">
        <v>3</v>
      </c>
      <c r="BN470" s="565"/>
      <c r="BO470" s="565">
        <v>92</v>
      </c>
      <c r="BP470" s="565"/>
      <c r="BQ470" s="565"/>
      <c r="BR470" s="565"/>
      <c r="BS470" s="565">
        <v>227</v>
      </c>
      <c r="BT470" s="565"/>
      <c r="BU470" s="565"/>
      <c r="BV470" s="565"/>
      <c r="BW470" s="565"/>
      <c r="BX470" s="565"/>
      <c r="BY470" s="565"/>
      <c r="BZ470" s="565"/>
      <c r="CA470" s="565"/>
      <c r="CB470" s="565"/>
      <c r="CC470" s="565"/>
      <c r="CD470" s="565"/>
      <c r="CE470" s="565"/>
      <c r="CF470" s="565"/>
      <c r="CG470" s="565"/>
      <c r="CH470" s="565"/>
    </row>
    <row r="471" spans="1:86">
      <c r="A471" s="620"/>
      <c r="B471" s="565" t="s">
        <v>4304</v>
      </c>
      <c r="C471" s="565" t="s">
        <v>4302</v>
      </c>
      <c r="D471" s="565"/>
      <c r="E471" s="565"/>
      <c r="F471" s="565"/>
      <c r="G471" s="565"/>
      <c r="H471" s="565"/>
      <c r="I471" s="565"/>
      <c r="J471" s="565"/>
      <c r="K471" s="565"/>
      <c r="L471" s="565"/>
      <c r="M471" s="565"/>
      <c r="N471" s="565"/>
      <c r="O471" s="565"/>
      <c r="P471" s="565"/>
      <c r="Q471" s="565"/>
      <c r="R471" s="565"/>
      <c r="S471" s="565"/>
      <c r="T471" s="565"/>
      <c r="U471" s="147"/>
      <c r="V471" s="565"/>
      <c r="W471" s="565"/>
      <c r="X471" s="565"/>
      <c r="Y471" s="565"/>
      <c r="Z471" s="565"/>
      <c r="AA471" s="565"/>
      <c r="AB471" s="565"/>
      <c r="AC471" s="565"/>
      <c r="AD471" s="565"/>
      <c r="AE471" s="565"/>
      <c r="AF471" s="565"/>
      <c r="AG471" s="565"/>
      <c r="AH471" s="565"/>
      <c r="AI471" s="565"/>
      <c r="AJ471" s="565"/>
      <c r="AK471" s="565"/>
      <c r="AL471" s="565"/>
      <c r="AM471" s="565"/>
      <c r="AN471" s="565"/>
      <c r="AO471" s="565"/>
      <c r="AP471" s="565"/>
      <c r="AQ471" s="565"/>
      <c r="AR471" s="565"/>
      <c r="AS471" s="565"/>
      <c r="AT471" s="565"/>
      <c r="AU471" s="565"/>
      <c r="AV471" s="565"/>
      <c r="AW471" s="565"/>
      <c r="AX471" s="565"/>
      <c r="AY471" s="565"/>
      <c r="AZ471" s="565"/>
      <c r="BA471" s="565"/>
      <c r="BB471" s="565"/>
      <c r="BC471" s="565"/>
      <c r="BD471" s="565"/>
      <c r="BE471" s="565"/>
      <c r="BF471" s="565"/>
      <c r="BG471" s="565"/>
      <c r="BH471" s="565"/>
      <c r="BI471" s="565"/>
      <c r="BJ471" s="565"/>
      <c r="BK471" s="364"/>
      <c r="BL471" s="565"/>
      <c r="BM471" s="565"/>
      <c r="BN471" s="565"/>
      <c r="BO471" s="565"/>
      <c r="BP471" s="565"/>
      <c r="BQ471" s="565"/>
      <c r="BR471" s="565"/>
      <c r="BS471" s="565"/>
      <c r="BT471" s="565"/>
      <c r="BU471" s="565"/>
      <c r="BV471" s="565"/>
      <c r="BW471" s="565"/>
      <c r="BX471" s="565"/>
      <c r="BY471" s="565"/>
      <c r="BZ471" s="565"/>
      <c r="CA471" s="565"/>
      <c r="CB471" s="565"/>
      <c r="CC471" s="565"/>
      <c r="CD471" s="565"/>
      <c r="CE471" s="565"/>
      <c r="CF471" s="565"/>
      <c r="CG471" s="565"/>
      <c r="CH471" s="565"/>
    </row>
    <row r="472" spans="1:86">
      <c r="A472" s="620"/>
      <c r="B472" s="565"/>
      <c r="C472" s="565" t="s">
        <v>4300</v>
      </c>
      <c r="D472" s="565">
        <v>972</v>
      </c>
      <c r="E472" s="565">
        <v>648</v>
      </c>
      <c r="F472" s="565"/>
      <c r="G472" s="565"/>
      <c r="H472" s="565"/>
      <c r="I472" s="565"/>
      <c r="J472" s="565"/>
      <c r="K472" s="565"/>
      <c r="L472" s="565">
        <v>738</v>
      </c>
      <c r="M472" s="565"/>
      <c r="N472" s="565"/>
      <c r="O472" s="565"/>
      <c r="P472" s="565"/>
      <c r="Q472" s="565"/>
      <c r="R472" s="565"/>
      <c r="S472" s="565"/>
      <c r="T472" s="565">
        <v>259</v>
      </c>
      <c r="U472" s="147"/>
      <c r="V472" s="565"/>
      <c r="W472" s="565"/>
      <c r="X472" s="565"/>
      <c r="Y472" s="565">
        <v>194</v>
      </c>
      <c r="Z472" s="565"/>
      <c r="AA472" s="565"/>
      <c r="AB472" s="565"/>
      <c r="AC472" s="565"/>
      <c r="AD472" s="565">
        <v>518</v>
      </c>
      <c r="AE472" s="565"/>
      <c r="AF472" s="565"/>
      <c r="AG472" s="565"/>
      <c r="AH472" s="565"/>
      <c r="AI472" s="565"/>
      <c r="AJ472" s="565"/>
      <c r="AK472" s="565"/>
      <c r="AL472" s="565">
        <v>454</v>
      </c>
      <c r="AM472" s="565">
        <v>518</v>
      </c>
      <c r="AN472" s="565"/>
      <c r="AO472" s="565"/>
      <c r="AP472" s="565"/>
      <c r="AQ472" s="565"/>
      <c r="AR472" s="565"/>
      <c r="AS472" s="565"/>
      <c r="AT472" s="565"/>
      <c r="AU472" s="565"/>
      <c r="AV472" s="565"/>
      <c r="AW472" s="565"/>
      <c r="AX472" s="565"/>
      <c r="AY472" s="565"/>
      <c r="AZ472" s="565"/>
      <c r="BA472" s="565"/>
      <c r="BB472" s="565"/>
      <c r="BC472" s="565"/>
      <c r="BD472" s="565"/>
      <c r="BE472" s="565">
        <v>3175</v>
      </c>
      <c r="BF472" s="565"/>
      <c r="BG472" s="565"/>
      <c r="BH472" s="565"/>
      <c r="BI472" s="565"/>
      <c r="BJ472" s="565">
        <v>4393</v>
      </c>
      <c r="BK472" s="364"/>
      <c r="BL472" s="565"/>
      <c r="BM472" s="565">
        <v>207</v>
      </c>
      <c r="BN472" s="565"/>
      <c r="BO472" s="565">
        <v>259</v>
      </c>
      <c r="BP472" s="565"/>
      <c r="BQ472" s="565"/>
      <c r="BR472" s="565"/>
      <c r="BS472" s="565">
        <v>777</v>
      </c>
      <c r="BT472" s="565"/>
      <c r="BU472" s="565"/>
      <c r="BV472" s="565"/>
      <c r="BW472" s="565">
        <v>453</v>
      </c>
      <c r="BX472" s="565"/>
      <c r="BY472" s="565"/>
      <c r="BZ472" s="565"/>
      <c r="CA472" s="565"/>
      <c r="CB472" s="565"/>
      <c r="CC472" s="565"/>
      <c r="CD472" s="565"/>
      <c r="CE472" s="565"/>
      <c r="CF472" s="565"/>
      <c r="CG472" s="565"/>
      <c r="CH472" s="565"/>
    </row>
    <row r="473" spans="1:86">
      <c r="A473" s="620"/>
      <c r="B473" s="565" t="s">
        <v>4305</v>
      </c>
      <c r="C473" s="565" t="s">
        <v>4302</v>
      </c>
      <c r="D473" s="565"/>
      <c r="E473" s="565"/>
      <c r="F473" s="565"/>
      <c r="G473" s="565"/>
      <c r="H473" s="565"/>
      <c r="I473" s="565"/>
      <c r="J473" s="565"/>
      <c r="K473" s="565"/>
      <c r="L473" s="565"/>
      <c r="M473" s="565"/>
      <c r="N473" s="565"/>
      <c r="O473" s="565"/>
      <c r="P473" s="565"/>
      <c r="Q473" s="565"/>
      <c r="R473" s="565"/>
      <c r="S473" s="565"/>
      <c r="T473" s="565"/>
      <c r="U473" s="147"/>
      <c r="V473" s="565"/>
      <c r="W473" s="565"/>
      <c r="X473" s="565"/>
      <c r="Y473" s="565"/>
      <c r="Z473" s="565"/>
      <c r="AA473" s="565"/>
      <c r="AB473" s="565"/>
      <c r="AC473" s="565"/>
      <c r="AD473" s="565"/>
      <c r="AE473" s="565"/>
      <c r="AF473" s="565"/>
      <c r="AG473" s="565"/>
      <c r="AH473" s="565"/>
      <c r="AI473" s="565"/>
      <c r="AJ473" s="565"/>
      <c r="AK473" s="565"/>
      <c r="AL473" s="565"/>
      <c r="AM473" s="565"/>
      <c r="AN473" s="565"/>
      <c r="AO473" s="565"/>
      <c r="AP473" s="565"/>
      <c r="AQ473" s="565"/>
      <c r="AR473" s="565"/>
      <c r="AS473" s="565"/>
      <c r="AT473" s="565"/>
      <c r="AU473" s="565"/>
      <c r="AV473" s="565"/>
      <c r="AW473" s="565"/>
      <c r="AX473" s="565"/>
      <c r="AY473" s="565"/>
      <c r="AZ473" s="565"/>
      <c r="BA473" s="565"/>
      <c r="BB473" s="565"/>
      <c r="BC473" s="565"/>
      <c r="BD473" s="565"/>
      <c r="BE473" s="565"/>
      <c r="BF473" s="565"/>
      <c r="BG473" s="565"/>
      <c r="BH473" s="565"/>
      <c r="BI473" s="565"/>
      <c r="BJ473" s="565"/>
      <c r="BK473" s="364"/>
      <c r="BL473" s="565"/>
      <c r="BM473" s="565"/>
      <c r="BN473" s="565"/>
      <c r="BO473" s="565"/>
      <c r="BP473" s="565"/>
      <c r="BQ473" s="565"/>
      <c r="BR473" s="565"/>
      <c r="BS473" s="565"/>
      <c r="BT473" s="565"/>
      <c r="BU473" s="565"/>
      <c r="BV473" s="565"/>
      <c r="BW473" s="565"/>
      <c r="BX473" s="565"/>
      <c r="BY473" s="565"/>
      <c r="BZ473" s="565"/>
      <c r="CA473" s="565"/>
      <c r="CB473" s="565"/>
      <c r="CC473" s="565"/>
      <c r="CD473" s="565"/>
      <c r="CE473" s="565"/>
      <c r="CF473" s="565"/>
      <c r="CG473" s="565"/>
      <c r="CH473" s="565"/>
    </row>
    <row r="474" spans="1:86">
      <c r="A474" s="621"/>
      <c r="B474" s="565"/>
      <c r="C474" s="565" t="s">
        <v>4300</v>
      </c>
      <c r="D474" s="565"/>
      <c r="E474" s="565"/>
      <c r="F474" s="565"/>
      <c r="G474" s="565"/>
      <c r="H474" s="565"/>
      <c r="I474" s="565"/>
      <c r="J474" s="565"/>
      <c r="K474" s="565"/>
      <c r="L474" s="565"/>
      <c r="M474" s="565"/>
      <c r="N474" s="565"/>
      <c r="O474" s="565"/>
      <c r="P474" s="565"/>
      <c r="Q474" s="565"/>
      <c r="R474" s="565"/>
      <c r="S474" s="565"/>
      <c r="T474" s="565"/>
      <c r="U474" s="147"/>
      <c r="V474" s="565"/>
      <c r="W474" s="565"/>
      <c r="X474" s="565"/>
      <c r="Y474" s="565"/>
      <c r="Z474" s="565"/>
      <c r="AA474" s="565"/>
      <c r="AB474" s="565"/>
      <c r="AC474" s="565"/>
      <c r="AD474" s="565"/>
      <c r="AE474" s="565"/>
      <c r="AF474" s="565"/>
      <c r="AG474" s="565"/>
      <c r="AH474" s="565"/>
      <c r="AI474" s="565"/>
      <c r="AJ474" s="565"/>
      <c r="AK474" s="565"/>
      <c r="AL474" s="565"/>
      <c r="AM474" s="565"/>
      <c r="AN474" s="565"/>
      <c r="AO474" s="565"/>
      <c r="AP474" s="565"/>
      <c r="AQ474" s="565"/>
      <c r="AR474" s="565"/>
      <c r="AS474" s="565"/>
      <c r="AT474" s="565"/>
      <c r="AU474" s="565"/>
      <c r="AV474" s="565"/>
      <c r="AW474" s="565"/>
      <c r="AX474" s="565"/>
      <c r="AY474" s="565"/>
      <c r="AZ474" s="565"/>
      <c r="BA474" s="565"/>
      <c r="BB474" s="565"/>
      <c r="BC474" s="565"/>
      <c r="BD474" s="565"/>
      <c r="BE474" s="565"/>
      <c r="BF474" s="565"/>
      <c r="BG474" s="565"/>
      <c r="BH474" s="565"/>
      <c r="BI474" s="565"/>
      <c r="BJ474" s="565"/>
      <c r="BK474" s="364"/>
      <c r="BL474" s="565"/>
      <c r="BM474" s="565"/>
      <c r="BN474" s="565"/>
      <c r="BO474" s="565"/>
      <c r="BP474" s="565"/>
      <c r="BQ474" s="565"/>
      <c r="BR474" s="565"/>
      <c r="BS474" s="565"/>
      <c r="BT474" s="565"/>
      <c r="BU474" s="565"/>
      <c r="BV474" s="565"/>
      <c r="BW474" s="565"/>
      <c r="BX474" s="565"/>
      <c r="BY474" s="565"/>
      <c r="BZ474" s="565"/>
      <c r="CA474" s="565"/>
      <c r="CB474" s="565"/>
      <c r="CC474" s="565"/>
      <c r="CD474" s="565"/>
      <c r="CE474" s="565"/>
      <c r="CF474" s="565"/>
      <c r="CG474" s="565"/>
      <c r="CH474" s="565"/>
    </row>
    <row r="475" spans="1:86">
      <c r="A475" s="171" t="s">
        <v>5698</v>
      </c>
      <c r="B475" s="565" t="s">
        <v>4301</v>
      </c>
      <c r="C475" s="565" t="s">
        <v>4302</v>
      </c>
      <c r="D475" s="565">
        <v>1224</v>
      </c>
      <c r="E475" s="565">
        <v>1226</v>
      </c>
      <c r="F475" s="565"/>
      <c r="G475" s="565">
        <v>610</v>
      </c>
      <c r="H475" s="565"/>
      <c r="I475" s="565"/>
      <c r="J475" s="565"/>
      <c r="K475" s="565"/>
      <c r="L475" s="565">
        <v>0</v>
      </c>
      <c r="M475" s="565">
        <v>566</v>
      </c>
      <c r="N475" s="565">
        <v>4243</v>
      </c>
      <c r="O475" s="565"/>
      <c r="P475" s="565">
        <v>1343</v>
      </c>
      <c r="Q475" s="565">
        <v>2590</v>
      </c>
      <c r="R475" s="565">
        <v>538</v>
      </c>
      <c r="S475" s="565">
        <v>878</v>
      </c>
      <c r="T475" s="565"/>
      <c r="U475" s="147"/>
      <c r="V475" s="565"/>
      <c r="W475" s="565"/>
      <c r="X475" s="565"/>
      <c r="Y475" s="565"/>
      <c r="Z475" s="565"/>
      <c r="AA475" s="565"/>
      <c r="AB475" s="565"/>
      <c r="AC475" s="565"/>
      <c r="AD475" s="565"/>
      <c r="AE475" s="565"/>
      <c r="AF475" s="565"/>
      <c r="AG475" s="565"/>
      <c r="AH475" s="565"/>
      <c r="AI475" s="565"/>
      <c r="AJ475" s="565"/>
      <c r="AK475" s="565"/>
      <c r="AL475" s="565">
        <v>4500</v>
      </c>
      <c r="AM475" s="565">
        <v>3680</v>
      </c>
      <c r="AN475" s="565"/>
      <c r="AO475" s="565"/>
      <c r="AP475" s="565"/>
      <c r="AQ475" s="565">
        <v>31680</v>
      </c>
      <c r="AR475" s="565"/>
      <c r="AS475" s="565"/>
      <c r="AT475" s="565"/>
      <c r="AU475" s="565"/>
      <c r="AV475" s="565"/>
      <c r="AW475" s="565"/>
      <c r="AX475" s="565"/>
      <c r="AY475" s="565"/>
      <c r="AZ475" s="565"/>
      <c r="BA475" s="565"/>
      <c r="BB475" s="565"/>
      <c r="BC475" s="565">
        <v>2760</v>
      </c>
      <c r="BD475" s="565"/>
      <c r="BE475" s="565"/>
      <c r="BF475" s="565"/>
      <c r="BG475" s="565"/>
      <c r="BH475" s="565"/>
      <c r="BI475" s="565"/>
      <c r="BJ475" s="565"/>
      <c r="BK475" s="364"/>
      <c r="BL475" s="565"/>
      <c r="BM475" s="565">
        <v>2760</v>
      </c>
      <c r="BN475" s="565"/>
      <c r="BO475" s="565"/>
      <c r="BP475" s="565"/>
      <c r="BQ475" s="565"/>
      <c r="BR475" s="565"/>
      <c r="BS475" s="565"/>
      <c r="BT475" s="565"/>
      <c r="BU475" s="565"/>
      <c r="BV475" s="565"/>
      <c r="BW475" s="565"/>
      <c r="BX475" s="565"/>
      <c r="BY475" s="565"/>
      <c r="BZ475" s="565"/>
      <c r="CA475" s="565"/>
      <c r="CB475" s="565"/>
      <c r="CC475" s="565"/>
      <c r="CD475" s="565"/>
      <c r="CE475" s="565"/>
      <c r="CF475" s="565"/>
      <c r="CG475" s="565"/>
      <c r="CH475" s="565"/>
    </row>
    <row r="476" spans="1:86">
      <c r="A476" s="620"/>
      <c r="B476" s="565"/>
      <c r="C476" s="565" t="s">
        <v>4300</v>
      </c>
      <c r="D476" s="565"/>
      <c r="E476" s="565"/>
      <c r="F476" s="565"/>
      <c r="G476" s="565"/>
      <c r="H476" s="565"/>
      <c r="I476" s="565"/>
      <c r="J476" s="565"/>
      <c r="K476" s="565"/>
      <c r="L476" s="565"/>
      <c r="M476" s="565"/>
      <c r="N476" s="565"/>
      <c r="O476" s="565"/>
      <c r="P476" s="565"/>
      <c r="Q476" s="565"/>
      <c r="R476" s="565"/>
      <c r="S476" s="565"/>
      <c r="T476" s="565"/>
      <c r="U476" s="147"/>
      <c r="V476" s="565"/>
      <c r="W476" s="565"/>
      <c r="X476" s="565"/>
      <c r="Y476" s="565"/>
      <c r="Z476" s="565"/>
      <c r="AA476" s="565"/>
      <c r="AB476" s="565"/>
      <c r="AC476" s="565"/>
      <c r="AD476" s="565"/>
      <c r="AE476" s="565"/>
      <c r="AF476" s="565"/>
      <c r="AG476" s="565"/>
      <c r="AH476" s="565"/>
      <c r="AI476" s="565"/>
      <c r="AJ476" s="565"/>
      <c r="AK476" s="565"/>
      <c r="AL476" s="565"/>
      <c r="AM476" s="565"/>
      <c r="AN476" s="565"/>
      <c r="AO476" s="565"/>
      <c r="AP476" s="565"/>
      <c r="AQ476" s="565"/>
      <c r="AR476" s="565"/>
      <c r="AS476" s="565"/>
      <c r="AT476" s="565"/>
      <c r="AU476" s="565"/>
      <c r="AV476" s="565"/>
      <c r="AW476" s="565"/>
      <c r="AX476" s="565"/>
      <c r="AY476" s="565"/>
      <c r="AZ476" s="565"/>
      <c r="BA476" s="565"/>
      <c r="BB476" s="565"/>
      <c r="BC476" s="565"/>
      <c r="BD476" s="565"/>
      <c r="BE476" s="565"/>
      <c r="BF476" s="565"/>
      <c r="BG476" s="565"/>
      <c r="BH476" s="565"/>
      <c r="BI476" s="565"/>
      <c r="BJ476" s="565"/>
      <c r="BK476" s="364"/>
      <c r="BL476" s="565"/>
      <c r="BM476" s="565"/>
      <c r="BN476" s="565"/>
      <c r="BO476" s="565"/>
      <c r="BP476" s="565"/>
      <c r="BQ476" s="565"/>
      <c r="BR476" s="565"/>
      <c r="BS476" s="565"/>
      <c r="BT476" s="565"/>
      <c r="BU476" s="565"/>
      <c r="BV476" s="565"/>
      <c r="BW476" s="565"/>
      <c r="BX476" s="565"/>
      <c r="BY476" s="565"/>
      <c r="BZ476" s="565"/>
      <c r="CA476" s="565"/>
      <c r="CB476" s="565"/>
      <c r="CC476" s="565"/>
      <c r="CD476" s="565"/>
      <c r="CE476" s="565"/>
      <c r="CF476" s="565"/>
      <c r="CG476" s="565"/>
      <c r="CH476" s="565"/>
    </row>
    <row r="477" spans="1:86">
      <c r="A477" s="620"/>
      <c r="B477" s="565" t="s">
        <v>4303</v>
      </c>
      <c r="C477" s="565" t="s">
        <v>4302</v>
      </c>
      <c r="D477" s="565"/>
      <c r="E477" s="565">
        <v>2</v>
      </c>
      <c r="F477" s="565"/>
      <c r="G477" s="565"/>
      <c r="H477" s="565"/>
      <c r="I477" s="565"/>
      <c r="J477" s="565"/>
      <c r="K477" s="565"/>
      <c r="L477" s="565"/>
      <c r="M477" s="565"/>
      <c r="N477" s="565"/>
      <c r="O477" s="565"/>
      <c r="P477" s="565">
        <v>1</v>
      </c>
      <c r="Q477" s="565"/>
      <c r="R477" s="565"/>
      <c r="S477" s="565">
        <v>6</v>
      </c>
      <c r="T477" s="565"/>
      <c r="U477" s="147"/>
      <c r="V477" s="565"/>
      <c r="W477" s="565"/>
      <c r="X477" s="565"/>
      <c r="Y477" s="565"/>
      <c r="Z477" s="565"/>
      <c r="AA477" s="565"/>
      <c r="AB477" s="565"/>
      <c r="AC477" s="565"/>
      <c r="AD477" s="565"/>
      <c r="AE477" s="565"/>
      <c r="AF477" s="565"/>
      <c r="AG477" s="565"/>
      <c r="AH477" s="565"/>
      <c r="AI477" s="565"/>
      <c r="AJ477" s="565"/>
      <c r="AK477" s="565"/>
      <c r="AL477" s="565">
        <v>40</v>
      </c>
      <c r="AM477" s="565">
        <v>40</v>
      </c>
      <c r="AN477" s="565"/>
      <c r="AO477" s="565"/>
      <c r="AP477" s="565"/>
      <c r="AQ477" s="565">
        <v>7200</v>
      </c>
      <c r="AR477" s="565"/>
      <c r="AS477" s="565"/>
      <c r="AT477" s="565"/>
      <c r="AU477" s="565"/>
      <c r="AV477" s="565"/>
      <c r="AW477" s="565"/>
      <c r="AX477" s="565"/>
      <c r="AY477" s="565"/>
      <c r="AZ477" s="565"/>
      <c r="BA477" s="565"/>
      <c r="BB477" s="565"/>
      <c r="BC477" s="565">
        <v>600</v>
      </c>
      <c r="BD477" s="565"/>
      <c r="BE477" s="565"/>
      <c r="BF477" s="565"/>
      <c r="BG477" s="565"/>
      <c r="BH477" s="565"/>
      <c r="BI477" s="565"/>
      <c r="BJ477" s="565"/>
      <c r="BK477" s="364"/>
      <c r="BL477" s="565"/>
      <c r="BM477" s="565"/>
      <c r="BN477" s="565"/>
      <c r="BO477" s="565"/>
      <c r="BP477" s="565"/>
      <c r="BQ477" s="565"/>
      <c r="BR477" s="565"/>
      <c r="BS477" s="565"/>
      <c r="BT477" s="565"/>
      <c r="BU477" s="565"/>
      <c r="BV477" s="565"/>
      <c r="BW477" s="565"/>
      <c r="BX477" s="565"/>
      <c r="BY477" s="565"/>
      <c r="BZ477" s="565"/>
      <c r="CA477" s="565"/>
      <c r="CB477" s="565"/>
      <c r="CC477" s="565"/>
      <c r="CD477" s="565"/>
      <c r="CE477" s="565"/>
      <c r="CF477" s="565"/>
      <c r="CG477" s="565"/>
      <c r="CH477" s="565"/>
    </row>
    <row r="478" spans="1:86">
      <c r="A478" s="620"/>
      <c r="B478" s="565"/>
      <c r="C478" s="565" t="s">
        <v>4300</v>
      </c>
      <c r="D478" s="565"/>
      <c r="E478" s="565"/>
      <c r="F478" s="565"/>
      <c r="G478" s="565"/>
      <c r="H478" s="565"/>
      <c r="I478" s="565"/>
      <c r="J478" s="565"/>
      <c r="K478" s="565"/>
      <c r="L478" s="565"/>
      <c r="M478" s="565"/>
      <c r="N478" s="565"/>
      <c r="O478" s="565"/>
      <c r="P478" s="565"/>
      <c r="Q478" s="565"/>
      <c r="R478" s="565"/>
      <c r="S478" s="565"/>
      <c r="T478" s="565"/>
      <c r="U478" s="147"/>
      <c r="V478" s="565"/>
      <c r="W478" s="565"/>
      <c r="X478" s="565"/>
      <c r="Y478" s="565"/>
      <c r="Z478" s="565"/>
      <c r="AA478" s="565"/>
      <c r="AB478" s="565"/>
      <c r="AC478" s="565"/>
      <c r="AD478" s="565"/>
      <c r="AE478" s="565"/>
      <c r="AF478" s="565"/>
      <c r="AG478" s="565"/>
      <c r="AH478" s="565"/>
      <c r="AI478" s="565"/>
      <c r="AJ478" s="565"/>
      <c r="AK478" s="565"/>
      <c r="AL478" s="565"/>
      <c r="AM478" s="565"/>
      <c r="AN478" s="565"/>
      <c r="AO478" s="565"/>
      <c r="AP478" s="565"/>
      <c r="AQ478" s="565"/>
      <c r="AR478" s="565"/>
      <c r="AS478" s="565"/>
      <c r="AT478" s="565"/>
      <c r="AU478" s="565"/>
      <c r="AV478" s="565"/>
      <c r="AW478" s="565"/>
      <c r="AX478" s="565"/>
      <c r="AY478" s="565"/>
      <c r="AZ478" s="565"/>
      <c r="BA478" s="565"/>
      <c r="BB478" s="565"/>
      <c r="BC478" s="565"/>
      <c r="BD478" s="565"/>
      <c r="BE478" s="565"/>
      <c r="BF478" s="565"/>
      <c r="BG478" s="565"/>
      <c r="BH478" s="565"/>
      <c r="BI478" s="565"/>
      <c r="BJ478" s="565"/>
      <c r="BK478" s="364"/>
      <c r="BL478" s="565"/>
      <c r="BM478" s="565"/>
      <c r="BN478" s="565"/>
      <c r="BO478" s="565"/>
      <c r="BP478" s="565"/>
      <c r="BQ478" s="565"/>
      <c r="BR478" s="565"/>
      <c r="BS478" s="565"/>
      <c r="BT478" s="565"/>
      <c r="BU478" s="565"/>
      <c r="BV478" s="565"/>
      <c r="BW478" s="565"/>
      <c r="BX478" s="565"/>
      <c r="BY478" s="565"/>
      <c r="BZ478" s="565"/>
      <c r="CA478" s="565"/>
      <c r="CB478" s="565"/>
      <c r="CC478" s="565"/>
      <c r="CD478" s="565"/>
      <c r="CE478" s="565"/>
      <c r="CF478" s="565"/>
      <c r="CG478" s="565"/>
      <c r="CH478" s="565"/>
    </row>
    <row r="479" spans="1:86">
      <c r="A479" s="620"/>
      <c r="B479" s="565" t="s">
        <v>4304</v>
      </c>
      <c r="C479" s="565" t="s">
        <v>4302</v>
      </c>
      <c r="D479" s="565">
        <v>2038</v>
      </c>
      <c r="E479" s="565">
        <v>1339</v>
      </c>
      <c r="F479" s="565"/>
      <c r="G479" s="565">
        <v>709</v>
      </c>
      <c r="H479" s="565"/>
      <c r="I479" s="565"/>
      <c r="J479" s="565"/>
      <c r="K479" s="565"/>
      <c r="L479" s="565">
        <v>553</v>
      </c>
      <c r="M479" s="565">
        <v>800</v>
      </c>
      <c r="N479" s="565">
        <v>1911</v>
      </c>
      <c r="O479" s="565"/>
      <c r="P479" s="565">
        <v>960</v>
      </c>
      <c r="Q479" s="565">
        <v>452</v>
      </c>
      <c r="R479" s="565">
        <v>250</v>
      </c>
      <c r="S479" s="565">
        <v>673</v>
      </c>
      <c r="T479" s="565"/>
      <c r="U479" s="147"/>
      <c r="V479" s="565"/>
      <c r="W479" s="565"/>
      <c r="X479" s="565"/>
      <c r="Y479" s="565"/>
      <c r="Z479" s="565"/>
      <c r="AA479" s="565"/>
      <c r="AB479" s="565"/>
      <c r="AC479" s="565"/>
      <c r="AD479" s="565"/>
      <c r="AE479" s="565"/>
      <c r="AF479" s="565"/>
      <c r="AG479" s="565"/>
      <c r="AH479" s="565"/>
      <c r="AI479" s="565"/>
      <c r="AJ479" s="565"/>
      <c r="AK479" s="565"/>
      <c r="AL479" s="565">
        <v>2400</v>
      </c>
      <c r="AM479" s="565">
        <v>2400</v>
      </c>
      <c r="AN479" s="565"/>
      <c r="AO479" s="565"/>
      <c r="AP479" s="565"/>
      <c r="AQ479" s="565">
        <v>20160</v>
      </c>
      <c r="AR479" s="565"/>
      <c r="AS479" s="565"/>
      <c r="AT479" s="565"/>
      <c r="AU479" s="565"/>
      <c r="AV479" s="565"/>
      <c r="AW479" s="565"/>
      <c r="AX479" s="565"/>
      <c r="AY479" s="565"/>
      <c r="AZ479" s="565"/>
      <c r="BA479" s="565"/>
      <c r="BB479" s="565"/>
      <c r="BC479" s="565">
        <v>3000</v>
      </c>
      <c r="BD479" s="565"/>
      <c r="BE479" s="565"/>
      <c r="BF479" s="565"/>
      <c r="BG479" s="565"/>
      <c r="BH479" s="565"/>
      <c r="BI479" s="565"/>
      <c r="BJ479" s="565"/>
      <c r="BK479" s="364"/>
      <c r="BL479" s="565"/>
      <c r="BM479" s="565">
        <v>2400</v>
      </c>
      <c r="BN479" s="565"/>
      <c r="BO479" s="565"/>
      <c r="BP479" s="565"/>
      <c r="BQ479" s="565"/>
      <c r="BR479" s="565"/>
      <c r="BS479" s="565"/>
      <c r="BT479" s="565"/>
      <c r="BU479" s="565"/>
      <c r="BV479" s="565"/>
      <c r="BW479" s="565"/>
      <c r="BX479" s="565"/>
      <c r="BY479" s="565"/>
      <c r="BZ479" s="565"/>
      <c r="CA479" s="565"/>
      <c r="CB479" s="565"/>
      <c r="CC479" s="565"/>
      <c r="CD479" s="565"/>
      <c r="CE479" s="565"/>
      <c r="CF479" s="565"/>
      <c r="CG479" s="565"/>
      <c r="CH479" s="565"/>
    </row>
    <row r="480" spans="1:86">
      <c r="A480" s="620"/>
      <c r="B480" s="565"/>
      <c r="C480" s="565" t="s">
        <v>4300</v>
      </c>
      <c r="D480" s="565"/>
      <c r="E480" s="565"/>
      <c r="F480" s="565"/>
      <c r="G480" s="565"/>
      <c r="H480" s="565"/>
      <c r="I480" s="565"/>
      <c r="J480" s="565"/>
      <c r="K480" s="565"/>
      <c r="L480" s="565"/>
      <c r="M480" s="565"/>
      <c r="N480" s="565"/>
      <c r="O480" s="565"/>
      <c r="P480" s="565"/>
      <c r="Q480" s="565"/>
      <c r="R480" s="565"/>
      <c r="S480" s="565"/>
      <c r="T480" s="565"/>
      <c r="U480" s="147"/>
      <c r="V480" s="565"/>
      <c r="W480" s="565"/>
      <c r="X480" s="565"/>
      <c r="Y480" s="565"/>
      <c r="Z480" s="565"/>
      <c r="AA480" s="565"/>
      <c r="AB480" s="565"/>
      <c r="AC480" s="565"/>
      <c r="AD480" s="565"/>
      <c r="AE480" s="565"/>
      <c r="AF480" s="565"/>
      <c r="AG480" s="565"/>
      <c r="AH480" s="565"/>
      <c r="AI480" s="565"/>
      <c r="AJ480" s="565"/>
      <c r="AK480" s="565"/>
      <c r="AL480" s="565"/>
      <c r="AM480" s="565"/>
      <c r="AN480" s="565"/>
      <c r="AO480" s="565"/>
      <c r="AP480" s="565"/>
      <c r="AQ480" s="565"/>
      <c r="AR480" s="565"/>
      <c r="AS480" s="565"/>
      <c r="AT480" s="565"/>
      <c r="AU480" s="565"/>
      <c r="AV480" s="565"/>
      <c r="AW480" s="565"/>
      <c r="AX480" s="565"/>
      <c r="AY480" s="565"/>
      <c r="AZ480" s="565"/>
      <c r="BA480" s="565"/>
      <c r="BB480" s="565"/>
      <c r="BC480" s="565"/>
      <c r="BD480" s="565"/>
      <c r="BE480" s="565"/>
      <c r="BF480" s="565"/>
      <c r="BG480" s="565"/>
      <c r="BH480" s="565"/>
      <c r="BI480" s="565"/>
      <c r="BJ480" s="565"/>
      <c r="BK480" s="364"/>
      <c r="BL480" s="565"/>
      <c r="BM480" s="565"/>
      <c r="BN480" s="565"/>
      <c r="BO480" s="565"/>
      <c r="BP480" s="565"/>
      <c r="BQ480" s="565"/>
      <c r="BR480" s="565"/>
      <c r="BS480" s="565"/>
      <c r="BT480" s="565"/>
      <c r="BU480" s="565"/>
      <c r="BV480" s="565"/>
      <c r="BW480" s="565"/>
      <c r="BX480" s="565"/>
      <c r="BY480" s="565"/>
      <c r="BZ480" s="565"/>
      <c r="CA480" s="565"/>
      <c r="CB480" s="565"/>
      <c r="CC480" s="565"/>
      <c r="CD480" s="565"/>
      <c r="CE480" s="565"/>
      <c r="CF480" s="565"/>
      <c r="CG480" s="565"/>
      <c r="CH480" s="565"/>
    </row>
    <row r="481" spans="1:86">
      <c r="A481" s="620"/>
      <c r="B481" s="565" t="s">
        <v>4305</v>
      </c>
      <c r="C481" s="565" t="s">
        <v>4302</v>
      </c>
      <c r="D481" s="565"/>
      <c r="E481" s="565"/>
      <c r="F481" s="565"/>
      <c r="G481" s="565"/>
      <c r="H481" s="565"/>
      <c r="I481" s="565"/>
      <c r="J481" s="565"/>
      <c r="K481" s="565"/>
      <c r="L481" s="565"/>
      <c r="M481" s="565"/>
      <c r="N481" s="565"/>
      <c r="O481" s="565"/>
      <c r="P481" s="565"/>
      <c r="Q481" s="565"/>
      <c r="R481" s="565"/>
      <c r="S481" s="565"/>
      <c r="T481" s="565"/>
      <c r="U481" s="147"/>
      <c r="V481" s="565"/>
      <c r="W481" s="565"/>
      <c r="X481" s="565"/>
      <c r="Y481" s="565"/>
      <c r="Z481" s="565"/>
      <c r="AA481" s="565"/>
      <c r="AB481" s="565"/>
      <c r="AC481" s="565"/>
      <c r="AD481" s="565"/>
      <c r="AE481" s="565"/>
      <c r="AF481" s="565"/>
      <c r="AG481" s="565"/>
      <c r="AH481" s="565"/>
      <c r="AI481" s="565"/>
      <c r="AJ481" s="565"/>
      <c r="AK481" s="565"/>
      <c r="AL481" s="565"/>
      <c r="AM481" s="565"/>
      <c r="AN481" s="565"/>
      <c r="AO481" s="565"/>
      <c r="AP481" s="565"/>
      <c r="AQ481" s="565"/>
      <c r="AR481" s="565"/>
      <c r="AS481" s="565"/>
      <c r="AT481" s="565"/>
      <c r="AU481" s="565"/>
      <c r="AV481" s="565"/>
      <c r="AW481" s="565"/>
      <c r="AX481" s="565"/>
      <c r="AY481" s="565"/>
      <c r="AZ481" s="565"/>
      <c r="BA481" s="565"/>
      <c r="BB481" s="565"/>
      <c r="BC481" s="565"/>
      <c r="BD481" s="565"/>
      <c r="BE481" s="565"/>
      <c r="BF481" s="565"/>
      <c r="BG481" s="565"/>
      <c r="BH481" s="565"/>
      <c r="BI481" s="565"/>
      <c r="BJ481" s="565"/>
      <c r="BK481" s="364"/>
      <c r="BL481" s="565"/>
      <c r="BM481" s="565"/>
      <c r="BN481" s="565"/>
      <c r="BO481" s="565"/>
      <c r="BP481" s="565"/>
      <c r="BQ481" s="565"/>
      <c r="BR481" s="565"/>
      <c r="BS481" s="565"/>
      <c r="BT481" s="565"/>
      <c r="BU481" s="565"/>
      <c r="BV481" s="565"/>
      <c r="BW481" s="565"/>
      <c r="BX481" s="565"/>
      <c r="BY481" s="565"/>
      <c r="BZ481" s="565"/>
      <c r="CA481" s="565"/>
      <c r="CB481" s="565"/>
      <c r="CC481" s="565"/>
      <c r="CD481" s="565"/>
      <c r="CE481" s="565"/>
      <c r="CF481" s="565"/>
      <c r="CG481" s="565"/>
      <c r="CH481" s="565"/>
    </row>
    <row r="482" spans="1:86">
      <c r="A482" s="621"/>
      <c r="B482" s="565"/>
      <c r="C482" s="565" t="s">
        <v>4300</v>
      </c>
      <c r="D482" s="565"/>
      <c r="E482" s="565"/>
      <c r="F482" s="565"/>
      <c r="G482" s="565"/>
      <c r="H482" s="565"/>
      <c r="I482" s="565"/>
      <c r="J482" s="565"/>
      <c r="K482" s="565"/>
      <c r="L482" s="565"/>
      <c r="M482" s="565"/>
      <c r="N482" s="565"/>
      <c r="O482" s="565"/>
      <c r="P482" s="565"/>
      <c r="Q482" s="565"/>
      <c r="R482" s="565"/>
      <c r="S482" s="565"/>
      <c r="T482" s="565"/>
      <c r="U482" s="147"/>
      <c r="V482" s="565"/>
      <c r="W482" s="565"/>
      <c r="X482" s="565"/>
      <c r="Y482" s="565"/>
      <c r="Z482" s="565"/>
      <c r="AA482" s="565"/>
      <c r="AB482" s="565"/>
      <c r="AC482" s="565"/>
      <c r="AD482" s="565"/>
      <c r="AE482" s="565"/>
      <c r="AF482" s="565"/>
      <c r="AG482" s="565"/>
      <c r="AH482" s="565"/>
      <c r="AI482" s="565"/>
      <c r="AJ482" s="565"/>
      <c r="AK482" s="565"/>
      <c r="AL482" s="565"/>
      <c r="AM482" s="565"/>
      <c r="AN482" s="565"/>
      <c r="AO482" s="565"/>
      <c r="AP482" s="565"/>
      <c r="AQ482" s="565"/>
      <c r="AR482" s="565"/>
      <c r="AS482" s="565"/>
      <c r="AT482" s="565"/>
      <c r="AU482" s="565"/>
      <c r="AV482" s="565"/>
      <c r="AW482" s="565"/>
      <c r="AX482" s="565"/>
      <c r="AY482" s="565"/>
      <c r="AZ482" s="565"/>
      <c r="BA482" s="565"/>
      <c r="BB482" s="565"/>
      <c r="BC482" s="565"/>
      <c r="BD482" s="565"/>
      <c r="BE482" s="565"/>
      <c r="BF482" s="565"/>
      <c r="BG482" s="565"/>
      <c r="BH482" s="565"/>
      <c r="BI482" s="565"/>
      <c r="BJ482" s="565"/>
      <c r="BK482" s="364"/>
      <c r="BL482" s="565"/>
      <c r="BM482" s="565"/>
      <c r="BN482" s="565"/>
      <c r="BO482" s="565"/>
      <c r="BP482" s="565"/>
      <c r="BQ482" s="565"/>
      <c r="BR482" s="565"/>
      <c r="BS482" s="565"/>
      <c r="BT482" s="565"/>
      <c r="BU482" s="565"/>
      <c r="BV482" s="565"/>
      <c r="BW482" s="565"/>
      <c r="BX482" s="565"/>
      <c r="BY482" s="565"/>
      <c r="BZ482" s="565"/>
      <c r="CA482" s="565"/>
      <c r="CB482" s="565"/>
      <c r="CC482" s="565"/>
      <c r="CD482" s="565"/>
      <c r="CE482" s="565"/>
      <c r="CF482" s="565"/>
      <c r="CG482" s="565"/>
      <c r="CH482" s="565"/>
    </row>
    <row r="483" spans="1:86">
      <c r="A483" s="171" t="s">
        <v>5706</v>
      </c>
      <c r="B483" s="565" t="s">
        <v>4301</v>
      </c>
      <c r="C483" s="565" t="s">
        <v>4302</v>
      </c>
      <c r="D483" s="565"/>
      <c r="E483" s="565"/>
      <c r="F483" s="565"/>
      <c r="G483" s="565"/>
      <c r="H483" s="565"/>
      <c r="I483" s="565"/>
      <c r="J483" s="565"/>
      <c r="K483" s="565"/>
      <c r="L483" s="565"/>
      <c r="M483" s="565"/>
      <c r="N483" s="565"/>
      <c r="O483" s="565"/>
      <c r="P483" s="565"/>
      <c r="Q483" s="565"/>
      <c r="R483" s="565"/>
      <c r="S483" s="565"/>
      <c r="T483" s="565"/>
      <c r="U483" s="147"/>
      <c r="V483" s="565"/>
      <c r="W483" s="565"/>
      <c r="X483" s="565"/>
      <c r="Y483" s="565"/>
      <c r="Z483" s="565"/>
      <c r="AA483" s="565"/>
      <c r="AB483" s="565"/>
      <c r="AC483" s="565"/>
      <c r="AD483" s="565"/>
      <c r="AE483" s="565"/>
      <c r="AF483" s="565"/>
      <c r="AG483" s="565"/>
      <c r="AH483" s="565"/>
      <c r="AI483" s="565"/>
      <c r="AJ483" s="565"/>
      <c r="AK483" s="565"/>
      <c r="AL483" s="565"/>
      <c r="AM483" s="565"/>
      <c r="AN483" s="565"/>
      <c r="AO483" s="565"/>
      <c r="AP483" s="565"/>
      <c r="AQ483" s="565"/>
      <c r="AR483" s="565">
        <v>4000</v>
      </c>
      <c r="AS483" s="565"/>
      <c r="AT483" s="565"/>
      <c r="AU483" s="565"/>
      <c r="AV483" s="565"/>
      <c r="AW483" s="565"/>
      <c r="AX483" s="565"/>
      <c r="AY483" s="565"/>
      <c r="AZ483" s="565"/>
      <c r="BA483" s="565"/>
      <c r="BB483" s="565"/>
      <c r="BC483" s="565"/>
      <c r="BD483" s="565"/>
      <c r="BE483" s="565"/>
      <c r="BF483" s="565"/>
      <c r="BG483" s="565"/>
      <c r="BH483" s="565"/>
      <c r="BI483" s="565"/>
      <c r="BJ483" s="565"/>
      <c r="BK483" s="364"/>
      <c r="BL483" s="565"/>
      <c r="BM483" s="565"/>
      <c r="BN483" s="565"/>
      <c r="BO483" s="565"/>
      <c r="BP483" s="565"/>
      <c r="BQ483" s="565"/>
      <c r="BR483" s="565"/>
      <c r="BS483" s="565"/>
      <c r="BT483" s="565"/>
      <c r="BU483" s="565"/>
      <c r="BV483" s="565"/>
      <c r="BW483" s="565"/>
      <c r="BX483" s="565"/>
      <c r="BY483" s="565"/>
      <c r="BZ483" s="565"/>
      <c r="CA483" s="565"/>
      <c r="CB483" s="565"/>
      <c r="CC483" s="565"/>
      <c r="CD483" s="565"/>
      <c r="CE483" s="565"/>
      <c r="CF483" s="565"/>
      <c r="CG483" s="565"/>
      <c r="CH483" s="565"/>
    </row>
    <row r="484" spans="1:86">
      <c r="A484" s="620" t="s">
        <v>5706</v>
      </c>
      <c r="B484" s="565"/>
      <c r="C484" s="565" t="s">
        <v>4300</v>
      </c>
      <c r="D484" s="565"/>
      <c r="E484" s="565"/>
      <c r="F484" s="565"/>
      <c r="G484" s="565"/>
      <c r="H484" s="565"/>
      <c r="I484" s="565"/>
      <c r="J484" s="565"/>
      <c r="K484" s="565"/>
      <c r="L484" s="565"/>
      <c r="M484" s="565"/>
      <c r="N484" s="565"/>
      <c r="O484" s="565"/>
      <c r="P484" s="565"/>
      <c r="Q484" s="565"/>
      <c r="R484" s="565"/>
      <c r="S484" s="565"/>
      <c r="T484" s="565"/>
      <c r="U484" s="147"/>
      <c r="V484" s="565"/>
      <c r="W484" s="565"/>
      <c r="X484" s="565"/>
      <c r="Y484" s="565"/>
      <c r="Z484" s="565"/>
      <c r="AA484" s="565"/>
      <c r="AB484" s="565"/>
      <c r="AC484" s="565"/>
      <c r="AD484" s="565"/>
      <c r="AE484" s="565"/>
      <c r="AF484" s="565"/>
      <c r="AG484" s="565"/>
      <c r="AH484" s="565"/>
      <c r="AI484" s="565"/>
      <c r="AJ484" s="565"/>
      <c r="AK484" s="565"/>
      <c r="AL484" s="565"/>
      <c r="AM484" s="565"/>
      <c r="AN484" s="565"/>
      <c r="AO484" s="565"/>
      <c r="AP484" s="565"/>
      <c r="AQ484" s="565"/>
      <c r="AR484" s="565"/>
      <c r="AS484" s="565"/>
      <c r="AT484" s="565"/>
      <c r="AU484" s="565"/>
      <c r="AV484" s="565"/>
      <c r="AW484" s="565"/>
      <c r="AX484" s="565"/>
      <c r="AY484" s="565"/>
      <c r="AZ484" s="565"/>
      <c r="BA484" s="565"/>
      <c r="BB484" s="565"/>
      <c r="BC484" s="565"/>
      <c r="BD484" s="565"/>
      <c r="BE484" s="565"/>
      <c r="BF484" s="565"/>
      <c r="BG484" s="565"/>
      <c r="BH484" s="565"/>
      <c r="BI484" s="565"/>
      <c r="BJ484" s="565"/>
      <c r="BK484" s="565">
        <v>6300</v>
      </c>
      <c r="BL484" s="565"/>
      <c r="BM484" s="565"/>
      <c r="BN484" s="565"/>
      <c r="BO484" s="565"/>
      <c r="BP484" s="565"/>
      <c r="BQ484" s="565"/>
      <c r="BR484" s="565">
        <v>182</v>
      </c>
      <c r="BS484" s="565"/>
      <c r="BT484" s="565"/>
      <c r="BU484" s="565"/>
      <c r="BV484" s="565"/>
      <c r="BW484" s="565"/>
      <c r="BX484" s="565"/>
      <c r="BY484" s="565"/>
      <c r="BZ484" s="565"/>
      <c r="CA484" s="565"/>
      <c r="CB484" s="565"/>
      <c r="CC484" s="565"/>
      <c r="CD484" s="565"/>
      <c r="CE484" s="565"/>
      <c r="CF484" s="565"/>
      <c r="CG484" s="565"/>
      <c r="CH484" s="565"/>
    </row>
    <row r="485" spans="1:86">
      <c r="A485" s="620"/>
      <c r="B485" s="565" t="s">
        <v>4303</v>
      </c>
      <c r="C485" s="565" t="s">
        <v>4302</v>
      </c>
      <c r="D485" s="565"/>
      <c r="E485" s="565"/>
      <c r="F485" s="565"/>
      <c r="G485" s="565"/>
      <c r="H485" s="565"/>
      <c r="I485" s="565"/>
      <c r="J485" s="565"/>
      <c r="K485" s="565"/>
      <c r="L485" s="565"/>
      <c r="M485" s="565"/>
      <c r="N485" s="565"/>
      <c r="O485" s="565"/>
      <c r="P485" s="565"/>
      <c r="Q485" s="565"/>
      <c r="R485" s="565"/>
      <c r="S485" s="565"/>
      <c r="T485" s="565"/>
      <c r="U485" s="147"/>
      <c r="V485" s="565"/>
      <c r="W485" s="565"/>
      <c r="X485" s="565"/>
      <c r="Y485" s="565"/>
      <c r="Z485" s="565"/>
      <c r="AA485" s="565"/>
      <c r="AB485" s="565"/>
      <c r="AC485" s="565"/>
      <c r="AD485" s="565"/>
      <c r="AE485" s="565"/>
      <c r="AF485" s="565"/>
      <c r="AG485" s="565"/>
      <c r="AH485" s="565"/>
      <c r="AI485" s="565"/>
      <c r="AJ485" s="565"/>
      <c r="AK485" s="565"/>
      <c r="AL485" s="565"/>
      <c r="AM485" s="565"/>
      <c r="AN485" s="565"/>
      <c r="AO485" s="565"/>
      <c r="AP485" s="565"/>
      <c r="AQ485" s="565"/>
      <c r="AR485" s="565"/>
      <c r="AS485" s="565"/>
      <c r="AT485" s="565"/>
      <c r="AU485" s="565"/>
      <c r="AV485" s="565"/>
      <c r="AW485" s="565"/>
      <c r="AX485" s="565"/>
      <c r="AY485" s="565"/>
      <c r="AZ485" s="565"/>
      <c r="BA485" s="565"/>
      <c r="BB485" s="565"/>
      <c r="BC485" s="565"/>
      <c r="BD485" s="565"/>
      <c r="BE485" s="565"/>
      <c r="BF485" s="565"/>
      <c r="BG485" s="565"/>
      <c r="BH485" s="565"/>
      <c r="BI485" s="565"/>
      <c r="BJ485" s="565"/>
      <c r="BK485" s="364"/>
      <c r="BL485" s="565"/>
      <c r="BM485" s="565"/>
      <c r="BN485" s="565"/>
      <c r="BO485" s="565"/>
      <c r="BP485" s="565"/>
      <c r="BQ485" s="565"/>
      <c r="BR485" s="565"/>
      <c r="BS485" s="565"/>
      <c r="BT485" s="565"/>
      <c r="BU485" s="565"/>
      <c r="BV485" s="565"/>
      <c r="BW485" s="565"/>
      <c r="BX485" s="565"/>
      <c r="BY485" s="565"/>
      <c r="BZ485" s="565"/>
      <c r="CA485" s="565"/>
      <c r="CB485" s="565"/>
      <c r="CC485" s="565"/>
      <c r="CD485" s="565"/>
      <c r="CE485" s="565"/>
      <c r="CF485" s="565"/>
      <c r="CG485" s="565"/>
      <c r="CH485" s="565"/>
    </row>
    <row r="486" spans="1:86">
      <c r="A486" s="620"/>
      <c r="B486" s="565"/>
      <c r="C486" s="565" t="s">
        <v>4300</v>
      </c>
      <c r="D486" s="565"/>
      <c r="E486" s="565"/>
      <c r="F486" s="565"/>
      <c r="G486" s="565"/>
      <c r="H486" s="565"/>
      <c r="I486" s="565"/>
      <c r="J486" s="565"/>
      <c r="K486" s="565"/>
      <c r="L486" s="565"/>
      <c r="M486" s="565"/>
      <c r="N486" s="565"/>
      <c r="O486" s="565"/>
      <c r="P486" s="565"/>
      <c r="Q486" s="565"/>
      <c r="R486" s="565"/>
      <c r="S486" s="565"/>
      <c r="T486" s="565"/>
      <c r="U486" s="147"/>
      <c r="V486" s="565"/>
      <c r="W486" s="565"/>
      <c r="X486" s="565"/>
      <c r="Y486" s="565"/>
      <c r="Z486" s="565"/>
      <c r="AA486" s="565"/>
      <c r="AB486" s="565"/>
      <c r="AC486" s="565"/>
      <c r="AD486" s="565"/>
      <c r="AE486" s="565"/>
      <c r="AF486" s="565"/>
      <c r="AG486" s="565"/>
      <c r="AH486" s="565"/>
      <c r="AI486" s="565"/>
      <c r="AJ486" s="565"/>
      <c r="AK486" s="565"/>
      <c r="AL486" s="565"/>
      <c r="AM486" s="565"/>
      <c r="AN486" s="565"/>
      <c r="AO486" s="565"/>
      <c r="AP486" s="565"/>
      <c r="AQ486" s="565"/>
      <c r="AR486" s="565"/>
      <c r="AS486" s="565"/>
      <c r="AT486" s="565"/>
      <c r="AU486" s="565"/>
      <c r="AV486" s="565"/>
      <c r="AW486" s="565"/>
      <c r="AX486" s="565"/>
      <c r="AY486" s="565"/>
      <c r="AZ486" s="565"/>
      <c r="BA486" s="565"/>
      <c r="BB486" s="565"/>
      <c r="BC486" s="565"/>
      <c r="BD486" s="565"/>
      <c r="BE486" s="565"/>
      <c r="BF486" s="565"/>
      <c r="BG486" s="565"/>
      <c r="BH486" s="565"/>
      <c r="BI486" s="565"/>
      <c r="BJ486" s="565"/>
      <c r="BK486" s="364"/>
      <c r="BL486" s="565"/>
      <c r="BM486" s="565"/>
      <c r="BN486" s="565"/>
      <c r="BO486" s="565"/>
      <c r="BP486" s="565"/>
      <c r="BQ486" s="565"/>
      <c r="BR486" s="565"/>
      <c r="BS486" s="565"/>
      <c r="BT486" s="565"/>
      <c r="BU486" s="565"/>
      <c r="BV486" s="565"/>
      <c r="BW486" s="565"/>
      <c r="BX486" s="565"/>
      <c r="BY486" s="565"/>
      <c r="BZ486" s="565"/>
      <c r="CA486" s="565"/>
      <c r="CB486" s="565"/>
      <c r="CC486" s="565"/>
      <c r="CD486" s="565"/>
      <c r="CE486" s="565"/>
      <c r="CF486" s="565"/>
      <c r="CG486" s="565"/>
      <c r="CH486" s="565"/>
    </row>
    <row r="487" spans="1:86">
      <c r="A487" s="620"/>
      <c r="B487" s="565" t="s">
        <v>4304</v>
      </c>
      <c r="C487" s="565" t="s">
        <v>4302</v>
      </c>
      <c r="D487" s="565"/>
      <c r="E487" s="565"/>
      <c r="F487" s="565"/>
      <c r="G487" s="565"/>
      <c r="H487" s="565"/>
      <c r="I487" s="565"/>
      <c r="J487" s="565"/>
      <c r="K487" s="565"/>
      <c r="L487" s="565"/>
      <c r="M487" s="565"/>
      <c r="N487" s="565"/>
      <c r="O487" s="565"/>
      <c r="P487" s="565"/>
      <c r="Q487" s="565"/>
      <c r="R487" s="565"/>
      <c r="S487" s="565"/>
      <c r="T487" s="565"/>
      <c r="U487" s="147"/>
      <c r="V487" s="565"/>
      <c r="W487" s="565"/>
      <c r="X487" s="565"/>
      <c r="Y487" s="565"/>
      <c r="Z487" s="565"/>
      <c r="AA487" s="565"/>
      <c r="AB487" s="565"/>
      <c r="AC487" s="565"/>
      <c r="AD487" s="565"/>
      <c r="AE487" s="565"/>
      <c r="AF487" s="565"/>
      <c r="AG487" s="565"/>
      <c r="AH487" s="565"/>
      <c r="AI487" s="565"/>
      <c r="AJ487" s="565"/>
      <c r="AK487" s="565"/>
      <c r="AL487" s="565"/>
      <c r="AM487" s="565"/>
      <c r="AN487" s="565"/>
      <c r="AO487" s="565"/>
      <c r="AP487" s="565"/>
      <c r="AQ487" s="565"/>
      <c r="AR487" s="565"/>
      <c r="AS487" s="565"/>
      <c r="AT487" s="565"/>
      <c r="AU487" s="565"/>
      <c r="AV487" s="565"/>
      <c r="AW487" s="565"/>
      <c r="AX487" s="565"/>
      <c r="AY487" s="565"/>
      <c r="AZ487" s="565"/>
      <c r="BA487" s="565"/>
      <c r="BB487" s="565"/>
      <c r="BC487" s="565"/>
      <c r="BD487" s="565"/>
      <c r="BE487" s="565"/>
      <c r="BF487" s="565"/>
      <c r="BG487" s="565"/>
      <c r="BH487" s="565"/>
      <c r="BI487" s="565"/>
      <c r="BJ487" s="565"/>
      <c r="BK487" s="364"/>
      <c r="BL487" s="565"/>
      <c r="BM487" s="565"/>
      <c r="BN487" s="565"/>
      <c r="BO487" s="565"/>
      <c r="BP487" s="565"/>
      <c r="BQ487" s="565"/>
      <c r="BR487" s="565"/>
      <c r="BS487" s="565"/>
      <c r="BT487" s="565"/>
      <c r="BU487" s="565"/>
      <c r="BV487" s="565"/>
      <c r="BW487" s="565"/>
      <c r="BX487" s="565"/>
      <c r="BY487" s="565"/>
      <c r="BZ487" s="565"/>
      <c r="CA487" s="565"/>
      <c r="CB487" s="565"/>
      <c r="CC487" s="565"/>
      <c r="CD487" s="565"/>
      <c r="CE487" s="565"/>
      <c r="CF487" s="565"/>
      <c r="CG487" s="565"/>
      <c r="CH487" s="565"/>
    </row>
    <row r="488" spans="1:86">
      <c r="A488" s="620"/>
      <c r="B488" s="565"/>
      <c r="C488" s="565" t="s">
        <v>4300</v>
      </c>
      <c r="D488" s="565"/>
      <c r="E488" s="565"/>
      <c r="F488" s="565"/>
      <c r="G488" s="565"/>
      <c r="H488" s="565"/>
      <c r="I488" s="565"/>
      <c r="J488" s="565"/>
      <c r="K488" s="565"/>
      <c r="L488" s="565"/>
      <c r="M488" s="565"/>
      <c r="N488" s="565"/>
      <c r="O488" s="565"/>
      <c r="P488" s="565"/>
      <c r="Q488" s="565"/>
      <c r="R488" s="565"/>
      <c r="S488" s="565"/>
      <c r="T488" s="565"/>
      <c r="U488" s="147"/>
      <c r="V488" s="565"/>
      <c r="W488" s="565"/>
      <c r="X488" s="565"/>
      <c r="Y488" s="565"/>
      <c r="Z488" s="565"/>
      <c r="AA488" s="565"/>
      <c r="AB488" s="565"/>
      <c r="AC488" s="565"/>
      <c r="AD488" s="565"/>
      <c r="AE488" s="565"/>
      <c r="AF488" s="565"/>
      <c r="AG488" s="565"/>
      <c r="AH488" s="565"/>
      <c r="AI488" s="565"/>
      <c r="AJ488" s="565"/>
      <c r="AK488" s="565"/>
      <c r="AL488" s="565"/>
      <c r="AM488" s="565"/>
      <c r="AN488" s="565"/>
      <c r="AO488" s="565"/>
      <c r="AP488" s="565"/>
      <c r="AQ488" s="565"/>
      <c r="AR488" s="565"/>
      <c r="AS488" s="565"/>
      <c r="AT488" s="565"/>
      <c r="AU488" s="565"/>
      <c r="AV488" s="565"/>
      <c r="AW488" s="565"/>
      <c r="AX488" s="565"/>
      <c r="AY488" s="565"/>
      <c r="AZ488" s="565"/>
      <c r="BA488" s="565"/>
      <c r="BB488" s="565"/>
      <c r="BC488" s="565"/>
      <c r="BD488" s="565"/>
      <c r="BE488" s="565"/>
      <c r="BF488" s="565"/>
      <c r="BG488" s="565"/>
      <c r="BH488" s="565"/>
      <c r="BI488" s="565"/>
      <c r="BJ488" s="565"/>
      <c r="BK488" s="364"/>
      <c r="BL488" s="565"/>
      <c r="BM488" s="565"/>
      <c r="BN488" s="565"/>
      <c r="BO488" s="565"/>
      <c r="BP488" s="565"/>
      <c r="BQ488" s="565"/>
      <c r="BR488" s="565"/>
      <c r="BS488" s="565"/>
      <c r="BT488" s="565"/>
      <c r="BU488" s="565"/>
      <c r="BV488" s="565"/>
      <c r="BW488" s="565"/>
      <c r="BX488" s="565"/>
      <c r="BY488" s="565"/>
      <c r="BZ488" s="565"/>
      <c r="CA488" s="565"/>
      <c r="CB488" s="565"/>
      <c r="CC488" s="565"/>
      <c r="CD488" s="565"/>
      <c r="CE488" s="565"/>
      <c r="CF488" s="565"/>
      <c r="CG488" s="565"/>
      <c r="CH488" s="565"/>
    </row>
    <row r="489" spans="1:86">
      <c r="A489" s="620"/>
      <c r="B489" s="565" t="s">
        <v>4305</v>
      </c>
      <c r="C489" s="565" t="s">
        <v>4302</v>
      </c>
      <c r="D489" s="565"/>
      <c r="E489" s="565"/>
      <c r="F489" s="565"/>
      <c r="G489" s="565"/>
      <c r="H489" s="565"/>
      <c r="I489" s="565"/>
      <c r="J489" s="565"/>
      <c r="K489" s="565"/>
      <c r="L489" s="565"/>
      <c r="M489" s="565"/>
      <c r="N489" s="565"/>
      <c r="O489" s="565"/>
      <c r="P489" s="565"/>
      <c r="Q489" s="565"/>
      <c r="R489" s="565"/>
      <c r="S489" s="565"/>
      <c r="T489" s="565"/>
      <c r="U489" s="147"/>
      <c r="V489" s="565"/>
      <c r="W489" s="565"/>
      <c r="X489" s="565"/>
      <c r="Y489" s="565"/>
      <c r="Z489" s="565"/>
      <c r="AA489" s="565"/>
      <c r="AB489" s="565"/>
      <c r="AC489" s="565"/>
      <c r="AD489" s="565"/>
      <c r="AE489" s="565"/>
      <c r="AF489" s="565"/>
      <c r="AG489" s="565"/>
      <c r="AH489" s="565"/>
      <c r="AI489" s="565"/>
      <c r="AJ489" s="565"/>
      <c r="AK489" s="565"/>
      <c r="AL489" s="565"/>
      <c r="AM489" s="565"/>
      <c r="AN489" s="565"/>
      <c r="AO489" s="565"/>
      <c r="AP489" s="565"/>
      <c r="AQ489" s="565"/>
      <c r="AR489" s="565"/>
      <c r="AS489" s="565"/>
      <c r="AT489" s="565"/>
      <c r="AU489" s="565"/>
      <c r="AV489" s="565"/>
      <c r="AW489" s="565"/>
      <c r="AX489" s="565"/>
      <c r="AY489" s="565"/>
      <c r="AZ489" s="565"/>
      <c r="BA489" s="565"/>
      <c r="BB489" s="565"/>
      <c r="BC489" s="565"/>
      <c r="BD489" s="565"/>
      <c r="BE489" s="565"/>
      <c r="BF489" s="565"/>
      <c r="BG489" s="565"/>
      <c r="BH489" s="565"/>
      <c r="BI489" s="565"/>
      <c r="BJ489" s="565"/>
      <c r="BK489" s="364"/>
      <c r="BL489" s="565"/>
      <c r="BM489" s="565"/>
      <c r="BN489" s="565"/>
      <c r="BO489" s="565"/>
      <c r="BP489" s="565"/>
      <c r="BQ489" s="565"/>
      <c r="BR489" s="565"/>
      <c r="BS489" s="565"/>
      <c r="BT489" s="565"/>
      <c r="BU489" s="565"/>
      <c r="BV489" s="565"/>
      <c r="BW489" s="565"/>
      <c r="BX489" s="565"/>
      <c r="BY489" s="565"/>
      <c r="BZ489" s="565"/>
      <c r="CA489" s="565"/>
      <c r="CB489" s="565"/>
      <c r="CC489" s="565"/>
      <c r="CD489" s="565"/>
      <c r="CE489" s="565"/>
      <c r="CF489" s="565"/>
      <c r="CG489" s="565"/>
      <c r="CH489" s="565"/>
    </row>
    <row r="490" spans="1:86">
      <c r="A490" s="621"/>
      <c r="B490" s="565"/>
      <c r="C490" s="565" t="s">
        <v>4300</v>
      </c>
      <c r="D490" s="565"/>
      <c r="E490" s="565"/>
      <c r="F490" s="565"/>
      <c r="G490" s="565"/>
      <c r="H490" s="565"/>
      <c r="I490" s="565"/>
      <c r="J490" s="565"/>
      <c r="K490" s="565"/>
      <c r="L490" s="565"/>
      <c r="M490" s="565"/>
      <c r="N490" s="565"/>
      <c r="O490" s="565"/>
      <c r="P490" s="565"/>
      <c r="Q490" s="565"/>
      <c r="R490" s="565"/>
      <c r="S490" s="565"/>
      <c r="T490" s="565"/>
      <c r="U490" s="147"/>
      <c r="V490" s="565"/>
      <c r="W490" s="565"/>
      <c r="X490" s="565"/>
      <c r="Y490" s="565"/>
      <c r="Z490" s="565"/>
      <c r="AA490" s="565"/>
      <c r="AB490" s="565"/>
      <c r="AC490" s="565"/>
      <c r="AD490" s="565"/>
      <c r="AE490" s="565"/>
      <c r="AF490" s="565"/>
      <c r="AG490" s="565"/>
      <c r="AH490" s="565"/>
      <c r="AI490" s="565"/>
      <c r="AJ490" s="565"/>
      <c r="AK490" s="565"/>
      <c r="AL490" s="565"/>
      <c r="AM490" s="565"/>
      <c r="AN490" s="565"/>
      <c r="AO490" s="565"/>
      <c r="AP490" s="565"/>
      <c r="AQ490" s="565"/>
      <c r="AR490" s="565"/>
      <c r="AS490" s="565"/>
      <c r="AT490" s="565"/>
      <c r="AU490" s="565"/>
      <c r="AV490" s="565"/>
      <c r="AW490" s="565"/>
      <c r="AX490" s="565"/>
      <c r="AY490" s="565"/>
      <c r="AZ490" s="565"/>
      <c r="BA490" s="565"/>
      <c r="BB490" s="565"/>
      <c r="BC490" s="565"/>
      <c r="BD490" s="565"/>
      <c r="BE490" s="565"/>
      <c r="BF490" s="565"/>
      <c r="BG490" s="565"/>
      <c r="BH490" s="565"/>
      <c r="BI490" s="565"/>
      <c r="BJ490" s="565"/>
      <c r="BK490" s="364"/>
      <c r="BL490" s="565"/>
      <c r="BM490" s="565"/>
      <c r="BN490" s="565"/>
      <c r="BO490" s="565"/>
      <c r="BP490" s="565"/>
      <c r="BQ490" s="565"/>
      <c r="BR490" s="565"/>
      <c r="BS490" s="565"/>
      <c r="BT490" s="565"/>
      <c r="BU490" s="565"/>
      <c r="BV490" s="565"/>
      <c r="BW490" s="565"/>
      <c r="BX490" s="565"/>
      <c r="BY490" s="565"/>
      <c r="BZ490" s="565"/>
      <c r="CA490" s="565"/>
      <c r="CB490" s="565"/>
      <c r="CC490" s="565"/>
      <c r="CD490" s="565"/>
      <c r="CE490" s="565"/>
      <c r="CF490" s="565"/>
      <c r="CG490" s="565"/>
      <c r="CH490" s="565"/>
    </row>
    <row r="491" spans="1:86">
      <c r="A491" s="171" t="s">
        <v>5713</v>
      </c>
      <c r="B491" s="565" t="s">
        <v>4301</v>
      </c>
      <c r="C491" s="565" t="s">
        <v>4302</v>
      </c>
      <c r="D491" s="565"/>
      <c r="E491" s="565"/>
      <c r="F491" s="565"/>
      <c r="G491" s="565"/>
      <c r="H491" s="565"/>
      <c r="I491" s="565"/>
      <c r="J491" s="565"/>
      <c r="K491" s="565"/>
      <c r="L491" s="565"/>
      <c r="M491" s="565"/>
      <c r="N491" s="565"/>
      <c r="O491" s="565"/>
      <c r="P491" s="565"/>
      <c r="Q491" s="565"/>
      <c r="R491" s="565"/>
      <c r="S491" s="565"/>
      <c r="T491" s="565"/>
      <c r="U491" s="147"/>
      <c r="V491" s="565"/>
      <c r="W491" s="565"/>
      <c r="X491" s="565"/>
      <c r="Y491" s="565"/>
      <c r="Z491" s="565"/>
      <c r="AA491" s="565"/>
      <c r="AB491" s="565"/>
      <c r="AC491" s="565"/>
      <c r="AD491" s="565"/>
      <c r="AE491" s="565"/>
      <c r="AF491" s="565"/>
      <c r="AG491" s="565"/>
      <c r="AH491" s="565"/>
      <c r="AI491" s="565"/>
      <c r="AJ491" s="565"/>
      <c r="AK491" s="565"/>
      <c r="AL491" s="565"/>
      <c r="AM491" s="565"/>
      <c r="AN491" s="565"/>
      <c r="AO491" s="565"/>
      <c r="AP491" s="565"/>
      <c r="AQ491" s="565"/>
      <c r="AR491" s="565"/>
      <c r="AS491" s="565"/>
      <c r="AT491" s="565"/>
      <c r="AU491" s="565"/>
      <c r="AV491" s="565"/>
      <c r="AW491" s="565"/>
      <c r="AX491" s="565"/>
      <c r="AY491" s="565"/>
      <c r="AZ491" s="565"/>
      <c r="BA491" s="565"/>
      <c r="BB491" s="565"/>
      <c r="BC491" s="565"/>
      <c r="BD491" s="565"/>
      <c r="BE491" s="565"/>
      <c r="BF491" s="565"/>
      <c r="BG491" s="565"/>
      <c r="BH491" s="565"/>
      <c r="BI491" s="565"/>
      <c r="BJ491" s="565"/>
      <c r="BK491" s="364"/>
      <c r="BL491" s="565"/>
      <c r="BM491" s="565"/>
      <c r="BN491" s="565"/>
      <c r="BO491" s="565"/>
      <c r="BP491" s="565"/>
      <c r="BQ491" s="565"/>
      <c r="BR491" s="565"/>
      <c r="BS491" s="565"/>
      <c r="BT491" s="565"/>
      <c r="BU491" s="565"/>
      <c r="BV491" s="565"/>
      <c r="BW491" s="565"/>
      <c r="BX491" s="565"/>
      <c r="BY491" s="565"/>
      <c r="BZ491" s="565"/>
      <c r="CA491" s="565"/>
      <c r="CB491" s="565"/>
      <c r="CC491" s="565"/>
      <c r="CD491" s="565"/>
      <c r="CE491" s="565"/>
      <c r="CF491" s="565"/>
      <c r="CG491" s="565"/>
      <c r="CH491" s="565"/>
    </row>
    <row r="492" spans="1:86">
      <c r="A492" s="620"/>
      <c r="B492" s="565"/>
      <c r="C492" s="565" t="s">
        <v>5714</v>
      </c>
      <c r="D492" s="565"/>
      <c r="E492" s="565"/>
      <c r="F492" s="565"/>
      <c r="G492" s="565"/>
      <c r="H492" s="565"/>
      <c r="I492" s="565"/>
      <c r="J492" s="565"/>
      <c r="K492" s="565"/>
      <c r="L492" s="565"/>
      <c r="M492" s="565"/>
      <c r="N492" s="565"/>
      <c r="O492" s="565"/>
      <c r="P492" s="565"/>
      <c r="Q492" s="565"/>
      <c r="R492" s="565"/>
      <c r="S492" s="565"/>
      <c r="T492" s="565"/>
      <c r="U492" s="147"/>
      <c r="V492" s="565"/>
      <c r="W492" s="565"/>
      <c r="X492" s="565"/>
      <c r="Y492" s="565"/>
      <c r="Z492" s="565"/>
      <c r="AA492" s="565"/>
      <c r="AB492" s="565"/>
      <c r="AC492" s="565"/>
      <c r="AD492" s="565"/>
      <c r="AE492" s="565"/>
      <c r="AF492" s="565"/>
      <c r="AG492" s="565"/>
      <c r="AH492" s="565"/>
      <c r="AI492" s="565"/>
      <c r="AJ492" s="565"/>
      <c r="AK492" s="565"/>
      <c r="AL492" s="565"/>
      <c r="AM492" s="565"/>
      <c r="AN492" s="565"/>
      <c r="AO492" s="565"/>
      <c r="AP492" s="565"/>
      <c r="AQ492" s="565"/>
      <c r="AR492" s="565"/>
      <c r="AS492" s="565"/>
      <c r="AT492" s="565"/>
      <c r="AU492" s="565"/>
      <c r="AV492" s="565"/>
      <c r="AW492" s="565"/>
      <c r="AX492" s="565"/>
      <c r="AY492" s="565"/>
      <c r="AZ492" s="565"/>
      <c r="BA492" s="565"/>
      <c r="BB492" s="565"/>
      <c r="BC492" s="565"/>
      <c r="BD492" s="565"/>
      <c r="BE492" s="565">
        <v>100</v>
      </c>
      <c r="BF492" s="565"/>
      <c r="BG492" s="565"/>
      <c r="BH492" s="565"/>
      <c r="BI492" s="565"/>
      <c r="BJ492" s="565"/>
      <c r="BK492" s="364"/>
      <c r="BL492" s="565"/>
      <c r="BM492" s="565"/>
      <c r="BN492" s="565"/>
      <c r="BO492" s="565"/>
      <c r="BP492" s="565"/>
      <c r="BQ492" s="565"/>
      <c r="BR492" s="565"/>
      <c r="BS492" s="565"/>
      <c r="BT492" s="565"/>
      <c r="BU492" s="565"/>
      <c r="BV492" s="565"/>
      <c r="BW492" s="565"/>
      <c r="BX492" s="565"/>
      <c r="BY492" s="565"/>
      <c r="BZ492" s="565"/>
      <c r="CA492" s="565"/>
      <c r="CB492" s="565"/>
      <c r="CC492" s="565"/>
      <c r="CD492" s="565"/>
      <c r="CE492" s="565"/>
      <c r="CF492" s="565"/>
      <c r="CG492" s="565"/>
      <c r="CH492" s="565"/>
    </row>
    <row r="493" spans="1:86">
      <c r="A493" s="620"/>
      <c r="B493" s="565" t="s">
        <v>4303</v>
      </c>
      <c r="C493" s="565" t="s">
        <v>4302</v>
      </c>
      <c r="D493" s="565"/>
      <c r="E493" s="565"/>
      <c r="F493" s="565"/>
      <c r="G493" s="565"/>
      <c r="H493" s="565"/>
      <c r="I493" s="565"/>
      <c r="J493" s="565"/>
      <c r="K493" s="565"/>
      <c r="L493" s="565"/>
      <c r="M493" s="565"/>
      <c r="N493" s="565"/>
      <c r="O493" s="565"/>
      <c r="P493" s="565"/>
      <c r="Q493" s="565"/>
      <c r="R493" s="565"/>
      <c r="S493" s="565"/>
      <c r="T493" s="565"/>
      <c r="U493" s="147"/>
      <c r="V493" s="565"/>
      <c r="W493" s="565"/>
      <c r="X493" s="565"/>
      <c r="Y493" s="565"/>
      <c r="Z493" s="565"/>
      <c r="AA493" s="565"/>
      <c r="AB493" s="565"/>
      <c r="AC493" s="565"/>
      <c r="AD493" s="565"/>
      <c r="AE493" s="565"/>
      <c r="AF493" s="565"/>
      <c r="AG493" s="565"/>
      <c r="AH493" s="565"/>
      <c r="AI493" s="565"/>
      <c r="AJ493" s="565"/>
      <c r="AK493" s="565"/>
      <c r="AL493" s="565"/>
      <c r="AM493" s="565"/>
      <c r="AN493" s="565"/>
      <c r="AO493" s="565"/>
      <c r="AP493" s="565"/>
      <c r="AQ493" s="565"/>
      <c r="AR493" s="565"/>
      <c r="AS493" s="565"/>
      <c r="AT493" s="565"/>
      <c r="AU493" s="565"/>
      <c r="AV493" s="565"/>
      <c r="AW493" s="565"/>
      <c r="AX493" s="565"/>
      <c r="AY493" s="565"/>
      <c r="AZ493" s="565"/>
      <c r="BA493" s="565"/>
      <c r="BB493" s="565"/>
      <c r="BC493" s="565"/>
      <c r="BD493" s="565"/>
      <c r="BE493" s="565"/>
      <c r="BF493" s="565"/>
      <c r="BG493" s="565"/>
      <c r="BH493" s="565"/>
      <c r="BI493" s="565"/>
      <c r="BJ493" s="565"/>
      <c r="BK493" s="364"/>
      <c r="BL493" s="565"/>
      <c r="BM493" s="565"/>
      <c r="BN493" s="565"/>
      <c r="BO493" s="565"/>
      <c r="BP493" s="565"/>
      <c r="BQ493" s="565"/>
      <c r="BR493" s="565"/>
      <c r="BS493" s="565"/>
      <c r="BT493" s="565"/>
      <c r="BU493" s="565"/>
      <c r="BV493" s="565"/>
      <c r="BW493" s="565"/>
      <c r="BX493" s="565"/>
      <c r="BY493" s="565"/>
      <c r="BZ493" s="565"/>
      <c r="CA493" s="565"/>
      <c r="CB493" s="565"/>
      <c r="CC493" s="565"/>
      <c r="CD493" s="565"/>
      <c r="CE493" s="565"/>
      <c r="CF493" s="565"/>
      <c r="CG493" s="565"/>
      <c r="CH493" s="565"/>
    </row>
    <row r="494" spans="1:86">
      <c r="A494" s="620"/>
      <c r="B494" s="565"/>
      <c r="C494" s="565" t="s">
        <v>5714</v>
      </c>
      <c r="D494" s="565"/>
      <c r="E494" s="565"/>
      <c r="F494" s="565"/>
      <c r="G494" s="565"/>
      <c r="H494" s="565"/>
      <c r="I494" s="565"/>
      <c r="J494" s="565"/>
      <c r="K494" s="565"/>
      <c r="L494" s="565"/>
      <c r="M494" s="565"/>
      <c r="N494" s="565"/>
      <c r="O494" s="565"/>
      <c r="P494" s="565"/>
      <c r="Q494" s="565"/>
      <c r="R494" s="565"/>
      <c r="S494" s="565"/>
      <c r="T494" s="565"/>
      <c r="U494" s="147"/>
      <c r="V494" s="565"/>
      <c r="W494" s="565"/>
      <c r="X494" s="565"/>
      <c r="Y494" s="565"/>
      <c r="Z494" s="565"/>
      <c r="AA494" s="565"/>
      <c r="AB494" s="565"/>
      <c r="AC494" s="565"/>
      <c r="AD494" s="565"/>
      <c r="AE494" s="565"/>
      <c r="AF494" s="565"/>
      <c r="AG494" s="565"/>
      <c r="AH494" s="565"/>
      <c r="AI494" s="565"/>
      <c r="AJ494" s="565"/>
      <c r="AK494" s="565"/>
      <c r="AL494" s="565"/>
      <c r="AM494" s="565"/>
      <c r="AN494" s="565"/>
      <c r="AO494" s="565"/>
      <c r="AP494" s="565"/>
      <c r="AQ494" s="565"/>
      <c r="AR494" s="565"/>
      <c r="AS494" s="565"/>
      <c r="AT494" s="565"/>
      <c r="AU494" s="565"/>
      <c r="AV494" s="565"/>
      <c r="AW494" s="565"/>
      <c r="AX494" s="565"/>
      <c r="AY494" s="565"/>
      <c r="AZ494" s="565"/>
      <c r="BA494" s="565"/>
      <c r="BB494" s="565"/>
      <c r="BC494" s="565"/>
      <c r="BD494" s="565"/>
      <c r="BE494" s="565">
        <v>100</v>
      </c>
      <c r="BF494" s="565"/>
      <c r="BG494" s="565"/>
      <c r="BH494" s="565"/>
      <c r="BI494" s="565"/>
      <c r="BJ494" s="565"/>
      <c r="BK494" s="364"/>
      <c r="BL494" s="565"/>
      <c r="BM494" s="565"/>
      <c r="BN494" s="565"/>
      <c r="BO494" s="565"/>
      <c r="BP494" s="565"/>
      <c r="BQ494" s="565"/>
      <c r="BR494" s="565"/>
      <c r="BS494" s="565"/>
      <c r="BT494" s="565"/>
      <c r="BU494" s="565"/>
      <c r="BV494" s="565"/>
      <c r="BW494" s="565"/>
      <c r="BX494" s="565"/>
      <c r="BY494" s="565"/>
      <c r="BZ494" s="565"/>
      <c r="CA494" s="565"/>
      <c r="CB494" s="565"/>
      <c r="CC494" s="565"/>
      <c r="CD494" s="565"/>
      <c r="CE494" s="565"/>
      <c r="CF494" s="565"/>
      <c r="CG494" s="565"/>
      <c r="CH494" s="565"/>
    </row>
    <row r="495" spans="1:86">
      <c r="A495" s="620"/>
      <c r="B495" s="565" t="s">
        <v>4304</v>
      </c>
      <c r="C495" s="565" t="s">
        <v>4302</v>
      </c>
      <c r="D495" s="565"/>
      <c r="E495" s="565"/>
      <c r="F495" s="565"/>
      <c r="G495" s="565"/>
      <c r="H495" s="565"/>
      <c r="I495" s="565"/>
      <c r="J495" s="565"/>
      <c r="K495" s="565"/>
      <c r="L495" s="565"/>
      <c r="M495" s="565"/>
      <c r="N495" s="565"/>
      <c r="O495" s="565"/>
      <c r="P495" s="565"/>
      <c r="Q495" s="565"/>
      <c r="R495" s="565"/>
      <c r="S495" s="565"/>
      <c r="T495" s="565"/>
      <c r="U495" s="147"/>
      <c r="V495" s="565"/>
      <c r="W495" s="565"/>
      <c r="X495" s="565"/>
      <c r="Y495" s="565"/>
      <c r="Z495" s="565"/>
      <c r="AA495" s="565"/>
      <c r="AB495" s="565"/>
      <c r="AC495" s="565"/>
      <c r="AD495" s="565"/>
      <c r="AE495" s="565"/>
      <c r="AF495" s="565"/>
      <c r="AG495" s="565"/>
      <c r="AH495" s="565"/>
      <c r="AI495" s="565"/>
      <c r="AJ495" s="565"/>
      <c r="AK495" s="565"/>
      <c r="AL495" s="565"/>
      <c r="AM495" s="565"/>
      <c r="AN495" s="565"/>
      <c r="AO495" s="565"/>
      <c r="AP495" s="565"/>
      <c r="AQ495" s="565"/>
      <c r="AR495" s="565"/>
      <c r="AS495" s="565"/>
      <c r="AT495" s="565"/>
      <c r="AU495" s="565"/>
      <c r="AV495" s="565"/>
      <c r="AW495" s="565"/>
      <c r="AX495" s="565"/>
      <c r="AY495" s="565"/>
      <c r="AZ495" s="565"/>
      <c r="BA495" s="565"/>
      <c r="BB495" s="565"/>
      <c r="BC495" s="565"/>
      <c r="BD495" s="565"/>
      <c r="BE495" s="565"/>
      <c r="BF495" s="565"/>
      <c r="BG495" s="565"/>
      <c r="BH495" s="565"/>
      <c r="BI495" s="565"/>
      <c r="BJ495" s="565"/>
      <c r="BK495" s="364"/>
      <c r="BL495" s="565"/>
      <c r="BM495" s="565"/>
      <c r="BN495" s="565"/>
      <c r="BO495" s="565"/>
      <c r="BP495" s="565"/>
      <c r="BQ495" s="565"/>
      <c r="BR495" s="565"/>
      <c r="BS495" s="565"/>
      <c r="BT495" s="565"/>
      <c r="BU495" s="565"/>
      <c r="BV495" s="565"/>
      <c r="BW495" s="565"/>
      <c r="BX495" s="565"/>
      <c r="BY495" s="565"/>
      <c r="BZ495" s="565"/>
      <c r="CA495" s="565"/>
      <c r="CB495" s="565"/>
      <c r="CC495" s="565"/>
      <c r="CD495" s="565"/>
      <c r="CE495" s="565"/>
      <c r="CF495" s="565"/>
      <c r="CG495" s="565"/>
      <c r="CH495" s="565"/>
    </row>
    <row r="496" spans="1:86">
      <c r="A496" s="620"/>
      <c r="B496" s="565"/>
      <c r="C496" s="565" t="s">
        <v>5715</v>
      </c>
      <c r="D496" s="565"/>
      <c r="E496" s="565"/>
      <c r="F496" s="565"/>
      <c r="G496" s="565"/>
      <c r="H496" s="565"/>
      <c r="I496" s="565"/>
      <c r="J496" s="565"/>
      <c r="K496" s="565"/>
      <c r="L496" s="565"/>
      <c r="M496" s="565"/>
      <c r="N496" s="565"/>
      <c r="O496" s="565"/>
      <c r="P496" s="565"/>
      <c r="Q496" s="565"/>
      <c r="R496" s="565"/>
      <c r="S496" s="565"/>
      <c r="T496" s="565"/>
      <c r="U496" s="147"/>
      <c r="V496" s="565"/>
      <c r="W496" s="565"/>
      <c r="X496" s="565"/>
      <c r="Y496" s="565"/>
      <c r="Z496" s="565"/>
      <c r="AA496" s="565"/>
      <c r="AB496" s="565"/>
      <c r="AC496" s="565"/>
      <c r="AD496" s="565"/>
      <c r="AE496" s="565"/>
      <c r="AF496" s="565"/>
      <c r="AG496" s="565"/>
      <c r="AH496" s="565"/>
      <c r="AI496" s="565"/>
      <c r="AJ496" s="565"/>
      <c r="AK496" s="565"/>
      <c r="AL496" s="565"/>
      <c r="AM496" s="565"/>
      <c r="AN496" s="565"/>
      <c r="AO496" s="565"/>
      <c r="AP496" s="565"/>
      <c r="AQ496" s="565"/>
      <c r="AR496" s="565"/>
      <c r="AS496" s="565"/>
      <c r="AT496" s="565"/>
      <c r="AU496" s="565"/>
      <c r="AV496" s="565"/>
      <c r="AW496" s="565"/>
      <c r="AX496" s="565"/>
      <c r="AY496" s="565"/>
      <c r="AZ496" s="565"/>
      <c r="BA496" s="565"/>
      <c r="BB496" s="565"/>
      <c r="BC496" s="565"/>
      <c r="BD496" s="565"/>
      <c r="BE496" s="565">
        <v>1000</v>
      </c>
      <c r="BF496" s="565"/>
      <c r="BG496" s="565"/>
      <c r="BH496" s="565"/>
      <c r="BI496" s="565"/>
      <c r="BJ496" s="565"/>
      <c r="BK496" s="364"/>
      <c r="BL496" s="565"/>
      <c r="BM496" s="565"/>
      <c r="BN496" s="565"/>
      <c r="BO496" s="565"/>
      <c r="BP496" s="565"/>
      <c r="BQ496" s="565"/>
      <c r="BR496" s="565"/>
      <c r="BS496" s="565"/>
      <c r="BT496" s="565"/>
      <c r="BU496" s="565"/>
      <c r="BV496" s="565"/>
      <c r="BW496" s="565"/>
      <c r="BX496" s="565"/>
      <c r="BY496" s="565"/>
      <c r="BZ496" s="565"/>
      <c r="CA496" s="565"/>
      <c r="CB496" s="565"/>
      <c r="CC496" s="565"/>
      <c r="CD496" s="565"/>
      <c r="CE496" s="565"/>
      <c r="CF496" s="565"/>
      <c r="CG496" s="565"/>
      <c r="CH496" s="565"/>
    </row>
    <row r="497" spans="1:86">
      <c r="A497" s="620"/>
      <c r="B497" s="565" t="s">
        <v>4305</v>
      </c>
      <c r="C497" s="565" t="s">
        <v>4302</v>
      </c>
      <c r="D497" s="565"/>
      <c r="E497" s="565"/>
      <c r="F497" s="565"/>
      <c r="G497" s="565"/>
      <c r="H497" s="565"/>
      <c r="I497" s="565"/>
      <c r="J497" s="565"/>
      <c r="K497" s="565"/>
      <c r="L497" s="565"/>
      <c r="M497" s="565"/>
      <c r="N497" s="565"/>
      <c r="O497" s="565"/>
      <c r="P497" s="565"/>
      <c r="Q497" s="565"/>
      <c r="R497" s="565"/>
      <c r="S497" s="565"/>
      <c r="T497" s="565"/>
      <c r="U497" s="147"/>
      <c r="V497" s="565"/>
      <c r="W497" s="565"/>
      <c r="X497" s="565"/>
      <c r="Y497" s="565"/>
      <c r="Z497" s="565"/>
      <c r="AA497" s="565"/>
      <c r="AB497" s="565"/>
      <c r="AC497" s="565"/>
      <c r="AD497" s="565"/>
      <c r="AE497" s="565"/>
      <c r="AF497" s="565"/>
      <c r="AG497" s="565"/>
      <c r="AH497" s="565"/>
      <c r="AI497" s="565"/>
      <c r="AJ497" s="565"/>
      <c r="AK497" s="565"/>
      <c r="AL497" s="565"/>
      <c r="AM497" s="565"/>
      <c r="AN497" s="565"/>
      <c r="AO497" s="565"/>
      <c r="AP497" s="565"/>
      <c r="AQ497" s="565"/>
      <c r="AR497" s="565"/>
      <c r="AS497" s="565"/>
      <c r="AT497" s="565"/>
      <c r="AU497" s="565"/>
      <c r="AV497" s="565"/>
      <c r="AW497" s="565"/>
      <c r="AX497" s="565"/>
      <c r="AY497" s="565"/>
      <c r="AZ497" s="565"/>
      <c r="BA497" s="565"/>
      <c r="BB497" s="565"/>
      <c r="BC497" s="565"/>
      <c r="BD497" s="565"/>
      <c r="BE497" s="565"/>
      <c r="BF497" s="565"/>
      <c r="BG497" s="565"/>
      <c r="BH497" s="565"/>
      <c r="BI497" s="565"/>
      <c r="BJ497" s="565"/>
      <c r="BK497" s="364"/>
      <c r="BL497" s="565"/>
      <c r="BM497" s="565"/>
      <c r="BN497" s="565"/>
      <c r="BO497" s="565"/>
      <c r="BP497" s="565"/>
      <c r="BQ497" s="565"/>
      <c r="BR497" s="565"/>
      <c r="BS497" s="565"/>
      <c r="BT497" s="565"/>
      <c r="BU497" s="565"/>
      <c r="BV497" s="565"/>
      <c r="BW497" s="565"/>
      <c r="BX497" s="565"/>
      <c r="BY497" s="565"/>
      <c r="BZ497" s="565"/>
      <c r="CA497" s="565"/>
      <c r="CB497" s="565"/>
      <c r="CC497" s="565"/>
      <c r="CD497" s="565"/>
      <c r="CE497" s="565"/>
      <c r="CF497" s="565"/>
      <c r="CG497" s="565"/>
      <c r="CH497" s="565"/>
    </row>
    <row r="498" spans="1:86">
      <c r="A498" s="621"/>
      <c r="B498" s="565"/>
      <c r="C498" s="565" t="s">
        <v>4300</v>
      </c>
      <c r="D498" s="565"/>
      <c r="E498" s="565"/>
      <c r="F498" s="565"/>
      <c r="G498" s="565"/>
      <c r="H498" s="565"/>
      <c r="I498" s="565"/>
      <c r="J498" s="565"/>
      <c r="K498" s="565"/>
      <c r="L498" s="565"/>
      <c r="M498" s="565"/>
      <c r="N498" s="565"/>
      <c r="O498" s="565"/>
      <c r="P498" s="565"/>
      <c r="Q498" s="565"/>
      <c r="R498" s="565"/>
      <c r="S498" s="565"/>
      <c r="T498" s="565"/>
      <c r="U498" s="147"/>
      <c r="V498" s="565"/>
      <c r="W498" s="565"/>
      <c r="X498" s="565"/>
      <c r="Y498" s="565"/>
      <c r="Z498" s="565"/>
      <c r="AA498" s="565"/>
      <c r="AB498" s="565"/>
      <c r="AC498" s="565"/>
      <c r="AD498" s="565"/>
      <c r="AE498" s="565"/>
      <c r="AF498" s="565"/>
      <c r="AG498" s="565"/>
      <c r="AH498" s="565"/>
      <c r="AI498" s="565"/>
      <c r="AJ498" s="565"/>
      <c r="AK498" s="565"/>
      <c r="AL498" s="565"/>
      <c r="AM498" s="565"/>
      <c r="AN498" s="565"/>
      <c r="AO498" s="565"/>
      <c r="AP498" s="565"/>
      <c r="AQ498" s="565"/>
      <c r="AR498" s="565"/>
      <c r="AS498" s="565"/>
      <c r="AT498" s="565"/>
      <c r="AU498" s="565"/>
      <c r="AV498" s="565"/>
      <c r="AW498" s="565"/>
      <c r="AX498" s="565"/>
      <c r="AY498" s="565"/>
      <c r="AZ498" s="565"/>
      <c r="BA498" s="565"/>
      <c r="BB498" s="565"/>
      <c r="BC498" s="565"/>
      <c r="BD498" s="565"/>
      <c r="BE498" s="565"/>
      <c r="BF498" s="565"/>
      <c r="BG498" s="565"/>
      <c r="BH498" s="565"/>
      <c r="BI498" s="565"/>
      <c r="BJ498" s="565"/>
      <c r="BK498" s="364"/>
      <c r="BL498" s="565"/>
      <c r="BM498" s="565"/>
      <c r="BN498" s="565"/>
      <c r="BO498" s="565"/>
      <c r="BP498" s="565"/>
      <c r="BQ498" s="565"/>
      <c r="BR498" s="565"/>
      <c r="BS498" s="565"/>
      <c r="BT498" s="565"/>
      <c r="BU498" s="565"/>
      <c r="BV498" s="565"/>
      <c r="BW498" s="565"/>
      <c r="BX498" s="565"/>
      <c r="BY498" s="565"/>
      <c r="BZ498" s="565"/>
      <c r="CA498" s="565"/>
      <c r="CB498" s="565"/>
      <c r="CC498" s="565"/>
      <c r="CD498" s="565"/>
      <c r="CE498" s="565"/>
      <c r="CF498" s="565"/>
      <c r="CG498" s="565"/>
      <c r="CH498" s="565"/>
    </row>
    <row r="499" spans="1:86">
      <c r="A499" s="171" t="s">
        <v>5716</v>
      </c>
      <c r="B499" s="565" t="s">
        <v>4301</v>
      </c>
      <c r="C499" s="565" t="s">
        <v>4302</v>
      </c>
      <c r="D499" s="565"/>
      <c r="E499" s="565"/>
      <c r="F499" s="565"/>
      <c r="G499" s="565"/>
      <c r="H499" s="565"/>
      <c r="I499" s="565"/>
      <c r="J499" s="565"/>
      <c r="K499" s="565"/>
      <c r="L499" s="565"/>
      <c r="M499" s="565"/>
      <c r="N499" s="565"/>
      <c r="O499" s="565"/>
      <c r="P499" s="565"/>
      <c r="Q499" s="565"/>
      <c r="R499" s="565"/>
      <c r="S499" s="565"/>
      <c r="T499" s="565"/>
      <c r="U499" s="147"/>
      <c r="V499" s="565"/>
      <c r="W499" s="565"/>
      <c r="X499" s="565"/>
      <c r="Y499" s="565"/>
      <c r="Z499" s="565"/>
      <c r="AA499" s="565"/>
      <c r="AB499" s="565"/>
      <c r="AC499" s="565"/>
      <c r="AD499" s="565"/>
      <c r="AE499" s="565"/>
      <c r="AF499" s="565"/>
      <c r="AG499" s="565"/>
      <c r="AH499" s="565"/>
      <c r="AI499" s="565"/>
      <c r="AJ499" s="565"/>
      <c r="AK499" s="565"/>
      <c r="AL499" s="565"/>
      <c r="AM499" s="565"/>
      <c r="AN499" s="565"/>
      <c r="AO499" s="565"/>
      <c r="AP499" s="565"/>
      <c r="AQ499" s="565"/>
      <c r="AR499" s="565"/>
      <c r="AS499" s="565"/>
      <c r="AT499" s="565"/>
      <c r="AU499" s="565"/>
      <c r="AV499" s="565"/>
      <c r="AW499" s="565"/>
      <c r="AX499" s="565"/>
      <c r="AY499" s="565"/>
      <c r="AZ499" s="565"/>
      <c r="BA499" s="565"/>
      <c r="BB499" s="565"/>
      <c r="BC499" s="565"/>
      <c r="BD499" s="565"/>
      <c r="BE499" s="565"/>
      <c r="BF499" s="565"/>
      <c r="BG499" s="565"/>
      <c r="BH499" s="565"/>
      <c r="BI499" s="565"/>
      <c r="BJ499" s="565"/>
      <c r="BK499" s="364"/>
      <c r="BL499" s="565"/>
      <c r="BM499" s="565"/>
      <c r="BN499" s="565"/>
      <c r="BO499" s="565"/>
      <c r="BP499" s="565"/>
      <c r="BQ499" s="565"/>
      <c r="BR499" s="565"/>
      <c r="BS499" s="565"/>
      <c r="BT499" s="565"/>
      <c r="BU499" s="565"/>
      <c r="BV499" s="565"/>
      <c r="BW499" s="565"/>
      <c r="BX499" s="565"/>
      <c r="BY499" s="565"/>
      <c r="BZ499" s="565"/>
      <c r="CA499" s="565"/>
      <c r="CB499" s="565"/>
      <c r="CC499" s="565"/>
      <c r="CD499" s="565"/>
      <c r="CE499" s="565"/>
      <c r="CF499" s="565"/>
      <c r="CG499" s="565"/>
      <c r="CH499" s="565"/>
    </row>
    <row r="500" spans="1:86">
      <c r="A500" s="620"/>
      <c r="B500" s="565"/>
      <c r="C500" s="565" t="s">
        <v>5714</v>
      </c>
      <c r="D500" s="565"/>
      <c r="E500" s="565"/>
      <c r="F500" s="565"/>
      <c r="G500" s="565"/>
      <c r="H500" s="565"/>
      <c r="I500" s="565"/>
      <c r="J500" s="565"/>
      <c r="K500" s="565"/>
      <c r="L500" s="565"/>
      <c r="M500" s="565"/>
      <c r="N500" s="565"/>
      <c r="O500" s="565"/>
      <c r="P500" s="565"/>
      <c r="Q500" s="565"/>
      <c r="R500" s="565"/>
      <c r="S500" s="565"/>
      <c r="T500" s="565"/>
      <c r="U500" s="147"/>
      <c r="V500" s="565"/>
      <c r="W500" s="565"/>
      <c r="X500" s="565"/>
      <c r="Y500" s="565"/>
      <c r="Z500" s="565"/>
      <c r="AA500" s="565"/>
      <c r="AB500" s="565"/>
      <c r="AC500" s="565"/>
      <c r="AD500" s="565"/>
      <c r="AE500" s="565"/>
      <c r="AF500" s="565"/>
      <c r="AG500" s="565"/>
      <c r="AH500" s="565"/>
      <c r="AI500" s="565"/>
      <c r="AJ500" s="565"/>
      <c r="AK500" s="565"/>
      <c r="AL500" s="565"/>
      <c r="AM500" s="565"/>
      <c r="AN500" s="565"/>
      <c r="AO500" s="565"/>
      <c r="AP500" s="565"/>
      <c r="AQ500" s="565"/>
      <c r="AR500" s="565"/>
      <c r="AS500" s="565"/>
      <c r="AT500" s="565"/>
      <c r="AU500" s="565"/>
      <c r="AV500" s="565"/>
      <c r="AW500" s="565"/>
      <c r="AX500" s="565"/>
      <c r="AY500" s="565"/>
      <c r="AZ500" s="565"/>
      <c r="BA500" s="565"/>
      <c r="BB500" s="565"/>
      <c r="BC500" s="565"/>
      <c r="BD500" s="565"/>
      <c r="BE500" s="565">
        <v>100</v>
      </c>
      <c r="BF500" s="565"/>
      <c r="BG500" s="565"/>
      <c r="BH500" s="565"/>
      <c r="BI500" s="565"/>
      <c r="BJ500" s="565"/>
      <c r="BK500" s="364"/>
      <c r="BL500" s="565"/>
      <c r="BM500" s="565"/>
      <c r="BN500" s="565"/>
      <c r="BO500" s="565"/>
      <c r="BP500" s="565"/>
      <c r="BQ500" s="565"/>
      <c r="BR500" s="565"/>
      <c r="BS500" s="565"/>
      <c r="BT500" s="565"/>
      <c r="BU500" s="565"/>
      <c r="BV500" s="565"/>
      <c r="BW500" s="565"/>
      <c r="BX500" s="565"/>
      <c r="BY500" s="565"/>
      <c r="BZ500" s="565"/>
      <c r="CA500" s="565"/>
      <c r="CB500" s="565"/>
      <c r="CC500" s="565"/>
      <c r="CD500" s="565"/>
      <c r="CE500" s="565"/>
      <c r="CF500" s="565"/>
      <c r="CG500" s="565"/>
      <c r="CH500" s="565"/>
    </row>
    <row r="501" spans="1:86">
      <c r="A501" s="620"/>
      <c r="B501" s="565" t="s">
        <v>4303</v>
      </c>
      <c r="C501" s="565" t="s">
        <v>4302</v>
      </c>
      <c r="D501" s="565"/>
      <c r="E501" s="565"/>
      <c r="F501" s="565"/>
      <c r="G501" s="565"/>
      <c r="H501" s="565"/>
      <c r="I501" s="565"/>
      <c r="J501" s="565"/>
      <c r="K501" s="565"/>
      <c r="L501" s="565"/>
      <c r="M501" s="565"/>
      <c r="N501" s="565"/>
      <c r="O501" s="565"/>
      <c r="P501" s="565"/>
      <c r="Q501" s="565"/>
      <c r="R501" s="565"/>
      <c r="S501" s="565"/>
      <c r="T501" s="565"/>
      <c r="U501" s="147"/>
      <c r="V501" s="565"/>
      <c r="W501" s="565"/>
      <c r="X501" s="565"/>
      <c r="Y501" s="565"/>
      <c r="Z501" s="565"/>
      <c r="AA501" s="565"/>
      <c r="AB501" s="565"/>
      <c r="AC501" s="565"/>
      <c r="AD501" s="565"/>
      <c r="AE501" s="565"/>
      <c r="AF501" s="565"/>
      <c r="AG501" s="565"/>
      <c r="AH501" s="565"/>
      <c r="AI501" s="565"/>
      <c r="AJ501" s="565"/>
      <c r="AK501" s="565"/>
      <c r="AL501" s="565"/>
      <c r="AM501" s="565"/>
      <c r="AN501" s="565"/>
      <c r="AO501" s="565"/>
      <c r="AP501" s="565"/>
      <c r="AQ501" s="565"/>
      <c r="AR501" s="565"/>
      <c r="AS501" s="565"/>
      <c r="AT501" s="565"/>
      <c r="AU501" s="565"/>
      <c r="AV501" s="565"/>
      <c r="AW501" s="565"/>
      <c r="AX501" s="565"/>
      <c r="AY501" s="565"/>
      <c r="AZ501" s="565"/>
      <c r="BA501" s="565"/>
      <c r="BB501" s="565"/>
      <c r="BC501" s="565"/>
      <c r="BD501" s="565"/>
      <c r="BE501" s="565"/>
      <c r="BF501" s="565"/>
      <c r="BG501" s="565"/>
      <c r="BH501" s="565"/>
      <c r="BI501" s="565"/>
      <c r="BJ501" s="565"/>
      <c r="BK501" s="364"/>
      <c r="BL501" s="565"/>
      <c r="BM501" s="565"/>
      <c r="BN501" s="565"/>
      <c r="BO501" s="565"/>
      <c r="BP501" s="565"/>
      <c r="BQ501" s="565"/>
      <c r="BR501" s="565"/>
      <c r="BS501" s="565"/>
      <c r="BT501" s="565"/>
      <c r="BU501" s="565"/>
      <c r="BV501" s="565"/>
      <c r="BW501" s="565"/>
      <c r="BX501" s="565"/>
      <c r="BY501" s="565"/>
      <c r="BZ501" s="565"/>
      <c r="CA501" s="565"/>
      <c r="CB501" s="565"/>
      <c r="CC501" s="565"/>
      <c r="CD501" s="565"/>
      <c r="CE501" s="565"/>
      <c r="CF501" s="565"/>
      <c r="CG501" s="565"/>
      <c r="CH501" s="565"/>
    </row>
    <row r="502" spans="1:86">
      <c r="A502" s="620"/>
      <c r="B502" s="565"/>
      <c r="C502" s="565" t="s">
        <v>5714</v>
      </c>
      <c r="D502" s="565"/>
      <c r="E502" s="565"/>
      <c r="F502" s="565"/>
      <c r="G502" s="565"/>
      <c r="H502" s="565"/>
      <c r="I502" s="565"/>
      <c r="J502" s="565"/>
      <c r="K502" s="565"/>
      <c r="L502" s="565"/>
      <c r="M502" s="565"/>
      <c r="N502" s="565"/>
      <c r="O502" s="565"/>
      <c r="P502" s="565"/>
      <c r="Q502" s="565"/>
      <c r="R502" s="565"/>
      <c r="S502" s="565"/>
      <c r="T502" s="565"/>
      <c r="U502" s="147"/>
      <c r="V502" s="565"/>
      <c r="W502" s="565"/>
      <c r="X502" s="565"/>
      <c r="Y502" s="565"/>
      <c r="Z502" s="565"/>
      <c r="AA502" s="565"/>
      <c r="AB502" s="565"/>
      <c r="AC502" s="565"/>
      <c r="AD502" s="565"/>
      <c r="AE502" s="565"/>
      <c r="AF502" s="565"/>
      <c r="AG502" s="565"/>
      <c r="AH502" s="565"/>
      <c r="AI502" s="565"/>
      <c r="AJ502" s="565"/>
      <c r="AK502" s="565"/>
      <c r="AL502" s="565"/>
      <c r="AM502" s="565"/>
      <c r="AN502" s="565"/>
      <c r="AO502" s="565"/>
      <c r="AP502" s="565"/>
      <c r="AQ502" s="565"/>
      <c r="AR502" s="565"/>
      <c r="AS502" s="565"/>
      <c r="AT502" s="565"/>
      <c r="AU502" s="565"/>
      <c r="AV502" s="565"/>
      <c r="AW502" s="565"/>
      <c r="AX502" s="565"/>
      <c r="AY502" s="565"/>
      <c r="AZ502" s="565"/>
      <c r="BA502" s="565"/>
      <c r="BB502" s="565"/>
      <c r="BC502" s="565"/>
      <c r="BD502" s="565"/>
      <c r="BE502" s="565">
        <v>50</v>
      </c>
      <c r="BF502" s="565">
        <v>50</v>
      </c>
      <c r="BG502" s="565"/>
      <c r="BH502" s="565"/>
      <c r="BI502" s="565"/>
      <c r="BJ502" s="565"/>
      <c r="BK502" s="364"/>
      <c r="BL502" s="565"/>
      <c r="BM502" s="565"/>
      <c r="BN502" s="565"/>
      <c r="BO502" s="565"/>
      <c r="BP502" s="565"/>
      <c r="BQ502" s="565"/>
      <c r="BR502" s="565"/>
      <c r="BS502" s="565"/>
      <c r="BT502" s="565"/>
      <c r="BU502" s="565"/>
      <c r="BV502" s="565"/>
      <c r="BW502" s="565"/>
      <c r="BX502" s="565"/>
      <c r="BY502" s="565"/>
      <c r="BZ502" s="565"/>
      <c r="CA502" s="565"/>
      <c r="CB502" s="565"/>
      <c r="CC502" s="565"/>
      <c r="CD502" s="565"/>
      <c r="CE502" s="565"/>
      <c r="CF502" s="565"/>
      <c r="CG502" s="565"/>
      <c r="CH502" s="565"/>
    </row>
    <row r="503" spans="1:86">
      <c r="A503" s="620"/>
      <c r="B503" s="565" t="s">
        <v>4304</v>
      </c>
      <c r="C503" s="565" t="s">
        <v>4302</v>
      </c>
      <c r="D503" s="565"/>
      <c r="E503" s="565"/>
      <c r="F503" s="565"/>
      <c r="G503" s="565"/>
      <c r="H503" s="565"/>
      <c r="I503" s="565"/>
      <c r="J503" s="565"/>
      <c r="K503" s="565"/>
      <c r="L503" s="565"/>
      <c r="M503" s="565"/>
      <c r="N503" s="565"/>
      <c r="O503" s="565"/>
      <c r="P503" s="565"/>
      <c r="Q503" s="565"/>
      <c r="R503" s="565"/>
      <c r="S503" s="565"/>
      <c r="T503" s="565"/>
      <c r="U503" s="147"/>
      <c r="V503" s="565"/>
      <c r="W503" s="565"/>
      <c r="X503" s="565"/>
      <c r="Y503" s="565"/>
      <c r="Z503" s="565"/>
      <c r="AA503" s="565"/>
      <c r="AB503" s="565"/>
      <c r="AC503" s="565"/>
      <c r="AD503" s="565"/>
      <c r="AE503" s="565"/>
      <c r="AF503" s="565"/>
      <c r="AG503" s="565"/>
      <c r="AH503" s="565"/>
      <c r="AI503" s="565"/>
      <c r="AJ503" s="565"/>
      <c r="AK503" s="565"/>
      <c r="AL503" s="565"/>
      <c r="AM503" s="565"/>
      <c r="AN503" s="565"/>
      <c r="AO503" s="565"/>
      <c r="AP503" s="565"/>
      <c r="AQ503" s="565"/>
      <c r="AR503" s="565"/>
      <c r="AS503" s="565"/>
      <c r="AT503" s="565"/>
      <c r="AU503" s="565"/>
      <c r="AV503" s="565"/>
      <c r="AW503" s="565"/>
      <c r="AX503" s="565"/>
      <c r="AY503" s="565"/>
      <c r="AZ503" s="565"/>
      <c r="BA503" s="565"/>
      <c r="BB503" s="565"/>
      <c r="BC503" s="565"/>
      <c r="BD503" s="565"/>
      <c r="BE503" s="565"/>
      <c r="BF503" s="565"/>
      <c r="BG503" s="565"/>
      <c r="BH503" s="565"/>
      <c r="BI503" s="565"/>
      <c r="BJ503" s="565"/>
      <c r="BK503" s="364"/>
      <c r="BL503" s="565"/>
      <c r="BM503" s="565"/>
      <c r="BN503" s="565"/>
      <c r="BO503" s="565"/>
      <c r="BP503" s="565"/>
      <c r="BQ503" s="565"/>
      <c r="BR503" s="565"/>
      <c r="BS503" s="565"/>
      <c r="BT503" s="565"/>
      <c r="BU503" s="565"/>
      <c r="BV503" s="565"/>
      <c r="BW503" s="565"/>
      <c r="BX503" s="565"/>
      <c r="BY503" s="565"/>
      <c r="BZ503" s="565"/>
      <c r="CA503" s="565"/>
      <c r="CB503" s="565"/>
      <c r="CC503" s="565"/>
      <c r="CD503" s="565"/>
      <c r="CE503" s="565"/>
      <c r="CF503" s="565"/>
      <c r="CG503" s="565"/>
      <c r="CH503" s="565"/>
    </row>
    <row r="504" spans="1:86">
      <c r="A504" s="620"/>
      <c r="B504" s="565"/>
      <c r="C504" s="565" t="s">
        <v>5715</v>
      </c>
      <c r="D504" s="565"/>
      <c r="E504" s="565"/>
      <c r="F504" s="565"/>
      <c r="G504" s="565"/>
      <c r="H504" s="565"/>
      <c r="I504" s="565"/>
      <c r="J504" s="565"/>
      <c r="K504" s="565"/>
      <c r="L504" s="565"/>
      <c r="M504" s="565"/>
      <c r="N504" s="565"/>
      <c r="O504" s="565"/>
      <c r="P504" s="565"/>
      <c r="Q504" s="565"/>
      <c r="R504" s="565"/>
      <c r="S504" s="565"/>
      <c r="T504" s="565"/>
      <c r="U504" s="147"/>
      <c r="V504" s="565"/>
      <c r="W504" s="565"/>
      <c r="X504" s="565"/>
      <c r="Y504" s="565"/>
      <c r="Z504" s="565"/>
      <c r="AA504" s="565"/>
      <c r="AB504" s="565"/>
      <c r="AC504" s="565"/>
      <c r="AD504" s="565"/>
      <c r="AE504" s="565"/>
      <c r="AF504" s="565"/>
      <c r="AG504" s="565"/>
      <c r="AH504" s="565"/>
      <c r="AI504" s="565"/>
      <c r="AJ504" s="565"/>
      <c r="AK504" s="565"/>
      <c r="AL504" s="565"/>
      <c r="AM504" s="565"/>
      <c r="AN504" s="565"/>
      <c r="AO504" s="565"/>
      <c r="AP504" s="565"/>
      <c r="AQ504" s="565"/>
      <c r="AR504" s="565"/>
      <c r="AS504" s="565"/>
      <c r="AT504" s="565"/>
      <c r="AU504" s="565"/>
      <c r="AV504" s="565"/>
      <c r="AW504" s="565"/>
      <c r="AX504" s="565"/>
      <c r="AY504" s="565"/>
      <c r="AZ504" s="565"/>
      <c r="BA504" s="565"/>
      <c r="BB504" s="565"/>
      <c r="BC504" s="565"/>
      <c r="BD504" s="565"/>
      <c r="BE504" s="565">
        <v>500</v>
      </c>
      <c r="BF504" s="565"/>
      <c r="BG504" s="565"/>
      <c r="BH504" s="565"/>
      <c r="BI504" s="565"/>
      <c r="BJ504" s="565"/>
      <c r="BK504" s="364"/>
      <c r="BL504" s="565"/>
      <c r="BM504" s="565"/>
      <c r="BN504" s="565"/>
      <c r="BO504" s="565"/>
      <c r="BP504" s="565"/>
      <c r="BQ504" s="565"/>
      <c r="BR504" s="565"/>
      <c r="BS504" s="565"/>
      <c r="BT504" s="565"/>
      <c r="BU504" s="565"/>
      <c r="BV504" s="565"/>
      <c r="BW504" s="565"/>
      <c r="BX504" s="565"/>
      <c r="BY504" s="565"/>
      <c r="BZ504" s="565"/>
      <c r="CA504" s="565"/>
      <c r="CB504" s="565"/>
      <c r="CC504" s="565"/>
      <c r="CD504" s="565"/>
      <c r="CE504" s="565"/>
      <c r="CF504" s="565"/>
      <c r="CG504" s="565"/>
      <c r="CH504" s="565"/>
    </row>
    <row r="505" spans="1:86">
      <c r="A505" s="620"/>
      <c r="B505" s="565" t="s">
        <v>4305</v>
      </c>
      <c r="C505" s="565" t="s">
        <v>4302</v>
      </c>
      <c r="D505" s="565"/>
      <c r="E505" s="565"/>
      <c r="F505" s="565"/>
      <c r="G505" s="565"/>
      <c r="H505" s="565"/>
      <c r="I505" s="565"/>
      <c r="J505" s="565"/>
      <c r="K505" s="565"/>
      <c r="L505" s="565"/>
      <c r="M505" s="565"/>
      <c r="N505" s="565"/>
      <c r="O505" s="565"/>
      <c r="P505" s="565"/>
      <c r="Q505" s="565"/>
      <c r="R505" s="565"/>
      <c r="S505" s="565"/>
      <c r="T505" s="565"/>
      <c r="U505" s="147"/>
      <c r="V505" s="565"/>
      <c r="W505" s="565"/>
      <c r="X505" s="565"/>
      <c r="Y505" s="565"/>
      <c r="Z505" s="565"/>
      <c r="AA505" s="565"/>
      <c r="AB505" s="565"/>
      <c r="AC505" s="565"/>
      <c r="AD505" s="565"/>
      <c r="AE505" s="565"/>
      <c r="AF505" s="565"/>
      <c r="AG505" s="565"/>
      <c r="AH505" s="565"/>
      <c r="AI505" s="565"/>
      <c r="AJ505" s="565"/>
      <c r="AK505" s="565"/>
      <c r="AL505" s="565"/>
      <c r="AM505" s="565"/>
      <c r="AN505" s="565"/>
      <c r="AO505" s="565"/>
      <c r="AP505" s="565"/>
      <c r="AQ505" s="565"/>
      <c r="AR505" s="565"/>
      <c r="AS505" s="565"/>
      <c r="AT505" s="565"/>
      <c r="AU505" s="565"/>
      <c r="AV505" s="565"/>
      <c r="AW505" s="565"/>
      <c r="AX505" s="565"/>
      <c r="AY505" s="565"/>
      <c r="AZ505" s="565"/>
      <c r="BA505" s="565"/>
      <c r="BB505" s="565"/>
      <c r="BC505" s="565"/>
      <c r="BD505" s="565"/>
      <c r="BE505" s="565"/>
      <c r="BF505" s="565"/>
      <c r="BG505" s="565"/>
      <c r="BH505" s="565"/>
      <c r="BI505" s="565"/>
      <c r="BJ505" s="565"/>
      <c r="BK505" s="364"/>
      <c r="BL505" s="565"/>
      <c r="BM505" s="565"/>
      <c r="BN505" s="565"/>
      <c r="BO505" s="565"/>
      <c r="BP505" s="565"/>
      <c r="BQ505" s="565"/>
      <c r="BR505" s="565"/>
      <c r="BS505" s="565"/>
      <c r="BT505" s="565"/>
      <c r="BU505" s="565"/>
      <c r="BV505" s="565"/>
      <c r="BW505" s="565"/>
      <c r="BX505" s="565"/>
      <c r="BY505" s="565"/>
      <c r="BZ505" s="565"/>
      <c r="CA505" s="565"/>
      <c r="CB505" s="565"/>
      <c r="CC505" s="565"/>
      <c r="CD505" s="565"/>
      <c r="CE505" s="565"/>
      <c r="CF505" s="565"/>
      <c r="CG505" s="565"/>
      <c r="CH505" s="565"/>
    </row>
    <row r="506" spans="1:86">
      <c r="A506" s="621"/>
      <c r="B506" s="565"/>
      <c r="C506" s="565" t="s">
        <v>4300</v>
      </c>
      <c r="D506" s="565"/>
      <c r="E506" s="565"/>
      <c r="F506" s="565"/>
      <c r="G506" s="565"/>
      <c r="H506" s="565"/>
      <c r="I506" s="565"/>
      <c r="J506" s="565"/>
      <c r="K506" s="565"/>
      <c r="L506" s="565"/>
      <c r="M506" s="565"/>
      <c r="N506" s="565"/>
      <c r="O506" s="565"/>
      <c r="P506" s="565"/>
      <c r="Q506" s="565"/>
      <c r="R506" s="565"/>
      <c r="S506" s="565"/>
      <c r="T506" s="565"/>
      <c r="U506" s="147"/>
      <c r="V506" s="565"/>
      <c r="W506" s="565"/>
      <c r="X506" s="565"/>
      <c r="Y506" s="565"/>
      <c r="Z506" s="565"/>
      <c r="AA506" s="565"/>
      <c r="AB506" s="565"/>
      <c r="AC506" s="565"/>
      <c r="AD506" s="565"/>
      <c r="AE506" s="565"/>
      <c r="AF506" s="565"/>
      <c r="AG506" s="565"/>
      <c r="AH506" s="565"/>
      <c r="AI506" s="565"/>
      <c r="AJ506" s="565"/>
      <c r="AK506" s="565"/>
      <c r="AL506" s="565"/>
      <c r="AM506" s="565"/>
      <c r="AN506" s="565"/>
      <c r="AO506" s="565"/>
      <c r="AP506" s="565"/>
      <c r="AQ506" s="565"/>
      <c r="AR506" s="565"/>
      <c r="AS506" s="565"/>
      <c r="AT506" s="565"/>
      <c r="AU506" s="565"/>
      <c r="AV506" s="565"/>
      <c r="AW506" s="565"/>
      <c r="AX506" s="565"/>
      <c r="AY506" s="565"/>
      <c r="AZ506" s="565"/>
      <c r="BA506" s="565"/>
      <c r="BB506" s="565"/>
      <c r="BC506" s="565"/>
      <c r="BD506" s="565"/>
      <c r="BE506" s="565"/>
      <c r="BF506" s="565"/>
      <c r="BG506" s="565"/>
      <c r="BH506" s="565"/>
      <c r="BI506" s="565"/>
      <c r="BJ506" s="565"/>
      <c r="BK506" s="364"/>
      <c r="BL506" s="565"/>
      <c r="BM506" s="565"/>
      <c r="BN506" s="565"/>
      <c r="BO506" s="565"/>
      <c r="BP506" s="565"/>
      <c r="BQ506" s="565"/>
      <c r="BR506" s="565"/>
      <c r="BS506" s="565"/>
      <c r="BT506" s="565"/>
      <c r="BU506" s="565"/>
      <c r="BV506" s="565"/>
      <c r="BW506" s="565"/>
      <c r="BX506" s="565"/>
      <c r="BY506" s="565"/>
      <c r="BZ506" s="565"/>
      <c r="CA506" s="565"/>
      <c r="CB506" s="565"/>
      <c r="CC506" s="565"/>
      <c r="CD506" s="565"/>
      <c r="CE506" s="565"/>
      <c r="CF506" s="565"/>
      <c r="CG506" s="565"/>
      <c r="CH506" s="565"/>
    </row>
    <row r="507" spans="1:86">
      <c r="A507" s="171" t="s">
        <v>5863</v>
      </c>
      <c r="B507" s="565" t="s">
        <v>4301</v>
      </c>
      <c r="C507" s="565" t="s">
        <v>4302</v>
      </c>
      <c r="D507" s="565"/>
      <c r="E507" s="565"/>
      <c r="F507" s="565"/>
      <c r="G507" s="565"/>
      <c r="H507" s="565"/>
      <c r="I507" s="565"/>
      <c r="J507" s="565"/>
      <c r="K507" s="565"/>
      <c r="L507" s="565"/>
      <c r="M507" s="565"/>
      <c r="N507" s="565"/>
      <c r="O507" s="565"/>
      <c r="P507" s="565"/>
      <c r="Q507" s="565"/>
      <c r="R507" s="565"/>
      <c r="S507" s="565"/>
      <c r="T507" s="565"/>
      <c r="U507" s="147"/>
      <c r="V507" s="565"/>
      <c r="W507" s="565"/>
      <c r="X507" s="565"/>
      <c r="Y507" s="565"/>
      <c r="Z507" s="565"/>
      <c r="AA507" s="565"/>
      <c r="AB507" s="565"/>
      <c r="AC507" s="565"/>
      <c r="AD507" s="565"/>
      <c r="AE507" s="565"/>
      <c r="AF507" s="565"/>
      <c r="AG507" s="565"/>
      <c r="AH507" s="565"/>
      <c r="AI507" s="565"/>
      <c r="AJ507" s="565"/>
      <c r="AK507" s="565"/>
      <c r="AL507" s="565"/>
      <c r="AM507" s="565"/>
      <c r="AN507" s="565"/>
      <c r="AO507" s="565"/>
      <c r="AP507" s="565"/>
      <c r="AQ507" s="565"/>
      <c r="AR507" s="565"/>
      <c r="AS507" s="565"/>
      <c r="AT507" s="565"/>
      <c r="AU507" s="565"/>
      <c r="AV507" s="565"/>
      <c r="AW507" s="565"/>
      <c r="AX507" s="565"/>
      <c r="AY507" s="565"/>
      <c r="AZ507" s="565"/>
      <c r="BA507" s="565"/>
      <c r="BB507" s="565"/>
      <c r="BC507" s="565"/>
      <c r="BD507" s="565"/>
      <c r="BE507" s="565"/>
      <c r="BF507" s="565"/>
      <c r="BG507" s="565"/>
      <c r="BH507" s="565"/>
      <c r="BI507" s="565"/>
      <c r="BJ507" s="565"/>
      <c r="BK507" s="364"/>
      <c r="BL507" s="565"/>
      <c r="BM507" s="565"/>
      <c r="BN507" s="565"/>
      <c r="BO507" s="565"/>
      <c r="BP507" s="565"/>
      <c r="BQ507" s="565"/>
      <c r="BR507" s="565"/>
      <c r="BS507" s="565"/>
      <c r="BT507" s="565"/>
      <c r="BU507" s="565"/>
      <c r="BV507" s="565"/>
      <c r="BW507" s="565"/>
      <c r="BX507" s="565"/>
      <c r="BY507" s="565"/>
      <c r="BZ507" s="565"/>
      <c r="CA507" s="565"/>
      <c r="CB507" s="565"/>
      <c r="CC507" s="565"/>
      <c r="CD507" s="565"/>
      <c r="CE507" s="565"/>
      <c r="CF507" s="565"/>
      <c r="CG507" s="565"/>
      <c r="CH507" s="565"/>
    </row>
    <row r="508" spans="1:86">
      <c r="A508" s="620"/>
      <c r="B508" s="565"/>
      <c r="C508" s="565" t="s">
        <v>4300</v>
      </c>
      <c r="D508" s="565">
        <v>2920</v>
      </c>
      <c r="E508" s="565"/>
      <c r="F508" s="565"/>
      <c r="G508" s="565">
        <v>150</v>
      </c>
      <c r="H508" s="565"/>
      <c r="I508" s="565">
        <v>4105</v>
      </c>
      <c r="J508" s="565"/>
      <c r="K508" s="565"/>
      <c r="L508" s="565">
        <v>150</v>
      </c>
      <c r="M508" s="565"/>
      <c r="N508" s="565"/>
      <c r="O508" s="565"/>
      <c r="P508" s="565"/>
      <c r="Q508" s="565"/>
      <c r="R508" s="565"/>
      <c r="S508" s="565">
        <v>612</v>
      </c>
      <c r="T508" s="565">
        <v>2243</v>
      </c>
      <c r="U508" s="147"/>
      <c r="V508" s="565"/>
      <c r="W508" s="565"/>
      <c r="X508" s="565"/>
      <c r="Y508" s="565"/>
      <c r="Z508" s="565"/>
      <c r="AA508" s="565"/>
      <c r="AB508" s="565"/>
      <c r="AC508" s="565"/>
      <c r="AD508" s="565">
        <v>4709</v>
      </c>
      <c r="AE508" s="565"/>
      <c r="AF508" s="565"/>
      <c r="AG508" s="565"/>
      <c r="AH508" s="565"/>
      <c r="AI508" s="565">
        <v>370</v>
      </c>
      <c r="AJ508" s="565"/>
      <c r="AK508" s="565"/>
      <c r="AL508" s="565">
        <v>3852</v>
      </c>
      <c r="AM508" s="565">
        <v>4015</v>
      </c>
      <c r="AN508" s="565"/>
      <c r="AO508" s="565"/>
      <c r="AP508" s="565"/>
      <c r="AQ508" s="565"/>
      <c r="AR508" s="565"/>
      <c r="AS508" s="565"/>
      <c r="AT508" s="565"/>
      <c r="AU508" s="565"/>
      <c r="AV508" s="565"/>
      <c r="AW508" s="565"/>
      <c r="AX508" s="565"/>
      <c r="AY508" s="565"/>
      <c r="AZ508" s="565"/>
      <c r="BA508" s="565"/>
      <c r="BB508" s="565"/>
      <c r="BC508" s="565"/>
      <c r="BD508" s="565"/>
      <c r="BE508" s="565">
        <v>2267</v>
      </c>
      <c r="BF508" s="565"/>
      <c r="BG508" s="565"/>
      <c r="BH508" s="565">
        <v>559</v>
      </c>
      <c r="BI508" s="565"/>
      <c r="BJ508" s="565">
        <v>23472</v>
      </c>
      <c r="BK508" s="364"/>
      <c r="BL508" s="565"/>
      <c r="BM508" s="565">
        <v>0</v>
      </c>
      <c r="BN508" s="565"/>
      <c r="BO508" s="565">
        <v>880</v>
      </c>
      <c r="BP508" s="565"/>
      <c r="BQ508" s="565">
        <v>0</v>
      </c>
      <c r="BR508" s="565"/>
      <c r="BS508" s="565">
        <v>2830</v>
      </c>
      <c r="BT508" s="565"/>
      <c r="BU508" s="565"/>
      <c r="BV508" s="565"/>
      <c r="BW508" s="565">
        <v>2550</v>
      </c>
      <c r="BX508" s="565"/>
      <c r="BY508" s="565"/>
      <c r="BZ508" s="565"/>
      <c r="CA508" s="565"/>
      <c r="CB508" s="565"/>
      <c r="CC508" s="565"/>
      <c r="CD508" s="565">
        <v>1960</v>
      </c>
      <c r="CE508" s="565"/>
      <c r="CF508" s="565">
        <v>4800</v>
      </c>
      <c r="CG508" s="565"/>
      <c r="CH508" s="565"/>
    </row>
    <row r="509" spans="1:86">
      <c r="A509" s="620"/>
      <c r="B509" s="565" t="s">
        <v>4303</v>
      </c>
      <c r="C509" s="565" t="s">
        <v>4302</v>
      </c>
      <c r="D509" s="565"/>
      <c r="E509" s="565"/>
      <c r="F509" s="565"/>
      <c r="G509" s="565"/>
      <c r="H509" s="565"/>
      <c r="I509" s="565"/>
      <c r="J509" s="565"/>
      <c r="K509" s="565"/>
      <c r="L509" s="565"/>
      <c r="M509" s="565"/>
      <c r="N509" s="565"/>
      <c r="O509" s="565"/>
      <c r="P509" s="565"/>
      <c r="Q509" s="565"/>
      <c r="R509" s="565"/>
      <c r="S509" s="565"/>
      <c r="T509" s="565"/>
      <c r="U509" s="147"/>
      <c r="V509" s="565"/>
      <c r="W509" s="565"/>
      <c r="X509" s="565"/>
      <c r="Y509" s="565"/>
      <c r="Z509" s="565"/>
      <c r="AA509" s="565"/>
      <c r="AB509" s="565"/>
      <c r="AC509" s="565"/>
      <c r="AD509" s="565"/>
      <c r="AE509" s="565"/>
      <c r="AF509" s="565"/>
      <c r="AG509" s="565"/>
      <c r="AH509" s="565"/>
      <c r="AI509" s="565"/>
      <c r="AJ509" s="565"/>
      <c r="AK509" s="565"/>
      <c r="AL509" s="565"/>
      <c r="AM509" s="565"/>
      <c r="AN509" s="565"/>
      <c r="AO509" s="565"/>
      <c r="AP509" s="565"/>
      <c r="AQ509" s="565"/>
      <c r="AR509" s="565"/>
      <c r="AS509" s="565"/>
      <c r="AT509" s="565"/>
      <c r="AU509" s="565"/>
      <c r="AV509" s="565"/>
      <c r="AW509" s="565"/>
      <c r="AX509" s="565"/>
      <c r="AY509" s="565"/>
      <c r="AZ509" s="565"/>
      <c r="BA509" s="565"/>
      <c r="BB509" s="565"/>
      <c r="BC509" s="565"/>
      <c r="BD509" s="565"/>
      <c r="BE509" s="565"/>
      <c r="BF509" s="565"/>
      <c r="BG509" s="565"/>
      <c r="BH509" s="565"/>
      <c r="BI509" s="565"/>
      <c r="BJ509" s="565"/>
      <c r="BK509" s="364"/>
      <c r="BL509" s="565"/>
      <c r="BM509" s="565"/>
      <c r="BN509" s="565"/>
      <c r="BO509" s="565"/>
      <c r="BP509" s="565"/>
      <c r="BQ509" s="565"/>
      <c r="BR509" s="565"/>
      <c r="BS509" s="565"/>
      <c r="BT509" s="565"/>
      <c r="BU509" s="565"/>
      <c r="BV509" s="565"/>
      <c r="BW509" s="565"/>
      <c r="BX509" s="565"/>
      <c r="BY509" s="565"/>
      <c r="BZ509" s="565"/>
      <c r="CA509" s="565"/>
      <c r="CB509" s="565"/>
      <c r="CC509" s="565"/>
      <c r="CD509" s="565"/>
      <c r="CE509" s="565"/>
      <c r="CF509" s="565"/>
      <c r="CG509" s="565"/>
      <c r="CH509" s="565"/>
    </row>
    <row r="510" spans="1:86">
      <c r="A510" s="620"/>
      <c r="B510" s="565"/>
      <c r="C510" s="565" t="s">
        <v>4300</v>
      </c>
      <c r="D510" s="565">
        <v>40</v>
      </c>
      <c r="E510" s="565"/>
      <c r="F510" s="565"/>
      <c r="G510" s="565">
        <v>0</v>
      </c>
      <c r="H510" s="565"/>
      <c r="I510" s="565"/>
      <c r="J510" s="565"/>
      <c r="K510" s="565"/>
      <c r="L510" s="565">
        <v>0</v>
      </c>
      <c r="M510" s="565"/>
      <c r="N510" s="565"/>
      <c r="O510" s="565"/>
      <c r="P510" s="565"/>
      <c r="Q510" s="565"/>
      <c r="R510" s="565"/>
      <c r="S510" s="565">
        <v>28</v>
      </c>
      <c r="T510" s="565">
        <v>420</v>
      </c>
      <c r="U510" s="147"/>
      <c r="V510" s="565"/>
      <c r="W510" s="565"/>
      <c r="X510" s="565"/>
      <c r="Y510" s="565">
        <v>0</v>
      </c>
      <c r="Z510" s="565"/>
      <c r="AA510" s="565"/>
      <c r="AB510" s="565"/>
      <c r="AC510" s="565"/>
      <c r="AD510" s="565">
        <v>1442</v>
      </c>
      <c r="AE510" s="565"/>
      <c r="AF510" s="565"/>
      <c r="AG510" s="565"/>
      <c r="AH510" s="565">
        <v>0</v>
      </c>
      <c r="AI510" s="565">
        <v>0</v>
      </c>
      <c r="AJ510" s="565">
        <v>0</v>
      </c>
      <c r="AK510" s="565"/>
      <c r="AL510" s="565">
        <v>125</v>
      </c>
      <c r="AM510" s="565">
        <v>0</v>
      </c>
      <c r="AN510" s="565"/>
      <c r="AO510" s="565"/>
      <c r="AP510" s="565"/>
      <c r="AQ510" s="565"/>
      <c r="AR510" s="565"/>
      <c r="AS510" s="565"/>
      <c r="AT510" s="565"/>
      <c r="AU510" s="565"/>
      <c r="AV510" s="565"/>
      <c r="AW510" s="565"/>
      <c r="AX510" s="565"/>
      <c r="AY510" s="565"/>
      <c r="AZ510" s="565"/>
      <c r="BA510" s="565">
        <v>360</v>
      </c>
      <c r="BB510" s="565"/>
      <c r="BC510" s="565"/>
      <c r="BD510" s="565"/>
      <c r="BE510" s="565"/>
      <c r="BF510" s="565">
        <v>2264</v>
      </c>
      <c r="BG510" s="565"/>
      <c r="BH510" s="565">
        <v>0</v>
      </c>
      <c r="BI510" s="565"/>
      <c r="BJ510" s="565">
        <v>3880</v>
      </c>
      <c r="BK510" s="364"/>
      <c r="BL510" s="565"/>
      <c r="BM510" s="565">
        <v>0</v>
      </c>
      <c r="BN510" s="565"/>
      <c r="BO510" s="565"/>
      <c r="BP510" s="565"/>
      <c r="BQ510" s="565">
        <v>0</v>
      </c>
      <c r="BR510" s="565"/>
      <c r="BS510" s="565">
        <v>210</v>
      </c>
      <c r="BT510" s="565"/>
      <c r="BU510" s="565"/>
      <c r="BV510" s="565"/>
      <c r="BW510" s="565">
        <v>0</v>
      </c>
      <c r="BX510" s="565"/>
      <c r="BY510" s="565"/>
      <c r="BZ510" s="565"/>
      <c r="CA510" s="565"/>
      <c r="CB510" s="565"/>
      <c r="CC510" s="565"/>
      <c r="CD510" s="565"/>
      <c r="CE510" s="565"/>
      <c r="CF510" s="565"/>
      <c r="CG510" s="565"/>
      <c r="CH510" s="565"/>
    </row>
    <row r="511" spans="1:86">
      <c r="A511" s="620"/>
      <c r="B511" s="565" t="s">
        <v>4304</v>
      </c>
      <c r="C511" s="565" t="s">
        <v>4302</v>
      </c>
      <c r="D511" s="565"/>
      <c r="E511" s="565"/>
      <c r="F511" s="565"/>
      <c r="G511" s="565"/>
      <c r="H511" s="565"/>
      <c r="I511" s="565"/>
      <c r="J511" s="565"/>
      <c r="K511" s="565"/>
      <c r="L511" s="565"/>
      <c r="M511" s="565"/>
      <c r="N511" s="565"/>
      <c r="O511" s="565"/>
      <c r="P511" s="565"/>
      <c r="Q511" s="565"/>
      <c r="R511" s="565"/>
      <c r="S511" s="565"/>
      <c r="T511" s="565"/>
      <c r="U511" s="147"/>
      <c r="V511" s="565"/>
      <c r="W511" s="565"/>
      <c r="X511" s="565"/>
      <c r="Y511" s="565"/>
      <c r="Z511" s="565"/>
      <c r="AA511" s="565"/>
      <c r="AB511" s="565"/>
      <c r="AC511" s="565"/>
      <c r="AD511" s="565"/>
      <c r="AE511" s="565"/>
      <c r="AF511" s="565"/>
      <c r="AG511" s="565"/>
      <c r="AH511" s="565"/>
      <c r="AI511" s="565"/>
      <c r="AJ511" s="565"/>
      <c r="AK511" s="565"/>
      <c r="AL511" s="565"/>
      <c r="AM511" s="565"/>
      <c r="AN511" s="565"/>
      <c r="AO511" s="565"/>
      <c r="AP511" s="565"/>
      <c r="AQ511" s="565"/>
      <c r="AR511" s="565"/>
      <c r="AS511" s="565"/>
      <c r="AT511" s="565"/>
      <c r="AU511" s="565"/>
      <c r="AV511" s="565"/>
      <c r="AW511" s="565"/>
      <c r="AX511" s="565"/>
      <c r="AY511" s="565"/>
      <c r="AZ511" s="565"/>
      <c r="BA511" s="565"/>
      <c r="BB511" s="565"/>
      <c r="BC511" s="565"/>
      <c r="BD511" s="565"/>
      <c r="BE511" s="565"/>
      <c r="BF511" s="565"/>
      <c r="BG511" s="565"/>
      <c r="BH511" s="565"/>
      <c r="BI511" s="565"/>
      <c r="BJ511" s="565"/>
      <c r="BK511" s="364"/>
      <c r="BL511" s="565"/>
      <c r="BM511" s="565"/>
      <c r="BN511" s="565"/>
      <c r="BO511" s="565"/>
      <c r="BP511" s="565"/>
      <c r="BQ511" s="565"/>
      <c r="BR511" s="565"/>
      <c r="BS511" s="565"/>
      <c r="BT511" s="565"/>
      <c r="BU511" s="565"/>
      <c r="BV511" s="565"/>
      <c r="BW511" s="565"/>
      <c r="BX511" s="565"/>
      <c r="BY511" s="565"/>
      <c r="BZ511" s="565"/>
      <c r="CA511" s="565"/>
      <c r="CB511" s="565"/>
      <c r="CC511" s="565"/>
      <c r="CD511" s="565"/>
      <c r="CE511" s="565"/>
      <c r="CF511" s="565"/>
      <c r="CG511" s="565"/>
      <c r="CH511" s="565"/>
    </row>
    <row r="512" spans="1:86">
      <c r="A512" s="620"/>
      <c r="B512" s="565"/>
      <c r="C512" s="565" t="s">
        <v>4300</v>
      </c>
      <c r="D512" s="565">
        <v>5040</v>
      </c>
      <c r="E512" s="565"/>
      <c r="F512" s="565"/>
      <c r="G512" s="565">
        <v>88</v>
      </c>
      <c r="H512" s="565"/>
      <c r="I512" s="565"/>
      <c r="J512" s="565"/>
      <c r="K512" s="565"/>
      <c r="L512" s="565">
        <v>242</v>
      </c>
      <c r="M512" s="565"/>
      <c r="N512" s="565"/>
      <c r="O512" s="565"/>
      <c r="P512" s="565"/>
      <c r="Q512" s="565"/>
      <c r="R512" s="565"/>
      <c r="S512" s="565">
        <v>1420</v>
      </c>
      <c r="T512" s="565">
        <v>4221</v>
      </c>
      <c r="U512" s="147"/>
      <c r="V512" s="565"/>
      <c r="W512" s="565"/>
      <c r="X512" s="565"/>
      <c r="Y512" s="565"/>
      <c r="Z512" s="565"/>
      <c r="AA512" s="565"/>
      <c r="AB512" s="565"/>
      <c r="AC512" s="565"/>
      <c r="AD512" s="565">
        <v>8747</v>
      </c>
      <c r="AE512" s="565"/>
      <c r="AF512" s="565"/>
      <c r="AG512" s="565"/>
      <c r="AH512" s="565"/>
      <c r="AI512" s="565">
        <v>2480</v>
      </c>
      <c r="AJ512" s="565"/>
      <c r="AK512" s="565"/>
      <c r="AL512" s="565">
        <v>2516</v>
      </c>
      <c r="AM512" s="565">
        <v>2776</v>
      </c>
      <c r="AN512" s="565"/>
      <c r="AO512" s="565"/>
      <c r="AP512" s="565"/>
      <c r="AQ512" s="565"/>
      <c r="AR512" s="565"/>
      <c r="AS512" s="565"/>
      <c r="AT512" s="565"/>
      <c r="AU512" s="565"/>
      <c r="AV512" s="565"/>
      <c r="AW512" s="565"/>
      <c r="AX512" s="565"/>
      <c r="AY512" s="565"/>
      <c r="AZ512" s="565"/>
      <c r="BA512" s="565">
        <v>360</v>
      </c>
      <c r="BB512" s="565"/>
      <c r="BC512" s="565"/>
      <c r="BD512" s="565"/>
      <c r="BE512" s="565"/>
      <c r="BF512" s="565">
        <v>7212</v>
      </c>
      <c r="BG512" s="565"/>
      <c r="BH512" s="565"/>
      <c r="BI512" s="565"/>
      <c r="BJ512" s="565">
        <v>19072</v>
      </c>
      <c r="BK512" s="364"/>
      <c r="BL512" s="565"/>
      <c r="BM512" s="565">
        <v>139</v>
      </c>
      <c r="BN512" s="565"/>
      <c r="BO512" s="565">
        <v>798</v>
      </c>
      <c r="BP512" s="565"/>
      <c r="BQ512" s="565">
        <v>1428</v>
      </c>
      <c r="BR512" s="565"/>
      <c r="BS512" s="565">
        <v>6720</v>
      </c>
      <c r="BT512" s="565"/>
      <c r="BU512" s="565"/>
      <c r="BV512" s="565"/>
      <c r="BW512" s="565">
        <v>5187</v>
      </c>
      <c r="BX512" s="565"/>
      <c r="BY512" s="565"/>
      <c r="BZ512" s="565"/>
      <c r="CA512" s="565"/>
      <c r="CB512" s="565"/>
      <c r="CC512" s="565"/>
      <c r="CD512" s="565"/>
      <c r="CE512" s="565"/>
      <c r="CF512" s="565"/>
      <c r="CG512" s="565"/>
      <c r="CH512" s="565"/>
    </row>
    <row r="513" spans="1:86">
      <c r="A513" s="620"/>
      <c r="B513" s="565" t="s">
        <v>4305</v>
      </c>
      <c r="C513" s="565" t="s">
        <v>4302</v>
      </c>
      <c r="D513" s="565"/>
      <c r="E513" s="565"/>
      <c r="F513" s="565"/>
      <c r="G513" s="565"/>
      <c r="H513" s="565"/>
      <c r="I513" s="565"/>
      <c r="J513" s="565"/>
      <c r="K513" s="565"/>
      <c r="L513" s="565"/>
      <c r="M513" s="565"/>
      <c r="N513" s="565"/>
      <c r="O513" s="565"/>
      <c r="P513" s="565"/>
      <c r="Q513" s="565"/>
      <c r="R513" s="565"/>
      <c r="S513" s="565"/>
      <c r="T513" s="565"/>
      <c r="U513" s="147"/>
      <c r="V513" s="565"/>
      <c r="W513" s="565"/>
      <c r="X513" s="565"/>
      <c r="Y513" s="565"/>
      <c r="Z513" s="565"/>
      <c r="AA513" s="565"/>
      <c r="AB513" s="565"/>
      <c r="AC513" s="565"/>
      <c r="AD513" s="565"/>
      <c r="AE513" s="565"/>
      <c r="AF513" s="565"/>
      <c r="AG513" s="565"/>
      <c r="AH513" s="565"/>
      <c r="AI513" s="565"/>
      <c r="AJ513" s="565"/>
      <c r="AK513" s="565"/>
      <c r="AL513" s="565"/>
      <c r="AM513" s="565"/>
      <c r="AN513" s="565"/>
      <c r="AO513" s="565"/>
      <c r="AP513" s="565"/>
      <c r="AQ513" s="565"/>
      <c r="AR513" s="565"/>
      <c r="AS513" s="565"/>
      <c r="AT513" s="565"/>
      <c r="AU513" s="565"/>
      <c r="AV513" s="565"/>
      <c r="AW513" s="565"/>
      <c r="AX513" s="565"/>
      <c r="AY513" s="565"/>
      <c r="AZ513" s="565"/>
      <c r="BA513" s="565"/>
      <c r="BB513" s="565"/>
      <c r="BC513" s="565"/>
      <c r="BD513" s="565"/>
      <c r="BE513" s="565"/>
      <c r="BF513" s="565"/>
      <c r="BG513" s="565"/>
      <c r="BH513" s="565"/>
      <c r="BI513" s="565"/>
      <c r="BJ513" s="565"/>
      <c r="BK513" s="364"/>
      <c r="BL513" s="565"/>
      <c r="BM513" s="565"/>
      <c r="BN513" s="565"/>
      <c r="BO513" s="565"/>
      <c r="BP513" s="565"/>
      <c r="BQ513" s="565"/>
      <c r="BR513" s="565"/>
      <c r="BS513" s="565"/>
      <c r="BT513" s="565"/>
      <c r="BU513" s="565"/>
      <c r="BV513" s="565"/>
      <c r="BW513" s="565"/>
      <c r="BX513" s="565"/>
      <c r="BY513" s="565"/>
      <c r="BZ513" s="565"/>
      <c r="CA513" s="565"/>
      <c r="CB513" s="565"/>
      <c r="CC513" s="565"/>
      <c r="CD513" s="565"/>
      <c r="CE513" s="565"/>
      <c r="CF513" s="565"/>
      <c r="CG513" s="565"/>
      <c r="CH513" s="565"/>
    </row>
    <row r="514" spans="1:86">
      <c r="A514" s="621"/>
      <c r="B514" s="565"/>
      <c r="C514" s="565" t="s">
        <v>4300</v>
      </c>
      <c r="D514" s="565"/>
      <c r="E514" s="565"/>
      <c r="F514" s="565"/>
      <c r="G514" s="565"/>
      <c r="H514" s="565"/>
      <c r="I514" s="565"/>
      <c r="J514" s="565"/>
      <c r="K514" s="565"/>
      <c r="L514" s="565"/>
      <c r="M514" s="565"/>
      <c r="N514" s="565"/>
      <c r="O514" s="565"/>
      <c r="P514" s="565"/>
      <c r="Q514" s="565"/>
      <c r="R514" s="565"/>
      <c r="S514" s="565"/>
      <c r="T514" s="565"/>
      <c r="U514" s="147"/>
      <c r="V514" s="565"/>
      <c r="W514" s="565"/>
      <c r="X514" s="565"/>
      <c r="Y514" s="565"/>
      <c r="Z514" s="565"/>
      <c r="AA514" s="565"/>
      <c r="AB514" s="565"/>
      <c r="AC514" s="565"/>
      <c r="AD514" s="565"/>
      <c r="AE514" s="565"/>
      <c r="AF514" s="565"/>
      <c r="AG514" s="565"/>
      <c r="AH514" s="565"/>
      <c r="AI514" s="565"/>
      <c r="AJ514" s="565"/>
      <c r="AK514" s="565"/>
      <c r="AL514" s="565"/>
      <c r="AM514" s="565"/>
      <c r="AN514" s="565"/>
      <c r="AO514" s="565"/>
      <c r="AP514" s="565"/>
      <c r="AQ514" s="565"/>
      <c r="AR514" s="565"/>
      <c r="AS514" s="565"/>
      <c r="AT514" s="565"/>
      <c r="AU514" s="565"/>
      <c r="AV514" s="565"/>
      <c r="AW514" s="565"/>
      <c r="AX514" s="565"/>
      <c r="AY514" s="565"/>
      <c r="AZ514" s="565"/>
      <c r="BA514" s="565"/>
      <c r="BB514" s="565"/>
      <c r="BC514" s="565"/>
      <c r="BD514" s="565"/>
      <c r="BE514" s="565"/>
      <c r="BF514" s="565"/>
      <c r="BG514" s="565"/>
      <c r="BH514" s="565"/>
      <c r="BI514" s="565"/>
      <c r="BJ514" s="565"/>
      <c r="BK514" s="364"/>
      <c r="BL514" s="565"/>
      <c r="BM514" s="565"/>
      <c r="BN514" s="565"/>
      <c r="BO514" s="565"/>
      <c r="BP514" s="565"/>
      <c r="BQ514" s="565"/>
      <c r="BR514" s="565"/>
      <c r="BS514" s="565"/>
      <c r="BT514" s="565"/>
      <c r="BU514" s="565"/>
      <c r="BV514" s="565"/>
      <c r="BW514" s="565"/>
      <c r="BX514" s="565"/>
      <c r="BY514" s="565"/>
      <c r="BZ514" s="565"/>
      <c r="CA514" s="565"/>
      <c r="CB514" s="565"/>
      <c r="CC514" s="565"/>
      <c r="CD514" s="565"/>
      <c r="CE514" s="565"/>
      <c r="CF514" s="565"/>
      <c r="CG514" s="565"/>
      <c r="CH514" s="565"/>
    </row>
    <row r="515" spans="1:86">
      <c r="A515" s="171" t="s">
        <v>5874</v>
      </c>
      <c r="B515" s="565" t="s">
        <v>4301</v>
      </c>
      <c r="C515" s="565" t="s">
        <v>4302</v>
      </c>
      <c r="D515" s="565"/>
      <c r="E515" s="565"/>
      <c r="F515" s="565"/>
      <c r="G515" s="565"/>
      <c r="H515" s="565"/>
      <c r="I515" s="565"/>
      <c r="J515" s="565"/>
      <c r="K515" s="565"/>
      <c r="L515" s="565"/>
      <c r="M515" s="565"/>
      <c r="N515" s="565"/>
      <c r="O515" s="565"/>
      <c r="P515" s="565"/>
      <c r="Q515" s="565"/>
      <c r="R515" s="565"/>
      <c r="S515" s="565"/>
      <c r="T515" s="565"/>
      <c r="U515" s="147"/>
      <c r="V515" s="565"/>
      <c r="W515" s="565"/>
      <c r="X515" s="565"/>
      <c r="Y515" s="565"/>
      <c r="Z515" s="565"/>
      <c r="AA515" s="565"/>
      <c r="AB515" s="565"/>
      <c r="AC515" s="565"/>
      <c r="AD515" s="565"/>
      <c r="AE515" s="565"/>
      <c r="AF515" s="565"/>
      <c r="AG515" s="565"/>
      <c r="AH515" s="565"/>
      <c r="AI515" s="565"/>
      <c r="AJ515" s="565"/>
      <c r="AK515" s="565"/>
      <c r="AL515" s="565"/>
      <c r="AM515" s="565"/>
      <c r="AN515" s="565"/>
      <c r="AO515" s="565"/>
      <c r="AP515" s="565"/>
      <c r="AQ515" s="565"/>
      <c r="AR515" s="565"/>
      <c r="AS515" s="565"/>
      <c r="AT515" s="565"/>
      <c r="AU515" s="565"/>
      <c r="AV515" s="565"/>
      <c r="AW515" s="565"/>
      <c r="AX515" s="565"/>
      <c r="AY515" s="565"/>
      <c r="AZ515" s="565"/>
      <c r="BA515" s="565"/>
      <c r="BB515" s="565"/>
      <c r="BC515" s="565"/>
      <c r="BD515" s="565"/>
      <c r="BE515" s="565"/>
      <c r="BF515" s="565"/>
      <c r="BG515" s="565"/>
      <c r="BH515" s="565"/>
      <c r="BI515" s="565"/>
      <c r="BJ515" s="565"/>
      <c r="BK515" s="364"/>
      <c r="BL515" s="565"/>
      <c r="BM515" s="565"/>
      <c r="BN515" s="565"/>
      <c r="BO515" s="565"/>
      <c r="BP515" s="565"/>
      <c r="BQ515" s="565"/>
      <c r="BR515" s="565"/>
      <c r="BS515" s="565"/>
      <c r="BT515" s="565"/>
      <c r="BU515" s="565"/>
      <c r="BV515" s="565"/>
      <c r="BW515" s="565"/>
      <c r="BX515" s="565"/>
      <c r="BY515" s="565"/>
      <c r="BZ515" s="565"/>
      <c r="CA515" s="565"/>
      <c r="CB515" s="565"/>
      <c r="CC515" s="565"/>
      <c r="CD515" s="565"/>
      <c r="CE515" s="565"/>
      <c r="CF515" s="565"/>
      <c r="CG515" s="565"/>
      <c r="CH515" s="565"/>
    </row>
    <row r="516" spans="1:86">
      <c r="A516" s="620"/>
      <c r="B516" s="565"/>
      <c r="C516" s="565" t="s">
        <v>4300</v>
      </c>
      <c r="D516" s="565">
        <v>1370</v>
      </c>
      <c r="E516" s="565"/>
      <c r="F516" s="565"/>
      <c r="G516" s="565">
        <v>1370</v>
      </c>
      <c r="H516" s="565"/>
      <c r="I516" s="565"/>
      <c r="J516" s="565"/>
      <c r="K516" s="565"/>
      <c r="L516" s="565"/>
      <c r="M516" s="565"/>
      <c r="N516" s="565"/>
      <c r="O516" s="565"/>
      <c r="P516" s="565"/>
      <c r="Q516" s="565"/>
      <c r="R516" s="565"/>
      <c r="S516" s="565"/>
      <c r="T516" s="565">
        <v>1370</v>
      </c>
      <c r="U516" s="147"/>
      <c r="V516" s="565"/>
      <c r="W516" s="565"/>
      <c r="X516" s="565"/>
      <c r="Y516" s="565">
        <v>1370</v>
      </c>
      <c r="Z516" s="565"/>
      <c r="AA516" s="565"/>
      <c r="AB516" s="565"/>
      <c r="AC516" s="565"/>
      <c r="AD516" s="565">
        <v>1370</v>
      </c>
      <c r="AE516" s="565"/>
      <c r="AF516" s="565"/>
      <c r="AG516" s="565"/>
      <c r="AH516" s="565"/>
      <c r="AI516" s="565"/>
      <c r="AJ516" s="565"/>
      <c r="AK516" s="565"/>
      <c r="AL516" s="565"/>
      <c r="AM516" s="565"/>
      <c r="AN516" s="565"/>
      <c r="AO516" s="565"/>
      <c r="AP516" s="565"/>
      <c r="AQ516" s="565"/>
      <c r="AR516" s="565"/>
      <c r="AS516" s="565"/>
      <c r="AT516" s="565"/>
      <c r="AU516" s="565"/>
      <c r="AV516" s="565"/>
      <c r="AW516" s="565"/>
      <c r="AX516" s="565"/>
      <c r="AY516" s="565"/>
      <c r="AZ516" s="565"/>
      <c r="BA516" s="565"/>
      <c r="BB516" s="565"/>
      <c r="BC516" s="565"/>
      <c r="BD516" s="565"/>
      <c r="BE516" s="565"/>
      <c r="BF516" s="565"/>
      <c r="BG516" s="565"/>
      <c r="BH516" s="565"/>
      <c r="BI516" s="565"/>
      <c r="BJ516" s="565"/>
      <c r="BK516" s="364"/>
      <c r="BL516" s="565"/>
      <c r="BM516" s="565"/>
      <c r="BN516" s="565">
        <v>1370</v>
      </c>
      <c r="BO516" s="565">
        <v>1370</v>
      </c>
      <c r="BP516" s="565"/>
      <c r="BQ516" s="565">
        <v>1370</v>
      </c>
      <c r="BR516" s="565"/>
      <c r="BS516" s="565">
        <v>1370</v>
      </c>
      <c r="BT516" s="565"/>
      <c r="BU516" s="565"/>
      <c r="BV516" s="565"/>
      <c r="BW516" s="565"/>
      <c r="BX516" s="565"/>
      <c r="BY516" s="565"/>
      <c r="BZ516" s="565"/>
      <c r="CA516" s="565"/>
      <c r="CB516" s="565"/>
      <c r="CC516" s="565"/>
      <c r="CD516" s="565"/>
      <c r="CE516" s="565"/>
      <c r="CF516" s="565"/>
      <c r="CG516" s="565"/>
      <c r="CH516" s="565"/>
    </row>
    <row r="517" spans="1:86">
      <c r="A517" s="620"/>
      <c r="B517" s="565" t="s">
        <v>4303</v>
      </c>
      <c r="C517" s="565" t="s">
        <v>4302</v>
      </c>
      <c r="D517" s="565"/>
      <c r="E517" s="565"/>
      <c r="F517" s="565"/>
      <c r="G517" s="565"/>
      <c r="H517" s="565"/>
      <c r="I517" s="565"/>
      <c r="J517" s="565"/>
      <c r="K517" s="565"/>
      <c r="L517" s="565"/>
      <c r="M517" s="565"/>
      <c r="N517" s="565"/>
      <c r="O517" s="565"/>
      <c r="P517" s="565"/>
      <c r="Q517" s="565"/>
      <c r="R517" s="565"/>
      <c r="S517" s="565"/>
      <c r="T517" s="565"/>
      <c r="U517" s="147"/>
      <c r="V517" s="565"/>
      <c r="W517" s="565"/>
      <c r="X517" s="565"/>
      <c r="Y517" s="565"/>
      <c r="Z517" s="565"/>
      <c r="AA517" s="565"/>
      <c r="AB517" s="565"/>
      <c r="AC517" s="565"/>
      <c r="AD517" s="565"/>
      <c r="AE517" s="565"/>
      <c r="AF517" s="565"/>
      <c r="AG517" s="565"/>
      <c r="AH517" s="565"/>
      <c r="AI517" s="565"/>
      <c r="AJ517" s="565"/>
      <c r="AK517" s="565"/>
      <c r="AL517" s="565"/>
      <c r="AM517" s="565"/>
      <c r="AN517" s="565"/>
      <c r="AO517" s="565"/>
      <c r="AP517" s="565"/>
      <c r="AQ517" s="565"/>
      <c r="AR517" s="565"/>
      <c r="AS517" s="565"/>
      <c r="AT517" s="565"/>
      <c r="AU517" s="565"/>
      <c r="AV517" s="565"/>
      <c r="AW517" s="565"/>
      <c r="AX517" s="565"/>
      <c r="AY517" s="565"/>
      <c r="AZ517" s="565"/>
      <c r="BA517" s="565"/>
      <c r="BB517" s="565"/>
      <c r="BC517" s="565"/>
      <c r="BD517" s="565"/>
      <c r="BE517" s="565"/>
      <c r="BF517" s="565"/>
      <c r="BG517" s="565"/>
      <c r="BH517" s="565"/>
      <c r="BI517" s="565"/>
      <c r="BJ517" s="565"/>
      <c r="BK517" s="364"/>
      <c r="BL517" s="565"/>
      <c r="BM517" s="565"/>
      <c r="BN517" s="565"/>
      <c r="BO517" s="565"/>
      <c r="BP517" s="565"/>
      <c r="BQ517" s="565"/>
      <c r="BR517" s="565"/>
      <c r="BS517" s="565"/>
      <c r="BT517" s="565"/>
      <c r="BU517" s="565"/>
      <c r="BV517" s="565"/>
      <c r="BW517" s="565"/>
      <c r="BX517" s="565"/>
      <c r="BY517" s="565"/>
      <c r="BZ517" s="565"/>
      <c r="CA517" s="565"/>
      <c r="CB517" s="565"/>
      <c r="CC517" s="565"/>
      <c r="CD517" s="565"/>
      <c r="CE517" s="565"/>
      <c r="CF517" s="565"/>
      <c r="CG517" s="565"/>
      <c r="CH517" s="565"/>
    </row>
    <row r="518" spans="1:86">
      <c r="A518" s="620"/>
      <c r="B518" s="565"/>
      <c r="C518" s="565" t="s">
        <v>4300</v>
      </c>
      <c r="D518" s="565"/>
      <c r="E518" s="565"/>
      <c r="F518" s="565"/>
      <c r="G518" s="565"/>
      <c r="H518" s="565"/>
      <c r="I518" s="565"/>
      <c r="J518" s="565"/>
      <c r="K518" s="565"/>
      <c r="L518" s="565"/>
      <c r="M518" s="565"/>
      <c r="N518" s="565"/>
      <c r="O518" s="565"/>
      <c r="P518" s="565"/>
      <c r="Q518" s="565"/>
      <c r="R518" s="565"/>
      <c r="S518" s="565"/>
      <c r="T518" s="565"/>
      <c r="U518" s="147"/>
      <c r="V518" s="565"/>
      <c r="W518" s="565"/>
      <c r="X518" s="565"/>
      <c r="Y518" s="565"/>
      <c r="Z518" s="565"/>
      <c r="AA518" s="565"/>
      <c r="AB518" s="565"/>
      <c r="AC518" s="565"/>
      <c r="AD518" s="565"/>
      <c r="AE518" s="565"/>
      <c r="AF518" s="565"/>
      <c r="AG518" s="565"/>
      <c r="AH518" s="565"/>
      <c r="AI518" s="565"/>
      <c r="AJ518" s="565"/>
      <c r="AK518" s="565"/>
      <c r="AL518" s="565"/>
      <c r="AM518" s="565"/>
      <c r="AN518" s="565"/>
      <c r="AO518" s="565"/>
      <c r="AP518" s="565"/>
      <c r="AQ518" s="565"/>
      <c r="AR518" s="565"/>
      <c r="AS518" s="565"/>
      <c r="AT518" s="565"/>
      <c r="AU518" s="565"/>
      <c r="AV518" s="565"/>
      <c r="AW518" s="565"/>
      <c r="AX518" s="565"/>
      <c r="AY518" s="565"/>
      <c r="AZ518" s="565"/>
      <c r="BA518" s="565"/>
      <c r="BB518" s="565"/>
      <c r="BC518" s="565"/>
      <c r="BD518" s="565"/>
      <c r="BE518" s="565"/>
      <c r="BF518" s="565"/>
      <c r="BG518" s="565"/>
      <c r="BH518" s="565"/>
      <c r="BI518" s="565"/>
      <c r="BJ518" s="565"/>
      <c r="BK518" s="364"/>
      <c r="BL518" s="565"/>
      <c r="BM518" s="565"/>
      <c r="BN518" s="565"/>
      <c r="BO518" s="565"/>
      <c r="BP518" s="565"/>
      <c r="BQ518" s="565"/>
      <c r="BR518" s="565"/>
      <c r="BS518" s="565"/>
      <c r="BT518" s="565"/>
      <c r="BU518" s="565"/>
      <c r="BV518" s="565"/>
      <c r="BW518" s="565"/>
      <c r="BX518" s="565"/>
      <c r="BY518" s="565"/>
      <c r="BZ518" s="565"/>
      <c r="CA518" s="565"/>
      <c r="CB518" s="565"/>
      <c r="CC518" s="565"/>
      <c r="CD518" s="565"/>
      <c r="CE518" s="565"/>
      <c r="CF518" s="565"/>
      <c r="CG518" s="565"/>
      <c r="CH518" s="565"/>
    </row>
    <row r="519" spans="1:86">
      <c r="A519" s="620"/>
      <c r="B519" s="565" t="s">
        <v>4304</v>
      </c>
      <c r="C519" s="565" t="s">
        <v>4302</v>
      </c>
      <c r="D519" s="565"/>
      <c r="E519" s="565"/>
      <c r="F519" s="565"/>
      <c r="G519" s="565"/>
      <c r="H519" s="565"/>
      <c r="I519" s="565"/>
      <c r="J519" s="565"/>
      <c r="K519" s="565"/>
      <c r="L519" s="565"/>
      <c r="M519" s="565"/>
      <c r="N519" s="565"/>
      <c r="O519" s="565"/>
      <c r="P519" s="565"/>
      <c r="Q519" s="565"/>
      <c r="R519" s="565"/>
      <c r="S519" s="565"/>
      <c r="T519" s="565"/>
      <c r="U519" s="147"/>
      <c r="V519" s="565"/>
      <c r="W519" s="565"/>
      <c r="X519" s="565"/>
      <c r="Y519" s="565"/>
      <c r="Z519" s="565"/>
      <c r="AA519" s="565"/>
      <c r="AB519" s="565"/>
      <c r="AC519" s="565"/>
      <c r="AD519" s="565"/>
      <c r="AE519" s="565"/>
      <c r="AF519" s="565"/>
      <c r="AG519" s="565"/>
      <c r="AH519" s="565"/>
      <c r="AI519" s="565"/>
      <c r="AJ519" s="565"/>
      <c r="AK519" s="565"/>
      <c r="AL519" s="565"/>
      <c r="AM519" s="565"/>
      <c r="AN519" s="565"/>
      <c r="AO519" s="565"/>
      <c r="AP519" s="565"/>
      <c r="AQ519" s="565"/>
      <c r="AR519" s="565"/>
      <c r="AS519" s="565"/>
      <c r="AT519" s="565"/>
      <c r="AU519" s="565"/>
      <c r="AV519" s="565"/>
      <c r="AW519" s="565"/>
      <c r="AX519" s="565"/>
      <c r="AY519" s="565"/>
      <c r="AZ519" s="565"/>
      <c r="BA519" s="565"/>
      <c r="BB519" s="565"/>
      <c r="BC519" s="565"/>
      <c r="BD519" s="565"/>
      <c r="BE519" s="565"/>
      <c r="BF519" s="565"/>
      <c r="BG519" s="565"/>
      <c r="BH519" s="565"/>
      <c r="BI519" s="565"/>
      <c r="BJ519" s="565"/>
      <c r="BK519" s="364"/>
      <c r="BL519" s="565"/>
      <c r="BM519" s="565"/>
      <c r="BN519" s="565"/>
      <c r="BO519" s="565"/>
      <c r="BP519" s="565"/>
      <c r="BQ519" s="565"/>
      <c r="BR519" s="565"/>
      <c r="BS519" s="565"/>
      <c r="BT519" s="565"/>
      <c r="BU519" s="565"/>
      <c r="BV519" s="565"/>
      <c r="BW519" s="565"/>
      <c r="BX519" s="565"/>
      <c r="BY519" s="565"/>
      <c r="BZ519" s="565"/>
      <c r="CA519" s="565"/>
      <c r="CB519" s="565"/>
      <c r="CC519" s="565"/>
      <c r="CD519" s="565"/>
      <c r="CE519" s="565"/>
      <c r="CF519" s="565"/>
      <c r="CG519" s="565"/>
      <c r="CH519" s="565"/>
    </row>
    <row r="520" spans="1:86">
      <c r="A520" s="620"/>
      <c r="B520" s="565"/>
      <c r="C520" s="565" t="s">
        <v>4300</v>
      </c>
      <c r="D520" s="565">
        <v>1100</v>
      </c>
      <c r="E520" s="565"/>
      <c r="F520" s="565"/>
      <c r="G520" s="565">
        <v>1100</v>
      </c>
      <c r="H520" s="565"/>
      <c r="I520" s="565"/>
      <c r="J520" s="565"/>
      <c r="K520" s="565"/>
      <c r="L520" s="565"/>
      <c r="M520" s="565"/>
      <c r="N520" s="565"/>
      <c r="O520" s="565"/>
      <c r="P520" s="565"/>
      <c r="Q520" s="565"/>
      <c r="R520" s="565"/>
      <c r="S520" s="565"/>
      <c r="T520" s="565">
        <v>1100</v>
      </c>
      <c r="U520" s="147"/>
      <c r="V520" s="565"/>
      <c r="W520" s="565"/>
      <c r="X520" s="565"/>
      <c r="Y520" s="565">
        <v>1100</v>
      </c>
      <c r="Z520" s="565"/>
      <c r="AA520" s="565"/>
      <c r="AB520" s="565"/>
      <c r="AC520" s="565"/>
      <c r="AD520" s="565">
        <v>1100</v>
      </c>
      <c r="AE520" s="565"/>
      <c r="AF520" s="565"/>
      <c r="AG520" s="565"/>
      <c r="AH520" s="565"/>
      <c r="AI520" s="565"/>
      <c r="AJ520" s="565"/>
      <c r="AK520" s="565"/>
      <c r="AL520" s="565"/>
      <c r="AM520" s="565"/>
      <c r="AN520" s="565"/>
      <c r="AO520" s="565"/>
      <c r="AP520" s="565"/>
      <c r="AQ520" s="565"/>
      <c r="AR520" s="565"/>
      <c r="AS520" s="565"/>
      <c r="AT520" s="565"/>
      <c r="AU520" s="565"/>
      <c r="AV520" s="565"/>
      <c r="AW520" s="565"/>
      <c r="AX520" s="565"/>
      <c r="AY520" s="565"/>
      <c r="AZ520" s="565"/>
      <c r="BA520" s="565"/>
      <c r="BB520" s="565"/>
      <c r="BC520" s="565"/>
      <c r="BD520" s="565"/>
      <c r="BE520" s="565"/>
      <c r="BF520" s="565"/>
      <c r="BG520" s="565"/>
      <c r="BH520" s="565"/>
      <c r="BI520" s="565"/>
      <c r="BJ520" s="565"/>
      <c r="BK520" s="364"/>
      <c r="BL520" s="565"/>
      <c r="BM520" s="565"/>
      <c r="BN520" s="565">
        <v>1100</v>
      </c>
      <c r="BO520" s="565">
        <v>1100</v>
      </c>
      <c r="BP520" s="565"/>
      <c r="BQ520" s="565">
        <v>1100</v>
      </c>
      <c r="BR520" s="565"/>
      <c r="BS520" s="565">
        <v>1100</v>
      </c>
      <c r="BT520" s="565"/>
      <c r="BU520" s="565"/>
      <c r="BV520" s="565"/>
      <c r="BW520" s="565"/>
      <c r="BX520" s="565"/>
      <c r="BY520" s="565"/>
      <c r="BZ520" s="565"/>
      <c r="CA520" s="565"/>
      <c r="CB520" s="565"/>
      <c r="CC520" s="565"/>
      <c r="CD520" s="565"/>
      <c r="CE520" s="565"/>
      <c r="CF520" s="565"/>
      <c r="CG520" s="565"/>
      <c r="CH520" s="565"/>
    </row>
    <row r="521" spans="1:86">
      <c r="A521" s="620"/>
      <c r="B521" s="565" t="s">
        <v>4305</v>
      </c>
      <c r="C521" s="565" t="s">
        <v>4302</v>
      </c>
      <c r="D521" s="565"/>
      <c r="E521" s="565"/>
      <c r="F521" s="565"/>
      <c r="G521" s="565"/>
      <c r="H521" s="565"/>
      <c r="I521" s="565"/>
      <c r="J521" s="565"/>
      <c r="K521" s="565"/>
      <c r="L521" s="565"/>
      <c r="M521" s="565"/>
      <c r="N521" s="565"/>
      <c r="O521" s="565"/>
      <c r="P521" s="565"/>
      <c r="Q521" s="565"/>
      <c r="R521" s="565"/>
      <c r="S521" s="565"/>
      <c r="T521" s="565"/>
      <c r="U521" s="147"/>
      <c r="V521" s="565"/>
      <c r="W521" s="565"/>
      <c r="X521" s="565"/>
      <c r="Y521" s="565"/>
      <c r="Z521" s="565"/>
      <c r="AA521" s="565"/>
      <c r="AB521" s="565"/>
      <c r="AC521" s="565"/>
      <c r="AD521" s="565"/>
      <c r="AE521" s="565"/>
      <c r="AF521" s="565"/>
      <c r="AG521" s="565"/>
      <c r="AH521" s="565"/>
      <c r="AI521" s="565"/>
      <c r="AJ521" s="565"/>
      <c r="AK521" s="565"/>
      <c r="AL521" s="565"/>
      <c r="AM521" s="565"/>
      <c r="AN521" s="565"/>
      <c r="AO521" s="565"/>
      <c r="AP521" s="565"/>
      <c r="AQ521" s="565"/>
      <c r="AR521" s="565"/>
      <c r="AS521" s="565"/>
      <c r="AT521" s="565"/>
      <c r="AU521" s="565"/>
      <c r="AV521" s="565"/>
      <c r="AW521" s="565"/>
      <c r="AX521" s="565"/>
      <c r="AY521" s="565"/>
      <c r="AZ521" s="565"/>
      <c r="BA521" s="565"/>
      <c r="BB521" s="565"/>
      <c r="BC521" s="565"/>
      <c r="BD521" s="565"/>
      <c r="BE521" s="565"/>
      <c r="BF521" s="565"/>
      <c r="BG521" s="565"/>
      <c r="BH521" s="565"/>
      <c r="BI521" s="565"/>
      <c r="BJ521" s="565"/>
      <c r="BK521" s="364"/>
      <c r="BL521" s="565"/>
      <c r="BM521" s="565"/>
      <c r="BN521" s="565"/>
      <c r="BO521" s="565"/>
      <c r="BP521" s="565"/>
      <c r="BQ521" s="565"/>
      <c r="BR521" s="565"/>
      <c r="BS521" s="565"/>
      <c r="BT521" s="565"/>
      <c r="BU521" s="565"/>
      <c r="BV521" s="565"/>
      <c r="BW521" s="565"/>
      <c r="BX521" s="565"/>
      <c r="BY521" s="565"/>
      <c r="BZ521" s="565"/>
      <c r="CA521" s="565"/>
      <c r="CB521" s="565"/>
      <c r="CC521" s="565"/>
      <c r="CD521" s="565"/>
      <c r="CE521" s="565"/>
      <c r="CF521" s="565"/>
      <c r="CG521" s="565"/>
      <c r="CH521" s="565"/>
    </row>
    <row r="522" spans="1:86">
      <c r="A522" s="621"/>
      <c r="B522" s="565"/>
      <c r="C522" s="565" t="s">
        <v>4300</v>
      </c>
      <c r="D522" s="565"/>
      <c r="E522" s="565"/>
      <c r="F522" s="565"/>
      <c r="G522" s="565"/>
      <c r="H522" s="565"/>
      <c r="I522" s="565"/>
      <c r="J522" s="565"/>
      <c r="K522" s="565"/>
      <c r="L522" s="565"/>
      <c r="M522" s="565"/>
      <c r="N522" s="565"/>
      <c r="O522" s="565"/>
      <c r="P522" s="565"/>
      <c r="Q522" s="565"/>
      <c r="R522" s="565"/>
      <c r="S522" s="565"/>
      <c r="T522" s="565"/>
      <c r="U522" s="147"/>
      <c r="V522" s="565"/>
      <c r="W522" s="565"/>
      <c r="X522" s="565"/>
      <c r="Y522" s="565"/>
      <c r="Z522" s="565"/>
      <c r="AA522" s="565"/>
      <c r="AB522" s="565"/>
      <c r="AC522" s="565"/>
      <c r="AD522" s="565"/>
      <c r="AE522" s="565"/>
      <c r="AF522" s="565"/>
      <c r="AG522" s="565"/>
      <c r="AH522" s="565"/>
      <c r="AI522" s="565"/>
      <c r="AJ522" s="565"/>
      <c r="AK522" s="565"/>
      <c r="AL522" s="565"/>
      <c r="AM522" s="565"/>
      <c r="AN522" s="565"/>
      <c r="AO522" s="565"/>
      <c r="AP522" s="565"/>
      <c r="AQ522" s="565"/>
      <c r="AR522" s="565"/>
      <c r="AS522" s="565"/>
      <c r="AT522" s="565"/>
      <c r="AU522" s="565"/>
      <c r="AV522" s="565"/>
      <c r="AW522" s="565"/>
      <c r="AX522" s="565"/>
      <c r="AY522" s="565"/>
      <c r="AZ522" s="565"/>
      <c r="BA522" s="565"/>
      <c r="BB522" s="565"/>
      <c r="BC522" s="565"/>
      <c r="BD522" s="565"/>
      <c r="BE522" s="565"/>
      <c r="BF522" s="565"/>
      <c r="BG522" s="565"/>
      <c r="BH522" s="565"/>
      <c r="BI522" s="565"/>
      <c r="BJ522" s="565"/>
      <c r="BK522" s="364"/>
      <c r="BL522" s="565"/>
      <c r="BM522" s="565"/>
      <c r="BN522" s="565"/>
      <c r="BO522" s="565"/>
      <c r="BP522" s="565"/>
      <c r="BQ522" s="565"/>
      <c r="BR522" s="565"/>
      <c r="BS522" s="565"/>
      <c r="BT522" s="565"/>
      <c r="BU522" s="565"/>
      <c r="BV522" s="565"/>
      <c r="BW522" s="565"/>
      <c r="BX522" s="565"/>
      <c r="BY522" s="565"/>
      <c r="BZ522" s="565"/>
      <c r="CA522" s="565"/>
      <c r="CB522" s="565"/>
      <c r="CC522" s="565"/>
      <c r="CD522" s="565"/>
      <c r="CE522" s="565"/>
      <c r="CF522" s="565"/>
      <c r="CG522" s="565"/>
      <c r="CH522" s="565"/>
    </row>
    <row r="523" spans="1:86">
      <c r="A523" s="171" t="s">
        <v>5891</v>
      </c>
      <c r="B523" s="565" t="s">
        <v>4301</v>
      </c>
      <c r="C523" s="565" t="s">
        <v>4302</v>
      </c>
      <c r="D523" s="565">
        <v>50</v>
      </c>
      <c r="E523" s="565"/>
      <c r="F523" s="565">
        <v>170</v>
      </c>
      <c r="G523" s="565"/>
      <c r="H523" s="565"/>
      <c r="I523" s="565"/>
      <c r="J523" s="565"/>
      <c r="K523" s="565"/>
      <c r="L523" s="565">
        <v>130</v>
      </c>
      <c r="M523" s="565"/>
      <c r="N523" s="565"/>
      <c r="O523" s="565"/>
      <c r="P523" s="565"/>
      <c r="Q523" s="565"/>
      <c r="R523" s="565"/>
      <c r="S523" s="565">
        <v>70</v>
      </c>
      <c r="T523" s="565"/>
      <c r="U523" s="147"/>
      <c r="V523" s="565"/>
      <c r="W523" s="565"/>
      <c r="X523" s="565"/>
      <c r="Y523" s="565"/>
      <c r="Z523" s="565"/>
      <c r="AA523" s="565"/>
      <c r="AB523" s="565"/>
      <c r="AC523" s="565"/>
      <c r="AD523" s="565">
        <v>205</v>
      </c>
      <c r="AE523" s="565"/>
      <c r="AF523" s="565"/>
      <c r="AG523" s="565"/>
      <c r="AH523" s="565"/>
      <c r="AI523" s="565"/>
      <c r="AJ523" s="565"/>
      <c r="AK523" s="565"/>
      <c r="AL523" s="565">
        <v>175</v>
      </c>
      <c r="AM523" s="565">
        <v>300</v>
      </c>
      <c r="AN523" s="565"/>
      <c r="AO523" s="565"/>
      <c r="AP523" s="565"/>
      <c r="AQ523" s="565">
        <v>4881</v>
      </c>
      <c r="AR523" s="565"/>
      <c r="AS523" s="565"/>
      <c r="AT523" s="565"/>
      <c r="AU523" s="565"/>
      <c r="AV523" s="565"/>
      <c r="AW523" s="565"/>
      <c r="AX523" s="565"/>
      <c r="AY523" s="565"/>
      <c r="AZ523" s="565"/>
      <c r="BA523" s="565">
        <v>390</v>
      </c>
      <c r="BB523" s="565"/>
      <c r="BC523" s="565">
        <v>50</v>
      </c>
      <c r="BD523" s="565"/>
      <c r="BE523" s="565"/>
      <c r="BF523" s="565"/>
      <c r="BG523" s="565"/>
      <c r="BH523" s="565"/>
      <c r="BI523" s="565"/>
      <c r="BJ523" s="565"/>
      <c r="BK523" s="364"/>
      <c r="BL523" s="565"/>
      <c r="BM523" s="565">
        <v>30</v>
      </c>
      <c r="BN523" s="565"/>
      <c r="BO523" s="565"/>
      <c r="BP523" s="565"/>
      <c r="BQ523" s="565"/>
      <c r="BR523" s="565"/>
      <c r="BS523" s="565">
        <v>200</v>
      </c>
      <c r="BT523" s="565"/>
      <c r="BU523" s="565"/>
      <c r="BV523" s="565"/>
      <c r="BW523" s="565"/>
      <c r="BX523" s="565"/>
      <c r="BY523" s="565"/>
      <c r="BZ523" s="565"/>
      <c r="CA523" s="565"/>
      <c r="CB523" s="565"/>
      <c r="CC523" s="565"/>
      <c r="CD523" s="565"/>
      <c r="CE523" s="565"/>
      <c r="CF523" s="565"/>
      <c r="CG523" s="565"/>
      <c r="CH523" s="565"/>
    </row>
    <row r="524" spans="1:86">
      <c r="A524" s="620"/>
      <c r="B524" s="565"/>
      <c r="C524" s="565" t="s">
        <v>4300</v>
      </c>
      <c r="D524" s="565">
        <v>1110</v>
      </c>
      <c r="E524" s="565"/>
      <c r="F524" s="565">
        <v>7618</v>
      </c>
      <c r="G524" s="565"/>
      <c r="H524" s="565"/>
      <c r="I524" s="565"/>
      <c r="J524" s="565"/>
      <c r="K524" s="565"/>
      <c r="L524" s="565">
        <v>200</v>
      </c>
      <c r="M524" s="565"/>
      <c r="N524" s="565"/>
      <c r="O524" s="565"/>
      <c r="P524" s="565"/>
      <c r="Q524" s="565"/>
      <c r="R524" s="565"/>
      <c r="S524" s="565">
        <v>280</v>
      </c>
      <c r="T524" s="565">
        <v>300</v>
      </c>
      <c r="U524" s="147"/>
      <c r="V524" s="565"/>
      <c r="W524" s="565"/>
      <c r="X524" s="565"/>
      <c r="Y524" s="565"/>
      <c r="Z524" s="565"/>
      <c r="AA524" s="565"/>
      <c r="AB524" s="565"/>
      <c r="AC524" s="565"/>
      <c r="AD524" s="565">
        <v>590</v>
      </c>
      <c r="AE524" s="565"/>
      <c r="AF524" s="565"/>
      <c r="AG524" s="565"/>
      <c r="AH524" s="565"/>
      <c r="AI524" s="565"/>
      <c r="AJ524" s="565"/>
      <c r="AK524" s="565"/>
      <c r="AL524" s="565">
        <v>566</v>
      </c>
      <c r="AM524" s="565">
        <v>2050</v>
      </c>
      <c r="AN524" s="565"/>
      <c r="AO524" s="565"/>
      <c r="AP524" s="565"/>
      <c r="AQ524" s="565"/>
      <c r="AR524" s="565"/>
      <c r="AS524" s="565"/>
      <c r="AT524" s="565"/>
      <c r="AU524" s="565"/>
      <c r="AV524" s="565"/>
      <c r="AW524" s="565"/>
      <c r="AX524" s="565"/>
      <c r="AY524" s="565"/>
      <c r="AZ524" s="565"/>
      <c r="BA524" s="565">
        <v>3616</v>
      </c>
      <c r="BB524" s="565"/>
      <c r="BC524" s="565"/>
      <c r="BD524" s="565"/>
      <c r="BE524" s="565">
        <v>449</v>
      </c>
      <c r="BF524" s="565"/>
      <c r="BG524" s="565"/>
      <c r="BH524" s="565"/>
      <c r="BI524" s="565"/>
      <c r="BJ524" s="565">
        <v>7731</v>
      </c>
      <c r="BK524" s="364"/>
      <c r="BL524" s="565"/>
      <c r="BM524" s="565">
        <v>141</v>
      </c>
      <c r="BN524" s="565"/>
      <c r="BO524" s="565"/>
      <c r="BP524" s="565"/>
      <c r="BQ524" s="565"/>
      <c r="BR524" s="565"/>
      <c r="BS524" s="565">
        <v>2096</v>
      </c>
      <c r="BT524" s="565"/>
      <c r="BU524" s="565"/>
      <c r="BV524" s="565"/>
      <c r="BW524" s="565"/>
      <c r="BX524" s="565"/>
      <c r="BY524" s="565"/>
      <c r="BZ524" s="565"/>
      <c r="CA524" s="565"/>
      <c r="CB524" s="565"/>
      <c r="CC524" s="565"/>
      <c r="CD524" s="565"/>
      <c r="CE524" s="565"/>
      <c r="CF524" s="565"/>
      <c r="CG524" s="565"/>
      <c r="CH524" s="565"/>
    </row>
    <row r="525" spans="1:86">
      <c r="A525" s="620"/>
      <c r="B525" s="565" t="s">
        <v>4303</v>
      </c>
      <c r="C525" s="565" t="s">
        <v>4302</v>
      </c>
      <c r="D525" s="565">
        <v>8</v>
      </c>
      <c r="E525" s="565"/>
      <c r="F525" s="565">
        <v>139</v>
      </c>
      <c r="G525" s="565"/>
      <c r="H525" s="565"/>
      <c r="I525" s="565"/>
      <c r="J525" s="565"/>
      <c r="K525" s="565"/>
      <c r="L525" s="565"/>
      <c r="M525" s="565"/>
      <c r="N525" s="565"/>
      <c r="O525" s="565"/>
      <c r="P525" s="565"/>
      <c r="Q525" s="565"/>
      <c r="R525" s="565"/>
      <c r="S525" s="565">
        <v>2</v>
      </c>
      <c r="T525" s="565"/>
      <c r="U525" s="147"/>
      <c r="V525" s="565"/>
      <c r="W525" s="565"/>
      <c r="X525" s="565"/>
      <c r="Y525" s="565"/>
      <c r="Z525" s="565"/>
      <c r="AA525" s="565"/>
      <c r="AB525" s="565"/>
      <c r="AC525" s="565"/>
      <c r="AD525" s="565">
        <v>4</v>
      </c>
      <c r="AE525" s="565"/>
      <c r="AF525" s="565"/>
      <c r="AG525" s="565"/>
      <c r="AH525" s="565"/>
      <c r="AI525" s="565"/>
      <c r="AJ525" s="565"/>
      <c r="AK525" s="565"/>
      <c r="AL525" s="565">
        <v>21</v>
      </c>
      <c r="AM525" s="565"/>
      <c r="AN525" s="565"/>
      <c r="AO525" s="565"/>
      <c r="AP525" s="565"/>
      <c r="AQ525" s="565">
        <v>1989</v>
      </c>
      <c r="AR525" s="565"/>
      <c r="AS525" s="565"/>
      <c r="AT525" s="565"/>
      <c r="AU525" s="565"/>
      <c r="AV525" s="565"/>
      <c r="AW525" s="565"/>
      <c r="AX525" s="565"/>
      <c r="AY525" s="565"/>
      <c r="AZ525" s="565"/>
      <c r="BA525" s="565"/>
      <c r="BB525" s="565"/>
      <c r="BC525" s="565">
        <v>35</v>
      </c>
      <c r="BD525" s="565"/>
      <c r="BE525" s="565"/>
      <c r="BF525" s="565">
        <v>25</v>
      </c>
      <c r="BG525" s="565"/>
      <c r="BH525" s="565"/>
      <c r="BI525" s="565"/>
      <c r="BJ525" s="565"/>
      <c r="BK525" s="364"/>
      <c r="BL525" s="565"/>
      <c r="BM525" s="565">
        <v>50</v>
      </c>
      <c r="BN525" s="565"/>
      <c r="BO525" s="565"/>
      <c r="BP525" s="565"/>
      <c r="BQ525" s="565"/>
      <c r="BR525" s="565"/>
      <c r="BS525" s="565">
        <v>45</v>
      </c>
      <c r="BT525" s="565"/>
      <c r="BU525" s="565"/>
      <c r="BV525" s="565"/>
      <c r="BW525" s="565"/>
      <c r="BX525" s="565"/>
      <c r="BY525" s="565"/>
      <c r="BZ525" s="565"/>
      <c r="CA525" s="565"/>
      <c r="CB525" s="565"/>
      <c r="CC525" s="565"/>
      <c r="CD525" s="565"/>
      <c r="CE525" s="565"/>
      <c r="CF525" s="565"/>
      <c r="CG525" s="565"/>
      <c r="CH525" s="565"/>
    </row>
    <row r="526" spans="1:86">
      <c r="A526" s="620"/>
      <c r="B526" s="565"/>
      <c r="C526" s="565" t="s">
        <v>4300</v>
      </c>
      <c r="D526" s="565">
        <v>61</v>
      </c>
      <c r="E526" s="565"/>
      <c r="F526" s="565">
        <v>1500</v>
      </c>
      <c r="G526" s="565"/>
      <c r="H526" s="565"/>
      <c r="I526" s="565"/>
      <c r="J526" s="565"/>
      <c r="K526" s="565"/>
      <c r="L526" s="565">
        <v>3</v>
      </c>
      <c r="M526" s="565"/>
      <c r="N526" s="565"/>
      <c r="O526" s="565"/>
      <c r="P526" s="565"/>
      <c r="Q526" s="565"/>
      <c r="R526" s="565"/>
      <c r="S526" s="565">
        <v>29</v>
      </c>
      <c r="T526" s="565">
        <v>63</v>
      </c>
      <c r="U526" s="147"/>
      <c r="V526" s="565"/>
      <c r="W526" s="565"/>
      <c r="X526" s="565"/>
      <c r="Y526" s="565"/>
      <c r="Z526" s="565"/>
      <c r="AA526" s="565"/>
      <c r="AB526" s="565"/>
      <c r="AC526" s="565"/>
      <c r="AD526" s="565">
        <v>35</v>
      </c>
      <c r="AE526" s="565"/>
      <c r="AF526" s="565"/>
      <c r="AG526" s="565"/>
      <c r="AH526" s="565"/>
      <c r="AI526" s="565"/>
      <c r="AJ526" s="565"/>
      <c r="AK526" s="565"/>
      <c r="AL526" s="565">
        <v>45</v>
      </c>
      <c r="AM526" s="565">
        <v>6</v>
      </c>
      <c r="AN526" s="565"/>
      <c r="AO526" s="565"/>
      <c r="AP526" s="565"/>
      <c r="AQ526" s="565"/>
      <c r="AR526" s="565"/>
      <c r="AS526" s="565"/>
      <c r="AT526" s="565"/>
      <c r="AU526" s="565"/>
      <c r="AV526" s="565"/>
      <c r="AW526" s="565"/>
      <c r="AX526" s="565"/>
      <c r="AY526" s="565"/>
      <c r="AZ526" s="565"/>
      <c r="BA526" s="565"/>
      <c r="BB526" s="565"/>
      <c r="BC526" s="565"/>
      <c r="BD526" s="565"/>
      <c r="BE526" s="565">
        <v>116</v>
      </c>
      <c r="BF526" s="565">
        <v>38</v>
      </c>
      <c r="BG526" s="565"/>
      <c r="BH526" s="565"/>
      <c r="BI526" s="565"/>
      <c r="BJ526" s="565">
        <v>2443</v>
      </c>
      <c r="BK526" s="364"/>
      <c r="BL526" s="565"/>
      <c r="BM526" s="565">
        <v>75</v>
      </c>
      <c r="BN526" s="565"/>
      <c r="BO526" s="565"/>
      <c r="BP526" s="565"/>
      <c r="BQ526" s="565"/>
      <c r="BR526" s="565"/>
      <c r="BS526" s="565">
        <v>160</v>
      </c>
      <c r="BT526" s="565"/>
      <c r="BU526" s="565"/>
      <c r="BV526" s="565"/>
      <c r="BW526" s="565">
        <v>30</v>
      </c>
      <c r="BX526" s="565"/>
      <c r="BY526" s="565"/>
      <c r="BZ526" s="565"/>
      <c r="CA526" s="565"/>
      <c r="CB526" s="565"/>
      <c r="CC526" s="565"/>
      <c r="CD526" s="565"/>
      <c r="CE526" s="565"/>
      <c r="CF526" s="565"/>
      <c r="CG526" s="565"/>
      <c r="CH526" s="565"/>
    </row>
    <row r="527" spans="1:86">
      <c r="A527" s="620"/>
      <c r="B527" s="565" t="s">
        <v>4304</v>
      </c>
      <c r="C527" s="565" t="s">
        <v>4302</v>
      </c>
      <c r="D527" s="565">
        <v>40</v>
      </c>
      <c r="E527" s="565"/>
      <c r="F527" s="565">
        <v>10</v>
      </c>
      <c r="G527" s="565"/>
      <c r="H527" s="565"/>
      <c r="I527" s="565"/>
      <c r="J527" s="565"/>
      <c r="K527" s="565"/>
      <c r="L527" s="565">
        <v>90</v>
      </c>
      <c r="M527" s="565"/>
      <c r="N527" s="565"/>
      <c r="O527" s="565"/>
      <c r="P527" s="565"/>
      <c r="Q527" s="565"/>
      <c r="R527" s="565"/>
      <c r="S527" s="565">
        <v>11</v>
      </c>
      <c r="T527" s="565"/>
      <c r="U527" s="147"/>
      <c r="V527" s="565"/>
      <c r="W527" s="565"/>
      <c r="X527" s="565"/>
      <c r="Y527" s="565"/>
      <c r="Z527" s="565"/>
      <c r="AA527" s="565"/>
      <c r="AB527" s="565"/>
      <c r="AC527" s="565"/>
      <c r="AD527" s="565">
        <v>25</v>
      </c>
      <c r="AE527" s="565"/>
      <c r="AF527" s="565"/>
      <c r="AG527" s="565"/>
      <c r="AH527" s="565"/>
      <c r="AI527" s="565"/>
      <c r="AJ527" s="565"/>
      <c r="AK527" s="565"/>
      <c r="AL527" s="565">
        <v>94</v>
      </c>
      <c r="AM527" s="565">
        <v>18</v>
      </c>
      <c r="AN527" s="565"/>
      <c r="AO527" s="565"/>
      <c r="AP527" s="565"/>
      <c r="AQ527" s="565">
        <v>961</v>
      </c>
      <c r="AR527" s="565"/>
      <c r="AS527" s="565"/>
      <c r="AT527" s="565"/>
      <c r="AU527" s="565"/>
      <c r="AV527" s="565"/>
      <c r="AW527" s="565"/>
      <c r="AX527" s="565"/>
      <c r="AY527" s="565"/>
      <c r="AZ527" s="565"/>
      <c r="BA527" s="565"/>
      <c r="BB527" s="565"/>
      <c r="BC527" s="565">
        <v>600</v>
      </c>
      <c r="BD527" s="565"/>
      <c r="BE527" s="565"/>
      <c r="BF527" s="565">
        <v>48</v>
      </c>
      <c r="BG527" s="565"/>
      <c r="BH527" s="565"/>
      <c r="BI527" s="565"/>
      <c r="BJ527" s="565"/>
      <c r="BK527" s="364"/>
      <c r="BL527" s="565"/>
      <c r="BM527" s="565">
        <v>40</v>
      </c>
      <c r="BN527" s="565"/>
      <c r="BO527" s="565"/>
      <c r="BP527" s="565"/>
      <c r="BQ527" s="565"/>
      <c r="BR527" s="565"/>
      <c r="BS527" s="565">
        <v>34</v>
      </c>
      <c r="BT527" s="565"/>
      <c r="BU527" s="565"/>
      <c r="BV527" s="565"/>
      <c r="BW527" s="565">
        <v>1</v>
      </c>
      <c r="BX527" s="565"/>
      <c r="BY527" s="565"/>
      <c r="BZ527" s="565"/>
      <c r="CA527" s="565"/>
      <c r="CB527" s="565"/>
      <c r="CC527" s="565"/>
      <c r="CD527" s="565"/>
      <c r="CE527" s="565"/>
      <c r="CF527" s="565"/>
      <c r="CG527" s="565"/>
      <c r="CH527" s="565"/>
    </row>
    <row r="528" spans="1:86">
      <c r="A528" s="620"/>
      <c r="B528" s="565"/>
      <c r="C528" s="565" t="s">
        <v>4300</v>
      </c>
      <c r="D528" s="565">
        <v>2258</v>
      </c>
      <c r="E528" s="565"/>
      <c r="F528" s="565">
        <v>4825</v>
      </c>
      <c r="G528" s="565"/>
      <c r="H528" s="565"/>
      <c r="I528" s="565"/>
      <c r="J528" s="565"/>
      <c r="K528" s="565"/>
      <c r="L528" s="565">
        <v>313</v>
      </c>
      <c r="M528" s="565"/>
      <c r="N528" s="565"/>
      <c r="O528" s="565"/>
      <c r="P528" s="565"/>
      <c r="Q528" s="565"/>
      <c r="R528" s="565"/>
      <c r="S528" s="565">
        <v>724</v>
      </c>
      <c r="T528" s="565">
        <v>750</v>
      </c>
      <c r="U528" s="147"/>
      <c r="V528" s="565"/>
      <c r="W528" s="565"/>
      <c r="X528" s="565"/>
      <c r="Y528" s="565"/>
      <c r="Z528" s="565"/>
      <c r="AA528" s="565"/>
      <c r="AB528" s="565"/>
      <c r="AC528" s="565"/>
      <c r="AD528" s="565">
        <v>756</v>
      </c>
      <c r="AE528" s="565"/>
      <c r="AF528" s="565"/>
      <c r="AG528" s="565"/>
      <c r="AH528" s="565"/>
      <c r="AI528" s="565"/>
      <c r="AJ528" s="565"/>
      <c r="AK528" s="565"/>
      <c r="AL528" s="565">
        <v>700</v>
      </c>
      <c r="AM528" s="565">
        <v>411</v>
      </c>
      <c r="AN528" s="565"/>
      <c r="AO528" s="565"/>
      <c r="AP528" s="565"/>
      <c r="AQ528" s="565"/>
      <c r="AR528" s="565"/>
      <c r="AS528" s="565"/>
      <c r="AT528" s="565"/>
      <c r="AU528" s="565"/>
      <c r="AV528" s="565"/>
      <c r="AW528" s="565"/>
      <c r="AX528" s="565"/>
      <c r="AY528" s="565"/>
      <c r="AZ528" s="565"/>
      <c r="BA528" s="565"/>
      <c r="BB528" s="565"/>
      <c r="BC528" s="565"/>
      <c r="BD528" s="565"/>
      <c r="BE528" s="565">
        <v>1770</v>
      </c>
      <c r="BF528" s="565">
        <v>654</v>
      </c>
      <c r="BG528" s="565"/>
      <c r="BH528" s="565"/>
      <c r="BI528" s="565"/>
      <c r="BJ528" s="565">
        <v>5661</v>
      </c>
      <c r="BK528" s="364"/>
      <c r="BL528" s="565"/>
      <c r="BM528" s="565">
        <v>147</v>
      </c>
      <c r="BN528" s="565"/>
      <c r="BO528" s="565"/>
      <c r="BP528" s="565"/>
      <c r="BQ528" s="565"/>
      <c r="BR528" s="565"/>
      <c r="BS528" s="565">
        <v>730</v>
      </c>
      <c r="BT528" s="565"/>
      <c r="BU528" s="565"/>
      <c r="BV528" s="565"/>
      <c r="BW528" s="565">
        <v>425</v>
      </c>
      <c r="BX528" s="565"/>
      <c r="BY528" s="565"/>
      <c r="BZ528" s="565"/>
      <c r="CA528" s="565"/>
      <c r="CB528" s="565"/>
      <c r="CC528" s="565"/>
      <c r="CD528" s="565"/>
      <c r="CE528" s="565"/>
      <c r="CF528" s="565"/>
      <c r="CG528" s="565"/>
      <c r="CH528" s="565"/>
    </row>
    <row r="529" spans="1:86">
      <c r="A529" s="620"/>
      <c r="B529" s="565" t="s">
        <v>4305</v>
      </c>
      <c r="C529" s="565" t="s">
        <v>4302</v>
      </c>
      <c r="D529" s="565"/>
      <c r="E529" s="565"/>
      <c r="F529" s="565">
        <v>46</v>
      </c>
      <c r="G529" s="565"/>
      <c r="H529" s="565"/>
      <c r="I529" s="565"/>
      <c r="J529" s="565"/>
      <c r="K529" s="565"/>
      <c r="L529" s="565"/>
      <c r="M529" s="565"/>
      <c r="N529" s="565"/>
      <c r="O529" s="565"/>
      <c r="P529" s="565"/>
      <c r="Q529" s="565"/>
      <c r="R529" s="565"/>
      <c r="S529" s="565">
        <v>5</v>
      </c>
      <c r="T529" s="565"/>
      <c r="U529" s="147"/>
      <c r="V529" s="565"/>
      <c r="W529" s="565"/>
      <c r="X529" s="565"/>
      <c r="Y529" s="565"/>
      <c r="Z529" s="565"/>
      <c r="AA529" s="565"/>
      <c r="AB529" s="565"/>
      <c r="AC529" s="565"/>
      <c r="AD529" s="565">
        <v>1</v>
      </c>
      <c r="AE529" s="565"/>
      <c r="AF529" s="565"/>
      <c r="AG529" s="565"/>
      <c r="AH529" s="565"/>
      <c r="AI529" s="565"/>
      <c r="AJ529" s="565"/>
      <c r="AK529" s="565"/>
      <c r="AL529" s="565"/>
      <c r="AM529" s="565"/>
      <c r="AN529" s="565"/>
      <c r="AO529" s="565"/>
      <c r="AP529" s="565"/>
      <c r="AQ529" s="565">
        <v>360</v>
      </c>
      <c r="AR529" s="565"/>
      <c r="AS529" s="565"/>
      <c r="AT529" s="565"/>
      <c r="AU529" s="565"/>
      <c r="AV529" s="565"/>
      <c r="AW529" s="565"/>
      <c r="AX529" s="565"/>
      <c r="AY529" s="565"/>
      <c r="AZ529" s="565"/>
      <c r="BA529" s="565"/>
      <c r="BB529" s="565"/>
      <c r="BC529" s="565"/>
      <c r="BD529" s="565"/>
      <c r="BE529" s="565"/>
      <c r="BF529" s="565"/>
      <c r="BG529" s="565"/>
      <c r="BH529" s="565"/>
      <c r="BI529" s="565"/>
      <c r="BJ529" s="565"/>
      <c r="BK529" s="364"/>
      <c r="BL529" s="565"/>
      <c r="BM529" s="565">
        <v>15</v>
      </c>
      <c r="BN529" s="565"/>
      <c r="BO529" s="565">
        <v>1</v>
      </c>
      <c r="BP529" s="565"/>
      <c r="BQ529" s="565"/>
      <c r="BR529" s="565"/>
      <c r="BS529" s="565">
        <v>18</v>
      </c>
      <c r="BT529" s="565"/>
      <c r="BU529" s="565"/>
      <c r="BV529" s="565"/>
      <c r="BW529" s="565"/>
      <c r="BX529" s="565"/>
      <c r="BY529" s="565"/>
      <c r="BZ529" s="565"/>
      <c r="CA529" s="565"/>
      <c r="CB529" s="565"/>
      <c r="CC529" s="565"/>
      <c r="CD529" s="565"/>
      <c r="CE529" s="565"/>
      <c r="CF529" s="565"/>
      <c r="CG529" s="565"/>
      <c r="CH529" s="565"/>
    </row>
    <row r="530" spans="1:86">
      <c r="A530" s="621"/>
      <c r="B530" s="565"/>
      <c r="C530" s="565" t="s">
        <v>4300</v>
      </c>
      <c r="D530" s="565">
        <v>30</v>
      </c>
      <c r="E530" s="565"/>
      <c r="F530" s="565">
        <v>1094</v>
      </c>
      <c r="G530" s="565"/>
      <c r="H530" s="565"/>
      <c r="I530" s="565"/>
      <c r="J530" s="565"/>
      <c r="K530" s="565"/>
      <c r="L530" s="565"/>
      <c r="M530" s="565"/>
      <c r="N530" s="565"/>
      <c r="O530" s="565"/>
      <c r="P530" s="565"/>
      <c r="Q530" s="565"/>
      <c r="R530" s="565"/>
      <c r="S530" s="565">
        <v>18</v>
      </c>
      <c r="T530" s="565">
        <v>487</v>
      </c>
      <c r="U530" s="147"/>
      <c r="V530" s="565"/>
      <c r="W530" s="565"/>
      <c r="X530" s="565"/>
      <c r="Y530" s="565"/>
      <c r="Z530" s="565"/>
      <c r="AA530" s="565"/>
      <c r="AB530" s="565"/>
      <c r="AC530" s="565"/>
      <c r="AD530" s="565">
        <v>91</v>
      </c>
      <c r="AE530" s="565"/>
      <c r="AF530" s="565"/>
      <c r="AG530" s="565"/>
      <c r="AH530" s="565"/>
      <c r="AI530" s="565"/>
      <c r="AJ530" s="565"/>
      <c r="AK530" s="565"/>
      <c r="AL530" s="565"/>
      <c r="AM530" s="565"/>
      <c r="AN530" s="565"/>
      <c r="AO530" s="565"/>
      <c r="AP530" s="565"/>
      <c r="AQ530" s="565"/>
      <c r="AR530" s="565"/>
      <c r="AS530" s="565"/>
      <c r="AT530" s="565"/>
      <c r="AU530" s="565"/>
      <c r="AV530" s="565"/>
      <c r="AW530" s="565"/>
      <c r="AX530" s="565"/>
      <c r="AY530" s="565"/>
      <c r="AZ530" s="565"/>
      <c r="BA530" s="565"/>
      <c r="BB530" s="565"/>
      <c r="BC530" s="565"/>
      <c r="BD530" s="565"/>
      <c r="BE530" s="565"/>
      <c r="BF530" s="565"/>
      <c r="BG530" s="565"/>
      <c r="BH530" s="565"/>
      <c r="BI530" s="565"/>
      <c r="BJ530" s="565">
        <v>1278</v>
      </c>
      <c r="BK530" s="364"/>
      <c r="BL530" s="565"/>
      <c r="BM530" s="565">
        <v>70</v>
      </c>
      <c r="BN530" s="565"/>
      <c r="BO530" s="565">
        <v>10</v>
      </c>
      <c r="BP530" s="565"/>
      <c r="BQ530" s="565"/>
      <c r="BR530" s="565"/>
      <c r="BS530" s="565">
        <v>90</v>
      </c>
      <c r="BT530" s="565"/>
      <c r="BU530" s="565"/>
      <c r="BV530" s="565"/>
      <c r="BW530" s="565">
        <v>67</v>
      </c>
      <c r="BX530" s="565"/>
      <c r="BY530" s="565"/>
      <c r="BZ530" s="565"/>
      <c r="CA530" s="565"/>
      <c r="CB530" s="565"/>
      <c r="CC530" s="565"/>
      <c r="CD530" s="565"/>
      <c r="CE530" s="565"/>
      <c r="CF530" s="565"/>
      <c r="CG530" s="565"/>
      <c r="CH530" s="565"/>
    </row>
    <row r="531" spans="1:86">
      <c r="A531" s="171" t="s">
        <v>5937</v>
      </c>
      <c r="B531" s="565" t="s">
        <v>4301</v>
      </c>
      <c r="C531" s="565" t="s">
        <v>4302</v>
      </c>
      <c r="D531" s="565"/>
      <c r="E531" s="565"/>
      <c r="F531" s="565"/>
      <c r="G531" s="565"/>
      <c r="H531" s="565"/>
      <c r="I531" s="565"/>
      <c r="J531" s="565"/>
      <c r="K531" s="565"/>
      <c r="L531" s="565"/>
      <c r="M531" s="565"/>
      <c r="N531" s="565"/>
      <c r="O531" s="565"/>
      <c r="P531" s="565"/>
      <c r="Q531" s="565"/>
      <c r="R531" s="565"/>
      <c r="S531" s="565"/>
      <c r="T531" s="565"/>
      <c r="U531" s="147"/>
      <c r="V531" s="565"/>
      <c r="W531" s="565"/>
      <c r="X531" s="565"/>
      <c r="Y531" s="565"/>
      <c r="Z531" s="565"/>
      <c r="AA531" s="565"/>
      <c r="AB531" s="565"/>
      <c r="AC531" s="565"/>
      <c r="AD531" s="565"/>
      <c r="AE531" s="565"/>
      <c r="AF531" s="565"/>
      <c r="AG531" s="565"/>
      <c r="AH531" s="565"/>
      <c r="AI531" s="565"/>
      <c r="AJ531" s="565"/>
      <c r="AK531" s="565"/>
      <c r="AL531" s="565"/>
      <c r="AM531" s="565"/>
      <c r="AN531" s="565"/>
      <c r="AO531" s="565"/>
      <c r="AP531" s="565"/>
      <c r="AQ531" s="565"/>
      <c r="AR531" s="565"/>
      <c r="AS531" s="565"/>
      <c r="AT531" s="565"/>
      <c r="AU531" s="565"/>
      <c r="AV531" s="565"/>
      <c r="AW531" s="565"/>
      <c r="AX531" s="565"/>
      <c r="AY531" s="565"/>
      <c r="AZ531" s="565"/>
      <c r="BA531" s="565"/>
      <c r="BB531" s="565"/>
      <c r="BC531" s="565"/>
      <c r="BD531" s="565"/>
      <c r="BE531" s="565"/>
      <c r="BF531" s="565"/>
      <c r="BG531" s="565"/>
      <c r="BH531" s="565"/>
      <c r="BI531" s="565"/>
      <c r="BJ531" s="565"/>
      <c r="BK531" s="364"/>
      <c r="BL531" s="565"/>
      <c r="BM531" s="565"/>
      <c r="BN531" s="565"/>
      <c r="BO531" s="565"/>
      <c r="BP531" s="565"/>
      <c r="BQ531" s="565"/>
      <c r="BR531" s="565"/>
      <c r="BS531" s="565"/>
      <c r="BT531" s="565"/>
      <c r="BU531" s="565"/>
      <c r="BV531" s="565"/>
      <c r="BW531" s="565"/>
      <c r="BX531" s="565"/>
      <c r="BY531" s="565"/>
      <c r="BZ531" s="565"/>
      <c r="CA531" s="565"/>
      <c r="CB531" s="565"/>
      <c r="CC531" s="565"/>
      <c r="CD531" s="565"/>
      <c r="CE531" s="565"/>
      <c r="CF531" s="565"/>
      <c r="CG531" s="565"/>
      <c r="CH531" s="565"/>
    </row>
    <row r="532" spans="1:86">
      <c r="A532" s="620"/>
      <c r="B532" s="565"/>
      <c r="C532" s="565" t="s">
        <v>4300</v>
      </c>
      <c r="D532" s="565"/>
      <c r="E532" s="565"/>
      <c r="F532" s="565"/>
      <c r="G532" s="565"/>
      <c r="H532" s="565"/>
      <c r="I532" s="565"/>
      <c r="J532" s="565"/>
      <c r="K532" s="565"/>
      <c r="L532" s="565"/>
      <c r="M532" s="565"/>
      <c r="N532" s="565"/>
      <c r="O532" s="565"/>
      <c r="P532" s="565"/>
      <c r="Q532" s="565"/>
      <c r="R532" s="565"/>
      <c r="S532" s="565"/>
      <c r="T532" s="565"/>
      <c r="U532" s="147"/>
      <c r="V532" s="565"/>
      <c r="W532" s="565"/>
      <c r="X532" s="565"/>
      <c r="Y532" s="565"/>
      <c r="Z532" s="565"/>
      <c r="AA532" s="565"/>
      <c r="AB532" s="565"/>
      <c r="AC532" s="565"/>
      <c r="AD532" s="565"/>
      <c r="AE532" s="565"/>
      <c r="AF532" s="565"/>
      <c r="AG532" s="565"/>
      <c r="AH532" s="565"/>
      <c r="AI532" s="565"/>
      <c r="AJ532" s="565"/>
      <c r="AK532" s="565"/>
      <c r="AL532" s="565"/>
      <c r="AM532" s="565"/>
      <c r="AN532" s="565"/>
      <c r="AO532" s="565"/>
      <c r="AP532" s="565"/>
      <c r="AQ532" s="565"/>
      <c r="AR532" s="565"/>
      <c r="AS532" s="565"/>
      <c r="AT532" s="565"/>
      <c r="AU532" s="565"/>
      <c r="AV532" s="565"/>
      <c r="AW532" s="565"/>
      <c r="AX532" s="565"/>
      <c r="AY532" s="565"/>
      <c r="AZ532" s="565"/>
      <c r="BA532" s="565"/>
      <c r="BB532" s="565"/>
      <c r="BC532" s="565"/>
      <c r="BD532" s="565"/>
      <c r="BE532" s="565"/>
      <c r="BF532" s="565"/>
      <c r="BG532" s="565"/>
      <c r="BH532" s="565"/>
      <c r="BI532" s="565"/>
      <c r="BJ532" s="565"/>
      <c r="BK532" s="364"/>
      <c r="BL532" s="565"/>
      <c r="BM532" s="565"/>
      <c r="BN532" s="565"/>
      <c r="BO532" s="565"/>
      <c r="BP532" s="565"/>
      <c r="BQ532" s="565"/>
      <c r="BR532" s="565"/>
      <c r="BS532" s="565"/>
      <c r="BT532" s="565"/>
      <c r="BU532" s="565"/>
      <c r="BV532" s="565"/>
      <c r="BW532" s="565"/>
      <c r="BX532" s="565"/>
      <c r="BY532" s="565"/>
      <c r="BZ532" s="565"/>
      <c r="CA532" s="565"/>
      <c r="CB532" s="565"/>
      <c r="CC532" s="565"/>
      <c r="CD532" s="565"/>
      <c r="CE532" s="565"/>
      <c r="CF532" s="565"/>
      <c r="CG532" s="565"/>
      <c r="CH532" s="565"/>
    </row>
    <row r="533" spans="1:86">
      <c r="A533" s="620"/>
      <c r="B533" s="565" t="s">
        <v>4303</v>
      </c>
      <c r="C533" s="565" t="s">
        <v>4302</v>
      </c>
      <c r="D533" s="565"/>
      <c r="E533" s="565"/>
      <c r="F533" s="565"/>
      <c r="G533" s="565"/>
      <c r="H533" s="565"/>
      <c r="I533" s="565"/>
      <c r="J533" s="565"/>
      <c r="K533" s="565"/>
      <c r="L533" s="565"/>
      <c r="M533" s="565"/>
      <c r="N533" s="565"/>
      <c r="O533" s="565"/>
      <c r="P533" s="565"/>
      <c r="Q533" s="565"/>
      <c r="R533" s="565"/>
      <c r="S533" s="565"/>
      <c r="T533" s="565"/>
      <c r="U533" s="147"/>
      <c r="V533" s="565"/>
      <c r="W533" s="565"/>
      <c r="X533" s="565"/>
      <c r="Y533" s="565"/>
      <c r="Z533" s="565"/>
      <c r="AA533" s="565"/>
      <c r="AB533" s="565"/>
      <c r="AC533" s="565"/>
      <c r="AD533" s="565"/>
      <c r="AE533" s="565"/>
      <c r="AF533" s="565"/>
      <c r="AG533" s="565"/>
      <c r="AH533" s="565"/>
      <c r="AI533" s="565"/>
      <c r="AJ533" s="565"/>
      <c r="AK533" s="565"/>
      <c r="AL533" s="565"/>
      <c r="AM533" s="565"/>
      <c r="AN533" s="565"/>
      <c r="AO533" s="565"/>
      <c r="AP533" s="565"/>
      <c r="AQ533" s="565"/>
      <c r="AR533" s="565"/>
      <c r="AS533" s="565"/>
      <c r="AT533" s="565"/>
      <c r="AU533" s="565"/>
      <c r="AV533" s="565"/>
      <c r="AW533" s="565"/>
      <c r="AX533" s="565"/>
      <c r="AY533" s="565"/>
      <c r="AZ533" s="565"/>
      <c r="BA533" s="565"/>
      <c r="BB533" s="565"/>
      <c r="BC533" s="565"/>
      <c r="BD533" s="565"/>
      <c r="BE533" s="565"/>
      <c r="BF533" s="565"/>
      <c r="BG533" s="565"/>
      <c r="BH533" s="565"/>
      <c r="BI533" s="565"/>
      <c r="BJ533" s="565"/>
      <c r="BK533" s="364"/>
      <c r="BL533" s="565"/>
      <c r="BM533" s="565"/>
      <c r="BN533" s="565"/>
      <c r="BO533" s="565"/>
      <c r="BP533" s="565"/>
      <c r="BQ533" s="565"/>
      <c r="BR533" s="565"/>
      <c r="BS533" s="565"/>
      <c r="BT533" s="565"/>
      <c r="BU533" s="565"/>
      <c r="BV533" s="565"/>
      <c r="BW533" s="565"/>
      <c r="BX533" s="565"/>
      <c r="BY533" s="565"/>
      <c r="BZ533" s="565"/>
      <c r="CA533" s="565"/>
      <c r="CB533" s="565"/>
      <c r="CC533" s="565"/>
      <c r="CD533" s="565"/>
      <c r="CE533" s="565"/>
      <c r="CF533" s="565"/>
      <c r="CG533" s="565"/>
      <c r="CH533" s="565"/>
    </row>
    <row r="534" spans="1:86">
      <c r="A534" s="620"/>
      <c r="B534" s="565"/>
      <c r="C534" s="565" t="s">
        <v>4300</v>
      </c>
      <c r="D534" s="565"/>
      <c r="E534" s="565"/>
      <c r="F534" s="565"/>
      <c r="G534" s="565"/>
      <c r="H534" s="565"/>
      <c r="I534" s="565"/>
      <c r="J534" s="565"/>
      <c r="K534" s="565"/>
      <c r="L534" s="565"/>
      <c r="M534" s="565"/>
      <c r="N534" s="565"/>
      <c r="O534" s="565"/>
      <c r="P534" s="565"/>
      <c r="Q534" s="565"/>
      <c r="R534" s="565"/>
      <c r="S534" s="565"/>
      <c r="T534" s="565"/>
      <c r="U534" s="147"/>
      <c r="V534" s="565"/>
      <c r="W534" s="565"/>
      <c r="X534" s="565"/>
      <c r="Y534" s="565"/>
      <c r="Z534" s="565"/>
      <c r="AA534" s="565"/>
      <c r="AB534" s="565"/>
      <c r="AC534" s="565"/>
      <c r="AD534" s="565"/>
      <c r="AE534" s="565"/>
      <c r="AF534" s="565"/>
      <c r="AG534" s="565"/>
      <c r="AH534" s="565"/>
      <c r="AI534" s="565"/>
      <c r="AJ534" s="565"/>
      <c r="AK534" s="565"/>
      <c r="AL534" s="565"/>
      <c r="AM534" s="565"/>
      <c r="AN534" s="565"/>
      <c r="AO534" s="565"/>
      <c r="AP534" s="565"/>
      <c r="AQ534" s="565"/>
      <c r="AR534" s="565"/>
      <c r="AS534" s="565"/>
      <c r="AT534" s="565"/>
      <c r="AU534" s="565"/>
      <c r="AV534" s="565"/>
      <c r="AW534" s="565"/>
      <c r="AX534" s="565"/>
      <c r="AY534" s="565"/>
      <c r="AZ534" s="565"/>
      <c r="BA534" s="565"/>
      <c r="BB534" s="565"/>
      <c r="BC534" s="565"/>
      <c r="BD534" s="565"/>
      <c r="BE534" s="565"/>
      <c r="BF534" s="565"/>
      <c r="BG534" s="565"/>
      <c r="BH534" s="565"/>
      <c r="BI534" s="565"/>
      <c r="BJ534" s="565"/>
      <c r="BK534" s="364"/>
      <c r="BL534" s="565"/>
      <c r="BM534" s="565"/>
      <c r="BN534" s="565"/>
      <c r="BO534" s="565"/>
      <c r="BP534" s="565"/>
      <c r="BQ534" s="565"/>
      <c r="BR534" s="565"/>
      <c r="BS534" s="565"/>
      <c r="BT534" s="565"/>
      <c r="BU534" s="565"/>
      <c r="BV534" s="565"/>
      <c r="BW534" s="565"/>
      <c r="BX534" s="565"/>
      <c r="BY534" s="565"/>
      <c r="BZ534" s="565"/>
      <c r="CA534" s="565"/>
      <c r="CB534" s="565"/>
      <c r="CC534" s="565"/>
      <c r="CD534" s="565"/>
      <c r="CE534" s="565"/>
      <c r="CF534" s="565"/>
      <c r="CG534" s="565"/>
      <c r="CH534" s="565"/>
    </row>
    <row r="535" spans="1:86">
      <c r="A535" s="620"/>
      <c r="B535" s="565" t="s">
        <v>4304</v>
      </c>
      <c r="C535" s="565" t="s">
        <v>4302</v>
      </c>
      <c r="D535" s="565"/>
      <c r="E535" s="565"/>
      <c r="F535" s="565"/>
      <c r="G535" s="565"/>
      <c r="H535" s="565"/>
      <c r="I535" s="565"/>
      <c r="J535" s="565"/>
      <c r="K535" s="565"/>
      <c r="L535" s="565"/>
      <c r="M535" s="565"/>
      <c r="N535" s="565"/>
      <c r="O535" s="565"/>
      <c r="P535" s="565"/>
      <c r="Q535" s="565"/>
      <c r="R535" s="565"/>
      <c r="S535" s="565"/>
      <c r="T535" s="565"/>
      <c r="U535" s="147"/>
      <c r="V535" s="565"/>
      <c r="W535" s="565"/>
      <c r="X535" s="565"/>
      <c r="Y535" s="565"/>
      <c r="Z535" s="565"/>
      <c r="AA535" s="565"/>
      <c r="AB535" s="565"/>
      <c r="AC535" s="565"/>
      <c r="AD535" s="565"/>
      <c r="AE535" s="565"/>
      <c r="AF535" s="565"/>
      <c r="AG535" s="565"/>
      <c r="AH535" s="565"/>
      <c r="AI535" s="565"/>
      <c r="AJ535" s="565"/>
      <c r="AK535" s="565"/>
      <c r="AL535" s="565"/>
      <c r="AM535" s="565"/>
      <c r="AN535" s="565"/>
      <c r="AO535" s="565"/>
      <c r="AP535" s="565"/>
      <c r="AQ535" s="565"/>
      <c r="AR535" s="565"/>
      <c r="AS535" s="565"/>
      <c r="AT535" s="565"/>
      <c r="AU535" s="565"/>
      <c r="AV535" s="565"/>
      <c r="AW535" s="565"/>
      <c r="AX535" s="565"/>
      <c r="AY535" s="565"/>
      <c r="AZ535" s="565"/>
      <c r="BA535" s="565"/>
      <c r="BB535" s="565"/>
      <c r="BC535" s="565"/>
      <c r="BD535" s="565"/>
      <c r="BE535" s="565"/>
      <c r="BF535" s="565"/>
      <c r="BG535" s="565"/>
      <c r="BH535" s="565"/>
      <c r="BI535" s="565"/>
      <c r="BJ535" s="565"/>
      <c r="BK535" s="364"/>
      <c r="BL535" s="565"/>
      <c r="BM535" s="565"/>
      <c r="BN535" s="565"/>
      <c r="BO535" s="565"/>
      <c r="BP535" s="565"/>
      <c r="BQ535" s="565"/>
      <c r="BR535" s="565"/>
      <c r="BS535" s="565"/>
      <c r="BT535" s="565"/>
      <c r="BU535" s="565"/>
      <c r="BV535" s="565"/>
      <c r="BW535" s="565"/>
      <c r="BX535" s="565"/>
      <c r="BY535" s="565"/>
      <c r="BZ535" s="565"/>
      <c r="CA535" s="565"/>
      <c r="CB535" s="565"/>
      <c r="CC535" s="565"/>
      <c r="CD535" s="565"/>
      <c r="CE535" s="565"/>
      <c r="CF535" s="565"/>
      <c r="CG535" s="565"/>
      <c r="CH535" s="565"/>
    </row>
    <row r="536" spans="1:86">
      <c r="A536" s="620"/>
      <c r="B536" s="565"/>
      <c r="C536" s="565" t="s">
        <v>4300</v>
      </c>
      <c r="D536" s="565"/>
      <c r="E536" s="565"/>
      <c r="F536" s="565"/>
      <c r="G536" s="565"/>
      <c r="H536" s="565"/>
      <c r="I536" s="565"/>
      <c r="J536" s="565"/>
      <c r="K536" s="565"/>
      <c r="L536" s="565"/>
      <c r="M536" s="565"/>
      <c r="N536" s="565"/>
      <c r="O536" s="565"/>
      <c r="P536" s="565"/>
      <c r="Q536" s="565"/>
      <c r="R536" s="565"/>
      <c r="S536" s="565"/>
      <c r="T536" s="565"/>
      <c r="U536" s="147"/>
      <c r="V536" s="565"/>
      <c r="W536" s="565"/>
      <c r="X536" s="565"/>
      <c r="Y536" s="565"/>
      <c r="Z536" s="565"/>
      <c r="AA536" s="565"/>
      <c r="AB536" s="565"/>
      <c r="AC536" s="565"/>
      <c r="AD536" s="565"/>
      <c r="AE536" s="565"/>
      <c r="AF536" s="565"/>
      <c r="AG536" s="565"/>
      <c r="AH536" s="565"/>
      <c r="AI536" s="565"/>
      <c r="AJ536" s="565"/>
      <c r="AK536" s="565"/>
      <c r="AL536" s="565"/>
      <c r="AM536" s="565"/>
      <c r="AN536" s="565"/>
      <c r="AO536" s="565"/>
      <c r="AP536" s="565"/>
      <c r="AQ536" s="565"/>
      <c r="AR536" s="565"/>
      <c r="AS536" s="565"/>
      <c r="AT536" s="565"/>
      <c r="AU536" s="565"/>
      <c r="AV536" s="565"/>
      <c r="AW536" s="565"/>
      <c r="AX536" s="565"/>
      <c r="AY536" s="565"/>
      <c r="AZ536" s="565"/>
      <c r="BA536" s="565"/>
      <c r="BB536" s="565">
        <v>350</v>
      </c>
      <c r="BC536" s="565"/>
      <c r="BD536" s="565"/>
      <c r="BE536" s="565"/>
      <c r="BF536" s="565"/>
      <c r="BG536" s="565"/>
      <c r="BH536" s="565"/>
      <c r="BI536" s="565"/>
      <c r="BJ536" s="565"/>
      <c r="BK536" s="364"/>
      <c r="BL536" s="565"/>
      <c r="BM536" s="565"/>
      <c r="BN536" s="565"/>
      <c r="BO536" s="565"/>
      <c r="BP536" s="565"/>
      <c r="BQ536" s="565"/>
      <c r="BR536" s="565"/>
      <c r="BS536" s="565">
        <v>350</v>
      </c>
      <c r="BT536" s="565"/>
      <c r="BU536" s="565"/>
      <c r="BV536" s="565"/>
      <c r="BW536" s="565"/>
      <c r="BX536" s="565"/>
      <c r="BY536" s="565"/>
      <c r="BZ536" s="565"/>
      <c r="CA536" s="565"/>
      <c r="CB536" s="565"/>
      <c r="CC536" s="565"/>
      <c r="CD536" s="565"/>
      <c r="CE536" s="565"/>
      <c r="CF536" s="565"/>
      <c r="CG536" s="565"/>
      <c r="CH536" s="565"/>
    </row>
    <row r="537" spans="1:86">
      <c r="A537" s="620"/>
      <c r="B537" s="565" t="s">
        <v>4305</v>
      </c>
      <c r="C537" s="565" t="s">
        <v>4302</v>
      </c>
      <c r="D537" s="565"/>
      <c r="E537" s="565"/>
      <c r="F537" s="565"/>
      <c r="G537" s="565"/>
      <c r="H537" s="565"/>
      <c r="I537" s="565"/>
      <c r="J537" s="565"/>
      <c r="K537" s="565"/>
      <c r="L537" s="565"/>
      <c r="M537" s="565"/>
      <c r="N537" s="565"/>
      <c r="O537" s="565"/>
      <c r="P537" s="565"/>
      <c r="Q537" s="565"/>
      <c r="R537" s="565"/>
      <c r="S537" s="565"/>
      <c r="T537" s="565"/>
      <c r="U537" s="147"/>
      <c r="V537" s="565"/>
      <c r="W537" s="565"/>
      <c r="X537" s="565"/>
      <c r="Y537" s="565"/>
      <c r="Z537" s="565"/>
      <c r="AA537" s="565"/>
      <c r="AB537" s="565"/>
      <c r="AC537" s="565"/>
      <c r="AD537" s="565"/>
      <c r="AE537" s="565"/>
      <c r="AF537" s="565"/>
      <c r="AG537" s="565"/>
      <c r="AH537" s="565"/>
      <c r="AI537" s="565"/>
      <c r="AJ537" s="565"/>
      <c r="AK537" s="565"/>
      <c r="AL537" s="565"/>
      <c r="AM537" s="565"/>
      <c r="AN537" s="565"/>
      <c r="AO537" s="565"/>
      <c r="AP537" s="565"/>
      <c r="AQ537" s="565"/>
      <c r="AR537" s="565"/>
      <c r="AS537" s="565"/>
      <c r="AT537" s="565"/>
      <c r="AU537" s="565"/>
      <c r="AV537" s="565"/>
      <c r="AW537" s="565"/>
      <c r="AX537" s="565"/>
      <c r="AY537" s="565"/>
      <c r="AZ537" s="565"/>
      <c r="BA537" s="565"/>
      <c r="BB537" s="565"/>
      <c r="BC537" s="565"/>
      <c r="BD537" s="565"/>
      <c r="BE537" s="565"/>
      <c r="BF537" s="565"/>
      <c r="BG537" s="565"/>
      <c r="BH537" s="565"/>
      <c r="BI537" s="565"/>
      <c r="BJ537" s="565"/>
      <c r="BK537" s="364"/>
      <c r="BL537" s="565"/>
      <c r="BM537" s="565"/>
      <c r="BN537" s="565"/>
      <c r="BO537" s="565"/>
      <c r="BP537" s="565"/>
      <c r="BQ537" s="565"/>
      <c r="BR537" s="565"/>
      <c r="BS537" s="565"/>
      <c r="BT537" s="565"/>
      <c r="BU537" s="565"/>
      <c r="BV537" s="565"/>
      <c r="BW537" s="565"/>
      <c r="BX537" s="565"/>
      <c r="BY537" s="565"/>
      <c r="BZ537" s="565"/>
      <c r="CA537" s="565"/>
      <c r="CB537" s="565"/>
      <c r="CC537" s="565"/>
      <c r="CD537" s="565"/>
      <c r="CE537" s="565"/>
      <c r="CF537" s="565"/>
      <c r="CG537" s="565"/>
      <c r="CH537" s="565"/>
    </row>
    <row r="538" spans="1:86">
      <c r="A538" s="621"/>
      <c r="B538" s="565"/>
      <c r="C538" s="565" t="s">
        <v>4300</v>
      </c>
      <c r="D538" s="565"/>
      <c r="E538" s="565"/>
      <c r="F538" s="565"/>
      <c r="G538" s="565"/>
      <c r="H538" s="565"/>
      <c r="I538" s="565"/>
      <c r="J538" s="565"/>
      <c r="K538" s="565"/>
      <c r="L538" s="565"/>
      <c r="M538" s="565"/>
      <c r="N538" s="565"/>
      <c r="O538" s="565"/>
      <c r="P538" s="565"/>
      <c r="Q538" s="565"/>
      <c r="R538" s="565"/>
      <c r="S538" s="565"/>
      <c r="T538" s="565"/>
      <c r="U538" s="147"/>
      <c r="V538" s="565"/>
      <c r="W538" s="565"/>
      <c r="X538" s="565"/>
      <c r="Y538" s="565"/>
      <c r="Z538" s="565"/>
      <c r="AA538" s="565"/>
      <c r="AB538" s="565"/>
      <c r="AC538" s="565"/>
      <c r="AD538" s="565"/>
      <c r="AE538" s="565"/>
      <c r="AF538" s="565"/>
      <c r="AG538" s="565"/>
      <c r="AH538" s="565"/>
      <c r="AI538" s="565"/>
      <c r="AJ538" s="565"/>
      <c r="AK538" s="565"/>
      <c r="AL538" s="565"/>
      <c r="AM538" s="565"/>
      <c r="AN538" s="565"/>
      <c r="AO538" s="565"/>
      <c r="AP538" s="565"/>
      <c r="AQ538" s="565"/>
      <c r="AR538" s="565"/>
      <c r="AS538" s="565"/>
      <c r="AT538" s="565"/>
      <c r="AU538" s="565"/>
      <c r="AV538" s="565"/>
      <c r="AW538" s="565"/>
      <c r="AX538" s="565"/>
      <c r="AY538" s="565"/>
      <c r="AZ538" s="565"/>
      <c r="BA538" s="565"/>
      <c r="BB538" s="565"/>
      <c r="BC538" s="565"/>
      <c r="BD538" s="565"/>
      <c r="BE538" s="565"/>
      <c r="BF538" s="565"/>
      <c r="BG538" s="565"/>
      <c r="BH538" s="565"/>
      <c r="BI538" s="565"/>
      <c r="BJ538" s="565"/>
      <c r="BK538" s="364"/>
      <c r="BL538" s="565"/>
      <c r="BM538" s="565"/>
      <c r="BN538" s="565"/>
      <c r="BO538" s="565"/>
      <c r="BP538" s="565"/>
      <c r="BQ538" s="565"/>
      <c r="BR538" s="565"/>
      <c r="BS538" s="565"/>
      <c r="BT538" s="565"/>
      <c r="BU538" s="565"/>
      <c r="BV538" s="565"/>
      <c r="BW538" s="565"/>
      <c r="BX538" s="565"/>
      <c r="BY538" s="565"/>
      <c r="BZ538" s="565"/>
      <c r="CA538" s="565"/>
      <c r="CB538" s="565"/>
      <c r="CC538" s="565"/>
      <c r="CD538" s="565"/>
      <c r="CE538" s="565"/>
      <c r="CF538" s="565"/>
      <c r="CG538" s="565"/>
      <c r="CH538" s="565"/>
    </row>
    <row r="539" spans="1:86">
      <c r="A539" s="295" t="s">
        <v>5966</v>
      </c>
      <c r="B539" s="565" t="s">
        <v>4301</v>
      </c>
      <c r="C539" s="565" t="s">
        <v>4302</v>
      </c>
      <c r="D539" s="565"/>
      <c r="E539" s="565"/>
      <c r="F539" s="565"/>
      <c r="G539" s="565"/>
      <c r="H539" s="565"/>
      <c r="I539" s="565"/>
      <c r="J539" s="565"/>
      <c r="K539" s="565"/>
      <c r="L539" s="565"/>
      <c r="M539" s="565"/>
      <c r="N539" s="565"/>
      <c r="O539" s="565"/>
      <c r="P539" s="565"/>
      <c r="Q539" s="565"/>
      <c r="R539" s="565"/>
      <c r="S539" s="565"/>
      <c r="T539" s="565"/>
      <c r="U539" s="147"/>
      <c r="V539" s="565"/>
      <c r="W539" s="565"/>
      <c r="X539" s="565"/>
      <c r="Y539" s="565"/>
      <c r="Z539" s="565"/>
      <c r="AA539" s="565"/>
      <c r="AB539" s="565"/>
      <c r="AC539" s="565"/>
      <c r="AD539" s="565"/>
      <c r="AE539" s="565"/>
      <c r="AF539" s="565"/>
      <c r="AG539" s="565"/>
      <c r="AH539" s="565"/>
      <c r="AI539" s="565"/>
      <c r="AJ539" s="565"/>
      <c r="AK539" s="565"/>
      <c r="AL539" s="565"/>
      <c r="AM539" s="565"/>
      <c r="AN539" s="565"/>
      <c r="AO539" s="565"/>
      <c r="AP539" s="565"/>
      <c r="AQ539" s="565"/>
      <c r="AR539" s="565"/>
      <c r="AS539" s="565"/>
      <c r="AT539" s="565"/>
      <c r="AU539" s="565"/>
      <c r="AV539" s="565"/>
      <c r="AW539" s="565"/>
      <c r="AX539" s="565"/>
      <c r="AY539" s="565"/>
      <c r="AZ539" s="565"/>
      <c r="BA539" s="565"/>
      <c r="BB539" s="565"/>
      <c r="BC539" s="565"/>
      <c r="BD539" s="565"/>
      <c r="BE539" s="565"/>
      <c r="BF539" s="565"/>
      <c r="BG539" s="565"/>
      <c r="BH539" s="565"/>
      <c r="BI539" s="565"/>
      <c r="BJ539" s="565"/>
      <c r="BK539" s="364"/>
      <c r="BL539" s="565"/>
      <c r="BM539" s="565"/>
      <c r="BN539" s="565"/>
      <c r="BO539" s="565"/>
      <c r="BP539" s="565"/>
      <c r="BQ539" s="565"/>
      <c r="BR539" s="565"/>
      <c r="BS539" s="565"/>
      <c r="BT539" s="565"/>
      <c r="BU539" s="565"/>
      <c r="BV539" s="565"/>
      <c r="BW539" s="565"/>
      <c r="BX539" s="565"/>
      <c r="BY539" s="565"/>
      <c r="BZ539" s="565"/>
      <c r="CA539" s="565"/>
      <c r="CB539" s="565"/>
      <c r="CC539" s="565"/>
      <c r="CD539" s="565"/>
      <c r="CE539" s="565"/>
      <c r="CF539" s="565"/>
      <c r="CG539" s="565"/>
      <c r="CH539" s="565"/>
    </row>
    <row r="540" spans="1:86">
      <c r="A540" s="620"/>
      <c r="B540" s="565"/>
      <c r="C540" s="565" t="s">
        <v>4300</v>
      </c>
      <c r="D540" s="565"/>
      <c r="E540" s="565"/>
      <c r="F540" s="565"/>
      <c r="G540" s="565"/>
      <c r="H540" s="565"/>
      <c r="I540" s="565"/>
      <c r="J540" s="565"/>
      <c r="K540" s="565"/>
      <c r="L540" s="565"/>
      <c r="M540" s="565"/>
      <c r="N540" s="565"/>
      <c r="O540" s="565"/>
      <c r="P540" s="565"/>
      <c r="Q540" s="565"/>
      <c r="R540" s="565"/>
      <c r="S540" s="565"/>
      <c r="T540" s="565"/>
      <c r="U540" s="147"/>
      <c r="V540" s="565"/>
      <c r="W540" s="565"/>
      <c r="X540" s="565"/>
      <c r="Y540" s="565"/>
      <c r="Z540" s="565"/>
      <c r="AA540" s="565"/>
      <c r="AB540" s="565"/>
      <c r="AC540" s="565"/>
      <c r="AD540" s="565"/>
      <c r="AE540" s="565"/>
      <c r="AF540" s="565"/>
      <c r="AG540" s="565"/>
      <c r="AH540" s="565"/>
      <c r="AI540" s="565"/>
      <c r="AJ540" s="565"/>
      <c r="AK540" s="565"/>
      <c r="AL540" s="565"/>
      <c r="AM540" s="565"/>
      <c r="AN540" s="565"/>
      <c r="AO540" s="565"/>
      <c r="AP540" s="565"/>
      <c r="AQ540" s="565"/>
      <c r="AR540" s="565"/>
      <c r="AS540" s="565"/>
      <c r="AT540" s="565"/>
      <c r="AU540" s="565"/>
      <c r="AV540" s="565"/>
      <c r="AW540" s="565"/>
      <c r="AX540" s="565"/>
      <c r="AY540" s="565"/>
      <c r="AZ540" s="565"/>
      <c r="BA540" s="565"/>
      <c r="BB540" s="565"/>
      <c r="BC540" s="565"/>
      <c r="BD540" s="565"/>
      <c r="BE540" s="565"/>
      <c r="BF540" s="565"/>
      <c r="BG540" s="565"/>
      <c r="BH540" s="565"/>
      <c r="BI540" s="565"/>
      <c r="BJ540" s="565"/>
      <c r="BK540" s="364"/>
      <c r="BL540" s="565"/>
      <c r="BM540" s="565"/>
      <c r="BN540" s="565"/>
      <c r="BO540" s="565"/>
      <c r="BP540" s="565"/>
      <c r="BQ540" s="565"/>
      <c r="BR540" s="565"/>
      <c r="BS540" s="565"/>
      <c r="BT540" s="565"/>
      <c r="BU540" s="565"/>
      <c r="BV540" s="565"/>
      <c r="BW540" s="565"/>
      <c r="BX540" s="565"/>
      <c r="BY540" s="565"/>
      <c r="BZ540" s="565"/>
      <c r="CA540" s="565"/>
      <c r="CB540" s="565"/>
      <c r="CC540" s="565"/>
      <c r="CD540" s="565"/>
      <c r="CE540" s="565"/>
      <c r="CF540" s="565"/>
      <c r="CG540" s="565"/>
      <c r="CH540" s="565"/>
    </row>
    <row r="541" spans="1:86">
      <c r="A541" s="620"/>
      <c r="B541" s="565" t="s">
        <v>4303</v>
      </c>
      <c r="C541" s="565" t="s">
        <v>4302</v>
      </c>
      <c r="D541" s="565"/>
      <c r="E541" s="565"/>
      <c r="F541" s="565"/>
      <c r="G541" s="565"/>
      <c r="H541" s="565"/>
      <c r="I541" s="565"/>
      <c r="J541" s="565"/>
      <c r="K541" s="565"/>
      <c r="L541" s="565"/>
      <c r="M541" s="565"/>
      <c r="N541" s="565"/>
      <c r="O541" s="565"/>
      <c r="P541" s="565"/>
      <c r="Q541" s="565"/>
      <c r="R541" s="565"/>
      <c r="S541" s="565"/>
      <c r="T541" s="565"/>
      <c r="U541" s="147"/>
      <c r="V541" s="565"/>
      <c r="W541" s="565"/>
      <c r="X541" s="565"/>
      <c r="Y541" s="565"/>
      <c r="Z541" s="565"/>
      <c r="AA541" s="565"/>
      <c r="AB541" s="565"/>
      <c r="AC541" s="565"/>
      <c r="AD541" s="565"/>
      <c r="AE541" s="565"/>
      <c r="AF541" s="565"/>
      <c r="AG541" s="565"/>
      <c r="AH541" s="565"/>
      <c r="AI541" s="565"/>
      <c r="AJ541" s="565"/>
      <c r="AK541" s="565"/>
      <c r="AL541" s="565"/>
      <c r="AM541" s="565"/>
      <c r="AN541" s="565"/>
      <c r="AO541" s="565"/>
      <c r="AP541" s="565"/>
      <c r="AQ541" s="565"/>
      <c r="AR541" s="565"/>
      <c r="AS541" s="565"/>
      <c r="AT541" s="565"/>
      <c r="AU541" s="565"/>
      <c r="AV541" s="565"/>
      <c r="AW541" s="565"/>
      <c r="AX541" s="565"/>
      <c r="AY541" s="565"/>
      <c r="AZ541" s="565"/>
      <c r="BA541" s="565"/>
      <c r="BB541" s="565"/>
      <c r="BC541" s="565"/>
      <c r="BD541" s="565"/>
      <c r="BE541" s="565"/>
      <c r="BF541" s="565"/>
      <c r="BG541" s="565"/>
      <c r="BH541" s="565"/>
      <c r="BI541" s="565"/>
      <c r="BJ541" s="565"/>
      <c r="BK541" s="364"/>
      <c r="BL541" s="565"/>
      <c r="BM541" s="565"/>
      <c r="BN541" s="565"/>
      <c r="BO541" s="565"/>
      <c r="BP541" s="565"/>
      <c r="BQ541" s="565"/>
      <c r="BR541" s="565"/>
      <c r="BS541" s="565"/>
      <c r="BT541" s="565"/>
      <c r="BU541" s="565"/>
      <c r="BV541" s="565"/>
      <c r="BW541" s="565"/>
      <c r="BX541" s="565"/>
      <c r="BY541" s="565"/>
      <c r="BZ541" s="565"/>
      <c r="CA541" s="565"/>
      <c r="CB541" s="565"/>
      <c r="CC541" s="565"/>
      <c r="CD541" s="565"/>
      <c r="CE541" s="565"/>
      <c r="CF541" s="565"/>
      <c r="CG541" s="565"/>
      <c r="CH541" s="565"/>
    </row>
    <row r="542" spans="1:86">
      <c r="A542" s="620"/>
      <c r="B542" s="565"/>
      <c r="C542" s="565" t="s">
        <v>4300</v>
      </c>
      <c r="D542" s="565"/>
      <c r="E542" s="565"/>
      <c r="F542" s="565"/>
      <c r="G542" s="565"/>
      <c r="H542" s="565"/>
      <c r="I542" s="565"/>
      <c r="J542" s="565"/>
      <c r="K542" s="565"/>
      <c r="L542" s="565"/>
      <c r="M542" s="565"/>
      <c r="N542" s="565"/>
      <c r="O542" s="565"/>
      <c r="P542" s="565"/>
      <c r="Q542" s="565"/>
      <c r="R542" s="565"/>
      <c r="S542" s="565"/>
      <c r="T542" s="565"/>
      <c r="U542" s="147"/>
      <c r="V542" s="565"/>
      <c r="W542" s="565"/>
      <c r="X542" s="565"/>
      <c r="Y542" s="565"/>
      <c r="Z542" s="565"/>
      <c r="AA542" s="565"/>
      <c r="AB542" s="565"/>
      <c r="AC542" s="565"/>
      <c r="AD542" s="565"/>
      <c r="AE542" s="565"/>
      <c r="AF542" s="565"/>
      <c r="AG542" s="565"/>
      <c r="AH542" s="565"/>
      <c r="AI542" s="565"/>
      <c r="AJ542" s="565"/>
      <c r="AK542" s="565"/>
      <c r="AL542" s="565"/>
      <c r="AM542" s="565"/>
      <c r="AN542" s="565"/>
      <c r="AO542" s="565"/>
      <c r="AP542" s="565"/>
      <c r="AQ542" s="565"/>
      <c r="AR542" s="565"/>
      <c r="AS542" s="565"/>
      <c r="AT542" s="565"/>
      <c r="AU542" s="565"/>
      <c r="AV542" s="565"/>
      <c r="AW542" s="565"/>
      <c r="AX542" s="565"/>
      <c r="AY542" s="565"/>
      <c r="AZ542" s="565"/>
      <c r="BA542" s="565"/>
      <c r="BB542" s="565"/>
      <c r="BC542" s="565"/>
      <c r="BD542" s="565"/>
      <c r="BE542" s="565"/>
      <c r="BF542" s="565"/>
      <c r="BG542" s="565"/>
      <c r="BH542" s="565"/>
      <c r="BI542" s="565"/>
      <c r="BJ542" s="565"/>
      <c r="BK542" s="364"/>
      <c r="BL542" s="565"/>
      <c r="BM542" s="565"/>
      <c r="BN542" s="565"/>
      <c r="BO542" s="565"/>
      <c r="BP542" s="565"/>
      <c r="BQ542" s="565"/>
      <c r="BR542" s="565"/>
      <c r="BS542" s="565"/>
      <c r="BT542" s="565"/>
      <c r="BU542" s="565"/>
      <c r="BV542" s="565"/>
      <c r="BW542" s="565"/>
      <c r="BX542" s="565"/>
      <c r="BY542" s="565"/>
      <c r="BZ542" s="565"/>
      <c r="CA542" s="565"/>
      <c r="CB542" s="565"/>
      <c r="CC542" s="565"/>
      <c r="CD542" s="565"/>
      <c r="CE542" s="565"/>
      <c r="CF542" s="565"/>
      <c r="CG542" s="565"/>
      <c r="CH542" s="565"/>
    </row>
    <row r="543" spans="1:86">
      <c r="A543" s="620"/>
      <c r="B543" s="565" t="s">
        <v>4304</v>
      </c>
      <c r="C543" s="565" t="s">
        <v>4302</v>
      </c>
      <c r="D543" s="565"/>
      <c r="E543" s="565"/>
      <c r="F543" s="565"/>
      <c r="G543" s="565"/>
      <c r="H543" s="565"/>
      <c r="I543" s="565"/>
      <c r="J543" s="565"/>
      <c r="K543" s="565"/>
      <c r="L543" s="565"/>
      <c r="M543" s="565"/>
      <c r="N543" s="565"/>
      <c r="O543" s="565"/>
      <c r="P543" s="565"/>
      <c r="Q543" s="565"/>
      <c r="R543" s="565"/>
      <c r="S543" s="565"/>
      <c r="T543" s="565"/>
      <c r="U543" s="147"/>
      <c r="V543" s="565"/>
      <c r="W543" s="565"/>
      <c r="X543" s="565"/>
      <c r="Y543" s="565"/>
      <c r="Z543" s="565"/>
      <c r="AA543" s="565"/>
      <c r="AB543" s="565"/>
      <c r="AC543" s="565"/>
      <c r="AD543" s="565"/>
      <c r="AE543" s="565"/>
      <c r="AF543" s="565"/>
      <c r="AG543" s="565"/>
      <c r="AH543" s="565"/>
      <c r="AI543" s="565"/>
      <c r="AJ543" s="565"/>
      <c r="AK543" s="565"/>
      <c r="AL543" s="565"/>
      <c r="AM543" s="565"/>
      <c r="AN543" s="565"/>
      <c r="AO543" s="565"/>
      <c r="AP543" s="565"/>
      <c r="AQ543" s="565"/>
      <c r="AR543" s="565"/>
      <c r="AS543" s="565"/>
      <c r="AT543" s="565"/>
      <c r="AU543" s="565"/>
      <c r="AV543" s="565"/>
      <c r="AW543" s="565"/>
      <c r="AX543" s="565"/>
      <c r="AY543" s="565"/>
      <c r="AZ543" s="565"/>
      <c r="BA543" s="565"/>
      <c r="BB543" s="565"/>
      <c r="BC543" s="565"/>
      <c r="BD543" s="565"/>
      <c r="BE543" s="565"/>
      <c r="BF543" s="565"/>
      <c r="BG543" s="565"/>
      <c r="BH543" s="565"/>
      <c r="BI543" s="565"/>
      <c r="BJ543" s="565"/>
      <c r="BK543" s="364"/>
      <c r="BL543" s="565"/>
      <c r="BM543" s="565"/>
      <c r="BN543" s="565"/>
      <c r="BO543" s="565"/>
      <c r="BP543" s="565"/>
      <c r="BQ543" s="565"/>
      <c r="BR543" s="565"/>
      <c r="BS543" s="565"/>
      <c r="BT543" s="565"/>
      <c r="BU543" s="565"/>
      <c r="BV543" s="565"/>
      <c r="BW543" s="565"/>
      <c r="BX543" s="565"/>
      <c r="BY543" s="565"/>
      <c r="BZ543" s="565"/>
      <c r="CA543" s="565"/>
      <c r="CB543" s="565"/>
      <c r="CC543" s="565"/>
      <c r="CD543" s="565"/>
      <c r="CE543" s="565"/>
      <c r="CF543" s="565"/>
      <c r="CG543" s="565"/>
      <c r="CH543" s="565"/>
    </row>
    <row r="544" spans="1:86">
      <c r="A544" s="620"/>
      <c r="B544" s="565"/>
      <c r="C544" s="565" t="s">
        <v>4300</v>
      </c>
      <c r="D544" s="565"/>
      <c r="E544" s="565"/>
      <c r="F544" s="565"/>
      <c r="G544" s="565"/>
      <c r="H544" s="565"/>
      <c r="I544" s="565"/>
      <c r="J544" s="565"/>
      <c r="K544" s="565"/>
      <c r="L544" s="565"/>
      <c r="M544" s="565"/>
      <c r="N544" s="565"/>
      <c r="O544" s="565"/>
      <c r="P544" s="565"/>
      <c r="Q544" s="565"/>
      <c r="R544" s="565"/>
      <c r="S544" s="565"/>
      <c r="T544" s="565"/>
      <c r="U544" s="147"/>
      <c r="V544" s="565"/>
      <c r="W544" s="565"/>
      <c r="X544" s="565"/>
      <c r="Y544" s="565"/>
      <c r="Z544" s="565"/>
      <c r="AA544" s="565"/>
      <c r="AB544" s="565"/>
      <c r="AC544" s="565"/>
      <c r="AD544" s="565"/>
      <c r="AE544" s="565"/>
      <c r="AF544" s="565"/>
      <c r="AG544" s="565">
        <v>3798</v>
      </c>
      <c r="AH544" s="565"/>
      <c r="AI544" s="565"/>
      <c r="AJ544" s="565"/>
      <c r="AK544" s="565"/>
      <c r="AL544" s="565"/>
      <c r="AM544" s="565"/>
      <c r="AN544" s="565"/>
      <c r="AO544" s="565"/>
      <c r="AP544" s="565"/>
      <c r="AQ544" s="565"/>
      <c r="AR544" s="565"/>
      <c r="AS544" s="565"/>
      <c r="AT544" s="565"/>
      <c r="AU544" s="565"/>
      <c r="AV544" s="565"/>
      <c r="AW544" s="565"/>
      <c r="AX544" s="565"/>
      <c r="AY544" s="565"/>
      <c r="AZ544" s="565"/>
      <c r="BA544" s="565"/>
      <c r="BB544" s="565"/>
      <c r="BC544" s="565"/>
      <c r="BD544" s="565"/>
      <c r="BE544" s="565"/>
      <c r="BF544" s="565"/>
      <c r="BG544" s="565"/>
      <c r="BH544" s="565"/>
      <c r="BI544" s="565"/>
      <c r="BJ544" s="565"/>
      <c r="BK544" s="364"/>
      <c r="BL544" s="565"/>
      <c r="BM544" s="565"/>
      <c r="BN544" s="565"/>
      <c r="BO544" s="565"/>
      <c r="BP544" s="565"/>
      <c r="BQ544" s="565"/>
      <c r="BR544" s="565"/>
      <c r="BS544" s="565"/>
      <c r="BT544" s="565"/>
      <c r="BU544" s="565"/>
      <c r="BV544" s="565"/>
      <c r="BW544" s="565"/>
      <c r="BX544" s="565"/>
      <c r="BY544" s="565"/>
      <c r="BZ544" s="565"/>
      <c r="CA544" s="565"/>
      <c r="CB544" s="565"/>
      <c r="CC544" s="565"/>
      <c r="CD544" s="565"/>
      <c r="CE544" s="565"/>
      <c r="CF544" s="565"/>
      <c r="CG544" s="565"/>
      <c r="CH544" s="565"/>
    </row>
    <row r="545" spans="1:86">
      <c r="A545" s="620"/>
      <c r="B545" s="565" t="s">
        <v>4305</v>
      </c>
      <c r="C545" s="565" t="s">
        <v>4302</v>
      </c>
      <c r="D545" s="565"/>
      <c r="E545" s="565"/>
      <c r="F545" s="565"/>
      <c r="G545" s="565"/>
      <c r="H545" s="565"/>
      <c r="I545" s="565"/>
      <c r="J545" s="565"/>
      <c r="K545" s="565"/>
      <c r="L545" s="565"/>
      <c r="M545" s="565"/>
      <c r="N545" s="565"/>
      <c r="O545" s="565"/>
      <c r="P545" s="565"/>
      <c r="Q545" s="565"/>
      <c r="R545" s="565"/>
      <c r="S545" s="565"/>
      <c r="T545" s="565"/>
      <c r="U545" s="147"/>
      <c r="V545" s="565"/>
      <c r="W545" s="565"/>
      <c r="X545" s="565"/>
      <c r="Y545" s="565"/>
      <c r="Z545" s="565"/>
      <c r="AA545" s="565"/>
      <c r="AB545" s="565"/>
      <c r="AC545" s="565"/>
      <c r="AD545" s="565"/>
      <c r="AE545" s="565"/>
      <c r="AF545" s="565"/>
      <c r="AG545" s="565"/>
      <c r="AH545" s="565"/>
      <c r="AI545" s="565"/>
      <c r="AJ545" s="565"/>
      <c r="AK545" s="565"/>
      <c r="AL545" s="565"/>
      <c r="AM545" s="565"/>
      <c r="AN545" s="565"/>
      <c r="AO545" s="565"/>
      <c r="AP545" s="565"/>
      <c r="AQ545" s="565"/>
      <c r="AR545" s="565"/>
      <c r="AS545" s="565"/>
      <c r="AT545" s="565"/>
      <c r="AU545" s="565"/>
      <c r="AV545" s="565"/>
      <c r="AW545" s="565"/>
      <c r="AX545" s="565"/>
      <c r="AY545" s="565"/>
      <c r="AZ545" s="565"/>
      <c r="BA545" s="565"/>
      <c r="BB545" s="565"/>
      <c r="BC545" s="565"/>
      <c r="BD545" s="565"/>
      <c r="BE545" s="565"/>
      <c r="BF545" s="565"/>
      <c r="BG545" s="565"/>
      <c r="BH545" s="565"/>
      <c r="BI545" s="565"/>
      <c r="BJ545" s="565"/>
      <c r="BK545" s="364"/>
      <c r="BL545" s="565"/>
      <c r="BM545" s="565"/>
      <c r="BN545" s="565"/>
      <c r="BO545" s="565"/>
      <c r="BP545" s="565"/>
      <c r="BQ545" s="565"/>
      <c r="BR545" s="565"/>
      <c r="BS545" s="565"/>
      <c r="BT545" s="565"/>
      <c r="BU545" s="565"/>
      <c r="BV545" s="565"/>
      <c r="BW545" s="565"/>
      <c r="BX545" s="565"/>
      <c r="BY545" s="565"/>
      <c r="BZ545" s="565"/>
      <c r="CA545" s="565"/>
      <c r="CB545" s="565"/>
      <c r="CC545" s="565"/>
      <c r="CD545" s="565"/>
      <c r="CE545" s="565"/>
      <c r="CF545" s="565"/>
      <c r="CG545" s="565"/>
      <c r="CH545" s="565"/>
    </row>
    <row r="546" spans="1:86">
      <c r="A546" s="621"/>
      <c r="B546" s="565"/>
      <c r="C546" s="565" t="s">
        <v>4300</v>
      </c>
      <c r="D546" s="565"/>
      <c r="E546" s="565"/>
      <c r="F546" s="565"/>
      <c r="G546" s="565"/>
      <c r="H546" s="565"/>
      <c r="I546" s="565"/>
      <c r="J546" s="565"/>
      <c r="K546" s="565"/>
      <c r="L546" s="565"/>
      <c r="M546" s="565"/>
      <c r="N546" s="565"/>
      <c r="O546" s="565"/>
      <c r="P546" s="565"/>
      <c r="Q546" s="565"/>
      <c r="R546" s="565"/>
      <c r="S546" s="565"/>
      <c r="T546" s="565"/>
      <c r="U546" s="147"/>
      <c r="V546" s="565"/>
      <c r="W546" s="565"/>
      <c r="X546" s="565"/>
      <c r="Y546" s="565"/>
      <c r="Z546" s="565"/>
      <c r="AA546" s="565"/>
      <c r="AB546" s="565"/>
      <c r="AC546" s="565"/>
      <c r="AD546" s="565"/>
      <c r="AE546" s="565"/>
      <c r="AF546" s="565"/>
      <c r="AG546" s="565"/>
      <c r="AH546" s="565"/>
      <c r="AI546" s="565"/>
      <c r="AJ546" s="565"/>
      <c r="AK546" s="565"/>
      <c r="AL546" s="565"/>
      <c r="AM546" s="565"/>
      <c r="AN546" s="565"/>
      <c r="AO546" s="565"/>
      <c r="AP546" s="565"/>
      <c r="AQ546" s="565"/>
      <c r="AR546" s="565"/>
      <c r="AS546" s="565"/>
      <c r="AT546" s="565"/>
      <c r="AU546" s="565"/>
      <c r="AV546" s="565"/>
      <c r="AW546" s="565"/>
      <c r="AX546" s="565"/>
      <c r="AY546" s="565"/>
      <c r="AZ546" s="565"/>
      <c r="BA546" s="565"/>
      <c r="BB546" s="565"/>
      <c r="BC546" s="565"/>
      <c r="BD546" s="565"/>
      <c r="BE546" s="565"/>
      <c r="BF546" s="565"/>
      <c r="BG546" s="565"/>
      <c r="BH546" s="565"/>
      <c r="BI546" s="565"/>
      <c r="BJ546" s="565"/>
      <c r="BK546" s="364"/>
      <c r="BL546" s="565"/>
      <c r="BM546" s="565"/>
      <c r="BN546" s="565"/>
      <c r="BO546" s="565"/>
      <c r="BP546" s="565"/>
      <c r="BQ546" s="565"/>
      <c r="BR546" s="565"/>
      <c r="BS546" s="565"/>
      <c r="BT546" s="565"/>
      <c r="BU546" s="565"/>
      <c r="BV546" s="565"/>
      <c r="BW546" s="565"/>
      <c r="BX546" s="565"/>
      <c r="BY546" s="565"/>
      <c r="BZ546" s="565"/>
      <c r="CA546" s="565"/>
      <c r="CB546" s="565"/>
      <c r="CC546" s="565"/>
      <c r="CD546" s="565"/>
      <c r="CE546" s="565"/>
      <c r="CF546" s="565"/>
      <c r="CG546" s="565"/>
      <c r="CH546" s="565"/>
    </row>
    <row r="547" spans="1:86">
      <c r="A547" s="171" t="s">
        <v>4407</v>
      </c>
      <c r="B547" s="565" t="s">
        <v>4301</v>
      </c>
      <c r="C547" s="565" t="s">
        <v>4302</v>
      </c>
      <c r="D547" s="565">
        <v>4087</v>
      </c>
      <c r="E547" s="565"/>
      <c r="F547" s="565">
        <v>301</v>
      </c>
      <c r="G547" s="565"/>
      <c r="H547" s="565"/>
      <c r="I547" s="565"/>
      <c r="J547" s="565"/>
      <c r="K547" s="565"/>
      <c r="L547" s="565">
        <v>1610</v>
      </c>
      <c r="M547" s="565">
        <v>950</v>
      </c>
      <c r="N547" s="565"/>
      <c r="O547" s="565"/>
      <c r="P547" s="565">
        <v>2602</v>
      </c>
      <c r="Q547" s="565">
        <v>5933</v>
      </c>
      <c r="R547" s="565">
        <v>3510</v>
      </c>
      <c r="S547" s="565">
        <v>210</v>
      </c>
      <c r="T547" s="565"/>
      <c r="U547" s="147"/>
      <c r="V547" s="565"/>
      <c r="W547" s="565"/>
      <c r="X547" s="565"/>
      <c r="Y547" s="565"/>
      <c r="Z547" s="565"/>
      <c r="AA547" s="565"/>
      <c r="AB547" s="565"/>
      <c r="AC547" s="565">
        <v>13270</v>
      </c>
      <c r="AD547" s="565">
        <v>8229</v>
      </c>
      <c r="AE547" s="565"/>
      <c r="AF547" s="565"/>
      <c r="AG547" s="565"/>
      <c r="AH547" s="565"/>
      <c r="AI547" s="565"/>
      <c r="AJ547" s="565"/>
      <c r="AK547" s="565">
        <v>0</v>
      </c>
      <c r="AL547" s="565">
        <v>9370</v>
      </c>
      <c r="AM547" s="565">
        <v>10445</v>
      </c>
      <c r="AN547" s="565"/>
      <c r="AO547" s="565"/>
      <c r="AP547" s="565"/>
      <c r="AQ547" s="565">
        <v>35497</v>
      </c>
      <c r="AR547" s="565"/>
      <c r="AS547" s="565"/>
      <c r="AT547" s="565"/>
      <c r="AU547" s="565"/>
      <c r="AV547" s="565"/>
      <c r="AW547" s="565"/>
      <c r="AX547" s="565"/>
      <c r="AY547" s="565"/>
      <c r="AZ547" s="565"/>
      <c r="BA547" s="565"/>
      <c r="BB547" s="565"/>
      <c r="BC547" s="565">
        <v>12660</v>
      </c>
      <c r="BD547" s="565">
        <v>522</v>
      </c>
      <c r="BE547" s="565"/>
      <c r="BF547" s="565">
        <v>500</v>
      </c>
      <c r="BG547" s="565"/>
      <c r="BH547" s="565"/>
      <c r="BI547" s="565"/>
      <c r="BJ547" s="565">
        <v>0</v>
      </c>
      <c r="BK547" s="364"/>
      <c r="BL547" s="565"/>
      <c r="BM547" s="565">
        <v>3839</v>
      </c>
      <c r="BN547" s="565"/>
      <c r="BO547" s="565"/>
      <c r="BP547" s="565"/>
      <c r="BQ547" s="565"/>
      <c r="BR547" s="565"/>
      <c r="BS547" s="565">
        <v>2685</v>
      </c>
      <c r="BT547" s="565"/>
      <c r="BU547" s="565"/>
      <c r="BV547" s="565"/>
      <c r="BW547" s="565"/>
      <c r="BX547" s="565"/>
      <c r="BY547" s="565"/>
      <c r="BZ547" s="565">
        <v>116220</v>
      </c>
      <c r="CA547" s="565"/>
      <c r="CB547" s="565"/>
      <c r="CC547" s="565"/>
      <c r="CD547" s="565"/>
      <c r="CE547" s="565"/>
      <c r="CF547" s="565"/>
      <c r="CG547" s="565"/>
      <c r="CH547" s="565"/>
    </row>
    <row r="548" spans="1:86">
      <c r="A548" s="620"/>
      <c r="B548" s="565"/>
      <c r="C548" s="565" t="s">
        <v>4300</v>
      </c>
      <c r="D548" s="565">
        <v>9680</v>
      </c>
      <c r="E548" s="565"/>
      <c r="F548" s="565">
        <v>340</v>
      </c>
      <c r="G548" s="565"/>
      <c r="H548" s="565"/>
      <c r="I548" s="565">
        <v>1464</v>
      </c>
      <c r="J548" s="565"/>
      <c r="K548" s="565"/>
      <c r="L548" s="565">
        <v>3000</v>
      </c>
      <c r="M548" s="565"/>
      <c r="N548" s="565"/>
      <c r="O548" s="565"/>
      <c r="P548" s="565"/>
      <c r="Q548" s="565"/>
      <c r="R548" s="565"/>
      <c r="S548" s="565">
        <v>1300</v>
      </c>
      <c r="T548" s="565">
        <v>3000</v>
      </c>
      <c r="U548" s="147"/>
      <c r="V548" s="565"/>
      <c r="W548" s="565"/>
      <c r="X548" s="565"/>
      <c r="Y548" s="565"/>
      <c r="Z548" s="565"/>
      <c r="AA548" s="565"/>
      <c r="AB548" s="565"/>
      <c r="AC548" s="565">
        <v>35600</v>
      </c>
      <c r="AD548" s="565">
        <v>5150</v>
      </c>
      <c r="AE548" s="565"/>
      <c r="AF548" s="565"/>
      <c r="AG548" s="565"/>
      <c r="AH548" s="565"/>
      <c r="AI548" s="565"/>
      <c r="AJ548" s="565"/>
      <c r="AK548" s="565">
        <v>0</v>
      </c>
      <c r="AL548" s="565">
        <v>3710</v>
      </c>
      <c r="AM548" s="565">
        <v>3900</v>
      </c>
      <c r="AN548" s="565"/>
      <c r="AO548" s="565"/>
      <c r="AP548" s="565"/>
      <c r="AQ548" s="565"/>
      <c r="AR548" s="565"/>
      <c r="AS548" s="565"/>
      <c r="AT548" s="565"/>
      <c r="AU548" s="565"/>
      <c r="AV548" s="565"/>
      <c r="AW548" s="565"/>
      <c r="AX548" s="565"/>
      <c r="AY548" s="565"/>
      <c r="AZ548" s="565"/>
      <c r="BA548" s="565"/>
      <c r="BB548" s="565"/>
      <c r="BC548" s="565"/>
      <c r="BD548" s="565">
        <v>2820</v>
      </c>
      <c r="BE548" s="565">
        <v>6950</v>
      </c>
      <c r="BF548" s="565">
        <v>3900</v>
      </c>
      <c r="BG548" s="565"/>
      <c r="BH548" s="565"/>
      <c r="BI548" s="565"/>
      <c r="BJ548" s="565">
        <v>15531</v>
      </c>
      <c r="BK548" s="364"/>
      <c r="BL548" s="565"/>
      <c r="BM548" s="565">
        <v>3920</v>
      </c>
      <c r="BN548" s="565"/>
      <c r="BO548" s="565">
        <v>1600</v>
      </c>
      <c r="BP548" s="565"/>
      <c r="BQ548" s="565"/>
      <c r="BR548" s="565"/>
      <c r="BS548" s="565">
        <v>4400</v>
      </c>
      <c r="BT548" s="565"/>
      <c r="BU548" s="565"/>
      <c r="BV548" s="565"/>
      <c r="BW548" s="565">
        <v>3800</v>
      </c>
      <c r="BX548" s="565"/>
      <c r="BY548" s="565"/>
      <c r="BZ548" s="565">
        <v>110065</v>
      </c>
      <c r="CA548" s="565"/>
      <c r="CB548" s="565"/>
      <c r="CC548" s="565"/>
      <c r="CD548" s="565"/>
      <c r="CE548" s="565"/>
      <c r="CF548" s="565"/>
      <c r="CG548" s="565"/>
      <c r="CH548" s="565"/>
    </row>
    <row r="549" spans="1:86">
      <c r="A549" s="620"/>
      <c r="B549" s="565" t="s">
        <v>4303</v>
      </c>
      <c r="C549" s="565" t="s">
        <v>4302</v>
      </c>
      <c r="D549" s="565"/>
      <c r="E549" s="565"/>
      <c r="F549" s="565"/>
      <c r="G549" s="565"/>
      <c r="H549" s="565"/>
      <c r="I549" s="565"/>
      <c r="J549" s="565"/>
      <c r="K549" s="565"/>
      <c r="L549" s="565"/>
      <c r="M549" s="565"/>
      <c r="N549" s="565"/>
      <c r="O549" s="565"/>
      <c r="P549" s="565"/>
      <c r="Q549" s="565"/>
      <c r="R549" s="565"/>
      <c r="S549" s="565"/>
      <c r="T549" s="565"/>
      <c r="U549" s="147"/>
      <c r="V549" s="565"/>
      <c r="W549" s="565"/>
      <c r="X549" s="565"/>
      <c r="Y549" s="565"/>
      <c r="Z549" s="565"/>
      <c r="AA549" s="565"/>
      <c r="AB549" s="565"/>
      <c r="AC549" s="565"/>
      <c r="AD549" s="565"/>
      <c r="AE549" s="565"/>
      <c r="AF549" s="565"/>
      <c r="AG549" s="565"/>
      <c r="AH549" s="565"/>
      <c r="AI549" s="565"/>
      <c r="AJ549" s="565"/>
      <c r="AK549" s="565"/>
      <c r="AL549" s="565"/>
      <c r="AM549" s="565"/>
      <c r="AN549" s="565"/>
      <c r="AO549" s="565"/>
      <c r="AP549" s="565"/>
      <c r="AQ549" s="565">
        <v>11340</v>
      </c>
      <c r="AR549" s="565"/>
      <c r="AS549" s="565"/>
      <c r="AT549" s="565"/>
      <c r="AU549" s="565"/>
      <c r="AV549" s="565"/>
      <c r="AW549" s="565"/>
      <c r="AX549" s="565"/>
      <c r="AY549" s="565"/>
      <c r="AZ549" s="565"/>
      <c r="BA549" s="565"/>
      <c r="BB549" s="565"/>
      <c r="BC549" s="565">
        <v>100</v>
      </c>
      <c r="BD549" s="565">
        <v>50</v>
      </c>
      <c r="BE549" s="565"/>
      <c r="BF549" s="565">
        <v>1100</v>
      </c>
      <c r="BG549" s="565"/>
      <c r="BH549" s="565"/>
      <c r="BI549" s="565"/>
      <c r="BJ549" s="565">
        <v>0</v>
      </c>
      <c r="BK549" s="364"/>
      <c r="BL549" s="565"/>
      <c r="BM549" s="565">
        <v>1050</v>
      </c>
      <c r="BN549" s="565"/>
      <c r="BO549" s="565"/>
      <c r="BP549" s="565"/>
      <c r="BQ549" s="565"/>
      <c r="BR549" s="565"/>
      <c r="BS549" s="565">
        <v>0</v>
      </c>
      <c r="BT549" s="565"/>
      <c r="BU549" s="565"/>
      <c r="BV549" s="565"/>
      <c r="BW549" s="565"/>
      <c r="BX549" s="565"/>
      <c r="BY549" s="565"/>
      <c r="BZ549" s="565">
        <v>13640</v>
      </c>
      <c r="CA549" s="565"/>
      <c r="CB549" s="565"/>
      <c r="CC549" s="565"/>
      <c r="CD549" s="565"/>
      <c r="CE549" s="565"/>
      <c r="CF549" s="565"/>
      <c r="CG549" s="565"/>
      <c r="CH549" s="565"/>
    </row>
    <row r="550" spans="1:86">
      <c r="A550" s="620"/>
      <c r="B550" s="565"/>
      <c r="C550" s="565" t="s">
        <v>4300</v>
      </c>
      <c r="D550" s="565"/>
      <c r="E550" s="565"/>
      <c r="F550" s="565"/>
      <c r="G550" s="565"/>
      <c r="H550" s="565"/>
      <c r="I550" s="565"/>
      <c r="J550" s="565"/>
      <c r="K550" s="565"/>
      <c r="L550" s="565"/>
      <c r="M550" s="565"/>
      <c r="N550" s="565"/>
      <c r="O550" s="565"/>
      <c r="P550" s="565"/>
      <c r="Q550" s="565"/>
      <c r="R550" s="565"/>
      <c r="S550" s="565"/>
      <c r="T550" s="565"/>
      <c r="U550" s="147"/>
      <c r="V550" s="565"/>
      <c r="W550" s="565"/>
      <c r="X550" s="565"/>
      <c r="Y550" s="565"/>
      <c r="Z550" s="565"/>
      <c r="AA550" s="565"/>
      <c r="AB550" s="565"/>
      <c r="AC550" s="565"/>
      <c r="AD550" s="565"/>
      <c r="AE550" s="565"/>
      <c r="AF550" s="565"/>
      <c r="AG550" s="565"/>
      <c r="AH550" s="565"/>
      <c r="AI550" s="565"/>
      <c r="AJ550" s="565"/>
      <c r="AK550" s="565"/>
      <c r="AL550" s="565"/>
      <c r="AM550" s="565"/>
      <c r="AN550" s="565"/>
      <c r="AO550" s="565"/>
      <c r="AP550" s="565"/>
      <c r="AQ550" s="565"/>
      <c r="AR550" s="565"/>
      <c r="AS550" s="565"/>
      <c r="AT550" s="565"/>
      <c r="AU550" s="565"/>
      <c r="AV550" s="565"/>
      <c r="AW550" s="565"/>
      <c r="AX550" s="565"/>
      <c r="AY550" s="565"/>
      <c r="AZ550" s="565"/>
      <c r="BA550" s="565"/>
      <c r="BB550" s="565"/>
      <c r="BC550" s="565"/>
      <c r="BD550" s="565">
        <v>800</v>
      </c>
      <c r="BE550" s="565">
        <v>300</v>
      </c>
      <c r="BF550" s="565">
        <v>4550</v>
      </c>
      <c r="BG550" s="565"/>
      <c r="BH550" s="565"/>
      <c r="BI550" s="565"/>
      <c r="BJ550" s="565">
        <v>23758</v>
      </c>
      <c r="BK550" s="364"/>
      <c r="BL550" s="565"/>
      <c r="BM550" s="565">
        <v>2600</v>
      </c>
      <c r="BN550" s="565"/>
      <c r="BO550" s="565">
        <v>10</v>
      </c>
      <c r="BP550" s="565"/>
      <c r="BQ550" s="565"/>
      <c r="BR550" s="565"/>
      <c r="BS550" s="565">
        <v>140</v>
      </c>
      <c r="BT550" s="565"/>
      <c r="BU550" s="565"/>
      <c r="BV550" s="565"/>
      <c r="BW550" s="565"/>
      <c r="BX550" s="565"/>
      <c r="BY550" s="565"/>
      <c r="BZ550" s="565">
        <v>32158</v>
      </c>
      <c r="CA550" s="565"/>
      <c r="CB550" s="565"/>
      <c r="CC550" s="565"/>
      <c r="CD550" s="565"/>
      <c r="CE550" s="565"/>
      <c r="CF550" s="565"/>
      <c r="CG550" s="565"/>
      <c r="CH550" s="565"/>
    </row>
    <row r="551" spans="1:86">
      <c r="A551" s="620"/>
      <c r="B551" s="565" t="s">
        <v>4304</v>
      </c>
      <c r="C551" s="565" t="s">
        <v>4302</v>
      </c>
      <c r="D551" s="565">
        <v>384</v>
      </c>
      <c r="E551" s="565">
        <v>320</v>
      </c>
      <c r="F551" s="565">
        <v>200</v>
      </c>
      <c r="G551" s="565"/>
      <c r="H551" s="565"/>
      <c r="I551" s="565"/>
      <c r="J551" s="565"/>
      <c r="K551" s="565"/>
      <c r="L551" s="565">
        <v>940</v>
      </c>
      <c r="M551" s="565">
        <v>200</v>
      </c>
      <c r="N551" s="565"/>
      <c r="O551" s="565"/>
      <c r="P551" s="565">
        <v>380</v>
      </c>
      <c r="Q551" s="565">
        <v>940</v>
      </c>
      <c r="R551" s="565">
        <v>450</v>
      </c>
      <c r="S551" s="565">
        <v>190</v>
      </c>
      <c r="T551" s="565"/>
      <c r="U551" s="147"/>
      <c r="V551" s="565"/>
      <c r="W551" s="565"/>
      <c r="X551" s="565"/>
      <c r="Y551" s="565"/>
      <c r="Z551" s="565"/>
      <c r="AA551" s="565"/>
      <c r="AB551" s="565"/>
      <c r="AC551" s="565">
        <v>0</v>
      </c>
      <c r="AD551" s="565">
        <v>1010</v>
      </c>
      <c r="AE551" s="565">
        <v>100</v>
      </c>
      <c r="AF551" s="565"/>
      <c r="AG551" s="565"/>
      <c r="AH551" s="565"/>
      <c r="AI551" s="565"/>
      <c r="AJ551" s="565"/>
      <c r="AK551" s="565"/>
      <c r="AL551" s="565">
        <v>1050</v>
      </c>
      <c r="AM551" s="565">
        <v>280</v>
      </c>
      <c r="AN551" s="565"/>
      <c r="AO551" s="565"/>
      <c r="AP551" s="565"/>
      <c r="AQ551" s="565">
        <v>28800</v>
      </c>
      <c r="AR551" s="565"/>
      <c r="AS551" s="565"/>
      <c r="AT551" s="565"/>
      <c r="AU551" s="565"/>
      <c r="AV551" s="565"/>
      <c r="AW551" s="565"/>
      <c r="AX551" s="565"/>
      <c r="AY551" s="565"/>
      <c r="AZ551" s="565"/>
      <c r="BA551" s="565"/>
      <c r="BB551" s="565"/>
      <c r="BC551" s="565">
        <v>7500</v>
      </c>
      <c r="BD551" s="565">
        <v>1500</v>
      </c>
      <c r="BE551" s="565"/>
      <c r="BF551" s="565">
        <v>650</v>
      </c>
      <c r="BG551" s="565"/>
      <c r="BH551" s="565"/>
      <c r="BI551" s="565"/>
      <c r="BJ551" s="565">
        <v>0</v>
      </c>
      <c r="BK551" s="364"/>
      <c r="BL551" s="565"/>
      <c r="BM551" s="565">
        <v>2800</v>
      </c>
      <c r="BN551" s="565"/>
      <c r="BO551" s="565"/>
      <c r="BP551" s="565"/>
      <c r="BQ551" s="565"/>
      <c r="BR551" s="565"/>
      <c r="BS551" s="565">
        <v>360</v>
      </c>
      <c r="BT551" s="565"/>
      <c r="BU551" s="565"/>
      <c r="BV551" s="565"/>
      <c r="BW551" s="565"/>
      <c r="BX551" s="565"/>
      <c r="BY551" s="565"/>
      <c r="BZ551" s="565">
        <v>48054</v>
      </c>
      <c r="CA551" s="565"/>
      <c r="CB551" s="565"/>
      <c r="CC551" s="565"/>
      <c r="CD551" s="565"/>
      <c r="CE551" s="565"/>
      <c r="CF551" s="565"/>
      <c r="CG551" s="565"/>
      <c r="CH551" s="565"/>
    </row>
    <row r="552" spans="1:86">
      <c r="A552" s="620"/>
      <c r="B552" s="565"/>
      <c r="C552" s="565" t="s">
        <v>4300</v>
      </c>
      <c r="D552" s="565">
        <v>13570</v>
      </c>
      <c r="E552" s="565">
        <v>1088</v>
      </c>
      <c r="F552" s="565">
        <v>600</v>
      </c>
      <c r="G552" s="565"/>
      <c r="H552" s="565"/>
      <c r="I552" s="565"/>
      <c r="J552" s="565"/>
      <c r="K552" s="565"/>
      <c r="L552" s="565">
        <v>2200</v>
      </c>
      <c r="M552" s="565"/>
      <c r="N552" s="565"/>
      <c r="O552" s="565"/>
      <c r="P552" s="565"/>
      <c r="Q552" s="565"/>
      <c r="R552" s="565"/>
      <c r="S552" s="565">
        <v>1050</v>
      </c>
      <c r="T552" s="565">
        <v>440</v>
      </c>
      <c r="U552" s="147"/>
      <c r="V552" s="565"/>
      <c r="W552" s="565"/>
      <c r="X552" s="565"/>
      <c r="Y552" s="565"/>
      <c r="Z552" s="565"/>
      <c r="AA552" s="565"/>
      <c r="AB552" s="565"/>
      <c r="AC552" s="565">
        <v>0</v>
      </c>
      <c r="AD552" s="565">
        <v>2450</v>
      </c>
      <c r="AE552" s="565">
        <v>1000</v>
      </c>
      <c r="AF552" s="565"/>
      <c r="AG552" s="565"/>
      <c r="AH552" s="565"/>
      <c r="AI552" s="565">
        <v>6400</v>
      </c>
      <c r="AJ552" s="565"/>
      <c r="AK552" s="565"/>
      <c r="AL552" s="565">
        <v>3800</v>
      </c>
      <c r="AM552" s="565">
        <v>5200</v>
      </c>
      <c r="AN552" s="565"/>
      <c r="AO552" s="565"/>
      <c r="AP552" s="565"/>
      <c r="AQ552" s="565"/>
      <c r="AR552" s="565"/>
      <c r="AS552" s="565"/>
      <c r="AT552" s="565"/>
      <c r="AU552" s="565"/>
      <c r="AV552" s="565"/>
      <c r="AW552" s="565"/>
      <c r="AX552" s="565"/>
      <c r="AY552" s="565"/>
      <c r="AZ552" s="565"/>
      <c r="BA552" s="565"/>
      <c r="BB552" s="565"/>
      <c r="BC552" s="565"/>
      <c r="BD552" s="565">
        <v>750</v>
      </c>
      <c r="BE552" s="565">
        <v>7250</v>
      </c>
      <c r="BF552" s="565">
        <v>6070</v>
      </c>
      <c r="BG552" s="565"/>
      <c r="BH552" s="565"/>
      <c r="BI552" s="565"/>
      <c r="BJ552" s="565">
        <v>41990</v>
      </c>
      <c r="BK552" s="364"/>
      <c r="BL552" s="565"/>
      <c r="BM552" s="565">
        <v>4500</v>
      </c>
      <c r="BN552" s="565"/>
      <c r="BO552" s="565">
        <v>2300</v>
      </c>
      <c r="BP552" s="565"/>
      <c r="BQ552" s="565"/>
      <c r="BR552" s="565"/>
      <c r="BS552" s="565">
        <v>3630</v>
      </c>
      <c r="BT552" s="565"/>
      <c r="BU552" s="565"/>
      <c r="BV552" s="565"/>
      <c r="BW552" s="565">
        <v>3600</v>
      </c>
      <c r="BX552" s="565"/>
      <c r="BY552" s="565"/>
      <c r="BZ552" s="565">
        <v>107888</v>
      </c>
      <c r="CA552" s="565"/>
      <c r="CB552" s="565"/>
      <c r="CC552" s="565"/>
      <c r="CD552" s="565"/>
      <c r="CE552" s="565"/>
      <c r="CF552" s="565"/>
      <c r="CG552" s="565"/>
      <c r="CH552" s="565"/>
    </row>
    <row r="553" spans="1:86">
      <c r="A553" s="620"/>
      <c r="B553" s="565" t="s">
        <v>4305</v>
      </c>
      <c r="C553" s="565" t="s">
        <v>4302</v>
      </c>
      <c r="D553" s="565"/>
      <c r="E553" s="565"/>
      <c r="F553" s="565"/>
      <c r="G553" s="565"/>
      <c r="H553" s="565"/>
      <c r="I553" s="565"/>
      <c r="J553" s="565"/>
      <c r="K553" s="565"/>
      <c r="L553" s="565"/>
      <c r="M553" s="565"/>
      <c r="N553" s="565"/>
      <c r="O553" s="565"/>
      <c r="P553" s="565"/>
      <c r="Q553" s="565"/>
      <c r="R553" s="565"/>
      <c r="S553" s="565"/>
      <c r="T553" s="565"/>
      <c r="U553" s="147"/>
      <c r="V553" s="565"/>
      <c r="W553" s="565"/>
      <c r="X553" s="565"/>
      <c r="Y553" s="565"/>
      <c r="Z553" s="565"/>
      <c r="AA553" s="565"/>
      <c r="AB553" s="565"/>
      <c r="AC553" s="565"/>
      <c r="AD553" s="565"/>
      <c r="AE553" s="565"/>
      <c r="AF553" s="565">
        <v>7480</v>
      </c>
      <c r="AG553" s="565"/>
      <c r="AH553" s="565"/>
      <c r="AI553" s="565"/>
      <c r="AJ553" s="565"/>
      <c r="AK553" s="565"/>
      <c r="AL553" s="565"/>
      <c r="AM553" s="565"/>
      <c r="AN553" s="565"/>
      <c r="AO553" s="565"/>
      <c r="AP553" s="565"/>
      <c r="AQ553" s="565"/>
      <c r="AR553" s="565"/>
      <c r="AS553" s="565"/>
      <c r="AT553" s="565"/>
      <c r="AU553" s="565"/>
      <c r="AV553" s="565"/>
      <c r="AW553" s="565"/>
      <c r="AX553" s="565"/>
      <c r="AY553" s="565"/>
      <c r="AZ553" s="565"/>
      <c r="BA553" s="565"/>
      <c r="BB553" s="565"/>
      <c r="BC553" s="565"/>
      <c r="BD553" s="565"/>
      <c r="BE553" s="565"/>
      <c r="BF553" s="565"/>
      <c r="BG553" s="565"/>
      <c r="BH553" s="565"/>
      <c r="BI553" s="565"/>
      <c r="BJ553" s="565"/>
      <c r="BK553" s="364"/>
      <c r="BL553" s="565"/>
      <c r="BM553" s="565"/>
      <c r="BN553" s="565"/>
      <c r="BO553" s="565"/>
      <c r="BP553" s="565"/>
      <c r="BQ553" s="565"/>
      <c r="BR553" s="565"/>
      <c r="BS553" s="565"/>
      <c r="BT553" s="565"/>
      <c r="BU553" s="565"/>
      <c r="BV553" s="565"/>
      <c r="BW553" s="565"/>
      <c r="BX553" s="565"/>
      <c r="BY553" s="565"/>
      <c r="BZ553" s="565">
        <v>7480</v>
      </c>
      <c r="CA553" s="565"/>
      <c r="CB553" s="565"/>
      <c r="CC553" s="565"/>
      <c r="CD553" s="565"/>
      <c r="CE553" s="565"/>
      <c r="CF553" s="565"/>
      <c r="CG553" s="565"/>
      <c r="CH553" s="565"/>
    </row>
    <row r="554" spans="1:86">
      <c r="A554" s="621"/>
      <c r="B554" s="565"/>
      <c r="C554" s="565" t="s">
        <v>4300</v>
      </c>
      <c r="D554" s="565"/>
      <c r="E554" s="565"/>
      <c r="F554" s="565"/>
      <c r="G554" s="565"/>
      <c r="H554" s="565"/>
      <c r="I554" s="565"/>
      <c r="J554" s="565"/>
      <c r="K554" s="565"/>
      <c r="L554" s="565"/>
      <c r="M554" s="565"/>
      <c r="N554" s="565"/>
      <c r="O554" s="565"/>
      <c r="P554" s="565"/>
      <c r="Q554" s="565"/>
      <c r="R554" s="565"/>
      <c r="S554" s="565"/>
      <c r="T554" s="565"/>
      <c r="U554" s="147"/>
      <c r="V554" s="565"/>
      <c r="W554" s="565"/>
      <c r="X554" s="565"/>
      <c r="Y554" s="565"/>
      <c r="Z554" s="565"/>
      <c r="AA554" s="565"/>
      <c r="AB554" s="565"/>
      <c r="AC554" s="565"/>
      <c r="AD554" s="565"/>
      <c r="AE554" s="565"/>
      <c r="AF554" s="565">
        <v>18142</v>
      </c>
      <c r="AG554" s="565"/>
      <c r="AH554" s="565"/>
      <c r="AI554" s="565"/>
      <c r="AJ554" s="565"/>
      <c r="AK554" s="565"/>
      <c r="AL554" s="565"/>
      <c r="AM554" s="565"/>
      <c r="AN554" s="565"/>
      <c r="AO554" s="565"/>
      <c r="AP554" s="565"/>
      <c r="AQ554" s="565"/>
      <c r="AR554" s="565"/>
      <c r="AS554" s="565"/>
      <c r="AT554" s="565"/>
      <c r="AU554" s="565"/>
      <c r="AV554" s="565"/>
      <c r="AW554" s="565"/>
      <c r="AX554" s="565"/>
      <c r="AY554" s="565"/>
      <c r="AZ554" s="565"/>
      <c r="BA554" s="565"/>
      <c r="BB554" s="565"/>
      <c r="BC554" s="565"/>
      <c r="BD554" s="565"/>
      <c r="BE554" s="565"/>
      <c r="BF554" s="565"/>
      <c r="BG554" s="565"/>
      <c r="BH554" s="565"/>
      <c r="BI554" s="565"/>
      <c r="BJ554" s="565"/>
      <c r="BK554" s="364"/>
      <c r="BL554" s="565"/>
      <c r="BM554" s="565"/>
      <c r="BN554" s="565"/>
      <c r="BO554" s="565"/>
      <c r="BP554" s="565"/>
      <c r="BQ554" s="565"/>
      <c r="BR554" s="565"/>
      <c r="BS554" s="565"/>
      <c r="BT554" s="565"/>
      <c r="BU554" s="565"/>
      <c r="BV554" s="565"/>
      <c r="BW554" s="565"/>
      <c r="BX554" s="565"/>
      <c r="BY554" s="565"/>
      <c r="BZ554" s="565">
        <v>18142</v>
      </c>
      <c r="CA554" s="565"/>
      <c r="CB554" s="565"/>
      <c r="CC554" s="565"/>
      <c r="CD554" s="565"/>
      <c r="CE554" s="565"/>
      <c r="CF554" s="565"/>
      <c r="CG554" s="565"/>
      <c r="CH554" s="565"/>
    </row>
    <row r="555" spans="1:86">
      <c r="A555" s="171" t="s">
        <v>6094</v>
      </c>
      <c r="B555" s="565" t="s">
        <v>4301</v>
      </c>
      <c r="C555" s="565" t="s">
        <v>4302</v>
      </c>
      <c r="D555" s="565"/>
      <c r="E555" s="565"/>
      <c r="F555" s="565"/>
      <c r="G555" s="565"/>
      <c r="H555" s="565"/>
      <c r="I555" s="565"/>
      <c r="J555" s="565"/>
      <c r="K555" s="565"/>
      <c r="L555" s="565"/>
      <c r="M555" s="565"/>
      <c r="N555" s="565"/>
      <c r="O555" s="565"/>
      <c r="P555" s="565"/>
      <c r="Q555" s="565"/>
      <c r="R555" s="565"/>
      <c r="S555" s="565"/>
      <c r="T555" s="565"/>
      <c r="U555" s="147"/>
      <c r="V555" s="565"/>
      <c r="W555" s="565"/>
      <c r="X555" s="565"/>
      <c r="Y555" s="565"/>
      <c r="Z555" s="565"/>
      <c r="AA555" s="565"/>
      <c r="AB555" s="565"/>
      <c r="AC555" s="565"/>
      <c r="AD555" s="565"/>
      <c r="AE555" s="565"/>
      <c r="AF555" s="565"/>
      <c r="AG555" s="565"/>
      <c r="AH555" s="565"/>
      <c r="AI555" s="565"/>
      <c r="AJ555" s="565"/>
      <c r="AK555" s="565"/>
      <c r="AL555" s="565"/>
      <c r="AM555" s="565"/>
      <c r="AN555" s="565"/>
      <c r="AO555" s="565"/>
      <c r="AP555" s="565"/>
      <c r="AQ555" s="565"/>
      <c r="AR555" s="565"/>
      <c r="AS555" s="565"/>
      <c r="AT555" s="565"/>
      <c r="AU555" s="565"/>
      <c r="AV555" s="565"/>
      <c r="AW555" s="565"/>
      <c r="AX555" s="565"/>
      <c r="AY555" s="565"/>
      <c r="AZ555" s="565"/>
      <c r="BA555" s="565"/>
      <c r="BB555" s="565"/>
      <c r="BC555" s="565"/>
      <c r="BD555" s="565"/>
      <c r="BE555" s="565"/>
      <c r="BF555" s="565"/>
      <c r="BG555" s="565"/>
      <c r="BH555" s="565"/>
      <c r="BI555" s="565"/>
      <c r="BJ555" s="565"/>
      <c r="BK555" s="364"/>
      <c r="BL555" s="565"/>
      <c r="BM555" s="565"/>
      <c r="BN555" s="565"/>
      <c r="BO555" s="565"/>
      <c r="BP555" s="565"/>
      <c r="BQ555" s="565"/>
      <c r="BR555" s="565"/>
      <c r="BS555" s="565"/>
      <c r="BT555" s="565"/>
      <c r="BU555" s="565"/>
      <c r="BV555" s="565"/>
      <c r="BW555" s="565"/>
      <c r="BX555" s="565"/>
      <c r="BY555" s="565"/>
      <c r="BZ555" s="565"/>
      <c r="CA555" s="565"/>
      <c r="CB555" s="565"/>
      <c r="CC555" s="565"/>
      <c r="CD555" s="565"/>
      <c r="CE555" s="565"/>
      <c r="CF555" s="565"/>
      <c r="CG555" s="565"/>
      <c r="CH555" s="565"/>
    </row>
    <row r="556" spans="1:86">
      <c r="A556" s="620"/>
      <c r="B556" s="565"/>
      <c r="C556" s="565" t="s">
        <v>4300</v>
      </c>
      <c r="D556" s="565"/>
      <c r="E556" s="565"/>
      <c r="F556" s="565"/>
      <c r="G556" s="565"/>
      <c r="H556" s="565"/>
      <c r="I556" s="565"/>
      <c r="J556" s="565"/>
      <c r="K556" s="565"/>
      <c r="L556" s="565"/>
      <c r="M556" s="565"/>
      <c r="N556" s="565"/>
      <c r="O556" s="565"/>
      <c r="P556" s="565"/>
      <c r="Q556" s="565"/>
      <c r="R556" s="565"/>
      <c r="S556" s="565"/>
      <c r="T556" s="565"/>
      <c r="U556" s="147"/>
      <c r="V556" s="565"/>
      <c r="W556" s="565"/>
      <c r="X556" s="565"/>
      <c r="Y556" s="565"/>
      <c r="Z556" s="565"/>
      <c r="AA556" s="565"/>
      <c r="AB556" s="565"/>
      <c r="AC556" s="565"/>
      <c r="AD556" s="565"/>
      <c r="AE556" s="565"/>
      <c r="AF556" s="565"/>
      <c r="AG556" s="565"/>
      <c r="AH556" s="565"/>
      <c r="AI556" s="565"/>
      <c r="AJ556" s="565"/>
      <c r="AK556" s="565"/>
      <c r="AL556" s="565"/>
      <c r="AM556" s="565"/>
      <c r="AN556" s="565"/>
      <c r="AO556" s="565"/>
      <c r="AP556" s="565"/>
      <c r="AQ556" s="565"/>
      <c r="AR556" s="565"/>
      <c r="AS556" s="565"/>
      <c r="AT556" s="565"/>
      <c r="AU556" s="565"/>
      <c r="AV556" s="565"/>
      <c r="AW556" s="565"/>
      <c r="AX556" s="565"/>
      <c r="AY556" s="565"/>
      <c r="AZ556" s="565"/>
      <c r="BA556" s="565"/>
      <c r="BB556" s="565"/>
      <c r="BC556" s="565"/>
      <c r="BD556" s="565"/>
      <c r="BE556" s="565"/>
      <c r="BF556" s="565"/>
      <c r="BG556" s="565"/>
      <c r="BH556" s="565"/>
      <c r="BI556" s="565"/>
      <c r="BJ556" s="565"/>
      <c r="BK556" s="364"/>
      <c r="BL556" s="565"/>
      <c r="BM556" s="565"/>
      <c r="BN556" s="565"/>
      <c r="BO556" s="565"/>
      <c r="BP556" s="565"/>
      <c r="BQ556" s="565"/>
      <c r="BR556" s="565"/>
      <c r="BS556" s="565"/>
      <c r="BT556" s="565"/>
      <c r="BU556" s="565"/>
      <c r="BV556" s="565"/>
      <c r="BW556" s="565"/>
      <c r="BX556" s="565"/>
      <c r="BY556" s="565"/>
      <c r="BZ556" s="565"/>
      <c r="CA556" s="565"/>
      <c r="CB556" s="565"/>
      <c r="CC556" s="565"/>
      <c r="CD556" s="565"/>
      <c r="CE556" s="565"/>
      <c r="CF556" s="565"/>
      <c r="CG556" s="565"/>
      <c r="CH556" s="565"/>
    </row>
    <row r="557" spans="1:86">
      <c r="A557" s="620"/>
      <c r="B557" s="565" t="s">
        <v>4303</v>
      </c>
      <c r="C557" s="565" t="s">
        <v>4302</v>
      </c>
      <c r="D557" s="565"/>
      <c r="E557" s="565"/>
      <c r="F557" s="565"/>
      <c r="G557" s="565"/>
      <c r="H557" s="565"/>
      <c r="I557" s="565"/>
      <c r="J557" s="565"/>
      <c r="K557" s="565"/>
      <c r="L557" s="565"/>
      <c r="M557" s="565"/>
      <c r="N557" s="565"/>
      <c r="O557" s="565"/>
      <c r="P557" s="565"/>
      <c r="Q557" s="565"/>
      <c r="R557" s="565"/>
      <c r="S557" s="565"/>
      <c r="T557" s="565"/>
      <c r="U557" s="147"/>
      <c r="V557" s="565"/>
      <c r="W557" s="565"/>
      <c r="X557" s="565"/>
      <c r="Y557" s="565"/>
      <c r="Z557" s="565"/>
      <c r="AA557" s="565"/>
      <c r="AB557" s="565"/>
      <c r="AC557" s="565"/>
      <c r="AD557" s="565"/>
      <c r="AE557" s="565"/>
      <c r="AF557" s="565"/>
      <c r="AG557" s="565"/>
      <c r="AH557" s="565"/>
      <c r="AI557" s="565"/>
      <c r="AJ557" s="565"/>
      <c r="AK557" s="565"/>
      <c r="AL557" s="565"/>
      <c r="AM557" s="565"/>
      <c r="AN557" s="565"/>
      <c r="AO557" s="565"/>
      <c r="AP557" s="565"/>
      <c r="AQ557" s="565"/>
      <c r="AR557" s="565"/>
      <c r="AS557" s="565"/>
      <c r="AT557" s="565"/>
      <c r="AU557" s="565"/>
      <c r="AV557" s="565"/>
      <c r="AW557" s="565"/>
      <c r="AX557" s="565"/>
      <c r="AY557" s="565"/>
      <c r="AZ557" s="565"/>
      <c r="BA557" s="565"/>
      <c r="BB557" s="565"/>
      <c r="BC557" s="565"/>
      <c r="BD557" s="565"/>
      <c r="BE557" s="565"/>
      <c r="BF557" s="565"/>
      <c r="BG557" s="565"/>
      <c r="BH557" s="565"/>
      <c r="BI557" s="565"/>
      <c r="BJ557" s="565"/>
      <c r="BK557" s="364"/>
      <c r="BL557" s="565"/>
      <c r="BM557" s="565"/>
      <c r="BN557" s="565"/>
      <c r="BO557" s="565"/>
      <c r="BP557" s="565"/>
      <c r="BQ557" s="565"/>
      <c r="BR557" s="565"/>
      <c r="BS557" s="565"/>
      <c r="BT557" s="565"/>
      <c r="BU557" s="565"/>
      <c r="BV557" s="565"/>
      <c r="BW557" s="565"/>
      <c r="BX557" s="565"/>
      <c r="BY557" s="565"/>
      <c r="BZ557" s="565"/>
      <c r="CA557" s="565"/>
      <c r="CB557" s="565"/>
      <c r="CC557" s="565"/>
      <c r="CD557" s="565"/>
      <c r="CE557" s="565"/>
      <c r="CF557" s="565"/>
      <c r="CG557" s="565"/>
      <c r="CH557" s="565"/>
    </row>
    <row r="558" spans="1:86">
      <c r="A558" s="620"/>
      <c r="B558" s="565"/>
      <c r="C558" s="565" t="s">
        <v>4300</v>
      </c>
      <c r="D558" s="565"/>
      <c r="E558" s="565"/>
      <c r="F558" s="565"/>
      <c r="G558" s="565"/>
      <c r="H558" s="565"/>
      <c r="I558" s="565"/>
      <c r="J558" s="565"/>
      <c r="K558" s="565"/>
      <c r="L558" s="565"/>
      <c r="M558" s="565"/>
      <c r="N558" s="565"/>
      <c r="O558" s="565"/>
      <c r="P558" s="565"/>
      <c r="Q558" s="565"/>
      <c r="R558" s="565"/>
      <c r="S558" s="565"/>
      <c r="T558" s="565"/>
      <c r="U558" s="147"/>
      <c r="V558" s="565"/>
      <c r="W558" s="565"/>
      <c r="X558" s="565"/>
      <c r="Y558" s="565"/>
      <c r="Z558" s="565"/>
      <c r="AA558" s="565"/>
      <c r="AB558" s="565"/>
      <c r="AC558" s="565"/>
      <c r="AD558" s="565"/>
      <c r="AE558" s="565"/>
      <c r="AF558" s="565"/>
      <c r="AG558" s="565"/>
      <c r="AH558" s="565"/>
      <c r="AI558" s="565"/>
      <c r="AJ558" s="565"/>
      <c r="AK558" s="565"/>
      <c r="AL558" s="565"/>
      <c r="AM558" s="565"/>
      <c r="AN558" s="565"/>
      <c r="AO558" s="565"/>
      <c r="AP558" s="565"/>
      <c r="AQ558" s="565"/>
      <c r="AR558" s="565"/>
      <c r="AS558" s="565"/>
      <c r="AT558" s="565"/>
      <c r="AU558" s="565"/>
      <c r="AV558" s="565"/>
      <c r="AW558" s="565"/>
      <c r="AX558" s="565"/>
      <c r="AY558" s="565"/>
      <c r="AZ558" s="565"/>
      <c r="BA558" s="565"/>
      <c r="BB558" s="565"/>
      <c r="BC558" s="565"/>
      <c r="BD558" s="565"/>
      <c r="BE558" s="565">
        <v>500</v>
      </c>
      <c r="BF558" s="565"/>
      <c r="BG558" s="565"/>
      <c r="BH558" s="565"/>
      <c r="BI558" s="565"/>
      <c r="BJ558" s="565"/>
      <c r="BK558" s="364"/>
      <c r="BL558" s="565"/>
      <c r="BM558" s="565"/>
      <c r="BN558" s="565"/>
      <c r="BO558" s="565"/>
      <c r="BP558" s="565"/>
      <c r="BQ558" s="565"/>
      <c r="BR558" s="565"/>
      <c r="BS558" s="565"/>
      <c r="BT558" s="565"/>
      <c r="BU558" s="565"/>
      <c r="BV558" s="565"/>
      <c r="BW558" s="565"/>
      <c r="BX558" s="565"/>
      <c r="BY558" s="565"/>
      <c r="BZ558" s="565"/>
      <c r="CA558" s="565"/>
      <c r="CB558" s="565"/>
      <c r="CC558" s="565"/>
      <c r="CD558" s="565"/>
      <c r="CE558" s="565"/>
      <c r="CF558" s="565"/>
      <c r="CG558" s="565"/>
      <c r="CH558" s="565"/>
    </row>
    <row r="559" spans="1:86">
      <c r="A559" s="620"/>
      <c r="B559" s="565" t="s">
        <v>4304</v>
      </c>
      <c r="C559" s="565" t="s">
        <v>4302</v>
      </c>
      <c r="D559" s="565"/>
      <c r="E559" s="565"/>
      <c r="F559" s="565"/>
      <c r="G559" s="565"/>
      <c r="H559" s="565"/>
      <c r="I559" s="565"/>
      <c r="J559" s="565"/>
      <c r="K559" s="565"/>
      <c r="L559" s="565"/>
      <c r="M559" s="565"/>
      <c r="N559" s="565"/>
      <c r="O559" s="565"/>
      <c r="P559" s="565"/>
      <c r="Q559" s="565"/>
      <c r="R559" s="565"/>
      <c r="S559" s="565"/>
      <c r="T559" s="565"/>
      <c r="U559" s="147"/>
      <c r="V559" s="565"/>
      <c r="W559" s="565"/>
      <c r="X559" s="565"/>
      <c r="Y559" s="565"/>
      <c r="Z559" s="565"/>
      <c r="AA559" s="565"/>
      <c r="AB559" s="565"/>
      <c r="AC559" s="565"/>
      <c r="AD559" s="565"/>
      <c r="AE559" s="565"/>
      <c r="AF559" s="565"/>
      <c r="AG559" s="565"/>
      <c r="AH559" s="565"/>
      <c r="AI559" s="565"/>
      <c r="AJ559" s="565"/>
      <c r="AK559" s="565"/>
      <c r="AL559" s="565"/>
      <c r="AM559" s="565"/>
      <c r="AN559" s="565"/>
      <c r="AO559" s="565"/>
      <c r="AP559" s="565"/>
      <c r="AQ559" s="565"/>
      <c r="AR559" s="565"/>
      <c r="AS559" s="565"/>
      <c r="AT559" s="565"/>
      <c r="AU559" s="565"/>
      <c r="AV559" s="565"/>
      <c r="AW559" s="565"/>
      <c r="AX559" s="565"/>
      <c r="AY559" s="565"/>
      <c r="AZ559" s="565"/>
      <c r="BA559" s="565"/>
      <c r="BB559" s="565"/>
      <c r="BC559" s="565"/>
      <c r="BD559" s="565"/>
      <c r="BE559" s="565"/>
      <c r="BF559" s="565"/>
      <c r="BG559" s="565"/>
      <c r="BH559" s="565"/>
      <c r="BI559" s="565"/>
      <c r="BJ559" s="565"/>
      <c r="BK559" s="364"/>
      <c r="BL559" s="565"/>
      <c r="BM559" s="565"/>
      <c r="BN559" s="565"/>
      <c r="BO559" s="565"/>
      <c r="BP559" s="565"/>
      <c r="BQ559" s="565"/>
      <c r="BR559" s="565"/>
      <c r="BS559" s="565"/>
      <c r="BT559" s="565"/>
      <c r="BU559" s="565"/>
      <c r="BV559" s="565"/>
      <c r="BW559" s="565"/>
      <c r="BX559" s="565"/>
      <c r="BY559" s="565"/>
      <c r="BZ559" s="565"/>
      <c r="CA559" s="565"/>
      <c r="CB559" s="565"/>
      <c r="CC559" s="565"/>
      <c r="CD559" s="565"/>
      <c r="CE559" s="565"/>
      <c r="CF559" s="565"/>
      <c r="CG559" s="565"/>
      <c r="CH559" s="565"/>
    </row>
    <row r="560" spans="1:86">
      <c r="A560" s="620"/>
      <c r="B560" s="565"/>
      <c r="C560" s="565" t="s">
        <v>4300</v>
      </c>
      <c r="D560" s="565"/>
      <c r="E560" s="565"/>
      <c r="F560" s="565"/>
      <c r="G560" s="565"/>
      <c r="H560" s="565"/>
      <c r="I560" s="565"/>
      <c r="J560" s="565"/>
      <c r="K560" s="565"/>
      <c r="L560" s="565"/>
      <c r="M560" s="565"/>
      <c r="N560" s="565"/>
      <c r="O560" s="565"/>
      <c r="P560" s="565"/>
      <c r="Q560" s="565"/>
      <c r="R560" s="565"/>
      <c r="S560" s="565"/>
      <c r="T560" s="565"/>
      <c r="U560" s="147"/>
      <c r="V560" s="565"/>
      <c r="W560" s="565"/>
      <c r="X560" s="565"/>
      <c r="Y560" s="565"/>
      <c r="Z560" s="565"/>
      <c r="AA560" s="565"/>
      <c r="AB560" s="565"/>
      <c r="AC560" s="565"/>
      <c r="AD560" s="565"/>
      <c r="AE560" s="565"/>
      <c r="AF560" s="565"/>
      <c r="AG560" s="565"/>
      <c r="AH560" s="565"/>
      <c r="AI560" s="565"/>
      <c r="AJ560" s="565"/>
      <c r="AK560" s="565"/>
      <c r="AL560" s="565"/>
      <c r="AM560" s="565"/>
      <c r="AN560" s="565"/>
      <c r="AO560" s="565"/>
      <c r="AP560" s="565"/>
      <c r="AQ560" s="565"/>
      <c r="AR560" s="565"/>
      <c r="AS560" s="565"/>
      <c r="AT560" s="565"/>
      <c r="AU560" s="565"/>
      <c r="AV560" s="565"/>
      <c r="AW560" s="565"/>
      <c r="AX560" s="565"/>
      <c r="AY560" s="565"/>
      <c r="AZ560" s="565"/>
      <c r="BA560" s="565"/>
      <c r="BB560" s="565"/>
      <c r="BC560" s="565"/>
      <c r="BD560" s="565"/>
      <c r="BE560" s="565">
        <v>2000</v>
      </c>
      <c r="BF560" s="565"/>
      <c r="BG560" s="565"/>
      <c r="BH560" s="565"/>
      <c r="BI560" s="565"/>
      <c r="BJ560" s="565"/>
      <c r="BK560" s="364"/>
      <c r="BL560" s="565"/>
      <c r="BM560" s="565"/>
      <c r="BN560" s="565"/>
      <c r="BO560" s="565"/>
      <c r="BP560" s="565"/>
      <c r="BQ560" s="565"/>
      <c r="BR560" s="565"/>
      <c r="BS560" s="565"/>
      <c r="BT560" s="565"/>
      <c r="BU560" s="565"/>
      <c r="BV560" s="565"/>
      <c r="BW560" s="565"/>
      <c r="BX560" s="565"/>
      <c r="BY560" s="565"/>
      <c r="BZ560" s="565"/>
      <c r="CA560" s="565"/>
      <c r="CB560" s="565"/>
      <c r="CC560" s="565"/>
      <c r="CD560" s="565"/>
      <c r="CE560" s="565"/>
      <c r="CF560" s="565"/>
      <c r="CG560" s="565"/>
      <c r="CH560" s="565"/>
    </row>
    <row r="561" spans="1:86">
      <c r="A561" s="620"/>
      <c r="B561" s="565" t="s">
        <v>4305</v>
      </c>
      <c r="C561" s="565" t="s">
        <v>4302</v>
      </c>
      <c r="D561" s="565"/>
      <c r="E561" s="565"/>
      <c r="F561" s="565"/>
      <c r="G561" s="565"/>
      <c r="H561" s="565"/>
      <c r="I561" s="565"/>
      <c r="J561" s="565"/>
      <c r="K561" s="565"/>
      <c r="L561" s="565"/>
      <c r="M561" s="565"/>
      <c r="N561" s="565"/>
      <c r="O561" s="565"/>
      <c r="P561" s="565"/>
      <c r="Q561" s="565"/>
      <c r="R561" s="565"/>
      <c r="S561" s="565"/>
      <c r="T561" s="565"/>
      <c r="U561" s="147"/>
      <c r="V561" s="565"/>
      <c r="W561" s="565"/>
      <c r="X561" s="565"/>
      <c r="Y561" s="565"/>
      <c r="Z561" s="565"/>
      <c r="AA561" s="565"/>
      <c r="AB561" s="565"/>
      <c r="AC561" s="565"/>
      <c r="AD561" s="565"/>
      <c r="AE561" s="565"/>
      <c r="AF561" s="565"/>
      <c r="AG561" s="565"/>
      <c r="AH561" s="565"/>
      <c r="AI561" s="565"/>
      <c r="AJ561" s="565"/>
      <c r="AK561" s="565"/>
      <c r="AL561" s="565"/>
      <c r="AM561" s="565"/>
      <c r="AN561" s="565"/>
      <c r="AO561" s="565"/>
      <c r="AP561" s="565"/>
      <c r="AQ561" s="565"/>
      <c r="AR561" s="565"/>
      <c r="AS561" s="565"/>
      <c r="AT561" s="565"/>
      <c r="AU561" s="565"/>
      <c r="AV561" s="565"/>
      <c r="AW561" s="565"/>
      <c r="AX561" s="565"/>
      <c r="AY561" s="565"/>
      <c r="AZ561" s="565"/>
      <c r="BA561" s="565"/>
      <c r="BB561" s="565"/>
      <c r="BC561" s="565"/>
      <c r="BD561" s="565"/>
      <c r="BE561" s="565"/>
      <c r="BF561" s="565"/>
      <c r="BG561" s="565"/>
      <c r="BH561" s="565"/>
      <c r="BI561" s="565"/>
      <c r="BJ561" s="565"/>
      <c r="BK561" s="364"/>
      <c r="BL561" s="565"/>
      <c r="BM561" s="565"/>
      <c r="BN561" s="565"/>
      <c r="BO561" s="565"/>
      <c r="BP561" s="565"/>
      <c r="BQ561" s="565"/>
      <c r="BR561" s="565"/>
      <c r="BS561" s="565"/>
      <c r="BT561" s="565"/>
      <c r="BU561" s="565"/>
      <c r="BV561" s="565"/>
      <c r="BW561" s="565"/>
      <c r="BX561" s="565"/>
      <c r="BY561" s="565"/>
      <c r="BZ561" s="565"/>
      <c r="CA561" s="565"/>
      <c r="CB561" s="565"/>
      <c r="CC561" s="565"/>
      <c r="CD561" s="565"/>
      <c r="CE561" s="565"/>
      <c r="CF561" s="565"/>
      <c r="CG561" s="565"/>
      <c r="CH561" s="565"/>
    </row>
    <row r="562" spans="1:86">
      <c r="A562" s="621"/>
      <c r="B562" s="565"/>
      <c r="C562" s="565" t="s">
        <v>4300</v>
      </c>
      <c r="D562" s="565"/>
      <c r="E562" s="565"/>
      <c r="F562" s="565"/>
      <c r="G562" s="565"/>
      <c r="H562" s="565"/>
      <c r="I562" s="565"/>
      <c r="J562" s="565"/>
      <c r="K562" s="565"/>
      <c r="L562" s="565"/>
      <c r="M562" s="565"/>
      <c r="N562" s="565"/>
      <c r="O562" s="565"/>
      <c r="P562" s="565"/>
      <c r="Q562" s="565"/>
      <c r="R562" s="565"/>
      <c r="S562" s="565"/>
      <c r="T562" s="565"/>
      <c r="U562" s="147"/>
      <c r="V562" s="565"/>
      <c r="W562" s="565"/>
      <c r="X562" s="565"/>
      <c r="Y562" s="565"/>
      <c r="Z562" s="565"/>
      <c r="AA562" s="565"/>
      <c r="AB562" s="565"/>
      <c r="AC562" s="565"/>
      <c r="AD562" s="565"/>
      <c r="AE562" s="565"/>
      <c r="AF562" s="565"/>
      <c r="AG562" s="565"/>
      <c r="AH562" s="565"/>
      <c r="AI562" s="565"/>
      <c r="AJ562" s="565"/>
      <c r="AK562" s="565"/>
      <c r="AL562" s="565"/>
      <c r="AM562" s="565"/>
      <c r="AN562" s="565"/>
      <c r="AO562" s="565"/>
      <c r="AP562" s="565"/>
      <c r="AQ562" s="565"/>
      <c r="AR562" s="565"/>
      <c r="AS562" s="565"/>
      <c r="AT562" s="565"/>
      <c r="AU562" s="565"/>
      <c r="AV562" s="565"/>
      <c r="AW562" s="565"/>
      <c r="AX562" s="565"/>
      <c r="AY562" s="565"/>
      <c r="AZ562" s="565"/>
      <c r="BA562" s="565"/>
      <c r="BB562" s="565"/>
      <c r="BC562" s="565"/>
      <c r="BD562" s="565"/>
      <c r="BE562" s="565"/>
      <c r="BF562" s="565"/>
      <c r="BG562" s="565"/>
      <c r="BH562" s="565"/>
      <c r="BI562" s="565"/>
      <c r="BJ562" s="565"/>
      <c r="BK562" s="364"/>
      <c r="BL562" s="565"/>
      <c r="BM562" s="565"/>
      <c r="BN562" s="565"/>
      <c r="BO562" s="565"/>
      <c r="BP562" s="565"/>
      <c r="BQ562" s="565"/>
      <c r="BR562" s="565"/>
      <c r="BS562" s="565"/>
      <c r="BT562" s="565"/>
      <c r="BU562" s="565"/>
      <c r="BV562" s="565"/>
      <c r="BW562" s="565"/>
      <c r="BX562" s="565"/>
      <c r="BY562" s="565"/>
      <c r="BZ562" s="565"/>
      <c r="CA562" s="565"/>
      <c r="CB562" s="565"/>
      <c r="CC562" s="565"/>
      <c r="CD562" s="565"/>
      <c r="CE562" s="565"/>
      <c r="CF562" s="565"/>
      <c r="CG562" s="565"/>
      <c r="CH562" s="565"/>
    </row>
    <row r="563" spans="1:86">
      <c r="A563" s="171" t="s">
        <v>6241</v>
      </c>
      <c r="B563" s="565" t="s">
        <v>4301</v>
      </c>
      <c r="C563" s="565" t="s">
        <v>4302</v>
      </c>
      <c r="D563" s="565"/>
      <c r="E563" s="565"/>
      <c r="F563" s="565"/>
      <c r="G563" s="565"/>
      <c r="H563" s="565"/>
      <c r="I563" s="565"/>
      <c r="J563" s="565"/>
      <c r="K563" s="565"/>
      <c r="L563" s="565"/>
      <c r="M563" s="565"/>
      <c r="N563" s="565"/>
      <c r="O563" s="565"/>
      <c r="P563" s="565"/>
      <c r="Q563" s="565"/>
      <c r="R563" s="565"/>
      <c r="S563" s="565"/>
      <c r="T563" s="565"/>
      <c r="U563" s="147"/>
      <c r="V563" s="565"/>
      <c r="W563" s="565"/>
      <c r="X563" s="565"/>
      <c r="Y563" s="565"/>
      <c r="Z563" s="565"/>
      <c r="AA563" s="565"/>
      <c r="AB563" s="565"/>
      <c r="AC563" s="565"/>
      <c r="AD563" s="565"/>
      <c r="AE563" s="565"/>
      <c r="AF563" s="565"/>
      <c r="AG563" s="565"/>
      <c r="AH563" s="565"/>
      <c r="AI563" s="565"/>
      <c r="AJ563" s="565"/>
      <c r="AK563" s="565"/>
      <c r="AL563" s="565"/>
      <c r="AM563" s="565"/>
      <c r="AN563" s="565"/>
      <c r="AO563" s="565"/>
      <c r="AP563" s="565"/>
      <c r="AQ563" s="565"/>
      <c r="AR563" s="565"/>
      <c r="AS563" s="565"/>
      <c r="AT563" s="565"/>
      <c r="AU563" s="565"/>
      <c r="AV563" s="565"/>
      <c r="AW563" s="565"/>
      <c r="AX563" s="565"/>
      <c r="AY563" s="565"/>
      <c r="AZ563" s="565"/>
      <c r="BA563" s="565"/>
      <c r="BB563" s="565"/>
      <c r="BC563" s="565"/>
      <c r="BD563" s="565"/>
      <c r="BE563" s="565"/>
      <c r="BF563" s="565"/>
      <c r="BG563" s="565"/>
      <c r="BH563" s="565"/>
      <c r="BI563" s="565"/>
      <c r="BJ563" s="565"/>
      <c r="BK563" s="364"/>
      <c r="BL563" s="565"/>
      <c r="BM563" s="565"/>
      <c r="BN563" s="565"/>
      <c r="BO563" s="565"/>
      <c r="BP563" s="565"/>
      <c r="BQ563" s="565"/>
      <c r="BR563" s="565"/>
      <c r="BS563" s="565"/>
      <c r="BT563" s="565"/>
      <c r="BU563" s="565"/>
      <c r="BV563" s="565"/>
      <c r="BW563" s="565"/>
      <c r="BX563" s="565"/>
      <c r="BY563" s="565"/>
      <c r="BZ563" s="565"/>
      <c r="CA563" s="565"/>
      <c r="CB563" s="565"/>
      <c r="CC563" s="565"/>
      <c r="CD563" s="565"/>
      <c r="CE563" s="565"/>
      <c r="CF563" s="565"/>
      <c r="CG563" s="565"/>
      <c r="CH563" s="565"/>
    </row>
    <row r="564" spans="1:86">
      <c r="A564" s="620"/>
      <c r="B564" s="565"/>
      <c r="C564" s="565" t="s">
        <v>4300</v>
      </c>
      <c r="D564" s="565">
        <v>14542</v>
      </c>
      <c r="E564" s="565"/>
      <c r="F564" s="565"/>
      <c r="G564" s="565">
        <v>1600</v>
      </c>
      <c r="H564" s="565"/>
      <c r="I564" s="565">
        <v>1280</v>
      </c>
      <c r="J564" s="565"/>
      <c r="K564" s="565"/>
      <c r="L564" s="565">
        <v>1050</v>
      </c>
      <c r="M564" s="565"/>
      <c r="N564" s="565"/>
      <c r="O564" s="565"/>
      <c r="P564" s="565"/>
      <c r="Q564" s="565"/>
      <c r="R564" s="565"/>
      <c r="S564" s="565">
        <v>1600</v>
      </c>
      <c r="T564" s="565">
        <v>1600</v>
      </c>
      <c r="U564" s="147"/>
      <c r="V564" s="565"/>
      <c r="W564" s="565"/>
      <c r="X564" s="565"/>
      <c r="Y564" s="565">
        <v>836</v>
      </c>
      <c r="Z564" s="565"/>
      <c r="AA564" s="565"/>
      <c r="AB564" s="565"/>
      <c r="AC564" s="565"/>
      <c r="AD564" s="565">
        <v>2900</v>
      </c>
      <c r="AE564" s="565"/>
      <c r="AF564" s="565"/>
      <c r="AG564" s="565"/>
      <c r="AH564" s="565"/>
      <c r="AI564" s="565">
        <v>900</v>
      </c>
      <c r="AJ564" s="565"/>
      <c r="AK564" s="565"/>
      <c r="AL564" s="565">
        <v>2480</v>
      </c>
      <c r="AM564" s="565">
        <v>2600</v>
      </c>
      <c r="AN564" s="565"/>
      <c r="AO564" s="565"/>
      <c r="AP564" s="565"/>
      <c r="AQ564" s="565"/>
      <c r="AR564" s="565"/>
      <c r="AS564" s="565"/>
      <c r="AT564" s="565">
        <v>1300</v>
      </c>
      <c r="AU564" s="565"/>
      <c r="AV564" s="565"/>
      <c r="AW564" s="565"/>
      <c r="AX564" s="565"/>
      <c r="AY564" s="565"/>
      <c r="AZ564" s="565"/>
      <c r="BA564" s="565"/>
      <c r="BB564" s="565"/>
      <c r="BC564" s="565"/>
      <c r="BD564" s="565"/>
      <c r="BE564" s="565"/>
      <c r="BF564" s="565"/>
      <c r="BG564" s="565"/>
      <c r="BH564" s="565"/>
      <c r="BI564" s="565"/>
      <c r="BJ564" s="565">
        <v>37988</v>
      </c>
      <c r="BK564" s="364"/>
      <c r="BL564" s="565"/>
      <c r="BM564" s="565">
        <v>700</v>
      </c>
      <c r="BN564" s="565"/>
      <c r="BO564" s="565">
        <v>804</v>
      </c>
      <c r="BP564" s="565"/>
      <c r="BQ564" s="565"/>
      <c r="BR564" s="565"/>
      <c r="BS564" s="565">
        <v>1300</v>
      </c>
      <c r="BT564" s="565"/>
      <c r="BU564" s="565"/>
      <c r="BV564" s="565"/>
      <c r="BW564" s="565">
        <v>4300</v>
      </c>
      <c r="BX564" s="565"/>
      <c r="BY564" s="565"/>
      <c r="BZ564" s="565">
        <v>77780</v>
      </c>
      <c r="CA564" s="565"/>
      <c r="CB564" s="565"/>
      <c r="CC564" s="565"/>
      <c r="CD564" s="565"/>
      <c r="CE564" s="565"/>
      <c r="CF564" s="565"/>
      <c r="CG564" s="565"/>
      <c r="CH564" s="565"/>
    </row>
    <row r="565" spans="1:86">
      <c r="A565" s="620"/>
      <c r="B565" s="565" t="s">
        <v>4303</v>
      </c>
      <c r="C565" s="565" t="s">
        <v>4302</v>
      </c>
      <c r="D565" s="565"/>
      <c r="E565" s="565"/>
      <c r="F565" s="565"/>
      <c r="G565" s="565"/>
      <c r="H565" s="565"/>
      <c r="I565" s="565"/>
      <c r="J565" s="565"/>
      <c r="K565" s="565"/>
      <c r="L565" s="565"/>
      <c r="M565" s="565"/>
      <c r="N565" s="565"/>
      <c r="O565" s="565"/>
      <c r="P565" s="565"/>
      <c r="Q565" s="565"/>
      <c r="R565" s="565"/>
      <c r="S565" s="565"/>
      <c r="T565" s="565"/>
      <c r="U565" s="147"/>
      <c r="V565" s="565"/>
      <c r="W565" s="565"/>
      <c r="X565" s="565"/>
      <c r="Y565" s="565"/>
      <c r="Z565" s="565"/>
      <c r="AA565" s="565"/>
      <c r="AB565" s="565"/>
      <c r="AC565" s="565"/>
      <c r="AD565" s="565"/>
      <c r="AE565" s="565"/>
      <c r="AF565" s="565"/>
      <c r="AG565" s="565"/>
      <c r="AH565" s="565"/>
      <c r="AI565" s="565"/>
      <c r="AJ565" s="565"/>
      <c r="AK565" s="565"/>
      <c r="AL565" s="565"/>
      <c r="AM565" s="565"/>
      <c r="AN565" s="565"/>
      <c r="AO565" s="565"/>
      <c r="AP565" s="565"/>
      <c r="AQ565" s="565"/>
      <c r="AR565" s="565"/>
      <c r="AS565" s="565"/>
      <c r="AT565" s="565"/>
      <c r="AU565" s="565"/>
      <c r="AV565" s="565"/>
      <c r="AW565" s="565"/>
      <c r="AX565" s="565"/>
      <c r="AY565" s="565"/>
      <c r="AZ565" s="565"/>
      <c r="BA565" s="565"/>
      <c r="BB565" s="565"/>
      <c r="BC565" s="565"/>
      <c r="BD565" s="565"/>
      <c r="BE565" s="565"/>
      <c r="BF565" s="565"/>
      <c r="BG565" s="565"/>
      <c r="BH565" s="565"/>
      <c r="BI565" s="565"/>
      <c r="BJ565" s="565"/>
      <c r="BK565" s="364"/>
      <c r="BL565" s="565"/>
      <c r="BM565" s="565"/>
      <c r="BN565" s="565"/>
      <c r="BO565" s="565"/>
      <c r="BP565" s="565"/>
      <c r="BQ565" s="565"/>
      <c r="BR565" s="565"/>
      <c r="BS565" s="565"/>
      <c r="BT565" s="565"/>
      <c r="BU565" s="565"/>
      <c r="BV565" s="565"/>
      <c r="BW565" s="565"/>
      <c r="BX565" s="565"/>
      <c r="BY565" s="565"/>
      <c r="BZ565" s="565"/>
      <c r="CA565" s="565"/>
      <c r="CB565" s="565"/>
      <c r="CC565" s="565"/>
      <c r="CD565" s="565"/>
      <c r="CE565" s="565"/>
      <c r="CF565" s="565"/>
      <c r="CG565" s="565"/>
      <c r="CH565" s="565"/>
    </row>
    <row r="566" spans="1:86">
      <c r="A566" s="620"/>
      <c r="B566" s="565"/>
      <c r="C566" s="565" t="s">
        <v>4300</v>
      </c>
      <c r="D566" s="565"/>
      <c r="E566" s="565"/>
      <c r="F566" s="565"/>
      <c r="G566" s="565">
        <v>1</v>
      </c>
      <c r="H566" s="565"/>
      <c r="I566" s="565"/>
      <c r="J566" s="565"/>
      <c r="K566" s="565"/>
      <c r="L566" s="565">
        <v>6</v>
      </c>
      <c r="M566" s="565"/>
      <c r="N566" s="565"/>
      <c r="O566" s="565"/>
      <c r="P566" s="565"/>
      <c r="Q566" s="565"/>
      <c r="R566" s="565"/>
      <c r="S566" s="565"/>
      <c r="T566" s="565">
        <v>300</v>
      </c>
      <c r="U566" s="147"/>
      <c r="V566" s="565"/>
      <c r="W566" s="565"/>
      <c r="X566" s="565"/>
      <c r="Y566" s="565"/>
      <c r="Z566" s="565"/>
      <c r="AA566" s="565"/>
      <c r="AB566" s="565"/>
      <c r="AC566" s="565"/>
      <c r="AD566" s="565">
        <v>400</v>
      </c>
      <c r="AE566" s="565"/>
      <c r="AF566" s="565"/>
      <c r="AG566" s="565"/>
      <c r="AH566" s="565"/>
      <c r="AI566" s="565">
        <v>1</v>
      </c>
      <c r="AJ566" s="565"/>
      <c r="AK566" s="565"/>
      <c r="AL566" s="565">
        <v>140</v>
      </c>
      <c r="AM566" s="565"/>
      <c r="AN566" s="565"/>
      <c r="AO566" s="565"/>
      <c r="AP566" s="565"/>
      <c r="AQ566" s="565"/>
      <c r="AR566" s="565"/>
      <c r="AS566" s="565"/>
      <c r="AT566" s="565"/>
      <c r="AU566" s="565"/>
      <c r="AV566" s="565"/>
      <c r="AW566" s="565"/>
      <c r="AX566" s="565"/>
      <c r="AY566" s="565"/>
      <c r="AZ566" s="565"/>
      <c r="BA566" s="565"/>
      <c r="BB566" s="565"/>
      <c r="BC566" s="565"/>
      <c r="BD566" s="565"/>
      <c r="BE566" s="565"/>
      <c r="BF566" s="565"/>
      <c r="BG566" s="565"/>
      <c r="BH566" s="565"/>
      <c r="BI566" s="565"/>
      <c r="BJ566" s="565">
        <v>16645</v>
      </c>
      <c r="BK566" s="364"/>
      <c r="BL566" s="565"/>
      <c r="BM566" s="565">
        <v>50</v>
      </c>
      <c r="BN566" s="565"/>
      <c r="BO566" s="565">
        <v>2</v>
      </c>
      <c r="BP566" s="565"/>
      <c r="BQ566" s="565"/>
      <c r="BR566" s="565"/>
      <c r="BS566" s="565">
        <v>400</v>
      </c>
      <c r="BT566" s="565"/>
      <c r="BU566" s="565"/>
      <c r="BV566" s="565"/>
      <c r="BW566" s="565">
        <v>50</v>
      </c>
      <c r="BX566" s="565"/>
      <c r="BY566" s="565"/>
      <c r="BZ566" s="565">
        <v>17995</v>
      </c>
      <c r="CA566" s="565"/>
      <c r="CB566" s="565"/>
      <c r="CC566" s="565"/>
      <c r="CD566" s="565"/>
      <c r="CE566" s="565"/>
      <c r="CF566" s="565"/>
      <c r="CG566" s="565"/>
      <c r="CH566" s="565"/>
    </row>
    <row r="567" spans="1:86">
      <c r="A567" s="620"/>
      <c r="B567" s="565" t="s">
        <v>4304</v>
      </c>
      <c r="C567" s="565" t="s">
        <v>4302</v>
      </c>
      <c r="D567" s="565"/>
      <c r="E567" s="565"/>
      <c r="F567" s="565"/>
      <c r="G567" s="565"/>
      <c r="H567" s="565"/>
      <c r="I567" s="565"/>
      <c r="J567" s="565"/>
      <c r="K567" s="565"/>
      <c r="L567" s="565"/>
      <c r="M567" s="565"/>
      <c r="N567" s="565"/>
      <c r="O567" s="565"/>
      <c r="P567" s="565"/>
      <c r="Q567" s="565"/>
      <c r="R567" s="565"/>
      <c r="S567" s="565"/>
      <c r="T567" s="565"/>
      <c r="U567" s="147"/>
      <c r="V567" s="565"/>
      <c r="W567" s="565"/>
      <c r="X567" s="565"/>
      <c r="Y567" s="565"/>
      <c r="Z567" s="565"/>
      <c r="AA567" s="565"/>
      <c r="AB567" s="565"/>
      <c r="AC567" s="565"/>
      <c r="AD567" s="565"/>
      <c r="AE567" s="565"/>
      <c r="AF567" s="565"/>
      <c r="AG567" s="565"/>
      <c r="AH567" s="565"/>
      <c r="AI567" s="565"/>
      <c r="AJ567" s="565"/>
      <c r="AK567" s="565"/>
      <c r="AL567" s="565"/>
      <c r="AM567" s="565"/>
      <c r="AN567" s="565"/>
      <c r="AO567" s="565"/>
      <c r="AP567" s="565"/>
      <c r="AQ567" s="565"/>
      <c r="AR567" s="565"/>
      <c r="AS567" s="565"/>
      <c r="AT567" s="565"/>
      <c r="AU567" s="565"/>
      <c r="AV567" s="565"/>
      <c r="AW567" s="565"/>
      <c r="AX567" s="565"/>
      <c r="AY567" s="565"/>
      <c r="AZ567" s="565"/>
      <c r="BA567" s="565"/>
      <c r="BB567" s="565"/>
      <c r="BC567" s="565"/>
      <c r="BD567" s="565"/>
      <c r="BE567" s="565"/>
      <c r="BF567" s="565"/>
      <c r="BG567" s="565"/>
      <c r="BH567" s="565"/>
      <c r="BI567" s="565"/>
      <c r="BJ567" s="565"/>
      <c r="BK567" s="364"/>
      <c r="BL567" s="565"/>
      <c r="BM567" s="565"/>
      <c r="BN567" s="565"/>
      <c r="BO567" s="565"/>
      <c r="BP567" s="565"/>
      <c r="BQ567" s="565"/>
      <c r="BR567" s="565"/>
      <c r="BS567" s="565"/>
      <c r="BT567" s="565"/>
      <c r="BU567" s="565"/>
      <c r="BV567" s="565"/>
      <c r="BW567" s="565"/>
      <c r="BX567" s="565"/>
      <c r="BY567" s="565"/>
      <c r="BZ567" s="565"/>
      <c r="CA567" s="565"/>
      <c r="CB567" s="565"/>
      <c r="CC567" s="565"/>
      <c r="CD567" s="565"/>
      <c r="CE567" s="565"/>
      <c r="CF567" s="565"/>
      <c r="CG567" s="565"/>
      <c r="CH567" s="565"/>
    </row>
    <row r="568" spans="1:86">
      <c r="A568" s="620"/>
      <c r="B568" s="565"/>
      <c r="C568" s="565" t="s">
        <v>4300</v>
      </c>
      <c r="D568" s="565">
        <v>13500</v>
      </c>
      <c r="E568" s="565"/>
      <c r="F568" s="565"/>
      <c r="G568" s="565">
        <v>2000</v>
      </c>
      <c r="H568" s="565"/>
      <c r="I568" s="565"/>
      <c r="J568" s="565"/>
      <c r="K568" s="565"/>
      <c r="L568" s="565">
        <v>1700</v>
      </c>
      <c r="M568" s="565"/>
      <c r="N568" s="565"/>
      <c r="O568" s="565"/>
      <c r="P568" s="565"/>
      <c r="Q568" s="565"/>
      <c r="R568" s="565"/>
      <c r="S568" s="565">
        <v>1200</v>
      </c>
      <c r="T568" s="565">
        <v>2400</v>
      </c>
      <c r="U568" s="147"/>
      <c r="V568" s="565"/>
      <c r="W568" s="565"/>
      <c r="X568" s="565"/>
      <c r="Y568" s="565">
        <v>1500</v>
      </c>
      <c r="Z568" s="565"/>
      <c r="AA568" s="565"/>
      <c r="AB568" s="565"/>
      <c r="AC568" s="565"/>
      <c r="AD568" s="565">
        <v>3500</v>
      </c>
      <c r="AE568" s="565"/>
      <c r="AF568" s="565"/>
      <c r="AG568" s="565"/>
      <c r="AH568" s="565"/>
      <c r="AI568" s="565">
        <v>2300</v>
      </c>
      <c r="AJ568" s="565"/>
      <c r="AK568" s="565"/>
      <c r="AL568" s="565">
        <v>2700</v>
      </c>
      <c r="AM568" s="565">
        <v>2800</v>
      </c>
      <c r="AN568" s="565"/>
      <c r="AO568" s="565"/>
      <c r="AP568" s="565"/>
      <c r="AQ568" s="565"/>
      <c r="AR568" s="565"/>
      <c r="AS568" s="565"/>
      <c r="AT568" s="565">
        <v>900</v>
      </c>
      <c r="AU568" s="565"/>
      <c r="AV568" s="565"/>
      <c r="AW568" s="565"/>
      <c r="AX568" s="565"/>
      <c r="AY568" s="565"/>
      <c r="AZ568" s="565"/>
      <c r="BA568" s="565"/>
      <c r="BB568" s="565"/>
      <c r="BC568" s="565"/>
      <c r="BD568" s="565"/>
      <c r="BE568" s="565"/>
      <c r="BF568" s="565"/>
      <c r="BG568" s="565"/>
      <c r="BH568" s="565"/>
      <c r="BI568" s="565"/>
      <c r="BJ568" s="565">
        <v>24500</v>
      </c>
      <c r="BK568" s="364"/>
      <c r="BL568" s="565"/>
      <c r="BM568" s="565">
        <v>1800</v>
      </c>
      <c r="BN568" s="565"/>
      <c r="BO568" s="565">
        <v>1200</v>
      </c>
      <c r="BP568" s="565"/>
      <c r="BQ568" s="565">
        <v>1500</v>
      </c>
      <c r="BR568" s="565"/>
      <c r="BS568" s="565">
        <v>3000</v>
      </c>
      <c r="BT568" s="565"/>
      <c r="BU568" s="565"/>
      <c r="BV568" s="565"/>
      <c r="BW568" s="565">
        <v>3500</v>
      </c>
      <c r="BX568" s="565"/>
      <c r="BY568" s="565"/>
      <c r="BZ568" s="565">
        <v>70000</v>
      </c>
      <c r="CA568" s="565"/>
      <c r="CB568" s="565"/>
      <c r="CC568" s="565"/>
      <c r="CD568" s="565"/>
      <c r="CE568" s="565"/>
      <c r="CF568" s="565"/>
      <c r="CG568" s="565"/>
      <c r="CH568" s="565"/>
    </row>
    <row r="569" spans="1:86">
      <c r="A569" s="620"/>
      <c r="B569" s="565" t="s">
        <v>4305</v>
      </c>
      <c r="C569" s="565" t="s">
        <v>4302</v>
      </c>
      <c r="D569" s="565"/>
      <c r="E569" s="565"/>
      <c r="F569" s="565"/>
      <c r="G569" s="565"/>
      <c r="H569" s="565"/>
      <c r="I569" s="565"/>
      <c r="J569" s="565"/>
      <c r="K569" s="565"/>
      <c r="L569" s="565"/>
      <c r="M569" s="565"/>
      <c r="N569" s="565"/>
      <c r="O569" s="565"/>
      <c r="P569" s="565"/>
      <c r="Q569" s="565"/>
      <c r="R569" s="565"/>
      <c r="S569" s="565"/>
      <c r="T569" s="565"/>
      <c r="U569" s="147"/>
      <c r="V569" s="565"/>
      <c r="W569" s="565"/>
      <c r="X569" s="565"/>
      <c r="Y569" s="565"/>
      <c r="Z569" s="565"/>
      <c r="AA569" s="565"/>
      <c r="AB569" s="565"/>
      <c r="AC569" s="565"/>
      <c r="AD569" s="565"/>
      <c r="AE569" s="565"/>
      <c r="AF569" s="565"/>
      <c r="AG569" s="565"/>
      <c r="AH569" s="565"/>
      <c r="AI569" s="565"/>
      <c r="AJ569" s="565"/>
      <c r="AK569" s="565"/>
      <c r="AL569" s="565"/>
      <c r="AM569" s="565"/>
      <c r="AN569" s="565"/>
      <c r="AO569" s="565"/>
      <c r="AP569" s="565"/>
      <c r="AQ569" s="565"/>
      <c r="AR569" s="565"/>
      <c r="AS569" s="565"/>
      <c r="AT569" s="565"/>
      <c r="AU569" s="565"/>
      <c r="AV569" s="565"/>
      <c r="AW569" s="565"/>
      <c r="AX569" s="565"/>
      <c r="AY569" s="565"/>
      <c r="AZ569" s="565"/>
      <c r="BA569" s="565"/>
      <c r="BB569" s="565"/>
      <c r="BC569" s="565"/>
      <c r="BD569" s="565"/>
      <c r="BE569" s="565"/>
      <c r="BF569" s="565"/>
      <c r="BG569" s="565"/>
      <c r="BH569" s="565"/>
      <c r="BI569" s="565"/>
      <c r="BJ569" s="565"/>
      <c r="BK569" s="364"/>
      <c r="BL569" s="565"/>
      <c r="BM569" s="565"/>
      <c r="BN569" s="565"/>
      <c r="BO569" s="565"/>
      <c r="BP569" s="565"/>
      <c r="BQ569" s="565"/>
      <c r="BR569" s="565"/>
      <c r="BS569" s="565"/>
      <c r="BT569" s="565"/>
      <c r="BU569" s="565"/>
      <c r="BV569" s="565"/>
      <c r="BW569" s="565"/>
      <c r="BX569" s="565"/>
      <c r="BY569" s="565"/>
      <c r="BZ569" s="565"/>
      <c r="CA569" s="565"/>
      <c r="CB569" s="565"/>
      <c r="CC569" s="565"/>
      <c r="CD569" s="565"/>
      <c r="CE569" s="565"/>
      <c r="CF569" s="565"/>
      <c r="CG569" s="565"/>
      <c r="CH569" s="565"/>
    </row>
    <row r="570" spans="1:86">
      <c r="A570" s="621"/>
      <c r="B570" s="565"/>
      <c r="C570" s="565" t="s">
        <v>4300</v>
      </c>
      <c r="D570" s="565"/>
      <c r="E570" s="565"/>
      <c r="F570" s="565"/>
      <c r="G570" s="565"/>
      <c r="H570" s="565"/>
      <c r="I570" s="565"/>
      <c r="J570" s="565"/>
      <c r="K570" s="565"/>
      <c r="L570" s="565"/>
      <c r="M570" s="565"/>
      <c r="N570" s="565"/>
      <c r="O570" s="565"/>
      <c r="P570" s="565"/>
      <c r="Q570" s="565"/>
      <c r="R570" s="565"/>
      <c r="S570" s="565"/>
      <c r="T570" s="565"/>
      <c r="U570" s="147"/>
      <c r="V570" s="565"/>
      <c r="W570" s="565"/>
      <c r="X570" s="565"/>
      <c r="Y570" s="565"/>
      <c r="Z570" s="565"/>
      <c r="AA570" s="565"/>
      <c r="AB570" s="565"/>
      <c r="AC570" s="565"/>
      <c r="AD570" s="565"/>
      <c r="AE570" s="565"/>
      <c r="AF570" s="565"/>
      <c r="AG570" s="565"/>
      <c r="AH570" s="565"/>
      <c r="AI570" s="565"/>
      <c r="AJ570" s="565"/>
      <c r="AK570" s="565"/>
      <c r="AL570" s="565"/>
      <c r="AM570" s="565"/>
      <c r="AN570" s="565"/>
      <c r="AO570" s="565"/>
      <c r="AP570" s="565"/>
      <c r="AQ570" s="565"/>
      <c r="AR570" s="565"/>
      <c r="AS570" s="565"/>
      <c r="AT570" s="565"/>
      <c r="AU570" s="565"/>
      <c r="AV570" s="565"/>
      <c r="AW570" s="565"/>
      <c r="AX570" s="565"/>
      <c r="AY570" s="565"/>
      <c r="AZ570" s="565"/>
      <c r="BA570" s="565"/>
      <c r="BB570" s="565"/>
      <c r="BC570" s="565"/>
      <c r="BD570" s="565"/>
      <c r="BE570" s="565"/>
      <c r="BF570" s="565"/>
      <c r="BG570" s="565"/>
      <c r="BH570" s="565"/>
      <c r="BI570" s="565"/>
      <c r="BJ570" s="565"/>
      <c r="BK570" s="364"/>
      <c r="BL570" s="565"/>
      <c r="BM570" s="565"/>
      <c r="BN570" s="565"/>
      <c r="BO570" s="565"/>
      <c r="BP570" s="565"/>
      <c r="BQ570" s="565"/>
      <c r="BR570" s="565"/>
      <c r="BS570" s="565"/>
      <c r="BT570" s="565"/>
      <c r="BU570" s="565"/>
      <c r="BV570" s="565"/>
      <c r="BW570" s="565"/>
      <c r="BX570" s="565"/>
      <c r="BY570" s="565"/>
      <c r="BZ570" s="565"/>
      <c r="CA570" s="565"/>
      <c r="CB570" s="565"/>
      <c r="CC570" s="565"/>
      <c r="CD570" s="565"/>
      <c r="CE570" s="565"/>
      <c r="CF570" s="565"/>
      <c r="CG570" s="565"/>
      <c r="CH570" s="565"/>
    </row>
    <row r="571" spans="1:86">
      <c r="A571" s="171" t="s">
        <v>6322</v>
      </c>
      <c r="B571" s="565" t="s">
        <v>4301</v>
      </c>
      <c r="C571" s="565" t="s">
        <v>4302</v>
      </c>
      <c r="D571" s="565"/>
      <c r="E571" s="565"/>
      <c r="F571" s="565"/>
      <c r="G571" s="565"/>
      <c r="H571" s="565"/>
      <c r="I571" s="565"/>
      <c r="J571" s="565"/>
      <c r="K571" s="565"/>
      <c r="L571" s="565"/>
      <c r="M571" s="565"/>
      <c r="N571" s="565"/>
      <c r="O571" s="565"/>
      <c r="P571" s="565"/>
      <c r="Q571" s="565"/>
      <c r="R571" s="565"/>
      <c r="S571" s="565"/>
      <c r="T571" s="565"/>
      <c r="U571" s="147"/>
      <c r="V571" s="565"/>
      <c r="W571" s="565"/>
      <c r="X571" s="565"/>
      <c r="Y571" s="565"/>
      <c r="Z571" s="565"/>
      <c r="AA571" s="565"/>
      <c r="AB571" s="565"/>
      <c r="AC571" s="565"/>
      <c r="AD571" s="565"/>
      <c r="AE571" s="565"/>
      <c r="AF571" s="565"/>
      <c r="AG571" s="565"/>
      <c r="AH571" s="565"/>
      <c r="AI571" s="565"/>
      <c r="AJ571" s="565"/>
      <c r="AK571" s="565"/>
      <c r="AL571" s="565"/>
      <c r="AM571" s="565"/>
      <c r="AN571" s="565"/>
      <c r="AO571" s="565"/>
      <c r="AP571" s="565"/>
      <c r="AQ571" s="565"/>
      <c r="AR571" s="565"/>
      <c r="AS571" s="565"/>
      <c r="AT571" s="565"/>
      <c r="AU571" s="565"/>
      <c r="AV571" s="565"/>
      <c r="AW571" s="565"/>
      <c r="AX571" s="565"/>
      <c r="AY571" s="565"/>
      <c r="AZ571" s="565"/>
      <c r="BA571" s="565"/>
      <c r="BB571" s="565"/>
      <c r="BC571" s="565"/>
      <c r="BD571" s="565"/>
      <c r="BE571" s="565"/>
      <c r="BF571" s="565"/>
      <c r="BG571" s="565"/>
      <c r="BH571" s="565"/>
      <c r="BI571" s="565"/>
      <c r="BJ571" s="565"/>
      <c r="BK571" s="364"/>
      <c r="BL571" s="565"/>
      <c r="BM571" s="565"/>
      <c r="BN571" s="565"/>
      <c r="BO571" s="565"/>
      <c r="BP571" s="565"/>
      <c r="BQ571" s="565"/>
      <c r="BR571" s="565"/>
      <c r="BS571" s="565"/>
      <c r="BT571" s="565"/>
      <c r="BU571" s="565"/>
      <c r="BV571" s="565"/>
      <c r="BW571" s="565"/>
      <c r="BX571" s="565"/>
      <c r="BY571" s="565"/>
      <c r="BZ571" s="565"/>
      <c r="CA571" s="565"/>
      <c r="CB571" s="565"/>
      <c r="CC571" s="565"/>
      <c r="CD571" s="565"/>
      <c r="CE571" s="565"/>
      <c r="CF571" s="565"/>
      <c r="CG571" s="565"/>
      <c r="CH571" s="565"/>
    </row>
    <row r="572" spans="1:86">
      <c r="A572" s="620"/>
      <c r="B572" s="565"/>
      <c r="C572" s="565" t="s">
        <v>4300</v>
      </c>
      <c r="D572" s="565">
        <v>32645</v>
      </c>
      <c r="E572" s="565">
        <v>3223</v>
      </c>
      <c r="F572" s="565"/>
      <c r="G572" s="565">
        <v>6106</v>
      </c>
      <c r="H572" s="565">
        <v>2342</v>
      </c>
      <c r="I572" s="565">
        <v>4392</v>
      </c>
      <c r="J572" s="565"/>
      <c r="K572" s="565"/>
      <c r="L572" s="565"/>
      <c r="M572" s="565"/>
      <c r="N572" s="565"/>
      <c r="O572" s="565"/>
      <c r="P572" s="565"/>
      <c r="Q572" s="565"/>
      <c r="R572" s="565"/>
      <c r="S572" s="565">
        <v>6189</v>
      </c>
      <c r="T572" s="565">
        <v>3149</v>
      </c>
      <c r="U572" s="147"/>
      <c r="V572" s="565"/>
      <c r="W572" s="565"/>
      <c r="X572" s="565"/>
      <c r="Y572" s="565">
        <v>5305</v>
      </c>
      <c r="Z572" s="565"/>
      <c r="AA572" s="565"/>
      <c r="AB572" s="565"/>
      <c r="AC572" s="565"/>
      <c r="AD572" s="565">
        <v>5265</v>
      </c>
      <c r="AE572" s="565"/>
      <c r="AF572" s="565"/>
      <c r="AG572" s="565"/>
      <c r="AH572" s="565"/>
      <c r="AI572" s="565">
        <v>0</v>
      </c>
      <c r="AJ572" s="565"/>
      <c r="AK572" s="565"/>
      <c r="AL572" s="565">
        <v>6691</v>
      </c>
      <c r="AM572" s="565">
        <v>5767</v>
      </c>
      <c r="AN572" s="565"/>
      <c r="AO572" s="565"/>
      <c r="AP572" s="565"/>
      <c r="AQ572" s="565"/>
      <c r="AR572" s="565"/>
      <c r="AS572" s="565"/>
      <c r="AT572" s="565">
        <v>4133</v>
      </c>
      <c r="AU572" s="565"/>
      <c r="AV572" s="565"/>
      <c r="AW572" s="565"/>
      <c r="AX572" s="565">
        <v>3553</v>
      </c>
      <c r="AY572" s="565"/>
      <c r="AZ572" s="565"/>
      <c r="BA572" s="565"/>
      <c r="BB572" s="565"/>
      <c r="BC572" s="565"/>
      <c r="BD572" s="565"/>
      <c r="BE572" s="565">
        <v>1500</v>
      </c>
      <c r="BF572" s="565"/>
      <c r="BG572" s="565"/>
      <c r="BH572" s="565">
        <v>600</v>
      </c>
      <c r="BI572" s="565"/>
      <c r="BJ572" s="565">
        <v>134695</v>
      </c>
      <c r="BK572" s="364"/>
      <c r="BL572" s="565"/>
      <c r="BM572" s="565">
        <v>8371</v>
      </c>
      <c r="BN572" s="565"/>
      <c r="BO572" s="565">
        <v>2155</v>
      </c>
      <c r="BP572" s="565"/>
      <c r="BQ572" s="565"/>
      <c r="BR572" s="565"/>
      <c r="BS572" s="565">
        <v>5421</v>
      </c>
      <c r="BT572" s="565"/>
      <c r="BU572" s="565"/>
      <c r="BV572" s="565"/>
      <c r="BW572" s="565">
        <v>4799</v>
      </c>
      <c r="BX572" s="565"/>
      <c r="BY572" s="565"/>
      <c r="BZ572" s="565"/>
      <c r="CA572" s="565"/>
      <c r="CB572" s="565"/>
      <c r="CC572" s="565"/>
      <c r="CD572" s="565"/>
      <c r="CE572" s="565"/>
      <c r="CF572" s="565"/>
      <c r="CG572" s="565"/>
      <c r="CH572" s="565"/>
    </row>
    <row r="573" spans="1:86">
      <c r="A573" s="620"/>
      <c r="B573" s="565" t="s">
        <v>4303</v>
      </c>
      <c r="C573" s="565" t="s">
        <v>4302</v>
      </c>
      <c r="D573" s="565"/>
      <c r="E573" s="565"/>
      <c r="F573" s="565"/>
      <c r="G573" s="565"/>
      <c r="H573" s="565"/>
      <c r="I573" s="565"/>
      <c r="J573" s="565"/>
      <c r="K573" s="565"/>
      <c r="L573" s="565"/>
      <c r="M573" s="565"/>
      <c r="N573" s="565"/>
      <c r="O573" s="565"/>
      <c r="P573" s="565"/>
      <c r="Q573" s="565"/>
      <c r="R573" s="565"/>
      <c r="S573" s="565"/>
      <c r="T573" s="565"/>
      <c r="U573" s="147"/>
      <c r="V573" s="565"/>
      <c r="W573" s="565"/>
      <c r="X573" s="565"/>
      <c r="Y573" s="565"/>
      <c r="Z573" s="565"/>
      <c r="AA573" s="565"/>
      <c r="AB573" s="565"/>
      <c r="AC573" s="565"/>
      <c r="AD573" s="565"/>
      <c r="AE573" s="565"/>
      <c r="AF573" s="565"/>
      <c r="AG573" s="565"/>
      <c r="AH573" s="565"/>
      <c r="AI573" s="565"/>
      <c r="AJ573" s="565"/>
      <c r="AK573" s="565"/>
      <c r="AL573" s="565"/>
      <c r="AM573" s="565"/>
      <c r="AN573" s="565"/>
      <c r="AO573" s="565"/>
      <c r="AP573" s="565"/>
      <c r="AQ573" s="565"/>
      <c r="AR573" s="565"/>
      <c r="AS573" s="565"/>
      <c r="AT573" s="565"/>
      <c r="AU573" s="565"/>
      <c r="AV573" s="565"/>
      <c r="AW573" s="565"/>
      <c r="AX573" s="565"/>
      <c r="AY573" s="565"/>
      <c r="AZ573" s="565"/>
      <c r="BA573" s="565"/>
      <c r="BB573" s="565"/>
      <c r="BC573" s="565"/>
      <c r="BD573" s="565"/>
      <c r="BE573" s="565"/>
      <c r="BF573" s="565"/>
      <c r="BG573" s="565"/>
      <c r="BH573" s="565"/>
      <c r="BI573" s="565"/>
      <c r="BJ573" s="565"/>
      <c r="BK573" s="364"/>
      <c r="BL573" s="565"/>
      <c r="BM573" s="565"/>
      <c r="BN573" s="565"/>
      <c r="BO573" s="565"/>
      <c r="BP573" s="565"/>
      <c r="BQ573" s="565"/>
      <c r="BR573" s="565"/>
      <c r="BS573" s="565"/>
      <c r="BT573" s="565"/>
      <c r="BU573" s="565"/>
      <c r="BV573" s="565"/>
      <c r="BW573" s="565"/>
      <c r="BX573" s="565"/>
      <c r="BY573" s="565"/>
      <c r="BZ573" s="565"/>
      <c r="CA573" s="565"/>
      <c r="CB573" s="565"/>
      <c r="CC573" s="565"/>
      <c r="CD573" s="565"/>
      <c r="CE573" s="565"/>
      <c r="CF573" s="565"/>
      <c r="CG573" s="565"/>
      <c r="CH573" s="565"/>
    </row>
    <row r="574" spans="1:86">
      <c r="A574" s="620"/>
      <c r="B574" s="565"/>
      <c r="C574" s="565" t="s">
        <v>4300</v>
      </c>
      <c r="D574" s="565"/>
      <c r="E574" s="565"/>
      <c r="F574" s="565"/>
      <c r="G574" s="565"/>
      <c r="H574" s="565"/>
      <c r="I574" s="565"/>
      <c r="J574" s="565"/>
      <c r="K574" s="565"/>
      <c r="L574" s="565"/>
      <c r="M574" s="565"/>
      <c r="N574" s="565"/>
      <c r="O574" s="565"/>
      <c r="P574" s="565"/>
      <c r="Q574" s="565"/>
      <c r="R574" s="565"/>
      <c r="S574" s="565"/>
      <c r="T574" s="565"/>
      <c r="U574" s="147"/>
      <c r="V574" s="565"/>
      <c r="W574" s="565"/>
      <c r="X574" s="565"/>
      <c r="Y574" s="565"/>
      <c r="Z574" s="565"/>
      <c r="AA574" s="565"/>
      <c r="AB574" s="565"/>
      <c r="AC574" s="565"/>
      <c r="AD574" s="565"/>
      <c r="AE574" s="565"/>
      <c r="AF574" s="565"/>
      <c r="AG574" s="565"/>
      <c r="AH574" s="565"/>
      <c r="AI574" s="565"/>
      <c r="AJ574" s="565"/>
      <c r="AK574" s="565"/>
      <c r="AL574" s="565"/>
      <c r="AM574" s="565"/>
      <c r="AN574" s="565"/>
      <c r="AO574" s="565"/>
      <c r="AP574" s="565"/>
      <c r="AQ574" s="565"/>
      <c r="AR574" s="565"/>
      <c r="AS574" s="565"/>
      <c r="AT574" s="565"/>
      <c r="AU574" s="565"/>
      <c r="AV574" s="565"/>
      <c r="AW574" s="565"/>
      <c r="AX574" s="565"/>
      <c r="AY574" s="565"/>
      <c r="AZ574" s="565"/>
      <c r="BA574" s="565">
        <v>16740</v>
      </c>
      <c r="BB574" s="565"/>
      <c r="BC574" s="565"/>
      <c r="BD574" s="565"/>
      <c r="BE574" s="565"/>
      <c r="BF574" s="565">
        <v>954</v>
      </c>
      <c r="BG574" s="565"/>
      <c r="BH574" s="565"/>
      <c r="BI574" s="565"/>
      <c r="BJ574" s="565">
        <v>29493</v>
      </c>
      <c r="BK574" s="364"/>
      <c r="BL574" s="565"/>
      <c r="BM574" s="565"/>
      <c r="BN574" s="565"/>
      <c r="BO574" s="565"/>
      <c r="BP574" s="565"/>
      <c r="BQ574" s="565"/>
      <c r="BR574" s="565"/>
      <c r="BS574" s="565"/>
      <c r="BT574" s="565"/>
      <c r="BU574" s="565"/>
      <c r="BV574" s="565"/>
      <c r="BW574" s="565"/>
      <c r="BX574" s="565"/>
      <c r="BY574" s="565"/>
      <c r="BZ574" s="565">
        <v>1313</v>
      </c>
      <c r="CA574" s="565"/>
      <c r="CB574" s="565"/>
      <c r="CC574" s="565"/>
      <c r="CD574" s="565"/>
      <c r="CE574" s="565"/>
      <c r="CF574" s="565"/>
      <c r="CG574" s="565"/>
      <c r="CH574" s="565"/>
    </row>
    <row r="575" spans="1:86">
      <c r="A575" s="620"/>
      <c r="B575" s="565" t="s">
        <v>4304</v>
      </c>
      <c r="C575" s="565" t="s">
        <v>4302</v>
      </c>
      <c r="D575" s="565"/>
      <c r="E575" s="565"/>
      <c r="F575" s="565"/>
      <c r="G575" s="565"/>
      <c r="H575" s="565"/>
      <c r="I575" s="565"/>
      <c r="J575" s="565"/>
      <c r="K575" s="565"/>
      <c r="L575" s="565"/>
      <c r="M575" s="565"/>
      <c r="N575" s="565"/>
      <c r="O575" s="565"/>
      <c r="P575" s="565"/>
      <c r="Q575" s="565"/>
      <c r="R575" s="565"/>
      <c r="S575" s="565"/>
      <c r="T575" s="565"/>
      <c r="U575" s="147"/>
      <c r="V575" s="565"/>
      <c r="W575" s="565"/>
      <c r="X575" s="565"/>
      <c r="Y575" s="565"/>
      <c r="Z575" s="565"/>
      <c r="AA575" s="565"/>
      <c r="AB575" s="565"/>
      <c r="AC575" s="565"/>
      <c r="AD575" s="565"/>
      <c r="AE575" s="565"/>
      <c r="AF575" s="565"/>
      <c r="AG575" s="565"/>
      <c r="AH575" s="565"/>
      <c r="AI575" s="565"/>
      <c r="AJ575" s="565"/>
      <c r="AK575" s="565"/>
      <c r="AL575" s="565"/>
      <c r="AM575" s="565"/>
      <c r="AN575" s="565"/>
      <c r="AO575" s="565"/>
      <c r="AP575" s="565"/>
      <c r="AQ575" s="565"/>
      <c r="AR575" s="565"/>
      <c r="AS575" s="565"/>
      <c r="AT575" s="565"/>
      <c r="AU575" s="565"/>
      <c r="AV575" s="565"/>
      <c r="AW575" s="565"/>
      <c r="AX575" s="565"/>
      <c r="AY575" s="565"/>
      <c r="AZ575" s="565"/>
      <c r="BA575" s="565"/>
      <c r="BB575" s="565"/>
      <c r="BC575" s="565"/>
      <c r="BD575" s="565"/>
      <c r="BE575" s="565"/>
      <c r="BF575" s="565"/>
      <c r="BG575" s="565"/>
      <c r="BH575" s="565"/>
      <c r="BI575" s="565"/>
      <c r="BJ575" s="565"/>
      <c r="BK575" s="364"/>
      <c r="BL575" s="565"/>
      <c r="BM575" s="565"/>
      <c r="BN575" s="565"/>
      <c r="BO575" s="565"/>
      <c r="BP575" s="565"/>
      <c r="BQ575" s="565"/>
      <c r="BR575" s="565"/>
      <c r="BS575" s="565"/>
      <c r="BT575" s="565"/>
      <c r="BU575" s="565"/>
      <c r="BV575" s="565"/>
      <c r="BW575" s="565"/>
      <c r="BX575" s="565"/>
      <c r="BY575" s="565"/>
      <c r="BZ575" s="565"/>
      <c r="CA575" s="565"/>
      <c r="CB575" s="565"/>
      <c r="CC575" s="565"/>
      <c r="CD575" s="565"/>
      <c r="CE575" s="565"/>
      <c r="CF575" s="565"/>
      <c r="CG575" s="565"/>
      <c r="CH575" s="565"/>
    </row>
    <row r="576" spans="1:86">
      <c r="A576" s="620"/>
      <c r="B576" s="565"/>
      <c r="C576" s="565" t="s">
        <v>4300</v>
      </c>
      <c r="D576" s="565">
        <v>23140</v>
      </c>
      <c r="E576" s="565">
        <v>1080</v>
      </c>
      <c r="F576" s="565">
        <v>0</v>
      </c>
      <c r="G576" s="565">
        <v>2567</v>
      </c>
      <c r="H576" s="565">
        <v>1440</v>
      </c>
      <c r="I576" s="565">
        <v>0</v>
      </c>
      <c r="J576" s="565">
        <v>0</v>
      </c>
      <c r="K576" s="565">
        <v>0</v>
      </c>
      <c r="L576" s="565">
        <v>0</v>
      </c>
      <c r="M576" s="565">
        <v>0</v>
      </c>
      <c r="N576" s="565">
        <v>0</v>
      </c>
      <c r="O576" s="565">
        <v>0</v>
      </c>
      <c r="P576" s="565">
        <v>0</v>
      </c>
      <c r="Q576" s="565">
        <v>0</v>
      </c>
      <c r="R576" s="565">
        <v>0</v>
      </c>
      <c r="S576" s="565">
        <v>4437</v>
      </c>
      <c r="T576" s="565">
        <v>6636</v>
      </c>
      <c r="U576" s="147">
        <v>0</v>
      </c>
      <c r="V576" s="565">
        <v>0</v>
      </c>
      <c r="W576" s="565">
        <v>0</v>
      </c>
      <c r="X576" s="565">
        <v>0</v>
      </c>
      <c r="Y576" s="565">
        <v>2064</v>
      </c>
      <c r="Z576" s="565">
        <v>0</v>
      </c>
      <c r="AA576" s="565">
        <v>0</v>
      </c>
      <c r="AB576" s="565">
        <v>0</v>
      </c>
      <c r="AC576" s="565">
        <v>0</v>
      </c>
      <c r="AD576" s="565">
        <v>8548</v>
      </c>
      <c r="AE576" s="565">
        <v>0</v>
      </c>
      <c r="AF576" s="565">
        <v>0</v>
      </c>
      <c r="AG576" s="565">
        <v>0</v>
      </c>
      <c r="AH576" s="565">
        <v>0</v>
      </c>
      <c r="AI576" s="565">
        <v>9204</v>
      </c>
      <c r="AJ576" s="565">
        <v>0</v>
      </c>
      <c r="AK576" s="565">
        <v>0</v>
      </c>
      <c r="AL576" s="565">
        <v>11013</v>
      </c>
      <c r="AM576" s="565">
        <v>8861</v>
      </c>
      <c r="AN576" s="565">
        <v>0</v>
      </c>
      <c r="AO576" s="565">
        <v>0</v>
      </c>
      <c r="AP576" s="565">
        <v>5432</v>
      </c>
      <c r="AQ576" s="565">
        <v>0</v>
      </c>
      <c r="AR576" s="565">
        <v>0</v>
      </c>
      <c r="AS576" s="565">
        <v>0</v>
      </c>
      <c r="AT576" s="565">
        <v>2346</v>
      </c>
      <c r="AU576" s="565">
        <v>0</v>
      </c>
      <c r="AV576" s="565">
        <v>0</v>
      </c>
      <c r="AW576" s="565">
        <v>0</v>
      </c>
      <c r="AX576" s="565">
        <v>1440</v>
      </c>
      <c r="AY576" s="565">
        <v>0</v>
      </c>
      <c r="AZ576" s="565">
        <v>0</v>
      </c>
      <c r="BA576" s="565">
        <v>0</v>
      </c>
      <c r="BB576" s="565">
        <v>0</v>
      </c>
      <c r="BC576" s="565">
        <v>0</v>
      </c>
      <c r="BD576" s="565">
        <v>0</v>
      </c>
      <c r="BE576" s="565">
        <v>16265</v>
      </c>
      <c r="BF576" s="565">
        <v>10264</v>
      </c>
      <c r="BG576" s="565">
        <v>0</v>
      </c>
      <c r="BH576" s="565">
        <v>0</v>
      </c>
      <c r="BI576" s="565">
        <v>0</v>
      </c>
      <c r="BJ576" s="565">
        <v>92126</v>
      </c>
      <c r="BK576" s="364">
        <v>0</v>
      </c>
      <c r="BL576" s="565">
        <v>0</v>
      </c>
      <c r="BM576" s="565">
        <v>6744</v>
      </c>
      <c r="BN576" s="565">
        <v>0</v>
      </c>
      <c r="BO576" s="565">
        <v>2667</v>
      </c>
      <c r="BP576" s="565">
        <v>0</v>
      </c>
      <c r="BQ576" s="565">
        <v>0</v>
      </c>
      <c r="BR576" s="565">
        <v>0</v>
      </c>
      <c r="BS576" s="565">
        <v>9956</v>
      </c>
      <c r="BT576" s="565">
        <v>0</v>
      </c>
      <c r="BU576" s="565">
        <v>0</v>
      </c>
      <c r="BV576" s="565">
        <v>0</v>
      </c>
      <c r="BW576" s="565">
        <v>5760</v>
      </c>
      <c r="BX576" s="565">
        <v>0</v>
      </c>
      <c r="BY576" s="565">
        <v>0</v>
      </c>
      <c r="BZ576" s="565">
        <v>0</v>
      </c>
      <c r="CA576" s="565"/>
      <c r="CB576" s="565"/>
      <c r="CC576" s="565"/>
      <c r="CD576" s="565"/>
      <c r="CE576" s="565"/>
      <c r="CF576" s="565"/>
      <c r="CG576" s="565"/>
      <c r="CH576" s="565"/>
    </row>
    <row r="577" spans="1:86">
      <c r="A577" s="620"/>
      <c r="B577" s="565" t="s">
        <v>4305</v>
      </c>
      <c r="C577" s="565" t="s">
        <v>4302</v>
      </c>
      <c r="D577" s="565"/>
      <c r="E577" s="565"/>
      <c r="F577" s="565"/>
      <c r="G577" s="565"/>
      <c r="H577" s="565"/>
      <c r="I577" s="565"/>
      <c r="J577" s="565"/>
      <c r="K577" s="565"/>
      <c r="L577" s="565"/>
      <c r="M577" s="565"/>
      <c r="N577" s="565"/>
      <c r="O577" s="565"/>
      <c r="P577" s="565"/>
      <c r="Q577" s="565"/>
      <c r="R577" s="565"/>
      <c r="S577" s="565"/>
      <c r="T577" s="565"/>
      <c r="U577" s="147"/>
      <c r="V577" s="565"/>
      <c r="W577" s="565"/>
      <c r="X577" s="565"/>
      <c r="Y577" s="565"/>
      <c r="Z577" s="565"/>
      <c r="AA577" s="565"/>
      <c r="AB577" s="565"/>
      <c r="AC577" s="565"/>
      <c r="AD577" s="565"/>
      <c r="AE577" s="565"/>
      <c r="AF577" s="565"/>
      <c r="AG577" s="565"/>
      <c r="AH577" s="565"/>
      <c r="AI577" s="565"/>
      <c r="AJ577" s="565"/>
      <c r="AK577" s="565"/>
      <c r="AL577" s="565"/>
      <c r="AM577" s="565"/>
      <c r="AN577" s="565"/>
      <c r="AO577" s="565"/>
      <c r="AP577" s="565"/>
      <c r="AQ577" s="565"/>
      <c r="AR577" s="565"/>
      <c r="AS577" s="565"/>
      <c r="AT577" s="565"/>
      <c r="AU577" s="565"/>
      <c r="AV577" s="565"/>
      <c r="AW577" s="565"/>
      <c r="AX577" s="565"/>
      <c r="AY577" s="565"/>
      <c r="AZ577" s="565"/>
      <c r="BA577" s="565"/>
      <c r="BB577" s="565"/>
      <c r="BC577" s="565"/>
      <c r="BD577" s="565"/>
      <c r="BE577" s="565"/>
      <c r="BF577" s="565"/>
      <c r="BG577" s="565"/>
      <c r="BH577" s="565"/>
      <c r="BI577" s="565"/>
      <c r="BJ577" s="565"/>
      <c r="BK577" s="364"/>
      <c r="BL577" s="565"/>
      <c r="BM577" s="565"/>
      <c r="BN577" s="565"/>
      <c r="BO577" s="565"/>
      <c r="BP577" s="565"/>
      <c r="BQ577" s="565"/>
      <c r="BR577" s="565"/>
      <c r="BS577" s="565"/>
      <c r="BT577" s="565"/>
      <c r="BU577" s="565"/>
      <c r="BV577" s="565"/>
      <c r="BW577" s="565"/>
      <c r="BX577" s="565"/>
      <c r="BY577" s="565"/>
      <c r="BZ577" s="565"/>
      <c r="CA577" s="565"/>
      <c r="CB577" s="565"/>
      <c r="CC577" s="565"/>
      <c r="CD577" s="565"/>
      <c r="CE577" s="565"/>
      <c r="CF577" s="565"/>
      <c r="CG577" s="565"/>
      <c r="CH577" s="565"/>
    </row>
    <row r="578" spans="1:86">
      <c r="A578" s="621"/>
      <c r="B578" s="565"/>
      <c r="C578" s="565" t="s">
        <v>4300</v>
      </c>
      <c r="D578" s="565"/>
      <c r="E578" s="565"/>
      <c r="F578" s="565"/>
      <c r="G578" s="565"/>
      <c r="H578" s="565"/>
      <c r="I578" s="565"/>
      <c r="J578" s="565"/>
      <c r="K578" s="565"/>
      <c r="L578" s="565"/>
      <c r="M578" s="565"/>
      <c r="N578" s="565"/>
      <c r="O578" s="565"/>
      <c r="P578" s="565"/>
      <c r="Q578" s="565"/>
      <c r="R578" s="565"/>
      <c r="S578" s="565"/>
      <c r="T578" s="565"/>
      <c r="U578" s="147"/>
      <c r="V578" s="565"/>
      <c r="W578" s="565"/>
      <c r="X578" s="565"/>
      <c r="Y578" s="565"/>
      <c r="Z578" s="565"/>
      <c r="AA578" s="565"/>
      <c r="AB578" s="565"/>
      <c r="AC578" s="565"/>
      <c r="AD578" s="565"/>
      <c r="AE578" s="565"/>
      <c r="AF578" s="565"/>
      <c r="AG578" s="565"/>
      <c r="AH578" s="565"/>
      <c r="AI578" s="565"/>
      <c r="AJ578" s="565"/>
      <c r="AK578" s="565"/>
      <c r="AL578" s="565"/>
      <c r="AM578" s="565"/>
      <c r="AN578" s="565"/>
      <c r="AO578" s="565"/>
      <c r="AP578" s="565"/>
      <c r="AQ578" s="565"/>
      <c r="AR578" s="565"/>
      <c r="AS578" s="565"/>
      <c r="AT578" s="565"/>
      <c r="AU578" s="565"/>
      <c r="AV578" s="565"/>
      <c r="AW578" s="565"/>
      <c r="AX578" s="565"/>
      <c r="AY578" s="565"/>
      <c r="AZ578" s="565"/>
      <c r="BA578" s="565"/>
      <c r="BB578" s="565"/>
      <c r="BC578" s="565"/>
      <c r="BD578" s="565"/>
      <c r="BE578" s="565"/>
      <c r="BF578" s="565"/>
      <c r="BG578" s="565"/>
      <c r="BH578" s="565"/>
      <c r="BI578" s="565"/>
      <c r="BJ578" s="565"/>
      <c r="BK578" s="364"/>
      <c r="BL578" s="565"/>
      <c r="BM578" s="565"/>
      <c r="BN578" s="565"/>
      <c r="BO578" s="565"/>
      <c r="BP578" s="565"/>
      <c r="BQ578" s="565"/>
      <c r="BR578" s="565"/>
      <c r="BS578" s="565"/>
      <c r="BT578" s="565"/>
      <c r="BU578" s="565"/>
      <c r="BV578" s="565"/>
      <c r="BW578" s="565"/>
      <c r="BX578" s="565"/>
      <c r="BY578" s="565"/>
      <c r="BZ578" s="565"/>
      <c r="CA578" s="565"/>
      <c r="CB578" s="565"/>
      <c r="CC578" s="565"/>
      <c r="CD578" s="565"/>
      <c r="CE578" s="565"/>
      <c r="CF578" s="565"/>
      <c r="CG578" s="565"/>
      <c r="CH578" s="565"/>
    </row>
    <row r="579" spans="1:86">
      <c r="A579" s="171" t="s">
        <v>6329</v>
      </c>
      <c r="B579" s="565" t="s">
        <v>4301</v>
      </c>
      <c r="C579" s="565" t="s">
        <v>4302</v>
      </c>
      <c r="D579" s="565"/>
      <c r="E579" s="565"/>
      <c r="F579" s="565"/>
      <c r="G579" s="565"/>
      <c r="H579" s="565"/>
      <c r="I579" s="565"/>
      <c r="J579" s="565"/>
      <c r="K579" s="565"/>
      <c r="L579" s="565"/>
      <c r="M579" s="565"/>
      <c r="N579" s="565"/>
      <c r="O579" s="565"/>
      <c r="P579" s="565"/>
      <c r="Q579" s="565"/>
      <c r="R579" s="565"/>
      <c r="S579" s="565"/>
      <c r="T579" s="565"/>
      <c r="U579" s="147"/>
      <c r="V579" s="565"/>
      <c r="W579" s="565"/>
      <c r="X579" s="565"/>
      <c r="Y579" s="565"/>
      <c r="Z579" s="565"/>
      <c r="AA579" s="565"/>
      <c r="AB579" s="565"/>
      <c r="AC579" s="565"/>
      <c r="AD579" s="565"/>
      <c r="AE579" s="565"/>
      <c r="AF579" s="565"/>
      <c r="AG579" s="565"/>
      <c r="AH579" s="565"/>
      <c r="AI579" s="565"/>
      <c r="AJ579" s="565"/>
      <c r="AK579" s="565"/>
      <c r="AL579" s="565"/>
      <c r="AM579" s="565"/>
      <c r="AN579" s="565"/>
      <c r="AO579" s="565"/>
      <c r="AP579" s="565"/>
      <c r="AQ579" s="565"/>
      <c r="AR579" s="565"/>
      <c r="AS579" s="565"/>
      <c r="AT579" s="565"/>
      <c r="AU579" s="565"/>
      <c r="AV579" s="565"/>
      <c r="AW579" s="565"/>
      <c r="AX579" s="565"/>
      <c r="AY579" s="565"/>
      <c r="AZ579" s="565"/>
      <c r="BA579" s="565"/>
      <c r="BB579" s="565"/>
      <c r="BC579" s="565"/>
      <c r="BD579" s="565"/>
      <c r="BE579" s="565"/>
      <c r="BF579" s="565"/>
      <c r="BG579" s="565"/>
      <c r="BH579" s="565"/>
      <c r="BI579" s="565"/>
      <c r="BJ579" s="565"/>
      <c r="BK579" s="364"/>
      <c r="BL579" s="565"/>
      <c r="BM579" s="565"/>
      <c r="BN579" s="565"/>
      <c r="BO579" s="565"/>
      <c r="BP579" s="565"/>
      <c r="BQ579" s="565"/>
      <c r="BR579" s="565"/>
      <c r="BS579" s="565"/>
      <c r="BT579" s="565"/>
      <c r="BU579" s="565"/>
      <c r="BV579" s="565"/>
      <c r="BW579" s="565"/>
      <c r="BX579" s="565"/>
      <c r="BY579" s="565"/>
      <c r="BZ579" s="565"/>
      <c r="CA579" s="565"/>
      <c r="CB579" s="565"/>
      <c r="CC579" s="565"/>
      <c r="CD579" s="565"/>
      <c r="CE579" s="565"/>
      <c r="CF579" s="565"/>
      <c r="CG579" s="565"/>
      <c r="CH579" s="565"/>
    </row>
    <row r="580" spans="1:86">
      <c r="A580" s="620"/>
      <c r="B580" s="565">
        <v>63397</v>
      </c>
      <c r="C580" s="565" t="s">
        <v>4300</v>
      </c>
      <c r="D580" s="565">
        <v>3904</v>
      </c>
      <c r="E580" s="565"/>
      <c r="F580" s="565"/>
      <c r="G580" s="565">
        <v>1952</v>
      </c>
      <c r="H580" s="565"/>
      <c r="I580" s="565"/>
      <c r="J580" s="565"/>
      <c r="K580" s="565"/>
      <c r="L580" s="565">
        <v>2928</v>
      </c>
      <c r="M580" s="565"/>
      <c r="N580" s="565"/>
      <c r="O580" s="565"/>
      <c r="P580" s="565"/>
      <c r="Q580" s="565"/>
      <c r="R580" s="565"/>
      <c r="S580" s="565">
        <v>1952</v>
      </c>
      <c r="T580" s="565">
        <v>1952</v>
      </c>
      <c r="U580" s="147"/>
      <c r="V580" s="565"/>
      <c r="W580" s="565"/>
      <c r="X580" s="565"/>
      <c r="Y580" s="565"/>
      <c r="Z580" s="565"/>
      <c r="AA580" s="565"/>
      <c r="AB580" s="565"/>
      <c r="AC580" s="565"/>
      <c r="AD580" s="565">
        <v>3904</v>
      </c>
      <c r="AE580" s="565"/>
      <c r="AF580" s="565"/>
      <c r="AG580" s="565"/>
      <c r="AH580" s="565"/>
      <c r="AI580" s="565">
        <v>1952</v>
      </c>
      <c r="AJ580" s="565"/>
      <c r="AK580" s="565"/>
      <c r="AL580" s="565">
        <v>2928</v>
      </c>
      <c r="AM580" s="565">
        <v>3904</v>
      </c>
      <c r="AN580" s="565"/>
      <c r="AO580" s="565"/>
      <c r="AP580" s="565"/>
      <c r="AQ580" s="565"/>
      <c r="AR580" s="565"/>
      <c r="AS580" s="565"/>
      <c r="AT580" s="565"/>
      <c r="AU580" s="565"/>
      <c r="AV580" s="565"/>
      <c r="AW580" s="565"/>
      <c r="AX580" s="565"/>
      <c r="AY580" s="565"/>
      <c r="AZ580" s="565"/>
      <c r="BA580" s="565"/>
      <c r="BB580" s="565"/>
      <c r="BC580" s="565"/>
      <c r="BD580" s="565"/>
      <c r="BE580" s="565"/>
      <c r="BF580" s="565"/>
      <c r="BG580" s="565"/>
      <c r="BH580" s="565"/>
      <c r="BI580" s="565"/>
      <c r="BJ580" s="565">
        <v>26327</v>
      </c>
      <c r="BK580" s="364"/>
      <c r="BL580" s="565"/>
      <c r="BM580" s="565">
        <v>1934</v>
      </c>
      <c r="BN580" s="565"/>
      <c r="BO580" s="565">
        <v>1952</v>
      </c>
      <c r="BP580" s="565"/>
      <c r="BQ580" s="565"/>
      <c r="BR580" s="565"/>
      <c r="BS580" s="565">
        <v>3904</v>
      </c>
      <c r="BT580" s="565"/>
      <c r="BU580" s="565"/>
      <c r="BV580" s="565"/>
      <c r="BW580" s="565">
        <v>3904</v>
      </c>
      <c r="BX580" s="565"/>
      <c r="BY580" s="565"/>
      <c r="BZ580" s="565"/>
      <c r="CA580" s="565"/>
      <c r="CB580" s="565"/>
      <c r="CC580" s="565"/>
      <c r="CD580" s="565"/>
      <c r="CE580" s="565"/>
      <c r="CF580" s="565"/>
      <c r="CG580" s="565"/>
      <c r="CH580" s="565"/>
    </row>
    <row r="581" spans="1:86">
      <c r="A581" s="620"/>
      <c r="B581" s="565" t="s">
        <v>4303</v>
      </c>
      <c r="C581" s="565" t="s">
        <v>4302</v>
      </c>
      <c r="D581" s="565"/>
      <c r="E581" s="565"/>
      <c r="F581" s="565"/>
      <c r="G581" s="565"/>
      <c r="H581" s="565"/>
      <c r="I581" s="565"/>
      <c r="J581" s="565"/>
      <c r="K581" s="565"/>
      <c r="L581" s="565"/>
      <c r="M581" s="565"/>
      <c r="N581" s="565"/>
      <c r="O581" s="565"/>
      <c r="P581" s="565"/>
      <c r="Q581" s="565"/>
      <c r="R581" s="565"/>
      <c r="S581" s="565"/>
      <c r="T581" s="565"/>
      <c r="U581" s="147"/>
      <c r="V581" s="565"/>
      <c r="W581" s="565"/>
      <c r="X581" s="565"/>
      <c r="Y581" s="565"/>
      <c r="Z581" s="565"/>
      <c r="AA581" s="565"/>
      <c r="AB581" s="565"/>
      <c r="AC581" s="565"/>
      <c r="AD581" s="565"/>
      <c r="AE581" s="565"/>
      <c r="AF581" s="565"/>
      <c r="AG581" s="565"/>
      <c r="AH581" s="565"/>
      <c r="AI581" s="565"/>
      <c r="AJ581" s="565"/>
      <c r="AK581" s="565"/>
      <c r="AL581" s="565"/>
      <c r="AM581" s="565"/>
      <c r="AN581" s="565"/>
      <c r="AO581" s="565"/>
      <c r="AP581" s="565"/>
      <c r="AQ581" s="565"/>
      <c r="AR581" s="565"/>
      <c r="AS581" s="565"/>
      <c r="AT581" s="565"/>
      <c r="AU581" s="565"/>
      <c r="AV581" s="565"/>
      <c r="AW581" s="565"/>
      <c r="AX581" s="565"/>
      <c r="AY581" s="565"/>
      <c r="AZ581" s="565"/>
      <c r="BA581" s="565"/>
      <c r="BB581" s="565"/>
      <c r="BC581" s="565"/>
      <c r="BD581" s="565"/>
      <c r="BE581" s="565"/>
      <c r="BF581" s="565"/>
      <c r="BG581" s="565"/>
      <c r="BH581" s="565"/>
      <c r="BI581" s="565"/>
      <c r="BJ581" s="565"/>
      <c r="BK581" s="364"/>
      <c r="BL581" s="565"/>
      <c r="BM581" s="565"/>
      <c r="BN581" s="565"/>
      <c r="BO581" s="565"/>
      <c r="BP581" s="565"/>
      <c r="BQ581" s="565"/>
      <c r="BR581" s="565"/>
      <c r="BS581" s="565"/>
      <c r="BT581" s="565"/>
      <c r="BU581" s="565"/>
      <c r="BV581" s="565"/>
      <c r="BW581" s="565"/>
      <c r="BX581" s="565"/>
      <c r="BY581" s="565"/>
      <c r="BZ581" s="565"/>
      <c r="CA581" s="565"/>
      <c r="CB581" s="565"/>
      <c r="CC581" s="565"/>
      <c r="CD581" s="565"/>
      <c r="CE581" s="565"/>
      <c r="CF581" s="565"/>
      <c r="CG581" s="565"/>
      <c r="CH581" s="565"/>
    </row>
    <row r="582" spans="1:86">
      <c r="A582" s="620"/>
      <c r="B582" s="565">
        <v>13016</v>
      </c>
      <c r="C582" s="565" t="s">
        <v>4300</v>
      </c>
      <c r="D582" s="565"/>
      <c r="E582" s="565"/>
      <c r="F582" s="565"/>
      <c r="G582" s="565"/>
      <c r="H582" s="565"/>
      <c r="I582" s="565"/>
      <c r="J582" s="565"/>
      <c r="K582" s="565"/>
      <c r="L582" s="565">
        <v>230</v>
      </c>
      <c r="M582" s="565"/>
      <c r="N582" s="565"/>
      <c r="O582" s="565"/>
      <c r="P582" s="565"/>
      <c r="Q582" s="565"/>
      <c r="R582" s="565"/>
      <c r="S582" s="565"/>
      <c r="T582" s="565">
        <v>774</v>
      </c>
      <c r="U582" s="147"/>
      <c r="V582" s="565"/>
      <c r="W582" s="565"/>
      <c r="X582" s="565"/>
      <c r="Y582" s="565"/>
      <c r="Z582" s="565"/>
      <c r="AA582" s="565"/>
      <c r="AB582" s="565"/>
      <c r="AC582" s="565"/>
      <c r="AD582" s="565">
        <v>632</v>
      </c>
      <c r="AE582" s="565"/>
      <c r="AF582" s="565"/>
      <c r="AG582" s="565"/>
      <c r="AH582" s="565"/>
      <c r="AI582" s="565"/>
      <c r="AJ582" s="565"/>
      <c r="AK582" s="565"/>
      <c r="AL582" s="565">
        <v>724</v>
      </c>
      <c r="AM582" s="565"/>
      <c r="AN582" s="565"/>
      <c r="AO582" s="565"/>
      <c r="AP582" s="565"/>
      <c r="AQ582" s="565"/>
      <c r="AR582" s="565"/>
      <c r="AS582" s="565"/>
      <c r="AT582" s="565"/>
      <c r="AU582" s="565"/>
      <c r="AV582" s="565"/>
      <c r="AW582" s="565"/>
      <c r="AX582" s="565"/>
      <c r="AY582" s="565"/>
      <c r="AZ582" s="565"/>
      <c r="BA582" s="565"/>
      <c r="BB582" s="565"/>
      <c r="BC582" s="565"/>
      <c r="BD582" s="565"/>
      <c r="BE582" s="565"/>
      <c r="BF582" s="565"/>
      <c r="BG582" s="565"/>
      <c r="BH582" s="565"/>
      <c r="BI582" s="565"/>
      <c r="BJ582" s="565">
        <v>9384</v>
      </c>
      <c r="BK582" s="364"/>
      <c r="BL582" s="565"/>
      <c r="BM582" s="565"/>
      <c r="BN582" s="565"/>
      <c r="BO582" s="565">
        <v>348</v>
      </c>
      <c r="BP582" s="565"/>
      <c r="BQ582" s="565"/>
      <c r="BR582" s="565"/>
      <c r="BS582" s="565">
        <v>924</v>
      </c>
      <c r="BT582" s="565"/>
      <c r="BU582" s="565"/>
      <c r="BV582" s="565"/>
      <c r="BW582" s="565"/>
      <c r="BX582" s="565"/>
      <c r="BY582" s="565"/>
      <c r="BZ582" s="565"/>
      <c r="CA582" s="565"/>
      <c r="CB582" s="565"/>
      <c r="CC582" s="565"/>
      <c r="CD582" s="565"/>
      <c r="CE582" s="565"/>
      <c r="CF582" s="565"/>
      <c r="CG582" s="565"/>
      <c r="CH582" s="565"/>
    </row>
    <row r="583" spans="1:86">
      <c r="A583" s="620"/>
      <c r="B583" s="565" t="s">
        <v>4304</v>
      </c>
      <c r="C583" s="565" t="s">
        <v>4302</v>
      </c>
      <c r="D583" s="565"/>
      <c r="E583" s="565"/>
      <c r="F583" s="565"/>
      <c r="G583" s="565"/>
      <c r="H583" s="565"/>
      <c r="I583" s="565"/>
      <c r="J583" s="565"/>
      <c r="K583" s="565"/>
      <c r="L583" s="565"/>
      <c r="M583" s="565"/>
      <c r="N583" s="565"/>
      <c r="O583" s="565"/>
      <c r="P583" s="565"/>
      <c r="Q583" s="565"/>
      <c r="R583" s="565"/>
      <c r="S583" s="565"/>
      <c r="T583" s="565"/>
      <c r="U583" s="147"/>
      <c r="V583" s="565"/>
      <c r="W583" s="565"/>
      <c r="X583" s="565"/>
      <c r="Y583" s="565"/>
      <c r="Z583" s="565"/>
      <c r="AA583" s="565"/>
      <c r="AB583" s="565"/>
      <c r="AC583" s="565"/>
      <c r="AD583" s="565"/>
      <c r="AE583" s="565"/>
      <c r="AF583" s="565"/>
      <c r="AG583" s="565"/>
      <c r="AH583" s="565"/>
      <c r="AI583" s="565"/>
      <c r="AJ583" s="565"/>
      <c r="AK583" s="565"/>
      <c r="AL583" s="565"/>
      <c r="AM583" s="565"/>
      <c r="AN583" s="565"/>
      <c r="AO583" s="565"/>
      <c r="AP583" s="565"/>
      <c r="AQ583" s="565"/>
      <c r="AR583" s="565"/>
      <c r="AS583" s="565"/>
      <c r="AT583" s="565"/>
      <c r="AU583" s="565"/>
      <c r="AV583" s="565"/>
      <c r="AW583" s="565"/>
      <c r="AX583" s="565"/>
      <c r="AY583" s="565"/>
      <c r="AZ583" s="565"/>
      <c r="BA583" s="565"/>
      <c r="BB583" s="565"/>
      <c r="BC583" s="565"/>
      <c r="BD583" s="565"/>
      <c r="BE583" s="565"/>
      <c r="BF583" s="565"/>
      <c r="BG583" s="565"/>
      <c r="BH583" s="565"/>
      <c r="BI583" s="565"/>
      <c r="BJ583" s="565"/>
      <c r="BK583" s="364"/>
      <c r="BL583" s="565"/>
      <c r="BM583" s="565"/>
      <c r="BN583" s="565"/>
      <c r="BO583" s="565"/>
      <c r="BP583" s="565"/>
      <c r="BQ583" s="565"/>
      <c r="BR583" s="565"/>
      <c r="BS583" s="565"/>
      <c r="BT583" s="565"/>
      <c r="BU583" s="565"/>
      <c r="BV583" s="565"/>
      <c r="BW583" s="565"/>
      <c r="BX583" s="565"/>
      <c r="BY583" s="565"/>
      <c r="BZ583" s="565"/>
      <c r="CA583" s="565"/>
      <c r="CB583" s="565"/>
      <c r="CC583" s="565"/>
      <c r="CD583" s="565"/>
      <c r="CE583" s="565"/>
      <c r="CF583" s="565"/>
      <c r="CG583" s="565"/>
      <c r="CH583" s="565"/>
    </row>
    <row r="584" spans="1:86">
      <c r="A584" s="620"/>
      <c r="B584" s="565">
        <v>45586</v>
      </c>
      <c r="C584" s="565" t="s">
        <v>4300</v>
      </c>
      <c r="D584" s="565">
        <v>2695</v>
      </c>
      <c r="E584" s="565"/>
      <c r="F584" s="565"/>
      <c r="G584" s="565">
        <v>1209</v>
      </c>
      <c r="H584" s="565"/>
      <c r="I584" s="565"/>
      <c r="J584" s="565"/>
      <c r="K584" s="565"/>
      <c r="L584" s="565">
        <v>1814</v>
      </c>
      <c r="M584" s="565"/>
      <c r="N584" s="565"/>
      <c r="O584" s="565"/>
      <c r="P584" s="565"/>
      <c r="Q584" s="565"/>
      <c r="R584" s="565"/>
      <c r="S584" s="565">
        <v>1209</v>
      </c>
      <c r="T584" s="565">
        <v>1209</v>
      </c>
      <c r="U584" s="147"/>
      <c r="V584" s="565"/>
      <c r="W584" s="565"/>
      <c r="X584" s="565"/>
      <c r="Y584" s="565"/>
      <c r="Z584" s="565"/>
      <c r="AA584" s="565"/>
      <c r="AB584" s="565"/>
      <c r="AC584" s="565"/>
      <c r="AD584" s="565">
        <v>2418</v>
      </c>
      <c r="AE584" s="565"/>
      <c r="AF584" s="565"/>
      <c r="AG584" s="565"/>
      <c r="AH584" s="565"/>
      <c r="AI584" s="565">
        <v>1209</v>
      </c>
      <c r="AJ584" s="565"/>
      <c r="AK584" s="565"/>
      <c r="AL584" s="565">
        <v>1813</v>
      </c>
      <c r="AM584" s="565">
        <v>2418</v>
      </c>
      <c r="AN584" s="565"/>
      <c r="AO584" s="565"/>
      <c r="AP584" s="565"/>
      <c r="AQ584" s="565"/>
      <c r="AR584" s="565"/>
      <c r="AS584" s="565"/>
      <c r="AT584" s="565"/>
      <c r="AU584" s="565"/>
      <c r="AV584" s="565"/>
      <c r="AW584" s="565"/>
      <c r="AX584" s="565"/>
      <c r="AY584" s="565"/>
      <c r="AZ584" s="565"/>
      <c r="BA584" s="565"/>
      <c r="BB584" s="565"/>
      <c r="BC584" s="565"/>
      <c r="BD584" s="565"/>
      <c r="BE584" s="565"/>
      <c r="BF584" s="565"/>
      <c r="BG584" s="565"/>
      <c r="BH584" s="565"/>
      <c r="BI584" s="565"/>
      <c r="BJ584" s="565">
        <v>21674</v>
      </c>
      <c r="BK584" s="364"/>
      <c r="BL584" s="565"/>
      <c r="BM584" s="565">
        <v>1353</v>
      </c>
      <c r="BN584" s="565"/>
      <c r="BO584" s="565">
        <v>1209</v>
      </c>
      <c r="BP584" s="565"/>
      <c r="BQ584" s="565"/>
      <c r="BR584" s="565"/>
      <c r="BS584" s="565">
        <v>2418</v>
      </c>
      <c r="BT584" s="565"/>
      <c r="BU584" s="565"/>
      <c r="BV584" s="565"/>
      <c r="BW584" s="565">
        <v>2938</v>
      </c>
      <c r="BX584" s="565"/>
      <c r="BY584" s="565"/>
      <c r="BZ584" s="565"/>
      <c r="CA584" s="565"/>
      <c r="CB584" s="565"/>
      <c r="CC584" s="565"/>
      <c r="CD584" s="565"/>
      <c r="CE584" s="565"/>
      <c r="CF584" s="565"/>
      <c r="CG584" s="565"/>
      <c r="CH584" s="565"/>
    </row>
    <row r="585" spans="1:86">
      <c r="A585" s="620"/>
      <c r="B585" s="565" t="s">
        <v>4305</v>
      </c>
      <c r="C585" s="565" t="s">
        <v>4302</v>
      </c>
      <c r="D585" s="565"/>
      <c r="E585" s="565"/>
      <c r="F585" s="565"/>
      <c r="G585" s="565"/>
      <c r="H585" s="565"/>
      <c r="I585" s="565"/>
      <c r="J585" s="565"/>
      <c r="K585" s="565"/>
      <c r="L585" s="565"/>
      <c r="M585" s="565"/>
      <c r="N585" s="565"/>
      <c r="O585" s="565"/>
      <c r="P585" s="565"/>
      <c r="Q585" s="565"/>
      <c r="R585" s="565"/>
      <c r="S585" s="565"/>
      <c r="T585" s="565"/>
      <c r="U585" s="147"/>
      <c r="V585" s="565"/>
      <c r="W585" s="565"/>
      <c r="X585" s="565"/>
      <c r="Y585" s="565"/>
      <c r="Z585" s="565"/>
      <c r="AA585" s="565"/>
      <c r="AB585" s="565"/>
      <c r="AC585" s="565"/>
      <c r="AD585" s="565"/>
      <c r="AE585" s="565"/>
      <c r="AF585" s="565"/>
      <c r="AG585" s="565"/>
      <c r="AH585" s="565"/>
      <c r="AI585" s="565"/>
      <c r="AJ585" s="565"/>
      <c r="AK585" s="565"/>
      <c r="AL585" s="565"/>
      <c r="AM585" s="565"/>
      <c r="AN585" s="565"/>
      <c r="AO585" s="565"/>
      <c r="AP585" s="565"/>
      <c r="AQ585" s="565"/>
      <c r="AR585" s="565"/>
      <c r="AS585" s="565"/>
      <c r="AT585" s="565"/>
      <c r="AU585" s="565"/>
      <c r="AV585" s="565"/>
      <c r="AW585" s="565"/>
      <c r="AX585" s="565"/>
      <c r="AY585" s="565"/>
      <c r="AZ585" s="565"/>
      <c r="BA585" s="565"/>
      <c r="BB585" s="565"/>
      <c r="BC585" s="565"/>
      <c r="BD585" s="565"/>
      <c r="BE585" s="565"/>
      <c r="BF585" s="565"/>
      <c r="BG585" s="565"/>
      <c r="BH585" s="565"/>
      <c r="BI585" s="565"/>
      <c r="BJ585" s="565"/>
      <c r="BK585" s="364"/>
      <c r="BL585" s="565"/>
      <c r="BM585" s="565"/>
      <c r="BN585" s="565"/>
      <c r="BO585" s="565"/>
      <c r="BP585" s="565"/>
      <c r="BQ585" s="565"/>
      <c r="BR585" s="565"/>
      <c r="BS585" s="565"/>
      <c r="BT585" s="565"/>
      <c r="BU585" s="565"/>
      <c r="BV585" s="565"/>
      <c r="BW585" s="565"/>
      <c r="BX585" s="565"/>
      <c r="BY585" s="565"/>
      <c r="BZ585" s="565"/>
      <c r="CA585" s="565"/>
      <c r="CB585" s="565"/>
      <c r="CC585" s="565"/>
      <c r="CD585" s="565"/>
      <c r="CE585" s="565"/>
      <c r="CF585" s="565"/>
      <c r="CG585" s="565"/>
      <c r="CH585" s="565"/>
    </row>
    <row r="586" spans="1:86">
      <c r="A586" s="621"/>
      <c r="B586" s="565"/>
      <c r="C586" s="565" t="s">
        <v>4300</v>
      </c>
      <c r="D586" s="565"/>
      <c r="E586" s="565"/>
      <c r="F586" s="565"/>
      <c r="G586" s="565"/>
      <c r="H586" s="565"/>
      <c r="I586" s="565"/>
      <c r="J586" s="565"/>
      <c r="K586" s="565"/>
      <c r="L586" s="565"/>
      <c r="M586" s="565"/>
      <c r="N586" s="565"/>
      <c r="O586" s="565"/>
      <c r="P586" s="565"/>
      <c r="Q586" s="565"/>
      <c r="R586" s="565"/>
      <c r="S586" s="565"/>
      <c r="T586" s="565"/>
      <c r="U586" s="147"/>
      <c r="V586" s="565"/>
      <c r="W586" s="565"/>
      <c r="X586" s="565"/>
      <c r="Y586" s="565"/>
      <c r="Z586" s="565"/>
      <c r="AA586" s="565"/>
      <c r="AB586" s="565"/>
      <c r="AC586" s="565"/>
      <c r="AD586" s="565"/>
      <c r="AE586" s="565"/>
      <c r="AF586" s="565"/>
      <c r="AG586" s="565"/>
      <c r="AH586" s="565"/>
      <c r="AI586" s="565"/>
      <c r="AJ586" s="565"/>
      <c r="AK586" s="565"/>
      <c r="AL586" s="565"/>
      <c r="AM586" s="565"/>
      <c r="AN586" s="565"/>
      <c r="AO586" s="565"/>
      <c r="AP586" s="565"/>
      <c r="AQ586" s="565"/>
      <c r="AR586" s="565"/>
      <c r="AS586" s="565"/>
      <c r="AT586" s="565"/>
      <c r="AU586" s="565"/>
      <c r="AV586" s="565"/>
      <c r="AW586" s="565"/>
      <c r="AX586" s="565"/>
      <c r="AY586" s="565"/>
      <c r="AZ586" s="565"/>
      <c r="BA586" s="565"/>
      <c r="BB586" s="565"/>
      <c r="BC586" s="565"/>
      <c r="BD586" s="565"/>
      <c r="BE586" s="565"/>
      <c r="BF586" s="565"/>
      <c r="BG586" s="565"/>
      <c r="BH586" s="565"/>
      <c r="BI586" s="565"/>
      <c r="BJ586" s="565"/>
      <c r="BK586" s="364"/>
      <c r="BL586" s="565"/>
      <c r="BM586" s="565"/>
      <c r="BN586" s="565"/>
      <c r="BO586" s="565"/>
      <c r="BP586" s="565"/>
      <c r="BQ586" s="565"/>
      <c r="BR586" s="565"/>
      <c r="BS586" s="565"/>
      <c r="BT586" s="565"/>
      <c r="BU586" s="565"/>
      <c r="BV586" s="565"/>
      <c r="BW586" s="565"/>
      <c r="BX586" s="565"/>
      <c r="BY586" s="565"/>
      <c r="BZ586" s="565"/>
      <c r="CA586" s="565"/>
      <c r="CB586" s="565"/>
      <c r="CC586" s="565"/>
      <c r="CD586" s="565"/>
      <c r="CE586" s="565"/>
      <c r="CF586" s="565"/>
      <c r="CG586" s="565"/>
      <c r="CH586" s="565"/>
    </row>
    <row r="587" spans="1:86">
      <c r="A587" s="171" t="s">
        <v>6330</v>
      </c>
      <c r="B587" s="565" t="s">
        <v>4301</v>
      </c>
      <c r="C587" s="565" t="s">
        <v>4302</v>
      </c>
      <c r="D587" s="565">
        <v>2800</v>
      </c>
      <c r="E587" s="565"/>
      <c r="F587" s="565"/>
      <c r="G587" s="565"/>
      <c r="H587" s="565"/>
      <c r="I587" s="565"/>
      <c r="J587" s="565"/>
      <c r="K587" s="565"/>
      <c r="L587" s="565">
        <v>400</v>
      </c>
      <c r="M587" s="565"/>
      <c r="N587" s="565">
        <v>1216</v>
      </c>
      <c r="O587" s="565"/>
      <c r="P587" s="565"/>
      <c r="Q587" s="565">
        <v>455</v>
      </c>
      <c r="R587" s="565"/>
      <c r="S587" s="565">
        <v>400</v>
      </c>
      <c r="T587" s="565"/>
      <c r="U587" s="147"/>
      <c r="V587" s="565"/>
      <c r="W587" s="565"/>
      <c r="X587" s="565"/>
      <c r="Y587" s="565"/>
      <c r="Z587" s="565"/>
      <c r="AA587" s="565"/>
      <c r="AB587" s="565"/>
      <c r="AC587" s="565"/>
      <c r="AD587" s="565"/>
      <c r="AE587" s="565"/>
      <c r="AF587" s="565"/>
      <c r="AG587" s="565"/>
      <c r="AH587" s="565"/>
      <c r="AI587" s="565"/>
      <c r="AJ587" s="565"/>
      <c r="AK587" s="565"/>
      <c r="AL587" s="565">
        <v>1116</v>
      </c>
      <c r="AM587" s="565">
        <v>420</v>
      </c>
      <c r="AN587" s="565"/>
      <c r="AO587" s="565"/>
      <c r="AP587" s="565"/>
      <c r="AQ587" s="565">
        <v>14971</v>
      </c>
      <c r="AR587" s="565"/>
      <c r="AS587" s="565"/>
      <c r="AT587" s="565"/>
      <c r="AU587" s="565"/>
      <c r="AV587" s="565"/>
      <c r="AW587" s="565"/>
      <c r="AX587" s="565"/>
      <c r="AY587" s="565"/>
      <c r="AZ587" s="565"/>
      <c r="BA587" s="565"/>
      <c r="BB587" s="565"/>
      <c r="BC587" s="565">
        <v>1700</v>
      </c>
      <c r="BD587" s="565"/>
      <c r="BE587" s="565"/>
      <c r="BF587" s="565"/>
      <c r="BG587" s="565"/>
      <c r="BH587" s="565"/>
      <c r="BI587" s="565"/>
      <c r="BJ587" s="565"/>
      <c r="BK587" s="364"/>
      <c r="BL587" s="565"/>
      <c r="BM587" s="565">
        <v>400</v>
      </c>
      <c r="BN587" s="565"/>
      <c r="BO587" s="565"/>
      <c r="BP587" s="565"/>
      <c r="BQ587" s="565"/>
      <c r="BR587" s="565"/>
      <c r="BS587" s="565"/>
      <c r="BT587" s="565"/>
      <c r="BU587" s="565"/>
      <c r="BV587" s="565"/>
      <c r="BW587" s="565">
        <v>520</v>
      </c>
      <c r="BX587" s="565"/>
      <c r="BY587" s="565"/>
      <c r="BZ587" s="565"/>
      <c r="CA587" s="565"/>
      <c r="CB587" s="565"/>
      <c r="CC587" s="565"/>
      <c r="CD587" s="565"/>
      <c r="CE587" s="565"/>
      <c r="CF587" s="565"/>
      <c r="CG587" s="565"/>
      <c r="CH587" s="565"/>
    </row>
    <row r="588" spans="1:86">
      <c r="A588" s="620"/>
      <c r="B588" s="565"/>
      <c r="C588" s="565" t="s">
        <v>4300</v>
      </c>
      <c r="D588" s="565">
        <v>371</v>
      </c>
      <c r="E588" s="565"/>
      <c r="F588" s="565">
        <v>4676</v>
      </c>
      <c r="G588" s="565"/>
      <c r="H588" s="565"/>
      <c r="I588" s="565"/>
      <c r="J588" s="565"/>
      <c r="K588" s="565"/>
      <c r="L588" s="565">
        <v>1910</v>
      </c>
      <c r="M588" s="565"/>
      <c r="N588" s="565"/>
      <c r="O588" s="565"/>
      <c r="P588" s="565"/>
      <c r="Q588" s="565"/>
      <c r="R588" s="565"/>
      <c r="S588" s="565">
        <v>1910</v>
      </c>
      <c r="T588" s="565">
        <v>1360</v>
      </c>
      <c r="U588" s="147"/>
      <c r="V588" s="565"/>
      <c r="W588" s="565"/>
      <c r="X588" s="565"/>
      <c r="Y588" s="565"/>
      <c r="Z588" s="565"/>
      <c r="AA588" s="565"/>
      <c r="AB588" s="565"/>
      <c r="AC588" s="565"/>
      <c r="AD588" s="565">
        <v>1429</v>
      </c>
      <c r="AE588" s="565"/>
      <c r="AF588" s="565"/>
      <c r="AG588" s="565"/>
      <c r="AH588" s="565"/>
      <c r="AI588" s="565"/>
      <c r="AJ588" s="565"/>
      <c r="AK588" s="565"/>
      <c r="AL588" s="565">
        <v>1270</v>
      </c>
      <c r="AM588" s="565">
        <v>1505</v>
      </c>
      <c r="AN588" s="565"/>
      <c r="AO588" s="565"/>
      <c r="AP588" s="565"/>
      <c r="AQ588" s="565"/>
      <c r="AR588" s="565"/>
      <c r="AS588" s="565"/>
      <c r="AT588" s="565"/>
      <c r="AU588" s="565"/>
      <c r="AV588" s="565"/>
      <c r="AW588" s="565"/>
      <c r="AX588" s="565"/>
      <c r="AY588" s="565"/>
      <c r="AZ588" s="565"/>
      <c r="BA588" s="565">
        <v>2500</v>
      </c>
      <c r="BB588" s="565"/>
      <c r="BC588" s="565"/>
      <c r="BD588" s="565"/>
      <c r="BE588" s="565">
        <v>4030</v>
      </c>
      <c r="BF588" s="565">
        <v>800</v>
      </c>
      <c r="BG588" s="565"/>
      <c r="BH588" s="565"/>
      <c r="BI588" s="565"/>
      <c r="BJ588" s="565">
        <v>22500</v>
      </c>
      <c r="BK588" s="364"/>
      <c r="BL588" s="565"/>
      <c r="BM588" s="565">
        <v>1700</v>
      </c>
      <c r="BN588" s="565"/>
      <c r="BO588" s="565"/>
      <c r="BP588" s="565"/>
      <c r="BQ588" s="565"/>
      <c r="BR588" s="565"/>
      <c r="BS588" s="565">
        <v>1645</v>
      </c>
      <c r="BT588" s="565"/>
      <c r="BU588" s="565"/>
      <c r="BV588" s="565"/>
      <c r="BW588" s="565">
        <v>4034</v>
      </c>
      <c r="BX588" s="565"/>
      <c r="BY588" s="565"/>
      <c r="BZ588" s="565"/>
      <c r="CA588" s="565"/>
      <c r="CB588" s="565"/>
      <c r="CC588" s="565"/>
      <c r="CD588" s="565"/>
      <c r="CE588" s="565"/>
      <c r="CF588" s="565"/>
      <c r="CG588" s="565"/>
      <c r="CH588" s="565"/>
    </row>
    <row r="589" spans="1:86">
      <c r="A589" s="620"/>
      <c r="B589" s="565" t="s">
        <v>4303</v>
      </c>
      <c r="C589" s="565" t="s">
        <v>4302</v>
      </c>
      <c r="D589" s="565"/>
      <c r="E589" s="565"/>
      <c r="F589" s="565"/>
      <c r="G589" s="565"/>
      <c r="H589" s="565"/>
      <c r="I589" s="565"/>
      <c r="J589" s="565"/>
      <c r="K589" s="565"/>
      <c r="L589" s="565"/>
      <c r="M589" s="565"/>
      <c r="N589" s="565"/>
      <c r="O589" s="565"/>
      <c r="P589" s="565"/>
      <c r="Q589" s="565">
        <v>225</v>
      </c>
      <c r="R589" s="565"/>
      <c r="S589" s="565">
        <v>48</v>
      </c>
      <c r="T589" s="565"/>
      <c r="U589" s="147"/>
      <c r="V589" s="565"/>
      <c r="W589" s="565"/>
      <c r="X589" s="565"/>
      <c r="Y589" s="565"/>
      <c r="Z589" s="565"/>
      <c r="AA589" s="565"/>
      <c r="AB589" s="565"/>
      <c r="AC589" s="565"/>
      <c r="AD589" s="565"/>
      <c r="AE589" s="565"/>
      <c r="AF589" s="565"/>
      <c r="AG589" s="565"/>
      <c r="AH589" s="565"/>
      <c r="AI589" s="565"/>
      <c r="AJ589" s="565"/>
      <c r="AK589" s="565"/>
      <c r="AL589" s="565">
        <v>225</v>
      </c>
      <c r="AM589" s="565">
        <v>50</v>
      </c>
      <c r="AN589" s="565"/>
      <c r="AO589" s="565"/>
      <c r="AP589" s="565"/>
      <c r="AQ589" s="565">
        <v>4625</v>
      </c>
      <c r="AR589" s="565"/>
      <c r="AS589" s="565"/>
      <c r="AT589" s="565"/>
      <c r="AU589" s="565"/>
      <c r="AV589" s="565"/>
      <c r="AW589" s="565"/>
      <c r="AX589" s="565"/>
      <c r="AY589" s="565"/>
      <c r="AZ589" s="565"/>
      <c r="BA589" s="565">
        <v>6</v>
      </c>
      <c r="BB589" s="565"/>
      <c r="BC589" s="565">
        <v>1440</v>
      </c>
      <c r="BD589" s="565"/>
      <c r="BE589" s="565"/>
      <c r="BF589" s="565"/>
      <c r="BG589" s="565"/>
      <c r="BH589" s="565"/>
      <c r="BI589" s="565"/>
      <c r="BJ589" s="565">
        <v>4464</v>
      </c>
      <c r="BK589" s="364"/>
      <c r="BL589" s="565"/>
      <c r="BM589" s="565">
        <v>20</v>
      </c>
      <c r="BN589" s="565"/>
      <c r="BO589" s="565"/>
      <c r="BP589" s="565"/>
      <c r="BQ589" s="565"/>
      <c r="BR589" s="565"/>
      <c r="BS589" s="565">
        <v>60</v>
      </c>
      <c r="BT589" s="565"/>
      <c r="BU589" s="565"/>
      <c r="BV589" s="565"/>
      <c r="BW589" s="565"/>
      <c r="BX589" s="565"/>
      <c r="BY589" s="565"/>
      <c r="BZ589" s="565"/>
      <c r="CA589" s="565"/>
      <c r="CB589" s="565"/>
      <c r="CC589" s="565"/>
      <c r="CD589" s="565"/>
      <c r="CE589" s="565"/>
      <c r="CF589" s="565"/>
      <c r="CG589" s="565"/>
      <c r="CH589" s="565"/>
    </row>
    <row r="590" spans="1:86">
      <c r="A590" s="620"/>
      <c r="B590" s="565"/>
      <c r="C590" s="565" t="s">
        <v>4300</v>
      </c>
      <c r="D590" s="565">
        <v>2</v>
      </c>
      <c r="E590" s="565"/>
      <c r="F590" s="565">
        <v>1400</v>
      </c>
      <c r="G590" s="565"/>
      <c r="H590" s="565"/>
      <c r="I590" s="565"/>
      <c r="J590" s="565"/>
      <c r="K590" s="565"/>
      <c r="L590" s="565"/>
      <c r="M590" s="565"/>
      <c r="N590" s="565"/>
      <c r="O590" s="565"/>
      <c r="P590" s="565"/>
      <c r="Q590" s="565"/>
      <c r="R590" s="565"/>
      <c r="S590" s="565">
        <v>100</v>
      </c>
      <c r="T590" s="565">
        <v>124</v>
      </c>
      <c r="U590" s="147"/>
      <c r="V590" s="565"/>
      <c r="W590" s="565"/>
      <c r="X590" s="565"/>
      <c r="Y590" s="565"/>
      <c r="Z590" s="565"/>
      <c r="AA590" s="565"/>
      <c r="AB590" s="565"/>
      <c r="AC590" s="565"/>
      <c r="AD590" s="565"/>
      <c r="AE590" s="565"/>
      <c r="AF590" s="565"/>
      <c r="AG590" s="565"/>
      <c r="AH590" s="565"/>
      <c r="AI590" s="565"/>
      <c r="AJ590" s="565"/>
      <c r="AK590" s="565"/>
      <c r="AL590" s="565">
        <v>230</v>
      </c>
      <c r="AM590" s="565">
        <v>100</v>
      </c>
      <c r="AN590" s="565"/>
      <c r="AO590" s="565"/>
      <c r="AP590" s="565"/>
      <c r="AQ590" s="565"/>
      <c r="AR590" s="565"/>
      <c r="AS590" s="565"/>
      <c r="AT590" s="565"/>
      <c r="AU590" s="565"/>
      <c r="AV590" s="565"/>
      <c r="AW590" s="565"/>
      <c r="AX590" s="565"/>
      <c r="AY590" s="565"/>
      <c r="AZ590" s="565"/>
      <c r="BA590" s="565">
        <v>250</v>
      </c>
      <c r="BB590" s="565"/>
      <c r="BC590" s="565"/>
      <c r="BD590" s="565"/>
      <c r="BE590" s="565">
        <v>3537</v>
      </c>
      <c r="BF590" s="565"/>
      <c r="BG590" s="565"/>
      <c r="BH590" s="565"/>
      <c r="BI590" s="565"/>
      <c r="BJ590" s="565"/>
      <c r="BK590" s="364"/>
      <c r="BL590" s="565"/>
      <c r="BM590" s="565">
        <v>940</v>
      </c>
      <c r="BN590" s="565"/>
      <c r="BO590" s="565"/>
      <c r="BP590" s="565"/>
      <c r="BQ590" s="565"/>
      <c r="BR590" s="565"/>
      <c r="BS590" s="565">
        <v>472</v>
      </c>
      <c r="BT590" s="565"/>
      <c r="BU590" s="565"/>
      <c r="BV590" s="565"/>
      <c r="BW590" s="565"/>
      <c r="BX590" s="565"/>
      <c r="BY590" s="565"/>
      <c r="BZ590" s="565"/>
      <c r="CA590" s="565"/>
      <c r="CB590" s="565"/>
      <c r="CC590" s="565"/>
      <c r="CD590" s="565"/>
      <c r="CE590" s="565"/>
      <c r="CF590" s="565"/>
      <c r="CG590" s="565"/>
      <c r="CH590" s="565"/>
    </row>
    <row r="591" spans="1:86">
      <c r="A591" s="620"/>
      <c r="B591" s="565" t="s">
        <v>4304</v>
      </c>
      <c r="C591" s="565" t="s">
        <v>4302</v>
      </c>
      <c r="D591" s="565">
        <v>31</v>
      </c>
      <c r="E591" s="565"/>
      <c r="F591" s="565"/>
      <c r="G591" s="565"/>
      <c r="H591" s="565"/>
      <c r="I591" s="565"/>
      <c r="J591" s="565"/>
      <c r="K591" s="565"/>
      <c r="L591" s="565">
        <v>250</v>
      </c>
      <c r="M591" s="565"/>
      <c r="N591" s="565">
        <v>1200</v>
      </c>
      <c r="O591" s="565"/>
      <c r="P591" s="565"/>
      <c r="Q591" s="565">
        <v>290</v>
      </c>
      <c r="R591" s="565"/>
      <c r="S591" s="565">
        <v>90</v>
      </c>
      <c r="T591" s="565"/>
      <c r="U591" s="147"/>
      <c r="V591" s="565"/>
      <c r="W591" s="565"/>
      <c r="X591" s="565"/>
      <c r="Y591" s="565"/>
      <c r="Z591" s="565"/>
      <c r="AA591" s="565"/>
      <c r="AB591" s="565"/>
      <c r="AC591" s="565"/>
      <c r="AD591" s="565"/>
      <c r="AE591" s="565"/>
      <c r="AF591" s="565"/>
      <c r="AG591" s="565"/>
      <c r="AH591" s="565"/>
      <c r="AI591" s="565"/>
      <c r="AJ591" s="565"/>
      <c r="AK591" s="565"/>
      <c r="AL591" s="565">
        <v>1250</v>
      </c>
      <c r="AM591" s="565">
        <v>450</v>
      </c>
      <c r="AN591" s="565"/>
      <c r="AO591" s="565"/>
      <c r="AP591" s="565"/>
      <c r="AQ591" s="565">
        <v>10500</v>
      </c>
      <c r="AR591" s="565"/>
      <c r="AS591" s="565"/>
      <c r="AT591" s="565"/>
      <c r="AU591" s="565"/>
      <c r="AV591" s="565"/>
      <c r="AW591" s="565"/>
      <c r="AX591" s="565"/>
      <c r="AY591" s="565"/>
      <c r="AZ591" s="565"/>
      <c r="BA591" s="565"/>
      <c r="BB591" s="565"/>
      <c r="BC591" s="565">
        <v>1300</v>
      </c>
      <c r="BD591" s="565"/>
      <c r="BE591" s="565"/>
      <c r="BF591" s="565"/>
      <c r="BG591" s="565"/>
      <c r="BH591" s="565"/>
      <c r="BI591" s="565"/>
      <c r="BJ591" s="565"/>
      <c r="BK591" s="364"/>
      <c r="BL591" s="565"/>
      <c r="BM591" s="565">
        <v>20</v>
      </c>
      <c r="BN591" s="565"/>
      <c r="BO591" s="565"/>
      <c r="BP591" s="565"/>
      <c r="BQ591" s="565"/>
      <c r="BR591" s="565"/>
      <c r="BS591" s="565"/>
      <c r="BT591" s="565"/>
      <c r="BU591" s="565"/>
      <c r="BV591" s="565"/>
      <c r="BW591" s="565">
        <v>4</v>
      </c>
      <c r="BX591" s="565"/>
      <c r="BY591" s="565"/>
      <c r="BZ591" s="565"/>
      <c r="CA591" s="565"/>
      <c r="CB591" s="565"/>
      <c r="CC591" s="565"/>
      <c r="CD591" s="565"/>
      <c r="CE591" s="565"/>
      <c r="CF591" s="565"/>
      <c r="CG591" s="565"/>
      <c r="CH591" s="565"/>
    </row>
    <row r="592" spans="1:86">
      <c r="A592" s="620"/>
      <c r="B592" s="565"/>
      <c r="C592" s="565" t="s">
        <v>4300</v>
      </c>
      <c r="D592" s="565">
        <v>2200</v>
      </c>
      <c r="E592" s="565"/>
      <c r="F592" s="565">
        <v>4694</v>
      </c>
      <c r="G592" s="565"/>
      <c r="H592" s="565"/>
      <c r="I592" s="565"/>
      <c r="J592" s="565"/>
      <c r="K592" s="565"/>
      <c r="L592" s="565">
        <v>800</v>
      </c>
      <c r="M592" s="565"/>
      <c r="N592" s="565"/>
      <c r="O592" s="565"/>
      <c r="P592" s="565"/>
      <c r="Q592" s="565"/>
      <c r="R592" s="565"/>
      <c r="S592" s="565">
        <v>450</v>
      </c>
      <c r="T592" s="565">
        <v>850</v>
      </c>
      <c r="U592" s="147"/>
      <c r="V592" s="565"/>
      <c r="W592" s="565"/>
      <c r="X592" s="565"/>
      <c r="Y592" s="565"/>
      <c r="Z592" s="565"/>
      <c r="AA592" s="565"/>
      <c r="AB592" s="565"/>
      <c r="AC592" s="565"/>
      <c r="AD592" s="565">
        <v>1400</v>
      </c>
      <c r="AE592" s="565"/>
      <c r="AF592" s="565"/>
      <c r="AG592" s="565"/>
      <c r="AH592" s="565"/>
      <c r="AI592" s="565">
        <v>1370</v>
      </c>
      <c r="AJ592" s="565"/>
      <c r="AK592" s="565"/>
      <c r="AL592" s="565">
        <v>1250</v>
      </c>
      <c r="AM592" s="565">
        <v>1800</v>
      </c>
      <c r="AN592" s="565"/>
      <c r="AO592" s="565"/>
      <c r="AP592" s="565"/>
      <c r="AQ592" s="565"/>
      <c r="AR592" s="565"/>
      <c r="AS592" s="565"/>
      <c r="AT592" s="565"/>
      <c r="AU592" s="565"/>
      <c r="AV592" s="565"/>
      <c r="AW592" s="565"/>
      <c r="AX592" s="565"/>
      <c r="AY592" s="565"/>
      <c r="AZ592" s="565"/>
      <c r="BA592" s="565"/>
      <c r="BB592" s="565"/>
      <c r="BC592" s="565">
        <v>7900</v>
      </c>
      <c r="BD592" s="565"/>
      <c r="BE592" s="565"/>
      <c r="BF592" s="565"/>
      <c r="BG592" s="565"/>
      <c r="BH592" s="565"/>
      <c r="BI592" s="565"/>
      <c r="BJ592" s="565">
        <v>18940</v>
      </c>
      <c r="BK592" s="364"/>
      <c r="BL592" s="565"/>
      <c r="BM592" s="565">
        <v>809</v>
      </c>
      <c r="BN592" s="565"/>
      <c r="BO592" s="565"/>
      <c r="BP592" s="565"/>
      <c r="BQ592" s="565"/>
      <c r="BR592" s="565"/>
      <c r="BS592" s="565">
        <v>1851</v>
      </c>
      <c r="BT592" s="565"/>
      <c r="BU592" s="565"/>
      <c r="BV592" s="565"/>
      <c r="BW592" s="565">
        <v>1400</v>
      </c>
      <c r="BX592" s="565"/>
      <c r="BY592" s="565"/>
      <c r="BZ592" s="565"/>
      <c r="CA592" s="565"/>
      <c r="CB592" s="565"/>
      <c r="CC592" s="565"/>
      <c r="CD592" s="565"/>
      <c r="CE592" s="565"/>
      <c r="CF592" s="565"/>
      <c r="CG592" s="565"/>
      <c r="CH592" s="565"/>
    </row>
    <row r="593" spans="1:86">
      <c r="A593" s="620"/>
      <c r="B593" s="565" t="s">
        <v>4305</v>
      </c>
      <c r="C593" s="565" t="s">
        <v>4302</v>
      </c>
      <c r="D593" s="565"/>
      <c r="E593" s="565"/>
      <c r="F593" s="565"/>
      <c r="G593" s="565"/>
      <c r="H593" s="565"/>
      <c r="I593" s="565"/>
      <c r="J593" s="565"/>
      <c r="K593" s="565"/>
      <c r="L593" s="565"/>
      <c r="M593" s="565"/>
      <c r="N593" s="565"/>
      <c r="O593" s="565"/>
      <c r="P593" s="565"/>
      <c r="Q593" s="565"/>
      <c r="R593" s="565"/>
      <c r="S593" s="565"/>
      <c r="T593" s="565"/>
      <c r="U593" s="147"/>
      <c r="V593" s="565"/>
      <c r="W593" s="565"/>
      <c r="X593" s="565"/>
      <c r="Y593" s="565"/>
      <c r="Z593" s="565"/>
      <c r="AA593" s="565"/>
      <c r="AB593" s="565"/>
      <c r="AC593" s="565"/>
      <c r="AD593" s="565"/>
      <c r="AE593" s="565"/>
      <c r="AF593" s="565"/>
      <c r="AG593" s="565"/>
      <c r="AH593" s="565"/>
      <c r="AI593" s="565"/>
      <c r="AJ593" s="565"/>
      <c r="AK593" s="565"/>
      <c r="AL593" s="565"/>
      <c r="AM593" s="565"/>
      <c r="AN593" s="565"/>
      <c r="AO593" s="565"/>
      <c r="AP593" s="565"/>
      <c r="AQ593" s="565"/>
      <c r="AR593" s="565"/>
      <c r="AS593" s="565"/>
      <c r="AT593" s="565"/>
      <c r="AU593" s="565"/>
      <c r="AV593" s="565"/>
      <c r="AW593" s="565"/>
      <c r="AX593" s="565"/>
      <c r="AY593" s="565"/>
      <c r="AZ593" s="565"/>
      <c r="BA593" s="565"/>
      <c r="BB593" s="565"/>
      <c r="BC593" s="565"/>
      <c r="BD593" s="565"/>
      <c r="BE593" s="565"/>
      <c r="BF593" s="565"/>
      <c r="BG593" s="565"/>
      <c r="BH593" s="565"/>
      <c r="BI593" s="565"/>
      <c r="BJ593" s="565"/>
      <c r="BK593" s="364"/>
      <c r="BL593" s="565"/>
      <c r="BM593" s="565"/>
      <c r="BN593" s="565"/>
      <c r="BO593" s="565"/>
      <c r="BP593" s="565"/>
      <c r="BQ593" s="565"/>
      <c r="BR593" s="565"/>
      <c r="BS593" s="565"/>
      <c r="BT593" s="565"/>
      <c r="BU593" s="565"/>
      <c r="BV593" s="565"/>
      <c r="BW593" s="565"/>
      <c r="BX593" s="565"/>
      <c r="BY593" s="565"/>
      <c r="BZ593" s="565"/>
      <c r="CA593" s="565"/>
      <c r="CB593" s="565"/>
      <c r="CC593" s="565"/>
      <c r="CD593" s="565"/>
      <c r="CE593" s="565"/>
      <c r="CF593" s="565"/>
      <c r="CG593" s="565"/>
      <c r="CH593" s="565"/>
    </row>
    <row r="594" spans="1:86">
      <c r="A594" s="621"/>
      <c r="B594" s="565"/>
      <c r="C594" s="565" t="s">
        <v>4300</v>
      </c>
      <c r="D594" s="565"/>
      <c r="E594" s="565"/>
      <c r="F594" s="565"/>
      <c r="G594" s="565"/>
      <c r="H594" s="565"/>
      <c r="I594" s="565"/>
      <c r="J594" s="565"/>
      <c r="K594" s="565"/>
      <c r="L594" s="565"/>
      <c r="M594" s="565"/>
      <c r="N594" s="565"/>
      <c r="O594" s="565"/>
      <c r="P594" s="565"/>
      <c r="Q594" s="565"/>
      <c r="R594" s="565"/>
      <c r="S594" s="565"/>
      <c r="T594" s="565"/>
      <c r="U594" s="147"/>
      <c r="V594" s="565"/>
      <c r="W594" s="565"/>
      <c r="X594" s="565"/>
      <c r="Y594" s="565"/>
      <c r="Z594" s="565"/>
      <c r="AA594" s="565"/>
      <c r="AB594" s="565"/>
      <c r="AC594" s="565"/>
      <c r="AD594" s="565"/>
      <c r="AE594" s="565"/>
      <c r="AF594" s="565"/>
      <c r="AG594" s="565"/>
      <c r="AH594" s="565"/>
      <c r="AI594" s="565"/>
      <c r="AJ594" s="565"/>
      <c r="AK594" s="565"/>
      <c r="AL594" s="565"/>
      <c r="AM594" s="565"/>
      <c r="AN594" s="565"/>
      <c r="AO594" s="565"/>
      <c r="AP594" s="565"/>
      <c r="AQ594" s="565"/>
      <c r="AR594" s="565"/>
      <c r="AS594" s="565"/>
      <c r="AT594" s="565"/>
      <c r="AU594" s="565"/>
      <c r="AV594" s="565"/>
      <c r="AW594" s="565"/>
      <c r="AX594" s="565"/>
      <c r="AY594" s="565"/>
      <c r="AZ594" s="565"/>
      <c r="BA594" s="565"/>
      <c r="BB594" s="565"/>
      <c r="BC594" s="565"/>
      <c r="BD594" s="565"/>
      <c r="BE594" s="565"/>
      <c r="BF594" s="565"/>
      <c r="BG594" s="565"/>
      <c r="BH594" s="565"/>
      <c r="BI594" s="565"/>
      <c r="BJ594" s="565"/>
      <c r="BK594" s="364"/>
      <c r="BL594" s="565"/>
      <c r="BM594" s="565"/>
      <c r="BN594" s="565"/>
      <c r="BO594" s="565"/>
      <c r="BP594" s="565"/>
      <c r="BQ594" s="565"/>
      <c r="BR594" s="565"/>
      <c r="BS594" s="565"/>
      <c r="BT594" s="565"/>
      <c r="BU594" s="565"/>
      <c r="BV594" s="565"/>
      <c r="BW594" s="565"/>
      <c r="BX594" s="565"/>
      <c r="BY594" s="565"/>
      <c r="BZ594" s="565"/>
      <c r="CA594" s="565"/>
      <c r="CB594" s="565"/>
      <c r="CC594" s="565"/>
      <c r="CD594" s="565"/>
      <c r="CE594" s="565"/>
      <c r="CF594" s="565"/>
      <c r="CG594" s="565"/>
      <c r="CH594" s="565"/>
    </row>
    <row r="595" spans="1:86">
      <c r="A595" s="408" t="s">
        <v>6357</v>
      </c>
      <c r="B595" s="612" t="s">
        <v>4301</v>
      </c>
      <c r="C595" s="565" t="s">
        <v>4302</v>
      </c>
      <c r="D595" s="565"/>
      <c r="E595" s="565"/>
      <c r="F595" s="565"/>
      <c r="G595" s="565"/>
      <c r="H595" s="565"/>
      <c r="I595" s="565"/>
      <c r="J595" s="565"/>
      <c r="K595" s="565"/>
      <c r="L595" s="565"/>
      <c r="M595" s="565"/>
      <c r="N595" s="565"/>
      <c r="O595" s="565"/>
      <c r="P595" s="565"/>
      <c r="Q595" s="565"/>
      <c r="R595" s="565"/>
      <c r="S595" s="565"/>
      <c r="T595" s="565"/>
      <c r="U595" s="147"/>
      <c r="V595" s="565"/>
      <c r="W595" s="565"/>
      <c r="X595" s="565"/>
      <c r="Y595" s="565"/>
      <c r="Z595" s="565"/>
      <c r="AA595" s="565"/>
      <c r="AB595" s="565"/>
      <c r="AC595" s="565"/>
      <c r="AD595" s="565"/>
      <c r="AE595" s="565"/>
      <c r="AF595" s="565"/>
      <c r="AG595" s="565"/>
      <c r="AH595" s="565"/>
      <c r="AI595" s="565"/>
      <c r="AJ595" s="565"/>
      <c r="AK595" s="565"/>
      <c r="AL595" s="565"/>
      <c r="AM595" s="565"/>
      <c r="AN595" s="565"/>
      <c r="AO595" s="565"/>
      <c r="AP595" s="565"/>
      <c r="AQ595" s="565"/>
      <c r="AR595" s="565"/>
      <c r="AS595" s="565"/>
      <c r="AT595" s="565"/>
      <c r="AU595" s="565"/>
      <c r="AV595" s="565"/>
      <c r="AW595" s="565"/>
      <c r="AX595" s="565"/>
      <c r="AY595" s="565"/>
      <c r="AZ595" s="565"/>
      <c r="BA595" s="565"/>
      <c r="BB595" s="565"/>
      <c r="BC595" s="565"/>
      <c r="BD595" s="565"/>
      <c r="BE595" s="565"/>
      <c r="BF595" s="565"/>
      <c r="BG595" s="565"/>
      <c r="BH595" s="565"/>
      <c r="BI595" s="565"/>
      <c r="BJ595" s="565"/>
      <c r="BK595" s="364"/>
      <c r="BL595" s="565"/>
      <c r="BM595" s="565"/>
      <c r="BN595" s="565"/>
      <c r="BO595" s="565"/>
      <c r="BP595" s="565"/>
      <c r="BQ595" s="565"/>
      <c r="BR595" s="565"/>
      <c r="BS595" s="565"/>
      <c r="BT595" s="565"/>
      <c r="BU595" s="565"/>
      <c r="BV595" s="565"/>
      <c r="BW595" s="565"/>
      <c r="BX595" s="565"/>
      <c r="BY595" s="565"/>
      <c r="BZ595" s="565"/>
      <c r="CA595" s="565"/>
      <c r="CB595" s="565"/>
      <c r="CC595" s="565"/>
      <c r="CD595" s="565"/>
      <c r="CE595" s="565"/>
      <c r="CF595" s="565"/>
      <c r="CG595" s="565"/>
      <c r="CH595" s="565"/>
    </row>
    <row r="596" spans="1:86">
      <c r="A596" s="620"/>
      <c r="B596" s="565"/>
      <c r="C596" s="565" t="s">
        <v>4300</v>
      </c>
      <c r="D596" s="565">
        <v>4871</v>
      </c>
      <c r="E596" s="565"/>
      <c r="F596" s="565"/>
      <c r="G596" s="565"/>
      <c r="H596" s="565"/>
      <c r="I596" s="565"/>
      <c r="J596" s="565"/>
      <c r="K596" s="565"/>
      <c r="L596" s="565"/>
      <c r="M596" s="565"/>
      <c r="N596" s="565"/>
      <c r="O596" s="565"/>
      <c r="P596" s="565"/>
      <c r="Q596" s="565"/>
      <c r="R596" s="565"/>
      <c r="S596" s="565">
        <v>2484</v>
      </c>
      <c r="T596" s="565">
        <v>1031</v>
      </c>
      <c r="U596" s="147"/>
      <c r="V596" s="565"/>
      <c r="W596" s="565"/>
      <c r="X596" s="565"/>
      <c r="Y596" s="565">
        <v>272</v>
      </c>
      <c r="Z596" s="565"/>
      <c r="AA596" s="565"/>
      <c r="AB596" s="565"/>
      <c r="AC596" s="565"/>
      <c r="AD596" s="565">
        <v>9750</v>
      </c>
      <c r="AE596" s="565"/>
      <c r="AF596" s="565"/>
      <c r="AG596" s="565"/>
      <c r="AH596" s="565"/>
      <c r="AI596" s="565"/>
      <c r="AJ596" s="565"/>
      <c r="AK596" s="565"/>
      <c r="AL596" s="565"/>
      <c r="AM596" s="565">
        <v>8534</v>
      </c>
      <c r="AN596" s="565"/>
      <c r="AO596" s="565"/>
      <c r="AP596" s="565">
        <v>4844</v>
      </c>
      <c r="AQ596" s="565"/>
      <c r="AR596" s="565"/>
      <c r="AS596" s="565"/>
      <c r="AT596" s="565"/>
      <c r="AU596" s="565"/>
      <c r="AV596" s="565"/>
      <c r="AW596" s="565"/>
      <c r="AX596" s="565"/>
      <c r="AY596" s="565"/>
      <c r="AZ596" s="565"/>
      <c r="BA596" s="565"/>
      <c r="BB596" s="565"/>
      <c r="BC596" s="565"/>
      <c r="BD596" s="565">
        <v>755</v>
      </c>
      <c r="BE596" s="565">
        <v>2042</v>
      </c>
      <c r="BF596" s="565">
        <v>2400</v>
      </c>
      <c r="BG596" s="565">
        <v>5197</v>
      </c>
      <c r="BH596" s="565"/>
      <c r="BI596" s="565"/>
      <c r="BJ596" s="565">
        <v>14302</v>
      </c>
      <c r="BK596" s="364"/>
      <c r="BL596" s="565"/>
      <c r="BM596" s="565">
        <v>1912</v>
      </c>
      <c r="BN596" s="565"/>
      <c r="BO596" s="565">
        <v>1583</v>
      </c>
      <c r="BP596" s="565"/>
      <c r="BQ596" s="565"/>
      <c r="BR596" s="565"/>
      <c r="BS596" s="565">
        <v>4107</v>
      </c>
      <c r="BT596" s="565"/>
      <c r="BU596" s="565"/>
      <c r="BV596" s="565"/>
      <c r="BW596" s="565">
        <v>7604</v>
      </c>
      <c r="BX596" s="565"/>
      <c r="BY596" s="565"/>
      <c r="BZ596" s="565"/>
      <c r="CA596" s="565"/>
      <c r="CB596" s="565"/>
      <c r="CC596" s="565"/>
      <c r="CD596" s="565"/>
      <c r="CE596" s="565"/>
      <c r="CF596" s="565"/>
      <c r="CG596" s="565"/>
      <c r="CH596" s="565"/>
    </row>
    <row r="597" spans="1:86">
      <c r="A597" s="620"/>
      <c r="B597" s="565" t="s">
        <v>4303</v>
      </c>
      <c r="C597" s="565" t="s">
        <v>4302</v>
      </c>
      <c r="D597" s="565"/>
      <c r="E597" s="565"/>
      <c r="F597" s="565"/>
      <c r="G597" s="565"/>
      <c r="H597" s="565"/>
      <c r="I597" s="565"/>
      <c r="J597" s="565"/>
      <c r="K597" s="565"/>
      <c r="L597" s="565"/>
      <c r="M597" s="565"/>
      <c r="N597" s="565"/>
      <c r="O597" s="565"/>
      <c r="P597" s="565"/>
      <c r="Q597" s="565"/>
      <c r="R597" s="565"/>
      <c r="S597" s="565"/>
      <c r="T597" s="565"/>
      <c r="U597" s="147"/>
      <c r="V597" s="565"/>
      <c r="W597" s="565"/>
      <c r="X597" s="565"/>
      <c r="Y597" s="565"/>
      <c r="Z597" s="565"/>
      <c r="AA597" s="565"/>
      <c r="AB597" s="565"/>
      <c r="AC597" s="565"/>
      <c r="AD597" s="565"/>
      <c r="AE597" s="565"/>
      <c r="AF597" s="565"/>
      <c r="AG597" s="565"/>
      <c r="AH597" s="565"/>
      <c r="AI597" s="565"/>
      <c r="AJ597" s="565"/>
      <c r="AK597" s="565"/>
      <c r="AL597" s="565"/>
      <c r="AM597" s="565"/>
      <c r="AN597" s="565"/>
      <c r="AO597" s="565"/>
      <c r="AP597" s="565"/>
      <c r="AQ597" s="565"/>
      <c r="AR597" s="565"/>
      <c r="AS597" s="565"/>
      <c r="AT597" s="565"/>
      <c r="AU597" s="565"/>
      <c r="AV597" s="565"/>
      <c r="AW597" s="565"/>
      <c r="AX597" s="565"/>
      <c r="AY597" s="565"/>
      <c r="AZ597" s="565"/>
      <c r="BA597" s="565"/>
      <c r="BB597" s="565"/>
      <c r="BC597" s="565"/>
      <c r="BD597" s="565"/>
      <c r="BE597" s="565"/>
      <c r="BF597" s="565"/>
      <c r="BG597" s="565"/>
      <c r="BH597" s="565"/>
      <c r="BI597" s="565"/>
      <c r="BJ597" s="565"/>
      <c r="BK597" s="364"/>
      <c r="BL597" s="565"/>
      <c r="BM597" s="565"/>
      <c r="BN597" s="565"/>
      <c r="BO597" s="565"/>
      <c r="BP597" s="565"/>
      <c r="BQ597" s="565"/>
      <c r="BR597" s="565"/>
      <c r="BS597" s="565"/>
      <c r="BT597" s="565"/>
      <c r="BU597" s="565"/>
      <c r="BV597" s="565"/>
      <c r="BW597" s="565"/>
      <c r="BX597" s="565"/>
      <c r="BY597" s="565"/>
      <c r="BZ597" s="565"/>
      <c r="CA597" s="565"/>
      <c r="CB597" s="565"/>
      <c r="CC597" s="565"/>
      <c r="CD597" s="565"/>
      <c r="CE597" s="565"/>
      <c r="CF597" s="565"/>
      <c r="CG597" s="565"/>
      <c r="CH597" s="565"/>
    </row>
    <row r="598" spans="1:86">
      <c r="A598" s="620"/>
      <c r="B598" s="565"/>
      <c r="C598" s="565" t="s">
        <v>4300</v>
      </c>
      <c r="D598" s="565"/>
      <c r="E598" s="565"/>
      <c r="F598" s="565"/>
      <c r="G598" s="565"/>
      <c r="H598" s="565"/>
      <c r="I598" s="565"/>
      <c r="J598" s="565"/>
      <c r="K598" s="565"/>
      <c r="L598" s="565"/>
      <c r="M598" s="565"/>
      <c r="N598" s="565"/>
      <c r="O598" s="565"/>
      <c r="P598" s="565"/>
      <c r="Q598" s="565"/>
      <c r="R598" s="565"/>
      <c r="S598" s="565"/>
      <c r="T598" s="565">
        <v>1</v>
      </c>
      <c r="U598" s="147"/>
      <c r="V598" s="565"/>
      <c r="W598" s="565"/>
      <c r="X598" s="565"/>
      <c r="Y598" s="565"/>
      <c r="Z598" s="565"/>
      <c r="AA598" s="565"/>
      <c r="AB598" s="565"/>
      <c r="AC598" s="565"/>
      <c r="AD598" s="565"/>
      <c r="AE598" s="565"/>
      <c r="AF598" s="565"/>
      <c r="AG598" s="565"/>
      <c r="AH598" s="565"/>
      <c r="AI598" s="565"/>
      <c r="AJ598" s="565"/>
      <c r="AK598" s="565"/>
      <c r="AL598" s="565"/>
      <c r="AM598" s="565"/>
      <c r="AN598" s="565"/>
      <c r="AO598" s="565"/>
      <c r="AP598" s="565"/>
      <c r="AQ598" s="565"/>
      <c r="AR598" s="565"/>
      <c r="AS598" s="565"/>
      <c r="AT598" s="565"/>
      <c r="AU598" s="565"/>
      <c r="AV598" s="565"/>
      <c r="AW598" s="565"/>
      <c r="AX598" s="565"/>
      <c r="AY598" s="565"/>
      <c r="AZ598" s="565"/>
      <c r="BA598" s="565"/>
      <c r="BB598" s="565"/>
      <c r="BC598" s="565"/>
      <c r="BD598" s="565">
        <v>296</v>
      </c>
      <c r="BE598" s="565">
        <v>726</v>
      </c>
      <c r="BF598" s="565">
        <v>683</v>
      </c>
      <c r="BG598" s="565"/>
      <c r="BH598" s="565"/>
      <c r="BI598" s="565"/>
      <c r="BJ598" s="565">
        <v>9661</v>
      </c>
      <c r="BK598" s="364"/>
      <c r="BL598" s="565"/>
      <c r="BM598" s="565"/>
      <c r="BN598" s="565"/>
      <c r="BO598" s="565"/>
      <c r="BP598" s="565"/>
      <c r="BQ598" s="565"/>
      <c r="BR598" s="565"/>
      <c r="BS598" s="565"/>
      <c r="BT598" s="565"/>
      <c r="BU598" s="565"/>
      <c r="BV598" s="565"/>
      <c r="BW598" s="565"/>
      <c r="BX598" s="565"/>
      <c r="BY598" s="565"/>
      <c r="BZ598" s="565"/>
      <c r="CA598" s="565"/>
      <c r="CB598" s="565"/>
      <c r="CC598" s="565"/>
      <c r="CD598" s="565"/>
      <c r="CE598" s="565"/>
      <c r="CF598" s="565"/>
      <c r="CG598" s="565"/>
      <c r="CH598" s="565"/>
    </row>
    <row r="599" spans="1:86">
      <c r="A599" s="620"/>
      <c r="B599" s="565" t="s">
        <v>4304</v>
      </c>
      <c r="C599" s="565" t="s">
        <v>4302</v>
      </c>
      <c r="D599" s="565"/>
      <c r="E599" s="565"/>
      <c r="F599" s="565"/>
      <c r="G599" s="565"/>
      <c r="H599" s="565"/>
      <c r="I599" s="565"/>
      <c r="J599" s="565"/>
      <c r="K599" s="565"/>
      <c r="L599" s="565"/>
      <c r="M599" s="565"/>
      <c r="N599" s="565"/>
      <c r="O599" s="565"/>
      <c r="P599" s="565"/>
      <c r="Q599" s="565"/>
      <c r="R599" s="565"/>
      <c r="S599" s="565"/>
      <c r="T599" s="565"/>
      <c r="U599" s="147"/>
      <c r="V599" s="565"/>
      <c r="W599" s="565"/>
      <c r="X599" s="565"/>
      <c r="Y599" s="565"/>
      <c r="Z599" s="565"/>
      <c r="AA599" s="565"/>
      <c r="AB599" s="565"/>
      <c r="AC599" s="565"/>
      <c r="AD599" s="565"/>
      <c r="AE599" s="565"/>
      <c r="AF599" s="565"/>
      <c r="AG599" s="565"/>
      <c r="AH599" s="565"/>
      <c r="AI599" s="565"/>
      <c r="AJ599" s="565"/>
      <c r="AK599" s="565"/>
      <c r="AL599" s="565"/>
      <c r="AM599" s="565"/>
      <c r="AN599" s="565"/>
      <c r="AO599" s="565"/>
      <c r="AP599" s="565"/>
      <c r="AQ599" s="565"/>
      <c r="AR599" s="565"/>
      <c r="AS599" s="565"/>
      <c r="AT599" s="565"/>
      <c r="AU599" s="565"/>
      <c r="AV599" s="565"/>
      <c r="AW599" s="565"/>
      <c r="AX599" s="565"/>
      <c r="AY599" s="565"/>
      <c r="AZ599" s="565"/>
      <c r="BA599" s="565"/>
      <c r="BB599" s="565"/>
      <c r="BC599" s="565"/>
      <c r="BD599" s="565"/>
      <c r="BE599" s="565"/>
      <c r="BF599" s="565"/>
      <c r="BG599" s="565"/>
      <c r="BH599" s="565"/>
      <c r="BI599" s="565"/>
      <c r="BJ599" s="565"/>
      <c r="BK599" s="364"/>
      <c r="BL599" s="565"/>
      <c r="BM599" s="565"/>
      <c r="BN599" s="565"/>
      <c r="BO599" s="565"/>
      <c r="BP599" s="565"/>
      <c r="BQ599" s="565"/>
      <c r="BR599" s="565"/>
      <c r="BS599" s="565"/>
      <c r="BT599" s="565"/>
      <c r="BU599" s="565"/>
      <c r="BV599" s="565"/>
      <c r="BW599" s="565"/>
      <c r="BX599" s="565"/>
      <c r="BY599" s="565"/>
      <c r="BZ599" s="565"/>
      <c r="CA599" s="565"/>
      <c r="CB599" s="565"/>
      <c r="CC599" s="565"/>
      <c r="CD599" s="565"/>
      <c r="CE599" s="565"/>
      <c r="CF599" s="565"/>
      <c r="CG599" s="565"/>
      <c r="CH599" s="565"/>
    </row>
    <row r="600" spans="1:86">
      <c r="A600" s="620"/>
      <c r="B600" s="565"/>
      <c r="C600" s="565" t="s">
        <v>4300</v>
      </c>
      <c r="D600" s="565">
        <v>608</v>
      </c>
      <c r="E600" s="565"/>
      <c r="F600" s="565"/>
      <c r="G600" s="565"/>
      <c r="H600" s="565"/>
      <c r="I600" s="565"/>
      <c r="J600" s="565"/>
      <c r="K600" s="565"/>
      <c r="L600" s="565"/>
      <c r="M600" s="565"/>
      <c r="N600" s="565"/>
      <c r="O600" s="565"/>
      <c r="P600" s="565"/>
      <c r="Q600" s="565"/>
      <c r="R600" s="565"/>
      <c r="S600" s="565">
        <v>1353</v>
      </c>
      <c r="T600" s="565">
        <v>1571</v>
      </c>
      <c r="U600" s="147"/>
      <c r="V600" s="565"/>
      <c r="W600" s="565"/>
      <c r="X600" s="565"/>
      <c r="Y600" s="565">
        <v>661</v>
      </c>
      <c r="Z600" s="565"/>
      <c r="AA600" s="565"/>
      <c r="AB600" s="565"/>
      <c r="AC600" s="565"/>
      <c r="AD600" s="565">
        <v>1658</v>
      </c>
      <c r="AE600" s="565"/>
      <c r="AF600" s="565"/>
      <c r="AG600" s="565"/>
      <c r="AH600" s="565"/>
      <c r="AI600" s="565">
        <v>5368</v>
      </c>
      <c r="AJ600" s="565"/>
      <c r="AK600" s="565"/>
      <c r="AL600" s="565"/>
      <c r="AM600" s="565">
        <v>2830</v>
      </c>
      <c r="AN600" s="565"/>
      <c r="AO600" s="565"/>
      <c r="AP600" s="565"/>
      <c r="AQ600" s="565"/>
      <c r="AR600" s="565"/>
      <c r="AS600" s="565"/>
      <c r="AT600" s="565"/>
      <c r="AU600" s="565"/>
      <c r="AV600" s="565"/>
      <c r="AW600" s="565"/>
      <c r="AX600" s="565"/>
      <c r="AY600" s="565"/>
      <c r="AZ600" s="565"/>
      <c r="BA600" s="565"/>
      <c r="BB600" s="565"/>
      <c r="BC600" s="565"/>
      <c r="BD600" s="565">
        <v>2740</v>
      </c>
      <c r="BE600" s="565">
        <v>9077</v>
      </c>
      <c r="BF600" s="565">
        <v>755</v>
      </c>
      <c r="BG600" s="565">
        <v>2</v>
      </c>
      <c r="BH600" s="565"/>
      <c r="BI600" s="565"/>
      <c r="BJ600" s="565">
        <v>13534</v>
      </c>
      <c r="BK600" s="364"/>
      <c r="BL600" s="565"/>
      <c r="BM600" s="565">
        <v>2431</v>
      </c>
      <c r="BN600" s="565"/>
      <c r="BO600" s="565">
        <v>1356</v>
      </c>
      <c r="BP600" s="565"/>
      <c r="BQ600" s="565"/>
      <c r="BR600" s="565"/>
      <c r="BS600" s="565">
        <v>2953</v>
      </c>
      <c r="BT600" s="565"/>
      <c r="BU600" s="565"/>
      <c r="BV600" s="565"/>
      <c r="BW600" s="565">
        <v>854</v>
      </c>
      <c r="BX600" s="565"/>
      <c r="BY600" s="565"/>
      <c r="BZ600" s="565"/>
      <c r="CA600" s="565"/>
      <c r="CB600" s="565"/>
      <c r="CC600" s="565"/>
      <c r="CD600" s="565"/>
      <c r="CE600" s="565"/>
      <c r="CF600" s="565"/>
      <c r="CG600" s="565"/>
      <c r="CH600" s="565"/>
    </row>
    <row r="601" spans="1:86">
      <c r="A601" s="620"/>
      <c r="B601" s="565" t="s">
        <v>4305</v>
      </c>
      <c r="C601" s="565" t="s">
        <v>4302</v>
      </c>
      <c r="D601" s="565"/>
      <c r="E601" s="565"/>
      <c r="F601" s="565"/>
      <c r="G601" s="565"/>
      <c r="H601" s="565"/>
      <c r="I601" s="565"/>
      <c r="J601" s="565"/>
      <c r="K601" s="565"/>
      <c r="L601" s="565"/>
      <c r="M601" s="565"/>
      <c r="N601" s="565"/>
      <c r="O601" s="565"/>
      <c r="P601" s="565"/>
      <c r="Q601" s="565"/>
      <c r="R601" s="565"/>
      <c r="S601" s="565"/>
      <c r="T601" s="565"/>
      <c r="U601" s="147"/>
      <c r="V601" s="565"/>
      <c r="W601" s="565"/>
      <c r="X601" s="565"/>
      <c r="Y601" s="565"/>
      <c r="Z601" s="565"/>
      <c r="AA601" s="565"/>
      <c r="AB601" s="565"/>
      <c r="AC601" s="565"/>
      <c r="AD601" s="565"/>
      <c r="AE601" s="565"/>
      <c r="AF601" s="565"/>
      <c r="AG601" s="565"/>
      <c r="AH601" s="565"/>
      <c r="AI601" s="565"/>
      <c r="AJ601" s="565"/>
      <c r="AK601" s="565"/>
      <c r="AL601" s="565"/>
      <c r="AM601" s="565"/>
      <c r="AN601" s="565"/>
      <c r="AO601" s="565"/>
      <c r="AP601" s="565"/>
      <c r="AQ601" s="565"/>
      <c r="AR601" s="565"/>
      <c r="AS601" s="565"/>
      <c r="AT601" s="565"/>
      <c r="AU601" s="565"/>
      <c r="AV601" s="565"/>
      <c r="AW601" s="565"/>
      <c r="AX601" s="565"/>
      <c r="AY601" s="565"/>
      <c r="AZ601" s="565"/>
      <c r="BA601" s="565"/>
      <c r="BB601" s="565"/>
      <c r="BC601" s="565"/>
      <c r="BD601" s="565"/>
      <c r="BE601" s="565"/>
      <c r="BF601" s="565"/>
      <c r="BG601" s="565"/>
      <c r="BH601" s="565"/>
      <c r="BI601" s="565"/>
      <c r="BJ601" s="565"/>
      <c r="BK601" s="364"/>
      <c r="BL601" s="565"/>
      <c r="BM601" s="565"/>
      <c r="BN601" s="565"/>
      <c r="BO601" s="565"/>
      <c r="BP601" s="565"/>
      <c r="BQ601" s="565"/>
      <c r="BR601" s="565"/>
      <c r="BS601" s="565"/>
      <c r="BT601" s="565"/>
      <c r="BU601" s="565"/>
      <c r="BV601" s="565"/>
      <c r="BW601" s="565"/>
      <c r="BX601" s="565"/>
      <c r="BY601" s="565"/>
      <c r="BZ601" s="565"/>
      <c r="CA601" s="565"/>
      <c r="CB601" s="565"/>
      <c r="CC601" s="565"/>
      <c r="CD601" s="565"/>
      <c r="CE601" s="565"/>
      <c r="CF601" s="565"/>
      <c r="CG601" s="565"/>
      <c r="CH601" s="565"/>
    </row>
    <row r="602" spans="1:86">
      <c r="A602" s="621"/>
      <c r="B602" s="565"/>
      <c r="C602" s="565" t="s">
        <v>4300</v>
      </c>
      <c r="D602" s="565"/>
      <c r="E602" s="565"/>
      <c r="F602" s="565"/>
      <c r="G602" s="565"/>
      <c r="H602" s="565"/>
      <c r="I602" s="565"/>
      <c r="J602" s="565"/>
      <c r="K602" s="565"/>
      <c r="L602" s="565"/>
      <c r="M602" s="565"/>
      <c r="N602" s="565"/>
      <c r="O602" s="565"/>
      <c r="P602" s="565"/>
      <c r="Q602" s="565"/>
      <c r="R602" s="565"/>
      <c r="S602" s="565"/>
      <c r="T602" s="565"/>
      <c r="U602" s="147"/>
      <c r="V602" s="565"/>
      <c r="W602" s="565"/>
      <c r="X602" s="565"/>
      <c r="Y602" s="565"/>
      <c r="Z602" s="565"/>
      <c r="AA602" s="565"/>
      <c r="AB602" s="565"/>
      <c r="AC602" s="565"/>
      <c r="AD602" s="565"/>
      <c r="AE602" s="565"/>
      <c r="AF602" s="565"/>
      <c r="AG602" s="565"/>
      <c r="AH602" s="565"/>
      <c r="AI602" s="565"/>
      <c r="AJ602" s="565"/>
      <c r="AK602" s="565"/>
      <c r="AL602" s="565"/>
      <c r="AM602" s="565"/>
      <c r="AN602" s="565"/>
      <c r="AO602" s="565"/>
      <c r="AP602" s="565"/>
      <c r="AQ602" s="565"/>
      <c r="AR602" s="565"/>
      <c r="AS602" s="565"/>
      <c r="AT602" s="565"/>
      <c r="AU602" s="565"/>
      <c r="AV602" s="565"/>
      <c r="AW602" s="565"/>
      <c r="AX602" s="565"/>
      <c r="AY602" s="565"/>
      <c r="AZ602" s="565"/>
      <c r="BA602" s="565"/>
      <c r="BB602" s="565"/>
      <c r="BC602" s="565"/>
      <c r="BD602" s="565"/>
      <c r="BE602" s="565"/>
      <c r="BF602" s="565"/>
      <c r="BG602" s="565"/>
      <c r="BH602" s="565"/>
      <c r="BI602" s="565"/>
      <c r="BJ602" s="565"/>
      <c r="BK602" s="364"/>
      <c r="BL602" s="565"/>
      <c r="BM602" s="565"/>
      <c r="BN602" s="565"/>
      <c r="BO602" s="565"/>
      <c r="BP602" s="565"/>
      <c r="BQ602" s="565"/>
      <c r="BR602" s="565"/>
      <c r="BS602" s="565"/>
      <c r="BT602" s="565"/>
      <c r="BU602" s="565"/>
      <c r="BV602" s="565"/>
      <c r="BW602" s="565"/>
      <c r="BX602" s="565"/>
      <c r="BY602" s="565"/>
      <c r="BZ602" s="565"/>
      <c r="CA602" s="565"/>
      <c r="CB602" s="565"/>
      <c r="CC602" s="565"/>
      <c r="CD602" s="565"/>
      <c r="CE602" s="565"/>
      <c r="CF602" s="565"/>
      <c r="CG602" s="565"/>
      <c r="CH602" s="565"/>
    </row>
    <row r="603" spans="1:86">
      <c r="A603" s="171" t="s">
        <v>6385</v>
      </c>
      <c r="B603" s="565" t="s">
        <v>4301</v>
      </c>
      <c r="C603" s="565" t="s">
        <v>4302</v>
      </c>
      <c r="D603" s="565"/>
      <c r="E603" s="565"/>
      <c r="F603" s="565"/>
      <c r="G603" s="565"/>
      <c r="H603" s="565"/>
      <c r="I603" s="565"/>
      <c r="J603" s="565"/>
      <c r="K603" s="565"/>
      <c r="L603" s="565"/>
      <c r="M603" s="565"/>
      <c r="N603" s="565"/>
      <c r="O603" s="565"/>
      <c r="P603" s="565"/>
      <c r="Q603" s="565"/>
      <c r="R603" s="565"/>
      <c r="S603" s="565"/>
      <c r="T603" s="565"/>
      <c r="U603" s="147"/>
      <c r="V603" s="565"/>
      <c r="W603" s="565"/>
      <c r="X603" s="565"/>
      <c r="Y603" s="565"/>
      <c r="Z603" s="565"/>
      <c r="AA603" s="565"/>
      <c r="AB603" s="565"/>
      <c r="AC603" s="565"/>
      <c r="AD603" s="565"/>
      <c r="AE603" s="565"/>
      <c r="AF603" s="565"/>
      <c r="AG603" s="565"/>
      <c r="AH603" s="565"/>
      <c r="AI603" s="565"/>
      <c r="AJ603" s="565"/>
      <c r="AK603" s="565"/>
      <c r="AL603" s="565"/>
      <c r="AM603" s="565"/>
      <c r="AN603" s="565"/>
      <c r="AO603" s="565"/>
      <c r="AP603" s="565"/>
      <c r="AQ603" s="565"/>
      <c r="AR603" s="565"/>
      <c r="AS603" s="565"/>
      <c r="AT603" s="565"/>
      <c r="AU603" s="565"/>
      <c r="AV603" s="565"/>
      <c r="AW603" s="565"/>
      <c r="AX603" s="565"/>
      <c r="AY603" s="565"/>
      <c r="AZ603" s="565"/>
      <c r="BA603" s="565"/>
      <c r="BB603" s="565"/>
      <c r="BC603" s="565"/>
      <c r="BD603" s="565"/>
      <c r="BE603" s="565"/>
      <c r="BF603" s="565"/>
      <c r="BG603" s="565"/>
      <c r="BH603" s="565"/>
      <c r="BI603" s="565"/>
      <c r="BJ603" s="565"/>
      <c r="BK603" s="364"/>
      <c r="BL603" s="565"/>
      <c r="BM603" s="565"/>
      <c r="BN603" s="565"/>
      <c r="BO603" s="565"/>
      <c r="BP603" s="565"/>
      <c r="BQ603" s="565"/>
      <c r="BR603" s="565"/>
      <c r="BS603" s="565"/>
      <c r="BT603" s="565"/>
      <c r="BU603" s="565"/>
      <c r="BV603" s="565"/>
      <c r="BW603" s="565"/>
      <c r="BX603" s="565"/>
      <c r="BY603" s="565"/>
      <c r="BZ603" s="565"/>
      <c r="CA603" s="565"/>
      <c r="CB603" s="565"/>
      <c r="CC603" s="565"/>
      <c r="CD603" s="565"/>
      <c r="CE603" s="565"/>
      <c r="CF603" s="565"/>
      <c r="CG603" s="565"/>
      <c r="CH603" s="565"/>
    </row>
    <row r="604" spans="1:86">
      <c r="A604" s="620"/>
      <c r="B604" s="565"/>
      <c r="C604" s="565" t="s">
        <v>4300</v>
      </c>
      <c r="D604" s="565"/>
      <c r="E604" s="565"/>
      <c r="F604" s="565"/>
      <c r="G604" s="565"/>
      <c r="H604" s="565"/>
      <c r="I604" s="565"/>
      <c r="J604" s="565"/>
      <c r="K604" s="565"/>
      <c r="L604" s="565"/>
      <c r="M604" s="565"/>
      <c r="N604" s="565"/>
      <c r="O604" s="565"/>
      <c r="P604" s="565"/>
      <c r="Q604" s="565"/>
      <c r="R604" s="565"/>
      <c r="S604" s="565"/>
      <c r="T604" s="565"/>
      <c r="U604" s="147"/>
      <c r="V604" s="565"/>
      <c r="W604" s="565"/>
      <c r="X604" s="565"/>
      <c r="Y604" s="565"/>
      <c r="Z604" s="565"/>
      <c r="AA604" s="565"/>
      <c r="AB604" s="565"/>
      <c r="AC604" s="565"/>
      <c r="AD604" s="565"/>
      <c r="AE604" s="565"/>
      <c r="AF604" s="565"/>
      <c r="AG604" s="565"/>
      <c r="AH604" s="565"/>
      <c r="AI604" s="565"/>
      <c r="AJ604" s="565"/>
      <c r="AK604" s="565"/>
      <c r="AL604" s="565"/>
      <c r="AM604" s="565"/>
      <c r="AN604" s="565"/>
      <c r="AO604" s="565"/>
      <c r="AP604" s="565"/>
      <c r="AQ604" s="565"/>
      <c r="AR604" s="565"/>
      <c r="AS604" s="565"/>
      <c r="AT604" s="565"/>
      <c r="AU604" s="565"/>
      <c r="AV604" s="565"/>
      <c r="AW604" s="565"/>
      <c r="AX604" s="565"/>
      <c r="AY604" s="565"/>
      <c r="AZ604" s="565"/>
      <c r="BA604" s="565"/>
      <c r="BB604" s="565"/>
      <c r="BC604" s="565"/>
      <c r="BD604" s="565"/>
      <c r="BE604" s="565">
        <v>150</v>
      </c>
      <c r="BF604" s="565"/>
      <c r="BG604" s="565"/>
      <c r="BH604" s="565"/>
      <c r="BI604" s="565"/>
      <c r="BJ604" s="565"/>
      <c r="BK604" s="364"/>
      <c r="BL604" s="565"/>
      <c r="BM604" s="565"/>
      <c r="BN604" s="565"/>
      <c r="BO604" s="565"/>
      <c r="BP604" s="565"/>
      <c r="BQ604" s="565"/>
      <c r="BR604" s="565"/>
      <c r="BS604" s="565"/>
      <c r="BT604" s="565"/>
      <c r="BU604" s="565"/>
      <c r="BV604" s="565"/>
      <c r="BW604" s="565"/>
      <c r="BX604" s="565"/>
      <c r="BY604" s="565"/>
      <c r="BZ604" s="565"/>
      <c r="CA604" s="565"/>
      <c r="CB604" s="565"/>
      <c r="CC604" s="565"/>
      <c r="CD604" s="565"/>
      <c r="CE604" s="565"/>
      <c r="CF604" s="565"/>
      <c r="CG604" s="565"/>
      <c r="CH604" s="565"/>
    </row>
    <row r="605" spans="1:86">
      <c r="A605" s="620"/>
      <c r="B605" s="565" t="s">
        <v>4303</v>
      </c>
      <c r="C605" s="565" t="s">
        <v>4302</v>
      </c>
      <c r="D605" s="565"/>
      <c r="E605" s="565"/>
      <c r="F605" s="565"/>
      <c r="G605" s="565"/>
      <c r="H605" s="565"/>
      <c r="I605" s="565"/>
      <c r="J605" s="565"/>
      <c r="K605" s="565"/>
      <c r="L605" s="565"/>
      <c r="M605" s="565"/>
      <c r="N605" s="565"/>
      <c r="O605" s="565"/>
      <c r="P605" s="565"/>
      <c r="Q605" s="565"/>
      <c r="R605" s="565"/>
      <c r="S605" s="565"/>
      <c r="T605" s="565"/>
      <c r="U605" s="147"/>
      <c r="V605" s="565"/>
      <c r="W605" s="565"/>
      <c r="X605" s="565"/>
      <c r="Y605" s="565"/>
      <c r="Z605" s="565"/>
      <c r="AA605" s="565"/>
      <c r="AB605" s="565"/>
      <c r="AC605" s="565"/>
      <c r="AD605" s="565"/>
      <c r="AE605" s="565"/>
      <c r="AF605" s="565"/>
      <c r="AG605" s="565"/>
      <c r="AH605" s="565"/>
      <c r="AI605" s="565"/>
      <c r="AJ605" s="565"/>
      <c r="AK605" s="565"/>
      <c r="AL605" s="565"/>
      <c r="AM605" s="565"/>
      <c r="AN605" s="565"/>
      <c r="AO605" s="565"/>
      <c r="AP605" s="565"/>
      <c r="AQ605" s="565"/>
      <c r="AR605" s="565"/>
      <c r="AS605" s="565"/>
      <c r="AT605" s="565"/>
      <c r="AU605" s="565"/>
      <c r="AV605" s="565"/>
      <c r="AW605" s="565"/>
      <c r="AX605" s="565"/>
      <c r="AY605" s="565"/>
      <c r="AZ605" s="565"/>
      <c r="BA605" s="565"/>
      <c r="BB605" s="565"/>
      <c r="BC605" s="565"/>
      <c r="BD605" s="565"/>
      <c r="BE605" s="565"/>
      <c r="BF605" s="565"/>
      <c r="BG605" s="565"/>
      <c r="BH605" s="565"/>
      <c r="BI605" s="565"/>
      <c r="BJ605" s="565"/>
      <c r="BK605" s="364"/>
      <c r="BL605" s="565"/>
      <c r="BM605" s="565"/>
      <c r="BN605" s="565"/>
      <c r="BO605" s="565"/>
      <c r="BP605" s="565"/>
      <c r="BQ605" s="565"/>
      <c r="BR605" s="565"/>
      <c r="BS605" s="565"/>
      <c r="BT605" s="565"/>
      <c r="BU605" s="565"/>
      <c r="BV605" s="565"/>
      <c r="BW605" s="565"/>
      <c r="BX605" s="565"/>
      <c r="BY605" s="565"/>
      <c r="BZ605" s="565"/>
      <c r="CA605" s="565"/>
      <c r="CB605" s="565"/>
      <c r="CC605" s="565"/>
      <c r="CD605" s="565"/>
      <c r="CE605" s="565"/>
      <c r="CF605" s="565"/>
      <c r="CG605" s="565"/>
      <c r="CH605" s="565"/>
    </row>
    <row r="606" spans="1:86">
      <c r="A606" s="620"/>
      <c r="B606" s="565"/>
      <c r="C606" s="565" t="s">
        <v>4300</v>
      </c>
      <c r="D606" s="565"/>
      <c r="E606" s="565"/>
      <c r="F606" s="565"/>
      <c r="G606" s="565"/>
      <c r="H606" s="565"/>
      <c r="I606" s="565"/>
      <c r="J606" s="565"/>
      <c r="K606" s="565"/>
      <c r="L606" s="565"/>
      <c r="M606" s="565"/>
      <c r="N606" s="565"/>
      <c r="O606" s="565"/>
      <c r="P606" s="565"/>
      <c r="Q606" s="565"/>
      <c r="R606" s="565"/>
      <c r="S606" s="565"/>
      <c r="T606" s="565"/>
      <c r="U606" s="147"/>
      <c r="V606" s="565"/>
      <c r="W606" s="565"/>
      <c r="X606" s="565"/>
      <c r="Y606" s="565"/>
      <c r="Z606" s="565"/>
      <c r="AA606" s="565"/>
      <c r="AB606" s="565"/>
      <c r="AC606" s="565"/>
      <c r="AD606" s="565"/>
      <c r="AE606" s="565"/>
      <c r="AF606" s="565"/>
      <c r="AG606" s="565"/>
      <c r="AH606" s="565"/>
      <c r="AI606" s="565"/>
      <c r="AJ606" s="565"/>
      <c r="AK606" s="565"/>
      <c r="AL606" s="565"/>
      <c r="AM606" s="565"/>
      <c r="AN606" s="565"/>
      <c r="AO606" s="565"/>
      <c r="AP606" s="565"/>
      <c r="AQ606" s="565"/>
      <c r="AR606" s="565"/>
      <c r="AS606" s="565"/>
      <c r="AT606" s="565"/>
      <c r="AU606" s="565"/>
      <c r="AV606" s="565"/>
      <c r="AW606" s="565"/>
      <c r="AX606" s="565"/>
      <c r="AY606" s="565"/>
      <c r="AZ606" s="565"/>
      <c r="BA606" s="565"/>
      <c r="BB606" s="565"/>
      <c r="BC606" s="565"/>
      <c r="BD606" s="565"/>
      <c r="BE606" s="565">
        <v>150</v>
      </c>
      <c r="BF606" s="565">
        <v>150</v>
      </c>
      <c r="BG606" s="565"/>
      <c r="BH606" s="565"/>
      <c r="BI606" s="565"/>
      <c r="BJ606" s="565"/>
      <c r="BK606" s="364"/>
      <c r="BL606" s="565"/>
      <c r="BM606" s="565"/>
      <c r="BN606" s="565"/>
      <c r="BO606" s="565"/>
      <c r="BP606" s="565"/>
      <c r="BQ606" s="565"/>
      <c r="BR606" s="565"/>
      <c r="BS606" s="565"/>
      <c r="BT606" s="565"/>
      <c r="BU606" s="565"/>
      <c r="BV606" s="565"/>
      <c r="BW606" s="565"/>
      <c r="BX606" s="565"/>
      <c r="BY606" s="565"/>
      <c r="BZ606" s="565"/>
      <c r="CA606" s="565"/>
      <c r="CB606" s="565"/>
      <c r="CC606" s="565"/>
      <c r="CD606" s="565"/>
      <c r="CE606" s="565"/>
      <c r="CF606" s="565"/>
      <c r="CG606" s="565"/>
      <c r="CH606" s="565"/>
    </row>
    <row r="607" spans="1:86">
      <c r="A607" s="620"/>
      <c r="B607" s="565" t="s">
        <v>4304</v>
      </c>
      <c r="C607" s="565" t="s">
        <v>4302</v>
      </c>
      <c r="D607" s="565"/>
      <c r="E607" s="565"/>
      <c r="F607" s="565"/>
      <c r="G607" s="565"/>
      <c r="H607" s="565"/>
      <c r="I607" s="565"/>
      <c r="J607" s="565"/>
      <c r="K607" s="565"/>
      <c r="L607" s="565"/>
      <c r="M607" s="565"/>
      <c r="N607" s="565"/>
      <c r="O607" s="565"/>
      <c r="P607" s="565"/>
      <c r="Q607" s="565"/>
      <c r="R607" s="565"/>
      <c r="S607" s="565"/>
      <c r="T607" s="565"/>
      <c r="U607" s="147"/>
      <c r="V607" s="565"/>
      <c r="W607" s="565"/>
      <c r="X607" s="565"/>
      <c r="Y607" s="565"/>
      <c r="Z607" s="565"/>
      <c r="AA607" s="565"/>
      <c r="AB607" s="565"/>
      <c r="AC607" s="565"/>
      <c r="AD607" s="565"/>
      <c r="AE607" s="565"/>
      <c r="AF607" s="565"/>
      <c r="AG607" s="565"/>
      <c r="AH607" s="565"/>
      <c r="AI607" s="565"/>
      <c r="AJ607" s="565"/>
      <c r="AK607" s="565"/>
      <c r="AL607" s="565"/>
      <c r="AM607" s="565"/>
      <c r="AN607" s="565"/>
      <c r="AO607" s="565"/>
      <c r="AP607" s="565"/>
      <c r="AQ607" s="565"/>
      <c r="AR607" s="565"/>
      <c r="AS607" s="565"/>
      <c r="AT607" s="565"/>
      <c r="AU607" s="565"/>
      <c r="AV607" s="565"/>
      <c r="AW607" s="565"/>
      <c r="AX607" s="565"/>
      <c r="AY607" s="565"/>
      <c r="AZ607" s="565"/>
      <c r="BA607" s="565"/>
      <c r="BB607" s="565"/>
      <c r="BC607" s="565"/>
      <c r="BD607" s="565"/>
      <c r="BE607" s="565"/>
      <c r="BF607" s="565"/>
      <c r="BG607" s="565"/>
      <c r="BH607" s="565"/>
      <c r="BI607" s="565"/>
      <c r="BJ607" s="565"/>
      <c r="BK607" s="364"/>
      <c r="BL607" s="565"/>
      <c r="BM607" s="565"/>
      <c r="BN607" s="565"/>
      <c r="BO607" s="565"/>
      <c r="BP607" s="565"/>
      <c r="BQ607" s="565"/>
      <c r="BR607" s="565"/>
      <c r="BS607" s="565"/>
      <c r="BT607" s="565"/>
      <c r="BU607" s="565"/>
      <c r="BV607" s="565"/>
      <c r="BW607" s="565"/>
      <c r="BX607" s="565"/>
      <c r="BY607" s="565"/>
      <c r="BZ607" s="565"/>
      <c r="CA607" s="565"/>
      <c r="CB607" s="565"/>
      <c r="CC607" s="565"/>
      <c r="CD607" s="565"/>
      <c r="CE607" s="565"/>
      <c r="CF607" s="565"/>
      <c r="CG607" s="565"/>
      <c r="CH607" s="565"/>
    </row>
    <row r="608" spans="1:86">
      <c r="A608" s="620"/>
      <c r="B608" s="565"/>
      <c r="C608" s="565" t="s">
        <v>4300</v>
      </c>
      <c r="D608" s="565"/>
      <c r="E608" s="565"/>
      <c r="F608" s="565"/>
      <c r="G608" s="565"/>
      <c r="H608" s="565"/>
      <c r="I608" s="565"/>
      <c r="J608" s="565"/>
      <c r="K608" s="565"/>
      <c r="L608" s="565"/>
      <c r="M608" s="565"/>
      <c r="N608" s="565"/>
      <c r="O608" s="565"/>
      <c r="P608" s="565"/>
      <c r="Q608" s="565"/>
      <c r="R608" s="565"/>
      <c r="S608" s="565"/>
      <c r="T608" s="565"/>
      <c r="U608" s="147"/>
      <c r="V608" s="565"/>
      <c r="W608" s="565"/>
      <c r="X608" s="565"/>
      <c r="Y608" s="565"/>
      <c r="Z608" s="565"/>
      <c r="AA608" s="565"/>
      <c r="AB608" s="565"/>
      <c r="AC608" s="565"/>
      <c r="AD608" s="565"/>
      <c r="AE608" s="565"/>
      <c r="AF608" s="565"/>
      <c r="AG608" s="565"/>
      <c r="AH608" s="565"/>
      <c r="AI608" s="565"/>
      <c r="AJ608" s="565"/>
      <c r="AK608" s="565"/>
      <c r="AL608" s="565"/>
      <c r="AM608" s="565"/>
      <c r="AN608" s="565"/>
      <c r="AO608" s="565"/>
      <c r="AP608" s="565"/>
      <c r="AQ608" s="565"/>
      <c r="AR608" s="565"/>
      <c r="AS608" s="565"/>
      <c r="AT608" s="565"/>
      <c r="AU608" s="565"/>
      <c r="AV608" s="565"/>
      <c r="AW608" s="565"/>
      <c r="AX608" s="565"/>
      <c r="AY608" s="565"/>
      <c r="AZ608" s="565"/>
      <c r="BA608" s="565"/>
      <c r="BB608" s="565"/>
      <c r="BC608" s="565"/>
      <c r="BD608" s="565"/>
      <c r="BE608" s="565">
        <v>100</v>
      </c>
      <c r="BF608" s="565"/>
      <c r="BG608" s="565"/>
      <c r="BH608" s="565"/>
      <c r="BI608" s="565"/>
      <c r="BJ608" s="565"/>
      <c r="BK608" s="364"/>
      <c r="BL608" s="565"/>
      <c r="BM608" s="565"/>
      <c r="BN608" s="565"/>
      <c r="BO608" s="565"/>
      <c r="BP608" s="565"/>
      <c r="BQ608" s="565"/>
      <c r="BR608" s="565"/>
      <c r="BS608" s="565"/>
      <c r="BT608" s="565"/>
      <c r="BU608" s="565"/>
      <c r="BV608" s="565"/>
      <c r="BW608" s="565"/>
      <c r="BX608" s="565"/>
      <c r="BY608" s="565"/>
      <c r="BZ608" s="565"/>
      <c r="CA608" s="565"/>
      <c r="CB608" s="565"/>
      <c r="CC608" s="565"/>
      <c r="CD608" s="565"/>
      <c r="CE608" s="565"/>
      <c r="CF608" s="565"/>
      <c r="CG608" s="565"/>
      <c r="CH608" s="565"/>
    </row>
    <row r="609" spans="1:86">
      <c r="A609" s="620"/>
      <c r="B609" s="565" t="s">
        <v>4305</v>
      </c>
      <c r="C609" s="565" t="s">
        <v>4302</v>
      </c>
      <c r="D609" s="565"/>
      <c r="E609" s="565"/>
      <c r="F609" s="565"/>
      <c r="G609" s="565"/>
      <c r="H609" s="565"/>
      <c r="I609" s="565"/>
      <c r="J609" s="565"/>
      <c r="K609" s="565"/>
      <c r="L609" s="565"/>
      <c r="M609" s="565"/>
      <c r="N609" s="565"/>
      <c r="O609" s="565"/>
      <c r="P609" s="565"/>
      <c r="Q609" s="565"/>
      <c r="R609" s="565"/>
      <c r="S609" s="565"/>
      <c r="T609" s="565"/>
      <c r="U609" s="147"/>
      <c r="V609" s="565"/>
      <c r="W609" s="565"/>
      <c r="X609" s="565"/>
      <c r="Y609" s="565"/>
      <c r="Z609" s="565"/>
      <c r="AA609" s="565"/>
      <c r="AB609" s="565"/>
      <c r="AC609" s="565"/>
      <c r="AD609" s="565"/>
      <c r="AE609" s="565"/>
      <c r="AF609" s="565"/>
      <c r="AG609" s="565"/>
      <c r="AH609" s="565"/>
      <c r="AI609" s="565"/>
      <c r="AJ609" s="565"/>
      <c r="AK609" s="565"/>
      <c r="AL609" s="565"/>
      <c r="AM609" s="565"/>
      <c r="AN609" s="565"/>
      <c r="AO609" s="565"/>
      <c r="AP609" s="565"/>
      <c r="AQ609" s="565"/>
      <c r="AR609" s="565"/>
      <c r="AS609" s="565"/>
      <c r="AT609" s="565"/>
      <c r="AU609" s="565"/>
      <c r="AV609" s="565"/>
      <c r="AW609" s="565"/>
      <c r="AX609" s="565"/>
      <c r="AY609" s="565"/>
      <c r="AZ609" s="565"/>
      <c r="BA609" s="565"/>
      <c r="BB609" s="565"/>
      <c r="BC609" s="565"/>
      <c r="BD609" s="565"/>
      <c r="BE609" s="565"/>
      <c r="BF609" s="565"/>
      <c r="BG609" s="565"/>
      <c r="BH609" s="565"/>
      <c r="BI609" s="565"/>
      <c r="BJ609" s="565"/>
      <c r="BK609" s="364"/>
      <c r="BL609" s="565"/>
      <c r="BM609" s="565"/>
      <c r="BN609" s="565"/>
      <c r="BO609" s="565"/>
      <c r="BP609" s="565"/>
      <c r="BQ609" s="565"/>
      <c r="BR609" s="565"/>
      <c r="BS609" s="565"/>
      <c r="BT609" s="565"/>
      <c r="BU609" s="565"/>
      <c r="BV609" s="565"/>
      <c r="BW609" s="565"/>
      <c r="BX609" s="565"/>
      <c r="BY609" s="565"/>
      <c r="BZ609" s="565"/>
      <c r="CA609" s="565"/>
      <c r="CB609" s="565"/>
      <c r="CC609" s="565"/>
      <c r="CD609" s="565"/>
      <c r="CE609" s="565"/>
      <c r="CF609" s="565"/>
      <c r="CG609" s="565"/>
      <c r="CH609" s="565"/>
    </row>
    <row r="610" spans="1:86">
      <c r="A610" s="621"/>
      <c r="B610" s="565"/>
      <c r="C610" s="565" t="s">
        <v>4300</v>
      </c>
      <c r="D610" s="565"/>
      <c r="E610" s="565"/>
      <c r="F610" s="565"/>
      <c r="G610" s="565"/>
      <c r="H610" s="565"/>
      <c r="I610" s="565"/>
      <c r="J610" s="565"/>
      <c r="K610" s="565"/>
      <c r="L610" s="565"/>
      <c r="M610" s="565"/>
      <c r="N610" s="565"/>
      <c r="O610" s="565"/>
      <c r="P610" s="565"/>
      <c r="Q610" s="565"/>
      <c r="R610" s="565"/>
      <c r="S610" s="565"/>
      <c r="T610" s="565"/>
      <c r="U610" s="147"/>
      <c r="V610" s="565"/>
      <c r="W610" s="565"/>
      <c r="X610" s="565"/>
      <c r="Y610" s="565"/>
      <c r="Z610" s="565"/>
      <c r="AA610" s="565"/>
      <c r="AB610" s="565"/>
      <c r="AC610" s="565"/>
      <c r="AD610" s="565"/>
      <c r="AE610" s="565"/>
      <c r="AF610" s="565"/>
      <c r="AG610" s="565"/>
      <c r="AH610" s="565"/>
      <c r="AI610" s="565"/>
      <c r="AJ610" s="565"/>
      <c r="AK610" s="565"/>
      <c r="AL610" s="565"/>
      <c r="AM610" s="565"/>
      <c r="AN610" s="565"/>
      <c r="AO610" s="565"/>
      <c r="AP610" s="565"/>
      <c r="AQ610" s="565"/>
      <c r="AR610" s="565"/>
      <c r="AS610" s="565"/>
      <c r="AT610" s="565"/>
      <c r="AU610" s="565"/>
      <c r="AV610" s="565"/>
      <c r="AW610" s="565"/>
      <c r="AX610" s="565"/>
      <c r="AY610" s="565"/>
      <c r="AZ610" s="565"/>
      <c r="BA610" s="565"/>
      <c r="BB610" s="565"/>
      <c r="BC610" s="565"/>
      <c r="BD610" s="565"/>
      <c r="BE610" s="565"/>
      <c r="BF610" s="565"/>
      <c r="BG610" s="565"/>
      <c r="BH610" s="565"/>
      <c r="BI610" s="565"/>
      <c r="BJ610" s="565"/>
      <c r="BK610" s="364"/>
      <c r="BL610" s="565"/>
      <c r="BM610" s="565"/>
      <c r="BN610" s="565"/>
      <c r="BO610" s="565"/>
      <c r="BP610" s="565"/>
      <c r="BQ610" s="565"/>
      <c r="BR610" s="565"/>
      <c r="BS610" s="565"/>
      <c r="BT610" s="565"/>
      <c r="BU610" s="565"/>
      <c r="BV610" s="565"/>
      <c r="BW610" s="565"/>
      <c r="BX610" s="565"/>
      <c r="BY610" s="565"/>
      <c r="BZ610" s="565"/>
      <c r="CA610" s="565"/>
      <c r="CB610" s="565"/>
      <c r="CC610" s="565"/>
      <c r="CD610" s="565"/>
      <c r="CE610" s="565"/>
      <c r="CF610" s="565"/>
      <c r="CG610" s="565"/>
      <c r="CH610" s="565"/>
    </row>
    <row r="611" spans="1:86">
      <c r="A611" s="171" t="s">
        <v>2470</v>
      </c>
      <c r="B611" s="565" t="s">
        <v>4301</v>
      </c>
      <c r="C611" s="565" t="s">
        <v>4302</v>
      </c>
      <c r="D611" s="565">
        <v>20</v>
      </c>
      <c r="E611" s="565"/>
      <c r="F611" s="565"/>
      <c r="G611" s="565"/>
      <c r="H611" s="565"/>
      <c r="I611" s="565"/>
      <c r="J611" s="565"/>
      <c r="K611" s="565"/>
      <c r="L611" s="565">
        <v>300</v>
      </c>
      <c r="M611" s="565"/>
      <c r="N611" s="565"/>
      <c r="O611" s="565"/>
      <c r="P611" s="565"/>
      <c r="Q611" s="565"/>
      <c r="R611" s="565"/>
      <c r="S611" s="565"/>
      <c r="T611" s="565"/>
      <c r="U611" s="147"/>
      <c r="V611" s="565"/>
      <c r="W611" s="565"/>
      <c r="X611" s="565"/>
      <c r="Y611" s="565"/>
      <c r="Z611" s="565"/>
      <c r="AA611" s="565"/>
      <c r="AB611" s="565"/>
      <c r="AC611" s="565"/>
      <c r="AD611" s="565">
        <v>300</v>
      </c>
      <c r="AE611" s="565"/>
      <c r="AF611" s="565"/>
      <c r="AG611" s="565"/>
      <c r="AH611" s="565"/>
      <c r="AI611" s="565"/>
      <c r="AJ611" s="565"/>
      <c r="AK611" s="565"/>
      <c r="AL611" s="565">
        <v>200</v>
      </c>
      <c r="AM611" s="565">
        <v>300</v>
      </c>
      <c r="AN611" s="565"/>
      <c r="AO611" s="565"/>
      <c r="AP611" s="565"/>
      <c r="AQ611" s="565">
        <v>16106</v>
      </c>
      <c r="AR611" s="565"/>
      <c r="AS611" s="565"/>
      <c r="AT611" s="565"/>
      <c r="AU611" s="565"/>
      <c r="AV611" s="565"/>
      <c r="AW611" s="565"/>
      <c r="AX611" s="565"/>
      <c r="AY611" s="565"/>
      <c r="AZ611" s="565"/>
      <c r="BA611" s="565"/>
      <c r="BB611" s="565"/>
      <c r="BC611" s="565">
        <v>650</v>
      </c>
      <c r="BD611" s="565"/>
      <c r="BE611" s="565"/>
      <c r="BF611" s="565"/>
      <c r="BG611" s="565"/>
      <c r="BH611" s="565"/>
      <c r="BI611" s="565"/>
      <c r="BJ611" s="565"/>
      <c r="BK611" s="364"/>
      <c r="BL611" s="565"/>
      <c r="BM611" s="565"/>
      <c r="BN611" s="565"/>
      <c r="BO611" s="565"/>
      <c r="BP611" s="565"/>
      <c r="BQ611" s="565"/>
      <c r="BR611" s="565"/>
      <c r="BS611" s="565">
        <v>300</v>
      </c>
      <c r="BT611" s="565"/>
      <c r="BU611" s="565"/>
      <c r="BV611" s="565"/>
      <c r="BW611" s="565">
        <v>150</v>
      </c>
      <c r="BX611" s="565"/>
      <c r="BY611" s="565"/>
      <c r="BZ611" s="565"/>
      <c r="CA611" s="565"/>
      <c r="CB611" s="565"/>
      <c r="CC611" s="565"/>
      <c r="CD611" s="565"/>
      <c r="CE611" s="565"/>
      <c r="CF611" s="565"/>
      <c r="CG611" s="565"/>
      <c r="CH611" s="565"/>
    </row>
    <row r="612" spans="1:86">
      <c r="A612" s="620"/>
      <c r="B612" s="565"/>
      <c r="C612" s="565" t="s">
        <v>4300</v>
      </c>
      <c r="D612" s="565">
        <v>1530</v>
      </c>
      <c r="E612" s="565"/>
      <c r="F612" s="565"/>
      <c r="G612" s="565"/>
      <c r="H612" s="565"/>
      <c r="I612" s="565"/>
      <c r="J612" s="565"/>
      <c r="K612" s="565"/>
      <c r="L612" s="565">
        <v>838</v>
      </c>
      <c r="M612" s="565"/>
      <c r="N612" s="565"/>
      <c r="O612" s="565"/>
      <c r="P612" s="565"/>
      <c r="Q612" s="565"/>
      <c r="R612" s="565"/>
      <c r="S612" s="565"/>
      <c r="T612" s="565"/>
      <c r="U612" s="147"/>
      <c r="V612" s="565"/>
      <c r="W612" s="565"/>
      <c r="X612" s="565"/>
      <c r="Y612" s="565"/>
      <c r="Z612" s="565"/>
      <c r="AA612" s="565"/>
      <c r="AB612" s="565"/>
      <c r="AC612" s="565"/>
      <c r="AD612" s="565">
        <v>2065</v>
      </c>
      <c r="AE612" s="565"/>
      <c r="AF612" s="565"/>
      <c r="AG612" s="565"/>
      <c r="AH612" s="565"/>
      <c r="AI612" s="565"/>
      <c r="AJ612" s="565"/>
      <c r="AK612" s="565"/>
      <c r="AL612" s="565">
        <v>1580</v>
      </c>
      <c r="AM612" s="565">
        <v>2120</v>
      </c>
      <c r="AN612" s="565"/>
      <c r="AO612" s="565"/>
      <c r="AP612" s="565"/>
      <c r="AQ612" s="565"/>
      <c r="AR612" s="565"/>
      <c r="AS612" s="565"/>
      <c r="AT612" s="565"/>
      <c r="AU612" s="565"/>
      <c r="AV612" s="565"/>
      <c r="AW612" s="565"/>
      <c r="AX612" s="565"/>
      <c r="AY612" s="565"/>
      <c r="AZ612" s="565"/>
      <c r="BA612" s="565"/>
      <c r="BB612" s="565"/>
      <c r="BC612" s="565"/>
      <c r="BD612" s="565"/>
      <c r="BE612" s="565">
        <v>1828</v>
      </c>
      <c r="BF612" s="565"/>
      <c r="BG612" s="565"/>
      <c r="BH612" s="565"/>
      <c r="BI612" s="565"/>
      <c r="BJ612" s="565">
        <v>22158</v>
      </c>
      <c r="BK612" s="364"/>
      <c r="BL612" s="565"/>
      <c r="BM612" s="565"/>
      <c r="BN612" s="565"/>
      <c r="BO612" s="565"/>
      <c r="BP612" s="565"/>
      <c r="BQ612" s="565"/>
      <c r="BR612" s="565"/>
      <c r="BS612" s="565">
        <v>1570</v>
      </c>
      <c r="BT612" s="565"/>
      <c r="BU612" s="565"/>
      <c r="BV612" s="565"/>
      <c r="BW612" s="565">
        <v>1485</v>
      </c>
      <c r="BX612" s="565"/>
      <c r="BY612" s="565"/>
      <c r="BZ612" s="565"/>
      <c r="CA612" s="565"/>
      <c r="CB612" s="565"/>
      <c r="CC612" s="565"/>
      <c r="CD612" s="565"/>
      <c r="CE612" s="565"/>
      <c r="CF612" s="565"/>
      <c r="CG612" s="565"/>
      <c r="CH612" s="565"/>
    </row>
    <row r="613" spans="1:86">
      <c r="A613" s="620"/>
      <c r="B613" s="565" t="s">
        <v>4303</v>
      </c>
      <c r="C613" s="565" t="s">
        <v>4302</v>
      </c>
      <c r="D613" s="565"/>
      <c r="E613" s="565"/>
      <c r="F613" s="565"/>
      <c r="G613" s="565"/>
      <c r="H613" s="565"/>
      <c r="I613" s="565"/>
      <c r="J613" s="565"/>
      <c r="K613" s="565"/>
      <c r="L613" s="565"/>
      <c r="M613" s="565"/>
      <c r="N613" s="565"/>
      <c r="O613" s="565"/>
      <c r="P613" s="565"/>
      <c r="Q613" s="565"/>
      <c r="R613" s="565"/>
      <c r="S613" s="565"/>
      <c r="T613" s="565"/>
      <c r="U613" s="147"/>
      <c r="V613" s="565"/>
      <c r="W613" s="565"/>
      <c r="X613" s="565"/>
      <c r="Y613" s="565"/>
      <c r="Z613" s="565"/>
      <c r="AA613" s="565"/>
      <c r="AB613" s="565"/>
      <c r="AC613" s="565"/>
      <c r="AD613" s="565"/>
      <c r="AE613" s="565"/>
      <c r="AF613" s="565"/>
      <c r="AG613" s="565"/>
      <c r="AH613" s="565"/>
      <c r="AI613" s="565"/>
      <c r="AJ613" s="565"/>
      <c r="AK613" s="565"/>
      <c r="AL613" s="565"/>
      <c r="AM613" s="565"/>
      <c r="AN613" s="565"/>
      <c r="AO613" s="565"/>
      <c r="AP613" s="565"/>
      <c r="AQ613" s="565">
        <v>3787</v>
      </c>
      <c r="AR613" s="565"/>
      <c r="AS613" s="565"/>
      <c r="AT613" s="565"/>
      <c r="AU613" s="565"/>
      <c r="AV613" s="565"/>
      <c r="AW613" s="565"/>
      <c r="AX613" s="565"/>
      <c r="AY613" s="565"/>
      <c r="AZ613" s="565"/>
      <c r="BA613" s="565"/>
      <c r="BB613" s="565"/>
      <c r="BC613" s="565">
        <v>100</v>
      </c>
      <c r="BD613" s="565"/>
      <c r="BE613" s="565"/>
      <c r="BF613" s="565"/>
      <c r="BG613" s="565"/>
      <c r="BH613" s="565"/>
      <c r="BI613" s="565"/>
      <c r="BJ613" s="565"/>
      <c r="BK613" s="364"/>
      <c r="BL613" s="565"/>
      <c r="BM613" s="565"/>
      <c r="BN613" s="565"/>
      <c r="BO613" s="565"/>
      <c r="BP613" s="565"/>
      <c r="BQ613" s="565"/>
      <c r="BR613" s="565"/>
      <c r="BS613" s="565"/>
      <c r="BT613" s="565"/>
      <c r="BU613" s="565"/>
      <c r="BV613" s="565"/>
      <c r="BW613" s="565"/>
      <c r="BX613" s="565"/>
      <c r="BY613" s="565"/>
      <c r="BZ613" s="565"/>
      <c r="CA613" s="565"/>
      <c r="CB613" s="565"/>
      <c r="CC613" s="565"/>
      <c r="CD613" s="565"/>
      <c r="CE613" s="565"/>
      <c r="CF613" s="565"/>
      <c r="CG613" s="565"/>
      <c r="CH613" s="565"/>
    </row>
    <row r="614" spans="1:86">
      <c r="A614" s="620"/>
      <c r="B614" s="565"/>
      <c r="C614" s="565" t="s">
        <v>4300</v>
      </c>
      <c r="D614" s="565"/>
      <c r="E614" s="565"/>
      <c r="F614" s="565"/>
      <c r="G614" s="565"/>
      <c r="H614" s="565"/>
      <c r="I614" s="565"/>
      <c r="J614" s="565"/>
      <c r="K614" s="565"/>
      <c r="L614" s="565"/>
      <c r="M614" s="565"/>
      <c r="N614" s="565"/>
      <c r="O614" s="565"/>
      <c r="P614" s="565"/>
      <c r="Q614" s="565"/>
      <c r="R614" s="565"/>
      <c r="S614" s="565"/>
      <c r="T614" s="565"/>
      <c r="U614" s="147"/>
      <c r="V614" s="565"/>
      <c r="W614" s="565"/>
      <c r="X614" s="565"/>
      <c r="Y614" s="565"/>
      <c r="Z614" s="565"/>
      <c r="AA614" s="565"/>
      <c r="AB614" s="565"/>
      <c r="AC614" s="565"/>
      <c r="AD614" s="565"/>
      <c r="AE614" s="565"/>
      <c r="AF614" s="565"/>
      <c r="AG614" s="565"/>
      <c r="AH614" s="565"/>
      <c r="AI614" s="565"/>
      <c r="AJ614" s="565"/>
      <c r="AK614" s="565"/>
      <c r="AL614" s="565">
        <v>205</v>
      </c>
      <c r="AM614" s="565">
        <v>230</v>
      </c>
      <c r="AN614" s="565"/>
      <c r="AO614" s="565"/>
      <c r="AP614" s="565"/>
      <c r="AQ614" s="565"/>
      <c r="AR614" s="565"/>
      <c r="AS614" s="565"/>
      <c r="AT614" s="565"/>
      <c r="AU614" s="565"/>
      <c r="AV614" s="565"/>
      <c r="AW614" s="565"/>
      <c r="AX614" s="565"/>
      <c r="AY614" s="565"/>
      <c r="AZ614" s="565"/>
      <c r="BA614" s="565"/>
      <c r="BB614" s="565"/>
      <c r="BC614" s="565"/>
      <c r="BD614" s="565"/>
      <c r="BE614" s="565">
        <v>400</v>
      </c>
      <c r="BF614" s="565"/>
      <c r="BG614" s="565"/>
      <c r="BH614" s="565"/>
      <c r="BI614" s="565"/>
      <c r="BJ614" s="565">
        <v>6780</v>
      </c>
      <c r="BK614" s="364"/>
      <c r="BL614" s="565"/>
      <c r="BM614" s="565"/>
      <c r="BN614" s="565"/>
      <c r="BO614" s="565"/>
      <c r="BP614" s="565"/>
      <c r="BQ614" s="565"/>
      <c r="BR614" s="565"/>
      <c r="BS614" s="565">
        <v>230</v>
      </c>
      <c r="BT614" s="565"/>
      <c r="BU614" s="565"/>
      <c r="BV614" s="565"/>
      <c r="BW614" s="565"/>
      <c r="BX614" s="565"/>
      <c r="BY614" s="565"/>
      <c r="BZ614" s="565"/>
      <c r="CA614" s="565"/>
      <c r="CB614" s="565"/>
      <c r="CC614" s="565"/>
      <c r="CD614" s="565"/>
      <c r="CE614" s="565"/>
      <c r="CF614" s="565"/>
      <c r="CG614" s="565"/>
      <c r="CH614" s="565"/>
    </row>
    <row r="615" spans="1:86">
      <c r="A615" s="620"/>
      <c r="B615" s="565" t="s">
        <v>4304</v>
      </c>
      <c r="C615" s="565" t="s">
        <v>4302</v>
      </c>
      <c r="D615" s="565">
        <v>15</v>
      </c>
      <c r="E615" s="565"/>
      <c r="F615" s="565"/>
      <c r="G615" s="565"/>
      <c r="H615" s="565"/>
      <c r="I615" s="565"/>
      <c r="J615" s="565"/>
      <c r="K615" s="565"/>
      <c r="L615" s="565">
        <v>450</v>
      </c>
      <c r="M615" s="565"/>
      <c r="N615" s="565"/>
      <c r="O615" s="565"/>
      <c r="P615" s="565"/>
      <c r="Q615" s="565"/>
      <c r="R615" s="565"/>
      <c r="S615" s="565"/>
      <c r="T615" s="565"/>
      <c r="U615" s="147"/>
      <c r="V615" s="565"/>
      <c r="W615" s="565"/>
      <c r="X615" s="565"/>
      <c r="Y615" s="565"/>
      <c r="Z615" s="565"/>
      <c r="AA615" s="565"/>
      <c r="AB615" s="565"/>
      <c r="AC615" s="565"/>
      <c r="AD615" s="565">
        <v>105</v>
      </c>
      <c r="AE615" s="565"/>
      <c r="AF615" s="565"/>
      <c r="AG615" s="565"/>
      <c r="AH615" s="565"/>
      <c r="AI615" s="565">
        <v>15</v>
      </c>
      <c r="AJ615" s="565"/>
      <c r="AK615" s="565"/>
      <c r="AL615" s="565">
        <v>200</v>
      </c>
      <c r="AM615" s="565">
        <v>300</v>
      </c>
      <c r="AN615" s="565"/>
      <c r="AO615" s="565"/>
      <c r="AP615" s="565"/>
      <c r="AQ615" s="565">
        <v>7390</v>
      </c>
      <c r="AR615" s="565"/>
      <c r="AS615" s="565"/>
      <c r="AT615" s="565"/>
      <c r="AU615" s="565"/>
      <c r="AV615" s="565"/>
      <c r="AW615" s="565"/>
      <c r="AX615" s="565"/>
      <c r="AY615" s="565"/>
      <c r="AZ615" s="565"/>
      <c r="BA615" s="565"/>
      <c r="BB615" s="565"/>
      <c r="BC615" s="565">
        <v>450</v>
      </c>
      <c r="BD615" s="565"/>
      <c r="BE615" s="565"/>
      <c r="BF615" s="565"/>
      <c r="BG615" s="565"/>
      <c r="BH615" s="565"/>
      <c r="BI615" s="565"/>
      <c r="BJ615" s="565"/>
      <c r="BK615" s="364"/>
      <c r="BL615" s="565"/>
      <c r="BM615" s="565"/>
      <c r="BN615" s="565"/>
      <c r="BO615" s="565"/>
      <c r="BP615" s="565"/>
      <c r="BQ615" s="565"/>
      <c r="BR615" s="565"/>
      <c r="BS615" s="565">
        <v>80</v>
      </c>
      <c r="BT615" s="565"/>
      <c r="BU615" s="565"/>
      <c r="BV615" s="565"/>
      <c r="BW615" s="565">
        <v>10</v>
      </c>
      <c r="BX615" s="565"/>
      <c r="BY615" s="565"/>
      <c r="BZ615" s="565"/>
      <c r="CA615" s="565"/>
      <c r="CB615" s="565"/>
      <c r="CC615" s="565"/>
      <c r="CD615" s="565"/>
      <c r="CE615" s="565"/>
      <c r="CF615" s="565"/>
      <c r="CG615" s="565"/>
      <c r="CH615" s="565"/>
    </row>
    <row r="616" spans="1:86">
      <c r="A616" s="620"/>
      <c r="B616" s="565"/>
      <c r="C616" s="565" t="s">
        <v>4300</v>
      </c>
      <c r="D616" s="565">
        <v>1545</v>
      </c>
      <c r="E616" s="565"/>
      <c r="F616" s="565"/>
      <c r="G616" s="565"/>
      <c r="H616" s="565"/>
      <c r="I616" s="565"/>
      <c r="J616" s="565"/>
      <c r="K616" s="565"/>
      <c r="L616" s="565">
        <v>1110</v>
      </c>
      <c r="M616" s="565"/>
      <c r="N616" s="565"/>
      <c r="O616" s="565"/>
      <c r="P616" s="565"/>
      <c r="Q616" s="565"/>
      <c r="R616" s="565"/>
      <c r="S616" s="565"/>
      <c r="T616" s="565"/>
      <c r="U616" s="147"/>
      <c r="V616" s="565"/>
      <c r="W616" s="565"/>
      <c r="X616" s="565"/>
      <c r="Y616" s="565"/>
      <c r="Z616" s="565"/>
      <c r="AA616" s="565"/>
      <c r="AB616" s="565"/>
      <c r="AC616" s="565"/>
      <c r="AD616" s="565">
        <v>1650</v>
      </c>
      <c r="AE616" s="565"/>
      <c r="AF616" s="565"/>
      <c r="AG616" s="565"/>
      <c r="AH616" s="565"/>
      <c r="AI616" s="565">
        <v>1685</v>
      </c>
      <c r="AJ616" s="565"/>
      <c r="AK616" s="565"/>
      <c r="AL616" s="565">
        <v>1535</v>
      </c>
      <c r="AM616" s="565">
        <v>1435</v>
      </c>
      <c r="AN616" s="565"/>
      <c r="AO616" s="565"/>
      <c r="AP616" s="565"/>
      <c r="AQ616" s="565"/>
      <c r="AR616" s="565"/>
      <c r="AS616" s="565"/>
      <c r="AT616" s="565"/>
      <c r="AU616" s="565"/>
      <c r="AV616" s="565"/>
      <c r="AW616" s="565"/>
      <c r="AX616" s="565"/>
      <c r="AY616" s="565"/>
      <c r="AZ616" s="565"/>
      <c r="BA616" s="565"/>
      <c r="BB616" s="565"/>
      <c r="BC616" s="565"/>
      <c r="BD616" s="565"/>
      <c r="BE616" s="565">
        <v>3358</v>
      </c>
      <c r="BF616" s="565"/>
      <c r="BG616" s="565"/>
      <c r="BH616" s="565"/>
      <c r="BI616" s="565"/>
      <c r="BJ616" s="565">
        <v>13719</v>
      </c>
      <c r="BK616" s="364"/>
      <c r="BL616" s="565"/>
      <c r="BM616" s="565"/>
      <c r="BN616" s="565"/>
      <c r="BO616" s="565"/>
      <c r="BP616" s="565"/>
      <c r="BQ616" s="565"/>
      <c r="BR616" s="565"/>
      <c r="BS616" s="565">
        <v>1655</v>
      </c>
      <c r="BT616" s="565"/>
      <c r="BU616" s="565"/>
      <c r="BV616" s="565"/>
      <c r="BW616" s="565">
        <v>726</v>
      </c>
      <c r="BX616" s="565"/>
      <c r="BY616" s="565"/>
      <c r="BZ616" s="565"/>
      <c r="CA616" s="565"/>
      <c r="CB616" s="565"/>
      <c r="CC616" s="565"/>
      <c r="CD616" s="565"/>
      <c r="CE616" s="565"/>
      <c r="CF616" s="565"/>
      <c r="CG616" s="565"/>
      <c r="CH616" s="565"/>
    </row>
    <row r="617" spans="1:86">
      <c r="A617" s="620"/>
      <c r="B617" s="565" t="s">
        <v>4305</v>
      </c>
      <c r="C617" s="565" t="s">
        <v>4302</v>
      </c>
      <c r="D617" s="565"/>
      <c r="E617" s="565"/>
      <c r="F617" s="565"/>
      <c r="G617" s="565"/>
      <c r="H617" s="565"/>
      <c r="I617" s="565"/>
      <c r="J617" s="565"/>
      <c r="K617" s="565"/>
      <c r="L617" s="565"/>
      <c r="M617" s="565"/>
      <c r="N617" s="565"/>
      <c r="O617" s="565"/>
      <c r="P617" s="565"/>
      <c r="Q617" s="565"/>
      <c r="R617" s="565"/>
      <c r="S617" s="565"/>
      <c r="T617" s="565"/>
      <c r="U617" s="147"/>
      <c r="V617" s="565"/>
      <c r="W617" s="565"/>
      <c r="X617" s="565"/>
      <c r="Y617" s="565"/>
      <c r="Z617" s="565"/>
      <c r="AA617" s="565"/>
      <c r="AB617" s="565"/>
      <c r="AC617" s="565"/>
      <c r="AD617" s="565"/>
      <c r="AE617" s="565"/>
      <c r="AF617" s="565"/>
      <c r="AG617" s="565"/>
      <c r="AH617" s="565"/>
      <c r="AI617" s="565"/>
      <c r="AJ617" s="565"/>
      <c r="AK617" s="565"/>
      <c r="AL617" s="565"/>
      <c r="AM617" s="565"/>
      <c r="AN617" s="565"/>
      <c r="AO617" s="565"/>
      <c r="AP617" s="565"/>
      <c r="AQ617" s="565"/>
      <c r="AR617" s="565"/>
      <c r="AS617" s="565"/>
      <c r="AT617" s="565"/>
      <c r="AU617" s="565"/>
      <c r="AV617" s="565"/>
      <c r="AW617" s="565"/>
      <c r="AX617" s="565"/>
      <c r="AY617" s="565"/>
      <c r="AZ617" s="565"/>
      <c r="BA617" s="565"/>
      <c r="BB617" s="565"/>
      <c r="BC617" s="565"/>
      <c r="BD617" s="565"/>
      <c r="BE617" s="565"/>
      <c r="BF617" s="565"/>
      <c r="BG617" s="565"/>
      <c r="BH617" s="565"/>
      <c r="BI617" s="565"/>
      <c r="BJ617" s="565"/>
      <c r="BK617" s="364"/>
      <c r="BL617" s="565"/>
      <c r="BM617" s="565"/>
      <c r="BN617" s="565"/>
      <c r="BO617" s="565"/>
      <c r="BP617" s="565"/>
      <c r="BQ617" s="565"/>
      <c r="BR617" s="565"/>
      <c r="BS617" s="565"/>
      <c r="BT617" s="565"/>
      <c r="BU617" s="565"/>
      <c r="BV617" s="565"/>
      <c r="BW617" s="565"/>
      <c r="BX617" s="565"/>
      <c r="BY617" s="565"/>
      <c r="BZ617" s="565"/>
      <c r="CA617" s="565"/>
      <c r="CB617" s="565"/>
      <c r="CC617" s="565"/>
      <c r="CD617" s="565"/>
      <c r="CE617" s="565"/>
      <c r="CF617" s="565"/>
      <c r="CG617" s="565"/>
      <c r="CH617" s="565"/>
    </row>
    <row r="618" spans="1:86">
      <c r="A618" s="621"/>
      <c r="B618" s="565"/>
      <c r="C618" s="565" t="s">
        <v>4300</v>
      </c>
      <c r="D618" s="565"/>
      <c r="E618" s="565"/>
      <c r="F618" s="565"/>
      <c r="G618" s="565"/>
      <c r="H618" s="565"/>
      <c r="I618" s="565"/>
      <c r="J618" s="565"/>
      <c r="K618" s="565"/>
      <c r="L618" s="565"/>
      <c r="M618" s="565"/>
      <c r="N618" s="565"/>
      <c r="O618" s="565"/>
      <c r="P618" s="565"/>
      <c r="Q618" s="565"/>
      <c r="R618" s="565"/>
      <c r="S618" s="565"/>
      <c r="T618" s="565"/>
      <c r="U618" s="147"/>
      <c r="V618" s="565"/>
      <c r="W618" s="565"/>
      <c r="X618" s="565"/>
      <c r="Y618" s="565"/>
      <c r="Z618" s="565"/>
      <c r="AA618" s="565"/>
      <c r="AB618" s="565"/>
      <c r="AC618" s="565"/>
      <c r="AD618" s="565"/>
      <c r="AE618" s="565"/>
      <c r="AF618" s="565"/>
      <c r="AG618" s="565"/>
      <c r="AH618" s="565"/>
      <c r="AI618" s="565"/>
      <c r="AJ618" s="565"/>
      <c r="AK618" s="565"/>
      <c r="AL618" s="565"/>
      <c r="AM618" s="565"/>
      <c r="AN618" s="565"/>
      <c r="AO618" s="565"/>
      <c r="AP618" s="565"/>
      <c r="AQ618" s="565"/>
      <c r="AR618" s="565"/>
      <c r="AS618" s="565"/>
      <c r="AT618" s="565"/>
      <c r="AU618" s="565"/>
      <c r="AV618" s="565"/>
      <c r="AW618" s="565"/>
      <c r="AX618" s="565"/>
      <c r="AY618" s="565"/>
      <c r="AZ618" s="565"/>
      <c r="BA618" s="565"/>
      <c r="BB618" s="565"/>
      <c r="BC618" s="565"/>
      <c r="BD618" s="565"/>
      <c r="BE618" s="565"/>
      <c r="BF618" s="565"/>
      <c r="BG618" s="565"/>
      <c r="BH618" s="565"/>
      <c r="BI618" s="565"/>
      <c r="BJ618" s="565"/>
      <c r="BK618" s="364"/>
      <c r="BL618" s="565"/>
      <c r="BM618" s="565"/>
      <c r="BN618" s="565"/>
      <c r="BO618" s="565"/>
      <c r="BP618" s="565"/>
      <c r="BQ618" s="565"/>
      <c r="BR618" s="565"/>
      <c r="BS618" s="565"/>
      <c r="BT618" s="565"/>
      <c r="BU618" s="565"/>
      <c r="BV618" s="565"/>
      <c r="BW618" s="565"/>
      <c r="BX618" s="565"/>
      <c r="BY618" s="565"/>
      <c r="BZ618" s="565"/>
      <c r="CA618" s="565"/>
      <c r="CB618" s="565"/>
      <c r="CC618" s="565"/>
      <c r="CD618" s="565"/>
      <c r="CE618" s="565"/>
      <c r="CF618" s="565"/>
      <c r="CG618" s="565"/>
      <c r="CH618" s="565"/>
    </row>
    <row r="619" spans="1:86">
      <c r="A619" s="171" t="s">
        <v>6491</v>
      </c>
      <c r="B619" s="565" t="s">
        <v>4301</v>
      </c>
      <c r="C619" s="565" t="s">
        <v>4302</v>
      </c>
      <c r="D619" s="565"/>
      <c r="E619" s="565"/>
      <c r="F619" s="565"/>
      <c r="G619" s="565"/>
      <c r="H619" s="565"/>
      <c r="I619" s="565"/>
      <c r="J619" s="565"/>
      <c r="K619" s="565"/>
      <c r="L619" s="565"/>
      <c r="M619" s="565"/>
      <c r="N619" s="565"/>
      <c r="O619" s="565"/>
      <c r="P619" s="565"/>
      <c r="Q619" s="565"/>
      <c r="R619" s="565"/>
      <c r="S619" s="565"/>
      <c r="T619" s="565"/>
      <c r="U619" s="147"/>
      <c r="V619" s="565"/>
      <c r="W619" s="565"/>
      <c r="X619" s="565"/>
      <c r="Y619" s="565"/>
      <c r="Z619" s="565"/>
      <c r="AA619" s="565"/>
      <c r="AB619" s="565"/>
      <c r="AC619" s="565"/>
      <c r="AD619" s="565"/>
      <c r="AE619" s="565"/>
      <c r="AF619" s="565"/>
      <c r="AG619" s="565"/>
      <c r="AH619" s="565"/>
      <c r="AI619" s="565"/>
      <c r="AJ619" s="565"/>
      <c r="AK619" s="565"/>
      <c r="AL619" s="565"/>
      <c r="AM619" s="565"/>
      <c r="AN619" s="565"/>
      <c r="AO619" s="565"/>
      <c r="AP619" s="565"/>
      <c r="AQ619" s="565"/>
      <c r="AR619" s="565"/>
      <c r="AS619" s="565"/>
      <c r="AT619" s="565"/>
      <c r="AU619" s="565"/>
      <c r="AV619" s="565"/>
      <c r="AW619" s="565"/>
      <c r="AX619" s="565"/>
      <c r="AY619" s="565"/>
      <c r="AZ619" s="565"/>
      <c r="BA619" s="565"/>
      <c r="BB619" s="565"/>
      <c r="BC619" s="565"/>
      <c r="BD619" s="565"/>
      <c r="BE619" s="565"/>
      <c r="BF619" s="565"/>
      <c r="BG619" s="565"/>
      <c r="BH619" s="565"/>
      <c r="BI619" s="565"/>
      <c r="BJ619" s="565"/>
      <c r="BK619" s="364"/>
      <c r="BL619" s="565"/>
      <c r="BM619" s="565"/>
      <c r="BN619" s="565"/>
      <c r="BO619" s="565"/>
      <c r="BP619" s="565"/>
      <c r="BQ619" s="565"/>
      <c r="BR619" s="565"/>
      <c r="BS619" s="565"/>
      <c r="BT619" s="565"/>
      <c r="BU619" s="565"/>
      <c r="BV619" s="565"/>
      <c r="BW619" s="565"/>
      <c r="BX619" s="565"/>
      <c r="BY619" s="565"/>
      <c r="BZ619" s="565"/>
      <c r="CA619" s="565"/>
      <c r="CB619" s="565"/>
      <c r="CC619" s="565"/>
      <c r="CD619" s="565"/>
      <c r="CE619" s="565"/>
      <c r="CF619" s="565"/>
      <c r="CG619" s="565"/>
      <c r="CH619" s="565"/>
    </row>
    <row r="620" spans="1:86">
      <c r="A620" s="620"/>
      <c r="B620" s="565"/>
      <c r="C620" s="565" t="s">
        <v>4300</v>
      </c>
      <c r="D620" s="565">
        <v>10</v>
      </c>
      <c r="E620" s="565"/>
      <c r="F620" s="565"/>
      <c r="G620" s="565">
        <v>10</v>
      </c>
      <c r="H620" s="565"/>
      <c r="I620" s="565"/>
      <c r="J620" s="565"/>
      <c r="K620" s="565"/>
      <c r="L620" s="565">
        <v>10</v>
      </c>
      <c r="M620" s="565"/>
      <c r="N620" s="565"/>
      <c r="O620" s="565"/>
      <c r="P620" s="565"/>
      <c r="Q620" s="565"/>
      <c r="R620" s="565"/>
      <c r="S620" s="565"/>
      <c r="T620" s="565">
        <v>10</v>
      </c>
      <c r="U620" s="147"/>
      <c r="V620" s="565"/>
      <c r="W620" s="565"/>
      <c r="X620" s="565"/>
      <c r="Y620" s="565"/>
      <c r="Z620" s="565"/>
      <c r="AA620" s="565"/>
      <c r="AB620" s="565"/>
      <c r="AC620" s="565"/>
      <c r="AD620" s="565">
        <v>10</v>
      </c>
      <c r="AE620" s="565"/>
      <c r="AF620" s="565"/>
      <c r="AG620" s="565"/>
      <c r="AH620" s="565"/>
      <c r="AI620" s="565"/>
      <c r="AJ620" s="565"/>
      <c r="AK620" s="565"/>
      <c r="AL620" s="565"/>
      <c r="AM620" s="565"/>
      <c r="AN620" s="565"/>
      <c r="AO620" s="565"/>
      <c r="AP620" s="565"/>
      <c r="AQ620" s="565"/>
      <c r="AR620" s="565"/>
      <c r="AS620" s="565"/>
      <c r="AT620" s="565"/>
      <c r="AU620" s="565"/>
      <c r="AV620" s="565"/>
      <c r="AW620" s="565"/>
      <c r="AX620" s="565"/>
      <c r="AY620" s="565"/>
      <c r="AZ620" s="565"/>
      <c r="BA620" s="565"/>
      <c r="BB620" s="565"/>
      <c r="BC620" s="565">
        <v>10</v>
      </c>
      <c r="BD620" s="565"/>
      <c r="BE620" s="565"/>
      <c r="BF620" s="565"/>
      <c r="BG620" s="565"/>
      <c r="BH620" s="565"/>
      <c r="BI620" s="565"/>
      <c r="BJ620" s="565"/>
      <c r="BK620" s="364"/>
      <c r="BL620" s="565"/>
      <c r="BM620" s="565"/>
      <c r="BN620" s="565"/>
      <c r="BO620" s="565">
        <v>10</v>
      </c>
      <c r="BP620" s="565"/>
      <c r="BQ620" s="565"/>
      <c r="BR620" s="565"/>
      <c r="BS620" s="565"/>
      <c r="BT620" s="565"/>
      <c r="BU620" s="565"/>
      <c r="BV620" s="565"/>
      <c r="BW620" s="565">
        <v>10</v>
      </c>
      <c r="BX620" s="565"/>
      <c r="BY620" s="565"/>
      <c r="BZ620" s="565"/>
      <c r="CA620" s="565"/>
      <c r="CB620" s="565"/>
      <c r="CC620" s="565"/>
      <c r="CD620" s="565"/>
      <c r="CE620" s="565"/>
      <c r="CF620" s="565"/>
      <c r="CG620" s="565"/>
      <c r="CH620" s="565"/>
    </row>
    <row r="621" spans="1:86">
      <c r="A621" s="620"/>
      <c r="B621" s="565" t="s">
        <v>4303</v>
      </c>
      <c r="C621" s="565" t="s">
        <v>4302</v>
      </c>
      <c r="D621" s="565"/>
      <c r="E621" s="565"/>
      <c r="F621" s="565"/>
      <c r="G621" s="565"/>
      <c r="H621" s="565"/>
      <c r="I621" s="565"/>
      <c r="J621" s="565"/>
      <c r="K621" s="565"/>
      <c r="L621" s="565"/>
      <c r="M621" s="565"/>
      <c r="N621" s="565"/>
      <c r="O621" s="565"/>
      <c r="P621" s="565"/>
      <c r="Q621" s="565"/>
      <c r="R621" s="565"/>
      <c r="S621" s="565"/>
      <c r="T621" s="565"/>
      <c r="U621" s="147"/>
      <c r="V621" s="565"/>
      <c r="W621" s="565"/>
      <c r="X621" s="565"/>
      <c r="Y621" s="565"/>
      <c r="Z621" s="565"/>
      <c r="AA621" s="565"/>
      <c r="AB621" s="565"/>
      <c r="AC621" s="565"/>
      <c r="AD621" s="565"/>
      <c r="AE621" s="565"/>
      <c r="AF621" s="565"/>
      <c r="AG621" s="565"/>
      <c r="AH621" s="565"/>
      <c r="AI621" s="565"/>
      <c r="AJ621" s="565"/>
      <c r="AK621" s="565"/>
      <c r="AL621" s="565"/>
      <c r="AM621" s="565"/>
      <c r="AN621" s="565"/>
      <c r="AO621" s="565"/>
      <c r="AP621" s="565"/>
      <c r="AQ621" s="565"/>
      <c r="AR621" s="565"/>
      <c r="AS621" s="565"/>
      <c r="AT621" s="565"/>
      <c r="AU621" s="565"/>
      <c r="AV621" s="565"/>
      <c r="AW621" s="565"/>
      <c r="AX621" s="565"/>
      <c r="AY621" s="565"/>
      <c r="AZ621" s="565"/>
      <c r="BA621" s="565"/>
      <c r="BB621" s="565"/>
      <c r="BC621" s="565"/>
      <c r="BD621" s="565"/>
      <c r="BE621" s="565">
        <v>50</v>
      </c>
      <c r="BF621" s="565"/>
      <c r="BG621" s="565"/>
      <c r="BH621" s="565"/>
      <c r="BI621" s="565"/>
      <c r="BJ621" s="565"/>
      <c r="BK621" s="364"/>
      <c r="BL621" s="565"/>
      <c r="BM621" s="565"/>
      <c r="BN621" s="565"/>
      <c r="BO621" s="565"/>
      <c r="BP621" s="565"/>
      <c r="BQ621" s="565"/>
      <c r="BR621" s="565"/>
      <c r="BS621" s="565"/>
      <c r="BT621" s="565"/>
      <c r="BU621" s="565"/>
      <c r="BV621" s="565"/>
      <c r="BW621" s="565"/>
      <c r="BX621" s="565"/>
      <c r="BY621" s="565"/>
      <c r="BZ621" s="565"/>
      <c r="CA621" s="565"/>
      <c r="CB621" s="565"/>
      <c r="CC621" s="565"/>
      <c r="CD621" s="565"/>
      <c r="CE621" s="565"/>
      <c r="CF621" s="565"/>
      <c r="CG621" s="565"/>
      <c r="CH621" s="565"/>
    </row>
    <row r="622" spans="1:86">
      <c r="A622" s="620"/>
      <c r="B622" s="565"/>
      <c r="C622" s="565" t="s">
        <v>4300</v>
      </c>
      <c r="D622" s="565"/>
      <c r="E622" s="565"/>
      <c r="F622" s="565"/>
      <c r="G622" s="565"/>
      <c r="H622" s="565"/>
      <c r="I622" s="565"/>
      <c r="J622" s="565"/>
      <c r="K622" s="565"/>
      <c r="L622" s="565"/>
      <c r="M622" s="565"/>
      <c r="N622" s="565"/>
      <c r="O622" s="565"/>
      <c r="P622" s="565"/>
      <c r="Q622" s="565"/>
      <c r="R622" s="565"/>
      <c r="S622" s="565"/>
      <c r="T622" s="565"/>
      <c r="U622" s="147"/>
      <c r="V622" s="565"/>
      <c r="W622" s="565"/>
      <c r="X622" s="565"/>
      <c r="Y622" s="565"/>
      <c r="Z622" s="565"/>
      <c r="AA622" s="565"/>
      <c r="AB622" s="565"/>
      <c r="AC622" s="565"/>
      <c r="AD622" s="565"/>
      <c r="AE622" s="565"/>
      <c r="AF622" s="565"/>
      <c r="AG622" s="565"/>
      <c r="AH622" s="565"/>
      <c r="AI622" s="565"/>
      <c r="AJ622" s="565"/>
      <c r="AK622" s="565"/>
      <c r="AL622" s="565"/>
      <c r="AM622" s="565"/>
      <c r="AN622" s="565"/>
      <c r="AO622" s="565"/>
      <c r="AP622" s="565"/>
      <c r="AQ622" s="565"/>
      <c r="AR622" s="565"/>
      <c r="AS622" s="565"/>
      <c r="AT622" s="565"/>
      <c r="AU622" s="565"/>
      <c r="AV622" s="565"/>
      <c r="AW622" s="565"/>
      <c r="AX622" s="565"/>
      <c r="AY622" s="565"/>
      <c r="AZ622" s="565"/>
      <c r="BA622" s="565"/>
      <c r="BB622" s="565"/>
      <c r="BC622" s="565">
        <v>200</v>
      </c>
      <c r="BD622" s="565"/>
      <c r="BE622" s="565"/>
      <c r="BF622" s="565"/>
      <c r="BG622" s="565"/>
      <c r="BH622" s="565"/>
      <c r="BI622" s="565"/>
      <c r="BJ622" s="565"/>
      <c r="BK622" s="364"/>
      <c r="BL622" s="565"/>
      <c r="BM622" s="565"/>
      <c r="BN622" s="565"/>
      <c r="BO622" s="565"/>
      <c r="BP622" s="565"/>
      <c r="BQ622" s="565"/>
      <c r="BR622" s="565"/>
      <c r="BS622" s="565"/>
      <c r="BT622" s="565"/>
      <c r="BU622" s="565"/>
      <c r="BV622" s="565"/>
      <c r="BW622" s="565"/>
      <c r="BX622" s="565"/>
      <c r="BY622" s="565"/>
      <c r="BZ622" s="565"/>
      <c r="CA622" s="565"/>
      <c r="CB622" s="565"/>
      <c r="CC622" s="565"/>
      <c r="CD622" s="565"/>
      <c r="CE622" s="565"/>
      <c r="CF622" s="565"/>
      <c r="CG622" s="565"/>
      <c r="CH622" s="565"/>
    </row>
    <row r="623" spans="1:86">
      <c r="A623" s="620"/>
      <c r="B623" s="565" t="s">
        <v>4304</v>
      </c>
      <c r="C623" s="565" t="s">
        <v>4302</v>
      </c>
      <c r="D623" s="565"/>
      <c r="E623" s="565"/>
      <c r="F623" s="565"/>
      <c r="G623" s="565"/>
      <c r="H623" s="565"/>
      <c r="I623" s="565"/>
      <c r="J623" s="565"/>
      <c r="K623" s="565"/>
      <c r="L623" s="565"/>
      <c r="M623" s="565"/>
      <c r="N623" s="565"/>
      <c r="O623" s="565"/>
      <c r="P623" s="565"/>
      <c r="Q623" s="565"/>
      <c r="R623" s="565"/>
      <c r="S623" s="565"/>
      <c r="T623" s="565"/>
      <c r="U623" s="147"/>
      <c r="V623" s="565"/>
      <c r="W623" s="565"/>
      <c r="X623" s="565"/>
      <c r="Y623" s="565"/>
      <c r="Z623" s="565"/>
      <c r="AA623" s="565"/>
      <c r="AB623" s="565"/>
      <c r="AC623" s="565"/>
      <c r="AD623" s="565"/>
      <c r="AE623" s="565"/>
      <c r="AF623" s="565"/>
      <c r="AG623" s="565"/>
      <c r="AH623" s="565"/>
      <c r="AI623" s="565"/>
      <c r="AJ623" s="565"/>
      <c r="AK623" s="565"/>
      <c r="AL623" s="565"/>
      <c r="AM623" s="565"/>
      <c r="AN623" s="565"/>
      <c r="AO623" s="565"/>
      <c r="AP623" s="565"/>
      <c r="AQ623" s="565"/>
      <c r="AR623" s="565"/>
      <c r="AS623" s="565"/>
      <c r="AT623" s="565"/>
      <c r="AU623" s="565"/>
      <c r="AV623" s="565"/>
      <c r="AW623" s="565"/>
      <c r="AX623" s="565"/>
      <c r="AY623" s="565"/>
      <c r="AZ623" s="565"/>
      <c r="BA623" s="565"/>
      <c r="BB623" s="565"/>
      <c r="BC623" s="565"/>
      <c r="BD623" s="565"/>
      <c r="BE623" s="565">
        <v>1000</v>
      </c>
      <c r="BF623" s="565"/>
      <c r="BG623" s="565">
        <v>300</v>
      </c>
      <c r="BH623" s="565"/>
      <c r="BI623" s="565"/>
      <c r="BJ623" s="565"/>
      <c r="BK623" s="364"/>
      <c r="BL623" s="565"/>
      <c r="BM623" s="565"/>
      <c r="BN623" s="565">
        <v>1000</v>
      </c>
      <c r="BO623" s="565">
        <v>20</v>
      </c>
      <c r="BP623" s="565"/>
      <c r="BQ623" s="565"/>
      <c r="BR623" s="565"/>
      <c r="BS623" s="565"/>
      <c r="BT623" s="565"/>
      <c r="BU623" s="565"/>
      <c r="BV623" s="565"/>
      <c r="BW623" s="565">
        <v>50</v>
      </c>
      <c r="BX623" s="565"/>
      <c r="BY623" s="565"/>
      <c r="BZ623" s="565"/>
      <c r="CA623" s="565"/>
      <c r="CB623" s="565"/>
      <c r="CC623" s="565"/>
      <c r="CD623" s="565"/>
      <c r="CE623" s="565"/>
      <c r="CF623" s="565"/>
      <c r="CG623" s="565"/>
      <c r="CH623" s="565"/>
    </row>
    <row r="624" spans="1:86">
      <c r="A624" s="620"/>
      <c r="B624" s="565"/>
      <c r="C624" s="565" t="s">
        <v>4300</v>
      </c>
      <c r="D624" s="565">
        <v>50</v>
      </c>
      <c r="E624" s="565"/>
      <c r="F624" s="565"/>
      <c r="G624" s="565">
        <v>50</v>
      </c>
      <c r="H624" s="565"/>
      <c r="I624" s="565"/>
      <c r="J624" s="565"/>
      <c r="K624" s="565"/>
      <c r="L624" s="565">
        <v>50</v>
      </c>
      <c r="M624" s="565"/>
      <c r="N624" s="565"/>
      <c r="O624" s="565"/>
      <c r="P624" s="565"/>
      <c r="Q624" s="565"/>
      <c r="R624" s="565"/>
      <c r="S624" s="565"/>
      <c r="T624" s="565">
        <v>50</v>
      </c>
      <c r="U624" s="147"/>
      <c r="V624" s="565"/>
      <c r="W624" s="565"/>
      <c r="X624" s="565"/>
      <c r="Y624" s="565"/>
      <c r="Z624" s="565"/>
      <c r="AA624" s="565">
        <v>50</v>
      </c>
      <c r="AB624" s="565"/>
      <c r="AC624" s="565"/>
      <c r="AD624" s="565">
        <v>50</v>
      </c>
      <c r="AE624" s="565"/>
      <c r="AF624" s="565"/>
      <c r="AG624" s="565"/>
      <c r="AH624" s="565"/>
      <c r="AI624" s="565"/>
      <c r="AJ624" s="565"/>
      <c r="AK624" s="565"/>
      <c r="AL624" s="565"/>
      <c r="AM624" s="565"/>
      <c r="AN624" s="565"/>
      <c r="AO624" s="565"/>
      <c r="AP624" s="565"/>
      <c r="AQ624" s="565"/>
      <c r="AR624" s="565"/>
      <c r="AS624" s="565"/>
      <c r="AT624" s="565"/>
      <c r="AU624" s="565"/>
      <c r="AV624" s="565"/>
      <c r="AW624" s="565"/>
      <c r="AX624" s="565"/>
      <c r="AY624" s="565"/>
      <c r="AZ624" s="565"/>
      <c r="BA624" s="565"/>
      <c r="BB624" s="565"/>
      <c r="BC624" s="565"/>
      <c r="BD624" s="565"/>
      <c r="BE624" s="565"/>
      <c r="BF624" s="565"/>
      <c r="BG624" s="565"/>
      <c r="BH624" s="565"/>
      <c r="BI624" s="565"/>
      <c r="BJ624" s="565"/>
      <c r="BK624" s="364"/>
      <c r="BL624" s="565"/>
      <c r="BM624" s="565"/>
      <c r="BN624" s="565"/>
      <c r="BO624" s="565"/>
      <c r="BP624" s="565"/>
      <c r="BQ624" s="565"/>
      <c r="BR624" s="565"/>
      <c r="BS624" s="565"/>
      <c r="BT624" s="565"/>
      <c r="BU624" s="565"/>
      <c r="BV624" s="565"/>
      <c r="BW624" s="565"/>
      <c r="BX624" s="565"/>
      <c r="BY624" s="565"/>
      <c r="BZ624" s="565"/>
      <c r="CA624" s="565"/>
      <c r="CB624" s="565"/>
      <c r="CC624" s="565"/>
      <c r="CD624" s="565"/>
      <c r="CE624" s="565"/>
      <c r="CF624" s="565"/>
      <c r="CG624" s="565"/>
      <c r="CH624" s="565"/>
    </row>
    <row r="625" spans="1:86">
      <c r="A625" s="620"/>
      <c r="B625" s="565" t="s">
        <v>4305</v>
      </c>
      <c r="C625" s="565" t="s">
        <v>4302</v>
      </c>
      <c r="D625" s="565"/>
      <c r="E625" s="565"/>
      <c r="F625" s="565"/>
      <c r="G625" s="565"/>
      <c r="H625" s="565"/>
      <c r="I625" s="565"/>
      <c r="J625" s="565"/>
      <c r="K625" s="565"/>
      <c r="L625" s="565"/>
      <c r="M625" s="565"/>
      <c r="N625" s="565"/>
      <c r="O625" s="565"/>
      <c r="P625" s="565"/>
      <c r="Q625" s="565"/>
      <c r="R625" s="565"/>
      <c r="S625" s="565"/>
      <c r="T625" s="565"/>
      <c r="U625" s="147"/>
      <c r="V625" s="565"/>
      <c r="W625" s="565"/>
      <c r="X625" s="565"/>
      <c r="Y625" s="565"/>
      <c r="Z625" s="565"/>
      <c r="AA625" s="565"/>
      <c r="AB625" s="565"/>
      <c r="AC625" s="565"/>
      <c r="AD625" s="565"/>
      <c r="AE625" s="565"/>
      <c r="AF625" s="565"/>
      <c r="AG625" s="565"/>
      <c r="AH625" s="565"/>
      <c r="AI625" s="565"/>
      <c r="AJ625" s="565"/>
      <c r="AK625" s="565"/>
      <c r="AL625" s="565"/>
      <c r="AM625" s="565"/>
      <c r="AN625" s="565"/>
      <c r="AO625" s="565"/>
      <c r="AP625" s="565"/>
      <c r="AQ625" s="565"/>
      <c r="AR625" s="565"/>
      <c r="AS625" s="565"/>
      <c r="AT625" s="565"/>
      <c r="AU625" s="565"/>
      <c r="AV625" s="565"/>
      <c r="AW625" s="565"/>
      <c r="AX625" s="565"/>
      <c r="AY625" s="565"/>
      <c r="AZ625" s="565"/>
      <c r="BA625" s="565"/>
      <c r="BB625" s="565"/>
      <c r="BC625" s="565"/>
      <c r="BD625" s="565"/>
      <c r="BE625" s="565"/>
      <c r="BF625" s="565"/>
      <c r="BG625" s="565"/>
      <c r="BH625" s="565"/>
      <c r="BI625" s="565"/>
      <c r="BJ625" s="565"/>
      <c r="BK625" s="364"/>
      <c r="BL625" s="565"/>
      <c r="BM625" s="565"/>
      <c r="BN625" s="565"/>
      <c r="BO625" s="565"/>
      <c r="BP625" s="565"/>
      <c r="BQ625" s="565"/>
      <c r="BR625" s="565"/>
      <c r="BS625" s="565"/>
      <c r="BT625" s="565"/>
      <c r="BU625" s="565"/>
      <c r="BV625" s="565"/>
      <c r="BW625" s="565"/>
      <c r="BX625" s="565"/>
      <c r="BY625" s="565"/>
      <c r="BZ625" s="565"/>
      <c r="CA625" s="565"/>
      <c r="CB625" s="565"/>
      <c r="CC625" s="565"/>
      <c r="CD625" s="565"/>
      <c r="CE625" s="565"/>
      <c r="CF625" s="565"/>
      <c r="CG625" s="565"/>
      <c r="CH625" s="565"/>
    </row>
    <row r="626" spans="1:86">
      <c r="A626" s="621"/>
      <c r="B626" s="565"/>
      <c r="C626" s="565" t="s">
        <v>4300</v>
      </c>
      <c r="D626" s="565"/>
      <c r="E626" s="565"/>
      <c r="F626" s="565"/>
      <c r="G626" s="565"/>
      <c r="H626" s="565"/>
      <c r="I626" s="565"/>
      <c r="J626" s="565"/>
      <c r="K626" s="565"/>
      <c r="L626" s="565"/>
      <c r="M626" s="565"/>
      <c r="N626" s="565"/>
      <c r="O626" s="565"/>
      <c r="P626" s="565"/>
      <c r="Q626" s="565"/>
      <c r="R626" s="565"/>
      <c r="S626" s="565"/>
      <c r="T626" s="565"/>
      <c r="U626" s="147"/>
      <c r="V626" s="565"/>
      <c r="W626" s="565"/>
      <c r="X626" s="565"/>
      <c r="Y626" s="565"/>
      <c r="Z626" s="565"/>
      <c r="AA626" s="565"/>
      <c r="AB626" s="565"/>
      <c r="AC626" s="565"/>
      <c r="AD626" s="565"/>
      <c r="AE626" s="565"/>
      <c r="AF626" s="565"/>
      <c r="AG626" s="565"/>
      <c r="AH626" s="565"/>
      <c r="AI626" s="565"/>
      <c r="AJ626" s="565"/>
      <c r="AK626" s="565"/>
      <c r="AL626" s="565"/>
      <c r="AM626" s="565"/>
      <c r="AN626" s="565"/>
      <c r="AO626" s="565"/>
      <c r="AP626" s="565"/>
      <c r="AQ626" s="565"/>
      <c r="AR626" s="565"/>
      <c r="AS626" s="565"/>
      <c r="AT626" s="565"/>
      <c r="AU626" s="565"/>
      <c r="AV626" s="565"/>
      <c r="AW626" s="565"/>
      <c r="AX626" s="565"/>
      <c r="AY626" s="565"/>
      <c r="AZ626" s="565"/>
      <c r="BA626" s="565"/>
      <c r="BB626" s="565"/>
      <c r="BC626" s="565"/>
      <c r="BD626" s="565"/>
      <c r="BE626" s="565"/>
      <c r="BF626" s="565"/>
      <c r="BG626" s="565"/>
      <c r="BH626" s="565"/>
      <c r="BI626" s="565"/>
      <c r="BJ626" s="565"/>
      <c r="BK626" s="364"/>
      <c r="BL626" s="565"/>
      <c r="BM626" s="565"/>
      <c r="BN626" s="565"/>
      <c r="BO626" s="565"/>
      <c r="BP626" s="565"/>
      <c r="BQ626" s="565"/>
      <c r="BR626" s="565"/>
      <c r="BS626" s="565"/>
      <c r="BT626" s="565"/>
      <c r="BU626" s="565"/>
      <c r="BV626" s="565"/>
      <c r="BW626" s="565"/>
      <c r="BX626" s="565"/>
      <c r="BY626" s="565"/>
      <c r="BZ626" s="565"/>
      <c r="CA626" s="565"/>
      <c r="CB626" s="565"/>
      <c r="CC626" s="565"/>
      <c r="CD626" s="565"/>
      <c r="CE626" s="565"/>
      <c r="CF626" s="565"/>
      <c r="CG626" s="565"/>
      <c r="CH626" s="565"/>
    </row>
    <row r="627" spans="1:86">
      <c r="A627" s="622" t="s">
        <v>6683</v>
      </c>
      <c r="B627" s="565" t="s">
        <v>6690</v>
      </c>
      <c r="C627" s="565" t="s">
        <v>4302</v>
      </c>
      <c r="D627" s="565">
        <v>648</v>
      </c>
      <c r="E627" s="565"/>
      <c r="F627" s="565"/>
      <c r="G627" s="565"/>
      <c r="H627" s="565"/>
      <c r="I627" s="565"/>
      <c r="J627" s="565"/>
      <c r="K627" s="565"/>
      <c r="L627" s="565">
        <v>2127</v>
      </c>
      <c r="M627" s="565"/>
      <c r="N627" s="565">
        <v>2839</v>
      </c>
      <c r="O627" s="565"/>
      <c r="P627" s="565"/>
      <c r="Q627" s="565">
        <v>2691</v>
      </c>
      <c r="R627" s="565">
        <v>672</v>
      </c>
      <c r="S627" s="565">
        <v>971</v>
      </c>
      <c r="T627" s="565"/>
      <c r="U627" s="147"/>
      <c r="V627" s="565"/>
      <c r="W627" s="565"/>
      <c r="X627" s="565"/>
      <c r="Y627" s="565"/>
      <c r="Z627" s="565"/>
      <c r="AA627" s="565"/>
      <c r="AB627" s="565"/>
      <c r="AC627" s="565"/>
      <c r="AD627" s="565"/>
      <c r="AE627" s="565"/>
      <c r="AF627" s="565"/>
      <c r="AG627" s="565"/>
      <c r="AH627" s="565"/>
      <c r="AI627" s="565"/>
      <c r="AJ627" s="565"/>
      <c r="AK627" s="565"/>
      <c r="AL627" s="565">
        <v>2598</v>
      </c>
      <c r="AM627" s="565">
        <v>1996</v>
      </c>
      <c r="AN627" s="565"/>
      <c r="AO627" s="565"/>
      <c r="AP627" s="565"/>
      <c r="AQ627" s="565">
        <v>25276</v>
      </c>
      <c r="AR627" s="565"/>
      <c r="AS627" s="565"/>
      <c r="AT627" s="565"/>
      <c r="AU627" s="565"/>
      <c r="AV627" s="565"/>
      <c r="AW627" s="565"/>
      <c r="AX627" s="565"/>
      <c r="AY627" s="565"/>
      <c r="AZ627" s="565"/>
      <c r="BA627" s="565"/>
      <c r="BB627" s="565"/>
      <c r="BC627" s="565"/>
      <c r="BD627" s="565"/>
      <c r="BE627" s="565"/>
      <c r="BF627" s="565"/>
      <c r="BG627" s="565"/>
      <c r="BH627" s="565"/>
      <c r="BI627" s="565"/>
      <c r="BJ627" s="565"/>
      <c r="BK627" s="364"/>
      <c r="BL627" s="565"/>
      <c r="BM627" s="565">
        <v>1052</v>
      </c>
      <c r="BN627" s="565"/>
      <c r="BO627" s="565">
        <v>580</v>
      </c>
      <c r="BP627" s="565"/>
      <c r="BQ627" s="565"/>
      <c r="BR627" s="565"/>
      <c r="BS627" s="565"/>
      <c r="BT627" s="565"/>
      <c r="BU627" s="565"/>
      <c r="BV627" s="565"/>
      <c r="BW627" s="565"/>
      <c r="BX627" s="565"/>
      <c r="BY627" s="565"/>
      <c r="BZ627" s="565">
        <v>41450</v>
      </c>
      <c r="CA627" s="565"/>
      <c r="CB627" s="565"/>
      <c r="CC627" s="565"/>
      <c r="CD627" s="565"/>
      <c r="CE627" s="565"/>
      <c r="CF627" s="565"/>
      <c r="CG627" s="565"/>
      <c r="CH627" s="565"/>
    </row>
    <row r="628" spans="1:86">
      <c r="A628" s="620"/>
      <c r="B628" s="565"/>
      <c r="C628" s="565" t="s">
        <v>4300</v>
      </c>
      <c r="D628" s="565">
        <v>3736</v>
      </c>
      <c r="E628" s="565"/>
      <c r="F628" s="565">
        <v>2812</v>
      </c>
      <c r="G628" s="565"/>
      <c r="H628" s="565"/>
      <c r="I628" s="565"/>
      <c r="J628" s="565"/>
      <c r="K628" s="565"/>
      <c r="L628" s="565">
        <v>1654</v>
      </c>
      <c r="M628" s="565"/>
      <c r="N628" s="565"/>
      <c r="O628" s="565"/>
      <c r="P628" s="565"/>
      <c r="Q628" s="565"/>
      <c r="R628" s="565"/>
      <c r="S628" s="565">
        <v>1401</v>
      </c>
      <c r="T628" s="565">
        <v>23</v>
      </c>
      <c r="U628" s="147"/>
      <c r="V628" s="565"/>
      <c r="W628" s="565"/>
      <c r="X628" s="565"/>
      <c r="Y628" s="565"/>
      <c r="Z628" s="565"/>
      <c r="AA628" s="565"/>
      <c r="AB628" s="565"/>
      <c r="AC628" s="565"/>
      <c r="AD628" s="565">
        <v>1126</v>
      </c>
      <c r="AE628" s="565"/>
      <c r="AF628" s="565"/>
      <c r="AG628" s="565"/>
      <c r="AH628" s="565"/>
      <c r="AI628" s="565">
        <v>13</v>
      </c>
      <c r="AJ628" s="565"/>
      <c r="AK628" s="565"/>
      <c r="AL628" s="565">
        <v>3410</v>
      </c>
      <c r="AM628" s="565">
        <v>2157</v>
      </c>
      <c r="AN628" s="565"/>
      <c r="AO628" s="565"/>
      <c r="AP628" s="565"/>
      <c r="AQ628" s="565"/>
      <c r="AR628" s="565"/>
      <c r="AS628" s="565"/>
      <c r="AT628" s="565"/>
      <c r="AU628" s="565">
        <v>612</v>
      </c>
      <c r="AV628" s="565"/>
      <c r="AW628" s="565"/>
      <c r="AX628" s="565"/>
      <c r="AY628" s="565"/>
      <c r="AZ628" s="565"/>
      <c r="BA628" s="565">
        <v>300</v>
      </c>
      <c r="BB628" s="565"/>
      <c r="BC628" s="565"/>
      <c r="BD628" s="565">
        <v>114</v>
      </c>
      <c r="BE628" s="565">
        <v>5</v>
      </c>
      <c r="BF628" s="565">
        <v>2</v>
      </c>
      <c r="BG628" s="565"/>
      <c r="BH628" s="565"/>
      <c r="BI628" s="565"/>
      <c r="BJ628" s="565">
        <v>14730</v>
      </c>
      <c r="BK628" s="364"/>
      <c r="BL628" s="565"/>
      <c r="BM628" s="565">
        <v>218</v>
      </c>
      <c r="BN628" s="565"/>
      <c r="BO628" s="565"/>
      <c r="BP628" s="565"/>
      <c r="BQ628" s="565"/>
      <c r="BR628" s="565"/>
      <c r="BS628" s="565">
        <v>2426</v>
      </c>
      <c r="BT628" s="565"/>
      <c r="BU628" s="565"/>
      <c r="BV628" s="565"/>
      <c r="BW628" s="565"/>
      <c r="BX628" s="565"/>
      <c r="BY628" s="565"/>
      <c r="BZ628" s="565">
        <v>34739</v>
      </c>
      <c r="CA628" s="565"/>
      <c r="CB628" s="565"/>
      <c r="CC628" s="565"/>
      <c r="CD628" s="565"/>
      <c r="CE628" s="565"/>
      <c r="CF628" s="565"/>
      <c r="CG628" s="565"/>
      <c r="CH628" s="565"/>
    </row>
    <row r="629" spans="1:86">
      <c r="A629" s="620"/>
      <c r="B629" s="565" t="s">
        <v>6691</v>
      </c>
      <c r="C629" s="565" t="s">
        <v>4302</v>
      </c>
      <c r="D629" s="565">
        <v>5</v>
      </c>
      <c r="E629" s="565"/>
      <c r="F629" s="565">
        <v>1092</v>
      </c>
      <c r="G629" s="565"/>
      <c r="H629" s="565"/>
      <c r="I629" s="565"/>
      <c r="J629" s="565"/>
      <c r="K629" s="565"/>
      <c r="L629" s="565">
        <v>27</v>
      </c>
      <c r="M629" s="565"/>
      <c r="N629" s="565"/>
      <c r="O629" s="565"/>
      <c r="P629" s="565"/>
      <c r="Q629" s="565">
        <v>332</v>
      </c>
      <c r="R629" s="565">
        <v>212</v>
      </c>
      <c r="S629" s="565">
        <v>313</v>
      </c>
      <c r="T629" s="565"/>
      <c r="U629" s="147"/>
      <c r="V629" s="565"/>
      <c r="W629" s="565"/>
      <c r="X629" s="565"/>
      <c r="Y629" s="565"/>
      <c r="Z629" s="565"/>
      <c r="AA629" s="565"/>
      <c r="AB629" s="565"/>
      <c r="AC629" s="565"/>
      <c r="AD629" s="565">
        <v>3</v>
      </c>
      <c r="AE629" s="565"/>
      <c r="AF629" s="565"/>
      <c r="AG629" s="565"/>
      <c r="AH629" s="565"/>
      <c r="AI629" s="565"/>
      <c r="AJ629" s="565"/>
      <c r="AK629" s="565"/>
      <c r="AL629" s="565">
        <v>179</v>
      </c>
      <c r="AM629" s="565">
        <v>16</v>
      </c>
      <c r="AN629" s="565"/>
      <c r="AO629" s="565"/>
      <c r="AP629" s="565"/>
      <c r="AQ629" s="565">
        <v>6087</v>
      </c>
      <c r="AR629" s="565"/>
      <c r="AS629" s="565"/>
      <c r="AT629" s="565"/>
      <c r="AU629" s="565"/>
      <c r="AV629" s="565"/>
      <c r="AW629" s="565"/>
      <c r="AX629" s="565"/>
      <c r="AY629" s="565"/>
      <c r="AZ629" s="565"/>
      <c r="BA629" s="565"/>
      <c r="BB629" s="565"/>
      <c r="BC629" s="565">
        <v>519</v>
      </c>
      <c r="BD629" s="565"/>
      <c r="BE629" s="565"/>
      <c r="BF629" s="565"/>
      <c r="BG629" s="565"/>
      <c r="BH629" s="565"/>
      <c r="BI629" s="565"/>
      <c r="BJ629" s="565"/>
      <c r="BK629" s="364"/>
      <c r="BL629" s="565"/>
      <c r="BM629" s="565"/>
      <c r="BN629" s="565"/>
      <c r="BO629" s="565"/>
      <c r="BP629" s="565"/>
      <c r="BQ629" s="565"/>
      <c r="BR629" s="565"/>
      <c r="BS629" s="565"/>
      <c r="BT629" s="565"/>
      <c r="BU629" s="565"/>
      <c r="BV629" s="565"/>
      <c r="BW629" s="565"/>
      <c r="BX629" s="565"/>
      <c r="BY629" s="565"/>
      <c r="BZ629" s="565">
        <v>8785</v>
      </c>
      <c r="CA629" s="565"/>
      <c r="CB629" s="565"/>
      <c r="CC629" s="565"/>
      <c r="CD629" s="565"/>
      <c r="CE629" s="565"/>
      <c r="CF629" s="565"/>
      <c r="CG629" s="565"/>
      <c r="CH629" s="565"/>
    </row>
    <row r="630" spans="1:86">
      <c r="A630" s="620"/>
      <c r="B630" s="565"/>
      <c r="C630" s="565" t="s">
        <v>4300</v>
      </c>
      <c r="D630" s="565">
        <v>671</v>
      </c>
      <c r="E630" s="565"/>
      <c r="F630" s="565"/>
      <c r="G630" s="565"/>
      <c r="H630" s="565"/>
      <c r="I630" s="565"/>
      <c r="J630" s="565"/>
      <c r="K630" s="565"/>
      <c r="L630" s="565">
        <v>35</v>
      </c>
      <c r="M630" s="565"/>
      <c r="N630" s="565"/>
      <c r="O630" s="565"/>
      <c r="P630" s="565"/>
      <c r="Q630" s="565"/>
      <c r="R630" s="565"/>
      <c r="S630" s="565">
        <v>501</v>
      </c>
      <c r="T630" s="565">
        <v>76</v>
      </c>
      <c r="U630" s="147"/>
      <c r="V630" s="565"/>
      <c r="W630" s="565"/>
      <c r="X630" s="565"/>
      <c r="Y630" s="565"/>
      <c r="Z630" s="565"/>
      <c r="AA630" s="565"/>
      <c r="AB630" s="565"/>
      <c r="AC630" s="565"/>
      <c r="AD630" s="565">
        <v>69</v>
      </c>
      <c r="AE630" s="565"/>
      <c r="AF630" s="565"/>
      <c r="AG630" s="565"/>
      <c r="AH630" s="565"/>
      <c r="AI630" s="565">
        <v>47</v>
      </c>
      <c r="AJ630" s="565"/>
      <c r="AK630" s="565"/>
      <c r="AL630" s="565">
        <v>462</v>
      </c>
      <c r="AM630" s="565">
        <v>243</v>
      </c>
      <c r="AN630" s="565"/>
      <c r="AO630" s="565"/>
      <c r="AP630" s="565"/>
      <c r="AQ630" s="565"/>
      <c r="AR630" s="565"/>
      <c r="AS630" s="565"/>
      <c r="AT630" s="565"/>
      <c r="AU630" s="565"/>
      <c r="AV630" s="565"/>
      <c r="AW630" s="565"/>
      <c r="AX630" s="565"/>
      <c r="AY630" s="565"/>
      <c r="AZ630" s="565"/>
      <c r="BA630" s="565"/>
      <c r="BB630" s="565"/>
      <c r="BC630" s="565"/>
      <c r="BD630" s="565">
        <v>425</v>
      </c>
      <c r="BE630" s="565">
        <v>940</v>
      </c>
      <c r="BF630" s="565">
        <v>389</v>
      </c>
      <c r="BG630" s="565"/>
      <c r="BH630" s="565"/>
      <c r="BI630" s="565"/>
      <c r="BJ630" s="565">
        <v>3611</v>
      </c>
      <c r="BK630" s="364"/>
      <c r="BL630" s="565"/>
      <c r="BM630" s="565"/>
      <c r="BN630" s="565"/>
      <c r="BO630" s="565"/>
      <c r="BP630" s="565"/>
      <c r="BQ630" s="565"/>
      <c r="BR630" s="565"/>
      <c r="BS630" s="565">
        <v>1143</v>
      </c>
      <c r="BT630" s="565"/>
      <c r="BU630" s="565"/>
      <c r="BV630" s="565"/>
      <c r="BW630" s="565"/>
      <c r="BX630" s="565"/>
      <c r="BY630" s="565"/>
      <c r="BZ630" s="565">
        <v>8612</v>
      </c>
      <c r="CA630" s="565"/>
      <c r="CB630" s="565"/>
      <c r="CC630" s="565"/>
      <c r="CD630" s="565"/>
      <c r="CE630" s="565"/>
      <c r="CF630" s="565"/>
      <c r="CG630" s="565"/>
      <c r="CH630" s="565"/>
    </row>
    <row r="631" spans="1:86">
      <c r="A631" s="620"/>
      <c r="B631" s="565" t="s">
        <v>6692</v>
      </c>
      <c r="C631" s="565" t="s">
        <v>4302</v>
      </c>
      <c r="D631" s="565">
        <v>63</v>
      </c>
      <c r="E631" s="565"/>
      <c r="F631" s="565"/>
      <c r="G631" s="565"/>
      <c r="H631" s="565"/>
      <c r="I631" s="565"/>
      <c r="J631" s="565"/>
      <c r="K631" s="565"/>
      <c r="L631" s="565">
        <v>1513</v>
      </c>
      <c r="M631" s="565"/>
      <c r="N631" s="565">
        <v>442</v>
      </c>
      <c r="O631" s="565"/>
      <c r="P631" s="565"/>
      <c r="Q631" s="565">
        <v>383</v>
      </c>
      <c r="R631" s="565"/>
      <c r="S631" s="565">
        <v>839</v>
      </c>
      <c r="T631" s="565"/>
      <c r="U631" s="147"/>
      <c r="V631" s="565"/>
      <c r="W631" s="565"/>
      <c r="X631" s="565"/>
      <c r="Y631" s="565"/>
      <c r="Z631" s="565"/>
      <c r="AA631" s="565"/>
      <c r="AB631" s="565"/>
      <c r="AC631" s="565"/>
      <c r="AD631" s="565"/>
      <c r="AE631" s="565"/>
      <c r="AF631" s="565"/>
      <c r="AG631" s="565"/>
      <c r="AH631" s="565"/>
      <c r="AI631" s="565"/>
      <c r="AJ631" s="565"/>
      <c r="AK631" s="565"/>
      <c r="AL631" s="565">
        <v>757</v>
      </c>
      <c r="AM631" s="565">
        <v>307</v>
      </c>
      <c r="AN631" s="565"/>
      <c r="AO631" s="565"/>
      <c r="AP631" s="565"/>
      <c r="AQ631" s="565">
        <v>25345</v>
      </c>
      <c r="AR631" s="565"/>
      <c r="AS631" s="565"/>
      <c r="AT631" s="565"/>
      <c r="AU631" s="565"/>
      <c r="AV631" s="565"/>
      <c r="AW631" s="565"/>
      <c r="AX631" s="565"/>
      <c r="AY631" s="565"/>
      <c r="AZ631" s="565"/>
      <c r="BA631" s="565"/>
      <c r="BB631" s="565"/>
      <c r="BC631" s="565"/>
      <c r="BD631" s="565"/>
      <c r="BE631" s="565"/>
      <c r="BF631" s="565"/>
      <c r="BG631" s="565"/>
      <c r="BH631" s="565"/>
      <c r="BI631" s="565"/>
      <c r="BJ631" s="565"/>
      <c r="BK631" s="364"/>
      <c r="BL631" s="565"/>
      <c r="BM631" s="565"/>
      <c r="BN631" s="565"/>
      <c r="BO631" s="565"/>
      <c r="BP631" s="565"/>
      <c r="BQ631" s="565"/>
      <c r="BR631" s="565"/>
      <c r="BS631" s="565"/>
      <c r="BT631" s="565"/>
      <c r="BU631" s="565"/>
      <c r="BV631" s="565"/>
      <c r="BW631" s="565"/>
      <c r="BX631" s="565"/>
      <c r="BY631" s="565"/>
      <c r="BZ631" s="565">
        <v>29649</v>
      </c>
      <c r="CA631" s="565"/>
      <c r="CB631" s="565"/>
      <c r="CC631" s="565"/>
      <c r="CD631" s="565"/>
      <c r="CE631" s="565"/>
      <c r="CF631" s="565"/>
      <c r="CG631" s="565"/>
      <c r="CH631" s="565"/>
    </row>
    <row r="632" spans="1:86">
      <c r="A632" s="620"/>
      <c r="B632" s="565"/>
      <c r="C632" s="565" t="s">
        <v>4300</v>
      </c>
      <c r="D632" s="565">
        <v>5553</v>
      </c>
      <c r="E632" s="565"/>
      <c r="F632" s="565">
        <v>8014</v>
      </c>
      <c r="G632" s="565"/>
      <c r="H632" s="565"/>
      <c r="I632" s="565"/>
      <c r="J632" s="565"/>
      <c r="K632" s="565"/>
      <c r="L632" s="565">
        <v>1878</v>
      </c>
      <c r="M632" s="565"/>
      <c r="N632" s="565"/>
      <c r="O632" s="565"/>
      <c r="P632" s="565"/>
      <c r="Q632" s="565"/>
      <c r="R632" s="565"/>
      <c r="S632" s="565">
        <v>1590</v>
      </c>
      <c r="T632" s="565">
        <v>1709</v>
      </c>
      <c r="U632" s="147"/>
      <c r="V632" s="565"/>
      <c r="W632" s="565"/>
      <c r="X632" s="565"/>
      <c r="Y632" s="565"/>
      <c r="Z632" s="565"/>
      <c r="AA632" s="565"/>
      <c r="AB632" s="565"/>
      <c r="AC632" s="565"/>
      <c r="AD632" s="565">
        <v>1766</v>
      </c>
      <c r="AE632" s="565"/>
      <c r="AF632" s="565"/>
      <c r="AG632" s="565"/>
      <c r="AH632" s="565"/>
      <c r="AI632" s="565">
        <v>165</v>
      </c>
      <c r="AJ632" s="565"/>
      <c r="AK632" s="565"/>
      <c r="AL632" s="565">
        <v>1516</v>
      </c>
      <c r="AM632" s="565">
        <v>2149</v>
      </c>
      <c r="AN632" s="565"/>
      <c r="AO632" s="565"/>
      <c r="AP632" s="565"/>
      <c r="AQ632" s="565"/>
      <c r="AR632" s="565"/>
      <c r="AS632" s="565"/>
      <c r="AT632" s="565"/>
      <c r="AU632" s="565"/>
      <c r="AV632" s="565"/>
      <c r="AW632" s="565"/>
      <c r="AX632" s="565"/>
      <c r="AY632" s="565"/>
      <c r="AZ632" s="565"/>
      <c r="BA632" s="565"/>
      <c r="BB632" s="565"/>
      <c r="BC632" s="565"/>
      <c r="BD632" s="565">
        <v>2672</v>
      </c>
      <c r="BE632" s="565">
        <v>2194</v>
      </c>
      <c r="BF632" s="565">
        <v>1849</v>
      </c>
      <c r="BG632" s="565"/>
      <c r="BH632" s="565"/>
      <c r="BI632" s="565"/>
      <c r="BJ632" s="565">
        <v>42192</v>
      </c>
      <c r="BK632" s="364"/>
      <c r="BL632" s="565"/>
      <c r="BM632" s="565"/>
      <c r="BN632" s="565"/>
      <c r="BO632" s="565"/>
      <c r="BP632" s="565"/>
      <c r="BQ632" s="565"/>
      <c r="BR632" s="565"/>
      <c r="BS632" s="565">
        <v>3530</v>
      </c>
      <c r="BT632" s="565"/>
      <c r="BU632" s="565"/>
      <c r="BV632" s="565"/>
      <c r="BW632" s="565"/>
      <c r="BX632" s="565"/>
      <c r="BY632" s="565"/>
      <c r="BZ632" s="565">
        <v>76777</v>
      </c>
      <c r="CA632" s="565"/>
      <c r="CB632" s="565"/>
      <c r="CC632" s="565"/>
      <c r="CD632" s="565"/>
      <c r="CE632" s="565"/>
      <c r="CF632" s="565"/>
      <c r="CG632" s="565"/>
      <c r="CH632" s="565"/>
    </row>
    <row r="633" spans="1:86">
      <c r="A633" s="620"/>
      <c r="B633" s="565" t="s">
        <v>6693</v>
      </c>
      <c r="C633" s="565" t="s">
        <v>4302</v>
      </c>
      <c r="D633" s="565"/>
      <c r="E633" s="565"/>
      <c r="F633" s="565"/>
      <c r="G633" s="565"/>
      <c r="H633" s="565"/>
      <c r="I633" s="565"/>
      <c r="J633" s="565"/>
      <c r="K633" s="565"/>
      <c r="L633" s="565"/>
      <c r="M633" s="565"/>
      <c r="N633" s="565"/>
      <c r="O633" s="565"/>
      <c r="P633" s="565"/>
      <c r="Q633" s="565"/>
      <c r="R633" s="565"/>
      <c r="S633" s="565"/>
      <c r="T633" s="565"/>
      <c r="U633" s="147"/>
      <c r="V633" s="565"/>
      <c r="W633" s="565"/>
      <c r="X633" s="565"/>
      <c r="Y633" s="565"/>
      <c r="Z633" s="565"/>
      <c r="AA633" s="565"/>
      <c r="AB633" s="565"/>
      <c r="AC633" s="565"/>
      <c r="AD633" s="565"/>
      <c r="AE633" s="565"/>
      <c r="AF633" s="565"/>
      <c r="AG633" s="565"/>
      <c r="AH633" s="565"/>
      <c r="AI633" s="565"/>
      <c r="AJ633" s="565"/>
      <c r="AK633" s="565"/>
      <c r="AL633" s="565"/>
      <c r="AM633" s="565"/>
      <c r="AN633" s="565"/>
      <c r="AO633" s="565"/>
      <c r="AP633" s="565"/>
      <c r="AQ633" s="565">
        <v>1812</v>
      </c>
      <c r="AR633" s="565"/>
      <c r="AS633" s="565"/>
      <c r="AT633" s="565"/>
      <c r="AU633" s="565"/>
      <c r="AV633" s="565"/>
      <c r="AW633" s="565"/>
      <c r="AX633" s="565"/>
      <c r="AY633" s="565"/>
      <c r="AZ633" s="565"/>
      <c r="BA633" s="565"/>
      <c r="BB633" s="565"/>
      <c r="BC633" s="565"/>
      <c r="BD633" s="565"/>
      <c r="BE633" s="565"/>
      <c r="BF633" s="565"/>
      <c r="BG633" s="565"/>
      <c r="BH633" s="565"/>
      <c r="BI633" s="565"/>
      <c r="BJ633" s="565">
        <v>7466</v>
      </c>
      <c r="BK633" s="364"/>
      <c r="BL633" s="565"/>
      <c r="BM633" s="565"/>
      <c r="BN633" s="565"/>
      <c r="BO633" s="565"/>
      <c r="BP633" s="565"/>
      <c r="BQ633" s="565"/>
      <c r="BR633" s="565"/>
      <c r="BS633" s="565"/>
      <c r="BT633" s="565"/>
      <c r="BU633" s="565"/>
      <c r="BV633" s="565"/>
      <c r="BW633" s="565"/>
      <c r="BX633" s="565"/>
      <c r="BY633" s="565"/>
      <c r="BZ633" s="565"/>
      <c r="CA633" s="565"/>
      <c r="CB633" s="565"/>
      <c r="CC633" s="565"/>
      <c r="CD633" s="565"/>
      <c r="CE633" s="565"/>
      <c r="CF633" s="565"/>
      <c r="CG633" s="565"/>
      <c r="CH633" s="565"/>
    </row>
    <row r="634" spans="1:86">
      <c r="A634" s="621"/>
      <c r="B634" s="565"/>
      <c r="C634" s="565" t="s">
        <v>4300</v>
      </c>
      <c r="D634" s="565"/>
      <c r="E634" s="565"/>
      <c r="F634" s="565"/>
      <c r="G634" s="565"/>
      <c r="H634" s="565"/>
      <c r="I634" s="565"/>
      <c r="J634" s="565"/>
      <c r="K634" s="565"/>
      <c r="L634" s="565"/>
      <c r="M634" s="565"/>
      <c r="N634" s="565"/>
      <c r="O634" s="565"/>
      <c r="P634" s="565"/>
      <c r="Q634" s="565"/>
      <c r="R634" s="565"/>
      <c r="S634" s="565"/>
      <c r="T634" s="565"/>
      <c r="U634" s="147"/>
      <c r="V634" s="565"/>
      <c r="W634" s="565"/>
      <c r="X634" s="565"/>
      <c r="Y634" s="565"/>
      <c r="Z634" s="565"/>
      <c r="AA634" s="565"/>
      <c r="AB634" s="565"/>
      <c r="AC634" s="565"/>
      <c r="AD634" s="565"/>
      <c r="AE634" s="565"/>
      <c r="AF634" s="565"/>
      <c r="AG634" s="565"/>
      <c r="AH634" s="565"/>
      <c r="AI634" s="565"/>
      <c r="AJ634" s="565"/>
      <c r="AK634" s="565"/>
      <c r="AL634" s="565"/>
      <c r="AM634" s="565"/>
      <c r="AN634" s="565"/>
      <c r="AO634" s="565"/>
      <c r="AP634" s="565"/>
      <c r="AQ634" s="565"/>
      <c r="AR634" s="565"/>
      <c r="AS634" s="565"/>
      <c r="AT634" s="565"/>
      <c r="AU634" s="565"/>
      <c r="AV634" s="565"/>
      <c r="AW634" s="565"/>
      <c r="AX634" s="565"/>
      <c r="AY634" s="565"/>
      <c r="AZ634" s="565"/>
      <c r="BA634" s="565"/>
      <c r="BB634" s="565"/>
      <c r="BC634" s="565"/>
      <c r="BD634" s="565"/>
      <c r="BE634" s="565"/>
      <c r="BF634" s="565"/>
      <c r="BG634" s="565"/>
      <c r="BH634" s="565"/>
      <c r="BI634" s="565"/>
      <c r="BJ634" s="565"/>
      <c r="BK634" s="364"/>
      <c r="BL634" s="565"/>
      <c r="BM634" s="565"/>
      <c r="BN634" s="565"/>
      <c r="BO634" s="565"/>
      <c r="BP634" s="565"/>
      <c r="BQ634" s="565"/>
      <c r="BR634" s="565"/>
      <c r="BS634" s="565"/>
      <c r="BT634" s="565"/>
      <c r="BU634" s="565"/>
      <c r="BV634" s="565"/>
      <c r="BW634" s="565"/>
      <c r="BX634" s="565"/>
      <c r="BY634" s="565"/>
      <c r="BZ634" s="565"/>
      <c r="CA634" s="565"/>
      <c r="CB634" s="565"/>
      <c r="CC634" s="565"/>
      <c r="CD634" s="565"/>
      <c r="CE634" s="565"/>
      <c r="CF634" s="565"/>
      <c r="CG634" s="565"/>
      <c r="CH634" s="565"/>
    </row>
    <row r="635" spans="1:86">
      <c r="A635" s="171" t="s">
        <v>3656</v>
      </c>
      <c r="B635" s="565" t="s">
        <v>4301</v>
      </c>
      <c r="C635" s="565" t="s">
        <v>4302</v>
      </c>
      <c r="D635" s="565">
        <v>1061</v>
      </c>
      <c r="E635" s="565"/>
      <c r="F635" s="565"/>
      <c r="G635" s="565"/>
      <c r="H635" s="565"/>
      <c r="I635" s="565"/>
      <c r="J635" s="565"/>
      <c r="K635" s="565"/>
      <c r="L635" s="565">
        <v>940</v>
      </c>
      <c r="M635" s="565"/>
      <c r="N635" s="565"/>
      <c r="O635" s="565"/>
      <c r="P635" s="565"/>
      <c r="Q635" s="565"/>
      <c r="R635" s="565"/>
      <c r="S635" s="565">
        <v>1020</v>
      </c>
      <c r="T635" s="565"/>
      <c r="U635" s="147"/>
      <c r="V635" s="565"/>
      <c r="W635" s="565"/>
      <c r="X635" s="565"/>
      <c r="Y635" s="565"/>
      <c r="Z635" s="565"/>
      <c r="AA635" s="565"/>
      <c r="AB635" s="565"/>
      <c r="AC635" s="565"/>
      <c r="AD635" s="565">
        <v>2780</v>
      </c>
      <c r="AE635" s="565"/>
      <c r="AF635" s="565"/>
      <c r="AG635" s="565"/>
      <c r="AH635" s="565"/>
      <c r="AI635" s="565"/>
      <c r="AJ635" s="565"/>
      <c r="AK635" s="565"/>
      <c r="AL635" s="565">
        <v>3980</v>
      </c>
      <c r="AM635" s="565">
        <v>3650</v>
      </c>
      <c r="AN635" s="565"/>
      <c r="AO635" s="565"/>
      <c r="AP635" s="565"/>
      <c r="AQ635" s="565">
        <v>8469</v>
      </c>
      <c r="AR635" s="565"/>
      <c r="AS635" s="565"/>
      <c r="AT635" s="565"/>
      <c r="AU635" s="565"/>
      <c r="AV635" s="565"/>
      <c r="AW635" s="565"/>
      <c r="AX635" s="565"/>
      <c r="AY635" s="565"/>
      <c r="AZ635" s="565"/>
      <c r="BA635" s="565"/>
      <c r="BB635" s="565"/>
      <c r="BC635" s="565">
        <v>4770</v>
      </c>
      <c r="BD635" s="565"/>
      <c r="BE635" s="565"/>
      <c r="BF635" s="565"/>
      <c r="BG635" s="565"/>
      <c r="BH635" s="565"/>
      <c r="BI635" s="565"/>
      <c r="BJ635" s="565"/>
      <c r="BK635" s="364"/>
      <c r="BL635" s="565"/>
      <c r="BM635" s="565">
        <v>2020</v>
      </c>
      <c r="BN635" s="565"/>
      <c r="BO635" s="565">
        <v>1046</v>
      </c>
      <c r="BP635" s="565"/>
      <c r="BQ635" s="565"/>
      <c r="BR635" s="565"/>
      <c r="BS635" s="565">
        <v>2820</v>
      </c>
      <c r="BT635" s="565"/>
      <c r="BU635" s="565"/>
      <c r="BV635" s="565"/>
      <c r="BW635" s="565">
        <v>1720</v>
      </c>
      <c r="BX635" s="565"/>
      <c r="BY635" s="565"/>
      <c r="BZ635" s="565"/>
      <c r="CA635" s="565"/>
      <c r="CB635" s="565"/>
      <c r="CC635" s="565"/>
      <c r="CD635" s="565"/>
      <c r="CE635" s="565"/>
      <c r="CF635" s="565"/>
      <c r="CG635" s="565"/>
      <c r="CH635" s="565"/>
    </row>
    <row r="636" spans="1:86">
      <c r="A636" s="620"/>
      <c r="B636" s="565"/>
      <c r="C636" s="565" t="s">
        <v>4300</v>
      </c>
      <c r="D636" s="565">
        <v>3040</v>
      </c>
      <c r="E636" s="565"/>
      <c r="F636" s="565">
        <v>5060</v>
      </c>
      <c r="G636" s="565"/>
      <c r="H636" s="565"/>
      <c r="I636" s="565">
        <v>1621</v>
      </c>
      <c r="J636" s="565"/>
      <c r="K636" s="565"/>
      <c r="L636" s="565">
        <v>1165</v>
      </c>
      <c r="M636" s="565"/>
      <c r="N636" s="565"/>
      <c r="O636" s="565"/>
      <c r="P636" s="565"/>
      <c r="Q636" s="565"/>
      <c r="R636" s="565"/>
      <c r="S636" s="565">
        <v>1300</v>
      </c>
      <c r="T636" s="565">
        <v>850</v>
      </c>
      <c r="U636" s="147"/>
      <c r="V636" s="565"/>
      <c r="W636" s="565"/>
      <c r="X636" s="565"/>
      <c r="Y636" s="565"/>
      <c r="Z636" s="565"/>
      <c r="AA636" s="565"/>
      <c r="AB636" s="565"/>
      <c r="AC636" s="565"/>
      <c r="AD636" s="565">
        <v>2600</v>
      </c>
      <c r="AE636" s="565"/>
      <c r="AF636" s="565"/>
      <c r="AG636" s="565"/>
      <c r="AH636" s="565"/>
      <c r="AI636" s="565">
        <v>450</v>
      </c>
      <c r="AJ636" s="565"/>
      <c r="AK636" s="565"/>
      <c r="AL636" s="565">
        <v>902</v>
      </c>
      <c r="AM636" s="565">
        <v>3380</v>
      </c>
      <c r="AN636" s="565"/>
      <c r="AO636" s="565"/>
      <c r="AP636" s="565"/>
      <c r="AQ636" s="565"/>
      <c r="AR636" s="565"/>
      <c r="AS636" s="565"/>
      <c r="AT636" s="565"/>
      <c r="AU636" s="565"/>
      <c r="AV636" s="565"/>
      <c r="AW636" s="565"/>
      <c r="AX636" s="565"/>
      <c r="AY636" s="565"/>
      <c r="AZ636" s="565"/>
      <c r="BA636" s="565"/>
      <c r="BB636" s="565"/>
      <c r="BC636" s="565"/>
      <c r="BD636" s="565"/>
      <c r="BE636" s="565">
        <v>1200</v>
      </c>
      <c r="BF636" s="565"/>
      <c r="BG636" s="565"/>
      <c r="BH636" s="565"/>
      <c r="BI636" s="565"/>
      <c r="BJ636" s="565">
        <v>8473</v>
      </c>
      <c r="BK636" s="364"/>
      <c r="BL636" s="565"/>
      <c r="BM636" s="565">
        <v>110</v>
      </c>
      <c r="BN636" s="565"/>
      <c r="BO636" s="565">
        <v>130</v>
      </c>
      <c r="BP636" s="565"/>
      <c r="BQ636" s="565"/>
      <c r="BR636" s="565"/>
      <c r="BS636" s="565">
        <v>1560</v>
      </c>
      <c r="BT636" s="565"/>
      <c r="BU636" s="565"/>
      <c r="BV636" s="565"/>
      <c r="BW636" s="565">
        <v>800</v>
      </c>
      <c r="BX636" s="565"/>
      <c r="BY636" s="565"/>
      <c r="BZ636" s="565"/>
      <c r="CA636" s="565"/>
      <c r="CB636" s="565"/>
      <c r="CC636" s="565"/>
      <c r="CD636" s="565"/>
      <c r="CE636" s="565"/>
      <c r="CF636" s="565"/>
      <c r="CG636" s="565"/>
      <c r="CH636" s="565"/>
    </row>
    <row r="637" spans="1:86">
      <c r="A637" s="620"/>
      <c r="B637" s="565" t="s">
        <v>4303</v>
      </c>
      <c r="C637" s="565" t="s">
        <v>4302</v>
      </c>
      <c r="D637" s="565">
        <v>5</v>
      </c>
      <c r="E637" s="565"/>
      <c r="F637" s="565">
        <v>2</v>
      </c>
      <c r="G637" s="565"/>
      <c r="H637" s="565"/>
      <c r="I637" s="565"/>
      <c r="J637" s="565"/>
      <c r="K637" s="565"/>
      <c r="L637" s="565">
        <v>20</v>
      </c>
      <c r="M637" s="565"/>
      <c r="N637" s="565"/>
      <c r="O637" s="565"/>
      <c r="P637" s="565"/>
      <c r="Q637" s="565"/>
      <c r="R637" s="565"/>
      <c r="S637" s="565">
        <v>30</v>
      </c>
      <c r="T637" s="565"/>
      <c r="U637" s="147"/>
      <c r="V637" s="565"/>
      <c r="W637" s="565"/>
      <c r="X637" s="565"/>
      <c r="Y637" s="565"/>
      <c r="Z637" s="565"/>
      <c r="AA637" s="565"/>
      <c r="AB637" s="565"/>
      <c r="AC637" s="565"/>
      <c r="AD637" s="565">
        <v>30</v>
      </c>
      <c r="AE637" s="565"/>
      <c r="AF637" s="565"/>
      <c r="AG637" s="565"/>
      <c r="AH637" s="565"/>
      <c r="AI637" s="565"/>
      <c r="AJ637" s="565"/>
      <c r="AK637" s="565"/>
      <c r="AL637" s="565">
        <v>60</v>
      </c>
      <c r="AM637" s="565">
        <v>60</v>
      </c>
      <c r="AN637" s="565"/>
      <c r="AO637" s="565"/>
      <c r="AP637" s="565"/>
      <c r="AQ637" s="565">
        <v>3800</v>
      </c>
      <c r="AR637" s="565"/>
      <c r="AS637" s="565"/>
      <c r="AT637" s="565"/>
      <c r="AU637" s="565"/>
      <c r="AV637" s="565"/>
      <c r="AW637" s="565"/>
      <c r="AX637" s="565"/>
      <c r="AY637" s="565"/>
      <c r="AZ637" s="565"/>
      <c r="BA637" s="565"/>
      <c r="BB637" s="565"/>
      <c r="BC637" s="565">
        <v>400</v>
      </c>
      <c r="BD637" s="565"/>
      <c r="BE637" s="565"/>
      <c r="BF637" s="565"/>
      <c r="BG637" s="565"/>
      <c r="BH637" s="565"/>
      <c r="BI637" s="565"/>
      <c r="BJ637" s="565"/>
      <c r="BK637" s="364"/>
      <c r="BL637" s="565"/>
      <c r="BM637" s="565">
        <v>15</v>
      </c>
      <c r="BN637" s="565"/>
      <c r="BO637" s="565">
        <v>3</v>
      </c>
      <c r="BP637" s="565"/>
      <c r="BQ637" s="565"/>
      <c r="BR637" s="565"/>
      <c r="BS637" s="565">
        <v>400</v>
      </c>
      <c r="BT637" s="565"/>
      <c r="BU637" s="565"/>
      <c r="BV637" s="565"/>
      <c r="BW637" s="565"/>
      <c r="BX637" s="565"/>
      <c r="BY637" s="565"/>
      <c r="BZ637" s="565"/>
      <c r="CA637" s="565"/>
      <c r="CB637" s="565"/>
      <c r="CC637" s="565"/>
      <c r="CD637" s="565"/>
      <c r="CE637" s="565"/>
      <c r="CF637" s="565"/>
      <c r="CG637" s="565"/>
      <c r="CH637" s="565"/>
    </row>
    <row r="638" spans="1:86">
      <c r="A638" s="620"/>
      <c r="B638" s="565"/>
      <c r="C638" s="565" t="s">
        <v>4300</v>
      </c>
      <c r="D638" s="565">
        <v>150</v>
      </c>
      <c r="E638" s="565"/>
      <c r="F638" s="565">
        <v>2100</v>
      </c>
      <c r="G638" s="565"/>
      <c r="H638" s="565"/>
      <c r="I638" s="565"/>
      <c r="J638" s="565"/>
      <c r="K638" s="565"/>
      <c r="L638" s="565">
        <v>100</v>
      </c>
      <c r="M638" s="565"/>
      <c r="N638" s="565"/>
      <c r="O638" s="565"/>
      <c r="P638" s="565"/>
      <c r="Q638" s="565"/>
      <c r="R638" s="565"/>
      <c r="S638" s="565">
        <v>100</v>
      </c>
      <c r="T638" s="565">
        <v>100</v>
      </c>
      <c r="U638" s="147"/>
      <c r="V638" s="565"/>
      <c r="W638" s="565"/>
      <c r="X638" s="565"/>
      <c r="Y638" s="565"/>
      <c r="Z638" s="565"/>
      <c r="AA638" s="565"/>
      <c r="AB638" s="565"/>
      <c r="AC638" s="565"/>
      <c r="AD638" s="565">
        <v>200</v>
      </c>
      <c r="AE638" s="565"/>
      <c r="AF638" s="565"/>
      <c r="AG638" s="565"/>
      <c r="AH638" s="565"/>
      <c r="AI638" s="565"/>
      <c r="AJ638" s="565"/>
      <c r="AK638" s="565"/>
      <c r="AL638" s="565">
        <v>250</v>
      </c>
      <c r="AM638" s="565">
        <v>250</v>
      </c>
      <c r="AN638" s="565"/>
      <c r="AO638" s="565"/>
      <c r="AP638" s="565"/>
      <c r="AQ638" s="565"/>
      <c r="AR638" s="565"/>
      <c r="AS638" s="565"/>
      <c r="AT638" s="565"/>
      <c r="AU638" s="565"/>
      <c r="AV638" s="565"/>
      <c r="AW638" s="565"/>
      <c r="AX638" s="565"/>
      <c r="AY638" s="565"/>
      <c r="AZ638" s="565"/>
      <c r="BA638" s="565"/>
      <c r="BB638" s="565"/>
      <c r="BC638" s="565"/>
      <c r="BD638" s="565"/>
      <c r="BE638" s="565">
        <v>1066</v>
      </c>
      <c r="BF638" s="565"/>
      <c r="BG638" s="565"/>
      <c r="BH638" s="565"/>
      <c r="BI638" s="565"/>
      <c r="BJ638" s="565">
        <v>3500</v>
      </c>
      <c r="BK638" s="364"/>
      <c r="BL638" s="565"/>
      <c r="BM638" s="565">
        <v>300</v>
      </c>
      <c r="BN638" s="565"/>
      <c r="BO638" s="565">
        <v>100</v>
      </c>
      <c r="BP638" s="565"/>
      <c r="BQ638" s="565"/>
      <c r="BR638" s="565"/>
      <c r="BS638" s="565">
        <v>500</v>
      </c>
      <c r="BT638" s="565"/>
      <c r="BU638" s="565"/>
      <c r="BV638" s="565"/>
      <c r="BW638" s="565"/>
      <c r="BX638" s="565"/>
      <c r="BY638" s="565"/>
      <c r="BZ638" s="565"/>
      <c r="CA638" s="565"/>
      <c r="CB638" s="565"/>
      <c r="CC638" s="565"/>
      <c r="CD638" s="565"/>
      <c r="CE638" s="565"/>
      <c r="CF638" s="565"/>
      <c r="CG638" s="565"/>
      <c r="CH638" s="565"/>
    </row>
    <row r="639" spans="1:86">
      <c r="A639" s="620"/>
      <c r="B639" s="565" t="s">
        <v>4304</v>
      </c>
      <c r="C639" s="565" t="s">
        <v>4302</v>
      </c>
      <c r="D639" s="565">
        <v>15</v>
      </c>
      <c r="E639" s="565"/>
      <c r="F639" s="565"/>
      <c r="G639" s="565"/>
      <c r="H639" s="565"/>
      <c r="I639" s="565"/>
      <c r="J639" s="565"/>
      <c r="K639" s="565"/>
      <c r="L639" s="565">
        <v>300</v>
      </c>
      <c r="M639" s="565"/>
      <c r="N639" s="565"/>
      <c r="O639" s="565"/>
      <c r="P639" s="565"/>
      <c r="Q639" s="565"/>
      <c r="R639" s="565"/>
      <c r="S639" s="565">
        <v>25</v>
      </c>
      <c r="T639" s="565"/>
      <c r="U639" s="147"/>
      <c r="V639" s="565"/>
      <c r="W639" s="565"/>
      <c r="X639" s="565"/>
      <c r="Y639" s="565"/>
      <c r="Z639" s="565"/>
      <c r="AA639" s="565"/>
      <c r="AB639" s="565"/>
      <c r="AC639" s="565"/>
      <c r="AD639" s="565">
        <v>20</v>
      </c>
      <c r="AE639" s="565"/>
      <c r="AF639" s="565"/>
      <c r="AG639" s="565"/>
      <c r="AH639" s="565"/>
      <c r="AI639" s="565">
        <v>2</v>
      </c>
      <c r="AJ639" s="565"/>
      <c r="AK639" s="565"/>
      <c r="AL639" s="565">
        <v>400</v>
      </c>
      <c r="AM639" s="565">
        <v>170</v>
      </c>
      <c r="AN639" s="565"/>
      <c r="AO639" s="565"/>
      <c r="AP639" s="565"/>
      <c r="AQ639" s="565"/>
      <c r="AR639" s="565"/>
      <c r="AS639" s="565"/>
      <c r="AT639" s="565"/>
      <c r="AU639" s="565"/>
      <c r="AV639" s="565"/>
      <c r="AW639" s="565"/>
      <c r="AX639" s="565"/>
      <c r="AY639" s="565"/>
      <c r="AZ639" s="565"/>
      <c r="BA639" s="565"/>
      <c r="BB639" s="565"/>
      <c r="BC639" s="565">
        <v>2500</v>
      </c>
      <c r="BD639" s="565"/>
      <c r="BE639" s="565"/>
      <c r="BF639" s="565"/>
      <c r="BG639" s="565"/>
      <c r="BH639" s="565"/>
      <c r="BI639" s="565"/>
      <c r="BJ639" s="565"/>
      <c r="BK639" s="364"/>
      <c r="BL639" s="565"/>
      <c r="BM639" s="565">
        <v>2</v>
      </c>
      <c r="BN639" s="565"/>
      <c r="BO639" s="565"/>
      <c r="BP639" s="565"/>
      <c r="BQ639" s="565"/>
      <c r="BR639" s="565"/>
      <c r="BS639" s="565">
        <v>1700</v>
      </c>
      <c r="BT639" s="565"/>
      <c r="BU639" s="565"/>
      <c r="BV639" s="565"/>
      <c r="BW639" s="565"/>
      <c r="BX639" s="565"/>
      <c r="BY639" s="565"/>
      <c r="BZ639" s="565"/>
      <c r="CA639" s="565"/>
      <c r="CB639" s="565"/>
      <c r="CC639" s="565"/>
      <c r="CD639" s="565"/>
      <c r="CE639" s="565"/>
      <c r="CF639" s="565"/>
      <c r="CG639" s="565"/>
      <c r="CH639" s="565"/>
    </row>
    <row r="640" spans="1:86">
      <c r="A640" s="620"/>
      <c r="B640" s="565"/>
      <c r="C640" s="565" t="s">
        <v>4300</v>
      </c>
      <c r="D640" s="565">
        <v>1000</v>
      </c>
      <c r="E640" s="565"/>
      <c r="F640" s="565">
        <v>3800</v>
      </c>
      <c r="G640" s="565"/>
      <c r="H640" s="565"/>
      <c r="I640" s="565"/>
      <c r="J640" s="565"/>
      <c r="K640" s="565"/>
      <c r="L640" s="565">
        <v>1000</v>
      </c>
      <c r="M640" s="565"/>
      <c r="N640" s="565"/>
      <c r="O640" s="565"/>
      <c r="P640" s="565"/>
      <c r="Q640" s="565"/>
      <c r="R640" s="565"/>
      <c r="S640" s="565">
        <v>300</v>
      </c>
      <c r="T640" s="565">
        <v>1500</v>
      </c>
      <c r="U640" s="147"/>
      <c r="V640" s="565"/>
      <c r="W640" s="565"/>
      <c r="X640" s="565"/>
      <c r="Y640" s="565"/>
      <c r="Z640" s="565"/>
      <c r="AA640" s="565"/>
      <c r="AB640" s="565"/>
      <c r="AC640" s="565"/>
      <c r="AD640" s="565">
        <v>2500</v>
      </c>
      <c r="AE640" s="565"/>
      <c r="AF640" s="565"/>
      <c r="AG640" s="565"/>
      <c r="AH640" s="565"/>
      <c r="AI640" s="565">
        <v>1400</v>
      </c>
      <c r="AJ640" s="565"/>
      <c r="AK640" s="565"/>
      <c r="AL640" s="565">
        <v>1500</v>
      </c>
      <c r="AM640" s="565">
        <v>1700</v>
      </c>
      <c r="AN640" s="565"/>
      <c r="AO640" s="565"/>
      <c r="AP640" s="565"/>
      <c r="AQ640" s="565">
        <v>5000</v>
      </c>
      <c r="AR640" s="565"/>
      <c r="AS640" s="565"/>
      <c r="AT640" s="565"/>
      <c r="AU640" s="565"/>
      <c r="AV640" s="565"/>
      <c r="AW640" s="565"/>
      <c r="AX640" s="565"/>
      <c r="AY640" s="565"/>
      <c r="AZ640" s="565"/>
      <c r="BA640" s="565"/>
      <c r="BB640" s="565"/>
      <c r="BC640" s="565"/>
      <c r="BD640" s="565"/>
      <c r="BE640" s="565">
        <v>5000</v>
      </c>
      <c r="BF640" s="565"/>
      <c r="BG640" s="565"/>
      <c r="BH640" s="565"/>
      <c r="BI640" s="565"/>
      <c r="BJ640" s="565">
        <v>9286</v>
      </c>
      <c r="BK640" s="364"/>
      <c r="BL640" s="565"/>
      <c r="BM640" s="565">
        <v>250</v>
      </c>
      <c r="BN640" s="565"/>
      <c r="BO640" s="565">
        <v>100</v>
      </c>
      <c r="BP640" s="565"/>
      <c r="BQ640" s="565"/>
      <c r="BR640" s="565"/>
      <c r="BS640" s="565">
        <v>2500</v>
      </c>
      <c r="BT640" s="565"/>
      <c r="BU640" s="565"/>
      <c r="BV640" s="565"/>
      <c r="BW640" s="565">
        <v>1500</v>
      </c>
      <c r="BX640" s="565"/>
      <c r="BY640" s="565"/>
      <c r="BZ640" s="565"/>
      <c r="CA640" s="565"/>
      <c r="CB640" s="565"/>
      <c r="CC640" s="565"/>
      <c r="CD640" s="565"/>
      <c r="CE640" s="565"/>
      <c r="CF640" s="565"/>
      <c r="CG640" s="565"/>
      <c r="CH640" s="565"/>
    </row>
    <row r="641" spans="1:86">
      <c r="A641" s="620"/>
      <c r="B641" s="565" t="s">
        <v>4305</v>
      </c>
      <c r="C641" s="565" t="s">
        <v>4302</v>
      </c>
      <c r="D641" s="565"/>
      <c r="E641" s="565"/>
      <c r="F641" s="565"/>
      <c r="G641" s="565"/>
      <c r="H641" s="565"/>
      <c r="I641" s="565"/>
      <c r="J641" s="565"/>
      <c r="K641" s="565"/>
      <c r="L641" s="565"/>
      <c r="M641" s="565"/>
      <c r="N641" s="565"/>
      <c r="O641" s="565"/>
      <c r="P641" s="565"/>
      <c r="Q641" s="565"/>
      <c r="R641" s="565"/>
      <c r="S641" s="565"/>
      <c r="T641" s="565"/>
      <c r="U641" s="147"/>
      <c r="V641" s="565"/>
      <c r="W641" s="565"/>
      <c r="X641" s="565"/>
      <c r="Y641" s="565"/>
      <c r="Z641" s="565"/>
      <c r="AA641" s="565"/>
      <c r="AB641" s="565"/>
      <c r="AC641" s="565"/>
      <c r="AD641" s="565"/>
      <c r="AE641" s="565"/>
      <c r="AF641" s="565"/>
      <c r="AG641" s="565"/>
      <c r="AH641" s="565"/>
      <c r="AI641" s="565"/>
      <c r="AJ641" s="565"/>
      <c r="AK641" s="565"/>
      <c r="AL641" s="565"/>
      <c r="AM641" s="565"/>
      <c r="AN641" s="565"/>
      <c r="AO641" s="565"/>
      <c r="AP641" s="565"/>
      <c r="AQ641" s="565"/>
      <c r="AR641" s="565"/>
      <c r="AS641" s="565"/>
      <c r="AT641" s="565"/>
      <c r="AU641" s="565"/>
      <c r="AV641" s="565"/>
      <c r="AW641" s="565"/>
      <c r="AX641" s="565"/>
      <c r="AY641" s="565"/>
      <c r="AZ641" s="565"/>
      <c r="BA641" s="565"/>
      <c r="BB641" s="565"/>
      <c r="BC641" s="565"/>
      <c r="BD641" s="565"/>
      <c r="BE641" s="565"/>
      <c r="BF641" s="565"/>
      <c r="BG641" s="565"/>
      <c r="BH641" s="565"/>
      <c r="BI641" s="565"/>
      <c r="BJ641" s="565"/>
      <c r="BK641" s="364"/>
      <c r="BL641" s="565"/>
      <c r="BM641" s="565"/>
      <c r="BN641" s="565"/>
      <c r="BO641" s="565"/>
      <c r="BP641" s="565"/>
      <c r="BQ641" s="565"/>
      <c r="BR641" s="565"/>
      <c r="BS641" s="565"/>
      <c r="BT641" s="565"/>
      <c r="BU641" s="565"/>
      <c r="BV641" s="565"/>
      <c r="BW641" s="565"/>
      <c r="BX641" s="565"/>
      <c r="BY641" s="565"/>
      <c r="BZ641" s="565"/>
      <c r="CA641" s="565"/>
      <c r="CB641" s="565"/>
      <c r="CC641" s="565"/>
      <c r="CD641" s="565"/>
      <c r="CE641" s="565"/>
      <c r="CF641" s="565"/>
      <c r="CG641" s="565"/>
      <c r="CH641" s="565"/>
    </row>
    <row r="642" spans="1:86">
      <c r="A642" s="621"/>
      <c r="B642" s="565"/>
      <c r="C642" s="565" t="s">
        <v>4300</v>
      </c>
      <c r="D642" s="565"/>
      <c r="E642" s="565"/>
      <c r="F642" s="565"/>
      <c r="G642" s="565"/>
      <c r="H642" s="565"/>
      <c r="I642" s="565"/>
      <c r="J642" s="565"/>
      <c r="K642" s="565"/>
      <c r="L642" s="565"/>
      <c r="M642" s="565"/>
      <c r="N642" s="565"/>
      <c r="O642" s="565"/>
      <c r="P642" s="565"/>
      <c r="Q642" s="565"/>
      <c r="R642" s="565"/>
      <c r="S642" s="565"/>
      <c r="T642" s="565"/>
      <c r="U642" s="147"/>
      <c r="V642" s="565"/>
      <c r="W642" s="565"/>
      <c r="X642" s="565"/>
      <c r="Y642" s="565"/>
      <c r="Z642" s="565"/>
      <c r="AA642" s="565"/>
      <c r="AB642" s="565"/>
      <c r="AC642" s="565"/>
      <c r="AD642" s="565"/>
      <c r="AE642" s="565"/>
      <c r="AF642" s="565"/>
      <c r="AG642" s="565"/>
      <c r="AH642" s="565"/>
      <c r="AI642" s="565"/>
      <c r="AJ642" s="565"/>
      <c r="AK642" s="565"/>
      <c r="AL642" s="565"/>
      <c r="AM642" s="565"/>
      <c r="AN642" s="565"/>
      <c r="AO642" s="565"/>
      <c r="AP642" s="565"/>
      <c r="AQ642" s="565"/>
      <c r="AR642" s="565"/>
      <c r="AS642" s="565"/>
      <c r="AT642" s="565"/>
      <c r="AU642" s="565"/>
      <c r="AV642" s="565"/>
      <c r="AW642" s="565"/>
      <c r="AX642" s="565"/>
      <c r="AY642" s="565"/>
      <c r="AZ642" s="565"/>
      <c r="BA642" s="565"/>
      <c r="BB642" s="565"/>
      <c r="BC642" s="565"/>
      <c r="BD642" s="565"/>
      <c r="BE642" s="565"/>
      <c r="BF642" s="565"/>
      <c r="BG642" s="565"/>
      <c r="BH642" s="565"/>
      <c r="BI642" s="565"/>
      <c r="BJ642" s="565"/>
      <c r="BK642" s="364"/>
      <c r="BL642" s="565"/>
      <c r="BM642" s="565"/>
      <c r="BN642" s="565"/>
      <c r="BO642" s="565"/>
      <c r="BP642" s="565"/>
      <c r="BQ642" s="565"/>
      <c r="BR642" s="565"/>
      <c r="BS642" s="565"/>
      <c r="BT642" s="565"/>
      <c r="BU642" s="565"/>
      <c r="BV642" s="565"/>
      <c r="BW642" s="565"/>
      <c r="BX642" s="565"/>
      <c r="BY642" s="565"/>
      <c r="BZ642" s="565"/>
      <c r="CA642" s="565"/>
      <c r="CB642" s="565"/>
      <c r="CC642" s="565"/>
      <c r="CD642" s="565"/>
      <c r="CE642" s="565"/>
      <c r="CF642" s="565"/>
      <c r="CG642" s="565"/>
      <c r="CH642" s="565"/>
    </row>
    <row r="643" spans="1:86">
      <c r="A643" s="295" t="s">
        <v>6942</v>
      </c>
      <c r="B643" s="565" t="s">
        <v>4301</v>
      </c>
      <c r="C643" s="565" t="s">
        <v>4302</v>
      </c>
      <c r="D643" s="565">
        <v>1000</v>
      </c>
      <c r="E643" s="565">
        <v>688</v>
      </c>
      <c r="F643" s="565">
        <v>0</v>
      </c>
      <c r="G643" s="565">
        <v>0</v>
      </c>
      <c r="H643" s="565">
        <v>0</v>
      </c>
      <c r="I643" s="565">
        <v>0</v>
      </c>
      <c r="J643" s="565">
        <v>0</v>
      </c>
      <c r="K643" s="565">
        <v>0</v>
      </c>
      <c r="L643" s="565">
        <v>1870</v>
      </c>
      <c r="M643" s="565">
        <v>3013</v>
      </c>
      <c r="N643" s="565">
        <v>5520</v>
      </c>
      <c r="O643" s="565">
        <v>9</v>
      </c>
      <c r="P643" s="565">
        <v>33</v>
      </c>
      <c r="Q643" s="565">
        <v>3483</v>
      </c>
      <c r="R643" s="565">
        <v>26</v>
      </c>
      <c r="S643" s="565">
        <v>180</v>
      </c>
      <c r="T643" s="565">
        <v>0</v>
      </c>
      <c r="U643" s="147">
        <v>0</v>
      </c>
      <c r="V643" s="565">
        <v>0</v>
      </c>
      <c r="W643" s="565">
        <v>0</v>
      </c>
      <c r="X643" s="565">
        <v>0</v>
      </c>
      <c r="Y643" s="565">
        <v>0</v>
      </c>
      <c r="Z643" s="565">
        <v>0</v>
      </c>
      <c r="AA643" s="565">
        <v>0</v>
      </c>
      <c r="AB643" s="565">
        <v>0</v>
      </c>
      <c r="AC643" s="565">
        <v>0</v>
      </c>
      <c r="AD643" s="565">
        <v>0</v>
      </c>
      <c r="AE643" s="565">
        <v>0</v>
      </c>
      <c r="AF643" s="565">
        <v>0</v>
      </c>
      <c r="AG643" s="565">
        <v>0</v>
      </c>
      <c r="AH643" s="565">
        <v>0</v>
      </c>
      <c r="AI643" s="565">
        <v>0</v>
      </c>
      <c r="AJ643" s="565">
        <v>0</v>
      </c>
      <c r="AK643" s="565">
        <v>0</v>
      </c>
      <c r="AL643" s="565">
        <v>2412</v>
      </c>
      <c r="AM643" s="565">
        <v>3098</v>
      </c>
      <c r="AN643" s="565">
        <v>0</v>
      </c>
      <c r="AO643" s="565">
        <v>0</v>
      </c>
      <c r="AP643" s="565">
        <v>0</v>
      </c>
      <c r="AQ643" s="565">
        <v>73086</v>
      </c>
      <c r="AR643" s="565">
        <v>0</v>
      </c>
      <c r="AS643" s="565">
        <v>0</v>
      </c>
      <c r="AT643" s="565">
        <v>0</v>
      </c>
      <c r="AU643" s="565">
        <v>0</v>
      </c>
      <c r="AV643" s="565">
        <v>0</v>
      </c>
      <c r="AW643" s="565">
        <v>0</v>
      </c>
      <c r="AX643" s="565">
        <v>0</v>
      </c>
      <c r="AY643" s="565">
        <v>0</v>
      </c>
      <c r="AZ643" s="565">
        <v>0</v>
      </c>
      <c r="BA643" s="565">
        <v>4410</v>
      </c>
      <c r="BB643" s="565">
        <v>0</v>
      </c>
      <c r="BC643" s="565">
        <v>2114</v>
      </c>
      <c r="BD643" s="565">
        <v>0</v>
      </c>
      <c r="BE643" s="565">
        <v>0</v>
      </c>
      <c r="BF643" s="565">
        <v>0</v>
      </c>
      <c r="BG643" s="565">
        <v>0</v>
      </c>
      <c r="BH643" s="565">
        <v>0</v>
      </c>
      <c r="BI643" s="565">
        <v>0</v>
      </c>
      <c r="BJ643" s="565">
        <v>0</v>
      </c>
      <c r="BK643" s="364">
        <v>0</v>
      </c>
      <c r="BL643" s="565">
        <v>0</v>
      </c>
      <c r="BM643" s="565">
        <v>3049</v>
      </c>
      <c r="BN643" s="565">
        <v>0</v>
      </c>
      <c r="BO643" s="565">
        <v>0</v>
      </c>
      <c r="BP643" s="565">
        <v>0</v>
      </c>
      <c r="BQ643" s="565">
        <v>0</v>
      </c>
      <c r="BR643" s="565">
        <v>0</v>
      </c>
      <c r="BS643" s="565">
        <v>0</v>
      </c>
      <c r="BT643" s="565">
        <v>0</v>
      </c>
      <c r="BU643" s="565">
        <v>0</v>
      </c>
      <c r="BV643" s="565">
        <v>0</v>
      </c>
      <c r="BW643" s="565">
        <v>0</v>
      </c>
      <c r="BX643" s="565">
        <v>0</v>
      </c>
      <c r="BY643" s="565">
        <v>0</v>
      </c>
      <c r="BZ643" s="565"/>
      <c r="CA643" s="565"/>
      <c r="CB643" s="565"/>
      <c r="CC643" s="565"/>
      <c r="CD643" s="565"/>
      <c r="CE643" s="565"/>
      <c r="CF643" s="565"/>
      <c r="CG643" s="565"/>
      <c r="CH643" s="565"/>
    </row>
    <row r="644" spans="1:86">
      <c r="A644" s="620"/>
      <c r="B644" s="565"/>
      <c r="C644" s="565" t="s">
        <v>4300</v>
      </c>
      <c r="D644" s="565">
        <v>18112</v>
      </c>
      <c r="E644" s="565">
        <v>176</v>
      </c>
      <c r="F644" s="565">
        <v>0</v>
      </c>
      <c r="G644" s="565">
        <v>0</v>
      </c>
      <c r="H644" s="565">
        <v>0</v>
      </c>
      <c r="I644" s="565">
        <v>1464</v>
      </c>
      <c r="J644" s="565">
        <v>0</v>
      </c>
      <c r="K644" s="565">
        <v>0</v>
      </c>
      <c r="L644" s="565">
        <v>3740</v>
      </c>
      <c r="M644" s="565">
        <v>0</v>
      </c>
      <c r="N644" s="565">
        <v>0</v>
      </c>
      <c r="O644" s="565">
        <v>0</v>
      </c>
      <c r="P644" s="565">
        <v>0</v>
      </c>
      <c r="Q644" s="565">
        <v>0</v>
      </c>
      <c r="R644" s="565">
        <v>0</v>
      </c>
      <c r="S644" s="565">
        <v>240</v>
      </c>
      <c r="T644" s="565">
        <v>6280</v>
      </c>
      <c r="U644" s="147">
        <v>0</v>
      </c>
      <c r="V644" s="565">
        <v>0</v>
      </c>
      <c r="W644" s="565">
        <v>0</v>
      </c>
      <c r="X644" s="565">
        <v>0</v>
      </c>
      <c r="Y644" s="565">
        <v>434</v>
      </c>
      <c r="Z644" s="565">
        <v>0</v>
      </c>
      <c r="AA644" s="565">
        <v>0</v>
      </c>
      <c r="AB644" s="565">
        <v>0</v>
      </c>
      <c r="AC644" s="565">
        <v>0</v>
      </c>
      <c r="AD644" s="565">
        <v>8430</v>
      </c>
      <c r="AE644" s="565">
        <v>0</v>
      </c>
      <c r="AF644" s="565">
        <v>0</v>
      </c>
      <c r="AG644" s="565">
        <v>0</v>
      </c>
      <c r="AH644" s="565">
        <v>0</v>
      </c>
      <c r="AI644" s="565">
        <v>215</v>
      </c>
      <c r="AJ644" s="565">
        <v>0</v>
      </c>
      <c r="AK644" s="565">
        <v>0</v>
      </c>
      <c r="AL644" s="565">
        <v>2744</v>
      </c>
      <c r="AM644" s="565">
        <v>11196</v>
      </c>
      <c r="AN644" s="565">
        <v>0</v>
      </c>
      <c r="AO644" s="565">
        <v>0</v>
      </c>
      <c r="AP644" s="565">
        <v>0</v>
      </c>
      <c r="AQ644" s="565">
        <v>0</v>
      </c>
      <c r="AR644" s="565">
        <v>0</v>
      </c>
      <c r="AS644" s="565">
        <v>0</v>
      </c>
      <c r="AT644" s="565">
        <v>0</v>
      </c>
      <c r="AU644" s="565">
        <v>0</v>
      </c>
      <c r="AV644" s="565">
        <v>0</v>
      </c>
      <c r="AW644" s="565">
        <v>0</v>
      </c>
      <c r="AX644" s="565">
        <v>0</v>
      </c>
      <c r="AY644" s="565">
        <v>0</v>
      </c>
      <c r="AZ644" s="565">
        <v>0</v>
      </c>
      <c r="BA644" s="565">
        <v>9590</v>
      </c>
      <c r="BB644" s="565">
        <v>0</v>
      </c>
      <c r="BC644" s="565">
        <v>0</v>
      </c>
      <c r="BD644" s="565">
        <v>0</v>
      </c>
      <c r="BE644" s="565">
        <v>8970</v>
      </c>
      <c r="BF644" s="565">
        <v>0</v>
      </c>
      <c r="BG644" s="565">
        <v>0</v>
      </c>
      <c r="BH644" s="565">
        <v>0</v>
      </c>
      <c r="BI644" s="565"/>
      <c r="BJ644" s="565">
        <v>109543</v>
      </c>
      <c r="BK644" s="364">
        <v>0</v>
      </c>
      <c r="BL644" s="565">
        <v>0</v>
      </c>
      <c r="BM644" s="565">
        <v>5284</v>
      </c>
      <c r="BN644" s="565">
        <v>0</v>
      </c>
      <c r="BO644" s="565">
        <v>873</v>
      </c>
      <c r="BP644" s="565">
        <v>0</v>
      </c>
      <c r="BQ644" s="565">
        <v>0</v>
      </c>
      <c r="BR644" s="565">
        <v>0</v>
      </c>
      <c r="BS644" s="565">
        <v>5985</v>
      </c>
      <c r="BT644" s="565">
        <v>0</v>
      </c>
      <c r="BU644" s="565">
        <v>0</v>
      </c>
      <c r="BV644" s="565">
        <v>0</v>
      </c>
      <c r="BW644" s="565">
        <v>4068</v>
      </c>
      <c r="BX644" s="565">
        <v>0</v>
      </c>
      <c r="BY644" s="565">
        <v>0</v>
      </c>
      <c r="BZ644" s="565"/>
      <c r="CA644" s="565"/>
      <c r="CB644" s="565"/>
      <c r="CC644" s="565"/>
      <c r="CD644" s="565"/>
      <c r="CE644" s="565"/>
      <c r="CF644" s="565"/>
      <c r="CG644" s="565"/>
      <c r="CH644" s="565"/>
    </row>
    <row r="645" spans="1:86">
      <c r="A645" s="620"/>
      <c r="B645" s="565" t="s">
        <v>4303</v>
      </c>
      <c r="C645" s="565" t="s">
        <v>4302</v>
      </c>
      <c r="D645" s="565">
        <v>0</v>
      </c>
      <c r="E645" s="565">
        <v>0</v>
      </c>
      <c r="F645" s="565">
        <v>0</v>
      </c>
      <c r="G645" s="565">
        <v>0</v>
      </c>
      <c r="H645" s="565">
        <v>0</v>
      </c>
      <c r="I645" s="565">
        <v>0</v>
      </c>
      <c r="J645" s="565">
        <v>0</v>
      </c>
      <c r="K645" s="565">
        <v>0</v>
      </c>
      <c r="L645" s="565">
        <v>0</v>
      </c>
      <c r="M645" s="565">
        <v>0</v>
      </c>
      <c r="N645" s="565">
        <v>0</v>
      </c>
      <c r="O645" s="565">
        <v>0</v>
      </c>
      <c r="P645" s="565">
        <v>0</v>
      </c>
      <c r="Q645" s="565">
        <v>0</v>
      </c>
      <c r="R645" s="565">
        <v>0</v>
      </c>
      <c r="S645" s="565">
        <v>0</v>
      </c>
      <c r="T645" s="565">
        <v>0</v>
      </c>
      <c r="U645" s="147">
        <v>0</v>
      </c>
      <c r="V645" s="565">
        <v>0</v>
      </c>
      <c r="W645" s="565">
        <v>0</v>
      </c>
      <c r="X645" s="565">
        <v>0</v>
      </c>
      <c r="Y645" s="565">
        <v>0</v>
      </c>
      <c r="Z645" s="565">
        <v>0</v>
      </c>
      <c r="AA645" s="565">
        <v>0</v>
      </c>
      <c r="AB645" s="565">
        <v>0</v>
      </c>
      <c r="AC645" s="565">
        <v>0</v>
      </c>
      <c r="AD645" s="565">
        <v>0</v>
      </c>
      <c r="AE645" s="565">
        <v>0</v>
      </c>
      <c r="AF645" s="565">
        <v>0</v>
      </c>
      <c r="AG645" s="565">
        <v>0</v>
      </c>
      <c r="AH645" s="565">
        <v>0</v>
      </c>
      <c r="AI645" s="565">
        <v>0</v>
      </c>
      <c r="AJ645" s="565">
        <v>0</v>
      </c>
      <c r="AK645" s="565">
        <v>0</v>
      </c>
      <c r="AL645" s="565">
        <v>0</v>
      </c>
      <c r="AM645" s="565">
        <v>0</v>
      </c>
      <c r="AN645" s="565">
        <v>0</v>
      </c>
      <c r="AO645" s="565">
        <v>0</v>
      </c>
      <c r="AP645" s="565">
        <v>0</v>
      </c>
      <c r="AQ645" s="565">
        <v>12537</v>
      </c>
      <c r="AR645" s="565">
        <v>0</v>
      </c>
      <c r="AS645" s="565">
        <v>0</v>
      </c>
      <c r="AT645" s="565">
        <v>0</v>
      </c>
      <c r="AU645" s="565">
        <v>0</v>
      </c>
      <c r="AV645" s="565">
        <v>0</v>
      </c>
      <c r="AW645" s="565">
        <v>0</v>
      </c>
      <c r="AX645" s="565">
        <v>0</v>
      </c>
      <c r="AY645" s="565">
        <v>0</v>
      </c>
      <c r="AZ645" s="565">
        <v>0</v>
      </c>
      <c r="BA645" s="565">
        <v>0</v>
      </c>
      <c r="BB645" s="565">
        <v>0</v>
      </c>
      <c r="BC645" s="565">
        <v>1250</v>
      </c>
      <c r="BD645" s="565">
        <v>0</v>
      </c>
      <c r="BE645" s="565">
        <v>0</v>
      </c>
      <c r="BF645" s="565">
        <v>0</v>
      </c>
      <c r="BG645" s="565">
        <v>0</v>
      </c>
      <c r="BH645" s="565">
        <v>0</v>
      </c>
      <c r="BI645" s="565">
        <v>0</v>
      </c>
      <c r="BJ645" s="565">
        <v>0</v>
      </c>
      <c r="BK645" s="364">
        <v>0</v>
      </c>
      <c r="BL645" s="565">
        <v>0</v>
      </c>
      <c r="BM645" s="565">
        <v>0</v>
      </c>
      <c r="BN645" s="565">
        <v>0</v>
      </c>
      <c r="BO645" s="565">
        <v>0</v>
      </c>
      <c r="BP645" s="565">
        <v>0</v>
      </c>
      <c r="BQ645" s="565">
        <v>0</v>
      </c>
      <c r="BR645" s="565">
        <v>0</v>
      </c>
      <c r="BS645" s="565">
        <v>0</v>
      </c>
      <c r="BT645" s="565">
        <v>0</v>
      </c>
      <c r="BU645" s="565">
        <v>0</v>
      </c>
      <c r="BV645" s="565">
        <v>0</v>
      </c>
      <c r="BW645" s="565">
        <v>0</v>
      </c>
      <c r="BX645" s="565">
        <v>0</v>
      </c>
      <c r="BY645" s="565">
        <v>0</v>
      </c>
      <c r="BZ645" s="565"/>
      <c r="CA645" s="565"/>
      <c r="CB645" s="565"/>
      <c r="CC645" s="565"/>
      <c r="CD645" s="565"/>
      <c r="CE645" s="565"/>
      <c r="CF645" s="565"/>
      <c r="CG645" s="565"/>
      <c r="CH645" s="565"/>
    </row>
    <row r="646" spans="1:86">
      <c r="A646" s="620"/>
      <c r="B646" s="565"/>
      <c r="C646" s="565" t="s">
        <v>4300</v>
      </c>
      <c r="D646" s="565">
        <v>0</v>
      </c>
      <c r="E646" s="565">
        <v>0</v>
      </c>
      <c r="F646" s="565">
        <v>0</v>
      </c>
      <c r="G646" s="565">
        <v>0</v>
      </c>
      <c r="H646" s="565">
        <v>0</v>
      </c>
      <c r="I646" s="565">
        <v>0</v>
      </c>
      <c r="J646" s="565">
        <v>0</v>
      </c>
      <c r="K646" s="565">
        <v>0</v>
      </c>
      <c r="L646" s="565">
        <v>0</v>
      </c>
      <c r="M646" s="565">
        <v>0</v>
      </c>
      <c r="N646" s="565">
        <v>0</v>
      </c>
      <c r="O646" s="565">
        <v>0</v>
      </c>
      <c r="P646" s="565">
        <v>0</v>
      </c>
      <c r="Q646" s="565">
        <v>0</v>
      </c>
      <c r="R646" s="565">
        <v>0</v>
      </c>
      <c r="S646" s="565">
        <v>0</v>
      </c>
      <c r="T646" s="565">
        <v>0</v>
      </c>
      <c r="U646" s="147">
        <v>0</v>
      </c>
      <c r="V646" s="565">
        <v>0</v>
      </c>
      <c r="W646" s="565">
        <v>0</v>
      </c>
      <c r="X646" s="565">
        <v>0</v>
      </c>
      <c r="Y646" s="565">
        <v>0</v>
      </c>
      <c r="Z646" s="565">
        <v>0</v>
      </c>
      <c r="AA646" s="565">
        <v>0</v>
      </c>
      <c r="AB646" s="565">
        <v>0</v>
      </c>
      <c r="AC646" s="565">
        <v>0</v>
      </c>
      <c r="AD646" s="565">
        <v>0</v>
      </c>
      <c r="AE646" s="565">
        <v>0</v>
      </c>
      <c r="AF646" s="565">
        <v>1869</v>
      </c>
      <c r="AG646" s="565">
        <v>0</v>
      </c>
      <c r="AH646" s="565">
        <v>0</v>
      </c>
      <c r="AI646" s="565">
        <v>0</v>
      </c>
      <c r="AJ646" s="565">
        <v>0</v>
      </c>
      <c r="AK646" s="565">
        <v>0</v>
      </c>
      <c r="AL646" s="565">
        <v>0</v>
      </c>
      <c r="AM646" s="565">
        <v>100</v>
      </c>
      <c r="AN646" s="565">
        <v>0</v>
      </c>
      <c r="AO646" s="565">
        <v>0</v>
      </c>
      <c r="AP646" s="565">
        <v>0</v>
      </c>
      <c r="AQ646" s="565">
        <v>0</v>
      </c>
      <c r="AR646" s="565">
        <v>0</v>
      </c>
      <c r="AS646" s="565">
        <v>0</v>
      </c>
      <c r="AT646" s="565">
        <v>0</v>
      </c>
      <c r="AU646" s="565">
        <v>0</v>
      </c>
      <c r="AV646" s="565">
        <v>0</v>
      </c>
      <c r="AW646" s="565">
        <v>0</v>
      </c>
      <c r="AX646" s="565">
        <v>0</v>
      </c>
      <c r="AY646" s="565">
        <v>0</v>
      </c>
      <c r="AZ646" s="565">
        <v>0</v>
      </c>
      <c r="BA646" s="565">
        <v>0</v>
      </c>
      <c r="BB646" s="565">
        <v>0</v>
      </c>
      <c r="BC646" s="565">
        <v>0</v>
      </c>
      <c r="BD646" s="565">
        <v>0</v>
      </c>
      <c r="BE646" s="565">
        <v>4150</v>
      </c>
      <c r="BF646" s="565">
        <v>0</v>
      </c>
      <c r="BG646" s="565">
        <v>0</v>
      </c>
      <c r="BH646" s="565">
        <v>0</v>
      </c>
      <c r="BI646" s="565">
        <v>0</v>
      </c>
      <c r="BJ646" s="565">
        <v>46567</v>
      </c>
      <c r="BK646" s="364">
        <v>0</v>
      </c>
      <c r="BL646" s="565">
        <v>0</v>
      </c>
      <c r="BM646" s="565">
        <v>200</v>
      </c>
      <c r="BN646" s="565">
        <v>0</v>
      </c>
      <c r="BO646" s="565">
        <v>0</v>
      </c>
      <c r="BP646" s="565">
        <v>0</v>
      </c>
      <c r="BQ646" s="565">
        <v>0</v>
      </c>
      <c r="BR646" s="565">
        <v>0</v>
      </c>
      <c r="BS646" s="565">
        <v>430</v>
      </c>
      <c r="BT646" s="565">
        <v>0</v>
      </c>
      <c r="BU646" s="565">
        <v>0</v>
      </c>
      <c r="BV646" s="565">
        <v>0</v>
      </c>
      <c r="BW646" s="565">
        <v>0</v>
      </c>
      <c r="BX646" s="565">
        <v>0</v>
      </c>
      <c r="BY646" s="565">
        <v>0</v>
      </c>
      <c r="BZ646" s="565"/>
      <c r="CA646" s="565"/>
      <c r="CB646" s="565"/>
      <c r="CC646" s="565"/>
      <c r="CD646" s="565"/>
      <c r="CE646" s="565"/>
      <c r="CF646" s="565"/>
      <c r="CG646" s="565"/>
      <c r="CH646" s="565"/>
    </row>
    <row r="647" spans="1:86">
      <c r="A647" s="620"/>
      <c r="B647" s="565" t="s">
        <v>4304</v>
      </c>
      <c r="C647" s="565" t="s">
        <v>4302</v>
      </c>
      <c r="D647" s="565">
        <v>195</v>
      </c>
      <c r="E647" s="565">
        <v>27</v>
      </c>
      <c r="F647" s="565"/>
      <c r="G647" s="565"/>
      <c r="H647" s="565"/>
      <c r="I647" s="565"/>
      <c r="J647" s="565"/>
      <c r="K647" s="565"/>
      <c r="L647" s="565">
        <v>385</v>
      </c>
      <c r="M647" s="565">
        <v>540</v>
      </c>
      <c r="N647" s="565">
        <v>2100</v>
      </c>
      <c r="O647" s="565">
        <v>25</v>
      </c>
      <c r="P647" s="565">
        <v>3</v>
      </c>
      <c r="Q647" s="565">
        <v>890</v>
      </c>
      <c r="R647" s="565">
        <v>0</v>
      </c>
      <c r="S647" s="565">
        <v>20</v>
      </c>
      <c r="T647" s="565">
        <v>0</v>
      </c>
      <c r="U647" s="147">
        <v>0</v>
      </c>
      <c r="V647" s="565">
        <v>0</v>
      </c>
      <c r="W647" s="565">
        <v>0</v>
      </c>
      <c r="X647" s="565">
        <v>0</v>
      </c>
      <c r="Y647" s="565">
        <v>0</v>
      </c>
      <c r="Z647" s="565">
        <v>0</v>
      </c>
      <c r="AA647" s="565">
        <v>0</v>
      </c>
      <c r="AB647" s="565">
        <v>0</v>
      </c>
      <c r="AC647" s="565">
        <v>0</v>
      </c>
      <c r="AD647" s="565">
        <v>0</v>
      </c>
      <c r="AE647" s="565">
        <v>0</v>
      </c>
      <c r="AF647" s="565">
        <v>0</v>
      </c>
      <c r="AG647" s="565">
        <v>0</v>
      </c>
      <c r="AH647" s="565">
        <v>0</v>
      </c>
      <c r="AI647" s="565">
        <v>0</v>
      </c>
      <c r="AJ647" s="565">
        <v>0</v>
      </c>
      <c r="AK647" s="565">
        <v>0</v>
      </c>
      <c r="AL647" s="565">
        <v>1862</v>
      </c>
      <c r="AM647" s="565">
        <v>1550</v>
      </c>
      <c r="AN647" s="565">
        <v>0</v>
      </c>
      <c r="AO647" s="565">
        <v>0</v>
      </c>
      <c r="AP647" s="565">
        <v>0</v>
      </c>
      <c r="AQ647" s="565">
        <v>42204</v>
      </c>
      <c r="AR647" s="565">
        <v>0</v>
      </c>
      <c r="AS647" s="565">
        <v>0</v>
      </c>
      <c r="AT647" s="565">
        <v>0</v>
      </c>
      <c r="AU647" s="565">
        <v>0</v>
      </c>
      <c r="AV647" s="565">
        <v>0</v>
      </c>
      <c r="AW647" s="565">
        <v>0</v>
      </c>
      <c r="AX647" s="565">
        <v>0</v>
      </c>
      <c r="AY647" s="565">
        <v>0</v>
      </c>
      <c r="AZ647" s="565">
        <v>0</v>
      </c>
      <c r="BA647" s="565">
        <v>0</v>
      </c>
      <c r="BB647" s="565"/>
      <c r="BC647" s="565">
        <v>8200</v>
      </c>
      <c r="BD647" s="565">
        <v>0</v>
      </c>
      <c r="BE647" s="565">
        <v>0</v>
      </c>
      <c r="BF647" s="565">
        <v>0</v>
      </c>
      <c r="BG647" s="565">
        <v>0</v>
      </c>
      <c r="BH647" s="565">
        <v>0</v>
      </c>
      <c r="BI647" s="565">
        <v>0</v>
      </c>
      <c r="BJ647" s="565">
        <v>0</v>
      </c>
      <c r="BK647" s="364">
        <v>0</v>
      </c>
      <c r="BL647" s="565">
        <v>0</v>
      </c>
      <c r="BM647" s="565">
        <v>1220</v>
      </c>
      <c r="BN647" s="565">
        <v>0</v>
      </c>
      <c r="BO647" s="565">
        <v>0</v>
      </c>
      <c r="BP647" s="565">
        <v>0</v>
      </c>
      <c r="BQ647" s="565">
        <v>0</v>
      </c>
      <c r="BR647" s="565">
        <v>0</v>
      </c>
      <c r="BS647" s="565">
        <v>0</v>
      </c>
      <c r="BT647" s="565">
        <v>0</v>
      </c>
      <c r="BU647" s="565">
        <v>0</v>
      </c>
      <c r="BV647" s="565">
        <v>0</v>
      </c>
      <c r="BW647" s="565">
        <v>0</v>
      </c>
      <c r="BX647" s="565">
        <v>0</v>
      </c>
      <c r="BY647" s="565">
        <v>0</v>
      </c>
      <c r="BZ647" s="565"/>
      <c r="CA647" s="565"/>
      <c r="CB647" s="565"/>
      <c r="CC647" s="565"/>
      <c r="CD647" s="565"/>
      <c r="CE647" s="565"/>
      <c r="CF647" s="565"/>
      <c r="CG647" s="565"/>
      <c r="CH647" s="565"/>
    </row>
    <row r="648" spans="1:86">
      <c r="A648" s="620"/>
      <c r="B648" s="565"/>
      <c r="C648" s="565" t="s">
        <v>4300</v>
      </c>
      <c r="D648" s="565">
        <v>13653</v>
      </c>
      <c r="E648" s="565">
        <v>1050</v>
      </c>
      <c r="F648" s="565"/>
      <c r="G648" s="565">
        <v>0</v>
      </c>
      <c r="H648" s="565">
        <v>0</v>
      </c>
      <c r="I648" s="565">
        <v>0</v>
      </c>
      <c r="J648" s="565">
        <v>0</v>
      </c>
      <c r="K648" s="565">
        <v>0</v>
      </c>
      <c r="L648" s="565">
        <v>1200</v>
      </c>
      <c r="M648" s="565">
        <v>0</v>
      </c>
      <c r="N648" s="565">
        <v>0</v>
      </c>
      <c r="O648" s="565">
        <v>0</v>
      </c>
      <c r="P648" s="565">
        <v>0</v>
      </c>
      <c r="Q648" s="565">
        <v>0</v>
      </c>
      <c r="R648" s="565">
        <v>0</v>
      </c>
      <c r="S648" s="565">
        <v>1180</v>
      </c>
      <c r="T648" s="565">
        <v>4064</v>
      </c>
      <c r="U648" s="147">
        <v>0</v>
      </c>
      <c r="V648" s="565">
        <v>0</v>
      </c>
      <c r="W648" s="565">
        <v>0</v>
      </c>
      <c r="X648" s="565">
        <v>0</v>
      </c>
      <c r="Y648" s="565">
        <v>240</v>
      </c>
      <c r="Z648" s="565">
        <v>0</v>
      </c>
      <c r="AA648" s="565">
        <v>0</v>
      </c>
      <c r="AB648" s="565">
        <v>0</v>
      </c>
      <c r="AC648" s="565">
        <v>0</v>
      </c>
      <c r="AD648" s="565">
        <v>7831</v>
      </c>
      <c r="AE648" s="565">
        <v>0</v>
      </c>
      <c r="AF648" s="565">
        <v>0</v>
      </c>
      <c r="AG648" s="565">
        <v>0</v>
      </c>
      <c r="AH648" s="565">
        <v>0</v>
      </c>
      <c r="AI648" s="565">
        <v>3345</v>
      </c>
      <c r="AJ648" s="565">
        <v>0</v>
      </c>
      <c r="AK648" s="565">
        <v>0</v>
      </c>
      <c r="AL648" s="565">
        <v>5853</v>
      </c>
      <c r="AM648" s="565">
        <v>9461</v>
      </c>
      <c r="AN648" s="565">
        <v>0</v>
      </c>
      <c r="AO648" s="565">
        <v>0</v>
      </c>
      <c r="AP648" s="565">
        <v>0</v>
      </c>
      <c r="AQ648" s="565">
        <v>0</v>
      </c>
      <c r="AR648" s="565">
        <v>0</v>
      </c>
      <c r="AS648" s="565">
        <v>0</v>
      </c>
      <c r="AT648" s="565">
        <v>0</v>
      </c>
      <c r="AU648" s="565">
        <v>0</v>
      </c>
      <c r="AV648" s="565">
        <v>0</v>
      </c>
      <c r="AW648" s="565">
        <v>0</v>
      </c>
      <c r="AX648" s="565">
        <v>258</v>
      </c>
      <c r="AY648" s="565">
        <v>0</v>
      </c>
      <c r="AZ648" s="565">
        <v>0</v>
      </c>
      <c r="BA648" s="565">
        <v>0</v>
      </c>
      <c r="BB648" s="565">
        <v>0</v>
      </c>
      <c r="BC648" s="565">
        <v>0</v>
      </c>
      <c r="BD648" s="565">
        <v>0</v>
      </c>
      <c r="BE648" s="565">
        <v>19482</v>
      </c>
      <c r="BF648" s="565">
        <v>0</v>
      </c>
      <c r="BG648" s="565">
        <v>0</v>
      </c>
      <c r="BH648" s="565">
        <v>0</v>
      </c>
      <c r="BI648" s="565">
        <v>0</v>
      </c>
      <c r="BJ648" s="565">
        <v>80584</v>
      </c>
      <c r="BK648" s="364">
        <v>0</v>
      </c>
      <c r="BL648" s="565">
        <v>0</v>
      </c>
      <c r="BM648" s="565">
        <v>6791</v>
      </c>
      <c r="BN648" s="565">
        <v>0</v>
      </c>
      <c r="BO648" s="565">
        <v>1730</v>
      </c>
      <c r="BP648" s="565">
        <v>0</v>
      </c>
      <c r="BQ648" s="565">
        <v>0</v>
      </c>
      <c r="BR648" s="565">
        <v>0</v>
      </c>
      <c r="BS648" s="565">
        <v>7793</v>
      </c>
      <c r="BT648" s="565">
        <v>0</v>
      </c>
      <c r="BU648" s="565">
        <v>0</v>
      </c>
      <c r="BV648" s="565">
        <v>0</v>
      </c>
      <c r="BW648" s="565">
        <v>2694</v>
      </c>
      <c r="BX648" s="565">
        <v>0</v>
      </c>
      <c r="BY648" s="565">
        <v>0</v>
      </c>
      <c r="BZ648" s="565"/>
      <c r="CA648" s="565">
        <v>0</v>
      </c>
      <c r="CB648" s="565"/>
      <c r="CC648" s="565"/>
      <c r="CD648" s="565"/>
      <c r="CE648" s="565"/>
      <c r="CF648" s="565"/>
      <c r="CG648" s="565"/>
      <c r="CH648" s="565"/>
    </row>
    <row r="649" spans="1:86">
      <c r="A649" s="620"/>
      <c r="B649" s="565" t="s">
        <v>4305</v>
      </c>
      <c r="C649" s="565" t="s">
        <v>4302</v>
      </c>
      <c r="D649" s="565"/>
      <c r="E649" s="565"/>
      <c r="F649" s="565"/>
      <c r="G649" s="565"/>
      <c r="H649" s="565"/>
      <c r="I649" s="565"/>
      <c r="J649" s="565"/>
      <c r="K649" s="565"/>
      <c r="L649" s="565"/>
      <c r="M649" s="565"/>
      <c r="N649" s="565"/>
      <c r="O649" s="565"/>
      <c r="P649" s="565"/>
      <c r="Q649" s="565"/>
      <c r="R649" s="565"/>
      <c r="S649" s="565"/>
      <c r="T649" s="565"/>
      <c r="U649" s="147"/>
      <c r="V649" s="565"/>
      <c r="W649" s="565"/>
      <c r="X649" s="565"/>
      <c r="Y649" s="565"/>
      <c r="Z649" s="565"/>
      <c r="AA649" s="565"/>
      <c r="AB649" s="565"/>
      <c r="AC649" s="565"/>
      <c r="AD649" s="565"/>
      <c r="AE649" s="565"/>
      <c r="AF649" s="565"/>
      <c r="AG649" s="565"/>
      <c r="AH649" s="565"/>
      <c r="AI649" s="565"/>
      <c r="AJ649" s="565"/>
      <c r="AK649" s="565"/>
      <c r="AL649" s="565"/>
      <c r="AM649" s="565"/>
      <c r="AN649" s="565"/>
      <c r="AO649" s="565"/>
      <c r="AP649" s="565"/>
      <c r="AQ649" s="565"/>
      <c r="AR649" s="565"/>
      <c r="AS649" s="565"/>
      <c r="AT649" s="565"/>
      <c r="AU649" s="565"/>
      <c r="AV649" s="565"/>
      <c r="AW649" s="565"/>
      <c r="AX649" s="565"/>
      <c r="AY649" s="565"/>
      <c r="AZ649" s="565"/>
      <c r="BA649" s="565"/>
      <c r="BB649" s="565"/>
      <c r="BC649" s="565"/>
      <c r="BD649" s="565"/>
      <c r="BE649" s="565"/>
      <c r="BF649" s="565"/>
      <c r="BG649" s="565"/>
      <c r="BH649" s="565"/>
      <c r="BI649" s="565"/>
      <c r="BJ649" s="565"/>
      <c r="BK649" s="364"/>
      <c r="BL649" s="565"/>
      <c r="BM649" s="565"/>
      <c r="BN649" s="565"/>
      <c r="BO649" s="565"/>
      <c r="BP649" s="565"/>
      <c r="BQ649" s="565"/>
      <c r="BR649" s="565"/>
      <c r="BS649" s="565"/>
      <c r="BT649" s="565"/>
      <c r="BU649" s="565"/>
      <c r="BV649" s="565"/>
      <c r="BW649" s="565"/>
      <c r="BX649" s="565"/>
      <c r="BY649" s="565"/>
      <c r="BZ649" s="565"/>
      <c r="CA649" s="565"/>
      <c r="CB649" s="565"/>
      <c r="CC649" s="565"/>
      <c r="CD649" s="565"/>
      <c r="CE649" s="565"/>
      <c r="CF649" s="565"/>
      <c r="CG649" s="565"/>
      <c r="CH649" s="565"/>
    </row>
    <row r="650" spans="1:86">
      <c r="A650" s="621"/>
      <c r="B650" s="565"/>
      <c r="C650" s="565" t="s">
        <v>4300</v>
      </c>
      <c r="D650" s="565"/>
      <c r="E650" s="565"/>
      <c r="F650" s="565"/>
      <c r="G650" s="565"/>
      <c r="H650" s="565"/>
      <c r="I650" s="565"/>
      <c r="J650" s="565"/>
      <c r="K650" s="565"/>
      <c r="L650" s="565"/>
      <c r="M650" s="565"/>
      <c r="N650" s="565"/>
      <c r="O650" s="565"/>
      <c r="P650" s="565"/>
      <c r="Q650" s="565"/>
      <c r="R650" s="565"/>
      <c r="S650" s="565"/>
      <c r="T650" s="565"/>
      <c r="U650" s="147"/>
      <c r="V650" s="565"/>
      <c r="W650" s="565"/>
      <c r="X650" s="565"/>
      <c r="Y650" s="565"/>
      <c r="Z650" s="565"/>
      <c r="AA650" s="565"/>
      <c r="AB650" s="565"/>
      <c r="AC650" s="565"/>
      <c r="AD650" s="565"/>
      <c r="AE650" s="565"/>
      <c r="AF650" s="565"/>
      <c r="AG650" s="565"/>
      <c r="AH650" s="565"/>
      <c r="AI650" s="565"/>
      <c r="AJ650" s="565"/>
      <c r="AK650" s="565"/>
      <c r="AL650" s="565"/>
      <c r="AM650" s="565"/>
      <c r="AN650" s="565"/>
      <c r="AO650" s="565"/>
      <c r="AP650" s="565"/>
      <c r="AQ650" s="565"/>
      <c r="AR650" s="565"/>
      <c r="AS650" s="565"/>
      <c r="AT650" s="565"/>
      <c r="AU650" s="565"/>
      <c r="AV650" s="565"/>
      <c r="AW650" s="565"/>
      <c r="AX650" s="565"/>
      <c r="AY650" s="565"/>
      <c r="AZ650" s="565"/>
      <c r="BA650" s="565"/>
      <c r="BB650" s="565"/>
      <c r="BC650" s="565"/>
      <c r="BD650" s="565"/>
      <c r="BE650" s="565"/>
      <c r="BF650" s="565"/>
      <c r="BG650" s="565"/>
      <c r="BH650" s="565"/>
      <c r="BI650" s="565"/>
      <c r="BJ650" s="565"/>
      <c r="BK650" s="364"/>
      <c r="BL650" s="565"/>
      <c r="BM650" s="565"/>
      <c r="BN650" s="565"/>
      <c r="BO650" s="565"/>
      <c r="BP650" s="565"/>
      <c r="BQ650" s="565"/>
      <c r="BR650" s="565"/>
      <c r="BS650" s="565"/>
      <c r="BT650" s="565"/>
      <c r="BU650" s="565"/>
      <c r="BV650" s="565"/>
      <c r="BW650" s="565"/>
      <c r="BX650" s="565"/>
      <c r="BY650" s="565"/>
      <c r="BZ650" s="565"/>
      <c r="CA650" s="565"/>
      <c r="CB650" s="565"/>
      <c r="CC650" s="565"/>
      <c r="CD650" s="565"/>
      <c r="CE650" s="565"/>
      <c r="CF650" s="565"/>
      <c r="CG650" s="565"/>
      <c r="CH650" s="565"/>
    </row>
    <row r="651" spans="1:86">
      <c r="A651" s="171" t="s">
        <v>6952</v>
      </c>
      <c r="B651" s="565" t="s">
        <v>4301</v>
      </c>
      <c r="C651" s="565" t="s">
        <v>4302</v>
      </c>
      <c r="D651" s="565">
        <v>1095</v>
      </c>
      <c r="E651" s="565">
        <v>1086</v>
      </c>
      <c r="F651" s="565"/>
      <c r="G651" s="565">
        <v>1191</v>
      </c>
      <c r="H651" s="565">
        <v>655</v>
      </c>
      <c r="I651" s="565"/>
      <c r="J651" s="565"/>
      <c r="K651" s="565"/>
      <c r="L651" s="565">
        <v>1153</v>
      </c>
      <c r="M651" s="565">
        <v>1346</v>
      </c>
      <c r="N651" s="565">
        <v>4192</v>
      </c>
      <c r="O651" s="565"/>
      <c r="P651" s="565">
        <v>349</v>
      </c>
      <c r="Q651" s="565">
        <v>3802</v>
      </c>
      <c r="R651" s="565">
        <v>1632</v>
      </c>
      <c r="S651" s="565"/>
      <c r="T651" s="565"/>
      <c r="U651" s="147"/>
      <c r="V651" s="565"/>
      <c r="W651" s="565"/>
      <c r="X651" s="565"/>
      <c r="Y651" s="565"/>
      <c r="Z651" s="565"/>
      <c r="AA651" s="565"/>
      <c r="AB651" s="565"/>
      <c r="AC651" s="565">
        <v>40290</v>
      </c>
      <c r="AD651" s="565"/>
      <c r="AE651" s="565"/>
      <c r="AF651" s="565"/>
      <c r="AG651" s="565"/>
      <c r="AH651" s="565"/>
      <c r="AI651" s="565"/>
      <c r="AJ651" s="565"/>
      <c r="AK651" s="565"/>
      <c r="AL651" s="565">
        <v>3887</v>
      </c>
      <c r="AM651" s="565">
        <v>4546</v>
      </c>
      <c r="AN651" s="565"/>
      <c r="AO651" s="565"/>
      <c r="AP651" s="565"/>
      <c r="AQ651" s="565">
        <v>47531</v>
      </c>
      <c r="AR651" s="565"/>
      <c r="AS651" s="565"/>
      <c r="AT651" s="565"/>
      <c r="AU651" s="565"/>
      <c r="AV651" s="565"/>
      <c r="AW651" s="565"/>
      <c r="AX651" s="565"/>
      <c r="AY651" s="565"/>
      <c r="AZ651" s="565"/>
      <c r="BA651" s="565"/>
      <c r="BB651" s="565"/>
      <c r="BC651" s="565"/>
      <c r="BD651" s="565"/>
      <c r="BE651" s="565"/>
      <c r="BF651" s="565"/>
      <c r="BG651" s="565"/>
      <c r="BH651" s="565">
        <v>579</v>
      </c>
      <c r="BI651" s="565"/>
      <c r="BJ651" s="565"/>
      <c r="BK651" s="364"/>
      <c r="BL651" s="565"/>
      <c r="BM651" s="565">
        <v>1574</v>
      </c>
      <c r="BN651" s="565"/>
      <c r="BO651" s="565"/>
      <c r="BP651" s="565"/>
      <c r="BQ651" s="565">
        <v>1200</v>
      </c>
      <c r="BR651" s="565"/>
      <c r="BS651" s="565"/>
      <c r="BT651" s="565"/>
      <c r="BU651" s="565"/>
      <c r="BV651" s="565"/>
      <c r="BW651" s="565"/>
      <c r="BX651" s="565"/>
      <c r="BY651" s="565"/>
      <c r="BZ651" s="565"/>
      <c r="CA651" s="565"/>
      <c r="CB651" s="565"/>
      <c r="CC651" s="565"/>
      <c r="CD651" s="565"/>
      <c r="CE651" s="565"/>
      <c r="CF651" s="565"/>
      <c r="CG651" s="565"/>
      <c r="CH651" s="565"/>
    </row>
    <row r="652" spans="1:86">
      <c r="A652" s="620"/>
      <c r="B652" s="565"/>
      <c r="C652" s="565" t="s">
        <v>4300</v>
      </c>
      <c r="D652" s="565"/>
      <c r="E652" s="565"/>
      <c r="F652" s="565"/>
      <c r="G652" s="565"/>
      <c r="H652" s="565"/>
      <c r="I652" s="565"/>
      <c r="J652" s="565"/>
      <c r="K652" s="565"/>
      <c r="L652" s="565"/>
      <c r="M652" s="565"/>
      <c r="N652" s="565"/>
      <c r="O652" s="565"/>
      <c r="P652" s="565"/>
      <c r="Q652" s="565"/>
      <c r="R652" s="565"/>
      <c r="S652" s="565"/>
      <c r="T652" s="565"/>
      <c r="U652" s="147"/>
      <c r="V652" s="565"/>
      <c r="W652" s="565"/>
      <c r="X652" s="565"/>
      <c r="Y652" s="565"/>
      <c r="Z652" s="565"/>
      <c r="AA652" s="565"/>
      <c r="AB652" s="565"/>
      <c r="AC652" s="565"/>
      <c r="AD652" s="565"/>
      <c r="AE652" s="565"/>
      <c r="AF652" s="565"/>
      <c r="AG652" s="565"/>
      <c r="AH652" s="565"/>
      <c r="AI652" s="565"/>
      <c r="AJ652" s="565"/>
      <c r="AK652" s="565"/>
      <c r="AL652" s="565"/>
      <c r="AM652" s="565"/>
      <c r="AN652" s="565"/>
      <c r="AO652" s="565"/>
      <c r="AP652" s="565"/>
      <c r="AQ652" s="565"/>
      <c r="AR652" s="565"/>
      <c r="AS652" s="565"/>
      <c r="AT652" s="565"/>
      <c r="AU652" s="565"/>
      <c r="AV652" s="565"/>
      <c r="AW652" s="565"/>
      <c r="AX652" s="565"/>
      <c r="AY652" s="565"/>
      <c r="AZ652" s="565"/>
      <c r="BA652" s="565"/>
      <c r="BB652" s="565"/>
      <c r="BC652" s="565"/>
      <c r="BD652" s="565"/>
      <c r="BE652" s="565"/>
      <c r="BF652" s="565"/>
      <c r="BG652" s="565"/>
      <c r="BH652" s="565"/>
      <c r="BI652" s="565"/>
      <c r="BJ652" s="565"/>
      <c r="BK652" s="364"/>
      <c r="BL652" s="565"/>
      <c r="BM652" s="565"/>
      <c r="BN652" s="565"/>
      <c r="BO652" s="565"/>
      <c r="BP652" s="565"/>
      <c r="BQ652" s="565"/>
      <c r="BR652" s="565"/>
      <c r="BS652" s="565"/>
      <c r="BT652" s="565"/>
      <c r="BU652" s="565"/>
      <c r="BV652" s="565"/>
      <c r="BW652" s="565"/>
      <c r="BX652" s="565"/>
      <c r="BY652" s="565"/>
      <c r="BZ652" s="565"/>
      <c r="CA652" s="565"/>
      <c r="CB652" s="565"/>
      <c r="CC652" s="565"/>
      <c r="CD652" s="565"/>
      <c r="CE652" s="565"/>
      <c r="CF652" s="565"/>
      <c r="CG652" s="565"/>
      <c r="CH652" s="565"/>
    </row>
    <row r="653" spans="1:86">
      <c r="A653" s="620"/>
      <c r="B653" s="565" t="s">
        <v>4303</v>
      </c>
      <c r="C653" s="565" t="s">
        <v>4302</v>
      </c>
      <c r="D653" s="565"/>
      <c r="E653" s="565"/>
      <c r="F653" s="565"/>
      <c r="G653" s="565"/>
      <c r="H653" s="565"/>
      <c r="I653" s="565"/>
      <c r="J653" s="565"/>
      <c r="K653" s="565"/>
      <c r="L653" s="565"/>
      <c r="M653" s="565"/>
      <c r="N653" s="565"/>
      <c r="O653" s="565"/>
      <c r="P653" s="565"/>
      <c r="Q653" s="565"/>
      <c r="R653" s="565"/>
      <c r="S653" s="565"/>
      <c r="T653" s="565"/>
      <c r="U653" s="147"/>
      <c r="V653" s="565"/>
      <c r="W653" s="565"/>
      <c r="X653" s="565"/>
      <c r="Y653" s="565"/>
      <c r="Z653" s="565"/>
      <c r="AA653" s="565"/>
      <c r="AB653" s="565"/>
      <c r="AC653" s="565"/>
      <c r="AD653" s="565"/>
      <c r="AE653" s="565"/>
      <c r="AF653" s="565"/>
      <c r="AG653" s="565"/>
      <c r="AH653" s="565"/>
      <c r="AI653" s="565"/>
      <c r="AJ653" s="565"/>
      <c r="AK653" s="565"/>
      <c r="AL653" s="565"/>
      <c r="AM653" s="565"/>
      <c r="AN653" s="565"/>
      <c r="AO653" s="565"/>
      <c r="AP653" s="565"/>
      <c r="AQ653" s="565">
        <v>13512</v>
      </c>
      <c r="AR653" s="565"/>
      <c r="AS653" s="565"/>
      <c r="AT653" s="565"/>
      <c r="AU653" s="565"/>
      <c r="AV653" s="565"/>
      <c r="AW653" s="565"/>
      <c r="AX653" s="565"/>
      <c r="AY653" s="565"/>
      <c r="AZ653" s="565"/>
      <c r="BA653" s="565"/>
      <c r="BB653" s="565"/>
      <c r="BC653" s="565"/>
      <c r="BD653" s="565"/>
      <c r="BE653" s="565"/>
      <c r="BF653" s="565"/>
      <c r="BG653" s="565"/>
      <c r="BH653" s="565"/>
      <c r="BI653" s="565"/>
      <c r="BJ653" s="565"/>
      <c r="BK653" s="364"/>
      <c r="BL653" s="565"/>
      <c r="BM653" s="565"/>
      <c r="BN653" s="565"/>
      <c r="BO653" s="565"/>
      <c r="BP653" s="565"/>
      <c r="BQ653" s="565"/>
      <c r="BR653" s="565"/>
      <c r="BS653" s="565"/>
      <c r="BT653" s="565"/>
      <c r="BU653" s="565"/>
      <c r="BV653" s="565"/>
      <c r="BW653" s="565"/>
      <c r="BX653" s="565"/>
      <c r="BY653" s="565"/>
      <c r="BZ653" s="565"/>
      <c r="CA653" s="565"/>
      <c r="CB653" s="565"/>
      <c r="CC653" s="565"/>
      <c r="CD653" s="565"/>
      <c r="CE653" s="565"/>
      <c r="CF653" s="565"/>
      <c r="CG653" s="565"/>
      <c r="CH653" s="565"/>
    </row>
    <row r="654" spans="1:86">
      <c r="A654" s="620"/>
      <c r="B654" s="565"/>
      <c r="C654" s="565" t="s">
        <v>4300</v>
      </c>
      <c r="D654" s="565"/>
      <c r="E654" s="565"/>
      <c r="F654" s="565"/>
      <c r="G654" s="565"/>
      <c r="H654" s="565"/>
      <c r="I654" s="565"/>
      <c r="J654" s="565"/>
      <c r="K654" s="565"/>
      <c r="L654" s="565"/>
      <c r="M654" s="565"/>
      <c r="N654" s="565"/>
      <c r="O654" s="565"/>
      <c r="P654" s="565"/>
      <c r="Q654" s="565"/>
      <c r="R654" s="565"/>
      <c r="S654" s="565"/>
      <c r="T654" s="565"/>
      <c r="U654" s="147"/>
      <c r="V654" s="565"/>
      <c r="W654" s="565"/>
      <c r="X654" s="565"/>
      <c r="Y654" s="565"/>
      <c r="Z654" s="565"/>
      <c r="AA654" s="565"/>
      <c r="AB654" s="565"/>
      <c r="AC654" s="565"/>
      <c r="AD654" s="565"/>
      <c r="AE654" s="565"/>
      <c r="AF654" s="565"/>
      <c r="AG654" s="565"/>
      <c r="AH654" s="565"/>
      <c r="AI654" s="565"/>
      <c r="AJ654" s="565"/>
      <c r="AK654" s="565"/>
      <c r="AL654" s="565"/>
      <c r="AM654" s="565"/>
      <c r="AN654" s="565"/>
      <c r="AO654" s="565"/>
      <c r="AP654" s="565"/>
      <c r="AQ654" s="565"/>
      <c r="AR654" s="565"/>
      <c r="AS654" s="565"/>
      <c r="AT654" s="565"/>
      <c r="AU654" s="565"/>
      <c r="AV654" s="565"/>
      <c r="AW654" s="565"/>
      <c r="AX654" s="565"/>
      <c r="AY654" s="565"/>
      <c r="AZ654" s="565"/>
      <c r="BA654" s="565"/>
      <c r="BB654" s="565"/>
      <c r="BC654" s="565"/>
      <c r="BD654" s="565"/>
      <c r="BE654" s="565"/>
      <c r="BF654" s="565"/>
      <c r="BG654" s="565"/>
      <c r="BH654" s="565"/>
      <c r="BI654" s="565"/>
      <c r="BJ654" s="565"/>
      <c r="BK654" s="364"/>
      <c r="BL654" s="565"/>
      <c r="BM654" s="565"/>
      <c r="BN654" s="565"/>
      <c r="BO654" s="565"/>
      <c r="BP654" s="565"/>
      <c r="BQ654" s="565"/>
      <c r="BR654" s="565"/>
      <c r="BS654" s="565"/>
      <c r="BT654" s="565"/>
      <c r="BU654" s="565"/>
      <c r="BV654" s="565"/>
      <c r="BW654" s="565"/>
      <c r="BX654" s="565"/>
      <c r="BY654" s="565"/>
      <c r="BZ654" s="565"/>
      <c r="CA654" s="565"/>
      <c r="CB654" s="565"/>
      <c r="CC654" s="565"/>
      <c r="CD654" s="565"/>
      <c r="CE654" s="565"/>
      <c r="CF654" s="565"/>
      <c r="CG654" s="565"/>
      <c r="CH654" s="565"/>
    </row>
    <row r="655" spans="1:86">
      <c r="A655" s="620"/>
      <c r="B655" s="565" t="s">
        <v>4304</v>
      </c>
      <c r="C655" s="565" t="s">
        <v>4302</v>
      </c>
      <c r="D655" s="565">
        <v>1258</v>
      </c>
      <c r="E655" s="565">
        <v>2488</v>
      </c>
      <c r="F655" s="565"/>
      <c r="G655" s="565">
        <v>1410</v>
      </c>
      <c r="H655" s="565">
        <v>1168</v>
      </c>
      <c r="I655" s="565"/>
      <c r="J655" s="565"/>
      <c r="K655" s="565"/>
      <c r="L655" s="565">
        <v>2316</v>
      </c>
      <c r="M655" s="565">
        <v>1399</v>
      </c>
      <c r="N655" s="565">
        <v>1637</v>
      </c>
      <c r="O655" s="565"/>
      <c r="P655" s="565">
        <v>368</v>
      </c>
      <c r="Q655" s="565">
        <v>459</v>
      </c>
      <c r="R655" s="565">
        <v>656</v>
      </c>
      <c r="S655" s="565"/>
      <c r="T655" s="565"/>
      <c r="U655" s="147"/>
      <c r="V655" s="565"/>
      <c r="W655" s="565"/>
      <c r="X655" s="565"/>
      <c r="Y655" s="565"/>
      <c r="Z655" s="565"/>
      <c r="AA655" s="565"/>
      <c r="AB655" s="565"/>
      <c r="AC655" s="565"/>
      <c r="AD655" s="565"/>
      <c r="AE655" s="565"/>
      <c r="AF655" s="565"/>
      <c r="AG655" s="565"/>
      <c r="AH655" s="565"/>
      <c r="AI655" s="565"/>
      <c r="AJ655" s="565"/>
      <c r="AK655" s="565"/>
      <c r="AL655" s="565">
        <v>1631</v>
      </c>
      <c r="AM655" s="565">
        <v>1080</v>
      </c>
      <c r="AN655" s="565"/>
      <c r="AO655" s="565"/>
      <c r="AP655" s="565"/>
      <c r="AQ655" s="565">
        <v>36824</v>
      </c>
      <c r="AR655" s="565"/>
      <c r="AS655" s="565"/>
      <c r="AT655" s="565"/>
      <c r="AU655" s="565"/>
      <c r="AV655" s="565"/>
      <c r="AW655" s="565"/>
      <c r="AX655" s="565"/>
      <c r="AY655" s="565"/>
      <c r="AZ655" s="565"/>
      <c r="BA655" s="565"/>
      <c r="BB655" s="565"/>
      <c r="BC655" s="565"/>
      <c r="BD655" s="565"/>
      <c r="BE655" s="565"/>
      <c r="BF655" s="565"/>
      <c r="BG655" s="565"/>
      <c r="BH655" s="565">
        <v>110</v>
      </c>
      <c r="BI655" s="565"/>
      <c r="BJ655" s="565"/>
      <c r="BK655" s="364"/>
      <c r="BL655" s="565"/>
      <c r="BM655" s="565">
        <v>2386</v>
      </c>
      <c r="BN655" s="565"/>
      <c r="BO655" s="565"/>
      <c r="BP655" s="565"/>
      <c r="BQ655" s="565"/>
      <c r="BR655" s="565"/>
      <c r="BS655" s="565"/>
      <c r="BT655" s="565"/>
      <c r="BU655" s="565"/>
      <c r="BV655" s="565"/>
      <c r="BW655" s="565"/>
      <c r="BX655" s="565"/>
      <c r="BY655" s="565"/>
      <c r="BZ655" s="565"/>
      <c r="CA655" s="565"/>
      <c r="CB655" s="565"/>
      <c r="CC655" s="565"/>
      <c r="CD655" s="565"/>
      <c r="CE655" s="565"/>
      <c r="CF655" s="565"/>
      <c r="CG655" s="565"/>
      <c r="CH655" s="565"/>
    </row>
    <row r="656" spans="1:86">
      <c r="A656" s="620"/>
      <c r="B656" s="565"/>
      <c r="C656" s="565" t="s">
        <v>4300</v>
      </c>
      <c r="D656" s="565"/>
      <c r="E656" s="565"/>
      <c r="F656" s="565"/>
      <c r="G656" s="565"/>
      <c r="H656" s="565"/>
      <c r="I656" s="565"/>
      <c r="J656" s="565"/>
      <c r="K656" s="565"/>
      <c r="L656" s="565"/>
      <c r="M656" s="565"/>
      <c r="N656" s="565"/>
      <c r="O656" s="565"/>
      <c r="P656" s="565"/>
      <c r="Q656" s="565"/>
      <c r="R656" s="565"/>
      <c r="S656" s="565"/>
      <c r="T656" s="565"/>
      <c r="U656" s="147"/>
      <c r="V656" s="565"/>
      <c r="W656" s="565"/>
      <c r="X656" s="565"/>
      <c r="Y656" s="565"/>
      <c r="Z656" s="565"/>
      <c r="AA656" s="565"/>
      <c r="AB656" s="565"/>
      <c r="AC656" s="565"/>
      <c r="AD656" s="565"/>
      <c r="AE656" s="565"/>
      <c r="AF656" s="565"/>
      <c r="AG656" s="565"/>
      <c r="AH656" s="565"/>
      <c r="AI656" s="565"/>
      <c r="AJ656" s="565"/>
      <c r="AK656" s="565"/>
      <c r="AL656" s="565"/>
      <c r="AM656" s="565"/>
      <c r="AN656" s="565"/>
      <c r="AO656" s="565"/>
      <c r="AP656" s="565"/>
      <c r="AQ656" s="565"/>
      <c r="AR656" s="565"/>
      <c r="AS656" s="565"/>
      <c r="AT656" s="565"/>
      <c r="AU656" s="565"/>
      <c r="AV656" s="565"/>
      <c r="AW656" s="565"/>
      <c r="AX656" s="565"/>
      <c r="AY656" s="565"/>
      <c r="AZ656" s="565"/>
      <c r="BA656" s="565"/>
      <c r="BB656" s="565"/>
      <c r="BC656" s="565"/>
      <c r="BD656" s="565"/>
      <c r="BE656" s="565"/>
      <c r="BF656" s="565"/>
      <c r="BG656" s="565"/>
      <c r="BH656" s="565"/>
      <c r="BI656" s="565"/>
      <c r="BJ656" s="565"/>
      <c r="BK656" s="364"/>
      <c r="BL656" s="565"/>
      <c r="BM656" s="565"/>
      <c r="BN656" s="565"/>
      <c r="BO656" s="565"/>
      <c r="BP656" s="565"/>
      <c r="BQ656" s="565"/>
      <c r="BR656" s="565"/>
      <c r="BS656" s="565"/>
      <c r="BT656" s="565"/>
      <c r="BU656" s="565"/>
      <c r="BV656" s="565"/>
      <c r="BW656" s="565"/>
      <c r="BX656" s="565"/>
      <c r="BY656" s="565"/>
      <c r="BZ656" s="565"/>
      <c r="CA656" s="565"/>
      <c r="CB656" s="565"/>
      <c r="CC656" s="565"/>
      <c r="CD656" s="565"/>
      <c r="CE656" s="565"/>
      <c r="CF656" s="565"/>
      <c r="CG656" s="565"/>
      <c r="CH656" s="565"/>
    </row>
    <row r="657" spans="1:86">
      <c r="A657" s="620"/>
      <c r="B657" s="565" t="s">
        <v>4305</v>
      </c>
      <c r="C657" s="565" t="s">
        <v>4302</v>
      </c>
      <c r="D657" s="565"/>
      <c r="E657" s="565"/>
      <c r="F657" s="565"/>
      <c r="G657" s="565"/>
      <c r="H657" s="565"/>
      <c r="I657" s="565"/>
      <c r="J657" s="565"/>
      <c r="K657" s="565"/>
      <c r="L657" s="565"/>
      <c r="M657" s="565"/>
      <c r="N657" s="565"/>
      <c r="O657" s="565"/>
      <c r="P657" s="565"/>
      <c r="Q657" s="565"/>
      <c r="R657" s="565"/>
      <c r="S657" s="565"/>
      <c r="T657" s="565"/>
      <c r="U657" s="147"/>
      <c r="V657" s="565"/>
      <c r="W657" s="565"/>
      <c r="X657" s="565"/>
      <c r="Y657" s="565"/>
      <c r="Z657" s="565"/>
      <c r="AA657" s="565"/>
      <c r="AB657" s="565"/>
      <c r="AC657" s="565"/>
      <c r="AD657" s="565"/>
      <c r="AE657" s="565"/>
      <c r="AF657" s="565"/>
      <c r="AG657" s="565"/>
      <c r="AH657" s="565"/>
      <c r="AI657" s="565"/>
      <c r="AJ657" s="565"/>
      <c r="AK657" s="565"/>
      <c r="AL657" s="565"/>
      <c r="AM657" s="565"/>
      <c r="AN657" s="565"/>
      <c r="AO657" s="565"/>
      <c r="AP657" s="565"/>
      <c r="AQ657" s="565"/>
      <c r="AR657" s="565"/>
      <c r="AS657" s="565"/>
      <c r="AT657" s="565"/>
      <c r="AU657" s="565"/>
      <c r="AV657" s="565"/>
      <c r="AW657" s="565"/>
      <c r="AX657" s="565"/>
      <c r="AY657" s="565"/>
      <c r="AZ657" s="565"/>
      <c r="BA657" s="565"/>
      <c r="BB657" s="565"/>
      <c r="BC657" s="565"/>
      <c r="BD657" s="565"/>
      <c r="BE657" s="565"/>
      <c r="BF657" s="565"/>
      <c r="BG657" s="565"/>
      <c r="BH657" s="565"/>
      <c r="BI657" s="565"/>
      <c r="BJ657" s="565"/>
      <c r="BK657" s="364"/>
      <c r="BL657" s="565"/>
      <c r="BM657" s="565"/>
      <c r="BN657" s="565"/>
      <c r="BO657" s="565"/>
      <c r="BP657" s="565"/>
      <c r="BQ657" s="565"/>
      <c r="BR657" s="565"/>
      <c r="BS657" s="565"/>
      <c r="BT657" s="565"/>
      <c r="BU657" s="565"/>
      <c r="BV657" s="565"/>
      <c r="BW657" s="565"/>
      <c r="BX657" s="565"/>
      <c r="BY657" s="565"/>
      <c r="BZ657" s="565"/>
      <c r="CA657" s="565"/>
      <c r="CB657" s="565"/>
      <c r="CC657" s="565"/>
      <c r="CD657" s="565"/>
      <c r="CE657" s="565"/>
      <c r="CF657" s="565"/>
      <c r="CG657" s="565"/>
      <c r="CH657" s="565"/>
    </row>
    <row r="658" spans="1:86">
      <c r="A658" s="621"/>
      <c r="B658" s="565"/>
      <c r="C658" s="565" t="s">
        <v>4300</v>
      </c>
      <c r="D658" s="565"/>
      <c r="E658" s="565"/>
      <c r="F658" s="565"/>
      <c r="G658" s="565"/>
      <c r="H658" s="565"/>
      <c r="I658" s="565"/>
      <c r="J658" s="565"/>
      <c r="K658" s="565"/>
      <c r="L658" s="565"/>
      <c r="M658" s="565"/>
      <c r="N658" s="565"/>
      <c r="O658" s="565"/>
      <c r="P658" s="565"/>
      <c r="Q658" s="565"/>
      <c r="R658" s="565"/>
      <c r="S658" s="565"/>
      <c r="T658" s="565"/>
      <c r="U658" s="147"/>
      <c r="V658" s="565"/>
      <c r="W658" s="565"/>
      <c r="X658" s="565"/>
      <c r="Y658" s="565"/>
      <c r="Z658" s="565"/>
      <c r="AA658" s="565"/>
      <c r="AB658" s="565"/>
      <c r="AC658" s="565"/>
      <c r="AD658" s="565"/>
      <c r="AE658" s="565"/>
      <c r="AF658" s="565"/>
      <c r="AG658" s="565"/>
      <c r="AH658" s="565"/>
      <c r="AI658" s="565"/>
      <c r="AJ658" s="565"/>
      <c r="AK658" s="565"/>
      <c r="AL658" s="565"/>
      <c r="AM658" s="565"/>
      <c r="AN658" s="565"/>
      <c r="AO658" s="565"/>
      <c r="AP658" s="565"/>
      <c r="AQ658" s="565"/>
      <c r="AR658" s="565"/>
      <c r="AS658" s="565"/>
      <c r="AT658" s="565"/>
      <c r="AU658" s="565"/>
      <c r="AV658" s="565"/>
      <c r="AW658" s="565"/>
      <c r="AX658" s="565"/>
      <c r="AY658" s="565"/>
      <c r="AZ658" s="565"/>
      <c r="BA658" s="565"/>
      <c r="BB658" s="565"/>
      <c r="BC658" s="565"/>
      <c r="BD658" s="565"/>
      <c r="BE658" s="565"/>
      <c r="BF658" s="565"/>
      <c r="BG658" s="565"/>
      <c r="BH658" s="565"/>
      <c r="BI658" s="565"/>
      <c r="BJ658" s="565"/>
      <c r="BK658" s="364"/>
      <c r="BL658" s="565"/>
      <c r="BM658" s="565"/>
      <c r="BN658" s="565"/>
      <c r="BO658" s="565"/>
      <c r="BP658" s="565"/>
      <c r="BQ658" s="565"/>
      <c r="BR658" s="565"/>
      <c r="BS658" s="565"/>
      <c r="BT658" s="565"/>
      <c r="BU658" s="565"/>
      <c r="BV658" s="565"/>
      <c r="BW658" s="565"/>
      <c r="BX658" s="565"/>
      <c r="BY658" s="565"/>
      <c r="BZ658" s="565"/>
      <c r="CA658" s="565"/>
      <c r="CB658" s="565"/>
      <c r="CC658" s="565"/>
      <c r="CD658" s="565"/>
      <c r="CE658" s="565"/>
      <c r="CF658" s="565"/>
      <c r="CG658" s="565"/>
      <c r="CH658" s="565"/>
    </row>
    <row r="659" spans="1:86">
      <c r="A659" s="171" t="s">
        <v>6985</v>
      </c>
      <c r="B659" s="565" t="s">
        <v>4301</v>
      </c>
      <c r="C659" s="565" t="s">
        <v>4302</v>
      </c>
      <c r="D659" s="565"/>
      <c r="E659" s="565"/>
      <c r="F659" s="565"/>
      <c r="G659" s="565"/>
      <c r="H659" s="565"/>
      <c r="I659" s="565"/>
      <c r="J659" s="565"/>
      <c r="K659" s="565"/>
      <c r="L659" s="565"/>
      <c r="M659" s="565"/>
      <c r="N659" s="565"/>
      <c r="O659" s="565"/>
      <c r="P659" s="565"/>
      <c r="Q659" s="565"/>
      <c r="R659" s="565"/>
      <c r="S659" s="565"/>
      <c r="T659" s="565"/>
      <c r="U659" s="147"/>
      <c r="V659" s="565"/>
      <c r="W659" s="565"/>
      <c r="X659" s="565"/>
      <c r="Y659" s="565"/>
      <c r="Z659" s="565"/>
      <c r="AA659" s="565"/>
      <c r="AB659" s="565"/>
      <c r="AC659" s="565"/>
      <c r="AD659" s="565"/>
      <c r="AE659" s="565"/>
      <c r="AF659" s="565"/>
      <c r="AG659" s="565"/>
      <c r="AH659" s="565"/>
      <c r="AI659" s="565"/>
      <c r="AJ659" s="565"/>
      <c r="AK659" s="565"/>
      <c r="AL659" s="565"/>
      <c r="AM659" s="565"/>
      <c r="AN659" s="565"/>
      <c r="AO659" s="565"/>
      <c r="AP659" s="565"/>
      <c r="AQ659" s="565"/>
      <c r="AR659" s="565"/>
      <c r="AS659" s="565"/>
      <c r="AT659" s="565"/>
      <c r="AU659" s="565"/>
      <c r="AV659" s="565"/>
      <c r="AW659" s="565"/>
      <c r="AX659" s="565"/>
      <c r="AY659" s="565"/>
      <c r="AZ659" s="565"/>
      <c r="BA659" s="565"/>
      <c r="BB659" s="565"/>
      <c r="BC659" s="565"/>
      <c r="BD659" s="565"/>
      <c r="BE659" s="565"/>
      <c r="BF659" s="565"/>
      <c r="BG659" s="565"/>
      <c r="BH659" s="565"/>
      <c r="BI659" s="565"/>
      <c r="BJ659" s="565"/>
      <c r="BK659" s="364"/>
      <c r="BL659" s="565"/>
      <c r="BM659" s="565"/>
      <c r="BN659" s="565"/>
      <c r="BO659" s="565"/>
      <c r="BP659" s="565"/>
      <c r="BQ659" s="565"/>
      <c r="BR659" s="565"/>
      <c r="BS659" s="565"/>
      <c r="BT659" s="565"/>
      <c r="BU659" s="565"/>
      <c r="BV659" s="565"/>
      <c r="BW659" s="565"/>
      <c r="BX659" s="565"/>
      <c r="BY659" s="565"/>
      <c r="BZ659" s="565"/>
      <c r="CA659" s="565"/>
      <c r="CB659" s="565"/>
      <c r="CC659" s="565"/>
      <c r="CD659" s="565"/>
      <c r="CE659" s="565"/>
      <c r="CF659" s="565"/>
      <c r="CG659" s="565"/>
      <c r="CH659" s="565"/>
    </row>
    <row r="660" spans="1:86">
      <c r="A660" s="620"/>
      <c r="B660" s="565"/>
      <c r="C660" s="565" t="s">
        <v>4300</v>
      </c>
      <c r="D660" s="565"/>
      <c r="E660" s="565"/>
      <c r="F660" s="565"/>
      <c r="G660" s="565"/>
      <c r="H660" s="565"/>
      <c r="I660" s="565"/>
      <c r="J660" s="565"/>
      <c r="K660" s="565"/>
      <c r="L660" s="565"/>
      <c r="M660" s="565"/>
      <c r="N660" s="565"/>
      <c r="O660" s="565"/>
      <c r="P660" s="565"/>
      <c r="Q660" s="565"/>
      <c r="R660" s="565"/>
      <c r="S660" s="565"/>
      <c r="T660" s="565"/>
      <c r="U660" s="147"/>
      <c r="V660" s="565"/>
      <c r="W660" s="565"/>
      <c r="X660" s="565"/>
      <c r="Y660" s="565"/>
      <c r="Z660" s="565"/>
      <c r="AA660" s="565"/>
      <c r="AB660" s="565"/>
      <c r="AC660" s="565"/>
      <c r="AD660" s="565"/>
      <c r="AE660" s="565"/>
      <c r="AF660" s="565"/>
      <c r="AG660" s="565"/>
      <c r="AH660" s="565"/>
      <c r="AI660" s="565"/>
      <c r="AJ660" s="565"/>
      <c r="AK660" s="565"/>
      <c r="AL660" s="565"/>
      <c r="AM660" s="565"/>
      <c r="AN660" s="565"/>
      <c r="AO660" s="565"/>
      <c r="AP660" s="565"/>
      <c r="AQ660" s="565"/>
      <c r="AR660" s="565"/>
      <c r="AS660" s="565"/>
      <c r="AT660" s="565"/>
      <c r="AU660" s="565"/>
      <c r="AV660" s="565"/>
      <c r="AW660" s="565"/>
      <c r="AX660" s="565"/>
      <c r="AY660" s="565"/>
      <c r="AZ660" s="565"/>
      <c r="BA660" s="565"/>
      <c r="BB660" s="565"/>
      <c r="BC660" s="565"/>
      <c r="BD660" s="565"/>
      <c r="BE660" s="565">
        <v>700</v>
      </c>
      <c r="BF660" s="565"/>
      <c r="BG660" s="565">
        <v>500</v>
      </c>
      <c r="BH660" s="565"/>
      <c r="BI660" s="565"/>
      <c r="BJ660" s="565"/>
      <c r="BK660" s="364"/>
      <c r="BL660" s="565"/>
      <c r="BM660" s="565"/>
      <c r="BN660" s="565"/>
      <c r="BO660" s="565"/>
      <c r="BP660" s="565"/>
      <c r="BQ660" s="565"/>
      <c r="BR660" s="565"/>
      <c r="BS660" s="565"/>
      <c r="BT660" s="565"/>
      <c r="BU660" s="565"/>
      <c r="BV660" s="565"/>
      <c r="BW660" s="565"/>
      <c r="BX660" s="565"/>
      <c r="BY660" s="565"/>
      <c r="BZ660" s="565"/>
      <c r="CA660" s="565"/>
      <c r="CB660" s="565"/>
      <c r="CC660" s="565"/>
      <c r="CD660" s="565"/>
      <c r="CE660" s="565"/>
      <c r="CF660" s="565"/>
      <c r="CG660" s="565"/>
      <c r="CH660" s="565"/>
    </row>
    <row r="661" spans="1:86">
      <c r="A661" s="620"/>
      <c r="B661" s="565" t="s">
        <v>4303</v>
      </c>
      <c r="C661" s="565" t="s">
        <v>4302</v>
      </c>
      <c r="D661" s="565"/>
      <c r="E661" s="565"/>
      <c r="F661" s="565"/>
      <c r="G661" s="565"/>
      <c r="H661" s="565"/>
      <c r="I661" s="565"/>
      <c r="J661" s="565"/>
      <c r="K661" s="565"/>
      <c r="L661" s="565"/>
      <c r="M661" s="565"/>
      <c r="N661" s="565"/>
      <c r="O661" s="565"/>
      <c r="P661" s="565"/>
      <c r="Q661" s="565"/>
      <c r="R661" s="565"/>
      <c r="S661" s="565"/>
      <c r="T661" s="565"/>
      <c r="U661" s="147"/>
      <c r="V661" s="565"/>
      <c r="W661" s="565"/>
      <c r="X661" s="565"/>
      <c r="Y661" s="565"/>
      <c r="Z661" s="565"/>
      <c r="AA661" s="565"/>
      <c r="AB661" s="565"/>
      <c r="AC661" s="565"/>
      <c r="AD661" s="565"/>
      <c r="AE661" s="565"/>
      <c r="AF661" s="565"/>
      <c r="AG661" s="565"/>
      <c r="AH661" s="565"/>
      <c r="AI661" s="565"/>
      <c r="AJ661" s="565"/>
      <c r="AK661" s="565"/>
      <c r="AL661" s="565"/>
      <c r="AM661" s="565"/>
      <c r="AN661" s="565"/>
      <c r="AO661" s="565"/>
      <c r="AP661" s="565"/>
      <c r="AQ661" s="565"/>
      <c r="AR661" s="565"/>
      <c r="AS661" s="565"/>
      <c r="AT661" s="565"/>
      <c r="AU661" s="565"/>
      <c r="AV661" s="565"/>
      <c r="AW661" s="565"/>
      <c r="AX661" s="565"/>
      <c r="AY661" s="565"/>
      <c r="AZ661" s="565"/>
      <c r="BA661" s="565"/>
      <c r="BB661" s="565"/>
      <c r="BC661" s="565"/>
      <c r="BD661" s="565"/>
      <c r="BE661" s="565"/>
      <c r="BF661" s="565"/>
      <c r="BG661" s="565"/>
      <c r="BH661" s="565"/>
      <c r="BI661" s="565"/>
      <c r="BJ661" s="565"/>
      <c r="BK661" s="364"/>
      <c r="BL661" s="565"/>
      <c r="BM661" s="565"/>
      <c r="BN661" s="565"/>
      <c r="BO661" s="565"/>
      <c r="BP661" s="565"/>
      <c r="BQ661" s="565"/>
      <c r="BR661" s="565"/>
      <c r="BS661" s="565"/>
      <c r="BT661" s="565"/>
      <c r="BU661" s="565"/>
      <c r="BV661" s="565"/>
      <c r="BW661" s="565"/>
      <c r="BX661" s="565"/>
      <c r="BY661" s="565"/>
      <c r="BZ661" s="565"/>
      <c r="CA661" s="565"/>
      <c r="CB661" s="565"/>
      <c r="CC661" s="565"/>
      <c r="CD661" s="565"/>
      <c r="CE661" s="565"/>
      <c r="CF661" s="565"/>
      <c r="CG661" s="565"/>
      <c r="CH661" s="565"/>
    </row>
    <row r="662" spans="1:86">
      <c r="A662" s="620"/>
      <c r="B662" s="565"/>
      <c r="C662" s="565" t="s">
        <v>4300</v>
      </c>
      <c r="D662" s="565"/>
      <c r="E662" s="565"/>
      <c r="F662" s="565"/>
      <c r="G662" s="565"/>
      <c r="H662" s="565"/>
      <c r="I662" s="565"/>
      <c r="J662" s="565"/>
      <c r="K662" s="565"/>
      <c r="L662" s="565"/>
      <c r="M662" s="565"/>
      <c r="N662" s="565"/>
      <c r="O662" s="565"/>
      <c r="P662" s="565"/>
      <c r="Q662" s="565"/>
      <c r="R662" s="565"/>
      <c r="S662" s="565"/>
      <c r="T662" s="565"/>
      <c r="U662" s="147"/>
      <c r="V662" s="565"/>
      <c r="W662" s="565"/>
      <c r="X662" s="565"/>
      <c r="Y662" s="565"/>
      <c r="Z662" s="565"/>
      <c r="AA662" s="565"/>
      <c r="AB662" s="565"/>
      <c r="AC662" s="565"/>
      <c r="AD662" s="565"/>
      <c r="AE662" s="565"/>
      <c r="AF662" s="565">
        <v>200</v>
      </c>
      <c r="AG662" s="565"/>
      <c r="AH662" s="565"/>
      <c r="AI662" s="565"/>
      <c r="AJ662" s="565"/>
      <c r="AK662" s="565"/>
      <c r="AL662" s="565"/>
      <c r="AM662" s="565"/>
      <c r="AN662" s="565"/>
      <c r="AO662" s="565"/>
      <c r="AP662" s="565"/>
      <c r="AQ662" s="565"/>
      <c r="AR662" s="565"/>
      <c r="AS662" s="565"/>
      <c r="AT662" s="565"/>
      <c r="AU662" s="565"/>
      <c r="AV662" s="565"/>
      <c r="AW662" s="565"/>
      <c r="AX662" s="565"/>
      <c r="AY662" s="565"/>
      <c r="AZ662" s="565"/>
      <c r="BA662" s="565"/>
      <c r="BB662" s="565"/>
      <c r="BC662" s="565"/>
      <c r="BD662" s="565"/>
      <c r="BE662" s="565"/>
      <c r="BF662" s="565"/>
      <c r="BG662" s="565"/>
      <c r="BH662" s="565"/>
      <c r="BI662" s="565"/>
      <c r="BJ662" s="565"/>
      <c r="BK662" s="364"/>
      <c r="BL662" s="565"/>
      <c r="BM662" s="565"/>
      <c r="BN662" s="565"/>
      <c r="BO662" s="565"/>
      <c r="BP662" s="565"/>
      <c r="BQ662" s="565"/>
      <c r="BR662" s="565"/>
      <c r="BS662" s="565"/>
      <c r="BT662" s="565"/>
      <c r="BU662" s="565"/>
      <c r="BV662" s="565"/>
      <c r="BW662" s="565"/>
      <c r="BX662" s="565"/>
      <c r="BY662" s="565"/>
      <c r="BZ662" s="565"/>
      <c r="CA662" s="565"/>
      <c r="CB662" s="565"/>
      <c r="CC662" s="565"/>
      <c r="CD662" s="565"/>
      <c r="CE662" s="565"/>
      <c r="CF662" s="565"/>
      <c r="CG662" s="565"/>
      <c r="CH662" s="565"/>
    </row>
    <row r="663" spans="1:86">
      <c r="A663" s="620"/>
      <c r="B663" s="565" t="s">
        <v>4304</v>
      </c>
      <c r="C663" s="565" t="s">
        <v>4302</v>
      </c>
      <c r="D663" s="565"/>
      <c r="E663" s="565"/>
      <c r="F663" s="565"/>
      <c r="G663" s="565"/>
      <c r="H663" s="565"/>
      <c r="I663" s="565"/>
      <c r="J663" s="565"/>
      <c r="K663" s="565"/>
      <c r="L663" s="565"/>
      <c r="M663" s="565"/>
      <c r="N663" s="565"/>
      <c r="O663" s="565"/>
      <c r="P663" s="565"/>
      <c r="Q663" s="565"/>
      <c r="R663" s="565"/>
      <c r="S663" s="565"/>
      <c r="T663" s="565"/>
      <c r="U663" s="147"/>
      <c r="V663" s="565"/>
      <c r="W663" s="565"/>
      <c r="X663" s="565"/>
      <c r="Y663" s="565"/>
      <c r="Z663" s="565"/>
      <c r="AA663" s="565"/>
      <c r="AB663" s="565"/>
      <c r="AC663" s="565"/>
      <c r="AD663" s="565"/>
      <c r="AE663" s="565"/>
      <c r="AF663" s="565"/>
      <c r="AG663" s="565"/>
      <c r="AH663" s="565"/>
      <c r="AI663" s="565"/>
      <c r="AJ663" s="565"/>
      <c r="AK663" s="565"/>
      <c r="AL663" s="565"/>
      <c r="AM663" s="565"/>
      <c r="AN663" s="565"/>
      <c r="AO663" s="565"/>
      <c r="AP663" s="565"/>
      <c r="AQ663" s="565"/>
      <c r="AR663" s="565"/>
      <c r="AS663" s="565"/>
      <c r="AT663" s="565"/>
      <c r="AU663" s="565"/>
      <c r="AV663" s="565"/>
      <c r="AW663" s="565"/>
      <c r="AX663" s="565"/>
      <c r="AY663" s="565"/>
      <c r="AZ663" s="565"/>
      <c r="BA663" s="565"/>
      <c r="BB663" s="565"/>
      <c r="BC663" s="565"/>
      <c r="BD663" s="565"/>
      <c r="BE663" s="565"/>
      <c r="BF663" s="565"/>
      <c r="BG663" s="565"/>
      <c r="BH663" s="565"/>
      <c r="BI663" s="565"/>
      <c r="BJ663" s="565"/>
      <c r="BK663" s="364"/>
      <c r="BL663" s="565"/>
      <c r="BM663" s="565"/>
      <c r="BN663" s="565"/>
      <c r="BO663" s="565"/>
      <c r="BP663" s="565"/>
      <c r="BQ663" s="565"/>
      <c r="BR663" s="565"/>
      <c r="BS663" s="565"/>
      <c r="BT663" s="565"/>
      <c r="BU663" s="565"/>
      <c r="BV663" s="565"/>
      <c r="BW663" s="565"/>
      <c r="BX663" s="565"/>
      <c r="BY663" s="565"/>
      <c r="BZ663" s="565"/>
      <c r="CA663" s="565"/>
      <c r="CB663" s="565"/>
      <c r="CC663" s="565"/>
      <c r="CD663" s="565"/>
      <c r="CE663" s="565"/>
      <c r="CF663" s="565"/>
      <c r="CG663" s="565"/>
      <c r="CH663" s="565"/>
    </row>
    <row r="664" spans="1:86">
      <c r="A664" s="620"/>
      <c r="B664" s="565"/>
      <c r="C664" s="565" t="s">
        <v>4300</v>
      </c>
      <c r="D664" s="565"/>
      <c r="E664" s="565"/>
      <c r="F664" s="565"/>
      <c r="G664" s="565"/>
      <c r="H664" s="565"/>
      <c r="I664" s="565"/>
      <c r="J664" s="565"/>
      <c r="K664" s="565"/>
      <c r="L664" s="565"/>
      <c r="M664" s="565"/>
      <c r="N664" s="565"/>
      <c r="O664" s="565"/>
      <c r="P664" s="565"/>
      <c r="Q664" s="565"/>
      <c r="R664" s="565"/>
      <c r="S664" s="565"/>
      <c r="T664" s="565"/>
      <c r="U664" s="147"/>
      <c r="V664" s="565"/>
      <c r="W664" s="565"/>
      <c r="X664" s="565"/>
      <c r="Y664" s="565"/>
      <c r="Z664" s="565"/>
      <c r="AA664" s="565"/>
      <c r="AB664" s="565"/>
      <c r="AC664" s="565"/>
      <c r="AD664" s="565"/>
      <c r="AE664" s="565"/>
      <c r="AF664" s="565"/>
      <c r="AG664" s="565"/>
      <c r="AH664" s="565"/>
      <c r="AI664" s="565"/>
      <c r="AJ664" s="565"/>
      <c r="AK664" s="565"/>
      <c r="AL664" s="565"/>
      <c r="AM664" s="565"/>
      <c r="AN664" s="565"/>
      <c r="AO664" s="565"/>
      <c r="AP664" s="565"/>
      <c r="AQ664" s="565"/>
      <c r="AR664" s="565"/>
      <c r="AS664" s="565"/>
      <c r="AT664" s="565"/>
      <c r="AU664" s="565"/>
      <c r="AV664" s="565"/>
      <c r="AW664" s="565"/>
      <c r="AX664" s="565"/>
      <c r="AY664" s="565"/>
      <c r="AZ664" s="565"/>
      <c r="BA664" s="565"/>
      <c r="BB664" s="565"/>
      <c r="BC664" s="565"/>
      <c r="BD664" s="565"/>
      <c r="BE664" s="565">
        <v>2800</v>
      </c>
      <c r="BF664" s="565"/>
      <c r="BG664" s="565">
        <v>900</v>
      </c>
      <c r="BH664" s="565"/>
      <c r="BI664" s="565"/>
      <c r="BJ664" s="565"/>
      <c r="BK664" s="364"/>
      <c r="BL664" s="565"/>
      <c r="BM664" s="565"/>
      <c r="BN664" s="565"/>
      <c r="BO664" s="565"/>
      <c r="BP664" s="565"/>
      <c r="BQ664" s="565"/>
      <c r="BR664" s="565"/>
      <c r="BS664" s="565"/>
      <c r="BT664" s="565"/>
      <c r="BU664" s="565"/>
      <c r="BV664" s="565"/>
      <c r="BW664" s="565"/>
      <c r="BX664" s="565"/>
      <c r="BY664" s="565"/>
      <c r="BZ664" s="565"/>
      <c r="CA664" s="565"/>
      <c r="CB664" s="565"/>
      <c r="CC664" s="565"/>
      <c r="CD664" s="565"/>
      <c r="CE664" s="565"/>
      <c r="CF664" s="565"/>
      <c r="CG664" s="565"/>
      <c r="CH664" s="565"/>
    </row>
    <row r="665" spans="1:86">
      <c r="A665" s="620"/>
      <c r="B665" s="565" t="s">
        <v>4305</v>
      </c>
      <c r="C665" s="565" t="s">
        <v>4302</v>
      </c>
      <c r="D665" s="565"/>
      <c r="E665" s="565"/>
      <c r="F665" s="565"/>
      <c r="G665" s="565"/>
      <c r="H665" s="565"/>
      <c r="I665" s="565"/>
      <c r="J665" s="565"/>
      <c r="K665" s="565"/>
      <c r="L665" s="565"/>
      <c r="M665" s="565"/>
      <c r="N665" s="565"/>
      <c r="O665" s="565"/>
      <c r="P665" s="565"/>
      <c r="Q665" s="565"/>
      <c r="R665" s="565"/>
      <c r="S665" s="565"/>
      <c r="T665" s="565"/>
      <c r="U665" s="147"/>
      <c r="V665" s="565"/>
      <c r="W665" s="565"/>
      <c r="X665" s="565"/>
      <c r="Y665" s="565"/>
      <c r="Z665" s="565"/>
      <c r="AA665" s="565"/>
      <c r="AB665" s="565"/>
      <c r="AC665" s="565"/>
      <c r="AD665" s="565"/>
      <c r="AE665" s="565"/>
      <c r="AF665" s="565"/>
      <c r="AG665" s="565"/>
      <c r="AH665" s="565"/>
      <c r="AI665" s="565"/>
      <c r="AJ665" s="565"/>
      <c r="AK665" s="565"/>
      <c r="AL665" s="565"/>
      <c r="AM665" s="565"/>
      <c r="AN665" s="565"/>
      <c r="AO665" s="565"/>
      <c r="AP665" s="565"/>
      <c r="AQ665" s="565"/>
      <c r="AR665" s="565"/>
      <c r="AS665" s="565"/>
      <c r="AT665" s="565"/>
      <c r="AU665" s="565"/>
      <c r="AV665" s="565"/>
      <c r="AW665" s="565"/>
      <c r="AX665" s="565"/>
      <c r="AY665" s="565"/>
      <c r="AZ665" s="565"/>
      <c r="BA665" s="565"/>
      <c r="BB665" s="565"/>
      <c r="BC665" s="565"/>
      <c r="BD665" s="565"/>
      <c r="BE665" s="565"/>
      <c r="BF665" s="565"/>
      <c r="BG665" s="565"/>
      <c r="BH665" s="565"/>
      <c r="BI665" s="565"/>
      <c r="BJ665" s="565"/>
      <c r="BK665" s="364"/>
      <c r="BL665" s="565"/>
      <c r="BM665" s="565"/>
      <c r="BN665" s="565"/>
      <c r="BO665" s="565"/>
      <c r="BP665" s="565"/>
      <c r="BQ665" s="565"/>
      <c r="BR665" s="565"/>
      <c r="BS665" s="565"/>
      <c r="BT665" s="565"/>
      <c r="BU665" s="565"/>
      <c r="BV665" s="565"/>
      <c r="BW665" s="565"/>
      <c r="BX665" s="565"/>
      <c r="BY665" s="565"/>
      <c r="BZ665" s="565"/>
      <c r="CA665" s="565"/>
      <c r="CB665" s="565"/>
      <c r="CC665" s="565"/>
      <c r="CD665" s="565"/>
      <c r="CE665" s="565"/>
      <c r="CF665" s="565"/>
      <c r="CG665" s="565"/>
      <c r="CH665" s="565"/>
    </row>
    <row r="666" spans="1:86">
      <c r="A666" s="621"/>
      <c r="B666" s="565"/>
      <c r="C666" s="565" t="s">
        <v>4300</v>
      </c>
      <c r="D666" s="565"/>
      <c r="E666" s="565"/>
      <c r="F666" s="565"/>
      <c r="G666" s="565"/>
      <c r="H666" s="565"/>
      <c r="I666" s="565"/>
      <c r="J666" s="565"/>
      <c r="K666" s="565"/>
      <c r="L666" s="565"/>
      <c r="M666" s="565"/>
      <c r="N666" s="565"/>
      <c r="O666" s="565"/>
      <c r="P666" s="565"/>
      <c r="Q666" s="565"/>
      <c r="R666" s="565"/>
      <c r="S666" s="565"/>
      <c r="T666" s="565"/>
      <c r="U666" s="147"/>
      <c r="V666" s="565"/>
      <c r="W666" s="565"/>
      <c r="X666" s="565"/>
      <c r="Y666" s="565"/>
      <c r="Z666" s="565"/>
      <c r="AA666" s="565"/>
      <c r="AB666" s="565"/>
      <c r="AC666" s="565"/>
      <c r="AD666" s="565"/>
      <c r="AE666" s="565"/>
      <c r="AF666" s="565"/>
      <c r="AG666" s="565"/>
      <c r="AH666" s="565"/>
      <c r="AI666" s="565"/>
      <c r="AJ666" s="565"/>
      <c r="AK666" s="565"/>
      <c r="AL666" s="565"/>
      <c r="AM666" s="565"/>
      <c r="AN666" s="565"/>
      <c r="AO666" s="565"/>
      <c r="AP666" s="565"/>
      <c r="AQ666" s="565"/>
      <c r="AR666" s="565"/>
      <c r="AS666" s="565"/>
      <c r="AT666" s="565"/>
      <c r="AU666" s="565"/>
      <c r="AV666" s="565"/>
      <c r="AW666" s="565"/>
      <c r="AX666" s="565"/>
      <c r="AY666" s="565"/>
      <c r="AZ666" s="565"/>
      <c r="BA666" s="565"/>
      <c r="BB666" s="565"/>
      <c r="BC666" s="565"/>
      <c r="BD666" s="565"/>
      <c r="BE666" s="565"/>
      <c r="BF666" s="565"/>
      <c r="BG666" s="565"/>
      <c r="BH666" s="565"/>
      <c r="BI666" s="565"/>
      <c r="BJ666" s="565"/>
      <c r="BK666" s="364"/>
      <c r="BL666" s="565"/>
      <c r="BM666" s="565"/>
      <c r="BN666" s="565"/>
      <c r="BO666" s="565"/>
      <c r="BP666" s="565"/>
      <c r="BQ666" s="565"/>
      <c r="BR666" s="565"/>
      <c r="BS666" s="565"/>
      <c r="BT666" s="565"/>
      <c r="BU666" s="565"/>
      <c r="BV666" s="565"/>
      <c r="BW666" s="565"/>
      <c r="BX666" s="565"/>
      <c r="BY666" s="565"/>
      <c r="BZ666" s="565"/>
      <c r="CA666" s="565"/>
      <c r="CB666" s="565"/>
      <c r="CC666" s="565"/>
      <c r="CD666" s="565"/>
      <c r="CE666" s="565"/>
      <c r="CF666" s="565"/>
      <c r="CG666" s="565"/>
      <c r="CH666" s="565"/>
    </row>
    <row r="667" spans="1:86">
      <c r="A667" s="171" t="s">
        <v>7045</v>
      </c>
      <c r="B667" s="565" t="s">
        <v>4301</v>
      </c>
      <c r="C667" s="565" t="s">
        <v>4302</v>
      </c>
      <c r="D667" s="565">
        <v>6000</v>
      </c>
      <c r="E667" s="565"/>
      <c r="F667" s="565">
        <v>5700</v>
      </c>
      <c r="G667" s="565"/>
      <c r="H667" s="565"/>
      <c r="I667" s="565"/>
      <c r="J667" s="565"/>
      <c r="K667" s="565"/>
      <c r="L667" s="565"/>
      <c r="M667" s="565"/>
      <c r="N667" s="565"/>
      <c r="O667" s="565"/>
      <c r="P667" s="565"/>
      <c r="Q667" s="565"/>
      <c r="R667" s="565"/>
      <c r="S667" s="565">
        <v>3000</v>
      </c>
      <c r="T667" s="565">
        <v>1000</v>
      </c>
      <c r="U667" s="147"/>
      <c r="V667" s="565"/>
      <c r="W667" s="565"/>
      <c r="X667" s="565"/>
      <c r="Y667" s="565">
        <v>300</v>
      </c>
      <c r="Z667" s="565"/>
      <c r="AA667" s="565"/>
      <c r="AB667" s="565"/>
      <c r="AC667" s="565"/>
      <c r="AD667" s="565">
        <v>2400</v>
      </c>
      <c r="AE667" s="565"/>
      <c r="AF667" s="565"/>
      <c r="AG667" s="565"/>
      <c r="AH667" s="565"/>
      <c r="AI667" s="565">
        <v>300</v>
      </c>
      <c r="AJ667" s="565"/>
      <c r="AK667" s="565"/>
      <c r="AL667" s="565">
        <v>2200</v>
      </c>
      <c r="AM667" s="565">
        <v>2600</v>
      </c>
      <c r="AN667" s="565"/>
      <c r="AO667" s="565"/>
      <c r="AP667" s="565"/>
      <c r="AQ667" s="565"/>
      <c r="AR667" s="565"/>
      <c r="AS667" s="565"/>
      <c r="AT667" s="565"/>
      <c r="AU667" s="565"/>
      <c r="AV667" s="565"/>
      <c r="AW667" s="565"/>
      <c r="AX667" s="565"/>
      <c r="AY667" s="565"/>
      <c r="AZ667" s="565"/>
      <c r="BA667" s="565"/>
      <c r="BB667" s="565"/>
      <c r="BC667" s="565"/>
      <c r="BD667" s="565">
        <v>4000</v>
      </c>
      <c r="BE667" s="565"/>
      <c r="BF667" s="565"/>
      <c r="BG667" s="565"/>
      <c r="BH667" s="565"/>
      <c r="BI667" s="565"/>
      <c r="BJ667" s="565">
        <v>34685</v>
      </c>
      <c r="BK667" s="364"/>
      <c r="BL667" s="565"/>
      <c r="BM667" s="565"/>
      <c r="BN667" s="565"/>
      <c r="BO667" s="565">
        <v>2000</v>
      </c>
      <c r="BP667" s="565"/>
      <c r="BQ667" s="565"/>
      <c r="BR667" s="565"/>
      <c r="BS667" s="565">
        <v>3200</v>
      </c>
      <c r="BT667" s="565"/>
      <c r="BU667" s="565"/>
      <c r="BV667" s="565"/>
      <c r="BW667" s="565">
        <v>2200</v>
      </c>
      <c r="BX667" s="565"/>
      <c r="BY667" s="565"/>
      <c r="BZ667" s="565"/>
      <c r="CA667" s="565"/>
      <c r="CB667" s="565"/>
      <c r="CC667" s="565"/>
      <c r="CD667" s="565"/>
      <c r="CE667" s="565"/>
      <c r="CF667" s="565"/>
      <c r="CG667" s="565"/>
      <c r="CH667" s="565"/>
    </row>
    <row r="668" spans="1:86">
      <c r="A668" s="620"/>
      <c r="B668" s="565"/>
      <c r="C668" s="565" t="s">
        <v>4300</v>
      </c>
      <c r="D668" s="565"/>
      <c r="E668" s="565"/>
      <c r="F668" s="565"/>
      <c r="G668" s="565"/>
      <c r="H668" s="565"/>
      <c r="I668" s="565"/>
      <c r="J668" s="565"/>
      <c r="K668" s="565"/>
      <c r="L668" s="565"/>
      <c r="M668" s="565"/>
      <c r="N668" s="565"/>
      <c r="O668" s="565"/>
      <c r="P668" s="565"/>
      <c r="Q668" s="565"/>
      <c r="R668" s="565"/>
      <c r="S668" s="565"/>
      <c r="T668" s="565"/>
      <c r="U668" s="147"/>
      <c r="V668" s="565"/>
      <c r="W668" s="565"/>
      <c r="X668" s="565"/>
      <c r="Y668" s="565"/>
      <c r="Z668" s="565"/>
      <c r="AA668" s="565"/>
      <c r="AB668" s="565"/>
      <c r="AC668" s="565"/>
      <c r="AD668" s="565"/>
      <c r="AE668" s="565"/>
      <c r="AF668" s="565"/>
      <c r="AG668" s="565"/>
      <c r="AH668" s="565"/>
      <c r="AI668" s="565"/>
      <c r="AJ668" s="565"/>
      <c r="AK668" s="565"/>
      <c r="AL668" s="565"/>
      <c r="AM668" s="565"/>
      <c r="AN668" s="565"/>
      <c r="AO668" s="565"/>
      <c r="AP668" s="565"/>
      <c r="AQ668" s="565"/>
      <c r="AR668" s="565"/>
      <c r="AS668" s="565"/>
      <c r="AT668" s="565"/>
      <c r="AU668" s="565"/>
      <c r="AV668" s="565"/>
      <c r="AW668" s="565"/>
      <c r="AX668" s="565"/>
      <c r="AY668" s="565"/>
      <c r="AZ668" s="565"/>
      <c r="BA668" s="565"/>
      <c r="BB668" s="565"/>
      <c r="BC668" s="565"/>
      <c r="BD668" s="565"/>
      <c r="BE668" s="565"/>
      <c r="BF668" s="565"/>
      <c r="BG668" s="565"/>
      <c r="BH668" s="565"/>
      <c r="BI668" s="565"/>
      <c r="BJ668" s="565"/>
      <c r="BK668" s="364"/>
      <c r="BL668" s="565"/>
      <c r="BM668" s="565"/>
      <c r="BN668" s="565"/>
      <c r="BO668" s="565"/>
      <c r="BP668" s="565"/>
      <c r="BQ668" s="565"/>
      <c r="BR668" s="565"/>
      <c r="BS668" s="565"/>
      <c r="BT668" s="565"/>
      <c r="BU668" s="565"/>
      <c r="BV668" s="565"/>
      <c r="BW668" s="565"/>
      <c r="BX668" s="565"/>
      <c r="BY668" s="565"/>
      <c r="BZ668" s="565"/>
      <c r="CA668" s="565"/>
      <c r="CB668" s="565"/>
      <c r="CC668" s="565"/>
      <c r="CD668" s="565"/>
      <c r="CE668" s="565"/>
      <c r="CF668" s="565"/>
      <c r="CG668" s="565"/>
      <c r="CH668" s="565"/>
    </row>
    <row r="669" spans="1:86">
      <c r="A669" s="620"/>
      <c r="B669" s="565" t="s">
        <v>4303</v>
      </c>
      <c r="C669" s="565" t="s">
        <v>4302</v>
      </c>
      <c r="D669" s="565"/>
      <c r="E669" s="565"/>
      <c r="F669" s="565"/>
      <c r="G669" s="565"/>
      <c r="H669" s="565"/>
      <c r="I669" s="565"/>
      <c r="J669" s="565"/>
      <c r="K669" s="565"/>
      <c r="L669" s="565"/>
      <c r="M669" s="565"/>
      <c r="N669" s="565"/>
      <c r="O669" s="565"/>
      <c r="P669" s="565"/>
      <c r="Q669" s="565"/>
      <c r="R669" s="565"/>
      <c r="S669" s="565"/>
      <c r="T669" s="565"/>
      <c r="U669" s="147"/>
      <c r="V669" s="565"/>
      <c r="W669" s="565"/>
      <c r="X669" s="565"/>
      <c r="Y669" s="565"/>
      <c r="Z669" s="565"/>
      <c r="AA669" s="565"/>
      <c r="AB669" s="565"/>
      <c r="AC669" s="565"/>
      <c r="AD669" s="565"/>
      <c r="AE669" s="565"/>
      <c r="AF669" s="565"/>
      <c r="AG669" s="565"/>
      <c r="AH669" s="565"/>
      <c r="AI669" s="565"/>
      <c r="AJ669" s="565"/>
      <c r="AK669" s="565"/>
      <c r="AL669" s="565"/>
      <c r="AM669" s="565"/>
      <c r="AN669" s="565"/>
      <c r="AO669" s="565"/>
      <c r="AP669" s="565"/>
      <c r="AQ669" s="565"/>
      <c r="AR669" s="565"/>
      <c r="AS669" s="565"/>
      <c r="AT669" s="565"/>
      <c r="AU669" s="565"/>
      <c r="AV669" s="565"/>
      <c r="AW669" s="565"/>
      <c r="AX669" s="565"/>
      <c r="AY669" s="565"/>
      <c r="AZ669" s="565"/>
      <c r="BA669" s="565"/>
      <c r="BB669" s="565"/>
      <c r="BC669" s="565"/>
      <c r="BD669" s="565">
        <v>450</v>
      </c>
      <c r="BE669" s="565"/>
      <c r="BF669" s="565"/>
      <c r="BG669" s="565"/>
      <c r="BH669" s="565"/>
      <c r="BI669" s="565"/>
      <c r="BJ669" s="565">
        <v>13603</v>
      </c>
      <c r="BK669" s="364"/>
      <c r="BL669" s="565"/>
      <c r="BM669" s="565"/>
      <c r="BN669" s="565"/>
      <c r="BO669" s="565"/>
      <c r="BP669" s="565"/>
      <c r="BQ669" s="565"/>
      <c r="BR669" s="565"/>
      <c r="BS669" s="565"/>
      <c r="BT669" s="565"/>
      <c r="BU669" s="565"/>
      <c r="BV669" s="565"/>
      <c r="BW669" s="565"/>
      <c r="BX669" s="565"/>
      <c r="BY669" s="565"/>
      <c r="BZ669" s="565"/>
      <c r="CA669" s="565"/>
      <c r="CB669" s="565"/>
      <c r="CC669" s="565"/>
      <c r="CD669" s="565"/>
      <c r="CE669" s="565"/>
      <c r="CF669" s="565"/>
      <c r="CG669" s="565"/>
      <c r="CH669" s="565"/>
    </row>
    <row r="670" spans="1:86">
      <c r="A670" s="620"/>
      <c r="B670" s="565"/>
      <c r="C670" s="565" t="s">
        <v>4300</v>
      </c>
      <c r="D670" s="565"/>
      <c r="E670" s="565"/>
      <c r="F670" s="565"/>
      <c r="G670" s="565"/>
      <c r="H670" s="565"/>
      <c r="I670" s="565"/>
      <c r="J670" s="565"/>
      <c r="K670" s="565"/>
      <c r="L670" s="565"/>
      <c r="M670" s="565"/>
      <c r="N670" s="565"/>
      <c r="O670" s="565"/>
      <c r="P670" s="565"/>
      <c r="Q670" s="565"/>
      <c r="R670" s="565"/>
      <c r="S670" s="565"/>
      <c r="T670" s="565"/>
      <c r="U670" s="147"/>
      <c r="V670" s="565"/>
      <c r="W670" s="565"/>
      <c r="X670" s="565"/>
      <c r="Y670" s="565"/>
      <c r="Z670" s="565"/>
      <c r="AA670" s="565"/>
      <c r="AB670" s="565"/>
      <c r="AC670" s="565"/>
      <c r="AD670" s="565"/>
      <c r="AE670" s="565"/>
      <c r="AF670" s="565"/>
      <c r="AG670" s="565"/>
      <c r="AH670" s="565"/>
      <c r="AI670" s="565"/>
      <c r="AJ670" s="565"/>
      <c r="AK670" s="565"/>
      <c r="AL670" s="565"/>
      <c r="AM670" s="565"/>
      <c r="AN670" s="565"/>
      <c r="AO670" s="565"/>
      <c r="AP670" s="565"/>
      <c r="AQ670" s="565"/>
      <c r="AR670" s="565"/>
      <c r="AS670" s="565"/>
      <c r="AT670" s="565"/>
      <c r="AU670" s="565"/>
      <c r="AV670" s="565"/>
      <c r="AW670" s="565"/>
      <c r="AX670" s="565"/>
      <c r="AY670" s="565"/>
      <c r="AZ670" s="565"/>
      <c r="BA670" s="565"/>
      <c r="BB670" s="565"/>
      <c r="BC670" s="565"/>
      <c r="BD670" s="565"/>
      <c r="BE670" s="565"/>
      <c r="BF670" s="565"/>
      <c r="BG670" s="565"/>
      <c r="BH670" s="565"/>
      <c r="BI670" s="565"/>
      <c r="BJ670" s="565"/>
      <c r="BK670" s="364"/>
      <c r="BL670" s="565"/>
      <c r="BM670" s="565"/>
      <c r="BN670" s="565"/>
      <c r="BO670" s="565"/>
      <c r="BP670" s="565"/>
      <c r="BQ670" s="565"/>
      <c r="BR670" s="565"/>
      <c r="BS670" s="565"/>
      <c r="BT670" s="565"/>
      <c r="BU670" s="565"/>
      <c r="BV670" s="565"/>
      <c r="BW670" s="565"/>
      <c r="BX670" s="565"/>
      <c r="BY670" s="565"/>
      <c r="BZ670" s="565"/>
      <c r="CA670" s="565"/>
      <c r="CB670" s="565"/>
      <c r="CC670" s="565"/>
      <c r="CD670" s="565"/>
      <c r="CE670" s="565"/>
      <c r="CF670" s="565"/>
      <c r="CG670" s="565"/>
      <c r="CH670" s="565"/>
    </row>
    <row r="671" spans="1:86">
      <c r="A671" s="620"/>
      <c r="B671" s="565" t="s">
        <v>4304</v>
      </c>
      <c r="C671" s="565" t="s">
        <v>4302</v>
      </c>
      <c r="D671" s="565">
        <v>5000</v>
      </c>
      <c r="E671" s="565"/>
      <c r="F671" s="565">
        <v>6200</v>
      </c>
      <c r="G671" s="565"/>
      <c r="H671" s="565"/>
      <c r="I671" s="565"/>
      <c r="J671" s="565"/>
      <c r="K671" s="565"/>
      <c r="L671" s="565"/>
      <c r="M671" s="565"/>
      <c r="N671" s="565"/>
      <c r="O671" s="565"/>
      <c r="P671" s="565"/>
      <c r="Q671" s="565"/>
      <c r="R671" s="565"/>
      <c r="S671" s="565">
        <v>1800</v>
      </c>
      <c r="T671" s="565">
        <v>500</v>
      </c>
      <c r="U671" s="147"/>
      <c r="V671" s="565"/>
      <c r="W671" s="565"/>
      <c r="X671" s="565"/>
      <c r="Y671" s="565">
        <v>2200</v>
      </c>
      <c r="Z671" s="565"/>
      <c r="AA671" s="565"/>
      <c r="AB671" s="565"/>
      <c r="AC671" s="565"/>
      <c r="AD671" s="565">
        <v>3600</v>
      </c>
      <c r="AE671" s="565"/>
      <c r="AF671" s="565"/>
      <c r="AG671" s="565"/>
      <c r="AH671" s="565"/>
      <c r="AI671" s="565">
        <v>2000</v>
      </c>
      <c r="AJ671" s="565"/>
      <c r="AK671" s="565"/>
      <c r="AL671" s="565">
        <v>3000</v>
      </c>
      <c r="AM671" s="565">
        <v>2400</v>
      </c>
      <c r="AN671" s="565"/>
      <c r="AO671" s="565"/>
      <c r="AP671" s="565"/>
      <c r="AQ671" s="565"/>
      <c r="AR671" s="565"/>
      <c r="AS671" s="565"/>
      <c r="AT671" s="565"/>
      <c r="AU671" s="565"/>
      <c r="AV671" s="565"/>
      <c r="AW671" s="565"/>
      <c r="AX671" s="565"/>
      <c r="AY671" s="565"/>
      <c r="AZ671" s="565"/>
      <c r="BA671" s="565"/>
      <c r="BB671" s="565"/>
      <c r="BC671" s="565"/>
      <c r="BD671" s="565">
        <v>3200</v>
      </c>
      <c r="BE671" s="565"/>
      <c r="BF671" s="565"/>
      <c r="BG671" s="565"/>
      <c r="BH671" s="565"/>
      <c r="BI671" s="565"/>
      <c r="BJ671" s="565">
        <v>26262</v>
      </c>
      <c r="BK671" s="364"/>
      <c r="BL671" s="565"/>
      <c r="BM671" s="565"/>
      <c r="BN671" s="565"/>
      <c r="BO671" s="565">
        <v>1800</v>
      </c>
      <c r="BP671" s="565"/>
      <c r="BQ671" s="565"/>
      <c r="BR671" s="565"/>
      <c r="BS671" s="565">
        <v>4800</v>
      </c>
      <c r="BT671" s="565"/>
      <c r="BU671" s="565"/>
      <c r="BV671" s="565"/>
      <c r="BW671" s="565">
        <v>2800</v>
      </c>
      <c r="BX671" s="565"/>
      <c r="BY671" s="565"/>
      <c r="BZ671" s="565"/>
      <c r="CA671" s="565"/>
      <c r="CB671" s="565"/>
      <c r="CC671" s="565"/>
      <c r="CD671" s="565"/>
      <c r="CE671" s="565"/>
      <c r="CF671" s="565"/>
      <c r="CG671" s="565"/>
      <c r="CH671" s="565"/>
    </row>
    <row r="672" spans="1:86">
      <c r="A672" s="620"/>
      <c r="B672" s="565"/>
      <c r="C672" s="565" t="s">
        <v>4300</v>
      </c>
      <c r="D672" s="565"/>
      <c r="E672" s="565"/>
      <c r="F672" s="565"/>
      <c r="G672" s="565"/>
      <c r="H672" s="565"/>
      <c r="I672" s="565"/>
      <c r="J672" s="565"/>
      <c r="K672" s="565"/>
      <c r="L672" s="565"/>
      <c r="M672" s="565"/>
      <c r="N672" s="565"/>
      <c r="O672" s="565"/>
      <c r="P672" s="565"/>
      <c r="Q672" s="565"/>
      <c r="R672" s="565"/>
      <c r="S672" s="565"/>
      <c r="T672" s="565"/>
      <c r="U672" s="147"/>
      <c r="V672" s="565"/>
      <c r="W672" s="565"/>
      <c r="X672" s="565"/>
      <c r="Y672" s="565"/>
      <c r="Z672" s="565"/>
      <c r="AA672" s="565"/>
      <c r="AB672" s="565"/>
      <c r="AC672" s="565"/>
      <c r="AD672" s="565"/>
      <c r="AE672" s="565"/>
      <c r="AF672" s="565"/>
      <c r="AG672" s="565"/>
      <c r="AH672" s="565"/>
      <c r="AI672" s="565"/>
      <c r="AJ672" s="565"/>
      <c r="AK672" s="565"/>
      <c r="AL672" s="565"/>
      <c r="AM672" s="565"/>
      <c r="AN672" s="565"/>
      <c r="AO672" s="565"/>
      <c r="AP672" s="565"/>
      <c r="AQ672" s="565"/>
      <c r="AR672" s="565"/>
      <c r="AS672" s="565"/>
      <c r="AT672" s="565"/>
      <c r="AU672" s="565"/>
      <c r="AV672" s="565"/>
      <c r="AW672" s="565"/>
      <c r="AX672" s="565"/>
      <c r="AY672" s="565"/>
      <c r="AZ672" s="565"/>
      <c r="BA672" s="565"/>
      <c r="BB672" s="565"/>
      <c r="BC672" s="565"/>
      <c r="BD672" s="565"/>
      <c r="BE672" s="565"/>
      <c r="BF672" s="565"/>
      <c r="BG672" s="565"/>
      <c r="BH672" s="565"/>
      <c r="BI672" s="565"/>
      <c r="BJ672" s="565"/>
      <c r="BK672" s="364"/>
      <c r="BL672" s="565"/>
      <c r="BM672" s="565"/>
      <c r="BN672" s="565"/>
      <c r="BO672" s="565"/>
      <c r="BP672" s="565"/>
      <c r="BQ672" s="565"/>
      <c r="BR672" s="565"/>
      <c r="BS672" s="565"/>
      <c r="BT672" s="565"/>
      <c r="BU672" s="565"/>
      <c r="BV672" s="565"/>
      <c r="BW672" s="565"/>
      <c r="BX672" s="565"/>
      <c r="BY672" s="565"/>
      <c r="BZ672" s="565"/>
      <c r="CA672" s="565"/>
      <c r="CB672" s="565"/>
      <c r="CC672" s="565"/>
      <c r="CD672" s="565"/>
      <c r="CE672" s="565"/>
      <c r="CF672" s="565"/>
      <c r="CG672" s="565"/>
      <c r="CH672" s="565"/>
    </row>
    <row r="673" spans="1:86">
      <c r="A673" s="620"/>
      <c r="B673" s="565" t="s">
        <v>4305</v>
      </c>
      <c r="C673" s="565" t="s">
        <v>4302</v>
      </c>
      <c r="D673" s="565"/>
      <c r="E673" s="565"/>
      <c r="F673" s="565"/>
      <c r="G673" s="565"/>
      <c r="H673" s="565"/>
      <c r="I673" s="565"/>
      <c r="J673" s="565"/>
      <c r="K673" s="565"/>
      <c r="L673" s="565"/>
      <c r="M673" s="565"/>
      <c r="N673" s="565"/>
      <c r="O673" s="565"/>
      <c r="P673" s="565"/>
      <c r="Q673" s="565"/>
      <c r="R673" s="565"/>
      <c r="S673" s="565"/>
      <c r="T673" s="565"/>
      <c r="U673" s="147"/>
      <c r="V673" s="565"/>
      <c r="W673" s="565"/>
      <c r="X673" s="565"/>
      <c r="Y673" s="565"/>
      <c r="Z673" s="565"/>
      <c r="AA673" s="565"/>
      <c r="AB673" s="565"/>
      <c r="AC673" s="565"/>
      <c r="AD673" s="565"/>
      <c r="AE673" s="565"/>
      <c r="AF673" s="565"/>
      <c r="AG673" s="565"/>
      <c r="AH673" s="565"/>
      <c r="AI673" s="565"/>
      <c r="AJ673" s="565"/>
      <c r="AK673" s="565"/>
      <c r="AL673" s="565"/>
      <c r="AM673" s="565"/>
      <c r="AN673" s="565"/>
      <c r="AO673" s="565"/>
      <c r="AP673" s="565"/>
      <c r="AQ673" s="565"/>
      <c r="AR673" s="565"/>
      <c r="AS673" s="565"/>
      <c r="AT673" s="565"/>
      <c r="AU673" s="565"/>
      <c r="AV673" s="565"/>
      <c r="AW673" s="565"/>
      <c r="AX673" s="565"/>
      <c r="AY673" s="565"/>
      <c r="AZ673" s="565"/>
      <c r="BA673" s="565"/>
      <c r="BB673" s="565"/>
      <c r="BC673" s="565"/>
      <c r="BD673" s="565"/>
      <c r="BE673" s="565"/>
      <c r="BF673" s="565"/>
      <c r="BG673" s="565"/>
      <c r="BH673" s="565"/>
      <c r="BI673" s="565"/>
      <c r="BJ673" s="565"/>
      <c r="BK673" s="364"/>
      <c r="BL673" s="565"/>
      <c r="BM673" s="565"/>
      <c r="BN673" s="565"/>
      <c r="BO673" s="565"/>
      <c r="BP673" s="565"/>
      <c r="BQ673" s="565"/>
      <c r="BR673" s="565"/>
      <c r="BS673" s="565"/>
      <c r="BT673" s="565"/>
      <c r="BU673" s="565"/>
      <c r="BV673" s="565"/>
      <c r="BW673" s="565"/>
      <c r="BX673" s="565"/>
      <c r="BY673" s="565"/>
      <c r="BZ673" s="565"/>
      <c r="CA673" s="565"/>
      <c r="CB673" s="565"/>
      <c r="CC673" s="565"/>
      <c r="CD673" s="565"/>
      <c r="CE673" s="565"/>
      <c r="CF673" s="565"/>
      <c r="CG673" s="565"/>
      <c r="CH673" s="565"/>
    </row>
    <row r="674" spans="1:86">
      <c r="A674" s="621"/>
      <c r="B674" s="565"/>
      <c r="C674" s="565" t="s">
        <v>4300</v>
      </c>
      <c r="D674" s="565"/>
      <c r="E674" s="565"/>
      <c r="F674" s="565"/>
      <c r="G674" s="565"/>
      <c r="H674" s="565"/>
      <c r="I674" s="565"/>
      <c r="J674" s="565"/>
      <c r="K674" s="565"/>
      <c r="L674" s="565"/>
      <c r="M674" s="565"/>
      <c r="N674" s="565"/>
      <c r="O674" s="565"/>
      <c r="P674" s="565"/>
      <c r="Q674" s="565"/>
      <c r="R674" s="565"/>
      <c r="S674" s="565"/>
      <c r="T674" s="565"/>
      <c r="U674" s="147"/>
      <c r="V674" s="565"/>
      <c r="W674" s="565"/>
      <c r="X674" s="565"/>
      <c r="Y674" s="565"/>
      <c r="Z674" s="565"/>
      <c r="AA674" s="565"/>
      <c r="AB674" s="565"/>
      <c r="AC674" s="565"/>
      <c r="AD674" s="565"/>
      <c r="AE674" s="565"/>
      <c r="AF674" s="565"/>
      <c r="AG674" s="565"/>
      <c r="AH674" s="565"/>
      <c r="AI674" s="565"/>
      <c r="AJ674" s="565"/>
      <c r="AK674" s="565"/>
      <c r="AL674" s="565"/>
      <c r="AM674" s="565"/>
      <c r="AN674" s="565"/>
      <c r="AO674" s="565"/>
      <c r="AP674" s="565"/>
      <c r="AQ674" s="565"/>
      <c r="AR674" s="565"/>
      <c r="AS674" s="565"/>
      <c r="AT674" s="565"/>
      <c r="AU674" s="565"/>
      <c r="AV674" s="565"/>
      <c r="AW674" s="565"/>
      <c r="AX674" s="565"/>
      <c r="AY674" s="565"/>
      <c r="AZ674" s="565"/>
      <c r="BA674" s="565"/>
      <c r="BB674" s="565"/>
      <c r="BC674" s="565"/>
      <c r="BD674" s="565"/>
      <c r="BE674" s="565"/>
      <c r="BF674" s="565"/>
      <c r="BG674" s="565"/>
      <c r="BH674" s="565"/>
      <c r="BI674" s="565"/>
      <c r="BJ674" s="565"/>
      <c r="BK674" s="364"/>
      <c r="BL674" s="565"/>
      <c r="BM674" s="565"/>
      <c r="BN674" s="565"/>
      <c r="BO674" s="565"/>
      <c r="BP674" s="565"/>
      <c r="BQ674" s="565"/>
      <c r="BR674" s="565"/>
      <c r="BS674" s="565"/>
      <c r="BT674" s="565"/>
      <c r="BU674" s="565"/>
      <c r="BV674" s="565"/>
      <c r="BW674" s="565"/>
      <c r="BX674" s="565"/>
      <c r="BY674" s="565"/>
      <c r="BZ674" s="565"/>
      <c r="CA674" s="565"/>
      <c r="CB674" s="565"/>
      <c r="CC674" s="565"/>
      <c r="CD674" s="565"/>
      <c r="CE674" s="565"/>
      <c r="CF674" s="565"/>
      <c r="CG674" s="565"/>
      <c r="CH674" s="565"/>
    </row>
    <row r="675" spans="1:86">
      <c r="A675" s="171" t="s">
        <v>7066</v>
      </c>
      <c r="B675" s="565" t="s">
        <v>4301</v>
      </c>
      <c r="C675" s="565" t="s">
        <v>4302</v>
      </c>
      <c r="D675" s="565"/>
      <c r="E675" s="565"/>
      <c r="F675" s="565"/>
      <c r="G675" s="565"/>
      <c r="H675" s="565"/>
      <c r="I675" s="565"/>
      <c r="J675" s="565"/>
      <c r="K675" s="565"/>
      <c r="L675" s="565"/>
      <c r="M675" s="565"/>
      <c r="N675" s="565"/>
      <c r="O675" s="565"/>
      <c r="P675" s="565"/>
      <c r="Q675" s="565"/>
      <c r="R675" s="565"/>
      <c r="S675" s="565"/>
      <c r="T675" s="565"/>
      <c r="U675" s="147"/>
      <c r="V675" s="565"/>
      <c r="W675" s="565"/>
      <c r="X675" s="565"/>
      <c r="Y675" s="565"/>
      <c r="Z675" s="565"/>
      <c r="AA675" s="565"/>
      <c r="AB675" s="565"/>
      <c r="AC675" s="565"/>
      <c r="AD675" s="565">
        <v>6900</v>
      </c>
      <c r="AE675" s="565"/>
      <c r="AF675" s="565"/>
      <c r="AG675" s="565"/>
      <c r="AH675" s="565"/>
      <c r="AI675" s="565"/>
      <c r="AJ675" s="565"/>
      <c r="AK675" s="565"/>
      <c r="AL675" s="565">
        <v>8900</v>
      </c>
      <c r="AM675" s="565">
        <v>9100</v>
      </c>
      <c r="AN675" s="565"/>
      <c r="AO675" s="565"/>
      <c r="AP675" s="565"/>
      <c r="AQ675" s="565">
        <v>45000</v>
      </c>
      <c r="AR675" s="565"/>
      <c r="AS675" s="565"/>
      <c r="AT675" s="565"/>
      <c r="AU675" s="565"/>
      <c r="AV675" s="565"/>
      <c r="AW675" s="565"/>
      <c r="AX675" s="565"/>
      <c r="AY675" s="565"/>
      <c r="AZ675" s="565"/>
      <c r="BA675" s="565"/>
      <c r="BB675" s="565"/>
      <c r="BC675" s="565">
        <v>10000</v>
      </c>
      <c r="BD675" s="565"/>
      <c r="BE675" s="565"/>
      <c r="BF675" s="565"/>
      <c r="BG675" s="565"/>
      <c r="BH675" s="565"/>
      <c r="BI675" s="565"/>
      <c r="BJ675" s="565"/>
      <c r="BK675" s="364"/>
      <c r="BL675" s="565"/>
      <c r="BM675" s="565">
        <v>3022</v>
      </c>
      <c r="BN675" s="565"/>
      <c r="BO675" s="565">
        <v>1400</v>
      </c>
      <c r="BP675" s="565"/>
      <c r="BQ675" s="565"/>
      <c r="BR675" s="565"/>
      <c r="BS675" s="565">
        <v>1500</v>
      </c>
      <c r="BT675" s="565"/>
      <c r="BU675" s="565"/>
      <c r="BV675" s="565"/>
      <c r="BW675" s="565">
        <v>2000</v>
      </c>
      <c r="BX675" s="565"/>
      <c r="BY675" s="565"/>
      <c r="BZ675" s="565"/>
      <c r="CA675" s="565"/>
      <c r="CB675" s="565"/>
      <c r="CC675" s="565"/>
      <c r="CD675" s="565"/>
      <c r="CE675" s="565"/>
      <c r="CF675" s="565"/>
      <c r="CG675" s="565"/>
      <c r="CH675" s="565"/>
    </row>
    <row r="676" spans="1:86">
      <c r="A676" s="620"/>
      <c r="B676" s="565"/>
      <c r="C676" s="565" t="s">
        <v>4300</v>
      </c>
      <c r="D676" s="565">
        <v>19000</v>
      </c>
      <c r="E676" s="565">
        <v>70</v>
      </c>
      <c r="F676" s="565"/>
      <c r="G676" s="565"/>
      <c r="H676" s="565"/>
      <c r="I676" s="565"/>
      <c r="J676" s="565"/>
      <c r="K676" s="565"/>
      <c r="L676" s="565">
        <v>4600</v>
      </c>
      <c r="M676" s="565"/>
      <c r="N676" s="565"/>
      <c r="O676" s="565"/>
      <c r="P676" s="565"/>
      <c r="Q676" s="565"/>
      <c r="R676" s="565"/>
      <c r="S676" s="565">
        <v>700</v>
      </c>
      <c r="T676" s="565">
        <v>1100</v>
      </c>
      <c r="U676" s="147"/>
      <c r="V676" s="565"/>
      <c r="W676" s="565"/>
      <c r="X676" s="565"/>
      <c r="Y676" s="565"/>
      <c r="Z676" s="565"/>
      <c r="AA676" s="565"/>
      <c r="AB676" s="565"/>
      <c r="AC676" s="565"/>
      <c r="AD676" s="565">
        <v>2000</v>
      </c>
      <c r="AE676" s="565"/>
      <c r="AF676" s="565"/>
      <c r="AG676" s="565"/>
      <c r="AH676" s="565"/>
      <c r="AI676" s="565"/>
      <c r="AJ676" s="565"/>
      <c r="AK676" s="565"/>
      <c r="AL676" s="565">
        <v>8700</v>
      </c>
      <c r="AM676" s="565">
        <v>5000</v>
      </c>
      <c r="AN676" s="565"/>
      <c r="AO676" s="565"/>
      <c r="AP676" s="565"/>
      <c r="AQ676" s="565"/>
      <c r="AR676" s="565"/>
      <c r="AS676" s="565"/>
      <c r="AT676" s="565"/>
      <c r="AU676" s="565"/>
      <c r="AV676" s="565"/>
      <c r="AW676" s="565"/>
      <c r="AX676" s="565"/>
      <c r="AY676" s="565"/>
      <c r="AZ676" s="565"/>
      <c r="BA676" s="565"/>
      <c r="BB676" s="565"/>
      <c r="BC676" s="565"/>
      <c r="BD676" s="565"/>
      <c r="BE676" s="565"/>
      <c r="BF676" s="565"/>
      <c r="BG676" s="565"/>
      <c r="BH676" s="565"/>
      <c r="BI676" s="565"/>
      <c r="BJ676" s="565">
        <v>40000</v>
      </c>
      <c r="BK676" s="364"/>
      <c r="BL676" s="565"/>
      <c r="BM676" s="565">
        <v>3663</v>
      </c>
      <c r="BN676" s="565"/>
      <c r="BO676" s="565">
        <v>1500</v>
      </c>
      <c r="BP676" s="565"/>
      <c r="BQ676" s="565"/>
      <c r="BR676" s="565"/>
      <c r="BS676" s="565">
        <v>6000</v>
      </c>
      <c r="BT676" s="565"/>
      <c r="BU676" s="565"/>
      <c r="BV676" s="565"/>
      <c r="BW676" s="565">
        <v>3000</v>
      </c>
      <c r="BX676" s="565"/>
      <c r="BY676" s="565"/>
      <c r="BZ676" s="565"/>
      <c r="CA676" s="565"/>
      <c r="CB676" s="565"/>
      <c r="CC676" s="565"/>
      <c r="CD676" s="565"/>
      <c r="CE676" s="565"/>
      <c r="CF676" s="565"/>
      <c r="CG676" s="565"/>
      <c r="CH676" s="565"/>
    </row>
    <row r="677" spans="1:86">
      <c r="A677" s="620"/>
      <c r="B677" s="565" t="s">
        <v>4303</v>
      </c>
      <c r="C677" s="565" t="s">
        <v>4302</v>
      </c>
      <c r="D677" s="565">
        <v>20</v>
      </c>
      <c r="E677" s="565">
        <v>1</v>
      </c>
      <c r="F677" s="565"/>
      <c r="G677" s="565"/>
      <c r="H677" s="565"/>
      <c r="I677" s="565"/>
      <c r="J677" s="565"/>
      <c r="K677" s="565"/>
      <c r="L677" s="565">
        <v>1</v>
      </c>
      <c r="M677" s="565"/>
      <c r="N677" s="565"/>
      <c r="O677" s="565"/>
      <c r="P677" s="565"/>
      <c r="Q677" s="565"/>
      <c r="R677" s="565"/>
      <c r="S677" s="565"/>
      <c r="T677" s="565"/>
      <c r="U677" s="147"/>
      <c r="V677" s="565"/>
      <c r="W677" s="565"/>
      <c r="X677" s="565"/>
      <c r="Y677" s="565"/>
      <c r="Z677" s="565"/>
      <c r="AA677" s="565"/>
      <c r="AB677" s="565"/>
      <c r="AC677" s="565"/>
      <c r="AD677" s="565"/>
      <c r="AE677" s="565"/>
      <c r="AF677" s="565"/>
      <c r="AG677" s="565"/>
      <c r="AH677" s="565"/>
      <c r="AI677" s="565"/>
      <c r="AJ677" s="565"/>
      <c r="AK677" s="565"/>
      <c r="AL677" s="565">
        <v>1</v>
      </c>
      <c r="AM677" s="565"/>
      <c r="AN677" s="565"/>
      <c r="AO677" s="565"/>
      <c r="AP677" s="565"/>
      <c r="AQ677" s="565">
        <v>8506</v>
      </c>
      <c r="AR677" s="565"/>
      <c r="AS677" s="565"/>
      <c r="AT677" s="565"/>
      <c r="AU677" s="565"/>
      <c r="AV677" s="565"/>
      <c r="AW677" s="565"/>
      <c r="AX677" s="565"/>
      <c r="AY677" s="565"/>
      <c r="AZ677" s="565"/>
      <c r="BA677" s="565"/>
      <c r="BB677" s="565"/>
      <c r="BC677" s="565">
        <v>1</v>
      </c>
      <c r="BD677" s="565"/>
      <c r="BE677" s="565"/>
      <c r="BF677" s="565"/>
      <c r="BG677" s="565"/>
      <c r="BH677" s="565"/>
      <c r="BI677" s="565"/>
      <c r="BJ677" s="565"/>
      <c r="BK677" s="364"/>
      <c r="BL677" s="565"/>
      <c r="BM677" s="565">
        <v>15</v>
      </c>
      <c r="BN677" s="565"/>
      <c r="BO677" s="565"/>
      <c r="BP677" s="565"/>
      <c r="BQ677" s="565"/>
      <c r="BR677" s="565"/>
      <c r="BS677" s="565">
        <v>14</v>
      </c>
      <c r="BT677" s="565"/>
      <c r="BU677" s="565"/>
      <c r="BV677" s="565"/>
      <c r="BW677" s="565"/>
      <c r="BX677" s="565"/>
      <c r="BY677" s="565"/>
      <c r="BZ677" s="565"/>
      <c r="CA677" s="565"/>
      <c r="CB677" s="565"/>
      <c r="CC677" s="565"/>
      <c r="CD677" s="565"/>
      <c r="CE677" s="565"/>
      <c r="CF677" s="565"/>
      <c r="CG677" s="565"/>
      <c r="CH677" s="565"/>
    </row>
    <row r="678" spans="1:86">
      <c r="A678" s="620"/>
      <c r="B678" s="565"/>
      <c r="C678" s="565" t="s">
        <v>4300</v>
      </c>
      <c r="D678" s="565">
        <v>2100</v>
      </c>
      <c r="E678" s="565"/>
      <c r="F678" s="565"/>
      <c r="G678" s="565">
        <v>1</v>
      </c>
      <c r="H678" s="565"/>
      <c r="I678" s="565"/>
      <c r="J678" s="565"/>
      <c r="K678" s="565"/>
      <c r="L678" s="565">
        <v>5</v>
      </c>
      <c r="M678" s="565"/>
      <c r="N678" s="565"/>
      <c r="O678" s="565"/>
      <c r="P678" s="565"/>
      <c r="Q678" s="565"/>
      <c r="R678" s="565"/>
      <c r="S678" s="565">
        <v>50</v>
      </c>
      <c r="T678" s="565">
        <v>15</v>
      </c>
      <c r="U678" s="147"/>
      <c r="V678" s="565"/>
      <c r="W678" s="565"/>
      <c r="X678" s="565"/>
      <c r="Y678" s="565"/>
      <c r="Z678" s="565"/>
      <c r="AA678" s="565"/>
      <c r="AB678" s="565"/>
      <c r="AC678" s="565"/>
      <c r="AD678" s="565">
        <v>20</v>
      </c>
      <c r="AE678" s="565"/>
      <c r="AF678" s="565"/>
      <c r="AG678" s="565"/>
      <c r="AH678" s="565"/>
      <c r="AI678" s="565"/>
      <c r="AJ678" s="565"/>
      <c r="AK678" s="565"/>
      <c r="AL678" s="565">
        <v>4</v>
      </c>
      <c r="AM678" s="565">
        <v>5</v>
      </c>
      <c r="AN678" s="565"/>
      <c r="AO678" s="565"/>
      <c r="AP678" s="565"/>
      <c r="AQ678" s="565"/>
      <c r="AR678" s="565">
        <v>72</v>
      </c>
      <c r="AS678" s="565"/>
      <c r="AT678" s="565"/>
      <c r="AU678" s="565"/>
      <c r="AV678" s="565"/>
      <c r="AW678" s="565"/>
      <c r="AX678" s="565"/>
      <c r="AY678" s="565"/>
      <c r="AZ678" s="565"/>
      <c r="BA678" s="565"/>
      <c r="BB678" s="565"/>
      <c r="BC678" s="565"/>
      <c r="BD678" s="565"/>
      <c r="BE678" s="565"/>
      <c r="BF678" s="565"/>
      <c r="BG678" s="565"/>
      <c r="BH678" s="565"/>
      <c r="BI678" s="565"/>
      <c r="BJ678" s="565">
        <v>22842</v>
      </c>
      <c r="BK678" s="364"/>
      <c r="BL678" s="565"/>
      <c r="BM678" s="565">
        <v>9605</v>
      </c>
      <c r="BN678" s="565"/>
      <c r="BO678" s="565">
        <v>100</v>
      </c>
      <c r="BP678" s="565"/>
      <c r="BQ678" s="565"/>
      <c r="BR678" s="565"/>
      <c r="BS678" s="565">
        <v>2500</v>
      </c>
      <c r="BT678" s="565"/>
      <c r="BU678" s="565"/>
      <c r="BV678" s="565"/>
      <c r="BW678" s="565">
        <v>1</v>
      </c>
      <c r="BX678" s="565"/>
      <c r="BY678" s="565"/>
      <c r="BZ678" s="565"/>
      <c r="CA678" s="565"/>
      <c r="CB678" s="565"/>
      <c r="CC678" s="565"/>
      <c r="CD678" s="565"/>
      <c r="CE678" s="565"/>
      <c r="CF678" s="565"/>
      <c r="CG678" s="565"/>
      <c r="CH678" s="565"/>
    </row>
    <row r="679" spans="1:86">
      <c r="A679" s="620"/>
      <c r="B679" s="565" t="s">
        <v>4304</v>
      </c>
      <c r="C679" s="565" t="s">
        <v>4302</v>
      </c>
      <c r="D679" s="565">
        <v>240</v>
      </c>
      <c r="E679" s="565">
        <v>0</v>
      </c>
      <c r="F679" s="565"/>
      <c r="G679" s="565"/>
      <c r="H679" s="565"/>
      <c r="I679" s="565"/>
      <c r="J679" s="565"/>
      <c r="K679" s="565"/>
      <c r="L679" s="565">
        <v>400</v>
      </c>
      <c r="M679" s="565"/>
      <c r="N679" s="565"/>
      <c r="O679" s="565"/>
      <c r="P679" s="565"/>
      <c r="Q679" s="565"/>
      <c r="R679" s="565"/>
      <c r="S679" s="565">
        <v>0</v>
      </c>
      <c r="T679" s="565">
        <v>0</v>
      </c>
      <c r="U679" s="147"/>
      <c r="V679" s="565"/>
      <c r="W679" s="565"/>
      <c r="X679" s="565"/>
      <c r="Y679" s="565"/>
      <c r="Z679" s="565"/>
      <c r="AA679" s="565"/>
      <c r="AB679" s="565"/>
      <c r="AC679" s="565"/>
      <c r="AD679" s="565">
        <v>1000</v>
      </c>
      <c r="AE679" s="565"/>
      <c r="AF679" s="565"/>
      <c r="AG679" s="565"/>
      <c r="AH679" s="565"/>
      <c r="AI679" s="565">
        <v>0</v>
      </c>
      <c r="AJ679" s="565"/>
      <c r="AK679" s="565"/>
      <c r="AL679" s="565">
        <v>2000</v>
      </c>
      <c r="AM679" s="565">
        <v>1000</v>
      </c>
      <c r="AN679" s="565"/>
      <c r="AO679" s="565"/>
      <c r="AP679" s="565"/>
      <c r="AQ679" s="565">
        <v>19500</v>
      </c>
      <c r="AR679" s="565">
        <v>0</v>
      </c>
      <c r="AS679" s="565"/>
      <c r="AT679" s="565"/>
      <c r="AU679" s="565"/>
      <c r="AV679" s="565"/>
      <c r="AW679" s="565"/>
      <c r="AX679" s="565"/>
      <c r="AY679" s="565"/>
      <c r="AZ679" s="565"/>
      <c r="BA679" s="565"/>
      <c r="BB679" s="565"/>
      <c r="BC679" s="565">
        <v>2100</v>
      </c>
      <c r="BD679" s="565"/>
      <c r="BE679" s="565">
        <v>0</v>
      </c>
      <c r="BF679" s="565">
        <v>500</v>
      </c>
      <c r="BG679" s="565"/>
      <c r="BH679" s="565"/>
      <c r="BI679" s="565"/>
      <c r="BJ679" s="565">
        <v>0</v>
      </c>
      <c r="BK679" s="364"/>
      <c r="BL679" s="565"/>
      <c r="BM679" s="565">
        <v>20</v>
      </c>
      <c r="BN679" s="565"/>
      <c r="BO679" s="565">
        <v>300</v>
      </c>
      <c r="BP679" s="565"/>
      <c r="BQ679" s="565"/>
      <c r="BR679" s="565"/>
      <c r="BS679" s="565">
        <v>300</v>
      </c>
      <c r="BT679" s="565"/>
      <c r="BU679" s="565"/>
      <c r="BV679" s="565"/>
      <c r="BW679" s="565">
        <v>20</v>
      </c>
      <c r="BX679" s="565"/>
      <c r="BY679" s="565"/>
      <c r="BZ679" s="565"/>
      <c r="CA679" s="565"/>
      <c r="CB679" s="565"/>
      <c r="CC679" s="565"/>
      <c r="CD679" s="565"/>
      <c r="CE679" s="565"/>
      <c r="CF679" s="565"/>
      <c r="CG679" s="565"/>
      <c r="CH679" s="565"/>
    </row>
    <row r="680" spans="1:86">
      <c r="A680" s="620"/>
      <c r="B680" s="565"/>
      <c r="C680" s="565" t="s">
        <v>4300</v>
      </c>
      <c r="D680" s="565">
        <v>12000</v>
      </c>
      <c r="E680" s="565">
        <v>1200</v>
      </c>
      <c r="F680" s="565"/>
      <c r="G680" s="565"/>
      <c r="H680" s="565"/>
      <c r="I680" s="565"/>
      <c r="J680" s="565"/>
      <c r="K680" s="565"/>
      <c r="L680" s="565">
        <v>2500</v>
      </c>
      <c r="M680" s="565"/>
      <c r="N680" s="565"/>
      <c r="O680" s="565"/>
      <c r="P680" s="565"/>
      <c r="Q680" s="565"/>
      <c r="R680" s="565"/>
      <c r="S680" s="565">
        <v>1000</v>
      </c>
      <c r="T680" s="565">
        <v>3500</v>
      </c>
      <c r="U680" s="147"/>
      <c r="V680" s="565"/>
      <c r="W680" s="565"/>
      <c r="X680" s="565"/>
      <c r="Y680" s="565"/>
      <c r="Z680" s="565"/>
      <c r="AA680" s="565"/>
      <c r="AB680" s="565"/>
      <c r="AC680" s="565"/>
      <c r="AD680" s="565">
        <v>3500</v>
      </c>
      <c r="AE680" s="565"/>
      <c r="AF680" s="565"/>
      <c r="AG680" s="565"/>
      <c r="AH680" s="565"/>
      <c r="AI680" s="565">
        <v>3000</v>
      </c>
      <c r="AJ680" s="565"/>
      <c r="AK680" s="565"/>
      <c r="AL680" s="565">
        <v>5000</v>
      </c>
      <c r="AM680" s="565">
        <v>2000</v>
      </c>
      <c r="AN680" s="565"/>
      <c r="AO680" s="565"/>
      <c r="AP680" s="565"/>
      <c r="AQ680" s="565"/>
      <c r="AR680" s="565">
        <v>850</v>
      </c>
      <c r="AS680" s="565"/>
      <c r="AT680" s="565"/>
      <c r="AU680" s="565"/>
      <c r="AV680" s="565"/>
      <c r="AW680" s="565"/>
      <c r="AX680" s="565"/>
      <c r="AY680" s="565"/>
      <c r="AZ680" s="565"/>
      <c r="BA680" s="565"/>
      <c r="BB680" s="565"/>
      <c r="BC680" s="565"/>
      <c r="BD680" s="565"/>
      <c r="BE680" s="565">
        <v>3760</v>
      </c>
      <c r="BF680" s="565">
        <v>500</v>
      </c>
      <c r="BG680" s="565"/>
      <c r="BH680" s="565"/>
      <c r="BI680" s="565"/>
      <c r="BJ680" s="565">
        <v>36000</v>
      </c>
      <c r="BK680" s="364"/>
      <c r="BL680" s="565"/>
      <c r="BM680" s="565">
        <v>1500</v>
      </c>
      <c r="BN680" s="565"/>
      <c r="BO680" s="565">
        <v>2000</v>
      </c>
      <c r="BP680" s="565"/>
      <c r="BQ680" s="565"/>
      <c r="BR680" s="565"/>
      <c r="BS680" s="565">
        <v>5000</v>
      </c>
      <c r="BT680" s="565"/>
      <c r="BU680" s="565"/>
      <c r="BV680" s="565"/>
      <c r="BW680" s="565">
        <v>3000</v>
      </c>
      <c r="BX680" s="565"/>
      <c r="BY680" s="565"/>
      <c r="BZ680" s="565"/>
      <c r="CA680" s="565"/>
      <c r="CB680" s="565"/>
      <c r="CC680" s="565"/>
      <c r="CD680" s="565"/>
      <c r="CE680" s="565"/>
      <c r="CF680" s="565"/>
      <c r="CG680" s="565"/>
      <c r="CH680" s="565"/>
    </row>
    <row r="681" spans="1:86">
      <c r="A681" s="620"/>
      <c r="B681" s="565" t="s">
        <v>4305</v>
      </c>
      <c r="C681" s="565" t="s">
        <v>4302</v>
      </c>
      <c r="D681" s="565"/>
      <c r="E681" s="565"/>
      <c r="F681" s="565"/>
      <c r="G681" s="565"/>
      <c r="H681" s="565"/>
      <c r="I681" s="565"/>
      <c r="J681" s="565"/>
      <c r="K681" s="565"/>
      <c r="L681" s="565"/>
      <c r="M681" s="565"/>
      <c r="N681" s="565"/>
      <c r="O681" s="565"/>
      <c r="P681" s="565"/>
      <c r="Q681" s="565"/>
      <c r="R681" s="565"/>
      <c r="S681" s="565"/>
      <c r="T681" s="565"/>
      <c r="U681" s="147"/>
      <c r="V681" s="565"/>
      <c r="W681" s="565"/>
      <c r="X681" s="565"/>
      <c r="Y681" s="565"/>
      <c r="Z681" s="565"/>
      <c r="AA681" s="565"/>
      <c r="AB681" s="565"/>
      <c r="AC681" s="565"/>
      <c r="AD681" s="565"/>
      <c r="AE681" s="565"/>
      <c r="AF681" s="565"/>
      <c r="AG681" s="565"/>
      <c r="AH681" s="565"/>
      <c r="AI681" s="565"/>
      <c r="AJ681" s="565"/>
      <c r="AK681" s="565"/>
      <c r="AL681" s="565"/>
      <c r="AM681" s="565"/>
      <c r="AN681" s="565"/>
      <c r="AO681" s="565"/>
      <c r="AP681" s="565"/>
      <c r="AQ681" s="565"/>
      <c r="AR681" s="565"/>
      <c r="AS681" s="565"/>
      <c r="AT681" s="565"/>
      <c r="AU681" s="565"/>
      <c r="AV681" s="565"/>
      <c r="AW681" s="565"/>
      <c r="AX681" s="565"/>
      <c r="AY681" s="565"/>
      <c r="AZ681" s="565"/>
      <c r="BA681" s="565"/>
      <c r="BB681" s="565"/>
      <c r="BC681" s="565"/>
      <c r="BD681" s="565"/>
      <c r="BE681" s="565"/>
      <c r="BF681" s="565"/>
      <c r="BG681" s="565"/>
      <c r="BH681" s="565"/>
      <c r="BI681" s="565"/>
      <c r="BJ681" s="565"/>
      <c r="BK681" s="364"/>
      <c r="BL681" s="565"/>
      <c r="BM681" s="565"/>
      <c r="BN681" s="565"/>
      <c r="BO681" s="565"/>
      <c r="BP681" s="565"/>
      <c r="BQ681" s="565"/>
      <c r="BR681" s="565"/>
      <c r="BS681" s="565"/>
      <c r="BT681" s="565"/>
      <c r="BU681" s="565"/>
      <c r="BV681" s="565"/>
      <c r="BW681" s="565"/>
      <c r="BX681" s="565"/>
      <c r="BY681" s="565"/>
      <c r="BZ681" s="565"/>
      <c r="CA681" s="565"/>
      <c r="CB681" s="565"/>
      <c r="CC681" s="565"/>
      <c r="CD681" s="565"/>
      <c r="CE681" s="565"/>
      <c r="CF681" s="565"/>
      <c r="CG681" s="565"/>
      <c r="CH681" s="565"/>
    </row>
    <row r="682" spans="1:86">
      <c r="A682" s="621"/>
      <c r="B682" s="565"/>
      <c r="C682" s="565" t="s">
        <v>4300</v>
      </c>
      <c r="D682" s="565"/>
      <c r="E682" s="565"/>
      <c r="F682" s="565"/>
      <c r="G682" s="565"/>
      <c r="H682" s="565"/>
      <c r="I682" s="565"/>
      <c r="J682" s="565"/>
      <c r="K682" s="565"/>
      <c r="L682" s="565"/>
      <c r="M682" s="565"/>
      <c r="N682" s="565"/>
      <c r="O682" s="565"/>
      <c r="P682" s="565"/>
      <c r="Q682" s="565"/>
      <c r="R682" s="565"/>
      <c r="S682" s="565"/>
      <c r="T682" s="565"/>
      <c r="U682" s="147"/>
      <c r="V682" s="565"/>
      <c r="W682" s="565"/>
      <c r="X682" s="565"/>
      <c r="Y682" s="565"/>
      <c r="Z682" s="565"/>
      <c r="AA682" s="565"/>
      <c r="AB682" s="565"/>
      <c r="AC682" s="565"/>
      <c r="AD682" s="565"/>
      <c r="AE682" s="565"/>
      <c r="AF682" s="565"/>
      <c r="AG682" s="565"/>
      <c r="AH682" s="565"/>
      <c r="AI682" s="565"/>
      <c r="AJ682" s="565"/>
      <c r="AK682" s="565"/>
      <c r="AL682" s="565"/>
      <c r="AM682" s="565"/>
      <c r="AN682" s="565"/>
      <c r="AO682" s="565"/>
      <c r="AP682" s="565"/>
      <c r="AQ682" s="565"/>
      <c r="AR682" s="565"/>
      <c r="AS682" s="565"/>
      <c r="AT682" s="565"/>
      <c r="AU682" s="565"/>
      <c r="AV682" s="565"/>
      <c r="AW682" s="565"/>
      <c r="AX682" s="565"/>
      <c r="AY682" s="565"/>
      <c r="AZ682" s="565"/>
      <c r="BA682" s="565"/>
      <c r="BB682" s="565"/>
      <c r="BC682" s="565"/>
      <c r="BD682" s="565"/>
      <c r="BE682" s="565"/>
      <c r="BF682" s="565"/>
      <c r="BG682" s="565"/>
      <c r="BH682" s="565"/>
      <c r="BI682" s="565"/>
      <c r="BJ682" s="565"/>
      <c r="BK682" s="364"/>
      <c r="BL682" s="565"/>
      <c r="BM682" s="565"/>
      <c r="BN682" s="565"/>
      <c r="BO682" s="565"/>
      <c r="BP682" s="565"/>
      <c r="BQ682" s="565"/>
      <c r="BR682" s="565"/>
      <c r="BS682" s="565"/>
      <c r="BT682" s="565"/>
      <c r="BU682" s="565"/>
      <c r="BV682" s="565"/>
      <c r="BW682" s="565"/>
      <c r="BX682" s="565"/>
      <c r="BY682" s="565"/>
      <c r="BZ682" s="565"/>
      <c r="CA682" s="565"/>
      <c r="CB682" s="565"/>
      <c r="CC682" s="565"/>
      <c r="CD682" s="565"/>
      <c r="CE682" s="565"/>
      <c r="CF682" s="565"/>
      <c r="CG682" s="565"/>
      <c r="CH682" s="565"/>
    </row>
    <row r="683" spans="1:86">
      <c r="A683" s="171" t="s">
        <v>7084</v>
      </c>
      <c r="B683" s="565" t="s">
        <v>4301</v>
      </c>
      <c r="C683" s="565" t="s">
        <v>4302</v>
      </c>
      <c r="D683" s="565"/>
      <c r="E683" s="565"/>
      <c r="F683" s="565"/>
      <c r="G683" s="565"/>
      <c r="H683" s="565"/>
      <c r="I683" s="565"/>
      <c r="J683" s="565"/>
      <c r="K683" s="565"/>
      <c r="L683" s="565"/>
      <c r="M683" s="565"/>
      <c r="N683" s="565"/>
      <c r="O683" s="565"/>
      <c r="P683" s="565"/>
      <c r="Q683" s="565"/>
      <c r="R683" s="565"/>
      <c r="S683" s="565"/>
      <c r="T683" s="565"/>
      <c r="U683" s="147"/>
      <c r="V683" s="565"/>
      <c r="W683" s="565"/>
      <c r="X683" s="565"/>
      <c r="Y683" s="565"/>
      <c r="Z683" s="565"/>
      <c r="AA683" s="565"/>
      <c r="AB683" s="565"/>
      <c r="AC683" s="565"/>
      <c r="AD683" s="565"/>
      <c r="AE683" s="565"/>
      <c r="AF683" s="565"/>
      <c r="AG683" s="565"/>
      <c r="AH683" s="565"/>
      <c r="AI683" s="565"/>
      <c r="AJ683" s="565"/>
      <c r="AK683" s="565"/>
      <c r="AL683" s="565"/>
      <c r="AM683" s="565"/>
      <c r="AN683" s="565"/>
      <c r="AO683" s="565"/>
      <c r="AP683" s="565"/>
      <c r="AQ683" s="565"/>
      <c r="AR683" s="565"/>
      <c r="AS683" s="565"/>
      <c r="AT683" s="565"/>
      <c r="AU683" s="565"/>
      <c r="AV683" s="565"/>
      <c r="AW683" s="565"/>
      <c r="AX683" s="565"/>
      <c r="AY683" s="565"/>
      <c r="AZ683" s="565"/>
      <c r="BA683" s="565"/>
      <c r="BB683" s="565"/>
      <c r="BC683" s="565"/>
      <c r="BD683" s="565"/>
      <c r="BE683" s="565"/>
      <c r="BF683" s="565"/>
      <c r="BG683" s="565"/>
      <c r="BH683" s="565"/>
      <c r="BI683" s="565"/>
      <c r="BJ683" s="565"/>
      <c r="BK683" s="364"/>
      <c r="BL683" s="565"/>
      <c r="BM683" s="565"/>
      <c r="BN683" s="565"/>
      <c r="BO683" s="565"/>
      <c r="BP683" s="565"/>
      <c r="BQ683" s="565"/>
      <c r="BR683" s="565"/>
      <c r="BS683" s="565"/>
      <c r="BT683" s="565"/>
      <c r="BU683" s="565"/>
      <c r="BV683" s="565"/>
      <c r="BW683" s="565"/>
      <c r="BX683" s="565"/>
      <c r="BY683" s="565"/>
      <c r="BZ683" s="565"/>
      <c r="CA683" s="565"/>
      <c r="CB683" s="565"/>
      <c r="CC683" s="565"/>
      <c r="CD683" s="565"/>
      <c r="CE683" s="565"/>
      <c r="CF683" s="565"/>
      <c r="CG683" s="565"/>
      <c r="CH683" s="565"/>
    </row>
    <row r="684" spans="1:86">
      <c r="A684" s="620"/>
      <c r="B684" s="565"/>
      <c r="C684" s="565" t="s">
        <v>4300</v>
      </c>
      <c r="D684" s="565">
        <v>5000</v>
      </c>
      <c r="E684" s="565">
        <v>700</v>
      </c>
      <c r="F684" s="565"/>
      <c r="G684" s="565">
        <v>700</v>
      </c>
      <c r="H684" s="565">
        <v>1600</v>
      </c>
      <c r="I684" s="565"/>
      <c r="J684" s="565"/>
      <c r="K684" s="565"/>
      <c r="L684" s="565">
        <v>5800</v>
      </c>
      <c r="M684" s="565"/>
      <c r="N684" s="565"/>
      <c r="O684" s="565"/>
      <c r="P684" s="565"/>
      <c r="Q684" s="565"/>
      <c r="R684" s="565"/>
      <c r="S684" s="565">
        <v>2200</v>
      </c>
      <c r="T684" s="565">
        <v>2540</v>
      </c>
      <c r="U684" s="147"/>
      <c r="V684" s="565"/>
      <c r="W684" s="565"/>
      <c r="X684" s="565"/>
      <c r="Y684" s="565"/>
      <c r="Z684" s="565"/>
      <c r="AA684" s="565"/>
      <c r="AB684" s="565"/>
      <c r="AC684" s="565"/>
      <c r="AD684" s="565">
        <v>3840</v>
      </c>
      <c r="AE684" s="565"/>
      <c r="AF684" s="565"/>
      <c r="AG684" s="565"/>
      <c r="AH684" s="565"/>
      <c r="AI684" s="565">
        <v>800</v>
      </c>
      <c r="AJ684" s="565"/>
      <c r="AK684" s="565"/>
      <c r="AL684" s="565">
        <v>3600</v>
      </c>
      <c r="AM684" s="565">
        <v>3840</v>
      </c>
      <c r="AN684" s="565"/>
      <c r="AO684" s="565"/>
      <c r="AP684" s="565"/>
      <c r="AQ684" s="565"/>
      <c r="AR684" s="565"/>
      <c r="AS684" s="565"/>
      <c r="AT684" s="565">
        <v>100</v>
      </c>
      <c r="AU684" s="565"/>
      <c r="AV684" s="565"/>
      <c r="AW684" s="565"/>
      <c r="AX684" s="565">
        <v>1746</v>
      </c>
      <c r="AY684" s="565"/>
      <c r="AZ684" s="565"/>
      <c r="BA684" s="565"/>
      <c r="BB684" s="565"/>
      <c r="BC684" s="565"/>
      <c r="BD684" s="565"/>
      <c r="BE684" s="565"/>
      <c r="BF684" s="565"/>
      <c r="BG684" s="565"/>
      <c r="BH684" s="565"/>
      <c r="BI684" s="565"/>
      <c r="BJ684" s="565">
        <v>44700</v>
      </c>
      <c r="BK684" s="364"/>
      <c r="BL684" s="565"/>
      <c r="BM684" s="565">
        <v>800</v>
      </c>
      <c r="BN684" s="565"/>
      <c r="BO684" s="565">
        <v>800</v>
      </c>
      <c r="BP684" s="565"/>
      <c r="BQ684" s="565"/>
      <c r="BR684" s="565"/>
      <c r="BS684" s="565">
        <v>3840</v>
      </c>
      <c r="BT684" s="565"/>
      <c r="BU684" s="565"/>
      <c r="BV684" s="565"/>
      <c r="BW684" s="565">
        <v>2540</v>
      </c>
      <c r="BX684" s="565"/>
      <c r="BY684" s="565"/>
      <c r="BZ684" s="565"/>
      <c r="CA684" s="565"/>
      <c r="CB684" s="565"/>
      <c r="CC684" s="565"/>
      <c r="CD684" s="565"/>
      <c r="CE684" s="565"/>
      <c r="CF684" s="565"/>
      <c r="CG684" s="565"/>
      <c r="CH684" s="565"/>
    </row>
    <row r="685" spans="1:86">
      <c r="A685" s="620"/>
      <c r="B685" s="565" t="s">
        <v>4303</v>
      </c>
      <c r="C685" s="565" t="s">
        <v>4302</v>
      </c>
      <c r="D685" s="565"/>
      <c r="E685" s="565"/>
      <c r="F685" s="565"/>
      <c r="G685" s="565"/>
      <c r="H685" s="565"/>
      <c r="I685" s="565"/>
      <c r="J685" s="565"/>
      <c r="K685" s="565"/>
      <c r="L685" s="565"/>
      <c r="M685" s="565"/>
      <c r="N685" s="565"/>
      <c r="O685" s="565"/>
      <c r="P685" s="565"/>
      <c r="Q685" s="565"/>
      <c r="R685" s="565"/>
      <c r="S685" s="565"/>
      <c r="T685" s="565"/>
      <c r="U685" s="147"/>
      <c r="V685" s="565"/>
      <c r="W685" s="565"/>
      <c r="X685" s="565"/>
      <c r="Y685" s="565"/>
      <c r="Z685" s="565"/>
      <c r="AA685" s="565"/>
      <c r="AB685" s="565"/>
      <c r="AC685" s="565"/>
      <c r="AD685" s="565"/>
      <c r="AE685" s="565"/>
      <c r="AF685" s="565"/>
      <c r="AG685" s="565"/>
      <c r="AH685" s="565"/>
      <c r="AI685" s="565"/>
      <c r="AJ685" s="565"/>
      <c r="AK685" s="565"/>
      <c r="AL685" s="565"/>
      <c r="AM685" s="565"/>
      <c r="AN685" s="565"/>
      <c r="AO685" s="565"/>
      <c r="AP685" s="565"/>
      <c r="AQ685" s="565"/>
      <c r="AR685" s="565"/>
      <c r="AS685" s="565"/>
      <c r="AT685" s="565"/>
      <c r="AU685" s="565"/>
      <c r="AV685" s="565"/>
      <c r="AW685" s="565"/>
      <c r="AX685" s="565"/>
      <c r="AY685" s="565"/>
      <c r="AZ685" s="565"/>
      <c r="BA685" s="565"/>
      <c r="BB685" s="565"/>
      <c r="BC685" s="565"/>
      <c r="BD685" s="565"/>
      <c r="BE685" s="565"/>
      <c r="BF685" s="565"/>
      <c r="BG685" s="565"/>
      <c r="BH685" s="565"/>
      <c r="BI685" s="565"/>
      <c r="BJ685" s="565"/>
      <c r="BK685" s="364"/>
      <c r="BL685" s="565"/>
      <c r="BM685" s="565"/>
      <c r="BN685" s="565"/>
      <c r="BO685" s="565"/>
      <c r="BP685" s="565"/>
      <c r="BQ685" s="565"/>
      <c r="BR685" s="565"/>
      <c r="BS685" s="565"/>
      <c r="BT685" s="565"/>
      <c r="BU685" s="565"/>
      <c r="BV685" s="565"/>
      <c r="BW685" s="565"/>
      <c r="BX685" s="565"/>
      <c r="BY685" s="565"/>
      <c r="BZ685" s="565"/>
      <c r="CA685" s="565"/>
      <c r="CB685" s="565"/>
      <c r="CC685" s="565"/>
      <c r="CD685" s="565"/>
      <c r="CE685" s="565"/>
      <c r="CF685" s="565"/>
      <c r="CG685" s="565"/>
      <c r="CH685" s="565"/>
    </row>
    <row r="686" spans="1:86">
      <c r="A686" s="620"/>
      <c r="B686" s="565"/>
      <c r="C686" s="565" t="s">
        <v>4300</v>
      </c>
      <c r="D686" s="565"/>
      <c r="E686" s="565"/>
      <c r="F686" s="565"/>
      <c r="G686" s="565"/>
      <c r="H686" s="565"/>
      <c r="I686" s="565"/>
      <c r="J686" s="565"/>
      <c r="K686" s="565"/>
      <c r="L686" s="565"/>
      <c r="M686" s="565"/>
      <c r="N686" s="565"/>
      <c r="O686" s="565"/>
      <c r="P686" s="565"/>
      <c r="Q686" s="565"/>
      <c r="R686" s="565"/>
      <c r="S686" s="565"/>
      <c r="T686" s="565">
        <v>150</v>
      </c>
      <c r="U686" s="147"/>
      <c r="V686" s="565"/>
      <c r="W686" s="565"/>
      <c r="X686" s="565"/>
      <c r="Y686" s="565"/>
      <c r="Z686" s="565"/>
      <c r="AA686" s="565"/>
      <c r="AB686" s="565"/>
      <c r="AC686" s="565"/>
      <c r="AD686" s="565">
        <v>1200</v>
      </c>
      <c r="AE686" s="565"/>
      <c r="AF686" s="565"/>
      <c r="AG686" s="565"/>
      <c r="AH686" s="565"/>
      <c r="AI686" s="565"/>
      <c r="AJ686" s="565"/>
      <c r="AK686" s="565"/>
      <c r="AL686" s="565">
        <v>60</v>
      </c>
      <c r="AM686" s="565">
        <v>60</v>
      </c>
      <c r="AN686" s="565"/>
      <c r="AO686" s="565"/>
      <c r="AP686" s="565"/>
      <c r="AQ686" s="565"/>
      <c r="AR686" s="565"/>
      <c r="AS686" s="565"/>
      <c r="AT686" s="565"/>
      <c r="AU686" s="565"/>
      <c r="AV686" s="565"/>
      <c r="AW686" s="565"/>
      <c r="AX686" s="565"/>
      <c r="AY686" s="565"/>
      <c r="AZ686" s="565"/>
      <c r="BA686" s="565"/>
      <c r="BB686" s="565"/>
      <c r="BC686" s="565"/>
      <c r="BD686" s="565"/>
      <c r="BE686" s="565"/>
      <c r="BF686" s="565"/>
      <c r="BG686" s="565"/>
      <c r="BH686" s="565"/>
      <c r="BI686" s="565"/>
      <c r="BJ686" s="565">
        <v>10000</v>
      </c>
      <c r="BK686" s="364"/>
      <c r="BL686" s="565"/>
      <c r="BM686" s="565"/>
      <c r="BN686" s="565"/>
      <c r="BO686" s="565"/>
      <c r="BP686" s="565"/>
      <c r="BQ686" s="565"/>
      <c r="BR686" s="565"/>
      <c r="BS686" s="565">
        <v>1200</v>
      </c>
      <c r="BT686" s="565"/>
      <c r="BU686" s="565"/>
      <c r="BV686" s="565"/>
      <c r="BW686" s="565"/>
      <c r="BX686" s="565"/>
      <c r="BY686" s="565"/>
      <c r="BZ686" s="565"/>
      <c r="CA686" s="565"/>
      <c r="CB686" s="565"/>
      <c r="CC686" s="565"/>
      <c r="CD686" s="565"/>
      <c r="CE686" s="565"/>
      <c r="CF686" s="565"/>
      <c r="CG686" s="565"/>
      <c r="CH686" s="565"/>
    </row>
    <row r="687" spans="1:86">
      <c r="A687" s="620"/>
      <c r="B687" s="565" t="s">
        <v>4304</v>
      </c>
      <c r="C687" s="565" t="s">
        <v>4302</v>
      </c>
      <c r="D687" s="565"/>
      <c r="E687" s="565"/>
      <c r="F687" s="565"/>
      <c r="G687" s="565"/>
      <c r="H687" s="565"/>
      <c r="I687" s="565"/>
      <c r="J687" s="565"/>
      <c r="K687" s="565"/>
      <c r="L687" s="565"/>
      <c r="M687" s="565"/>
      <c r="N687" s="565"/>
      <c r="O687" s="565"/>
      <c r="P687" s="565"/>
      <c r="Q687" s="565"/>
      <c r="R687" s="565"/>
      <c r="S687" s="565"/>
      <c r="T687" s="565"/>
      <c r="U687" s="147"/>
      <c r="V687" s="565"/>
      <c r="W687" s="565"/>
      <c r="X687" s="565"/>
      <c r="Y687" s="565"/>
      <c r="Z687" s="565"/>
      <c r="AA687" s="565"/>
      <c r="AB687" s="565"/>
      <c r="AC687" s="565"/>
      <c r="AD687" s="565"/>
      <c r="AE687" s="565"/>
      <c r="AF687" s="565"/>
      <c r="AG687" s="565"/>
      <c r="AH687" s="565"/>
      <c r="AI687" s="565"/>
      <c r="AJ687" s="565"/>
      <c r="AK687" s="565"/>
      <c r="AL687" s="565"/>
      <c r="AM687" s="565"/>
      <c r="AN687" s="565"/>
      <c r="AO687" s="565"/>
      <c r="AP687" s="565"/>
      <c r="AQ687" s="565"/>
      <c r="AR687" s="565"/>
      <c r="AS687" s="565"/>
      <c r="AT687" s="565"/>
      <c r="AU687" s="565"/>
      <c r="AV687" s="565"/>
      <c r="AW687" s="565"/>
      <c r="AX687" s="565"/>
      <c r="AY687" s="565"/>
      <c r="AZ687" s="565"/>
      <c r="BA687" s="565"/>
      <c r="BB687" s="565"/>
      <c r="BC687" s="565"/>
      <c r="BD687" s="565"/>
      <c r="BE687" s="565"/>
      <c r="BF687" s="565"/>
      <c r="BG687" s="565"/>
      <c r="BH687" s="565"/>
      <c r="BI687" s="565"/>
      <c r="BJ687" s="565"/>
      <c r="BK687" s="364"/>
      <c r="BL687" s="565"/>
      <c r="BM687" s="565"/>
      <c r="BN687" s="565"/>
      <c r="BO687" s="565"/>
      <c r="BP687" s="565"/>
      <c r="BQ687" s="565"/>
      <c r="BR687" s="565"/>
      <c r="BS687" s="565"/>
      <c r="BT687" s="565"/>
      <c r="BU687" s="565"/>
      <c r="BV687" s="565"/>
      <c r="BW687" s="565"/>
      <c r="BX687" s="565"/>
      <c r="BY687" s="565"/>
      <c r="BZ687" s="565"/>
      <c r="CA687" s="565"/>
      <c r="CB687" s="565"/>
      <c r="CC687" s="565"/>
      <c r="CD687" s="565"/>
      <c r="CE687" s="565"/>
      <c r="CF687" s="565"/>
      <c r="CG687" s="565"/>
      <c r="CH687" s="565"/>
    </row>
    <row r="688" spans="1:86">
      <c r="A688" s="620"/>
      <c r="B688" s="565"/>
      <c r="C688" s="565" t="s">
        <v>4300</v>
      </c>
      <c r="D688" s="565">
        <v>5000</v>
      </c>
      <c r="E688" s="565">
        <v>4000</v>
      </c>
      <c r="F688" s="565"/>
      <c r="G688" s="565">
        <v>3000</v>
      </c>
      <c r="H688" s="565">
        <v>1100</v>
      </c>
      <c r="I688" s="565"/>
      <c r="J688" s="565"/>
      <c r="K688" s="565"/>
      <c r="L688" s="565">
        <v>4000</v>
      </c>
      <c r="M688" s="565"/>
      <c r="N688" s="565"/>
      <c r="O688" s="565"/>
      <c r="P688" s="565"/>
      <c r="Q688" s="565"/>
      <c r="R688" s="565"/>
      <c r="S688" s="565">
        <v>3000</v>
      </c>
      <c r="T688" s="565">
        <v>1900</v>
      </c>
      <c r="U688" s="147"/>
      <c r="V688" s="565"/>
      <c r="W688" s="565"/>
      <c r="X688" s="565"/>
      <c r="Y688" s="565"/>
      <c r="Z688" s="565"/>
      <c r="AA688" s="565"/>
      <c r="AB688" s="565"/>
      <c r="AC688" s="565"/>
      <c r="AD688" s="565">
        <v>3200</v>
      </c>
      <c r="AE688" s="565"/>
      <c r="AF688" s="565"/>
      <c r="AG688" s="565"/>
      <c r="AH688" s="565"/>
      <c r="AI688" s="565">
        <v>1700</v>
      </c>
      <c r="AJ688" s="565"/>
      <c r="AK688" s="565"/>
      <c r="AL688" s="565">
        <v>3800</v>
      </c>
      <c r="AM688" s="565">
        <v>3500</v>
      </c>
      <c r="AN688" s="565"/>
      <c r="AO688" s="565"/>
      <c r="AP688" s="565"/>
      <c r="AQ688" s="565"/>
      <c r="AR688" s="565"/>
      <c r="AS688" s="565"/>
      <c r="AT688" s="565">
        <v>1100</v>
      </c>
      <c r="AU688" s="565"/>
      <c r="AV688" s="565"/>
      <c r="AW688" s="565"/>
      <c r="AX688" s="565">
        <v>2800</v>
      </c>
      <c r="AY688" s="565"/>
      <c r="AZ688" s="565"/>
      <c r="BA688" s="565"/>
      <c r="BB688" s="565"/>
      <c r="BC688" s="565"/>
      <c r="BD688" s="565"/>
      <c r="BE688" s="565"/>
      <c r="BF688" s="565"/>
      <c r="BG688" s="565"/>
      <c r="BH688" s="565"/>
      <c r="BI688" s="565"/>
      <c r="BJ688" s="565">
        <v>18000</v>
      </c>
      <c r="BK688" s="364"/>
      <c r="BL688" s="565"/>
      <c r="BM688" s="565">
        <v>1100</v>
      </c>
      <c r="BN688" s="565"/>
      <c r="BO688" s="565">
        <v>900</v>
      </c>
      <c r="BP688" s="565"/>
      <c r="BQ688" s="565">
        <v>500</v>
      </c>
      <c r="BR688" s="565"/>
      <c r="BS688" s="565">
        <v>4300</v>
      </c>
      <c r="BT688" s="565"/>
      <c r="BU688" s="565"/>
      <c r="BV688" s="565"/>
      <c r="BW688" s="565">
        <v>2400</v>
      </c>
      <c r="BX688" s="565"/>
      <c r="BY688" s="565"/>
      <c r="BZ688" s="565"/>
      <c r="CA688" s="565"/>
      <c r="CB688" s="565"/>
      <c r="CC688" s="565"/>
      <c r="CD688" s="565"/>
      <c r="CE688" s="565"/>
      <c r="CF688" s="565"/>
      <c r="CG688" s="565"/>
      <c r="CH688" s="565"/>
    </row>
    <row r="689" spans="1:86">
      <c r="A689" s="620"/>
      <c r="B689" s="565" t="s">
        <v>4305</v>
      </c>
      <c r="C689" s="565" t="s">
        <v>4302</v>
      </c>
      <c r="D689" s="565"/>
      <c r="E689" s="565"/>
      <c r="F689" s="565"/>
      <c r="G689" s="565"/>
      <c r="H689" s="565"/>
      <c r="I689" s="565"/>
      <c r="J689" s="565"/>
      <c r="K689" s="565"/>
      <c r="L689" s="565"/>
      <c r="M689" s="565"/>
      <c r="N689" s="565"/>
      <c r="O689" s="565"/>
      <c r="P689" s="565"/>
      <c r="Q689" s="565"/>
      <c r="R689" s="565"/>
      <c r="S689" s="565"/>
      <c r="T689" s="565"/>
      <c r="U689" s="147"/>
      <c r="V689" s="565"/>
      <c r="W689" s="565"/>
      <c r="X689" s="565"/>
      <c r="Y689" s="565"/>
      <c r="Z689" s="565"/>
      <c r="AA689" s="565"/>
      <c r="AB689" s="565"/>
      <c r="AC689" s="565"/>
      <c r="AD689" s="565"/>
      <c r="AE689" s="565"/>
      <c r="AF689" s="565"/>
      <c r="AG689" s="565"/>
      <c r="AH689" s="565"/>
      <c r="AI689" s="565"/>
      <c r="AJ689" s="565"/>
      <c r="AK689" s="565"/>
      <c r="AL689" s="565"/>
      <c r="AM689" s="565"/>
      <c r="AN689" s="565"/>
      <c r="AO689" s="565"/>
      <c r="AP689" s="565"/>
      <c r="AQ689" s="565"/>
      <c r="AR689" s="565"/>
      <c r="AS689" s="565"/>
      <c r="AT689" s="565"/>
      <c r="AU689" s="565"/>
      <c r="AV689" s="565"/>
      <c r="AW689" s="565"/>
      <c r="AX689" s="565"/>
      <c r="AY689" s="565"/>
      <c r="AZ689" s="565"/>
      <c r="BA689" s="565"/>
      <c r="BB689" s="565"/>
      <c r="BC689" s="565"/>
      <c r="BD689" s="565"/>
      <c r="BE689" s="565"/>
      <c r="BF689" s="565"/>
      <c r="BG689" s="565"/>
      <c r="BH689" s="565"/>
      <c r="BI689" s="565"/>
      <c r="BJ689" s="565"/>
      <c r="BK689" s="364"/>
      <c r="BL689" s="565"/>
      <c r="BM689" s="565"/>
      <c r="BN689" s="565"/>
      <c r="BO689" s="565"/>
      <c r="BP689" s="565"/>
      <c r="BQ689" s="565"/>
      <c r="BR689" s="565"/>
      <c r="BS689" s="565"/>
      <c r="BT689" s="565"/>
      <c r="BU689" s="565"/>
      <c r="BV689" s="565"/>
      <c r="BW689" s="565"/>
      <c r="BX689" s="565"/>
      <c r="BY689" s="565"/>
      <c r="BZ689" s="565"/>
      <c r="CA689" s="565"/>
      <c r="CB689" s="565"/>
      <c r="CC689" s="565"/>
      <c r="CD689" s="565"/>
      <c r="CE689" s="565"/>
      <c r="CF689" s="565"/>
      <c r="CG689" s="565"/>
      <c r="CH689" s="565"/>
    </row>
    <row r="690" spans="1:86">
      <c r="A690" s="621"/>
      <c r="B690" s="565"/>
      <c r="C690" s="565" t="s">
        <v>4300</v>
      </c>
      <c r="D690" s="565"/>
      <c r="E690" s="565"/>
      <c r="F690" s="565"/>
      <c r="G690" s="565"/>
      <c r="H690" s="565"/>
      <c r="I690" s="565"/>
      <c r="J690" s="565"/>
      <c r="K690" s="565"/>
      <c r="L690" s="565"/>
      <c r="M690" s="565"/>
      <c r="N690" s="565"/>
      <c r="O690" s="565"/>
      <c r="P690" s="565"/>
      <c r="Q690" s="565"/>
      <c r="R690" s="565"/>
      <c r="S690" s="565"/>
      <c r="T690" s="565"/>
      <c r="U690" s="147"/>
      <c r="V690" s="565"/>
      <c r="W690" s="565"/>
      <c r="X690" s="565"/>
      <c r="Y690" s="565"/>
      <c r="Z690" s="565"/>
      <c r="AA690" s="565"/>
      <c r="AB690" s="565"/>
      <c r="AC690" s="565"/>
      <c r="AD690" s="565"/>
      <c r="AE690" s="565"/>
      <c r="AF690" s="565"/>
      <c r="AG690" s="565"/>
      <c r="AH690" s="565"/>
      <c r="AI690" s="565"/>
      <c r="AJ690" s="565"/>
      <c r="AK690" s="565"/>
      <c r="AL690" s="565"/>
      <c r="AM690" s="565"/>
      <c r="AN690" s="565"/>
      <c r="AO690" s="565"/>
      <c r="AP690" s="565"/>
      <c r="AQ690" s="565"/>
      <c r="AR690" s="565"/>
      <c r="AS690" s="565"/>
      <c r="AT690" s="565"/>
      <c r="AU690" s="565"/>
      <c r="AV690" s="565"/>
      <c r="AW690" s="565"/>
      <c r="AX690" s="565"/>
      <c r="AY690" s="565"/>
      <c r="AZ690" s="565"/>
      <c r="BA690" s="565"/>
      <c r="BB690" s="565"/>
      <c r="BC690" s="565"/>
      <c r="BD690" s="565"/>
      <c r="BE690" s="565"/>
      <c r="BF690" s="565"/>
      <c r="BG690" s="565"/>
      <c r="BH690" s="565"/>
      <c r="BI690" s="565"/>
      <c r="BJ690" s="565"/>
      <c r="BK690" s="364"/>
      <c r="BL690" s="565"/>
      <c r="BM690" s="565"/>
      <c r="BN690" s="565"/>
      <c r="BO690" s="565"/>
      <c r="BP690" s="565"/>
      <c r="BQ690" s="565"/>
      <c r="BR690" s="565"/>
      <c r="BS690" s="565"/>
      <c r="BT690" s="565"/>
      <c r="BU690" s="565"/>
      <c r="BV690" s="565"/>
      <c r="BW690" s="565"/>
      <c r="BX690" s="565"/>
      <c r="BY690" s="565"/>
      <c r="BZ690" s="565"/>
      <c r="CA690" s="565"/>
      <c r="CB690" s="565"/>
      <c r="CC690" s="565"/>
      <c r="CD690" s="565"/>
      <c r="CE690" s="565"/>
      <c r="CF690" s="565"/>
      <c r="CG690" s="565"/>
      <c r="CH690" s="565"/>
    </row>
    <row r="691" spans="1:86">
      <c r="A691" s="622" t="s">
        <v>7358</v>
      </c>
      <c r="B691" s="565" t="s">
        <v>4301</v>
      </c>
      <c r="C691" s="565" t="s">
        <v>4302</v>
      </c>
      <c r="D691" s="565">
        <v>1593</v>
      </c>
      <c r="E691" s="565"/>
      <c r="F691" s="565"/>
      <c r="G691" s="565"/>
      <c r="H691" s="565"/>
      <c r="I691" s="565"/>
      <c r="J691" s="565"/>
      <c r="K691" s="565"/>
      <c r="L691" s="565">
        <v>100</v>
      </c>
      <c r="M691" s="565"/>
      <c r="N691" s="565">
        <v>5000</v>
      </c>
      <c r="O691" s="565"/>
      <c r="P691" s="565">
        <v>10</v>
      </c>
      <c r="Q691" s="565">
        <v>5200</v>
      </c>
      <c r="R691" s="565">
        <v>2200</v>
      </c>
      <c r="S691" s="565">
        <v>160</v>
      </c>
      <c r="T691" s="565"/>
      <c r="U691" s="147"/>
      <c r="V691" s="565"/>
      <c r="W691" s="565"/>
      <c r="X691" s="565"/>
      <c r="Y691" s="565"/>
      <c r="Z691" s="565"/>
      <c r="AA691" s="565"/>
      <c r="AB691" s="565"/>
      <c r="AC691" s="565"/>
      <c r="AD691" s="565"/>
      <c r="AE691" s="565"/>
      <c r="AF691" s="565"/>
      <c r="AG691" s="565"/>
      <c r="AH691" s="565"/>
      <c r="AI691" s="565"/>
      <c r="AJ691" s="565"/>
      <c r="AK691" s="565"/>
      <c r="AL691" s="565">
        <v>4400</v>
      </c>
      <c r="AM691" s="565">
        <v>5400</v>
      </c>
      <c r="AN691" s="565"/>
      <c r="AO691" s="565"/>
      <c r="AP691" s="565"/>
      <c r="AQ691" s="565">
        <v>18000</v>
      </c>
      <c r="AR691" s="565"/>
      <c r="AS691" s="565"/>
      <c r="AT691" s="565"/>
      <c r="AU691" s="565"/>
      <c r="AV691" s="565"/>
      <c r="AW691" s="565"/>
      <c r="AX691" s="565"/>
      <c r="AY691" s="565"/>
      <c r="AZ691" s="565"/>
      <c r="BA691" s="565"/>
      <c r="BB691" s="565"/>
      <c r="BC691" s="565">
        <v>7000</v>
      </c>
      <c r="BD691" s="565"/>
      <c r="BE691" s="565"/>
      <c r="BF691" s="565"/>
      <c r="BG691" s="565"/>
      <c r="BH691" s="565"/>
      <c r="BI691" s="565"/>
      <c r="BJ691" s="565"/>
      <c r="BK691" s="364"/>
      <c r="BL691" s="565"/>
      <c r="BM691" s="565">
        <v>3200</v>
      </c>
      <c r="BN691" s="565"/>
      <c r="BO691" s="565"/>
      <c r="BP691" s="565"/>
      <c r="BQ691" s="565"/>
      <c r="BR691" s="565"/>
      <c r="BS691" s="565"/>
      <c r="BT691" s="565"/>
      <c r="BU691" s="565"/>
      <c r="BV691" s="565"/>
      <c r="BW691" s="565"/>
      <c r="BX691" s="565"/>
      <c r="BY691" s="565"/>
      <c r="BZ691" s="565"/>
      <c r="CA691" s="565"/>
      <c r="CB691" s="565"/>
      <c r="CC691" s="565"/>
      <c r="CD691" s="565"/>
      <c r="CE691" s="565"/>
      <c r="CF691" s="565"/>
      <c r="CG691" s="565"/>
      <c r="CH691" s="565"/>
    </row>
    <row r="692" spans="1:86">
      <c r="A692" s="620"/>
      <c r="B692" s="565"/>
      <c r="C692" s="565" t="s">
        <v>4300</v>
      </c>
      <c r="D692" s="565">
        <v>3036</v>
      </c>
      <c r="E692" s="565"/>
      <c r="F692" s="565">
        <v>2500</v>
      </c>
      <c r="G692" s="565"/>
      <c r="H692" s="565"/>
      <c r="I692" s="565"/>
      <c r="J692" s="565"/>
      <c r="K692" s="565"/>
      <c r="L692" s="565">
        <v>100</v>
      </c>
      <c r="M692" s="565"/>
      <c r="N692" s="565"/>
      <c r="O692" s="565"/>
      <c r="P692" s="565"/>
      <c r="Q692" s="565"/>
      <c r="R692" s="565"/>
      <c r="S692" s="565">
        <v>600</v>
      </c>
      <c r="T692" s="565">
        <v>600</v>
      </c>
      <c r="U692" s="147"/>
      <c r="V692" s="565"/>
      <c r="W692" s="565"/>
      <c r="X692" s="565"/>
      <c r="Y692" s="565"/>
      <c r="Z692" s="565"/>
      <c r="AA692" s="565"/>
      <c r="AB692" s="565"/>
      <c r="AC692" s="565"/>
      <c r="AD692" s="565">
        <v>2200</v>
      </c>
      <c r="AE692" s="565"/>
      <c r="AF692" s="565"/>
      <c r="AG692" s="565"/>
      <c r="AH692" s="565"/>
      <c r="AI692" s="565"/>
      <c r="AJ692" s="565"/>
      <c r="AK692" s="565"/>
      <c r="AL692" s="565">
        <v>1300</v>
      </c>
      <c r="AM692" s="565">
        <v>2600</v>
      </c>
      <c r="AN692" s="565"/>
      <c r="AO692" s="565"/>
      <c r="AP692" s="565"/>
      <c r="AQ692" s="565"/>
      <c r="AR692" s="565"/>
      <c r="AS692" s="565"/>
      <c r="AT692" s="565"/>
      <c r="AU692" s="565"/>
      <c r="AV692" s="565"/>
      <c r="AW692" s="565"/>
      <c r="AX692" s="565"/>
      <c r="AY692" s="565"/>
      <c r="AZ692" s="565"/>
      <c r="BA692" s="565"/>
      <c r="BB692" s="565"/>
      <c r="BC692" s="565"/>
      <c r="BD692" s="565">
        <v>1700</v>
      </c>
      <c r="BE692" s="565">
        <v>300</v>
      </c>
      <c r="BF692" s="565"/>
      <c r="BG692" s="565"/>
      <c r="BH692" s="565"/>
      <c r="BI692" s="565"/>
      <c r="BJ692" s="565">
        <v>25610</v>
      </c>
      <c r="BK692" s="364"/>
      <c r="BL692" s="565"/>
      <c r="BM692" s="565">
        <v>750</v>
      </c>
      <c r="BN692" s="565"/>
      <c r="BO692" s="565">
        <v>800</v>
      </c>
      <c r="BP692" s="565"/>
      <c r="BQ692" s="565"/>
      <c r="BR692" s="565"/>
      <c r="BS692" s="565">
        <v>2500</v>
      </c>
      <c r="BT692" s="565"/>
      <c r="BU692" s="565"/>
      <c r="BV692" s="565"/>
      <c r="BW692" s="565">
        <v>2000</v>
      </c>
      <c r="BX692" s="565"/>
      <c r="BY692" s="565"/>
      <c r="BZ692" s="565"/>
      <c r="CA692" s="565"/>
      <c r="CB692" s="565"/>
      <c r="CC692" s="565"/>
      <c r="CD692" s="565"/>
      <c r="CE692" s="565"/>
      <c r="CF692" s="565"/>
      <c r="CG692" s="565"/>
      <c r="CH692" s="565"/>
    </row>
    <row r="693" spans="1:86">
      <c r="A693" s="620"/>
      <c r="B693" s="565" t="s">
        <v>4303</v>
      </c>
      <c r="C693" s="565" t="s">
        <v>4302</v>
      </c>
      <c r="D693" s="565">
        <v>3</v>
      </c>
      <c r="E693" s="565"/>
      <c r="F693" s="565"/>
      <c r="G693" s="565"/>
      <c r="H693" s="565"/>
      <c r="I693" s="565"/>
      <c r="J693" s="565"/>
      <c r="K693" s="565"/>
      <c r="L693" s="565"/>
      <c r="M693" s="565"/>
      <c r="N693" s="565">
        <v>10</v>
      </c>
      <c r="O693" s="565"/>
      <c r="P693" s="565"/>
      <c r="Q693" s="565">
        <v>150</v>
      </c>
      <c r="R693" s="565"/>
      <c r="S693" s="565">
        <v>1</v>
      </c>
      <c r="T693" s="565"/>
      <c r="U693" s="147"/>
      <c r="V693" s="565"/>
      <c r="W693" s="565"/>
      <c r="X693" s="565"/>
      <c r="Y693" s="565"/>
      <c r="Z693" s="565"/>
      <c r="AA693" s="565"/>
      <c r="AB693" s="565"/>
      <c r="AC693" s="565"/>
      <c r="AD693" s="565"/>
      <c r="AE693" s="565"/>
      <c r="AF693" s="565"/>
      <c r="AG693" s="565"/>
      <c r="AH693" s="565"/>
      <c r="AI693" s="565"/>
      <c r="AJ693" s="565"/>
      <c r="AK693" s="565"/>
      <c r="AL693" s="565">
        <v>50</v>
      </c>
      <c r="AM693" s="565">
        <v>140</v>
      </c>
      <c r="AN693" s="565"/>
      <c r="AO693" s="565"/>
      <c r="AP693" s="565"/>
      <c r="AQ693" s="565">
        <v>7000</v>
      </c>
      <c r="AR693" s="565"/>
      <c r="AS693" s="565"/>
      <c r="AT693" s="565"/>
      <c r="AU693" s="565"/>
      <c r="AV693" s="565"/>
      <c r="AW693" s="565"/>
      <c r="AX693" s="565"/>
      <c r="AY693" s="565"/>
      <c r="AZ693" s="565"/>
      <c r="BA693" s="565"/>
      <c r="BB693" s="565"/>
      <c r="BC693" s="565">
        <v>200</v>
      </c>
      <c r="BD693" s="565"/>
      <c r="BE693" s="565"/>
      <c r="BF693" s="565">
        <v>200</v>
      </c>
      <c r="BG693" s="565"/>
      <c r="BH693" s="565"/>
      <c r="BI693" s="565"/>
      <c r="BJ693" s="565"/>
      <c r="BK693" s="364"/>
      <c r="BL693" s="565"/>
      <c r="BM693" s="565">
        <v>15</v>
      </c>
      <c r="BN693" s="565"/>
      <c r="BO693" s="565"/>
      <c r="BP693" s="565"/>
      <c r="BQ693" s="565"/>
      <c r="BR693" s="565"/>
      <c r="BS693" s="565"/>
      <c r="BT693" s="565"/>
      <c r="BU693" s="565"/>
      <c r="BV693" s="565"/>
      <c r="BW693" s="565"/>
      <c r="BX693" s="565"/>
      <c r="BY693" s="565"/>
      <c r="BZ693" s="565"/>
      <c r="CA693" s="565"/>
      <c r="CB693" s="565"/>
      <c r="CC693" s="565"/>
      <c r="CD693" s="565"/>
      <c r="CE693" s="565"/>
      <c r="CF693" s="565"/>
      <c r="CG693" s="565"/>
      <c r="CH693" s="565"/>
    </row>
    <row r="694" spans="1:86">
      <c r="A694" s="620"/>
      <c r="B694" s="565"/>
      <c r="C694" s="565" t="s">
        <v>4300</v>
      </c>
      <c r="D694" s="565">
        <v>200</v>
      </c>
      <c r="E694" s="565"/>
      <c r="F694" s="565">
        <v>2700</v>
      </c>
      <c r="G694" s="565"/>
      <c r="H694" s="565"/>
      <c r="I694" s="565"/>
      <c r="J694" s="565"/>
      <c r="K694" s="565"/>
      <c r="L694" s="565"/>
      <c r="M694" s="565"/>
      <c r="N694" s="565"/>
      <c r="O694" s="565"/>
      <c r="P694" s="565"/>
      <c r="Q694" s="565"/>
      <c r="R694" s="565"/>
      <c r="S694" s="565">
        <v>5</v>
      </c>
      <c r="T694" s="565">
        <v>65</v>
      </c>
      <c r="U694" s="147"/>
      <c r="V694" s="565"/>
      <c r="W694" s="565"/>
      <c r="X694" s="565"/>
      <c r="Y694" s="565"/>
      <c r="Z694" s="565"/>
      <c r="AA694" s="565"/>
      <c r="AB694" s="565"/>
      <c r="AC694" s="565"/>
      <c r="AD694" s="565">
        <v>160</v>
      </c>
      <c r="AE694" s="565"/>
      <c r="AF694" s="565"/>
      <c r="AG694" s="565"/>
      <c r="AH694" s="565"/>
      <c r="AI694" s="565"/>
      <c r="AJ694" s="565"/>
      <c r="AK694" s="565"/>
      <c r="AL694" s="565">
        <v>100</v>
      </c>
      <c r="AM694" s="565">
        <v>200</v>
      </c>
      <c r="AN694" s="565"/>
      <c r="AO694" s="565"/>
      <c r="AP694" s="565"/>
      <c r="AQ694" s="565"/>
      <c r="AR694" s="565"/>
      <c r="AS694" s="565"/>
      <c r="AT694" s="565"/>
      <c r="AU694" s="565"/>
      <c r="AV694" s="565"/>
      <c r="AW694" s="565"/>
      <c r="AX694" s="565"/>
      <c r="AY694" s="565"/>
      <c r="AZ694" s="565"/>
      <c r="BA694" s="565"/>
      <c r="BB694" s="565"/>
      <c r="BC694" s="565"/>
      <c r="BD694" s="565">
        <v>500</v>
      </c>
      <c r="BE694" s="565">
        <v>100</v>
      </c>
      <c r="BF694" s="565">
        <v>400</v>
      </c>
      <c r="BG694" s="565"/>
      <c r="BH694" s="565"/>
      <c r="BI694" s="565"/>
      <c r="BJ694" s="565">
        <v>9160</v>
      </c>
      <c r="BK694" s="364"/>
      <c r="BL694" s="565"/>
      <c r="BM694" s="565">
        <v>170</v>
      </c>
      <c r="BN694" s="565"/>
      <c r="BO694" s="565">
        <v>100</v>
      </c>
      <c r="BP694" s="565"/>
      <c r="BQ694" s="565"/>
      <c r="BR694" s="565"/>
      <c r="BS694" s="565">
        <v>400</v>
      </c>
      <c r="BT694" s="565"/>
      <c r="BU694" s="565"/>
      <c r="BV694" s="565"/>
      <c r="BW694" s="565">
        <v>50</v>
      </c>
      <c r="BX694" s="565"/>
      <c r="BY694" s="565"/>
      <c r="BZ694" s="565"/>
      <c r="CA694" s="565"/>
      <c r="CB694" s="565"/>
      <c r="CC694" s="565"/>
      <c r="CD694" s="565"/>
      <c r="CE694" s="565"/>
      <c r="CF694" s="565"/>
      <c r="CG694" s="565"/>
      <c r="CH694" s="565"/>
    </row>
    <row r="695" spans="1:86">
      <c r="A695" s="620"/>
      <c r="B695" s="565" t="s">
        <v>4304</v>
      </c>
      <c r="C695" s="565" t="s">
        <v>4302</v>
      </c>
      <c r="D695" s="565">
        <v>100</v>
      </c>
      <c r="E695" s="565"/>
      <c r="F695" s="565"/>
      <c r="G695" s="565"/>
      <c r="H695" s="565"/>
      <c r="I695" s="565"/>
      <c r="J695" s="565"/>
      <c r="K695" s="565"/>
      <c r="L695" s="565">
        <v>200</v>
      </c>
      <c r="M695" s="565"/>
      <c r="N695" s="565">
        <v>1500</v>
      </c>
      <c r="O695" s="565">
        <v>5</v>
      </c>
      <c r="P695" s="565">
        <v>1900</v>
      </c>
      <c r="Q695" s="565">
        <v>1500</v>
      </c>
      <c r="R695" s="565">
        <v>15</v>
      </c>
      <c r="S695" s="565">
        <v>200</v>
      </c>
      <c r="T695" s="565"/>
      <c r="U695" s="147"/>
      <c r="V695" s="565"/>
      <c r="W695" s="565"/>
      <c r="X695" s="565"/>
      <c r="Y695" s="565"/>
      <c r="Z695" s="565"/>
      <c r="AA695" s="565"/>
      <c r="AB695" s="565"/>
      <c r="AC695" s="565"/>
      <c r="AD695" s="565"/>
      <c r="AE695" s="565"/>
      <c r="AF695" s="565"/>
      <c r="AG695" s="565"/>
      <c r="AH695" s="565"/>
      <c r="AI695" s="565"/>
      <c r="AJ695" s="565"/>
      <c r="AK695" s="565"/>
      <c r="AL695" s="565">
        <v>600</v>
      </c>
      <c r="AM695" s="565">
        <v>300</v>
      </c>
      <c r="AN695" s="565"/>
      <c r="AO695" s="565"/>
      <c r="AP695" s="565"/>
      <c r="AQ695" s="565">
        <v>11000</v>
      </c>
      <c r="AR695" s="565"/>
      <c r="AS695" s="565"/>
      <c r="AT695" s="565"/>
      <c r="AU695" s="565"/>
      <c r="AV695" s="565"/>
      <c r="AW695" s="565"/>
      <c r="AX695" s="565"/>
      <c r="AY695" s="565"/>
      <c r="AZ695" s="565"/>
      <c r="BA695" s="565"/>
      <c r="BB695" s="565"/>
      <c r="BC695" s="565">
        <v>1700</v>
      </c>
      <c r="BD695" s="565"/>
      <c r="BE695" s="565"/>
      <c r="BF695" s="565">
        <v>800</v>
      </c>
      <c r="BG695" s="565"/>
      <c r="BH695" s="565"/>
      <c r="BI695" s="565"/>
      <c r="BJ695" s="565"/>
      <c r="BK695" s="364"/>
      <c r="BL695" s="565"/>
      <c r="BM695" s="565">
        <v>100</v>
      </c>
      <c r="BN695" s="565"/>
      <c r="BO695" s="565"/>
      <c r="BP695" s="565"/>
      <c r="BQ695" s="565"/>
      <c r="BR695" s="565"/>
      <c r="BS695" s="565"/>
      <c r="BT695" s="565"/>
      <c r="BU695" s="565"/>
      <c r="BV695" s="565"/>
      <c r="BW695" s="565"/>
      <c r="BX695" s="565"/>
      <c r="BY695" s="565"/>
      <c r="BZ695" s="565"/>
      <c r="CA695" s="565"/>
      <c r="CB695" s="565"/>
      <c r="CC695" s="565"/>
      <c r="CD695" s="565"/>
      <c r="CE695" s="565"/>
      <c r="CF695" s="565"/>
      <c r="CG695" s="565"/>
      <c r="CH695" s="565"/>
    </row>
    <row r="696" spans="1:86">
      <c r="A696" s="620"/>
      <c r="B696" s="565"/>
      <c r="C696" s="565" t="s">
        <v>4300</v>
      </c>
      <c r="D696" s="565">
        <v>2600</v>
      </c>
      <c r="E696" s="565"/>
      <c r="F696" s="565">
        <v>4500</v>
      </c>
      <c r="G696" s="565"/>
      <c r="H696" s="565"/>
      <c r="I696" s="565"/>
      <c r="J696" s="565"/>
      <c r="K696" s="565"/>
      <c r="L696" s="565">
        <v>300</v>
      </c>
      <c r="M696" s="565"/>
      <c r="N696" s="565"/>
      <c r="O696" s="565"/>
      <c r="P696" s="565"/>
      <c r="Q696" s="565"/>
      <c r="R696" s="565"/>
      <c r="S696" s="565">
        <v>200</v>
      </c>
      <c r="T696" s="565">
        <v>1500</v>
      </c>
      <c r="U696" s="147"/>
      <c r="V696" s="565"/>
      <c r="W696" s="565"/>
      <c r="X696" s="565"/>
      <c r="Y696" s="565"/>
      <c r="Z696" s="565"/>
      <c r="AA696" s="565"/>
      <c r="AB696" s="565"/>
      <c r="AC696" s="565"/>
      <c r="AD696" s="565">
        <v>1670</v>
      </c>
      <c r="AE696" s="565"/>
      <c r="AF696" s="565"/>
      <c r="AG696" s="565"/>
      <c r="AH696" s="565"/>
      <c r="AI696" s="565">
        <v>1500</v>
      </c>
      <c r="AJ696" s="565"/>
      <c r="AK696" s="565"/>
      <c r="AL696" s="565">
        <v>1100</v>
      </c>
      <c r="AM696" s="565">
        <v>2000</v>
      </c>
      <c r="AN696" s="565"/>
      <c r="AO696" s="565"/>
      <c r="AP696" s="565"/>
      <c r="AQ696" s="565"/>
      <c r="AR696" s="565"/>
      <c r="AS696" s="565"/>
      <c r="AT696" s="565"/>
      <c r="AU696" s="565"/>
      <c r="AV696" s="565"/>
      <c r="AW696" s="565"/>
      <c r="AX696" s="565"/>
      <c r="AY696" s="565"/>
      <c r="AZ696" s="565"/>
      <c r="BA696" s="565"/>
      <c r="BB696" s="565"/>
      <c r="BC696" s="565"/>
      <c r="BD696" s="565">
        <v>6000</v>
      </c>
      <c r="BE696" s="565">
        <v>1900</v>
      </c>
      <c r="BF696" s="565">
        <v>4000</v>
      </c>
      <c r="BG696" s="565"/>
      <c r="BH696" s="565"/>
      <c r="BI696" s="565"/>
      <c r="BJ696" s="565">
        <v>13720</v>
      </c>
      <c r="BK696" s="364"/>
      <c r="BL696" s="565"/>
      <c r="BM696" s="565">
        <v>2000</v>
      </c>
      <c r="BN696" s="565"/>
      <c r="BO696" s="565">
        <v>800</v>
      </c>
      <c r="BP696" s="565"/>
      <c r="BQ696" s="565"/>
      <c r="BR696" s="565"/>
      <c r="BS696" s="565">
        <v>3000</v>
      </c>
      <c r="BT696" s="565"/>
      <c r="BU696" s="565"/>
      <c r="BV696" s="565"/>
      <c r="BW696" s="565">
        <v>1500</v>
      </c>
      <c r="BX696" s="565"/>
      <c r="BY696" s="565"/>
      <c r="BZ696" s="565"/>
      <c r="CA696" s="565"/>
      <c r="CB696" s="565"/>
      <c r="CC696" s="565"/>
      <c r="CD696" s="565"/>
      <c r="CE696" s="565"/>
      <c r="CF696" s="565"/>
      <c r="CG696" s="565"/>
      <c r="CH696" s="565"/>
    </row>
    <row r="697" spans="1:86">
      <c r="A697" s="620"/>
      <c r="B697" s="565" t="s">
        <v>4305</v>
      </c>
      <c r="C697" s="565" t="s">
        <v>4302</v>
      </c>
      <c r="D697" s="565"/>
      <c r="E697" s="565"/>
      <c r="F697" s="565"/>
      <c r="G697" s="565"/>
      <c r="H697" s="565"/>
      <c r="I697" s="565"/>
      <c r="J697" s="565"/>
      <c r="K697" s="565"/>
      <c r="L697" s="565"/>
      <c r="M697" s="565"/>
      <c r="N697" s="565"/>
      <c r="O697" s="565"/>
      <c r="P697" s="565"/>
      <c r="Q697" s="565"/>
      <c r="R697" s="565"/>
      <c r="S697" s="565"/>
      <c r="T697" s="565"/>
      <c r="U697" s="147"/>
      <c r="V697" s="565"/>
      <c r="W697" s="565"/>
      <c r="X697" s="565"/>
      <c r="Y697" s="565"/>
      <c r="Z697" s="565"/>
      <c r="AA697" s="565"/>
      <c r="AB697" s="565"/>
      <c r="AC697" s="565"/>
      <c r="AD697" s="565"/>
      <c r="AE697" s="565"/>
      <c r="AF697" s="565"/>
      <c r="AG697" s="565"/>
      <c r="AH697" s="565"/>
      <c r="AI697" s="565"/>
      <c r="AJ697" s="565"/>
      <c r="AK697" s="565"/>
      <c r="AL697" s="565"/>
      <c r="AM697" s="565"/>
      <c r="AN697" s="565"/>
      <c r="AO697" s="565"/>
      <c r="AP697" s="565"/>
      <c r="AQ697" s="565"/>
      <c r="AR697" s="565"/>
      <c r="AS697" s="565"/>
      <c r="AT697" s="565"/>
      <c r="AU697" s="565"/>
      <c r="AV697" s="565"/>
      <c r="AW697" s="565"/>
      <c r="AX697" s="565"/>
      <c r="AY697" s="565"/>
      <c r="AZ697" s="565"/>
      <c r="BA697" s="565"/>
      <c r="BB697" s="565"/>
      <c r="BC697" s="565"/>
      <c r="BD697" s="565"/>
      <c r="BE697" s="565"/>
      <c r="BF697" s="565"/>
      <c r="BG697" s="565"/>
      <c r="BH697" s="565"/>
      <c r="BI697" s="565"/>
      <c r="BJ697" s="565"/>
      <c r="BK697" s="364"/>
      <c r="BL697" s="565"/>
      <c r="BM697" s="565"/>
      <c r="BN697" s="565"/>
      <c r="BO697" s="565"/>
      <c r="BP697" s="565"/>
      <c r="BQ697" s="565"/>
      <c r="BR697" s="565"/>
      <c r="BS697" s="565"/>
      <c r="BT697" s="565"/>
      <c r="BU697" s="565"/>
      <c r="BV697" s="565"/>
      <c r="BW697" s="565"/>
      <c r="BX697" s="565"/>
      <c r="BY697" s="565"/>
      <c r="BZ697" s="565">
        <v>1500</v>
      </c>
      <c r="CA697" s="565"/>
      <c r="CB697" s="565"/>
      <c r="CC697" s="565"/>
      <c r="CD697" s="565"/>
      <c r="CE697" s="565"/>
      <c r="CF697" s="565"/>
      <c r="CG697" s="565"/>
      <c r="CH697" s="565"/>
    </row>
    <row r="698" spans="1:86">
      <c r="A698" s="621"/>
      <c r="B698" s="565"/>
      <c r="C698" s="565" t="s">
        <v>4300</v>
      </c>
      <c r="D698" s="565"/>
      <c r="E698" s="565"/>
      <c r="F698" s="565"/>
      <c r="G698" s="565"/>
      <c r="H698" s="565"/>
      <c r="I698" s="565"/>
      <c r="J698" s="565"/>
      <c r="K698" s="565"/>
      <c r="L698" s="565"/>
      <c r="M698" s="565"/>
      <c r="N698" s="565"/>
      <c r="O698" s="565"/>
      <c r="P698" s="565"/>
      <c r="Q698" s="565"/>
      <c r="R698" s="565"/>
      <c r="S698" s="565"/>
      <c r="T698" s="565"/>
      <c r="U698" s="147"/>
      <c r="V698" s="565"/>
      <c r="W698" s="565"/>
      <c r="X698" s="565"/>
      <c r="Y698" s="565"/>
      <c r="Z698" s="565"/>
      <c r="AA698" s="565"/>
      <c r="AB698" s="565"/>
      <c r="AC698" s="565"/>
      <c r="AD698" s="565"/>
      <c r="AE698" s="565"/>
      <c r="AF698" s="565"/>
      <c r="AG698" s="565"/>
      <c r="AH698" s="565"/>
      <c r="AI698" s="565"/>
      <c r="AJ698" s="565"/>
      <c r="AK698" s="565"/>
      <c r="AL698" s="565"/>
      <c r="AM698" s="565"/>
      <c r="AN698" s="565"/>
      <c r="AO698" s="565"/>
      <c r="AP698" s="565"/>
      <c r="AQ698" s="565"/>
      <c r="AR698" s="565"/>
      <c r="AS698" s="565"/>
      <c r="AT698" s="565"/>
      <c r="AU698" s="565"/>
      <c r="AV698" s="565"/>
      <c r="AW698" s="565"/>
      <c r="AX698" s="565"/>
      <c r="AY698" s="565"/>
      <c r="AZ698" s="565"/>
      <c r="BA698" s="565"/>
      <c r="BB698" s="565"/>
      <c r="BC698" s="565"/>
      <c r="BD698" s="565"/>
      <c r="BE698" s="565"/>
      <c r="BF698" s="565"/>
      <c r="BG698" s="565"/>
      <c r="BH698" s="565"/>
      <c r="BI698" s="565"/>
      <c r="BJ698" s="565"/>
      <c r="BK698" s="364"/>
      <c r="BL698" s="565"/>
      <c r="BM698" s="565"/>
      <c r="BN698" s="565"/>
      <c r="BO698" s="565"/>
      <c r="BP698" s="565"/>
      <c r="BQ698" s="565"/>
      <c r="BR698" s="565"/>
      <c r="BS698" s="565"/>
      <c r="BT698" s="565"/>
      <c r="BU698" s="565"/>
      <c r="BV698" s="565"/>
      <c r="BW698" s="565"/>
      <c r="BX698" s="565"/>
      <c r="BY698" s="565"/>
      <c r="BZ698" s="565">
        <v>10500</v>
      </c>
      <c r="CA698" s="565"/>
      <c r="CB698" s="565"/>
      <c r="CC698" s="565"/>
      <c r="CD698" s="565"/>
      <c r="CE698" s="565"/>
      <c r="CF698" s="565"/>
      <c r="CG698" s="565"/>
      <c r="CH698" s="565"/>
    </row>
    <row r="699" spans="1:86">
      <c r="A699" s="171" t="s">
        <v>7362</v>
      </c>
      <c r="B699" s="565" t="s">
        <v>4301</v>
      </c>
      <c r="C699" s="565" t="s">
        <v>4302</v>
      </c>
      <c r="D699" s="565"/>
      <c r="E699" s="565"/>
      <c r="F699" s="565"/>
      <c r="G699" s="565"/>
      <c r="H699" s="565"/>
      <c r="I699" s="565"/>
      <c r="J699" s="565"/>
      <c r="K699" s="565"/>
      <c r="L699" s="565"/>
      <c r="M699" s="565"/>
      <c r="N699" s="565"/>
      <c r="O699" s="565"/>
      <c r="P699" s="565"/>
      <c r="Q699" s="565"/>
      <c r="R699" s="565"/>
      <c r="S699" s="565"/>
      <c r="T699" s="565"/>
      <c r="U699" s="147"/>
      <c r="V699" s="565"/>
      <c r="W699" s="565"/>
      <c r="X699" s="565"/>
      <c r="Y699" s="565"/>
      <c r="Z699" s="565"/>
      <c r="AA699" s="565"/>
      <c r="AB699" s="565"/>
      <c r="AC699" s="565"/>
      <c r="AD699" s="565"/>
      <c r="AE699" s="565"/>
      <c r="AF699" s="565"/>
      <c r="AG699" s="565"/>
      <c r="AH699" s="565"/>
      <c r="AI699" s="565"/>
      <c r="AJ699" s="565"/>
      <c r="AK699" s="565"/>
      <c r="AL699" s="565"/>
      <c r="AM699" s="565"/>
      <c r="AN699" s="565"/>
      <c r="AO699" s="565"/>
      <c r="AP699" s="565"/>
      <c r="AQ699" s="565"/>
      <c r="AR699" s="565"/>
      <c r="AS699" s="565"/>
      <c r="AT699" s="565"/>
      <c r="AU699" s="565"/>
      <c r="AV699" s="565"/>
      <c r="AW699" s="565"/>
      <c r="AX699" s="565"/>
      <c r="AY699" s="565"/>
      <c r="AZ699" s="565"/>
      <c r="BA699" s="565"/>
      <c r="BB699" s="565"/>
      <c r="BC699" s="565"/>
      <c r="BD699" s="565"/>
      <c r="BE699" s="565"/>
      <c r="BF699" s="565"/>
      <c r="BG699" s="565"/>
      <c r="BH699" s="565"/>
      <c r="BI699" s="565"/>
      <c r="BJ699" s="565"/>
      <c r="BK699" s="364"/>
      <c r="BL699" s="565"/>
      <c r="BM699" s="565"/>
      <c r="BN699" s="565"/>
      <c r="BO699" s="565"/>
      <c r="BP699" s="565"/>
      <c r="BQ699" s="565"/>
      <c r="BR699" s="565"/>
      <c r="BS699" s="565"/>
      <c r="BT699" s="565"/>
      <c r="BU699" s="565"/>
      <c r="BV699" s="565"/>
      <c r="BW699" s="565"/>
      <c r="BX699" s="565"/>
      <c r="BY699" s="565"/>
      <c r="BZ699" s="565"/>
      <c r="CA699" s="565"/>
      <c r="CB699" s="565"/>
      <c r="CC699" s="565"/>
      <c r="CD699" s="565"/>
      <c r="CE699" s="565"/>
      <c r="CF699" s="565"/>
      <c r="CG699" s="565"/>
      <c r="CH699" s="565"/>
    </row>
    <row r="700" spans="1:86">
      <c r="A700" s="620"/>
      <c r="B700" s="565"/>
      <c r="C700" s="565" t="s">
        <v>4300</v>
      </c>
      <c r="D700" s="565"/>
      <c r="E700" s="565"/>
      <c r="F700" s="565"/>
      <c r="G700" s="565"/>
      <c r="H700" s="565"/>
      <c r="I700" s="565"/>
      <c r="J700" s="565"/>
      <c r="K700" s="565"/>
      <c r="L700" s="565"/>
      <c r="M700" s="565"/>
      <c r="N700" s="565"/>
      <c r="O700" s="565"/>
      <c r="P700" s="565"/>
      <c r="Q700" s="565"/>
      <c r="R700" s="565"/>
      <c r="S700" s="565"/>
      <c r="T700" s="565"/>
      <c r="U700" s="147"/>
      <c r="V700" s="565"/>
      <c r="W700" s="565"/>
      <c r="X700" s="565"/>
      <c r="Y700" s="565"/>
      <c r="Z700" s="565"/>
      <c r="AA700" s="565"/>
      <c r="AB700" s="565"/>
      <c r="AC700" s="565"/>
      <c r="AD700" s="565"/>
      <c r="AE700" s="565"/>
      <c r="AF700" s="565"/>
      <c r="AG700" s="565"/>
      <c r="AH700" s="565"/>
      <c r="AI700" s="565"/>
      <c r="AJ700" s="565"/>
      <c r="AK700" s="565"/>
      <c r="AL700" s="565"/>
      <c r="AM700" s="565"/>
      <c r="AN700" s="565"/>
      <c r="AO700" s="565"/>
      <c r="AP700" s="565"/>
      <c r="AQ700" s="565"/>
      <c r="AR700" s="565"/>
      <c r="AS700" s="565"/>
      <c r="AT700" s="565"/>
      <c r="AU700" s="565"/>
      <c r="AV700" s="565"/>
      <c r="AW700" s="565"/>
      <c r="AX700" s="565"/>
      <c r="AY700" s="565"/>
      <c r="AZ700" s="565"/>
      <c r="BA700" s="565"/>
      <c r="BB700" s="565"/>
      <c r="BC700" s="565"/>
      <c r="BD700" s="565"/>
      <c r="BE700" s="565"/>
      <c r="BF700" s="565"/>
      <c r="BG700" s="565"/>
      <c r="BH700" s="565"/>
      <c r="BI700" s="565"/>
      <c r="BJ700" s="565"/>
      <c r="BK700" s="364"/>
      <c r="BL700" s="565"/>
      <c r="BM700" s="565"/>
      <c r="BN700" s="565"/>
      <c r="BO700" s="565"/>
      <c r="BP700" s="565"/>
      <c r="BQ700" s="565"/>
      <c r="BR700" s="565"/>
      <c r="BS700" s="565"/>
      <c r="BT700" s="565"/>
      <c r="BU700" s="565"/>
      <c r="BV700" s="565"/>
      <c r="BW700" s="565"/>
      <c r="BX700" s="565"/>
      <c r="BY700" s="565"/>
      <c r="BZ700" s="565"/>
      <c r="CA700" s="565"/>
      <c r="CB700" s="565"/>
      <c r="CC700" s="565"/>
      <c r="CD700" s="565"/>
      <c r="CE700" s="565"/>
      <c r="CF700" s="565"/>
      <c r="CG700" s="565"/>
      <c r="CH700" s="565"/>
    </row>
    <row r="701" spans="1:86">
      <c r="A701" s="620"/>
      <c r="B701" s="565" t="s">
        <v>4303</v>
      </c>
      <c r="C701" s="565" t="s">
        <v>4302</v>
      </c>
      <c r="D701" s="565"/>
      <c r="E701" s="565"/>
      <c r="F701" s="565"/>
      <c r="G701" s="565"/>
      <c r="H701" s="565"/>
      <c r="I701" s="565"/>
      <c r="J701" s="565"/>
      <c r="K701" s="565"/>
      <c r="L701" s="565"/>
      <c r="M701" s="565"/>
      <c r="N701" s="565"/>
      <c r="O701" s="565"/>
      <c r="P701" s="565"/>
      <c r="Q701" s="565"/>
      <c r="R701" s="565"/>
      <c r="S701" s="565"/>
      <c r="T701" s="565"/>
      <c r="U701" s="147"/>
      <c r="V701" s="565"/>
      <c r="W701" s="565"/>
      <c r="X701" s="565"/>
      <c r="Y701" s="565"/>
      <c r="Z701" s="565"/>
      <c r="AA701" s="565"/>
      <c r="AB701" s="565"/>
      <c r="AC701" s="565"/>
      <c r="AD701" s="565"/>
      <c r="AE701" s="565"/>
      <c r="AF701" s="565"/>
      <c r="AG701" s="565"/>
      <c r="AH701" s="565"/>
      <c r="AI701" s="565"/>
      <c r="AJ701" s="565"/>
      <c r="AK701" s="565"/>
      <c r="AL701" s="565"/>
      <c r="AM701" s="565"/>
      <c r="AN701" s="565"/>
      <c r="AO701" s="565"/>
      <c r="AP701" s="565"/>
      <c r="AQ701" s="565"/>
      <c r="AR701" s="565"/>
      <c r="AS701" s="565"/>
      <c r="AT701" s="565"/>
      <c r="AU701" s="565"/>
      <c r="AV701" s="565"/>
      <c r="AW701" s="565"/>
      <c r="AX701" s="565"/>
      <c r="AY701" s="565"/>
      <c r="AZ701" s="565"/>
      <c r="BA701" s="565"/>
      <c r="BB701" s="565"/>
      <c r="BC701" s="565"/>
      <c r="BD701" s="565"/>
      <c r="BE701" s="565"/>
      <c r="BF701" s="565"/>
      <c r="BG701" s="565"/>
      <c r="BH701" s="565"/>
      <c r="BI701" s="565"/>
      <c r="BJ701" s="565"/>
      <c r="BK701" s="364"/>
      <c r="BL701" s="565"/>
      <c r="BM701" s="565"/>
      <c r="BN701" s="565"/>
      <c r="BO701" s="565"/>
      <c r="BP701" s="565"/>
      <c r="BQ701" s="565"/>
      <c r="BR701" s="565"/>
      <c r="BS701" s="565"/>
      <c r="BT701" s="565"/>
      <c r="BU701" s="565"/>
      <c r="BV701" s="565"/>
      <c r="BW701" s="565"/>
      <c r="BX701" s="565"/>
      <c r="BY701" s="565"/>
      <c r="BZ701" s="565"/>
      <c r="CA701" s="565"/>
      <c r="CB701" s="565"/>
      <c r="CC701" s="565"/>
      <c r="CD701" s="565"/>
      <c r="CE701" s="565"/>
      <c r="CF701" s="565"/>
      <c r="CG701" s="565"/>
      <c r="CH701" s="565"/>
    </row>
    <row r="702" spans="1:86">
      <c r="A702" s="620"/>
      <c r="B702" s="565"/>
      <c r="C702" s="565" t="s">
        <v>4300</v>
      </c>
      <c r="D702" s="565"/>
      <c r="E702" s="565"/>
      <c r="F702" s="565"/>
      <c r="G702" s="565"/>
      <c r="H702" s="565"/>
      <c r="I702" s="565"/>
      <c r="J702" s="565"/>
      <c r="K702" s="565"/>
      <c r="L702" s="565"/>
      <c r="M702" s="565"/>
      <c r="N702" s="565"/>
      <c r="O702" s="565"/>
      <c r="P702" s="565"/>
      <c r="Q702" s="565"/>
      <c r="R702" s="565"/>
      <c r="S702" s="565"/>
      <c r="T702" s="565"/>
      <c r="U702" s="147"/>
      <c r="V702" s="565"/>
      <c r="W702" s="565"/>
      <c r="X702" s="565"/>
      <c r="Y702" s="565"/>
      <c r="Z702" s="565"/>
      <c r="AA702" s="565"/>
      <c r="AB702" s="565"/>
      <c r="AC702" s="565"/>
      <c r="AD702" s="565"/>
      <c r="AE702" s="565"/>
      <c r="AF702" s="565"/>
      <c r="AG702" s="565"/>
      <c r="AH702" s="565"/>
      <c r="AI702" s="565"/>
      <c r="AJ702" s="565"/>
      <c r="AK702" s="565"/>
      <c r="AL702" s="565"/>
      <c r="AM702" s="565"/>
      <c r="AN702" s="565"/>
      <c r="AO702" s="565"/>
      <c r="AP702" s="565"/>
      <c r="AQ702" s="565"/>
      <c r="AR702" s="565"/>
      <c r="AS702" s="565"/>
      <c r="AT702" s="565"/>
      <c r="AU702" s="565"/>
      <c r="AV702" s="565"/>
      <c r="AW702" s="565"/>
      <c r="AX702" s="565"/>
      <c r="AY702" s="565"/>
      <c r="AZ702" s="565"/>
      <c r="BA702" s="565"/>
      <c r="BB702" s="565"/>
      <c r="BC702" s="565"/>
      <c r="BD702" s="565"/>
      <c r="BE702" s="565"/>
      <c r="BF702" s="565"/>
      <c r="BG702" s="565"/>
      <c r="BH702" s="565"/>
      <c r="BI702" s="565"/>
      <c r="BJ702" s="565"/>
      <c r="BK702" s="364"/>
      <c r="BL702" s="565"/>
      <c r="BM702" s="565"/>
      <c r="BN702" s="565"/>
      <c r="BO702" s="565"/>
      <c r="BP702" s="565"/>
      <c r="BQ702" s="565"/>
      <c r="BR702" s="565"/>
      <c r="BS702" s="565"/>
      <c r="BT702" s="565"/>
      <c r="BU702" s="565"/>
      <c r="BV702" s="565"/>
      <c r="BW702" s="565"/>
      <c r="BX702" s="565"/>
      <c r="BY702" s="565"/>
      <c r="BZ702" s="565"/>
      <c r="CA702" s="565"/>
      <c r="CB702" s="565"/>
      <c r="CC702" s="565"/>
      <c r="CD702" s="565"/>
      <c r="CE702" s="565"/>
      <c r="CF702" s="565"/>
      <c r="CG702" s="565"/>
      <c r="CH702" s="565"/>
    </row>
    <row r="703" spans="1:86">
      <c r="A703" s="620"/>
      <c r="B703" s="565" t="s">
        <v>4304</v>
      </c>
      <c r="C703" s="565" t="s">
        <v>4302</v>
      </c>
      <c r="D703" s="565"/>
      <c r="E703" s="565"/>
      <c r="F703" s="565"/>
      <c r="G703" s="565"/>
      <c r="H703" s="565"/>
      <c r="I703" s="565"/>
      <c r="J703" s="565"/>
      <c r="K703" s="565"/>
      <c r="L703" s="565"/>
      <c r="M703" s="565"/>
      <c r="N703" s="565"/>
      <c r="O703" s="565"/>
      <c r="P703" s="565"/>
      <c r="Q703" s="565"/>
      <c r="R703" s="565"/>
      <c r="S703" s="565"/>
      <c r="T703" s="565"/>
      <c r="U703" s="147"/>
      <c r="V703" s="565"/>
      <c r="W703" s="565"/>
      <c r="X703" s="565"/>
      <c r="Y703" s="565"/>
      <c r="Z703" s="565"/>
      <c r="AA703" s="565"/>
      <c r="AB703" s="565"/>
      <c r="AC703" s="565"/>
      <c r="AD703" s="565"/>
      <c r="AE703" s="565"/>
      <c r="AF703" s="565"/>
      <c r="AG703" s="565"/>
      <c r="AH703" s="565"/>
      <c r="AI703" s="565"/>
      <c r="AJ703" s="565"/>
      <c r="AK703" s="565"/>
      <c r="AL703" s="565"/>
      <c r="AM703" s="565"/>
      <c r="AN703" s="565"/>
      <c r="AO703" s="565"/>
      <c r="AP703" s="565"/>
      <c r="AQ703" s="565"/>
      <c r="AR703" s="565"/>
      <c r="AS703" s="565"/>
      <c r="AT703" s="565"/>
      <c r="AU703" s="565"/>
      <c r="AV703" s="565"/>
      <c r="AW703" s="565"/>
      <c r="AX703" s="565"/>
      <c r="AY703" s="565"/>
      <c r="AZ703" s="565"/>
      <c r="BA703" s="565"/>
      <c r="BB703" s="565"/>
      <c r="BC703" s="565"/>
      <c r="BD703" s="565"/>
      <c r="BE703" s="565"/>
      <c r="BF703" s="565"/>
      <c r="BG703" s="565"/>
      <c r="BH703" s="565"/>
      <c r="BI703" s="565"/>
      <c r="BJ703" s="565"/>
      <c r="BK703" s="364"/>
      <c r="BL703" s="565"/>
      <c r="BM703" s="565"/>
      <c r="BN703" s="565"/>
      <c r="BO703" s="565"/>
      <c r="BP703" s="565"/>
      <c r="BQ703" s="565"/>
      <c r="BR703" s="565"/>
      <c r="BS703" s="565"/>
      <c r="BT703" s="565"/>
      <c r="BU703" s="565"/>
      <c r="BV703" s="565"/>
      <c r="BW703" s="565"/>
      <c r="BX703" s="565"/>
      <c r="BY703" s="565"/>
      <c r="BZ703" s="565"/>
      <c r="CA703" s="565"/>
      <c r="CB703" s="565"/>
      <c r="CC703" s="565"/>
      <c r="CD703" s="565"/>
      <c r="CE703" s="565"/>
      <c r="CF703" s="565"/>
      <c r="CG703" s="565"/>
      <c r="CH703" s="565"/>
    </row>
    <row r="704" spans="1:86">
      <c r="A704" s="620"/>
      <c r="B704" s="565"/>
      <c r="C704" s="565" t="s">
        <v>4300</v>
      </c>
      <c r="D704" s="565">
        <v>50</v>
      </c>
      <c r="E704" s="565"/>
      <c r="F704" s="565"/>
      <c r="G704" s="565"/>
      <c r="H704" s="565"/>
      <c r="I704" s="565"/>
      <c r="J704" s="565"/>
      <c r="K704" s="565"/>
      <c r="L704" s="565"/>
      <c r="M704" s="565"/>
      <c r="N704" s="565"/>
      <c r="O704" s="565"/>
      <c r="P704" s="565"/>
      <c r="Q704" s="565"/>
      <c r="R704" s="565"/>
      <c r="S704" s="565"/>
      <c r="T704" s="565"/>
      <c r="U704" s="147"/>
      <c r="V704" s="565"/>
      <c r="W704" s="565"/>
      <c r="X704" s="565"/>
      <c r="Y704" s="565"/>
      <c r="Z704" s="565"/>
      <c r="AA704" s="565"/>
      <c r="AB704" s="565"/>
      <c r="AC704" s="565"/>
      <c r="AD704" s="565"/>
      <c r="AE704" s="565"/>
      <c r="AF704" s="565"/>
      <c r="AG704" s="565"/>
      <c r="AH704" s="565"/>
      <c r="AI704" s="565"/>
      <c r="AJ704" s="565"/>
      <c r="AK704" s="565"/>
      <c r="AL704" s="565"/>
      <c r="AM704" s="565"/>
      <c r="AN704" s="565"/>
      <c r="AO704" s="565"/>
      <c r="AP704" s="565"/>
      <c r="AQ704" s="565"/>
      <c r="AR704" s="565"/>
      <c r="AS704" s="565"/>
      <c r="AT704" s="565"/>
      <c r="AU704" s="565"/>
      <c r="AV704" s="565"/>
      <c r="AW704" s="565"/>
      <c r="AX704" s="565"/>
      <c r="AY704" s="565"/>
      <c r="AZ704" s="565"/>
      <c r="BA704" s="565"/>
      <c r="BB704" s="565"/>
      <c r="BC704" s="565"/>
      <c r="BD704" s="565"/>
      <c r="BE704" s="565"/>
      <c r="BF704" s="565"/>
      <c r="BG704" s="565"/>
      <c r="BH704" s="565"/>
      <c r="BI704" s="565"/>
      <c r="BJ704" s="565"/>
      <c r="BK704" s="364"/>
      <c r="BL704" s="565"/>
      <c r="BM704" s="565"/>
      <c r="BN704" s="565"/>
      <c r="BO704" s="565"/>
      <c r="BP704" s="565"/>
      <c r="BQ704" s="565"/>
      <c r="BR704" s="565"/>
      <c r="BS704" s="565"/>
      <c r="BT704" s="565"/>
      <c r="BU704" s="565"/>
      <c r="BV704" s="565"/>
      <c r="BW704" s="565"/>
      <c r="BX704" s="565"/>
      <c r="BY704" s="565"/>
      <c r="BZ704" s="565"/>
      <c r="CA704" s="565"/>
      <c r="CB704" s="565"/>
      <c r="CC704" s="565"/>
      <c r="CD704" s="565"/>
      <c r="CE704" s="565"/>
      <c r="CF704" s="565"/>
      <c r="CG704" s="565"/>
      <c r="CH704" s="565"/>
    </row>
    <row r="705" spans="1:86">
      <c r="A705" s="620"/>
      <c r="B705" s="565" t="s">
        <v>4305</v>
      </c>
      <c r="C705" s="565" t="s">
        <v>4302</v>
      </c>
      <c r="D705" s="565"/>
      <c r="E705" s="565"/>
      <c r="F705" s="565"/>
      <c r="G705" s="565"/>
      <c r="H705" s="565"/>
      <c r="I705" s="565"/>
      <c r="J705" s="565"/>
      <c r="K705" s="565"/>
      <c r="L705" s="565"/>
      <c r="M705" s="565"/>
      <c r="N705" s="565"/>
      <c r="O705" s="565"/>
      <c r="P705" s="565"/>
      <c r="Q705" s="565"/>
      <c r="R705" s="565"/>
      <c r="S705" s="565"/>
      <c r="T705" s="565"/>
      <c r="U705" s="147"/>
      <c r="V705" s="565"/>
      <c r="W705" s="565"/>
      <c r="X705" s="565"/>
      <c r="Y705" s="565"/>
      <c r="Z705" s="565"/>
      <c r="AA705" s="565"/>
      <c r="AB705" s="565"/>
      <c r="AC705" s="565"/>
      <c r="AD705" s="565"/>
      <c r="AE705" s="565"/>
      <c r="AF705" s="565"/>
      <c r="AG705" s="565"/>
      <c r="AH705" s="565"/>
      <c r="AI705" s="565"/>
      <c r="AJ705" s="565"/>
      <c r="AK705" s="565"/>
      <c r="AL705" s="565"/>
      <c r="AM705" s="565"/>
      <c r="AN705" s="565"/>
      <c r="AO705" s="565"/>
      <c r="AP705" s="565"/>
      <c r="AQ705" s="565"/>
      <c r="AR705" s="565"/>
      <c r="AS705" s="565"/>
      <c r="AT705" s="565"/>
      <c r="AU705" s="565"/>
      <c r="AV705" s="565"/>
      <c r="AW705" s="565"/>
      <c r="AX705" s="565"/>
      <c r="AY705" s="565"/>
      <c r="AZ705" s="565"/>
      <c r="BA705" s="565"/>
      <c r="BB705" s="565"/>
      <c r="BC705" s="565"/>
      <c r="BD705" s="565"/>
      <c r="BE705" s="565"/>
      <c r="BF705" s="565"/>
      <c r="BG705" s="565"/>
      <c r="BH705" s="565"/>
      <c r="BI705" s="565"/>
      <c r="BJ705" s="565"/>
      <c r="BK705" s="364"/>
      <c r="BL705" s="565"/>
      <c r="BM705" s="565"/>
      <c r="BN705" s="565"/>
      <c r="BO705" s="565"/>
      <c r="BP705" s="565"/>
      <c r="BQ705" s="565"/>
      <c r="BR705" s="565"/>
      <c r="BS705" s="565"/>
      <c r="BT705" s="565"/>
      <c r="BU705" s="565"/>
      <c r="BV705" s="565"/>
      <c r="BW705" s="565"/>
      <c r="BX705" s="565"/>
      <c r="BY705" s="565"/>
      <c r="BZ705" s="565"/>
      <c r="CA705" s="565"/>
      <c r="CB705" s="565"/>
      <c r="CC705" s="565"/>
      <c r="CD705" s="565"/>
      <c r="CE705" s="565"/>
      <c r="CF705" s="565"/>
      <c r="CG705" s="565"/>
      <c r="CH705" s="565"/>
    </row>
    <row r="706" spans="1:86">
      <c r="A706" s="621"/>
      <c r="B706" s="565"/>
      <c r="C706" s="565" t="s">
        <v>4300</v>
      </c>
      <c r="D706" s="565"/>
      <c r="E706" s="565"/>
      <c r="F706" s="565"/>
      <c r="G706" s="565"/>
      <c r="H706" s="565"/>
      <c r="I706" s="565"/>
      <c r="J706" s="565"/>
      <c r="K706" s="565"/>
      <c r="L706" s="565"/>
      <c r="M706" s="565"/>
      <c r="N706" s="565"/>
      <c r="O706" s="565"/>
      <c r="P706" s="565"/>
      <c r="Q706" s="565"/>
      <c r="R706" s="565"/>
      <c r="S706" s="565"/>
      <c r="T706" s="565"/>
      <c r="U706" s="147"/>
      <c r="V706" s="565"/>
      <c r="W706" s="565"/>
      <c r="X706" s="565"/>
      <c r="Y706" s="565"/>
      <c r="Z706" s="565"/>
      <c r="AA706" s="565"/>
      <c r="AB706" s="565"/>
      <c r="AC706" s="565"/>
      <c r="AD706" s="565"/>
      <c r="AE706" s="565"/>
      <c r="AF706" s="565"/>
      <c r="AG706" s="565"/>
      <c r="AH706" s="565"/>
      <c r="AI706" s="565"/>
      <c r="AJ706" s="565"/>
      <c r="AK706" s="565"/>
      <c r="AL706" s="565"/>
      <c r="AM706" s="565"/>
      <c r="AN706" s="565"/>
      <c r="AO706" s="565"/>
      <c r="AP706" s="565"/>
      <c r="AQ706" s="565"/>
      <c r="AR706" s="565"/>
      <c r="AS706" s="565"/>
      <c r="AT706" s="565"/>
      <c r="AU706" s="565"/>
      <c r="AV706" s="565"/>
      <c r="AW706" s="565"/>
      <c r="AX706" s="565"/>
      <c r="AY706" s="565"/>
      <c r="AZ706" s="565"/>
      <c r="BA706" s="565"/>
      <c r="BB706" s="565"/>
      <c r="BC706" s="565"/>
      <c r="BD706" s="565"/>
      <c r="BE706" s="565"/>
      <c r="BF706" s="565"/>
      <c r="BG706" s="565"/>
      <c r="BH706" s="565"/>
      <c r="BI706" s="565"/>
      <c r="BJ706" s="565"/>
      <c r="BK706" s="364"/>
      <c r="BL706" s="565"/>
      <c r="BM706" s="565"/>
      <c r="BN706" s="565"/>
      <c r="BO706" s="565"/>
      <c r="BP706" s="565"/>
      <c r="BQ706" s="565"/>
      <c r="BR706" s="565"/>
      <c r="BS706" s="565"/>
      <c r="BT706" s="565"/>
      <c r="BU706" s="565"/>
      <c r="BV706" s="565"/>
      <c r="BW706" s="565"/>
      <c r="BX706" s="565"/>
      <c r="BY706" s="565"/>
      <c r="BZ706" s="565"/>
      <c r="CA706" s="565"/>
      <c r="CB706" s="565"/>
      <c r="CC706" s="565"/>
      <c r="CD706" s="565"/>
      <c r="CE706" s="565"/>
      <c r="CF706" s="565"/>
      <c r="CG706" s="565"/>
      <c r="CH706" s="565"/>
    </row>
    <row r="707" spans="1:86">
      <c r="A707" s="295" t="s">
        <v>7369</v>
      </c>
      <c r="B707" s="565"/>
      <c r="C707" s="565" t="s">
        <v>4300</v>
      </c>
      <c r="D707" s="565">
        <v>1404</v>
      </c>
      <c r="E707" s="565"/>
      <c r="F707" s="565"/>
      <c r="G707" s="565"/>
      <c r="H707" s="565"/>
      <c r="I707" s="565"/>
      <c r="J707" s="565"/>
      <c r="K707" s="565"/>
      <c r="L707" s="565">
        <v>480</v>
      </c>
      <c r="M707" s="565"/>
      <c r="N707" s="565"/>
      <c r="O707" s="565"/>
      <c r="P707" s="565"/>
      <c r="Q707" s="565"/>
      <c r="R707" s="565"/>
      <c r="S707" s="565">
        <v>648</v>
      </c>
      <c r="T707" s="565"/>
      <c r="U707" s="147"/>
      <c r="V707" s="565"/>
      <c r="W707" s="565"/>
      <c r="X707" s="565"/>
      <c r="Y707" s="565"/>
      <c r="Z707" s="565"/>
      <c r="AA707" s="565"/>
      <c r="AB707" s="565"/>
      <c r="AC707" s="565"/>
      <c r="AD707" s="565">
        <v>1350</v>
      </c>
      <c r="AE707" s="565"/>
      <c r="AF707" s="565"/>
      <c r="AG707" s="565"/>
      <c r="AH707" s="565"/>
      <c r="AI707" s="565">
        <v>540</v>
      </c>
      <c r="AJ707" s="565"/>
      <c r="AK707" s="565"/>
      <c r="AL707" s="565">
        <v>2550</v>
      </c>
      <c r="AM707" s="565">
        <v>1644</v>
      </c>
      <c r="AN707" s="565"/>
      <c r="AO707" s="565"/>
      <c r="AP707" s="565"/>
      <c r="AQ707" s="565"/>
      <c r="AR707" s="565"/>
      <c r="AS707" s="565"/>
      <c r="AT707" s="565"/>
      <c r="AU707" s="565"/>
      <c r="AV707" s="565"/>
      <c r="AW707" s="565"/>
      <c r="AX707" s="565"/>
      <c r="AY707" s="565"/>
      <c r="AZ707" s="565"/>
      <c r="BA707" s="565"/>
      <c r="BB707" s="565"/>
      <c r="BC707" s="565"/>
      <c r="BD707" s="565"/>
      <c r="BE707" s="565">
        <v>4080</v>
      </c>
      <c r="BF707" s="565"/>
      <c r="BG707" s="565"/>
      <c r="BH707" s="565"/>
      <c r="BI707" s="565"/>
      <c r="BJ707" s="565">
        <v>10515</v>
      </c>
      <c r="BK707" s="364"/>
      <c r="BL707" s="565"/>
      <c r="BM707" s="565"/>
      <c r="BN707" s="565"/>
      <c r="BO707" s="565"/>
      <c r="BP707" s="565"/>
      <c r="BQ707" s="565"/>
      <c r="BR707" s="565"/>
      <c r="BS707" s="565">
        <v>1100</v>
      </c>
      <c r="BT707" s="565"/>
      <c r="BU707" s="565"/>
      <c r="BV707" s="565"/>
      <c r="BW707" s="565"/>
      <c r="BX707" s="565"/>
      <c r="BY707" s="565"/>
      <c r="BZ707" s="565"/>
      <c r="CA707" s="565"/>
      <c r="CB707" s="565"/>
      <c r="CC707" s="565"/>
      <c r="CD707" s="565"/>
      <c r="CE707" s="565"/>
      <c r="CF707" s="565"/>
      <c r="CG707" s="565"/>
      <c r="CH707" s="565"/>
    </row>
    <row r="708" spans="1:86">
      <c r="A708" s="620"/>
      <c r="B708" s="565" t="s">
        <v>4303</v>
      </c>
      <c r="C708" s="565" t="s">
        <v>4302</v>
      </c>
      <c r="D708" s="565"/>
      <c r="E708" s="565"/>
      <c r="F708" s="565"/>
      <c r="G708" s="565"/>
      <c r="H708" s="565"/>
      <c r="I708" s="565"/>
      <c r="J708" s="565"/>
      <c r="K708" s="565"/>
      <c r="L708" s="565"/>
      <c r="M708" s="565"/>
      <c r="N708" s="565"/>
      <c r="O708" s="565"/>
      <c r="P708" s="565"/>
      <c r="Q708" s="565">
        <v>72</v>
      </c>
      <c r="R708" s="565"/>
      <c r="S708" s="565"/>
      <c r="T708" s="565"/>
      <c r="U708" s="147"/>
      <c r="V708" s="565"/>
      <c r="W708" s="565"/>
      <c r="X708" s="565"/>
      <c r="Y708" s="565"/>
      <c r="Z708" s="565"/>
      <c r="AA708" s="565"/>
      <c r="AB708" s="565"/>
      <c r="AC708" s="565"/>
      <c r="AD708" s="565"/>
      <c r="AE708" s="565"/>
      <c r="AF708" s="565"/>
      <c r="AG708" s="565"/>
      <c r="AH708" s="565"/>
      <c r="AI708" s="565"/>
      <c r="AJ708" s="565"/>
      <c r="AK708" s="565"/>
      <c r="AL708" s="565"/>
      <c r="AM708" s="565"/>
      <c r="AN708" s="565"/>
      <c r="AO708" s="565"/>
      <c r="AP708" s="565"/>
      <c r="AQ708" s="565"/>
      <c r="AR708" s="565"/>
      <c r="AS708" s="565"/>
      <c r="AT708" s="565"/>
      <c r="AU708" s="565"/>
      <c r="AV708" s="565"/>
      <c r="AW708" s="565"/>
      <c r="AX708" s="565"/>
      <c r="AY708" s="565"/>
      <c r="AZ708" s="565"/>
      <c r="BA708" s="565"/>
      <c r="BB708" s="565"/>
      <c r="BC708" s="565"/>
      <c r="BD708" s="565"/>
      <c r="BE708" s="565"/>
      <c r="BF708" s="565"/>
      <c r="BG708" s="565"/>
      <c r="BH708" s="565"/>
      <c r="BI708" s="565"/>
      <c r="BJ708" s="565"/>
      <c r="BK708" s="364"/>
      <c r="BL708" s="565"/>
      <c r="BM708" s="565"/>
      <c r="BN708" s="565"/>
      <c r="BO708" s="565"/>
      <c r="BP708" s="565"/>
      <c r="BQ708" s="565"/>
      <c r="BR708" s="565"/>
      <c r="BS708" s="565"/>
      <c r="BT708" s="565"/>
      <c r="BU708" s="565"/>
      <c r="BV708" s="565"/>
      <c r="BW708" s="565"/>
      <c r="BX708" s="565"/>
      <c r="BY708" s="565"/>
      <c r="BZ708" s="565"/>
      <c r="CA708" s="565"/>
      <c r="CB708" s="565"/>
      <c r="CC708" s="565"/>
      <c r="CD708" s="565"/>
      <c r="CE708" s="565"/>
      <c r="CF708" s="565"/>
      <c r="CG708" s="565"/>
      <c r="CH708" s="565"/>
    </row>
    <row r="709" spans="1:86">
      <c r="A709" s="620"/>
      <c r="B709" s="565"/>
      <c r="C709" s="565" t="s">
        <v>4300</v>
      </c>
      <c r="D709" s="565"/>
      <c r="E709" s="565"/>
      <c r="F709" s="565"/>
      <c r="G709" s="565"/>
      <c r="H709" s="565"/>
      <c r="I709" s="565"/>
      <c r="J709" s="565"/>
      <c r="K709" s="565"/>
      <c r="L709" s="565"/>
      <c r="M709" s="565"/>
      <c r="N709" s="565"/>
      <c r="O709" s="565"/>
      <c r="P709" s="565"/>
      <c r="Q709" s="565"/>
      <c r="R709" s="565"/>
      <c r="S709" s="565"/>
      <c r="T709" s="565">
        <v>2640</v>
      </c>
      <c r="U709" s="147"/>
      <c r="V709" s="565"/>
      <c r="W709" s="565"/>
      <c r="X709" s="565"/>
      <c r="Y709" s="565"/>
      <c r="Z709" s="565"/>
      <c r="AA709" s="565"/>
      <c r="AB709" s="565"/>
      <c r="AC709" s="565"/>
      <c r="AD709" s="565"/>
      <c r="AE709" s="565"/>
      <c r="AF709" s="565"/>
      <c r="AG709" s="565"/>
      <c r="AH709" s="565"/>
      <c r="AI709" s="565"/>
      <c r="AJ709" s="565"/>
      <c r="AK709" s="565"/>
      <c r="AL709" s="565"/>
      <c r="AM709" s="565"/>
      <c r="AN709" s="565"/>
      <c r="AO709" s="565"/>
      <c r="AP709" s="565"/>
      <c r="AQ709" s="565"/>
      <c r="AR709" s="565"/>
      <c r="AS709" s="565"/>
      <c r="AT709" s="565"/>
      <c r="AU709" s="565"/>
      <c r="AV709" s="565"/>
      <c r="AW709" s="565"/>
      <c r="AX709" s="565"/>
      <c r="AY709" s="565"/>
      <c r="AZ709" s="565"/>
      <c r="BA709" s="565"/>
      <c r="BB709" s="565"/>
      <c r="BC709" s="565"/>
      <c r="BD709" s="565"/>
      <c r="BE709" s="565"/>
      <c r="BF709" s="565"/>
      <c r="BG709" s="565"/>
      <c r="BH709" s="565"/>
      <c r="BI709" s="565"/>
      <c r="BJ709" s="565"/>
      <c r="BK709" s="364"/>
      <c r="BL709" s="565"/>
      <c r="BM709" s="565"/>
      <c r="BN709" s="565"/>
      <c r="BO709" s="565"/>
      <c r="BP709" s="565"/>
      <c r="BQ709" s="565"/>
      <c r="BR709" s="565"/>
      <c r="BS709" s="565"/>
      <c r="BT709" s="565"/>
      <c r="BU709" s="565"/>
      <c r="BV709" s="565"/>
      <c r="BW709" s="565"/>
      <c r="BX709" s="565"/>
      <c r="BY709" s="565"/>
      <c r="BZ709" s="565"/>
      <c r="CA709" s="565"/>
      <c r="CB709" s="565"/>
      <c r="CC709" s="565"/>
      <c r="CD709" s="565"/>
      <c r="CE709" s="565"/>
      <c r="CF709" s="565"/>
      <c r="CG709" s="565"/>
      <c r="CH709" s="565"/>
    </row>
    <row r="710" spans="1:86">
      <c r="A710" s="620"/>
      <c r="B710" s="565" t="s">
        <v>4304</v>
      </c>
      <c r="C710" s="565" t="s">
        <v>4302</v>
      </c>
      <c r="D710" s="565"/>
      <c r="E710" s="565"/>
      <c r="F710" s="565"/>
      <c r="G710" s="565"/>
      <c r="H710" s="565"/>
      <c r="I710" s="565"/>
      <c r="J710" s="565"/>
      <c r="K710" s="565"/>
      <c r="L710" s="565"/>
      <c r="M710" s="565"/>
      <c r="N710" s="565">
        <v>240</v>
      </c>
      <c r="O710" s="565"/>
      <c r="P710" s="565"/>
      <c r="Q710" s="565">
        <v>276</v>
      </c>
      <c r="R710" s="565"/>
      <c r="S710" s="565"/>
      <c r="T710" s="565"/>
      <c r="U710" s="147"/>
      <c r="V710" s="565"/>
      <c r="W710" s="565"/>
      <c r="X710" s="565"/>
      <c r="Y710" s="565"/>
      <c r="Z710" s="565"/>
      <c r="AA710" s="565"/>
      <c r="AB710" s="565"/>
      <c r="AC710" s="565"/>
      <c r="AD710" s="565"/>
      <c r="AE710" s="565"/>
      <c r="AF710" s="565"/>
      <c r="AG710" s="565"/>
      <c r="AH710" s="565"/>
      <c r="AI710" s="565">
        <v>580</v>
      </c>
      <c r="AJ710" s="565"/>
      <c r="AK710" s="565"/>
      <c r="AL710" s="565">
        <v>760</v>
      </c>
      <c r="AM710" s="565">
        <v>2830</v>
      </c>
      <c r="AN710" s="565"/>
      <c r="AO710" s="565"/>
      <c r="AP710" s="565"/>
      <c r="AQ710" s="565">
        <v>3444</v>
      </c>
      <c r="AR710" s="565"/>
      <c r="AS710" s="565"/>
      <c r="AT710" s="565"/>
      <c r="AU710" s="565"/>
      <c r="AV710" s="565"/>
      <c r="AW710" s="565"/>
      <c r="AX710" s="565"/>
      <c r="AY710" s="565"/>
      <c r="AZ710" s="565"/>
      <c r="BA710" s="565"/>
      <c r="BB710" s="565"/>
      <c r="BC710" s="565"/>
      <c r="BD710" s="565"/>
      <c r="BE710" s="565">
        <v>240</v>
      </c>
      <c r="BF710" s="565"/>
      <c r="BG710" s="565"/>
      <c r="BH710" s="565"/>
      <c r="BI710" s="565"/>
      <c r="BJ710" s="565">
        <v>5640</v>
      </c>
      <c r="BK710" s="364"/>
      <c r="BL710" s="565"/>
      <c r="BM710" s="565"/>
      <c r="BN710" s="565"/>
      <c r="BO710" s="565">
        <v>300</v>
      </c>
      <c r="BP710" s="565"/>
      <c r="BQ710" s="565"/>
      <c r="BR710" s="565"/>
      <c r="BS710" s="565">
        <v>800</v>
      </c>
      <c r="BT710" s="565"/>
      <c r="BU710" s="565"/>
      <c r="BV710" s="565"/>
      <c r="BW710" s="565">
        <v>1500</v>
      </c>
      <c r="BX710" s="565"/>
      <c r="BY710" s="565"/>
      <c r="BZ710" s="565"/>
      <c r="CA710" s="565"/>
      <c r="CB710" s="565"/>
      <c r="CC710" s="565"/>
      <c r="CD710" s="565"/>
      <c r="CE710" s="565"/>
      <c r="CF710" s="565"/>
      <c r="CG710" s="565"/>
      <c r="CH710" s="565"/>
    </row>
    <row r="711" spans="1:86">
      <c r="A711" s="620"/>
      <c r="B711" s="565"/>
      <c r="C711" s="565" t="s">
        <v>4300</v>
      </c>
      <c r="D711" s="565">
        <v>1752</v>
      </c>
      <c r="E711" s="565"/>
      <c r="F711" s="565"/>
      <c r="G711" s="565"/>
      <c r="H711" s="565"/>
      <c r="I711" s="565"/>
      <c r="J711" s="565"/>
      <c r="K711" s="565"/>
      <c r="L711" s="565">
        <v>900</v>
      </c>
      <c r="M711" s="565"/>
      <c r="N711" s="565"/>
      <c r="O711" s="565"/>
      <c r="P711" s="565"/>
      <c r="Q711" s="565"/>
      <c r="R711" s="565"/>
      <c r="S711" s="565">
        <v>144</v>
      </c>
      <c r="T711" s="565"/>
      <c r="U711" s="147"/>
      <c r="V711" s="565"/>
      <c r="W711" s="565"/>
      <c r="X711" s="565"/>
      <c r="Y711" s="565"/>
      <c r="Z711" s="565"/>
      <c r="AA711" s="565"/>
      <c r="AB711" s="565"/>
      <c r="AC711" s="565"/>
      <c r="AD711" s="565"/>
      <c r="AE711" s="565"/>
      <c r="AF711" s="565"/>
      <c r="AG711" s="565"/>
      <c r="AH711" s="565"/>
      <c r="AI711" s="565"/>
      <c r="AJ711" s="565"/>
      <c r="AK711" s="565"/>
      <c r="AL711" s="565"/>
      <c r="AM711" s="565"/>
      <c r="AN711" s="565"/>
      <c r="AO711" s="565"/>
      <c r="AP711" s="565"/>
      <c r="AQ711" s="565"/>
      <c r="AR711" s="565"/>
      <c r="AS711" s="565"/>
      <c r="AT711" s="565"/>
      <c r="AU711" s="565"/>
      <c r="AV711" s="565"/>
      <c r="AW711" s="565"/>
      <c r="AX711" s="565"/>
      <c r="AY711" s="565"/>
      <c r="AZ711" s="565"/>
      <c r="BA711" s="565"/>
      <c r="BB711" s="565"/>
      <c r="BC711" s="565"/>
      <c r="BD711" s="565"/>
      <c r="BE711" s="565">
        <v>4644</v>
      </c>
      <c r="BF711" s="565"/>
      <c r="BG711" s="565"/>
      <c r="BH711" s="565"/>
      <c r="BI711" s="565"/>
      <c r="BJ711" s="565">
        <v>9237</v>
      </c>
      <c r="BK711" s="364"/>
      <c r="BL711" s="565"/>
      <c r="BM711" s="565"/>
      <c r="BN711" s="565"/>
      <c r="BO711" s="565"/>
      <c r="BP711" s="565"/>
      <c r="BQ711" s="565"/>
      <c r="BR711" s="565"/>
      <c r="BS711" s="565"/>
      <c r="BT711" s="565"/>
      <c r="BU711" s="565"/>
      <c r="BV711" s="565"/>
      <c r="BW711" s="565"/>
      <c r="BX711" s="565"/>
      <c r="BY711" s="565"/>
      <c r="BZ711" s="565"/>
      <c r="CA711" s="565"/>
      <c r="CB711" s="565"/>
      <c r="CC711" s="565"/>
      <c r="CD711" s="565"/>
      <c r="CE711" s="565"/>
      <c r="CF711" s="565"/>
      <c r="CG711" s="565"/>
      <c r="CH711" s="565"/>
    </row>
    <row r="712" spans="1:86">
      <c r="A712" s="620"/>
      <c r="B712" s="565" t="s">
        <v>4305</v>
      </c>
      <c r="C712" s="565" t="s">
        <v>4302</v>
      </c>
      <c r="D712" s="565">
        <v>0</v>
      </c>
      <c r="E712" s="565">
        <v>0</v>
      </c>
      <c r="F712" s="565">
        <v>0</v>
      </c>
      <c r="G712" s="565">
        <v>0</v>
      </c>
      <c r="H712" s="565">
        <v>0</v>
      </c>
      <c r="I712" s="565">
        <v>0</v>
      </c>
      <c r="J712" s="565">
        <v>0</v>
      </c>
      <c r="K712" s="565">
        <v>0</v>
      </c>
      <c r="L712" s="565">
        <v>0</v>
      </c>
      <c r="M712" s="565">
        <v>0</v>
      </c>
      <c r="N712" s="565">
        <v>0</v>
      </c>
      <c r="O712" s="565">
        <v>0</v>
      </c>
      <c r="P712" s="565">
        <v>0</v>
      </c>
      <c r="Q712" s="565">
        <v>0</v>
      </c>
      <c r="R712" s="565">
        <v>0</v>
      </c>
      <c r="S712" s="565">
        <v>0</v>
      </c>
      <c r="T712" s="565">
        <v>0</v>
      </c>
      <c r="U712" s="147">
        <v>0</v>
      </c>
      <c r="V712" s="565">
        <v>0</v>
      </c>
      <c r="W712" s="565">
        <v>0</v>
      </c>
      <c r="X712" s="565">
        <v>0</v>
      </c>
      <c r="Y712" s="565">
        <v>0</v>
      </c>
      <c r="Z712" s="565">
        <v>0</v>
      </c>
      <c r="AA712" s="565">
        <v>0</v>
      </c>
      <c r="AB712" s="565">
        <v>0</v>
      </c>
      <c r="AC712" s="565">
        <v>0</v>
      </c>
      <c r="AD712" s="565">
        <v>0</v>
      </c>
      <c r="AE712" s="565">
        <v>0</v>
      </c>
      <c r="AF712" s="565">
        <v>0</v>
      </c>
      <c r="AG712" s="565">
        <v>0</v>
      </c>
      <c r="AH712" s="565">
        <v>0</v>
      </c>
      <c r="AI712" s="565">
        <v>0</v>
      </c>
      <c r="AJ712" s="565">
        <v>0</v>
      </c>
      <c r="AK712" s="565">
        <v>0</v>
      </c>
      <c r="AL712" s="565">
        <v>0</v>
      </c>
      <c r="AM712" s="565">
        <v>0</v>
      </c>
      <c r="AN712" s="565">
        <v>0</v>
      </c>
      <c r="AO712" s="565">
        <v>0</v>
      </c>
      <c r="AP712" s="565">
        <v>0</v>
      </c>
      <c r="AQ712" s="565">
        <v>0</v>
      </c>
      <c r="AR712" s="565">
        <v>0</v>
      </c>
      <c r="AS712" s="565">
        <v>0</v>
      </c>
      <c r="AT712" s="565">
        <v>0</v>
      </c>
      <c r="AU712" s="565">
        <v>0</v>
      </c>
      <c r="AV712" s="565">
        <v>0</v>
      </c>
      <c r="AW712" s="565">
        <v>0</v>
      </c>
      <c r="AX712" s="565">
        <v>0</v>
      </c>
      <c r="AY712" s="565">
        <v>0</v>
      </c>
      <c r="AZ712" s="565">
        <v>0</v>
      </c>
      <c r="BA712" s="565">
        <v>0</v>
      </c>
      <c r="BB712" s="565">
        <v>0</v>
      </c>
      <c r="BC712" s="565">
        <v>0</v>
      </c>
      <c r="BD712" s="565">
        <v>0</v>
      </c>
      <c r="BE712" s="565">
        <v>0</v>
      </c>
      <c r="BF712" s="565">
        <v>0</v>
      </c>
      <c r="BG712" s="565">
        <v>0</v>
      </c>
      <c r="BH712" s="565">
        <v>0</v>
      </c>
      <c r="BI712" s="565">
        <v>0</v>
      </c>
      <c r="BJ712" s="565">
        <v>0</v>
      </c>
      <c r="BK712" s="364">
        <v>0</v>
      </c>
      <c r="BL712" s="565">
        <v>0</v>
      </c>
      <c r="BM712" s="565">
        <v>0</v>
      </c>
      <c r="BN712" s="565">
        <v>0</v>
      </c>
      <c r="BO712" s="565">
        <v>0</v>
      </c>
      <c r="BP712" s="565">
        <v>0</v>
      </c>
      <c r="BQ712" s="565">
        <v>0</v>
      </c>
      <c r="BR712" s="565">
        <v>0</v>
      </c>
      <c r="BS712" s="565">
        <v>0</v>
      </c>
      <c r="BT712" s="565">
        <v>0</v>
      </c>
      <c r="BU712" s="565">
        <v>0</v>
      </c>
      <c r="BV712" s="565">
        <v>0</v>
      </c>
      <c r="BW712" s="565">
        <v>0</v>
      </c>
      <c r="BX712" s="565">
        <v>0</v>
      </c>
      <c r="BY712" s="565">
        <v>0</v>
      </c>
      <c r="BZ712" s="565"/>
      <c r="CA712" s="565"/>
      <c r="CB712" s="565"/>
      <c r="CC712" s="565"/>
      <c r="CD712" s="565"/>
      <c r="CE712" s="565"/>
      <c r="CF712" s="565"/>
      <c r="CG712" s="565"/>
      <c r="CH712" s="565"/>
    </row>
    <row r="713" spans="1:86">
      <c r="A713" s="621"/>
      <c r="B713" s="565"/>
      <c r="C713" s="565" t="s">
        <v>4300</v>
      </c>
      <c r="D713" s="565">
        <v>0</v>
      </c>
      <c r="E713" s="565">
        <v>0</v>
      </c>
      <c r="F713" s="565">
        <v>0</v>
      </c>
      <c r="G713" s="565">
        <v>0</v>
      </c>
      <c r="H713" s="565">
        <v>0</v>
      </c>
      <c r="I713" s="565">
        <v>0</v>
      </c>
      <c r="J713" s="565">
        <v>0</v>
      </c>
      <c r="K713" s="565">
        <v>0</v>
      </c>
      <c r="L713" s="565">
        <v>0</v>
      </c>
      <c r="M713" s="565">
        <v>0</v>
      </c>
      <c r="N713" s="565">
        <v>0</v>
      </c>
      <c r="O713" s="565">
        <v>0</v>
      </c>
      <c r="P713" s="565">
        <v>0</v>
      </c>
      <c r="Q713" s="565">
        <v>0</v>
      </c>
      <c r="R713" s="565">
        <v>0</v>
      </c>
      <c r="S713" s="565">
        <v>0</v>
      </c>
      <c r="T713" s="565">
        <v>0</v>
      </c>
      <c r="U713" s="147">
        <v>0</v>
      </c>
      <c r="V713" s="565">
        <v>0</v>
      </c>
      <c r="W713" s="565">
        <v>0</v>
      </c>
      <c r="X713" s="565">
        <v>0</v>
      </c>
      <c r="Y713" s="565">
        <v>0</v>
      </c>
      <c r="Z713" s="565">
        <v>0</v>
      </c>
      <c r="AA713" s="565">
        <v>0</v>
      </c>
      <c r="AB713" s="565">
        <v>0</v>
      </c>
      <c r="AC713" s="565">
        <v>0</v>
      </c>
      <c r="AD713" s="565">
        <v>0</v>
      </c>
      <c r="AE713" s="565">
        <v>0</v>
      </c>
      <c r="AF713" s="565">
        <v>0</v>
      </c>
      <c r="AG713" s="565">
        <v>0</v>
      </c>
      <c r="AH713" s="565">
        <v>0</v>
      </c>
      <c r="AI713" s="565">
        <v>0</v>
      </c>
      <c r="AJ713" s="565">
        <v>0</v>
      </c>
      <c r="AK713" s="565">
        <v>0</v>
      </c>
      <c r="AL713" s="565">
        <v>0</v>
      </c>
      <c r="AM713" s="565">
        <v>0</v>
      </c>
      <c r="AN713" s="565">
        <v>0</v>
      </c>
      <c r="AO713" s="565">
        <v>0</v>
      </c>
      <c r="AP713" s="565">
        <v>0</v>
      </c>
      <c r="AQ713" s="565">
        <v>0</v>
      </c>
      <c r="AR713" s="565">
        <v>0</v>
      </c>
      <c r="AS713" s="565">
        <v>0</v>
      </c>
      <c r="AT713" s="565">
        <v>0</v>
      </c>
      <c r="AU713" s="565">
        <v>0</v>
      </c>
      <c r="AV713" s="565">
        <v>0</v>
      </c>
      <c r="AW713" s="565">
        <v>0</v>
      </c>
      <c r="AX713" s="565">
        <v>0</v>
      </c>
      <c r="AY713" s="565">
        <v>0</v>
      </c>
      <c r="AZ713" s="565">
        <v>0</v>
      </c>
      <c r="BA713" s="565">
        <v>0</v>
      </c>
      <c r="BB713" s="565">
        <v>0</v>
      </c>
      <c r="BC713" s="565">
        <v>0</v>
      </c>
      <c r="BD713" s="565">
        <v>0</v>
      </c>
      <c r="BE713" s="565">
        <v>0</v>
      </c>
      <c r="BF713" s="565">
        <v>0</v>
      </c>
      <c r="BG713" s="565">
        <v>0</v>
      </c>
      <c r="BH713" s="565">
        <v>0</v>
      </c>
      <c r="BI713" s="565">
        <v>0</v>
      </c>
      <c r="BJ713" s="565">
        <v>0</v>
      </c>
      <c r="BK713" s="364">
        <v>0</v>
      </c>
      <c r="BL713" s="565">
        <v>0</v>
      </c>
      <c r="BM713" s="565">
        <v>0</v>
      </c>
      <c r="BN713" s="565">
        <v>0</v>
      </c>
      <c r="BO713" s="565">
        <v>0</v>
      </c>
      <c r="BP713" s="565">
        <v>0</v>
      </c>
      <c r="BQ713" s="565">
        <v>0</v>
      </c>
      <c r="BR713" s="565">
        <v>0</v>
      </c>
      <c r="BS713" s="565">
        <v>0</v>
      </c>
      <c r="BT713" s="565">
        <v>0</v>
      </c>
      <c r="BU713" s="565">
        <v>0</v>
      </c>
      <c r="BV713" s="565">
        <v>0</v>
      </c>
      <c r="BW713" s="565">
        <v>0</v>
      </c>
      <c r="BX713" s="565">
        <v>0</v>
      </c>
      <c r="BY713" s="565">
        <v>0</v>
      </c>
      <c r="BZ713" s="565"/>
      <c r="CA713" s="565"/>
      <c r="CB713" s="565"/>
      <c r="CC713" s="565"/>
      <c r="CD713" s="565"/>
      <c r="CE713" s="565"/>
      <c r="CF713" s="565"/>
      <c r="CG713" s="565"/>
      <c r="CH713" s="565"/>
    </row>
    <row r="714" spans="1:86">
      <c r="A714" s="295" t="s">
        <v>7393</v>
      </c>
      <c r="B714" s="565" t="s">
        <v>4301</v>
      </c>
      <c r="C714" s="565" t="s">
        <v>4302</v>
      </c>
      <c r="D714" s="565"/>
      <c r="E714" s="565"/>
      <c r="F714" s="565"/>
      <c r="G714" s="565"/>
      <c r="H714" s="565"/>
      <c r="I714" s="565"/>
      <c r="J714" s="565"/>
      <c r="K714" s="565"/>
      <c r="L714" s="565"/>
      <c r="M714" s="565"/>
      <c r="N714" s="565"/>
      <c r="O714" s="565"/>
      <c r="P714" s="565"/>
      <c r="Q714" s="565"/>
      <c r="R714" s="565"/>
      <c r="S714" s="565"/>
      <c r="T714" s="565"/>
      <c r="U714" s="147"/>
      <c r="V714" s="565"/>
      <c r="W714" s="565"/>
      <c r="X714" s="565"/>
      <c r="Y714" s="565"/>
      <c r="Z714" s="565"/>
      <c r="AA714" s="565"/>
      <c r="AB714" s="565"/>
      <c r="AC714" s="565"/>
      <c r="AD714" s="565"/>
      <c r="AE714" s="565"/>
      <c r="AF714" s="565"/>
      <c r="AG714" s="565"/>
      <c r="AH714" s="565"/>
      <c r="AI714" s="565"/>
      <c r="AJ714" s="565"/>
      <c r="AK714" s="565"/>
      <c r="AL714" s="565"/>
      <c r="AM714" s="565"/>
      <c r="AN714" s="565"/>
      <c r="AO714" s="565"/>
      <c r="AP714" s="565"/>
      <c r="AQ714" s="565"/>
      <c r="AR714" s="565"/>
      <c r="AS714" s="565"/>
      <c r="AT714" s="565"/>
      <c r="AU714" s="565"/>
      <c r="AV714" s="565"/>
      <c r="AW714" s="565"/>
      <c r="AX714" s="565"/>
      <c r="AY714" s="565"/>
      <c r="AZ714" s="565"/>
      <c r="BA714" s="565"/>
      <c r="BB714" s="565"/>
      <c r="BC714" s="565"/>
      <c r="BD714" s="565"/>
      <c r="BE714" s="565"/>
      <c r="BF714" s="565"/>
      <c r="BG714" s="565"/>
      <c r="BH714" s="565"/>
      <c r="BI714" s="565"/>
      <c r="BJ714" s="565"/>
      <c r="BK714" s="364"/>
      <c r="BL714" s="565"/>
      <c r="BM714" s="565"/>
      <c r="BN714" s="565"/>
      <c r="BO714" s="565"/>
      <c r="BP714" s="565"/>
      <c r="BQ714" s="565"/>
      <c r="BR714" s="565"/>
      <c r="BS714" s="565"/>
      <c r="BT714" s="565"/>
      <c r="BU714" s="565"/>
      <c r="BV714" s="565"/>
      <c r="BW714" s="565"/>
      <c r="BX714" s="565"/>
      <c r="BY714" s="565"/>
      <c r="BZ714" s="565"/>
      <c r="CA714" s="565"/>
      <c r="CB714" s="565"/>
      <c r="CC714" s="565"/>
      <c r="CD714" s="565"/>
      <c r="CE714" s="565"/>
      <c r="CF714" s="565"/>
      <c r="CG714" s="565"/>
      <c r="CH714" s="565"/>
    </row>
    <row r="715" spans="1:86">
      <c r="A715" s="620"/>
      <c r="B715" s="565"/>
      <c r="C715" s="565" t="s">
        <v>4300</v>
      </c>
      <c r="D715" s="565"/>
      <c r="E715" s="565"/>
      <c r="F715" s="565"/>
      <c r="G715" s="565"/>
      <c r="H715" s="565"/>
      <c r="I715" s="565"/>
      <c r="J715" s="565"/>
      <c r="K715" s="565"/>
      <c r="L715" s="565"/>
      <c r="M715" s="565"/>
      <c r="N715" s="565"/>
      <c r="O715" s="565"/>
      <c r="P715" s="565"/>
      <c r="Q715" s="565"/>
      <c r="R715" s="565"/>
      <c r="S715" s="565"/>
      <c r="T715" s="565"/>
      <c r="U715" s="147"/>
      <c r="V715" s="565"/>
      <c r="W715" s="565"/>
      <c r="X715" s="565">
        <v>50</v>
      </c>
      <c r="Y715" s="565"/>
      <c r="Z715" s="565"/>
      <c r="AA715" s="565"/>
      <c r="AB715" s="565"/>
      <c r="AC715" s="565"/>
      <c r="AD715" s="565"/>
      <c r="AE715" s="565"/>
      <c r="AF715" s="565"/>
      <c r="AG715" s="565">
        <v>480</v>
      </c>
      <c r="AH715" s="565"/>
      <c r="AI715" s="565"/>
      <c r="AJ715" s="565"/>
      <c r="AK715" s="565"/>
      <c r="AL715" s="565"/>
      <c r="AM715" s="565"/>
      <c r="AN715" s="565"/>
      <c r="AO715" s="565"/>
      <c r="AP715" s="565">
        <v>50</v>
      </c>
      <c r="AQ715" s="565"/>
      <c r="AR715" s="565"/>
      <c r="AS715" s="565"/>
      <c r="AT715" s="565"/>
      <c r="AU715" s="565"/>
      <c r="AV715" s="565"/>
      <c r="AW715" s="565"/>
      <c r="AX715" s="565"/>
      <c r="AY715" s="565"/>
      <c r="AZ715" s="565"/>
      <c r="BA715" s="565"/>
      <c r="BB715" s="565"/>
      <c r="BC715" s="565"/>
      <c r="BD715" s="565"/>
      <c r="BE715" s="565"/>
      <c r="BF715" s="565"/>
      <c r="BG715" s="565"/>
      <c r="BH715" s="565"/>
      <c r="BI715" s="565"/>
      <c r="BJ715" s="565"/>
      <c r="BK715" s="364"/>
      <c r="BL715" s="565"/>
      <c r="BM715" s="565"/>
      <c r="BN715" s="565"/>
      <c r="BO715" s="565"/>
      <c r="BP715" s="565"/>
      <c r="BQ715" s="565"/>
      <c r="BR715" s="565"/>
      <c r="BS715" s="565"/>
      <c r="BT715" s="565"/>
      <c r="BU715" s="565"/>
      <c r="BV715" s="565"/>
      <c r="BW715" s="565"/>
      <c r="BX715" s="565"/>
      <c r="BY715" s="565"/>
      <c r="BZ715" s="565"/>
      <c r="CA715" s="565"/>
      <c r="CB715" s="565"/>
      <c r="CC715" s="565"/>
      <c r="CD715" s="565"/>
      <c r="CE715" s="565"/>
      <c r="CF715" s="565"/>
      <c r="CG715" s="565"/>
      <c r="CH715" s="565"/>
    </row>
    <row r="716" spans="1:86">
      <c r="A716" s="620"/>
      <c r="B716" s="565" t="s">
        <v>4303</v>
      </c>
      <c r="C716" s="565" t="s">
        <v>4302</v>
      </c>
      <c r="D716" s="565"/>
      <c r="E716" s="565"/>
      <c r="F716" s="565"/>
      <c r="G716" s="565"/>
      <c r="H716" s="565"/>
      <c r="I716" s="565"/>
      <c r="J716" s="565"/>
      <c r="K716" s="565"/>
      <c r="L716" s="565"/>
      <c r="M716" s="565"/>
      <c r="N716" s="565"/>
      <c r="O716" s="565"/>
      <c r="P716" s="565"/>
      <c r="Q716" s="565"/>
      <c r="R716" s="565"/>
      <c r="S716" s="565"/>
      <c r="T716" s="565"/>
      <c r="U716" s="147"/>
      <c r="V716" s="565"/>
      <c r="W716" s="565"/>
      <c r="X716" s="565"/>
      <c r="Y716" s="565"/>
      <c r="Z716" s="565"/>
      <c r="AA716" s="565"/>
      <c r="AB716" s="565"/>
      <c r="AC716" s="565"/>
      <c r="AD716" s="565"/>
      <c r="AE716" s="565"/>
      <c r="AF716" s="565"/>
      <c r="AG716" s="565"/>
      <c r="AH716" s="565"/>
      <c r="AI716" s="565"/>
      <c r="AJ716" s="565"/>
      <c r="AK716" s="565"/>
      <c r="AL716" s="565"/>
      <c r="AM716" s="565"/>
      <c r="AN716" s="565"/>
      <c r="AO716" s="565"/>
      <c r="AP716" s="565"/>
      <c r="AQ716" s="565"/>
      <c r="AR716" s="565"/>
      <c r="AS716" s="565"/>
      <c r="AT716" s="565"/>
      <c r="AU716" s="565"/>
      <c r="AV716" s="565"/>
      <c r="AW716" s="565"/>
      <c r="AX716" s="565"/>
      <c r="AY716" s="565"/>
      <c r="AZ716" s="565"/>
      <c r="BA716" s="565"/>
      <c r="BB716" s="565"/>
      <c r="BC716" s="565"/>
      <c r="BD716" s="565"/>
      <c r="BE716" s="565"/>
      <c r="BF716" s="565"/>
      <c r="BG716" s="565"/>
      <c r="BH716" s="565"/>
      <c r="BI716" s="565"/>
      <c r="BJ716" s="565"/>
      <c r="BK716" s="364"/>
      <c r="BL716" s="565"/>
      <c r="BM716" s="565"/>
      <c r="BN716" s="565"/>
      <c r="BO716" s="565"/>
      <c r="BP716" s="565"/>
      <c r="BQ716" s="565"/>
      <c r="BR716" s="565"/>
      <c r="BS716" s="565"/>
      <c r="BT716" s="565"/>
      <c r="BU716" s="565"/>
      <c r="BV716" s="565"/>
      <c r="BW716" s="565"/>
      <c r="BX716" s="565"/>
      <c r="BY716" s="565"/>
      <c r="BZ716" s="565"/>
      <c r="CA716" s="565"/>
      <c r="CB716" s="565"/>
      <c r="CC716" s="565"/>
      <c r="CD716" s="565"/>
      <c r="CE716" s="565"/>
      <c r="CF716" s="565"/>
      <c r="CG716" s="565"/>
      <c r="CH716" s="565"/>
    </row>
    <row r="717" spans="1:86">
      <c r="A717" s="620"/>
      <c r="B717" s="565"/>
      <c r="C717" s="565" t="s">
        <v>4300</v>
      </c>
      <c r="D717" s="565"/>
      <c r="E717" s="565"/>
      <c r="F717" s="565"/>
      <c r="G717" s="565"/>
      <c r="H717" s="565"/>
      <c r="I717" s="565"/>
      <c r="J717" s="565"/>
      <c r="K717" s="565"/>
      <c r="L717" s="565"/>
      <c r="M717" s="565"/>
      <c r="N717" s="565"/>
      <c r="O717" s="565"/>
      <c r="P717" s="565"/>
      <c r="Q717" s="565"/>
      <c r="R717" s="565"/>
      <c r="S717" s="565"/>
      <c r="T717" s="565"/>
      <c r="U717" s="147"/>
      <c r="V717" s="565"/>
      <c r="W717" s="565"/>
      <c r="X717" s="565"/>
      <c r="Y717" s="565"/>
      <c r="Z717" s="565"/>
      <c r="AA717" s="565"/>
      <c r="AB717" s="565"/>
      <c r="AC717" s="565"/>
      <c r="AD717" s="565"/>
      <c r="AE717" s="565"/>
      <c r="AF717" s="565"/>
      <c r="AG717" s="565"/>
      <c r="AH717" s="565"/>
      <c r="AI717" s="565"/>
      <c r="AJ717" s="565"/>
      <c r="AK717" s="565"/>
      <c r="AL717" s="565"/>
      <c r="AM717" s="565"/>
      <c r="AN717" s="565"/>
      <c r="AO717" s="565"/>
      <c r="AP717" s="565"/>
      <c r="AQ717" s="565"/>
      <c r="AR717" s="565"/>
      <c r="AS717" s="565"/>
      <c r="AT717" s="565"/>
      <c r="AU717" s="565"/>
      <c r="AV717" s="565"/>
      <c r="AW717" s="565"/>
      <c r="AX717" s="565"/>
      <c r="AY717" s="565"/>
      <c r="AZ717" s="565"/>
      <c r="BA717" s="565"/>
      <c r="BB717" s="565"/>
      <c r="BC717" s="565"/>
      <c r="BD717" s="565"/>
      <c r="BE717" s="565"/>
      <c r="BF717" s="565"/>
      <c r="BG717" s="565"/>
      <c r="BH717" s="565"/>
      <c r="BI717" s="565"/>
      <c r="BJ717" s="565"/>
      <c r="BK717" s="364"/>
      <c r="BL717" s="565"/>
      <c r="BM717" s="565"/>
      <c r="BN717" s="565"/>
      <c r="BO717" s="565"/>
      <c r="BP717" s="565"/>
      <c r="BQ717" s="565"/>
      <c r="BR717" s="565"/>
      <c r="BS717" s="565"/>
      <c r="BT717" s="565"/>
      <c r="BU717" s="565"/>
      <c r="BV717" s="565"/>
      <c r="BW717" s="565"/>
      <c r="BX717" s="565"/>
      <c r="BY717" s="565"/>
      <c r="BZ717" s="565"/>
      <c r="CA717" s="565"/>
      <c r="CB717" s="565"/>
      <c r="CC717" s="565"/>
      <c r="CD717" s="565"/>
      <c r="CE717" s="565"/>
      <c r="CF717" s="565"/>
      <c r="CG717" s="565"/>
      <c r="CH717" s="565"/>
    </row>
    <row r="718" spans="1:86">
      <c r="A718" s="620"/>
      <c r="B718" s="565" t="s">
        <v>4304</v>
      </c>
      <c r="C718" s="565" t="s">
        <v>4302</v>
      </c>
      <c r="D718" s="565"/>
      <c r="E718" s="565"/>
      <c r="F718" s="565"/>
      <c r="G718" s="565"/>
      <c r="H718" s="565"/>
      <c r="I718" s="565"/>
      <c r="J718" s="565"/>
      <c r="K718" s="565"/>
      <c r="L718" s="565"/>
      <c r="M718" s="565"/>
      <c r="N718" s="565"/>
      <c r="O718" s="565"/>
      <c r="P718" s="565"/>
      <c r="Q718" s="565"/>
      <c r="R718" s="565"/>
      <c r="S718" s="565"/>
      <c r="T718" s="565"/>
      <c r="U718" s="147"/>
      <c r="V718" s="565"/>
      <c r="W718" s="565"/>
      <c r="X718" s="565"/>
      <c r="Y718" s="565"/>
      <c r="Z718" s="565"/>
      <c r="AA718" s="565"/>
      <c r="AB718" s="565"/>
      <c r="AC718" s="565"/>
      <c r="AD718" s="565"/>
      <c r="AE718" s="565"/>
      <c r="AF718" s="565"/>
      <c r="AG718" s="565"/>
      <c r="AH718" s="565"/>
      <c r="AI718" s="565"/>
      <c r="AJ718" s="565"/>
      <c r="AK718" s="565"/>
      <c r="AL718" s="565"/>
      <c r="AM718" s="565"/>
      <c r="AN718" s="565"/>
      <c r="AO718" s="565"/>
      <c r="AP718" s="565"/>
      <c r="AQ718" s="565"/>
      <c r="AR718" s="565"/>
      <c r="AS718" s="565"/>
      <c r="AT718" s="565"/>
      <c r="AU718" s="565"/>
      <c r="AV718" s="565"/>
      <c r="AW718" s="565"/>
      <c r="AX718" s="565"/>
      <c r="AY718" s="565"/>
      <c r="AZ718" s="565"/>
      <c r="BA718" s="565"/>
      <c r="BB718" s="565"/>
      <c r="BC718" s="565"/>
      <c r="BD718" s="565"/>
      <c r="BE718" s="565"/>
      <c r="BF718" s="565"/>
      <c r="BG718" s="565"/>
      <c r="BH718" s="565"/>
      <c r="BI718" s="565"/>
      <c r="BJ718" s="565"/>
      <c r="BK718" s="364"/>
      <c r="BL718" s="565"/>
      <c r="BM718" s="565"/>
      <c r="BN718" s="565"/>
      <c r="BO718" s="565"/>
      <c r="BP718" s="565"/>
      <c r="BQ718" s="565"/>
      <c r="BR718" s="565"/>
      <c r="BS718" s="565"/>
      <c r="BT718" s="565"/>
      <c r="BU718" s="565"/>
      <c r="BV718" s="565"/>
      <c r="BW718" s="565"/>
      <c r="BX718" s="565"/>
      <c r="BY718" s="565"/>
      <c r="BZ718" s="565"/>
      <c r="CA718" s="565"/>
      <c r="CB718" s="565"/>
      <c r="CC718" s="565"/>
      <c r="CD718" s="565"/>
      <c r="CE718" s="565"/>
      <c r="CF718" s="565"/>
      <c r="CG718" s="565"/>
      <c r="CH718" s="565"/>
    </row>
    <row r="719" spans="1:86">
      <c r="A719" s="620"/>
      <c r="B719" s="565"/>
      <c r="C719" s="565" t="s">
        <v>4300</v>
      </c>
      <c r="D719" s="565"/>
      <c r="E719" s="565"/>
      <c r="F719" s="565"/>
      <c r="G719" s="565"/>
      <c r="H719" s="565"/>
      <c r="I719" s="565"/>
      <c r="J719" s="565"/>
      <c r="K719" s="565"/>
      <c r="L719" s="565"/>
      <c r="M719" s="565"/>
      <c r="N719" s="565"/>
      <c r="O719" s="565"/>
      <c r="P719" s="565"/>
      <c r="Q719" s="565"/>
      <c r="R719" s="565"/>
      <c r="S719" s="565"/>
      <c r="T719" s="565"/>
      <c r="U719" s="147"/>
      <c r="V719" s="565"/>
      <c r="W719" s="565"/>
      <c r="X719" s="565"/>
      <c r="Y719" s="565"/>
      <c r="Z719" s="565"/>
      <c r="AA719" s="565"/>
      <c r="AB719" s="565"/>
      <c r="AC719" s="565"/>
      <c r="AD719" s="565"/>
      <c r="AE719" s="565"/>
      <c r="AF719" s="565"/>
      <c r="AG719" s="565"/>
      <c r="AH719" s="565"/>
      <c r="AI719" s="565"/>
      <c r="AJ719" s="565"/>
      <c r="AK719" s="565"/>
      <c r="AL719" s="565"/>
      <c r="AM719" s="565"/>
      <c r="AN719" s="565"/>
      <c r="AO719" s="565"/>
      <c r="AP719" s="565"/>
      <c r="AQ719" s="565"/>
      <c r="AR719" s="565"/>
      <c r="AS719" s="565"/>
      <c r="AT719" s="565"/>
      <c r="AU719" s="565"/>
      <c r="AV719" s="565"/>
      <c r="AW719" s="565"/>
      <c r="AX719" s="565"/>
      <c r="AY719" s="565"/>
      <c r="AZ719" s="565"/>
      <c r="BA719" s="565"/>
      <c r="BB719" s="565"/>
      <c r="BC719" s="565"/>
      <c r="BD719" s="565"/>
      <c r="BE719" s="565"/>
      <c r="BF719" s="565"/>
      <c r="BG719" s="565"/>
      <c r="BH719" s="565"/>
      <c r="BI719" s="565"/>
      <c r="BJ719" s="565"/>
      <c r="BK719" s="364"/>
      <c r="BL719" s="565"/>
      <c r="BM719" s="565"/>
      <c r="BN719" s="565"/>
      <c r="BO719" s="565"/>
      <c r="BP719" s="565"/>
      <c r="BQ719" s="565"/>
      <c r="BR719" s="565"/>
      <c r="BS719" s="565"/>
      <c r="BT719" s="565"/>
      <c r="BU719" s="565"/>
      <c r="BV719" s="565"/>
      <c r="BW719" s="565"/>
      <c r="BX719" s="565"/>
      <c r="BY719" s="565"/>
      <c r="BZ719" s="565"/>
      <c r="CA719" s="565"/>
      <c r="CB719" s="565"/>
      <c r="CC719" s="565"/>
      <c r="CD719" s="565"/>
      <c r="CE719" s="565"/>
      <c r="CF719" s="565"/>
      <c r="CG719" s="565"/>
      <c r="CH719" s="565"/>
    </row>
    <row r="720" spans="1:86">
      <c r="A720" s="620"/>
      <c r="B720" s="565" t="s">
        <v>4305</v>
      </c>
      <c r="C720" s="565" t="s">
        <v>4302</v>
      </c>
      <c r="D720" s="565"/>
      <c r="E720" s="565"/>
      <c r="F720" s="565"/>
      <c r="G720" s="565"/>
      <c r="H720" s="565"/>
      <c r="I720" s="565"/>
      <c r="J720" s="565"/>
      <c r="K720" s="565"/>
      <c r="L720" s="565"/>
      <c r="M720" s="565"/>
      <c r="N720" s="565"/>
      <c r="O720" s="565"/>
      <c r="P720" s="565"/>
      <c r="Q720" s="565"/>
      <c r="R720" s="565"/>
      <c r="S720" s="565"/>
      <c r="T720" s="565"/>
      <c r="U720" s="147"/>
      <c r="V720" s="565"/>
      <c r="W720" s="565"/>
      <c r="X720" s="565"/>
      <c r="Y720" s="565"/>
      <c r="Z720" s="565"/>
      <c r="AA720" s="565"/>
      <c r="AB720" s="565"/>
      <c r="AC720" s="565"/>
      <c r="AD720" s="565"/>
      <c r="AE720" s="565"/>
      <c r="AF720" s="565"/>
      <c r="AG720" s="565"/>
      <c r="AH720" s="565"/>
      <c r="AI720" s="565"/>
      <c r="AJ720" s="565"/>
      <c r="AK720" s="565"/>
      <c r="AL720" s="565"/>
      <c r="AM720" s="565"/>
      <c r="AN720" s="565"/>
      <c r="AO720" s="565"/>
      <c r="AP720" s="565"/>
      <c r="AQ720" s="565"/>
      <c r="AR720" s="565"/>
      <c r="AS720" s="565"/>
      <c r="AT720" s="565"/>
      <c r="AU720" s="565"/>
      <c r="AV720" s="565"/>
      <c r="AW720" s="565"/>
      <c r="AX720" s="565"/>
      <c r="AY720" s="565"/>
      <c r="AZ720" s="565"/>
      <c r="BA720" s="565"/>
      <c r="BB720" s="565"/>
      <c r="BC720" s="565"/>
      <c r="BD720" s="565"/>
      <c r="BE720" s="565"/>
      <c r="BF720" s="565"/>
      <c r="BG720" s="565"/>
      <c r="BH720" s="565"/>
      <c r="BI720" s="565"/>
      <c r="BJ720" s="565"/>
      <c r="BK720" s="364"/>
      <c r="BL720" s="565"/>
      <c r="BM720" s="565"/>
      <c r="BN720" s="565"/>
      <c r="BO720" s="565"/>
      <c r="BP720" s="565"/>
      <c r="BQ720" s="565"/>
      <c r="BR720" s="565"/>
      <c r="BS720" s="565"/>
      <c r="BT720" s="565"/>
      <c r="BU720" s="565"/>
      <c r="BV720" s="565"/>
      <c r="BW720" s="565"/>
      <c r="BX720" s="565"/>
      <c r="BY720" s="565"/>
      <c r="BZ720" s="565"/>
      <c r="CA720" s="565"/>
      <c r="CB720" s="565"/>
      <c r="CC720" s="565"/>
      <c r="CD720" s="565"/>
      <c r="CE720" s="565"/>
      <c r="CF720" s="565"/>
      <c r="CG720" s="565"/>
      <c r="CH720" s="565"/>
    </row>
    <row r="721" spans="1:86">
      <c r="A721" s="621"/>
      <c r="B721" s="565"/>
      <c r="C721" s="565" t="s">
        <v>4300</v>
      </c>
      <c r="D721" s="565"/>
      <c r="E721" s="565"/>
      <c r="F721" s="565"/>
      <c r="G721" s="565"/>
      <c r="H721" s="565"/>
      <c r="I721" s="565"/>
      <c r="J721" s="565"/>
      <c r="K721" s="565"/>
      <c r="L721" s="565"/>
      <c r="M721" s="565"/>
      <c r="N721" s="565"/>
      <c r="O721" s="565"/>
      <c r="P721" s="565"/>
      <c r="Q721" s="565"/>
      <c r="R721" s="565"/>
      <c r="S721" s="565"/>
      <c r="T721" s="565"/>
      <c r="U721" s="147"/>
      <c r="V721" s="565"/>
      <c r="W721" s="565"/>
      <c r="X721" s="565"/>
      <c r="Y721" s="565"/>
      <c r="Z721" s="565"/>
      <c r="AA721" s="565"/>
      <c r="AB721" s="565"/>
      <c r="AC721" s="565"/>
      <c r="AD721" s="565"/>
      <c r="AE721" s="565"/>
      <c r="AF721" s="565"/>
      <c r="AG721" s="565"/>
      <c r="AH721" s="565"/>
      <c r="AI721" s="565"/>
      <c r="AJ721" s="565"/>
      <c r="AK721" s="565"/>
      <c r="AL721" s="565"/>
      <c r="AM721" s="565"/>
      <c r="AN721" s="565"/>
      <c r="AO721" s="565"/>
      <c r="AP721" s="565"/>
      <c r="AQ721" s="565"/>
      <c r="AR721" s="565"/>
      <c r="AS721" s="565"/>
      <c r="AT721" s="565"/>
      <c r="AU721" s="565"/>
      <c r="AV721" s="565"/>
      <c r="AW721" s="565"/>
      <c r="AX721" s="565"/>
      <c r="AY721" s="565"/>
      <c r="AZ721" s="565"/>
      <c r="BA721" s="565"/>
      <c r="BB721" s="565"/>
      <c r="BC721" s="565"/>
      <c r="BD721" s="565"/>
      <c r="BE721" s="565"/>
      <c r="BF721" s="565"/>
      <c r="BG721" s="565"/>
      <c r="BH721" s="565"/>
      <c r="BI721" s="565"/>
      <c r="BJ721" s="565"/>
      <c r="BK721" s="364"/>
      <c r="BL721" s="565"/>
      <c r="BM721" s="565"/>
      <c r="BN721" s="565"/>
      <c r="BO721" s="565"/>
      <c r="BP721" s="565"/>
      <c r="BQ721" s="565"/>
      <c r="BR721" s="565"/>
      <c r="BS721" s="565"/>
      <c r="BT721" s="565"/>
      <c r="BU721" s="565"/>
      <c r="BV721" s="565"/>
      <c r="BW721" s="565"/>
      <c r="BX721" s="565"/>
      <c r="BY721" s="565"/>
      <c r="BZ721" s="565"/>
      <c r="CA721" s="565"/>
      <c r="CB721" s="565"/>
      <c r="CC721" s="565"/>
      <c r="CD721" s="565"/>
      <c r="CE721" s="565"/>
      <c r="CF721" s="565"/>
      <c r="CG721" s="565"/>
      <c r="CH721" s="565"/>
    </row>
    <row r="722" spans="1:86">
      <c r="A722" s="171" t="s">
        <v>7428</v>
      </c>
      <c r="B722" s="565" t="s">
        <v>4301</v>
      </c>
      <c r="C722" s="565" t="s">
        <v>4302</v>
      </c>
      <c r="D722" s="565"/>
      <c r="E722" s="565"/>
      <c r="F722" s="565"/>
      <c r="G722" s="565"/>
      <c r="H722" s="565"/>
      <c r="I722" s="565"/>
      <c r="J722" s="565"/>
      <c r="K722" s="565"/>
      <c r="L722" s="565"/>
      <c r="M722" s="565">
        <v>18840</v>
      </c>
      <c r="N722" s="565"/>
      <c r="O722" s="565"/>
      <c r="P722" s="565"/>
      <c r="Q722" s="565"/>
      <c r="R722" s="565"/>
      <c r="S722" s="565"/>
      <c r="T722" s="565">
        <v>60160</v>
      </c>
      <c r="U722" s="147"/>
      <c r="V722" s="565"/>
      <c r="W722" s="565"/>
      <c r="X722" s="565"/>
      <c r="Y722" s="565"/>
      <c r="Z722" s="565"/>
      <c r="AA722" s="565"/>
      <c r="AB722" s="565"/>
      <c r="AC722" s="565"/>
      <c r="AD722" s="565"/>
      <c r="AE722" s="565"/>
      <c r="AF722" s="565"/>
      <c r="AG722" s="565"/>
      <c r="AH722" s="565"/>
      <c r="AI722" s="565"/>
      <c r="AJ722" s="565"/>
      <c r="AK722" s="565"/>
      <c r="AL722" s="565"/>
      <c r="AM722" s="565"/>
      <c r="AN722" s="565"/>
      <c r="AO722" s="565"/>
      <c r="AP722" s="565"/>
      <c r="AQ722" s="565"/>
      <c r="AR722" s="565"/>
      <c r="AS722" s="565"/>
      <c r="AT722" s="565"/>
      <c r="AU722" s="565"/>
      <c r="AV722" s="565"/>
      <c r="AW722" s="565"/>
      <c r="AX722" s="565"/>
      <c r="AY722" s="565"/>
      <c r="AZ722" s="565"/>
      <c r="BA722" s="565"/>
      <c r="BB722" s="565">
        <v>6000</v>
      </c>
      <c r="BC722" s="565"/>
      <c r="BD722" s="565"/>
      <c r="BE722" s="565"/>
      <c r="BF722" s="565"/>
      <c r="BG722" s="565"/>
      <c r="BH722" s="565"/>
      <c r="BI722" s="565"/>
      <c r="BJ722" s="565"/>
      <c r="BK722" s="364"/>
      <c r="BL722" s="565"/>
      <c r="BM722" s="565"/>
      <c r="BN722" s="565"/>
      <c r="BO722" s="565"/>
      <c r="BP722" s="565"/>
      <c r="BQ722" s="565"/>
      <c r="BR722" s="565"/>
      <c r="BS722" s="565"/>
      <c r="BT722" s="565"/>
      <c r="BU722" s="565"/>
      <c r="BV722" s="565"/>
      <c r="BW722" s="565"/>
      <c r="BX722" s="565"/>
      <c r="BY722" s="565"/>
      <c r="BZ722" s="565"/>
      <c r="CA722" s="565"/>
      <c r="CB722" s="565"/>
      <c r="CC722" s="565"/>
      <c r="CD722" s="565"/>
      <c r="CE722" s="565"/>
      <c r="CF722" s="565"/>
      <c r="CG722" s="565"/>
      <c r="CH722" s="565"/>
    </row>
    <row r="723" spans="1:86">
      <c r="A723" s="620"/>
      <c r="B723" s="565"/>
      <c r="C723" s="565" t="s">
        <v>4300</v>
      </c>
      <c r="D723" s="565"/>
      <c r="E723" s="565"/>
      <c r="F723" s="565"/>
      <c r="G723" s="565"/>
      <c r="H723" s="565"/>
      <c r="I723" s="565"/>
      <c r="J723" s="565"/>
      <c r="K723" s="565"/>
      <c r="L723" s="565"/>
      <c r="M723" s="565"/>
      <c r="N723" s="565"/>
      <c r="O723" s="565"/>
      <c r="P723" s="565"/>
      <c r="Q723" s="565"/>
      <c r="R723" s="565"/>
      <c r="S723" s="565"/>
      <c r="T723" s="565"/>
      <c r="U723" s="147"/>
      <c r="V723" s="565"/>
      <c r="W723" s="565"/>
      <c r="X723" s="565"/>
      <c r="Y723" s="565"/>
      <c r="Z723" s="565"/>
      <c r="AA723" s="565"/>
      <c r="AB723" s="565"/>
      <c r="AC723" s="565"/>
      <c r="AD723" s="565"/>
      <c r="AE723" s="565"/>
      <c r="AF723" s="565"/>
      <c r="AG723" s="565"/>
      <c r="AH723" s="565"/>
      <c r="AI723" s="565"/>
      <c r="AJ723" s="565"/>
      <c r="AK723" s="565"/>
      <c r="AL723" s="565"/>
      <c r="AM723" s="565"/>
      <c r="AN723" s="565"/>
      <c r="AO723" s="565"/>
      <c r="AP723" s="565"/>
      <c r="AQ723" s="565"/>
      <c r="AR723" s="565"/>
      <c r="AS723" s="565"/>
      <c r="AT723" s="565"/>
      <c r="AU723" s="565"/>
      <c r="AV723" s="565"/>
      <c r="AW723" s="565"/>
      <c r="AX723" s="565"/>
      <c r="AY723" s="565"/>
      <c r="AZ723" s="565"/>
      <c r="BA723" s="565"/>
      <c r="BB723" s="565"/>
      <c r="BC723" s="565"/>
      <c r="BD723" s="565"/>
      <c r="BE723" s="565"/>
      <c r="BF723" s="565"/>
      <c r="BG723" s="565"/>
      <c r="BH723" s="565"/>
      <c r="BI723" s="565"/>
      <c r="BJ723" s="565"/>
      <c r="BK723" s="364"/>
      <c r="BL723" s="565"/>
      <c r="BM723" s="565"/>
      <c r="BN723" s="565"/>
      <c r="BO723" s="565"/>
      <c r="BP723" s="565"/>
      <c r="BQ723" s="565"/>
      <c r="BR723" s="565"/>
      <c r="BS723" s="565"/>
      <c r="BT723" s="565"/>
      <c r="BU723" s="565"/>
      <c r="BV723" s="565"/>
      <c r="BW723" s="565"/>
      <c r="BX723" s="565"/>
      <c r="BY723" s="565"/>
      <c r="BZ723" s="565"/>
      <c r="CA723" s="565"/>
      <c r="CB723" s="565"/>
      <c r="CC723" s="565"/>
      <c r="CD723" s="565"/>
      <c r="CE723" s="565"/>
      <c r="CF723" s="565"/>
      <c r="CG723" s="565"/>
      <c r="CH723" s="565"/>
    </row>
    <row r="724" spans="1:86">
      <c r="A724" s="620"/>
      <c r="B724" s="565" t="s">
        <v>4303</v>
      </c>
      <c r="C724" s="565" t="s">
        <v>4302</v>
      </c>
      <c r="D724" s="565"/>
      <c r="E724" s="565"/>
      <c r="F724" s="565"/>
      <c r="G724" s="565"/>
      <c r="H724" s="565"/>
      <c r="I724" s="565"/>
      <c r="J724" s="565"/>
      <c r="K724" s="565"/>
      <c r="L724" s="565"/>
      <c r="M724" s="565"/>
      <c r="N724" s="565"/>
      <c r="O724" s="565"/>
      <c r="P724" s="565"/>
      <c r="Q724" s="565"/>
      <c r="R724" s="565"/>
      <c r="S724" s="565"/>
      <c r="T724" s="565"/>
      <c r="U724" s="147"/>
      <c r="V724" s="565"/>
      <c r="W724" s="565"/>
      <c r="X724" s="565"/>
      <c r="Y724" s="565"/>
      <c r="Z724" s="565"/>
      <c r="AA724" s="565"/>
      <c r="AB724" s="565"/>
      <c r="AC724" s="565"/>
      <c r="AD724" s="565"/>
      <c r="AE724" s="565"/>
      <c r="AF724" s="565"/>
      <c r="AG724" s="565"/>
      <c r="AH724" s="565"/>
      <c r="AI724" s="565"/>
      <c r="AJ724" s="565"/>
      <c r="AK724" s="565"/>
      <c r="AL724" s="565"/>
      <c r="AM724" s="565"/>
      <c r="AN724" s="565"/>
      <c r="AO724" s="565"/>
      <c r="AP724" s="565"/>
      <c r="AQ724" s="565"/>
      <c r="AR724" s="565"/>
      <c r="AS724" s="565"/>
      <c r="AT724" s="565"/>
      <c r="AU724" s="565"/>
      <c r="AV724" s="565"/>
      <c r="AW724" s="565"/>
      <c r="AX724" s="565"/>
      <c r="AY724" s="565"/>
      <c r="AZ724" s="565"/>
      <c r="BA724" s="565"/>
      <c r="BB724" s="565"/>
      <c r="BC724" s="565"/>
      <c r="BD724" s="565"/>
      <c r="BE724" s="565"/>
      <c r="BF724" s="565"/>
      <c r="BG724" s="565"/>
      <c r="BH724" s="565"/>
      <c r="BI724" s="565"/>
      <c r="BJ724" s="565"/>
      <c r="BK724" s="364"/>
      <c r="BL724" s="565"/>
      <c r="BM724" s="565"/>
      <c r="BN724" s="565"/>
      <c r="BO724" s="565"/>
      <c r="BP724" s="565"/>
      <c r="BQ724" s="565"/>
      <c r="BR724" s="565"/>
      <c r="BS724" s="565"/>
      <c r="BT724" s="565"/>
      <c r="BU724" s="565"/>
      <c r="BV724" s="565"/>
      <c r="BW724" s="565"/>
      <c r="BX724" s="565"/>
      <c r="BY724" s="565"/>
      <c r="BZ724" s="565"/>
      <c r="CA724" s="565"/>
      <c r="CB724" s="565"/>
      <c r="CC724" s="565"/>
      <c r="CD724" s="565"/>
      <c r="CE724" s="565"/>
      <c r="CF724" s="565"/>
      <c r="CG724" s="565"/>
      <c r="CH724" s="565"/>
    </row>
    <row r="725" spans="1:86">
      <c r="A725" s="620"/>
      <c r="B725" s="565"/>
      <c r="C725" s="565" t="s">
        <v>4300</v>
      </c>
      <c r="D725" s="565"/>
      <c r="E725" s="565"/>
      <c r="F725" s="565"/>
      <c r="G725" s="565"/>
      <c r="H725" s="565"/>
      <c r="I725" s="565"/>
      <c r="J725" s="565"/>
      <c r="K725" s="565"/>
      <c r="L725" s="565"/>
      <c r="M725" s="565"/>
      <c r="N725" s="565"/>
      <c r="O725" s="565"/>
      <c r="P725" s="565"/>
      <c r="Q725" s="565"/>
      <c r="R725" s="565"/>
      <c r="S725" s="565"/>
      <c r="T725" s="565"/>
      <c r="U725" s="147"/>
      <c r="V725" s="565"/>
      <c r="W725" s="565"/>
      <c r="X725" s="565"/>
      <c r="Y725" s="565"/>
      <c r="Z725" s="565"/>
      <c r="AA725" s="565"/>
      <c r="AB725" s="565"/>
      <c r="AC725" s="565"/>
      <c r="AD725" s="565"/>
      <c r="AE725" s="565"/>
      <c r="AF725" s="565"/>
      <c r="AG725" s="565"/>
      <c r="AH725" s="565"/>
      <c r="AI725" s="565"/>
      <c r="AJ725" s="565"/>
      <c r="AK725" s="565"/>
      <c r="AL725" s="565"/>
      <c r="AM725" s="565"/>
      <c r="AN725" s="565"/>
      <c r="AO725" s="565"/>
      <c r="AP725" s="565"/>
      <c r="AQ725" s="565"/>
      <c r="AR725" s="565"/>
      <c r="AS725" s="565"/>
      <c r="AT725" s="565"/>
      <c r="AU725" s="565"/>
      <c r="AV725" s="565"/>
      <c r="AW725" s="565"/>
      <c r="AX725" s="565"/>
      <c r="AY725" s="565"/>
      <c r="AZ725" s="565"/>
      <c r="BA725" s="565"/>
      <c r="BB725" s="565"/>
      <c r="BC725" s="565"/>
      <c r="BD725" s="565"/>
      <c r="BE725" s="565"/>
      <c r="BF725" s="565"/>
      <c r="BG725" s="565"/>
      <c r="BH725" s="565"/>
      <c r="BI725" s="565"/>
      <c r="BJ725" s="565"/>
      <c r="BK725" s="364"/>
      <c r="BL725" s="565"/>
      <c r="BM725" s="565"/>
      <c r="BN725" s="565"/>
      <c r="BO725" s="565"/>
      <c r="BP725" s="565"/>
      <c r="BQ725" s="565"/>
      <c r="BR725" s="565"/>
      <c r="BS725" s="565"/>
      <c r="BT725" s="565"/>
      <c r="BU725" s="565"/>
      <c r="BV725" s="565"/>
      <c r="BW725" s="565"/>
      <c r="BX725" s="565"/>
      <c r="BY725" s="565"/>
      <c r="BZ725" s="565"/>
      <c r="CA725" s="565"/>
      <c r="CB725" s="565"/>
      <c r="CC725" s="565"/>
      <c r="CD725" s="565"/>
      <c r="CE725" s="565"/>
      <c r="CF725" s="565"/>
      <c r="CG725" s="565"/>
      <c r="CH725" s="565"/>
    </row>
    <row r="726" spans="1:86">
      <c r="A726" s="620"/>
      <c r="B726" s="565" t="s">
        <v>4304</v>
      </c>
      <c r="C726" s="565" t="s">
        <v>4302</v>
      </c>
      <c r="D726" s="565"/>
      <c r="E726" s="565"/>
      <c r="F726" s="565"/>
      <c r="G726" s="565"/>
      <c r="H726" s="565"/>
      <c r="I726" s="565"/>
      <c r="J726" s="565"/>
      <c r="K726" s="565"/>
      <c r="L726" s="565"/>
      <c r="M726" s="565"/>
      <c r="N726" s="565"/>
      <c r="O726" s="565"/>
      <c r="P726" s="565"/>
      <c r="Q726" s="565"/>
      <c r="R726" s="565"/>
      <c r="S726" s="565"/>
      <c r="T726" s="565"/>
      <c r="U726" s="147"/>
      <c r="V726" s="565"/>
      <c r="W726" s="565"/>
      <c r="X726" s="565"/>
      <c r="Y726" s="565"/>
      <c r="Z726" s="565"/>
      <c r="AA726" s="565"/>
      <c r="AB726" s="565"/>
      <c r="AC726" s="565"/>
      <c r="AD726" s="565"/>
      <c r="AE726" s="565"/>
      <c r="AF726" s="565"/>
      <c r="AG726" s="565"/>
      <c r="AH726" s="565"/>
      <c r="AI726" s="565"/>
      <c r="AJ726" s="565"/>
      <c r="AK726" s="565"/>
      <c r="AL726" s="565"/>
      <c r="AM726" s="565"/>
      <c r="AN726" s="565"/>
      <c r="AO726" s="565"/>
      <c r="AP726" s="565"/>
      <c r="AQ726" s="565"/>
      <c r="AR726" s="565"/>
      <c r="AS726" s="565"/>
      <c r="AT726" s="565"/>
      <c r="AU726" s="565"/>
      <c r="AV726" s="565"/>
      <c r="AW726" s="565"/>
      <c r="AX726" s="565"/>
      <c r="AY726" s="565"/>
      <c r="AZ726" s="565"/>
      <c r="BA726" s="565"/>
      <c r="BB726" s="565"/>
      <c r="BC726" s="565"/>
      <c r="BD726" s="565"/>
      <c r="BE726" s="565"/>
      <c r="BF726" s="565"/>
      <c r="BG726" s="565"/>
      <c r="BH726" s="565"/>
      <c r="BI726" s="565"/>
      <c r="BJ726" s="565"/>
      <c r="BK726" s="364"/>
      <c r="BL726" s="565"/>
      <c r="BM726" s="565"/>
      <c r="BN726" s="565"/>
      <c r="BO726" s="565"/>
      <c r="BP726" s="565"/>
      <c r="BQ726" s="565"/>
      <c r="BR726" s="565"/>
      <c r="BS726" s="565"/>
      <c r="BT726" s="565"/>
      <c r="BU726" s="565"/>
      <c r="BV726" s="565"/>
      <c r="BW726" s="565"/>
      <c r="BX726" s="565"/>
      <c r="BY726" s="565"/>
      <c r="BZ726" s="565"/>
      <c r="CA726" s="565"/>
      <c r="CB726" s="565"/>
      <c r="CC726" s="565"/>
      <c r="CD726" s="565"/>
      <c r="CE726" s="565"/>
      <c r="CF726" s="565"/>
      <c r="CG726" s="565"/>
      <c r="CH726" s="565"/>
    </row>
    <row r="727" spans="1:86">
      <c r="A727" s="620"/>
      <c r="B727" s="565"/>
      <c r="C727" s="565" t="s">
        <v>4300</v>
      </c>
      <c r="D727" s="565"/>
      <c r="E727" s="565"/>
      <c r="F727" s="565"/>
      <c r="G727" s="565"/>
      <c r="H727" s="565"/>
      <c r="I727" s="565"/>
      <c r="J727" s="565"/>
      <c r="K727" s="565"/>
      <c r="L727" s="565"/>
      <c r="M727" s="565"/>
      <c r="N727" s="565"/>
      <c r="O727" s="565"/>
      <c r="P727" s="565"/>
      <c r="Q727" s="565"/>
      <c r="R727" s="565"/>
      <c r="S727" s="565"/>
      <c r="T727" s="565"/>
      <c r="U727" s="147"/>
      <c r="V727" s="565"/>
      <c r="W727" s="565"/>
      <c r="X727" s="565"/>
      <c r="Y727" s="565"/>
      <c r="Z727" s="565"/>
      <c r="AA727" s="565"/>
      <c r="AB727" s="565"/>
      <c r="AC727" s="565"/>
      <c r="AD727" s="565"/>
      <c r="AE727" s="565"/>
      <c r="AF727" s="565"/>
      <c r="AG727" s="565"/>
      <c r="AH727" s="565"/>
      <c r="AI727" s="565"/>
      <c r="AJ727" s="565"/>
      <c r="AK727" s="565"/>
      <c r="AL727" s="565"/>
      <c r="AM727" s="565"/>
      <c r="AN727" s="565"/>
      <c r="AO727" s="565"/>
      <c r="AP727" s="565"/>
      <c r="AQ727" s="565"/>
      <c r="AR727" s="565"/>
      <c r="AS727" s="565"/>
      <c r="AT727" s="565"/>
      <c r="AU727" s="565"/>
      <c r="AV727" s="565"/>
      <c r="AW727" s="565"/>
      <c r="AX727" s="565"/>
      <c r="AY727" s="565"/>
      <c r="AZ727" s="565"/>
      <c r="BA727" s="565"/>
      <c r="BB727" s="565"/>
      <c r="BC727" s="565"/>
      <c r="BD727" s="565"/>
      <c r="BE727" s="565"/>
      <c r="BF727" s="565"/>
      <c r="BG727" s="565"/>
      <c r="BH727" s="565"/>
      <c r="BI727" s="565"/>
      <c r="BJ727" s="565"/>
      <c r="BK727" s="364"/>
      <c r="BL727" s="565"/>
      <c r="BM727" s="565"/>
      <c r="BN727" s="565"/>
      <c r="BO727" s="565"/>
      <c r="BP727" s="565"/>
      <c r="BQ727" s="565"/>
      <c r="BR727" s="565"/>
      <c r="BS727" s="565"/>
      <c r="BT727" s="565"/>
      <c r="BU727" s="565"/>
      <c r="BV727" s="565"/>
      <c r="BW727" s="565"/>
      <c r="BX727" s="565"/>
      <c r="BY727" s="565"/>
      <c r="BZ727" s="565"/>
      <c r="CA727" s="565"/>
      <c r="CB727" s="565"/>
      <c r="CC727" s="565"/>
      <c r="CD727" s="565"/>
      <c r="CE727" s="565"/>
      <c r="CF727" s="565"/>
      <c r="CG727" s="565"/>
      <c r="CH727" s="565"/>
    </row>
    <row r="728" spans="1:86">
      <c r="A728" s="620"/>
      <c r="B728" s="565" t="s">
        <v>4305</v>
      </c>
      <c r="C728" s="565" t="s">
        <v>4302</v>
      </c>
      <c r="D728" s="565"/>
      <c r="E728" s="565"/>
      <c r="F728" s="565"/>
      <c r="G728" s="565"/>
      <c r="H728" s="565"/>
      <c r="I728" s="565"/>
      <c r="J728" s="565"/>
      <c r="K728" s="565"/>
      <c r="L728" s="565"/>
      <c r="M728" s="565"/>
      <c r="N728" s="565"/>
      <c r="O728" s="565"/>
      <c r="P728" s="565"/>
      <c r="Q728" s="565"/>
      <c r="R728" s="565"/>
      <c r="S728" s="565"/>
      <c r="T728" s="565"/>
      <c r="U728" s="147"/>
      <c r="V728" s="565"/>
      <c r="W728" s="565"/>
      <c r="X728" s="565"/>
      <c r="Y728" s="565"/>
      <c r="Z728" s="565"/>
      <c r="AA728" s="565"/>
      <c r="AB728" s="565"/>
      <c r="AC728" s="565"/>
      <c r="AD728" s="565"/>
      <c r="AE728" s="565"/>
      <c r="AF728" s="565"/>
      <c r="AG728" s="565"/>
      <c r="AH728" s="565"/>
      <c r="AI728" s="565"/>
      <c r="AJ728" s="565"/>
      <c r="AK728" s="565"/>
      <c r="AL728" s="565"/>
      <c r="AM728" s="565"/>
      <c r="AN728" s="565"/>
      <c r="AO728" s="565"/>
      <c r="AP728" s="565"/>
      <c r="AQ728" s="565"/>
      <c r="AR728" s="565"/>
      <c r="AS728" s="565"/>
      <c r="AT728" s="565"/>
      <c r="AU728" s="565"/>
      <c r="AV728" s="565"/>
      <c r="AW728" s="565"/>
      <c r="AX728" s="565"/>
      <c r="AY728" s="565"/>
      <c r="AZ728" s="565"/>
      <c r="BA728" s="565"/>
      <c r="BB728" s="565"/>
      <c r="BC728" s="565"/>
      <c r="BD728" s="565"/>
      <c r="BE728" s="565"/>
      <c r="BF728" s="565"/>
      <c r="BG728" s="565"/>
      <c r="BH728" s="565"/>
      <c r="BI728" s="565"/>
      <c r="BJ728" s="565"/>
      <c r="BK728" s="364"/>
      <c r="BL728" s="565"/>
      <c r="BM728" s="565"/>
      <c r="BN728" s="565"/>
      <c r="BO728" s="565"/>
      <c r="BP728" s="565"/>
      <c r="BQ728" s="565"/>
      <c r="BR728" s="565"/>
      <c r="BS728" s="565"/>
      <c r="BT728" s="565"/>
      <c r="BU728" s="565"/>
      <c r="BV728" s="565"/>
      <c r="BW728" s="565"/>
      <c r="BX728" s="565"/>
      <c r="BY728" s="565"/>
      <c r="BZ728" s="565"/>
      <c r="CA728" s="565"/>
      <c r="CB728" s="565"/>
      <c r="CC728" s="565"/>
      <c r="CD728" s="565"/>
      <c r="CE728" s="565"/>
      <c r="CF728" s="565"/>
      <c r="CG728" s="565"/>
      <c r="CH728" s="565"/>
    </row>
    <row r="729" spans="1:86">
      <c r="A729" s="621"/>
      <c r="B729" s="565"/>
      <c r="C729" s="565" t="s">
        <v>4300</v>
      </c>
      <c r="D729" s="565"/>
      <c r="E729" s="565"/>
      <c r="F729" s="565"/>
      <c r="G729" s="565"/>
      <c r="H729" s="565"/>
      <c r="I729" s="565"/>
      <c r="J729" s="565"/>
      <c r="K729" s="565"/>
      <c r="L729" s="565"/>
      <c r="M729" s="565"/>
      <c r="N729" s="565"/>
      <c r="O729" s="565"/>
      <c r="P729" s="565"/>
      <c r="Q729" s="565"/>
      <c r="R729" s="565"/>
      <c r="S729" s="565"/>
      <c r="T729" s="565"/>
      <c r="U729" s="147"/>
      <c r="V729" s="565"/>
      <c r="W729" s="565"/>
      <c r="X729" s="565"/>
      <c r="Y729" s="565"/>
      <c r="Z729" s="565"/>
      <c r="AA729" s="565"/>
      <c r="AB729" s="565"/>
      <c r="AC729" s="565"/>
      <c r="AD729" s="565"/>
      <c r="AE729" s="565"/>
      <c r="AF729" s="565"/>
      <c r="AG729" s="565"/>
      <c r="AH729" s="565"/>
      <c r="AI729" s="565"/>
      <c r="AJ729" s="565"/>
      <c r="AK729" s="565"/>
      <c r="AL729" s="565"/>
      <c r="AM729" s="565"/>
      <c r="AN729" s="565"/>
      <c r="AO729" s="565"/>
      <c r="AP729" s="565"/>
      <c r="AQ729" s="565"/>
      <c r="AR729" s="565"/>
      <c r="AS729" s="565"/>
      <c r="AT729" s="565"/>
      <c r="AU729" s="565"/>
      <c r="AV729" s="565"/>
      <c r="AW729" s="565"/>
      <c r="AX729" s="565"/>
      <c r="AY729" s="565"/>
      <c r="AZ729" s="565"/>
      <c r="BA729" s="565"/>
      <c r="BB729" s="565"/>
      <c r="BC729" s="565"/>
      <c r="BD729" s="565"/>
      <c r="BE729" s="565"/>
      <c r="BF729" s="565"/>
      <c r="BG729" s="565"/>
      <c r="BH729" s="565"/>
      <c r="BI729" s="565"/>
      <c r="BJ729" s="565"/>
      <c r="BK729" s="364"/>
      <c r="BL729" s="565"/>
      <c r="BM729" s="565"/>
      <c r="BN729" s="565"/>
      <c r="BO729" s="565"/>
      <c r="BP729" s="565"/>
      <c r="BQ729" s="565"/>
      <c r="BR729" s="565"/>
      <c r="BS729" s="565"/>
      <c r="BT729" s="565"/>
      <c r="BU729" s="565"/>
      <c r="BV729" s="565"/>
      <c r="BW729" s="565"/>
      <c r="BX729" s="565"/>
      <c r="BY729" s="565"/>
      <c r="BZ729" s="565"/>
      <c r="CA729" s="565"/>
      <c r="CB729" s="565"/>
      <c r="CC729" s="565"/>
      <c r="CD729" s="565"/>
      <c r="CE729" s="565"/>
      <c r="CF729" s="565"/>
      <c r="CG729" s="565"/>
      <c r="CH729" s="565"/>
    </row>
    <row r="730" spans="1:86">
      <c r="A730" s="171" t="s">
        <v>7448</v>
      </c>
      <c r="B730" s="565" t="s">
        <v>4301</v>
      </c>
      <c r="C730" s="565" t="s">
        <v>4302</v>
      </c>
      <c r="D730" s="565"/>
      <c r="E730" s="565"/>
      <c r="F730" s="565"/>
      <c r="G730" s="565"/>
      <c r="H730" s="565"/>
      <c r="I730" s="565"/>
      <c r="J730" s="565"/>
      <c r="K730" s="565"/>
      <c r="L730" s="565"/>
      <c r="M730" s="565"/>
      <c r="N730" s="565"/>
      <c r="O730" s="565"/>
      <c r="P730" s="565"/>
      <c r="Q730" s="565"/>
      <c r="R730" s="565"/>
      <c r="S730" s="565"/>
      <c r="T730" s="565"/>
      <c r="U730" s="147"/>
      <c r="V730" s="565"/>
      <c r="W730" s="565"/>
      <c r="X730" s="565"/>
      <c r="Y730" s="565"/>
      <c r="Z730" s="565"/>
      <c r="AA730" s="565"/>
      <c r="AB730" s="565"/>
      <c r="AC730" s="565"/>
      <c r="AD730" s="565"/>
      <c r="AE730" s="565"/>
      <c r="AF730" s="565"/>
      <c r="AG730" s="565"/>
      <c r="AH730" s="565"/>
      <c r="AI730" s="565"/>
      <c r="AJ730" s="565"/>
      <c r="AK730" s="565"/>
      <c r="AL730" s="565"/>
      <c r="AM730" s="565"/>
      <c r="AN730" s="565"/>
      <c r="AO730" s="565"/>
      <c r="AP730" s="565"/>
      <c r="AQ730" s="565"/>
      <c r="AR730" s="565"/>
      <c r="AS730" s="565"/>
      <c r="AT730" s="565"/>
      <c r="AU730" s="565"/>
      <c r="AV730" s="565"/>
      <c r="AW730" s="565"/>
      <c r="AX730" s="565"/>
      <c r="AY730" s="565"/>
      <c r="AZ730" s="565"/>
      <c r="BA730" s="565"/>
      <c r="BB730" s="565"/>
      <c r="BC730" s="565"/>
      <c r="BD730" s="565"/>
      <c r="BE730" s="565"/>
      <c r="BF730" s="565"/>
      <c r="BG730" s="565"/>
      <c r="BH730" s="565"/>
      <c r="BI730" s="565"/>
      <c r="BJ730" s="565"/>
      <c r="BK730" s="364"/>
      <c r="BL730" s="565"/>
      <c r="BM730" s="565"/>
      <c r="BN730" s="565"/>
      <c r="BO730" s="565"/>
      <c r="BP730" s="565"/>
      <c r="BQ730" s="565"/>
      <c r="BR730" s="565"/>
      <c r="BS730" s="565"/>
      <c r="BT730" s="565"/>
      <c r="BU730" s="565"/>
      <c r="BV730" s="565"/>
      <c r="BW730" s="565"/>
      <c r="BX730" s="565"/>
      <c r="BY730" s="565"/>
      <c r="BZ730" s="565"/>
      <c r="CA730" s="565"/>
      <c r="CB730" s="565"/>
      <c r="CC730" s="565"/>
      <c r="CD730" s="565"/>
      <c r="CE730" s="565"/>
      <c r="CF730" s="565"/>
      <c r="CG730" s="565"/>
      <c r="CH730" s="565"/>
    </row>
    <row r="731" spans="1:86">
      <c r="A731" s="620"/>
      <c r="B731" s="565"/>
      <c r="C731" s="565" t="s">
        <v>4300</v>
      </c>
      <c r="D731" s="565"/>
      <c r="E731" s="565"/>
      <c r="F731" s="565"/>
      <c r="G731" s="565"/>
      <c r="H731" s="565"/>
      <c r="I731" s="565"/>
      <c r="J731" s="565"/>
      <c r="K731" s="565"/>
      <c r="L731" s="565"/>
      <c r="M731" s="565"/>
      <c r="N731" s="565"/>
      <c r="O731" s="565"/>
      <c r="P731" s="565"/>
      <c r="Q731" s="565"/>
      <c r="R731" s="565"/>
      <c r="S731" s="565"/>
      <c r="T731" s="565"/>
      <c r="U731" s="147"/>
      <c r="V731" s="565"/>
      <c r="W731" s="565"/>
      <c r="X731" s="565"/>
      <c r="Y731" s="565"/>
      <c r="Z731" s="565"/>
      <c r="AA731" s="565"/>
      <c r="AB731" s="565"/>
      <c r="AC731" s="565"/>
      <c r="AD731" s="565"/>
      <c r="AE731" s="565"/>
      <c r="AF731" s="565"/>
      <c r="AG731" s="565"/>
      <c r="AH731" s="565"/>
      <c r="AI731" s="565"/>
      <c r="AJ731" s="565"/>
      <c r="AK731" s="565"/>
      <c r="AL731" s="565"/>
      <c r="AM731" s="565"/>
      <c r="AN731" s="565"/>
      <c r="AO731" s="565"/>
      <c r="AP731" s="565"/>
      <c r="AQ731" s="565"/>
      <c r="AR731" s="565"/>
      <c r="AS731" s="565"/>
      <c r="AT731" s="565"/>
      <c r="AU731" s="565"/>
      <c r="AV731" s="565"/>
      <c r="AW731" s="565"/>
      <c r="AX731" s="565"/>
      <c r="AY731" s="565"/>
      <c r="AZ731" s="565"/>
      <c r="BA731" s="565"/>
      <c r="BB731" s="565"/>
      <c r="BC731" s="565"/>
      <c r="BD731" s="565"/>
      <c r="BE731" s="565"/>
      <c r="BF731" s="565"/>
      <c r="BG731" s="565"/>
      <c r="BH731" s="565"/>
      <c r="BI731" s="565"/>
      <c r="BJ731" s="565"/>
      <c r="BK731" s="364"/>
      <c r="BL731" s="565"/>
      <c r="BM731" s="565"/>
      <c r="BN731" s="565"/>
      <c r="BO731" s="565"/>
      <c r="BP731" s="565"/>
      <c r="BQ731" s="565"/>
      <c r="BR731" s="565"/>
      <c r="BS731" s="565"/>
      <c r="BT731" s="565"/>
      <c r="BU731" s="565"/>
      <c r="BV731" s="565"/>
      <c r="BW731" s="565"/>
      <c r="BX731" s="565"/>
      <c r="BY731" s="565"/>
      <c r="BZ731" s="565"/>
      <c r="CA731" s="565"/>
      <c r="CB731" s="565"/>
      <c r="CC731" s="565"/>
      <c r="CD731" s="565"/>
      <c r="CE731" s="565"/>
      <c r="CF731" s="565"/>
      <c r="CG731" s="565"/>
      <c r="CH731" s="565"/>
    </row>
    <row r="732" spans="1:86">
      <c r="A732" s="620"/>
      <c r="B732" s="565" t="s">
        <v>4303</v>
      </c>
      <c r="C732" s="565" t="s">
        <v>4302</v>
      </c>
      <c r="D732" s="565"/>
      <c r="E732" s="565"/>
      <c r="F732" s="565"/>
      <c r="G732" s="565"/>
      <c r="H732" s="565"/>
      <c r="I732" s="565"/>
      <c r="J732" s="565"/>
      <c r="K732" s="565"/>
      <c r="L732" s="565"/>
      <c r="M732" s="565"/>
      <c r="N732" s="565"/>
      <c r="O732" s="565"/>
      <c r="P732" s="565"/>
      <c r="Q732" s="565"/>
      <c r="R732" s="565"/>
      <c r="S732" s="565"/>
      <c r="T732" s="565"/>
      <c r="U732" s="147"/>
      <c r="V732" s="565"/>
      <c r="W732" s="565"/>
      <c r="X732" s="565"/>
      <c r="Y732" s="565"/>
      <c r="Z732" s="565"/>
      <c r="AA732" s="565"/>
      <c r="AB732" s="565"/>
      <c r="AC732" s="565"/>
      <c r="AD732" s="565"/>
      <c r="AE732" s="565"/>
      <c r="AF732" s="565"/>
      <c r="AG732" s="565"/>
      <c r="AH732" s="565"/>
      <c r="AI732" s="565"/>
      <c r="AJ732" s="565"/>
      <c r="AK732" s="565"/>
      <c r="AL732" s="565"/>
      <c r="AM732" s="565"/>
      <c r="AN732" s="565"/>
      <c r="AO732" s="565"/>
      <c r="AP732" s="565"/>
      <c r="AQ732" s="565"/>
      <c r="AR732" s="565"/>
      <c r="AS732" s="565"/>
      <c r="AT732" s="565"/>
      <c r="AU732" s="565"/>
      <c r="AV732" s="565"/>
      <c r="AW732" s="565"/>
      <c r="AX732" s="565"/>
      <c r="AY732" s="565"/>
      <c r="AZ732" s="565"/>
      <c r="BA732" s="565"/>
      <c r="BB732" s="565"/>
      <c r="BC732" s="565"/>
      <c r="BD732" s="565"/>
      <c r="BE732" s="565"/>
      <c r="BF732" s="565"/>
      <c r="BG732" s="565"/>
      <c r="BH732" s="565"/>
      <c r="BI732" s="565"/>
      <c r="BJ732" s="565"/>
      <c r="BK732" s="364"/>
      <c r="BL732" s="565"/>
      <c r="BM732" s="565"/>
      <c r="BN732" s="565"/>
      <c r="BO732" s="565"/>
      <c r="BP732" s="565"/>
      <c r="BQ732" s="565"/>
      <c r="BR732" s="565"/>
      <c r="BS732" s="565"/>
      <c r="BT732" s="565"/>
      <c r="BU732" s="565"/>
      <c r="BV732" s="565"/>
      <c r="BW732" s="565"/>
      <c r="BX732" s="565"/>
      <c r="BY732" s="565"/>
      <c r="BZ732" s="565"/>
      <c r="CA732" s="565"/>
      <c r="CB732" s="565"/>
      <c r="CC732" s="565"/>
      <c r="CD732" s="565"/>
      <c r="CE732" s="565"/>
      <c r="CF732" s="565"/>
      <c r="CG732" s="565"/>
      <c r="CH732" s="565"/>
    </row>
    <row r="733" spans="1:86">
      <c r="A733" s="620"/>
      <c r="B733" s="565"/>
      <c r="C733" s="565" t="s">
        <v>4300</v>
      </c>
      <c r="D733" s="565"/>
      <c r="E733" s="565"/>
      <c r="F733" s="565"/>
      <c r="G733" s="565"/>
      <c r="H733" s="565"/>
      <c r="I733" s="565"/>
      <c r="J733" s="565"/>
      <c r="K733" s="565"/>
      <c r="L733" s="565"/>
      <c r="M733" s="565"/>
      <c r="N733" s="565"/>
      <c r="O733" s="565"/>
      <c r="P733" s="565"/>
      <c r="Q733" s="565"/>
      <c r="R733" s="565"/>
      <c r="S733" s="565"/>
      <c r="T733" s="565"/>
      <c r="U733" s="147"/>
      <c r="V733" s="565"/>
      <c r="W733" s="565"/>
      <c r="X733" s="565"/>
      <c r="Y733" s="565"/>
      <c r="Z733" s="565"/>
      <c r="AA733" s="565"/>
      <c r="AB733" s="565"/>
      <c r="AC733" s="565"/>
      <c r="AD733" s="565"/>
      <c r="AE733" s="565"/>
      <c r="AF733" s="565"/>
      <c r="AG733" s="565"/>
      <c r="AH733" s="565"/>
      <c r="AI733" s="565"/>
      <c r="AJ733" s="565"/>
      <c r="AK733" s="565"/>
      <c r="AL733" s="565"/>
      <c r="AM733" s="565"/>
      <c r="AN733" s="565"/>
      <c r="AO733" s="565"/>
      <c r="AP733" s="565"/>
      <c r="AQ733" s="565"/>
      <c r="AR733" s="565"/>
      <c r="AS733" s="565"/>
      <c r="AT733" s="565"/>
      <c r="AU733" s="565"/>
      <c r="AV733" s="565"/>
      <c r="AW733" s="565"/>
      <c r="AX733" s="565"/>
      <c r="AY733" s="565"/>
      <c r="AZ733" s="565"/>
      <c r="BA733" s="565"/>
      <c r="BB733" s="565"/>
      <c r="BC733" s="565"/>
      <c r="BD733" s="565"/>
      <c r="BE733" s="565"/>
      <c r="BF733" s="565"/>
      <c r="BG733" s="565"/>
      <c r="BH733" s="565"/>
      <c r="BI733" s="565"/>
      <c r="BJ733" s="565"/>
      <c r="BK733" s="364"/>
      <c r="BL733" s="565"/>
      <c r="BM733" s="565"/>
      <c r="BN733" s="565"/>
      <c r="BO733" s="565"/>
      <c r="BP733" s="565"/>
      <c r="BQ733" s="565"/>
      <c r="BR733" s="565"/>
      <c r="BS733" s="565"/>
      <c r="BT733" s="565"/>
      <c r="BU733" s="565"/>
      <c r="BV733" s="565"/>
      <c r="BW733" s="565"/>
      <c r="BX733" s="565"/>
      <c r="BY733" s="565"/>
      <c r="BZ733" s="565"/>
      <c r="CA733" s="565"/>
      <c r="CB733" s="565"/>
      <c r="CC733" s="565"/>
      <c r="CD733" s="565"/>
      <c r="CE733" s="565"/>
      <c r="CF733" s="565"/>
      <c r="CG733" s="565"/>
      <c r="CH733" s="565"/>
    </row>
    <row r="734" spans="1:86">
      <c r="A734" s="620"/>
      <c r="B734" s="565" t="s">
        <v>4304</v>
      </c>
      <c r="C734" s="565" t="s">
        <v>4302</v>
      </c>
      <c r="D734" s="565"/>
      <c r="E734" s="565"/>
      <c r="F734" s="565"/>
      <c r="G734" s="565"/>
      <c r="H734" s="565"/>
      <c r="I734" s="565"/>
      <c r="J734" s="565"/>
      <c r="K734" s="565"/>
      <c r="L734" s="565"/>
      <c r="M734" s="565"/>
      <c r="N734" s="565"/>
      <c r="O734" s="565"/>
      <c r="P734" s="565"/>
      <c r="Q734" s="565"/>
      <c r="R734" s="565"/>
      <c r="S734" s="565"/>
      <c r="T734" s="565"/>
      <c r="U734" s="147"/>
      <c r="V734" s="565"/>
      <c r="W734" s="565"/>
      <c r="X734" s="565"/>
      <c r="Y734" s="565"/>
      <c r="Z734" s="565"/>
      <c r="AA734" s="565"/>
      <c r="AB734" s="565"/>
      <c r="AC734" s="565"/>
      <c r="AD734" s="565"/>
      <c r="AE734" s="565"/>
      <c r="AF734" s="565"/>
      <c r="AG734" s="565"/>
      <c r="AH734" s="565"/>
      <c r="AI734" s="565"/>
      <c r="AJ734" s="565"/>
      <c r="AK734" s="565"/>
      <c r="AL734" s="565"/>
      <c r="AM734" s="565"/>
      <c r="AN734" s="565"/>
      <c r="AO734" s="565"/>
      <c r="AP734" s="565"/>
      <c r="AQ734" s="565"/>
      <c r="AR734" s="565"/>
      <c r="AS734" s="565"/>
      <c r="AT734" s="565"/>
      <c r="AU734" s="565"/>
      <c r="AV734" s="565"/>
      <c r="AW734" s="565"/>
      <c r="AX734" s="565"/>
      <c r="AY734" s="565"/>
      <c r="AZ734" s="565"/>
      <c r="BA734" s="565"/>
      <c r="BB734" s="565"/>
      <c r="BC734" s="565"/>
      <c r="BD734" s="565"/>
      <c r="BE734" s="565"/>
      <c r="BF734" s="565"/>
      <c r="BG734" s="565"/>
      <c r="BH734" s="565"/>
      <c r="BI734" s="565"/>
      <c r="BJ734" s="565"/>
      <c r="BK734" s="364"/>
      <c r="BL734" s="565"/>
      <c r="BM734" s="565"/>
      <c r="BN734" s="565"/>
      <c r="BO734" s="565"/>
      <c r="BP734" s="565"/>
      <c r="BQ734" s="565"/>
      <c r="BR734" s="565"/>
      <c r="BS734" s="565"/>
      <c r="BT734" s="565"/>
      <c r="BU734" s="565"/>
      <c r="BV734" s="565"/>
      <c r="BW734" s="565"/>
      <c r="BX734" s="565"/>
      <c r="BY734" s="565"/>
      <c r="BZ734" s="565"/>
      <c r="CA734" s="565"/>
      <c r="CB734" s="565"/>
      <c r="CC734" s="565"/>
      <c r="CD734" s="565"/>
      <c r="CE734" s="565"/>
      <c r="CF734" s="565"/>
      <c r="CG734" s="565"/>
      <c r="CH734" s="565"/>
    </row>
    <row r="735" spans="1:86">
      <c r="A735" s="620"/>
      <c r="B735" s="565"/>
      <c r="C735" s="565" t="s">
        <v>4300</v>
      </c>
      <c r="D735" s="565"/>
      <c r="E735" s="565"/>
      <c r="F735" s="565"/>
      <c r="G735" s="565"/>
      <c r="H735" s="565"/>
      <c r="I735" s="565"/>
      <c r="J735" s="565"/>
      <c r="K735" s="565"/>
      <c r="L735" s="565"/>
      <c r="M735" s="565"/>
      <c r="N735" s="565"/>
      <c r="O735" s="565"/>
      <c r="P735" s="565"/>
      <c r="Q735" s="565"/>
      <c r="R735" s="565"/>
      <c r="S735" s="565"/>
      <c r="T735" s="565"/>
      <c r="U735" s="147"/>
      <c r="V735" s="565"/>
      <c r="W735" s="565"/>
      <c r="X735" s="565"/>
      <c r="Y735" s="565"/>
      <c r="Z735" s="565"/>
      <c r="AA735" s="565"/>
      <c r="AB735" s="565"/>
      <c r="AC735" s="565"/>
      <c r="AD735" s="565"/>
      <c r="AE735" s="565"/>
      <c r="AF735" s="565"/>
      <c r="AG735" s="565"/>
      <c r="AH735" s="565"/>
      <c r="AI735" s="565">
        <v>4000</v>
      </c>
      <c r="AJ735" s="565"/>
      <c r="AK735" s="565"/>
      <c r="AL735" s="565"/>
      <c r="AM735" s="565"/>
      <c r="AN735" s="565"/>
      <c r="AO735" s="565"/>
      <c r="AP735" s="565"/>
      <c r="AQ735" s="565"/>
      <c r="AR735" s="565"/>
      <c r="AS735" s="565"/>
      <c r="AT735" s="565"/>
      <c r="AU735" s="565"/>
      <c r="AV735" s="565"/>
      <c r="AW735" s="565"/>
      <c r="AX735" s="565"/>
      <c r="AY735" s="565"/>
      <c r="AZ735" s="565"/>
      <c r="BA735" s="565"/>
      <c r="BB735" s="565"/>
      <c r="BC735" s="565"/>
      <c r="BD735" s="565"/>
      <c r="BE735" s="565"/>
      <c r="BF735" s="565"/>
      <c r="BG735" s="565"/>
      <c r="BH735" s="565"/>
      <c r="BI735" s="565"/>
      <c r="BJ735" s="565"/>
      <c r="BK735" s="364"/>
      <c r="BL735" s="565"/>
      <c r="BM735" s="565"/>
      <c r="BN735" s="565"/>
      <c r="BO735" s="565"/>
      <c r="BP735" s="565"/>
      <c r="BQ735" s="565"/>
      <c r="BR735" s="565"/>
      <c r="BS735" s="565"/>
      <c r="BT735" s="565"/>
      <c r="BU735" s="565"/>
      <c r="BV735" s="565"/>
      <c r="BW735" s="565"/>
      <c r="BX735" s="565"/>
      <c r="BY735" s="565"/>
      <c r="BZ735" s="565"/>
      <c r="CA735" s="565"/>
      <c r="CB735" s="565"/>
      <c r="CC735" s="565"/>
      <c r="CD735" s="565"/>
      <c r="CE735" s="565"/>
      <c r="CF735" s="565"/>
      <c r="CG735" s="565"/>
      <c r="CH735" s="565"/>
    </row>
    <row r="736" spans="1:86">
      <c r="A736" s="620"/>
      <c r="B736" s="565" t="s">
        <v>4305</v>
      </c>
      <c r="C736" s="565" t="s">
        <v>4302</v>
      </c>
      <c r="D736" s="565"/>
      <c r="E736" s="565"/>
      <c r="F736" s="565"/>
      <c r="G736" s="565"/>
      <c r="H736" s="565"/>
      <c r="I736" s="565"/>
      <c r="J736" s="565"/>
      <c r="K736" s="565"/>
      <c r="L736" s="565"/>
      <c r="M736" s="565"/>
      <c r="N736" s="565"/>
      <c r="O736" s="565"/>
      <c r="P736" s="565"/>
      <c r="Q736" s="565"/>
      <c r="R736" s="565"/>
      <c r="S736" s="565"/>
      <c r="T736" s="565"/>
      <c r="U736" s="147"/>
      <c r="V736" s="565"/>
      <c r="W736" s="565"/>
      <c r="X736" s="565"/>
      <c r="Y736" s="565"/>
      <c r="Z736" s="565"/>
      <c r="AA736" s="565"/>
      <c r="AB736" s="565"/>
      <c r="AC736" s="565"/>
      <c r="AD736" s="565"/>
      <c r="AE736" s="565"/>
      <c r="AF736" s="565"/>
      <c r="AG736" s="565"/>
      <c r="AH736" s="565"/>
      <c r="AI736" s="565"/>
      <c r="AJ736" s="565"/>
      <c r="AK736" s="565"/>
      <c r="AL736" s="565"/>
      <c r="AM736" s="565"/>
      <c r="AN736" s="565"/>
      <c r="AO736" s="565"/>
      <c r="AP736" s="565"/>
      <c r="AQ736" s="565"/>
      <c r="AR736" s="565"/>
      <c r="AS736" s="565"/>
      <c r="AT736" s="565"/>
      <c r="AU736" s="565"/>
      <c r="AV736" s="565"/>
      <c r="AW736" s="565"/>
      <c r="AX736" s="565"/>
      <c r="AY736" s="565"/>
      <c r="AZ736" s="565"/>
      <c r="BA736" s="565"/>
      <c r="BB736" s="565"/>
      <c r="BC736" s="565"/>
      <c r="BD736" s="565"/>
      <c r="BE736" s="565"/>
      <c r="BF736" s="565"/>
      <c r="BG736" s="565"/>
      <c r="BH736" s="565"/>
      <c r="BI736" s="565"/>
      <c r="BJ736" s="565"/>
      <c r="BK736" s="364"/>
      <c r="BL736" s="565"/>
      <c r="BM736" s="565"/>
      <c r="BN736" s="565"/>
      <c r="BO736" s="565"/>
      <c r="BP736" s="565"/>
      <c r="BQ736" s="565"/>
      <c r="BR736" s="565"/>
      <c r="BS736" s="565"/>
      <c r="BT736" s="565"/>
      <c r="BU736" s="565"/>
      <c r="BV736" s="565"/>
      <c r="BW736" s="565"/>
      <c r="BX736" s="565"/>
      <c r="BY736" s="565"/>
      <c r="BZ736" s="565"/>
      <c r="CA736" s="565"/>
      <c r="CB736" s="565"/>
      <c r="CC736" s="565"/>
      <c r="CD736" s="565"/>
      <c r="CE736" s="565"/>
      <c r="CF736" s="565"/>
      <c r="CG736" s="565"/>
      <c r="CH736" s="565"/>
    </row>
    <row r="737" spans="1:86">
      <c r="A737" s="621"/>
      <c r="B737" s="565"/>
      <c r="C737" s="565" t="s">
        <v>4300</v>
      </c>
      <c r="D737" s="565"/>
      <c r="E737" s="565"/>
      <c r="F737" s="565"/>
      <c r="G737" s="565"/>
      <c r="H737" s="565"/>
      <c r="I737" s="565"/>
      <c r="J737" s="565"/>
      <c r="K737" s="565"/>
      <c r="L737" s="565"/>
      <c r="M737" s="565"/>
      <c r="N737" s="565"/>
      <c r="O737" s="565"/>
      <c r="P737" s="565"/>
      <c r="Q737" s="565"/>
      <c r="R737" s="565"/>
      <c r="S737" s="565"/>
      <c r="T737" s="565"/>
      <c r="U737" s="147"/>
      <c r="V737" s="565"/>
      <c r="W737" s="565"/>
      <c r="X737" s="565"/>
      <c r="Y737" s="565"/>
      <c r="Z737" s="565"/>
      <c r="AA737" s="565"/>
      <c r="AB737" s="565"/>
      <c r="AC737" s="565"/>
      <c r="AD737" s="565"/>
      <c r="AE737" s="565"/>
      <c r="AF737" s="565"/>
      <c r="AG737" s="565"/>
      <c r="AH737" s="565"/>
      <c r="AI737" s="565"/>
      <c r="AJ737" s="565"/>
      <c r="AK737" s="565"/>
      <c r="AL737" s="565"/>
      <c r="AM737" s="565"/>
      <c r="AN737" s="565"/>
      <c r="AO737" s="565"/>
      <c r="AP737" s="565"/>
      <c r="AQ737" s="565"/>
      <c r="AR737" s="565"/>
      <c r="AS737" s="565"/>
      <c r="AT737" s="565"/>
      <c r="AU737" s="565"/>
      <c r="AV737" s="565"/>
      <c r="AW737" s="565"/>
      <c r="AX737" s="565"/>
      <c r="AY737" s="565"/>
      <c r="AZ737" s="565"/>
      <c r="BA737" s="565"/>
      <c r="BB737" s="565"/>
      <c r="BC737" s="565"/>
      <c r="BD737" s="565"/>
      <c r="BE737" s="565"/>
      <c r="BF737" s="565"/>
      <c r="BG737" s="565"/>
      <c r="BH737" s="565"/>
      <c r="BI737" s="565"/>
      <c r="BJ737" s="565"/>
      <c r="BK737" s="364"/>
      <c r="BL737" s="565"/>
      <c r="BM737" s="565"/>
      <c r="BN737" s="565"/>
      <c r="BO737" s="565"/>
      <c r="BP737" s="565"/>
      <c r="BQ737" s="565"/>
      <c r="BR737" s="565"/>
      <c r="BS737" s="565"/>
      <c r="BT737" s="565"/>
      <c r="BU737" s="565"/>
      <c r="BV737" s="565"/>
      <c r="BW737" s="565"/>
      <c r="BX737" s="565"/>
      <c r="BY737" s="565"/>
      <c r="BZ737" s="565"/>
      <c r="CA737" s="565"/>
      <c r="CB737" s="565"/>
      <c r="CC737" s="565"/>
      <c r="CD737" s="565"/>
      <c r="CE737" s="565"/>
      <c r="CF737" s="565"/>
      <c r="CG737" s="565"/>
      <c r="CH737" s="565"/>
    </row>
    <row r="738" spans="1:86">
      <c r="A738" s="171" t="s">
        <v>7473</v>
      </c>
      <c r="B738" s="565" t="s">
        <v>4301</v>
      </c>
      <c r="C738" s="565" t="s">
        <v>4302</v>
      </c>
      <c r="D738" s="565">
        <v>22724</v>
      </c>
      <c r="E738" s="565">
        <v>824</v>
      </c>
      <c r="F738" s="565"/>
      <c r="G738" s="565"/>
      <c r="H738" s="565"/>
      <c r="I738" s="565"/>
      <c r="J738" s="565"/>
      <c r="K738" s="565"/>
      <c r="L738" s="565"/>
      <c r="M738" s="565"/>
      <c r="N738" s="565"/>
      <c r="O738" s="565">
        <v>2221</v>
      </c>
      <c r="P738" s="565"/>
      <c r="Q738" s="565">
        <v>1642</v>
      </c>
      <c r="R738" s="565">
        <v>1601</v>
      </c>
      <c r="S738" s="565">
        <v>1199</v>
      </c>
      <c r="T738" s="565"/>
      <c r="U738" s="147"/>
      <c r="V738" s="565"/>
      <c r="W738" s="565"/>
      <c r="X738" s="565"/>
      <c r="Y738" s="565"/>
      <c r="Z738" s="565"/>
      <c r="AA738" s="565"/>
      <c r="AB738" s="565"/>
      <c r="AC738" s="565"/>
      <c r="AD738" s="565"/>
      <c r="AE738" s="565">
        <v>298</v>
      </c>
      <c r="AF738" s="565"/>
      <c r="AG738" s="565"/>
      <c r="AH738" s="565"/>
      <c r="AI738" s="565"/>
      <c r="AJ738" s="565"/>
      <c r="AK738" s="565"/>
      <c r="AL738" s="565"/>
      <c r="AM738" s="565">
        <v>1920</v>
      </c>
      <c r="AN738" s="565">
        <v>2292</v>
      </c>
      <c r="AO738" s="565"/>
      <c r="AP738" s="565"/>
      <c r="AQ738" s="565"/>
      <c r="AR738" s="565">
        <v>5300</v>
      </c>
      <c r="AS738" s="565"/>
      <c r="AT738" s="565"/>
      <c r="AU738" s="565"/>
      <c r="AV738" s="565"/>
      <c r="AW738" s="565"/>
      <c r="AX738" s="565"/>
      <c r="AY738" s="565"/>
      <c r="AZ738" s="565"/>
      <c r="BA738" s="565"/>
      <c r="BB738" s="565"/>
      <c r="BC738" s="565"/>
      <c r="BD738" s="565">
        <v>5300</v>
      </c>
      <c r="BE738" s="565">
        <v>54</v>
      </c>
      <c r="BF738" s="565"/>
      <c r="BG738" s="565"/>
      <c r="BH738" s="565"/>
      <c r="BI738" s="565"/>
      <c r="BJ738" s="565"/>
      <c r="BK738" s="364"/>
      <c r="BL738" s="565"/>
      <c r="BM738" s="565"/>
      <c r="BN738" s="565"/>
      <c r="BO738" s="565"/>
      <c r="BP738" s="565"/>
      <c r="BQ738" s="565"/>
      <c r="BR738" s="565"/>
      <c r="BS738" s="565"/>
      <c r="BT738" s="565">
        <v>73</v>
      </c>
      <c r="BU738" s="565"/>
      <c r="BV738" s="565"/>
      <c r="BW738" s="565"/>
      <c r="BX738" s="565"/>
      <c r="BY738" s="565"/>
      <c r="BZ738" s="565"/>
      <c r="CA738" s="565"/>
      <c r="CB738" s="565"/>
      <c r="CC738" s="565"/>
      <c r="CD738" s="565"/>
      <c r="CE738" s="565"/>
      <c r="CF738" s="565"/>
      <c r="CG738" s="565"/>
      <c r="CH738" s="565"/>
    </row>
    <row r="739" spans="1:86">
      <c r="A739" s="620"/>
      <c r="B739" s="565"/>
      <c r="C739" s="565" t="s">
        <v>4300</v>
      </c>
      <c r="D739" s="565">
        <v>41123</v>
      </c>
      <c r="E739" s="565">
        <v>1384</v>
      </c>
      <c r="F739" s="565"/>
      <c r="G739" s="565">
        <v>2993</v>
      </c>
      <c r="H739" s="565"/>
      <c r="I739" s="565"/>
      <c r="J739" s="565"/>
      <c r="K739" s="565"/>
      <c r="L739" s="565"/>
      <c r="M739" s="565">
        <v>623</v>
      </c>
      <c r="N739" s="565"/>
      <c r="O739" s="565"/>
      <c r="P739" s="565"/>
      <c r="Q739" s="565"/>
      <c r="R739" s="565"/>
      <c r="S739" s="565"/>
      <c r="T739" s="565">
        <v>657</v>
      </c>
      <c r="U739" s="147">
        <v>2705</v>
      </c>
      <c r="V739" s="565"/>
      <c r="W739" s="565"/>
      <c r="X739" s="565"/>
      <c r="Y739" s="565"/>
      <c r="Z739" s="565"/>
      <c r="AA739" s="565"/>
      <c r="AB739" s="565"/>
      <c r="AC739" s="565"/>
      <c r="AD739" s="565"/>
      <c r="AE739" s="565">
        <v>1320</v>
      </c>
      <c r="AF739" s="565"/>
      <c r="AG739" s="565"/>
      <c r="AH739" s="565"/>
      <c r="AI739" s="565"/>
      <c r="AJ739" s="565"/>
      <c r="AK739" s="565"/>
      <c r="AL739" s="565"/>
      <c r="AM739" s="565"/>
      <c r="AN739" s="565">
        <v>1771</v>
      </c>
      <c r="AO739" s="565"/>
      <c r="AP739" s="565"/>
      <c r="AQ739" s="565"/>
      <c r="AR739" s="565"/>
      <c r="AS739" s="565"/>
      <c r="AT739" s="565"/>
      <c r="AU739" s="565"/>
      <c r="AV739" s="565"/>
      <c r="AW739" s="565"/>
      <c r="AX739" s="565"/>
      <c r="AY739" s="565"/>
      <c r="AZ739" s="565"/>
      <c r="BA739" s="565"/>
      <c r="BB739" s="565"/>
      <c r="BC739" s="565"/>
      <c r="BD739" s="565"/>
      <c r="BE739" s="565">
        <v>1440</v>
      </c>
      <c r="BF739" s="565">
        <v>3240</v>
      </c>
      <c r="BG739" s="565">
        <v>3120</v>
      </c>
      <c r="BH739" s="565"/>
      <c r="BI739" s="565"/>
      <c r="BJ739" s="565"/>
      <c r="BK739" s="364">
        <v>17960</v>
      </c>
      <c r="BL739" s="565"/>
      <c r="BM739" s="565"/>
      <c r="BN739" s="565"/>
      <c r="BO739" s="565"/>
      <c r="BP739" s="565"/>
      <c r="BQ739" s="565"/>
      <c r="BR739" s="565"/>
      <c r="BS739" s="565"/>
      <c r="BT739" s="565">
        <v>2398</v>
      </c>
      <c r="BU739" s="565"/>
      <c r="BV739" s="565"/>
      <c r="BW739" s="565"/>
      <c r="BX739" s="565">
        <v>1512</v>
      </c>
      <c r="BY739" s="565"/>
      <c r="BZ739" s="565"/>
      <c r="CA739" s="565"/>
      <c r="CB739" s="565"/>
      <c r="CC739" s="565"/>
      <c r="CD739" s="565"/>
      <c r="CE739" s="565"/>
      <c r="CF739" s="565"/>
      <c r="CG739" s="565"/>
      <c r="CH739" s="565"/>
    </row>
    <row r="740" spans="1:86">
      <c r="A740" s="620"/>
      <c r="B740" s="565" t="s">
        <v>4303</v>
      </c>
      <c r="C740" s="565" t="s">
        <v>4302</v>
      </c>
      <c r="D740" s="565">
        <v>3052</v>
      </c>
      <c r="E740" s="565"/>
      <c r="F740" s="565"/>
      <c r="G740" s="565"/>
      <c r="H740" s="565"/>
      <c r="I740" s="565"/>
      <c r="J740" s="565"/>
      <c r="K740" s="565"/>
      <c r="L740" s="565"/>
      <c r="M740" s="565"/>
      <c r="N740" s="565"/>
      <c r="O740" s="565"/>
      <c r="P740" s="565"/>
      <c r="Q740" s="565"/>
      <c r="R740" s="565"/>
      <c r="S740" s="565"/>
      <c r="T740" s="565"/>
      <c r="U740" s="147"/>
      <c r="V740" s="565"/>
      <c r="W740" s="565"/>
      <c r="X740" s="565"/>
      <c r="Y740" s="565"/>
      <c r="Z740" s="565"/>
      <c r="AA740" s="565"/>
      <c r="AB740" s="565"/>
      <c r="AC740" s="565"/>
      <c r="AD740" s="565"/>
      <c r="AE740" s="565"/>
      <c r="AF740" s="565"/>
      <c r="AG740" s="565"/>
      <c r="AH740" s="565"/>
      <c r="AI740" s="565"/>
      <c r="AJ740" s="565"/>
      <c r="AK740" s="565"/>
      <c r="AL740" s="565"/>
      <c r="AM740" s="565"/>
      <c r="AN740" s="565"/>
      <c r="AO740" s="565"/>
      <c r="AP740" s="565"/>
      <c r="AQ740" s="565"/>
      <c r="AR740" s="565">
        <v>3052</v>
      </c>
      <c r="AS740" s="565"/>
      <c r="AT740" s="565"/>
      <c r="AU740" s="565"/>
      <c r="AV740" s="565"/>
      <c r="AW740" s="565"/>
      <c r="AX740" s="565"/>
      <c r="AY740" s="565"/>
      <c r="AZ740" s="565"/>
      <c r="BA740" s="565"/>
      <c r="BB740" s="565"/>
      <c r="BC740" s="565"/>
      <c r="BD740" s="565"/>
      <c r="BE740" s="565"/>
      <c r="BF740" s="565"/>
      <c r="BG740" s="565"/>
      <c r="BH740" s="565"/>
      <c r="BI740" s="565"/>
      <c r="BJ740" s="565"/>
      <c r="BK740" s="364"/>
      <c r="BL740" s="565"/>
      <c r="BM740" s="565"/>
      <c r="BN740" s="565"/>
      <c r="BO740" s="565"/>
      <c r="BP740" s="565"/>
      <c r="BQ740" s="565"/>
      <c r="BR740" s="565"/>
      <c r="BS740" s="565"/>
      <c r="BT740" s="565"/>
      <c r="BU740" s="565"/>
      <c r="BV740" s="565"/>
      <c r="BW740" s="565"/>
      <c r="BX740" s="565"/>
      <c r="BY740" s="565"/>
      <c r="BZ740" s="565"/>
      <c r="CA740" s="565"/>
      <c r="CB740" s="565"/>
      <c r="CC740" s="565"/>
      <c r="CD740" s="565"/>
      <c r="CE740" s="565"/>
      <c r="CF740" s="565"/>
      <c r="CG740" s="565"/>
      <c r="CH740" s="565"/>
    </row>
    <row r="741" spans="1:86">
      <c r="A741" s="620"/>
      <c r="B741" s="565"/>
      <c r="C741" s="565" t="s">
        <v>4300</v>
      </c>
      <c r="D741" s="565">
        <v>13560</v>
      </c>
      <c r="E741" s="565"/>
      <c r="F741" s="565"/>
      <c r="G741" s="565">
        <v>684</v>
      </c>
      <c r="H741" s="565"/>
      <c r="I741" s="565"/>
      <c r="J741" s="565"/>
      <c r="K741" s="565"/>
      <c r="L741" s="565"/>
      <c r="M741" s="565"/>
      <c r="N741" s="565"/>
      <c r="O741" s="565"/>
      <c r="P741" s="565"/>
      <c r="Q741" s="565"/>
      <c r="R741" s="565"/>
      <c r="S741" s="565"/>
      <c r="T741" s="565"/>
      <c r="U741" s="147"/>
      <c r="V741" s="565"/>
      <c r="W741" s="565"/>
      <c r="X741" s="565"/>
      <c r="Y741" s="565"/>
      <c r="Z741" s="565"/>
      <c r="AA741" s="565"/>
      <c r="AB741" s="565"/>
      <c r="AC741" s="565"/>
      <c r="AD741" s="565"/>
      <c r="AE741" s="565"/>
      <c r="AF741" s="565"/>
      <c r="AG741" s="565"/>
      <c r="AH741" s="565"/>
      <c r="AI741" s="565"/>
      <c r="AJ741" s="565"/>
      <c r="AK741" s="565"/>
      <c r="AL741" s="565"/>
      <c r="AM741" s="565"/>
      <c r="AN741" s="565"/>
      <c r="AO741" s="565"/>
      <c r="AP741" s="565"/>
      <c r="AQ741" s="565"/>
      <c r="AR741" s="565"/>
      <c r="AS741" s="565"/>
      <c r="AT741" s="565"/>
      <c r="AU741" s="565"/>
      <c r="AV741" s="565"/>
      <c r="AW741" s="565"/>
      <c r="AX741" s="565"/>
      <c r="AY741" s="565"/>
      <c r="AZ741" s="565"/>
      <c r="BA741" s="565"/>
      <c r="BB741" s="565"/>
      <c r="BC741" s="565"/>
      <c r="BD741" s="565"/>
      <c r="BE741" s="565"/>
      <c r="BF741" s="565"/>
      <c r="BG741" s="565"/>
      <c r="BH741" s="565"/>
      <c r="BI741" s="565"/>
      <c r="BJ741" s="565"/>
      <c r="BK741" s="364">
        <v>12876</v>
      </c>
      <c r="BL741" s="565"/>
      <c r="BM741" s="565"/>
      <c r="BN741" s="565"/>
      <c r="BO741" s="565"/>
      <c r="BP741" s="565"/>
      <c r="BQ741" s="565"/>
      <c r="BR741" s="565"/>
      <c r="BS741" s="565"/>
      <c r="BT741" s="565"/>
      <c r="BU741" s="565"/>
      <c r="BV741" s="565"/>
      <c r="BW741" s="565"/>
      <c r="BX741" s="565"/>
      <c r="BY741" s="565"/>
      <c r="BZ741" s="565"/>
      <c r="CA741" s="565"/>
      <c r="CB741" s="565"/>
      <c r="CC741" s="565"/>
      <c r="CD741" s="565"/>
      <c r="CE741" s="565"/>
      <c r="CF741" s="565"/>
      <c r="CG741" s="565"/>
      <c r="CH741" s="565"/>
    </row>
    <row r="742" spans="1:86">
      <c r="A742" s="620"/>
      <c r="B742" s="565" t="s">
        <v>4304</v>
      </c>
      <c r="C742" s="565" t="s">
        <v>4302</v>
      </c>
      <c r="D742" s="565">
        <v>14188</v>
      </c>
      <c r="E742" s="565"/>
      <c r="F742" s="565"/>
      <c r="G742" s="565"/>
      <c r="H742" s="565"/>
      <c r="I742" s="565"/>
      <c r="J742" s="565"/>
      <c r="K742" s="565"/>
      <c r="L742" s="565"/>
      <c r="M742" s="565">
        <v>37</v>
      </c>
      <c r="N742" s="565"/>
      <c r="O742" s="565">
        <v>120</v>
      </c>
      <c r="P742" s="565"/>
      <c r="Q742" s="565"/>
      <c r="R742" s="565">
        <v>187</v>
      </c>
      <c r="S742" s="565">
        <v>29</v>
      </c>
      <c r="T742" s="565"/>
      <c r="U742" s="147"/>
      <c r="V742" s="565"/>
      <c r="W742" s="565"/>
      <c r="X742" s="565"/>
      <c r="Y742" s="565"/>
      <c r="Z742" s="565"/>
      <c r="AA742" s="565"/>
      <c r="AB742" s="565"/>
      <c r="AC742" s="565"/>
      <c r="AD742" s="565"/>
      <c r="AE742" s="565">
        <v>57</v>
      </c>
      <c r="AF742" s="565"/>
      <c r="AG742" s="565"/>
      <c r="AH742" s="565"/>
      <c r="AI742" s="565"/>
      <c r="AJ742" s="565"/>
      <c r="AK742" s="565"/>
      <c r="AL742" s="565"/>
      <c r="AM742" s="565"/>
      <c r="AN742" s="565"/>
      <c r="AO742" s="565"/>
      <c r="AP742" s="565"/>
      <c r="AQ742" s="565"/>
      <c r="AR742" s="565">
        <v>11403</v>
      </c>
      <c r="AS742" s="565"/>
      <c r="AT742" s="565"/>
      <c r="AU742" s="565"/>
      <c r="AV742" s="565"/>
      <c r="AW742" s="565"/>
      <c r="AX742" s="565"/>
      <c r="AY742" s="565"/>
      <c r="AZ742" s="565"/>
      <c r="BA742" s="565"/>
      <c r="BB742" s="565"/>
      <c r="BC742" s="565"/>
      <c r="BD742" s="565">
        <v>2268</v>
      </c>
      <c r="BE742" s="565">
        <v>27</v>
      </c>
      <c r="BF742" s="565"/>
      <c r="BG742" s="565"/>
      <c r="BH742" s="565"/>
      <c r="BI742" s="565"/>
      <c r="BJ742" s="565"/>
      <c r="BK742" s="364"/>
      <c r="BL742" s="565"/>
      <c r="BM742" s="565"/>
      <c r="BN742" s="565"/>
      <c r="BO742" s="565"/>
      <c r="BP742" s="565"/>
      <c r="BQ742" s="565"/>
      <c r="BR742" s="565"/>
      <c r="BS742" s="565"/>
      <c r="BT742" s="565">
        <v>60</v>
      </c>
      <c r="BU742" s="565"/>
      <c r="BV742" s="565"/>
      <c r="BW742" s="565"/>
      <c r="BX742" s="565"/>
      <c r="BY742" s="565"/>
      <c r="BZ742" s="565"/>
      <c r="CA742" s="565"/>
      <c r="CB742" s="565"/>
      <c r="CC742" s="565"/>
      <c r="CD742" s="565"/>
      <c r="CE742" s="565"/>
      <c r="CF742" s="565"/>
      <c r="CG742" s="565"/>
      <c r="CH742" s="565"/>
    </row>
    <row r="743" spans="1:86">
      <c r="A743" s="621"/>
      <c r="B743" s="565"/>
      <c r="C743" s="565" t="s">
        <v>4300</v>
      </c>
      <c r="D743" s="565">
        <v>47514</v>
      </c>
      <c r="E743" s="565">
        <v>6237</v>
      </c>
      <c r="F743" s="565"/>
      <c r="G743" s="565">
        <v>3360</v>
      </c>
      <c r="H743" s="565"/>
      <c r="I743" s="565"/>
      <c r="J743" s="565"/>
      <c r="K743" s="565"/>
      <c r="L743" s="565"/>
      <c r="M743" s="565">
        <v>1440</v>
      </c>
      <c r="N743" s="565"/>
      <c r="O743" s="565"/>
      <c r="P743" s="565"/>
      <c r="Q743" s="565"/>
      <c r="R743" s="565"/>
      <c r="S743" s="565"/>
      <c r="T743" s="565">
        <v>1587</v>
      </c>
      <c r="U743" s="147">
        <v>2534</v>
      </c>
      <c r="V743" s="565"/>
      <c r="W743" s="565"/>
      <c r="X743" s="565"/>
      <c r="Y743" s="565"/>
      <c r="Z743" s="565"/>
      <c r="AA743" s="565"/>
      <c r="AB743" s="565"/>
      <c r="AC743" s="565"/>
      <c r="AD743" s="565"/>
      <c r="AE743" s="565">
        <v>2086</v>
      </c>
      <c r="AF743" s="565"/>
      <c r="AG743" s="565"/>
      <c r="AH743" s="565"/>
      <c r="AI743" s="565"/>
      <c r="AJ743" s="565">
        <v>380</v>
      </c>
      <c r="AK743" s="565"/>
      <c r="AL743" s="565"/>
      <c r="AM743" s="565"/>
      <c r="AN743" s="565">
        <v>1980</v>
      </c>
      <c r="AO743" s="565"/>
      <c r="AP743" s="565"/>
      <c r="AQ743" s="565"/>
      <c r="AR743" s="565"/>
      <c r="AS743" s="565"/>
      <c r="AT743" s="565"/>
      <c r="AU743" s="565"/>
      <c r="AV743" s="565"/>
      <c r="AW743" s="565"/>
      <c r="AX743" s="565"/>
      <c r="AY743" s="565"/>
      <c r="AZ743" s="565"/>
      <c r="BA743" s="565"/>
      <c r="BB743" s="565"/>
      <c r="BC743" s="565"/>
      <c r="BD743" s="565"/>
      <c r="BE743" s="565">
        <v>2016</v>
      </c>
      <c r="BF743" s="565">
        <v>4536</v>
      </c>
      <c r="BG743" s="565"/>
      <c r="BH743" s="565"/>
      <c r="BI743" s="565"/>
      <c r="BJ743" s="565"/>
      <c r="BK743" s="364">
        <v>14182</v>
      </c>
      <c r="BL743" s="565"/>
      <c r="BM743" s="565"/>
      <c r="BN743" s="565"/>
      <c r="BO743" s="565"/>
      <c r="BP743" s="565"/>
      <c r="BQ743" s="565"/>
      <c r="BR743" s="565"/>
      <c r="BS743" s="565"/>
      <c r="BT743" s="565">
        <v>4746</v>
      </c>
      <c r="BU743" s="565"/>
      <c r="BV743" s="565"/>
      <c r="BW743" s="565"/>
      <c r="BX743" s="565">
        <v>2430</v>
      </c>
      <c r="BY743" s="565"/>
      <c r="BZ743" s="565"/>
      <c r="CA743" s="565"/>
      <c r="CB743" s="565"/>
      <c r="CC743" s="565"/>
      <c r="CD743" s="565"/>
      <c r="CE743" s="565"/>
      <c r="CF743" s="565"/>
      <c r="CG743" s="565"/>
      <c r="CH743" s="565"/>
    </row>
    <row r="744" spans="1:86">
      <c r="A744" s="171" t="s">
        <v>7580</v>
      </c>
      <c r="B744" s="565" t="s">
        <v>4301</v>
      </c>
      <c r="C744" s="565" t="s">
        <v>4302</v>
      </c>
      <c r="D744" s="565"/>
      <c r="E744" s="565"/>
      <c r="F744" s="565"/>
      <c r="G744" s="565"/>
      <c r="H744" s="565"/>
      <c r="I744" s="565"/>
      <c r="J744" s="565"/>
      <c r="K744" s="565"/>
      <c r="L744" s="565"/>
      <c r="M744" s="565"/>
      <c r="N744" s="565"/>
      <c r="O744" s="565"/>
      <c r="P744" s="565"/>
      <c r="Q744" s="565"/>
      <c r="R744" s="565"/>
      <c r="S744" s="565"/>
      <c r="T744" s="565"/>
      <c r="U744" s="147"/>
      <c r="V744" s="565"/>
      <c r="W744" s="565"/>
      <c r="X744" s="565"/>
      <c r="Y744" s="565"/>
      <c r="Z744" s="565"/>
      <c r="AA744" s="565"/>
      <c r="AB744" s="565"/>
      <c r="AC744" s="565"/>
      <c r="AD744" s="565"/>
      <c r="AE744" s="565"/>
      <c r="AF744" s="565"/>
      <c r="AG744" s="565"/>
      <c r="AH744" s="565"/>
      <c r="AI744" s="565"/>
      <c r="AJ744" s="565"/>
      <c r="AK744" s="565"/>
      <c r="AL744" s="565"/>
      <c r="AM744" s="565"/>
      <c r="AN744" s="565"/>
      <c r="AO744" s="565"/>
      <c r="AP744" s="565"/>
      <c r="AQ744" s="565"/>
      <c r="AR744" s="565"/>
      <c r="AS744" s="565"/>
      <c r="AT744" s="565"/>
      <c r="AU744" s="565"/>
      <c r="AV744" s="565"/>
      <c r="AW744" s="565"/>
      <c r="AX744" s="565"/>
      <c r="AY744" s="565"/>
      <c r="AZ744" s="565"/>
      <c r="BA744" s="565"/>
      <c r="BB744" s="565"/>
      <c r="BC744" s="565"/>
      <c r="BD744" s="565"/>
      <c r="BE744" s="565"/>
      <c r="BF744" s="565"/>
      <c r="BG744" s="565"/>
      <c r="BH744" s="565"/>
      <c r="BI744" s="565"/>
      <c r="BJ744" s="565"/>
      <c r="BK744" s="364"/>
      <c r="BL744" s="565"/>
      <c r="BM744" s="565"/>
      <c r="BN744" s="565"/>
      <c r="BO744" s="565"/>
      <c r="BP744" s="565"/>
      <c r="BQ744" s="565"/>
      <c r="BR744" s="565"/>
      <c r="BS744" s="565"/>
      <c r="BT744" s="565"/>
      <c r="BU744" s="565"/>
      <c r="BV744" s="565"/>
      <c r="BW744" s="565"/>
      <c r="BX744" s="565"/>
      <c r="BY744" s="565"/>
      <c r="BZ744" s="565"/>
      <c r="CA744" s="565"/>
      <c r="CB744" s="565"/>
      <c r="CC744" s="565"/>
      <c r="CD744" s="565"/>
      <c r="CE744" s="565"/>
      <c r="CF744" s="565"/>
      <c r="CG744" s="565"/>
      <c r="CH744" s="565"/>
    </row>
    <row r="745" spans="1:86">
      <c r="A745" s="620"/>
      <c r="B745" s="565"/>
      <c r="C745" s="565" t="s">
        <v>4300</v>
      </c>
      <c r="D745" s="565"/>
      <c r="E745" s="565"/>
      <c r="F745" s="565"/>
      <c r="G745" s="565"/>
      <c r="H745" s="565"/>
      <c r="I745" s="565"/>
      <c r="J745" s="565"/>
      <c r="K745" s="565"/>
      <c r="L745" s="565"/>
      <c r="M745" s="565"/>
      <c r="N745" s="565"/>
      <c r="O745" s="565"/>
      <c r="P745" s="565"/>
      <c r="Q745" s="565"/>
      <c r="R745" s="565"/>
      <c r="S745" s="565"/>
      <c r="T745" s="565"/>
      <c r="U745" s="147"/>
      <c r="V745" s="565"/>
      <c r="W745" s="565"/>
      <c r="X745" s="565"/>
      <c r="Y745" s="565"/>
      <c r="Z745" s="565"/>
      <c r="AA745" s="565"/>
      <c r="AB745" s="565"/>
      <c r="AC745" s="565"/>
      <c r="AD745" s="565"/>
      <c r="AE745" s="565"/>
      <c r="AF745" s="565"/>
      <c r="AG745" s="565"/>
      <c r="AH745" s="565"/>
      <c r="AI745" s="565"/>
      <c r="AJ745" s="565"/>
      <c r="AK745" s="565"/>
      <c r="AL745" s="565"/>
      <c r="AM745" s="565"/>
      <c r="AN745" s="565"/>
      <c r="AO745" s="565"/>
      <c r="AP745" s="565"/>
      <c r="AQ745" s="565"/>
      <c r="AR745" s="565"/>
      <c r="AS745" s="565"/>
      <c r="AT745" s="565"/>
      <c r="AU745" s="565"/>
      <c r="AV745" s="565"/>
      <c r="AW745" s="565"/>
      <c r="AX745" s="565"/>
      <c r="AY745" s="565"/>
      <c r="AZ745" s="565"/>
      <c r="BA745" s="565"/>
      <c r="BB745" s="565"/>
      <c r="BC745" s="565"/>
      <c r="BD745" s="565"/>
      <c r="BE745" s="565"/>
      <c r="BF745" s="565"/>
      <c r="BG745" s="565"/>
      <c r="BH745" s="565"/>
      <c r="BI745" s="565"/>
      <c r="BJ745" s="565"/>
      <c r="BK745" s="364"/>
      <c r="BL745" s="565"/>
      <c r="BM745" s="565"/>
      <c r="BN745" s="565"/>
      <c r="BO745" s="565"/>
      <c r="BP745" s="565"/>
      <c r="BQ745" s="565"/>
      <c r="BR745" s="565"/>
      <c r="BS745" s="565"/>
      <c r="BT745" s="565"/>
      <c r="BU745" s="565"/>
      <c r="BV745" s="565"/>
      <c r="BW745" s="565"/>
      <c r="BX745" s="565"/>
      <c r="BY745" s="565"/>
      <c r="BZ745" s="565"/>
      <c r="CA745" s="565"/>
      <c r="CB745" s="565"/>
      <c r="CC745" s="565"/>
      <c r="CD745" s="565"/>
      <c r="CE745" s="565"/>
      <c r="CF745" s="565"/>
      <c r="CG745" s="565"/>
      <c r="CH745" s="565"/>
    </row>
    <row r="746" spans="1:86">
      <c r="A746" s="620"/>
      <c r="B746" s="565" t="s">
        <v>4303</v>
      </c>
      <c r="C746" s="565" t="s">
        <v>4302</v>
      </c>
      <c r="D746" s="565"/>
      <c r="E746" s="565"/>
      <c r="F746" s="565"/>
      <c r="G746" s="565"/>
      <c r="H746" s="565"/>
      <c r="I746" s="565"/>
      <c r="J746" s="565"/>
      <c r="K746" s="565"/>
      <c r="L746" s="565"/>
      <c r="M746" s="565"/>
      <c r="N746" s="565"/>
      <c r="O746" s="565"/>
      <c r="P746" s="565"/>
      <c r="Q746" s="565"/>
      <c r="R746" s="565"/>
      <c r="S746" s="565"/>
      <c r="T746" s="565"/>
      <c r="U746" s="147"/>
      <c r="V746" s="565"/>
      <c r="W746" s="565"/>
      <c r="X746" s="565"/>
      <c r="Y746" s="565"/>
      <c r="Z746" s="565"/>
      <c r="AA746" s="565"/>
      <c r="AB746" s="565"/>
      <c r="AC746" s="565"/>
      <c r="AD746" s="565"/>
      <c r="AE746" s="565"/>
      <c r="AF746" s="565"/>
      <c r="AG746" s="565"/>
      <c r="AH746" s="565"/>
      <c r="AI746" s="565"/>
      <c r="AJ746" s="565"/>
      <c r="AK746" s="565"/>
      <c r="AL746" s="565"/>
      <c r="AM746" s="565"/>
      <c r="AN746" s="565"/>
      <c r="AO746" s="565"/>
      <c r="AP746" s="565"/>
      <c r="AQ746" s="565"/>
      <c r="AR746" s="565"/>
      <c r="AS746" s="565"/>
      <c r="AT746" s="565"/>
      <c r="AU746" s="565"/>
      <c r="AV746" s="565"/>
      <c r="AW746" s="565"/>
      <c r="AX746" s="565"/>
      <c r="AY746" s="565"/>
      <c r="AZ746" s="565"/>
      <c r="BA746" s="565"/>
      <c r="BB746" s="565"/>
      <c r="BC746" s="565"/>
      <c r="BD746" s="565"/>
      <c r="BE746" s="565"/>
      <c r="BF746" s="565"/>
      <c r="BG746" s="565"/>
      <c r="BH746" s="565"/>
      <c r="BI746" s="565"/>
      <c r="BJ746" s="565"/>
      <c r="BK746" s="364"/>
      <c r="BL746" s="565"/>
      <c r="BM746" s="565"/>
      <c r="BN746" s="565"/>
      <c r="BO746" s="565"/>
      <c r="BP746" s="565"/>
      <c r="BQ746" s="565"/>
      <c r="BR746" s="565"/>
      <c r="BS746" s="565"/>
      <c r="BT746" s="565"/>
      <c r="BU746" s="565"/>
      <c r="BV746" s="565"/>
      <c r="BW746" s="565"/>
      <c r="BX746" s="565"/>
      <c r="BY746" s="565"/>
      <c r="BZ746" s="565"/>
      <c r="CA746" s="565"/>
      <c r="CB746" s="565"/>
      <c r="CC746" s="565"/>
      <c r="CD746" s="565"/>
      <c r="CE746" s="565"/>
      <c r="CF746" s="565"/>
      <c r="CG746" s="565"/>
      <c r="CH746" s="565"/>
    </row>
    <row r="747" spans="1:86">
      <c r="A747" s="620"/>
      <c r="B747" s="565"/>
      <c r="C747" s="565" t="s">
        <v>4300</v>
      </c>
      <c r="D747" s="565"/>
      <c r="E747" s="565"/>
      <c r="F747" s="565"/>
      <c r="G747" s="565"/>
      <c r="H747" s="565"/>
      <c r="I747" s="565"/>
      <c r="J747" s="565"/>
      <c r="K747" s="565"/>
      <c r="L747" s="565"/>
      <c r="M747" s="565"/>
      <c r="N747" s="565"/>
      <c r="O747" s="565"/>
      <c r="P747" s="565"/>
      <c r="Q747" s="565"/>
      <c r="R747" s="565"/>
      <c r="S747" s="565"/>
      <c r="T747" s="565"/>
      <c r="U747" s="147"/>
      <c r="V747" s="565"/>
      <c r="W747" s="565"/>
      <c r="X747" s="565"/>
      <c r="Y747" s="565"/>
      <c r="Z747" s="565"/>
      <c r="AA747" s="565"/>
      <c r="AB747" s="565"/>
      <c r="AC747" s="565"/>
      <c r="AD747" s="565"/>
      <c r="AE747" s="565"/>
      <c r="AF747" s="565"/>
      <c r="AG747" s="565"/>
      <c r="AH747" s="565"/>
      <c r="AI747" s="565"/>
      <c r="AJ747" s="565"/>
      <c r="AK747" s="565"/>
      <c r="AL747" s="565"/>
      <c r="AM747" s="565"/>
      <c r="AN747" s="565"/>
      <c r="AO747" s="565"/>
      <c r="AP747" s="565"/>
      <c r="AQ747" s="565"/>
      <c r="AR747" s="565"/>
      <c r="AS747" s="565"/>
      <c r="AT747" s="565"/>
      <c r="AU747" s="565"/>
      <c r="AV747" s="565"/>
      <c r="AW747" s="565"/>
      <c r="AX747" s="565"/>
      <c r="AY747" s="565"/>
      <c r="AZ747" s="565"/>
      <c r="BA747" s="565"/>
      <c r="BB747" s="565"/>
      <c r="BC747" s="565"/>
      <c r="BD747" s="565"/>
      <c r="BE747" s="565"/>
      <c r="BF747" s="565"/>
      <c r="BG747" s="565"/>
      <c r="BH747" s="565"/>
      <c r="BI747" s="565"/>
      <c r="BJ747" s="565"/>
      <c r="BK747" s="364"/>
      <c r="BL747" s="565"/>
      <c r="BM747" s="565"/>
      <c r="BN747" s="565"/>
      <c r="BO747" s="565"/>
      <c r="BP747" s="565"/>
      <c r="BQ747" s="565"/>
      <c r="BR747" s="565"/>
      <c r="BS747" s="565"/>
      <c r="BT747" s="565"/>
      <c r="BU747" s="565"/>
      <c r="BV747" s="565"/>
      <c r="BW747" s="565"/>
      <c r="BX747" s="565"/>
      <c r="BY747" s="565"/>
      <c r="BZ747" s="565"/>
      <c r="CA747" s="565"/>
      <c r="CB747" s="565"/>
      <c r="CC747" s="565"/>
      <c r="CD747" s="565"/>
      <c r="CE747" s="565"/>
      <c r="CF747" s="565"/>
      <c r="CG747" s="565"/>
      <c r="CH747" s="565"/>
    </row>
    <row r="748" spans="1:86">
      <c r="A748" s="620"/>
      <c r="B748" s="565" t="s">
        <v>4304</v>
      </c>
      <c r="C748" s="565" t="s">
        <v>4302</v>
      </c>
      <c r="D748" s="565"/>
      <c r="E748" s="565"/>
      <c r="F748" s="565"/>
      <c r="G748" s="565"/>
      <c r="H748" s="565"/>
      <c r="I748" s="565"/>
      <c r="J748" s="565"/>
      <c r="K748" s="565"/>
      <c r="L748" s="565"/>
      <c r="M748" s="565"/>
      <c r="N748" s="565"/>
      <c r="O748" s="565"/>
      <c r="P748" s="565"/>
      <c r="Q748" s="565"/>
      <c r="R748" s="565"/>
      <c r="S748" s="565"/>
      <c r="T748" s="565"/>
      <c r="U748" s="147"/>
      <c r="V748" s="565"/>
      <c r="W748" s="565"/>
      <c r="X748" s="565"/>
      <c r="Y748" s="565"/>
      <c r="Z748" s="565"/>
      <c r="AA748" s="565"/>
      <c r="AB748" s="565"/>
      <c r="AC748" s="565"/>
      <c r="AD748" s="565"/>
      <c r="AE748" s="565"/>
      <c r="AF748" s="565"/>
      <c r="AG748" s="565"/>
      <c r="AH748" s="565"/>
      <c r="AI748" s="565"/>
      <c r="AJ748" s="565"/>
      <c r="AK748" s="565"/>
      <c r="AL748" s="565"/>
      <c r="AM748" s="565"/>
      <c r="AN748" s="565"/>
      <c r="AO748" s="565"/>
      <c r="AP748" s="565"/>
      <c r="AQ748" s="565"/>
      <c r="AR748" s="565"/>
      <c r="AS748" s="565"/>
      <c r="AT748" s="565"/>
      <c r="AU748" s="565"/>
      <c r="AV748" s="565"/>
      <c r="AW748" s="565"/>
      <c r="AX748" s="565"/>
      <c r="AY748" s="565"/>
      <c r="AZ748" s="565"/>
      <c r="BA748" s="565"/>
      <c r="BB748" s="565"/>
      <c r="BC748" s="565"/>
      <c r="BD748" s="565"/>
      <c r="BE748" s="565"/>
      <c r="BF748" s="565"/>
      <c r="BG748" s="565"/>
      <c r="BH748" s="565"/>
      <c r="BI748" s="565"/>
      <c r="BJ748" s="565"/>
      <c r="BK748" s="364"/>
      <c r="BL748" s="565"/>
      <c r="BM748" s="565"/>
      <c r="BN748" s="565"/>
      <c r="BO748" s="565"/>
      <c r="BP748" s="565"/>
      <c r="BQ748" s="565"/>
      <c r="BR748" s="565"/>
      <c r="BS748" s="565"/>
      <c r="BT748" s="565"/>
      <c r="BU748" s="565"/>
      <c r="BV748" s="565"/>
      <c r="BW748" s="565"/>
      <c r="BX748" s="565"/>
      <c r="BY748" s="565"/>
      <c r="BZ748" s="565"/>
      <c r="CA748" s="565"/>
      <c r="CB748" s="565"/>
      <c r="CC748" s="565"/>
      <c r="CD748" s="565"/>
      <c r="CE748" s="565"/>
      <c r="CF748" s="565"/>
      <c r="CG748" s="565"/>
      <c r="CH748" s="565"/>
    </row>
    <row r="749" spans="1:86">
      <c r="A749" s="620"/>
      <c r="B749" s="565"/>
      <c r="C749" s="565" t="s">
        <v>4300</v>
      </c>
      <c r="D749" s="565">
        <v>39524</v>
      </c>
      <c r="E749" s="565"/>
      <c r="F749" s="565"/>
      <c r="G749" s="565"/>
      <c r="H749" s="565">
        <v>2272</v>
      </c>
      <c r="I749" s="565"/>
      <c r="J749" s="565"/>
      <c r="K749" s="565"/>
      <c r="L749" s="565"/>
      <c r="M749" s="565"/>
      <c r="N749" s="565"/>
      <c r="O749" s="565"/>
      <c r="P749" s="565"/>
      <c r="Q749" s="565"/>
      <c r="R749" s="565"/>
      <c r="S749" s="565"/>
      <c r="T749" s="565">
        <v>2275</v>
      </c>
      <c r="U749" s="147"/>
      <c r="V749" s="565"/>
      <c r="W749" s="565"/>
      <c r="X749" s="565"/>
      <c r="Y749" s="565"/>
      <c r="Z749" s="565"/>
      <c r="AA749" s="565"/>
      <c r="AB749" s="565"/>
      <c r="AC749" s="565"/>
      <c r="AD749" s="565">
        <v>6825</v>
      </c>
      <c r="AE749" s="565"/>
      <c r="AF749" s="565"/>
      <c r="AG749" s="565"/>
      <c r="AH749" s="565"/>
      <c r="AI749" s="565">
        <v>6825</v>
      </c>
      <c r="AJ749" s="565"/>
      <c r="AK749" s="565"/>
      <c r="AL749" s="565"/>
      <c r="AM749" s="565">
        <v>4550</v>
      </c>
      <c r="AN749" s="565"/>
      <c r="AO749" s="565"/>
      <c r="AP749" s="565"/>
      <c r="AQ749" s="565">
        <v>4550</v>
      </c>
      <c r="AR749" s="565"/>
      <c r="AS749" s="565"/>
      <c r="AT749" s="565"/>
      <c r="AU749" s="565"/>
      <c r="AV749" s="565"/>
      <c r="AW749" s="565"/>
      <c r="AX749" s="565"/>
      <c r="AY749" s="565"/>
      <c r="AZ749" s="565"/>
      <c r="BA749" s="565"/>
      <c r="BB749" s="565"/>
      <c r="BC749" s="565"/>
      <c r="BD749" s="565"/>
      <c r="BE749" s="565"/>
      <c r="BF749" s="565"/>
      <c r="BG749" s="565"/>
      <c r="BH749" s="565"/>
      <c r="BI749" s="565"/>
      <c r="BJ749" s="565">
        <v>10240</v>
      </c>
      <c r="BK749" s="364"/>
      <c r="BL749" s="565"/>
      <c r="BM749" s="565"/>
      <c r="BN749" s="565"/>
      <c r="BO749" s="565">
        <v>5976</v>
      </c>
      <c r="BP749" s="565"/>
      <c r="BQ749" s="565"/>
      <c r="BR749" s="565"/>
      <c r="BS749" s="565"/>
      <c r="BT749" s="565"/>
      <c r="BU749" s="565"/>
      <c r="BV749" s="565"/>
      <c r="BW749" s="565">
        <v>7963</v>
      </c>
      <c r="BX749" s="565"/>
      <c r="BY749" s="565"/>
      <c r="BZ749" s="565"/>
      <c r="CA749" s="565"/>
      <c r="CB749" s="565"/>
      <c r="CC749" s="565"/>
      <c r="CD749" s="565"/>
      <c r="CE749" s="565"/>
      <c r="CF749" s="565"/>
      <c r="CG749" s="565"/>
      <c r="CH749" s="565"/>
    </row>
    <row r="750" spans="1:86">
      <c r="A750" s="620"/>
      <c r="B750" s="565" t="s">
        <v>4305</v>
      </c>
      <c r="C750" s="565" t="s">
        <v>4302</v>
      </c>
      <c r="D750" s="565"/>
      <c r="E750" s="565"/>
      <c r="F750" s="565"/>
      <c r="G750" s="565"/>
      <c r="H750" s="565"/>
      <c r="I750" s="565"/>
      <c r="J750" s="565"/>
      <c r="K750" s="565"/>
      <c r="L750" s="565"/>
      <c r="M750" s="565"/>
      <c r="N750" s="565"/>
      <c r="O750" s="565"/>
      <c r="P750" s="565"/>
      <c r="Q750" s="565"/>
      <c r="R750" s="565"/>
      <c r="S750" s="565"/>
      <c r="T750" s="565"/>
      <c r="U750" s="147"/>
      <c r="V750" s="565"/>
      <c r="W750" s="565"/>
      <c r="X750" s="565"/>
      <c r="Y750" s="565"/>
      <c r="Z750" s="565"/>
      <c r="AA750" s="565"/>
      <c r="AB750" s="565"/>
      <c r="AC750" s="565"/>
      <c r="AD750" s="565"/>
      <c r="AE750" s="565"/>
      <c r="AF750" s="565"/>
      <c r="AG750" s="565"/>
      <c r="AH750" s="565"/>
      <c r="AI750" s="565"/>
      <c r="AJ750" s="565"/>
      <c r="AK750" s="565"/>
      <c r="AL750" s="565"/>
      <c r="AM750" s="565"/>
      <c r="AN750" s="565"/>
      <c r="AO750" s="565"/>
      <c r="AP750" s="565"/>
      <c r="AQ750" s="565"/>
      <c r="AR750" s="565"/>
      <c r="AS750" s="565"/>
      <c r="AT750" s="565"/>
      <c r="AU750" s="565"/>
      <c r="AV750" s="565"/>
      <c r="AW750" s="565"/>
      <c r="AX750" s="565"/>
      <c r="AY750" s="565"/>
      <c r="AZ750" s="565"/>
      <c r="BA750" s="565"/>
      <c r="BB750" s="565"/>
      <c r="BC750" s="565"/>
      <c r="BD750" s="565"/>
      <c r="BE750" s="565"/>
      <c r="BF750" s="565"/>
      <c r="BG750" s="565"/>
      <c r="BH750" s="565"/>
      <c r="BI750" s="565"/>
      <c r="BJ750" s="565"/>
      <c r="BK750" s="364"/>
      <c r="BL750" s="565"/>
      <c r="BM750" s="565"/>
      <c r="BN750" s="565"/>
      <c r="BO750" s="565"/>
      <c r="BP750" s="565"/>
      <c r="BQ750" s="565"/>
      <c r="BR750" s="565"/>
      <c r="BS750" s="565"/>
      <c r="BT750" s="565"/>
      <c r="BU750" s="565"/>
      <c r="BV750" s="565"/>
      <c r="BW750" s="565"/>
      <c r="BX750" s="565"/>
      <c r="BY750" s="565"/>
      <c r="BZ750" s="565"/>
      <c r="CA750" s="565"/>
      <c r="CB750" s="565"/>
      <c r="CC750" s="565"/>
      <c r="CD750" s="565"/>
      <c r="CE750" s="565"/>
      <c r="CF750" s="565"/>
      <c r="CG750" s="565"/>
      <c r="CH750" s="565"/>
    </row>
    <row r="751" spans="1:86">
      <c r="A751" s="621"/>
      <c r="B751" s="565"/>
      <c r="C751" s="565" t="s">
        <v>4300</v>
      </c>
      <c r="D751" s="565"/>
      <c r="E751" s="565"/>
      <c r="F751" s="565"/>
      <c r="G751" s="565"/>
      <c r="H751" s="565"/>
      <c r="I751" s="565"/>
      <c r="J751" s="565"/>
      <c r="K751" s="565"/>
      <c r="L751" s="565"/>
      <c r="M751" s="565"/>
      <c r="N751" s="565"/>
      <c r="O751" s="565"/>
      <c r="P751" s="565"/>
      <c r="Q751" s="565"/>
      <c r="R751" s="565"/>
      <c r="S751" s="565"/>
      <c r="T751" s="565"/>
      <c r="U751" s="147"/>
      <c r="V751" s="565"/>
      <c r="W751" s="565"/>
      <c r="X751" s="565"/>
      <c r="Y751" s="565"/>
      <c r="Z751" s="565"/>
      <c r="AA751" s="565"/>
      <c r="AB751" s="565"/>
      <c r="AC751" s="565"/>
      <c r="AD751" s="565"/>
      <c r="AE751" s="565"/>
      <c r="AF751" s="565"/>
      <c r="AG751" s="565"/>
      <c r="AH751" s="565"/>
      <c r="AI751" s="565"/>
      <c r="AJ751" s="565"/>
      <c r="AK751" s="565"/>
      <c r="AL751" s="565"/>
      <c r="AM751" s="565"/>
      <c r="AN751" s="565"/>
      <c r="AO751" s="565"/>
      <c r="AP751" s="565"/>
      <c r="AQ751" s="565"/>
      <c r="AR751" s="565"/>
      <c r="AS751" s="565"/>
      <c r="AT751" s="565"/>
      <c r="AU751" s="565"/>
      <c r="AV751" s="565"/>
      <c r="AW751" s="565"/>
      <c r="AX751" s="565"/>
      <c r="AY751" s="565"/>
      <c r="AZ751" s="565"/>
      <c r="BA751" s="565"/>
      <c r="BB751" s="565"/>
      <c r="BC751" s="565"/>
      <c r="BD751" s="565"/>
      <c r="BE751" s="565"/>
      <c r="BF751" s="565"/>
      <c r="BG751" s="565"/>
      <c r="BH751" s="565"/>
      <c r="BI751" s="565"/>
      <c r="BJ751" s="565"/>
      <c r="BK751" s="364"/>
      <c r="BL751" s="565"/>
      <c r="BM751" s="565"/>
      <c r="BN751" s="565"/>
      <c r="BO751" s="565"/>
      <c r="BP751" s="565"/>
      <c r="BQ751" s="565"/>
      <c r="BR751" s="565"/>
      <c r="BS751" s="565"/>
      <c r="BT751" s="565"/>
      <c r="BU751" s="565"/>
      <c r="BV751" s="565"/>
      <c r="BW751" s="565"/>
      <c r="BX751" s="565"/>
      <c r="BY751" s="565"/>
      <c r="BZ751" s="565"/>
      <c r="CA751" s="565"/>
      <c r="CB751" s="565"/>
      <c r="CC751" s="565"/>
      <c r="CD751" s="565"/>
      <c r="CE751" s="565"/>
      <c r="CF751" s="565"/>
      <c r="CG751" s="565"/>
      <c r="CH751" s="565"/>
    </row>
    <row r="752" spans="1:86">
      <c r="A752" s="171" t="s">
        <v>7611</v>
      </c>
      <c r="B752" s="565" t="s">
        <v>4301</v>
      </c>
      <c r="C752" s="565" t="s">
        <v>4302</v>
      </c>
      <c r="D752" s="565">
        <v>703</v>
      </c>
      <c r="E752" s="565"/>
      <c r="F752" s="565">
        <v>374</v>
      </c>
      <c r="G752" s="565"/>
      <c r="H752" s="565"/>
      <c r="I752" s="565"/>
      <c r="J752" s="565"/>
      <c r="K752" s="565"/>
      <c r="L752" s="618">
        <v>3151</v>
      </c>
      <c r="M752" s="565"/>
      <c r="N752" s="565"/>
      <c r="O752" s="565"/>
      <c r="P752" s="565"/>
      <c r="Q752" s="565"/>
      <c r="R752" s="565"/>
      <c r="S752" s="565"/>
      <c r="T752" s="565"/>
      <c r="U752" s="147"/>
      <c r="V752" s="565"/>
      <c r="W752" s="565"/>
      <c r="X752" s="565"/>
      <c r="Y752" s="565"/>
      <c r="Z752" s="565"/>
      <c r="AA752" s="565"/>
      <c r="AB752" s="565"/>
      <c r="AC752" s="565"/>
      <c r="AD752" s="565">
        <v>357</v>
      </c>
      <c r="AE752" s="565"/>
      <c r="AF752" s="565"/>
      <c r="AG752" s="565"/>
      <c r="AH752" s="565"/>
      <c r="AI752" s="565"/>
      <c r="AJ752" s="565"/>
      <c r="AK752" s="565"/>
      <c r="AL752" s="565">
        <v>357</v>
      </c>
      <c r="AM752" s="565">
        <v>357</v>
      </c>
      <c r="AN752" s="565"/>
      <c r="AO752" s="565"/>
      <c r="AP752" s="565"/>
      <c r="AQ752" s="618">
        <v>78057</v>
      </c>
      <c r="AR752" s="565"/>
      <c r="AS752" s="565"/>
      <c r="AT752" s="565"/>
      <c r="AU752" s="565"/>
      <c r="AV752" s="565"/>
      <c r="AW752" s="565"/>
      <c r="AX752" s="565"/>
      <c r="AY752" s="565"/>
      <c r="AZ752" s="565"/>
      <c r="BA752" s="565"/>
      <c r="BB752" s="565"/>
      <c r="BC752" s="565">
        <v>737</v>
      </c>
      <c r="BD752" s="565"/>
      <c r="BE752" s="565"/>
      <c r="BF752" s="565"/>
      <c r="BG752" s="565"/>
      <c r="BH752" s="565"/>
      <c r="BI752" s="565"/>
      <c r="BJ752" s="565"/>
      <c r="BK752" s="364"/>
      <c r="BL752" s="565"/>
      <c r="BM752" s="618">
        <v>2049</v>
      </c>
      <c r="BN752" s="565"/>
      <c r="BO752" s="565">
        <v>159</v>
      </c>
      <c r="BP752" s="565"/>
      <c r="BQ752" s="565"/>
      <c r="BR752" s="565"/>
      <c r="BS752" s="565">
        <v>357</v>
      </c>
      <c r="BT752" s="565"/>
      <c r="BU752" s="565"/>
      <c r="BV752" s="565"/>
      <c r="BW752" s="565">
        <v>354</v>
      </c>
      <c r="BX752" s="565"/>
      <c r="BY752" s="565"/>
      <c r="BZ752" s="565"/>
      <c r="CA752" s="565"/>
      <c r="CB752" s="565"/>
      <c r="CC752" s="565"/>
      <c r="CD752" s="565"/>
      <c r="CE752" s="565"/>
      <c r="CF752" s="565"/>
      <c r="CG752" s="565"/>
      <c r="CH752" s="565"/>
    </row>
    <row r="753" spans="1:86">
      <c r="A753" s="620"/>
      <c r="B753" s="565"/>
      <c r="C753" s="565" t="s">
        <v>4300</v>
      </c>
      <c r="D753" s="618">
        <v>25462</v>
      </c>
      <c r="E753" s="565"/>
      <c r="F753" s="618">
        <v>1700</v>
      </c>
      <c r="G753" s="565"/>
      <c r="H753" s="565"/>
      <c r="I753" s="565"/>
      <c r="J753" s="565"/>
      <c r="K753" s="565"/>
      <c r="L753" s="618">
        <v>1822</v>
      </c>
      <c r="M753" s="565"/>
      <c r="N753" s="565"/>
      <c r="O753" s="565"/>
      <c r="P753" s="565"/>
      <c r="Q753" s="565"/>
      <c r="R753" s="565"/>
      <c r="S753" s="618">
        <v>1995</v>
      </c>
      <c r="T753" s="565"/>
      <c r="U753" s="147"/>
      <c r="V753" s="565"/>
      <c r="W753" s="565"/>
      <c r="X753" s="565"/>
      <c r="Y753" s="618">
        <v>2840</v>
      </c>
      <c r="Z753" s="565"/>
      <c r="AA753" s="565"/>
      <c r="AB753" s="565"/>
      <c r="AC753" s="565"/>
      <c r="AD753" s="565">
        <v>100</v>
      </c>
      <c r="AE753" s="565"/>
      <c r="AF753" s="565"/>
      <c r="AG753" s="565"/>
      <c r="AH753" s="565"/>
      <c r="AI753" s="565"/>
      <c r="AJ753" s="565"/>
      <c r="AK753" s="565"/>
      <c r="AL753" s="565">
        <v>25</v>
      </c>
      <c r="AM753" s="565">
        <v>60</v>
      </c>
      <c r="AN753" s="565"/>
      <c r="AO753" s="565"/>
      <c r="AP753" s="565"/>
      <c r="AQ753" s="565"/>
      <c r="AR753" s="565"/>
      <c r="AS753" s="565"/>
      <c r="AT753" s="565"/>
      <c r="AU753" s="565"/>
      <c r="AV753" s="565"/>
      <c r="AW753" s="565"/>
      <c r="AX753" s="565"/>
      <c r="AY753" s="565"/>
      <c r="AZ753" s="565"/>
      <c r="BA753" s="565"/>
      <c r="BB753" s="565"/>
      <c r="BC753" s="565"/>
      <c r="BD753" s="565"/>
      <c r="BE753" s="618">
        <v>10322</v>
      </c>
      <c r="BF753" s="565"/>
      <c r="BG753" s="565"/>
      <c r="BH753" s="565"/>
      <c r="BI753" s="565"/>
      <c r="BJ753" s="618">
        <v>22967</v>
      </c>
      <c r="BK753" s="364"/>
      <c r="BL753" s="565"/>
      <c r="BM753" s="618">
        <v>2217</v>
      </c>
      <c r="BN753" s="565"/>
      <c r="BO753" s="565">
        <v>60</v>
      </c>
      <c r="BP753" s="565"/>
      <c r="BQ753" s="565"/>
      <c r="BR753" s="565"/>
      <c r="BS753" s="565"/>
      <c r="BT753" s="565"/>
      <c r="BU753" s="565"/>
      <c r="BV753" s="565"/>
      <c r="BW753" s="565"/>
      <c r="BX753" s="565"/>
      <c r="BY753" s="565"/>
      <c r="BZ753" s="565"/>
      <c r="CA753" s="565"/>
      <c r="CB753" s="565"/>
      <c r="CC753" s="565"/>
      <c r="CD753" s="565"/>
      <c r="CE753" s="565"/>
      <c r="CF753" s="565"/>
      <c r="CG753" s="565"/>
      <c r="CH753" s="565"/>
    </row>
    <row r="754" spans="1:86">
      <c r="A754" s="620"/>
      <c r="B754" s="565" t="s">
        <v>4303</v>
      </c>
      <c r="C754" s="565" t="s">
        <v>4302</v>
      </c>
      <c r="D754" s="565"/>
      <c r="E754" s="565"/>
      <c r="F754" s="565">
        <v>152</v>
      </c>
      <c r="G754" s="565"/>
      <c r="H754" s="565"/>
      <c r="I754" s="565"/>
      <c r="J754" s="565"/>
      <c r="K754" s="565"/>
      <c r="L754" s="565"/>
      <c r="M754" s="565"/>
      <c r="N754" s="565"/>
      <c r="O754" s="565"/>
      <c r="P754" s="565"/>
      <c r="Q754" s="565"/>
      <c r="R754" s="565"/>
      <c r="S754" s="565">
        <v>13</v>
      </c>
      <c r="T754" s="565">
        <v>3</v>
      </c>
      <c r="U754" s="147"/>
      <c r="V754" s="565"/>
      <c r="W754" s="565"/>
      <c r="X754" s="565"/>
      <c r="Y754" s="565"/>
      <c r="Z754" s="565"/>
      <c r="AA754" s="565"/>
      <c r="AB754" s="565"/>
      <c r="AC754" s="565"/>
      <c r="AD754" s="565">
        <v>12</v>
      </c>
      <c r="AE754" s="565"/>
      <c r="AF754" s="618">
        <v>1855</v>
      </c>
      <c r="AG754" s="565"/>
      <c r="AH754" s="565"/>
      <c r="AI754" s="565"/>
      <c r="AJ754" s="565"/>
      <c r="AK754" s="565"/>
      <c r="AL754" s="565">
        <v>20</v>
      </c>
      <c r="AM754" s="565">
        <v>15</v>
      </c>
      <c r="AN754" s="565"/>
      <c r="AO754" s="565"/>
      <c r="AP754" s="565"/>
      <c r="AQ754" s="618">
        <v>7200</v>
      </c>
      <c r="AR754" s="565"/>
      <c r="AS754" s="565"/>
      <c r="AT754" s="565"/>
      <c r="AU754" s="565"/>
      <c r="AV754" s="565"/>
      <c r="AW754" s="565"/>
      <c r="AX754" s="565"/>
      <c r="AY754" s="565"/>
      <c r="AZ754" s="565"/>
      <c r="BA754" s="565"/>
      <c r="BB754" s="565"/>
      <c r="BC754" s="618">
        <v>1900</v>
      </c>
      <c r="BD754" s="565"/>
      <c r="BE754" s="565"/>
      <c r="BF754" s="565"/>
      <c r="BG754" s="565"/>
      <c r="BH754" s="565"/>
      <c r="BI754" s="565"/>
      <c r="BJ754" s="565"/>
      <c r="BK754" s="364"/>
      <c r="BL754" s="565"/>
      <c r="BM754" s="618">
        <v>1300</v>
      </c>
      <c r="BN754" s="565"/>
      <c r="BO754" s="565">
        <v>10</v>
      </c>
      <c r="BP754" s="565"/>
      <c r="BQ754" s="565"/>
      <c r="BR754" s="565"/>
      <c r="BS754" s="565">
        <v>650</v>
      </c>
      <c r="BT754" s="565"/>
      <c r="BU754" s="565"/>
      <c r="BV754" s="565"/>
      <c r="BW754" s="565"/>
      <c r="BX754" s="565"/>
      <c r="BY754" s="565"/>
      <c r="BZ754" s="565"/>
      <c r="CA754" s="565"/>
      <c r="CB754" s="565"/>
      <c r="CC754" s="565"/>
      <c r="CD754" s="565"/>
      <c r="CE754" s="565"/>
      <c r="CF754" s="565"/>
      <c r="CG754" s="565"/>
      <c r="CH754" s="565"/>
    </row>
    <row r="755" spans="1:86">
      <c r="A755" s="620"/>
      <c r="B755" s="565"/>
      <c r="C755" s="565" t="s">
        <v>4300</v>
      </c>
      <c r="D755" s="565">
        <v>5</v>
      </c>
      <c r="E755" s="565"/>
      <c r="F755" s="565"/>
      <c r="G755" s="565"/>
      <c r="H755" s="565"/>
      <c r="I755" s="565"/>
      <c r="J755" s="565"/>
      <c r="K755" s="565"/>
      <c r="L755" s="565"/>
      <c r="M755" s="565"/>
      <c r="N755" s="565"/>
      <c r="O755" s="565"/>
      <c r="P755" s="565"/>
      <c r="Q755" s="565"/>
      <c r="R755" s="565"/>
      <c r="S755" s="565">
        <v>75</v>
      </c>
      <c r="T755" s="565">
        <v>8</v>
      </c>
      <c r="U755" s="147"/>
      <c r="V755" s="565"/>
      <c r="W755" s="565"/>
      <c r="X755" s="565"/>
      <c r="Y755" s="565">
        <v>5</v>
      </c>
      <c r="Z755" s="565"/>
      <c r="AA755" s="565"/>
      <c r="AB755" s="565"/>
      <c r="AC755" s="565"/>
      <c r="AD755" s="565">
        <v>201</v>
      </c>
      <c r="AE755" s="565"/>
      <c r="AF755" s="618">
        <v>22148</v>
      </c>
      <c r="AG755" s="565"/>
      <c r="AH755" s="565"/>
      <c r="AI755" s="565"/>
      <c r="AJ755" s="565"/>
      <c r="AK755" s="565"/>
      <c r="AL755" s="565">
        <v>550</v>
      </c>
      <c r="AM755" s="565">
        <v>360</v>
      </c>
      <c r="AN755" s="565"/>
      <c r="AO755" s="565"/>
      <c r="AP755" s="565"/>
      <c r="AQ755" s="565"/>
      <c r="AR755" s="565"/>
      <c r="AS755" s="565"/>
      <c r="AT755" s="565"/>
      <c r="AU755" s="565"/>
      <c r="AV755" s="565"/>
      <c r="AW755" s="565"/>
      <c r="AX755" s="565"/>
      <c r="AY755" s="565"/>
      <c r="AZ755" s="565"/>
      <c r="BA755" s="565"/>
      <c r="BB755" s="565"/>
      <c r="BC755" s="565"/>
      <c r="BD755" s="565"/>
      <c r="BE755" s="618">
        <v>3700</v>
      </c>
      <c r="BF755" s="618">
        <v>2000</v>
      </c>
      <c r="BG755" s="618">
        <v>1900</v>
      </c>
      <c r="BH755" s="565"/>
      <c r="BI755" s="565"/>
      <c r="BJ755" s="618">
        <v>10070</v>
      </c>
      <c r="BK755" s="364"/>
      <c r="BL755" s="565"/>
      <c r="BM755" s="618">
        <v>2500</v>
      </c>
      <c r="BN755" s="565"/>
      <c r="BO755" s="565">
        <v>16</v>
      </c>
      <c r="BP755" s="565"/>
      <c r="BQ755" s="565"/>
      <c r="BR755" s="565"/>
      <c r="BS755" s="618">
        <v>3000</v>
      </c>
      <c r="BT755" s="565"/>
      <c r="BU755" s="565"/>
      <c r="BV755" s="565"/>
      <c r="BW755" s="565">
        <v>1</v>
      </c>
      <c r="BX755" s="565"/>
      <c r="BY755" s="565"/>
      <c r="BZ755" s="565"/>
      <c r="CA755" s="565"/>
      <c r="CB755" s="565"/>
      <c r="CC755" s="565"/>
      <c r="CD755" s="565"/>
      <c r="CE755" s="565"/>
      <c r="CF755" s="565"/>
      <c r="CG755" s="565"/>
      <c r="CH755" s="565"/>
    </row>
    <row r="756" spans="1:86">
      <c r="A756" s="620"/>
      <c r="B756" s="565" t="s">
        <v>4304</v>
      </c>
      <c r="C756" s="565" t="s">
        <v>4302</v>
      </c>
      <c r="D756" s="565"/>
      <c r="E756" s="565"/>
      <c r="F756" s="565"/>
      <c r="G756" s="565"/>
      <c r="H756" s="565"/>
      <c r="I756" s="565"/>
      <c r="J756" s="565"/>
      <c r="K756" s="565"/>
      <c r="L756" s="565"/>
      <c r="M756" s="565"/>
      <c r="N756" s="565"/>
      <c r="O756" s="565"/>
      <c r="P756" s="565"/>
      <c r="Q756" s="565"/>
      <c r="R756" s="565"/>
      <c r="S756" s="565"/>
      <c r="T756" s="565">
        <v>50</v>
      </c>
      <c r="U756" s="147"/>
      <c r="V756" s="565"/>
      <c r="W756" s="565"/>
      <c r="X756" s="565"/>
      <c r="Y756" s="565"/>
      <c r="Z756" s="565"/>
      <c r="AA756" s="565"/>
      <c r="AB756" s="565"/>
      <c r="AC756" s="565"/>
      <c r="AD756" s="565">
        <v>38</v>
      </c>
      <c r="AE756" s="565"/>
      <c r="AF756" s="565"/>
      <c r="AG756" s="565"/>
      <c r="AH756" s="565"/>
      <c r="AI756" s="565"/>
      <c r="AJ756" s="565"/>
      <c r="AK756" s="565"/>
      <c r="AL756" s="618">
        <v>1424</v>
      </c>
      <c r="AM756" s="565">
        <v>92</v>
      </c>
      <c r="AN756" s="565"/>
      <c r="AO756" s="565"/>
      <c r="AP756" s="565"/>
      <c r="AQ756" s="618">
        <v>39087</v>
      </c>
      <c r="AR756" s="565"/>
      <c r="AS756" s="565"/>
      <c r="AT756" s="565"/>
      <c r="AU756" s="565"/>
      <c r="AV756" s="565"/>
      <c r="AW756" s="565"/>
      <c r="AX756" s="565"/>
      <c r="AY756" s="565"/>
      <c r="AZ756" s="565"/>
      <c r="BA756" s="565"/>
      <c r="BB756" s="565"/>
      <c r="BC756" s="565"/>
      <c r="BD756" s="565"/>
      <c r="BE756" s="565"/>
      <c r="BF756" s="565"/>
      <c r="BG756" s="565"/>
      <c r="BH756" s="565"/>
      <c r="BI756" s="565"/>
      <c r="BJ756" s="565"/>
      <c r="BK756" s="364"/>
      <c r="BL756" s="565"/>
      <c r="BM756" s="565"/>
      <c r="BN756" s="565"/>
      <c r="BO756" s="565">
        <v>102</v>
      </c>
      <c r="BP756" s="565"/>
      <c r="BQ756" s="565"/>
      <c r="BR756" s="565"/>
      <c r="BS756" s="565">
        <v>529</v>
      </c>
      <c r="BT756" s="565"/>
      <c r="BU756" s="565"/>
      <c r="BV756" s="565"/>
      <c r="BW756" s="565">
        <v>5</v>
      </c>
      <c r="BX756" s="565"/>
      <c r="BY756" s="565"/>
      <c r="BZ756" s="565"/>
      <c r="CA756" s="565"/>
      <c r="CB756" s="565"/>
      <c r="CC756" s="565"/>
      <c r="CD756" s="565"/>
      <c r="CE756" s="565"/>
      <c r="CF756" s="565"/>
      <c r="CG756" s="565"/>
      <c r="CH756" s="565"/>
    </row>
    <row r="757" spans="1:86">
      <c r="A757" s="620"/>
      <c r="B757" s="565"/>
      <c r="C757" s="565" t="s">
        <v>4300</v>
      </c>
      <c r="D757" s="618">
        <v>11524</v>
      </c>
      <c r="E757" s="565"/>
      <c r="F757" s="618">
        <v>2262</v>
      </c>
      <c r="G757" s="565"/>
      <c r="H757" s="565"/>
      <c r="I757" s="565"/>
      <c r="J757" s="565"/>
      <c r="K757" s="565"/>
      <c r="L757" s="618">
        <v>3516</v>
      </c>
      <c r="M757" s="565"/>
      <c r="N757" s="565"/>
      <c r="O757" s="565"/>
      <c r="P757" s="565"/>
      <c r="Q757" s="565"/>
      <c r="R757" s="565"/>
      <c r="S757" s="618">
        <v>2900</v>
      </c>
      <c r="T757" s="565"/>
      <c r="U757" s="147"/>
      <c r="V757" s="565"/>
      <c r="W757" s="565"/>
      <c r="X757" s="565"/>
      <c r="Y757" s="565">
        <v>600</v>
      </c>
      <c r="Z757" s="565"/>
      <c r="AA757" s="565"/>
      <c r="AB757" s="565"/>
      <c r="AC757" s="565"/>
      <c r="AD757" s="618">
        <v>5520</v>
      </c>
      <c r="AE757" s="565"/>
      <c r="AF757" s="565"/>
      <c r="AG757" s="565"/>
      <c r="AH757" s="565"/>
      <c r="AI757" s="565"/>
      <c r="AJ757" s="565"/>
      <c r="AK757" s="565"/>
      <c r="AL757" s="618">
        <v>7000</v>
      </c>
      <c r="AM757" s="618">
        <v>3235</v>
      </c>
      <c r="AN757" s="565"/>
      <c r="AO757" s="565"/>
      <c r="AP757" s="565"/>
      <c r="AQ757" s="565"/>
      <c r="AR757" s="565"/>
      <c r="AS757" s="565"/>
      <c r="AT757" s="565"/>
      <c r="AU757" s="565"/>
      <c r="AV757" s="565"/>
      <c r="AW757" s="565"/>
      <c r="AX757" s="565"/>
      <c r="AY757" s="565"/>
      <c r="AZ757" s="565"/>
      <c r="BA757" s="565"/>
      <c r="BB757" s="565"/>
      <c r="BC757" s="565"/>
      <c r="BD757" s="565"/>
      <c r="BE757" s="618">
        <v>20523</v>
      </c>
      <c r="BF757" s="618">
        <v>2714</v>
      </c>
      <c r="BG757" s="565"/>
      <c r="BH757" s="565"/>
      <c r="BI757" s="565"/>
      <c r="BJ757" s="618">
        <v>60855</v>
      </c>
      <c r="BK757" s="364"/>
      <c r="BL757" s="565"/>
      <c r="BM757" s="618">
        <v>8000</v>
      </c>
      <c r="BN757" s="565"/>
      <c r="BO757" s="618">
        <v>2063</v>
      </c>
      <c r="BP757" s="565"/>
      <c r="BQ757" s="565"/>
      <c r="BR757" s="565"/>
      <c r="BS757" s="618">
        <v>6013</v>
      </c>
      <c r="BT757" s="565"/>
      <c r="BU757" s="565"/>
      <c r="BV757" s="565"/>
      <c r="BW757" s="618">
        <v>1414</v>
      </c>
      <c r="BX757" s="565"/>
      <c r="BY757" s="565"/>
      <c r="BZ757" s="565"/>
      <c r="CA757" s="565"/>
      <c r="CB757" s="565"/>
      <c r="CC757" s="565"/>
      <c r="CD757" s="565"/>
      <c r="CE757" s="565"/>
      <c r="CF757" s="565"/>
      <c r="CG757" s="565"/>
      <c r="CH757" s="565"/>
    </row>
    <row r="758" spans="1:86">
      <c r="A758" s="620"/>
      <c r="B758" s="565" t="s">
        <v>4305</v>
      </c>
      <c r="C758" s="565" t="s">
        <v>4302</v>
      </c>
      <c r="D758" s="565">
        <v>815</v>
      </c>
      <c r="E758" s="565"/>
      <c r="F758" s="565"/>
      <c r="G758" s="565"/>
      <c r="H758" s="565"/>
      <c r="I758" s="565"/>
      <c r="J758" s="565"/>
      <c r="K758" s="565"/>
      <c r="L758" s="618">
        <v>3578</v>
      </c>
      <c r="M758" s="565"/>
      <c r="N758" s="565"/>
      <c r="O758" s="565"/>
      <c r="P758" s="565"/>
      <c r="Q758" s="565"/>
      <c r="R758" s="565"/>
      <c r="S758" s="565">
        <v>10</v>
      </c>
      <c r="T758" s="565"/>
      <c r="U758" s="147"/>
      <c r="V758" s="565"/>
      <c r="W758" s="565"/>
      <c r="X758" s="565"/>
      <c r="Y758" s="565"/>
      <c r="Z758" s="565"/>
      <c r="AA758" s="565"/>
      <c r="AB758" s="565"/>
      <c r="AC758" s="565"/>
      <c r="AD758" s="565"/>
      <c r="AE758" s="565"/>
      <c r="AF758" s="565"/>
      <c r="AG758" s="565"/>
      <c r="AH758" s="565"/>
      <c r="AI758" s="565"/>
      <c r="AJ758" s="565"/>
      <c r="AK758" s="565"/>
      <c r="AL758" s="565"/>
      <c r="AM758" s="565"/>
      <c r="AN758" s="565"/>
      <c r="AO758" s="565"/>
      <c r="AP758" s="565"/>
      <c r="AQ758" s="618">
        <v>6626</v>
      </c>
      <c r="AR758" s="565"/>
      <c r="AS758" s="565"/>
      <c r="AT758" s="565"/>
      <c r="AU758" s="565"/>
      <c r="AV758" s="565"/>
      <c r="AW758" s="565"/>
      <c r="AX758" s="565"/>
      <c r="AY758" s="565"/>
      <c r="AZ758" s="565"/>
      <c r="BA758" s="565"/>
      <c r="BB758" s="565"/>
      <c r="BC758" s="565"/>
      <c r="BD758" s="565"/>
      <c r="BE758" s="618">
        <v>10264</v>
      </c>
      <c r="BF758" s="565"/>
      <c r="BG758" s="565"/>
      <c r="BH758" s="565"/>
      <c r="BI758" s="565"/>
      <c r="BJ758" s="565"/>
      <c r="BK758" s="364"/>
      <c r="BL758" s="565"/>
      <c r="BM758" s="618">
        <v>1394</v>
      </c>
      <c r="BN758" s="565"/>
      <c r="BO758" s="565"/>
      <c r="BP758" s="565"/>
      <c r="BQ758" s="565"/>
      <c r="BR758" s="565"/>
      <c r="BS758" s="565"/>
      <c r="BT758" s="565"/>
      <c r="BU758" s="565"/>
      <c r="BV758" s="565"/>
      <c r="BW758" s="565"/>
      <c r="BX758" s="565"/>
      <c r="BY758" s="565"/>
      <c r="BZ758" s="565"/>
      <c r="CA758" s="565"/>
      <c r="CB758" s="565"/>
      <c r="CC758" s="565"/>
      <c r="CD758" s="565"/>
      <c r="CE758" s="565"/>
      <c r="CF758" s="565"/>
      <c r="CG758" s="565"/>
      <c r="CH758" s="565"/>
    </row>
    <row r="759" spans="1:86">
      <c r="A759" s="621"/>
      <c r="B759" s="565"/>
      <c r="C759" s="565" t="s">
        <v>4300</v>
      </c>
      <c r="D759" s="565"/>
      <c r="E759" s="565"/>
      <c r="F759" s="565"/>
      <c r="G759" s="565"/>
      <c r="H759" s="565"/>
      <c r="I759" s="565"/>
      <c r="J759" s="565"/>
      <c r="K759" s="565"/>
      <c r="L759" s="565"/>
      <c r="M759" s="565"/>
      <c r="N759" s="565"/>
      <c r="O759" s="565"/>
      <c r="P759" s="565"/>
      <c r="Q759" s="565"/>
      <c r="R759" s="565"/>
      <c r="S759" s="565"/>
      <c r="T759" s="565"/>
      <c r="U759" s="147"/>
      <c r="V759" s="565"/>
      <c r="W759" s="565"/>
      <c r="X759" s="565"/>
      <c r="Y759" s="565"/>
      <c r="Z759" s="565"/>
      <c r="AA759" s="565"/>
      <c r="AB759" s="565"/>
      <c r="AC759" s="565"/>
      <c r="AD759" s="565"/>
      <c r="AE759" s="565"/>
      <c r="AF759" s="565"/>
      <c r="AG759" s="565"/>
      <c r="AH759" s="565"/>
      <c r="AI759" s="565"/>
      <c r="AJ759" s="565"/>
      <c r="AK759" s="565"/>
      <c r="AL759" s="565"/>
      <c r="AM759" s="565"/>
      <c r="AN759" s="565"/>
      <c r="AO759" s="565"/>
      <c r="AP759" s="565"/>
      <c r="AQ759" s="565"/>
      <c r="AR759" s="565"/>
      <c r="AS759" s="565"/>
      <c r="AT759" s="565"/>
      <c r="AU759" s="565"/>
      <c r="AV759" s="565"/>
      <c r="AW759" s="565"/>
      <c r="AX759" s="565"/>
      <c r="AY759" s="565"/>
      <c r="AZ759" s="565"/>
      <c r="BA759" s="565"/>
      <c r="BB759" s="565"/>
      <c r="BC759" s="565"/>
      <c r="BD759" s="565"/>
      <c r="BE759" s="565"/>
      <c r="BF759" s="565"/>
      <c r="BG759" s="565"/>
      <c r="BH759" s="565"/>
      <c r="BI759" s="565"/>
      <c r="BJ759" s="618">
        <v>19879</v>
      </c>
      <c r="BK759" s="364"/>
      <c r="BL759" s="565"/>
      <c r="BM759" s="565"/>
      <c r="BN759" s="565"/>
      <c r="BO759" s="565"/>
      <c r="BP759" s="565"/>
      <c r="BQ759" s="565"/>
      <c r="BR759" s="565"/>
      <c r="BS759" s="565"/>
      <c r="BT759" s="565"/>
      <c r="BU759" s="565"/>
      <c r="BV759" s="565"/>
      <c r="BW759" s="565"/>
      <c r="BX759" s="565"/>
      <c r="BY759" s="565"/>
      <c r="BZ759" s="565"/>
      <c r="CA759" s="565"/>
      <c r="CB759" s="565"/>
      <c r="CC759" s="565"/>
      <c r="CD759" s="565"/>
      <c r="CE759" s="565"/>
      <c r="CF759" s="565"/>
      <c r="CG759" s="565"/>
      <c r="CH759" s="565"/>
    </row>
    <row r="760" spans="1:86">
      <c r="A760" s="171" t="s">
        <v>7824</v>
      </c>
      <c r="B760" s="565" t="s">
        <v>4301</v>
      </c>
      <c r="C760" s="565" t="s">
        <v>4302</v>
      </c>
      <c r="D760" s="565"/>
      <c r="E760" s="565"/>
      <c r="F760" s="565"/>
      <c r="G760" s="565"/>
      <c r="H760" s="565"/>
      <c r="I760" s="565"/>
      <c r="J760" s="565"/>
      <c r="K760" s="565"/>
      <c r="L760" s="565"/>
      <c r="M760" s="565"/>
      <c r="N760" s="565"/>
      <c r="O760" s="565"/>
      <c r="P760" s="565"/>
      <c r="Q760" s="565"/>
      <c r="R760" s="565"/>
      <c r="S760" s="565"/>
      <c r="T760" s="565"/>
      <c r="U760" s="147"/>
      <c r="V760" s="565"/>
      <c r="W760" s="565"/>
      <c r="X760" s="565"/>
      <c r="Y760" s="565"/>
      <c r="Z760" s="565"/>
      <c r="AA760" s="565"/>
      <c r="AB760" s="565"/>
      <c r="AC760" s="565"/>
      <c r="AD760" s="565"/>
      <c r="AE760" s="565"/>
      <c r="AF760" s="565"/>
      <c r="AG760" s="565"/>
      <c r="AH760" s="565"/>
      <c r="AI760" s="565"/>
      <c r="AJ760" s="565"/>
      <c r="AK760" s="565"/>
      <c r="AL760" s="565"/>
      <c r="AM760" s="565"/>
      <c r="AN760" s="565"/>
      <c r="AO760" s="565"/>
      <c r="AP760" s="565"/>
      <c r="AQ760" s="565"/>
      <c r="AR760" s="565"/>
      <c r="AS760" s="565"/>
      <c r="AT760" s="565"/>
      <c r="AU760" s="565"/>
      <c r="AV760" s="565"/>
      <c r="AW760" s="565"/>
      <c r="AX760" s="565"/>
      <c r="AY760" s="565"/>
      <c r="AZ760" s="565"/>
      <c r="BA760" s="565"/>
      <c r="BB760" s="565"/>
      <c r="BC760" s="565"/>
      <c r="BD760" s="565"/>
      <c r="BE760" s="565"/>
      <c r="BF760" s="565"/>
      <c r="BG760" s="565"/>
      <c r="BH760" s="565"/>
      <c r="BI760" s="565"/>
      <c r="BJ760" s="565"/>
      <c r="BK760" s="364"/>
      <c r="BL760" s="565"/>
      <c r="BM760" s="565"/>
      <c r="BN760" s="565"/>
      <c r="BO760" s="565"/>
      <c r="BP760" s="565"/>
      <c r="BQ760" s="565"/>
      <c r="BR760" s="565"/>
      <c r="BS760" s="565"/>
      <c r="BT760" s="565"/>
      <c r="BU760" s="565"/>
      <c r="BV760" s="565"/>
      <c r="BW760" s="565"/>
      <c r="BX760" s="565"/>
      <c r="BY760" s="565"/>
      <c r="BZ760" s="565"/>
      <c r="CA760" s="565"/>
      <c r="CB760" s="565"/>
      <c r="CC760" s="565"/>
      <c r="CD760" s="565"/>
      <c r="CE760" s="565"/>
      <c r="CF760" s="565"/>
      <c r="CG760" s="565"/>
      <c r="CH760" s="565"/>
    </row>
    <row r="761" spans="1:86">
      <c r="A761" s="620"/>
      <c r="B761" s="565"/>
      <c r="C761" s="565" t="s">
        <v>4300</v>
      </c>
      <c r="D761" s="565"/>
      <c r="E761" s="565"/>
      <c r="F761" s="565"/>
      <c r="G761" s="565"/>
      <c r="H761" s="565"/>
      <c r="I761" s="565"/>
      <c r="J761" s="565"/>
      <c r="K761" s="565"/>
      <c r="L761" s="565"/>
      <c r="M761" s="565"/>
      <c r="N761" s="565"/>
      <c r="O761" s="565"/>
      <c r="P761" s="565"/>
      <c r="Q761" s="565"/>
      <c r="R761" s="565"/>
      <c r="S761" s="565"/>
      <c r="T761" s="565"/>
      <c r="U761" s="147"/>
      <c r="V761" s="565"/>
      <c r="W761" s="565"/>
      <c r="X761" s="565"/>
      <c r="Y761" s="565"/>
      <c r="Z761" s="565"/>
      <c r="AA761" s="565"/>
      <c r="AB761" s="565"/>
      <c r="AC761" s="565"/>
      <c r="AD761" s="565"/>
      <c r="AE761" s="565"/>
      <c r="AF761" s="565"/>
      <c r="AG761" s="565"/>
      <c r="AH761" s="565"/>
      <c r="AI761" s="565"/>
      <c r="AJ761" s="565"/>
      <c r="AK761" s="565"/>
      <c r="AL761" s="565"/>
      <c r="AM761" s="565"/>
      <c r="AN761" s="565"/>
      <c r="AO761" s="565"/>
      <c r="AP761" s="565"/>
      <c r="AQ761" s="565"/>
      <c r="AR761" s="565"/>
      <c r="AS761" s="565"/>
      <c r="AT761" s="565"/>
      <c r="AU761" s="565"/>
      <c r="AV761" s="565"/>
      <c r="AW761" s="565"/>
      <c r="AX761" s="565"/>
      <c r="AY761" s="565"/>
      <c r="AZ761" s="565"/>
      <c r="BA761" s="565"/>
      <c r="BB761" s="565"/>
      <c r="BC761" s="565"/>
      <c r="BD761" s="565"/>
      <c r="BE761" s="565"/>
      <c r="BF761" s="565"/>
      <c r="BG761" s="565"/>
      <c r="BH761" s="565"/>
      <c r="BI761" s="565"/>
      <c r="BJ761" s="565"/>
      <c r="BK761" s="364"/>
      <c r="BL761" s="565"/>
      <c r="BM761" s="565"/>
      <c r="BN761" s="565"/>
      <c r="BO761" s="565"/>
      <c r="BP761" s="565"/>
      <c r="BQ761" s="565"/>
      <c r="BR761" s="565"/>
      <c r="BS761" s="565"/>
      <c r="BT761" s="565"/>
      <c r="BU761" s="565"/>
      <c r="BV761" s="565"/>
      <c r="BW761" s="565"/>
      <c r="BX761" s="565"/>
      <c r="BY761" s="565"/>
      <c r="BZ761" s="565"/>
      <c r="CA761" s="565"/>
      <c r="CB761" s="565"/>
      <c r="CC761" s="565"/>
      <c r="CD761" s="565"/>
      <c r="CE761" s="565"/>
      <c r="CF761" s="565"/>
      <c r="CG761" s="565"/>
      <c r="CH761" s="565"/>
    </row>
    <row r="762" spans="1:86">
      <c r="A762" s="620"/>
      <c r="B762" s="565" t="s">
        <v>4303</v>
      </c>
      <c r="C762" s="565" t="s">
        <v>4302</v>
      </c>
      <c r="D762" s="565"/>
      <c r="E762" s="565"/>
      <c r="F762" s="565"/>
      <c r="G762" s="565"/>
      <c r="H762" s="565"/>
      <c r="I762" s="565"/>
      <c r="J762" s="565"/>
      <c r="K762" s="565"/>
      <c r="L762" s="565"/>
      <c r="M762" s="565"/>
      <c r="N762" s="565"/>
      <c r="O762" s="565"/>
      <c r="P762" s="565"/>
      <c r="Q762" s="565"/>
      <c r="R762" s="565"/>
      <c r="S762" s="565"/>
      <c r="T762" s="565"/>
      <c r="U762" s="147"/>
      <c r="V762" s="565"/>
      <c r="W762" s="565"/>
      <c r="X762" s="565"/>
      <c r="Y762" s="565"/>
      <c r="Z762" s="565"/>
      <c r="AA762" s="565"/>
      <c r="AB762" s="565"/>
      <c r="AC762" s="565"/>
      <c r="AD762" s="565"/>
      <c r="AE762" s="565"/>
      <c r="AF762" s="565"/>
      <c r="AG762" s="565"/>
      <c r="AH762" s="565"/>
      <c r="AI762" s="565"/>
      <c r="AJ762" s="565"/>
      <c r="AK762" s="565"/>
      <c r="AL762" s="565"/>
      <c r="AM762" s="565"/>
      <c r="AN762" s="565"/>
      <c r="AO762" s="565"/>
      <c r="AP762" s="565"/>
      <c r="AQ762" s="565"/>
      <c r="AR762" s="565"/>
      <c r="AS762" s="565"/>
      <c r="AT762" s="565"/>
      <c r="AU762" s="565"/>
      <c r="AV762" s="565"/>
      <c r="AW762" s="565"/>
      <c r="AX762" s="565"/>
      <c r="AY762" s="565"/>
      <c r="AZ762" s="565"/>
      <c r="BA762" s="565"/>
      <c r="BB762" s="565"/>
      <c r="BC762" s="565"/>
      <c r="BD762" s="565"/>
      <c r="BE762" s="565"/>
      <c r="BF762" s="565"/>
      <c r="BG762" s="565"/>
      <c r="BH762" s="565"/>
      <c r="BI762" s="565"/>
      <c r="BJ762" s="565"/>
      <c r="BK762" s="364"/>
      <c r="BL762" s="565"/>
      <c r="BM762" s="565"/>
      <c r="BN762" s="565"/>
      <c r="BO762" s="565"/>
      <c r="BP762" s="565"/>
      <c r="BQ762" s="565"/>
      <c r="BR762" s="565"/>
      <c r="BS762" s="565"/>
      <c r="BT762" s="565"/>
      <c r="BU762" s="565"/>
      <c r="BV762" s="565"/>
      <c r="BW762" s="565"/>
      <c r="BX762" s="565"/>
      <c r="BY762" s="565"/>
      <c r="BZ762" s="565"/>
      <c r="CA762" s="565"/>
      <c r="CB762" s="565"/>
      <c r="CC762" s="565"/>
      <c r="CD762" s="565"/>
      <c r="CE762" s="565"/>
      <c r="CF762" s="565"/>
      <c r="CG762" s="565"/>
      <c r="CH762" s="565"/>
    </row>
    <row r="763" spans="1:86">
      <c r="A763" s="620"/>
      <c r="B763" s="565"/>
      <c r="C763" s="565" t="s">
        <v>4300</v>
      </c>
      <c r="D763" s="565"/>
      <c r="E763" s="565"/>
      <c r="F763" s="565"/>
      <c r="G763" s="565"/>
      <c r="H763" s="565"/>
      <c r="I763" s="565"/>
      <c r="J763" s="565"/>
      <c r="K763" s="565"/>
      <c r="L763" s="565"/>
      <c r="M763" s="565"/>
      <c r="N763" s="565"/>
      <c r="O763" s="565"/>
      <c r="P763" s="565"/>
      <c r="Q763" s="565"/>
      <c r="R763" s="565"/>
      <c r="S763" s="565"/>
      <c r="T763" s="565"/>
      <c r="U763" s="147"/>
      <c r="V763" s="565"/>
      <c r="W763" s="565"/>
      <c r="X763" s="565"/>
      <c r="Y763" s="565"/>
      <c r="Z763" s="565"/>
      <c r="AA763" s="565"/>
      <c r="AB763" s="565"/>
      <c r="AC763" s="565"/>
      <c r="AD763" s="565"/>
      <c r="AE763" s="565"/>
      <c r="AF763" s="565"/>
      <c r="AG763" s="565"/>
      <c r="AH763" s="565"/>
      <c r="AI763" s="565"/>
      <c r="AJ763" s="565"/>
      <c r="AK763" s="565"/>
      <c r="AL763" s="565"/>
      <c r="AM763" s="565"/>
      <c r="AN763" s="565"/>
      <c r="AO763" s="565"/>
      <c r="AP763" s="565"/>
      <c r="AQ763" s="565"/>
      <c r="AR763" s="565"/>
      <c r="AS763" s="565"/>
      <c r="AT763" s="565"/>
      <c r="AU763" s="565"/>
      <c r="AV763" s="565"/>
      <c r="AW763" s="565"/>
      <c r="AX763" s="565"/>
      <c r="AY763" s="565"/>
      <c r="AZ763" s="565"/>
      <c r="BA763" s="565"/>
      <c r="BB763" s="565"/>
      <c r="BC763" s="565"/>
      <c r="BD763" s="565"/>
      <c r="BE763" s="565"/>
      <c r="BF763" s="565"/>
      <c r="BG763" s="565"/>
      <c r="BH763" s="565"/>
      <c r="BI763" s="565"/>
      <c r="BJ763" s="565"/>
      <c r="BK763" s="364"/>
      <c r="BL763" s="565"/>
      <c r="BM763" s="565"/>
      <c r="BN763" s="565"/>
      <c r="BO763" s="565"/>
      <c r="BP763" s="565"/>
      <c r="BQ763" s="565"/>
      <c r="BR763" s="565"/>
      <c r="BS763" s="565"/>
      <c r="BT763" s="565"/>
      <c r="BU763" s="565"/>
      <c r="BV763" s="565"/>
      <c r="BW763" s="565"/>
      <c r="BX763" s="565"/>
      <c r="BY763" s="565"/>
      <c r="BZ763" s="565"/>
      <c r="CA763" s="565"/>
      <c r="CB763" s="565"/>
      <c r="CC763" s="565"/>
      <c r="CD763" s="565"/>
      <c r="CE763" s="565"/>
      <c r="CF763" s="565"/>
      <c r="CG763" s="565"/>
      <c r="CH763" s="565"/>
    </row>
    <row r="764" spans="1:86">
      <c r="A764" s="620"/>
      <c r="B764" s="565" t="s">
        <v>4304</v>
      </c>
      <c r="C764" s="565" t="s">
        <v>4302</v>
      </c>
      <c r="D764" s="565"/>
      <c r="E764" s="565"/>
      <c r="F764" s="565"/>
      <c r="G764" s="565"/>
      <c r="H764" s="565"/>
      <c r="I764" s="565"/>
      <c r="J764" s="565"/>
      <c r="K764" s="565"/>
      <c r="L764" s="565"/>
      <c r="M764" s="565"/>
      <c r="N764" s="565"/>
      <c r="O764" s="565"/>
      <c r="P764" s="565"/>
      <c r="Q764" s="565"/>
      <c r="R764" s="565"/>
      <c r="S764" s="565"/>
      <c r="T764" s="565"/>
      <c r="U764" s="147"/>
      <c r="V764" s="565"/>
      <c r="W764" s="565"/>
      <c r="X764" s="565"/>
      <c r="Y764" s="565"/>
      <c r="Z764" s="565"/>
      <c r="AA764" s="565"/>
      <c r="AB764" s="565"/>
      <c r="AC764" s="565"/>
      <c r="AD764" s="565"/>
      <c r="AE764" s="565"/>
      <c r="AF764" s="565"/>
      <c r="AG764" s="565"/>
      <c r="AH764" s="565"/>
      <c r="AI764" s="565"/>
      <c r="AJ764" s="565"/>
      <c r="AK764" s="565"/>
      <c r="AL764" s="565"/>
      <c r="AM764" s="565"/>
      <c r="AN764" s="565"/>
      <c r="AO764" s="565"/>
      <c r="AP764" s="565"/>
      <c r="AQ764" s="565"/>
      <c r="AR764" s="565"/>
      <c r="AS764" s="565"/>
      <c r="AT764" s="565"/>
      <c r="AU764" s="565"/>
      <c r="AV764" s="565"/>
      <c r="AW764" s="565"/>
      <c r="AX764" s="565"/>
      <c r="AY764" s="565"/>
      <c r="AZ764" s="565"/>
      <c r="BA764" s="565"/>
      <c r="BB764" s="565"/>
      <c r="BC764" s="565"/>
      <c r="BD764" s="565"/>
      <c r="BE764" s="565"/>
      <c r="BF764" s="565"/>
      <c r="BG764" s="565"/>
      <c r="BH764" s="565"/>
      <c r="BI764" s="565"/>
      <c r="BJ764" s="565"/>
      <c r="BK764" s="364"/>
      <c r="BL764" s="565"/>
      <c r="BM764" s="565"/>
      <c r="BN764" s="565"/>
      <c r="BO764" s="565"/>
      <c r="BP764" s="565"/>
      <c r="BQ764" s="565"/>
      <c r="BR764" s="565"/>
      <c r="BS764" s="565"/>
      <c r="BT764" s="565"/>
      <c r="BU764" s="565"/>
      <c r="BV764" s="565"/>
      <c r="BW764" s="565"/>
      <c r="BX764" s="565"/>
      <c r="BY764" s="565"/>
      <c r="BZ764" s="565"/>
      <c r="CA764" s="565"/>
      <c r="CB764" s="565"/>
      <c r="CC764" s="565"/>
      <c r="CD764" s="565"/>
      <c r="CE764" s="565"/>
      <c r="CF764" s="565"/>
      <c r="CG764" s="565"/>
      <c r="CH764" s="565"/>
    </row>
    <row r="765" spans="1:86">
      <c r="A765" s="620"/>
      <c r="B765" s="565"/>
      <c r="C765" s="565" t="s">
        <v>4300</v>
      </c>
      <c r="D765" s="565"/>
      <c r="E765" s="565"/>
      <c r="F765" s="565"/>
      <c r="G765" s="565"/>
      <c r="H765" s="565"/>
      <c r="I765" s="565"/>
      <c r="J765" s="565"/>
      <c r="K765" s="565"/>
      <c r="L765" s="565"/>
      <c r="M765" s="565"/>
      <c r="N765" s="565"/>
      <c r="O765" s="565"/>
      <c r="P765" s="565"/>
      <c r="Q765" s="565"/>
      <c r="R765" s="565"/>
      <c r="S765" s="565"/>
      <c r="T765" s="565">
        <v>745</v>
      </c>
      <c r="U765" s="147"/>
      <c r="V765" s="565"/>
      <c r="W765" s="565"/>
      <c r="X765" s="565"/>
      <c r="Y765" s="565"/>
      <c r="Z765" s="565"/>
      <c r="AA765" s="565"/>
      <c r="AB765" s="565"/>
      <c r="AC765" s="565"/>
      <c r="AD765" s="565"/>
      <c r="AE765" s="565"/>
      <c r="AF765" s="565"/>
      <c r="AG765" s="565">
        <v>29800</v>
      </c>
      <c r="AH765" s="565"/>
      <c r="AI765" s="565"/>
      <c r="AJ765" s="565"/>
      <c r="AK765" s="565"/>
      <c r="AL765" s="565"/>
      <c r="AM765" s="565"/>
      <c r="AN765" s="565"/>
      <c r="AO765" s="565"/>
      <c r="AP765" s="565"/>
      <c r="AQ765" s="565"/>
      <c r="AR765" s="565"/>
      <c r="AS765" s="565"/>
      <c r="AT765" s="565"/>
      <c r="AU765" s="565"/>
      <c r="AV765" s="565"/>
      <c r="AW765" s="565"/>
      <c r="AX765" s="565"/>
      <c r="AY765" s="565"/>
      <c r="AZ765" s="565"/>
      <c r="BA765" s="565"/>
      <c r="BB765" s="565"/>
      <c r="BC765" s="565"/>
      <c r="BD765" s="565"/>
      <c r="BE765" s="565"/>
      <c r="BF765" s="565"/>
      <c r="BG765" s="565"/>
      <c r="BH765" s="565"/>
      <c r="BI765" s="565"/>
      <c r="BJ765" s="565"/>
      <c r="BK765" s="364"/>
      <c r="BL765" s="565"/>
      <c r="BM765" s="565"/>
      <c r="BN765" s="565"/>
      <c r="BO765" s="565"/>
      <c r="BP765" s="565"/>
      <c r="BQ765" s="565"/>
      <c r="BR765" s="565"/>
      <c r="BS765" s="565"/>
      <c r="BT765" s="565"/>
      <c r="BU765" s="565"/>
      <c r="BV765" s="565"/>
      <c r="BW765" s="565">
        <v>745</v>
      </c>
      <c r="BX765" s="565"/>
      <c r="BY765" s="565"/>
      <c r="BZ765" s="565"/>
      <c r="CA765" s="565"/>
      <c r="CB765" s="565"/>
      <c r="CC765" s="565"/>
      <c r="CD765" s="565"/>
      <c r="CE765" s="565"/>
      <c r="CF765" s="565"/>
      <c r="CG765" s="565"/>
      <c r="CH765" s="565"/>
    </row>
    <row r="766" spans="1:86">
      <c r="A766" s="620"/>
      <c r="B766" s="565" t="s">
        <v>4305</v>
      </c>
      <c r="C766" s="565" t="s">
        <v>4302</v>
      </c>
      <c r="D766" s="565"/>
      <c r="E766" s="565"/>
      <c r="F766" s="565"/>
      <c r="G766" s="565"/>
      <c r="H766" s="565"/>
      <c r="I766" s="565"/>
      <c r="J766" s="565"/>
      <c r="K766" s="565"/>
      <c r="L766" s="565"/>
      <c r="M766" s="565"/>
      <c r="N766" s="565"/>
      <c r="O766" s="565"/>
      <c r="P766" s="565"/>
      <c r="Q766" s="565"/>
      <c r="R766" s="565"/>
      <c r="S766" s="565"/>
      <c r="T766" s="565"/>
      <c r="U766" s="147"/>
      <c r="V766" s="565"/>
      <c r="W766" s="565"/>
      <c r="X766" s="565"/>
      <c r="Y766" s="565"/>
      <c r="Z766" s="565"/>
      <c r="AA766" s="565"/>
      <c r="AB766" s="565"/>
      <c r="AC766" s="565"/>
      <c r="AD766" s="565"/>
      <c r="AE766" s="565"/>
      <c r="AF766" s="565"/>
      <c r="AG766" s="565"/>
      <c r="AH766" s="565"/>
      <c r="AI766" s="565"/>
      <c r="AJ766" s="565"/>
      <c r="AK766" s="565"/>
      <c r="AL766" s="565"/>
      <c r="AM766" s="565"/>
      <c r="AN766" s="565"/>
      <c r="AO766" s="565"/>
      <c r="AP766" s="565"/>
      <c r="AQ766" s="565"/>
      <c r="AR766" s="565"/>
      <c r="AS766" s="565"/>
      <c r="AT766" s="565"/>
      <c r="AU766" s="565"/>
      <c r="AV766" s="565"/>
      <c r="AW766" s="565"/>
      <c r="AX766" s="565"/>
      <c r="AY766" s="565"/>
      <c r="AZ766" s="565"/>
      <c r="BA766" s="565"/>
      <c r="BB766" s="565"/>
      <c r="BC766" s="565"/>
      <c r="BD766" s="565"/>
      <c r="BE766" s="565"/>
      <c r="BF766" s="565"/>
      <c r="BG766" s="565"/>
      <c r="BH766" s="565"/>
      <c r="BI766" s="565"/>
      <c r="BJ766" s="565"/>
      <c r="BK766" s="364"/>
      <c r="BL766" s="565"/>
      <c r="BM766" s="565"/>
      <c r="BN766" s="565"/>
      <c r="BO766" s="565"/>
      <c r="BP766" s="565"/>
      <c r="BQ766" s="565"/>
      <c r="BR766" s="565"/>
      <c r="BS766" s="565"/>
      <c r="BT766" s="565"/>
      <c r="BU766" s="565"/>
      <c r="BV766" s="565"/>
      <c r="BW766" s="565"/>
      <c r="BX766" s="565"/>
      <c r="BY766" s="565"/>
      <c r="BZ766" s="565"/>
      <c r="CA766" s="565"/>
      <c r="CB766" s="565"/>
      <c r="CC766" s="565"/>
      <c r="CD766" s="565"/>
      <c r="CE766" s="565"/>
      <c r="CF766" s="565"/>
      <c r="CG766" s="565"/>
      <c r="CH766" s="565"/>
    </row>
    <row r="767" spans="1:86">
      <c r="A767" s="621"/>
      <c r="B767" s="565"/>
      <c r="C767" s="565" t="s">
        <v>4300</v>
      </c>
      <c r="D767" s="565"/>
      <c r="E767" s="565"/>
      <c r="F767" s="565"/>
      <c r="G767" s="565"/>
      <c r="H767" s="565"/>
      <c r="I767" s="565"/>
      <c r="J767" s="565"/>
      <c r="K767" s="565"/>
      <c r="L767" s="565"/>
      <c r="M767" s="565"/>
      <c r="N767" s="565"/>
      <c r="O767" s="565"/>
      <c r="P767" s="565"/>
      <c r="Q767" s="565"/>
      <c r="R767" s="565"/>
      <c r="S767" s="565"/>
      <c r="T767" s="565"/>
      <c r="U767" s="147"/>
      <c r="V767" s="565"/>
      <c r="W767" s="565"/>
      <c r="X767" s="565"/>
      <c r="Y767" s="565"/>
      <c r="Z767" s="565"/>
      <c r="AA767" s="565"/>
      <c r="AB767" s="565"/>
      <c r="AC767" s="565"/>
      <c r="AD767" s="565"/>
      <c r="AE767" s="565"/>
      <c r="AF767" s="565"/>
      <c r="AG767" s="565"/>
      <c r="AH767" s="565"/>
      <c r="AI767" s="565"/>
      <c r="AJ767" s="565"/>
      <c r="AK767" s="565"/>
      <c r="AL767" s="565"/>
      <c r="AM767" s="565"/>
      <c r="AN767" s="565"/>
      <c r="AO767" s="565"/>
      <c r="AP767" s="565"/>
      <c r="AQ767" s="565"/>
      <c r="AR767" s="565"/>
      <c r="AS767" s="565"/>
      <c r="AT767" s="565"/>
      <c r="AU767" s="565"/>
      <c r="AV767" s="565"/>
      <c r="AW767" s="565"/>
      <c r="AX767" s="565"/>
      <c r="AY767" s="565"/>
      <c r="AZ767" s="565"/>
      <c r="BA767" s="565"/>
      <c r="BB767" s="565"/>
      <c r="BC767" s="565"/>
      <c r="BD767" s="565"/>
      <c r="BE767" s="565"/>
      <c r="BF767" s="565"/>
      <c r="BG767" s="565"/>
      <c r="BH767" s="565"/>
      <c r="BI767" s="565"/>
      <c r="BJ767" s="565"/>
      <c r="BK767" s="364"/>
      <c r="BL767" s="565"/>
      <c r="BM767" s="565"/>
      <c r="BN767" s="565"/>
      <c r="BO767" s="565"/>
      <c r="BP767" s="565"/>
      <c r="BQ767" s="565"/>
      <c r="BR767" s="565"/>
      <c r="BS767" s="565"/>
      <c r="BT767" s="565"/>
      <c r="BU767" s="565"/>
      <c r="BV767" s="565"/>
      <c r="BW767" s="565"/>
      <c r="BX767" s="565"/>
      <c r="BY767" s="565"/>
      <c r="BZ767" s="565"/>
      <c r="CA767" s="565"/>
      <c r="CB767" s="565"/>
      <c r="CC767" s="565"/>
      <c r="CD767" s="565"/>
      <c r="CE767" s="565"/>
      <c r="CF767" s="565"/>
      <c r="CG767" s="565"/>
      <c r="CH767" s="565"/>
    </row>
    <row r="768" spans="1:86">
      <c r="A768" s="171" t="s">
        <v>8096</v>
      </c>
      <c r="B768" s="565" t="s">
        <v>4301</v>
      </c>
      <c r="C768" s="565" t="s">
        <v>4302</v>
      </c>
      <c r="D768" s="565">
        <v>1691</v>
      </c>
      <c r="E768" s="565"/>
      <c r="F768" s="565"/>
      <c r="G768" s="565"/>
      <c r="H768" s="565"/>
      <c r="I768" s="565"/>
      <c r="J768" s="565"/>
      <c r="K768" s="565"/>
      <c r="L768" s="565">
        <v>1060</v>
      </c>
      <c r="M768" s="565"/>
      <c r="N768" s="565"/>
      <c r="O768" s="565"/>
      <c r="P768" s="565"/>
      <c r="Q768" s="565"/>
      <c r="R768" s="565"/>
      <c r="S768" s="565">
        <v>19</v>
      </c>
      <c r="T768" s="565">
        <v>226</v>
      </c>
      <c r="U768" s="147"/>
      <c r="V768" s="565"/>
      <c r="W768" s="565"/>
      <c r="X768" s="565"/>
      <c r="Y768" s="565"/>
      <c r="Z768" s="565"/>
      <c r="AA768" s="565"/>
      <c r="AB768" s="565"/>
      <c r="AC768" s="565"/>
      <c r="AD768" s="565">
        <v>8138</v>
      </c>
      <c r="AE768" s="565"/>
      <c r="AF768" s="565"/>
      <c r="AG768" s="565"/>
      <c r="AH768" s="565"/>
      <c r="AI768" s="565"/>
      <c r="AJ768" s="565"/>
      <c r="AK768" s="565"/>
      <c r="AL768" s="565">
        <v>6779</v>
      </c>
      <c r="AM768" s="565">
        <v>9415</v>
      </c>
      <c r="AN768" s="565"/>
      <c r="AO768" s="565"/>
      <c r="AP768" s="565"/>
      <c r="AQ768" s="565">
        <v>59206</v>
      </c>
      <c r="AR768" s="565"/>
      <c r="AS768" s="565"/>
      <c r="AT768" s="565"/>
      <c r="AU768" s="565"/>
      <c r="AV768" s="565"/>
      <c r="AW768" s="565"/>
      <c r="AX768" s="565"/>
      <c r="AY768" s="565"/>
      <c r="AZ768" s="565"/>
      <c r="BA768" s="565"/>
      <c r="BB768" s="565"/>
      <c r="BC768" s="565">
        <v>8455</v>
      </c>
      <c r="BD768" s="565"/>
      <c r="BE768" s="565"/>
      <c r="BF768" s="565"/>
      <c r="BG768" s="565"/>
      <c r="BH768" s="565"/>
      <c r="BI768" s="565"/>
      <c r="BJ768" s="565"/>
      <c r="BK768" s="364"/>
      <c r="BL768" s="565"/>
      <c r="BM768" s="565">
        <v>159</v>
      </c>
      <c r="BN768" s="565"/>
      <c r="BO768" s="565"/>
      <c r="BP768" s="565"/>
      <c r="BQ768" s="565"/>
      <c r="BR768" s="565"/>
      <c r="BS768" s="565">
        <v>11734</v>
      </c>
      <c r="BT768" s="565"/>
      <c r="BU768" s="565"/>
      <c r="BV768" s="565"/>
      <c r="BW768" s="565">
        <v>354</v>
      </c>
      <c r="BX768" s="565"/>
      <c r="BY768" s="565"/>
      <c r="BZ768" s="565"/>
      <c r="CA768" s="565"/>
      <c r="CB768" s="565"/>
      <c r="CC768" s="565"/>
      <c r="CD768" s="565"/>
      <c r="CE768" s="565"/>
      <c r="CF768" s="565"/>
      <c r="CG768" s="565"/>
      <c r="CH768" s="565"/>
    </row>
    <row r="769" spans="1:86">
      <c r="A769" s="620"/>
      <c r="B769" s="565"/>
      <c r="C769" s="565" t="s">
        <v>4300</v>
      </c>
      <c r="D769" s="565">
        <v>6057</v>
      </c>
      <c r="E769" s="565"/>
      <c r="F769" s="565"/>
      <c r="G769" s="565"/>
      <c r="H769" s="565"/>
      <c r="I769" s="565"/>
      <c r="J769" s="565"/>
      <c r="K769" s="565"/>
      <c r="L769" s="565">
        <v>1219</v>
      </c>
      <c r="M769" s="565"/>
      <c r="N769" s="565"/>
      <c r="O769" s="565"/>
      <c r="P769" s="565"/>
      <c r="Q769" s="565"/>
      <c r="R769" s="565"/>
      <c r="S769" s="565">
        <v>282</v>
      </c>
      <c r="T769" s="565">
        <v>781</v>
      </c>
      <c r="U769" s="147"/>
      <c r="V769" s="565"/>
      <c r="W769" s="565"/>
      <c r="X769" s="565"/>
      <c r="Y769" s="565"/>
      <c r="Z769" s="565"/>
      <c r="AA769" s="565"/>
      <c r="AB769" s="565"/>
      <c r="AC769" s="565"/>
      <c r="AD769" s="565">
        <v>3656</v>
      </c>
      <c r="AE769" s="565"/>
      <c r="AF769" s="565"/>
      <c r="AG769" s="565"/>
      <c r="AH769" s="565"/>
      <c r="AI769" s="565"/>
      <c r="AJ769" s="565"/>
      <c r="AK769" s="565"/>
      <c r="AL769" s="565">
        <v>1589</v>
      </c>
      <c r="AM769" s="565">
        <v>3842</v>
      </c>
      <c r="AN769" s="565"/>
      <c r="AO769" s="565"/>
      <c r="AP769" s="565"/>
      <c r="AQ769" s="565"/>
      <c r="AR769" s="565"/>
      <c r="AS769" s="565"/>
      <c r="AT769" s="565"/>
      <c r="AU769" s="565"/>
      <c r="AV769" s="565"/>
      <c r="AW769" s="565"/>
      <c r="AX769" s="565"/>
      <c r="AY769" s="565"/>
      <c r="AZ769" s="565"/>
      <c r="BA769" s="565"/>
      <c r="BB769" s="565"/>
      <c r="BC769" s="565"/>
      <c r="BD769" s="565">
        <v>2888</v>
      </c>
      <c r="BE769" s="565"/>
      <c r="BF769" s="565"/>
      <c r="BG769" s="565"/>
      <c r="BH769" s="565"/>
      <c r="BI769" s="565"/>
      <c r="BJ769" s="565">
        <v>31076</v>
      </c>
      <c r="BK769" s="364"/>
      <c r="BL769" s="565"/>
      <c r="BM769" s="565">
        <v>1419</v>
      </c>
      <c r="BN769" s="565"/>
      <c r="BO769" s="565"/>
      <c r="BP769" s="565"/>
      <c r="BQ769" s="565"/>
      <c r="BR769" s="565"/>
      <c r="BS769" s="565">
        <v>2041</v>
      </c>
      <c r="BT769" s="565"/>
      <c r="BU769" s="565"/>
      <c r="BV769" s="565"/>
      <c r="BW769" s="565">
        <v>918</v>
      </c>
      <c r="BX769" s="565"/>
      <c r="BY769" s="565"/>
      <c r="BZ769" s="565"/>
      <c r="CA769" s="565"/>
      <c r="CB769" s="565"/>
      <c r="CC769" s="565"/>
      <c r="CD769" s="565"/>
      <c r="CE769" s="565"/>
      <c r="CF769" s="565"/>
      <c r="CG769" s="565"/>
      <c r="CH769" s="565"/>
    </row>
    <row r="770" spans="1:86">
      <c r="A770" s="620"/>
      <c r="B770" s="565" t="s">
        <v>4303</v>
      </c>
      <c r="C770" s="565" t="s">
        <v>4302</v>
      </c>
      <c r="D770" s="565">
        <v>18</v>
      </c>
      <c r="E770" s="565"/>
      <c r="F770" s="565"/>
      <c r="G770" s="565"/>
      <c r="H770" s="565"/>
      <c r="I770" s="565"/>
      <c r="J770" s="565"/>
      <c r="K770" s="565"/>
      <c r="L770" s="565">
        <v>106</v>
      </c>
      <c r="M770" s="565"/>
      <c r="N770" s="565"/>
      <c r="O770" s="565"/>
      <c r="P770" s="565"/>
      <c r="Q770" s="565"/>
      <c r="R770" s="565"/>
      <c r="S770" s="565">
        <v>87</v>
      </c>
      <c r="T770" s="565">
        <v>157</v>
      </c>
      <c r="U770" s="147"/>
      <c r="V770" s="565"/>
      <c r="W770" s="565"/>
      <c r="X770" s="565"/>
      <c r="Y770" s="565"/>
      <c r="Z770" s="565"/>
      <c r="AA770" s="565"/>
      <c r="AB770" s="565"/>
      <c r="AC770" s="565"/>
      <c r="AD770" s="565">
        <v>260</v>
      </c>
      <c r="AE770" s="565"/>
      <c r="AF770" s="565"/>
      <c r="AG770" s="565"/>
      <c r="AH770" s="565"/>
      <c r="AI770" s="565"/>
      <c r="AJ770" s="565"/>
      <c r="AK770" s="565"/>
      <c r="AL770" s="565">
        <v>653</v>
      </c>
      <c r="AM770" s="565">
        <v>533</v>
      </c>
      <c r="AN770" s="565"/>
      <c r="AO770" s="565"/>
      <c r="AP770" s="565"/>
      <c r="AQ770" s="565">
        <v>10838</v>
      </c>
      <c r="AR770" s="565"/>
      <c r="AS770" s="565"/>
      <c r="AT770" s="565"/>
      <c r="AU770" s="565"/>
      <c r="AV770" s="565"/>
      <c r="AW770" s="565"/>
      <c r="AX770" s="565"/>
      <c r="AY770" s="565"/>
      <c r="AZ770" s="565"/>
      <c r="BA770" s="565"/>
      <c r="BB770" s="565"/>
      <c r="BC770" s="565">
        <v>2129</v>
      </c>
      <c r="BD770" s="565"/>
      <c r="BE770" s="565"/>
      <c r="BF770" s="565"/>
      <c r="BG770" s="565"/>
      <c r="BH770" s="565"/>
      <c r="BI770" s="565"/>
      <c r="BJ770" s="565"/>
      <c r="BK770" s="364"/>
      <c r="BL770" s="565"/>
      <c r="BM770" s="565">
        <v>40</v>
      </c>
      <c r="BN770" s="565"/>
      <c r="BO770" s="565"/>
      <c r="BP770" s="565"/>
      <c r="BQ770" s="565"/>
      <c r="BR770" s="565"/>
      <c r="BS770" s="565">
        <v>1215</v>
      </c>
      <c r="BT770" s="565"/>
      <c r="BU770" s="565"/>
      <c r="BV770" s="565"/>
      <c r="BW770" s="565">
        <v>2</v>
      </c>
      <c r="BX770" s="565"/>
      <c r="BY770" s="565"/>
      <c r="BZ770" s="565"/>
      <c r="CA770" s="565"/>
      <c r="CB770" s="565"/>
      <c r="CC770" s="565"/>
      <c r="CD770" s="565"/>
      <c r="CE770" s="565"/>
      <c r="CF770" s="565"/>
      <c r="CG770" s="565"/>
      <c r="CH770" s="565"/>
    </row>
    <row r="771" spans="1:86">
      <c r="A771" s="620"/>
      <c r="B771" s="565"/>
      <c r="C771" s="565" t="s">
        <v>4300</v>
      </c>
      <c r="D771" s="565">
        <v>1815</v>
      </c>
      <c r="E771" s="565"/>
      <c r="F771" s="565"/>
      <c r="G771" s="565"/>
      <c r="H771" s="565"/>
      <c r="I771" s="565"/>
      <c r="J771" s="565"/>
      <c r="K771" s="565"/>
      <c r="L771" s="565">
        <v>354</v>
      </c>
      <c r="M771" s="565"/>
      <c r="N771" s="565"/>
      <c r="O771" s="565"/>
      <c r="P771" s="565"/>
      <c r="Q771" s="565"/>
      <c r="R771" s="565"/>
      <c r="S771" s="565">
        <v>167</v>
      </c>
      <c r="T771" s="565">
        <v>161</v>
      </c>
      <c r="U771" s="147"/>
      <c r="V771" s="565"/>
      <c r="W771" s="565"/>
      <c r="X771" s="565"/>
      <c r="Y771" s="565"/>
      <c r="Z771" s="565"/>
      <c r="AA771" s="565"/>
      <c r="AB771" s="565"/>
      <c r="AC771" s="565"/>
      <c r="AD771" s="565">
        <v>253</v>
      </c>
      <c r="AE771" s="565"/>
      <c r="AF771" s="565"/>
      <c r="AG771" s="565"/>
      <c r="AH771" s="565"/>
      <c r="AI771" s="565">
        <v>109</v>
      </c>
      <c r="AJ771" s="565"/>
      <c r="AK771" s="565"/>
      <c r="AL771" s="565">
        <v>312</v>
      </c>
      <c r="AM771" s="565">
        <v>588</v>
      </c>
      <c r="AN771" s="565"/>
      <c r="AO771" s="565"/>
      <c r="AP771" s="565"/>
      <c r="AQ771" s="565"/>
      <c r="AR771" s="565"/>
      <c r="AS771" s="565"/>
      <c r="AT771" s="565"/>
      <c r="AU771" s="565"/>
      <c r="AV771" s="565"/>
      <c r="AW771" s="565"/>
      <c r="AX771" s="565"/>
      <c r="AY771" s="565"/>
      <c r="AZ771" s="565"/>
      <c r="BA771" s="565"/>
      <c r="BB771" s="565"/>
      <c r="BC771" s="565"/>
      <c r="BD771" s="565">
        <v>3721</v>
      </c>
      <c r="BE771" s="565"/>
      <c r="BF771" s="565"/>
      <c r="BG771" s="565"/>
      <c r="BH771" s="565"/>
      <c r="BI771" s="565"/>
      <c r="BJ771" s="565">
        <v>7379</v>
      </c>
      <c r="BK771" s="364"/>
      <c r="BL771" s="565"/>
      <c r="BM771" s="565">
        <v>1109</v>
      </c>
      <c r="BN771" s="565"/>
      <c r="BO771" s="565"/>
      <c r="BP771" s="565"/>
      <c r="BQ771" s="565"/>
      <c r="BR771" s="565"/>
      <c r="BS771" s="565">
        <v>351</v>
      </c>
      <c r="BT771" s="565"/>
      <c r="BU771" s="565"/>
      <c r="BV771" s="565"/>
      <c r="BW771" s="565">
        <v>163</v>
      </c>
      <c r="BX771" s="565"/>
      <c r="BY771" s="565"/>
      <c r="BZ771" s="565"/>
      <c r="CA771" s="565"/>
      <c r="CB771" s="565"/>
      <c r="CC771" s="565"/>
      <c r="CD771" s="565"/>
      <c r="CE771" s="565"/>
      <c r="CF771" s="565"/>
      <c r="CG771" s="565"/>
      <c r="CH771" s="565"/>
    </row>
    <row r="772" spans="1:86">
      <c r="A772" s="620"/>
      <c r="B772" s="565" t="s">
        <v>4304</v>
      </c>
      <c r="C772" s="565" t="s">
        <v>4302</v>
      </c>
      <c r="D772" s="565">
        <v>171</v>
      </c>
      <c r="E772" s="565"/>
      <c r="F772" s="565"/>
      <c r="G772" s="565"/>
      <c r="H772" s="565"/>
      <c r="I772" s="565"/>
      <c r="J772" s="565"/>
      <c r="K772" s="565"/>
      <c r="L772" s="565">
        <v>700</v>
      </c>
      <c r="M772" s="565"/>
      <c r="N772" s="565"/>
      <c r="O772" s="565"/>
      <c r="P772" s="565"/>
      <c r="Q772" s="565"/>
      <c r="R772" s="565"/>
      <c r="S772" s="565">
        <v>55</v>
      </c>
      <c r="T772" s="565">
        <v>238</v>
      </c>
      <c r="U772" s="147"/>
      <c r="V772" s="565"/>
      <c r="W772" s="565"/>
      <c r="X772" s="565"/>
      <c r="Y772" s="565"/>
      <c r="Z772" s="565"/>
      <c r="AA772" s="565"/>
      <c r="AB772" s="565"/>
      <c r="AC772" s="565"/>
      <c r="AD772" s="565">
        <v>1498</v>
      </c>
      <c r="AE772" s="565"/>
      <c r="AF772" s="565"/>
      <c r="AG772" s="565"/>
      <c r="AH772" s="565"/>
      <c r="AI772" s="565">
        <v>18</v>
      </c>
      <c r="AJ772" s="565"/>
      <c r="AK772" s="565"/>
      <c r="AL772" s="565">
        <v>1329</v>
      </c>
      <c r="AM772" s="565">
        <v>1174</v>
      </c>
      <c r="AN772" s="565"/>
      <c r="AO772" s="565"/>
      <c r="AP772" s="565"/>
      <c r="AQ772" s="565">
        <v>11395</v>
      </c>
      <c r="AR772" s="565"/>
      <c r="AS772" s="565"/>
      <c r="AT772" s="565"/>
      <c r="AU772" s="565"/>
      <c r="AV772" s="565"/>
      <c r="AW772" s="565"/>
      <c r="AX772" s="565"/>
      <c r="AY772" s="565"/>
      <c r="AZ772" s="565"/>
      <c r="BA772" s="565"/>
      <c r="BB772" s="565"/>
      <c r="BC772" s="565">
        <v>5462</v>
      </c>
      <c r="BD772" s="565"/>
      <c r="BE772" s="565"/>
      <c r="BF772" s="565"/>
      <c r="BG772" s="565"/>
      <c r="BH772" s="565"/>
      <c r="BI772" s="565"/>
      <c r="BJ772" s="565"/>
      <c r="BK772" s="364"/>
      <c r="BL772" s="565"/>
      <c r="BM772" s="565">
        <v>10</v>
      </c>
      <c r="BN772" s="565"/>
      <c r="BO772" s="565"/>
      <c r="BP772" s="565"/>
      <c r="BQ772" s="565">
        <v>403</v>
      </c>
      <c r="BR772" s="565"/>
      <c r="BS772" s="565">
        <v>438</v>
      </c>
      <c r="BT772" s="565"/>
      <c r="BU772" s="565"/>
      <c r="BV772" s="565"/>
      <c r="BW772" s="565">
        <v>15</v>
      </c>
      <c r="BX772" s="565"/>
      <c r="BY772" s="565"/>
      <c r="BZ772" s="565"/>
      <c r="CA772" s="565"/>
      <c r="CB772" s="565"/>
      <c r="CC772" s="565"/>
      <c r="CD772" s="565"/>
      <c r="CE772" s="565"/>
      <c r="CF772" s="565"/>
      <c r="CG772" s="565"/>
      <c r="CH772" s="565"/>
    </row>
    <row r="773" spans="1:86">
      <c r="A773" s="620"/>
      <c r="B773" s="565"/>
      <c r="C773" s="565" t="s">
        <v>4300</v>
      </c>
      <c r="D773" s="565">
        <v>5230</v>
      </c>
      <c r="E773" s="565"/>
      <c r="F773" s="565"/>
      <c r="G773" s="565"/>
      <c r="H773" s="565"/>
      <c r="I773" s="565"/>
      <c r="J773" s="565"/>
      <c r="K773" s="565"/>
      <c r="L773" s="565">
        <v>1917</v>
      </c>
      <c r="M773" s="565"/>
      <c r="N773" s="565"/>
      <c r="O773" s="565"/>
      <c r="P773" s="565"/>
      <c r="Q773" s="565"/>
      <c r="R773" s="565"/>
      <c r="S773" s="565">
        <v>238</v>
      </c>
      <c r="T773" s="565">
        <v>537</v>
      </c>
      <c r="U773" s="147"/>
      <c r="V773" s="565"/>
      <c r="W773" s="565"/>
      <c r="X773" s="565"/>
      <c r="Y773" s="565"/>
      <c r="Z773" s="565"/>
      <c r="AA773" s="565"/>
      <c r="AB773" s="565"/>
      <c r="AC773" s="565"/>
      <c r="AD773" s="565">
        <v>682</v>
      </c>
      <c r="AE773" s="565"/>
      <c r="AF773" s="565"/>
      <c r="AG773" s="565"/>
      <c r="AH773" s="565"/>
      <c r="AI773" s="565">
        <v>2145</v>
      </c>
      <c r="AJ773" s="565"/>
      <c r="AK773" s="565"/>
      <c r="AL773" s="565">
        <v>723</v>
      </c>
      <c r="AM773" s="565">
        <v>639</v>
      </c>
      <c r="AN773" s="565"/>
      <c r="AO773" s="565"/>
      <c r="AP773" s="565"/>
      <c r="AQ773" s="565"/>
      <c r="AR773" s="565"/>
      <c r="AS773" s="565"/>
      <c r="AT773" s="565"/>
      <c r="AU773" s="565"/>
      <c r="AV773" s="565"/>
      <c r="AW773" s="565"/>
      <c r="AX773" s="565"/>
      <c r="AY773" s="565"/>
      <c r="AZ773" s="565"/>
      <c r="BA773" s="565"/>
      <c r="BB773" s="565"/>
      <c r="BC773" s="565"/>
      <c r="BD773" s="565">
        <v>11824</v>
      </c>
      <c r="BE773" s="565"/>
      <c r="BF773" s="565"/>
      <c r="BG773" s="565"/>
      <c r="BH773" s="565"/>
      <c r="BI773" s="565"/>
      <c r="BJ773" s="565">
        <v>14106</v>
      </c>
      <c r="BK773" s="364"/>
      <c r="BL773" s="565"/>
      <c r="BM773" s="565">
        <v>1250</v>
      </c>
      <c r="BN773" s="565"/>
      <c r="BO773" s="565"/>
      <c r="BP773" s="565"/>
      <c r="BQ773" s="565">
        <v>884</v>
      </c>
      <c r="BR773" s="565"/>
      <c r="BS773" s="565">
        <v>667</v>
      </c>
      <c r="BT773" s="565"/>
      <c r="BU773" s="565"/>
      <c r="BV773" s="565"/>
      <c r="BW773" s="565">
        <v>1185</v>
      </c>
      <c r="BX773" s="565"/>
      <c r="BY773" s="565"/>
      <c r="BZ773" s="565"/>
      <c r="CA773" s="565"/>
      <c r="CB773" s="565"/>
      <c r="CC773" s="565"/>
      <c r="CD773" s="565"/>
      <c r="CE773" s="565"/>
      <c r="CF773" s="565"/>
      <c r="CG773" s="565"/>
      <c r="CH773" s="565"/>
    </row>
    <row r="774" spans="1:86">
      <c r="A774" s="620"/>
      <c r="B774" s="565" t="s">
        <v>4305</v>
      </c>
      <c r="C774" s="565" t="s">
        <v>4302</v>
      </c>
      <c r="D774" s="565"/>
      <c r="E774" s="565"/>
      <c r="F774" s="565"/>
      <c r="G774" s="565"/>
      <c r="H774" s="565"/>
      <c r="I774" s="565"/>
      <c r="J774" s="565"/>
      <c r="K774" s="565"/>
      <c r="L774" s="565"/>
      <c r="M774" s="565"/>
      <c r="N774" s="565"/>
      <c r="O774" s="565"/>
      <c r="P774" s="565"/>
      <c r="Q774" s="565"/>
      <c r="R774" s="565"/>
      <c r="S774" s="565"/>
      <c r="T774" s="565"/>
      <c r="U774" s="147"/>
      <c r="V774" s="565"/>
      <c r="W774" s="565"/>
      <c r="X774" s="565"/>
      <c r="Y774" s="565"/>
      <c r="Z774" s="565"/>
      <c r="AA774" s="565"/>
      <c r="AB774" s="565"/>
      <c r="AC774" s="565"/>
      <c r="AD774" s="565"/>
      <c r="AE774" s="565"/>
      <c r="AF774" s="565"/>
      <c r="AG774" s="565"/>
      <c r="AH774" s="565"/>
      <c r="AI774" s="565"/>
      <c r="AJ774" s="565"/>
      <c r="AK774" s="565"/>
      <c r="AL774" s="565"/>
      <c r="AM774" s="565"/>
      <c r="AN774" s="565"/>
      <c r="AO774" s="565"/>
      <c r="AP774" s="565"/>
      <c r="AQ774" s="565"/>
      <c r="AR774" s="565"/>
      <c r="AS774" s="565"/>
      <c r="AT774" s="565"/>
      <c r="AU774" s="565"/>
      <c r="AV774" s="565"/>
      <c r="AW774" s="565"/>
      <c r="AX774" s="565"/>
      <c r="AY774" s="565"/>
      <c r="AZ774" s="565"/>
      <c r="BA774" s="565"/>
      <c r="BB774" s="565"/>
      <c r="BC774" s="565"/>
      <c r="BD774" s="565"/>
      <c r="BE774" s="565"/>
      <c r="BF774" s="565"/>
      <c r="BG774" s="565"/>
      <c r="BH774" s="565"/>
      <c r="BI774" s="565"/>
      <c r="BJ774" s="565"/>
      <c r="BK774" s="364"/>
      <c r="BL774" s="565"/>
      <c r="BM774" s="565"/>
      <c r="BN774" s="565"/>
      <c r="BO774" s="565"/>
      <c r="BP774" s="565"/>
      <c r="BQ774" s="565"/>
      <c r="BR774" s="565"/>
      <c r="BS774" s="565"/>
      <c r="BT774" s="565"/>
      <c r="BU774" s="565"/>
      <c r="BV774" s="565"/>
      <c r="BW774" s="565"/>
      <c r="BX774" s="565"/>
      <c r="BY774" s="565"/>
      <c r="BZ774" s="565"/>
      <c r="CA774" s="565"/>
      <c r="CB774" s="565"/>
      <c r="CC774" s="565"/>
      <c r="CD774" s="565"/>
      <c r="CE774" s="565"/>
      <c r="CF774" s="565"/>
      <c r="CG774" s="565"/>
      <c r="CH774" s="565"/>
    </row>
    <row r="775" spans="1:86">
      <c r="A775" s="621"/>
      <c r="B775" s="565"/>
      <c r="C775" s="565" t="s">
        <v>4300</v>
      </c>
      <c r="D775" s="565"/>
      <c r="E775" s="565"/>
      <c r="F775" s="565"/>
      <c r="G775" s="565"/>
      <c r="H775" s="565"/>
      <c r="I775" s="565"/>
      <c r="J775" s="565"/>
      <c r="K775" s="565"/>
      <c r="L775" s="565"/>
      <c r="M775" s="565"/>
      <c r="N775" s="565"/>
      <c r="O775" s="565"/>
      <c r="P775" s="565"/>
      <c r="Q775" s="565"/>
      <c r="R775" s="565"/>
      <c r="S775" s="565"/>
      <c r="T775" s="565"/>
      <c r="U775" s="147"/>
      <c r="V775" s="565"/>
      <c r="W775" s="565"/>
      <c r="X775" s="565"/>
      <c r="Y775" s="565"/>
      <c r="Z775" s="565"/>
      <c r="AA775" s="565"/>
      <c r="AB775" s="565"/>
      <c r="AC775" s="565"/>
      <c r="AD775" s="565"/>
      <c r="AE775" s="565"/>
      <c r="AF775" s="565"/>
      <c r="AG775" s="565"/>
      <c r="AH775" s="565"/>
      <c r="AI775" s="565"/>
      <c r="AJ775" s="565"/>
      <c r="AK775" s="565"/>
      <c r="AL775" s="565"/>
      <c r="AM775" s="565"/>
      <c r="AN775" s="565"/>
      <c r="AO775" s="565"/>
      <c r="AP775" s="565"/>
      <c r="AQ775" s="565"/>
      <c r="AR775" s="565"/>
      <c r="AS775" s="565"/>
      <c r="AT775" s="565"/>
      <c r="AU775" s="565"/>
      <c r="AV775" s="565"/>
      <c r="AW775" s="565"/>
      <c r="AX775" s="565"/>
      <c r="AY775" s="565"/>
      <c r="AZ775" s="565"/>
      <c r="BA775" s="565"/>
      <c r="BB775" s="565"/>
      <c r="BC775" s="565"/>
      <c r="BD775" s="565"/>
      <c r="BE775" s="565"/>
      <c r="BF775" s="565"/>
      <c r="BG775" s="565"/>
      <c r="BH775" s="565"/>
      <c r="BI775" s="565"/>
      <c r="BJ775" s="565"/>
      <c r="BK775" s="364"/>
      <c r="BL775" s="565"/>
      <c r="BM775" s="565"/>
      <c r="BN775" s="565"/>
      <c r="BO775" s="565"/>
      <c r="BP775" s="565"/>
      <c r="BQ775" s="565"/>
      <c r="BR775" s="565"/>
      <c r="BS775" s="565"/>
      <c r="BT775" s="565"/>
      <c r="BU775" s="565"/>
      <c r="BV775" s="565"/>
      <c r="BW775" s="565"/>
      <c r="BX775" s="565"/>
      <c r="BY775" s="565"/>
      <c r="BZ775" s="565"/>
      <c r="CA775" s="565"/>
      <c r="CB775" s="565"/>
      <c r="CC775" s="565"/>
      <c r="CD775" s="565"/>
      <c r="CE775" s="565"/>
      <c r="CF775" s="565"/>
      <c r="CG775" s="565"/>
      <c r="CH775" s="565"/>
    </row>
    <row r="776" spans="1:86">
      <c r="A776" s="171" t="s">
        <v>8118</v>
      </c>
      <c r="B776" s="565" t="s">
        <v>4301</v>
      </c>
      <c r="C776" s="565" t="s">
        <v>4302</v>
      </c>
      <c r="D776" s="565">
        <v>0</v>
      </c>
      <c r="E776" s="565"/>
      <c r="F776" s="565"/>
      <c r="G776" s="565"/>
      <c r="H776" s="565"/>
      <c r="I776" s="565"/>
      <c r="J776" s="565"/>
      <c r="K776" s="565"/>
      <c r="L776" s="565"/>
      <c r="M776" s="565"/>
      <c r="N776" s="565"/>
      <c r="O776" s="565"/>
      <c r="P776" s="565"/>
      <c r="Q776" s="565"/>
      <c r="R776" s="565"/>
      <c r="S776" s="565"/>
      <c r="T776" s="565"/>
      <c r="U776" s="147"/>
      <c r="V776" s="565"/>
      <c r="W776" s="565"/>
      <c r="X776" s="565"/>
      <c r="Y776" s="565"/>
      <c r="Z776" s="565"/>
      <c r="AA776" s="565"/>
      <c r="AB776" s="565"/>
      <c r="AC776" s="565"/>
      <c r="AD776" s="565"/>
      <c r="AE776" s="565"/>
      <c r="AF776" s="565"/>
      <c r="AG776" s="565"/>
      <c r="AH776" s="565"/>
      <c r="AI776" s="565"/>
      <c r="AJ776" s="565"/>
      <c r="AK776" s="565"/>
      <c r="AL776" s="565"/>
      <c r="AM776" s="565"/>
      <c r="AN776" s="565"/>
      <c r="AO776" s="565"/>
      <c r="AP776" s="565"/>
      <c r="AQ776" s="565"/>
      <c r="AR776" s="565"/>
      <c r="AS776" s="565"/>
      <c r="AT776" s="565"/>
      <c r="AU776" s="565"/>
      <c r="AV776" s="565"/>
      <c r="AW776" s="565"/>
      <c r="AX776" s="565"/>
      <c r="AY776" s="565"/>
      <c r="AZ776" s="565"/>
      <c r="BA776" s="565"/>
      <c r="BB776" s="565"/>
      <c r="BC776" s="565"/>
      <c r="BD776" s="565"/>
      <c r="BE776" s="565"/>
      <c r="BF776" s="565"/>
      <c r="BG776" s="565"/>
      <c r="BH776" s="565"/>
      <c r="BI776" s="565"/>
      <c r="BJ776" s="565"/>
      <c r="BK776" s="364"/>
      <c r="BL776" s="565"/>
      <c r="BM776" s="565"/>
      <c r="BN776" s="565"/>
      <c r="BO776" s="565"/>
      <c r="BP776" s="565"/>
      <c r="BQ776" s="565"/>
      <c r="BR776" s="565"/>
      <c r="BS776" s="565"/>
      <c r="BT776" s="565"/>
      <c r="BU776" s="565"/>
      <c r="BV776" s="565"/>
      <c r="BW776" s="565"/>
      <c r="BX776" s="565"/>
      <c r="BY776" s="565"/>
      <c r="BZ776" s="565"/>
      <c r="CA776" s="565"/>
      <c r="CB776" s="565"/>
      <c r="CC776" s="565"/>
      <c r="CD776" s="565"/>
      <c r="CE776" s="565"/>
      <c r="CF776" s="565"/>
      <c r="CG776" s="565"/>
      <c r="CH776" s="565"/>
    </row>
    <row r="777" spans="1:86">
      <c r="A777" s="620"/>
      <c r="B777" s="565"/>
      <c r="C777" s="565" t="s">
        <v>4300</v>
      </c>
      <c r="D777" s="565">
        <v>30548</v>
      </c>
      <c r="E777" s="565"/>
      <c r="F777" s="565"/>
      <c r="G777" s="565"/>
      <c r="H777" s="565"/>
      <c r="I777" s="565"/>
      <c r="J777" s="565"/>
      <c r="K777" s="565"/>
      <c r="L777" s="565"/>
      <c r="M777" s="565">
        <v>880</v>
      </c>
      <c r="N777" s="565"/>
      <c r="O777" s="565"/>
      <c r="P777" s="565"/>
      <c r="Q777" s="565"/>
      <c r="R777" s="565"/>
      <c r="S777" s="565"/>
      <c r="T777" s="565"/>
      <c r="U777" s="147">
        <v>640</v>
      </c>
      <c r="V777" s="565"/>
      <c r="W777" s="565"/>
      <c r="X777" s="565"/>
      <c r="Y777" s="565"/>
      <c r="Z777" s="565">
        <v>204</v>
      </c>
      <c r="AA777" s="565"/>
      <c r="AB777" s="565"/>
      <c r="AC777" s="565"/>
      <c r="AD777" s="565"/>
      <c r="AE777" s="565">
        <v>2090</v>
      </c>
      <c r="AF777" s="565"/>
      <c r="AG777" s="565"/>
      <c r="AH777" s="565"/>
      <c r="AI777" s="565"/>
      <c r="AJ777" s="565"/>
      <c r="AK777" s="565"/>
      <c r="AL777" s="565"/>
      <c r="AM777" s="565">
        <v>2250</v>
      </c>
      <c r="AN777" s="565">
        <v>3560</v>
      </c>
      <c r="AO777" s="565"/>
      <c r="AP777" s="565"/>
      <c r="AQ777" s="565"/>
      <c r="AR777" s="565"/>
      <c r="AS777" s="565"/>
      <c r="AT777" s="565"/>
      <c r="AU777" s="565"/>
      <c r="AV777" s="565"/>
      <c r="AW777" s="565"/>
      <c r="AX777" s="565"/>
      <c r="AY777" s="565"/>
      <c r="AZ777" s="565"/>
      <c r="BA777" s="565"/>
      <c r="BB777" s="565">
        <v>40</v>
      </c>
      <c r="BC777" s="565">
        <v>3570</v>
      </c>
      <c r="BD777" s="565"/>
      <c r="BE777" s="565"/>
      <c r="BF777" s="565">
        <v>4100</v>
      </c>
      <c r="BG777" s="565"/>
      <c r="BH777" s="565"/>
      <c r="BI777" s="565"/>
      <c r="BJ777" s="565"/>
      <c r="BK777" s="364">
        <v>7742</v>
      </c>
      <c r="BL777" s="565"/>
      <c r="BM777" s="565"/>
      <c r="BN777" s="565"/>
      <c r="BO777" s="565"/>
      <c r="BP777" s="565">
        <v>1888</v>
      </c>
      <c r="BQ777" s="565"/>
      <c r="BR777" s="565"/>
      <c r="BS777" s="565"/>
      <c r="BT777" s="565">
        <v>3450</v>
      </c>
      <c r="BU777" s="565"/>
      <c r="BV777" s="565"/>
      <c r="BW777" s="565"/>
      <c r="BX777" s="565">
        <v>134</v>
      </c>
      <c r="BY777" s="565"/>
      <c r="BZ777" s="565"/>
      <c r="CA777" s="565"/>
      <c r="CB777" s="565"/>
      <c r="CC777" s="565"/>
      <c r="CD777" s="565"/>
      <c r="CE777" s="565"/>
      <c r="CF777" s="565"/>
      <c r="CG777" s="565"/>
      <c r="CH777" s="565"/>
    </row>
    <row r="778" spans="1:86">
      <c r="A778" s="620"/>
      <c r="B778" s="565" t="s">
        <v>4303</v>
      </c>
      <c r="C778" s="565" t="s">
        <v>4302</v>
      </c>
      <c r="D778" s="565">
        <v>0</v>
      </c>
      <c r="E778" s="565"/>
      <c r="F778" s="565"/>
      <c r="G778" s="565"/>
      <c r="H778" s="565"/>
      <c r="I778" s="565"/>
      <c r="J778" s="565"/>
      <c r="K778" s="565"/>
      <c r="L778" s="565"/>
      <c r="M778" s="565"/>
      <c r="N778" s="565"/>
      <c r="O778" s="565"/>
      <c r="P778" s="565"/>
      <c r="Q778" s="565"/>
      <c r="R778" s="565"/>
      <c r="S778" s="565"/>
      <c r="T778" s="565"/>
      <c r="U778" s="147"/>
      <c r="V778" s="565"/>
      <c r="W778" s="565"/>
      <c r="X778" s="565"/>
      <c r="Y778" s="565"/>
      <c r="Z778" s="565"/>
      <c r="AA778" s="565"/>
      <c r="AB778" s="565"/>
      <c r="AC778" s="565"/>
      <c r="AD778" s="565"/>
      <c r="AE778" s="565"/>
      <c r="AF778" s="565"/>
      <c r="AG778" s="565"/>
      <c r="AH778" s="565"/>
      <c r="AI778" s="565"/>
      <c r="AJ778" s="565"/>
      <c r="AK778" s="565"/>
      <c r="AL778" s="565"/>
      <c r="AM778" s="565"/>
      <c r="AN778" s="565"/>
      <c r="AO778" s="565"/>
      <c r="AP778" s="565"/>
      <c r="AQ778" s="565"/>
      <c r="AR778" s="565"/>
      <c r="AS778" s="565"/>
      <c r="AT778" s="565"/>
      <c r="AU778" s="565"/>
      <c r="AV778" s="565"/>
      <c r="AW778" s="565"/>
      <c r="AX778" s="565"/>
      <c r="AY778" s="565"/>
      <c r="AZ778" s="565"/>
      <c r="BA778" s="565"/>
      <c r="BB778" s="565"/>
      <c r="BC778" s="565"/>
      <c r="BD778" s="565"/>
      <c r="BE778" s="565"/>
      <c r="BF778" s="565"/>
      <c r="BG778" s="565"/>
      <c r="BH778" s="565"/>
      <c r="BI778" s="565"/>
      <c r="BJ778" s="565"/>
      <c r="BK778" s="364"/>
      <c r="BL778" s="565"/>
      <c r="BM778" s="565"/>
      <c r="BN778" s="565"/>
      <c r="BO778" s="565"/>
      <c r="BP778" s="565"/>
      <c r="BQ778" s="565"/>
      <c r="BR778" s="565"/>
      <c r="BS778" s="565"/>
      <c r="BT778" s="565"/>
      <c r="BU778" s="565"/>
      <c r="BV778" s="565"/>
      <c r="BW778" s="565"/>
      <c r="BX778" s="565"/>
      <c r="BY778" s="565"/>
      <c r="BZ778" s="565"/>
      <c r="CA778" s="565"/>
      <c r="CB778" s="565"/>
      <c r="CC778" s="565"/>
      <c r="CD778" s="565"/>
      <c r="CE778" s="565"/>
      <c r="CF778" s="565"/>
      <c r="CG778" s="565"/>
      <c r="CH778" s="565"/>
    </row>
    <row r="779" spans="1:86">
      <c r="A779" s="620"/>
      <c r="B779" s="565"/>
      <c r="C779" s="565" t="s">
        <v>4300</v>
      </c>
      <c r="D779" s="565">
        <v>7900</v>
      </c>
      <c r="E779" s="565">
        <v>120</v>
      </c>
      <c r="F779" s="565"/>
      <c r="G779" s="565"/>
      <c r="H779" s="565"/>
      <c r="I779" s="565"/>
      <c r="J779" s="565"/>
      <c r="K779" s="565"/>
      <c r="L779" s="565"/>
      <c r="M779" s="565"/>
      <c r="N779" s="565"/>
      <c r="O779" s="565"/>
      <c r="P779" s="565"/>
      <c r="Q779" s="565"/>
      <c r="R779" s="565"/>
      <c r="S779" s="565"/>
      <c r="T779" s="565"/>
      <c r="U779" s="147">
        <v>340</v>
      </c>
      <c r="V779" s="565"/>
      <c r="W779" s="565"/>
      <c r="X779" s="565"/>
      <c r="Y779" s="565"/>
      <c r="Z779" s="565"/>
      <c r="AA779" s="565"/>
      <c r="AB779" s="565"/>
      <c r="AC779" s="565"/>
      <c r="AD779" s="565"/>
      <c r="AE779" s="565">
        <v>130</v>
      </c>
      <c r="AF779" s="565"/>
      <c r="AG779" s="565"/>
      <c r="AH779" s="565"/>
      <c r="AI779" s="565"/>
      <c r="AJ779" s="565"/>
      <c r="AK779" s="565"/>
      <c r="AL779" s="565"/>
      <c r="AM779" s="565"/>
      <c r="AN779" s="565"/>
      <c r="AO779" s="565"/>
      <c r="AP779" s="565"/>
      <c r="AQ779" s="565"/>
      <c r="AR779" s="565"/>
      <c r="AS779" s="565"/>
      <c r="AT779" s="565"/>
      <c r="AU779" s="565"/>
      <c r="AV779" s="565"/>
      <c r="AW779" s="565"/>
      <c r="AX779" s="565"/>
      <c r="AY779" s="565"/>
      <c r="AZ779" s="565"/>
      <c r="BA779" s="565"/>
      <c r="BB779" s="565"/>
      <c r="BC779" s="565"/>
      <c r="BD779" s="565"/>
      <c r="BE779" s="565"/>
      <c r="BF779" s="565"/>
      <c r="BG779" s="565"/>
      <c r="BH779" s="565"/>
      <c r="BI779" s="565"/>
      <c r="BJ779" s="565"/>
      <c r="BK779" s="364">
        <v>1950</v>
      </c>
      <c r="BL779" s="565"/>
      <c r="BM779" s="565"/>
      <c r="BN779" s="565"/>
      <c r="BO779" s="565"/>
      <c r="BP779" s="565"/>
      <c r="BQ779" s="565"/>
      <c r="BR779" s="565"/>
      <c r="BS779" s="565"/>
      <c r="BT779" s="565">
        <v>5360</v>
      </c>
      <c r="BU779" s="565"/>
      <c r="BV779" s="565"/>
      <c r="BW779" s="565"/>
      <c r="BX779" s="565"/>
      <c r="BY779" s="565"/>
      <c r="BZ779" s="565"/>
      <c r="CA779" s="565"/>
      <c r="CB779" s="565"/>
      <c r="CC779" s="565"/>
      <c r="CD779" s="565"/>
      <c r="CE779" s="565"/>
      <c r="CF779" s="565"/>
      <c r="CG779" s="565"/>
      <c r="CH779" s="565"/>
    </row>
    <row r="780" spans="1:86">
      <c r="A780" s="620"/>
      <c r="B780" s="565" t="s">
        <v>4304</v>
      </c>
      <c r="C780" s="565" t="s">
        <v>4302</v>
      </c>
      <c r="D780" s="565">
        <v>0</v>
      </c>
      <c r="E780" s="565"/>
      <c r="F780" s="565"/>
      <c r="G780" s="565"/>
      <c r="H780" s="565"/>
      <c r="I780" s="565"/>
      <c r="J780" s="565"/>
      <c r="K780" s="565"/>
      <c r="L780" s="565"/>
      <c r="M780" s="565"/>
      <c r="N780" s="565"/>
      <c r="O780" s="565"/>
      <c r="P780" s="565"/>
      <c r="Q780" s="565"/>
      <c r="R780" s="565"/>
      <c r="S780" s="565"/>
      <c r="T780" s="565"/>
      <c r="U780" s="147"/>
      <c r="V780" s="565"/>
      <c r="W780" s="565"/>
      <c r="X780" s="565"/>
      <c r="Y780" s="565"/>
      <c r="Z780" s="565"/>
      <c r="AA780" s="565"/>
      <c r="AB780" s="565"/>
      <c r="AC780" s="565"/>
      <c r="AD780" s="565"/>
      <c r="AE780" s="565"/>
      <c r="AF780" s="565"/>
      <c r="AG780" s="565"/>
      <c r="AH780" s="565"/>
      <c r="AI780" s="565"/>
      <c r="AJ780" s="565"/>
      <c r="AK780" s="565"/>
      <c r="AL780" s="565"/>
      <c r="AM780" s="565"/>
      <c r="AN780" s="565"/>
      <c r="AO780" s="565"/>
      <c r="AP780" s="565"/>
      <c r="AQ780" s="565"/>
      <c r="AR780" s="565"/>
      <c r="AS780" s="565"/>
      <c r="AT780" s="565"/>
      <c r="AU780" s="565"/>
      <c r="AV780" s="565"/>
      <c r="AW780" s="565"/>
      <c r="AX780" s="565"/>
      <c r="AY780" s="565"/>
      <c r="AZ780" s="565"/>
      <c r="BA780" s="565"/>
      <c r="BB780" s="565"/>
      <c r="BC780" s="565"/>
      <c r="BD780" s="565"/>
      <c r="BE780" s="565"/>
      <c r="BF780" s="565"/>
      <c r="BG780" s="565"/>
      <c r="BH780" s="565"/>
      <c r="BI780" s="565"/>
      <c r="BJ780" s="565"/>
      <c r="BK780" s="364"/>
      <c r="BL780" s="565"/>
      <c r="BM780" s="565"/>
      <c r="BN780" s="565"/>
      <c r="BO780" s="565"/>
      <c r="BP780" s="565"/>
      <c r="BQ780" s="565"/>
      <c r="BR780" s="565"/>
      <c r="BS780" s="565"/>
      <c r="BT780" s="565"/>
      <c r="BU780" s="565"/>
      <c r="BV780" s="565"/>
      <c r="BW780" s="565"/>
      <c r="BX780" s="565"/>
      <c r="BY780" s="565"/>
      <c r="BZ780" s="565"/>
      <c r="CA780" s="565"/>
      <c r="CB780" s="565"/>
      <c r="CC780" s="565"/>
      <c r="CD780" s="565"/>
      <c r="CE780" s="565"/>
      <c r="CF780" s="565"/>
      <c r="CG780" s="565"/>
      <c r="CH780" s="565"/>
    </row>
    <row r="781" spans="1:86">
      <c r="A781" s="620"/>
      <c r="B781" s="565"/>
      <c r="C781" s="565" t="s">
        <v>4300</v>
      </c>
      <c r="D781" s="565">
        <v>15200</v>
      </c>
      <c r="E781" s="565"/>
      <c r="F781" s="565"/>
      <c r="G781" s="565"/>
      <c r="H781" s="565"/>
      <c r="I781" s="565"/>
      <c r="J781" s="565"/>
      <c r="K781" s="565"/>
      <c r="L781" s="565"/>
      <c r="M781" s="565">
        <v>180</v>
      </c>
      <c r="N781" s="565"/>
      <c r="O781" s="565"/>
      <c r="P781" s="565"/>
      <c r="Q781" s="565"/>
      <c r="R781" s="565"/>
      <c r="S781" s="565"/>
      <c r="T781" s="565"/>
      <c r="U781" s="147">
        <v>260</v>
      </c>
      <c r="V781" s="565"/>
      <c r="W781" s="565"/>
      <c r="X781" s="565"/>
      <c r="Y781" s="565"/>
      <c r="Z781" s="565">
        <v>120</v>
      </c>
      <c r="AA781" s="565"/>
      <c r="AB781" s="565"/>
      <c r="AC781" s="565"/>
      <c r="AD781" s="565"/>
      <c r="AE781" s="565">
        <v>430</v>
      </c>
      <c r="AF781" s="565"/>
      <c r="AG781" s="565"/>
      <c r="AH781" s="565"/>
      <c r="AI781" s="565"/>
      <c r="AJ781" s="565"/>
      <c r="AK781" s="565"/>
      <c r="AL781" s="565"/>
      <c r="AM781" s="565">
        <v>400</v>
      </c>
      <c r="AN781" s="565">
        <v>1500</v>
      </c>
      <c r="AO781" s="565"/>
      <c r="AP781" s="565"/>
      <c r="AQ781" s="565"/>
      <c r="AR781" s="565"/>
      <c r="AS781" s="565"/>
      <c r="AT781" s="565"/>
      <c r="AU781" s="565"/>
      <c r="AV781" s="565"/>
      <c r="AW781" s="565"/>
      <c r="AX781" s="565"/>
      <c r="AY781" s="565"/>
      <c r="AZ781" s="565"/>
      <c r="BA781" s="565"/>
      <c r="BB781" s="565"/>
      <c r="BC781" s="565">
        <v>370</v>
      </c>
      <c r="BD781" s="565"/>
      <c r="BE781" s="565"/>
      <c r="BF781" s="565">
        <v>4780</v>
      </c>
      <c r="BG781" s="565">
        <v>420</v>
      </c>
      <c r="BH781" s="565"/>
      <c r="BI781" s="565"/>
      <c r="BJ781" s="565"/>
      <c r="BK781" s="364">
        <v>4800</v>
      </c>
      <c r="BL781" s="565"/>
      <c r="BM781" s="565"/>
      <c r="BN781" s="565"/>
      <c r="BO781" s="565"/>
      <c r="BP781" s="565">
        <v>1100</v>
      </c>
      <c r="BQ781" s="565"/>
      <c r="BR781" s="565"/>
      <c r="BS781" s="565"/>
      <c r="BT781" s="565">
        <v>840</v>
      </c>
      <c r="BU781" s="565"/>
      <c r="BV781" s="565"/>
      <c r="BW781" s="565"/>
      <c r="BX781" s="565"/>
      <c r="BY781" s="565"/>
      <c r="BZ781" s="565"/>
      <c r="CA781" s="565"/>
      <c r="CB781" s="565"/>
      <c r="CC781" s="565"/>
      <c r="CD781" s="565"/>
      <c r="CE781" s="565"/>
      <c r="CF781" s="565"/>
      <c r="CG781" s="565"/>
      <c r="CH781" s="565"/>
    </row>
    <row r="782" spans="1:86">
      <c r="A782" s="620"/>
      <c r="B782" s="565" t="s">
        <v>4305</v>
      </c>
      <c r="C782" s="565" t="s">
        <v>4302</v>
      </c>
      <c r="D782" s="565">
        <v>0</v>
      </c>
      <c r="E782" s="565"/>
      <c r="F782" s="565"/>
      <c r="G782" s="565"/>
      <c r="H782" s="565"/>
      <c r="I782" s="565"/>
      <c r="J782" s="565"/>
      <c r="K782" s="565"/>
      <c r="L782" s="565"/>
      <c r="M782" s="565"/>
      <c r="N782" s="565"/>
      <c r="O782" s="565"/>
      <c r="P782" s="565"/>
      <c r="Q782" s="565"/>
      <c r="R782" s="565"/>
      <c r="S782" s="565"/>
      <c r="T782" s="565"/>
      <c r="U782" s="147"/>
      <c r="V782" s="565"/>
      <c r="W782" s="565"/>
      <c r="X782" s="565"/>
      <c r="Y782" s="565"/>
      <c r="Z782" s="565"/>
      <c r="AA782" s="565"/>
      <c r="AB782" s="565"/>
      <c r="AC782" s="565"/>
      <c r="AD782" s="565"/>
      <c r="AE782" s="565"/>
      <c r="AF782" s="565"/>
      <c r="AG782" s="565"/>
      <c r="AH782" s="565"/>
      <c r="AI782" s="565"/>
      <c r="AJ782" s="565"/>
      <c r="AK782" s="565"/>
      <c r="AL782" s="565"/>
      <c r="AM782" s="565"/>
      <c r="AN782" s="565"/>
      <c r="AO782" s="565"/>
      <c r="AP782" s="565"/>
      <c r="AQ782" s="565"/>
      <c r="AR782" s="565"/>
      <c r="AS782" s="565"/>
      <c r="AT782" s="565"/>
      <c r="AU782" s="565"/>
      <c r="AV782" s="565"/>
      <c r="AW782" s="565"/>
      <c r="AX782" s="565"/>
      <c r="AY782" s="565"/>
      <c r="AZ782" s="565"/>
      <c r="BA782" s="565"/>
      <c r="BB782" s="565"/>
      <c r="BC782" s="565"/>
      <c r="BD782" s="565"/>
      <c r="BE782" s="565"/>
      <c r="BF782" s="565"/>
      <c r="BG782" s="565"/>
      <c r="BH782" s="565"/>
      <c r="BI782" s="565"/>
      <c r="BJ782" s="565"/>
      <c r="BK782" s="364"/>
      <c r="BL782" s="565"/>
      <c r="BM782" s="565"/>
      <c r="BN782" s="565"/>
      <c r="BO782" s="565"/>
      <c r="BP782" s="565"/>
      <c r="BQ782" s="565"/>
      <c r="BR782" s="565"/>
      <c r="BS782" s="565"/>
      <c r="BT782" s="565"/>
      <c r="BU782" s="565"/>
      <c r="BV782" s="565"/>
      <c r="BW782" s="565"/>
      <c r="BX782" s="565"/>
      <c r="BY782" s="565"/>
      <c r="BZ782" s="565"/>
      <c r="CA782" s="565"/>
      <c r="CB782" s="565"/>
      <c r="CC782" s="565"/>
      <c r="CD782" s="565"/>
      <c r="CE782" s="565"/>
      <c r="CF782" s="565"/>
      <c r="CG782" s="565"/>
      <c r="CH782" s="565"/>
    </row>
    <row r="783" spans="1:86">
      <c r="A783" s="621"/>
      <c r="B783" s="565"/>
      <c r="C783" s="565" t="s">
        <v>4300</v>
      </c>
      <c r="D783" s="565">
        <v>0</v>
      </c>
      <c r="E783" s="565"/>
      <c r="F783" s="565"/>
      <c r="G783" s="565"/>
      <c r="H783" s="565"/>
      <c r="I783" s="565"/>
      <c r="J783" s="565"/>
      <c r="K783" s="565"/>
      <c r="L783" s="565"/>
      <c r="M783" s="565"/>
      <c r="N783" s="565"/>
      <c r="O783" s="565"/>
      <c r="P783" s="565"/>
      <c r="Q783" s="565"/>
      <c r="R783" s="565"/>
      <c r="S783" s="565"/>
      <c r="T783" s="565"/>
      <c r="U783" s="147"/>
      <c r="V783" s="565"/>
      <c r="W783" s="565"/>
      <c r="X783" s="565"/>
      <c r="Y783" s="565"/>
      <c r="Z783" s="565"/>
      <c r="AA783" s="565"/>
      <c r="AB783" s="565"/>
      <c r="AC783" s="565"/>
      <c r="AD783" s="565"/>
      <c r="AE783" s="565"/>
      <c r="AF783" s="565"/>
      <c r="AG783" s="565"/>
      <c r="AH783" s="565"/>
      <c r="AI783" s="565"/>
      <c r="AJ783" s="565"/>
      <c r="AK783" s="565"/>
      <c r="AL783" s="565"/>
      <c r="AM783" s="565"/>
      <c r="AN783" s="565"/>
      <c r="AO783" s="565"/>
      <c r="AP783" s="565"/>
      <c r="AQ783" s="565"/>
      <c r="AR783" s="565"/>
      <c r="AS783" s="565"/>
      <c r="AT783" s="565"/>
      <c r="AU783" s="565"/>
      <c r="AV783" s="565"/>
      <c r="AW783" s="565"/>
      <c r="AX783" s="565"/>
      <c r="AY783" s="565"/>
      <c r="AZ783" s="565"/>
      <c r="BA783" s="565"/>
      <c r="BB783" s="565"/>
      <c r="BC783" s="565"/>
      <c r="BD783" s="565"/>
      <c r="BE783" s="565"/>
      <c r="BF783" s="565"/>
      <c r="BG783" s="565"/>
      <c r="BH783" s="565"/>
      <c r="BI783" s="565"/>
      <c r="BJ783" s="565"/>
      <c r="BK783" s="364"/>
      <c r="BL783" s="565"/>
      <c r="BM783" s="565"/>
      <c r="BN783" s="565"/>
      <c r="BO783" s="565"/>
      <c r="BP783" s="565"/>
      <c r="BQ783" s="565"/>
      <c r="BR783" s="565"/>
      <c r="BS783" s="565"/>
      <c r="BT783" s="565"/>
      <c r="BU783" s="565"/>
      <c r="BV783" s="565"/>
      <c r="BW783" s="565"/>
      <c r="BX783" s="565"/>
      <c r="BY783" s="565"/>
      <c r="BZ783" s="565"/>
      <c r="CA783" s="565"/>
      <c r="CB783" s="565"/>
      <c r="CC783" s="565"/>
      <c r="CD783" s="565"/>
      <c r="CE783" s="565"/>
      <c r="CF783" s="565"/>
      <c r="CG783" s="565"/>
      <c r="CH783" s="565"/>
    </row>
    <row r="784" spans="1:86">
      <c r="A784" s="171" t="s">
        <v>8145</v>
      </c>
      <c r="B784" s="565" t="s">
        <v>4301</v>
      </c>
      <c r="C784" s="565" t="s">
        <v>4302</v>
      </c>
      <c r="D784" s="565"/>
      <c r="E784" s="565"/>
      <c r="F784" s="565"/>
      <c r="G784" s="565"/>
      <c r="H784" s="565"/>
      <c r="I784" s="565"/>
      <c r="J784" s="565"/>
      <c r="K784" s="565"/>
      <c r="L784" s="565"/>
      <c r="M784" s="565"/>
      <c r="N784" s="565"/>
      <c r="O784" s="565"/>
      <c r="P784" s="565"/>
      <c r="Q784" s="565"/>
      <c r="R784" s="565"/>
      <c r="S784" s="565"/>
      <c r="T784" s="565"/>
      <c r="U784" s="147"/>
      <c r="V784" s="565"/>
      <c r="W784" s="565"/>
      <c r="X784" s="565"/>
      <c r="Y784" s="565"/>
      <c r="Z784" s="565"/>
      <c r="AA784" s="565"/>
      <c r="AB784" s="565"/>
      <c r="AC784" s="565"/>
      <c r="AD784" s="565"/>
      <c r="AE784" s="565"/>
      <c r="AF784" s="565"/>
      <c r="AG784" s="565"/>
      <c r="AH784" s="565"/>
      <c r="AI784" s="565"/>
      <c r="AJ784" s="565"/>
      <c r="AK784" s="565"/>
      <c r="AL784" s="565"/>
      <c r="AM784" s="565"/>
      <c r="AN784" s="565"/>
      <c r="AO784" s="565"/>
      <c r="AP784" s="565"/>
      <c r="AQ784" s="565"/>
      <c r="AR784" s="565"/>
      <c r="AS784" s="565"/>
      <c r="AT784" s="565"/>
      <c r="AU784" s="565"/>
      <c r="AV784" s="565"/>
      <c r="AW784" s="565"/>
      <c r="AX784" s="565"/>
      <c r="AY784" s="565"/>
      <c r="AZ784" s="565"/>
      <c r="BA784" s="565"/>
      <c r="BB784" s="565"/>
      <c r="BC784" s="565"/>
      <c r="BD784" s="565"/>
      <c r="BE784" s="565"/>
      <c r="BF784" s="565"/>
      <c r="BG784" s="565"/>
      <c r="BH784" s="565"/>
      <c r="BI784" s="565"/>
      <c r="BJ784" s="565"/>
      <c r="BK784" s="364"/>
      <c r="BL784" s="565"/>
      <c r="BM784" s="565"/>
      <c r="BN784" s="565"/>
      <c r="BO784" s="565"/>
      <c r="BP784" s="565"/>
      <c r="BQ784" s="565"/>
      <c r="BR784" s="565"/>
      <c r="BS784" s="565"/>
      <c r="BT784" s="565"/>
      <c r="BU784" s="565"/>
      <c r="BV784" s="565"/>
      <c r="BW784" s="565"/>
      <c r="BX784" s="565"/>
      <c r="BY784" s="565"/>
      <c r="BZ784" s="565"/>
      <c r="CA784" s="565"/>
      <c r="CB784" s="565"/>
      <c r="CC784" s="565"/>
      <c r="CD784" s="565"/>
      <c r="CE784" s="565"/>
      <c r="CF784" s="565"/>
      <c r="CG784" s="565"/>
      <c r="CH784" s="565"/>
    </row>
    <row r="785" spans="1:86">
      <c r="A785" s="620"/>
      <c r="B785" s="565"/>
      <c r="C785" s="565" t="s">
        <v>4300</v>
      </c>
      <c r="D785" s="565"/>
      <c r="E785" s="565"/>
      <c r="F785" s="565"/>
      <c r="G785" s="565"/>
      <c r="H785" s="565"/>
      <c r="I785" s="565">
        <v>4827</v>
      </c>
      <c r="J785" s="565"/>
      <c r="K785" s="565"/>
      <c r="L785" s="565"/>
      <c r="M785" s="565"/>
      <c r="N785" s="565"/>
      <c r="O785" s="565"/>
      <c r="P785" s="565"/>
      <c r="Q785" s="565"/>
      <c r="R785" s="565"/>
      <c r="S785" s="565"/>
      <c r="T785" s="565">
        <v>2560</v>
      </c>
      <c r="U785" s="147"/>
      <c r="V785" s="565"/>
      <c r="W785" s="565"/>
      <c r="X785" s="565"/>
      <c r="Y785" s="565">
        <v>868</v>
      </c>
      <c r="Z785" s="565"/>
      <c r="AA785" s="565"/>
      <c r="AB785" s="565"/>
      <c r="AC785" s="565"/>
      <c r="AD785" s="565">
        <v>10605</v>
      </c>
      <c r="AE785" s="565"/>
      <c r="AF785" s="565"/>
      <c r="AG785" s="565"/>
      <c r="AH785" s="565"/>
      <c r="AI785" s="565"/>
      <c r="AJ785" s="565"/>
      <c r="AK785" s="565"/>
      <c r="AL785" s="565"/>
      <c r="AM785" s="565">
        <v>4681</v>
      </c>
      <c r="AN785" s="565"/>
      <c r="AO785" s="565"/>
      <c r="AP785" s="565"/>
      <c r="AQ785" s="565"/>
      <c r="AR785" s="565"/>
      <c r="AS785" s="565"/>
      <c r="AT785" s="565"/>
      <c r="AU785" s="565"/>
      <c r="AV785" s="565"/>
      <c r="AW785" s="565"/>
      <c r="AX785" s="565">
        <v>948</v>
      </c>
      <c r="AY785" s="565"/>
      <c r="AZ785" s="565"/>
      <c r="BA785" s="565"/>
      <c r="BB785" s="565"/>
      <c r="BC785" s="565"/>
      <c r="BD785" s="565"/>
      <c r="BE785" s="565">
        <v>2283</v>
      </c>
      <c r="BF785" s="565"/>
      <c r="BG785" s="565"/>
      <c r="BH785" s="565"/>
      <c r="BI785" s="565"/>
      <c r="BJ785" s="565">
        <v>16374</v>
      </c>
      <c r="BK785" s="364"/>
      <c r="BL785" s="565"/>
      <c r="BM785" s="565">
        <v>5035</v>
      </c>
      <c r="BN785" s="565"/>
      <c r="BO785" s="565">
        <v>1532</v>
      </c>
      <c r="BP785" s="565"/>
      <c r="BQ785" s="565"/>
      <c r="BR785" s="565"/>
      <c r="BS785" s="565">
        <v>3593</v>
      </c>
      <c r="BT785" s="565"/>
      <c r="BU785" s="565"/>
      <c r="BV785" s="565"/>
      <c r="BW785" s="565">
        <v>4515</v>
      </c>
      <c r="BX785" s="565"/>
      <c r="BY785" s="565"/>
      <c r="BZ785" s="565"/>
      <c r="CA785" s="565"/>
      <c r="CB785" s="565"/>
      <c r="CC785" s="565"/>
      <c r="CD785" s="565"/>
      <c r="CE785" s="565"/>
      <c r="CF785" s="565"/>
      <c r="CG785" s="565"/>
      <c r="CH785" s="565"/>
    </row>
    <row r="786" spans="1:86">
      <c r="A786" s="620"/>
      <c r="B786" s="565" t="s">
        <v>4303</v>
      </c>
      <c r="C786" s="565" t="s">
        <v>4302</v>
      </c>
      <c r="D786" s="565"/>
      <c r="E786" s="565"/>
      <c r="F786" s="565"/>
      <c r="G786" s="565"/>
      <c r="H786" s="565"/>
      <c r="I786" s="565"/>
      <c r="J786" s="565"/>
      <c r="K786" s="565"/>
      <c r="L786" s="565"/>
      <c r="M786" s="565"/>
      <c r="N786" s="565"/>
      <c r="O786" s="565"/>
      <c r="P786" s="565"/>
      <c r="Q786" s="565"/>
      <c r="R786" s="565"/>
      <c r="S786" s="565"/>
      <c r="T786" s="565"/>
      <c r="U786" s="147"/>
      <c r="V786" s="565"/>
      <c r="W786" s="565"/>
      <c r="X786" s="565"/>
      <c r="Y786" s="565"/>
      <c r="Z786" s="565"/>
      <c r="AA786" s="565"/>
      <c r="AB786" s="565"/>
      <c r="AC786" s="565"/>
      <c r="AD786" s="565"/>
      <c r="AE786" s="565"/>
      <c r="AF786" s="565"/>
      <c r="AG786" s="565"/>
      <c r="AH786" s="565"/>
      <c r="AI786" s="565"/>
      <c r="AJ786" s="565"/>
      <c r="AK786" s="565"/>
      <c r="AL786" s="565"/>
      <c r="AM786" s="565"/>
      <c r="AN786" s="565"/>
      <c r="AO786" s="565"/>
      <c r="AP786" s="565"/>
      <c r="AQ786" s="565"/>
      <c r="AR786" s="565"/>
      <c r="AS786" s="565"/>
      <c r="AT786" s="565"/>
      <c r="AU786" s="565"/>
      <c r="AV786" s="565"/>
      <c r="AW786" s="565"/>
      <c r="AX786" s="565"/>
      <c r="AY786" s="565"/>
      <c r="AZ786" s="565"/>
      <c r="BA786" s="565"/>
      <c r="BB786" s="565"/>
      <c r="BC786" s="565"/>
      <c r="BD786" s="565"/>
      <c r="BE786" s="565"/>
      <c r="BF786" s="565"/>
      <c r="BG786" s="565"/>
      <c r="BH786" s="565"/>
      <c r="BI786" s="565"/>
      <c r="BJ786" s="565"/>
      <c r="BK786" s="364"/>
      <c r="BL786" s="565"/>
      <c r="BM786" s="565"/>
      <c r="BN786" s="565"/>
      <c r="BO786" s="565"/>
      <c r="BP786" s="565"/>
      <c r="BQ786" s="565"/>
      <c r="BR786" s="565"/>
      <c r="BS786" s="565"/>
      <c r="BT786" s="565"/>
      <c r="BU786" s="565"/>
      <c r="BV786" s="565"/>
      <c r="BW786" s="565"/>
      <c r="BX786" s="565"/>
      <c r="BY786" s="565"/>
      <c r="BZ786" s="565"/>
      <c r="CA786" s="565"/>
      <c r="CB786" s="565"/>
      <c r="CC786" s="565"/>
      <c r="CD786" s="565"/>
      <c r="CE786" s="565"/>
      <c r="CF786" s="565"/>
      <c r="CG786" s="565"/>
      <c r="CH786" s="565"/>
    </row>
    <row r="787" spans="1:86">
      <c r="A787" s="620"/>
      <c r="B787" s="565"/>
      <c r="C787" s="565" t="s">
        <v>4300</v>
      </c>
      <c r="D787" s="565"/>
      <c r="E787" s="565"/>
      <c r="F787" s="565"/>
      <c r="G787" s="565"/>
      <c r="H787" s="565"/>
      <c r="I787" s="565"/>
      <c r="J787" s="565"/>
      <c r="K787" s="565"/>
      <c r="L787" s="565"/>
      <c r="M787" s="565"/>
      <c r="N787" s="565"/>
      <c r="O787" s="565"/>
      <c r="P787" s="565"/>
      <c r="Q787" s="565"/>
      <c r="R787" s="565"/>
      <c r="S787" s="565"/>
      <c r="T787" s="565"/>
      <c r="U787" s="147"/>
      <c r="V787" s="565"/>
      <c r="W787" s="565"/>
      <c r="X787" s="565"/>
      <c r="Y787" s="565"/>
      <c r="Z787" s="565"/>
      <c r="AA787" s="565"/>
      <c r="AB787" s="565"/>
      <c r="AC787" s="565"/>
      <c r="AD787" s="565"/>
      <c r="AE787" s="565"/>
      <c r="AF787" s="565"/>
      <c r="AG787" s="565"/>
      <c r="AH787" s="565"/>
      <c r="AI787" s="565"/>
      <c r="AJ787" s="565"/>
      <c r="AK787" s="565"/>
      <c r="AL787" s="565"/>
      <c r="AM787" s="565"/>
      <c r="AN787" s="565"/>
      <c r="AO787" s="565"/>
      <c r="AP787" s="565"/>
      <c r="AQ787" s="565"/>
      <c r="AR787" s="565"/>
      <c r="AS787" s="565"/>
      <c r="AT787" s="565"/>
      <c r="AU787" s="565"/>
      <c r="AV787" s="565"/>
      <c r="AW787" s="565"/>
      <c r="AX787" s="565"/>
      <c r="AY787" s="565"/>
      <c r="AZ787" s="565"/>
      <c r="BA787" s="565"/>
      <c r="BB787" s="565"/>
      <c r="BC787" s="565"/>
      <c r="BD787" s="565"/>
      <c r="BE787" s="565"/>
      <c r="BF787" s="565"/>
      <c r="BG787" s="565"/>
      <c r="BH787" s="565"/>
      <c r="BI787" s="565"/>
      <c r="BJ787" s="565"/>
      <c r="BK787" s="364"/>
      <c r="BL787" s="565"/>
      <c r="BM787" s="565"/>
      <c r="BN787" s="565"/>
      <c r="BO787" s="565"/>
      <c r="BP787" s="565"/>
      <c r="BQ787" s="565"/>
      <c r="BR787" s="565"/>
      <c r="BS787" s="565"/>
      <c r="BT787" s="565"/>
      <c r="BU787" s="565"/>
      <c r="BV787" s="565"/>
      <c r="BW787" s="565"/>
      <c r="BX787" s="565"/>
      <c r="BY787" s="565"/>
      <c r="BZ787" s="565"/>
      <c r="CA787" s="565"/>
      <c r="CB787" s="565"/>
      <c r="CC787" s="565"/>
      <c r="CD787" s="565"/>
      <c r="CE787" s="565"/>
      <c r="CF787" s="565"/>
      <c r="CG787" s="565"/>
      <c r="CH787" s="565"/>
    </row>
    <row r="788" spans="1:86">
      <c r="A788" s="620"/>
      <c r="B788" s="565" t="s">
        <v>4304</v>
      </c>
      <c r="C788" s="565" t="s">
        <v>4302</v>
      </c>
      <c r="D788" s="565"/>
      <c r="E788" s="565"/>
      <c r="F788" s="565"/>
      <c r="G788" s="565"/>
      <c r="H788" s="565"/>
      <c r="I788" s="565"/>
      <c r="J788" s="565"/>
      <c r="K788" s="565"/>
      <c r="L788" s="565"/>
      <c r="M788" s="565"/>
      <c r="N788" s="565"/>
      <c r="O788" s="565"/>
      <c r="P788" s="565"/>
      <c r="Q788" s="565"/>
      <c r="R788" s="565"/>
      <c r="S788" s="565"/>
      <c r="T788" s="565"/>
      <c r="U788" s="147"/>
      <c r="V788" s="565"/>
      <c r="W788" s="565"/>
      <c r="X788" s="565"/>
      <c r="Y788" s="565"/>
      <c r="Z788" s="565"/>
      <c r="AA788" s="565"/>
      <c r="AB788" s="565"/>
      <c r="AC788" s="565"/>
      <c r="AD788" s="565"/>
      <c r="AE788" s="565"/>
      <c r="AF788" s="565"/>
      <c r="AG788" s="565"/>
      <c r="AH788" s="565"/>
      <c r="AI788" s="565"/>
      <c r="AJ788" s="565"/>
      <c r="AK788" s="565"/>
      <c r="AL788" s="565"/>
      <c r="AM788" s="565"/>
      <c r="AN788" s="565"/>
      <c r="AO788" s="565"/>
      <c r="AP788" s="565"/>
      <c r="AQ788" s="565"/>
      <c r="AR788" s="565"/>
      <c r="AS788" s="565"/>
      <c r="AT788" s="565"/>
      <c r="AU788" s="565"/>
      <c r="AV788" s="565"/>
      <c r="AW788" s="565"/>
      <c r="AX788" s="565"/>
      <c r="AY788" s="565"/>
      <c r="AZ788" s="565"/>
      <c r="BA788" s="565"/>
      <c r="BB788" s="565"/>
      <c r="BC788" s="565"/>
      <c r="BD788" s="565"/>
      <c r="BE788" s="565"/>
      <c r="BF788" s="565"/>
      <c r="BG788" s="565"/>
      <c r="BH788" s="565"/>
      <c r="BI788" s="565"/>
      <c r="BJ788" s="565"/>
      <c r="BK788" s="364"/>
      <c r="BL788" s="565"/>
      <c r="BM788" s="565"/>
      <c r="BN788" s="565"/>
      <c r="BO788" s="565"/>
      <c r="BP788" s="565"/>
      <c r="BQ788" s="565"/>
      <c r="BR788" s="565"/>
      <c r="BS788" s="565"/>
      <c r="BT788" s="565"/>
      <c r="BU788" s="565"/>
      <c r="BV788" s="565"/>
      <c r="BW788" s="565"/>
      <c r="BX788" s="565"/>
      <c r="BY788" s="565"/>
      <c r="BZ788" s="565"/>
      <c r="CA788" s="565"/>
      <c r="CB788" s="565"/>
      <c r="CC788" s="565"/>
      <c r="CD788" s="565"/>
      <c r="CE788" s="565"/>
      <c r="CF788" s="565"/>
      <c r="CG788" s="565"/>
      <c r="CH788" s="565"/>
    </row>
    <row r="789" spans="1:86">
      <c r="A789" s="620"/>
      <c r="B789" s="565"/>
      <c r="C789" s="565" t="s">
        <v>4300</v>
      </c>
      <c r="D789" s="565"/>
      <c r="E789" s="565"/>
      <c r="F789" s="565"/>
      <c r="G789" s="565"/>
      <c r="H789" s="565"/>
      <c r="I789" s="565"/>
      <c r="J789" s="565"/>
      <c r="K789" s="565"/>
      <c r="L789" s="565"/>
      <c r="M789" s="565"/>
      <c r="N789" s="565"/>
      <c r="O789" s="565"/>
      <c r="P789" s="565"/>
      <c r="Q789" s="565"/>
      <c r="R789" s="565"/>
      <c r="S789" s="565"/>
      <c r="T789" s="565"/>
      <c r="U789" s="147"/>
      <c r="V789" s="565"/>
      <c r="W789" s="565"/>
      <c r="X789" s="565"/>
      <c r="Y789" s="565"/>
      <c r="Z789" s="565"/>
      <c r="AA789" s="565"/>
      <c r="AB789" s="565"/>
      <c r="AC789" s="565"/>
      <c r="AD789" s="565"/>
      <c r="AE789" s="565"/>
      <c r="AF789" s="565"/>
      <c r="AG789" s="565"/>
      <c r="AH789" s="565"/>
      <c r="AI789" s="565"/>
      <c r="AJ789" s="565"/>
      <c r="AK789" s="565"/>
      <c r="AL789" s="565"/>
      <c r="AM789" s="565"/>
      <c r="AN789" s="565"/>
      <c r="AO789" s="565"/>
      <c r="AP789" s="565"/>
      <c r="AQ789" s="565"/>
      <c r="AR789" s="565"/>
      <c r="AS789" s="565"/>
      <c r="AT789" s="565"/>
      <c r="AU789" s="565"/>
      <c r="AV789" s="565"/>
      <c r="AW789" s="565"/>
      <c r="AX789" s="565"/>
      <c r="AY789" s="565"/>
      <c r="AZ789" s="565"/>
      <c r="BA789" s="565"/>
      <c r="BB789" s="565"/>
      <c r="BC789" s="565"/>
      <c r="BD789" s="565"/>
      <c r="BE789" s="565"/>
      <c r="BF789" s="565"/>
      <c r="BG789" s="565"/>
      <c r="BH789" s="565"/>
      <c r="BI789" s="565"/>
      <c r="BJ789" s="565"/>
      <c r="BK789" s="364"/>
      <c r="BL789" s="565"/>
      <c r="BM789" s="565"/>
      <c r="BN789" s="565"/>
      <c r="BO789" s="565"/>
      <c r="BP789" s="565"/>
      <c r="BQ789" s="565"/>
      <c r="BR789" s="565"/>
      <c r="BS789" s="565"/>
      <c r="BT789" s="565"/>
      <c r="BU789" s="565"/>
      <c r="BV789" s="565"/>
      <c r="BW789" s="565"/>
      <c r="BX789" s="565"/>
      <c r="BY789" s="565"/>
      <c r="BZ789" s="565"/>
      <c r="CA789" s="565"/>
      <c r="CB789" s="565"/>
      <c r="CC789" s="565"/>
      <c r="CD789" s="565"/>
      <c r="CE789" s="565"/>
      <c r="CF789" s="565"/>
      <c r="CG789" s="565"/>
      <c r="CH789" s="565"/>
    </row>
    <row r="790" spans="1:86">
      <c r="A790" s="620"/>
      <c r="B790" s="565" t="s">
        <v>4305</v>
      </c>
      <c r="C790" s="565" t="s">
        <v>4302</v>
      </c>
      <c r="D790" s="565"/>
      <c r="E790" s="565"/>
      <c r="F790" s="565"/>
      <c r="G790" s="565"/>
      <c r="H790" s="565"/>
      <c r="I790" s="565"/>
      <c r="J790" s="565"/>
      <c r="K790" s="565"/>
      <c r="L790" s="565"/>
      <c r="M790" s="565"/>
      <c r="N790" s="565"/>
      <c r="O790" s="565"/>
      <c r="P790" s="565"/>
      <c r="Q790" s="565"/>
      <c r="R790" s="565"/>
      <c r="S790" s="565"/>
      <c r="T790" s="565"/>
      <c r="U790" s="147"/>
      <c r="V790" s="565"/>
      <c r="W790" s="565"/>
      <c r="X790" s="565"/>
      <c r="Y790" s="565"/>
      <c r="Z790" s="565"/>
      <c r="AA790" s="565"/>
      <c r="AB790" s="565"/>
      <c r="AC790" s="565"/>
      <c r="AD790" s="565"/>
      <c r="AE790" s="565"/>
      <c r="AF790" s="565"/>
      <c r="AG790" s="565"/>
      <c r="AH790" s="565"/>
      <c r="AI790" s="565"/>
      <c r="AJ790" s="565"/>
      <c r="AK790" s="565"/>
      <c r="AL790" s="565"/>
      <c r="AM790" s="565"/>
      <c r="AN790" s="565"/>
      <c r="AO790" s="565"/>
      <c r="AP790" s="565"/>
      <c r="AQ790" s="565"/>
      <c r="AR790" s="565"/>
      <c r="AS790" s="565"/>
      <c r="AT790" s="565"/>
      <c r="AU790" s="565"/>
      <c r="AV790" s="565"/>
      <c r="AW790" s="565"/>
      <c r="AX790" s="565"/>
      <c r="AY790" s="565"/>
      <c r="AZ790" s="565"/>
      <c r="BA790" s="565"/>
      <c r="BB790" s="565"/>
      <c r="BC790" s="565"/>
      <c r="BD790" s="565"/>
      <c r="BE790" s="565"/>
      <c r="BF790" s="565"/>
      <c r="BG790" s="565"/>
      <c r="BH790" s="565"/>
      <c r="BI790" s="565"/>
      <c r="BJ790" s="565"/>
      <c r="BK790" s="364"/>
      <c r="BL790" s="565"/>
      <c r="BM790" s="565"/>
      <c r="BN790" s="565"/>
      <c r="BO790" s="565"/>
      <c r="BP790" s="565"/>
      <c r="BQ790" s="565"/>
      <c r="BR790" s="565"/>
      <c r="BS790" s="565"/>
      <c r="BT790" s="565"/>
      <c r="BU790" s="565"/>
      <c r="BV790" s="565"/>
      <c r="BW790" s="565"/>
      <c r="BX790" s="565"/>
      <c r="BY790" s="565"/>
      <c r="BZ790" s="565"/>
      <c r="CA790" s="565"/>
      <c r="CB790" s="565"/>
      <c r="CC790" s="565"/>
      <c r="CD790" s="565"/>
      <c r="CE790" s="565"/>
      <c r="CF790" s="565"/>
      <c r="CG790" s="565"/>
      <c r="CH790" s="565"/>
    </row>
    <row r="791" spans="1:86">
      <c r="A791" s="621"/>
      <c r="B791" s="565"/>
      <c r="C791" s="565" t="s">
        <v>4300</v>
      </c>
      <c r="D791" s="565"/>
      <c r="E791" s="565"/>
      <c r="F791" s="565"/>
      <c r="G791" s="565"/>
      <c r="H791" s="565"/>
      <c r="I791" s="565"/>
      <c r="J791" s="565"/>
      <c r="K791" s="565"/>
      <c r="L791" s="565"/>
      <c r="M791" s="565"/>
      <c r="N791" s="565"/>
      <c r="O791" s="565"/>
      <c r="P791" s="565"/>
      <c r="Q791" s="565"/>
      <c r="R791" s="565"/>
      <c r="S791" s="565"/>
      <c r="T791" s="565"/>
      <c r="U791" s="147"/>
      <c r="V791" s="565"/>
      <c r="W791" s="565"/>
      <c r="X791" s="565"/>
      <c r="Y791" s="565"/>
      <c r="Z791" s="565"/>
      <c r="AA791" s="565"/>
      <c r="AB791" s="565"/>
      <c r="AC791" s="565"/>
      <c r="AD791" s="565"/>
      <c r="AE791" s="565"/>
      <c r="AF791" s="565"/>
      <c r="AG791" s="565"/>
      <c r="AH791" s="565"/>
      <c r="AI791" s="565"/>
      <c r="AJ791" s="565"/>
      <c r="AK791" s="565"/>
      <c r="AL791" s="565"/>
      <c r="AM791" s="565"/>
      <c r="AN791" s="565"/>
      <c r="AO791" s="565"/>
      <c r="AP791" s="565"/>
      <c r="AQ791" s="565"/>
      <c r="AR791" s="565"/>
      <c r="AS791" s="565"/>
      <c r="AT791" s="565"/>
      <c r="AU791" s="565"/>
      <c r="AV791" s="565"/>
      <c r="AW791" s="565"/>
      <c r="AX791" s="565"/>
      <c r="AY791" s="565"/>
      <c r="AZ791" s="565"/>
      <c r="BA791" s="565"/>
      <c r="BB791" s="565"/>
      <c r="BC791" s="565"/>
      <c r="BD791" s="565"/>
      <c r="BE791" s="565"/>
      <c r="BF791" s="565"/>
      <c r="BG791" s="565"/>
      <c r="BH791" s="565"/>
      <c r="BI791" s="565"/>
      <c r="BJ791" s="565"/>
      <c r="BK791" s="364"/>
      <c r="BL791" s="565"/>
      <c r="BM791" s="565"/>
      <c r="BN791" s="565"/>
      <c r="BO791" s="565"/>
      <c r="BP791" s="565"/>
      <c r="BQ791" s="565"/>
      <c r="BR791" s="565"/>
      <c r="BS791" s="565"/>
      <c r="BT791" s="565"/>
      <c r="BU791" s="565"/>
      <c r="BV791" s="565"/>
      <c r="BW791" s="565"/>
      <c r="BX791" s="565"/>
      <c r="BY791" s="565"/>
      <c r="BZ791" s="565"/>
      <c r="CA791" s="565"/>
      <c r="CB791" s="565"/>
      <c r="CC791" s="565"/>
      <c r="CD791" s="565"/>
      <c r="CE791" s="565"/>
      <c r="CF791" s="565"/>
      <c r="CG791" s="565"/>
      <c r="CH791" s="565"/>
    </row>
    <row r="792" spans="1:86">
      <c r="A792" s="171" t="s">
        <v>8168</v>
      </c>
      <c r="B792" s="565" t="s">
        <v>4301</v>
      </c>
      <c r="C792" s="565" t="s">
        <v>4302</v>
      </c>
      <c r="D792" s="565">
        <v>740</v>
      </c>
      <c r="E792" s="565">
        <v>0</v>
      </c>
      <c r="F792" s="565">
        <v>0</v>
      </c>
      <c r="G792" s="565">
        <v>0</v>
      </c>
      <c r="H792" s="565">
        <v>0</v>
      </c>
      <c r="I792" s="565">
        <v>0</v>
      </c>
      <c r="J792" s="565">
        <v>0</v>
      </c>
      <c r="K792" s="565">
        <v>0</v>
      </c>
      <c r="L792" s="565">
        <v>180</v>
      </c>
      <c r="M792" s="565">
        <v>0</v>
      </c>
      <c r="N792" s="565">
        <v>0</v>
      </c>
      <c r="O792" s="565">
        <v>0</v>
      </c>
      <c r="P792" s="565">
        <v>0</v>
      </c>
      <c r="Q792" s="565">
        <v>660</v>
      </c>
      <c r="R792" s="565">
        <v>0</v>
      </c>
      <c r="S792" s="565">
        <v>104</v>
      </c>
      <c r="T792" s="565">
        <v>0</v>
      </c>
      <c r="U792" s="147">
        <v>0</v>
      </c>
      <c r="V792" s="565">
        <v>0</v>
      </c>
      <c r="W792" s="565">
        <v>0</v>
      </c>
      <c r="X792" s="565">
        <v>0</v>
      </c>
      <c r="Y792" s="565">
        <v>0</v>
      </c>
      <c r="Z792" s="565">
        <v>0</v>
      </c>
      <c r="AA792" s="565">
        <v>0</v>
      </c>
      <c r="AB792" s="565">
        <v>0</v>
      </c>
      <c r="AC792" s="565">
        <v>0</v>
      </c>
      <c r="AD792" s="565">
        <v>224</v>
      </c>
      <c r="AE792" s="565">
        <v>0</v>
      </c>
      <c r="AF792" s="565">
        <v>0</v>
      </c>
      <c r="AG792" s="565">
        <v>0</v>
      </c>
      <c r="AH792" s="565">
        <v>0</v>
      </c>
      <c r="AI792" s="565">
        <v>0</v>
      </c>
      <c r="AJ792" s="565">
        <v>0</v>
      </c>
      <c r="AK792" s="565">
        <v>0</v>
      </c>
      <c r="AL792" s="565">
        <v>294</v>
      </c>
      <c r="AM792" s="565">
        <v>504</v>
      </c>
      <c r="AN792" s="565">
        <v>0</v>
      </c>
      <c r="AO792" s="565">
        <v>0</v>
      </c>
      <c r="AP792" s="565">
        <v>0</v>
      </c>
      <c r="AQ792" s="565">
        <v>9636</v>
      </c>
      <c r="AR792" s="565">
        <v>0</v>
      </c>
      <c r="AS792" s="565">
        <v>0</v>
      </c>
      <c r="AT792" s="565">
        <v>0</v>
      </c>
      <c r="AU792" s="565">
        <v>0</v>
      </c>
      <c r="AV792" s="565">
        <v>0</v>
      </c>
      <c r="AW792" s="565">
        <v>0</v>
      </c>
      <c r="AX792" s="565">
        <v>0</v>
      </c>
      <c r="AY792" s="565">
        <v>0</v>
      </c>
      <c r="AZ792" s="565">
        <v>0</v>
      </c>
      <c r="BA792" s="565">
        <v>329</v>
      </c>
      <c r="BB792" s="565">
        <v>0</v>
      </c>
      <c r="BC792" s="565">
        <v>0</v>
      </c>
      <c r="BD792" s="565">
        <v>0</v>
      </c>
      <c r="BE792" s="565">
        <v>0</v>
      </c>
      <c r="BF792" s="565">
        <v>0</v>
      </c>
      <c r="BG792" s="565">
        <v>0</v>
      </c>
      <c r="BH792" s="565">
        <v>0</v>
      </c>
      <c r="BI792" s="565">
        <v>0</v>
      </c>
      <c r="BJ792" s="565">
        <v>0</v>
      </c>
      <c r="BK792" s="364">
        <v>0</v>
      </c>
      <c r="BL792" s="565">
        <v>0</v>
      </c>
      <c r="BM792" s="565">
        <v>0</v>
      </c>
      <c r="BN792" s="565">
        <v>0</v>
      </c>
      <c r="BO792" s="565">
        <v>0</v>
      </c>
      <c r="BP792" s="565">
        <v>0</v>
      </c>
      <c r="BQ792" s="565">
        <v>0</v>
      </c>
      <c r="BR792" s="565">
        <v>0</v>
      </c>
      <c r="BS792" s="565">
        <v>0</v>
      </c>
      <c r="BT792" s="565">
        <v>0</v>
      </c>
      <c r="BU792" s="565">
        <v>0</v>
      </c>
      <c r="BV792" s="565">
        <v>0</v>
      </c>
      <c r="BW792" s="565">
        <v>0</v>
      </c>
      <c r="BX792" s="565">
        <v>0</v>
      </c>
      <c r="BY792" s="565">
        <v>0</v>
      </c>
      <c r="BZ792" s="565"/>
      <c r="CA792" s="565"/>
      <c r="CB792" s="565"/>
      <c r="CC792" s="565"/>
      <c r="CD792" s="565"/>
      <c r="CE792" s="565"/>
      <c r="CF792" s="565"/>
      <c r="CG792" s="565"/>
      <c r="CH792" s="565"/>
    </row>
    <row r="793" spans="1:86">
      <c r="A793" s="620"/>
      <c r="B793" s="565"/>
      <c r="C793" s="565" t="s">
        <v>4300</v>
      </c>
      <c r="D793" s="565">
        <v>2308</v>
      </c>
      <c r="E793" s="565">
        <v>0</v>
      </c>
      <c r="F793" s="565">
        <v>899</v>
      </c>
      <c r="G793" s="565">
        <v>0</v>
      </c>
      <c r="H793" s="565">
        <v>0</v>
      </c>
      <c r="I793" s="565">
        <v>0</v>
      </c>
      <c r="J793" s="565">
        <v>0</v>
      </c>
      <c r="K793" s="565">
        <v>0</v>
      </c>
      <c r="L793" s="565">
        <v>600</v>
      </c>
      <c r="M793" s="565">
        <v>0</v>
      </c>
      <c r="N793" s="565">
        <v>0</v>
      </c>
      <c r="O793" s="565">
        <v>0</v>
      </c>
      <c r="P793" s="565">
        <v>0</v>
      </c>
      <c r="Q793" s="565">
        <v>0</v>
      </c>
      <c r="R793" s="565">
        <v>0</v>
      </c>
      <c r="S793" s="565">
        <v>760</v>
      </c>
      <c r="T793" s="565">
        <v>0</v>
      </c>
      <c r="U793" s="147">
        <v>0</v>
      </c>
      <c r="V793" s="565">
        <v>0</v>
      </c>
      <c r="W793" s="565">
        <v>0</v>
      </c>
      <c r="X793" s="565">
        <v>0</v>
      </c>
      <c r="Y793" s="565">
        <v>0</v>
      </c>
      <c r="Z793" s="565">
        <v>0</v>
      </c>
      <c r="AA793" s="565">
        <v>0</v>
      </c>
      <c r="AB793" s="565">
        <v>0</v>
      </c>
      <c r="AC793" s="565">
        <v>0</v>
      </c>
      <c r="AD793" s="565">
        <v>1300</v>
      </c>
      <c r="AE793" s="565">
        <v>0</v>
      </c>
      <c r="AF793" s="565">
        <v>0</v>
      </c>
      <c r="AG793" s="565">
        <v>0</v>
      </c>
      <c r="AH793" s="565">
        <v>0</v>
      </c>
      <c r="AI793" s="565">
        <v>770</v>
      </c>
      <c r="AJ793" s="565">
        <v>0</v>
      </c>
      <c r="AK793" s="565">
        <v>0</v>
      </c>
      <c r="AL793" s="565">
        <v>1650</v>
      </c>
      <c r="AM793" s="565">
        <v>1600</v>
      </c>
      <c r="AN793" s="565">
        <v>0</v>
      </c>
      <c r="AO793" s="565">
        <v>0</v>
      </c>
      <c r="AP793" s="565">
        <v>0</v>
      </c>
      <c r="AQ793" s="565">
        <v>0</v>
      </c>
      <c r="AR793" s="565">
        <v>0</v>
      </c>
      <c r="AS793" s="565">
        <v>0</v>
      </c>
      <c r="AT793" s="565">
        <v>0</v>
      </c>
      <c r="AU793" s="565">
        <v>0</v>
      </c>
      <c r="AV793" s="565">
        <v>0</v>
      </c>
      <c r="AW793" s="565">
        <v>0</v>
      </c>
      <c r="AX793" s="565">
        <v>0</v>
      </c>
      <c r="AY793" s="565">
        <v>0</v>
      </c>
      <c r="AZ793" s="565">
        <v>0</v>
      </c>
      <c r="BA793" s="565">
        <v>3000</v>
      </c>
      <c r="BB793" s="565">
        <v>0</v>
      </c>
      <c r="BC793" s="565">
        <v>0</v>
      </c>
      <c r="BD793" s="565">
        <v>0</v>
      </c>
      <c r="BE793" s="565">
        <v>240</v>
      </c>
      <c r="BF793" s="565">
        <v>0</v>
      </c>
      <c r="BG793" s="565">
        <v>0</v>
      </c>
      <c r="BH793" s="565">
        <v>0</v>
      </c>
      <c r="BI793" s="565">
        <v>0</v>
      </c>
      <c r="BJ793" s="565">
        <v>13260</v>
      </c>
      <c r="BK793" s="364">
        <v>0</v>
      </c>
      <c r="BL793" s="565">
        <v>0</v>
      </c>
      <c r="BM793" s="565">
        <v>0</v>
      </c>
      <c r="BN793" s="565">
        <v>0</v>
      </c>
      <c r="BO793" s="565">
        <v>0</v>
      </c>
      <c r="BP793" s="565">
        <v>0</v>
      </c>
      <c r="BQ793" s="565">
        <v>0</v>
      </c>
      <c r="BR793" s="565">
        <v>0</v>
      </c>
      <c r="BS793" s="565">
        <v>2016</v>
      </c>
      <c r="BT793" s="565">
        <v>0</v>
      </c>
      <c r="BU793" s="565">
        <v>0</v>
      </c>
      <c r="BV793" s="565">
        <v>0</v>
      </c>
      <c r="BW793" s="565">
        <v>0</v>
      </c>
      <c r="BX793" s="565">
        <v>0</v>
      </c>
      <c r="BY793" s="565">
        <v>0</v>
      </c>
      <c r="BZ793" s="565"/>
      <c r="CA793" s="565"/>
      <c r="CB793" s="565"/>
      <c r="CC793" s="565"/>
      <c r="CD793" s="565"/>
      <c r="CE793" s="565"/>
      <c r="CF793" s="565"/>
      <c r="CG793" s="565"/>
      <c r="CH793" s="565"/>
    </row>
    <row r="794" spans="1:86">
      <c r="A794" s="620"/>
      <c r="B794" s="565" t="s">
        <v>4303</v>
      </c>
      <c r="C794" s="565" t="s">
        <v>4302</v>
      </c>
      <c r="D794" s="565">
        <v>1</v>
      </c>
      <c r="E794" s="565">
        <v>0</v>
      </c>
      <c r="F794" s="565">
        <v>0</v>
      </c>
      <c r="G794" s="565">
        <v>0</v>
      </c>
      <c r="H794" s="565">
        <v>0</v>
      </c>
      <c r="I794" s="565">
        <v>0</v>
      </c>
      <c r="J794" s="565">
        <v>0</v>
      </c>
      <c r="K794" s="565">
        <v>0</v>
      </c>
      <c r="L794" s="565">
        <v>0</v>
      </c>
      <c r="M794" s="565">
        <v>0</v>
      </c>
      <c r="N794" s="565">
        <v>0</v>
      </c>
      <c r="O794" s="565">
        <v>0</v>
      </c>
      <c r="P794" s="565">
        <v>0</v>
      </c>
      <c r="Q794" s="565">
        <v>1</v>
      </c>
      <c r="R794" s="565">
        <v>0</v>
      </c>
      <c r="S794" s="565">
        <v>0</v>
      </c>
      <c r="T794" s="565">
        <v>0</v>
      </c>
      <c r="U794" s="147">
        <v>0</v>
      </c>
      <c r="V794" s="565">
        <v>0</v>
      </c>
      <c r="W794" s="565">
        <v>0</v>
      </c>
      <c r="X794" s="565">
        <v>0</v>
      </c>
      <c r="Y794" s="565">
        <v>0</v>
      </c>
      <c r="Z794" s="565">
        <v>0</v>
      </c>
      <c r="AA794" s="565">
        <v>0</v>
      </c>
      <c r="AB794" s="565">
        <v>0</v>
      </c>
      <c r="AC794" s="565">
        <v>0</v>
      </c>
      <c r="AD794" s="565">
        <v>0</v>
      </c>
      <c r="AE794" s="565">
        <v>0</v>
      </c>
      <c r="AF794" s="565">
        <v>0</v>
      </c>
      <c r="AG794" s="565">
        <v>0</v>
      </c>
      <c r="AH794" s="565">
        <v>0</v>
      </c>
      <c r="AI794" s="565">
        <v>0</v>
      </c>
      <c r="AJ794" s="565">
        <v>0</v>
      </c>
      <c r="AK794" s="565">
        <v>0</v>
      </c>
      <c r="AL794" s="565">
        <v>0</v>
      </c>
      <c r="AM794" s="565">
        <v>0</v>
      </c>
      <c r="AN794" s="565">
        <v>0</v>
      </c>
      <c r="AO794" s="565">
        <v>0</v>
      </c>
      <c r="AP794" s="565">
        <v>0</v>
      </c>
      <c r="AQ794" s="565">
        <v>2489</v>
      </c>
      <c r="AR794" s="565">
        <v>0</v>
      </c>
      <c r="AS794" s="565">
        <v>0</v>
      </c>
      <c r="AT794" s="565">
        <v>0</v>
      </c>
      <c r="AU794" s="565">
        <v>0</v>
      </c>
      <c r="AV794" s="565">
        <v>0</v>
      </c>
      <c r="AW794" s="565">
        <v>0</v>
      </c>
      <c r="AX794" s="565">
        <v>0</v>
      </c>
      <c r="AY794" s="565">
        <v>0</v>
      </c>
      <c r="AZ794" s="565">
        <v>0</v>
      </c>
      <c r="BA794" s="565">
        <v>276</v>
      </c>
      <c r="BB794" s="565">
        <v>0</v>
      </c>
      <c r="BC794" s="565">
        <v>6</v>
      </c>
      <c r="BD794" s="565">
        <v>0</v>
      </c>
      <c r="BE794" s="565">
        <v>0</v>
      </c>
      <c r="BF794" s="565">
        <v>2</v>
      </c>
      <c r="BG794" s="565">
        <v>0</v>
      </c>
      <c r="BH794" s="565">
        <v>0</v>
      </c>
      <c r="BI794" s="565">
        <v>0</v>
      </c>
      <c r="BJ794" s="565">
        <v>0</v>
      </c>
      <c r="BK794" s="364">
        <v>0</v>
      </c>
      <c r="BL794" s="565">
        <v>0</v>
      </c>
      <c r="BM794" s="565">
        <v>0</v>
      </c>
      <c r="BN794" s="565">
        <v>0</v>
      </c>
      <c r="BO794" s="565">
        <v>0</v>
      </c>
      <c r="BP794" s="565">
        <v>0</v>
      </c>
      <c r="BQ794" s="565">
        <v>0</v>
      </c>
      <c r="BR794" s="565">
        <v>0</v>
      </c>
      <c r="BS794" s="565">
        <v>0</v>
      </c>
      <c r="BT794" s="565">
        <v>0</v>
      </c>
      <c r="BU794" s="565">
        <v>0</v>
      </c>
      <c r="BV794" s="565">
        <v>0</v>
      </c>
      <c r="BW794" s="565">
        <v>0</v>
      </c>
      <c r="BX794" s="565">
        <v>0</v>
      </c>
      <c r="BY794" s="565">
        <v>0</v>
      </c>
      <c r="BZ794" s="565"/>
      <c r="CA794" s="565"/>
      <c r="CB794" s="565"/>
      <c r="CC794" s="565"/>
      <c r="CD794" s="565"/>
      <c r="CE794" s="565"/>
      <c r="CF794" s="565"/>
      <c r="CG794" s="565"/>
      <c r="CH794" s="565"/>
    </row>
    <row r="795" spans="1:86">
      <c r="A795" s="620"/>
      <c r="B795" s="565"/>
      <c r="C795" s="565" t="s">
        <v>4300</v>
      </c>
      <c r="D795" s="565">
        <v>3</v>
      </c>
      <c r="E795" s="565">
        <v>0</v>
      </c>
      <c r="F795" s="565">
        <v>69</v>
      </c>
      <c r="G795" s="565">
        <v>0</v>
      </c>
      <c r="H795" s="565">
        <v>0</v>
      </c>
      <c r="I795" s="565">
        <v>0</v>
      </c>
      <c r="J795" s="565">
        <v>0</v>
      </c>
      <c r="K795" s="565">
        <v>0</v>
      </c>
      <c r="L795" s="565">
        <v>0</v>
      </c>
      <c r="M795" s="565">
        <v>0</v>
      </c>
      <c r="N795" s="565">
        <v>0</v>
      </c>
      <c r="O795" s="565">
        <v>0</v>
      </c>
      <c r="P795" s="565">
        <v>0</v>
      </c>
      <c r="Q795" s="565">
        <v>0</v>
      </c>
      <c r="R795" s="565">
        <v>0</v>
      </c>
      <c r="S795" s="565">
        <v>0</v>
      </c>
      <c r="T795" s="565">
        <v>0</v>
      </c>
      <c r="U795" s="147">
        <v>0</v>
      </c>
      <c r="V795" s="565">
        <v>0</v>
      </c>
      <c r="W795" s="565">
        <v>0</v>
      </c>
      <c r="X795" s="565">
        <v>0</v>
      </c>
      <c r="Y795" s="565">
        <v>0</v>
      </c>
      <c r="Z795" s="565">
        <v>0</v>
      </c>
      <c r="AA795" s="565">
        <v>0</v>
      </c>
      <c r="AB795" s="565">
        <v>0</v>
      </c>
      <c r="AC795" s="565">
        <v>0</v>
      </c>
      <c r="AD795" s="565">
        <v>0</v>
      </c>
      <c r="AE795" s="565">
        <v>0</v>
      </c>
      <c r="AF795" s="565">
        <v>0</v>
      </c>
      <c r="AG795" s="565">
        <v>0</v>
      </c>
      <c r="AH795" s="565">
        <v>0</v>
      </c>
      <c r="AI795" s="565">
        <v>0</v>
      </c>
      <c r="AJ795" s="565">
        <v>0</v>
      </c>
      <c r="AK795" s="565">
        <v>0</v>
      </c>
      <c r="AL795" s="565">
        <v>0</v>
      </c>
      <c r="AM795" s="565">
        <v>0</v>
      </c>
      <c r="AN795" s="565">
        <v>0</v>
      </c>
      <c r="AO795" s="565">
        <v>0</v>
      </c>
      <c r="AP795" s="565">
        <v>0</v>
      </c>
      <c r="AQ795" s="565">
        <v>0</v>
      </c>
      <c r="AR795" s="565">
        <v>0</v>
      </c>
      <c r="AS795" s="565">
        <v>0</v>
      </c>
      <c r="AT795" s="565">
        <v>0</v>
      </c>
      <c r="AU795" s="565">
        <v>0</v>
      </c>
      <c r="AV795" s="565">
        <v>0</v>
      </c>
      <c r="AW795" s="565">
        <v>0</v>
      </c>
      <c r="AX795" s="565">
        <v>0</v>
      </c>
      <c r="AY795" s="565">
        <v>0</v>
      </c>
      <c r="AZ795" s="565">
        <v>0</v>
      </c>
      <c r="BA795" s="565">
        <v>444</v>
      </c>
      <c r="BB795" s="565">
        <v>0</v>
      </c>
      <c r="BC795" s="565">
        <v>0</v>
      </c>
      <c r="BD795" s="565">
        <v>0</v>
      </c>
      <c r="BE795" s="565">
        <v>14</v>
      </c>
      <c r="BF795" s="565">
        <v>6</v>
      </c>
      <c r="BG795" s="565">
        <v>0</v>
      </c>
      <c r="BH795" s="565">
        <v>0</v>
      </c>
      <c r="BI795" s="565">
        <v>0</v>
      </c>
      <c r="BJ795" s="565">
        <v>6252</v>
      </c>
      <c r="BK795" s="364">
        <v>0</v>
      </c>
      <c r="BL795" s="565">
        <v>0</v>
      </c>
      <c r="BM795" s="565">
        <v>0</v>
      </c>
      <c r="BN795" s="565">
        <v>0</v>
      </c>
      <c r="BO795" s="565">
        <v>0</v>
      </c>
      <c r="BP795" s="565">
        <v>0</v>
      </c>
      <c r="BQ795" s="565">
        <v>0</v>
      </c>
      <c r="BR795" s="565">
        <v>0</v>
      </c>
      <c r="BS795" s="565">
        <v>0</v>
      </c>
      <c r="BT795" s="565">
        <v>0</v>
      </c>
      <c r="BU795" s="565">
        <v>0</v>
      </c>
      <c r="BV795" s="565">
        <v>0</v>
      </c>
      <c r="BW795" s="565">
        <v>0</v>
      </c>
      <c r="BX795" s="565">
        <v>0</v>
      </c>
      <c r="BY795" s="565">
        <v>0</v>
      </c>
      <c r="BZ795" s="565"/>
      <c r="CA795" s="565"/>
      <c r="CB795" s="565"/>
      <c r="CC795" s="565"/>
      <c r="CD795" s="565"/>
      <c r="CE795" s="565"/>
      <c r="CF795" s="565"/>
      <c r="CG795" s="565"/>
      <c r="CH795" s="565"/>
    </row>
    <row r="796" spans="1:86">
      <c r="A796" s="620"/>
      <c r="B796" s="565" t="s">
        <v>4304</v>
      </c>
      <c r="C796" s="565" t="s">
        <v>4302</v>
      </c>
      <c r="D796" s="565">
        <v>180</v>
      </c>
      <c r="E796" s="565">
        <v>0</v>
      </c>
      <c r="F796" s="565">
        <v>0</v>
      </c>
      <c r="G796" s="565">
        <v>0</v>
      </c>
      <c r="H796" s="565">
        <v>0</v>
      </c>
      <c r="I796" s="565">
        <v>0</v>
      </c>
      <c r="J796" s="565">
        <v>0</v>
      </c>
      <c r="K796" s="565">
        <v>0</v>
      </c>
      <c r="L796" s="565">
        <v>156</v>
      </c>
      <c r="M796" s="565">
        <v>0</v>
      </c>
      <c r="N796" s="565">
        <v>0</v>
      </c>
      <c r="O796" s="565">
        <v>0</v>
      </c>
      <c r="P796" s="565">
        <v>0</v>
      </c>
      <c r="Q796" s="565">
        <v>300</v>
      </c>
      <c r="R796" s="565">
        <v>0</v>
      </c>
      <c r="S796" s="565">
        <v>6</v>
      </c>
      <c r="T796" s="565">
        <v>0</v>
      </c>
      <c r="U796" s="147">
        <v>0</v>
      </c>
      <c r="V796" s="565">
        <v>0</v>
      </c>
      <c r="W796" s="565">
        <v>0</v>
      </c>
      <c r="X796" s="565">
        <v>0</v>
      </c>
      <c r="Y796" s="565">
        <v>0</v>
      </c>
      <c r="Z796" s="565">
        <v>0</v>
      </c>
      <c r="AA796" s="565">
        <v>0</v>
      </c>
      <c r="AB796" s="565">
        <v>0</v>
      </c>
      <c r="AC796" s="565">
        <v>0</v>
      </c>
      <c r="AD796" s="565">
        <v>180</v>
      </c>
      <c r="AE796" s="565">
        <v>0</v>
      </c>
      <c r="AF796" s="565">
        <v>0</v>
      </c>
      <c r="AG796" s="565">
        <v>0</v>
      </c>
      <c r="AH796" s="565">
        <v>0</v>
      </c>
      <c r="AI796" s="565">
        <v>10</v>
      </c>
      <c r="AJ796" s="565">
        <v>0</v>
      </c>
      <c r="AK796" s="565">
        <v>0</v>
      </c>
      <c r="AL796" s="565">
        <v>180</v>
      </c>
      <c r="AM796" s="565">
        <v>220</v>
      </c>
      <c r="AN796" s="565">
        <v>0</v>
      </c>
      <c r="AO796" s="565">
        <v>0</v>
      </c>
      <c r="AP796" s="565">
        <v>0</v>
      </c>
      <c r="AQ796" s="565">
        <v>5904</v>
      </c>
      <c r="AR796" s="565">
        <v>0</v>
      </c>
      <c r="AS796" s="565">
        <v>0</v>
      </c>
      <c r="AT796" s="565">
        <v>0</v>
      </c>
      <c r="AU796" s="565">
        <v>0</v>
      </c>
      <c r="AV796" s="565">
        <v>0</v>
      </c>
      <c r="AW796" s="565">
        <v>0</v>
      </c>
      <c r="AX796" s="565">
        <v>0</v>
      </c>
      <c r="AY796" s="565">
        <v>0</v>
      </c>
      <c r="AZ796" s="565">
        <v>0</v>
      </c>
      <c r="BA796" s="565">
        <v>0</v>
      </c>
      <c r="BB796" s="565">
        <v>0</v>
      </c>
      <c r="BC796" s="565">
        <v>640</v>
      </c>
      <c r="BD796" s="565">
        <v>0</v>
      </c>
      <c r="BE796" s="565">
        <v>0</v>
      </c>
      <c r="BF796" s="565">
        <v>20</v>
      </c>
      <c r="BG796" s="565">
        <v>0</v>
      </c>
      <c r="BH796" s="565">
        <v>0</v>
      </c>
      <c r="BI796" s="565">
        <v>0</v>
      </c>
      <c r="BJ796" s="565">
        <v>0</v>
      </c>
      <c r="BK796" s="364">
        <v>0</v>
      </c>
      <c r="BL796" s="565">
        <v>0</v>
      </c>
      <c r="BM796" s="565">
        <v>0</v>
      </c>
      <c r="BN796" s="565">
        <v>0</v>
      </c>
      <c r="BO796" s="565">
        <v>0</v>
      </c>
      <c r="BP796" s="565">
        <v>0</v>
      </c>
      <c r="BQ796" s="565">
        <v>50</v>
      </c>
      <c r="BR796" s="565">
        <v>0</v>
      </c>
      <c r="BS796" s="565">
        <v>0</v>
      </c>
      <c r="BT796" s="565">
        <v>0</v>
      </c>
      <c r="BU796" s="565">
        <v>0</v>
      </c>
      <c r="BV796" s="565">
        <v>0</v>
      </c>
      <c r="BW796" s="565">
        <v>0</v>
      </c>
      <c r="BX796" s="565">
        <v>0</v>
      </c>
      <c r="BY796" s="565">
        <v>0</v>
      </c>
      <c r="BZ796" s="565"/>
      <c r="CA796" s="565"/>
      <c r="CB796" s="565"/>
      <c r="CC796" s="565"/>
      <c r="CD796" s="565"/>
      <c r="CE796" s="565"/>
      <c r="CF796" s="565"/>
      <c r="CG796" s="565"/>
      <c r="CH796" s="565"/>
    </row>
    <row r="797" spans="1:86">
      <c r="A797" s="620"/>
      <c r="B797" s="565"/>
      <c r="C797" s="565" t="s">
        <v>4300</v>
      </c>
      <c r="D797" s="565">
        <v>2100</v>
      </c>
      <c r="E797" s="565">
        <v>0</v>
      </c>
      <c r="F797" s="565">
        <v>612</v>
      </c>
      <c r="G797" s="565">
        <v>0</v>
      </c>
      <c r="H797" s="565">
        <v>0</v>
      </c>
      <c r="I797" s="565">
        <v>0</v>
      </c>
      <c r="J797" s="565">
        <v>0</v>
      </c>
      <c r="K797" s="565">
        <v>0</v>
      </c>
      <c r="L797" s="565">
        <v>900</v>
      </c>
      <c r="M797" s="565">
        <v>0</v>
      </c>
      <c r="N797" s="565">
        <v>0</v>
      </c>
      <c r="O797" s="565">
        <v>0</v>
      </c>
      <c r="P797" s="565">
        <v>0</v>
      </c>
      <c r="Q797" s="565">
        <v>0</v>
      </c>
      <c r="R797" s="565">
        <v>0</v>
      </c>
      <c r="S797" s="565">
        <v>138</v>
      </c>
      <c r="T797" s="565">
        <v>0</v>
      </c>
      <c r="U797" s="147">
        <v>0</v>
      </c>
      <c r="V797" s="565">
        <v>0</v>
      </c>
      <c r="W797" s="565">
        <v>0</v>
      </c>
      <c r="X797" s="565">
        <v>0</v>
      </c>
      <c r="Y797" s="565">
        <v>0</v>
      </c>
      <c r="Z797" s="565">
        <v>0</v>
      </c>
      <c r="AA797" s="565">
        <v>0</v>
      </c>
      <c r="AB797" s="565">
        <v>0</v>
      </c>
      <c r="AC797" s="565">
        <v>0</v>
      </c>
      <c r="AD797" s="565">
        <v>900</v>
      </c>
      <c r="AE797" s="565">
        <v>0</v>
      </c>
      <c r="AF797" s="565">
        <v>0</v>
      </c>
      <c r="AG797" s="565">
        <v>0</v>
      </c>
      <c r="AH797" s="565">
        <v>0</v>
      </c>
      <c r="AI797" s="565">
        <v>590</v>
      </c>
      <c r="AJ797" s="565">
        <v>0</v>
      </c>
      <c r="AK797" s="565">
        <v>0</v>
      </c>
      <c r="AL797" s="565">
        <v>900</v>
      </c>
      <c r="AM797" s="565">
        <v>1100</v>
      </c>
      <c r="AN797" s="565">
        <v>0</v>
      </c>
      <c r="AO797" s="565">
        <v>0</v>
      </c>
      <c r="AP797" s="565">
        <v>0</v>
      </c>
      <c r="AQ797" s="565">
        <v>0</v>
      </c>
      <c r="AR797" s="565">
        <v>0</v>
      </c>
      <c r="AS797" s="565">
        <v>0</v>
      </c>
      <c r="AT797" s="565">
        <v>0</v>
      </c>
      <c r="AU797" s="565">
        <v>0</v>
      </c>
      <c r="AV797" s="565">
        <v>0</v>
      </c>
      <c r="AW797" s="565">
        <v>0</v>
      </c>
      <c r="AX797" s="565">
        <v>0</v>
      </c>
      <c r="AY797" s="565">
        <v>0</v>
      </c>
      <c r="AZ797" s="565">
        <v>0</v>
      </c>
      <c r="BA797" s="565">
        <v>0</v>
      </c>
      <c r="BB797" s="565">
        <v>0</v>
      </c>
      <c r="BC797" s="565">
        <v>0</v>
      </c>
      <c r="BD797" s="565">
        <v>0</v>
      </c>
      <c r="BE797" s="565">
        <v>3944</v>
      </c>
      <c r="BF797" s="565">
        <v>340</v>
      </c>
      <c r="BG797" s="565">
        <v>0</v>
      </c>
      <c r="BH797" s="565">
        <v>0</v>
      </c>
      <c r="BI797" s="565">
        <v>0</v>
      </c>
      <c r="BJ797" s="565">
        <v>8652</v>
      </c>
      <c r="BK797" s="364">
        <v>0</v>
      </c>
      <c r="BL797" s="565">
        <v>0</v>
      </c>
      <c r="BM797" s="565">
        <v>696</v>
      </c>
      <c r="BN797" s="565">
        <v>0</v>
      </c>
      <c r="BO797" s="565">
        <v>0</v>
      </c>
      <c r="BP797" s="565">
        <v>0</v>
      </c>
      <c r="BQ797" s="565">
        <v>250</v>
      </c>
      <c r="BR797" s="565">
        <v>0</v>
      </c>
      <c r="BS797" s="565">
        <v>1320</v>
      </c>
      <c r="BT797" s="565">
        <v>0</v>
      </c>
      <c r="BU797" s="565">
        <v>0</v>
      </c>
      <c r="BV797" s="565">
        <v>0</v>
      </c>
      <c r="BW797" s="565">
        <v>0</v>
      </c>
      <c r="BX797" s="565">
        <v>0</v>
      </c>
      <c r="BY797" s="565">
        <v>0</v>
      </c>
      <c r="BZ797" s="565"/>
      <c r="CA797" s="565"/>
      <c r="CB797" s="565"/>
      <c r="CC797" s="565"/>
      <c r="CD797" s="565"/>
      <c r="CE797" s="565"/>
      <c r="CF797" s="565"/>
      <c r="CG797" s="565"/>
      <c r="CH797" s="565"/>
    </row>
    <row r="798" spans="1:86">
      <c r="A798" s="620"/>
      <c r="B798" s="565" t="s">
        <v>4305</v>
      </c>
      <c r="C798" s="565" t="s">
        <v>4302</v>
      </c>
      <c r="D798" s="565">
        <v>0</v>
      </c>
      <c r="E798" s="565">
        <v>0</v>
      </c>
      <c r="F798" s="565">
        <v>0</v>
      </c>
      <c r="G798" s="565">
        <v>0</v>
      </c>
      <c r="H798" s="565">
        <v>0</v>
      </c>
      <c r="I798" s="565">
        <v>0</v>
      </c>
      <c r="J798" s="565">
        <v>0</v>
      </c>
      <c r="K798" s="565">
        <v>0</v>
      </c>
      <c r="L798" s="565">
        <v>0</v>
      </c>
      <c r="M798" s="565">
        <v>0</v>
      </c>
      <c r="N798" s="565">
        <v>0</v>
      </c>
      <c r="O798" s="565">
        <v>0</v>
      </c>
      <c r="P798" s="565">
        <v>0</v>
      </c>
      <c r="Q798" s="565">
        <v>0</v>
      </c>
      <c r="R798" s="565">
        <v>0</v>
      </c>
      <c r="S798" s="565">
        <v>0</v>
      </c>
      <c r="T798" s="565">
        <v>0</v>
      </c>
      <c r="U798" s="147">
        <v>0</v>
      </c>
      <c r="V798" s="565">
        <v>0</v>
      </c>
      <c r="W798" s="565">
        <v>0</v>
      </c>
      <c r="X798" s="565">
        <v>0</v>
      </c>
      <c r="Y798" s="565">
        <v>0</v>
      </c>
      <c r="Z798" s="565">
        <v>0</v>
      </c>
      <c r="AA798" s="565">
        <v>0</v>
      </c>
      <c r="AB798" s="565">
        <v>0</v>
      </c>
      <c r="AC798" s="565">
        <v>0</v>
      </c>
      <c r="AD798" s="565">
        <v>0</v>
      </c>
      <c r="AE798" s="565">
        <v>0</v>
      </c>
      <c r="AF798" s="565">
        <v>0</v>
      </c>
      <c r="AG798" s="565">
        <v>0</v>
      </c>
      <c r="AH798" s="565">
        <v>0</v>
      </c>
      <c r="AI798" s="565">
        <v>0</v>
      </c>
      <c r="AJ798" s="565">
        <v>0</v>
      </c>
      <c r="AK798" s="565">
        <v>0</v>
      </c>
      <c r="AL798" s="565">
        <v>0</v>
      </c>
      <c r="AM798" s="565">
        <v>0</v>
      </c>
      <c r="AN798" s="565">
        <v>0</v>
      </c>
      <c r="AO798" s="565">
        <v>0</v>
      </c>
      <c r="AP798" s="565">
        <v>0</v>
      </c>
      <c r="AQ798" s="565">
        <v>0</v>
      </c>
      <c r="AR798" s="565">
        <v>0</v>
      </c>
      <c r="AS798" s="565">
        <v>0</v>
      </c>
      <c r="AT798" s="565">
        <v>0</v>
      </c>
      <c r="AU798" s="565">
        <v>0</v>
      </c>
      <c r="AV798" s="565">
        <v>0</v>
      </c>
      <c r="AW798" s="565">
        <v>0</v>
      </c>
      <c r="AX798" s="565">
        <v>0</v>
      </c>
      <c r="AY798" s="565">
        <v>0</v>
      </c>
      <c r="AZ798" s="565">
        <v>0</v>
      </c>
      <c r="BA798" s="565">
        <v>0</v>
      </c>
      <c r="BB798" s="565">
        <v>0</v>
      </c>
      <c r="BC798" s="565">
        <v>0</v>
      </c>
      <c r="BD798" s="565">
        <v>0</v>
      </c>
      <c r="BE798" s="565">
        <v>0</v>
      </c>
      <c r="BF798" s="565">
        <v>0</v>
      </c>
      <c r="BG798" s="565">
        <v>0</v>
      </c>
      <c r="BH798" s="565">
        <v>0</v>
      </c>
      <c r="BI798" s="565">
        <v>0</v>
      </c>
      <c r="BJ798" s="565">
        <v>0</v>
      </c>
      <c r="BK798" s="364">
        <v>0</v>
      </c>
      <c r="BL798" s="565">
        <v>0</v>
      </c>
      <c r="BM798" s="565">
        <v>0</v>
      </c>
      <c r="BN798" s="565">
        <v>0</v>
      </c>
      <c r="BO798" s="565">
        <v>0</v>
      </c>
      <c r="BP798" s="565">
        <v>0</v>
      </c>
      <c r="BQ798" s="565">
        <v>0</v>
      </c>
      <c r="BR798" s="565">
        <v>0</v>
      </c>
      <c r="BS798" s="565">
        <v>0</v>
      </c>
      <c r="BT798" s="565">
        <v>0</v>
      </c>
      <c r="BU798" s="565">
        <v>0</v>
      </c>
      <c r="BV798" s="565">
        <v>0</v>
      </c>
      <c r="BW798" s="565">
        <v>0</v>
      </c>
      <c r="BX798" s="565">
        <v>0</v>
      </c>
      <c r="BY798" s="565">
        <v>0</v>
      </c>
      <c r="BZ798" s="565"/>
      <c r="CA798" s="565"/>
      <c r="CB798" s="565"/>
      <c r="CC798" s="565"/>
      <c r="CD798" s="565"/>
      <c r="CE798" s="565"/>
      <c r="CF798" s="565"/>
      <c r="CG798" s="565"/>
      <c r="CH798" s="565"/>
    </row>
    <row r="799" spans="1:86">
      <c r="A799" s="621"/>
      <c r="B799" s="565"/>
      <c r="C799" s="565" t="s">
        <v>4300</v>
      </c>
      <c r="D799" s="565">
        <v>0</v>
      </c>
      <c r="E799" s="565">
        <v>0</v>
      </c>
      <c r="F799" s="565">
        <v>0</v>
      </c>
      <c r="G799" s="565">
        <v>0</v>
      </c>
      <c r="H799" s="565">
        <v>0</v>
      </c>
      <c r="I799" s="565">
        <v>0</v>
      </c>
      <c r="J799" s="565">
        <v>0</v>
      </c>
      <c r="K799" s="565">
        <v>0</v>
      </c>
      <c r="L799" s="565">
        <v>0</v>
      </c>
      <c r="M799" s="565">
        <v>0</v>
      </c>
      <c r="N799" s="565">
        <v>0</v>
      </c>
      <c r="O799" s="565">
        <v>0</v>
      </c>
      <c r="P799" s="565">
        <v>0</v>
      </c>
      <c r="Q799" s="565">
        <v>0</v>
      </c>
      <c r="R799" s="565">
        <v>0</v>
      </c>
      <c r="S799" s="565">
        <v>0</v>
      </c>
      <c r="T799" s="565">
        <v>0</v>
      </c>
      <c r="U799" s="147">
        <v>0</v>
      </c>
      <c r="V799" s="565">
        <v>0</v>
      </c>
      <c r="W799" s="565">
        <v>0</v>
      </c>
      <c r="X799" s="565">
        <v>0</v>
      </c>
      <c r="Y799" s="565">
        <v>0</v>
      </c>
      <c r="Z799" s="565">
        <v>0</v>
      </c>
      <c r="AA799" s="565">
        <v>0</v>
      </c>
      <c r="AB799" s="565">
        <v>0</v>
      </c>
      <c r="AC799" s="565">
        <v>0</v>
      </c>
      <c r="AD799" s="565">
        <v>0</v>
      </c>
      <c r="AE799" s="565">
        <v>0</v>
      </c>
      <c r="AF799" s="565">
        <v>0</v>
      </c>
      <c r="AG799" s="565">
        <v>0</v>
      </c>
      <c r="AH799" s="565">
        <v>0</v>
      </c>
      <c r="AI799" s="565">
        <v>0</v>
      </c>
      <c r="AJ799" s="565">
        <v>0</v>
      </c>
      <c r="AK799" s="565">
        <v>0</v>
      </c>
      <c r="AL799" s="565">
        <v>0</v>
      </c>
      <c r="AM799" s="565">
        <v>0</v>
      </c>
      <c r="AN799" s="565">
        <v>0</v>
      </c>
      <c r="AO799" s="565">
        <v>0</v>
      </c>
      <c r="AP799" s="565">
        <v>0</v>
      </c>
      <c r="AQ799" s="565">
        <v>0</v>
      </c>
      <c r="AR799" s="565">
        <v>0</v>
      </c>
      <c r="AS799" s="565">
        <v>0</v>
      </c>
      <c r="AT799" s="565">
        <v>0</v>
      </c>
      <c r="AU799" s="565">
        <v>0</v>
      </c>
      <c r="AV799" s="565">
        <v>0</v>
      </c>
      <c r="AW799" s="565">
        <v>0</v>
      </c>
      <c r="AX799" s="565">
        <v>0</v>
      </c>
      <c r="AY799" s="565">
        <v>0</v>
      </c>
      <c r="AZ799" s="565">
        <v>0</v>
      </c>
      <c r="BA799" s="565">
        <v>0</v>
      </c>
      <c r="BB799" s="565">
        <v>0</v>
      </c>
      <c r="BC799" s="565">
        <v>0</v>
      </c>
      <c r="BD799" s="565">
        <v>0</v>
      </c>
      <c r="BE799" s="565">
        <v>0</v>
      </c>
      <c r="BF799" s="565">
        <v>0</v>
      </c>
      <c r="BG799" s="565">
        <v>0</v>
      </c>
      <c r="BH799" s="565">
        <v>0</v>
      </c>
      <c r="BI799" s="565">
        <v>0</v>
      </c>
      <c r="BJ799" s="565">
        <v>0</v>
      </c>
      <c r="BK799" s="364">
        <v>0</v>
      </c>
      <c r="BL799" s="565">
        <v>0</v>
      </c>
      <c r="BM799" s="565">
        <v>0</v>
      </c>
      <c r="BN799" s="565">
        <v>0</v>
      </c>
      <c r="BO799" s="565">
        <v>0</v>
      </c>
      <c r="BP799" s="565">
        <v>0</v>
      </c>
      <c r="BQ799" s="565">
        <v>0</v>
      </c>
      <c r="BR799" s="565">
        <v>0</v>
      </c>
      <c r="BS799" s="565">
        <v>0</v>
      </c>
      <c r="BT799" s="565">
        <v>0</v>
      </c>
      <c r="BU799" s="565">
        <v>0</v>
      </c>
      <c r="BV799" s="565">
        <v>0</v>
      </c>
      <c r="BW799" s="565">
        <v>0</v>
      </c>
      <c r="BX799" s="565">
        <v>0</v>
      </c>
      <c r="BY799" s="565">
        <v>0</v>
      </c>
      <c r="BZ799" s="565"/>
      <c r="CA799" s="565"/>
      <c r="CB799" s="565"/>
      <c r="CC799" s="565"/>
      <c r="CD799" s="565"/>
      <c r="CE799" s="565"/>
      <c r="CF799" s="565"/>
      <c r="CG799" s="565"/>
      <c r="CH799" s="565"/>
    </row>
    <row r="800" spans="1:86">
      <c r="A800" s="171" t="s">
        <v>8430</v>
      </c>
      <c r="B800" s="565" t="s">
        <v>4301</v>
      </c>
      <c r="C800" s="565" t="s">
        <v>4302</v>
      </c>
      <c r="D800" s="565"/>
      <c r="E800" s="565"/>
      <c r="F800" s="565"/>
      <c r="G800" s="565"/>
      <c r="H800" s="565"/>
      <c r="I800" s="565"/>
      <c r="J800" s="565"/>
      <c r="K800" s="565"/>
      <c r="L800" s="565"/>
      <c r="M800" s="565"/>
      <c r="N800" s="565"/>
      <c r="O800" s="565"/>
      <c r="P800" s="565"/>
      <c r="Q800" s="565"/>
      <c r="R800" s="565"/>
      <c r="S800" s="565"/>
      <c r="T800" s="565"/>
      <c r="U800" s="147"/>
      <c r="V800" s="565"/>
      <c r="W800" s="565"/>
      <c r="X800" s="565"/>
      <c r="Y800" s="565"/>
      <c r="Z800" s="565"/>
      <c r="AA800" s="565"/>
      <c r="AB800" s="565"/>
      <c r="AC800" s="565"/>
      <c r="AD800" s="565"/>
      <c r="AE800" s="565"/>
      <c r="AF800" s="565"/>
      <c r="AG800" s="565"/>
      <c r="AH800" s="565"/>
      <c r="AI800" s="565"/>
      <c r="AJ800" s="565"/>
      <c r="AK800" s="565"/>
      <c r="AL800" s="565"/>
      <c r="AM800" s="565"/>
      <c r="AN800" s="565"/>
      <c r="AO800" s="565"/>
      <c r="AP800" s="565"/>
      <c r="AQ800" s="565">
        <v>16263</v>
      </c>
      <c r="AR800" s="565"/>
      <c r="AS800" s="565"/>
      <c r="AT800" s="565"/>
      <c r="AU800" s="565"/>
      <c r="AV800" s="565"/>
      <c r="AW800" s="565"/>
      <c r="AX800" s="565"/>
      <c r="AY800" s="565"/>
      <c r="AZ800" s="565"/>
      <c r="BA800" s="565"/>
      <c r="BB800" s="565"/>
      <c r="BC800" s="565"/>
      <c r="BD800" s="565"/>
      <c r="BE800" s="565"/>
      <c r="BF800" s="565"/>
      <c r="BG800" s="565"/>
      <c r="BH800" s="565"/>
      <c r="BI800" s="565"/>
      <c r="BJ800" s="565"/>
      <c r="BK800" s="364"/>
      <c r="BL800" s="565"/>
      <c r="BM800" s="565"/>
      <c r="BN800" s="565"/>
      <c r="BO800" s="565"/>
      <c r="BP800" s="565"/>
      <c r="BQ800" s="565"/>
      <c r="BR800" s="565"/>
      <c r="BS800" s="565"/>
      <c r="BT800" s="565"/>
      <c r="BU800" s="565"/>
      <c r="BV800" s="565"/>
      <c r="BW800" s="565"/>
      <c r="BX800" s="565"/>
      <c r="BY800" s="565"/>
      <c r="BZ800" s="565"/>
      <c r="CA800" s="565"/>
      <c r="CB800" s="565"/>
      <c r="CC800" s="565"/>
      <c r="CD800" s="565"/>
      <c r="CE800" s="565"/>
      <c r="CF800" s="565"/>
      <c r="CG800" s="565"/>
      <c r="CH800" s="565"/>
    </row>
    <row r="801" spans="1:86">
      <c r="A801" s="620"/>
      <c r="B801" s="565"/>
      <c r="C801" s="565" t="s">
        <v>4300</v>
      </c>
      <c r="D801" s="565">
        <v>3300</v>
      </c>
      <c r="E801" s="565"/>
      <c r="F801" s="565"/>
      <c r="G801" s="565"/>
      <c r="H801" s="565"/>
      <c r="I801" s="565"/>
      <c r="J801" s="565"/>
      <c r="K801" s="565"/>
      <c r="L801" s="565">
        <v>500</v>
      </c>
      <c r="M801" s="565"/>
      <c r="N801" s="565"/>
      <c r="O801" s="565"/>
      <c r="P801" s="565"/>
      <c r="Q801" s="565"/>
      <c r="R801" s="565"/>
      <c r="S801" s="565">
        <v>450</v>
      </c>
      <c r="T801" s="565"/>
      <c r="U801" s="147"/>
      <c r="V801" s="565"/>
      <c r="W801" s="565"/>
      <c r="X801" s="565"/>
      <c r="Y801" s="565"/>
      <c r="Z801" s="565"/>
      <c r="AA801" s="565"/>
      <c r="AB801" s="565"/>
      <c r="AC801" s="565"/>
      <c r="AD801" s="565">
        <v>2600</v>
      </c>
      <c r="AE801" s="565"/>
      <c r="AF801" s="565"/>
      <c r="AG801" s="565"/>
      <c r="AH801" s="565"/>
      <c r="AI801" s="565"/>
      <c r="AJ801" s="565"/>
      <c r="AK801" s="565"/>
      <c r="AL801" s="565">
        <v>2500</v>
      </c>
      <c r="AM801" s="565">
        <v>2680</v>
      </c>
      <c r="AN801" s="565"/>
      <c r="AO801" s="565"/>
      <c r="AP801" s="565"/>
      <c r="AQ801" s="565"/>
      <c r="AR801" s="565"/>
      <c r="AS801" s="565"/>
      <c r="AT801" s="565"/>
      <c r="AU801" s="565"/>
      <c r="AV801" s="565"/>
      <c r="AW801" s="565"/>
      <c r="AX801" s="565"/>
      <c r="AY801" s="565"/>
      <c r="AZ801" s="565"/>
      <c r="BA801" s="565"/>
      <c r="BB801" s="565"/>
      <c r="BC801" s="565"/>
      <c r="BD801" s="565"/>
      <c r="BE801" s="565">
        <v>6600</v>
      </c>
      <c r="BF801" s="565"/>
      <c r="BG801" s="565"/>
      <c r="BH801" s="565"/>
      <c r="BI801" s="565"/>
      <c r="BJ801" s="565">
        <v>21498</v>
      </c>
      <c r="BK801" s="364"/>
      <c r="BL801" s="565"/>
      <c r="BM801" s="565"/>
      <c r="BN801" s="565"/>
      <c r="BO801" s="565">
        <v>250</v>
      </c>
      <c r="BP801" s="565"/>
      <c r="BQ801" s="565"/>
      <c r="BR801" s="565"/>
      <c r="BS801" s="565">
        <v>4560</v>
      </c>
      <c r="BT801" s="565"/>
      <c r="BU801" s="565"/>
      <c r="BV801" s="565"/>
      <c r="BW801" s="565"/>
      <c r="BX801" s="565"/>
      <c r="BY801" s="565"/>
      <c r="BZ801" s="565"/>
      <c r="CA801" s="565"/>
      <c r="CB801" s="565"/>
      <c r="CC801" s="565"/>
      <c r="CD801" s="565"/>
      <c r="CE801" s="565"/>
      <c r="CF801" s="565"/>
      <c r="CG801" s="565"/>
      <c r="CH801" s="565"/>
    </row>
    <row r="802" spans="1:86">
      <c r="A802" s="620"/>
      <c r="B802" s="565" t="s">
        <v>4303</v>
      </c>
      <c r="C802" s="565" t="s">
        <v>4302</v>
      </c>
      <c r="D802" s="565"/>
      <c r="E802" s="565"/>
      <c r="F802" s="565"/>
      <c r="G802" s="565"/>
      <c r="H802" s="565"/>
      <c r="I802" s="565"/>
      <c r="J802" s="565"/>
      <c r="K802" s="565"/>
      <c r="L802" s="565"/>
      <c r="M802" s="565"/>
      <c r="N802" s="565"/>
      <c r="O802" s="565"/>
      <c r="P802" s="565"/>
      <c r="Q802" s="565"/>
      <c r="R802" s="565"/>
      <c r="S802" s="565"/>
      <c r="T802" s="565"/>
      <c r="U802" s="147"/>
      <c r="V802" s="565"/>
      <c r="W802" s="565"/>
      <c r="X802" s="565"/>
      <c r="Y802" s="565"/>
      <c r="Z802" s="565"/>
      <c r="AA802" s="565"/>
      <c r="AB802" s="565"/>
      <c r="AC802" s="565"/>
      <c r="AD802" s="565"/>
      <c r="AE802" s="565"/>
      <c r="AF802" s="565"/>
      <c r="AG802" s="565"/>
      <c r="AH802" s="565"/>
      <c r="AI802" s="565"/>
      <c r="AJ802" s="565"/>
      <c r="AK802" s="565"/>
      <c r="AL802" s="565"/>
      <c r="AM802" s="565"/>
      <c r="AN802" s="565"/>
      <c r="AO802" s="565"/>
      <c r="AP802" s="565"/>
      <c r="AQ802" s="565">
        <v>4330</v>
      </c>
      <c r="AR802" s="565"/>
      <c r="AS802" s="565"/>
      <c r="AT802" s="565"/>
      <c r="AU802" s="565"/>
      <c r="AV802" s="565"/>
      <c r="AW802" s="565"/>
      <c r="AX802" s="565"/>
      <c r="AY802" s="565"/>
      <c r="AZ802" s="565"/>
      <c r="BA802" s="565"/>
      <c r="BB802" s="565"/>
      <c r="BC802" s="565"/>
      <c r="BD802" s="565"/>
      <c r="BE802" s="565"/>
      <c r="BF802" s="565"/>
      <c r="BG802" s="565"/>
      <c r="BH802" s="565"/>
      <c r="BI802" s="565"/>
      <c r="BJ802" s="565"/>
      <c r="BK802" s="364"/>
      <c r="BL802" s="565"/>
      <c r="BM802" s="565"/>
      <c r="BN802" s="565"/>
      <c r="BO802" s="565"/>
      <c r="BP802" s="565"/>
      <c r="BQ802" s="565"/>
      <c r="BR802" s="565"/>
      <c r="BS802" s="565"/>
      <c r="BT802" s="565"/>
      <c r="BU802" s="565"/>
      <c r="BV802" s="565"/>
      <c r="BW802" s="565"/>
      <c r="BX802" s="565"/>
      <c r="BY802" s="565"/>
      <c r="BZ802" s="565"/>
      <c r="CA802" s="565"/>
      <c r="CB802" s="565"/>
      <c r="CC802" s="565"/>
      <c r="CD802" s="565"/>
      <c r="CE802" s="565"/>
      <c r="CF802" s="565"/>
      <c r="CG802" s="565"/>
      <c r="CH802" s="565"/>
    </row>
    <row r="803" spans="1:86">
      <c r="A803" s="620"/>
      <c r="B803" s="565"/>
      <c r="C803" s="565" t="s">
        <v>4300</v>
      </c>
      <c r="D803" s="565"/>
      <c r="E803" s="565"/>
      <c r="F803" s="565"/>
      <c r="G803" s="565"/>
      <c r="H803" s="565"/>
      <c r="I803" s="565"/>
      <c r="J803" s="565"/>
      <c r="K803" s="565"/>
      <c r="L803" s="565">
        <v>243</v>
      </c>
      <c r="M803" s="565"/>
      <c r="N803" s="565"/>
      <c r="O803" s="565"/>
      <c r="P803" s="565"/>
      <c r="Q803" s="565"/>
      <c r="R803" s="565"/>
      <c r="S803" s="565"/>
      <c r="T803" s="565"/>
      <c r="U803" s="147"/>
      <c r="V803" s="565"/>
      <c r="W803" s="565"/>
      <c r="X803" s="565"/>
      <c r="Y803" s="565"/>
      <c r="Z803" s="565"/>
      <c r="AA803" s="565"/>
      <c r="AB803" s="565"/>
      <c r="AC803" s="565"/>
      <c r="AD803" s="565"/>
      <c r="AE803" s="565"/>
      <c r="AF803" s="565"/>
      <c r="AG803" s="565"/>
      <c r="AH803" s="565"/>
      <c r="AI803" s="565">
        <v>656</v>
      </c>
      <c r="AJ803" s="565"/>
      <c r="AK803" s="565"/>
      <c r="AL803" s="565">
        <v>640</v>
      </c>
      <c r="AM803" s="565">
        <v>536</v>
      </c>
      <c r="AN803" s="565"/>
      <c r="AO803" s="565"/>
      <c r="AP803" s="565"/>
      <c r="AQ803" s="565">
        <v>10475</v>
      </c>
      <c r="AR803" s="565"/>
      <c r="AS803" s="565"/>
      <c r="AT803" s="565"/>
      <c r="AU803" s="565"/>
      <c r="AV803" s="565"/>
      <c r="AW803" s="565"/>
      <c r="AX803" s="565"/>
      <c r="AY803" s="565"/>
      <c r="AZ803" s="565"/>
      <c r="BA803" s="565"/>
      <c r="BB803" s="565"/>
      <c r="BC803" s="565"/>
      <c r="BD803" s="565"/>
      <c r="BE803" s="565">
        <v>2530</v>
      </c>
      <c r="BF803" s="565"/>
      <c r="BG803" s="565"/>
      <c r="BH803" s="565"/>
      <c r="BI803" s="565"/>
      <c r="BJ803" s="565">
        <v>6434</v>
      </c>
      <c r="BK803" s="364"/>
      <c r="BL803" s="565"/>
      <c r="BM803" s="565"/>
      <c r="BN803" s="565"/>
      <c r="BO803" s="565"/>
      <c r="BP803" s="565"/>
      <c r="BQ803" s="565"/>
      <c r="BR803" s="565"/>
      <c r="BS803" s="565">
        <v>1505</v>
      </c>
      <c r="BT803" s="565"/>
      <c r="BU803" s="565"/>
      <c r="BV803" s="565"/>
      <c r="BW803" s="565"/>
      <c r="BX803" s="565"/>
      <c r="BY803" s="565"/>
      <c r="BZ803" s="565"/>
      <c r="CA803" s="565"/>
      <c r="CB803" s="565"/>
      <c r="CC803" s="565"/>
      <c r="CD803" s="565"/>
      <c r="CE803" s="565"/>
      <c r="CF803" s="565"/>
      <c r="CG803" s="565"/>
      <c r="CH803" s="565"/>
    </row>
    <row r="804" spans="1:86">
      <c r="A804" s="620"/>
      <c r="B804" s="565" t="s">
        <v>4304</v>
      </c>
      <c r="C804" s="565" t="s">
        <v>4302</v>
      </c>
      <c r="D804" s="565"/>
      <c r="E804" s="565"/>
      <c r="F804" s="565"/>
      <c r="G804" s="565"/>
      <c r="H804" s="565"/>
      <c r="I804" s="565"/>
      <c r="J804" s="565"/>
      <c r="K804" s="565"/>
      <c r="L804" s="565">
        <v>752</v>
      </c>
      <c r="M804" s="565"/>
      <c r="N804" s="565"/>
      <c r="O804" s="565"/>
      <c r="P804" s="565"/>
      <c r="Q804" s="565"/>
      <c r="R804" s="565"/>
      <c r="S804" s="565">
        <v>140</v>
      </c>
      <c r="T804" s="565"/>
      <c r="U804" s="147"/>
      <c r="V804" s="565"/>
      <c r="W804" s="565"/>
      <c r="X804" s="565"/>
      <c r="Y804" s="565"/>
      <c r="Z804" s="565"/>
      <c r="AA804" s="565"/>
      <c r="AB804" s="565"/>
      <c r="AC804" s="565"/>
      <c r="AD804" s="565">
        <v>3800</v>
      </c>
      <c r="AE804" s="565"/>
      <c r="AF804" s="565"/>
      <c r="AG804" s="565"/>
      <c r="AH804" s="565"/>
      <c r="AI804" s="565"/>
      <c r="AJ804" s="565"/>
      <c r="AK804" s="565"/>
      <c r="AL804" s="565">
        <v>3150</v>
      </c>
      <c r="AM804" s="565">
        <v>3120</v>
      </c>
      <c r="AN804" s="565"/>
      <c r="AO804" s="565"/>
      <c r="AP804" s="565"/>
      <c r="AQ804" s="565"/>
      <c r="AR804" s="565"/>
      <c r="AS804" s="565"/>
      <c r="AT804" s="565"/>
      <c r="AU804" s="565"/>
      <c r="AV804" s="565"/>
      <c r="AW804" s="565"/>
      <c r="AX804" s="565"/>
      <c r="AY804" s="565"/>
      <c r="AZ804" s="565"/>
      <c r="BA804" s="565"/>
      <c r="BB804" s="565"/>
      <c r="BC804" s="565"/>
      <c r="BD804" s="565"/>
      <c r="BE804" s="565">
        <v>6500</v>
      </c>
      <c r="BF804" s="565"/>
      <c r="BG804" s="565"/>
      <c r="BH804" s="565"/>
      <c r="BI804" s="565"/>
      <c r="BJ804" s="565">
        <v>14921</v>
      </c>
      <c r="BK804" s="364"/>
      <c r="BL804" s="565"/>
      <c r="BM804" s="565"/>
      <c r="BN804" s="565"/>
      <c r="BO804" s="565">
        <v>400</v>
      </c>
      <c r="BP804" s="565"/>
      <c r="BQ804" s="565"/>
      <c r="BR804" s="565"/>
      <c r="BS804" s="565">
        <v>5681</v>
      </c>
      <c r="BT804" s="565"/>
      <c r="BU804" s="565"/>
      <c r="BV804" s="565"/>
      <c r="BW804" s="565">
        <v>1612</v>
      </c>
      <c r="BX804" s="565"/>
      <c r="BY804" s="565"/>
      <c r="BZ804" s="565"/>
      <c r="CA804" s="565"/>
      <c r="CB804" s="565"/>
      <c r="CC804" s="565"/>
      <c r="CD804" s="565"/>
      <c r="CE804" s="565"/>
      <c r="CF804" s="565"/>
      <c r="CG804" s="565"/>
      <c r="CH804" s="565"/>
    </row>
    <row r="805" spans="1:86">
      <c r="A805" s="620"/>
      <c r="B805" s="565"/>
      <c r="C805" s="565" t="s">
        <v>4300</v>
      </c>
      <c r="D805" s="565">
        <v>5375</v>
      </c>
      <c r="E805" s="565"/>
      <c r="F805" s="565"/>
      <c r="G805" s="565"/>
      <c r="H805" s="565"/>
      <c r="I805" s="565"/>
      <c r="J805" s="565"/>
      <c r="K805" s="565"/>
      <c r="L805" s="565"/>
      <c r="M805" s="565"/>
      <c r="N805" s="565"/>
      <c r="O805" s="565"/>
      <c r="P805" s="565"/>
      <c r="Q805" s="565"/>
      <c r="R805" s="565"/>
      <c r="S805" s="565"/>
      <c r="T805" s="565"/>
      <c r="U805" s="147"/>
      <c r="V805" s="565"/>
      <c r="W805" s="565"/>
      <c r="X805" s="565"/>
      <c r="Y805" s="565"/>
      <c r="Z805" s="565"/>
      <c r="AA805" s="565"/>
      <c r="AB805" s="565"/>
      <c r="AC805" s="565"/>
      <c r="AD805" s="565"/>
      <c r="AE805" s="565"/>
      <c r="AF805" s="565"/>
      <c r="AG805" s="565"/>
      <c r="AH805" s="565"/>
      <c r="AI805" s="565">
        <v>1900</v>
      </c>
      <c r="AJ805" s="565"/>
      <c r="AK805" s="565"/>
      <c r="AL805" s="565"/>
      <c r="AM805" s="565"/>
      <c r="AN805" s="565"/>
      <c r="AO805" s="565"/>
      <c r="AP805" s="565"/>
      <c r="AQ805" s="565"/>
      <c r="AR805" s="565"/>
      <c r="AS805" s="565"/>
      <c r="AT805" s="565"/>
      <c r="AU805" s="565"/>
      <c r="AV805" s="565"/>
      <c r="AW805" s="565"/>
      <c r="AX805" s="565"/>
      <c r="AY805" s="565"/>
      <c r="AZ805" s="565"/>
      <c r="BA805" s="565"/>
      <c r="BB805" s="565"/>
      <c r="BC805" s="565"/>
      <c r="BD805" s="565"/>
      <c r="BE805" s="565"/>
      <c r="BF805" s="565"/>
      <c r="BG805" s="565"/>
      <c r="BH805" s="565"/>
      <c r="BI805" s="565"/>
      <c r="BJ805" s="565"/>
      <c r="BK805" s="364"/>
      <c r="BL805" s="565"/>
      <c r="BM805" s="565"/>
      <c r="BN805" s="565"/>
      <c r="BO805" s="565"/>
      <c r="BP805" s="565"/>
      <c r="BQ805" s="565"/>
      <c r="BR805" s="565"/>
      <c r="BS805" s="565"/>
      <c r="BT805" s="565"/>
      <c r="BU805" s="565"/>
      <c r="BV805" s="565"/>
      <c r="BW805" s="565"/>
      <c r="BX805" s="565"/>
      <c r="BY805" s="565"/>
      <c r="BZ805" s="565"/>
      <c r="CA805" s="565"/>
      <c r="CB805" s="565"/>
      <c r="CC805" s="565"/>
      <c r="CD805" s="565"/>
      <c r="CE805" s="565"/>
      <c r="CF805" s="565"/>
      <c r="CG805" s="565"/>
      <c r="CH805" s="565"/>
    </row>
    <row r="806" spans="1:86">
      <c r="A806" s="620"/>
      <c r="B806" s="565" t="s">
        <v>4305</v>
      </c>
      <c r="C806" s="565" t="s">
        <v>4302</v>
      </c>
      <c r="D806" s="565"/>
      <c r="E806" s="565"/>
      <c r="F806" s="565"/>
      <c r="G806" s="565"/>
      <c r="H806" s="565"/>
      <c r="I806" s="565"/>
      <c r="J806" s="565"/>
      <c r="K806" s="565"/>
      <c r="L806" s="565"/>
      <c r="M806" s="565"/>
      <c r="N806" s="565"/>
      <c r="O806" s="565"/>
      <c r="P806" s="565"/>
      <c r="Q806" s="565"/>
      <c r="R806" s="565"/>
      <c r="S806" s="565"/>
      <c r="T806" s="565"/>
      <c r="U806" s="147"/>
      <c r="V806" s="565"/>
      <c r="W806" s="565"/>
      <c r="X806" s="565"/>
      <c r="Y806" s="565"/>
      <c r="Z806" s="565"/>
      <c r="AA806" s="565"/>
      <c r="AB806" s="565"/>
      <c r="AC806" s="565"/>
      <c r="AD806" s="565"/>
      <c r="AE806" s="565"/>
      <c r="AF806" s="565"/>
      <c r="AG806" s="565"/>
      <c r="AH806" s="565"/>
      <c r="AI806" s="565"/>
      <c r="AJ806" s="565"/>
      <c r="AK806" s="565"/>
      <c r="AL806" s="565"/>
      <c r="AM806" s="565"/>
      <c r="AN806" s="565"/>
      <c r="AO806" s="565"/>
      <c r="AP806" s="565"/>
      <c r="AQ806" s="565"/>
      <c r="AR806" s="565"/>
      <c r="AS806" s="565"/>
      <c r="AT806" s="565"/>
      <c r="AU806" s="565"/>
      <c r="AV806" s="565"/>
      <c r="AW806" s="565"/>
      <c r="AX806" s="565"/>
      <c r="AY806" s="565"/>
      <c r="AZ806" s="565"/>
      <c r="BA806" s="565"/>
      <c r="BB806" s="565"/>
      <c r="BC806" s="565"/>
      <c r="BD806" s="565"/>
      <c r="BE806" s="565"/>
      <c r="BF806" s="565"/>
      <c r="BG806" s="565"/>
      <c r="BH806" s="565"/>
      <c r="BI806" s="565"/>
      <c r="BJ806" s="565"/>
      <c r="BK806" s="364"/>
      <c r="BL806" s="565"/>
      <c r="BM806" s="565"/>
      <c r="BN806" s="565"/>
      <c r="BO806" s="565"/>
      <c r="BP806" s="565"/>
      <c r="BQ806" s="565"/>
      <c r="BR806" s="565"/>
      <c r="BS806" s="565"/>
      <c r="BT806" s="565"/>
      <c r="BU806" s="565"/>
      <c r="BV806" s="565"/>
      <c r="BW806" s="565"/>
      <c r="BX806" s="565"/>
      <c r="BY806" s="565"/>
      <c r="BZ806" s="565"/>
      <c r="CA806" s="565"/>
      <c r="CB806" s="565"/>
      <c r="CC806" s="565"/>
      <c r="CD806" s="565"/>
      <c r="CE806" s="565"/>
      <c r="CF806" s="565"/>
      <c r="CG806" s="565"/>
      <c r="CH806" s="565"/>
    </row>
    <row r="807" spans="1:86">
      <c r="A807" s="621"/>
      <c r="B807" s="565"/>
      <c r="C807" s="565" t="s">
        <v>4300</v>
      </c>
      <c r="D807" s="565"/>
      <c r="E807" s="565"/>
      <c r="F807" s="565"/>
      <c r="G807" s="565"/>
      <c r="H807" s="565"/>
      <c r="I807" s="565"/>
      <c r="J807" s="565"/>
      <c r="K807" s="565"/>
      <c r="L807" s="565"/>
      <c r="M807" s="565"/>
      <c r="N807" s="565"/>
      <c r="O807" s="565"/>
      <c r="P807" s="565"/>
      <c r="Q807" s="565"/>
      <c r="R807" s="565"/>
      <c r="S807" s="565"/>
      <c r="T807" s="565"/>
      <c r="U807" s="147"/>
      <c r="V807" s="565"/>
      <c r="W807" s="565"/>
      <c r="X807" s="565"/>
      <c r="Y807" s="565"/>
      <c r="Z807" s="565"/>
      <c r="AA807" s="565"/>
      <c r="AB807" s="565"/>
      <c r="AC807" s="565"/>
      <c r="AD807" s="565"/>
      <c r="AE807" s="565"/>
      <c r="AF807" s="565"/>
      <c r="AG807" s="565"/>
      <c r="AH807" s="565"/>
      <c r="AI807" s="565"/>
      <c r="AJ807" s="565"/>
      <c r="AK807" s="565"/>
      <c r="AL807" s="565"/>
      <c r="AM807" s="565"/>
      <c r="AN807" s="565"/>
      <c r="AO807" s="565"/>
      <c r="AP807" s="565"/>
      <c r="AQ807" s="565"/>
      <c r="AR807" s="565"/>
      <c r="AS807" s="565"/>
      <c r="AT807" s="565"/>
      <c r="AU807" s="565"/>
      <c r="AV807" s="565"/>
      <c r="AW807" s="565"/>
      <c r="AX807" s="565"/>
      <c r="AY807" s="565"/>
      <c r="AZ807" s="565"/>
      <c r="BA807" s="565"/>
      <c r="BB807" s="565"/>
      <c r="BC807" s="565"/>
      <c r="BD807" s="565"/>
      <c r="BE807" s="565"/>
      <c r="BF807" s="565"/>
      <c r="BG807" s="565"/>
      <c r="BH807" s="565"/>
      <c r="BI807" s="565"/>
      <c r="BJ807" s="565"/>
      <c r="BK807" s="364"/>
      <c r="BL807" s="565"/>
      <c r="BM807" s="565"/>
      <c r="BN807" s="565"/>
      <c r="BO807" s="565"/>
      <c r="BP807" s="565"/>
      <c r="BQ807" s="565"/>
      <c r="BR807" s="565"/>
      <c r="BS807" s="565"/>
      <c r="BT807" s="565"/>
      <c r="BU807" s="565"/>
      <c r="BV807" s="565"/>
      <c r="BW807" s="565"/>
      <c r="BX807" s="565"/>
      <c r="BY807" s="565"/>
      <c r="BZ807" s="565"/>
      <c r="CA807" s="565"/>
      <c r="CB807" s="565"/>
      <c r="CC807" s="565"/>
      <c r="CD807" s="565"/>
      <c r="CE807" s="565"/>
      <c r="CF807" s="565"/>
      <c r="CG807" s="565"/>
      <c r="CH807" s="565"/>
    </row>
    <row r="808" spans="1:86">
      <c r="A808" s="171" t="s">
        <v>8454</v>
      </c>
      <c r="B808" s="565" t="s">
        <v>4301</v>
      </c>
      <c r="C808" s="565" t="s">
        <v>4302</v>
      </c>
      <c r="D808" s="565">
        <v>255</v>
      </c>
      <c r="E808" s="565"/>
      <c r="F808" s="565"/>
      <c r="G808" s="565"/>
      <c r="H808" s="565"/>
      <c r="I808" s="565"/>
      <c r="J808" s="565"/>
      <c r="K808" s="565"/>
      <c r="L808" s="565">
        <v>386</v>
      </c>
      <c r="M808" s="565"/>
      <c r="N808" s="565"/>
      <c r="O808" s="565"/>
      <c r="P808" s="565"/>
      <c r="Q808" s="565"/>
      <c r="R808" s="565"/>
      <c r="S808" s="565">
        <v>362</v>
      </c>
      <c r="T808" s="565"/>
      <c r="U808" s="147"/>
      <c r="V808" s="565"/>
      <c r="W808" s="565"/>
      <c r="X808" s="565"/>
      <c r="Y808" s="565"/>
      <c r="Z808" s="565"/>
      <c r="AA808" s="565"/>
      <c r="AB808" s="565"/>
      <c r="AC808" s="565"/>
      <c r="AD808" s="565">
        <v>338</v>
      </c>
      <c r="AE808" s="565"/>
      <c r="AF808" s="565"/>
      <c r="AG808" s="565"/>
      <c r="AH808" s="565"/>
      <c r="AI808" s="565"/>
      <c r="AJ808" s="565"/>
      <c r="AK808" s="565"/>
      <c r="AL808" s="565">
        <v>320</v>
      </c>
      <c r="AM808" s="565">
        <v>248</v>
      </c>
      <c r="AN808" s="565"/>
      <c r="AO808" s="565"/>
      <c r="AP808" s="565"/>
      <c r="AQ808" s="565">
        <v>7381</v>
      </c>
      <c r="AR808" s="565"/>
      <c r="AS808" s="565"/>
      <c r="AT808" s="565"/>
      <c r="AU808" s="565"/>
      <c r="AV808" s="565"/>
      <c r="AW808" s="565"/>
      <c r="AX808" s="565"/>
      <c r="AY808" s="565"/>
      <c r="AZ808" s="565"/>
      <c r="BA808" s="565"/>
      <c r="BB808" s="565"/>
      <c r="BC808" s="565"/>
      <c r="BD808" s="565">
        <v>2087</v>
      </c>
      <c r="BE808" s="565"/>
      <c r="BF808" s="565"/>
      <c r="BG808" s="565"/>
      <c r="BH808" s="565"/>
      <c r="BI808" s="565"/>
      <c r="BJ808" s="565"/>
      <c r="BK808" s="364"/>
      <c r="BL808" s="565"/>
      <c r="BM808" s="565">
        <v>125</v>
      </c>
      <c r="BN808" s="565"/>
      <c r="BO808" s="565"/>
      <c r="BP808" s="565"/>
      <c r="BQ808" s="565"/>
      <c r="BR808" s="565"/>
      <c r="BS808" s="565">
        <v>478</v>
      </c>
      <c r="BT808" s="565"/>
      <c r="BU808" s="565"/>
      <c r="BV808" s="565"/>
      <c r="BW808" s="565">
        <v>28</v>
      </c>
      <c r="BX808" s="565"/>
      <c r="BY808" s="565"/>
      <c r="BZ808" s="565"/>
      <c r="CA808" s="565"/>
      <c r="CB808" s="565"/>
      <c r="CC808" s="565"/>
      <c r="CD808" s="565"/>
      <c r="CE808" s="565"/>
      <c r="CF808" s="565"/>
      <c r="CG808" s="565"/>
      <c r="CH808" s="565"/>
    </row>
    <row r="809" spans="1:86">
      <c r="A809" s="620"/>
      <c r="B809" s="565"/>
      <c r="C809" s="565" t="s">
        <v>4300</v>
      </c>
      <c r="D809" s="565">
        <v>4046</v>
      </c>
      <c r="E809" s="565"/>
      <c r="F809" s="565"/>
      <c r="G809" s="565"/>
      <c r="H809" s="565"/>
      <c r="I809" s="565"/>
      <c r="J809" s="565"/>
      <c r="K809" s="565"/>
      <c r="L809" s="565">
        <v>499</v>
      </c>
      <c r="M809" s="565"/>
      <c r="N809" s="565"/>
      <c r="O809" s="565"/>
      <c r="P809" s="565"/>
      <c r="Q809" s="565"/>
      <c r="R809" s="565"/>
      <c r="S809" s="565">
        <v>536</v>
      </c>
      <c r="T809" s="565"/>
      <c r="U809" s="147"/>
      <c r="V809" s="565"/>
      <c r="W809" s="565"/>
      <c r="X809" s="565"/>
      <c r="Y809" s="565"/>
      <c r="Z809" s="565"/>
      <c r="AA809" s="565"/>
      <c r="AB809" s="565"/>
      <c r="AC809" s="565"/>
      <c r="AD809" s="565">
        <v>448</v>
      </c>
      <c r="AE809" s="565"/>
      <c r="AF809" s="565"/>
      <c r="AG809" s="565"/>
      <c r="AH809" s="565"/>
      <c r="AI809" s="565"/>
      <c r="AJ809" s="565"/>
      <c r="AK809" s="565"/>
      <c r="AL809" s="565">
        <v>404</v>
      </c>
      <c r="AM809" s="565">
        <v>544</v>
      </c>
      <c r="AN809" s="565"/>
      <c r="AO809" s="565"/>
      <c r="AP809" s="565"/>
      <c r="AQ809" s="565"/>
      <c r="AR809" s="565"/>
      <c r="AS809" s="565"/>
      <c r="AT809" s="565"/>
      <c r="AU809" s="565"/>
      <c r="AV809" s="565"/>
      <c r="AW809" s="565"/>
      <c r="AX809" s="565"/>
      <c r="AY809" s="565"/>
      <c r="AZ809" s="565"/>
      <c r="BA809" s="565"/>
      <c r="BB809" s="565"/>
      <c r="BC809" s="565"/>
      <c r="BD809" s="565">
        <v>3513</v>
      </c>
      <c r="BE809" s="565"/>
      <c r="BF809" s="565"/>
      <c r="BG809" s="565"/>
      <c r="BH809" s="565"/>
      <c r="BI809" s="565"/>
      <c r="BJ809" s="565"/>
      <c r="BK809" s="364"/>
      <c r="BL809" s="565"/>
      <c r="BM809" s="565">
        <v>120</v>
      </c>
      <c r="BN809" s="565"/>
      <c r="BO809" s="565"/>
      <c r="BP809" s="565"/>
      <c r="BQ809" s="565"/>
      <c r="BR809" s="565"/>
      <c r="BS809" s="565">
        <v>784</v>
      </c>
      <c r="BT809" s="565"/>
      <c r="BU809" s="565"/>
      <c r="BV809" s="565"/>
      <c r="BW809" s="565">
        <v>3368</v>
      </c>
      <c r="BX809" s="565"/>
      <c r="BY809" s="565"/>
      <c r="BZ809" s="565"/>
      <c r="CA809" s="565"/>
      <c r="CB809" s="565"/>
      <c r="CC809" s="565"/>
      <c r="CD809" s="565"/>
      <c r="CE809" s="565"/>
      <c r="CF809" s="565"/>
      <c r="CG809" s="565"/>
      <c r="CH809" s="565"/>
    </row>
    <row r="810" spans="1:86">
      <c r="A810" s="620"/>
      <c r="B810" s="565" t="s">
        <v>4303</v>
      </c>
      <c r="C810" s="565" t="s">
        <v>4302</v>
      </c>
      <c r="D810" s="565">
        <v>0</v>
      </c>
      <c r="E810" s="565"/>
      <c r="F810" s="565"/>
      <c r="G810" s="565"/>
      <c r="H810" s="565"/>
      <c r="I810" s="565"/>
      <c r="J810" s="565"/>
      <c r="K810" s="565"/>
      <c r="L810" s="565">
        <v>0</v>
      </c>
      <c r="M810" s="565"/>
      <c r="N810" s="565"/>
      <c r="O810" s="565"/>
      <c r="P810" s="565"/>
      <c r="Q810" s="565"/>
      <c r="R810" s="565"/>
      <c r="S810" s="565">
        <v>15</v>
      </c>
      <c r="T810" s="565"/>
      <c r="U810" s="147"/>
      <c r="V810" s="565"/>
      <c r="W810" s="565"/>
      <c r="X810" s="565"/>
      <c r="Y810" s="565"/>
      <c r="Z810" s="565"/>
      <c r="AA810" s="565"/>
      <c r="AB810" s="565"/>
      <c r="AC810" s="565"/>
      <c r="AD810" s="565">
        <v>0</v>
      </c>
      <c r="AE810" s="565"/>
      <c r="AF810" s="565"/>
      <c r="AG810" s="565"/>
      <c r="AH810" s="565"/>
      <c r="AI810" s="565"/>
      <c r="AJ810" s="565"/>
      <c r="AK810" s="565"/>
      <c r="AL810" s="565">
        <v>35</v>
      </c>
      <c r="AM810" s="565">
        <v>10</v>
      </c>
      <c r="AN810" s="565"/>
      <c r="AO810" s="565"/>
      <c r="AP810" s="565"/>
      <c r="AQ810" s="565">
        <v>1620</v>
      </c>
      <c r="AR810" s="565"/>
      <c r="AS810" s="565"/>
      <c r="AT810" s="565"/>
      <c r="AU810" s="565"/>
      <c r="AV810" s="565"/>
      <c r="AW810" s="565"/>
      <c r="AX810" s="565"/>
      <c r="AY810" s="565"/>
      <c r="AZ810" s="565"/>
      <c r="BA810" s="565"/>
      <c r="BB810" s="565"/>
      <c r="BC810" s="565"/>
      <c r="BD810" s="565">
        <v>320</v>
      </c>
      <c r="BE810" s="565"/>
      <c r="BF810" s="565"/>
      <c r="BG810" s="565"/>
      <c r="BH810" s="565"/>
      <c r="BI810" s="565"/>
      <c r="BJ810" s="565"/>
      <c r="BK810" s="364"/>
      <c r="BL810" s="565"/>
      <c r="BM810" s="565"/>
      <c r="BN810" s="565"/>
      <c r="BO810" s="565"/>
      <c r="BP810" s="565"/>
      <c r="BQ810" s="565"/>
      <c r="BR810" s="565"/>
      <c r="BS810" s="565">
        <v>50</v>
      </c>
      <c r="BT810" s="565"/>
      <c r="BU810" s="565"/>
      <c r="BV810" s="565"/>
      <c r="BW810" s="565"/>
      <c r="BX810" s="565"/>
      <c r="BY810" s="565"/>
      <c r="BZ810" s="565"/>
      <c r="CA810" s="565"/>
      <c r="CB810" s="565"/>
      <c r="CC810" s="565"/>
      <c r="CD810" s="565"/>
      <c r="CE810" s="565"/>
      <c r="CF810" s="565"/>
      <c r="CG810" s="565"/>
      <c r="CH810" s="565"/>
    </row>
    <row r="811" spans="1:86">
      <c r="A811" s="620"/>
      <c r="B811" s="565"/>
      <c r="C811" s="565" t="s">
        <v>4300</v>
      </c>
      <c r="D811" s="565">
        <v>90</v>
      </c>
      <c r="E811" s="565"/>
      <c r="F811" s="565"/>
      <c r="G811" s="565"/>
      <c r="H811" s="565"/>
      <c r="I811" s="565"/>
      <c r="J811" s="565"/>
      <c r="K811" s="565"/>
      <c r="L811" s="565">
        <v>0</v>
      </c>
      <c r="M811" s="565"/>
      <c r="N811" s="565"/>
      <c r="O811" s="565"/>
      <c r="P811" s="565"/>
      <c r="Q811" s="565"/>
      <c r="R811" s="565"/>
      <c r="S811" s="565">
        <v>20</v>
      </c>
      <c r="T811" s="565"/>
      <c r="U811" s="147"/>
      <c r="V811" s="565"/>
      <c r="W811" s="565"/>
      <c r="X811" s="565"/>
      <c r="Y811" s="565"/>
      <c r="Z811" s="565"/>
      <c r="AA811" s="565"/>
      <c r="AB811" s="565"/>
      <c r="AC811" s="565"/>
      <c r="AD811" s="565">
        <v>760</v>
      </c>
      <c r="AE811" s="565"/>
      <c r="AF811" s="565"/>
      <c r="AG811" s="565"/>
      <c r="AH811" s="565"/>
      <c r="AI811" s="565"/>
      <c r="AJ811" s="565"/>
      <c r="AK811" s="565"/>
      <c r="AL811" s="565">
        <v>70</v>
      </c>
      <c r="AM811" s="565">
        <v>70</v>
      </c>
      <c r="AN811" s="565"/>
      <c r="AO811" s="565"/>
      <c r="AP811" s="565"/>
      <c r="AQ811" s="565"/>
      <c r="AR811" s="565"/>
      <c r="AS811" s="565"/>
      <c r="AT811" s="565"/>
      <c r="AU811" s="565"/>
      <c r="AV811" s="565"/>
      <c r="AW811" s="565"/>
      <c r="AX811" s="565"/>
      <c r="AY811" s="565"/>
      <c r="AZ811" s="565"/>
      <c r="BA811" s="565"/>
      <c r="BB811" s="565"/>
      <c r="BC811" s="565"/>
      <c r="BD811" s="565">
        <v>1336</v>
      </c>
      <c r="BE811" s="565"/>
      <c r="BF811" s="565"/>
      <c r="BG811" s="565"/>
      <c r="BH811" s="565"/>
      <c r="BI811" s="565"/>
      <c r="BJ811" s="565">
        <v>2758</v>
      </c>
      <c r="BK811" s="364"/>
      <c r="BL811" s="565"/>
      <c r="BM811" s="565"/>
      <c r="BN811" s="565"/>
      <c r="BO811" s="565"/>
      <c r="BP811" s="565"/>
      <c r="BQ811" s="565"/>
      <c r="BR811" s="565"/>
      <c r="BS811" s="565">
        <v>145</v>
      </c>
      <c r="BT811" s="565"/>
      <c r="BU811" s="565"/>
      <c r="BV811" s="565"/>
      <c r="BW811" s="565"/>
      <c r="BX811" s="565"/>
      <c r="BY811" s="565"/>
      <c r="BZ811" s="565"/>
      <c r="CA811" s="565"/>
      <c r="CB811" s="565"/>
      <c r="CC811" s="565"/>
      <c r="CD811" s="565"/>
      <c r="CE811" s="565"/>
      <c r="CF811" s="565"/>
      <c r="CG811" s="565"/>
      <c r="CH811" s="565"/>
    </row>
    <row r="812" spans="1:86">
      <c r="A812" s="620"/>
      <c r="B812" s="565" t="s">
        <v>4304</v>
      </c>
      <c r="C812" s="565" t="s">
        <v>4302</v>
      </c>
      <c r="D812" s="565">
        <v>27</v>
      </c>
      <c r="E812" s="565"/>
      <c r="F812" s="565"/>
      <c r="G812" s="565"/>
      <c r="H812" s="565"/>
      <c r="I812" s="565"/>
      <c r="J812" s="565"/>
      <c r="K812" s="565"/>
      <c r="L812" s="565">
        <v>136</v>
      </c>
      <c r="M812" s="565"/>
      <c r="N812" s="565"/>
      <c r="O812" s="565"/>
      <c r="P812" s="565"/>
      <c r="Q812" s="565"/>
      <c r="R812" s="565"/>
      <c r="S812" s="565">
        <v>24</v>
      </c>
      <c r="T812" s="565"/>
      <c r="U812" s="147"/>
      <c r="V812" s="565"/>
      <c r="W812" s="565"/>
      <c r="X812" s="565"/>
      <c r="Y812" s="565"/>
      <c r="Z812" s="565"/>
      <c r="AA812" s="565"/>
      <c r="AB812" s="565"/>
      <c r="AC812" s="565"/>
      <c r="AD812" s="565">
        <v>67</v>
      </c>
      <c r="AE812" s="565"/>
      <c r="AF812" s="565"/>
      <c r="AG812" s="565"/>
      <c r="AH812" s="565"/>
      <c r="AI812" s="565"/>
      <c r="AJ812" s="565"/>
      <c r="AK812" s="565"/>
      <c r="AL812" s="565">
        <v>147</v>
      </c>
      <c r="AM812" s="565">
        <v>175</v>
      </c>
      <c r="AN812" s="565"/>
      <c r="AO812" s="565"/>
      <c r="AP812" s="565"/>
      <c r="AQ812" s="565">
        <v>7959</v>
      </c>
      <c r="AR812" s="565"/>
      <c r="AS812" s="565"/>
      <c r="AT812" s="565"/>
      <c r="AU812" s="565"/>
      <c r="AV812" s="565"/>
      <c r="AW812" s="565"/>
      <c r="AX812" s="565"/>
      <c r="AY812" s="565"/>
      <c r="AZ812" s="565"/>
      <c r="BA812" s="565"/>
      <c r="BB812" s="565"/>
      <c r="BC812" s="565"/>
      <c r="BD812" s="565">
        <v>984</v>
      </c>
      <c r="BE812" s="565"/>
      <c r="BF812" s="565"/>
      <c r="BG812" s="565"/>
      <c r="BH812" s="565"/>
      <c r="BI812" s="565"/>
      <c r="BJ812" s="565"/>
      <c r="BK812" s="364"/>
      <c r="BL812" s="565"/>
      <c r="BM812" s="565">
        <v>33</v>
      </c>
      <c r="BN812" s="565"/>
      <c r="BO812" s="565"/>
      <c r="BP812" s="565"/>
      <c r="BQ812" s="565"/>
      <c r="BR812" s="565"/>
      <c r="BS812" s="565">
        <v>224</v>
      </c>
      <c r="BT812" s="565"/>
      <c r="BU812" s="565"/>
      <c r="BV812" s="565"/>
      <c r="BW812" s="565">
        <v>5</v>
      </c>
      <c r="BX812" s="565"/>
      <c r="BY812" s="565"/>
      <c r="BZ812" s="565"/>
      <c r="CA812" s="565"/>
      <c r="CB812" s="565"/>
      <c r="CC812" s="565"/>
      <c r="CD812" s="565"/>
      <c r="CE812" s="565"/>
      <c r="CF812" s="565"/>
      <c r="CG812" s="565"/>
      <c r="CH812" s="565"/>
    </row>
    <row r="813" spans="1:86">
      <c r="A813" s="620"/>
      <c r="B813" s="565"/>
      <c r="C813" s="565" t="s">
        <v>4300</v>
      </c>
      <c r="D813" s="565">
        <v>2453</v>
      </c>
      <c r="E813" s="565"/>
      <c r="F813" s="565"/>
      <c r="G813" s="565"/>
      <c r="H813" s="565"/>
      <c r="I813" s="565"/>
      <c r="J813" s="565"/>
      <c r="K813" s="565"/>
      <c r="L813" s="565">
        <v>456</v>
      </c>
      <c r="M813" s="565"/>
      <c r="N813" s="565"/>
      <c r="O813" s="565"/>
      <c r="P813" s="565"/>
      <c r="Q813" s="565"/>
      <c r="R813" s="565"/>
      <c r="S813" s="565">
        <v>78</v>
      </c>
      <c r="T813" s="565"/>
      <c r="U813" s="147"/>
      <c r="V813" s="565"/>
      <c r="W813" s="565"/>
      <c r="X813" s="565"/>
      <c r="Y813" s="565"/>
      <c r="Z813" s="565"/>
      <c r="AA813" s="565"/>
      <c r="AB813" s="565"/>
      <c r="AC813" s="565"/>
      <c r="AD813" s="565">
        <v>576</v>
      </c>
      <c r="AE813" s="565"/>
      <c r="AF813" s="565"/>
      <c r="AG813" s="565"/>
      <c r="AH813" s="565"/>
      <c r="AI813" s="565"/>
      <c r="AJ813" s="565"/>
      <c r="AK813" s="565"/>
      <c r="AL813" s="565">
        <v>576</v>
      </c>
      <c r="AM813" s="565">
        <v>622</v>
      </c>
      <c r="AN813" s="565"/>
      <c r="AO813" s="565"/>
      <c r="AP813" s="565"/>
      <c r="AQ813" s="565"/>
      <c r="AR813" s="565"/>
      <c r="AS813" s="565"/>
      <c r="AT813" s="565"/>
      <c r="AU813" s="565"/>
      <c r="AV813" s="565"/>
      <c r="AW813" s="565"/>
      <c r="AX813" s="565"/>
      <c r="AY813" s="565"/>
      <c r="AZ813" s="565"/>
      <c r="BA813" s="565"/>
      <c r="BB813" s="565"/>
      <c r="BC813" s="565"/>
      <c r="BD813" s="565">
        <v>3634</v>
      </c>
      <c r="BE813" s="565"/>
      <c r="BF813" s="565"/>
      <c r="BG813" s="565"/>
      <c r="BH813" s="565"/>
      <c r="BI813" s="565"/>
      <c r="BJ813" s="565">
        <v>4182</v>
      </c>
      <c r="BK813" s="364"/>
      <c r="BL813" s="565"/>
      <c r="BM813" s="565">
        <v>26</v>
      </c>
      <c r="BN813" s="565"/>
      <c r="BO813" s="565"/>
      <c r="BP813" s="565"/>
      <c r="BQ813" s="565"/>
      <c r="BR813" s="565"/>
      <c r="BS813" s="565">
        <v>1582</v>
      </c>
      <c r="BT813" s="565"/>
      <c r="BU813" s="565"/>
      <c r="BV813" s="565"/>
      <c r="BW813" s="565">
        <v>425</v>
      </c>
      <c r="BX813" s="565"/>
      <c r="BY813" s="565"/>
      <c r="BZ813" s="565"/>
      <c r="CA813" s="565"/>
      <c r="CB813" s="565"/>
      <c r="CC813" s="565"/>
      <c r="CD813" s="565"/>
      <c r="CE813" s="565"/>
      <c r="CF813" s="565"/>
      <c r="CG813" s="565"/>
      <c r="CH813" s="565"/>
    </row>
    <row r="814" spans="1:86">
      <c r="A814" s="620"/>
      <c r="B814" s="565" t="s">
        <v>4305</v>
      </c>
      <c r="C814" s="565" t="s">
        <v>4302</v>
      </c>
      <c r="D814" s="565"/>
      <c r="E814" s="565"/>
      <c r="F814" s="565"/>
      <c r="G814" s="565"/>
      <c r="H814" s="565"/>
      <c r="I814" s="565"/>
      <c r="J814" s="565"/>
      <c r="K814" s="565"/>
      <c r="L814" s="565"/>
      <c r="M814" s="565"/>
      <c r="N814" s="565"/>
      <c r="O814" s="565"/>
      <c r="P814" s="565"/>
      <c r="Q814" s="565"/>
      <c r="R814" s="565"/>
      <c r="S814" s="565"/>
      <c r="T814" s="565"/>
      <c r="U814" s="147"/>
      <c r="V814" s="565"/>
      <c r="W814" s="565"/>
      <c r="X814" s="565"/>
      <c r="Y814" s="565"/>
      <c r="Z814" s="565"/>
      <c r="AA814" s="565"/>
      <c r="AB814" s="565"/>
      <c r="AC814" s="565"/>
      <c r="AD814" s="565"/>
      <c r="AE814" s="565"/>
      <c r="AF814" s="565"/>
      <c r="AG814" s="565"/>
      <c r="AH814" s="565"/>
      <c r="AI814" s="565"/>
      <c r="AJ814" s="565"/>
      <c r="AK814" s="565"/>
      <c r="AL814" s="565"/>
      <c r="AM814" s="565"/>
      <c r="AN814" s="565"/>
      <c r="AO814" s="565"/>
      <c r="AP814" s="565"/>
      <c r="AQ814" s="565"/>
      <c r="AR814" s="565"/>
      <c r="AS814" s="565"/>
      <c r="AT814" s="565"/>
      <c r="AU814" s="565"/>
      <c r="AV814" s="565"/>
      <c r="AW814" s="565"/>
      <c r="AX814" s="565"/>
      <c r="AY814" s="565"/>
      <c r="AZ814" s="565"/>
      <c r="BA814" s="565"/>
      <c r="BB814" s="565"/>
      <c r="BC814" s="565"/>
      <c r="BD814" s="565"/>
      <c r="BE814" s="565"/>
      <c r="BF814" s="565"/>
      <c r="BG814" s="565"/>
      <c r="BH814" s="565"/>
      <c r="BI814" s="565"/>
      <c r="BJ814" s="565"/>
      <c r="BK814" s="364"/>
      <c r="BL814" s="565"/>
      <c r="BM814" s="565"/>
      <c r="BN814" s="565"/>
      <c r="BO814" s="565"/>
      <c r="BP814" s="565"/>
      <c r="BQ814" s="565"/>
      <c r="BR814" s="565"/>
      <c r="BS814" s="565"/>
      <c r="BT814" s="565"/>
      <c r="BU814" s="565"/>
      <c r="BV814" s="565"/>
      <c r="BW814" s="565"/>
      <c r="BX814" s="565"/>
      <c r="BY814" s="565"/>
      <c r="BZ814" s="565">
        <v>2345</v>
      </c>
      <c r="CA814" s="565">
        <v>1686</v>
      </c>
      <c r="CB814" s="565"/>
      <c r="CC814" s="565"/>
      <c r="CD814" s="565"/>
      <c r="CE814" s="565"/>
      <c r="CF814" s="565"/>
      <c r="CG814" s="565"/>
      <c r="CH814" s="565"/>
    </row>
    <row r="815" spans="1:86">
      <c r="A815" s="621"/>
      <c r="B815" s="565"/>
      <c r="C815" s="565" t="s">
        <v>4300</v>
      </c>
      <c r="D815" s="565"/>
      <c r="E815" s="565"/>
      <c r="F815" s="565"/>
      <c r="G815" s="565"/>
      <c r="H815" s="565"/>
      <c r="I815" s="565"/>
      <c r="J815" s="565"/>
      <c r="K815" s="565"/>
      <c r="L815" s="565"/>
      <c r="M815" s="565"/>
      <c r="N815" s="565"/>
      <c r="O815" s="565"/>
      <c r="P815" s="565"/>
      <c r="Q815" s="565"/>
      <c r="R815" s="565"/>
      <c r="S815" s="565"/>
      <c r="T815" s="565"/>
      <c r="U815" s="147"/>
      <c r="V815" s="565"/>
      <c r="W815" s="565"/>
      <c r="X815" s="565"/>
      <c r="Y815" s="565"/>
      <c r="Z815" s="565"/>
      <c r="AA815" s="565"/>
      <c r="AB815" s="565"/>
      <c r="AC815" s="565"/>
      <c r="AD815" s="565"/>
      <c r="AE815" s="565"/>
      <c r="AF815" s="565"/>
      <c r="AG815" s="565"/>
      <c r="AH815" s="565"/>
      <c r="AI815" s="565"/>
      <c r="AJ815" s="565"/>
      <c r="AK815" s="565"/>
      <c r="AL815" s="565"/>
      <c r="AM815" s="565"/>
      <c r="AN815" s="565"/>
      <c r="AO815" s="565"/>
      <c r="AP815" s="565"/>
      <c r="AQ815" s="565"/>
      <c r="AR815" s="565"/>
      <c r="AS815" s="565"/>
      <c r="AT815" s="565"/>
      <c r="AU815" s="565"/>
      <c r="AV815" s="565"/>
      <c r="AW815" s="565"/>
      <c r="AX815" s="565"/>
      <c r="AY815" s="565"/>
      <c r="AZ815" s="565"/>
      <c r="BA815" s="565"/>
      <c r="BB815" s="565"/>
      <c r="BC815" s="565"/>
      <c r="BD815" s="565"/>
      <c r="BE815" s="565"/>
      <c r="BF815" s="565"/>
      <c r="BG815" s="565"/>
      <c r="BH815" s="565"/>
      <c r="BI815" s="565"/>
      <c r="BJ815" s="565"/>
      <c r="BK815" s="364"/>
      <c r="BL815" s="565"/>
      <c r="BM815" s="565"/>
      <c r="BN815" s="565"/>
      <c r="BO815" s="565"/>
      <c r="BP815" s="565"/>
      <c r="BQ815" s="565"/>
      <c r="BR815" s="565"/>
      <c r="BS815" s="565"/>
      <c r="BT815" s="565"/>
      <c r="BU815" s="565"/>
      <c r="BV815" s="565"/>
      <c r="BW815" s="565"/>
      <c r="BX815" s="565"/>
      <c r="BY815" s="565"/>
      <c r="BZ815" s="565"/>
      <c r="CA815" s="565"/>
      <c r="CB815" s="565"/>
      <c r="CC815" s="565"/>
      <c r="CD815" s="565"/>
      <c r="CE815" s="565"/>
      <c r="CF815" s="565"/>
      <c r="CG815" s="565"/>
      <c r="CH815" s="565"/>
    </row>
    <row r="816" spans="1:86">
      <c r="A816" s="171" t="s">
        <v>8457</v>
      </c>
      <c r="B816" s="565" t="s">
        <v>4301</v>
      </c>
      <c r="C816" s="565" t="s">
        <v>4302</v>
      </c>
      <c r="D816" s="565"/>
      <c r="E816" s="565"/>
      <c r="F816" s="565"/>
      <c r="G816" s="565"/>
      <c r="H816" s="565"/>
      <c r="I816" s="565"/>
      <c r="J816" s="565"/>
      <c r="K816" s="565"/>
      <c r="L816" s="565"/>
      <c r="M816" s="565"/>
      <c r="N816" s="565"/>
      <c r="O816" s="565"/>
      <c r="P816" s="565"/>
      <c r="Q816" s="565"/>
      <c r="R816" s="565"/>
      <c r="S816" s="565">
        <v>166</v>
      </c>
      <c r="T816" s="565"/>
      <c r="U816" s="147"/>
      <c r="V816" s="565"/>
      <c r="W816" s="565"/>
      <c r="X816" s="565"/>
      <c r="Y816" s="565"/>
      <c r="Z816" s="565"/>
      <c r="AA816" s="565"/>
      <c r="AB816" s="565"/>
      <c r="AC816" s="565"/>
      <c r="AD816" s="565"/>
      <c r="AE816" s="565"/>
      <c r="AF816" s="565"/>
      <c r="AG816" s="565"/>
      <c r="AH816" s="565"/>
      <c r="AI816" s="565"/>
      <c r="AJ816" s="565"/>
      <c r="AK816" s="565"/>
      <c r="AL816" s="565"/>
      <c r="AM816" s="565"/>
      <c r="AN816" s="565"/>
      <c r="AO816" s="565"/>
      <c r="AP816" s="565"/>
      <c r="AQ816" s="565"/>
      <c r="AR816" s="565"/>
      <c r="AS816" s="565"/>
      <c r="AT816" s="565"/>
      <c r="AU816" s="565"/>
      <c r="AV816" s="565"/>
      <c r="AW816" s="565"/>
      <c r="AX816" s="565"/>
      <c r="AY816" s="565"/>
      <c r="AZ816" s="565"/>
      <c r="BA816" s="565"/>
      <c r="BB816" s="565"/>
      <c r="BC816" s="565"/>
      <c r="BD816" s="565"/>
      <c r="BE816" s="565"/>
      <c r="BF816" s="565"/>
      <c r="BG816" s="565"/>
      <c r="BH816" s="565"/>
      <c r="BI816" s="565"/>
      <c r="BJ816" s="565"/>
      <c r="BK816" s="364"/>
      <c r="BL816" s="565"/>
      <c r="BM816" s="565"/>
      <c r="BN816" s="565"/>
      <c r="BO816" s="565"/>
      <c r="BP816" s="565"/>
      <c r="BQ816" s="565"/>
      <c r="BR816" s="565"/>
      <c r="BS816" s="565"/>
      <c r="BT816" s="565"/>
      <c r="BU816" s="565"/>
      <c r="BV816" s="565"/>
      <c r="BW816" s="565"/>
      <c r="BX816" s="565"/>
      <c r="BY816" s="565"/>
      <c r="BZ816" s="565"/>
      <c r="CA816" s="565"/>
      <c r="CB816" s="565"/>
      <c r="CC816" s="565"/>
      <c r="CD816" s="565"/>
      <c r="CE816" s="565"/>
      <c r="CF816" s="565"/>
      <c r="CG816" s="565"/>
      <c r="CH816" s="565"/>
    </row>
    <row r="817" spans="1:86">
      <c r="A817" s="620"/>
      <c r="B817" s="565"/>
      <c r="C817" s="565" t="s">
        <v>4300</v>
      </c>
      <c r="D817" s="565"/>
      <c r="E817" s="565"/>
      <c r="F817" s="565"/>
      <c r="G817" s="565"/>
      <c r="H817" s="565"/>
      <c r="I817" s="565"/>
      <c r="J817" s="565"/>
      <c r="K817" s="565"/>
      <c r="L817" s="565"/>
      <c r="M817" s="565"/>
      <c r="N817" s="565"/>
      <c r="O817" s="565"/>
      <c r="P817" s="565"/>
      <c r="Q817" s="565"/>
      <c r="R817" s="565"/>
      <c r="S817" s="565">
        <v>3000</v>
      </c>
      <c r="T817" s="565"/>
      <c r="U817" s="147"/>
      <c r="V817" s="565"/>
      <c r="W817" s="565"/>
      <c r="X817" s="565"/>
      <c r="Y817" s="565"/>
      <c r="Z817" s="565"/>
      <c r="AA817" s="565"/>
      <c r="AB817" s="565"/>
      <c r="AC817" s="565"/>
      <c r="AD817" s="565"/>
      <c r="AE817" s="565"/>
      <c r="AF817" s="565"/>
      <c r="AG817" s="565"/>
      <c r="AH817" s="565"/>
      <c r="AI817" s="565"/>
      <c r="AJ817" s="565"/>
      <c r="AK817" s="565"/>
      <c r="AL817" s="565"/>
      <c r="AM817" s="565"/>
      <c r="AN817" s="565"/>
      <c r="AO817" s="565"/>
      <c r="AP817" s="565"/>
      <c r="AQ817" s="565"/>
      <c r="AR817" s="565"/>
      <c r="AS817" s="565"/>
      <c r="AT817" s="565"/>
      <c r="AU817" s="565"/>
      <c r="AV817" s="565"/>
      <c r="AW817" s="565"/>
      <c r="AX817" s="565"/>
      <c r="AY817" s="565"/>
      <c r="AZ817" s="565"/>
      <c r="BA817" s="565"/>
      <c r="BB817" s="565"/>
      <c r="BC817" s="565"/>
      <c r="BD817" s="565"/>
      <c r="BE817" s="565"/>
      <c r="BF817" s="565"/>
      <c r="BG817" s="565"/>
      <c r="BH817" s="565"/>
      <c r="BI817" s="565"/>
      <c r="BJ817" s="565"/>
      <c r="BK817" s="364"/>
      <c r="BL817" s="565"/>
      <c r="BM817" s="565"/>
      <c r="BN817" s="565"/>
      <c r="BO817" s="565"/>
      <c r="BP817" s="565"/>
      <c r="BQ817" s="565"/>
      <c r="BR817" s="565"/>
      <c r="BS817" s="565"/>
      <c r="BT817" s="565"/>
      <c r="BU817" s="565"/>
      <c r="BV817" s="565"/>
      <c r="BW817" s="565"/>
      <c r="BX817" s="565"/>
      <c r="BY817" s="565"/>
      <c r="BZ817" s="565"/>
      <c r="CA817" s="565"/>
      <c r="CB817" s="565"/>
      <c r="CC817" s="565"/>
      <c r="CD817" s="565"/>
      <c r="CE817" s="565"/>
      <c r="CF817" s="565"/>
      <c r="CG817" s="565"/>
      <c r="CH817" s="565"/>
    </row>
    <row r="818" spans="1:86">
      <c r="A818" s="620"/>
      <c r="B818" s="565" t="s">
        <v>4303</v>
      </c>
      <c r="C818" s="565" t="s">
        <v>4302</v>
      </c>
      <c r="D818" s="565"/>
      <c r="E818" s="565"/>
      <c r="F818" s="565"/>
      <c r="G818" s="565"/>
      <c r="H818" s="565"/>
      <c r="I818" s="565"/>
      <c r="J818" s="565"/>
      <c r="K818" s="565"/>
      <c r="L818" s="565"/>
      <c r="M818" s="565"/>
      <c r="N818" s="565"/>
      <c r="O818" s="565"/>
      <c r="P818" s="565"/>
      <c r="Q818" s="565"/>
      <c r="R818" s="565"/>
      <c r="S818" s="565">
        <v>2704</v>
      </c>
      <c r="T818" s="565"/>
      <c r="U818" s="147"/>
      <c r="V818" s="565"/>
      <c r="W818" s="565"/>
      <c r="X818" s="565"/>
      <c r="Y818" s="565"/>
      <c r="Z818" s="565"/>
      <c r="AA818" s="565"/>
      <c r="AB818" s="565"/>
      <c r="AC818" s="565"/>
      <c r="AD818" s="565"/>
      <c r="AE818" s="565"/>
      <c r="AF818" s="565"/>
      <c r="AG818" s="565"/>
      <c r="AH818" s="565"/>
      <c r="AI818" s="565"/>
      <c r="AJ818" s="565"/>
      <c r="AK818" s="565"/>
      <c r="AL818" s="565"/>
      <c r="AM818" s="565"/>
      <c r="AN818" s="565"/>
      <c r="AO818" s="565"/>
      <c r="AP818" s="565"/>
      <c r="AQ818" s="565"/>
      <c r="AR818" s="565"/>
      <c r="AS818" s="565"/>
      <c r="AT818" s="565"/>
      <c r="AU818" s="565"/>
      <c r="AV818" s="565"/>
      <c r="AW818" s="565"/>
      <c r="AX818" s="565"/>
      <c r="AY818" s="565"/>
      <c r="AZ818" s="565"/>
      <c r="BA818" s="565"/>
      <c r="BB818" s="565"/>
      <c r="BC818" s="565"/>
      <c r="BD818" s="565"/>
      <c r="BE818" s="565"/>
      <c r="BF818" s="565"/>
      <c r="BG818" s="565"/>
      <c r="BH818" s="565"/>
      <c r="BI818" s="565"/>
      <c r="BJ818" s="565"/>
      <c r="BK818" s="364"/>
      <c r="BL818" s="565"/>
      <c r="BM818" s="565"/>
      <c r="BN818" s="565"/>
      <c r="BO818" s="565"/>
      <c r="BP818" s="565"/>
      <c r="BQ818" s="565"/>
      <c r="BR818" s="565"/>
      <c r="BS818" s="565"/>
      <c r="BT818" s="565"/>
      <c r="BU818" s="565"/>
      <c r="BV818" s="565"/>
      <c r="BW818" s="565"/>
      <c r="BX818" s="565"/>
      <c r="BY818" s="565"/>
      <c r="BZ818" s="565"/>
      <c r="CA818" s="565"/>
      <c r="CB818" s="565"/>
      <c r="CC818" s="565"/>
      <c r="CD818" s="565"/>
      <c r="CE818" s="565"/>
      <c r="CF818" s="565"/>
      <c r="CG818" s="565"/>
      <c r="CH818" s="565"/>
    </row>
    <row r="819" spans="1:86">
      <c r="A819" s="620"/>
      <c r="B819" s="565"/>
      <c r="C819" s="565" t="s">
        <v>4300</v>
      </c>
      <c r="D819" s="565"/>
      <c r="E819" s="565"/>
      <c r="F819" s="565"/>
      <c r="G819" s="565"/>
      <c r="H819" s="565"/>
      <c r="I819" s="565"/>
      <c r="J819" s="565"/>
      <c r="K819" s="565"/>
      <c r="L819" s="565"/>
      <c r="M819" s="565"/>
      <c r="N819" s="565"/>
      <c r="O819" s="565"/>
      <c r="P819" s="565"/>
      <c r="Q819" s="565"/>
      <c r="R819" s="565"/>
      <c r="S819" s="565">
        <v>2217</v>
      </c>
      <c r="T819" s="565"/>
      <c r="U819" s="147"/>
      <c r="V819" s="565"/>
      <c r="W819" s="565"/>
      <c r="X819" s="565"/>
      <c r="Y819" s="565"/>
      <c r="Z819" s="565"/>
      <c r="AA819" s="565"/>
      <c r="AB819" s="565"/>
      <c r="AC819" s="565"/>
      <c r="AD819" s="565"/>
      <c r="AE819" s="565"/>
      <c r="AF819" s="565"/>
      <c r="AG819" s="565"/>
      <c r="AH819" s="565"/>
      <c r="AI819" s="565"/>
      <c r="AJ819" s="565"/>
      <c r="AK819" s="565"/>
      <c r="AL819" s="565"/>
      <c r="AM819" s="565"/>
      <c r="AN819" s="565"/>
      <c r="AO819" s="565"/>
      <c r="AP819" s="565"/>
      <c r="AQ819" s="565"/>
      <c r="AR819" s="565"/>
      <c r="AS819" s="565"/>
      <c r="AT819" s="565"/>
      <c r="AU819" s="565"/>
      <c r="AV819" s="565"/>
      <c r="AW819" s="565"/>
      <c r="AX819" s="565"/>
      <c r="AY819" s="565"/>
      <c r="AZ819" s="565"/>
      <c r="BA819" s="565"/>
      <c r="BB819" s="565"/>
      <c r="BC819" s="565"/>
      <c r="BD819" s="565"/>
      <c r="BE819" s="565"/>
      <c r="BF819" s="565"/>
      <c r="BG819" s="565"/>
      <c r="BH819" s="565"/>
      <c r="BI819" s="565"/>
      <c r="BJ819" s="565"/>
      <c r="BK819" s="364"/>
      <c r="BL819" s="565"/>
      <c r="BM819" s="565"/>
      <c r="BN819" s="565"/>
      <c r="BO819" s="565"/>
      <c r="BP819" s="565"/>
      <c r="BQ819" s="565"/>
      <c r="BR819" s="565"/>
      <c r="BS819" s="565"/>
      <c r="BT819" s="565"/>
      <c r="BU819" s="565"/>
      <c r="BV819" s="565"/>
      <c r="BW819" s="565"/>
      <c r="BX819" s="565"/>
      <c r="BY819" s="565"/>
      <c r="BZ819" s="565"/>
      <c r="CA819" s="565"/>
      <c r="CB819" s="565"/>
      <c r="CC819" s="565"/>
      <c r="CD819" s="565"/>
      <c r="CE819" s="565"/>
      <c r="CF819" s="565"/>
      <c r="CG819" s="565"/>
      <c r="CH819" s="565"/>
    </row>
    <row r="820" spans="1:86">
      <c r="A820" s="620"/>
      <c r="B820" s="565" t="s">
        <v>4304</v>
      </c>
      <c r="C820" s="565" t="s">
        <v>4302</v>
      </c>
      <c r="D820" s="565"/>
      <c r="E820" s="565"/>
      <c r="F820" s="565"/>
      <c r="G820" s="565"/>
      <c r="H820" s="565"/>
      <c r="I820" s="565"/>
      <c r="J820" s="565"/>
      <c r="K820" s="565"/>
      <c r="L820" s="565"/>
      <c r="M820" s="565"/>
      <c r="N820" s="565"/>
      <c r="O820" s="565"/>
      <c r="P820" s="565"/>
      <c r="Q820" s="565"/>
      <c r="R820" s="565"/>
      <c r="S820" s="565"/>
      <c r="T820" s="565"/>
      <c r="U820" s="147"/>
      <c r="V820" s="565"/>
      <c r="W820" s="565"/>
      <c r="X820" s="565"/>
      <c r="Y820" s="565"/>
      <c r="Z820" s="565"/>
      <c r="AA820" s="565"/>
      <c r="AB820" s="565"/>
      <c r="AC820" s="565"/>
      <c r="AD820" s="565"/>
      <c r="AE820" s="565"/>
      <c r="AF820" s="565"/>
      <c r="AG820" s="565"/>
      <c r="AH820" s="565"/>
      <c r="AI820" s="565"/>
      <c r="AJ820" s="565"/>
      <c r="AK820" s="565"/>
      <c r="AL820" s="565"/>
      <c r="AM820" s="565"/>
      <c r="AN820" s="565"/>
      <c r="AO820" s="565"/>
      <c r="AP820" s="565"/>
      <c r="AQ820" s="565"/>
      <c r="AR820" s="565"/>
      <c r="AS820" s="565"/>
      <c r="AT820" s="565"/>
      <c r="AU820" s="565"/>
      <c r="AV820" s="565"/>
      <c r="AW820" s="565"/>
      <c r="AX820" s="565"/>
      <c r="AY820" s="565"/>
      <c r="AZ820" s="565"/>
      <c r="BA820" s="565"/>
      <c r="BB820" s="565"/>
      <c r="BC820" s="565"/>
      <c r="BD820" s="565"/>
      <c r="BE820" s="565"/>
      <c r="BF820" s="565"/>
      <c r="BG820" s="565"/>
      <c r="BH820" s="565"/>
      <c r="BI820" s="565"/>
      <c r="BJ820" s="565"/>
      <c r="BK820" s="364"/>
      <c r="BL820" s="565"/>
      <c r="BM820" s="565"/>
      <c r="BN820" s="565"/>
      <c r="BO820" s="565"/>
      <c r="BP820" s="565"/>
      <c r="BQ820" s="565"/>
      <c r="BR820" s="565"/>
      <c r="BS820" s="565"/>
      <c r="BT820" s="565"/>
      <c r="BU820" s="565"/>
      <c r="BV820" s="565"/>
      <c r="BW820" s="565"/>
      <c r="BX820" s="565"/>
      <c r="BY820" s="565"/>
      <c r="BZ820" s="565"/>
      <c r="CA820" s="565"/>
      <c r="CB820" s="565"/>
      <c r="CC820" s="565"/>
      <c r="CD820" s="565"/>
      <c r="CE820" s="565"/>
      <c r="CF820" s="565"/>
      <c r="CG820" s="565"/>
      <c r="CH820" s="565"/>
    </row>
    <row r="821" spans="1:86">
      <c r="A821" s="620"/>
      <c r="B821" s="565"/>
      <c r="C821" s="565" t="s">
        <v>4300</v>
      </c>
      <c r="D821" s="565"/>
      <c r="E821" s="565"/>
      <c r="F821" s="565"/>
      <c r="G821" s="565"/>
      <c r="H821" s="565"/>
      <c r="I821" s="565"/>
      <c r="J821" s="565"/>
      <c r="K821" s="565"/>
      <c r="L821" s="565"/>
      <c r="M821" s="565"/>
      <c r="N821" s="565"/>
      <c r="O821" s="565"/>
      <c r="P821" s="565"/>
      <c r="Q821" s="565"/>
      <c r="R821" s="565"/>
      <c r="S821" s="565"/>
      <c r="T821" s="565"/>
      <c r="U821" s="147"/>
      <c r="V821" s="565"/>
      <c r="W821" s="565"/>
      <c r="X821" s="565"/>
      <c r="Y821" s="565"/>
      <c r="Z821" s="565"/>
      <c r="AA821" s="565"/>
      <c r="AB821" s="565"/>
      <c r="AC821" s="565"/>
      <c r="AD821" s="565"/>
      <c r="AE821" s="565"/>
      <c r="AF821" s="565"/>
      <c r="AG821" s="565"/>
      <c r="AH821" s="565"/>
      <c r="AI821" s="565"/>
      <c r="AJ821" s="565"/>
      <c r="AK821" s="565"/>
      <c r="AL821" s="565"/>
      <c r="AM821" s="565"/>
      <c r="AN821" s="565"/>
      <c r="AO821" s="565"/>
      <c r="AP821" s="565"/>
      <c r="AQ821" s="565"/>
      <c r="AR821" s="565"/>
      <c r="AS821" s="565"/>
      <c r="AT821" s="565"/>
      <c r="AU821" s="565"/>
      <c r="AV821" s="565"/>
      <c r="AW821" s="565"/>
      <c r="AX821" s="565"/>
      <c r="AY821" s="565"/>
      <c r="AZ821" s="565"/>
      <c r="BA821" s="565"/>
      <c r="BB821" s="565"/>
      <c r="BC821" s="565"/>
      <c r="BD821" s="565"/>
      <c r="BE821" s="565"/>
      <c r="BF821" s="565"/>
      <c r="BG821" s="565"/>
      <c r="BH821" s="565"/>
      <c r="BI821" s="565"/>
      <c r="BJ821" s="565"/>
      <c r="BK821" s="364"/>
      <c r="BL821" s="565"/>
      <c r="BM821" s="565"/>
      <c r="BN821" s="565"/>
      <c r="BO821" s="565"/>
      <c r="BP821" s="565"/>
      <c r="BQ821" s="565"/>
      <c r="BR821" s="565"/>
      <c r="BS821" s="565"/>
      <c r="BT821" s="565"/>
      <c r="BU821" s="565"/>
      <c r="BV821" s="565"/>
      <c r="BW821" s="565"/>
      <c r="BX821" s="565"/>
      <c r="BY821" s="565"/>
      <c r="BZ821" s="565"/>
      <c r="CA821" s="565"/>
      <c r="CB821" s="565"/>
      <c r="CC821" s="565"/>
      <c r="CD821" s="565"/>
      <c r="CE821" s="565"/>
      <c r="CF821" s="565"/>
      <c r="CG821" s="565"/>
      <c r="CH821" s="565"/>
    </row>
    <row r="822" spans="1:86">
      <c r="A822" s="620"/>
      <c r="B822" s="565" t="s">
        <v>4305</v>
      </c>
      <c r="C822" s="565" t="s">
        <v>4302</v>
      </c>
      <c r="D822" s="565"/>
      <c r="E822" s="565"/>
      <c r="F822" s="565"/>
      <c r="G822" s="565"/>
      <c r="H822" s="565"/>
      <c r="I822" s="565"/>
      <c r="J822" s="565"/>
      <c r="K822" s="565"/>
      <c r="L822" s="565"/>
      <c r="M822" s="565"/>
      <c r="N822" s="565"/>
      <c r="O822" s="565"/>
      <c r="P822" s="565"/>
      <c r="Q822" s="565"/>
      <c r="R822" s="565"/>
      <c r="S822" s="565"/>
      <c r="T822" s="565"/>
      <c r="U822" s="147"/>
      <c r="V822" s="565"/>
      <c r="W822" s="565"/>
      <c r="X822" s="565"/>
      <c r="Y822" s="565"/>
      <c r="Z822" s="565"/>
      <c r="AA822" s="565"/>
      <c r="AB822" s="565"/>
      <c r="AC822" s="565"/>
      <c r="AD822" s="565"/>
      <c r="AE822" s="565"/>
      <c r="AF822" s="565"/>
      <c r="AG822" s="565"/>
      <c r="AH822" s="565"/>
      <c r="AI822" s="565"/>
      <c r="AJ822" s="565"/>
      <c r="AK822" s="565"/>
      <c r="AL822" s="565"/>
      <c r="AM822" s="565"/>
      <c r="AN822" s="565"/>
      <c r="AO822" s="565"/>
      <c r="AP822" s="565"/>
      <c r="AQ822" s="565"/>
      <c r="AR822" s="565"/>
      <c r="AS822" s="565"/>
      <c r="AT822" s="565"/>
      <c r="AU822" s="565"/>
      <c r="AV822" s="565"/>
      <c r="AW822" s="565"/>
      <c r="AX822" s="565"/>
      <c r="AY822" s="565"/>
      <c r="AZ822" s="565"/>
      <c r="BA822" s="565"/>
      <c r="BB822" s="565"/>
      <c r="BC822" s="565"/>
      <c r="BD822" s="565"/>
      <c r="BE822" s="565"/>
      <c r="BF822" s="565"/>
      <c r="BG822" s="565"/>
      <c r="BH822" s="565"/>
      <c r="BI822" s="565"/>
      <c r="BJ822" s="565"/>
      <c r="BK822" s="364"/>
      <c r="BL822" s="565"/>
      <c r="BM822" s="565"/>
      <c r="BN822" s="565"/>
      <c r="BO822" s="565"/>
      <c r="BP822" s="565"/>
      <c r="BQ822" s="565"/>
      <c r="BR822" s="565"/>
      <c r="BS822" s="565"/>
      <c r="BT822" s="565"/>
      <c r="BU822" s="565"/>
      <c r="BV822" s="565"/>
      <c r="BW822" s="565"/>
      <c r="BX822" s="565"/>
      <c r="BY822" s="565"/>
      <c r="BZ822" s="565"/>
      <c r="CA822" s="565"/>
      <c r="CB822" s="565"/>
      <c r="CC822" s="565"/>
      <c r="CD822" s="565"/>
      <c r="CE822" s="565"/>
      <c r="CF822" s="565"/>
      <c r="CG822" s="565"/>
      <c r="CH822" s="565"/>
    </row>
    <row r="823" spans="1:86">
      <c r="A823" s="621"/>
      <c r="B823" s="565"/>
      <c r="C823" s="565" t="s">
        <v>4300</v>
      </c>
      <c r="D823" s="565"/>
      <c r="E823" s="565"/>
      <c r="F823" s="565"/>
      <c r="G823" s="565"/>
      <c r="H823" s="565"/>
      <c r="I823" s="565"/>
      <c r="J823" s="565"/>
      <c r="K823" s="565"/>
      <c r="L823" s="565"/>
      <c r="M823" s="565"/>
      <c r="N823" s="565"/>
      <c r="O823" s="565"/>
      <c r="P823" s="565"/>
      <c r="Q823" s="565"/>
      <c r="R823" s="565"/>
      <c r="S823" s="565"/>
      <c r="T823" s="565"/>
      <c r="U823" s="147"/>
      <c r="V823" s="565"/>
      <c r="W823" s="565"/>
      <c r="X823" s="565"/>
      <c r="Y823" s="565"/>
      <c r="Z823" s="565"/>
      <c r="AA823" s="565"/>
      <c r="AB823" s="565"/>
      <c r="AC823" s="565"/>
      <c r="AD823" s="565"/>
      <c r="AE823" s="565"/>
      <c r="AF823" s="565"/>
      <c r="AG823" s="565"/>
      <c r="AH823" s="565"/>
      <c r="AI823" s="565"/>
      <c r="AJ823" s="565"/>
      <c r="AK823" s="565"/>
      <c r="AL823" s="565"/>
      <c r="AM823" s="565"/>
      <c r="AN823" s="565"/>
      <c r="AO823" s="565"/>
      <c r="AP823" s="565"/>
      <c r="AQ823" s="565"/>
      <c r="AR823" s="565"/>
      <c r="AS823" s="565"/>
      <c r="AT823" s="565"/>
      <c r="AU823" s="565"/>
      <c r="AV823" s="565"/>
      <c r="AW823" s="565"/>
      <c r="AX823" s="565"/>
      <c r="AY823" s="565"/>
      <c r="AZ823" s="565"/>
      <c r="BA823" s="565"/>
      <c r="BB823" s="565"/>
      <c r="BC823" s="565"/>
      <c r="BD823" s="565"/>
      <c r="BE823" s="565"/>
      <c r="BF823" s="565"/>
      <c r="BG823" s="565"/>
      <c r="BH823" s="565"/>
      <c r="BI823" s="565"/>
      <c r="BJ823" s="565"/>
      <c r="BK823" s="364"/>
      <c r="BL823" s="565"/>
      <c r="BM823" s="565"/>
      <c r="BN823" s="565"/>
      <c r="BO823" s="565"/>
      <c r="BP823" s="565"/>
      <c r="BQ823" s="565"/>
      <c r="BR823" s="565"/>
      <c r="BS823" s="565"/>
      <c r="BT823" s="565"/>
      <c r="BU823" s="565"/>
      <c r="BV823" s="565"/>
      <c r="BW823" s="565"/>
      <c r="BX823" s="565"/>
      <c r="BY823" s="565"/>
      <c r="BZ823" s="565"/>
      <c r="CA823" s="565"/>
      <c r="CB823" s="565"/>
      <c r="CC823" s="565"/>
      <c r="CD823" s="565"/>
      <c r="CE823" s="565"/>
      <c r="CF823" s="565"/>
      <c r="CG823" s="565"/>
      <c r="CH823" s="565"/>
    </row>
    <row r="824" spans="1:86">
      <c r="A824" s="171" t="s">
        <v>8458</v>
      </c>
      <c r="B824" s="565" t="s">
        <v>4301</v>
      </c>
      <c r="C824" s="565" t="s">
        <v>4302</v>
      </c>
      <c r="D824" s="565"/>
      <c r="E824" s="565"/>
      <c r="F824" s="565"/>
      <c r="G824" s="565"/>
      <c r="H824" s="565"/>
      <c r="I824" s="565"/>
      <c r="J824" s="565"/>
      <c r="K824" s="565"/>
      <c r="L824" s="565"/>
      <c r="M824" s="565"/>
      <c r="N824" s="565"/>
      <c r="O824" s="565"/>
      <c r="P824" s="565"/>
      <c r="Q824" s="565"/>
      <c r="R824" s="565"/>
      <c r="S824" s="565">
        <v>1334</v>
      </c>
      <c r="T824" s="565"/>
      <c r="U824" s="147"/>
      <c r="V824" s="565"/>
      <c r="W824" s="565"/>
      <c r="X824" s="565"/>
      <c r="Y824" s="565"/>
      <c r="Z824" s="565"/>
      <c r="AA824" s="565"/>
      <c r="AB824" s="565"/>
      <c r="AC824" s="565"/>
      <c r="AD824" s="565"/>
      <c r="AE824" s="565"/>
      <c r="AF824" s="565"/>
      <c r="AG824" s="565"/>
      <c r="AH824" s="565"/>
      <c r="AI824" s="565"/>
      <c r="AJ824" s="565"/>
      <c r="AK824" s="565"/>
      <c r="AL824" s="565"/>
      <c r="AM824" s="565"/>
      <c r="AN824" s="565"/>
      <c r="AO824" s="565"/>
      <c r="AP824" s="565"/>
      <c r="AQ824" s="565"/>
      <c r="AR824" s="565"/>
      <c r="AS824" s="565"/>
      <c r="AT824" s="565"/>
      <c r="AU824" s="565"/>
      <c r="AV824" s="565"/>
      <c r="AW824" s="565"/>
      <c r="AX824" s="565"/>
      <c r="AY824" s="565"/>
      <c r="AZ824" s="565"/>
      <c r="BA824" s="565"/>
      <c r="BB824" s="565"/>
      <c r="BC824" s="565"/>
      <c r="BD824" s="565"/>
      <c r="BE824" s="565"/>
      <c r="BF824" s="565"/>
      <c r="BG824" s="565"/>
      <c r="BH824" s="565"/>
      <c r="BI824" s="565"/>
      <c r="BJ824" s="565"/>
      <c r="BK824" s="364"/>
      <c r="BL824" s="565"/>
      <c r="BM824" s="565"/>
      <c r="BN824" s="565"/>
      <c r="BO824" s="565"/>
      <c r="BP824" s="565"/>
      <c r="BQ824" s="565"/>
      <c r="BR824" s="565"/>
      <c r="BS824" s="565"/>
      <c r="BT824" s="565"/>
      <c r="BU824" s="565"/>
      <c r="BV824" s="565"/>
      <c r="BW824" s="565"/>
      <c r="BX824" s="565"/>
      <c r="BY824" s="565"/>
      <c r="BZ824" s="565"/>
      <c r="CA824" s="565"/>
      <c r="CB824" s="565"/>
      <c r="CC824" s="565"/>
      <c r="CD824" s="565"/>
      <c r="CE824" s="565"/>
      <c r="CF824" s="565"/>
      <c r="CG824" s="565"/>
      <c r="CH824" s="565"/>
    </row>
    <row r="825" spans="1:86">
      <c r="A825" s="620"/>
      <c r="B825" s="565"/>
      <c r="C825" s="565" t="s">
        <v>4300</v>
      </c>
      <c r="D825" s="565"/>
      <c r="E825" s="565"/>
      <c r="F825" s="565"/>
      <c r="G825" s="565"/>
      <c r="H825" s="565"/>
      <c r="I825" s="565"/>
      <c r="J825" s="565"/>
      <c r="K825" s="565"/>
      <c r="L825" s="565"/>
      <c r="M825" s="565"/>
      <c r="N825" s="565"/>
      <c r="O825" s="565"/>
      <c r="P825" s="565"/>
      <c r="Q825" s="565"/>
      <c r="R825" s="565"/>
      <c r="S825" s="565">
        <v>626</v>
      </c>
      <c r="T825" s="565"/>
      <c r="U825" s="147"/>
      <c r="V825" s="565"/>
      <c r="W825" s="565"/>
      <c r="X825" s="565"/>
      <c r="Y825" s="565"/>
      <c r="Z825" s="565"/>
      <c r="AA825" s="565"/>
      <c r="AB825" s="565"/>
      <c r="AC825" s="565"/>
      <c r="AD825" s="565"/>
      <c r="AE825" s="565"/>
      <c r="AF825" s="565"/>
      <c r="AG825" s="565"/>
      <c r="AH825" s="565"/>
      <c r="AI825" s="565"/>
      <c r="AJ825" s="565"/>
      <c r="AK825" s="565"/>
      <c r="AL825" s="565"/>
      <c r="AM825" s="565"/>
      <c r="AN825" s="565"/>
      <c r="AO825" s="565"/>
      <c r="AP825" s="565"/>
      <c r="AQ825" s="565"/>
      <c r="AR825" s="565"/>
      <c r="AS825" s="565"/>
      <c r="AT825" s="565"/>
      <c r="AU825" s="565"/>
      <c r="AV825" s="565"/>
      <c r="AW825" s="565"/>
      <c r="AX825" s="565"/>
      <c r="AY825" s="565"/>
      <c r="AZ825" s="565"/>
      <c r="BA825" s="565"/>
      <c r="BB825" s="565"/>
      <c r="BC825" s="565"/>
      <c r="BD825" s="565"/>
      <c r="BE825" s="565"/>
      <c r="BF825" s="565"/>
      <c r="BG825" s="565"/>
      <c r="BH825" s="565"/>
      <c r="BI825" s="565"/>
      <c r="BJ825" s="565"/>
      <c r="BK825" s="364"/>
      <c r="BL825" s="565"/>
      <c r="BM825" s="565"/>
      <c r="BN825" s="565"/>
      <c r="BO825" s="565"/>
      <c r="BP825" s="565"/>
      <c r="BQ825" s="565"/>
      <c r="BR825" s="565"/>
      <c r="BS825" s="565"/>
      <c r="BT825" s="565"/>
      <c r="BU825" s="565"/>
      <c r="BV825" s="565"/>
      <c r="BW825" s="565"/>
      <c r="BX825" s="565"/>
      <c r="BY825" s="565"/>
      <c r="BZ825" s="565"/>
      <c r="CA825" s="565"/>
      <c r="CB825" s="565"/>
      <c r="CC825" s="565"/>
      <c r="CD825" s="565"/>
      <c r="CE825" s="565"/>
      <c r="CF825" s="565"/>
      <c r="CG825" s="565"/>
      <c r="CH825" s="565"/>
    </row>
    <row r="826" spans="1:86">
      <c r="A826" s="620"/>
      <c r="B826" s="565" t="s">
        <v>4303</v>
      </c>
      <c r="C826" s="565" t="s">
        <v>4302</v>
      </c>
      <c r="D826" s="565"/>
      <c r="E826" s="565"/>
      <c r="F826" s="565"/>
      <c r="G826" s="565"/>
      <c r="H826" s="565"/>
      <c r="I826" s="565"/>
      <c r="J826" s="565"/>
      <c r="K826" s="565"/>
      <c r="L826" s="565"/>
      <c r="M826" s="565"/>
      <c r="N826" s="565"/>
      <c r="O826" s="565"/>
      <c r="P826" s="565"/>
      <c r="Q826" s="565"/>
      <c r="R826" s="565"/>
      <c r="S826" s="565"/>
      <c r="T826" s="565"/>
      <c r="U826" s="147"/>
      <c r="V826" s="565"/>
      <c r="W826" s="565"/>
      <c r="X826" s="565"/>
      <c r="Y826" s="565"/>
      <c r="Z826" s="565"/>
      <c r="AA826" s="565"/>
      <c r="AB826" s="565"/>
      <c r="AC826" s="565"/>
      <c r="AD826" s="565"/>
      <c r="AE826" s="565"/>
      <c r="AF826" s="565"/>
      <c r="AG826" s="565"/>
      <c r="AH826" s="565"/>
      <c r="AI826" s="565"/>
      <c r="AJ826" s="565"/>
      <c r="AK826" s="565"/>
      <c r="AL826" s="565"/>
      <c r="AM826" s="565"/>
      <c r="AN826" s="565"/>
      <c r="AO826" s="565"/>
      <c r="AP826" s="565"/>
      <c r="AQ826" s="565"/>
      <c r="AR826" s="565"/>
      <c r="AS826" s="565"/>
      <c r="AT826" s="565"/>
      <c r="AU826" s="565"/>
      <c r="AV826" s="565"/>
      <c r="AW826" s="565"/>
      <c r="AX826" s="565"/>
      <c r="AY826" s="565"/>
      <c r="AZ826" s="565"/>
      <c r="BA826" s="565"/>
      <c r="BB826" s="565"/>
      <c r="BC826" s="565"/>
      <c r="BD826" s="565"/>
      <c r="BE826" s="565"/>
      <c r="BF826" s="565"/>
      <c r="BG826" s="565"/>
      <c r="BH826" s="565"/>
      <c r="BI826" s="565"/>
      <c r="BJ826" s="565"/>
      <c r="BK826" s="364"/>
      <c r="BL826" s="565"/>
      <c r="BM826" s="565"/>
      <c r="BN826" s="565"/>
      <c r="BO826" s="565"/>
      <c r="BP826" s="565"/>
      <c r="BQ826" s="565"/>
      <c r="BR826" s="565"/>
      <c r="BS826" s="565"/>
      <c r="BT826" s="565"/>
      <c r="BU826" s="565"/>
      <c r="BV826" s="565"/>
      <c r="BW826" s="565"/>
      <c r="BX826" s="565"/>
      <c r="BY826" s="565"/>
      <c r="BZ826" s="565"/>
      <c r="CA826" s="565"/>
      <c r="CB826" s="565"/>
      <c r="CC826" s="565"/>
      <c r="CD826" s="565"/>
      <c r="CE826" s="565"/>
      <c r="CF826" s="565"/>
      <c r="CG826" s="565"/>
      <c r="CH826" s="565"/>
    </row>
    <row r="827" spans="1:86">
      <c r="A827" s="620"/>
      <c r="B827" s="565"/>
      <c r="C827" s="565" t="s">
        <v>4300</v>
      </c>
      <c r="D827" s="565"/>
      <c r="E827" s="565"/>
      <c r="F827" s="565"/>
      <c r="G827" s="565"/>
      <c r="H827" s="565"/>
      <c r="I827" s="565"/>
      <c r="J827" s="565"/>
      <c r="K827" s="565"/>
      <c r="L827" s="565"/>
      <c r="M827" s="565"/>
      <c r="N827" s="565"/>
      <c r="O827" s="565"/>
      <c r="P827" s="565"/>
      <c r="Q827" s="565"/>
      <c r="R827" s="565"/>
      <c r="S827" s="565"/>
      <c r="T827" s="565"/>
      <c r="U827" s="147"/>
      <c r="V827" s="565"/>
      <c r="W827" s="565"/>
      <c r="X827" s="565"/>
      <c r="Y827" s="565"/>
      <c r="Z827" s="565"/>
      <c r="AA827" s="565"/>
      <c r="AB827" s="565"/>
      <c r="AC827" s="565"/>
      <c r="AD827" s="565"/>
      <c r="AE827" s="565"/>
      <c r="AF827" s="565"/>
      <c r="AG827" s="565"/>
      <c r="AH827" s="565"/>
      <c r="AI827" s="565"/>
      <c r="AJ827" s="565"/>
      <c r="AK827" s="565"/>
      <c r="AL827" s="565"/>
      <c r="AM827" s="565"/>
      <c r="AN827" s="565"/>
      <c r="AO827" s="565"/>
      <c r="AP827" s="565"/>
      <c r="AQ827" s="565"/>
      <c r="AR827" s="565"/>
      <c r="AS827" s="565"/>
      <c r="AT827" s="565"/>
      <c r="AU827" s="565"/>
      <c r="AV827" s="565"/>
      <c r="AW827" s="565"/>
      <c r="AX827" s="565"/>
      <c r="AY827" s="565"/>
      <c r="AZ827" s="565"/>
      <c r="BA827" s="565"/>
      <c r="BB827" s="565"/>
      <c r="BC827" s="565"/>
      <c r="BD827" s="565"/>
      <c r="BE827" s="565"/>
      <c r="BF827" s="565"/>
      <c r="BG827" s="565"/>
      <c r="BH827" s="565"/>
      <c r="BI827" s="565"/>
      <c r="BJ827" s="565"/>
      <c r="BK827" s="364"/>
      <c r="BL827" s="565"/>
      <c r="BM827" s="565"/>
      <c r="BN827" s="565"/>
      <c r="BO827" s="565"/>
      <c r="BP827" s="565"/>
      <c r="BQ827" s="565"/>
      <c r="BR827" s="565"/>
      <c r="BS827" s="565"/>
      <c r="BT827" s="565"/>
      <c r="BU827" s="565"/>
      <c r="BV827" s="565"/>
      <c r="BW827" s="565"/>
      <c r="BX827" s="565"/>
      <c r="BY827" s="565"/>
      <c r="BZ827" s="565"/>
      <c r="CA827" s="565"/>
      <c r="CB827" s="565"/>
      <c r="CC827" s="565"/>
      <c r="CD827" s="565"/>
      <c r="CE827" s="565"/>
      <c r="CF827" s="565"/>
      <c r="CG827" s="565"/>
      <c r="CH827" s="565"/>
    </row>
    <row r="828" spans="1:86">
      <c r="A828" s="620"/>
      <c r="B828" s="565" t="s">
        <v>4304</v>
      </c>
      <c r="C828" s="565" t="s">
        <v>4302</v>
      </c>
      <c r="D828" s="565"/>
      <c r="E828" s="565"/>
      <c r="F828" s="565"/>
      <c r="G828" s="565"/>
      <c r="H828" s="565"/>
      <c r="I828" s="565"/>
      <c r="J828" s="565"/>
      <c r="K828" s="565"/>
      <c r="L828" s="565"/>
      <c r="M828" s="565"/>
      <c r="N828" s="565"/>
      <c r="O828" s="565"/>
      <c r="P828" s="565"/>
      <c r="Q828" s="565"/>
      <c r="R828" s="565"/>
      <c r="S828" s="565"/>
      <c r="T828" s="565"/>
      <c r="U828" s="147"/>
      <c r="V828" s="565"/>
      <c r="W828" s="565"/>
      <c r="X828" s="565"/>
      <c r="Y828" s="565"/>
      <c r="Z828" s="565"/>
      <c r="AA828" s="565"/>
      <c r="AB828" s="565"/>
      <c r="AC828" s="565"/>
      <c r="AD828" s="565"/>
      <c r="AE828" s="565"/>
      <c r="AF828" s="565"/>
      <c r="AG828" s="565"/>
      <c r="AH828" s="565"/>
      <c r="AI828" s="565"/>
      <c r="AJ828" s="565"/>
      <c r="AK828" s="565"/>
      <c r="AL828" s="565"/>
      <c r="AM828" s="565"/>
      <c r="AN828" s="565"/>
      <c r="AO828" s="565"/>
      <c r="AP828" s="565"/>
      <c r="AQ828" s="565"/>
      <c r="AR828" s="565"/>
      <c r="AS828" s="565"/>
      <c r="AT828" s="565"/>
      <c r="AU828" s="565"/>
      <c r="AV828" s="565"/>
      <c r="AW828" s="565"/>
      <c r="AX828" s="565"/>
      <c r="AY828" s="565"/>
      <c r="AZ828" s="565"/>
      <c r="BA828" s="565"/>
      <c r="BB828" s="565"/>
      <c r="BC828" s="565"/>
      <c r="BD828" s="565"/>
      <c r="BE828" s="565"/>
      <c r="BF828" s="565"/>
      <c r="BG828" s="565"/>
      <c r="BH828" s="565"/>
      <c r="BI828" s="565"/>
      <c r="BJ828" s="565"/>
      <c r="BK828" s="364"/>
      <c r="BL828" s="565"/>
      <c r="BM828" s="565"/>
      <c r="BN828" s="565"/>
      <c r="BO828" s="565"/>
      <c r="BP828" s="565"/>
      <c r="BQ828" s="565"/>
      <c r="BR828" s="565"/>
      <c r="BS828" s="565"/>
      <c r="BT828" s="565"/>
      <c r="BU828" s="565"/>
      <c r="BV828" s="565"/>
      <c r="BW828" s="565"/>
      <c r="BX828" s="565"/>
      <c r="BY828" s="565"/>
      <c r="BZ828" s="565"/>
      <c r="CA828" s="565"/>
      <c r="CB828" s="565"/>
      <c r="CC828" s="565"/>
      <c r="CD828" s="565"/>
      <c r="CE828" s="565"/>
      <c r="CF828" s="565"/>
      <c r="CG828" s="565"/>
      <c r="CH828" s="565"/>
    </row>
    <row r="829" spans="1:86">
      <c r="A829" s="620"/>
      <c r="B829" s="565"/>
      <c r="C829" s="565" t="s">
        <v>4300</v>
      </c>
      <c r="D829" s="565"/>
      <c r="E829" s="565"/>
      <c r="F829" s="565"/>
      <c r="G829" s="565"/>
      <c r="H829" s="565"/>
      <c r="I829" s="565"/>
      <c r="J829" s="565"/>
      <c r="K829" s="565"/>
      <c r="L829" s="565"/>
      <c r="M829" s="565"/>
      <c r="N829" s="565"/>
      <c r="O829" s="565"/>
      <c r="P829" s="565"/>
      <c r="Q829" s="565"/>
      <c r="R829" s="565"/>
      <c r="S829" s="565"/>
      <c r="T829" s="565"/>
      <c r="U829" s="147"/>
      <c r="V829" s="565"/>
      <c r="W829" s="565"/>
      <c r="X829" s="565"/>
      <c r="Y829" s="565"/>
      <c r="Z829" s="565"/>
      <c r="AA829" s="565"/>
      <c r="AB829" s="565"/>
      <c r="AC829" s="565"/>
      <c r="AD829" s="565"/>
      <c r="AE829" s="565"/>
      <c r="AF829" s="565"/>
      <c r="AG829" s="565"/>
      <c r="AH829" s="565"/>
      <c r="AI829" s="565"/>
      <c r="AJ829" s="565"/>
      <c r="AK829" s="565"/>
      <c r="AL829" s="565"/>
      <c r="AM829" s="565"/>
      <c r="AN829" s="565"/>
      <c r="AO829" s="565"/>
      <c r="AP829" s="565"/>
      <c r="AQ829" s="565"/>
      <c r="AR829" s="565"/>
      <c r="AS829" s="565"/>
      <c r="AT829" s="565"/>
      <c r="AU829" s="565"/>
      <c r="AV829" s="565"/>
      <c r="AW829" s="565"/>
      <c r="AX829" s="565"/>
      <c r="AY829" s="565"/>
      <c r="AZ829" s="565"/>
      <c r="BA829" s="565"/>
      <c r="BB829" s="565"/>
      <c r="BC829" s="565"/>
      <c r="BD829" s="565"/>
      <c r="BE829" s="565"/>
      <c r="BF829" s="565"/>
      <c r="BG829" s="565"/>
      <c r="BH829" s="565"/>
      <c r="BI829" s="565"/>
      <c r="BJ829" s="565"/>
      <c r="BK829" s="364"/>
      <c r="BL829" s="565"/>
      <c r="BM829" s="565"/>
      <c r="BN829" s="565"/>
      <c r="BO829" s="565"/>
      <c r="BP829" s="565"/>
      <c r="BQ829" s="565"/>
      <c r="BR829" s="565"/>
      <c r="BS829" s="565"/>
      <c r="BT829" s="565"/>
      <c r="BU829" s="565"/>
      <c r="BV829" s="565"/>
      <c r="BW829" s="565"/>
      <c r="BX829" s="565"/>
      <c r="BY829" s="565"/>
      <c r="BZ829" s="565"/>
      <c r="CA829" s="565"/>
      <c r="CB829" s="565"/>
      <c r="CC829" s="565"/>
      <c r="CD829" s="565"/>
      <c r="CE829" s="565"/>
      <c r="CF829" s="565"/>
      <c r="CG829" s="565"/>
      <c r="CH829" s="565"/>
    </row>
    <row r="830" spans="1:86">
      <c r="A830" s="620"/>
      <c r="B830" s="565" t="s">
        <v>4305</v>
      </c>
      <c r="C830" s="565" t="s">
        <v>4302</v>
      </c>
      <c r="D830" s="565"/>
      <c r="E830" s="565"/>
      <c r="F830" s="565"/>
      <c r="G830" s="565"/>
      <c r="H830" s="565"/>
      <c r="I830" s="565"/>
      <c r="J830" s="565"/>
      <c r="K830" s="565"/>
      <c r="L830" s="565"/>
      <c r="M830" s="565"/>
      <c r="N830" s="565"/>
      <c r="O830" s="565"/>
      <c r="P830" s="565"/>
      <c r="Q830" s="565"/>
      <c r="R830" s="565"/>
      <c r="S830" s="565"/>
      <c r="T830" s="565"/>
      <c r="U830" s="147"/>
      <c r="V830" s="565"/>
      <c r="W830" s="565"/>
      <c r="X830" s="565"/>
      <c r="Y830" s="565"/>
      <c r="Z830" s="565"/>
      <c r="AA830" s="565"/>
      <c r="AB830" s="565"/>
      <c r="AC830" s="565"/>
      <c r="AD830" s="565"/>
      <c r="AE830" s="565"/>
      <c r="AF830" s="565"/>
      <c r="AG830" s="565"/>
      <c r="AH830" s="565"/>
      <c r="AI830" s="565"/>
      <c r="AJ830" s="565"/>
      <c r="AK830" s="565"/>
      <c r="AL830" s="565"/>
      <c r="AM830" s="565"/>
      <c r="AN830" s="565"/>
      <c r="AO830" s="565"/>
      <c r="AP830" s="565"/>
      <c r="AQ830" s="565"/>
      <c r="AR830" s="565"/>
      <c r="AS830" s="565"/>
      <c r="AT830" s="565"/>
      <c r="AU830" s="565"/>
      <c r="AV830" s="565"/>
      <c r="AW830" s="565"/>
      <c r="AX830" s="565"/>
      <c r="AY830" s="565"/>
      <c r="AZ830" s="565"/>
      <c r="BA830" s="565"/>
      <c r="BB830" s="565"/>
      <c r="BC830" s="565"/>
      <c r="BD830" s="565"/>
      <c r="BE830" s="565"/>
      <c r="BF830" s="565"/>
      <c r="BG830" s="565"/>
      <c r="BH830" s="565"/>
      <c r="BI830" s="565"/>
      <c r="BJ830" s="565"/>
      <c r="BK830" s="364"/>
      <c r="BL830" s="565"/>
      <c r="BM830" s="565"/>
      <c r="BN830" s="565"/>
      <c r="BO830" s="565"/>
      <c r="BP830" s="565"/>
      <c r="BQ830" s="565"/>
      <c r="BR830" s="565"/>
      <c r="BS830" s="565"/>
      <c r="BT830" s="565"/>
      <c r="BU830" s="565"/>
      <c r="BV830" s="565"/>
      <c r="BW830" s="565"/>
      <c r="BX830" s="565"/>
      <c r="BY830" s="565"/>
      <c r="BZ830" s="565"/>
      <c r="CA830" s="565"/>
      <c r="CB830" s="565"/>
      <c r="CC830" s="565"/>
      <c r="CD830" s="565"/>
      <c r="CE830" s="565"/>
      <c r="CF830" s="565"/>
      <c r="CG830" s="565"/>
      <c r="CH830" s="565"/>
    </row>
    <row r="831" spans="1:86">
      <c r="A831" s="621"/>
      <c r="B831" s="565"/>
      <c r="C831" s="565" t="s">
        <v>4300</v>
      </c>
      <c r="D831" s="565"/>
      <c r="E831" s="565"/>
      <c r="F831" s="565"/>
      <c r="G831" s="565"/>
      <c r="H831" s="565"/>
      <c r="I831" s="565"/>
      <c r="J831" s="565"/>
      <c r="K831" s="565"/>
      <c r="L831" s="565"/>
      <c r="M831" s="565"/>
      <c r="N831" s="565"/>
      <c r="O831" s="565"/>
      <c r="P831" s="565"/>
      <c r="Q831" s="565"/>
      <c r="R831" s="565"/>
      <c r="S831" s="565"/>
      <c r="T831" s="565"/>
      <c r="U831" s="147"/>
      <c r="V831" s="565"/>
      <c r="W831" s="565"/>
      <c r="X831" s="565"/>
      <c r="Y831" s="565"/>
      <c r="Z831" s="565"/>
      <c r="AA831" s="565"/>
      <c r="AB831" s="565"/>
      <c r="AC831" s="565"/>
      <c r="AD831" s="565"/>
      <c r="AE831" s="565"/>
      <c r="AF831" s="565"/>
      <c r="AG831" s="565"/>
      <c r="AH831" s="565"/>
      <c r="AI831" s="565"/>
      <c r="AJ831" s="565"/>
      <c r="AK831" s="565"/>
      <c r="AL831" s="565"/>
      <c r="AM831" s="565"/>
      <c r="AN831" s="565"/>
      <c r="AO831" s="565"/>
      <c r="AP831" s="565"/>
      <c r="AQ831" s="565"/>
      <c r="AR831" s="565"/>
      <c r="AS831" s="565"/>
      <c r="AT831" s="565"/>
      <c r="AU831" s="565"/>
      <c r="AV831" s="565"/>
      <c r="AW831" s="565"/>
      <c r="AX831" s="565"/>
      <c r="AY831" s="565"/>
      <c r="AZ831" s="565"/>
      <c r="BA831" s="565"/>
      <c r="BB831" s="565"/>
      <c r="BC831" s="565"/>
      <c r="BD831" s="565"/>
      <c r="BE831" s="565"/>
      <c r="BF831" s="565"/>
      <c r="BG831" s="565"/>
      <c r="BH831" s="565"/>
      <c r="BI831" s="565"/>
      <c r="BJ831" s="565"/>
      <c r="BK831" s="364"/>
      <c r="BL831" s="565"/>
      <c r="BM831" s="565"/>
      <c r="BN831" s="565"/>
      <c r="BO831" s="565"/>
      <c r="BP831" s="565"/>
      <c r="BQ831" s="565"/>
      <c r="BR831" s="565"/>
      <c r="BS831" s="565"/>
      <c r="BT831" s="565"/>
      <c r="BU831" s="565"/>
      <c r="BV831" s="565"/>
      <c r="BW831" s="565"/>
      <c r="BX831" s="565"/>
      <c r="BY831" s="565"/>
      <c r="BZ831" s="565"/>
      <c r="CA831" s="565"/>
      <c r="CB831" s="565"/>
      <c r="CC831" s="565"/>
      <c r="CD831" s="565"/>
      <c r="CE831" s="565"/>
      <c r="CF831" s="565"/>
      <c r="CG831" s="565"/>
      <c r="CH831" s="565"/>
    </row>
    <row r="832" spans="1:86">
      <c r="A832" s="171" t="s">
        <v>8477</v>
      </c>
      <c r="B832" s="565" t="s">
        <v>4301</v>
      </c>
      <c r="C832" s="565" t="s">
        <v>8667</v>
      </c>
      <c r="D832" s="565">
        <v>10</v>
      </c>
      <c r="E832" s="565"/>
      <c r="F832" s="565"/>
      <c r="G832" s="565"/>
      <c r="H832" s="565"/>
      <c r="I832" s="565"/>
      <c r="J832" s="565"/>
      <c r="K832" s="565"/>
      <c r="L832" s="565">
        <v>800</v>
      </c>
      <c r="M832" s="565"/>
      <c r="N832" s="565"/>
      <c r="O832" s="565"/>
      <c r="P832" s="565"/>
      <c r="Q832" s="565"/>
      <c r="R832" s="565"/>
      <c r="S832" s="565">
        <v>47</v>
      </c>
      <c r="T832" s="565"/>
      <c r="U832" s="147"/>
      <c r="V832" s="565"/>
      <c r="W832" s="565"/>
      <c r="X832" s="565"/>
      <c r="Y832" s="565"/>
      <c r="Z832" s="565"/>
      <c r="AA832" s="565"/>
      <c r="AB832" s="565"/>
      <c r="AC832" s="565"/>
      <c r="AD832" s="565">
        <v>860</v>
      </c>
      <c r="AE832" s="565"/>
      <c r="AF832" s="565"/>
      <c r="AG832" s="565"/>
      <c r="AH832" s="565"/>
      <c r="AI832" s="565"/>
      <c r="AJ832" s="565"/>
      <c r="AK832" s="565"/>
      <c r="AL832" s="565">
        <v>517</v>
      </c>
      <c r="AM832" s="565">
        <v>180</v>
      </c>
      <c r="AN832" s="565"/>
      <c r="AO832" s="565"/>
      <c r="AP832" s="565"/>
      <c r="AQ832" s="565"/>
      <c r="AR832" s="565"/>
      <c r="AS832" s="565"/>
      <c r="AT832" s="565"/>
      <c r="AU832" s="565"/>
      <c r="AV832" s="565"/>
      <c r="AW832" s="565"/>
      <c r="AX832" s="565"/>
      <c r="AY832" s="565"/>
      <c r="AZ832" s="565"/>
      <c r="BA832" s="565"/>
      <c r="BB832" s="565"/>
      <c r="BC832" s="565">
        <v>1514</v>
      </c>
      <c r="BD832" s="565"/>
      <c r="BE832" s="565"/>
      <c r="BF832" s="565"/>
      <c r="BG832" s="565"/>
      <c r="BH832" s="565"/>
      <c r="BI832" s="565"/>
      <c r="BJ832" s="565">
        <v>20</v>
      </c>
      <c r="BK832" s="364"/>
      <c r="BL832" s="565"/>
      <c r="BM832" s="565">
        <v>120</v>
      </c>
      <c r="BN832" s="565"/>
      <c r="BO832" s="565">
        <v>35</v>
      </c>
      <c r="BP832" s="565"/>
      <c r="BQ832" s="565"/>
      <c r="BR832" s="565"/>
      <c r="BS832" s="565">
        <v>222</v>
      </c>
      <c r="BT832" s="565"/>
      <c r="BU832" s="565"/>
      <c r="BV832" s="565"/>
      <c r="BW832" s="565">
        <v>240</v>
      </c>
      <c r="BX832" s="565"/>
      <c r="BY832" s="565"/>
      <c r="BZ832" s="565">
        <v>400</v>
      </c>
      <c r="CA832" s="565"/>
      <c r="CB832" s="565"/>
      <c r="CC832" s="565"/>
      <c r="CD832" s="565"/>
      <c r="CE832" s="565"/>
      <c r="CF832" s="565"/>
      <c r="CG832" s="565"/>
      <c r="CH832" s="565"/>
    </row>
    <row r="833" spans="1:86">
      <c r="A833" s="620"/>
      <c r="B833" s="565"/>
      <c r="C833" s="565" t="s">
        <v>8668</v>
      </c>
      <c r="D833" s="565">
        <v>2600</v>
      </c>
      <c r="E833" s="565"/>
      <c r="F833" s="565"/>
      <c r="G833" s="565"/>
      <c r="H833" s="565"/>
      <c r="I833" s="565"/>
      <c r="J833" s="565"/>
      <c r="K833" s="565"/>
      <c r="L833" s="565">
        <v>855</v>
      </c>
      <c r="M833" s="565"/>
      <c r="N833" s="565"/>
      <c r="O833" s="565"/>
      <c r="P833" s="565"/>
      <c r="Q833" s="565"/>
      <c r="R833" s="565"/>
      <c r="S833" s="565">
        <v>702</v>
      </c>
      <c r="T833" s="565">
        <v>79</v>
      </c>
      <c r="U833" s="147"/>
      <c r="V833" s="565"/>
      <c r="W833" s="565"/>
      <c r="X833" s="565"/>
      <c r="Y833" s="565"/>
      <c r="Z833" s="565"/>
      <c r="AA833" s="565"/>
      <c r="AB833" s="565"/>
      <c r="AC833" s="565"/>
      <c r="AD833" s="565">
        <v>1044</v>
      </c>
      <c r="AE833" s="565"/>
      <c r="AF833" s="565"/>
      <c r="AG833" s="565"/>
      <c r="AH833" s="565"/>
      <c r="AI833" s="565"/>
      <c r="AJ833" s="565"/>
      <c r="AK833" s="565"/>
      <c r="AL833" s="565">
        <v>1124</v>
      </c>
      <c r="AM833" s="565">
        <v>1093</v>
      </c>
      <c r="AN833" s="565"/>
      <c r="AO833" s="565"/>
      <c r="AP833" s="565"/>
      <c r="AQ833" s="565"/>
      <c r="AR833" s="565"/>
      <c r="AS833" s="565"/>
      <c r="AT833" s="565"/>
      <c r="AU833" s="565"/>
      <c r="AV833" s="565"/>
      <c r="AW833" s="565"/>
      <c r="AX833" s="565"/>
      <c r="AY833" s="565"/>
      <c r="AZ833" s="565"/>
      <c r="BA833" s="565"/>
      <c r="BB833" s="565"/>
      <c r="BC833" s="565"/>
      <c r="BD833" s="565"/>
      <c r="BE833" s="565">
        <v>4327</v>
      </c>
      <c r="BF833" s="565"/>
      <c r="BG833" s="565"/>
      <c r="BH833" s="565"/>
      <c r="BI833" s="565"/>
      <c r="BJ833" s="565">
        <v>10309</v>
      </c>
      <c r="BK833" s="364"/>
      <c r="BL833" s="565"/>
      <c r="BM833" s="565">
        <v>1046</v>
      </c>
      <c r="BN833" s="565"/>
      <c r="BO833" s="565">
        <v>1245</v>
      </c>
      <c r="BP833" s="565"/>
      <c r="BQ833" s="565"/>
      <c r="BR833" s="565"/>
      <c r="BS833" s="565">
        <v>1430</v>
      </c>
      <c r="BT833" s="565"/>
      <c r="BU833" s="565"/>
      <c r="BV833" s="565"/>
      <c r="BW833" s="565">
        <v>500</v>
      </c>
      <c r="BX833" s="565"/>
      <c r="BY833" s="565"/>
      <c r="BZ833" s="565">
        <v>1476</v>
      </c>
      <c r="CA833" s="565">
        <v>1310</v>
      </c>
      <c r="CB833" s="565">
        <v>1878</v>
      </c>
      <c r="CC833" s="565"/>
      <c r="CD833" s="565"/>
      <c r="CE833" s="565"/>
      <c r="CF833" s="565"/>
      <c r="CG833" s="565"/>
      <c r="CH833" s="565"/>
    </row>
    <row r="834" spans="1:86">
      <c r="A834" s="620"/>
      <c r="B834" s="565" t="s">
        <v>4303</v>
      </c>
      <c r="C834" s="565" t="s">
        <v>8669</v>
      </c>
      <c r="D834" s="565"/>
      <c r="E834" s="565"/>
      <c r="F834" s="565"/>
      <c r="G834" s="565"/>
      <c r="H834" s="565"/>
      <c r="I834" s="565"/>
      <c r="J834" s="565"/>
      <c r="K834" s="565"/>
      <c r="L834" s="565"/>
      <c r="M834" s="565"/>
      <c r="N834" s="565"/>
      <c r="O834" s="565"/>
      <c r="P834" s="565"/>
      <c r="Q834" s="565"/>
      <c r="R834" s="565"/>
      <c r="S834" s="565"/>
      <c r="T834" s="565"/>
      <c r="U834" s="147"/>
      <c r="V834" s="565"/>
      <c r="W834" s="565"/>
      <c r="X834" s="565"/>
      <c r="Y834" s="565"/>
      <c r="Z834" s="565"/>
      <c r="AA834" s="565"/>
      <c r="AB834" s="565"/>
      <c r="AC834" s="565"/>
      <c r="AD834" s="565"/>
      <c r="AE834" s="565"/>
      <c r="AF834" s="565"/>
      <c r="AG834" s="565"/>
      <c r="AH834" s="565"/>
      <c r="AI834" s="565"/>
      <c r="AJ834" s="565"/>
      <c r="AK834" s="565"/>
      <c r="AL834" s="565"/>
      <c r="AM834" s="565"/>
      <c r="AN834" s="565"/>
      <c r="AO834" s="565"/>
      <c r="AP834" s="565"/>
      <c r="AQ834" s="565">
        <v>3240</v>
      </c>
      <c r="AR834" s="565"/>
      <c r="AS834" s="565"/>
      <c r="AT834" s="565"/>
      <c r="AU834" s="565"/>
      <c r="AV834" s="565"/>
      <c r="AW834" s="565"/>
      <c r="AX834" s="565"/>
      <c r="AY834" s="565"/>
      <c r="AZ834" s="565"/>
      <c r="BA834" s="565"/>
      <c r="BB834" s="565"/>
      <c r="BC834" s="565">
        <v>80</v>
      </c>
      <c r="BD834" s="565"/>
      <c r="BE834" s="565"/>
      <c r="BF834" s="565"/>
      <c r="BG834" s="565"/>
      <c r="BH834" s="565"/>
      <c r="BI834" s="565"/>
      <c r="BJ834" s="565"/>
      <c r="BK834" s="364"/>
      <c r="BL834" s="565"/>
      <c r="BM834" s="565">
        <v>1</v>
      </c>
      <c r="BN834" s="565"/>
      <c r="BO834" s="565"/>
      <c r="BP834" s="565"/>
      <c r="BQ834" s="565"/>
      <c r="BR834" s="565"/>
      <c r="BS834" s="565">
        <v>1</v>
      </c>
      <c r="BT834" s="565"/>
      <c r="BU834" s="565"/>
      <c r="BV834" s="565"/>
      <c r="BW834" s="565"/>
      <c r="BX834" s="565"/>
      <c r="BY834" s="565"/>
      <c r="BZ834" s="565">
        <v>10</v>
      </c>
      <c r="CA834" s="565"/>
      <c r="CB834" s="565"/>
      <c r="CC834" s="565"/>
      <c r="CD834" s="565"/>
      <c r="CE834" s="565"/>
      <c r="CF834" s="565"/>
      <c r="CG834" s="565"/>
      <c r="CH834" s="565"/>
    </row>
    <row r="835" spans="1:86">
      <c r="A835" s="620"/>
      <c r="B835" s="565"/>
      <c r="C835" s="565" t="s">
        <v>8670</v>
      </c>
      <c r="D835" s="565"/>
      <c r="E835" s="565"/>
      <c r="F835" s="565"/>
      <c r="G835" s="565"/>
      <c r="H835" s="565"/>
      <c r="I835" s="565"/>
      <c r="J835" s="565"/>
      <c r="K835" s="565"/>
      <c r="L835" s="565"/>
      <c r="M835" s="565"/>
      <c r="N835" s="565"/>
      <c r="O835" s="565"/>
      <c r="P835" s="565"/>
      <c r="Q835" s="565"/>
      <c r="R835" s="565"/>
      <c r="S835" s="565">
        <v>14</v>
      </c>
      <c r="T835" s="565">
        <v>1</v>
      </c>
      <c r="U835" s="147"/>
      <c r="V835" s="565"/>
      <c r="W835" s="565"/>
      <c r="X835" s="565"/>
      <c r="Y835" s="565"/>
      <c r="Z835" s="565"/>
      <c r="AA835" s="565"/>
      <c r="AB835" s="565"/>
      <c r="AC835" s="565"/>
      <c r="AD835" s="565">
        <v>1</v>
      </c>
      <c r="AE835" s="565"/>
      <c r="AF835" s="565"/>
      <c r="AG835" s="565"/>
      <c r="AH835" s="565"/>
      <c r="AI835" s="565">
        <v>1</v>
      </c>
      <c r="AJ835" s="565"/>
      <c r="AK835" s="565"/>
      <c r="AL835" s="565"/>
      <c r="AM835" s="565"/>
      <c r="AN835" s="565"/>
      <c r="AO835" s="565"/>
      <c r="AP835" s="565"/>
      <c r="AQ835" s="565"/>
      <c r="AR835" s="565"/>
      <c r="AS835" s="565"/>
      <c r="AT835" s="565"/>
      <c r="AU835" s="565"/>
      <c r="AV835" s="565"/>
      <c r="AW835" s="565"/>
      <c r="AX835" s="565"/>
      <c r="AY835" s="565"/>
      <c r="AZ835" s="565"/>
      <c r="BA835" s="565"/>
      <c r="BB835" s="565"/>
      <c r="BC835" s="565"/>
      <c r="BD835" s="565"/>
      <c r="BE835" s="565">
        <v>1008</v>
      </c>
      <c r="BF835" s="565"/>
      <c r="BG835" s="565"/>
      <c r="BH835" s="565"/>
      <c r="BI835" s="565"/>
      <c r="BJ835" s="565">
        <v>7080</v>
      </c>
      <c r="BK835" s="364"/>
      <c r="BL835" s="565"/>
      <c r="BM835" s="565">
        <v>1</v>
      </c>
      <c r="BN835" s="565"/>
      <c r="BO835" s="565"/>
      <c r="BP835" s="565"/>
      <c r="BQ835" s="565"/>
      <c r="BR835" s="565"/>
      <c r="BS835" s="565"/>
      <c r="BT835" s="565"/>
      <c r="BU835" s="565"/>
      <c r="BV835" s="565"/>
      <c r="BW835" s="565">
        <v>1</v>
      </c>
      <c r="BX835" s="565"/>
      <c r="BY835" s="565"/>
      <c r="BZ835" s="565">
        <v>150</v>
      </c>
      <c r="CA835" s="565"/>
      <c r="CB835" s="565"/>
      <c r="CC835" s="565"/>
      <c r="CD835" s="565"/>
      <c r="CE835" s="565"/>
      <c r="CF835" s="565"/>
      <c r="CG835" s="565"/>
      <c r="CH835" s="565"/>
    </row>
    <row r="836" spans="1:86">
      <c r="A836" s="620"/>
      <c r="B836" s="565" t="s">
        <v>4304</v>
      </c>
      <c r="C836" s="565" t="s">
        <v>8671</v>
      </c>
      <c r="D836" s="565">
        <v>3</v>
      </c>
      <c r="E836" s="565"/>
      <c r="F836" s="565"/>
      <c r="G836" s="565"/>
      <c r="H836" s="565"/>
      <c r="I836" s="565"/>
      <c r="J836" s="565"/>
      <c r="K836" s="565"/>
      <c r="L836" s="565">
        <v>130</v>
      </c>
      <c r="M836" s="565"/>
      <c r="N836" s="565">
        <v>300</v>
      </c>
      <c r="O836" s="565"/>
      <c r="P836" s="565">
        <v>170</v>
      </c>
      <c r="Q836" s="565">
        <v>130</v>
      </c>
      <c r="R836" s="565">
        <v>380</v>
      </c>
      <c r="S836" s="565"/>
      <c r="T836" s="565"/>
      <c r="U836" s="147"/>
      <c r="V836" s="565"/>
      <c r="W836" s="565"/>
      <c r="X836" s="565"/>
      <c r="Y836" s="565"/>
      <c r="Z836" s="565"/>
      <c r="AA836" s="565"/>
      <c r="AB836" s="565"/>
      <c r="AC836" s="565"/>
      <c r="AD836" s="565"/>
      <c r="AE836" s="565"/>
      <c r="AF836" s="565"/>
      <c r="AG836" s="565"/>
      <c r="AH836" s="565"/>
      <c r="AI836" s="565">
        <v>3</v>
      </c>
      <c r="AJ836" s="565"/>
      <c r="AK836" s="565"/>
      <c r="AL836" s="565">
        <v>330</v>
      </c>
      <c r="AM836" s="565">
        <v>200</v>
      </c>
      <c r="AN836" s="565"/>
      <c r="AO836" s="565"/>
      <c r="AP836" s="565"/>
      <c r="AQ836" s="565">
        <v>7000</v>
      </c>
      <c r="AR836" s="565"/>
      <c r="AS836" s="565"/>
      <c r="AT836" s="565"/>
      <c r="AU836" s="565"/>
      <c r="AV836" s="565"/>
      <c r="AW836" s="565"/>
      <c r="AX836" s="565"/>
      <c r="AY836" s="565"/>
      <c r="AZ836" s="565"/>
      <c r="BA836" s="565"/>
      <c r="BB836" s="565"/>
      <c r="BC836" s="565">
        <v>2300</v>
      </c>
      <c r="BD836" s="565"/>
      <c r="BE836" s="565"/>
      <c r="BF836" s="565"/>
      <c r="BG836" s="565"/>
      <c r="BH836" s="565"/>
      <c r="BI836" s="565"/>
      <c r="BJ836" s="565"/>
      <c r="BK836" s="364"/>
      <c r="BL836" s="565"/>
      <c r="BM836" s="565">
        <v>180</v>
      </c>
      <c r="BN836" s="565"/>
      <c r="BO836" s="565"/>
      <c r="BP836" s="565"/>
      <c r="BQ836" s="565"/>
      <c r="BR836" s="565"/>
      <c r="BS836" s="565"/>
      <c r="BT836" s="565"/>
      <c r="BU836" s="565"/>
      <c r="BV836" s="565"/>
      <c r="BW836" s="565"/>
      <c r="BX836" s="565"/>
      <c r="BY836" s="565"/>
      <c r="BZ836" s="565"/>
      <c r="CA836" s="565"/>
      <c r="CB836" s="565"/>
      <c r="CC836" s="565"/>
      <c r="CD836" s="565"/>
      <c r="CE836" s="565"/>
      <c r="CF836" s="565"/>
      <c r="CG836" s="565"/>
      <c r="CH836" s="565"/>
    </row>
    <row r="837" spans="1:86">
      <c r="A837" s="620"/>
      <c r="B837" s="565"/>
      <c r="C837" s="565" t="s">
        <v>8672</v>
      </c>
      <c r="D837" s="565">
        <v>740</v>
      </c>
      <c r="E837" s="565"/>
      <c r="F837" s="565"/>
      <c r="G837" s="565"/>
      <c r="H837" s="565"/>
      <c r="I837" s="565"/>
      <c r="J837" s="565"/>
      <c r="K837" s="565"/>
      <c r="L837" s="565">
        <v>250</v>
      </c>
      <c r="M837" s="565"/>
      <c r="N837" s="565"/>
      <c r="O837" s="565"/>
      <c r="P837" s="565"/>
      <c r="Q837" s="565"/>
      <c r="R837" s="565"/>
      <c r="S837" s="565">
        <v>290</v>
      </c>
      <c r="T837" s="565">
        <v>300</v>
      </c>
      <c r="U837" s="147"/>
      <c r="V837" s="565"/>
      <c r="W837" s="565"/>
      <c r="X837" s="565"/>
      <c r="Y837" s="565"/>
      <c r="Z837" s="565"/>
      <c r="AA837" s="565"/>
      <c r="AB837" s="565"/>
      <c r="AC837" s="565"/>
      <c r="AD837" s="565">
        <v>600</v>
      </c>
      <c r="AE837" s="565"/>
      <c r="AF837" s="565"/>
      <c r="AG837" s="565"/>
      <c r="AH837" s="565"/>
      <c r="AI837" s="565">
        <v>740</v>
      </c>
      <c r="AJ837" s="565"/>
      <c r="AK837" s="565"/>
      <c r="AL837" s="565">
        <v>780</v>
      </c>
      <c r="AM837" s="565">
        <v>1350</v>
      </c>
      <c r="AN837" s="565"/>
      <c r="AO837" s="565"/>
      <c r="AP837" s="565"/>
      <c r="AQ837" s="565"/>
      <c r="AR837" s="565"/>
      <c r="AS837" s="565"/>
      <c r="AT837" s="565"/>
      <c r="AU837" s="565"/>
      <c r="AV837" s="565"/>
      <c r="AW837" s="565"/>
      <c r="AX837" s="565"/>
      <c r="AY837" s="565"/>
      <c r="AZ837" s="565"/>
      <c r="BA837" s="565"/>
      <c r="BB837" s="565"/>
      <c r="BC837" s="565"/>
      <c r="BD837" s="565"/>
      <c r="BE837" s="565">
        <v>3417</v>
      </c>
      <c r="BF837" s="565">
        <v>2674</v>
      </c>
      <c r="BG837" s="565"/>
      <c r="BH837" s="565"/>
      <c r="BI837" s="565"/>
      <c r="BJ837" s="565">
        <v>11000</v>
      </c>
      <c r="BK837" s="364"/>
      <c r="BL837" s="565"/>
      <c r="BM837" s="565">
        <v>300</v>
      </c>
      <c r="BN837" s="565"/>
      <c r="BO837" s="565">
        <v>1095</v>
      </c>
      <c r="BP837" s="565"/>
      <c r="BQ837" s="565"/>
      <c r="BR837" s="565"/>
      <c r="BS837" s="565">
        <v>700</v>
      </c>
      <c r="BT837" s="565"/>
      <c r="BU837" s="565"/>
      <c r="BV837" s="565"/>
      <c r="BW837" s="565">
        <v>1100</v>
      </c>
      <c r="BX837" s="565"/>
      <c r="BY837" s="565"/>
      <c r="BZ837" s="565"/>
      <c r="CA837" s="565"/>
      <c r="CB837" s="565"/>
      <c r="CC837" s="565"/>
      <c r="CD837" s="565"/>
      <c r="CE837" s="565"/>
      <c r="CF837" s="565"/>
      <c r="CG837" s="565"/>
      <c r="CH837" s="565"/>
    </row>
    <row r="838" spans="1:86">
      <c r="A838" s="620"/>
      <c r="B838" s="565" t="s">
        <v>4305</v>
      </c>
      <c r="C838" s="565" t="s">
        <v>8673</v>
      </c>
      <c r="D838" s="565"/>
      <c r="E838" s="565"/>
      <c r="F838" s="565"/>
      <c r="G838" s="565"/>
      <c r="H838" s="565"/>
      <c r="I838" s="565"/>
      <c r="J838" s="565"/>
      <c r="K838" s="565"/>
      <c r="L838" s="565"/>
      <c r="M838" s="565"/>
      <c r="N838" s="565"/>
      <c r="O838" s="565"/>
      <c r="P838" s="565"/>
      <c r="Q838" s="565"/>
      <c r="R838" s="565"/>
      <c r="S838" s="565"/>
      <c r="T838" s="565"/>
      <c r="U838" s="147"/>
      <c r="V838" s="565"/>
      <c r="W838" s="565"/>
      <c r="X838" s="565"/>
      <c r="Y838" s="565"/>
      <c r="Z838" s="565"/>
      <c r="AA838" s="565"/>
      <c r="AB838" s="565"/>
      <c r="AC838" s="565"/>
      <c r="AD838" s="565"/>
      <c r="AE838" s="565"/>
      <c r="AF838" s="565"/>
      <c r="AG838" s="565"/>
      <c r="AH838" s="565"/>
      <c r="AI838" s="565"/>
      <c r="AJ838" s="565"/>
      <c r="AK838" s="565"/>
      <c r="AL838" s="565"/>
      <c r="AM838" s="565"/>
      <c r="AN838" s="565"/>
      <c r="AO838" s="565"/>
      <c r="AP838" s="565"/>
      <c r="AQ838" s="565"/>
      <c r="AR838" s="565"/>
      <c r="AS838" s="565"/>
      <c r="AT838" s="565"/>
      <c r="AU838" s="565"/>
      <c r="AV838" s="565"/>
      <c r="AW838" s="565"/>
      <c r="AX838" s="565"/>
      <c r="AY838" s="565"/>
      <c r="AZ838" s="565"/>
      <c r="BA838" s="565"/>
      <c r="BB838" s="565"/>
      <c r="BC838" s="565"/>
      <c r="BD838" s="565"/>
      <c r="BE838" s="565"/>
      <c r="BF838" s="565"/>
      <c r="BG838" s="565"/>
      <c r="BH838" s="565"/>
      <c r="BI838" s="565"/>
      <c r="BJ838" s="565"/>
      <c r="BK838" s="364"/>
      <c r="BL838" s="565"/>
      <c r="BM838" s="565"/>
      <c r="BN838" s="565"/>
      <c r="BO838" s="565"/>
      <c r="BP838" s="565"/>
      <c r="BQ838" s="565"/>
      <c r="BR838" s="565"/>
      <c r="BS838" s="565"/>
      <c r="BT838" s="565"/>
      <c r="BU838" s="565"/>
      <c r="BV838" s="565"/>
      <c r="BW838" s="565"/>
      <c r="BX838" s="565"/>
      <c r="BY838" s="565"/>
      <c r="BZ838" s="565"/>
      <c r="CA838" s="565"/>
      <c r="CB838" s="565"/>
      <c r="CC838" s="565"/>
      <c r="CD838" s="565"/>
      <c r="CE838" s="565"/>
      <c r="CF838" s="565"/>
      <c r="CG838" s="565"/>
      <c r="CH838" s="565"/>
    </row>
    <row r="839" spans="1:86">
      <c r="A839" s="621"/>
      <c r="B839" s="565"/>
      <c r="C839" s="565" t="s">
        <v>8674</v>
      </c>
      <c r="D839" s="565"/>
      <c r="E839" s="565"/>
      <c r="F839" s="565"/>
      <c r="G839" s="565"/>
      <c r="H839" s="565"/>
      <c r="I839" s="565"/>
      <c r="J839" s="565"/>
      <c r="K839" s="565"/>
      <c r="L839" s="565"/>
      <c r="M839" s="565"/>
      <c r="N839" s="565"/>
      <c r="O839" s="565"/>
      <c r="P839" s="565"/>
      <c r="Q839" s="565"/>
      <c r="R839" s="565"/>
      <c r="S839" s="565"/>
      <c r="T839" s="565"/>
      <c r="U839" s="147"/>
      <c r="V839" s="565"/>
      <c r="W839" s="565"/>
      <c r="X839" s="565"/>
      <c r="Y839" s="565"/>
      <c r="Z839" s="565"/>
      <c r="AA839" s="565"/>
      <c r="AB839" s="565"/>
      <c r="AC839" s="565"/>
      <c r="AD839" s="565"/>
      <c r="AE839" s="565"/>
      <c r="AF839" s="565"/>
      <c r="AG839" s="565"/>
      <c r="AH839" s="565"/>
      <c r="AI839" s="565"/>
      <c r="AJ839" s="565"/>
      <c r="AK839" s="565"/>
      <c r="AL839" s="565"/>
      <c r="AM839" s="565"/>
      <c r="AN839" s="565"/>
      <c r="AO839" s="565"/>
      <c r="AP839" s="565"/>
      <c r="AQ839" s="565"/>
      <c r="AR839" s="565"/>
      <c r="AS839" s="565"/>
      <c r="AT839" s="565"/>
      <c r="AU839" s="565"/>
      <c r="AV839" s="565"/>
      <c r="AW839" s="565"/>
      <c r="AX839" s="565"/>
      <c r="AY839" s="565"/>
      <c r="AZ839" s="565"/>
      <c r="BA839" s="565"/>
      <c r="BB839" s="565"/>
      <c r="BC839" s="565"/>
      <c r="BD839" s="565"/>
      <c r="BE839" s="565"/>
      <c r="BF839" s="565"/>
      <c r="BG839" s="565"/>
      <c r="BH839" s="565"/>
      <c r="BI839" s="565"/>
      <c r="BJ839" s="565"/>
      <c r="BK839" s="364"/>
      <c r="BL839" s="565"/>
      <c r="BM839" s="565"/>
      <c r="BN839" s="565"/>
      <c r="BO839" s="565"/>
      <c r="BP839" s="565"/>
      <c r="BQ839" s="565"/>
      <c r="BR839" s="565"/>
      <c r="BS839" s="565"/>
      <c r="BT839" s="565"/>
      <c r="BU839" s="565"/>
      <c r="BV839" s="565"/>
      <c r="BW839" s="565"/>
      <c r="BX839" s="565"/>
      <c r="BY839" s="565"/>
      <c r="BZ839" s="565">
        <v>5977</v>
      </c>
      <c r="CA839" s="565"/>
      <c r="CB839" s="565"/>
      <c r="CC839" s="565"/>
      <c r="CD839" s="565"/>
      <c r="CE839" s="565"/>
      <c r="CF839" s="565"/>
      <c r="CG839" s="565"/>
      <c r="CH839" s="565"/>
    </row>
    <row r="840" spans="1:86">
      <c r="A840" s="171" t="s">
        <v>8780</v>
      </c>
      <c r="B840" s="619" t="s">
        <v>4301</v>
      </c>
      <c r="C840" s="565" t="s">
        <v>4302</v>
      </c>
      <c r="D840" s="565"/>
      <c r="E840" s="565"/>
      <c r="F840" s="565"/>
      <c r="G840" s="565"/>
      <c r="H840" s="565"/>
      <c r="I840" s="565"/>
      <c r="J840" s="565"/>
      <c r="K840" s="565"/>
      <c r="L840" s="565"/>
      <c r="M840" s="565"/>
      <c r="N840" s="565"/>
      <c r="O840" s="565"/>
      <c r="P840" s="565"/>
      <c r="Q840" s="565"/>
      <c r="R840" s="565"/>
      <c r="S840" s="565"/>
      <c r="T840" s="565"/>
      <c r="U840" s="147"/>
      <c r="V840" s="565"/>
      <c r="W840" s="565"/>
      <c r="X840" s="565"/>
      <c r="Y840" s="565"/>
      <c r="Z840" s="565"/>
      <c r="AA840" s="565"/>
      <c r="AB840" s="565"/>
      <c r="AC840" s="565"/>
      <c r="AD840" s="565"/>
      <c r="AE840" s="565"/>
      <c r="AF840" s="565"/>
      <c r="AG840" s="565"/>
      <c r="AH840" s="565"/>
      <c r="AI840" s="565"/>
      <c r="AJ840" s="565"/>
      <c r="AK840" s="565"/>
      <c r="AL840" s="565"/>
      <c r="AM840" s="565"/>
      <c r="AN840" s="565"/>
      <c r="AO840" s="565"/>
      <c r="AP840" s="565"/>
      <c r="AQ840" s="565"/>
      <c r="AR840" s="565"/>
      <c r="AS840" s="565"/>
      <c r="AT840" s="565"/>
      <c r="AU840" s="565"/>
      <c r="AV840" s="565"/>
      <c r="AW840" s="565"/>
      <c r="AX840" s="565"/>
      <c r="AY840" s="565"/>
      <c r="AZ840" s="565"/>
      <c r="BA840" s="565"/>
      <c r="BB840" s="565"/>
      <c r="BC840" s="565"/>
      <c r="BD840" s="565"/>
      <c r="BE840" s="565"/>
      <c r="BF840" s="565"/>
      <c r="BG840" s="565"/>
      <c r="BH840" s="565"/>
      <c r="BI840" s="565"/>
      <c r="BJ840" s="565"/>
      <c r="BK840" s="364"/>
      <c r="BL840" s="565"/>
      <c r="BM840" s="565"/>
      <c r="BN840" s="565"/>
      <c r="BO840" s="565"/>
      <c r="BP840" s="565"/>
      <c r="BQ840" s="565"/>
      <c r="BR840" s="565"/>
      <c r="BS840" s="565"/>
      <c r="BT840" s="565"/>
      <c r="BU840" s="565"/>
      <c r="BV840" s="565"/>
      <c r="BW840" s="565"/>
      <c r="BX840" s="565"/>
      <c r="BY840" s="565"/>
      <c r="BZ840" s="565"/>
      <c r="CA840" s="565"/>
      <c r="CB840" s="565"/>
      <c r="CC840" s="565"/>
      <c r="CD840" s="565"/>
      <c r="CE840" s="565"/>
      <c r="CF840" s="565"/>
      <c r="CG840" s="565"/>
      <c r="CH840" s="565"/>
    </row>
    <row r="841" spans="1:86">
      <c r="A841" s="620"/>
      <c r="B841" s="619"/>
      <c r="C841" s="565" t="s">
        <v>4300</v>
      </c>
      <c r="D841" s="565"/>
      <c r="E841" s="565"/>
      <c r="F841" s="565"/>
      <c r="G841" s="565"/>
      <c r="H841" s="565"/>
      <c r="I841" s="565"/>
      <c r="J841" s="565"/>
      <c r="K841" s="565"/>
      <c r="L841" s="565"/>
      <c r="M841" s="565"/>
      <c r="N841" s="565"/>
      <c r="O841" s="565"/>
      <c r="P841" s="565"/>
      <c r="Q841" s="565"/>
      <c r="R841" s="565"/>
      <c r="S841" s="565"/>
      <c r="T841" s="565"/>
      <c r="U841" s="147"/>
      <c r="V841" s="565"/>
      <c r="W841" s="565"/>
      <c r="X841" s="565"/>
      <c r="Y841" s="565"/>
      <c r="Z841" s="565"/>
      <c r="AA841" s="565"/>
      <c r="AB841" s="565"/>
      <c r="AC841" s="565"/>
      <c r="AD841" s="565"/>
      <c r="AE841" s="565"/>
      <c r="AF841" s="565"/>
      <c r="AG841" s="565"/>
      <c r="AH841" s="565"/>
      <c r="AI841" s="565">
        <v>140000</v>
      </c>
      <c r="AJ841" s="565"/>
      <c r="AK841" s="565"/>
      <c r="AL841" s="565"/>
      <c r="AM841" s="565"/>
      <c r="AN841" s="565"/>
      <c r="AO841" s="565"/>
      <c r="AP841" s="565"/>
      <c r="AQ841" s="565"/>
      <c r="AR841" s="565"/>
      <c r="AS841" s="565"/>
      <c r="AT841" s="565"/>
      <c r="AU841" s="565"/>
      <c r="AV841" s="565"/>
      <c r="AW841" s="565"/>
      <c r="AX841" s="565"/>
      <c r="AY841" s="565"/>
      <c r="AZ841" s="565"/>
      <c r="BA841" s="565"/>
      <c r="BB841" s="565"/>
      <c r="BC841" s="565"/>
      <c r="BD841" s="565"/>
      <c r="BE841" s="565"/>
      <c r="BF841" s="565"/>
      <c r="BG841" s="565"/>
      <c r="BH841" s="565"/>
      <c r="BI841" s="565"/>
      <c r="BJ841" s="565"/>
      <c r="BK841" s="364"/>
      <c r="BL841" s="565"/>
      <c r="BM841" s="565"/>
      <c r="BN841" s="565"/>
      <c r="BO841" s="565"/>
      <c r="BP841" s="565"/>
      <c r="BQ841" s="565"/>
      <c r="BR841" s="565"/>
      <c r="BS841" s="565"/>
      <c r="BT841" s="565"/>
      <c r="BU841" s="565"/>
      <c r="BV841" s="565"/>
      <c r="BW841" s="565"/>
      <c r="BX841" s="565"/>
      <c r="BY841" s="565"/>
      <c r="BZ841" s="565"/>
      <c r="CA841" s="565"/>
      <c r="CB841" s="565"/>
      <c r="CC841" s="565"/>
      <c r="CD841" s="565"/>
      <c r="CE841" s="565"/>
      <c r="CF841" s="565"/>
      <c r="CG841" s="565"/>
      <c r="CH841" s="565"/>
    </row>
    <row r="842" spans="1:86">
      <c r="A842" s="620"/>
      <c r="B842" s="619" t="s">
        <v>4303</v>
      </c>
      <c r="C842" s="565" t="s">
        <v>4302</v>
      </c>
      <c r="D842" s="565"/>
      <c r="E842" s="565"/>
      <c r="F842" s="565"/>
      <c r="G842" s="565"/>
      <c r="H842" s="565"/>
      <c r="I842" s="565"/>
      <c r="J842" s="565"/>
      <c r="K842" s="565"/>
      <c r="L842" s="565"/>
      <c r="M842" s="565"/>
      <c r="N842" s="565"/>
      <c r="O842" s="565"/>
      <c r="P842" s="565"/>
      <c r="Q842" s="565"/>
      <c r="R842" s="565"/>
      <c r="S842" s="565"/>
      <c r="T842" s="565"/>
      <c r="U842" s="147"/>
      <c r="V842" s="565"/>
      <c r="W842" s="565"/>
      <c r="X842" s="565"/>
      <c r="Y842" s="565"/>
      <c r="Z842" s="565"/>
      <c r="AA842" s="565"/>
      <c r="AB842" s="565"/>
      <c r="AC842" s="565"/>
      <c r="AD842" s="565"/>
      <c r="AE842" s="565"/>
      <c r="AF842" s="565"/>
      <c r="AG842" s="565"/>
      <c r="AH842" s="565"/>
      <c r="AI842" s="565"/>
      <c r="AJ842" s="565"/>
      <c r="AK842" s="565"/>
      <c r="AL842" s="565"/>
      <c r="AM842" s="565"/>
      <c r="AN842" s="565"/>
      <c r="AO842" s="565"/>
      <c r="AP842" s="565"/>
      <c r="AQ842" s="565"/>
      <c r="AR842" s="565"/>
      <c r="AS842" s="565"/>
      <c r="AT842" s="565"/>
      <c r="AU842" s="565"/>
      <c r="AV842" s="565"/>
      <c r="AW842" s="565"/>
      <c r="AX842" s="565"/>
      <c r="AY842" s="565"/>
      <c r="AZ842" s="565"/>
      <c r="BA842" s="565"/>
      <c r="BB842" s="565"/>
      <c r="BC842" s="565"/>
      <c r="BD842" s="565"/>
      <c r="BE842" s="565"/>
      <c r="BF842" s="565"/>
      <c r="BG842" s="565"/>
      <c r="BH842" s="565"/>
      <c r="BI842" s="565"/>
      <c r="BJ842" s="565"/>
      <c r="BK842" s="364"/>
      <c r="BL842" s="565"/>
      <c r="BM842" s="565"/>
      <c r="BN842" s="565"/>
      <c r="BO842" s="565"/>
      <c r="BP842" s="565"/>
      <c r="BQ842" s="565"/>
      <c r="BR842" s="565"/>
      <c r="BS842" s="565"/>
      <c r="BT842" s="565"/>
      <c r="BU842" s="565"/>
      <c r="BV842" s="565"/>
      <c r="BW842" s="565"/>
      <c r="BX842" s="565"/>
      <c r="BY842" s="565"/>
      <c r="BZ842" s="565"/>
      <c r="CA842" s="565"/>
      <c r="CB842" s="565"/>
      <c r="CC842" s="565"/>
      <c r="CD842" s="565"/>
      <c r="CE842" s="565"/>
      <c r="CF842" s="565"/>
      <c r="CG842" s="565"/>
      <c r="CH842" s="565"/>
    </row>
    <row r="843" spans="1:86">
      <c r="A843" s="620"/>
      <c r="B843" s="619"/>
      <c r="C843" s="565" t="s">
        <v>4300</v>
      </c>
      <c r="D843" s="565"/>
      <c r="E843" s="565"/>
      <c r="F843" s="565"/>
      <c r="G843" s="565"/>
      <c r="H843" s="565"/>
      <c r="I843" s="565"/>
      <c r="J843" s="565"/>
      <c r="K843" s="565"/>
      <c r="L843" s="565"/>
      <c r="M843" s="565"/>
      <c r="N843" s="565"/>
      <c r="O843" s="565"/>
      <c r="P843" s="565"/>
      <c r="Q843" s="565"/>
      <c r="R843" s="565"/>
      <c r="S843" s="565"/>
      <c r="T843" s="565"/>
      <c r="U843" s="147"/>
      <c r="V843" s="565"/>
      <c r="W843" s="565"/>
      <c r="X843" s="565"/>
      <c r="Y843" s="565"/>
      <c r="Z843" s="565"/>
      <c r="AA843" s="565"/>
      <c r="AB843" s="565"/>
      <c r="AC843" s="565"/>
      <c r="AD843" s="565"/>
      <c r="AE843" s="565"/>
      <c r="AF843" s="565"/>
      <c r="AG843" s="565"/>
      <c r="AH843" s="565"/>
      <c r="AI843" s="565"/>
      <c r="AJ843" s="565"/>
      <c r="AK843" s="565"/>
      <c r="AL843" s="565"/>
      <c r="AM843" s="565"/>
      <c r="AN843" s="565"/>
      <c r="AO843" s="565"/>
      <c r="AP843" s="565"/>
      <c r="AQ843" s="565"/>
      <c r="AR843" s="565"/>
      <c r="AS843" s="565"/>
      <c r="AT843" s="565"/>
      <c r="AU843" s="565"/>
      <c r="AV843" s="565"/>
      <c r="AW843" s="565"/>
      <c r="AX843" s="565"/>
      <c r="AY843" s="565"/>
      <c r="AZ843" s="565"/>
      <c r="BA843" s="565"/>
      <c r="BB843" s="565"/>
      <c r="BC843" s="565"/>
      <c r="BD843" s="565"/>
      <c r="BE843" s="565"/>
      <c r="BF843" s="565"/>
      <c r="BG843" s="565"/>
      <c r="BH843" s="565"/>
      <c r="BI843" s="565"/>
      <c r="BJ843" s="565"/>
      <c r="BK843" s="364"/>
      <c r="BL843" s="565"/>
      <c r="BM843" s="565"/>
      <c r="BN843" s="565"/>
      <c r="BO843" s="565"/>
      <c r="BP843" s="565"/>
      <c r="BQ843" s="565"/>
      <c r="BR843" s="565"/>
      <c r="BS843" s="565"/>
      <c r="BT843" s="565"/>
      <c r="BU843" s="565"/>
      <c r="BV843" s="565"/>
      <c r="BW843" s="565"/>
      <c r="BX843" s="565"/>
      <c r="BY843" s="565"/>
      <c r="BZ843" s="565"/>
      <c r="CA843" s="565"/>
      <c r="CB843" s="565"/>
      <c r="CC843" s="565"/>
      <c r="CD843" s="565"/>
      <c r="CE843" s="565"/>
      <c r="CF843" s="565"/>
      <c r="CG843" s="565"/>
      <c r="CH843" s="565"/>
    </row>
    <row r="844" spans="1:86">
      <c r="A844" s="620"/>
      <c r="B844" s="619" t="s">
        <v>4304</v>
      </c>
      <c r="C844" s="565" t="s">
        <v>4302</v>
      </c>
      <c r="D844" s="565"/>
      <c r="E844" s="565"/>
      <c r="F844" s="565"/>
      <c r="G844" s="565"/>
      <c r="H844" s="565"/>
      <c r="I844" s="565"/>
      <c r="J844" s="565"/>
      <c r="K844" s="565"/>
      <c r="L844" s="565"/>
      <c r="M844" s="565"/>
      <c r="N844" s="565"/>
      <c r="O844" s="565"/>
      <c r="P844" s="565"/>
      <c r="Q844" s="565"/>
      <c r="R844" s="565"/>
      <c r="S844" s="565"/>
      <c r="T844" s="565"/>
      <c r="U844" s="147"/>
      <c r="V844" s="565"/>
      <c r="W844" s="565"/>
      <c r="X844" s="565"/>
      <c r="Y844" s="565"/>
      <c r="Z844" s="565"/>
      <c r="AA844" s="565"/>
      <c r="AB844" s="565"/>
      <c r="AC844" s="565"/>
      <c r="AD844" s="565"/>
      <c r="AE844" s="565"/>
      <c r="AF844" s="565"/>
      <c r="AG844" s="565"/>
      <c r="AH844" s="565"/>
      <c r="AI844" s="565"/>
      <c r="AJ844" s="565"/>
      <c r="AK844" s="565"/>
      <c r="AL844" s="565"/>
      <c r="AM844" s="565"/>
      <c r="AN844" s="565"/>
      <c r="AO844" s="565"/>
      <c r="AP844" s="565"/>
      <c r="AQ844" s="565"/>
      <c r="AR844" s="565"/>
      <c r="AS844" s="565"/>
      <c r="AT844" s="565"/>
      <c r="AU844" s="565"/>
      <c r="AV844" s="565"/>
      <c r="AW844" s="565"/>
      <c r="AX844" s="565"/>
      <c r="AY844" s="565"/>
      <c r="AZ844" s="565"/>
      <c r="BA844" s="565"/>
      <c r="BB844" s="565"/>
      <c r="BC844" s="565"/>
      <c r="BD844" s="565"/>
      <c r="BE844" s="565"/>
      <c r="BF844" s="565"/>
      <c r="BG844" s="565"/>
      <c r="BH844" s="565"/>
      <c r="BI844" s="565"/>
      <c r="BJ844" s="565"/>
      <c r="BK844" s="364"/>
      <c r="BL844" s="565"/>
      <c r="BM844" s="565"/>
      <c r="BN844" s="565"/>
      <c r="BO844" s="565"/>
      <c r="BP844" s="565"/>
      <c r="BQ844" s="565"/>
      <c r="BR844" s="565"/>
      <c r="BS844" s="565"/>
      <c r="BT844" s="565"/>
      <c r="BU844" s="565"/>
      <c r="BV844" s="565"/>
      <c r="BW844" s="565"/>
      <c r="BX844" s="565"/>
      <c r="BY844" s="565"/>
      <c r="BZ844" s="565"/>
      <c r="CA844" s="565"/>
      <c r="CB844" s="565"/>
      <c r="CC844" s="565"/>
      <c r="CD844" s="565"/>
      <c r="CE844" s="565"/>
      <c r="CF844" s="565"/>
      <c r="CG844" s="565"/>
      <c r="CH844" s="565"/>
    </row>
    <row r="845" spans="1:86">
      <c r="A845" s="620"/>
      <c r="B845" s="619"/>
      <c r="C845" s="565" t="s">
        <v>4300</v>
      </c>
      <c r="D845" s="565"/>
      <c r="E845" s="565"/>
      <c r="F845" s="565"/>
      <c r="G845" s="565"/>
      <c r="H845" s="565"/>
      <c r="I845" s="565"/>
      <c r="J845" s="565"/>
      <c r="K845" s="565"/>
      <c r="L845" s="565"/>
      <c r="M845" s="565"/>
      <c r="N845" s="565"/>
      <c r="O845" s="565"/>
      <c r="P845" s="565"/>
      <c r="Q845" s="565"/>
      <c r="R845" s="565"/>
      <c r="S845" s="565"/>
      <c r="T845" s="565"/>
      <c r="U845" s="147"/>
      <c r="V845" s="565"/>
      <c r="W845" s="565"/>
      <c r="X845" s="565"/>
      <c r="Y845" s="565"/>
      <c r="Z845" s="565"/>
      <c r="AA845" s="565"/>
      <c r="AB845" s="565"/>
      <c r="AC845" s="565"/>
      <c r="AD845" s="565"/>
      <c r="AE845" s="565"/>
      <c r="AF845" s="565"/>
      <c r="AG845" s="565"/>
      <c r="AH845" s="565"/>
      <c r="AI845" s="565"/>
      <c r="AJ845" s="565"/>
      <c r="AK845" s="565"/>
      <c r="AL845" s="565"/>
      <c r="AM845" s="565"/>
      <c r="AN845" s="565"/>
      <c r="AO845" s="565"/>
      <c r="AP845" s="565"/>
      <c r="AQ845" s="565"/>
      <c r="AR845" s="565"/>
      <c r="AS845" s="565"/>
      <c r="AT845" s="565"/>
      <c r="AU845" s="565"/>
      <c r="AV845" s="565"/>
      <c r="AW845" s="565"/>
      <c r="AX845" s="565"/>
      <c r="AY845" s="565"/>
      <c r="AZ845" s="565"/>
      <c r="BA845" s="565"/>
      <c r="BB845" s="565"/>
      <c r="BC845" s="565"/>
      <c r="BD845" s="565"/>
      <c r="BE845" s="565"/>
      <c r="BF845" s="565"/>
      <c r="BG845" s="565"/>
      <c r="BH845" s="565"/>
      <c r="BI845" s="565"/>
      <c r="BJ845" s="565"/>
      <c r="BK845" s="364"/>
      <c r="BL845" s="565"/>
      <c r="BM845" s="565"/>
      <c r="BN845" s="565"/>
      <c r="BO845" s="565"/>
      <c r="BP845" s="565"/>
      <c r="BQ845" s="565"/>
      <c r="BR845" s="565"/>
      <c r="BS845" s="565"/>
      <c r="BT845" s="565"/>
      <c r="BU845" s="565"/>
      <c r="BV845" s="565"/>
      <c r="BW845" s="565"/>
      <c r="BX845" s="565"/>
      <c r="BY845" s="565"/>
      <c r="BZ845" s="565"/>
      <c r="CA845" s="565"/>
      <c r="CB845" s="565"/>
      <c r="CC845" s="565"/>
      <c r="CD845" s="565"/>
      <c r="CE845" s="565"/>
      <c r="CF845" s="565"/>
      <c r="CG845" s="565"/>
      <c r="CH845" s="565"/>
    </row>
    <row r="846" spans="1:86">
      <c r="A846" s="620"/>
      <c r="B846" s="619" t="s">
        <v>4305</v>
      </c>
      <c r="C846" s="565" t="s">
        <v>4302</v>
      </c>
      <c r="D846" s="565"/>
      <c r="E846" s="565"/>
      <c r="F846" s="565"/>
      <c r="G846" s="565"/>
      <c r="H846" s="565"/>
      <c r="I846" s="565"/>
      <c r="J846" s="565"/>
      <c r="K846" s="565"/>
      <c r="L846" s="565"/>
      <c r="M846" s="565"/>
      <c r="N846" s="565"/>
      <c r="O846" s="565"/>
      <c r="P846" s="565"/>
      <c r="Q846" s="565"/>
      <c r="R846" s="565"/>
      <c r="S846" s="565"/>
      <c r="T846" s="565"/>
      <c r="U846" s="147"/>
      <c r="V846" s="565"/>
      <c r="W846" s="565"/>
      <c r="X846" s="565"/>
      <c r="Y846" s="565"/>
      <c r="Z846" s="565"/>
      <c r="AA846" s="565"/>
      <c r="AB846" s="565"/>
      <c r="AC846" s="565"/>
      <c r="AD846" s="565"/>
      <c r="AE846" s="565"/>
      <c r="AF846" s="565"/>
      <c r="AG846" s="565"/>
      <c r="AH846" s="565"/>
      <c r="AI846" s="565"/>
      <c r="AJ846" s="565"/>
      <c r="AK846" s="565"/>
      <c r="AL846" s="565"/>
      <c r="AM846" s="565"/>
      <c r="AN846" s="565"/>
      <c r="AO846" s="565"/>
      <c r="AP846" s="565"/>
      <c r="AQ846" s="565"/>
      <c r="AR846" s="565"/>
      <c r="AS846" s="565"/>
      <c r="AT846" s="565"/>
      <c r="AU846" s="565"/>
      <c r="AV846" s="565"/>
      <c r="AW846" s="565"/>
      <c r="AX846" s="565"/>
      <c r="AY846" s="565"/>
      <c r="AZ846" s="565"/>
      <c r="BA846" s="565"/>
      <c r="BB846" s="565"/>
      <c r="BC846" s="565"/>
      <c r="BD846" s="565"/>
      <c r="BE846" s="565"/>
      <c r="BF846" s="565"/>
      <c r="BG846" s="565"/>
      <c r="BH846" s="565"/>
      <c r="BI846" s="565"/>
      <c r="BJ846" s="565"/>
      <c r="BK846" s="364"/>
      <c r="BL846" s="565"/>
      <c r="BM846" s="565"/>
      <c r="BN846" s="565"/>
      <c r="BO846" s="565"/>
      <c r="BP846" s="565"/>
      <c r="BQ846" s="565"/>
      <c r="BR846" s="565"/>
      <c r="BS846" s="565"/>
      <c r="BT846" s="565"/>
      <c r="BU846" s="565"/>
      <c r="BV846" s="565"/>
      <c r="BW846" s="565"/>
      <c r="BX846" s="565"/>
      <c r="BY846" s="565"/>
      <c r="BZ846" s="565"/>
      <c r="CA846" s="565"/>
      <c r="CB846" s="565"/>
      <c r="CC846" s="565"/>
      <c r="CD846" s="565"/>
      <c r="CE846" s="565"/>
      <c r="CF846" s="565"/>
      <c r="CG846" s="565"/>
      <c r="CH846" s="565"/>
    </row>
    <row r="847" spans="1:86">
      <c r="A847" s="621"/>
      <c r="B847" s="619"/>
      <c r="C847" s="565" t="s">
        <v>4300</v>
      </c>
      <c r="D847" s="565"/>
      <c r="E847" s="565"/>
      <c r="F847" s="565"/>
      <c r="G847" s="565"/>
      <c r="H847" s="565"/>
      <c r="I847" s="565"/>
      <c r="J847" s="565"/>
      <c r="K847" s="565"/>
      <c r="L847" s="565"/>
      <c r="M847" s="565"/>
      <c r="N847" s="565"/>
      <c r="O847" s="565"/>
      <c r="P847" s="565"/>
      <c r="Q847" s="565"/>
      <c r="R847" s="565"/>
      <c r="S847" s="565"/>
      <c r="T847" s="565"/>
      <c r="U847" s="147"/>
      <c r="V847" s="565"/>
      <c r="W847" s="565"/>
      <c r="X847" s="565"/>
      <c r="Y847" s="565"/>
      <c r="Z847" s="565"/>
      <c r="AA847" s="565"/>
      <c r="AB847" s="565"/>
      <c r="AC847" s="565"/>
      <c r="AD847" s="565"/>
      <c r="AE847" s="565"/>
      <c r="AF847" s="565"/>
      <c r="AG847" s="565"/>
      <c r="AH847" s="565"/>
      <c r="AI847" s="565"/>
      <c r="AJ847" s="565"/>
      <c r="AK847" s="565"/>
      <c r="AL847" s="565"/>
      <c r="AM847" s="565"/>
      <c r="AN847" s="565"/>
      <c r="AO847" s="565"/>
      <c r="AP847" s="565"/>
      <c r="AQ847" s="565"/>
      <c r="AR847" s="565"/>
      <c r="AS847" s="565"/>
      <c r="AT847" s="565"/>
      <c r="AU847" s="565"/>
      <c r="AV847" s="565"/>
      <c r="AW847" s="565"/>
      <c r="AX847" s="565"/>
      <c r="AY847" s="565"/>
      <c r="AZ847" s="565"/>
      <c r="BA847" s="565"/>
      <c r="BB847" s="565"/>
      <c r="BC847" s="565"/>
      <c r="BD847" s="565"/>
      <c r="BE847" s="565"/>
      <c r="BF847" s="565"/>
      <c r="BG847" s="565"/>
      <c r="BH847" s="565"/>
      <c r="BI847" s="565"/>
      <c r="BJ847" s="565"/>
      <c r="BK847" s="364"/>
      <c r="BL847" s="565"/>
      <c r="BM847" s="565"/>
      <c r="BN847" s="565"/>
      <c r="BO847" s="565"/>
      <c r="BP847" s="565"/>
      <c r="BQ847" s="565"/>
      <c r="BR847" s="565"/>
      <c r="BS847" s="565"/>
      <c r="BT847" s="565"/>
      <c r="BU847" s="565"/>
      <c r="BV847" s="565"/>
      <c r="BW847" s="565"/>
      <c r="BX847" s="565"/>
      <c r="BY847" s="565"/>
      <c r="BZ847" s="565"/>
      <c r="CA847" s="565"/>
      <c r="CB847" s="565"/>
      <c r="CC847" s="565"/>
      <c r="CD847" s="565"/>
      <c r="CE847" s="565"/>
      <c r="CF847" s="565"/>
      <c r="CG847" s="565"/>
      <c r="CH847" s="565"/>
    </row>
    <row r="848" spans="1:86">
      <c r="A848" s="627" t="s">
        <v>8910</v>
      </c>
      <c r="B848" s="565" t="s">
        <v>4301</v>
      </c>
      <c r="C848" s="565" t="s">
        <v>8911</v>
      </c>
      <c r="D848" s="565">
        <v>2309</v>
      </c>
      <c r="E848" s="565"/>
      <c r="F848" s="565"/>
      <c r="G848" s="565"/>
      <c r="H848" s="565"/>
      <c r="I848" s="565"/>
      <c r="J848" s="565"/>
      <c r="K848" s="565"/>
      <c r="L848" s="565">
        <v>500</v>
      </c>
      <c r="M848" s="565"/>
      <c r="N848" s="565"/>
      <c r="O848" s="565"/>
      <c r="P848" s="565"/>
      <c r="Q848" s="565"/>
      <c r="R848" s="565"/>
      <c r="S848" s="565">
        <v>260</v>
      </c>
      <c r="T848" s="565"/>
      <c r="U848" s="147"/>
      <c r="V848" s="565"/>
      <c r="W848" s="565"/>
      <c r="X848" s="565"/>
      <c r="Y848" s="565"/>
      <c r="Z848" s="565"/>
      <c r="AA848" s="565"/>
      <c r="AB848" s="565"/>
      <c r="AC848" s="565"/>
      <c r="AD848" s="565">
        <v>3155</v>
      </c>
      <c r="AE848" s="565"/>
      <c r="AF848" s="565"/>
      <c r="AG848" s="565"/>
      <c r="AH848" s="565"/>
      <c r="AI848" s="565"/>
      <c r="AJ848" s="565"/>
      <c r="AK848" s="565"/>
      <c r="AL848" s="565">
        <v>2500</v>
      </c>
      <c r="AM848" s="565">
        <v>1037</v>
      </c>
      <c r="AN848" s="565"/>
      <c r="AO848" s="565"/>
      <c r="AP848" s="565"/>
      <c r="AQ848" s="565">
        <v>7348</v>
      </c>
      <c r="AR848" s="565"/>
      <c r="AS848" s="565"/>
      <c r="AT848" s="565"/>
      <c r="AU848" s="565"/>
      <c r="AV848" s="565"/>
      <c r="AW848" s="565"/>
      <c r="AX848" s="565"/>
      <c r="AY848" s="565"/>
      <c r="AZ848" s="565"/>
      <c r="BA848" s="565"/>
      <c r="BB848" s="565"/>
      <c r="BC848" s="565">
        <v>5728</v>
      </c>
      <c r="BD848" s="565"/>
      <c r="BE848" s="565"/>
      <c r="BF848" s="565"/>
      <c r="BG848" s="565"/>
      <c r="BH848" s="565"/>
      <c r="BI848" s="565"/>
      <c r="BJ848" s="565"/>
      <c r="BK848" s="364"/>
      <c r="BL848" s="565"/>
      <c r="BM848" s="565">
        <v>1610</v>
      </c>
      <c r="BN848" s="565"/>
      <c r="BO848" s="565">
        <v>1335</v>
      </c>
      <c r="BP848" s="565"/>
      <c r="BQ848" s="565"/>
      <c r="BR848" s="565"/>
      <c r="BS848" s="565">
        <v>2190</v>
      </c>
      <c r="BT848" s="565"/>
      <c r="BU848" s="565"/>
      <c r="BV848" s="565"/>
      <c r="BW848" s="565">
        <v>714</v>
      </c>
      <c r="BX848" s="565"/>
      <c r="BY848" s="565"/>
      <c r="BZ848" s="565"/>
      <c r="CA848" s="565"/>
    </row>
    <row r="849" spans="1:85">
      <c r="A849" s="627"/>
      <c r="B849" s="626"/>
      <c r="C849" s="565" t="s">
        <v>8912</v>
      </c>
      <c r="D849" s="565">
        <v>2635</v>
      </c>
      <c r="E849" s="565"/>
      <c r="F849" s="565"/>
      <c r="G849" s="565"/>
      <c r="H849" s="565"/>
      <c r="I849" s="565">
        <v>1465</v>
      </c>
      <c r="J849" s="565"/>
      <c r="K849" s="565"/>
      <c r="L849" s="565">
        <v>780</v>
      </c>
      <c r="M849" s="565"/>
      <c r="N849" s="565"/>
      <c r="O849" s="565"/>
      <c r="P849" s="565"/>
      <c r="Q849" s="565"/>
      <c r="R849" s="565"/>
      <c r="S849" s="565">
        <v>1110</v>
      </c>
      <c r="T849" s="565">
        <v>1200</v>
      </c>
      <c r="U849" s="147"/>
      <c r="V849" s="565"/>
      <c r="W849" s="565"/>
      <c r="X849" s="565"/>
      <c r="Y849" s="565"/>
      <c r="Z849" s="565"/>
      <c r="AA849" s="565"/>
      <c r="AB849" s="565"/>
      <c r="AC849" s="565"/>
      <c r="AD849" s="565">
        <v>1980</v>
      </c>
      <c r="AE849" s="565"/>
      <c r="AF849" s="565"/>
      <c r="AG849" s="565"/>
      <c r="AH849" s="565"/>
      <c r="AI849" s="565"/>
      <c r="AJ849" s="565"/>
      <c r="AK849" s="565"/>
      <c r="AL849" s="565">
        <v>1802</v>
      </c>
      <c r="AM849" s="565">
        <v>700</v>
      </c>
      <c r="AN849" s="565"/>
      <c r="AO849" s="565"/>
      <c r="AP849" s="565"/>
      <c r="AQ849" s="565"/>
      <c r="AR849" s="565"/>
      <c r="AS849" s="565"/>
      <c r="AT849" s="565"/>
      <c r="AU849" s="565"/>
      <c r="AV849" s="565"/>
      <c r="AW849" s="565"/>
      <c r="AX849" s="565"/>
      <c r="AY849" s="565"/>
      <c r="AZ849" s="565"/>
      <c r="BA849" s="565"/>
      <c r="BB849" s="565"/>
      <c r="BC849" s="565"/>
      <c r="BD849" s="565">
        <v>1270</v>
      </c>
      <c r="BE849" s="565"/>
      <c r="BF849" s="565"/>
      <c r="BG849" s="565"/>
      <c r="BH849" s="565"/>
      <c r="BI849" s="565"/>
      <c r="BJ849" s="565">
        <v>10976</v>
      </c>
      <c r="BK849" s="364"/>
      <c r="BL849" s="565"/>
      <c r="BM849" s="565">
        <v>1270</v>
      </c>
      <c r="BN849" s="565"/>
      <c r="BO849" s="565">
        <v>900</v>
      </c>
      <c r="BP849" s="565"/>
      <c r="BQ849" s="565"/>
      <c r="BR849" s="565"/>
      <c r="BS849" s="565">
        <v>1100</v>
      </c>
      <c r="BT849" s="565"/>
      <c r="BU849" s="565"/>
      <c r="BV849" s="565"/>
      <c r="BW849" s="565">
        <v>850</v>
      </c>
      <c r="BX849" s="565"/>
      <c r="BY849" s="565"/>
      <c r="BZ849" s="565"/>
      <c r="CA849" s="565"/>
    </row>
    <row r="850" spans="1:85">
      <c r="A850" s="620"/>
      <c r="B850" s="626" t="s">
        <v>4303</v>
      </c>
      <c r="C850" s="565" t="s">
        <v>8913</v>
      </c>
      <c r="D850" s="565"/>
      <c r="E850" s="565"/>
      <c r="F850" s="565"/>
      <c r="G850" s="565"/>
      <c r="H850" s="565"/>
      <c r="I850" s="565"/>
      <c r="J850" s="565"/>
      <c r="K850" s="565"/>
      <c r="L850" s="565"/>
      <c r="M850" s="565"/>
      <c r="N850" s="565"/>
      <c r="O850" s="565"/>
      <c r="P850" s="565"/>
      <c r="Q850" s="565"/>
      <c r="R850" s="565"/>
      <c r="S850" s="565">
        <v>1</v>
      </c>
      <c r="T850" s="565"/>
      <c r="U850" s="147"/>
      <c r="V850" s="565"/>
      <c r="W850" s="565"/>
      <c r="X850" s="565"/>
      <c r="Y850" s="565"/>
      <c r="Z850" s="565"/>
      <c r="AA850" s="565"/>
      <c r="AB850" s="565"/>
      <c r="AC850" s="565"/>
      <c r="AD850" s="565"/>
      <c r="AE850" s="565"/>
      <c r="AF850" s="565"/>
      <c r="AG850" s="565"/>
      <c r="AH850" s="565"/>
      <c r="AI850" s="565"/>
      <c r="AJ850" s="565"/>
      <c r="AK850" s="565"/>
      <c r="AL850" s="565">
        <v>5</v>
      </c>
      <c r="AM850" s="565">
        <v>1</v>
      </c>
      <c r="AN850" s="565"/>
      <c r="AO850" s="565"/>
      <c r="AP850" s="565"/>
      <c r="AQ850" s="565">
        <v>3360</v>
      </c>
      <c r="AR850" s="565"/>
      <c r="AS850" s="565"/>
      <c r="AT850" s="565"/>
      <c r="AU850" s="565"/>
      <c r="AV850" s="565"/>
      <c r="AW850" s="565"/>
      <c r="AX850" s="565"/>
      <c r="AY850" s="565"/>
      <c r="AZ850" s="565"/>
      <c r="BA850" s="565"/>
      <c r="BB850" s="565"/>
      <c r="BC850" s="565">
        <v>793</v>
      </c>
      <c r="BD850" s="565"/>
      <c r="BE850" s="565"/>
      <c r="BF850" s="565"/>
      <c r="BG850" s="565"/>
      <c r="BH850" s="565"/>
      <c r="BI850" s="565"/>
      <c r="BJ850" s="565"/>
      <c r="BK850" s="364"/>
      <c r="BL850" s="565"/>
      <c r="BM850" s="565"/>
      <c r="BN850" s="565"/>
      <c r="BO850" s="565">
        <v>1</v>
      </c>
      <c r="BP850" s="565"/>
      <c r="BQ850" s="565"/>
      <c r="BR850" s="565"/>
      <c r="BS850" s="565"/>
      <c r="BT850" s="565"/>
      <c r="BU850" s="565"/>
      <c r="BV850" s="565"/>
      <c r="BW850" s="565"/>
      <c r="BX850" s="565"/>
      <c r="BY850" s="565"/>
      <c r="BZ850" s="565"/>
      <c r="CA850" s="565"/>
    </row>
    <row r="851" spans="1:85">
      <c r="A851" s="620"/>
      <c r="B851" s="626"/>
      <c r="C851" s="565" t="s">
        <v>8914</v>
      </c>
      <c r="D851" s="565"/>
      <c r="E851" s="565"/>
      <c r="F851" s="565"/>
      <c r="G851" s="565"/>
      <c r="H851" s="565"/>
      <c r="I851" s="565"/>
      <c r="J851" s="565"/>
      <c r="K851" s="565"/>
      <c r="L851" s="565"/>
      <c r="M851" s="565"/>
      <c r="N851" s="565"/>
      <c r="O851" s="565"/>
      <c r="P851" s="565"/>
      <c r="Q851" s="565"/>
      <c r="R851" s="565"/>
      <c r="S851" s="565">
        <v>5</v>
      </c>
      <c r="T851" s="565">
        <v>1</v>
      </c>
      <c r="U851" s="147"/>
      <c r="V851" s="565"/>
      <c r="W851" s="565"/>
      <c r="X851" s="565"/>
      <c r="Y851" s="565"/>
      <c r="Z851" s="565"/>
      <c r="AA851" s="565"/>
      <c r="AB851" s="565"/>
      <c r="AC851" s="565"/>
      <c r="AD851" s="565"/>
      <c r="AE851" s="565"/>
      <c r="AF851" s="565"/>
      <c r="AG851" s="565"/>
      <c r="AH851" s="565"/>
      <c r="AI851" s="565">
        <v>1</v>
      </c>
      <c r="AJ851" s="565"/>
      <c r="AK851" s="565"/>
      <c r="AL851" s="565">
        <v>3</v>
      </c>
      <c r="AM851" s="565">
        <v>1</v>
      </c>
      <c r="AN851" s="565"/>
      <c r="AO851" s="565"/>
      <c r="AP851" s="565"/>
      <c r="AQ851" s="565"/>
      <c r="AR851" s="565"/>
      <c r="AS851" s="565"/>
      <c r="AT851" s="565"/>
      <c r="AU851" s="565"/>
      <c r="AV851" s="565"/>
      <c r="AW851" s="565"/>
      <c r="AX851" s="565"/>
      <c r="AY851" s="565"/>
      <c r="AZ851" s="565"/>
      <c r="BA851" s="565"/>
      <c r="BB851" s="565"/>
      <c r="BC851" s="565"/>
      <c r="BD851" s="565">
        <v>2831</v>
      </c>
      <c r="BE851" s="565"/>
      <c r="BF851" s="565"/>
      <c r="BG851" s="565"/>
      <c r="BH851" s="565"/>
      <c r="BI851" s="565"/>
      <c r="BJ851" s="565">
        <v>8697</v>
      </c>
      <c r="BK851" s="364"/>
      <c r="BL851" s="565"/>
      <c r="BM851" s="565">
        <v>7</v>
      </c>
      <c r="BN851" s="565"/>
      <c r="BO851" s="565">
        <v>20</v>
      </c>
      <c r="BP851" s="565"/>
      <c r="BQ851" s="565"/>
      <c r="BR851" s="565"/>
      <c r="BS851" s="565"/>
      <c r="BT851" s="565"/>
      <c r="BU851" s="565"/>
      <c r="BV851" s="565"/>
      <c r="BW851" s="565">
        <v>1</v>
      </c>
      <c r="BX851" s="565"/>
      <c r="BY851" s="565"/>
      <c r="BZ851" s="565"/>
      <c r="CA851" s="565"/>
    </row>
    <row r="852" spans="1:85">
      <c r="A852" s="620"/>
      <c r="B852" s="626" t="s">
        <v>4304</v>
      </c>
      <c r="C852" s="565" t="s">
        <v>8915</v>
      </c>
      <c r="D852" s="565">
        <v>160</v>
      </c>
      <c r="E852" s="565"/>
      <c r="F852" s="565"/>
      <c r="G852" s="565"/>
      <c r="H852" s="565"/>
      <c r="I852" s="565"/>
      <c r="J852" s="565"/>
      <c r="K852" s="565"/>
      <c r="L852" s="565">
        <v>350</v>
      </c>
      <c r="M852" s="565"/>
      <c r="N852" s="565"/>
      <c r="O852" s="565"/>
      <c r="P852" s="565"/>
      <c r="Q852" s="565"/>
      <c r="R852" s="565"/>
      <c r="S852" s="565">
        <v>119</v>
      </c>
      <c r="T852" s="565"/>
      <c r="U852" s="147"/>
      <c r="V852" s="565"/>
      <c r="W852" s="565"/>
      <c r="X852" s="565"/>
      <c r="Y852" s="565"/>
      <c r="Z852" s="565"/>
      <c r="AA852" s="565"/>
      <c r="AB852" s="565"/>
      <c r="AC852" s="565"/>
      <c r="AD852" s="565">
        <v>310</v>
      </c>
      <c r="AE852" s="565"/>
      <c r="AF852" s="565"/>
      <c r="AG852" s="565"/>
      <c r="AH852" s="565"/>
      <c r="AI852" s="565">
        <v>9</v>
      </c>
      <c r="AJ852" s="565"/>
      <c r="AK852" s="565"/>
      <c r="AL852" s="565">
        <v>460</v>
      </c>
      <c r="AM852" s="565">
        <v>115</v>
      </c>
      <c r="AN852" s="565"/>
      <c r="AO852" s="565"/>
      <c r="AP852" s="565"/>
      <c r="AQ852" s="565">
        <v>10200</v>
      </c>
      <c r="AR852" s="565"/>
      <c r="AS852" s="565"/>
      <c r="AT852" s="565"/>
      <c r="AU852" s="565"/>
      <c r="AV852" s="565"/>
      <c r="AW852" s="565"/>
      <c r="AX852" s="565"/>
      <c r="AY852" s="565"/>
      <c r="AZ852" s="565"/>
      <c r="BA852" s="565"/>
      <c r="BB852" s="565"/>
      <c r="BC852" s="565">
        <v>1410</v>
      </c>
      <c r="BD852" s="565"/>
      <c r="BE852" s="565"/>
      <c r="BF852" s="565"/>
      <c r="BG852" s="565"/>
      <c r="BH852" s="565"/>
      <c r="BI852" s="565"/>
      <c r="BJ852" s="565"/>
      <c r="BK852" s="364"/>
      <c r="BL852" s="565"/>
      <c r="BM852" s="565">
        <v>200</v>
      </c>
      <c r="BN852" s="565"/>
      <c r="BO852" s="565">
        <v>122</v>
      </c>
      <c r="BP852" s="565"/>
      <c r="BQ852" s="565">
        <v>416</v>
      </c>
      <c r="BR852" s="565"/>
      <c r="BS852" s="565">
        <v>128</v>
      </c>
      <c r="BT852" s="565"/>
      <c r="BU852" s="565"/>
      <c r="BV852" s="565"/>
      <c r="BW852" s="565">
        <v>125</v>
      </c>
      <c r="BX852" s="565"/>
      <c r="BY852" s="565"/>
      <c r="BZ852" s="565"/>
      <c r="CA852" s="565"/>
    </row>
    <row r="853" spans="1:85">
      <c r="A853" s="620"/>
      <c r="B853" s="626"/>
      <c r="C853" s="565" t="s">
        <v>8916</v>
      </c>
      <c r="D853" s="565">
        <v>3378</v>
      </c>
      <c r="E853" s="565"/>
      <c r="F853" s="565"/>
      <c r="G853" s="565"/>
      <c r="H853" s="565"/>
      <c r="I853" s="565"/>
      <c r="J853" s="565"/>
      <c r="K853" s="565"/>
      <c r="L853" s="565">
        <v>750</v>
      </c>
      <c r="M853" s="565"/>
      <c r="N853" s="565"/>
      <c r="O853" s="565"/>
      <c r="P853" s="565"/>
      <c r="Q853" s="565"/>
      <c r="R853" s="565"/>
      <c r="S853" s="565">
        <v>165</v>
      </c>
      <c r="T853" s="565">
        <v>1205</v>
      </c>
      <c r="U853" s="147"/>
      <c r="V853" s="565"/>
      <c r="W853" s="565"/>
      <c r="X853" s="565"/>
      <c r="Y853" s="565"/>
      <c r="Z853" s="565"/>
      <c r="AA853" s="565"/>
      <c r="AB853" s="565"/>
      <c r="AC853" s="565"/>
      <c r="AD853" s="565">
        <v>2630</v>
      </c>
      <c r="AE853" s="565"/>
      <c r="AF853" s="565"/>
      <c r="AG853" s="565"/>
      <c r="AH853" s="565"/>
      <c r="AI853" s="565">
        <v>1400</v>
      </c>
      <c r="AJ853" s="565"/>
      <c r="AK853" s="565"/>
      <c r="AL853" s="565">
        <v>2400</v>
      </c>
      <c r="AM853" s="565">
        <v>644</v>
      </c>
      <c r="AN853" s="565"/>
      <c r="AO853" s="565"/>
      <c r="AP853" s="565"/>
      <c r="AQ853" s="565"/>
      <c r="AR853" s="565"/>
      <c r="AS853" s="565"/>
      <c r="AT853" s="565"/>
      <c r="AU853" s="565"/>
      <c r="AV853" s="565"/>
      <c r="AW853" s="565"/>
      <c r="AX853" s="565"/>
      <c r="AY853" s="565"/>
      <c r="AZ853" s="565"/>
      <c r="BA853" s="565"/>
      <c r="BB853" s="565"/>
      <c r="BC853" s="565"/>
      <c r="BD853" s="565">
        <v>4815</v>
      </c>
      <c r="BE853" s="565"/>
      <c r="BF853" s="565"/>
      <c r="BG853" s="565"/>
      <c r="BH853" s="565"/>
      <c r="BI853" s="565"/>
      <c r="BJ853" s="565">
        <v>16000</v>
      </c>
      <c r="BK853" s="364"/>
      <c r="BL853" s="565"/>
      <c r="BM853" s="565">
        <v>1498</v>
      </c>
      <c r="BN853" s="565"/>
      <c r="BO853" s="565">
        <v>1840</v>
      </c>
      <c r="BP853" s="565"/>
      <c r="BQ853" s="565">
        <v>520</v>
      </c>
      <c r="BR853" s="565"/>
      <c r="BS853" s="565">
        <v>2730</v>
      </c>
      <c r="BT853" s="565"/>
      <c r="BU853" s="565"/>
      <c r="BV853" s="565"/>
      <c r="BW853" s="565">
        <v>1540</v>
      </c>
      <c r="BX853" s="565"/>
      <c r="BY853" s="565"/>
      <c r="BZ853" s="565"/>
      <c r="CA853" s="565"/>
    </row>
    <row r="854" spans="1:85">
      <c r="A854" s="620"/>
      <c r="B854" s="626" t="s">
        <v>4305</v>
      </c>
      <c r="C854" s="565" t="s">
        <v>8917</v>
      </c>
      <c r="D854" s="565"/>
      <c r="E854" s="565"/>
      <c r="F854" s="565"/>
      <c r="G854" s="565"/>
      <c r="H854" s="565"/>
      <c r="I854" s="565"/>
      <c r="J854" s="565"/>
      <c r="K854" s="565"/>
      <c r="L854" s="565"/>
      <c r="M854" s="565"/>
      <c r="N854" s="565"/>
      <c r="O854" s="565"/>
      <c r="P854" s="565"/>
      <c r="Q854" s="565"/>
      <c r="R854" s="565"/>
      <c r="S854" s="565"/>
      <c r="T854" s="565"/>
      <c r="U854" s="147"/>
      <c r="V854" s="565"/>
      <c r="W854" s="565"/>
      <c r="X854" s="565"/>
      <c r="Y854" s="565"/>
      <c r="Z854" s="565"/>
      <c r="AA854" s="565"/>
      <c r="AB854" s="565"/>
      <c r="AC854" s="565"/>
      <c r="AD854" s="565"/>
      <c r="AE854" s="565"/>
      <c r="AF854" s="565"/>
      <c r="AG854" s="565"/>
      <c r="AH854" s="565"/>
      <c r="AI854" s="565"/>
      <c r="AJ854" s="565"/>
      <c r="AK854" s="565"/>
      <c r="AL854" s="565"/>
      <c r="AM854" s="565"/>
      <c r="AN854" s="565"/>
      <c r="AO854" s="565"/>
      <c r="AP854" s="565"/>
      <c r="AQ854" s="565"/>
      <c r="AR854" s="565"/>
      <c r="AS854" s="565"/>
      <c r="AT854" s="565"/>
      <c r="AU854" s="565"/>
      <c r="AV854" s="565"/>
      <c r="AW854" s="565"/>
      <c r="AX854" s="565"/>
      <c r="AY854" s="565"/>
      <c r="AZ854" s="565"/>
      <c r="BA854" s="565"/>
      <c r="BB854" s="565"/>
      <c r="BC854" s="565"/>
      <c r="BD854" s="565"/>
      <c r="BE854" s="565"/>
      <c r="BF854" s="565"/>
      <c r="BG854" s="565"/>
      <c r="BH854" s="565"/>
      <c r="BI854" s="565"/>
      <c r="BJ854" s="565"/>
      <c r="BK854" s="364"/>
      <c r="BL854" s="565"/>
      <c r="BM854" s="565"/>
      <c r="BN854" s="565"/>
      <c r="BO854" s="565"/>
      <c r="BP854" s="565"/>
      <c r="BQ854" s="565"/>
      <c r="BR854" s="565"/>
      <c r="BS854" s="565"/>
      <c r="BT854" s="565"/>
      <c r="BU854" s="565"/>
      <c r="BV854" s="565"/>
      <c r="BW854" s="565"/>
      <c r="BX854" s="565"/>
      <c r="BY854" s="565"/>
      <c r="BZ854" s="565">
        <v>1400</v>
      </c>
      <c r="CA854" s="565"/>
    </row>
    <row r="855" spans="1:85">
      <c r="A855" s="620"/>
      <c r="B855" s="634"/>
      <c r="C855" s="627" t="s">
        <v>8918</v>
      </c>
      <c r="D855" s="627"/>
      <c r="E855" s="627"/>
      <c r="F855" s="627"/>
      <c r="G855" s="627"/>
      <c r="H855" s="627"/>
      <c r="I855" s="627"/>
      <c r="J855" s="627"/>
      <c r="K855" s="627"/>
      <c r="L855" s="627"/>
      <c r="M855" s="627"/>
      <c r="N855" s="627"/>
      <c r="O855" s="627"/>
      <c r="P855" s="627"/>
      <c r="Q855" s="627"/>
      <c r="R855" s="627"/>
      <c r="S855" s="627"/>
      <c r="T855" s="627"/>
      <c r="U855" s="635"/>
      <c r="V855" s="627"/>
      <c r="W855" s="627"/>
      <c r="X855" s="627"/>
      <c r="Y855" s="627"/>
      <c r="Z855" s="627"/>
      <c r="AA855" s="627"/>
      <c r="AB855" s="627"/>
      <c r="AC855" s="627"/>
      <c r="AD855" s="627"/>
      <c r="AE855" s="627"/>
      <c r="AF855" s="627"/>
      <c r="AG855" s="627"/>
      <c r="AH855" s="627"/>
      <c r="AI855" s="627"/>
      <c r="AJ855" s="627"/>
      <c r="AK855" s="627"/>
      <c r="AL855" s="627"/>
      <c r="AM855" s="627"/>
      <c r="AN855" s="627"/>
      <c r="AO855" s="627"/>
      <c r="AP855" s="627"/>
      <c r="AQ855" s="627"/>
      <c r="AR855" s="627"/>
      <c r="AS855" s="627"/>
      <c r="AT855" s="627"/>
      <c r="AU855" s="627"/>
      <c r="AV855" s="627"/>
      <c r="AW855" s="627"/>
      <c r="AX855" s="627"/>
      <c r="AY855" s="627"/>
      <c r="AZ855" s="627"/>
      <c r="BA855" s="627"/>
      <c r="BB855" s="627"/>
      <c r="BC855" s="627"/>
      <c r="BD855" s="627"/>
      <c r="BE855" s="627"/>
      <c r="BF855" s="627"/>
      <c r="BG855" s="627"/>
      <c r="BH855" s="627"/>
      <c r="BI855" s="627"/>
      <c r="BJ855" s="627"/>
      <c r="BK855" s="636"/>
      <c r="BL855" s="627"/>
      <c r="BM855" s="627"/>
      <c r="BN855" s="627"/>
      <c r="BO855" s="627"/>
      <c r="BP855" s="627"/>
      <c r="BQ855" s="627"/>
      <c r="BR855" s="627"/>
      <c r="BS855" s="627"/>
      <c r="BT855" s="627"/>
      <c r="BU855" s="627"/>
      <c r="BV855" s="627"/>
      <c r="BW855" s="627"/>
      <c r="BX855" s="627"/>
      <c r="BY855" s="627"/>
      <c r="BZ855" s="627">
        <v>5835</v>
      </c>
      <c r="CA855" s="627"/>
    </row>
    <row r="856" spans="1:85">
      <c r="A856" s="111" t="s">
        <v>8942</v>
      </c>
      <c r="B856" s="626" t="s">
        <v>4301</v>
      </c>
      <c r="C856" s="565" t="s">
        <v>4302</v>
      </c>
      <c r="D856" s="565">
        <v>85</v>
      </c>
      <c r="E856" s="565"/>
      <c r="F856" s="565">
        <v>1450</v>
      </c>
      <c r="G856" s="565"/>
      <c r="H856" s="565"/>
      <c r="I856" s="565"/>
      <c r="J856" s="565"/>
      <c r="K856" s="565"/>
      <c r="L856" s="565">
        <v>580</v>
      </c>
      <c r="M856" s="565"/>
      <c r="N856" s="565"/>
      <c r="O856" s="565"/>
      <c r="P856" s="565"/>
      <c r="Q856" s="565"/>
      <c r="R856" s="565"/>
      <c r="S856" s="565">
        <v>390</v>
      </c>
      <c r="T856" s="565"/>
      <c r="U856" s="147"/>
      <c r="V856" s="565"/>
      <c r="W856" s="565"/>
      <c r="X856" s="565"/>
      <c r="Y856" s="565"/>
      <c r="Z856" s="565"/>
      <c r="AA856" s="565"/>
      <c r="AB856" s="565"/>
      <c r="AC856" s="565"/>
      <c r="AD856" s="565">
        <v>1400</v>
      </c>
      <c r="AE856" s="565"/>
      <c r="AF856" s="565"/>
      <c r="AG856" s="565"/>
      <c r="AH856" s="565"/>
      <c r="AI856" s="565"/>
      <c r="AJ856" s="565"/>
      <c r="AK856" s="565"/>
      <c r="AL856" s="565">
        <v>1400</v>
      </c>
      <c r="AM856" s="565">
        <v>978</v>
      </c>
      <c r="AN856" s="565"/>
      <c r="AO856" s="565"/>
      <c r="AP856" s="565"/>
      <c r="AQ856" s="565">
        <v>27130</v>
      </c>
      <c r="AR856" s="565"/>
      <c r="AS856" s="565"/>
      <c r="AT856" s="565"/>
      <c r="AU856" s="565"/>
      <c r="AV856" s="565"/>
      <c r="AW856" s="565"/>
      <c r="AX856" s="565"/>
      <c r="AY856" s="565"/>
      <c r="AZ856" s="565"/>
      <c r="BA856" s="565"/>
      <c r="BB856" s="565"/>
      <c r="BC856" s="565">
        <v>550</v>
      </c>
      <c r="BD856" s="565"/>
      <c r="BE856" s="565"/>
      <c r="BF856" s="565"/>
      <c r="BG856" s="565"/>
      <c r="BH856" s="565"/>
      <c r="BI856" s="565"/>
      <c r="BJ856" s="565"/>
      <c r="BK856" s="364"/>
      <c r="BL856" s="565"/>
      <c r="BM856" s="565"/>
      <c r="BN856" s="565"/>
      <c r="BO856" s="565"/>
      <c r="BP856" s="565"/>
      <c r="BQ856" s="565"/>
      <c r="BR856" s="565"/>
      <c r="BS856" s="565">
        <v>900</v>
      </c>
      <c r="BT856" s="565"/>
      <c r="BU856" s="565"/>
      <c r="BV856" s="565"/>
      <c r="BW856" s="565">
        <v>150</v>
      </c>
      <c r="BX856" s="565"/>
      <c r="BY856" s="565"/>
      <c r="BZ856" s="565"/>
      <c r="CA856" s="565"/>
      <c r="CB856" s="565"/>
      <c r="CC856" s="565"/>
      <c r="CD856" s="565"/>
      <c r="CE856" s="565"/>
      <c r="CF856" s="565"/>
      <c r="CG856" s="565"/>
    </row>
    <row r="857" spans="1:85">
      <c r="A857" s="620"/>
      <c r="B857" s="626"/>
      <c r="C857" s="565" t="s">
        <v>4300</v>
      </c>
      <c r="D857" s="565">
        <v>3915</v>
      </c>
      <c r="E857" s="565"/>
      <c r="F857" s="565">
        <v>5304</v>
      </c>
      <c r="G857" s="565"/>
      <c r="H857" s="565"/>
      <c r="I857" s="565">
        <v>1464</v>
      </c>
      <c r="J857" s="565"/>
      <c r="K857" s="565"/>
      <c r="L857" s="565">
        <v>380</v>
      </c>
      <c r="M857" s="565"/>
      <c r="N857" s="565"/>
      <c r="O857" s="565"/>
      <c r="P857" s="565"/>
      <c r="Q857" s="565"/>
      <c r="R857" s="565"/>
      <c r="S857" s="565">
        <v>570</v>
      </c>
      <c r="T857" s="565"/>
      <c r="U857" s="147"/>
      <c r="V857" s="565"/>
      <c r="W857" s="565"/>
      <c r="X857" s="565"/>
      <c r="Y857" s="565"/>
      <c r="Z857" s="565"/>
      <c r="AA857" s="565"/>
      <c r="AB857" s="565"/>
      <c r="AC857" s="565"/>
      <c r="AD857" s="565">
        <v>2920</v>
      </c>
      <c r="AE857" s="565"/>
      <c r="AF857" s="565"/>
      <c r="AG857" s="565"/>
      <c r="AH857" s="565"/>
      <c r="AI857" s="565">
        <v>1100</v>
      </c>
      <c r="AJ857" s="565"/>
      <c r="AK857" s="565"/>
      <c r="AL857" s="565">
        <v>3952</v>
      </c>
      <c r="AM857" s="565">
        <v>2384</v>
      </c>
      <c r="AN857" s="565"/>
      <c r="AO857" s="565"/>
      <c r="AP857" s="565"/>
      <c r="AQ857" s="565"/>
      <c r="AR857" s="565"/>
      <c r="AS857" s="565"/>
      <c r="AT857" s="565"/>
      <c r="AU857" s="565"/>
      <c r="AV857" s="565"/>
      <c r="AW857" s="565"/>
      <c r="AX857" s="565"/>
      <c r="AY857" s="565"/>
      <c r="AZ857" s="565"/>
      <c r="BA857" s="565"/>
      <c r="BB857" s="565"/>
      <c r="BC857" s="565"/>
      <c r="BD857" s="565"/>
      <c r="BE857" s="565">
        <v>5230</v>
      </c>
      <c r="BF857" s="565"/>
      <c r="BG857" s="565"/>
      <c r="BH857" s="565"/>
      <c r="BI857" s="565"/>
      <c r="BJ857" s="565">
        <v>25232</v>
      </c>
      <c r="BK857" s="364"/>
      <c r="BL857" s="565"/>
      <c r="BM857" s="565"/>
      <c r="BN857" s="565"/>
      <c r="BO857" s="565"/>
      <c r="BP857" s="565"/>
      <c r="BQ857" s="565"/>
      <c r="BR857" s="565"/>
      <c r="BS857" s="565">
        <v>1550</v>
      </c>
      <c r="BT857" s="565"/>
      <c r="BU857" s="565"/>
      <c r="BV857" s="565"/>
      <c r="BW857" s="565">
        <v>1677</v>
      </c>
      <c r="BX857" s="565"/>
      <c r="BY857" s="565"/>
      <c r="BZ857" s="565"/>
      <c r="CA857" s="565"/>
      <c r="CB857" s="565"/>
      <c r="CC857" s="565"/>
      <c r="CD857" s="565"/>
      <c r="CE857" s="565"/>
      <c r="CF857" s="565"/>
      <c r="CG857" s="565"/>
    </row>
    <row r="858" spans="1:85">
      <c r="A858" s="620"/>
      <c r="B858" s="626" t="s">
        <v>4303</v>
      </c>
      <c r="C858" s="565" t="s">
        <v>4302</v>
      </c>
      <c r="D858" s="565"/>
      <c r="E858" s="565"/>
      <c r="F858" s="565">
        <v>858</v>
      </c>
      <c r="G858" s="565"/>
      <c r="H858" s="565"/>
      <c r="I858" s="565"/>
      <c r="J858" s="565"/>
      <c r="K858" s="565"/>
      <c r="L858" s="565"/>
      <c r="M858" s="565"/>
      <c r="N858" s="565"/>
      <c r="O858" s="565"/>
      <c r="P858" s="565"/>
      <c r="Q858" s="565"/>
      <c r="R858" s="565"/>
      <c r="S858" s="565"/>
      <c r="T858" s="565"/>
      <c r="U858" s="147"/>
      <c r="V858" s="565"/>
      <c r="W858" s="565"/>
      <c r="X858" s="565"/>
      <c r="Y858" s="565"/>
      <c r="Z858" s="565"/>
      <c r="AA858" s="565"/>
      <c r="AB858" s="565"/>
      <c r="AC858" s="565"/>
      <c r="AD858" s="565">
        <v>76</v>
      </c>
      <c r="AE858" s="565"/>
      <c r="AF858" s="565"/>
      <c r="AG858" s="565"/>
      <c r="AH858" s="565"/>
      <c r="AI858" s="565"/>
      <c r="AJ858" s="565"/>
      <c r="AK858" s="565"/>
      <c r="AL858" s="565">
        <v>505</v>
      </c>
      <c r="AM858" s="565">
        <v>505</v>
      </c>
      <c r="AN858" s="565"/>
      <c r="AO858" s="565"/>
      <c r="AP858" s="565"/>
      <c r="AQ858" s="565">
        <v>6947</v>
      </c>
      <c r="AR858" s="565"/>
      <c r="AS858" s="565"/>
      <c r="AT858" s="565"/>
      <c r="AU858" s="565"/>
      <c r="AV858" s="565"/>
      <c r="AW858" s="565"/>
      <c r="AX858" s="565"/>
      <c r="AY858" s="565"/>
      <c r="AZ858" s="565"/>
      <c r="BA858" s="565"/>
      <c r="BB858" s="565"/>
      <c r="BC858" s="565">
        <v>497</v>
      </c>
      <c r="BD858" s="565"/>
      <c r="BE858" s="565"/>
      <c r="BF858" s="565"/>
      <c r="BG858" s="565"/>
      <c r="BH858" s="565"/>
      <c r="BI858" s="565"/>
      <c r="BJ858" s="565"/>
      <c r="BK858" s="364"/>
      <c r="BL858" s="565"/>
      <c r="BM858" s="565"/>
      <c r="BN858" s="565"/>
      <c r="BO858" s="565"/>
      <c r="BP858" s="565"/>
      <c r="BQ858" s="565"/>
      <c r="BR858" s="565"/>
      <c r="BS858" s="565">
        <v>492</v>
      </c>
      <c r="BT858" s="565"/>
      <c r="BU858" s="565"/>
      <c r="BV858" s="565"/>
      <c r="BW858" s="565"/>
      <c r="BX858" s="565"/>
      <c r="BY858" s="565"/>
      <c r="BZ858" s="565"/>
      <c r="CA858" s="565"/>
      <c r="CB858" s="565"/>
      <c r="CC858" s="565"/>
      <c r="CD858" s="565"/>
      <c r="CE858" s="565"/>
      <c r="CF858" s="565"/>
      <c r="CG858" s="565"/>
    </row>
    <row r="859" spans="1:85">
      <c r="A859" s="620"/>
      <c r="B859" s="626"/>
      <c r="C859" s="565" t="s">
        <v>4300</v>
      </c>
      <c r="D859" s="565"/>
      <c r="E859" s="565"/>
      <c r="F859" s="565">
        <v>1001</v>
      </c>
      <c r="G859" s="565"/>
      <c r="H859" s="565"/>
      <c r="I859" s="565"/>
      <c r="J859" s="565"/>
      <c r="K859" s="565"/>
      <c r="L859" s="565"/>
      <c r="M859" s="565"/>
      <c r="N859" s="565"/>
      <c r="O859" s="565"/>
      <c r="P859" s="565"/>
      <c r="Q859" s="565"/>
      <c r="R859" s="565"/>
      <c r="S859" s="565">
        <v>50</v>
      </c>
      <c r="T859" s="565"/>
      <c r="U859" s="147"/>
      <c r="V859" s="565"/>
      <c r="W859" s="565"/>
      <c r="X859" s="565"/>
      <c r="Y859" s="565"/>
      <c r="Z859" s="565"/>
      <c r="AA859" s="565"/>
      <c r="AB859" s="565"/>
      <c r="AC859" s="565"/>
      <c r="AD859" s="565">
        <v>67</v>
      </c>
      <c r="AE859" s="565"/>
      <c r="AF859" s="565"/>
      <c r="AG859" s="565"/>
      <c r="AH859" s="565"/>
      <c r="AI859" s="565">
        <v>38</v>
      </c>
      <c r="AJ859" s="565"/>
      <c r="AK859" s="565"/>
      <c r="AL859" s="565">
        <v>530</v>
      </c>
      <c r="AM859" s="565">
        <v>530</v>
      </c>
      <c r="AN859" s="565"/>
      <c r="AO859" s="565"/>
      <c r="AP859" s="565"/>
      <c r="AQ859" s="565"/>
      <c r="AR859" s="565"/>
      <c r="AS859" s="565"/>
      <c r="AT859" s="565"/>
      <c r="AU859" s="565"/>
      <c r="AV859" s="565"/>
      <c r="AW859" s="565"/>
      <c r="AX859" s="565"/>
      <c r="AY859" s="565"/>
      <c r="AZ859" s="565"/>
      <c r="BA859" s="565"/>
      <c r="BB859" s="565"/>
      <c r="BC859" s="565"/>
      <c r="BD859" s="565"/>
      <c r="BE859" s="565">
        <v>1950</v>
      </c>
      <c r="BF859" s="565"/>
      <c r="BG859" s="565"/>
      <c r="BH859" s="565"/>
      <c r="BI859" s="565"/>
      <c r="BJ859" s="565">
        <v>6839</v>
      </c>
      <c r="BK859" s="364"/>
      <c r="BL859" s="565"/>
      <c r="BM859" s="565"/>
      <c r="BN859" s="565"/>
      <c r="BO859" s="565"/>
      <c r="BP859" s="565"/>
      <c r="BQ859" s="565"/>
      <c r="BR859" s="565"/>
      <c r="BS859" s="565">
        <v>580</v>
      </c>
      <c r="BT859" s="565"/>
      <c r="BU859" s="565"/>
      <c r="BV859" s="565"/>
      <c r="BW859" s="565">
        <v>50</v>
      </c>
      <c r="BX859" s="565"/>
      <c r="BY859" s="565"/>
      <c r="BZ859" s="565"/>
      <c r="CA859" s="565"/>
      <c r="CB859" s="565"/>
      <c r="CC859" s="565"/>
      <c r="CD859" s="565"/>
      <c r="CE859" s="565"/>
      <c r="CF859" s="565"/>
      <c r="CG859" s="565"/>
    </row>
    <row r="860" spans="1:85">
      <c r="A860" s="620"/>
      <c r="B860" s="626" t="s">
        <v>4304</v>
      </c>
      <c r="C860" s="565" t="s">
        <v>4302</v>
      </c>
      <c r="D860" s="565">
        <v>15</v>
      </c>
      <c r="E860" s="565"/>
      <c r="F860" s="565">
        <v>328</v>
      </c>
      <c r="G860" s="565"/>
      <c r="H860" s="565"/>
      <c r="I860" s="565"/>
      <c r="J860" s="565"/>
      <c r="K860" s="565"/>
      <c r="L860" s="565">
        <v>100</v>
      </c>
      <c r="M860" s="565"/>
      <c r="N860" s="565"/>
      <c r="O860" s="565"/>
      <c r="P860" s="565"/>
      <c r="Q860" s="565"/>
      <c r="R860" s="565"/>
      <c r="S860" s="565">
        <v>70</v>
      </c>
      <c r="T860" s="565"/>
      <c r="U860" s="147"/>
      <c r="V860" s="565"/>
      <c r="W860" s="565"/>
      <c r="X860" s="565"/>
      <c r="Y860" s="565"/>
      <c r="Z860" s="565"/>
      <c r="AA860" s="565"/>
      <c r="AB860" s="565"/>
      <c r="AC860" s="565"/>
      <c r="AD860" s="565"/>
      <c r="AE860" s="565"/>
      <c r="AF860" s="565"/>
      <c r="AG860" s="565"/>
      <c r="AH860" s="565"/>
      <c r="AI860" s="565"/>
      <c r="AJ860" s="565"/>
      <c r="AK860" s="565"/>
      <c r="AL860" s="565">
        <v>1500</v>
      </c>
      <c r="AM860" s="565">
        <v>1000</v>
      </c>
      <c r="AN860" s="565"/>
      <c r="AO860" s="565"/>
      <c r="AP860" s="565"/>
      <c r="AQ860" s="565">
        <v>14000</v>
      </c>
      <c r="AR860" s="565"/>
      <c r="AS860" s="565"/>
      <c r="AT860" s="565"/>
      <c r="AU860" s="565"/>
      <c r="AV860" s="565"/>
      <c r="AW860" s="565"/>
      <c r="AX860" s="565"/>
      <c r="AY860" s="565"/>
      <c r="AZ860" s="565"/>
      <c r="BA860" s="565"/>
      <c r="BB860" s="565"/>
      <c r="BC860" s="565">
        <v>440</v>
      </c>
      <c r="BD860" s="565"/>
      <c r="BE860" s="565"/>
      <c r="BF860" s="565"/>
      <c r="BG860" s="565"/>
      <c r="BH860" s="565"/>
      <c r="BI860" s="565"/>
      <c r="BJ860" s="565"/>
      <c r="BK860" s="364"/>
      <c r="BL860" s="565"/>
      <c r="BM860" s="565"/>
      <c r="BN860" s="565"/>
      <c r="BO860" s="565"/>
      <c r="BP860" s="565"/>
      <c r="BQ860" s="565"/>
      <c r="BR860" s="565"/>
      <c r="BS860" s="565">
        <v>800</v>
      </c>
      <c r="BT860" s="565"/>
      <c r="BU860" s="565"/>
      <c r="BV860" s="565"/>
      <c r="BW860" s="565"/>
      <c r="BX860" s="565"/>
      <c r="BY860" s="565"/>
      <c r="BZ860" s="565"/>
      <c r="CA860" s="565"/>
      <c r="CB860" s="565"/>
      <c r="CC860" s="565"/>
      <c r="CD860" s="565"/>
      <c r="CE860" s="565"/>
      <c r="CF860" s="565"/>
      <c r="CG860" s="565"/>
    </row>
    <row r="861" spans="1:85">
      <c r="A861" s="620"/>
      <c r="B861" s="626"/>
      <c r="C861" s="565" t="s">
        <v>4300</v>
      </c>
      <c r="D861" s="565">
        <v>2085</v>
      </c>
      <c r="E861" s="565"/>
      <c r="F861" s="565">
        <v>5000</v>
      </c>
      <c r="G861" s="565"/>
      <c r="H861" s="565"/>
      <c r="I861" s="565"/>
      <c r="J861" s="565"/>
      <c r="K861" s="565"/>
      <c r="L861" s="565">
        <v>940</v>
      </c>
      <c r="M861" s="565"/>
      <c r="N861" s="565"/>
      <c r="O861" s="565"/>
      <c r="P861" s="565"/>
      <c r="Q861" s="565"/>
      <c r="R861" s="565"/>
      <c r="S861" s="565">
        <v>670</v>
      </c>
      <c r="T861" s="565"/>
      <c r="U861" s="147"/>
      <c r="V861" s="565"/>
      <c r="W861" s="565"/>
      <c r="X861" s="565"/>
      <c r="Y861" s="565"/>
      <c r="Z861" s="565"/>
      <c r="AA861" s="565"/>
      <c r="AB861" s="565"/>
      <c r="AC861" s="565"/>
      <c r="AD861" s="565">
        <v>3552</v>
      </c>
      <c r="AE861" s="565"/>
      <c r="AF861" s="565"/>
      <c r="AG861" s="565"/>
      <c r="AH861" s="565"/>
      <c r="AI861" s="565">
        <v>1700</v>
      </c>
      <c r="AJ861" s="565"/>
      <c r="AK861" s="565"/>
      <c r="AL861" s="565">
        <v>2940</v>
      </c>
      <c r="AM861" s="565">
        <v>3440</v>
      </c>
      <c r="AN861" s="565"/>
      <c r="AO861" s="565"/>
      <c r="AP861" s="565"/>
      <c r="AQ861" s="565"/>
      <c r="AR861" s="565"/>
      <c r="AS861" s="565"/>
      <c r="AT861" s="565"/>
      <c r="AU861" s="565"/>
      <c r="AV861" s="565"/>
      <c r="AW861" s="565"/>
      <c r="AX861" s="565"/>
      <c r="AY861" s="565"/>
      <c r="AZ861" s="565"/>
      <c r="BA861" s="565"/>
      <c r="BB861" s="565"/>
      <c r="BC861" s="565"/>
      <c r="BD861" s="565"/>
      <c r="BE861" s="565">
        <v>4720</v>
      </c>
      <c r="BF861" s="565"/>
      <c r="BG861" s="565"/>
      <c r="BH861" s="565"/>
      <c r="BI861" s="565"/>
      <c r="BJ861" s="565">
        <v>19038</v>
      </c>
      <c r="BK861" s="364"/>
      <c r="BL861" s="565"/>
      <c r="BM861" s="565"/>
      <c r="BN861" s="565"/>
      <c r="BO861" s="565"/>
      <c r="BP861" s="565"/>
      <c r="BQ861" s="565">
        <v>300</v>
      </c>
      <c r="BR861" s="565"/>
      <c r="BS861" s="565">
        <v>2700</v>
      </c>
      <c r="BT861" s="565"/>
      <c r="BU861" s="565"/>
      <c r="BV861" s="565"/>
      <c r="BW861" s="565">
        <v>1776</v>
      </c>
      <c r="BX861" s="565"/>
      <c r="BY861" s="565"/>
      <c r="BZ861" s="565"/>
      <c r="CA861" s="565"/>
      <c r="CB861" s="565"/>
      <c r="CC861" s="565"/>
      <c r="CD861" s="565"/>
      <c r="CE861" s="565"/>
      <c r="CF861" s="565"/>
      <c r="CG861" s="565"/>
    </row>
    <row r="862" spans="1:85">
      <c r="A862" s="620"/>
      <c r="B862" s="626" t="s">
        <v>4305</v>
      </c>
      <c r="C862" s="565" t="s">
        <v>4302</v>
      </c>
      <c r="D862" s="565"/>
      <c r="E862" s="565"/>
      <c r="F862" s="565"/>
      <c r="G862" s="565"/>
      <c r="H862" s="565"/>
      <c r="I862" s="565"/>
      <c r="J862" s="565"/>
      <c r="K862" s="565"/>
      <c r="L862" s="565"/>
      <c r="M862" s="565"/>
      <c r="N862" s="565"/>
      <c r="O862" s="565"/>
      <c r="P862" s="565"/>
      <c r="Q862" s="565"/>
      <c r="R862" s="565"/>
      <c r="S862" s="565"/>
      <c r="T862" s="565"/>
      <c r="U862" s="147"/>
      <c r="V862" s="565"/>
      <c r="W862" s="565"/>
      <c r="X862" s="565"/>
      <c r="Y862" s="565"/>
      <c r="Z862" s="565"/>
      <c r="AA862" s="565"/>
      <c r="AB862" s="565"/>
      <c r="AC862" s="565"/>
      <c r="AD862" s="565"/>
      <c r="AE862" s="565"/>
      <c r="AF862" s="565"/>
      <c r="AG862" s="565"/>
      <c r="AH862" s="565"/>
      <c r="AI862" s="565"/>
      <c r="AJ862" s="565"/>
      <c r="AK862" s="565"/>
      <c r="AL862" s="565"/>
      <c r="AM862" s="565"/>
      <c r="AN862" s="565"/>
      <c r="AO862" s="565"/>
      <c r="AP862" s="565"/>
      <c r="AQ862" s="565"/>
      <c r="AR862" s="565"/>
      <c r="AS862" s="565"/>
      <c r="AT862" s="565"/>
      <c r="AU862" s="565"/>
      <c r="AV862" s="565"/>
      <c r="AW862" s="565"/>
      <c r="AX862" s="565"/>
      <c r="AY862" s="565"/>
      <c r="AZ862" s="565"/>
      <c r="BA862" s="565"/>
      <c r="BB862" s="565"/>
      <c r="BC862" s="565"/>
      <c r="BD862" s="565"/>
      <c r="BE862" s="565"/>
      <c r="BF862" s="565"/>
      <c r="BG862" s="565"/>
      <c r="BH862" s="565"/>
      <c r="BI862" s="565"/>
      <c r="BJ862" s="565"/>
      <c r="BK862" s="364"/>
      <c r="BL862" s="565"/>
      <c r="BM862" s="565"/>
      <c r="BN862" s="565"/>
      <c r="BO862" s="565"/>
      <c r="BP862" s="565"/>
      <c r="BQ862" s="565"/>
      <c r="BR862" s="565"/>
      <c r="BS862" s="565"/>
      <c r="BT862" s="565"/>
      <c r="BU862" s="565"/>
      <c r="BV862" s="565"/>
      <c r="BW862" s="565"/>
      <c r="BX862" s="565"/>
      <c r="BY862" s="565"/>
      <c r="BZ862" s="565"/>
      <c r="CA862" s="565"/>
      <c r="CB862" s="565"/>
      <c r="CC862" s="565"/>
      <c r="CD862" s="565"/>
      <c r="CE862" s="565"/>
      <c r="CF862" s="565"/>
      <c r="CG862" s="565"/>
    </row>
    <row r="863" spans="1:85">
      <c r="A863" s="620"/>
      <c r="B863" s="626"/>
      <c r="C863" s="565" t="s">
        <v>4300</v>
      </c>
      <c r="D863" s="565"/>
      <c r="E863" s="565"/>
      <c r="F863" s="565"/>
      <c r="G863" s="565"/>
      <c r="H863" s="565"/>
      <c r="I863" s="565"/>
      <c r="J863" s="565"/>
      <c r="K863" s="565"/>
      <c r="L863" s="565"/>
      <c r="M863" s="565"/>
      <c r="N863" s="565"/>
      <c r="O863" s="565"/>
      <c r="P863" s="565"/>
      <c r="Q863" s="565"/>
      <c r="R863" s="565"/>
      <c r="S863" s="565"/>
      <c r="T863" s="565"/>
      <c r="U863" s="147"/>
      <c r="V863" s="565"/>
      <c r="W863" s="565"/>
      <c r="X863" s="565"/>
      <c r="Y863" s="565"/>
      <c r="Z863" s="565"/>
      <c r="AA863" s="565"/>
      <c r="AB863" s="565"/>
      <c r="AC863" s="565"/>
      <c r="AD863" s="565"/>
      <c r="AE863" s="565"/>
      <c r="AF863" s="565"/>
      <c r="AG863" s="565"/>
      <c r="AH863" s="565"/>
      <c r="AI863" s="565"/>
      <c r="AJ863" s="565"/>
      <c r="AK863" s="565"/>
      <c r="AL863" s="565"/>
      <c r="AM863" s="565"/>
      <c r="AN863" s="565"/>
      <c r="AO863" s="565"/>
      <c r="AP863" s="565"/>
      <c r="AQ863" s="565"/>
      <c r="AR863" s="565"/>
      <c r="AS863" s="565"/>
      <c r="AT863" s="565"/>
      <c r="AU863" s="565"/>
      <c r="AV863" s="565"/>
      <c r="AW863" s="565"/>
      <c r="AX863" s="565"/>
      <c r="AY863" s="565"/>
      <c r="AZ863" s="565"/>
      <c r="BA863" s="565"/>
      <c r="BB863" s="565"/>
      <c r="BC863" s="565"/>
      <c r="BD863" s="565"/>
      <c r="BE863" s="565"/>
      <c r="BF863" s="565"/>
      <c r="BG863" s="565"/>
      <c r="BH863" s="565"/>
      <c r="BI863" s="565"/>
      <c r="BJ863" s="565"/>
      <c r="BK863" s="364"/>
      <c r="BL863" s="565"/>
      <c r="BM863" s="565"/>
      <c r="BN863" s="565"/>
      <c r="BO863" s="565"/>
      <c r="BP863" s="565"/>
      <c r="BQ863" s="565"/>
      <c r="BR863" s="565"/>
      <c r="BS863" s="565"/>
      <c r="BT863" s="565"/>
      <c r="BU863" s="565"/>
      <c r="BV863" s="565"/>
      <c r="BW863" s="565"/>
      <c r="BX863" s="565"/>
      <c r="BY863" s="565"/>
      <c r="BZ863" s="565"/>
      <c r="CA863" s="565"/>
      <c r="CB863" s="565"/>
      <c r="CC863" s="565"/>
      <c r="CD863" s="565"/>
      <c r="CE863" s="565"/>
      <c r="CF863" s="565"/>
      <c r="CG863" s="565"/>
    </row>
    <row r="864" spans="1:85">
      <c r="A864" s="627" t="s">
        <v>8947</v>
      </c>
      <c r="B864" s="626" t="s">
        <v>4301</v>
      </c>
      <c r="C864" s="565" t="s">
        <v>4302</v>
      </c>
      <c r="D864" s="565"/>
      <c r="E864" s="565"/>
      <c r="F864" s="565"/>
      <c r="G864" s="565"/>
      <c r="H864" s="565"/>
      <c r="I864" s="565"/>
      <c r="J864" s="565"/>
      <c r="K864" s="565"/>
      <c r="L864" s="565"/>
      <c r="M864" s="565"/>
      <c r="N864" s="565"/>
      <c r="O864" s="565"/>
      <c r="P864" s="565"/>
      <c r="Q864" s="565"/>
      <c r="R864" s="565"/>
      <c r="S864" s="565"/>
      <c r="T864" s="565"/>
      <c r="U864" s="147"/>
      <c r="V864" s="565"/>
      <c r="W864" s="565"/>
      <c r="X864" s="565"/>
      <c r="Y864" s="565"/>
      <c r="Z864" s="565"/>
      <c r="AA864" s="565"/>
      <c r="AB864" s="565"/>
      <c r="AC864" s="565"/>
      <c r="AD864" s="565"/>
      <c r="AE864" s="565"/>
      <c r="AF864" s="565"/>
      <c r="AG864" s="565"/>
      <c r="AH864" s="565"/>
      <c r="AI864" s="565"/>
      <c r="AJ864" s="565"/>
      <c r="AK864" s="565"/>
      <c r="AL864" s="565"/>
      <c r="AM864" s="565"/>
      <c r="AN864" s="565"/>
      <c r="AO864" s="565"/>
      <c r="AP864" s="565"/>
      <c r="AQ864" s="565"/>
      <c r="AR864" s="565"/>
      <c r="AS864" s="565"/>
      <c r="AT864" s="565"/>
      <c r="AU864" s="565"/>
      <c r="AV864" s="565"/>
      <c r="AW864" s="565"/>
      <c r="AX864" s="565"/>
      <c r="AY864" s="565"/>
      <c r="AZ864" s="565"/>
      <c r="BA864" s="565"/>
      <c r="BB864" s="565"/>
      <c r="BC864" s="565"/>
      <c r="BD864" s="565"/>
      <c r="BE864" s="565"/>
      <c r="BF864" s="565"/>
      <c r="BG864" s="565"/>
      <c r="BH864" s="565"/>
      <c r="BI864" s="565"/>
      <c r="BJ864" s="565"/>
      <c r="BK864" s="364"/>
      <c r="BL864" s="565"/>
      <c r="BM864" s="565"/>
      <c r="BN864" s="565"/>
      <c r="BO864" s="565"/>
      <c r="BP864" s="565"/>
      <c r="BQ864" s="565"/>
      <c r="BR864" s="565"/>
      <c r="BS864" s="565"/>
      <c r="BT864" s="565"/>
      <c r="BU864" s="565"/>
      <c r="BV864" s="565"/>
      <c r="BW864" s="565"/>
      <c r="BX864" s="565"/>
    </row>
    <row r="865" spans="1:85">
      <c r="A865" s="620"/>
      <c r="B865" s="626"/>
      <c r="C865" s="565" t="s">
        <v>4300</v>
      </c>
      <c r="D865" s="565"/>
      <c r="E865" s="565"/>
      <c r="F865" s="565"/>
      <c r="G865" s="565"/>
      <c r="H865" s="565"/>
      <c r="I865" s="565"/>
      <c r="J865" s="565"/>
      <c r="K865" s="565"/>
      <c r="L865" s="565"/>
      <c r="M865" s="565"/>
      <c r="N865" s="565"/>
      <c r="O865" s="565"/>
      <c r="P865" s="565"/>
      <c r="Q865" s="565"/>
      <c r="R865" s="565"/>
      <c r="S865" s="565"/>
      <c r="T865" s="565"/>
      <c r="U865" s="147"/>
      <c r="V865" s="565"/>
      <c r="W865" s="565"/>
      <c r="X865" s="565"/>
      <c r="Y865" s="565"/>
      <c r="Z865" s="565"/>
      <c r="AA865" s="565"/>
      <c r="AB865" s="565"/>
      <c r="AC865" s="565"/>
      <c r="AD865" s="565"/>
      <c r="AE865" s="565"/>
      <c r="AF865" s="565"/>
      <c r="AG865" s="565"/>
      <c r="AH865" s="565"/>
      <c r="AI865" s="565"/>
      <c r="AJ865" s="565"/>
      <c r="AK865" s="565"/>
      <c r="AL865" s="565"/>
      <c r="AM865" s="565"/>
      <c r="AN865" s="565"/>
      <c r="AO865" s="565"/>
      <c r="AP865" s="565"/>
      <c r="AQ865" s="565"/>
      <c r="AR865" s="565"/>
      <c r="AS865" s="565"/>
      <c r="AT865" s="565"/>
      <c r="AU865" s="565"/>
      <c r="AV865" s="565"/>
      <c r="AW865" s="565"/>
      <c r="AX865" s="565"/>
      <c r="AY865" s="565"/>
      <c r="AZ865" s="565"/>
      <c r="BA865" s="565"/>
      <c r="BB865" s="565"/>
      <c r="BC865" s="565"/>
      <c r="BD865" s="565"/>
      <c r="BE865" s="565"/>
      <c r="BF865" s="565"/>
      <c r="BG865" s="565"/>
      <c r="BH865" s="565"/>
      <c r="BI865" s="565"/>
      <c r="BJ865" s="565"/>
      <c r="BK865" s="364"/>
      <c r="BL865" s="565"/>
      <c r="BM865" s="565"/>
      <c r="BN865" s="565"/>
      <c r="BO865" s="565"/>
      <c r="BP865" s="565"/>
      <c r="BQ865" s="565"/>
      <c r="BR865" s="565"/>
      <c r="BS865" s="565"/>
      <c r="BT865" s="565"/>
      <c r="BU865" s="565"/>
      <c r="BV865" s="565"/>
      <c r="BW865" s="565"/>
      <c r="BX865" s="565"/>
    </row>
    <row r="866" spans="1:85">
      <c r="A866" s="620"/>
      <c r="B866" s="626" t="s">
        <v>4303</v>
      </c>
      <c r="C866" s="565" t="s">
        <v>4302</v>
      </c>
      <c r="D866" s="565"/>
      <c r="E866" s="565"/>
      <c r="F866" s="565"/>
      <c r="G866" s="565"/>
      <c r="H866" s="565"/>
      <c r="I866" s="565"/>
      <c r="J866" s="565"/>
      <c r="K866" s="565"/>
      <c r="L866" s="565"/>
      <c r="M866" s="565"/>
      <c r="N866" s="565"/>
      <c r="O866" s="565"/>
      <c r="P866" s="565"/>
      <c r="Q866" s="565"/>
      <c r="R866" s="565"/>
      <c r="S866" s="565"/>
      <c r="T866" s="565"/>
      <c r="U866" s="147"/>
      <c r="V866" s="565"/>
      <c r="W866" s="565"/>
      <c r="X866" s="565"/>
      <c r="Y866" s="565"/>
      <c r="Z866" s="565"/>
      <c r="AA866" s="565"/>
      <c r="AB866" s="565"/>
      <c r="AC866" s="565"/>
      <c r="AD866" s="565"/>
      <c r="AE866" s="565"/>
      <c r="AF866" s="565"/>
      <c r="AG866" s="565"/>
      <c r="AH866" s="565"/>
      <c r="AI866" s="565"/>
      <c r="AJ866" s="565"/>
      <c r="AK866" s="565"/>
      <c r="AL866" s="565"/>
      <c r="AM866" s="565"/>
      <c r="AN866" s="565"/>
      <c r="AO866" s="565"/>
      <c r="AP866" s="565"/>
      <c r="AQ866" s="565"/>
      <c r="AR866" s="565"/>
      <c r="AS866" s="565"/>
      <c r="AT866" s="565"/>
      <c r="AU866" s="565"/>
      <c r="AV866" s="565"/>
      <c r="AW866" s="565"/>
      <c r="AX866" s="565"/>
      <c r="AY866" s="565"/>
      <c r="AZ866" s="565"/>
      <c r="BA866" s="565"/>
      <c r="BB866" s="565"/>
      <c r="BC866" s="565"/>
      <c r="BD866" s="565"/>
      <c r="BE866" s="565"/>
      <c r="BF866" s="565"/>
      <c r="BG866" s="565"/>
      <c r="BH866" s="565"/>
      <c r="BI866" s="565"/>
      <c r="BJ866" s="565"/>
      <c r="BK866" s="364"/>
      <c r="BL866" s="565"/>
      <c r="BM866" s="565"/>
      <c r="BN866" s="565"/>
      <c r="BO866" s="565"/>
      <c r="BP866" s="565"/>
      <c r="BQ866" s="565"/>
      <c r="BR866" s="565"/>
      <c r="BS866" s="565"/>
      <c r="BT866" s="565"/>
      <c r="BU866" s="565"/>
      <c r="BV866" s="565"/>
      <c r="BW866" s="565"/>
      <c r="BX866" s="565"/>
    </row>
    <row r="867" spans="1:85">
      <c r="A867" s="620"/>
      <c r="B867" s="626"/>
      <c r="C867" s="565" t="s">
        <v>4300</v>
      </c>
      <c r="D867" s="565"/>
      <c r="E867" s="565"/>
      <c r="F867" s="565"/>
      <c r="G867" s="565"/>
      <c r="H867" s="565"/>
      <c r="I867" s="565"/>
      <c r="J867" s="565"/>
      <c r="K867" s="565"/>
      <c r="L867" s="565"/>
      <c r="M867" s="565"/>
      <c r="N867" s="565"/>
      <c r="O867" s="565"/>
      <c r="P867" s="565"/>
      <c r="Q867" s="565"/>
      <c r="R867" s="565"/>
      <c r="S867" s="565"/>
      <c r="T867" s="565"/>
      <c r="U867" s="147"/>
      <c r="V867" s="565"/>
      <c r="W867" s="565"/>
      <c r="X867" s="565"/>
      <c r="Y867" s="565"/>
      <c r="Z867" s="565"/>
      <c r="AA867" s="565"/>
      <c r="AB867" s="565"/>
      <c r="AC867" s="565"/>
      <c r="AD867" s="565"/>
      <c r="AE867" s="565"/>
      <c r="AF867" s="565"/>
      <c r="AG867" s="565"/>
      <c r="AH867" s="565"/>
      <c r="AI867" s="565"/>
      <c r="AJ867" s="565"/>
      <c r="AK867" s="565"/>
      <c r="AL867" s="565"/>
      <c r="AM867" s="565"/>
      <c r="AN867" s="565"/>
      <c r="AO867" s="565"/>
      <c r="AP867" s="565"/>
      <c r="AQ867" s="565"/>
      <c r="AR867" s="565"/>
      <c r="AS867" s="565"/>
      <c r="AT867" s="565"/>
      <c r="AU867" s="565"/>
      <c r="AV867" s="565"/>
      <c r="AW867" s="565"/>
      <c r="AX867" s="565"/>
      <c r="AY867" s="565"/>
      <c r="AZ867" s="565"/>
      <c r="BA867" s="565"/>
      <c r="BB867" s="565"/>
      <c r="BC867" s="565"/>
      <c r="BD867" s="565"/>
      <c r="BE867" s="565"/>
      <c r="BF867" s="565"/>
      <c r="BG867" s="565"/>
      <c r="BH867" s="565"/>
      <c r="BI867" s="565"/>
      <c r="BJ867" s="565"/>
      <c r="BK867" s="364"/>
      <c r="BL867" s="565"/>
      <c r="BM867" s="565"/>
      <c r="BN867" s="565"/>
      <c r="BO867" s="565"/>
      <c r="BP867" s="565"/>
      <c r="BQ867" s="565"/>
      <c r="BR867" s="565"/>
      <c r="BS867" s="565"/>
      <c r="BT867" s="565"/>
      <c r="BU867" s="565"/>
      <c r="BV867" s="565"/>
      <c r="BW867" s="565"/>
      <c r="BX867" s="565"/>
    </row>
    <row r="868" spans="1:85">
      <c r="A868" s="620"/>
      <c r="B868" s="626" t="s">
        <v>4304</v>
      </c>
      <c r="C868" s="565" t="s">
        <v>4302</v>
      </c>
      <c r="D868" s="565"/>
      <c r="E868" s="565"/>
      <c r="F868" s="565"/>
      <c r="G868" s="565"/>
      <c r="H868" s="565"/>
      <c r="I868" s="565"/>
      <c r="J868" s="565"/>
      <c r="K868" s="565"/>
      <c r="L868" s="565"/>
      <c r="M868" s="565"/>
      <c r="N868" s="565"/>
      <c r="O868" s="565"/>
      <c r="P868" s="565"/>
      <c r="Q868" s="565"/>
      <c r="R868" s="565"/>
      <c r="S868" s="565"/>
      <c r="T868" s="565"/>
      <c r="U868" s="147"/>
      <c r="V868" s="565"/>
      <c r="W868" s="565"/>
      <c r="X868" s="565"/>
      <c r="Y868" s="565"/>
      <c r="Z868" s="565"/>
      <c r="AA868" s="565"/>
      <c r="AB868" s="565"/>
      <c r="AC868" s="565"/>
      <c r="AD868" s="565"/>
      <c r="AE868" s="565"/>
      <c r="AF868" s="565"/>
      <c r="AG868" s="565"/>
      <c r="AH868" s="565"/>
      <c r="AI868" s="565"/>
      <c r="AJ868" s="565"/>
      <c r="AK868" s="565"/>
      <c r="AL868" s="565"/>
      <c r="AM868" s="565"/>
      <c r="AN868" s="565"/>
      <c r="AO868" s="565"/>
      <c r="AP868" s="565"/>
      <c r="AQ868" s="565"/>
      <c r="AR868" s="565"/>
      <c r="AS868" s="565"/>
      <c r="AT868" s="565"/>
      <c r="AU868" s="565"/>
      <c r="AV868" s="565"/>
      <c r="AW868" s="565"/>
      <c r="AX868" s="565"/>
      <c r="AY868" s="565"/>
      <c r="AZ868" s="565"/>
      <c r="BA868" s="565"/>
      <c r="BB868" s="565"/>
      <c r="BC868" s="565"/>
      <c r="BD868" s="565"/>
      <c r="BE868" s="565"/>
      <c r="BF868" s="565"/>
      <c r="BG868" s="565"/>
      <c r="BH868" s="565"/>
      <c r="BI868" s="565"/>
      <c r="BJ868" s="565"/>
      <c r="BK868" s="364"/>
      <c r="BL868" s="565"/>
      <c r="BM868" s="565"/>
      <c r="BN868" s="565"/>
      <c r="BO868" s="565"/>
      <c r="BP868" s="565"/>
      <c r="BQ868" s="565"/>
      <c r="BR868" s="565"/>
      <c r="BS868" s="565"/>
      <c r="BT868" s="565"/>
      <c r="BU868" s="565"/>
      <c r="BV868" s="565"/>
      <c r="BW868" s="565"/>
      <c r="BX868" s="565"/>
    </row>
    <row r="869" spans="1:85">
      <c r="A869" s="620"/>
      <c r="B869" s="626"/>
      <c r="C869" s="565" t="s">
        <v>8948</v>
      </c>
      <c r="D869" s="565"/>
      <c r="E869" s="565"/>
      <c r="F869" s="565"/>
      <c r="G869" s="565"/>
      <c r="H869" s="565"/>
      <c r="I869" s="565"/>
      <c r="J869" s="565"/>
      <c r="K869" s="565"/>
      <c r="L869" s="565"/>
      <c r="M869" s="565"/>
      <c r="N869" s="565"/>
      <c r="O869" s="565"/>
      <c r="P869" s="565"/>
      <c r="Q869" s="565"/>
      <c r="R869" s="565"/>
      <c r="S869" s="565"/>
      <c r="T869" s="565"/>
      <c r="U869" s="147"/>
      <c r="V869" s="565"/>
      <c r="W869" s="565"/>
      <c r="X869" s="565"/>
      <c r="Y869" s="565"/>
      <c r="Z869" s="565"/>
      <c r="AA869" s="565"/>
      <c r="AB869" s="565"/>
      <c r="AC869" s="565"/>
      <c r="AD869" s="565"/>
      <c r="AE869" s="565"/>
      <c r="AF869" s="565"/>
      <c r="AG869" s="565"/>
      <c r="AH869" s="565"/>
      <c r="AI869" s="565"/>
      <c r="AJ869" s="565"/>
      <c r="AK869" s="565"/>
      <c r="AL869" s="565"/>
      <c r="AM869" s="565"/>
      <c r="AN869" s="565"/>
      <c r="AO869" s="565"/>
      <c r="AP869" s="565"/>
      <c r="AQ869" s="565"/>
      <c r="AR869" s="565"/>
      <c r="AS869" s="565"/>
      <c r="AT869" s="565"/>
      <c r="AU869" s="565"/>
      <c r="AV869" s="565"/>
      <c r="AW869" s="565"/>
      <c r="AX869" s="565"/>
      <c r="AY869" s="565"/>
      <c r="AZ869" s="565"/>
      <c r="BA869" s="565"/>
      <c r="BB869" s="565"/>
      <c r="BC869" s="565"/>
      <c r="BD869" s="565"/>
      <c r="BE869" s="565">
        <v>1000</v>
      </c>
      <c r="BF869" s="565"/>
      <c r="BG869" s="565"/>
      <c r="BH869" s="565"/>
      <c r="BI869" s="565"/>
      <c r="BJ869" s="565"/>
      <c r="BK869" s="364"/>
      <c r="BL869" s="565"/>
      <c r="BM869" s="565"/>
      <c r="BN869" s="565"/>
      <c r="BO869" s="565"/>
      <c r="BP869" s="565"/>
      <c r="BQ869" s="565"/>
      <c r="BR869" s="565"/>
      <c r="BS869" s="565"/>
      <c r="BT869" s="565"/>
      <c r="BU869" s="565"/>
      <c r="BV869" s="565"/>
      <c r="BW869" s="565"/>
      <c r="BX869" s="565"/>
    </row>
    <row r="870" spans="1:85">
      <c r="A870" s="620"/>
      <c r="B870" s="626" t="s">
        <v>4305</v>
      </c>
      <c r="C870" s="565" t="s">
        <v>4302</v>
      </c>
      <c r="D870" s="565"/>
      <c r="E870" s="565"/>
      <c r="F870" s="565"/>
      <c r="G870" s="565"/>
      <c r="H870" s="565"/>
      <c r="I870" s="565"/>
      <c r="J870" s="565"/>
      <c r="K870" s="565"/>
      <c r="L870" s="565"/>
      <c r="M870" s="565"/>
      <c r="N870" s="565"/>
      <c r="O870" s="565"/>
      <c r="P870" s="565"/>
      <c r="Q870" s="565"/>
      <c r="R870" s="565"/>
      <c r="S870" s="565"/>
      <c r="T870" s="565"/>
      <c r="U870" s="147"/>
      <c r="V870" s="565"/>
      <c r="W870" s="565"/>
      <c r="X870" s="565"/>
      <c r="Y870" s="565"/>
      <c r="Z870" s="565"/>
      <c r="AA870" s="565"/>
      <c r="AB870" s="565"/>
      <c r="AC870" s="565"/>
      <c r="AD870" s="565"/>
      <c r="AE870" s="565"/>
      <c r="AF870" s="565"/>
      <c r="AG870" s="565"/>
      <c r="AH870" s="565"/>
      <c r="AI870" s="565"/>
      <c r="AJ870" s="565"/>
      <c r="AK870" s="565"/>
      <c r="AL870" s="565"/>
      <c r="AM870" s="565"/>
      <c r="AN870" s="565"/>
      <c r="AO870" s="565"/>
      <c r="AP870" s="565"/>
      <c r="AQ870" s="565"/>
      <c r="AR870" s="565"/>
      <c r="AS870" s="565"/>
      <c r="AT870" s="565"/>
      <c r="AU870" s="565"/>
      <c r="AV870" s="565"/>
      <c r="AW870" s="565"/>
      <c r="AX870" s="565"/>
      <c r="AY870" s="565"/>
      <c r="AZ870" s="565"/>
      <c r="BA870" s="565"/>
      <c r="BB870" s="565"/>
      <c r="BC870" s="565"/>
      <c r="BD870" s="565"/>
      <c r="BE870" s="565"/>
      <c r="BF870" s="565"/>
      <c r="BG870" s="565"/>
      <c r="BH870" s="565"/>
      <c r="BI870" s="565"/>
      <c r="BJ870" s="565"/>
      <c r="BK870" s="364"/>
      <c r="BL870" s="565"/>
      <c r="BM870" s="565"/>
      <c r="BN870" s="565"/>
      <c r="BO870" s="565"/>
      <c r="BP870" s="565"/>
      <c r="BQ870" s="565"/>
      <c r="BR870" s="565"/>
      <c r="BS870" s="565"/>
      <c r="BT870" s="565"/>
      <c r="BU870" s="565"/>
      <c r="BV870" s="565"/>
      <c r="BW870" s="565"/>
      <c r="BX870" s="565"/>
    </row>
    <row r="871" spans="1:85">
      <c r="A871" s="620"/>
      <c r="B871" s="634"/>
      <c r="C871" s="627" t="s">
        <v>4300</v>
      </c>
      <c r="D871" s="627"/>
      <c r="E871" s="627"/>
      <c r="F871" s="627"/>
      <c r="G871" s="627"/>
      <c r="H871" s="627"/>
      <c r="I871" s="627"/>
      <c r="J871" s="627"/>
      <c r="K871" s="627"/>
      <c r="L871" s="627"/>
      <c r="M871" s="627"/>
      <c r="N871" s="627"/>
      <c r="O871" s="627"/>
      <c r="P871" s="627"/>
      <c r="Q871" s="627"/>
      <c r="R871" s="627"/>
      <c r="S871" s="627"/>
      <c r="T871" s="627"/>
      <c r="U871" s="635"/>
      <c r="V871" s="627"/>
      <c r="W871" s="627"/>
      <c r="X871" s="627"/>
      <c r="Y871" s="627"/>
      <c r="Z871" s="627"/>
      <c r="AA871" s="627"/>
      <c r="AB871" s="627"/>
      <c r="AC871" s="627"/>
      <c r="AD871" s="627"/>
      <c r="AE871" s="627"/>
      <c r="AF871" s="627"/>
      <c r="AG871" s="627"/>
      <c r="AH871" s="627"/>
      <c r="AI871" s="627"/>
      <c r="AJ871" s="627"/>
      <c r="AK871" s="627"/>
      <c r="AL871" s="627"/>
      <c r="AM871" s="627"/>
      <c r="AN871" s="627"/>
      <c r="AO871" s="627"/>
      <c r="AP871" s="627"/>
      <c r="AQ871" s="627"/>
      <c r="AR871" s="627"/>
      <c r="AS871" s="627"/>
      <c r="AT871" s="627"/>
      <c r="AU871" s="627"/>
      <c r="AV871" s="627"/>
      <c r="AW871" s="627"/>
      <c r="AX871" s="627"/>
      <c r="AY871" s="627"/>
      <c r="AZ871" s="627"/>
      <c r="BA871" s="627"/>
      <c r="BB871" s="627"/>
      <c r="BC871" s="627"/>
      <c r="BD871" s="627"/>
      <c r="BE871" s="627"/>
      <c r="BF871" s="627"/>
      <c r="BG871" s="627"/>
      <c r="BH871" s="627"/>
      <c r="BI871" s="627"/>
      <c r="BJ871" s="627"/>
      <c r="BK871" s="636"/>
      <c r="BL871" s="627"/>
      <c r="BM871" s="627"/>
      <c r="BN871" s="627"/>
      <c r="BO871" s="627"/>
      <c r="BP871" s="627"/>
      <c r="BQ871" s="627"/>
      <c r="BR871" s="627"/>
      <c r="BS871" s="627"/>
      <c r="BT871" s="627"/>
      <c r="BU871" s="627"/>
      <c r="BV871" s="627"/>
      <c r="BW871" s="627"/>
      <c r="BX871" s="627"/>
    </row>
    <row r="872" spans="1:85">
      <c r="A872" s="627" t="s">
        <v>8958</v>
      </c>
      <c r="B872" s="626" t="s">
        <v>4301</v>
      </c>
      <c r="C872" s="565" t="s">
        <v>4302</v>
      </c>
      <c r="D872" s="565"/>
      <c r="E872" s="565"/>
      <c r="F872" s="565"/>
      <c r="G872" s="565"/>
      <c r="H872" s="565"/>
      <c r="I872" s="565"/>
      <c r="J872" s="565"/>
      <c r="K872" s="565"/>
      <c r="L872" s="565"/>
      <c r="M872" s="565"/>
      <c r="N872" s="565"/>
      <c r="O872" s="565"/>
      <c r="P872" s="565"/>
      <c r="Q872" s="565"/>
      <c r="R872" s="565"/>
      <c r="S872" s="565"/>
      <c r="T872" s="565"/>
      <c r="U872" s="147"/>
      <c r="V872" s="565"/>
      <c r="W872" s="565"/>
      <c r="X872" s="565"/>
      <c r="Y872" s="565"/>
      <c r="Z872" s="565"/>
      <c r="AA872" s="565"/>
      <c r="AB872" s="565"/>
      <c r="AC872" s="565"/>
      <c r="AD872" s="565"/>
      <c r="AE872" s="565"/>
      <c r="AF872" s="565"/>
      <c r="AG872" s="565"/>
      <c r="AH872" s="565"/>
      <c r="AI872" s="565"/>
      <c r="AJ872" s="565"/>
      <c r="AK872" s="565"/>
      <c r="AL872" s="565"/>
      <c r="AM872" s="565"/>
      <c r="AN872" s="565"/>
      <c r="AO872" s="565"/>
      <c r="AP872" s="565"/>
      <c r="AQ872" s="565"/>
      <c r="AR872" s="565"/>
      <c r="AS872" s="565"/>
      <c r="AT872" s="565"/>
      <c r="AU872" s="565"/>
      <c r="AV872" s="565"/>
      <c r="AW872" s="565"/>
      <c r="AX872" s="565"/>
      <c r="AY872" s="565"/>
      <c r="AZ872" s="565"/>
      <c r="BA872" s="565"/>
      <c r="BB872" s="565"/>
      <c r="BC872" s="565"/>
      <c r="BD872" s="565"/>
      <c r="BE872" s="565"/>
      <c r="BF872" s="565"/>
      <c r="BG872" s="565"/>
      <c r="BH872" s="565"/>
      <c r="BI872" s="565"/>
      <c r="BJ872" s="565"/>
      <c r="BK872" s="364"/>
      <c r="BL872" s="565"/>
      <c r="BM872" s="565"/>
      <c r="BN872" s="565"/>
      <c r="BO872" s="565"/>
      <c r="BP872" s="565"/>
      <c r="BQ872" s="565"/>
      <c r="BR872" s="565"/>
      <c r="BS872" s="565"/>
      <c r="BT872" s="565"/>
      <c r="BU872" s="565"/>
      <c r="BV872" s="565"/>
      <c r="BW872" s="565"/>
      <c r="BX872" s="565"/>
      <c r="BY872" s="565"/>
      <c r="BZ872" s="565"/>
      <c r="CA872" s="565"/>
      <c r="CB872" s="565"/>
    </row>
    <row r="873" spans="1:85">
      <c r="A873" s="620"/>
      <c r="B873" s="626"/>
      <c r="C873" s="565" t="s">
        <v>4300</v>
      </c>
      <c r="D873" s="565"/>
      <c r="E873" s="565"/>
      <c r="F873" s="565"/>
      <c r="G873" s="565"/>
      <c r="H873" s="565"/>
      <c r="I873" s="565"/>
      <c r="J873" s="565"/>
      <c r="K873" s="565"/>
      <c r="L873" s="565"/>
      <c r="M873" s="565"/>
      <c r="N873" s="565"/>
      <c r="O873" s="565"/>
      <c r="P873" s="565"/>
      <c r="Q873" s="565"/>
      <c r="R873" s="565"/>
      <c r="S873" s="565"/>
      <c r="T873" s="565"/>
      <c r="U873" s="147"/>
      <c r="V873" s="565"/>
      <c r="W873" s="565"/>
      <c r="X873" s="565"/>
      <c r="Y873" s="565"/>
      <c r="Z873" s="565"/>
      <c r="AA873" s="565"/>
      <c r="AB873" s="565"/>
      <c r="AC873" s="565"/>
      <c r="AD873" s="565"/>
      <c r="AE873" s="565"/>
      <c r="AF873" s="565"/>
      <c r="AG873" s="565"/>
      <c r="AH873" s="565"/>
      <c r="AI873" s="565"/>
      <c r="AJ873" s="565"/>
      <c r="AK873" s="565"/>
      <c r="AL873" s="565"/>
      <c r="AM873" s="565"/>
      <c r="AN873" s="565"/>
      <c r="AO873" s="565"/>
      <c r="AP873" s="565"/>
      <c r="AQ873" s="565"/>
      <c r="AR873" s="565"/>
      <c r="AS873" s="565"/>
      <c r="AT873" s="565"/>
      <c r="AU873" s="565"/>
      <c r="AV873" s="565"/>
      <c r="AW873" s="565"/>
      <c r="AX873" s="565"/>
      <c r="AY873" s="565"/>
      <c r="AZ873" s="565"/>
      <c r="BA873" s="565"/>
      <c r="BB873" s="565"/>
      <c r="BC873" s="565"/>
      <c r="BD873" s="565"/>
      <c r="BE873" s="565"/>
      <c r="BF873" s="565"/>
      <c r="BG873" s="565"/>
      <c r="BH873" s="565"/>
      <c r="BI873" s="565"/>
      <c r="BJ873" s="565"/>
      <c r="BK873" s="364"/>
      <c r="BL873" s="565"/>
      <c r="BM873" s="565"/>
      <c r="BN873" s="565"/>
      <c r="BO873" s="565"/>
      <c r="BP873" s="565"/>
      <c r="BQ873" s="565"/>
      <c r="BR873" s="565"/>
      <c r="BS873" s="565"/>
      <c r="BT873" s="565"/>
      <c r="BU873" s="565"/>
      <c r="BV873" s="565"/>
      <c r="BW873" s="565"/>
      <c r="BX873" s="565"/>
      <c r="BY873" s="565"/>
      <c r="BZ873" s="565"/>
      <c r="CA873" s="565"/>
      <c r="CB873" s="565"/>
    </row>
    <row r="874" spans="1:85">
      <c r="A874" s="620"/>
      <c r="B874" s="626" t="s">
        <v>4303</v>
      </c>
      <c r="C874" s="565" t="s">
        <v>4302</v>
      </c>
      <c r="D874" s="565"/>
      <c r="E874" s="565"/>
      <c r="F874" s="565"/>
      <c r="G874" s="565"/>
      <c r="H874" s="565"/>
      <c r="I874" s="565"/>
      <c r="J874" s="565"/>
      <c r="K874" s="565"/>
      <c r="L874" s="565"/>
      <c r="M874" s="565"/>
      <c r="N874" s="565"/>
      <c r="O874" s="565"/>
      <c r="P874" s="565"/>
      <c r="Q874" s="565"/>
      <c r="R874" s="565"/>
      <c r="S874" s="565"/>
      <c r="T874" s="565"/>
      <c r="U874" s="147"/>
      <c r="V874" s="565"/>
      <c r="W874" s="565"/>
      <c r="X874" s="565"/>
      <c r="Y874" s="565"/>
      <c r="Z874" s="565"/>
      <c r="AA874" s="565"/>
      <c r="AB874" s="565"/>
      <c r="AC874" s="565"/>
      <c r="AD874" s="565"/>
      <c r="AE874" s="565"/>
      <c r="AF874" s="565"/>
      <c r="AG874" s="565"/>
      <c r="AH874" s="565"/>
      <c r="AI874" s="565"/>
      <c r="AJ874" s="565"/>
      <c r="AK874" s="565"/>
      <c r="AL874" s="565"/>
      <c r="AM874" s="565"/>
      <c r="AN874" s="565"/>
      <c r="AO874" s="565"/>
      <c r="AP874" s="565"/>
      <c r="AQ874" s="565"/>
      <c r="AR874" s="565"/>
      <c r="AS874" s="565"/>
      <c r="AT874" s="565"/>
      <c r="AU874" s="565"/>
      <c r="AV874" s="565"/>
      <c r="AW874" s="565"/>
      <c r="AX874" s="565"/>
      <c r="AY874" s="565"/>
      <c r="AZ874" s="565"/>
      <c r="BA874" s="565"/>
      <c r="BB874" s="565"/>
      <c r="BC874" s="565"/>
      <c r="BD874" s="565"/>
      <c r="BE874" s="565"/>
      <c r="BF874" s="565"/>
      <c r="BG874" s="565"/>
      <c r="BH874" s="565"/>
      <c r="BI874" s="565"/>
      <c r="BJ874" s="565"/>
      <c r="BK874" s="364"/>
      <c r="BL874" s="565"/>
      <c r="BM874" s="565"/>
      <c r="BN874" s="565"/>
      <c r="BO874" s="565"/>
      <c r="BP874" s="565"/>
      <c r="BQ874" s="565"/>
      <c r="BR874" s="565"/>
      <c r="BS874" s="565"/>
      <c r="BT874" s="565"/>
      <c r="BU874" s="565"/>
      <c r="BV874" s="565"/>
      <c r="BW874" s="565"/>
      <c r="BX874" s="565"/>
      <c r="BY874" s="565"/>
      <c r="BZ874" s="565"/>
      <c r="CA874" s="565"/>
      <c r="CB874" s="565"/>
    </row>
    <row r="875" spans="1:85">
      <c r="A875" s="620"/>
      <c r="B875" s="626"/>
      <c r="C875" s="565" t="s">
        <v>4300</v>
      </c>
      <c r="D875" s="565"/>
      <c r="E875" s="565"/>
      <c r="F875" s="565"/>
      <c r="G875" s="565"/>
      <c r="H875" s="565"/>
      <c r="I875" s="565"/>
      <c r="J875" s="565"/>
      <c r="K875" s="565"/>
      <c r="L875" s="565"/>
      <c r="M875" s="565"/>
      <c r="N875" s="565"/>
      <c r="O875" s="565"/>
      <c r="P875" s="565"/>
      <c r="Q875" s="565"/>
      <c r="R875" s="565"/>
      <c r="S875" s="565"/>
      <c r="T875" s="565"/>
      <c r="U875" s="147"/>
      <c r="V875" s="565"/>
      <c r="W875" s="565"/>
      <c r="X875" s="565"/>
      <c r="Y875" s="565"/>
      <c r="Z875" s="565"/>
      <c r="AA875" s="565"/>
      <c r="AB875" s="565"/>
      <c r="AC875" s="565"/>
      <c r="AD875" s="565"/>
      <c r="AE875" s="565"/>
      <c r="AF875" s="565"/>
      <c r="AG875" s="565"/>
      <c r="AH875" s="565"/>
      <c r="AI875" s="565"/>
      <c r="AJ875" s="565"/>
      <c r="AK875" s="565"/>
      <c r="AL875" s="565"/>
      <c r="AM875" s="565"/>
      <c r="AN875" s="565"/>
      <c r="AO875" s="565"/>
      <c r="AP875" s="565"/>
      <c r="AQ875" s="565"/>
      <c r="AR875" s="565"/>
      <c r="AS875" s="565"/>
      <c r="AT875" s="565"/>
      <c r="AU875" s="565"/>
      <c r="AV875" s="565"/>
      <c r="AW875" s="565"/>
      <c r="AX875" s="565"/>
      <c r="AY875" s="565"/>
      <c r="AZ875" s="565"/>
      <c r="BA875" s="565"/>
      <c r="BB875" s="565"/>
      <c r="BC875" s="565"/>
      <c r="BD875" s="565"/>
      <c r="BE875" s="565"/>
      <c r="BF875" s="565"/>
      <c r="BG875" s="565"/>
      <c r="BH875" s="565"/>
      <c r="BI875" s="565"/>
      <c r="BJ875" s="565"/>
      <c r="BK875" s="364"/>
      <c r="BL875" s="565"/>
      <c r="BM875" s="565"/>
      <c r="BN875" s="565"/>
      <c r="BO875" s="565"/>
      <c r="BP875" s="565"/>
      <c r="BQ875" s="565"/>
      <c r="BR875" s="565"/>
      <c r="BS875" s="565"/>
      <c r="BT875" s="565"/>
      <c r="BU875" s="565"/>
      <c r="BV875" s="565"/>
      <c r="BW875" s="565"/>
      <c r="BX875" s="565"/>
      <c r="BY875" s="565"/>
      <c r="BZ875" s="565"/>
      <c r="CA875" s="565"/>
      <c r="CB875" s="565"/>
    </row>
    <row r="876" spans="1:85">
      <c r="A876" s="620"/>
      <c r="B876" s="626" t="s">
        <v>4304</v>
      </c>
      <c r="C876" s="565" t="s">
        <v>4302</v>
      </c>
      <c r="D876" s="565"/>
      <c r="E876" s="565"/>
      <c r="F876" s="565"/>
      <c r="G876" s="565"/>
      <c r="H876" s="565"/>
      <c r="I876" s="565"/>
      <c r="J876" s="565"/>
      <c r="K876" s="565"/>
      <c r="L876" s="565"/>
      <c r="M876" s="565"/>
      <c r="N876" s="565"/>
      <c r="O876" s="565"/>
      <c r="P876" s="565"/>
      <c r="Q876" s="565"/>
      <c r="R876" s="565"/>
      <c r="S876" s="565"/>
      <c r="T876" s="565"/>
      <c r="U876" s="147"/>
      <c r="V876" s="565"/>
      <c r="W876" s="565"/>
      <c r="X876" s="565"/>
      <c r="Y876" s="565"/>
      <c r="Z876" s="565"/>
      <c r="AA876" s="565"/>
      <c r="AB876" s="565"/>
      <c r="AC876" s="565"/>
      <c r="AD876" s="565"/>
      <c r="AE876" s="565"/>
      <c r="AF876" s="565"/>
      <c r="AG876" s="565"/>
      <c r="AH876" s="565"/>
      <c r="AI876" s="565"/>
      <c r="AJ876" s="565"/>
      <c r="AK876" s="565"/>
      <c r="AL876" s="565"/>
      <c r="AM876" s="565"/>
      <c r="AN876" s="565"/>
      <c r="AO876" s="565"/>
      <c r="AP876" s="565"/>
      <c r="AQ876" s="565"/>
      <c r="AR876" s="565"/>
      <c r="AS876" s="565"/>
      <c r="AT876" s="565"/>
      <c r="AU876" s="565"/>
      <c r="AV876" s="565"/>
      <c r="AW876" s="565"/>
      <c r="AX876" s="565"/>
      <c r="AY876" s="565"/>
      <c r="AZ876" s="565"/>
      <c r="BA876" s="565"/>
      <c r="BB876" s="565"/>
      <c r="BC876" s="565"/>
      <c r="BD876" s="565"/>
      <c r="BE876" s="565"/>
      <c r="BF876" s="565"/>
      <c r="BG876" s="565"/>
      <c r="BH876" s="565"/>
      <c r="BI876" s="565"/>
      <c r="BJ876" s="565"/>
      <c r="BK876" s="364"/>
      <c r="BL876" s="565"/>
      <c r="BM876" s="565"/>
      <c r="BN876" s="565"/>
      <c r="BO876" s="565"/>
      <c r="BP876" s="565"/>
      <c r="BQ876" s="565"/>
      <c r="BR876" s="565"/>
      <c r="BS876" s="565"/>
      <c r="BT876" s="565"/>
      <c r="BU876" s="565"/>
      <c r="BV876" s="565"/>
      <c r="BW876" s="565"/>
      <c r="BX876" s="565"/>
      <c r="BY876" s="565"/>
      <c r="BZ876" s="565"/>
      <c r="CA876" s="565"/>
      <c r="CB876" s="565"/>
    </row>
    <row r="877" spans="1:85">
      <c r="A877" s="620"/>
      <c r="B877" s="626"/>
      <c r="C877" s="565" t="s">
        <v>8948</v>
      </c>
      <c r="D877" s="565"/>
      <c r="E877" s="565"/>
      <c r="F877" s="565"/>
      <c r="G877" s="565"/>
      <c r="H877" s="565"/>
      <c r="I877" s="565"/>
      <c r="J877" s="565"/>
      <c r="K877" s="565"/>
      <c r="L877" s="565"/>
      <c r="M877" s="565"/>
      <c r="N877" s="565"/>
      <c r="O877" s="565"/>
      <c r="P877" s="565"/>
      <c r="Q877" s="565"/>
      <c r="R877" s="565"/>
      <c r="S877" s="565"/>
      <c r="T877" s="565"/>
      <c r="U877" s="147"/>
      <c r="V877" s="565"/>
      <c r="W877" s="565"/>
      <c r="X877" s="565"/>
      <c r="Y877" s="565"/>
      <c r="Z877" s="565"/>
      <c r="AA877" s="565"/>
      <c r="AB877" s="565"/>
      <c r="AC877" s="565"/>
      <c r="AD877" s="565"/>
      <c r="AE877" s="565"/>
      <c r="AF877" s="565"/>
      <c r="AG877" s="565"/>
      <c r="AH877" s="565"/>
      <c r="AI877" s="565"/>
      <c r="AJ877" s="565"/>
      <c r="AK877" s="565"/>
      <c r="AL877" s="565"/>
      <c r="AM877" s="565"/>
      <c r="AN877" s="565"/>
      <c r="AO877" s="565"/>
      <c r="AP877" s="565"/>
      <c r="AQ877" s="565"/>
      <c r="AR877" s="565"/>
      <c r="AS877" s="565"/>
      <c r="AT877" s="565"/>
      <c r="AU877" s="565"/>
      <c r="AV877" s="565"/>
      <c r="AW877" s="565"/>
      <c r="AX877" s="565"/>
      <c r="AY877" s="565"/>
      <c r="AZ877" s="565"/>
      <c r="BA877" s="565"/>
      <c r="BB877" s="565"/>
      <c r="BC877" s="565"/>
      <c r="BD877" s="565"/>
      <c r="BE877" s="565">
        <v>1000</v>
      </c>
      <c r="BF877" s="565"/>
      <c r="BG877" s="565"/>
      <c r="BH877" s="565"/>
      <c r="BI877" s="565"/>
      <c r="BJ877" s="565"/>
      <c r="BK877" s="364"/>
      <c r="BL877" s="565"/>
      <c r="BM877" s="565"/>
      <c r="BN877" s="565"/>
      <c r="BO877" s="565"/>
      <c r="BP877" s="565"/>
      <c r="BQ877" s="565"/>
      <c r="BR877" s="565"/>
      <c r="BS877" s="565"/>
      <c r="BT877" s="565"/>
      <c r="BU877" s="565"/>
      <c r="BV877" s="565"/>
      <c r="BW877" s="565"/>
      <c r="BX877" s="565"/>
      <c r="BY877" s="565"/>
      <c r="BZ877" s="565"/>
      <c r="CA877" s="565"/>
      <c r="CB877" s="565"/>
    </row>
    <row r="878" spans="1:85">
      <c r="A878" s="620"/>
      <c r="B878" s="626" t="s">
        <v>4305</v>
      </c>
      <c r="C878" s="565" t="s">
        <v>4302</v>
      </c>
      <c r="D878" s="565"/>
      <c r="E878" s="565"/>
      <c r="F878" s="565"/>
      <c r="G878" s="565"/>
      <c r="H878" s="565"/>
      <c r="I878" s="565"/>
      <c r="J878" s="565"/>
      <c r="K878" s="565"/>
      <c r="L878" s="565"/>
      <c r="M878" s="565"/>
      <c r="N878" s="565"/>
      <c r="O878" s="565"/>
      <c r="P878" s="565"/>
      <c r="Q878" s="565"/>
      <c r="R878" s="565"/>
      <c r="S878" s="565"/>
      <c r="T878" s="565"/>
      <c r="U878" s="147"/>
      <c r="V878" s="565"/>
      <c r="W878" s="565"/>
      <c r="X878" s="565"/>
      <c r="Y878" s="565"/>
      <c r="Z878" s="565"/>
      <c r="AA878" s="565"/>
      <c r="AB878" s="565"/>
      <c r="AC878" s="565"/>
      <c r="AD878" s="565"/>
      <c r="AE878" s="565"/>
      <c r="AF878" s="565"/>
      <c r="AG878" s="565"/>
      <c r="AH878" s="565"/>
      <c r="AI878" s="565"/>
      <c r="AJ878" s="565"/>
      <c r="AK878" s="565"/>
      <c r="AL878" s="565"/>
      <c r="AM878" s="565"/>
      <c r="AN878" s="565"/>
      <c r="AO878" s="565"/>
      <c r="AP878" s="565"/>
      <c r="AQ878" s="565"/>
      <c r="AR878" s="565"/>
      <c r="AS878" s="565"/>
      <c r="AT878" s="565"/>
      <c r="AU878" s="565"/>
      <c r="AV878" s="565"/>
      <c r="AW878" s="565"/>
      <c r="AX878" s="565"/>
      <c r="AY878" s="565"/>
      <c r="AZ878" s="565"/>
      <c r="BA878" s="565"/>
      <c r="BB878" s="565"/>
      <c r="BC878" s="565"/>
      <c r="BD878" s="565"/>
      <c r="BE878" s="565"/>
      <c r="BF878" s="565"/>
      <c r="BG878" s="565"/>
      <c r="BH878" s="565"/>
      <c r="BI878" s="565"/>
      <c r="BJ878" s="565"/>
      <c r="BK878" s="364"/>
      <c r="BL878" s="565"/>
      <c r="BM878" s="565"/>
      <c r="BN878" s="565"/>
      <c r="BO878" s="565"/>
      <c r="BP878" s="565"/>
      <c r="BQ878" s="565"/>
      <c r="BR878" s="565"/>
      <c r="BS878" s="565"/>
      <c r="BT878" s="565"/>
      <c r="BU878" s="565"/>
      <c r="BV878" s="565"/>
      <c r="BW878" s="565"/>
      <c r="BX878" s="565"/>
      <c r="BY878" s="565"/>
      <c r="BZ878" s="565"/>
      <c r="CA878" s="565"/>
      <c r="CB878" s="565"/>
    </row>
    <row r="879" spans="1:85">
      <c r="A879" s="620"/>
      <c r="B879" s="634"/>
      <c r="C879" s="627" t="s">
        <v>4300</v>
      </c>
      <c r="D879" s="627"/>
      <c r="E879" s="627"/>
      <c r="F879" s="627"/>
      <c r="G879" s="627"/>
      <c r="H879" s="627"/>
      <c r="I879" s="627"/>
      <c r="J879" s="627"/>
      <c r="K879" s="627"/>
      <c r="L879" s="627"/>
      <c r="M879" s="627"/>
      <c r="N879" s="627"/>
      <c r="O879" s="627"/>
      <c r="P879" s="627"/>
      <c r="Q879" s="627"/>
      <c r="R879" s="627"/>
      <c r="S879" s="627"/>
      <c r="T879" s="627"/>
      <c r="U879" s="635"/>
      <c r="V879" s="627"/>
      <c r="W879" s="627"/>
      <c r="X879" s="627"/>
      <c r="Y879" s="627"/>
      <c r="Z879" s="627"/>
      <c r="AA879" s="627"/>
      <c r="AB879" s="627"/>
      <c r="AC879" s="627"/>
      <c r="AD879" s="627"/>
      <c r="AE879" s="627"/>
      <c r="AF879" s="627"/>
      <c r="AG879" s="627"/>
      <c r="AH879" s="627"/>
      <c r="AI879" s="627"/>
      <c r="AJ879" s="627"/>
      <c r="AK879" s="627"/>
      <c r="AL879" s="627"/>
      <c r="AM879" s="627"/>
      <c r="AN879" s="627"/>
      <c r="AO879" s="627"/>
      <c r="AP879" s="627"/>
      <c r="AQ879" s="627"/>
      <c r="AR879" s="627"/>
      <c r="AS879" s="627"/>
      <c r="AT879" s="627"/>
      <c r="AU879" s="627"/>
      <c r="AV879" s="627"/>
      <c r="AW879" s="627"/>
      <c r="AX879" s="627"/>
      <c r="AY879" s="627"/>
      <c r="AZ879" s="627"/>
      <c r="BA879" s="627"/>
      <c r="BB879" s="627"/>
      <c r="BC879" s="627"/>
      <c r="BD879" s="627"/>
      <c r="BE879" s="627"/>
      <c r="BF879" s="627"/>
      <c r="BG879" s="627"/>
      <c r="BH879" s="627"/>
      <c r="BI879" s="627"/>
      <c r="BJ879" s="627"/>
      <c r="BK879" s="636"/>
      <c r="BL879" s="627"/>
      <c r="BM879" s="627"/>
      <c r="BN879" s="627"/>
      <c r="BO879" s="627"/>
      <c r="BP879" s="627"/>
      <c r="BQ879" s="627"/>
      <c r="BR879" s="627"/>
      <c r="BS879" s="627"/>
      <c r="BT879" s="627"/>
      <c r="BU879" s="627"/>
      <c r="BV879" s="627"/>
      <c r="BW879" s="627"/>
      <c r="BX879" s="627"/>
      <c r="BY879" s="627"/>
      <c r="BZ879" s="627"/>
      <c r="CA879" s="627"/>
      <c r="CB879" s="627"/>
    </row>
    <row r="880" spans="1:85">
      <c r="A880" s="627" t="s">
        <v>8972</v>
      </c>
      <c r="B880" s="626" t="s">
        <v>4301</v>
      </c>
      <c r="C880" s="565" t="s">
        <v>4302</v>
      </c>
      <c r="D880" s="565"/>
      <c r="E880" s="565"/>
      <c r="F880" s="565"/>
      <c r="G880" s="565"/>
      <c r="H880" s="565"/>
      <c r="I880" s="565"/>
      <c r="J880" s="565"/>
      <c r="K880" s="565"/>
      <c r="L880" s="565"/>
      <c r="M880" s="565"/>
      <c r="N880" s="565"/>
      <c r="O880" s="565"/>
      <c r="P880" s="565"/>
      <c r="Q880" s="565"/>
      <c r="R880" s="565"/>
      <c r="S880" s="565"/>
      <c r="T880" s="565"/>
      <c r="U880" s="147"/>
      <c r="V880" s="565"/>
      <c r="W880" s="565"/>
      <c r="X880" s="565"/>
      <c r="Y880" s="565"/>
      <c r="Z880" s="565"/>
      <c r="AA880" s="565"/>
      <c r="AB880" s="565"/>
      <c r="AC880" s="565"/>
      <c r="AD880" s="565"/>
      <c r="AE880" s="565"/>
      <c r="AF880" s="565"/>
      <c r="AG880" s="565"/>
      <c r="AH880" s="565"/>
      <c r="AI880" s="565"/>
      <c r="AJ880" s="565"/>
      <c r="AK880" s="565"/>
      <c r="AL880" s="565"/>
      <c r="AM880" s="565"/>
      <c r="AN880" s="565"/>
      <c r="AO880" s="565"/>
      <c r="AP880" s="565"/>
      <c r="AQ880" s="565"/>
      <c r="AR880" s="565"/>
      <c r="AS880" s="565"/>
      <c r="AT880" s="565"/>
      <c r="AU880" s="565"/>
      <c r="AV880" s="565"/>
      <c r="AW880" s="565"/>
      <c r="AX880" s="565"/>
      <c r="AY880" s="565"/>
      <c r="AZ880" s="565"/>
      <c r="BA880" s="565"/>
      <c r="BB880" s="565"/>
      <c r="BC880" s="565"/>
      <c r="BD880" s="565"/>
      <c r="BE880" s="565"/>
      <c r="BF880" s="565"/>
      <c r="BG880" s="565"/>
      <c r="BH880" s="565"/>
      <c r="BI880" s="565"/>
      <c r="BJ880" s="565"/>
      <c r="BK880" s="364"/>
      <c r="BL880" s="565"/>
      <c r="BM880" s="565"/>
      <c r="BN880" s="565"/>
      <c r="BO880" s="565"/>
      <c r="BP880" s="565"/>
      <c r="BQ880" s="565"/>
      <c r="BR880" s="565"/>
      <c r="BS880" s="565"/>
      <c r="BT880" s="565"/>
      <c r="BU880" s="565"/>
      <c r="BV880" s="565"/>
      <c r="BW880" s="565"/>
      <c r="BX880" s="565"/>
      <c r="BY880" s="565"/>
      <c r="BZ880" s="565"/>
      <c r="CA880" s="565"/>
      <c r="CB880" s="565"/>
      <c r="CC880" s="565"/>
      <c r="CD880" s="565"/>
      <c r="CE880" s="565"/>
      <c r="CF880" s="565"/>
      <c r="CG880" s="565"/>
    </row>
    <row r="881" spans="1:85">
      <c r="A881" s="620"/>
      <c r="B881" s="626"/>
      <c r="C881" s="565" t="s">
        <v>4300</v>
      </c>
      <c r="D881" s="565">
        <v>43940</v>
      </c>
      <c r="E881" s="565"/>
      <c r="F881" s="565"/>
      <c r="G881" s="565"/>
      <c r="H881" s="565"/>
      <c r="I881" s="565"/>
      <c r="J881" s="565"/>
      <c r="K881" s="565"/>
      <c r="L881" s="565"/>
      <c r="M881" s="565"/>
      <c r="N881" s="565"/>
      <c r="O881" s="565"/>
      <c r="P881" s="565"/>
      <c r="Q881" s="565"/>
      <c r="R881" s="565"/>
      <c r="S881" s="565"/>
      <c r="T881" s="565"/>
      <c r="U881" s="147"/>
      <c r="V881" s="565"/>
      <c r="W881" s="565"/>
      <c r="X881" s="565"/>
      <c r="Y881" s="565"/>
      <c r="Z881" s="565"/>
      <c r="AA881" s="565"/>
      <c r="AB881" s="565"/>
      <c r="AC881" s="565"/>
      <c r="AD881" s="565"/>
      <c r="AE881" s="565"/>
      <c r="AF881" s="565"/>
      <c r="AG881" s="565"/>
      <c r="AH881" s="565"/>
      <c r="AI881" s="565"/>
      <c r="AJ881" s="565"/>
      <c r="AK881" s="565"/>
      <c r="AL881" s="565"/>
      <c r="AM881" s="565"/>
      <c r="AN881" s="565"/>
      <c r="AO881" s="565"/>
      <c r="AP881" s="565"/>
      <c r="AQ881" s="565"/>
      <c r="AR881" s="565"/>
      <c r="AS881" s="565"/>
      <c r="AT881" s="565"/>
      <c r="AU881" s="565"/>
      <c r="AV881" s="565"/>
      <c r="AW881" s="565"/>
      <c r="AX881" s="565"/>
      <c r="AY881" s="565"/>
      <c r="AZ881" s="565"/>
      <c r="BA881" s="565"/>
      <c r="BB881" s="565"/>
      <c r="BC881" s="565"/>
      <c r="BD881" s="565">
        <v>1395</v>
      </c>
      <c r="BE881" s="565"/>
      <c r="BF881" s="565"/>
      <c r="BG881" s="565"/>
      <c r="BH881" s="565"/>
      <c r="BI881" s="565"/>
      <c r="BJ881" s="565"/>
      <c r="BK881" s="364"/>
      <c r="BL881" s="565"/>
      <c r="BM881" s="565"/>
      <c r="BN881" s="565"/>
      <c r="BO881" s="565"/>
      <c r="BP881" s="565"/>
      <c r="BQ881" s="565"/>
      <c r="BR881" s="565"/>
      <c r="BS881" s="565"/>
      <c r="BT881" s="565"/>
      <c r="BU881" s="565"/>
      <c r="BV881" s="565"/>
      <c r="BW881" s="565"/>
      <c r="BX881" s="565"/>
      <c r="BY881" s="565"/>
      <c r="BZ881" s="565"/>
      <c r="CA881" s="565"/>
      <c r="CB881" s="565"/>
      <c r="CC881" s="565"/>
      <c r="CD881" s="565"/>
      <c r="CE881" s="565"/>
      <c r="CF881" s="565"/>
      <c r="CG881" s="565"/>
    </row>
    <row r="882" spans="1:85">
      <c r="A882" s="620"/>
      <c r="B882" s="626" t="s">
        <v>4303</v>
      </c>
      <c r="C882" s="565" t="s">
        <v>4302</v>
      </c>
      <c r="D882" s="565"/>
      <c r="E882" s="565"/>
      <c r="F882" s="565"/>
      <c r="G882" s="565"/>
      <c r="H882" s="565"/>
      <c r="I882" s="565"/>
      <c r="J882" s="565"/>
      <c r="K882" s="565"/>
      <c r="L882" s="565"/>
      <c r="M882" s="565"/>
      <c r="N882" s="565"/>
      <c r="O882" s="565"/>
      <c r="P882" s="565"/>
      <c r="Q882" s="565"/>
      <c r="R882" s="565"/>
      <c r="S882" s="565"/>
      <c r="T882" s="565"/>
      <c r="U882" s="147"/>
      <c r="V882" s="565"/>
      <c r="W882" s="565"/>
      <c r="X882" s="565"/>
      <c r="Y882" s="565"/>
      <c r="Z882" s="565"/>
      <c r="AA882" s="565"/>
      <c r="AB882" s="565"/>
      <c r="AC882" s="565"/>
      <c r="AD882" s="565"/>
      <c r="AE882" s="565"/>
      <c r="AF882" s="565"/>
      <c r="AG882" s="565"/>
      <c r="AH882" s="565"/>
      <c r="AI882" s="565"/>
      <c r="AJ882" s="565"/>
      <c r="AK882" s="565"/>
      <c r="AL882" s="565"/>
      <c r="AM882" s="565"/>
      <c r="AN882" s="565"/>
      <c r="AO882" s="565"/>
      <c r="AP882" s="565"/>
      <c r="AQ882" s="565"/>
      <c r="AR882" s="565"/>
      <c r="AS882" s="565"/>
      <c r="AT882" s="565"/>
      <c r="AU882" s="565"/>
      <c r="AV882" s="565"/>
      <c r="AW882" s="565"/>
      <c r="AX882" s="565"/>
      <c r="AY882" s="565"/>
      <c r="AZ882" s="565"/>
      <c r="BA882" s="565"/>
      <c r="BB882" s="565"/>
      <c r="BC882" s="565"/>
      <c r="BD882" s="565"/>
      <c r="BE882" s="565"/>
      <c r="BF882" s="565"/>
      <c r="BG882" s="565"/>
      <c r="BH882" s="565"/>
      <c r="BI882" s="565"/>
      <c r="BJ882" s="565"/>
      <c r="BK882" s="364"/>
      <c r="BL882" s="565"/>
      <c r="BM882" s="565"/>
      <c r="BN882" s="565"/>
      <c r="BO882" s="565"/>
      <c r="BP882" s="565"/>
      <c r="BQ882" s="565"/>
      <c r="BR882" s="565"/>
      <c r="BS882" s="565"/>
      <c r="BT882" s="565"/>
      <c r="BU882" s="565"/>
      <c r="BV882" s="565"/>
      <c r="BW882" s="565"/>
      <c r="BX882" s="565"/>
      <c r="BY882" s="565"/>
      <c r="BZ882" s="565"/>
      <c r="CA882" s="565"/>
      <c r="CB882" s="565"/>
      <c r="CC882" s="565"/>
      <c r="CD882" s="565"/>
      <c r="CE882" s="565"/>
      <c r="CF882" s="565"/>
      <c r="CG882" s="565"/>
    </row>
    <row r="883" spans="1:85">
      <c r="A883" s="620"/>
      <c r="B883" s="626"/>
      <c r="C883" s="565" t="s">
        <v>4300</v>
      </c>
      <c r="D883" s="565"/>
      <c r="E883" s="565"/>
      <c r="F883" s="565"/>
      <c r="G883" s="565"/>
      <c r="H883" s="565"/>
      <c r="I883" s="565"/>
      <c r="J883" s="565"/>
      <c r="K883" s="565"/>
      <c r="L883" s="565"/>
      <c r="M883" s="565"/>
      <c r="N883" s="565"/>
      <c r="O883" s="565"/>
      <c r="P883" s="565"/>
      <c r="Q883" s="565"/>
      <c r="R883" s="565"/>
      <c r="S883" s="565"/>
      <c r="T883" s="565"/>
      <c r="U883" s="147"/>
      <c r="V883" s="565"/>
      <c r="W883" s="565"/>
      <c r="X883" s="565"/>
      <c r="Y883" s="565"/>
      <c r="Z883" s="565"/>
      <c r="AA883" s="565"/>
      <c r="AB883" s="565"/>
      <c r="AC883" s="565"/>
      <c r="AD883" s="565"/>
      <c r="AE883" s="565"/>
      <c r="AF883" s="565"/>
      <c r="AG883" s="565"/>
      <c r="AH883" s="565"/>
      <c r="AI883" s="565"/>
      <c r="AJ883" s="565"/>
      <c r="AK883" s="565"/>
      <c r="AL883" s="565"/>
      <c r="AM883" s="565"/>
      <c r="AN883" s="565"/>
      <c r="AO883" s="565"/>
      <c r="AP883" s="565"/>
      <c r="AQ883" s="565"/>
      <c r="AR883" s="565"/>
      <c r="AS883" s="565"/>
      <c r="AT883" s="565"/>
      <c r="AU883" s="565"/>
      <c r="AV883" s="565"/>
      <c r="AW883" s="565"/>
      <c r="AX883" s="565"/>
      <c r="AY883" s="565"/>
      <c r="AZ883" s="565"/>
      <c r="BA883" s="565"/>
      <c r="BB883" s="565"/>
      <c r="BC883" s="565"/>
      <c r="BD883" s="565"/>
      <c r="BE883" s="565"/>
      <c r="BF883" s="565"/>
      <c r="BG883" s="565"/>
      <c r="BH883" s="565"/>
      <c r="BI883" s="565"/>
      <c r="BJ883" s="565"/>
      <c r="BK883" s="364"/>
      <c r="BL883" s="565"/>
      <c r="BM883" s="565"/>
      <c r="BN883" s="565"/>
      <c r="BO883" s="565"/>
      <c r="BP883" s="565"/>
      <c r="BQ883" s="565"/>
      <c r="BR883" s="565"/>
      <c r="BS883" s="565"/>
      <c r="BT883" s="565"/>
      <c r="BU883" s="565"/>
      <c r="BV883" s="565"/>
      <c r="BW883" s="565"/>
      <c r="BX883" s="565"/>
      <c r="BY883" s="565"/>
      <c r="BZ883" s="565"/>
      <c r="CA883" s="565"/>
      <c r="CB883" s="565"/>
      <c r="CC883" s="565"/>
      <c r="CD883" s="565"/>
      <c r="CE883" s="565"/>
      <c r="CF883" s="565"/>
      <c r="CG883" s="565"/>
    </row>
    <row r="884" spans="1:85">
      <c r="A884" s="620"/>
      <c r="B884" s="626" t="s">
        <v>4304</v>
      </c>
      <c r="C884" s="565" t="s">
        <v>4302</v>
      </c>
      <c r="D884" s="565"/>
      <c r="E884" s="565"/>
      <c r="F884" s="565"/>
      <c r="G884" s="565"/>
      <c r="H884" s="565"/>
      <c r="I884" s="565"/>
      <c r="J884" s="565"/>
      <c r="K884" s="565"/>
      <c r="L884" s="565"/>
      <c r="M884" s="565"/>
      <c r="N884" s="565"/>
      <c r="O884" s="565"/>
      <c r="P884" s="565"/>
      <c r="Q884" s="565"/>
      <c r="R884" s="565"/>
      <c r="S884" s="565"/>
      <c r="T884" s="565"/>
      <c r="U884" s="147"/>
      <c r="V884" s="565"/>
      <c r="W884" s="565"/>
      <c r="X884" s="565"/>
      <c r="Y884" s="565"/>
      <c r="Z884" s="565"/>
      <c r="AA884" s="565"/>
      <c r="AB884" s="565"/>
      <c r="AC884" s="565"/>
      <c r="AD884" s="565"/>
      <c r="AE884" s="565"/>
      <c r="AF884" s="565"/>
      <c r="AG884" s="565"/>
      <c r="AH884" s="565"/>
      <c r="AI884" s="565"/>
      <c r="AJ884" s="565"/>
      <c r="AK884" s="565"/>
      <c r="AL884" s="565"/>
      <c r="AM884" s="565"/>
      <c r="AN884" s="565"/>
      <c r="AO884" s="565"/>
      <c r="AP884" s="565"/>
      <c r="AQ884" s="565"/>
      <c r="AR884" s="565"/>
      <c r="AS884" s="565"/>
      <c r="AT884" s="565"/>
      <c r="AU884" s="565"/>
      <c r="AV884" s="565"/>
      <c r="AW884" s="565"/>
      <c r="AX884" s="565"/>
      <c r="AY884" s="565"/>
      <c r="AZ884" s="565"/>
      <c r="BA884" s="565"/>
      <c r="BB884" s="565"/>
      <c r="BC884" s="565"/>
      <c r="BD884" s="565"/>
      <c r="BE884" s="565"/>
      <c r="BF884" s="565"/>
      <c r="BG884" s="565"/>
      <c r="BH884" s="565"/>
      <c r="BI884" s="565"/>
      <c r="BJ884" s="565"/>
      <c r="BK884" s="364"/>
      <c r="BL884" s="565"/>
      <c r="BM884" s="565"/>
      <c r="BN884" s="565"/>
      <c r="BO884" s="565"/>
      <c r="BP884" s="565"/>
      <c r="BQ884" s="565"/>
      <c r="BR884" s="565"/>
      <c r="BS884" s="565"/>
      <c r="BT884" s="565"/>
      <c r="BU884" s="565"/>
      <c r="BV884" s="565"/>
      <c r="BW884" s="565"/>
      <c r="BX884" s="565"/>
      <c r="BY884" s="565"/>
      <c r="BZ884" s="565"/>
      <c r="CA884" s="565"/>
      <c r="CB884" s="565"/>
      <c r="CC884" s="565"/>
      <c r="CD884" s="565"/>
      <c r="CE884" s="565"/>
      <c r="CF884" s="565"/>
      <c r="CG884" s="565"/>
    </row>
    <row r="885" spans="1:85">
      <c r="A885" s="620"/>
      <c r="B885" s="626"/>
      <c r="C885" s="565" t="s">
        <v>4300</v>
      </c>
      <c r="D885" s="565">
        <v>36050</v>
      </c>
      <c r="E885" s="565"/>
      <c r="F885" s="565"/>
      <c r="G885" s="565"/>
      <c r="H885" s="565"/>
      <c r="I885" s="565"/>
      <c r="J885" s="565"/>
      <c r="K885" s="565"/>
      <c r="L885" s="565"/>
      <c r="M885" s="565"/>
      <c r="N885" s="565"/>
      <c r="O885" s="565"/>
      <c r="P885" s="565"/>
      <c r="Q885" s="565"/>
      <c r="R885" s="565"/>
      <c r="S885" s="565"/>
      <c r="T885" s="565"/>
      <c r="U885" s="147"/>
      <c r="V885" s="565"/>
      <c r="W885" s="565"/>
      <c r="X885" s="565"/>
      <c r="Y885" s="565"/>
      <c r="Z885" s="565"/>
      <c r="AA885" s="565"/>
      <c r="AB885" s="565"/>
      <c r="AC885" s="565"/>
      <c r="AD885" s="565"/>
      <c r="AE885" s="565"/>
      <c r="AF885" s="565"/>
      <c r="AG885" s="565"/>
      <c r="AH885" s="565"/>
      <c r="AI885" s="565">
        <v>6620</v>
      </c>
      <c r="AJ885" s="565"/>
      <c r="AK885" s="565"/>
      <c r="AL885" s="565"/>
      <c r="AM885" s="565"/>
      <c r="AN885" s="565"/>
      <c r="AO885" s="565"/>
      <c r="AP885" s="565"/>
      <c r="AQ885" s="565"/>
      <c r="AR885" s="565"/>
      <c r="AS885" s="565"/>
      <c r="AT885" s="565"/>
      <c r="AU885" s="565"/>
      <c r="AV885" s="565"/>
      <c r="AW885" s="565"/>
      <c r="AX885" s="565"/>
      <c r="AY885" s="565"/>
      <c r="AZ885" s="565"/>
      <c r="BA885" s="565"/>
      <c r="BB885" s="565"/>
      <c r="BC885" s="565"/>
      <c r="BD885" s="565">
        <v>815</v>
      </c>
      <c r="BE885" s="565"/>
      <c r="BF885" s="565"/>
      <c r="BG885" s="565"/>
      <c r="BH885" s="565"/>
      <c r="BI885" s="565"/>
      <c r="BJ885" s="565"/>
      <c r="BK885" s="364"/>
      <c r="BL885" s="565"/>
      <c r="BM885" s="565"/>
      <c r="BN885" s="565"/>
      <c r="BO885" s="565"/>
      <c r="BP885" s="565"/>
      <c r="BQ885" s="565"/>
      <c r="BR885" s="565"/>
      <c r="BS885" s="565"/>
      <c r="BT885" s="565"/>
      <c r="BU885" s="565"/>
      <c r="BV885" s="565"/>
      <c r="BW885" s="565"/>
      <c r="BX885" s="565"/>
      <c r="BY885" s="565"/>
      <c r="BZ885" s="565"/>
      <c r="CA885" s="565"/>
      <c r="CB885" s="565"/>
      <c r="CC885" s="565"/>
      <c r="CD885" s="565"/>
      <c r="CE885" s="565"/>
      <c r="CF885" s="565"/>
      <c r="CG885" s="565"/>
    </row>
    <row r="886" spans="1:85">
      <c r="A886" s="620"/>
      <c r="B886" s="626" t="s">
        <v>4305</v>
      </c>
      <c r="C886" s="565" t="s">
        <v>4302</v>
      </c>
      <c r="D886" s="565"/>
      <c r="E886" s="565"/>
      <c r="F886" s="565"/>
      <c r="G886" s="565"/>
      <c r="H886" s="565"/>
      <c r="I886" s="565"/>
      <c r="J886" s="565"/>
      <c r="K886" s="565"/>
      <c r="L886" s="565"/>
      <c r="M886" s="565"/>
      <c r="N886" s="565"/>
      <c r="O886" s="565"/>
      <c r="P886" s="565"/>
      <c r="Q886" s="565"/>
      <c r="R886" s="565"/>
      <c r="S886" s="565"/>
      <c r="T886" s="565"/>
      <c r="U886" s="147"/>
      <c r="V886" s="565"/>
      <c r="W886" s="565"/>
      <c r="X886" s="565"/>
      <c r="Y886" s="565"/>
      <c r="Z886" s="565"/>
      <c r="AA886" s="565"/>
      <c r="AB886" s="565"/>
      <c r="AC886" s="565"/>
      <c r="AD886" s="565"/>
      <c r="AE886" s="565"/>
      <c r="AF886" s="565"/>
      <c r="AG886" s="565"/>
      <c r="AH886" s="565"/>
      <c r="AI886" s="565"/>
      <c r="AJ886" s="565"/>
      <c r="AK886" s="565"/>
      <c r="AL886" s="565"/>
      <c r="AM886" s="565"/>
      <c r="AN886" s="565"/>
      <c r="AO886" s="565"/>
      <c r="AP886" s="565"/>
      <c r="AQ886" s="565"/>
      <c r="AR886" s="565"/>
      <c r="AS886" s="565"/>
      <c r="AT886" s="565"/>
      <c r="AU886" s="565"/>
      <c r="AV886" s="565"/>
      <c r="AW886" s="565"/>
      <c r="AX886" s="565"/>
      <c r="AY886" s="565"/>
      <c r="AZ886" s="565"/>
      <c r="BA886" s="565"/>
      <c r="BB886" s="565"/>
      <c r="BC886" s="565"/>
      <c r="BD886" s="565"/>
      <c r="BE886" s="565"/>
      <c r="BF886" s="565"/>
      <c r="BG886" s="565"/>
      <c r="BH886" s="565"/>
      <c r="BI886" s="565"/>
      <c r="BJ886" s="565"/>
      <c r="BK886" s="364"/>
      <c r="BL886" s="565"/>
      <c r="BM886" s="565"/>
      <c r="BN886" s="565"/>
      <c r="BO886" s="565"/>
      <c r="BP886" s="565"/>
      <c r="BQ886" s="565"/>
      <c r="BR886" s="565"/>
      <c r="BS886" s="565"/>
      <c r="BT886" s="565"/>
      <c r="BU886" s="565"/>
      <c r="BV886" s="565"/>
      <c r="BW886" s="565"/>
      <c r="BX886" s="565"/>
      <c r="BY886" s="565"/>
      <c r="BZ886" s="565"/>
      <c r="CA886" s="565"/>
      <c r="CB886" s="565"/>
      <c r="CC886" s="565"/>
      <c r="CD886" s="565"/>
      <c r="CE886" s="565"/>
      <c r="CF886" s="565"/>
      <c r="CG886" s="565"/>
    </row>
    <row r="887" spans="1:85">
      <c r="A887" s="620"/>
      <c r="B887" s="626"/>
      <c r="C887" s="565" t="s">
        <v>4300</v>
      </c>
      <c r="D887" s="565"/>
      <c r="E887" s="565"/>
      <c r="F887" s="565"/>
      <c r="G887" s="565"/>
      <c r="H887" s="565"/>
      <c r="I887" s="565"/>
      <c r="J887" s="565"/>
      <c r="K887" s="565"/>
      <c r="L887" s="565"/>
      <c r="M887" s="565"/>
      <c r="N887" s="565"/>
      <c r="O887" s="565"/>
      <c r="P887" s="565"/>
      <c r="Q887" s="565"/>
      <c r="R887" s="565"/>
      <c r="S887" s="565"/>
      <c r="T887" s="565"/>
      <c r="U887" s="147"/>
      <c r="V887" s="565"/>
      <c r="W887" s="565"/>
      <c r="X887" s="565"/>
      <c r="Y887" s="565"/>
      <c r="Z887" s="565"/>
      <c r="AA887" s="565"/>
      <c r="AB887" s="565"/>
      <c r="AC887" s="565"/>
      <c r="AD887" s="565"/>
      <c r="AE887" s="565"/>
      <c r="AF887" s="565"/>
      <c r="AG887" s="565"/>
      <c r="AH887" s="565"/>
      <c r="AI887" s="565"/>
      <c r="AJ887" s="565"/>
      <c r="AK887" s="565"/>
      <c r="AL887" s="565"/>
      <c r="AM887" s="565"/>
      <c r="AN887" s="565"/>
      <c r="AO887" s="565"/>
      <c r="AP887" s="565"/>
      <c r="AQ887" s="565"/>
      <c r="AR887" s="565"/>
      <c r="AS887" s="565"/>
      <c r="AT887" s="565"/>
      <c r="AU887" s="565"/>
      <c r="AV887" s="565"/>
      <c r="AW887" s="565"/>
      <c r="AX887" s="565"/>
      <c r="AY887" s="565"/>
      <c r="AZ887" s="565"/>
      <c r="BA887" s="565"/>
      <c r="BB887" s="565"/>
      <c r="BC887" s="565"/>
      <c r="BD887" s="565"/>
      <c r="BE887" s="565"/>
      <c r="BF887" s="565"/>
      <c r="BG887" s="565"/>
      <c r="BH887" s="565"/>
      <c r="BI887" s="565"/>
      <c r="BJ887" s="565"/>
      <c r="BK887" s="364"/>
      <c r="BL887" s="565"/>
      <c r="BM887" s="565"/>
      <c r="BN887" s="565"/>
      <c r="BO887" s="565"/>
      <c r="BP887" s="565"/>
      <c r="BQ887" s="565"/>
      <c r="BR887" s="565"/>
      <c r="BS887" s="565"/>
      <c r="BT887" s="565"/>
      <c r="BU887" s="565"/>
      <c r="BV887" s="565"/>
      <c r="BW887" s="565"/>
      <c r="BX887" s="565"/>
      <c r="BY887" s="565"/>
      <c r="BZ887" s="565"/>
      <c r="CA887" s="565"/>
      <c r="CB887" s="565"/>
      <c r="CC887" s="565"/>
      <c r="CD887" s="565"/>
      <c r="CE887" s="565"/>
      <c r="CF887" s="565"/>
      <c r="CG887" s="565"/>
    </row>
    <row r="888" spans="1:85">
      <c r="A888" s="627" t="s">
        <v>9008</v>
      </c>
      <c r="B888" s="626" t="s">
        <v>4301</v>
      </c>
      <c r="C888" s="565" t="s">
        <v>4302</v>
      </c>
      <c r="D888" s="565">
        <v>2759</v>
      </c>
      <c r="E888" s="565">
        <v>1473</v>
      </c>
      <c r="F888" s="565"/>
      <c r="G888" s="565">
        <v>6</v>
      </c>
      <c r="H888" s="565"/>
      <c r="I888" s="565"/>
      <c r="J888" s="565"/>
      <c r="K888" s="565"/>
      <c r="L888" s="565"/>
      <c r="M888" s="565">
        <v>1607</v>
      </c>
      <c r="N888" s="565">
        <v>9860</v>
      </c>
      <c r="O888" s="565"/>
      <c r="P888" s="565">
        <v>1725</v>
      </c>
      <c r="Q888" s="565">
        <v>8686</v>
      </c>
      <c r="R888" s="565">
        <v>7699</v>
      </c>
      <c r="S888" s="565">
        <v>347</v>
      </c>
      <c r="T888" s="565"/>
      <c r="U888" s="147"/>
      <c r="V888" s="565"/>
      <c r="W888" s="565"/>
      <c r="X888" s="565"/>
      <c r="Y888" s="565"/>
      <c r="Z888" s="565"/>
      <c r="AA888" s="565"/>
      <c r="AB888" s="565"/>
      <c r="AC888" s="565"/>
      <c r="AD888" s="565"/>
      <c r="AE888" s="565"/>
      <c r="AF888" s="565"/>
      <c r="AG888" s="565"/>
      <c r="AH888" s="565"/>
      <c r="AI888" s="565"/>
      <c r="AJ888" s="565"/>
      <c r="AK888" s="565"/>
      <c r="AL888" s="565">
        <v>7749</v>
      </c>
      <c r="AM888" s="565">
        <v>12020</v>
      </c>
      <c r="AN888" s="565"/>
      <c r="AO888" s="565"/>
      <c r="AP888" s="565"/>
      <c r="AQ888" s="565">
        <v>124741</v>
      </c>
      <c r="AR888" s="565"/>
      <c r="AS888" s="565"/>
      <c r="AT888" s="565"/>
      <c r="AU888" s="565"/>
      <c r="AV888" s="565"/>
      <c r="AW888" s="565"/>
      <c r="AX888" s="565"/>
      <c r="AY888" s="565"/>
      <c r="AZ888" s="565"/>
      <c r="BA888" s="565"/>
      <c r="BB888" s="565"/>
      <c r="BC888" s="565">
        <v>19892</v>
      </c>
      <c r="BD888" s="565"/>
      <c r="BE888" s="565"/>
      <c r="BF888" s="565"/>
      <c r="BG888" s="565"/>
      <c r="BH888" s="565">
        <v>297</v>
      </c>
      <c r="BI888" s="565"/>
      <c r="BJ888" s="565"/>
      <c r="BK888" s="364"/>
      <c r="BL888" s="565"/>
      <c r="BM888" s="565">
        <v>4727</v>
      </c>
      <c r="BN888" s="565"/>
      <c r="BO888" s="565"/>
      <c r="BP888" s="565"/>
      <c r="BQ888" s="565"/>
      <c r="BR888" s="565"/>
      <c r="BS888" s="565"/>
      <c r="BT888" s="565"/>
      <c r="BU888" s="565"/>
      <c r="BV888" s="565"/>
      <c r="BW888" s="565"/>
      <c r="BX888" s="565"/>
      <c r="BY888" s="565"/>
      <c r="BZ888" s="565"/>
      <c r="CA888" s="565"/>
      <c r="CB888" s="565"/>
      <c r="CC888" s="565"/>
      <c r="CD888" s="565"/>
      <c r="CE888" s="565"/>
      <c r="CF888" s="565"/>
      <c r="CG888" s="565"/>
    </row>
    <row r="889" spans="1:85">
      <c r="A889" s="620"/>
      <c r="B889" s="626"/>
      <c r="C889" s="565" t="s">
        <v>4300</v>
      </c>
      <c r="D889" s="565"/>
      <c r="E889" s="565"/>
      <c r="F889" s="565"/>
      <c r="G889" s="565"/>
      <c r="H889" s="565"/>
      <c r="I889" s="565"/>
      <c r="J889" s="565"/>
      <c r="K889" s="565"/>
      <c r="L889" s="565"/>
      <c r="M889" s="565"/>
      <c r="N889" s="565"/>
      <c r="O889" s="565"/>
      <c r="P889" s="565"/>
      <c r="Q889" s="565"/>
      <c r="R889" s="565"/>
      <c r="S889" s="565"/>
      <c r="T889" s="565"/>
      <c r="U889" s="147"/>
      <c r="V889" s="565"/>
      <c r="W889" s="565"/>
      <c r="X889" s="565"/>
      <c r="Y889" s="565"/>
      <c r="Z889" s="565"/>
      <c r="AA889" s="565"/>
      <c r="AB889" s="565"/>
      <c r="AC889" s="565"/>
      <c r="AD889" s="565"/>
      <c r="AE889" s="565"/>
      <c r="AF889" s="565"/>
      <c r="AG889" s="565"/>
      <c r="AH889" s="565"/>
      <c r="AI889" s="565"/>
      <c r="AJ889" s="565"/>
      <c r="AK889" s="565"/>
      <c r="AL889" s="565"/>
      <c r="AM889" s="565"/>
      <c r="AN889" s="565"/>
      <c r="AO889" s="565"/>
      <c r="AP889" s="565"/>
      <c r="AQ889" s="565"/>
      <c r="AR889" s="565"/>
      <c r="AS889" s="565"/>
      <c r="AT889" s="565"/>
      <c r="AU889" s="565"/>
      <c r="AV889" s="565"/>
      <c r="AW889" s="565"/>
      <c r="AX889" s="565"/>
      <c r="AY889" s="565"/>
      <c r="AZ889" s="565"/>
      <c r="BA889" s="565"/>
      <c r="BB889" s="565"/>
      <c r="BC889" s="565"/>
      <c r="BD889" s="565"/>
      <c r="BE889" s="565"/>
      <c r="BF889" s="565"/>
      <c r="BG889" s="565"/>
      <c r="BH889" s="565"/>
      <c r="BI889" s="565"/>
      <c r="BJ889" s="565"/>
      <c r="BK889" s="364"/>
      <c r="BL889" s="565"/>
      <c r="BM889" s="565"/>
      <c r="BN889" s="565"/>
      <c r="BO889" s="565"/>
      <c r="BP889" s="565"/>
      <c r="BQ889" s="565"/>
      <c r="BR889" s="565"/>
      <c r="BS889" s="565"/>
      <c r="BT889" s="565"/>
      <c r="BU889" s="565"/>
      <c r="BV889" s="565"/>
      <c r="BW889" s="565"/>
      <c r="BX889" s="565"/>
      <c r="BY889" s="565"/>
      <c r="BZ889" s="565"/>
      <c r="CA889" s="565"/>
      <c r="CB889" s="565"/>
      <c r="CC889" s="565"/>
      <c r="CD889" s="565"/>
      <c r="CE889" s="565"/>
      <c r="CF889" s="565"/>
      <c r="CG889" s="565"/>
    </row>
    <row r="890" spans="1:85">
      <c r="A890" s="620"/>
      <c r="B890" s="626" t="s">
        <v>4303</v>
      </c>
      <c r="C890" s="565" t="s">
        <v>4302</v>
      </c>
      <c r="D890" s="565">
        <v>0</v>
      </c>
      <c r="E890" s="565">
        <v>0</v>
      </c>
      <c r="F890" s="565"/>
      <c r="G890" s="565">
        <v>0</v>
      </c>
      <c r="H890" s="565"/>
      <c r="I890" s="565"/>
      <c r="J890" s="565"/>
      <c r="K890" s="565"/>
      <c r="L890" s="565"/>
      <c r="M890" s="565">
        <v>3</v>
      </c>
      <c r="N890" s="565">
        <v>1</v>
      </c>
      <c r="O890" s="565"/>
      <c r="P890" s="565">
        <v>0</v>
      </c>
      <c r="Q890" s="565">
        <v>833</v>
      </c>
      <c r="R890" s="565">
        <v>3</v>
      </c>
      <c r="S890" s="565">
        <v>0</v>
      </c>
      <c r="T890" s="565"/>
      <c r="U890" s="147"/>
      <c r="V890" s="565"/>
      <c r="W890" s="565"/>
      <c r="X890" s="565"/>
      <c r="Y890" s="565"/>
      <c r="Z890" s="565"/>
      <c r="AA890" s="565"/>
      <c r="AB890" s="565"/>
      <c r="AC890" s="565"/>
      <c r="AD890" s="565"/>
      <c r="AE890" s="565"/>
      <c r="AF890" s="565"/>
      <c r="AG890" s="565"/>
      <c r="AH890" s="565"/>
      <c r="AI890" s="565"/>
      <c r="AJ890" s="565"/>
      <c r="AK890" s="565"/>
      <c r="AL890" s="565">
        <v>3</v>
      </c>
      <c r="AM890" s="565">
        <v>2</v>
      </c>
      <c r="AN890" s="565"/>
      <c r="AO890" s="565"/>
      <c r="AP890" s="565"/>
      <c r="AQ890" s="565">
        <v>10266</v>
      </c>
      <c r="AR890" s="565"/>
      <c r="AS890" s="565"/>
      <c r="AT890" s="565"/>
      <c r="AU890" s="565"/>
      <c r="AV890" s="565"/>
      <c r="AW890" s="565"/>
      <c r="AX890" s="565"/>
      <c r="AY890" s="565"/>
      <c r="AZ890" s="565"/>
      <c r="BA890" s="565"/>
      <c r="BB890" s="565"/>
      <c r="BC890" s="565">
        <v>0</v>
      </c>
      <c r="BD890" s="565"/>
      <c r="BE890" s="565"/>
      <c r="BF890" s="565"/>
      <c r="BG890" s="565"/>
      <c r="BH890" s="565">
        <v>0</v>
      </c>
      <c r="BI890" s="565"/>
      <c r="BJ890" s="565"/>
      <c r="BK890" s="364"/>
      <c r="BL890" s="565"/>
      <c r="BM890" s="565">
        <v>14708</v>
      </c>
      <c r="BN890" s="565"/>
      <c r="BO890" s="565"/>
      <c r="BP890" s="565"/>
      <c r="BQ890" s="565"/>
      <c r="BR890" s="565"/>
      <c r="BS890" s="565"/>
      <c r="BT890" s="565"/>
      <c r="BU890" s="565"/>
      <c r="BV890" s="565"/>
      <c r="BW890" s="565"/>
      <c r="BX890" s="565"/>
      <c r="BY890" s="565"/>
      <c r="BZ890" s="565"/>
      <c r="CA890" s="565"/>
      <c r="CB890" s="565"/>
      <c r="CC890" s="565"/>
      <c r="CD890" s="565"/>
      <c r="CE890" s="565"/>
      <c r="CF890" s="565"/>
      <c r="CG890" s="565"/>
    </row>
    <row r="891" spans="1:85">
      <c r="A891" s="620"/>
      <c r="B891" s="626"/>
      <c r="C891" s="565" t="s">
        <v>4300</v>
      </c>
      <c r="D891" s="565"/>
      <c r="E891" s="565"/>
      <c r="F891" s="565"/>
      <c r="G891" s="565"/>
      <c r="H891" s="565"/>
      <c r="I891" s="565"/>
      <c r="J891" s="565"/>
      <c r="K891" s="565"/>
      <c r="L891" s="565"/>
      <c r="M891" s="565"/>
      <c r="N891" s="565"/>
      <c r="O891" s="565"/>
      <c r="P891" s="565"/>
      <c r="Q891" s="565"/>
      <c r="R891" s="565"/>
      <c r="S891" s="565"/>
      <c r="T891" s="565"/>
      <c r="U891" s="147"/>
      <c r="V891" s="565"/>
      <c r="W891" s="565"/>
      <c r="X891" s="565"/>
      <c r="Y891" s="565"/>
      <c r="Z891" s="565"/>
      <c r="AA891" s="565"/>
      <c r="AB891" s="565"/>
      <c r="AC891" s="565"/>
      <c r="AD891" s="565"/>
      <c r="AE891" s="565"/>
      <c r="AF891" s="565"/>
      <c r="AG891" s="565"/>
      <c r="AH891" s="565"/>
      <c r="AI891" s="565"/>
      <c r="AJ891" s="565"/>
      <c r="AK891" s="565"/>
      <c r="AL891" s="565"/>
      <c r="AM891" s="565"/>
      <c r="AN891" s="565"/>
      <c r="AO891" s="565"/>
      <c r="AP891" s="565"/>
      <c r="AQ891" s="565"/>
      <c r="AR891" s="565"/>
      <c r="AS891" s="565"/>
      <c r="AT891" s="565"/>
      <c r="AU891" s="565"/>
      <c r="AV891" s="565"/>
      <c r="AW891" s="565"/>
      <c r="AX891" s="565"/>
      <c r="AY891" s="565"/>
      <c r="AZ891" s="565"/>
      <c r="BA891" s="565"/>
      <c r="BB891" s="565"/>
      <c r="BC891" s="565"/>
      <c r="BD891" s="565"/>
      <c r="BE891" s="565"/>
      <c r="BF891" s="565"/>
      <c r="BG891" s="565"/>
      <c r="BH891" s="565"/>
      <c r="BI891" s="565"/>
      <c r="BJ891" s="565"/>
      <c r="BK891" s="364"/>
      <c r="BL891" s="565"/>
      <c r="BM891" s="565"/>
      <c r="BN891" s="565"/>
      <c r="BO891" s="565"/>
      <c r="BP891" s="565"/>
      <c r="BQ891" s="565"/>
      <c r="BR891" s="565"/>
      <c r="BS891" s="565"/>
      <c r="BT891" s="565"/>
      <c r="BU891" s="565"/>
      <c r="BV891" s="565"/>
      <c r="BW891" s="565"/>
      <c r="BX891" s="565"/>
      <c r="BY891" s="565"/>
      <c r="BZ891" s="565"/>
      <c r="CA891" s="565"/>
      <c r="CB891" s="565"/>
      <c r="CC891" s="565"/>
      <c r="CD891" s="565"/>
      <c r="CE891" s="565"/>
      <c r="CF891" s="565"/>
      <c r="CG891" s="565"/>
    </row>
    <row r="892" spans="1:85">
      <c r="A892" s="620"/>
      <c r="B892" s="626" t="s">
        <v>4304</v>
      </c>
      <c r="C892" s="565" t="s">
        <v>4302</v>
      </c>
      <c r="D892" s="565">
        <v>334</v>
      </c>
      <c r="E892" s="565">
        <v>3859</v>
      </c>
      <c r="F892" s="565"/>
      <c r="G892" s="565">
        <v>556</v>
      </c>
      <c r="H892" s="565"/>
      <c r="I892" s="565"/>
      <c r="J892" s="565"/>
      <c r="K892" s="565"/>
      <c r="L892" s="565"/>
      <c r="M892" s="565">
        <v>24</v>
      </c>
      <c r="N892" s="565">
        <v>434</v>
      </c>
      <c r="O892" s="565"/>
      <c r="P892" s="565">
        <v>284</v>
      </c>
      <c r="Q892" s="565">
        <v>3040</v>
      </c>
      <c r="R892" s="565">
        <v>254</v>
      </c>
      <c r="S892" s="565">
        <v>456</v>
      </c>
      <c r="T892" s="565"/>
      <c r="U892" s="147"/>
      <c r="V892" s="565"/>
      <c r="W892" s="565"/>
      <c r="X892" s="565"/>
      <c r="Y892" s="565"/>
      <c r="Z892" s="565"/>
      <c r="AA892" s="565"/>
      <c r="AB892" s="565"/>
      <c r="AC892" s="565"/>
      <c r="AD892" s="565"/>
      <c r="AE892" s="565"/>
      <c r="AF892" s="565"/>
      <c r="AG892" s="565"/>
      <c r="AH892" s="565"/>
      <c r="AI892" s="565"/>
      <c r="AJ892" s="565"/>
      <c r="AK892" s="565"/>
      <c r="AL892" s="565">
        <v>1052</v>
      </c>
      <c r="AM892" s="565">
        <v>2668</v>
      </c>
      <c r="AN892" s="565"/>
      <c r="AO892" s="565"/>
      <c r="AP892" s="565"/>
      <c r="AQ892" s="565">
        <v>57901</v>
      </c>
      <c r="AR892" s="565"/>
      <c r="AS892" s="565"/>
      <c r="AT892" s="565"/>
      <c r="AU892" s="565"/>
      <c r="AV892" s="565"/>
      <c r="AW892" s="565"/>
      <c r="AX892" s="565"/>
      <c r="AY892" s="565"/>
      <c r="AZ892" s="565"/>
      <c r="BA892" s="565"/>
      <c r="BB892" s="565"/>
      <c r="BC892" s="565">
        <v>0</v>
      </c>
      <c r="BD892" s="565"/>
      <c r="BE892" s="565"/>
      <c r="BF892" s="565"/>
      <c r="BG892" s="565"/>
      <c r="BH892" s="565">
        <v>106</v>
      </c>
      <c r="BI892" s="565"/>
      <c r="BJ892" s="565"/>
      <c r="BK892" s="364"/>
      <c r="BL892" s="565"/>
      <c r="BM892" s="565">
        <v>3607</v>
      </c>
      <c r="BN892" s="565"/>
      <c r="BO892" s="565"/>
      <c r="BP892" s="565"/>
      <c r="BQ892" s="565"/>
      <c r="BR892" s="565"/>
      <c r="BS892" s="565"/>
      <c r="BT892" s="565"/>
      <c r="BU892" s="565"/>
      <c r="BV892" s="565"/>
      <c r="BW892" s="565"/>
      <c r="BX892" s="565"/>
      <c r="BY892" s="565"/>
      <c r="BZ892" s="565"/>
      <c r="CA892" s="565"/>
      <c r="CB892" s="565"/>
      <c r="CC892" s="565"/>
      <c r="CD892" s="565"/>
      <c r="CE892" s="565"/>
      <c r="CF892" s="565"/>
      <c r="CG892" s="565"/>
    </row>
    <row r="893" spans="1:85">
      <c r="A893" s="620"/>
      <c r="B893" s="626"/>
      <c r="C893" s="565" t="s">
        <v>4300</v>
      </c>
      <c r="D893" s="565"/>
      <c r="E893" s="565"/>
      <c r="F893" s="565"/>
      <c r="G893" s="565"/>
      <c r="H893" s="565"/>
      <c r="I893" s="565"/>
      <c r="J893" s="565"/>
      <c r="K893" s="565"/>
      <c r="L893" s="565"/>
      <c r="M893" s="565"/>
      <c r="N893" s="565"/>
      <c r="O893" s="565"/>
      <c r="P893" s="565"/>
      <c r="Q893" s="565"/>
      <c r="R893" s="565"/>
      <c r="S893" s="565"/>
      <c r="T893" s="565"/>
      <c r="U893" s="147"/>
      <c r="V893" s="565"/>
      <c r="W893" s="565"/>
      <c r="X893" s="565"/>
      <c r="Y893" s="565"/>
      <c r="Z893" s="565"/>
      <c r="AA893" s="565"/>
      <c r="AB893" s="565"/>
      <c r="AC893" s="565"/>
      <c r="AD893" s="565"/>
      <c r="AE893" s="565"/>
      <c r="AF893" s="565"/>
      <c r="AG893" s="565"/>
      <c r="AH893" s="565"/>
      <c r="AI893" s="565"/>
      <c r="AJ893" s="565"/>
      <c r="AK893" s="565"/>
      <c r="AL893" s="565"/>
      <c r="AM893" s="565"/>
      <c r="AN893" s="565"/>
      <c r="AO893" s="565"/>
      <c r="AP893" s="565"/>
      <c r="AQ893" s="565"/>
      <c r="AR893" s="565"/>
      <c r="AS893" s="565"/>
      <c r="AT893" s="565"/>
      <c r="AU893" s="565"/>
      <c r="AV893" s="565"/>
      <c r="AW893" s="565"/>
      <c r="AX893" s="565"/>
      <c r="AY893" s="565"/>
      <c r="AZ893" s="565"/>
      <c r="BA893" s="565"/>
      <c r="BB893" s="565"/>
      <c r="BC893" s="565"/>
      <c r="BD893" s="565"/>
      <c r="BE893" s="565"/>
      <c r="BF893" s="565"/>
      <c r="BG893" s="565"/>
      <c r="BH893" s="565"/>
      <c r="BI893" s="565"/>
      <c r="BJ893" s="565"/>
      <c r="BK893" s="364"/>
      <c r="BL893" s="565"/>
      <c r="BM893" s="565"/>
      <c r="BN893" s="565"/>
      <c r="BO893" s="565"/>
      <c r="BP893" s="565"/>
      <c r="BQ893" s="565"/>
      <c r="BR893" s="565"/>
      <c r="BS893" s="565"/>
      <c r="BT893" s="565"/>
      <c r="BU893" s="565"/>
      <c r="BV893" s="565"/>
      <c r="BW893" s="565"/>
      <c r="BX893" s="565"/>
      <c r="BY893" s="565"/>
      <c r="BZ893" s="565"/>
      <c r="CA893" s="565"/>
      <c r="CB893" s="565"/>
      <c r="CC893" s="565"/>
      <c r="CD893" s="565"/>
      <c r="CE893" s="565"/>
      <c r="CF893" s="565"/>
      <c r="CG893" s="565"/>
    </row>
    <row r="894" spans="1:85">
      <c r="A894" s="620"/>
      <c r="B894" s="626" t="s">
        <v>4305</v>
      </c>
      <c r="C894" s="565" t="s">
        <v>4302</v>
      </c>
      <c r="D894" s="565">
        <v>0</v>
      </c>
      <c r="E894" s="565">
        <v>0</v>
      </c>
      <c r="F894" s="565"/>
      <c r="G894" s="565">
        <v>0</v>
      </c>
      <c r="H894" s="565"/>
      <c r="I894" s="565"/>
      <c r="J894" s="565"/>
      <c r="K894" s="565"/>
      <c r="L894" s="565"/>
      <c r="M894" s="565">
        <v>0</v>
      </c>
      <c r="N894" s="565">
        <v>0</v>
      </c>
      <c r="O894" s="565"/>
      <c r="P894" s="565">
        <v>0</v>
      </c>
      <c r="Q894" s="565">
        <v>0</v>
      </c>
      <c r="R894" s="565">
        <v>0</v>
      </c>
      <c r="S894" s="565">
        <v>0</v>
      </c>
      <c r="T894" s="565"/>
      <c r="U894" s="147"/>
      <c r="V894" s="565"/>
      <c r="W894" s="565"/>
      <c r="X894" s="565"/>
      <c r="Y894" s="565"/>
      <c r="Z894" s="565"/>
      <c r="AA894" s="565"/>
      <c r="AB894" s="565"/>
      <c r="AC894" s="565"/>
      <c r="AD894" s="565"/>
      <c r="AE894" s="565"/>
      <c r="AF894" s="565"/>
      <c r="AG894" s="565"/>
      <c r="AH894" s="565"/>
      <c r="AI894" s="565"/>
      <c r="AJ894" s="565"/>
      <c r="AK894" s="565"/>
      <c r="AL894" s="565">
        <v>0</v>
      </c>
      <c r="AM894" s="565">
        <v>0</v>
      </c>
      <c r="AN894" s="565"/>
      <c r="AO894" s="565"/>
      <c r="AP894" s="565"/>
      <c r="AQ894" s="565">
        <v>0</v>
      </c>
      <c r="AR894" s="565"/>
      <c r="AS894" s="565"/>
      <c r="AT894" s="565"/>
      <c r="AU894" s="565"/>
      <c r="AV894" s="565"/>
      <c r="AW894" s="565"/>
      <c r="AX894" s="565"/>
      <c r="AY894" s="565"/>
      <c r="AZ894" s="565"/>
      <c r="BA894" s="565"/>
      <c r="BB894" s="565"/>
      <c r="BC894" s="565">
        <v>0</v>
      </c>
      <c r="BD894" s="565"/>
      <c r="BE894" s="565"/>
      <c r="BF894" s="565"/>
      <c r="BG894" s="565"/>
      <c r="BH894" s="565">
        <v>0</v>
      </c>
      <c r="BI894" s="565"/>
      <c r="BJ894" s="565"/>
      <c r="BK894" s="364"/>
      <c r="BL894" s="565"/>
      <c r="BM894" s="565">
        <v>0</v>
      </c>
      <c r="BN894" s="565"/>
      <c r="BO894" s="565"/>
      <c r="BP894" s="565"/>
      <c r="BQ894" s="565"/>
      <c r="BR894" s="565"/>
      <c r="BS894" s="565"/>
      <c r="BT894" s="565"/>
      <c r="BU894" s="565"/>
      <c r="BV894" s="565"/>
      <c r="BW894" s="565"/>
      <c r="BX894" s="565"/>
      <c r="BY894" s="565"/>
      <c r="BZ894" s="565"/>
      <c r="CA894" s="565"/>
      <c r="CB894" s="565"/>
      <c r="CC894" s="565"/>
      <c r="CD894" s="565"/>
      <c r="CE894" s="565"/>
      <c r="CF894" s="565"/>
      <c r="CG894" s="565"/>
    </row>
    <row r="895" spans="1:85">
      <c r="A895" s="620"/>
      <c r="B895" s="626"/>
      <c r="C895" s="565" t="s">
        <v>4300</v>
      </c>
      <c r="D895" s="565"/>
      <c r="E895" s="565"/>
      <c r="F895" s="565"/>
      <c r="G895" s="565"/>
      <c r="H895" s="565"/>
      <c r="I895" s="565"/>
      <c r="J895" s="565"/>
      <c r="K895" s="565"/>
      <c r="L895" s="565"/>
      <c r="M895" s="565"/>
      <c r="N895" s="565"/>
      <c r="O895" s="565"/>
      <c r="P895" s="565"/>
      <c r="Q895" s="565"/>
      <c r="R895" s="565"/>
      <c r="S895" s="565"/>
      <c r="T895" s="565"/>
      <c r="U895" s="147"/>
      <c r="V895" s="565"/>
      <c r="W895" s="565"/>
      <c r="X895" s="565"/>
      <c r="Y895" s="565"/>
      <c r="Z895" s="565"/>
      <c r="AA895" s="565"/>
      <c r="AB895" s="565"/>
      <c r="AC895" s="565"/>
      <c r="AD895" s="565"/>
      <c r="AE895" s="565"/>
      <c r="AF895" s="565"/>
      <c r="AG895" s="565"/>
      <c r="AH895" s="565"/>
      <c r="AI895" s="565"/>
      <c r="AJ895" s="565"/>
      <c r="AK895" s="565"/>
      <c r="AL895" s="565"/>
      <c r="AM895" s="565"/>
      <c r="AN895" s="565"/>
      <c r="AO895" s="565"/>
      <c r="AP895" s="565"/>
      <c r="AQ895" s="565"/>
      <c r="AR895" s="565"/>
      <c r="AS895" s="565"/>
      <c r="AT895" s="565"/>
      <c r="AU895" s="565"/>
      <c r="AV895" s="565"/>
      <c r="AW895" s="565"/>
      <c r="AX895" s="565"/>
      <c r="AY895" s="565"/>
      <c r="AZ895" s="565"/>
      <c r="BA895" s="565"/>
      <c r="BB895" s="565"/>
      <c r="BC895" s="565"/>
      <c r="BD895" s="565"/>
      <c r="BE895" s="565"/>
      <c r="BF895" s="565"/>
      <c r="BG895" s="565"/>
      <c r="BH895" s="565"/>
      <c r="BI895" s="565"/>
      <c r="BJ895" s="565"/>
      <c r="BK895" s="364"/>
      <c r="BL895" s="565"/>
      <c r="BM895" s="565"/>
      <c r="BN895" s="565"/>
      <c r="BO895" s="565"/>
      <c r="BP895" s="565"/>
      <c r="BQ895" s="565"/>
      <c r="BR895" s="565"/>
      <c r="BS895" s="565"/>
      <c r="BT895" s="565"/>
      <c r="BU895" s="565"/>
      <c r="BV895" s="565"/>
      <c r="BW895" s="565"/>
      <c r="BX895" s="565"/>
      <c r="BY895" s="565"/>
      <c r="BZ895" s="565"/>
      <c r="CA895" s="565"/>
      <c r="CB895" s="565"/>
      <c r="CC895" s="565"/>
      <c r="CD895" s="565"/>
      <c r="CE895" s="565"/>
      <c r="CF895" s="565"/>
      <c r="CG895" s="565"/>
    </row>
    <row r="896" spans="1:85">
      <c r="A896" s="627" t="s">
        <v>9013</v>
      </c>
      <c r="B896" s="626" t="s">
        <v>4301</v>
      </c>
      <c r="C896" s="565" t="s">
        <v>4302</v>
      </c>
      <c r="D896" s="565">
        <v>1429</v>
      </c>
      <c r="E896" s="565">
        <v>451</v>
      </c>
      <c r="F896" s="565"/>
      <c r="G896" s="565"/>
      <c r="H896" s="565">
        <v>10</v>
      </c>
      <c r="I896" s="565"/>
      <c r="J896" s="565"/>
      <c r="K896" s="565"/>
      <c r="L896" s="565">
        <v>290</v>
      </c>
      <c r="M896" s="565"/>
      <c r="N896" s="565">
        <v>5936</v>
      </c>
      <c r="O896" s="565"/>
      <c r="P896" s="565">
        <v>218</v>
      </c>
      <c r="Q896" s="565">
        <v>3428</v>
      </c>
      <c r="R896" s="565">
        <v>2022</v>
      </c>
      <c r="S896" s="565">
        <v>523</v>
      </c>
      <c r="T896" s="565"/>
      <c r="U896" s="147"/>
      <c r="V896" s="565"/>
      <c r="W896" s="565"/>
      <c r="X896" s="565"/>
      <c r="Y896" s="565"/>
      <c r="Z896" s="565"/>
      <c r="AA896" s="565"/>
      <c r="AB896" s="565"/>
      <c r="AC896" s="565"/>
      <c r="AD896" s="565">
        <v>500</v>
      </c>
      <c r="AE896" s="565"/>
      <c r="AF896" s="565"/>
      <c r="AG896" s="565"/>
      <c r="AH896" s="565"/>
      <c r="AI896" s="565"/>
      <c r="AJ896" s="565"/>
      <c r="AK896" s="565"/>
      <c r="AL896" s="565">
        <v>5852</v>
      </c>
      <c r="AM896" s="565">
        <v>8147</v>
      </c>
      <c r="AN896" s="565"/>
      <c r="AO896" s="565"/>
      <c r="AP896" s="565"/>
      <c r="AQ896" s="565">
        <v>41765</v>
      </c>
      <c r="AR896" s="565"/>
      <c r="AS896" s="565"/>
      <c r="AT896" s="565"/>
      <c r="AU896" s="565"/>
      <c r="AV896" s="565"/>
      <c r="AW896" s="565"/>
      <c r="AX896" s="565"/>
      <c r="AY896" s="565"/>
      <c r="AZ896" s="565"/>
      <c r="BA896" s="565">
        <v>20805</v>
      </c>
      <c r="BB896" s="565"/>
      <c r="BC896" s="565">
        <v>631</v>
      </c>
      <c r="BD896" s="565"/>
      <c r="BE896" s="565"/>
      <c r="BF896" s="565"/>
      <c r="BG896" s="565"/>
      <c r="BH896" s="565"/>
      <c r="BI896" s="565"/>
      <c r="BJ896" s="565"/>
      <c r="BK896" s="364"/>
      <c r="BL896" s="565"/>
      <c r="BM896" s="565">
        <v>2588</v>
      </c>
      <c r="BN896" s="565"/>
      <c r="BO896" s="565">
        <v>110</v>
      </c>
      <c r="BP896" s="565"/>
      <c r="BQ896" s="565"/>
      <c r="BR896" s="565"/>
      <c r="BS896" s="565"/>
      <c r="BT896" s="565"/>
      <c r="BU896" s="565"/>
      <c r="BV896" s="565"/>
      <c r="BW896" s="565">
        <v>300</v>
      </c>
      <c r="BX896" s="565"/>
      <c r="BY896" s="565"/>
      <c r="BZ896" s="565"/>
      <c r="CA896" s="565"/>
      <c r="CB896" s="565"/>
      <c r="CC896" s="565"/>
      <c r="CD896" s="565"/>
      <c r="CE896" s="565"/>
      <c r="CF896" s="565"/>
      <c r="CG896" s="565"/>
    </row>
    <row r="897" spans="1:85">
      <c r="A897" s="620" t="s">
        <v>9037</v>
      </c>
      <c r="B897" s="626"/>
      <c r="C897" s="565" t="s">
        <v>4300</v>
      </c>
      <c r="D897" s="565">
        <v>20560</v>
      </c>
      <c r="E897" s="565">
        <v>1194</v>
      </c>
      <c r="F897" s="565"/>
      <c r="G897" s="565">
        <v>551</v>
      </c>
      <c r="H897" s="565">
        <v>2451</v>
      </c>
      <c r="I897" s="565">
        <v>2953</v>
      </c>
      <c r="J897" s="565"/>
      <c r="K897" s="565"/>
      <c r="L897" s="565">
        <v>1200</v>
      </c>
      <c r="M897" s="565"/>
      <c r="N897" s="565"/>
      <c r="O897" s="565"/>
      <c r="P897" s="565"/>
      <c r="Q897" s="565"/>
      <c r="R897" s="565"/>
      <c r="S897" s="565">
        <v>3481</v>
      </c>
      <c r="T897" s="565">
        <v>6199</v>
      </c>
      <c r="U897" s="147"/>
      <c r="V897" s="565"/>
      <c r="W897" s="565"/>
      <c r="X897" s="565"/>
      <c r="Y897" s="565">
        <v>4</v>
      </c>
      <c r="Z897" s="565"/>
      <c r="AA897" s="565"/>
      <c r="AB897" s="565"/>
      <c r="AC897" s="565"/>
      <c r="AD897" s="565">
        <v>7227</v>
      </c>
      <c r="AE897" s="565">
        <v>55</v>
      </c>
      <c r="AF897" s="565"/>
      <c r="AG897" s="565">
        <v>113</v>
      </c>
      <c r="AH897" s="565"/>
      <c r="AI897" s="565">
        <v>1014</v>
      </c>
      <c r="AJ897" s="565"/>
      <c r="AK897" s="565"/>
      <c r="AL897" s="565">
        <v>7361</v>
      </c>
      <c r="AM897" s="565">
        <v>14050</v>
      </c>
      <c r="AN897" s="565"/>
      <c r="AO897" s="565"/>
      <c r="AP897" s="565"/>
      <c r="AQ897" s="565"/>
      <c r="AR897" s="565"/>
      <c r="AS897" s="565"/>
      <c r="AT897" s="565">
        <v>153</v>
      </c>
      <c r="AU897" s="565"/>
      <c r="AV897" s="565"/>
      <c r="AW897" s="565"/>
      <c r="AX897" s="565">
        <v>8</v>
      </c>
      <c r="AY897" s="565"/>
      <c r="AZ897" s="565"/>
      <c r="BA897" s="565">
        <v>18921</v>
      </c>
      <c r="BB897" s="565"/>
      <c r="BC897" s="565"/>
      <c r="BD897" s="565"/>
      <c r="BE897" s="565">
        <v>3370</v>
      </c>
      <c r="BF897" s="565"/>
      <c r="BG897" s="565"/>
      <c r="BH897" s="565"/>
      <c r="BI897" s="565"/>
      <c r="BJ897" s="565">
        <v>111060</v>
      </c>
      <c r="BK897" s="364"/>
      <c r="BL897" s="565"/>
      <c r="BM897" s="565">
        <v>2318</v>
      </c>
      <c r="BN897" s="565"/>
      <c r="BO897" s="565">
        <v>3245</v>
      </c>
      <c r="BP897" s="565"/>
      <c r="BQ897" s="565"/>
      <c r="BR897" s="565"/>
      <c r="BS897" s="565">
        <v>11247</v>
      </c>
      <c r="BT897" s="565"/>
      <c r="BU897" s="565"/>
      <c r="BV897" s="565"/>
      <c r="BW897" s="565">
        <v>8993</v>
      </c>
      <c r="BX897" s="565"/>
      <c r="BY897" s="565"/>
      <c r="BZ897" s="565"/>
      <c r="CA897" s="565"/>
      <c r="CB897" s="565"/>
      <c r="CC897" s="565"/>
      <c r="CD897" s="565"/>
      <c r="CE897" s="565"/>
      <c r="CF897" s="565"/>
      <c r="CG897" s="565"/>
    </row>
    <row r="898" spans="1:85">
      <c r="A898" s="620"/>
      <c r="B898" s="626" t="s">
        <v>4303</v>
      </c>
      <c r="C898" s="565" t="s">
        <v>4302</v>
      </c>
      <c r="D898" s="565">
        <v>8</v>
      </c>
      <c r="E898" s="565">
        <v>1</v>
      </c>
      <c r="F898" s="565"/>
      <c r="G898" s="565"/>
      <c r="H898" s="565"/>
      <c r="I898" s="565"/>
      <c r="J898" s="565"/>
      <c r="K898" s="565"/>
      <c r="L898" s="565">
        <v>10</v>
      </c>
      <c r="M898" s="565"/>
      <c r="N898" s="565">
        <v>1</v>
      </c>
      <c r="O898" s="565"/>
      <c r="P898" s="565">
        <v>81</v>
      </c>
      <c r="Q898" s="565">
        <v>66</v>
      </c>
      <c r="R898" s="565"/>
      <c r="S898" s="565">
        <v>3</v>
      </c>
      <c r="T898" s="565"/>
      <c r="U898" s="147"/>
      <c r="V898" s="565"/>
      <c r="W898" s="565"/>
      <c r="X898" s="565"/>
      <c r="Y898" s="565"/>
      <c r="Z898" s="565"/>
      <c r="AA898" s="565"/>
      <c r="AB898" s="565"/>
      <c r="AC898" s="565"/>
      <c r="AD898" s="565"/>
      <c r="AE898" s="565"/>
      <c r="AF898" s="565">
        <v>8322</v>
      </c>
      <c r="AG898" s="565"/>
      <c r="AH898" s="565"/>
      <c r="AI898" s="565"/>
      <c r="AJ898" s="565"/>
      <c r="AK898" s="565"/>
      <c r="AL898" s="565">
        <v>314</v>
      </c>
      <c r="AM898" s="565">
        <v>129</v>
      </c>
      <c r="AN898" s="565"/>
      <c r="AO898" s="565"/>
      <c r="AP898" s="565"/>
      <c r="AQ898" s="565">
        <v>12012</v>
      </c>
      <c r="AR898" s="565"/>
      <c r="AS898" s="565"/>
      <c r="AT898" s="565"/>
      <c r="AU898" s="565"/>
      <c r="AV898" s="565"/>
      <c r="AW898" s="565"/>
      <c r="AX898" s="565"/>
      <c r="AY898" s="565"/>
      <c r="AZ898" s="565"/>
      <c r="BA898" s="565">
        <v>32</v>
      </c>
      <c r="BB898" s="565"/>
      <c r="BC898" s="565">
        <v>404</v>
      </c>
      <c r="BD898" s="565"/>
      <c r="BE898" s="565"/>
      <c r="BF898" s="565"/>
      <c r="BG898" s="565"/>
      <c r="BH898" s="565"/>
      <c r="BI898" s="565"/>
      <c r="BJ898" s="565"/>
      <c r="BK898" s="364"/>
      <c r="BL898" s="565"/>
      <c r="BM898" s="565">
        <v>21</v>
      </c>
      <c r="BN898" s="565"/>
      <c r="BO898" s="565"/>
      <c r="BP898" s="565"/>
      <c r="BQ898" s="565"/>
      <c r="BR898" s="565"/>
      <c r="BS898" s="565"/>
      <c r="BT898" s="565"/>
      <c r="BU898" s="565"/>
      <c r="BV898" s="565"/>
      <c r="BW898" s="565"/>
      <c r="BX898" s="565"/>
      <c r="BY898" s="565"/>
      <c r="BZ898" s="565"/>
      <c r="CA898" s="565"/>
      <c r="CB898" s="565"/>
      <c r="CC898" s="565"/>
      <c r="CD898" s="565"/>
      <c r="CE898" s="565"/>
      <c r="CF898" s="565"/>
      <c r="CG898" s="565"/>
    </row>
    <row r="899" spans="1:85">
      <c r="A899" s="620"/>
      <c r="B899" s="626"/>
      <c r="C899" s="565" t="s">
        <v>4300</v>
      </c>
      <c r="D899" s="565">
        <v>813</v>
      </c>
      <c r="E899" s="565">
        <v>511</v>
      </c>
      <c r="F899" s="565"/>
      <c r="G899" s="565">
        <v>5</v>
      </c>
      <c r="H899" s="565">
        <v>4</v>
      </c>
      <c r="I899" s="565"/>
      <c r="J899" s="565"/>
      <c r="K899" s="565"/>
      <c r="L899" s="565">
        <v>3</v>
      </c>
      <c r="M899" s="565"/>
      <c r="N899" s="565"/>
      <c r="O899" s="565"/>
      <c r="P899" s="565"/>
      <c r="Q899" s="565"/>
      <c r="R899" s="565"/>
      <c r="S899" s="565">
        <v>7</v>
      </c>
      <c r="T899" s="565">
        <v>872</v>
      </c>
      <c r="U899" s="147"/>
      <c r="V899" s="565"/>
      <c r="W899" s="565"/>
      <c r="X899" s="565"/>
      <c r="Y899" s="565"/>
      <c r="Z899" s="565"/>
      <c r="AA899" s="565"/>
      <c r="AB899" s="565"/>
      <c r="AC899" s="565"/>
      <c r="AD899" s="565">
        <v>388</v>
      </c>
      <c r="AE899" s="565"/>
      <c r="AF899" s="565">
        <v>12355</v>
      </c>
      <c r="AG899" s="565"/>
      <c r="AH899" s="565"/>
      <c r="AI899" s="565"/>
      <c r="AJ899" s="565"/>
      <c r="AK899" s="565"/>
      <c r="AL899" s="565">
        <v>1195</v>
      </c>
      <c r="AM899" s="565">
        <v>1701</v>
      </c>
      <c r="AN899" s="565"/>
      <c r="AO899" s="565"/>
      <c r="AP899" s="565"/>
      <c r="AQ899" s="565"/>
      <c r="AR899" s="565"/>
      <c r="AS899" s="565"/>
      <c r="AT899" s="565">
        <v>22</v>
      </c>
      <c r="AU899" s="565"/>
      <c r="AV899" s="565"/>
      <c r="AW899" s="565"/>
      <c r="AX899" s="565"/>
      <c r="AY899" s="565"/>
      <c r="AZ899" s="565"/>
      <c r="BA899" s="565">
        <v>22</v>
      </c>
      <c r="BB899" s="565"/>
      <c r="BC899" s="565"/>
      <c r="BD899" s="565"/>
      <c r="BE899" s="565">
        <v>1478</v>
      </c>
      <c r="BF899" s="565">
        <v>1300</v>
      </c>
      <c r="BG899" s="565"/>
      <c r="BH899" s="565"/>
      <c r="BI899" s="565"/>
      <c r="BJ899" s="565">
        <v>34265</v>
      </c>
      <c r="BK899" s="364"/>
      <c r="BL899" s="565"/>
      <c r="BM899" s="565">
        <v>563</v>
      </c>
      <c r="BN899" s="565"/>
      <c r="BO899" s="565">
        <v>758</v>
      </c>
      <c r="BP899" s="565"/>
      <c r="BQ899" s="565"/>
      <c r="BR899" s="565"/>
      <c r="BS899" s="565">
        <v>476</v>
      </c>
      <c r="BT899" s="565"/>
      <c r="BU899" s="565"/>
      <c r="BV899" s="565"/>
      <c r="BW899" s="565">
        <v>208</v>
      </c>
      <c r="BX899" s="565"/>
      <c r="BY899" s="565"/>
      <c r="BZ899" s="565"/>
      <c r="CA899" s="565"/>
      <c r="CB899" s="565"/>
      <c r="CC899" s="565"/>
      <c r="CD899" s="565"/>
      <c r="CE899" s="565"/>
      <c r="CF899" s="565"/>
      <c r="CG899" s="565"/>
    </row>
    <row r="900" spans="1:85">
      <c r="A900" s="620"/>
      <c r="B900" s="626" t="s">
        <v>4304</v>
      </c>
      <c r="C900" s="565" t="s">
        <v>4302</v>
      </c>
      <c r="D900" s="565">
        <v>434</v>
      </c>
      <c r="E900" s="565">
        <v>302</v>
      </c>
      <c r="F900" s="565"/>
      <c r="G900" s="565"/>
      <c r="H900" s="565"/>
      <c r="I900" s="565"/>
      <c r="J900" s="565"/>
      <c r="K900" s="565"/>
      <c r="L900" s="565">
        <v>1800</v>
      </c>
      <c r="M900" s="565"/>
      <c r="N900" s="565">
        <v>288</v>
      </c>
      <c r="O900" s="565">
        <v>29</v>
      </c>
      <c r="P900" s="565">
        <v>168</v>
      </c>
      <c r="Q900" s="565">
        <v>1908</v>
      </c>
      <c r="R900" s="565">
        <v>190</v>
      </c>
      <c r="S900" s="565">
        <v>184</v>
      </c>
      <c r="T900" s="565"/>
      <c r="U900" s="147"/>
      <c r="V900" s="565"/>
      <c r="W900" s="565"/>
      <c r="X900" s="565"/>
      <c r="Y900" s="565"/>
      <c r="Z900" s="565"/>
      <c r="AA900" s="565"/>
      <c r="AB900" s="565"/>
      <c r="AC900" s="565"/>
      <c r="AD900" s="565">
        <v>4160</v>
      </c>
      <c r="AE900" s="565"/>
      <c r="AF900" s="565"/>
      <c r="AG900" s="565"/>
      <c r="AH900" s="565"/>
      <c r="AI900" s="565"/>
      <c r="AJ900" s="565"/>
      <c r="AK900" s="565"/>
      <c r="AL900" s="565">
        <v>3754</v>
      </c>
      <c r="AM900" s="565">
        <v>1903</v>
      </c>
      <c r="AN900" s="565"/>
      <c r="AO900" s="565"/>
      <c r="AP900" s="565"/>
      <c r="AQ900" s="565">
        <v>66135</v>
      </c>
      <c r="AR900" s="565"/>
      <c r="AS900" s="565"/>
      <c r="AT900" s="565"/>
      <c r="AU900" s="565"/>
      <c r="AV900" s="565"/>
      <c r="AW900" s="565"/>
      <c r="AX900" s="565"/>
      <c r="AY900" s="565"/>
      <c r="AZ900" s="565"/>
      <c r="BA900" s="565">
        <v>13982</v>
      </c>
      <c r="BB900" s="565"/>
      <c r="BC900" s="565">
        <v>2000</v>
      </c>
      <c r="BD900" s="565"/>
      <c r="BE900" s="565"/>
      <c r="BF900" s="565"/>
      <c r="BG900" s="565"/>
      <c r="BH900" s="565"/>
      <c r="BI900" s="565"/>
      <c r="BJ900" s="565"/>
      <c r="BK900" s="364"/>
      <c r="BL900" s="565"/>
      <c r="BM900" s="565">
        <v>1740</v>
      </c>
      <c r="BN900" s="565"/>
      <c r="BO900" s="565">
        <v>1740</v>
      </c>
      <c r="BP900" s="565"/>
      <c r="BQ900" s="565"/>
      <c r="BR900" s="565"/>
      <c r="BS900" s="565"/>
      <c r="BT900" s="565"/>
      <c r="BU900" s="565"/>
      <c r="BV900" s="565"/>
      <c r="BW900" s="565">
        <v>203</v>
      </c>
      <c r="BX900" s="565"/>
      <c r="BY900" s="565"/>
      <c r="BZ900" s="565"/>
      <c r="CA900" s="565"/>
      <c r="CB900" s="565"/>
      <c r="CC900" s="565"/>
      <c r="CD900" s="565"/>
      <c r="CE900" s="565"/>
      <c r="CF900" s="565"/>
      <c r="CG900" s="565"/>
    </row>
    <row r="901" spans="1:85">
      <c r="A901" s="620"/>
      <c r="B901" s="626"/>
      <c r="C901" s="565" t="s">
        <v>4300</v>
      </c>
      <c r="D901" s="565">
        <v>27693</v>
      </c>
      <c r="E901" s="565">
        <v>2713</v>
      </c>
      <c r="F901" s="565"/>
      <c r="G901" s="565">
        <v>2179</v>
      </c>
      <c r="H901" s="565">
        <v>1242</v>
      </c>
      <c r="I901" s="565"/>
      <c r="J901" s="565"/>
      <c r="K901" s="565"/>
      <c r="L901" s="565">
        <v>3120</v>
      </c>
      <c r="M901" s="565"/>
      <c r="N901" s="565"/>
      <c r="O901" s="565"/>
      <c r="P901" s="565"/>
      <c r="Q901" s="565"/>
      <c r="R901" s="565"/>
      <c r="S901" s="565">
        <v>2726</v>
      </c>
      <c r="T901" s="565">
        <v>7127</v>
      </c>
      <c r="U901" s="147"/>
      <c r="V901" s="565"/>
      <c r="W901" s="565"/>
      <c r="X901" s="565"/>
      <c r="Y901" s="565">
        <v>487</v>
      </c>
      <c r="Z901" s="565"/>
      <c r="AA901" s="565"/>
      <c r="AB901" s="565"/>
      <c r="AC901" s="565"/>
      <c r="AD901" s="565">
        <v>10491</v>
      </c>
      <c r="AE901" s="565">
        <v>242</v>
      </c>
      <c r="AF901" s="565"/>
      <c r="AG901" s="565">
        <v>300</v>
      </c>
      <c r="AH901" s="565"/>
      <c r="AI901" s="565">
        <v>6789</v>
      </c>
      <c r="AJ901" s="565"/>
      <c r="AK901" s="565"/>
      <c r="AL901" s="565">
        <v>10102</v>
      </c>
      <c r="AM901" s="565">
        <v>8090</v>
      </c>
      <c r="AN901" s="565"/>
      <c r="AO901" s="565"/>
      <c r="AP901" s="565"/>
      <c r="AQ901" s="565"/>
      <c r="AR901" s="565"/>
      <c r="AS901" s="565"/>
      <c r="AT901" s="565">
        <v>277</v>
      </c>
      <c r="AU901" s="565"/>
      <c r="AV901" s="565"/>
      <c r="AW901" s="565"/>
      <c r="AX901" s="565">
        <v>323</v>
      </c>
      <c r="AY901" s="565"/>
      <c r="AZ901" s="565"/>
      <c r="BA901" s="565">
        <v>10279</v>
      </c>
      <c r="BB901" s="565"/>
      <c r="BC901" s="565"/>
      <c r="BD901" s="565"/>
      <c r="BE901" s="565"/>
      <c r="BF901" s="565"/>
      <c r="BG901" s="565"/>
      <c r="BH901" s="565"/>
      <c r="BI901" s="565"/>
      <c r="BJ901" s="565">
        <v>126140</v>
      </c>
      <c r="BK901" s="364"/>
      <c r="BL901" s="565"/>
      <c r="BM901" s="565">
        <v>4958</v>
      </c>
      <c r="BN901" s="565"/>
      <c r="BO901" s="565">
        <v>7857</v>
      </c>
      <c r="BP901" s="565"/>
      <c r="BQ901" s="565"/>
      <c r="BR901" s="565"/>
      <c r="BS901" s="565">
        <v>9964</v>
      </c>
      <c r="BT901" s="565"/>
      <c r="BU901" s="565"/>
      <c r="BV901" s="565"/>
      <c r="BW901" s="565">
        <v>6720</v>
      </c>
      <c r="BX901" s="565"/>
      <c r="BY901" s="565"/>
      <c r="BZ901" s="565"/>
      <c r="CA901" s="565"/>
      <c r="CB901" s="565"/>
      <c r="CC901" s="565"/>
      <c r="CD901" s="565"/>
      <c r="CE901" s="565"/>
      <c r="CF901" s="565"/>
      <c r="CG901" s="565"/>
    </row>
    <row r="902" spans="1:85">
      <c r="A902" s="620"/>
      <c r="B902" s="626" t="s">
        <v>4305</v>
      </c>
      <c r="C902" s="565" t="s">
        <v>4302</v>
      </c>
      <c r="D902" s="565"/>
      <c r="E902" s="565"/>
      <c r="F902" s="565"/>
      <c r="G902" s="565"/>
      <c r="H902" s="565"/>
      <c r="I902" s="565"/>
      <c r="J902" s="565"/>
      <c r="K902" s="565"/>
      <c r="L902" s="565"/>
      <c r="M902" s="565"/>
      <c r="N902" s="565"/>
      <c r="O902" s="565"/>
      <c r="P902" s="565"/>
      <c r="Q902" s="565"/>
      <c r="R902" s="565"/>
      <c r="S902" s="565"/>
      <c r="T902" s="565"/>
      <c r="U902" s="147"/>
      <c r="V902" s="565"/>
      <c r="W902" s="565"/>
      <c r="X902" s="565"/>
      <c r="Y902" s="565"/>
      <c r="Z902" s="565"/>
      <c r="AA902" s="565"/>
      <c r="AB902" s="565"/>
      <c r="AC902" s="565"/>
      <c r="AD902" s="565"/>
      <c r="AE902" s="565"/>
      <c r="AF902" s="565"/>
      <c r="AG902" s="565"/>
      <c r="AH902" s="565"/>
      <c r="AI902" s="565"/>
      <c r="AJ902" s="565"/>
      <c r="AK902" s="565"/>
      <c r="AL902" s="565"/>
      <c r="AM902" s="565"/>
      <c r="AN902" s="565"/>
      <c r="AO902" s="565"/>
      <c r="AP902" s="565"/>
      <c r="AQ902" s="565"/>
      <c r="AR902" s="565"/>
      <c r="AS902" s="565"/>
      <c r="AT902" s="565"/>
      <c r="AU902" s="565"/>
      <c r="AV902" s="565"/>
      <c r="AW902" s="565"/>
      <c r="AX902" s="565"/>
      <c r="AY902" s="565"/>
      <c r="AZ902" s="565"/>
      <c r="BA902" s="565"/>
      <c r="BB902" s="565"/>
      <c r="BC902" s="565"/>
      <c r="BD902" s="565"/>
      <c r="BE902" s="565"/>
      <c r="BF902" s="565"/>
      <c r="BG902" s="565"/>
      <c r="BH902" s="565"/>
      <c r="BI902" s="565"/>
      <c r="BJ902" s="565"/>
      <c r="BK902" s="364"/>
      <c r="BL902" s="565"/>
      <c r="BM902" s="565"/>
      <c r="BN902" s="565"/>
      <c r="BO902" s="565"/>
      <c r="BP902" s="565"/>
      <c r="BQ902" s="565"/>
      <c r="BR902" s="565"/>
      <c r="BS902" s="565"/>
      <c r="BT902" s="565"/>
      <c r="BU902" s="565"/>
      <c r="BV902" s="565"/>
      <c r="BW902" s="565"/>
      <c r="BX902" s="565"/>
      <c r="BY902" s="565"/>
      <c r="BZ902" s="565"/>
      <c r="CA902" s="565"/>
      <c r="CB902" s="565"/>
      <c r="CC902" s="565"/>
      <c r="CD902" s="565"/>
      <c r="CE902" s="565"/>
      <c r="CF902" s="565"/>
      <c r="CG902" s="565"/>
    </row>
    <row r="903" spans="1:85">
      <c r="A903" s="620"/>
      <c r="B903" s="626"/>
      <c r="C903" s="565" t="s">
        <v>4300</v>
      </c>
      <c r="D903" s="565"/>
      <c r="E903" s="565"/>
      <c r="F903" s="565"/>
      <c r="G903" s="565"/>
      <c r="H903" s="565"/>
      <c r="I903" s="565"/>
      <c r="J903" s="565"/>
      <c r="K903" s="565"/>
      <c r="L903" s="565"/>
      <c r="M903" s="565"/>
      <c r="N903" s="565"/>
      <c r="O903" s="565"/>
      <c r="P903" s="565"/>
      <c r="Q903" s="565"/>
      <c r="R903" s="565"/>
      <c r="S903" s="565"/>
      <c r="T903" s="565"/>
      <c r="U903" s="147"/>
      <c r="V903" s="565"/>
      <c r="W903" s="565"/>
      <c r="X903" s="565"/>
      <c r="Y903" s="565"/>
      <c r="Z903" s="565"/>
      <c r="AA903" s="565"/>
      <c r="AB903" s="565"/>
      <c r="AC903" s="565"/>
      <c r="AD903" s="565"/>
      <c r="AE903" s="565"/>
      <c r="AF903" s="565"/>
      <c r="AG903" s="565"/>
      <c r="AH903" s="565"/>
      <c r="AI903" s="565"/>
      <c r="AJ903" s="565"/>
      <c r="AK903" s="565"/>
      <c r="AL903" s="565"/>
      <c r="AM903" s="565"/>
      <c r="AN903" s="565"/>
      <c r="AO903" s="565"/>
      <c r="AP903" s="565"/>
      <c r="AQ903" s="565"/>
      <c r="AR903" s="565"/>
      <c r="AS903" s="565"/>
      <c r="AT903" s="565"/>
      <c r="AU903" s="565"/>
      <c r="AV903" s="565"/>
      <c r="AW903" s="565"/>
      <c r="AX903" s="565"/>
      <c r="AY903" s="565"/>
      <c r="AZ903" s="565"/>
      <c r="BA903" s="565"/>
      <c r="BB903" s="565"/>
      <c r="BC903" s="565"/>
      <c r="BD903" s="565"/>
      <c r="BE903" s="565"/>
      <c r="BF903" s="565"/>
      <c r="BG903" s="565"/>
      <c r="BH903" s="565"/>
      <c r="BI903" s="565"/>
      <c r="BJ903" s="565"/>
      <c r="BK903" s="364"/>
      <c r="BL903" s="565"/>
      <c r="BM903" s="565"/>
      <c r="BN903" s="565"/>
      <c r="BO903" s="565"/>
      <c r="BP903" s="565"/>
      <c r="BQ903" s="565"/>
      <c r="BR903" s="565"/>
      <c r="BS903" s="565"/>
      <c r="BT903" s="565"/>
      <c r="BU903" s="565"/>
      <c r="BV903" s="565"/>
      <c r="BW903" s="565"/>
      <c r="BX903" s="565"/>
      <c r="BY903" s="565"/>
      <c r="BZ903" s="565"/>
      <c r="CA903" s="565"/>
      <c r="CB903" s="565"/>
      <c r="CC903" s="565"/>
      <c r="CD903" s="565"/>
      <c r="CE903" s="565"/>
      <c r="CF903" s="565"/>
      <c r="CG903" s="565"/>
    </row>
    <row r="904" spans="1:85">
      <c r="A904" s="627" t="s">
        <v>9040</v>
      </c>
      <c r="B904" s="626" t="s">
        <v>4301</v>
      </c>
      <c r="C904" s="565" t="s">
        <v>4302</v>
      </c>
      <c r="D904" s="565"/>
      <c r="E904" s="565"/>
      <c r="F904" s="565"/>
      <c r="G904" s="565"/>
      <c r="H904" s="565"/>
      <c r="I904" s="565"/>
      <c r="J904" s="565"/>
      <c r="K904" s="565"/>
      <c r="L904" s="565"/>
      <c r="M904" s="565"/>
      <c r="N904" s="565"/>
      <c r="O904" s="565"/>
      <c r="P904" s="565"/>
      <c r="Q904" s="565"/>
      <c r="R904" s="565"/>
      <c r="S904" s="565"/>
      <c r="T904" s="565"/>
      <c r="U904" s="147"/>
      <c r="V904" s="565"/>
      <c r="W904" s="565"/>
      <c r="X904" s="565"/>
      <c r="Y904" s="565"/>
      <c r="Z904" s="565"/>
      <c r="AA904" s="565"/>
      <c r="AB904" s="565"/>
      <c r="AC904" s="565"/>
      <c r="AD904" s="565"/>
      <c r="AE904" s="565"/>
      <c r="AF904" s="565"/>
      <c r="AG904" s="565"/>
      <c r="AH904" s="565"/>
      <c r="AI904" s="565"/>
      <c r="AJ904" s="565"/>
      <c r="AK904" s="565"/>
      <c r="AL904" s="565"/>
      <c r="AM904" s="565"/>
      <c r="AN904" s="565"/>
      <c r="AO904" s="565"/>
      <c r="AP904" s="565"/>
      <c r="AQ904" s="565"/>
      <c r="AR904" s="565"/>
      <c r="AS904" s="565"/>
      <c r="AT904" s="565"/>
      <c r="AU904" s="565"/>
      <c r="AV904" s="565"/>
      <c r="AW904" s="565"/>
      <c r="AX904" s="565"/>
      <c r="AY904" s="565"/>
      <c r="AZ904" s="565"/>
      <c r="BA904" s="565"/>
      <c r="BB904" s="565"/>
      <c r="BC904" s="565"/>
      <c r="BD904" s="565"/>
      <c r="BE904" s="565"/>
      <c r="BF904" s="565"/>
      <c r="BG904" s="565"/>
      <c r="BH904" s="565"/>
      <c r="BI904" s="565"/>
      <c r="BJ904" s="565"/>
      <c r="BK904" s="364"/>
      <c r="BL904" s="565"/>
      <c r="BM904" s="565"/>
      <c r="BN904" s="565"/>
      <c r="BO904" s="565"/>
      <c r="BP904" s="565"/>
      <c r="BQ904" s="565"/>
      <c r="BR904" s="565"/>
      <c r="BS904" s="565"/>
      <c r="BT904" s="565"/>
      <c r="BU904" s="565"/>
      <c r="BV904" s="565"/>
      <c r="BW904" s="565"/>
      <c r="BX904" s="565"/>
      <c r="BY904" s="565"/>
      <c r="BZ904" s="565"/>
      <c r="CA904" s="565"/>
      <c r="CB904" s="565"/>
      <c r="CC904" s="565"/>
      <c r="CD904" s="565"/>
      <c r="CE904" s="565"/>
      <c r="CF904" s="565"/>
      <c r="CG904" s="565"/>
    </row>
    <row r="905" spans="1:85">
      <c r="A905" s="620"/>
      <c r="B905" s="626"/>
      <c r="C905" s="565" t="s">
        <v>4300</v>
      </c>
      <c r="D905" s="565">
        <v>804</v>
      </c>
      <c r="E905" s="565"/>
      <c r="F905" s="565"/>
      <c r="G905" s="565">
        <v>792</v>
      </c>
      <c r="H905" s="565"/>
      <c r="I905" s="565"/>
      <c r="J905" s="565"/>
      <c r="K905" s="565"/>
      <c r="L905" s="565">
        <v>1680</v>
      </c>
      <c r="M905" s="565"/>
      <c r="N905" s="565"/>
      <c r="O905" s="565"/>
      <c r="P905" s="565"/>
      <c r="Q905" s="565"/>
      <c r="R905" s="565"/>
      <c r="S905" s="565">
        <v>780</v>
      </c>
      <c r="T905" s="565">
        <v>1740</v>
      </c>
      <c r="U905" s="147"/>
      <c r="V905" s="565"/>
      <c r="W905" s="565"/>
      <c r="X905" s="565"/>
      <c r="Y905" s="565">
        <v>516</v>
      </c>
      <c r="Z905" s="565"/>
      <c r="AA905" s="565"/>
      <c r="AB905" s="565"/>
      <c r="AC905" s="565"/>
      <c r="AD905" s="565">
        <v>2411</v>
      </c>
      <c r="AE905" s="565"/>
      <c r="AF905" s="565"/>
      <c r="AG905" s="565"/>
      <c r="AH905" s="565"/>
      <c r="AI905" s="565"/>
      <c r="AJ905" s="565"/>
      <c r="AK905" s="565"/>
      <c r="AL905" s="565">
        <v>1470</v>
      </c>
      <c r="AM905" s="565">
        <v>2376</v>
      </c>
      <c r="AN905" s="565"/>
      <c r="AO905" s="565"/>
      <c r="AP905" s="565"/>
      <c r="AQ905" s="565"/>
      <c r="AR905" s="565"/>
      <c r="AS905" s="565"/>
      <c r="AT905" s="565"/>
      <c r="AU905" s="565"/>
      <c r="AV905" s="565"/>
      <c r="AW905" s="565"/>
      <c r="AX905" s="565"/>
      <c r="AY905" s="565"/>
      <c r="AZ905" s="565"/>
      <c r="BA905" s="565"/>
      <c r="BB905" s="565"/>
      <c r="BC905" s="565"/>
      <c r="BD905" s="565"/>
      <c r="BE905" s="565"/>
      <c r="BF905" s="565"/>
      <c r="BG905" s="565"/>
      <c r="BH905" s="565"/>
      <c r="BI905" s="565"/>
      <c r="BJ905" s="565">
        <v>19608</v>
      </c>
      <c r="BK905" s="364"/>
      <c r="BL905" s="565"/>
      <c r="BM905" s="565">
        <v>288</v>
      </c>
      <c r="BN905" s="565"/>
      <c r="BO905" s="565">
        <v>1515</v>
      </c>
      <c r="BP905" s="565"/>
      <c r="BQ905" s="565"/>
      <c r="BR905" s="565"/>
      <c r="BS905" s="565">
        <v>1200</v>
      </c>
      <c r="BT905" s="565"/>
      <c r="BU905" s="565"/>
      <c r="BV905" s="565"/>
      <c r="BW905" s="565">
        <v>1800</v>
      </c>
      <c r="BX905" s="565"/>
      <c r="BY905" s="565"/>
      <c r="BZ905" s="565"/>
      <c r="CA905" s="565"/>
      <c r="CB905" s="565"/>
      <c r="CC905" s="565"/>
      <c r="CD905" s="565"/>
      <c r="CE905" s="565"/>
      <c r="CF905" s="565"/>
      <c r="CG905" s="565"/>
    </row>
    <row r="906" spans="1:85">
      <c r="A906" s="620"/>
      <c r="B906" s="626" t="s">
        <v>4303</v>
      </c>
      <c r="C906" s="565" t="s">
        <v>4302</v>
      </c>
      <c r="D906" s="565"/>
      <c r="E906" s="565"/>
      <c r="F906" s="565"/>
      <c r="G906" s="565"/>
      <c r="H906" s="565"/>
      <c r="I906" s="565"/>
      <c r="J906" s="565"/>
      <c r="K906" s="565"/>
      <c r="L906" s="565"/>
      <c r="M906" s="565"/>
      <c r="N906" s="565"/>
      <c r="O906" s="565"/>
      <c r="P906" s="565"/>
      <c r="Q906" s="565"/>
      <c r="R906" s="565"/>
      <c r="S906" s="565"/>
      <c r="T906" s="565"/>
      <c r="U906" s="147"/>
      <c r="V906" s="565"/>
      <c r="W906" s="565"/>
      <c r="X906" s="565"/>
      <c r="Y906" s="565"/>
      <c r="Z906" s="565"/>
      <c r="AA906" s="565"/>
      <c r="AB906" s="565"/>
      <c r="AC906" s="565"/>
      <c r="AD906" s="565"/>
      <c r="AE906" s="565"/>
      <c r="AF906" s="565"/>
      <c r="AG906" s="565"/>
      <c r="AH906" s="565"/>
      <c r="AI906" s="565"/>
      <c r="AJ906" s="565"/>
      <c r="AK906" s="565"/>
      <c r="AL906" s="565"/>
      <c r="AM906" s="565"/>
      <c r="AN906" s="565"/>
      <c r="AO906" s="565"/>
      <c r="AP906" s="565"/>
      <c r="AQ906" s="565"/>
      <c r="AR906" s="565"/>
      <c r="AS906" s="565"/>
      <c r="AT906" s="565"/>
      <c r="AU906" s="565"/>
      <c r="AV906" s="565"/>
      <c r="AW906" s="565"/>
      <c r="AX906" s="565"/>
      <c r="AY906" s="565"/>
      <c r="AZ906" s="565"/>
      <c r="BA906" s="565"/>
      <c r="BB906" s="565"/>
      <c r="BC906" s="565"/>
      <c r="BD906" s="565"/>
      <c r="BE906" s="565"/>
      <c r="BF906" s="565"/>
      <c r="BG906" s="565"/>
      <c r="BH906" s="565"/>
      <c r="BI906" s="565"/>
      <c r="BJ906" s="565"/>
      <c r="BK906" s="364"/>
      <c r="BL906" s="565"/>
      <c r="BM906" s="565"/>
      <c r="BN906" s="565"/>
      <c r="BO906" s="565"/>
      <c r="BP906" s="565"/>
      <c r="BQ906" s="565"/>
      <c r="BR906" s="565"/>
      <c r="BS906" s="565"/>
      <c r="BT906" s="565"/>
      <c r="BU906" s="565"/>
      <c r="BV906" s="565"/>
      <c r="BW906" s="565"/>
      <c r="BX906" s="565"/>
      <c r="BY906" s="565"/>
      <c r="BZ906" s="565"/>
      <c r="CA906" s="565"/>
      <c r="CB906" s="565"/>
      <c r="CC906" s="565"/>
      <c r="CD906" s="565"/>
      <c r="CE906" s="565"/>
      <c r="CF906" s="565"/>
      <c r="CG906" s="565"/>
    </row>
    <row r="907" spans="1:85">
      <c r="A907" s="620"/>
      <c r="B907" s="626"/>
      <c r="C907" s="565" t="s">
        <v>4300</v>
      </c>
      <c r="D907" s="565"/>
      <c r="E907" s="565"/>
      <c r="F907" s="565"/>
      <c r="G907" s="565"/>
      <c r="H907" s="565"/>
      <c r="I907" s="565"/>
      <c r="J907" s="565"/>
      <c r="K907" s="565"/>
      <c r="L907" s="565"/>
      <c r="M907" s="565"/>
      <c r="N907" s="565"/>
      <c r="O907" s="565"/>
      <c r="P907" s="565"/>
      <c r="Q907" s="565"/>
      <c r="R907" s="565"/>
      <c r="S907" s="565"/>
      <c r="T907" s="565"/>
      <c r="U907" s="147"/>
      <c r="V907" s="565"/>
      <c r="W907" s="565"/>
      <c r="X907" s="565"/>
      <c r="Y907" s="565"/>
      <c r="Z907" s="565"/>
      <c r="AA907" s="565"/>
      <c r="AB907" s="565"/>
      <c r="AC907" s="565"/>
      <c r="AD907" s="565"/>
      <c r="AE907" s="565"/>
      <c r="AF907" s="565"/>
      <c r="AG907" s="565"/>
      <c r="AH907" s="565"/>
      <c r="AI907" s="565"/>
      <c r="AJ907" s="565"/>
      <c r="AK907" s="565"/>
      <c r="AL907" s="565"/>
      <c r="AM907" s="565"/>
      <c r="AN907" s="565"/>
      <c r="AO907" s="565"/>
      <c r="AP907" s="565"/>
      <c r="AQ907" s="565"/>
      <c r="AR907" s="565"/>
      <c r="AS907" s="565"/>
      <c r="AT907" s="565"/>
      <c r="AU907" s="565"/>
      <c r="AV907" s="565"/>
      <c r="AW907" s="565"/>
      <c r="AX907" s="565"/>
      <c r="AY907" s="565"/>
      <c r="AZ907" s="565"/>
      <c r="BA907" s="565"/>
      <c r="BB907" s="565"/>
      <c r="BC907" s="565"/>
      <c r="BD907" s="565"/>
      <c r="BE907" s="565"/>
      <c r="BF907" s="565"/>
      <c r="BG907" s="565"/>
      <c r="BH907" s="565"/>
      <c r="BI907" s="565"/>
      <c r="BJ907" s="565">
        <v>9816</v>
      </c>
      <c r="BK907" s="364"/>
      <c r="BL907" s="565"/>
      <c r="BM907" s="565"/>
      <c r="BN907" s="565"/>
      <c r="BO907" s="565">
        <v>8</v>
      </c>
      <c r="BP907" s="565"/>
      <c r="BQ907" s="565"/>
      <c r="BR907" s="565"/>
      <c r="BS907" s="565">
        <v>20</v>
      </c>
      <c r="BT907" s="565"/>
      <c r="BU907" s="565"/>
      <c r="BV907" s="565"/>
      <c r="BW907" s="565"/>
      <c r="BX907" s="565"/>
      <c r="BY907" s="565"/>
      <c r="BZ907" s="565"/>
      <c r="CA907" s="565"/>
      <c r="CB907" s="565"/>
      <c r="CC907" s="565"/>
      <c r="CD907" s="565"/>
      <c r="CE907" s="565"/>
      <c r="CF907" s="565"/>
      <c r="CG907" s="565"/>
    </row>
    <row r="908" spans="1:85">
      <c r="A908" s="620"/>
      <c r="B908" s="626" t="s">
        <v>4304</v>
      </c>
      <c r="C908" s="565" t="s">
        <v>4302</v>
      </c>
      <c r="D908" s="565"/>
      <c r="E908" s="565"/>
      <c r="F908" s="565"/>
      <c r="G908" s="565"/>
      <c r="H908" s="565"/>
      <c r="I908" s="565"/>
      <c r="J908" s="565"/>
      <c r="K908" s="565"/>
      <c r="L908" s="565"/>
      <c r="M908" s="565"/>
      <c r="N908" s="565"/>
      <c r="O908" s="565"/>
      <c r="P908" s="565"/>
      <c r="Q908" s="565"/>
      <c r="R908" s="565"/>
      <c r="S908" s="565"/>
      <c r="T908" s="565"/>
      <c r="U908" s="147"/>
      <c r="V908" s="565"/>
      <c r="W908" s="565"/>
      <c r="X908" s="565"/>
      <c r="Y908" s="565"/>
      <c r="Z908" s="565"/>
      <c r="AA908" s="565"/>
      <c r="AB908" s="565"/>
      <c r="AC908" s="565"/>
      <c r="AD908" s="565"/>
      <c r="AE908" s="565"/>
      <c r="AF908" s="565"/>
      <c r="AG908" s="565"/>
      <c r="AH908" s="565"/>
      <c r="AI908" s="565"/>
      <c r="AJ908" s="565"/>
      <c r="AK908" s="565"/>
      <c r="AL908" s="565"/>
      <c r="AM908" s="565"/>
      <c r="AN908" s="565"/>
      <c r="AO908" s="565"/>
      <c r="AP908" s="565"/>
      <c r="AQ908" s="565"/>
      <c r="AR908" s="565"/>
      <c r="AS908" s="565"/>
      <c r="AT908" s="565"/>
      <c r="AU908" s="565"/>
      <c r="AV908" s="565"/>
      <c r="AW908" s="565"/>
      <c r="AX908" s="565"/>
      <c r="AY908" s="565"/>
      <c r="AZ908" s="565"/>
      <c r="BA908" s="565"/>
      <c r="BB908" s="565"/>
      <c r="BC908" s="565"/>
      <c r="BD908" s="565"/>
      <c r="BE908" s="565"/>
      <c r="BF908" s="565"/>
      <c r="BG908" s="565"/>
      <c r="BH908" s="565"/>
      <c r="BI908" s="565"/>
      <c r="BJ908" s="565"/>
      <c r="BK908" s="364"/>
      <c r="BL908" s="565"/>
      <c r="BM908" s="565"/>
      <c r="BN908" s="565"/>
      <c r="BO908" s="565"/>
      <c r="BP908" s="565"/>
      <c r="BQ908" s="565"/>
      <c r="BR908" s="565"/>
      <c r="BS908" s="565"/>
      <c r="BT908" s="565"/>
      <c r="BU908" s="565"/>
      <c r="BV908" s="565"/>
      <c r="BW908" s="565"/>
      <c r="BX908" s="565"/>
      <c r="BY908" s="565"/>
      <c r="BZ908" s="565"/>
      <c r="CA908" s="565"/>
      <c r="CB908" s="565"/>
      <c r="CC908" s="565"/>
      <c r="CD908" s="565"/>
      <c r="CE908" s="565"/>
      <c r="CF908" s="565"/>
      <c r="CG908" s="565"/>
    </row>
    <row r="909" spans="1:85">
      <c r="A909" s="620"/>
      <c r="B909" s="626"/>
      <c r="C909" s="565" t="s">
        <v>4300</v>
      </c>
      <c r="D909" s="565">
        <v>2520</v>
      </c>
      <c r="E909" s="565"/>
      <c r="F909" s="565"/>
      <c r="G909" s="565">
        <v>2640</v>
      </c>
      <c r="H909" s="565"/>
      <c r="I909" s="565"/>
      <c r="J909" s="565"/>
      <c r="K909" s="565"/>
      <c r="L909" s="565">
        <v>1800</v>
      </c>
      <c r="M909" s="565"/>
      <c r="N909" s="565"/>
      <c r="O909" s="565"/>
      <c r="P909" s="565"/>
      <c r="Q909" s="565"/>
      <c r="R909" s="565"/>
      <c r="S909" s="565">
        <v>1200</v>
      </c>
      <c r="T909" s="565">
        <v>1140</v>
      </c>
      <c r="U909" s="147"/>
      <c r="V909" s="565"/>
      <c r="W909" s="565"/>
      <c r="X909" s="565"/>
      <c r="Y909" s="565">
        <v>192</v>
      </c>
      <c r="Z909" s="565"/>
      <c r="AA909" s="565"/>
      <c r="AB909" s="565"/>
      <c r="AC909" s="565"/>
      <c r="AD909" s="565">
        <v>2160</v>
      </c>
      <c r="AE909" s="565"/>
      <c r="AF909" s="565"/>
      <c r="AG909" s="565"/>
      <c r="AH909" s="565"/>
      <c r="AI909" s="565">
        <v>1680</v>
      </c>
      <c r="AJ909" s="565"/>
      <c r="AK909" s="565"/>
      <c r="AL909" s="565">
        <v>960</v>
      </c>
      <c r="AM909" s="565">
        <v>2088</v>
      </c>
      <c r="AN909" s="565"/>
      <c r="AO909" s="565"/>
      <c r="AP909" s="565"/>
      <c r="AQ909" s="565"/>
      <c r="AR909" s="565"/>
      <c r="AS909" s="565"/>
      <c r="AT909" s="565"/>
      <c r="AU909" s="565"/>
      <c r="AV909" s="565"/>
      <c r="AW909" s="565"/>
      <c r="AX909" s="565"/>
      <c r="AY909" s="565"/>
      <c r="AZ909" s="565"/>
      <c r="BA909" s="565"/>
      <c r="BB909" s="565"/>
      <c r="BC909" s="565"/>
      <c r="BD909" s="565"/>
      <c r="BE909" s="565"/>
      <c r="BF909" s="565"/>
      <c r="BG909" s="565"/>
      <c r="BH909" s="565"/>
      <c r="BI909" s="565"/>
      <c r="BJ909" s="565">
        <v>16800</v>
      </c>
      <c r="BK909" s="364"/>
      <c r="BL909" s="565"/>
      <c r="BM909" s="565">
        <v>3456</v>
      </c>
      <c r="BN909" s="565"/>
      <c r="BO909" s="565">
        <v>1200</v>
      </c>
      <c r="BP909" s="565"/>
      <c r="BQ909" s="565"/>
      <c r="BR909" s="565"/>
      <c r="BS909" s="565">
        <v>1620</v>
      </c>
      <c r="BT909" s="565"/>
      <c r="BU909" s="565"/>
      <c r="BV909" s="565"/>
      <c r="BW909" s="565">
        <v>1656</v>
      </c>
      <c r="BX909" s="565"/>
      <c r="BY909" s="565"/>
      <c r="BZ909" s="565"/>
      <c r="CA909" s="565"/>
      <c r="CB909" s="565"/>
      <c r="CC909" s="565"/>
      <c r="CD909" s="565"/>
      <c r="CE909" s="565"/>
      <c r="CF909" s="565"/>
      <c r="CG909" s="565"/>
    </row>
    <row r="910" spans="1:85">
      <c r="A910" s="620"/>
      <c r="B910" s="626" t="s">
        <v>4305</v>
      </c>
      <c r="C910" s="565" t="s">
        <v>4302</v>
      </c>
      <c r="D910" s="565"/>
      <c r="E910" s="565"/>
      <c r="F910" s="565"/>
      <c r="G910" s="565"/>
      <c r="H910" s="565"/>
      <c r="I910" s="565"/>
      <c r="J910" s="565"/>
      <c r="K910" s="565"/>
      <c r="L910" s="565"/>
      <c r="M910" s="565"/>
      <c r="N910" s="565"/>
      <c r="O910" s="565"/>
      <c r="P910" s="565"/>
      <c r="Q910" s="565"/>
      <c r="R910" s="565"/>
      <c r="S910" s="565"/>
      <c r="T910" s="565"/>
      <c r="U910" s="147"/>
      <c r="V910" s="565"/>
      <c r="W910" s="565"/>
      <c r="X910" s="565"/>
      <c r="Y910" s="565"/>
      <c r="Z910" s="565"/>
      <c r="AA910" s="565"/>
      <c r="AB910" s="565"/>
      <c r="AC910" s="565"/>
      <c r="AD910" s="565"/>
      <c r="AE910" s="565"/>
      <c r="AF910" s="565"/>
      <c r="AG910" s="565"/>
      <c r="AH910" s="565"/>
      <c r="AI910" s="565"/>
      <c r="AJ910" s="565"/>
      <c r="AK910" s="565"/>
      <c r="AL910" s="565"/>
      <c r="AM910" s="565"/>
      <c r="AN910" s="565"/>
      <c r="AO910" s="565"/>
      <c r="AP910" s="565"/>
      <c r="AQ910" s="565"/>
      <c r="AR910" s="565"/>
      <c r="AS910" s="565"/>
      <c r="AT910" s="565"/>
      <c r="AU910" s="565"/>
      <c r="AV910" s="565"/>
      <c r="AW910" s="565"/>
      <c r="AX910" s="565"/>
      <c r="AY910" s="565"/>
      <c r="AZ910" s="565"/>
      <c r="BA910" s="565"/>
      <c r="BB910" s="565"/>
      <c r="BC910" s="565"/>
      <c r="BD910" s="565"/>
      <c r="BE910" s="565"/>
      <c r="BF910" s="565"/>
      <c r="BG910" s="565"/>
      <c r="BH910" s="565"/>
      <c r="BI910" s="565"/>
      <c r="BJ910" s="565"/>
      <c r="BK910" s="364"/>
      <c r="BL910" s="565"/>
      <c r="BM910" s="565"/>
      <c r="BN910" s="565"/>
      <c r="BO910" s="565"/>
      <c r="BP910" s="565"/>
      <c r="BQ910" s="565"/>
      <c r="BR910" s="565"/>
      <c r="BS910" s="565"/>
      <c r="BT910" s="565"/>
      <c r="BU910" s="565"/>
      <c r="BV910" s="565"/>
      <c r="BW910" s="565"/>
      <c r="BX910" s="565"/>
      <c r="BY910" s="565"/>
      <c r="BZ910" s="565"/>
      <c r="CA910" s="565"/>
      <c r="CB910" s="565"/>
      <c r="CC910" s="565"/>
      <c r="CD910" s="565"/>
      <c r="CE910" s="565"/>
      <c r="CF910" s="565"/>
      <c r="CG910" s="565"/>
    </row>
    <row r="911" spans="1:85">
      <c r="A911" s="620"/>
      <c r="B911" s="626"/>
      <c r="C911" s="565" t="s">
        <v>4300</v>
      </c>
      <c r="D911" s="565"/>
      <c r="E911" s="565"/>
      <c r="F911" s="565"/>
      <c r="G911" s="565"/>
      <c r="H911" s="565"/>
      <c r="I911" s="565"/>
      <c r="J911" s="565"/>
      <c r="K911" s="565"/>
      <c r="L911" s="565"/>
      <c r="M911" s="565"/>
      <c r="N911" s="565"/>
      <c r="O911" s="565"/>
      <c r="P911" s="565"/>
      <c r="Q911" s="565"/>
      <c r="R911" s="565"/>
      <c r="S911" s="565"/>
      <c r="T911" s="565"/>
      <c r="U911" s="147"/>
      <c r="V911" s="565"/>
      <c r="W911" s="565"/>
      <c r="X911" s="565"/>
      <c r="Y911" s="565"/>
      <c r="Z911" s="565"/>
      <c r="AA911" s="565"/>
      <c r="AB911" s="565"/>
      <c r="AC911" s="565"/>
      <c r="AD911" s="565"/>
      <c r="AE911" s="565"/>
      <c r="AF911" s="565"/>
      <c r="AG911" s="565"/>
      <c r="AH911" s="565"/>
      <c r="AI911" s="565"/>
      <c r="AJ911" s="565"/>
      <c r="AK911" s="565"/>
      <c r="AL911" s="565"/>
      <c r="AM911" s="565"/>
      <c r="AN911" s="565"/>
      <c r="AO911" s="565"/>
      <c r="AP911" s="565"/>
      <c r="AQ911" s="565"/>
      <c r="AR911" s="565"/>
      <c r="AS911" s="565"/>
      <c r="AT911" s="565"/>
      <c r="AU911" s="565"/>
      <c r="AV911" s="565"/>
      <c r="AW911" s="565"/>
      <c r="AX911" s="565"/>
      <c r="AY911" s="565"/>
      <c r="AZ911" s="565"/>
      <c r="BA911" s="565"/>
      <c r="BB911" s="565"/>
      <c r="BC911" s="565"/>
      <c r="BD911" s="565"/>
      <c r="BE911" s="565"/>
      <c r="BF911" s="565"/>
      <c r="BG911" s="565"/>
      <c r="BH911" s="565"/>
      <c r="BI911" s="565"/>
      <c r="BJ911" s="565"/>
      <c r="BK911" s="364"/>
      <c r="BL911" s="565"/>
      <c r="BM911" s="565"/>
      <c r="BN911" s="565"/>
      <c r="BO911" s="565"/>
      <c r="BP911" s="565"/>
      <c r="BQ911" s="565"/>
      <c r="BR911" s="565"/>
      <c r="BS911" s="565"/>
      <c r="BT911" s="565"/>
      <c r="BU911" s="565"/>
      <c r="BV911" s="565"/>
      <c r="BW911" s="565"/>
      <c r="BX911" s="565"/>
      <c r="BY911" s="565"/>
      <c r="BZ911" s="565"/>
      <c r="CA911" s="565"/>
      <c r="CB911" s="565"/>
      <c r="CC911" s="565"/>
      <c r="CD911" s="565"/>
      <c r="CE911" s="565"/>
      <c r="CF911" s="565"/>
      <c r="CG911" s="565"/>
    </row>
    <row r="912" spans="1:85">
      <c r="A912" s="627" t="s">
        <v>9049</v>
      </c>
      <c r="B912" s="626" t="s">
        <v>4301</v>
      </c>
      <c r="C912" s="565" t="s">
        <v>4302</v>
      </c>
      <c r="D912" s="565"/>
      <c r="E912" s="565">
        <v>700</v>
      </c>
      <c r="F912" s="565"/>
      <c r="G912" s="565"/>
      <c r="H912" s="565"/>
      <c r="I912" s="565"/>
      <c r="J912" s="565"/>
      <c r="K912" s="565">
        <v>100</v>
      </c>
      <c r="L912" s="565"/>
      <c r="M912" s="565"/>
      <c r="N912" s="565"/>
      <c r="O912" s="565"/>
      <c r="P912" s="565"/>
      <c r="Q912" s="565"/>
      <c r="R912" s="565">
        <v>307</v>
      </c>
      <c r="S912" s="565"/>
      <c r="T912" s="565"/>
      <c r="U912" s="147"/>
      <c r="V912" s="565"/>
      <c r="W912" s="565"/>
      <c r="X912" s="565"/>
      <c r="Y912" s="565"/>
      <c r="Z912" s="565"/>
      <c r="AA912" s="565"/>
      <c r="AB912" s="565"/>
      <c r="AC912" s="565">
        <v>985</v>
      </c>
      <c r="AD912" s="565"/>
      <c r="AE912" s="565"/>
      <c r="AF912" s="565"/>
      <c r="AG912" s="565"/>
      <c r="AH912" s="565"/>
      <c r="AI912" s="565"/>
      <c r="AJ912" s="565"/>
      <c r="AK912" s="565">
        <v>785</v>
      </c>
      <c r="AL912" s="565">
        <v>530</v>
      </c>
      <c r="AM912" s="565"/>
      <c r="AN912" s="565"/>
      <c r="AO912" s="565"/>
      <c r="AP912" s="565"/>
      <c r="AQ912" s="565"/>
      <c r="AR912" s="565"/>
      <c r="AS912" s="565"/>
      <c r="AT912" s="565"/>
      <c r="AU912" s="565"/>
      <c r="AV912" s="565"/>
      <c r="AW912" s="565"/>
      <c r="AX912" s="565"/>
      <c r="AY912" s="565"/>
      <c r="AZ912" s="565"/>
      <c r="BA912" s="565"/>
      <c r="BB912" s="565">
        <v>730</v>
      </c>
      <c r="BC912" s="565"/>
      <c r="BD912" s="565"/>
      <c r="BE912" s="565"/>
      <c r="BF912" s="565"/>
      <c r="BG912" s="565"/>
      <c r="BH912" s="565"/>
      <c r="BI912" s="565"/>
      <c r="BJ912" s="565"/>
      <c r="BK912" s="364"/>
      <c r="BL912" s="565"/>
      <c r="BM912" s="565"/>
      <c r="BN912" s="565"/>
      <c r="BO912" s="565"/>
      <c r="BP912" s="565">
        <v>200</v>
      </c>
      <c r="BQ912" s="565"/>
      <c r="BR912" s="565">
        <v>1880</v>
      </c>
      <c r="BS912" s="565"/>
      <c r="BT912" s="565"/>
      <c r="BU912" s="565"/>
      <c r="BV912" s="565">
        <v>135</v>
      </c>
      <c r="BW912" s="565"/>
      <c r="BX912" s="565"/>
      <c r="BY912" s="565"/>
      <c r="BZ912" s="565"/>
      <c r="CA912" s="565"/>
      <c r="CB912" s="565"/>
      <c r="CC912" s="565"/>
      <c r="CD912" s="565"/>
      <c r="CE912" s="565"/>
      <c r="CF912" s="565"/>
      <c r="CG912" s="565"/>
    </row>
    <row r="913" spans="1:85">
      <c r="A913" s="620"/>
      <c r="B913" s="626"/>
      <c r="C913" s="565" t="s">
        <v>4300</v>
      </c>
      <c r="D913" s="565"/>
      <c r="E913" s="565">
        <v>700</v>
      </c>
      <c r="F913" s="565"/>
      <c r="G913" s="565"/>
      <c r="H913" s="565"/>
      <c r="I913" s="565"/>
      <c r="J913" s="565"/>
      <c r="K913" s="565">
        <v>880</v>
      </c>
      <c r="L913" s="565"/>
      <c r="M913" s="565"/>
      <c r="N913" s="565"/>
      <c r="O913" s="565"/>
      <c r="P913" s="565"/>
      <c r="Q913" s="565"/>
      <c r="R913" s="565">
        <v>450</v>
      </c>
      <c r="S913" s="565">
        <v>450</v>
      </c>
      <c r="T913" s="565"/>
      <c r="U913" s="147"/>
      <c r="V913" s="565"/>
      <c r="W913" s="565"/>
      <c r="X913" s="565"/>
      <c r="Y913" s="565"/>
      <c r="Z913" s="565"/>
      <c r="AA913" s="565"/>
      <c r="AB913" s="565"/>
      <c r="AC913" s="565"/>
      <c r="AD913" s="565"/>
      <c r="AE913" s="565"/>
      <c r="AF913" s="565"/>
      <c r="AG913" s="565"/>
      <c r="AH913" s="565"/>
      <c r="AI913" s="565"/>
      <c r="AJ913" s="565"/>
      <c r="AK913" s="565"/>
      <c r="AL913" s="565">
        <v>1040</v>
      </c>
      <c r="AM913" s="565"/>
      <c r="AN913" s="565"/>
      <c r="AO913" s="565"/>
      <c r="AP913" s="565"/>
      <c r="AQ913" s="565"/>
      <c r="AR913" s="565"/>
      <c r="AS913" s="565"/>
      <c r="AT913" s="565"/>
      <c r="AU913" s="565"/>
      <c r="AV913" s="565"/>
      <c r="AW913" s="565"/>
      <c r="AX913" s="565"/>
      <c r="AY913" s="565"/>
      <c r="AZ913" s="565"/>
      <c r="BA913" s="565"/>
      <c r="BB913" s="565"/>
      <c r="BC913" s="565"/>
      <c r="BD913" s="565">
        <v>5760</v>
      </c>
      <c r="BE913" s="565"/>
      <c r="BF913" s="565"/>
      <c r="BG913" s="565"/>
      <c r="BH913" s="565"/>
      <c r="BI913" s="565"/>
      <c r="BJ913" s="565"/>
      <c r="BK913" s="364"/>
      <c r="BL913" s="565"/>
      <c r="BM913" s="565"/>
      <c r="BN913" s="565"/>
      <c r="BO913" s="565"/>
      <c r="BP913" s="565">
        <v>760</v>
      </c>
      <c r="BQ913" s="565"/>
      <c r="BR913" s="565">
        <v>3880</v>
      </c>
      <c r="BS913" s="565"/>
      <c r="BT913" s="565"/>
      <c r="BU913" s="565"/>
      <c r="BV913" s="565">
        <v>479</v>
      </c>
      <c r="BW913" s="565"/>
      <c r="BX913" s="565"/>
      <c r="BY913" s="565"/>
      <c r="BZ913" s="565"/>
      <c r="CA913" s="565"/>
      <c r="CB913" s="565"/>
      <c r="CC913" s="565"/>
      <c r="CD913" s="565"/>
      <c r="CE913" s="565"/>
      <c r="CF913" s="565"/>
      <c r="CG913" s="565"/>
    </row>
    <row r="914" spans="1:85">
      <c r="A914" s="620"/>
      <c r="B914" s="626" t="s">
        <v>4303</v>
      </c>
      <c r="C914" s="565" t="s">
        <v>4302</v>
      </c>
      <c r="D914" s="565"/>
      <c r="E914" s="565">
        <v>20</v>
      </c>
      <c r="F914" s="565"/>
      <c r="G914" s="565"/>
      <c r="H914" s="565"/>
      <c r="I914" s="565"/>
      <c r="J914" s="565"/>
      <c r="K914" s="565"/>
      <c r="L914" s="565"/>
      <c r="M914" s="565"/>
      <c r="N914" s="565"/>
      <c r="O914" s="565"/>
      <c r="P914" s="565"/>
      <c r="Q914" s="565"/>
      <c r="R914" s="565"/>
      <c r="S914" s="565"/>
      <c r="T914" s="565"/>
      <c r="U914" s="147"/>
      <c r="V914" s="565"/>
      <c r="W914" s="565"/>
      <c r="X914" s="565"/>
      <c r="Y914" s="565"/>
      <c r="Z914" s="565"/>
      <c r="AA914" s="565"/>
      <c r="AB914" s="565"/>
      <c r="AC914" s="565"/>
      <c r="AD914" s="565"/>
      <c r="AE914" s="565"/>
      <c r="AF914" s="565"/>
      <c r="AG914" s="565"/>
      <c r="AH914" s="565"/>
      <c r="AI914" s="565"/>
      <c r="AJ914" s="565"/>
      <c r="AK914" s="565"/>
      <c r="AL914" s="565"/>
      <c r="AM914" s="565"/>
      <c r="AN914" s="565"/>
      <c r="AO914" s="565"/>
      <c r="AP914" s="565"/>
      <c r="AQ914" s="565"/>
      <c r="AR914" s="565"/>
      <c r="AS914" s="565"/>
      <c r="AT914" s="565"/>
      <c r="AU914" s="565"/>
      <c r="AV914" s="565"/>
      <c r="AW914" s="565"/>
      <c r="AX914" s="565"/>
      <c r="AY914" s="565"/>
      <c r="AZ914" s="565"/>
      <c r="BA914" s="565"/>
      <c r="BB914" s="565">
        <v>200</v>
      </c>
      <c r="BC914" s="565"/>
      <c r="BD914" s="565"/>
      <c r="BE914" s="565"/>
      <c r="BF914" s="565"/>
      <c r="BG914" s="565"/>
      <c r="BH914" s="565"/>
      <c r="BI914" s="565"/>
      <c r="BJ914" s="565"/>
      <c r="BK914" s="364"/>
      <c r="BL914" s="565">
        <v>10</v>
      </c>
      <c r="BM914" s="565"/>
      <c r="BN914" s="565"/>
      <c r="BO914" s="565"/>
      <c r="BP914" s="565"/>
      <c r="BQ914" s="565"/>
      <c r="BR914" s="565">
        <v>10</v>
      </c>
      <c r="BS914" s="565"/>
      <c r="BT914" s="565"/>
      <c r="BU914" s="565"/>
      <c r="BV914" s="565"/>
      <c r="BW914" s="565"/>
      <c r="BX914" s="565"/>
      <c r="BY914" s="565"/>
      <c r="BZ914" s="565"/>
      <c r="CA914" s="565"/>
      <c r="CB914" s="565"/>
      <c r="CC914" s="565"/>
      <c r="CD914" s="565"/>
      <c r="CE914" s="565"/>
      <c r="CF914" s="565"/>
      <c r="CG914" s="565"/>
    </row>
    <row r="915" spans="1:85">
      <c r="A915" s="620"/>
      <c r="B915" s="626"/>
      <c r="C915" s="565" t="s">
        <v>4300</v>
      </c>
      <c r="D915" s="565"/>
      <c r="E915" s="565">
        <v>3780</v>
      </c>
      <c r="F915" s="565"/>
      <c r="G915" s="565"/>
      <c r="H915" s="565"/>
      <c r="I915" s="565"/>
      <c r="J915" s="565"/>
      <c r="K915" s="565"/>
      <c r="L915" s="565"/>
      <c r="M915" s="565"/>
      <c r="N915" s="565"/>
      <c r="O915" s="565"/>
      <c r="P915" s="565"/>
      <c r="Q915" s="565"/>
      <c r="R915" s="565"/>
      <c r="S915" s="565"/>
      <c r="T915" s="565"/>
      <c r="U915" s="147"/>
      <c r="V915" s="565"/>
      <c r="W915" s="565"/>
      <c r="X915" s="565"/>
      <c r="Y915" s="565"/>
      <c r="Z915" s="565"/>
      <c r="AA915" s="565"/>
      <c r="AB915" s="565"/>
      <c r="AC915" s="565"/>
      <c r="AD915" s="565"/>
      <c r="AE915" s="565"/>
      <c r="AF915" s="565"/>
      <c r="AG915" s="565"/>
      <c r="AH915" s="565"/>
      <c r="AI915" s="565"/>
      <c r="AJ915" s="565"/>
      <c r="AK915" s="565"/>
      <c r="AL915" s="565"/>
      <c r="AM915" s="565"/>
      <c r="AN915" s="565"/>
      <c r="AO915" s="565"/>
      <c r="AP915" s="565"/>
      <c r="AQ915" s="565"/>
      <c r="AR915" s="565"/>
      <c r="AS915" s="565"/>
      <c r="AT915" s="565"/>
      <c r="AU915" s="565"/>
      <c r="AV915" s="565"/>
      <c r="AW915" s="565"/>
      <c r="AX915" s="565"/>
      <c r="AY915" s="565"/>
      <c r="AZ915" s="565"/>
      <c r="BA915" s="565"/>
      <c r="BB915" s="565"/>
      <c r="BC915" s="565"/>
      <c r="BD915" s="565">
        <v>600</v>
      </c>
      <c r="BE915" s="565"/>
      <c r="BF915" s="565"/>
      <c r="BG915" s="565"/>
      <c r="BH915" s="565"/>
      <c r="BI915" s="565"/>
      <c r="BJ915" s="565"/>
      <c r="BK915" s="364"/>
      <c r="BL915" s="565">
        <v>15</v>
      </c>
      <c r="BM915" s="565"/>
      <c r="BN915" s="565"/>
      <c r="BO915" s="565"/>
      <c r="BP915" s="565"/>
      <c r="BQ915" s="565"/>
      <c r="BR915" s="565">
        <v>30</v>
      </c>
      <c r="BS915" s="565"/>
      <c r="BT915" s="565"/>
      <c r="BU915" s="565"/>
      <c r="BV915" s="565"/>
      <c r="BW915" s="565"/>
      <c r="BX915" s="565"/>
      <c r="BY915" s="565"/>
      <c r="BZ915" s="565"/>
      <c r="CA915" s="565"/>
      <c r="CB915" s="565"/>
      <c r="CC915" s="565"/>
      <c r="CD915" s="565"/>
      <c r="CE915" s="565"/>
      <c r="CF915" s="565"/>
      <c r="CG915" s="565"/>
    </row>
    <row r="916" spans="1:85">
      <c r="A916" s="620"/>
      <c r="B916" s="626" t="s">
        <v>4304</v>
      </c>
      <c r="C916" s="565" t="s">
        <v>4302</v>
      </c>
      <c r="D916" s="565"/>
      <c r="E916" s="565">
        <v>150</v>
      </c>
      <c r="F916" s="565"/>
      <c r="G916" s="565"/>
      <c r="H916" s="565"/>
      <c r="I916" s="565"/>
      <c r="J916" s="565"/>
      <c r="K916" s="565">
        <v>20</v>
      </c>
      <c r="L916" s="565"/>
      <c r="M916" s="565"/>
      <c r="N916" s="565"/>
      <c r="O916" s="565"/>
      <c r="P916" s="565"/>
      <c r="Q916" s="565"/>
      <c r="R916" s="565">
        <v>350</v>
      </c>
      <c r="S916" s="565"/>
      <c r="T916" s="565"/>
      <c r="U916" s="147"/>
      <c r="V916" s="565"/>
      <c r="W916" s="565"/>
      <c r="X916" s="565"/>
      <c r="Y916" s="565"/>
      <c r="Z916" s="565"/>
      <c r="AA916" s="565"/>
      <c r="AB916" s="565"/>
      <c r="AC916" s="565">
        <v>353</v>
      </c>
      <c r="AD916" s="565"/>
      <c r="AE916" s="565"/>
      <c r="AF916" s="565"/>
      <c r="AG916" s="565"/>
      <c r="AH916" s="565">
        <v>13</v>
      </c>
      <c r="AI916" s="565"/>
      <c r="AJ916" s="565"/>
      <c r="AK916" s="565">
        <v>760</v>
      </c>
      <c r="AL916" s="565">
        <v>390</v>
      </c>
      <c r="AM916" s="565"/>
      <c r="AN916" s="565"/>
      <c r="AO916" s="565"/>
      <c r="AP916" s="565"/>
      <c r="AQ916" s="565"/>
      <c r="AR916" s="565"/>
      <c r="AS916" s="565"/>
      <c r="AT916" s="565"/>
      <c r="AU916" s="565"/>
      <c r="AV916" s="565"/>
      <c r="AW916" s="565"/>
      <c r="AX916" s="565"/>
      <c r="AY916" s="565"/>
      <c r="AZ916" s="565"/>
      <c r="BA916" s="565"/>
      <c r="BB916" s="565">
        <v>3215</v>
      </c>
      <c r="BC916" s="565"/>
      <c r="BD916" s="565"/>
      <c r="BE916" s="565"/>
      <c r="BF916" s="565"/>
      <c r="BG916" s="565"/>
      <c r="BH916" s="565"/>
      <c r="BI916" s="565"/>
      <c r="BJ916" s="565"/>
      <c r="BK916" s="364"/>
      <c r="BL916" s="565"/>
      <c r="BM916" s="565"/>
      <c r="BN916" s="565"/>
      <c r="BO916" s="565"/>
      <c r="BP916" s="565"/>
      <c r="BQ916" s="565"/>
      <c r="BR916" s="565">
        <v>420</v>
      </c>
      <c r="BS916" s="565"/>
      <c r="BT916" s="565"/>
      <c r="BU916" s="565"/>
      <c r="BV916" s="565"/>
      <c r="BW916" s="565"/>
      <c r="BX916" s="565"/>
      <c r="BY916" s="565"/>
      <c r="BZ916" s="565"/>
      <c r="CA916" s="565"/>
      <c r="CB916" s="565"/>
      <c r="CC916" s="565"/>
      <c r="CD916" s="565"/>
      <c r="CE916" s="565"/>
      <c r="CF916" s="565"/>
      <c r="CG916" s="565"/>
    </row>
    <row r="917" spans="1:85">
      <c r="A917" s="620"/>
      <c r="B917" s="626"/>
      <c r="C917" s="565" t="s">
        <v>4300</v>
      </c>
      <c r="D917" s="565"/>
      <c r="E917" s="565">
        <v>3160</v>
      </c>
      <c r="F917" s="565"/>
      <c r="G917" s="565"/>
      <c r="H917" s="565"/>
      <c r="I917" s="565"/>
      <c r="J917" s="565"/>
      <c r="K917" s="565"/>
      <c r="L917" s="565"/>
      <c r="M917" s="565"/>
      <c r="N917" s="565"/>
      <c r="O917" s="565"/>
      <c r="P917" s="565"/>
      <c r="Q917" s="565"/>
      <c r="R917" s="565">
        <v>1070</v>
      </c>
      <c r="S917" s="565">
        <v>240</v>
      </c>
      <c r="T917" s="565"/>
      <c r="U917" s="147"/>
      <c r="V917" s="565"/>
      <c r="W917" s="565"/>
      <c r="X917" s="565"/>
      <c r="Y917" s="565"/>
      <c r="Z917" s="565"/>
      <c r="AA917" s="565"/>
      <c r="AB917" s="565"/>
      <c r="AC917" s="565"/>
      <c r="AD917" s="565"/>
      <c r="AE917" s="565"/>
      <c r="AF917" s="565"/>
      <c r="AG917" s="565"/>
      <c r="AH917" s="565">
        <v>1807</v>
      </c>
      <c r="AI917" s="565"/>
      <c r="AJ917" s="565"/>
      <c r="AK917" s="565"/>
      <c r="AL917" s="565">
        <v>1260</v>
      </c>
      <c r="AM917" s="565"/>
      <c r="AN917" s="565"/>
      <c r="AO917" s="565"/>
      <c r="AP917" s="565"/>
      <c r="AQ917" s="565"/>
      <c r="AR917" s="565"/>
      <c r="AS917" s="565"/>
      <c r="AT917" s="565"/>
      <c r="AU917" s="565"/>
      <c r="AV917" s="565"/>
      <c r="AW917" s="565"/>
      <c r="AX917" s="565"/>
      <c r="AY917" s="565"/>
      <c r="AZ917" s="565"/>
      <c r="BA917" s="565"/>
      <c r="BB917" s="565"/>
      <c r="BC917" s="565"/>
      <c r="BD917" s="565">
        <v>18965</v>
      </c>
      <c r="BE917" s="565"/>
      <c r="BF917" s="565"/>
      <c r="BG917" s="565"/>
      <c r="BH917" s="565"/>
      <c r="BI917" s="565"/>
      <c r="BJ917" s="565"/>
      <c r="BK917" s="364"/>
      <c r="BL917" s="565"/>
      <c r="BM917" s="565"/>
      <c r="BN917" s="565"/>
      <c r="BO917" s="565"/>
      <c r="BP917" s="565">
        <v>312</v>
      </c>
      <c r="BQ917" s="565"/>
      <c r="BR917" s="565">
        <v>2060</v>
      </c>
      <c r="BS917" s="565"/>
      <c r="BT917" s="565"/>
      <c r="BU917" s="565"/>
      <c r="BV917" s="565"/>
      <c r="BW917" s="565"/>
      <c r="BX917" s="565"/>
      <c r="BY917" s="565"/>
      <c r="BZ917" s="565"/>
      <c r="CA917" s="565"/>
      <c r="CB917" s="565"/>
      <c r="CC917" s="565"/>
      <c r="CD917" s="565"/>
      <c r="CE917" s="565"/>
      <c r="CF917" s="565"/>
      <c r="CG917" s="565"/>
    </row>
    <row r="918" spans="1:85">
      <c r="A918" s="620"/>
      <c r="B918" s="626" t="s">
        <v>4305</v>
      </c>
      <c r="C918" s="565" t="s">
        <v>4302</v>
      </c>
      <c r="D918" s="565"/>
      <c r="E918" s="565"/>
      <c r="F918" s="565"/>
      <c r="G918" s="565"/>
      <c r="H918" s="565"/>
      <c r="I918" s="565"/>
      <c r="J918" s="565"/>
      <c r="K918" s="565"/>
      <c r="L918" s="565"/>
      <c r="M918" s="565"/>
      <c r="N918" s="565"/>
      <c r="O918" s="565"/>
      <c r="P918" s="565"/>
      <c r="Q918" s="565"/>
      <c r="R918" s="565"/>
      <c r="S918" s="565"/>
      <c r="T918" s="565"/>
      <c r="U918" s="147"/>
      <c r="V918" s="565"/>
      <c r="W918" s="565"/>
      <c r="X918" s="565"/>
      <c r="Y918" s="565"/>
      <c r="Z918" s="565"/>
      <c r="AA918" s="565"/>
      <c r="AB918" s="565"/>
      <c r="AC918" s="565"/>
      <c r="AD918" s="565"/>
      <c r="AE918" s="565"/>
      <c r="AF918" s="565"/>
      <c r="AG918" s="565"/>
      <c r="AH918" s="565"/>
      <c r="AI918" s="565"/>
      <c r="AJ918" s="565"/>
      <c r="AK918" s="565"/>
      <c r="AL918" s="565"/>
      <c r="AM918" s="565"/>
      <c r="AN918" s="565"/>
      <c r="AO918" s="565"/>
      <c r="AP918" s="565"/>
      <c r="AQ918" s="565"/>
      <c r="AR918" s="565"/>
      <c r="AS918" s="565"/>
      <c r="AT918" s="565"/>
      <c r="AU918" s="565"/>
      <c r="AV918" s="565"/>
      <c r="AW918" s="565"/>
      <c r="AX918" s="565"/>
      <c r="AY918" s="565"/>
      <c r="AZ918" s="565"/>
      <c r="BA918" s="565"/>
      <c r="BB918" s="565"/>
      <c r="BC918" s="565"/>
      <c r="BD918" s="565"/>
      <c r="BE918" s="565"/>
      <c r="BF918" s="565"/>
      <c r="BG918" s="565"/>
      <c r="BH918" s="565"/>
      <c r="BI918" s="565"/>
      <c r="BJ918" s="565"/>
      <c r="BK918" s="364"/>
      <c r="BL918" s="565"/>
      <c r="BM918" s="565"/>
      <c r="BN918" s="565"/>
      <c r="BO918" s="565"/>
      <c r="BP918" s="565"/>
      <c r="BQ918" s="565"/>
      <c r="BR918" s="565"/>
      <c r="BS918" s="565"/>
      <c r="BT918" s="565"/>
      <c r="BU918" s="565"/>
      <c r="BV918" s="565"/>
      <c r="BW918" s="565"/>
      <c r="BX918" s="565"/>
      <c r="BY918" s="565"/>
      <c r="BZ918" s="565"/>
      <c r="CA918" s="565"/>
      <c r="CB918" s="565"/>
      <c r="CC918" s="565"/>
      <c r="CD918" s="565"/>
      <c r="CE918" s="565"/>
      <c r="CF918" s="565"/>
      <c r="CG918" s="565"/>
    </row>
    <row r="919" spans="1:85">
      <c r="A919" s="620"/>
      <c r="B919" s="626"/>
      <c r="C919" s="565" t="s">
        <v>4300</v>
      </c>
      <c r="D919" s="565"/>
      <c r="E919" s="565"/>
      <c r="F919" s="565"/>
      <c r="G919" s="565"/>
      <c r="H919" s="565"/>
      <c r="I919" s="565"/>
      <c r="J919" s="565"/>
      <c r="K919" s="565"/>
      <c r="L919" s="565"/>
      <c r="M919" s="565"/>
      <c r="N919" s="565"/>
      <c r="O919" s="565"/>
      <c r="P919" s="565"/>
      <c r="Q919" s="565"/>
      <c r="R919" s="565"/>
      <c r="S919" s="565"/>
      <c r="T919" s="565"/>
      <c r="U919" s="147"/>
      <c r="V919" s="565"/>
      <c r="W919" s="565"/>
      <c r="X919" s="565"/>
      <c r="Y919" s="565"/>
      <c r="Z919" s="565"/>
      <c r="AA919" s="565"/>
      <c r="AB919" s="565"/>
      <c r="AC919" s="565"/>
      <c r="AD919" s="565"/>
      <c r="AE919" s="565"/>
      <c r="AF919" s="565"/>
      <c r="AG919" s="565"/>
      <c r="AH919" s="565"/>
      <c r="AI919" s="565"/>
      <c r="AJ919" s="565"/>
      <c r="AK919" s="565"/>
      <c r="AL919" s="565"/>
      <c r="AM919" s="565"/>
      <c r="AN919" s="565"/>
      <c r="AO919" s="565"/>
      <c r="AP919" s="565"/>
      <c r="AQ919" s="565"/>
      <c r="AR919" s="565"/>
      <c r="AS919" s="565"/>
      <c r="AT919" s="565"/>
      <c r="AU919" s="565"/>
      <c r="AV919" s="565"/>
      <c r="AW919" s="565"/>
      <c r="AX919" s="565"/>
      <c r="AY919" s="565"/>
      <c r="AZ919" s="565"/>
      <c r="BA919" s="565"/>
      <c r="BB919" s="565"/>
      <c r="BC919" s="565"/>
      <c r="BD919" s="565"/>
      <c r="BE919" s="565"/>
      <c r="BF919" s="565"/>
      <c r="BG919" s="565"/>
      <c r="BH919" s="565"/>
      <c r="BI919" s="565"/>
      <c r="BJ919" s="565"/>
      <c r="BK919" s="364"/>
      <c r="BL919" s="565"/>
      <c r="BM919" s="565"/>
      <c r="BN919" s="565"/>
      <c r="BO919" s="565"/>
      <c r="BP919" s="565"/>
      <c r="BQ919" s="565"/>
      <c r="BR919" s="565"/>
      <c r="BS919" s="565"/>
      <c r="BT919" s="565"/>
      <c r="BU919" s="565"/>
      <c r="BV919" s="565"/>
      <c r="BW919" s="565"/>
      <c r="BX919" s="565"/>
      <c r="BY919" s="565"/>
      <c r="BZ919" s="565"/>
      <c r="CA919" s="565"/>
      <c r="CB919" s="565"/>
      <c r="CC919" s="565"/>
      <c r="CD919" s="565"/>
      <c r="CE919" s="565"/>
      <c r="CF919" s="565"/>
      <c r="CG919" s="565"/>
    </row>
    <row r="920" spans="1:85">
      <c r="A920" s="111" t="s">
        <v>9138</v>
      </c>
      <c r="B920" s="626" t="s">
        <v>4301</v>
      </c>
      <c r="C920" s="565" t="s">
        <v>4302</v>
      </c>
      <c r="D920" s="565"/>
      <c r="E920" s="565"/>
      <c r="F920" s="565"/>
      <c r="G920" s="565"/>
      <c r="H920" s="565"/>
      <c r="I920" s="565"/>
      <c r="J920" s="565"/>
      <c r="K920" s="565"/>
      <c r="L920" s="565"/>
      <c r="M920" s="565"/>
      <c r="N920" s="565"/>
      <c r="O920" s="565"/>
      <c r="P920" s="565"/>
      <c r="Q920" s="565"/>
      <c r="R920" s="565"/>
      <c r="S920" s="565"/>
      <c r="T920" s="565"/>
      <c r="U920" s="147">
        <v>30</v>
      </c>
      <c r="V920" s="565"/>
      <c r="W920" s="565"/>
      <c r="X920" s="565"/>
      <c r="Y920" s="565"/>
      <c r="Z920" s="565"/>
      <c r="AA920" s="565"/>
      <c r="AB920" s="565"/>
      <c r="AC920" s="565"/>
      <c r="AD920" s="565"/>
      <c r="AE920" s="565"/>
      <c r="AF920" s="565"/>
      <c r="AG920" s="565"/>
      <c r="AH920" s="565"/>
      <c r="AI920" s="565"/>
      <c r="AJ920" s="565"/>
      <c r="AK920" s="565"/>
      <c r="AL920" s="565"/>
      <c r="AM920" s="565"/>
      <c r="AN920" s="565"/>
      <c r="AO920" s="565"/>
      <c r="AP920" s="565"/>
      <c r="AQ920" s="565"/>
      <c r="AR920" s="565"/>
      <c r="AS920" s="565"/>
      <c r="AT920" s="565"/>
      <c r="AU920" s="565"/>
      <c r="AV920" s="565"/>
      <c r="AW920" s="565"/>
      <c r="AX920" s="565"/>
      <c r="AY920" s="565"/>
      <c r="AZ920" s="565"/>
      <c r="BA920" s="565"/>
      <c r="BB920" s="565"/>
      <c r="BC920" s="565"/>
      <c r="BD920" s="565"/>
      <c r="BE920" s="565"/>
      <c r="BF920" s="565"/>
      <c r="BG920" s="565"/>
      <c r="BH920" s="565"/>
      <c r="BI920" s="565"/>
      <c r="BJ920" s="565"/>
      <c r="BK920" s="364"/>
      <c r="BL920" s="565"/>
      <c r="BM920" s="565"/>
      <c r="BN920" s="565"/>
      <c r="BO920" s="565"/>
      <c r="BP920" s="565"/>
      <c r="BQ920" s="565"/>
      <c r="BR920" s="565"/>
      <c r="BS920" s="565"/>
      <c r="BT920" s="565"/>
      <c r="BU920" s="565"/>
      <c r="BV920" s="565"/>
      <c r="BW920" s="565"/>
      <c r="BX920" s="565"/>
      <c r="BY920" s="565"/>
      <c r="BZ920" s="565"/>
      <c r="CA920" s="565"/>
      <c r="CB920" s="565"/>
      <c r="CC920" s="565"/>
      <c r="CD920" s="565"/>
      <c r="CE920" s="565"/>
      <c r="CF920" s="565"/>
      <c r="CG920" s="565"/>
    </row>
    <row r="921" spans="1:85">
      <c r="A921" s="620"/>
      <c r="B921" s="626"/>
      <c r="C921" s="565" t="s">
        <v>4300</v>
      </c>
      <c r="D921" s="565"/>
      <c r="E921" s="565"/>
      <c r="F921" s="565"/>
      <c r="G921" s="565"/>
      <c r="H921" s="565"/>
      <c r="I921" s="565"/>
      <c r="J921" s="565"/>
      <c r="K921" s="565"/>
      <c r="L921" s="565"/>
      <c r="M921" s="565"/>
      <c r="N921" s="565"/>
      <c r="O921" s="565"/>
      <c r="P921" s="565"/>
      <c r="Q921" s="565"/>
      <c r="R921" s="565"/>
      <c r="S921" s="565"/>
      <c r="T921" s="565"/>
      <c r="U921" s="147">
        <v>105</v>
      </c>
      <c r="V921" s="565"/>
      <c r="W921" s="565"/>
      <c r="X921" s="565"/>
      <c r="Y921" s="565"/>
      <c r="Z921" s="565"/>
      <c r="AA921" s="565"/>
      <c r="AB921" s="565"/>
      <c r="AC921" s="565"/>
      <c r="AD921" s="565"/>
      <c r="AE921" s="565"/>
      <c r="AF921" s="565"/>
      <c r="AG921" s="565"/>
      <c r="AH921" s="565"/>
      <c r="AI921" s="565"/>
      <c r="AJ921" s="565"/>
      <c r="AK921" s="565"/>
      <c r="AL921" s="565"/>
      <c r="AM921" s="565"/>
      <c r="AN921" s="565"/>
      <c r="AO921" s="565"/>
      <c r="AP921" s="565"/>
      <c r="AQ921" s="565"/>
      <c r="AR921" s="565"/>
      <c r="AS921" s="565"/>
      <c r="AT921" s="565"/>
      <c r="AU921" s="565"/>
      <c r="AV921" s="565"/>
      <c r="AW921" s="565"/>
      <c r="AX921" s="565"/>
      <c r="AY921" s="565"/>
      <c r="AZ921" s="565"/>
      <c r="BA921" s="565"/>
      <c r="BB921" s="565"/>
      <c r="BC921" s="565"/>
      <c r="BD921" s="565"/>
      <c r="BE921" s="565"/>
      <c r="BF921" s="565"/>
      <c r="BG921" s="565"/>
      <c r="BH921" s="565"/>
      <c r="BI921" s="565"/>
      <c r="BJ921" s="565"/>
      <c r="BK921" s="364"/>
      <c r="BL921" s="565"/>
      <c r="BM921" s="565"/>
      <c r="BN921" s="565"/>
      <c r="BO921" s="565"/>
      <c r="BP921" s="565"/>
      <c r="BQ921" s="565"/>
      <c r="BR921" s="565"/>
      <c r="BS921" s="565"/>
      <c r="BT921" s="565"/>
      <c r="BU921" s="565"/>
      <c r="BV921" s="565"/>
      <c r="BW921" s="565"/>
      <c r="BX921" s="565"/>
      <c r="BY921" s="565"/>
      <c r="BZ921" s="565"/>
      <c r="CA921" s="565"/>
      <c r="CB921" s="565"/>
      <c r="CC921" s="565"/>
      <c r="CD921" s="565"/>
      <c r="CE921" s="565"/>
      <c r="CF921" s="565"/>
      <c r="CG921" s="565"/>
    </row>
    <row r="922" spans="1:85">
      <c r="A922" s="620"/>
      <c r="B922" s="626" t="s">
        <v>4303</v>
      </c>
      <c r="C922" s="565" t="s">
        <v>4302</v>
      </c>
      <c r="D922" s="565"/>
      <c r="E922" s="565"/>
      <c r="F922" s="565"/>
      <c r="G922" s="565"/>
      <c r="H922" s="565"/>
      <c r="I922" s="565"/>
      <c r="J922" s="565"/>
      <c r="K922" s="565"/>
      <c r="L922" s="565"/>
      <c r="M922" s="565"/>
      <c r="N922" s="565"/>
      <c r="O922" s="565"/>
      <c r="P922" s="565"/>
      <c r="Q922" s="565"/>
      <c r="R922" s="565"/>
      <c r="S922" s="565"/>
      <c r="T922" s="565"/>
      <c r="U922" s="147"/>
      <c r="V922" s="565"/>
      <c r="W922" s="565"/>
      <c r="X922" s="565"/>
      <c r="Y922" s="565"/>
      <c r="Z922" s="565"/>
      <c r="AA922" s="565"/>
      <c r="AB922" s="565"/>
      <c r="AC922" s="565"/>
      <c r="AD922" s="565"/>
      <c r="AE922" s="565"/>
      <c r="AF922" s="565"/>
      <c r="AG922" s="565"/>
      <c r="AH922" s="565"/>
      <c r="AI922" s="565"/>
      <c r="AJ922" s="565"/>
      <c r="AK922" s="565"/>
      <c r="AL922" s="565"/>
      <c r="AM922" s="565"/>
      <c r="AN922" s="565"/>
      <c r="AO922" s="565"/>
      <c r="AP922" s="565"/>
      <c r="AQ922" s="565"/>
      <c r="AR922" s="565"/>
      <c r="AS922" s="565"/>
      <c r="AT922" s="565"/>
      <c r="AU922" s="565"/>
      <c r="AV922" s="565"/>
      <c r="AW922" s="565"/>
      <c r="AX922" s="565"/>
      <c r="AY922" s="565"/>
      <c r="AZ922" s="565"/>
      <c r="BA922" s="565"/>
      <c r="BB922" s="565"/>
      <c r="BC922" s="565"/>
      <c r="BD922" s="565"/>
      <c r="BE922" s="565"/>
      <c r="BF922" s="565"/>
      <c r="BG922" s="565"/>
      <c r="BH922" s="565"/>
      <c r="BI922" s="565"/>
      <c r="BJ922" s="565"/>
      <c r="BK922" s="364"/>
      <c r="BL922" s="565"/>
      <c r="BM922" s="565"/>
      <c r="BN922" s="565"/>
      <c r="BO922" s="565"/>
      <c r="BP922" s="565"/>
      <c r="BQ922" s="565"/>
      <c r="BR922" s="565"/>
      <c r="BS922" s="565"/>
      <c r="BT922" s="565"/>
      <c r="BU922" s="565"/>
      <c r="BV922" s="565"/>
      <c r="BW922" s="565"/>
      <c r="BX922" s="565"/>
      <c r="BY922" s="565"/>
      <c r="BZ922" s="565"/>
      <c r="CA922" s="565"/>
      <c r="CB922" s="565"/>
      <c r="CC922" s="565"/>
      <c r="CD922" s="565"/>
      <c r="CE922" s="565"/>
      <c r="CF922" s="565"/>
      <c r="CG922" s="565"/>
    </row>
    <row r="923" spans="1:85">
      <c r="A923" s="620"/>
      <c r="B923" s="626"/>
      <c r="C923" s="565" t="s">
        <v>4300</v>
      </c>
      <c r="D923" s="565"/>
      <c r="E923" s="565"/>
      <c r="F923" s="565"/>
      <c r="G923" s="565"/>
      <c r="H923" s="565"/>
      <c r="I923" s="565"/>
      <c r="J923" s="565"/>
      <c r="K923" s="565"/>
      <c r="L923" s="565"/>
      <c r="M923" s="565"/>
      <c r="N923" s="565"/>
      <c r="O923" s="565"/>
      <c r="P923" s="565"/>
      <c r="Q923" s="565"/>
      <c r="R923" s="565"/>
      <c r="S923" s="565"/>
      <c r="T923" s="565"/>
      <c r="U923" s="147"/>
      <c r="V923" s="565"/>
      <c r="W923" s="565"/>
      <c r="X923" s="565"/>
      <c r="Y923" s="565"/>
      <c r="Z923" s="565"/>
      <c r="AA923" s="565"/>
      <c r="AB923" s="565"/>
      <c r="AC923" s="565"/>
      <c r="AD923" s="565"/>
      <c r="AE923" s="565"/>
      <c r="AF923" s="565"/>
      <c r="AG923" s="565"/>
      <c r="AH923" s="565"/>
      <c r="AI923" s="565"/>
      <c r="AJ923" s="565"/>
      <c r="AK923" s="565"/>
      <c r="AL923" s="565"/>
      <c r="AM923" s="565"/>
      <c r="AN923" s="565"/>
      <c r="AO923" s="565"/>
      <c r="AP923" s="565"/>
      <c r="AQ923" s="565"/>
      <c r="AR923" s="565"/>
      <c r="AS923" s="565"/>
      <c r="AT923" s="565"/>
      <c r="AU923" s="565"/>
      <c r="AV923" s="565"/>
      <c r="AW923" s="565"/>
      <c r="AX923" s="565"/>
      <c r="AY923" s="565"/>
      <c r="AZ923" s="565"/>
      <c r="BA923" s="565"/>
      <c r="BB923" s="565"/>
      <c r="BC923" s="565"/>
      <c r="BD923" s="565"/>
      <c r="BE923" s="565"/>
      <c r="BF923" s="565"/>
      <c r="BG923" s="565"/>
      <c r="BH923" s="565"/>
      <c r="BI923" s="565"/>
      <c r="BJ923" s="565"/>
      <c r="BK923" s="364"/>
      <c r="BL923" s="565"/>
      <c r="BM923" s="565"/>
      <c r="BN923" s="565"/>
      <c r="BO923" s="565"/>
      <c r="BP923" s="565"/>
      <c r="BQ923" s="565"/>
      <c r="BR923" s="565"/>
      <c r="BS923" s="565"/>
      <c r="BT923" s="565"/>
      <c r="BU923" s="565"/>
      <c r="BV923" s="565"/>
      <c r="BW923" s="565"/>
      <c r="BX923" s="565"/>
      <c r="BY923" s="565"/>
      <c r="BZ923" s="565"/>
      <c r="CA923" s="565"/>
      <c r="CB923" s="565"/>
      <c r="CC923" s="565"/>
      <c r="CD923" s="565"/>
      <c r="CE923" s="565"/>
      <c r="CF923" s="565"/>
      <c r="CG923" s="565"/>
    </row>
    <row r="924" spans="1:85">
      <c r="A924" s="620"/>
      <c r="B924" s="626" t="s">
        <v>4304</v>
      </c>
      <c r="C924" s="565" t="s">
        <v>4302</v>
      </c>
      <c r="D924" s="565"/>
      <c r="E924" s="565"/>
      <c r="F924" s="565"/>
      <c r="G924" s="565"/>
      <c r="H924" s="565"/>
      <c r="I924" s="565"/>
      <c r="J924" s="565"/>
      <c r="K924" s="565"/>
      <c r="L924" s="565"/>
      <c r="M924" s="565"/>
      <c r="N924" s="565"/>
      <c r="O924" s="565"/>
      <c r="P924" s="565"/>
      <c r="Q924" s="565"/>
      <c r="R924" s="565"/>
      <c r="S924" s="565"/>
      <c r="T924" s="565"/>
      <c r="U924" s="147"/>
      <c r="V924" s="565"/>
      <c r="W924" s="565"/>
      <c r="X924" s="565"/>
      <c r="Y924" s="565"/>
      <c r="Z924" s="565"/>
      <c r="AA924" s="565"/>
      <c r="AB924" s="565"/>
      <c r="AC924" s="565"/>
      <c r="AD924" s="565"/>
      <c r="AE924" s="565"/>
      <c r="AF924" s="565"/>
      <c r="AG924" s="565"/>
      <c r="AH924" s="565"/>
      <c r="AI924" s="565"/>
      <c r="AJ924" s="565"/>
      <c r="AK924" s="565"/>
      <c r="AL924" s="565"/>
      <c r="AM924" s="565"/>
      <c r="AN924" s="565"/>
      <c r="AO924" s="565"/>
      <c r="AP924" s="565"/>
      <c r="AQ924" s="565"/>
      <c r="AR924" s="565"/>
      <c r="AS924" s="565"/>
      <c r="AT924" s="565"/>
      <c r="AU924" s="565"/>
      <c r="AV924" s="565"/>
      <c r="AW924" s="565"/>
      <c r="AX924" s="565"/>
      <c r="AY924" s="565"/>
      <c r="AZ924" s="565"/>
      <c r="BA924" s="565"/>
      <c r="BB924" s="565"/>
      <c r="BC924" s="565"/>
      <c r="BD924" s="565"/>
      <c r="BE924" s="565"/>
      <c r="BF924" s="565"/>
      <c r="BG924" s="565"/>
      <c r="BH924" s="565"/>
      <c r="BI924" s="565"/>
      <c r="BJ924" s="565"/>
      <c r="BK924" s="364"/>
      <c r="BL924" s="565"/>
      <c r="BM924" s="565"/>
      <c r="BN924" s="565"/>
      <c r="BO924" s="565"/>
      <c r="BP924" s="565"/>
      <c r="BQ924" s="565"/>
      <c r="BR924" s="565"/>
      <c r="BS924" s="565"/>
      <c r="BT924" s="565"/>
      <c r="BU924" s="565"/>
      <c r="BV924" s="565"/>
      <c r="BW924" s="565"/>
      <c r="BX924" s="565"/>
      <c r="BY924" s="565"/>
      <c r="BZ924" s="565"/>
      <c r="CA924" s="565"/>
      <c r="CB924" s="565"/>
      <c r="CC924" s="565"/>
      <c r="CD924" s="565"/>
      <c r="CE924" s="565"/>
      <c r="CF924" s="565"/>
      <c r="CG924" s="565"/>
    </row>
    <row r="925" spans="1:85">
      <c r="A925" s="620"/>
      <c r="B925" s="626"/>
      <c r="C925" s="565" t="s">
        <v>4300</v>
      </c>
      <c r="D925" s="565"/>
      <c r="E925" s="565"/>
      <c r="F925" s="565"/>
      <c r="G925" s="565"/>
      <c r="H925" s="565"/>
      <c r="I925" s="565"/>
      <c r="J925" s="565"/>
      <c r="K925" s="565"/>
      <c r="L925" s="565"/>
      <c r="M925" s="565"/>
      <c r="N925" s="565"/>
      <c r="O925" s="565"/>
      <c r="P925" s="565"/>
      <c r="Q925" s="565"/>
      <c r="R925" s="565"/>
      <c r="S925" s="565"/>
      <c r="T925" s="565"/>
      <c r="U925" s="147"/>
      <c r="V925" s="565"/>
      <c r="W925" s="565"/>
      <c r="X925" s="565"/>
      <c r="Y925" s="565"/>
      <c r="Z925" s="565"/>
      <c r="AA925" s="565"/>
      <c r="AB925" s="565"/>
      <c r="AC925" s="565"/>
      <c r="AD925" s="565"/>
      <c r="AE925" s="565"/>
      <c r="AF925" s="565"/>
      <c r="AG925" s="565"/>
      <c r="AH925" s="565"/>
      <c r="AI925" s="565"/>
      <c r="AJ925" s="565"/>
      <c r="AK925" s="565"/>
      <c r="AL925" s="565"/>
      <c r="AM925" s="565"/>
      <c r="AN925" s="565"/>
      <c r="AO925" s="565"/>
      <c r="AP925" s="565"/>
      <c r="AQ925" s="565"/>
      <c r="AR925" s="565"/>
      <c r="AS925" s="565"/>
      <c r="AT925" s="565"/>
      <c r="AU925" s="565"/>
      <c r="AV925" s="565"/>
      <c r="AW925" s="565"/>
      <c r="AX925" s="565"/>
      <c r="AY925" s="565"/>
      <c r="AZ925" s="565"/>
      <c r="BA925" s="565"/>
      <c r="BB925" s="565"/>
      <c r="BC925" s="565"/>
      <c r="BD925" s="565"/>
      <c r="BE925" s="565"/>
      <c r="BF925" s="565"/>
      <c r="BG925" s="565"/>
      <c r="BH925" s="565"/>
      <c r="BI925" s="565"/>
      <c r="BJ925" s="565"/>
      <c r="BK925" s="364"/>
      <c r="BL925" s="565"/>
      <c r="BM925" s="565"/>
      <c r="BN925" s="565"/>
      <c r="BO925" s="565"/>
      <c r="BP925" s="565"/>
      <c r="BQ925" s="565"/>
      <c r="BR925" s="565"/>
      <c r="BS925" s="565"/>
      <c r="BT925" s="565"/>
      <c r="BU925" s="565"/>
      <c r="BV925" s="565"/>
      <c r="BW925" s="565"/>
      <c r="BX925" s="565"/>
      <c r="BY925" s="565"/>
      <c r="BZ925" s="565"/>
      <c r="CA925" s="565"/>
      <c r="CB925" s="565"/>
      <c r="CC925" s="565"/>
      <c r="CD925" s="565"/>
      <c r="CE925" s="565"/>
      <c r="CF925" s="565"/>
      <c r="CG925" s="565"/>
    </row>
    <row r="926" spans="1:85">
      <c r="A926" s="620"/>
      <c r="B926" s="626" t="s">
        <v>4305</v>
      </c>
      <c r="C926" s="565" t="s">
        <v>4302</v>
      </c>
      <c r="D926" s="565"/>
      <c r="E926" s="565"/>
      <c r="F926" s="565"/>
      <c r="G926" s="565"/>
      <c r="H926" s="565"/>
      <c r="I926" s="565"/>
      <c r="J926" s="565"/>
      <c r="K926" s="565"/>
      <c r="L926" s="565"/>
      <c r="M926" s="565"/>
      <c r="N926" s="565"/>
      <c r="O926" s="565"/>
      <c r="P926" s="565"/>
      <c r="Q926" s="565"/>
      <c r="R926" s="565"/>
      <c r="S926" s="565"/>
      <c r="T926" s="565"/>
      <c r="U926" s="147"/>
      <c r="V926" s="565"/>
      <c r="W926" s="565"/>
      <c r="X926" s="565"/>
      <c r="Y926" s="565"/>
      <c r="Z926" s="565"/>
      <c r="AA926" s="565"/>
      <c r="AB926" s="565"/>
      <c r="AC926" s="565"/>
      <c r="AD926" s="565"/>
      <c r="AE926" s="565"/>
      <c r="AF926" s="565"/>
      <c r="AG926" s="565"/>
      <c r="AH926" s="565"/>
      <c r="AI926" s="565"/>
      <c r="AJ926" s="565"/>
      <c r="AK926" s="565"/>
      <c r="AL926" s="565"/>
      <c r="AM926" s="565"/>
      <c r="AN926" s="565"/>
      <c r="AO926" s="565"/>
      <c r="AP926" s="565"/>
      <c r="AQ926" s="565"/>
      <c r="AR926" s="565"/>
      <c r="AS926" s="565"/>
      <c r="AT926" s="565"/>
      <c r="AU926" s="565"/>
      <c r="AV926" s="565"/>
      <c r="AW926" s="565"/>
      <c r="AX926" s="565"/>
      <c r="AY926" s="565"/>
      <c r="AZ926" s="565"/>
      <c r="BA926" s="565"/>
      <c r="BB926" s="565"/>
      <c r="BC926" s="565"/>
      <c r="BD926" s="565"/>
      <c r="BE926" s="565"/>
      <c r="BF926" s="565"/>
      <c r="BG926" s="565"/>
      <c r="BH926" s="565"/>
      <c r="BI926" s="565"/>
      <c r="BJ926" s="565"/>
      <c r="BK926" s="364"/>
      <c r="BL926" s="565"/>
      <c r="BM926" s="565"/>
      <c r="BN926" s="565"/>
      <c r="BO926" s="565"/>
      <c r="BP926" s="565"/>
      <c r="BQ926" s="565"/>
      <c r="BR926" s="565"/>
      <c r="BS926" s="565"/>
      <c r="BT926" s="565"/>
      <c r="BU926" s="565"/>
      <c r="BV926" s="565"/>
      <c r="BW926" s="565"/>
      <c r="BX926" s="565"/>
      <c r="BY926" s="565"/>
      <c r="BZ926" s="565"/>
      <c r="CA926" s="565"/>
      <c r="CB926" s="565"/>
      <c r="CC926" s="565"/>
      <c r="CD926" s="565"/>
      <c r="CE926" s="565"/>
      <c r="CF926" s="565"/>
      <c r="CG926" s="565"/>
    </row>
    <row r="927" spans="1:85">
      <c r="A927" s="620"/>
      <c r="B927" s="626"/>
      <c r="C927" s="565" t="s">
        <v>4300</v>
      </c>
      <c r="D927" s="565"/>
      <c r="E927" s="565"/>
      <c r="F927" s="565"/>
      <c r="G927" s="565"/>
      <c r="H927" s="565"/>
      <c r="I927" s="565"/>
      <c r="J927" s="565"/>
      <c r="K927" s="565"/>
      <c r="L927" s="565"/>
      <c r="M927" s="565"/>
      <c r="N927" s="565"/>
      <c r="O927" s="565"/>
      <c r="P927" s="565"/>
      <c r="Q927" s="565"/>
      <c r="R927" s="565"/>
      <c r="S927" s="565"/>
      <c r="T927" s="565"/>
      <c r="U927" s="147"/>
      <c r="V927" s="565"/>
      <c r="W927" s="565"/>
      <c r="X927" s="565"/>
      <c r="Y927" s="565"/>
      <c r="Z927" s="565"/>
      <c r="AA927" s="565"/>
      <c r="AB927" s="565"/>
      <c r="AC927" s="565"/>
      <c r="AD927" s="565"/>
      <c r="AE927" s="565"/>
      <c r="AF927" s="565"/>
      <c r="AG927" s="565"/>
      <c r="AH927" s="565"/>
      <c r="AI927" s="565"/>
      <c r="AJ927" s="565"/>
      <c r="AK927" s="565"/>
      <c r="AL927" s="565"/>
      <c r="AM927" s="565"/>
      <c r="AN927" s="565"/>
      <c r="AO927" s="565"/>
      <c r="AP927" s="565"/>
      <c r="AQ927" s="565"/>
      <c r="AR927" s="565"/>
      <c r="AS927" s="565"/>
      <c r="AT927" s="565"/>
      <c r="AU927" s="565"/>
      <c r="AV927" s="565"/>
      <c r="AW927" s="565"/>
      <c r="AX927" s="565"/>
      <c r="AY927" s="565"/>
      <c r="AZ927" s="565"/>
      <c r="BA927" s="565"/>
      <c r="BB927" s="565"/>
      <c r="BC927" s="565"/>
      <c r="BD927" s="565"/>
      <c r="BE927" s="565"/>
      <c r="BF927" s="565"/>
      <c r="BG927" s="565"/>
      <c r="BH927" s="565"/>
      <c r="BI927" s="565"/>
      <c r="BJ927" s="565"/>
      <c r="BK927" s="364"/>
      <c r="BL927" s="565"/>
      <c r="BM927" s="565"/>
      <c r="BN927" s="565"/>
      <c r="BO927" s="565"/>
      <c r="BP927" s="565"/>
      <c r="BQ927" s="565"/>
      <c r="BR927" s="565"/>
      <c r="BS927" s="565"/>
      <c r="BT927" s="565"/>
      <c r="BU927" s="565"/>
      <c r="BV927" s="565"/>
      <c r="BW927" s="565"/>
      <c r="BX927" s="565"/>
      <c r="BY927" s="565"/>
      <c r="BZ927" s="565"/>
      <c r="CA927" s="565"/>
      <c r="CB927" s="565"/>
      <c r="CC927" s="565"/>
      <c r="CD927" s="565"/>
      <c r="CE927" s="565"/>
      <c r="CF927" s="565"/>
      <c r="CG927" s="565"/>
    </row>
    <row r="928" spans="1:85">
      <c r="A928" s="627" t="s">
        <v>9159</v>
      </c>
      <c r="B928" s="626" t="s">
        <v>4301</v>
      </c>
      <c r="C928" s="565" t="s">
        <v>4302</v>
      </c>
      <c r="D928" s="565">
        <v>2459</v>
      </c>
      <c r="E928" s="565">
        <v>4</v>
      </c>
      <c r="F928" s="565"/>
      <c r="G928" s="565"/>
      <c r="H928" s="565"/>
      <c r="I928" s="565">
        <v>1451</v>
      </c>
      <c r="J928" s="565"/>
      <c r="K928" s="565"/>
      <c r="L928" s="565">
        <v>2352</v>
      </c>
      <c r="M928" s="565"/>
      <c r="N928" s="565"/>
      <c r="O928" s="565"/>
      <c r="P928" s="565">
        <v>713</v>
      </c>
      <c r="Q928" s="565">
        <v>7964</v>
      </c>
      <c r="R928" s="565">
        <v>4041</v>
      </c>
      <c r="S928" s="565"/>
      <c r="T928" s="565"/>
      <c r="U928" s="147"/>
      <c r="V928" s="565"/>
      <c r="W928" s="565"/>
      <c r="X928" s="565"/>
      <c r="Y928" s="565"/>
      <c r="Z928" s="565"/>
      <c r="AA928" s="565"/>
      <c r="AB928" s="565"/>
      <c r="AC928" s="565"/>
      <c r="AD928" s="565"/>
      <c r="AE928" s="565"/>
      <c r="AF928" s="565"/>
      <c r="AG928" s="565">
        <v>42</v>
      </c>
      <c r="AH928" s="565"/>
      <c r="AI928" s="565"/>
      <c r="AJ928" s="565"/>
      <c r="AK928" s="565"/>
      <c r="AL928" s="565">
        <v>7162</v>
      </c>
      <c r="AM928" s="565">
        <v>4921</v>
      </c>
      <c r="AN928" s="565"/>
      <c r="AO928" s="565"/>
      <c r="AP928" s="565"/>
      <c r="AQ928" s="565">
        <v>101879</v>
      </c>
      <c r="AR928" s="565"/>
      <c r="AS928" s="565"/>
      <c r="AT928" s="565"/>
      <c r="AU928" s="565"/>
      <c r="AV928" s="565"/>
      <c r="AW928" s="565"/>
      <c r="AX928" s="565"/>
      <c r="AY928" s="565"/>
      <c r="AZ928" s="565"/>
      <c r="BA928" s="565"/>
      <c r="BB928" s="565"/>
      <c r="BC928" s="565"/>
      <c r="BD928" s="565"/>
      <c r="BE928" s="565"/>
      <c r="BF928" s="565"/>
      <c r="BG928" s="565"/>
      <c r="BH928" s="565"/>
      <c r="BI928" s="565"/>
      <c r="BJ928" s="565"/>
      <c r="BK928" s="364"/>
      <c r="BL928" s="565"/>
      <c r="BM928" s="565">
        <v>4113</v>
      </c>
      <c r="BN928" s="565"/>
      <c r="BO928" s="565">
        <v>713</v>
      </c>
      <c r="BP928" s="565"/>
      <c r="BQ928" s="565"/>
      <c r="BR928" s="565"/>
      <c r="BS928" s="565">
        <v>7964</v>
      </c>
      <c r="BT928" s="565"/>
      <c r="BU928" s="565"/>
      <c r="BV928" s="565"/>
      <c r="BW928" s="565"/>
      <c r="BX928" s="565"/>
      <c r="BY928" s="565"/>
      <c r="BZ928" s="565"/>
      <c r="CA928" s="565"/>
      <c r="CB928" s="565"/>
      <c r="CC928" s="565"/>
      <c r="CD928" s="565"/>
      <c r="CE928" s="565"/>
      <c r="CF928" s="565"/>
      <c r="CG928" s="565"/>
    </row>
    <row r="929" spans="1:85">
      <c r="A929" s="620"/>
      <c r="B929" s="626"/>
      <c r="C929" s="565" t="s">
        <v>4300</v>
      </c>
      <c r="D929" s="565">
        <v>14206</v>
      </c>
      <c r="E929" s="565"/>
      <c r="F929" s="565"/>
      <c r="G929" s="565"/>
      <c r="H929" s="565">
        <v>1</v>
      </c>
      <c r="I929" s="565"/>
      <c r="J929" s="565"/>
      <c r="K929" s="565"/>
      <c r="L929" s="565">
        <v>1398</v>
      </c>
      <c r="M929" s="565"/>
      <c r="N929" s="565"/>
      <c r="O929" s="565"/>
      <c r="P929" s="565"/>
      <c r="Q929" s="565"/>
      <c r="R929" s="565"/>
      <c r="S929" s="565">
        <v>869</v>
      </c>
      <c r="T929" s="565">
        <v>2864</v>
      </c>
      <c r="U929" s="147"/>
      <c r="V929" s="565"/>
      <c r="W929" s="565"/>
      <c r="X929" s="565"/>
      <c r="Y929" s="565">
        <v>80</v>
      </c>
      <c r="Z929" s="565"/>
      <c r="AA929" s="565"/>
      <c r="AB929" s="565"/>
      <c r="AC929" s="565"/>
      <c r="AD929" s="565">
        <v>3470</v>
      </c>
      <c r="AE929" s="565"/>
      <c r="AF929" s="565"/>
      <c r="AG929" s="565"/>
      <c r="AH929" s="565"/>
      <c r="AI929" s="565"/>
      <c r="AJ929" s="565"/>
      <c r="AK929" s="565"/>
      <c r="AL929" s="565">
        <v>4346</v>
      </c>
      <c r="AM929" s="565">
        <v>12904</v>
      </c>
      <c r="AN929" s="565"/>
      <c r="AO929" s="565"/>
      <c r="AP929" s="565"/>
      <c r="AQ929" s="565"/>
      <c r="AR929" s="565"/>
      <c r="AS929" s="565"/>
      <c r="AT929" s="565"/>
      <c r="AU929" s="565"/>
      <c r="AV929" s="565"/>
      <c r="AW929" s="565"/>
      <c r="AX929" s="565"/>
      <c r="AY929" s="565"/>
      <c r="AZ929" s="565"/>
      <c r="BA929" s="565"/>
      <c r="BB929" s="565"/>
      <c r="BC929" s="565"/>
      <c r="BD929" s="565"/>
      <c r="BE929" s="565"/>
      <c r="BF929" s="565"/>
      <c r="BG929" s="565"/>
      <c r="BH929" s="565"/>
      <c r="BI929" s="565"/>
      <c r="BJ929" s="565">
        <v>56633</v>
      </c>
      <c r="BK929" s="364"/>
      <c r="BL929" s="565"/>
      <c r="BM929" s="565">
        <v>3951</v>
      </c>
      <c r="BN929" s="565"/>
      <c r="BO929" s="565">
        <v>1425</v>
      </c>
      <c r="BP929" s="565"/>
      <c r="BQ929" s="565"/>
      <c r="BR929" s="565"/>
      <c r="BS929" s="565">
        <v>4183</v>
      </c>
      <c r="BT929" s="565"/>
      <c r="BU929" s="565"/>
      <c r="BV929" s="565"/>
      <c r="BW929" s="565">
        <v>1799</v>
      </c>
      <c r="BX929" s="565"/>
      <c r="BY929" s="565"/>
      <c r="BZ929" s="565"/>
      <c r="CA929" s="565"/>
      <c r="CB929" s="565"/>
      <c r="CC929" s="565"/>
      <c r="CD929" s="565"/>
      <c r="CE929" s="565"/>
      <c r="CF929" s="565"/>
      <c r="CG929" s="565"/>
    </row>
    <row r="930" spans="1:85">
      <c r="A930" s="620"/>
      <c r="B930" s="626" t="s">
        <v>4303</v>
      </c>
      <c r="C930" s="565" t="s">
        <v>4302</v>
      </c>
      <c r="D930" s="565"/>
      <c r="E930" s="565"/>
      <c r="F930" s="565"/>
      <c r="G930" s="565"/>
      <c r="H930" s="565"/>
      <c r="I930" s="565"/>
      <c r="J930" s="565"/>
      <c r="K930" s="565"/>
      <c r="L930" s="565"/>
      <c r="M930" s="565"/>
      <c r="N930" s="565"/>
      <c r="O930" s="565"/>
      <c r="P930" s="565">
        <v>1</v>
      </c>
      <c r="Q930" s="565">
        <v>469</v>
      </c>
      <c r="R930" s="565">
        <v>1</v>
      </c>
      <c r="S930" s="565"/>
      <c r="T930" s="565"/>
      <c r="U930" s="147"/>
      <c r="V930" s="565"/>
      <c r="W930" s="565"/>
      <c r="X930" s="565"/>
      <c r="Y930" s="565"/>
      <c r="Z930" s="565"/>
      <c r="AA930" s="565"/>
      <c r="AB930" s="565"/>
      <c r="AC930" s="565"/>
      <c r="AD930" s="565"/>
      <c r="AE930" s="565"/>
      <c r="AF930" s="565">
        <v>12758</v>
      </c>
      <c r="AG930" s="565">
        <v>4</v>
      </c>
      <c r="AH930" s="565"/>
      <c r="AI930" s="565">
        <v>7906</v>
      </c>
      <c r="AJ930" s="565"/>
      <c r="AK930" s="565"/>
      <c r="AL930" s="565"/>
      <c r="AM930" s="565">
        <v>6</v>
      </c>
      <c r="AN930" s="565"/>
      <c r="AO930" s="565"/>
      <c r="AP930" s="565"/>
      <c r="AQ930" s="565">
        <v>12758</v>
      </c>
      <c r="AR930" s="565"/>
      <c r="AS930" s="565"/>
      <c r="AT930" s="565"/>
      <c r="AU930" s="565"/>
      <c r="AV930" s="565"/>
      <c r="AW930" s="565"/>
      <c r="AX930" s="565"/>
      <c r="AY930" s="565"/>
      <c r="AZ930" s="565"/>
      <c r="BA930" s="565"/>
      <c r="BB930" s="565"/>
      <c r="BC930" s="565"/>
      <c r="BD930" s="565"/>
      <c r="BE930" s="565"/>
      <c r="BF930" s="565"/>
      <c r="BG930" s="565"/>
      <c r="BH930" s="565"/>
      <c r="BI930" s="565"/>
      <c r="BJ930" s="565"/>
      <c r="BK930" s="364"/>
      <c r="BL930" s="565"/>
      <c r="BM930" s="565">
        <v>142</v>
      </c>
      <c r="BN930" s="565"/>
      <c r="BO930" s="565">
        <v>1</v>
      </c>
      <c r="BP930" s="565"/>
      <c r="BQ930" s="565"/>
      <c r="BR930" s="565"/>
      <c r="BS930" s="565">
        <v>469</v>
      </c>
      <c r="BT930" s="565"/>
      <c r="BU930" s="565"/>
      <c r="BV930" s="565"/>
      <c r="BW930" s="565"/>
      <c r="BX930" s="565"/>
      <c r="BY930" s="565"/>
      <c r="BZ930" s="565"/>
      <c r="CA930" s="565"/>
      <c r="CB930" s="565"/>
      <c r="CC930" s="565"/>
      <c r="CD930" s="565"/>
      <c r="CE930" s="565"/>
      <c r="CF930" s="565"/>
      <c r="CG930" s="565"/>
    </row>
    <row r="931" spans="1:85">
      <c r="A931" s="620"/>
      <c r="B931" s="626"/>
      <c r="C931" s="565" t="s">
        <v>4300</v>
      </c>
      <c r="D931" s="565"/>
      <c r="E931" s="565"/>
      <c r="F931" s="565"/>
      <c r="G931" s="565"/>
      <c r="H931" s="565"/>
      <c r="I931" s="565"/>
      <c r="J931" s="565"/>
      <c r="K931" s="565"/>
      <c r="L931" s="565"/>
      <c r="M931" s="565"/>
      <c r="N931" s="565"/>
      <c r="O931" s="565"/>
      <c r="P931" s="565"/>
      <c r="Q931" s="565"/>
      <c r="R931" s="565"/>
      <c r="S931" s="565"/>
      <c r="T931" s="565">
        <v>1</v>
      </c>
      <c r="U931" s="147"/>
      <c r="V931" s="565"/>
      <c r="W931" s="565"/>
      <c r="X931" s="565"/>
      <c r="Y931" s="565"/>
      <c r="Z931" s="565"/>
      <c r="AA931" s="565"/>
      <c r="AB931" s="565"/>
      <c r="AC931" s="565"/>
      <c r="AD931" s="565"/>
      <c r="AE931" s="565"/>
      <c r="AF931" s="565">
        <v>42341</v>
      </c>
      <c r="AG931" s="565"/>
      <c r="AH931" s="565"/>
      <c r="AI931" s="565"/>
      <c r="AJ931" s="565"/>
      <c r="AK931" s="565"/>
      <c r="AL931" s="565"/>
      <c r="AM931" s="565"/>
      <c r="AN931" s="565"/>
      <c r="AO931" s="565"/>
      <c r="AP931" s="565"/>
      <c r="AQ931" s="565"/>
      <c r="AR931" s="565"/>
      <c r="AS931" s="565"/>
      <c r="AT931" s="565"/>
      <c r="AU931" s="565"/>
      <c r="AV931" s="565"/>
      <c r="AW931" s="565"/>
      <c r="AX931" s="565"/>
      <c r="AY931" s="565"/>
      <c r="AZ931" s="565"/>
      <c r="BA931" s="565"/>
      <c r="BB931" s="565"/>
      <c r="BC931" s="565"/>
      <c r="BD931" s="565"/>
      <c r="BE931" s="565"/>
      <c r="BF931" s="565"/>
      <c r="BG931" s="565"/>
      <c r="BH931" s="565"/>
      <c r="BI931" s="565"/>
      <c r="BJ931" s="565">
        <v>42341</v>
      </c>
      <c r="BK931" s="364"/>
      <c r="BL931" s="565"/>
      <c r="BM931" s="565">
        <v>2700</v>
      </c>
      <c r="BN931" s="565"/>
      <c r="BO931" s="565"/>
      <c r="BP931" s="565"/>
      <c r="BQ931" s="565"/>
      <c r="BR931" s="565"/>
      <c r="BS931" s="565">
        <v>1524</v>
      </c>
      <c r="BT931" s="565"/>
      <c r="BU931" s="565"/>
      <c r="BV931" s="565"/>
      <c r="BW931" s="565">
        <v>14</v>
      </c>
      <c r="BX931" s="565"/>
      <c r="BY931" s="565"/>
      <c r="BZ931" s="565"/>
      <c r="CA931" s="565"/>
      <c r="CB931" s="565"/>
      <c r="CC931" s="565"/>
      <c r="CD931" s="565"/>
      <c r="CE931" s="565"/>
      <c r="CF931" s="565"/>
      <c r="CG931" s="565"/>
    </row>
    <row r="932" spans="1:85">
      <c r="A932" s="620"/>
      <c r="B932" s="626" t="s">
        <v>4304</v>
      </c>
      <c r="C932" s="565" t="s">
        <v>4302</v>
      </c>
      <c r="D932" s="565">
        <v>110</v>
      </c>
      <c r="E932" s="565">
        <v>1660</v>
      </c>
      <c r="F932" s="565"/>
      <c r="G932" s="565"/>
      <c r="H932" s="565"/>
      <c r="I932" s="565"/>
      <c r="J932" s="565"/>
      <c r="K932" s="565"/>
      <c r="L932" s="565">
        <v>1253</v>
      </c>
      <c r="M932" s="565"/>
      <c r="N932" s="565"/>
      <c r="O932" s="565"/>
      <c r="P932" s="565">
        <v>14</v>
      </c>
      <c r="Q932" s="565">
        <v>1843</v>
      </c>
      <c r="R932" s="565">
        <v>671</v>
      </c>
      <c r="S932" s="565"/>
      <c r="T932" s="565"/>
      <c r="U932" s="147"/>
      <c r="V932" s="565"/>
      <c r="W932" s="565"/>
      <c r="X932" s="565"/>
      <c r="Y932" s="565"/>
      <c r="Z932" s="565"/>
      <c r="AA932" s="565"/>
      <c r="AB932" s="565"/>
      <c r="AC932" s="565"/>
      <c r="AD932" s="565"/>
      <c r="AE932" s="565"/>
      <c r="AF932" s="565"/>
      <c r="AG932" s="565">
        <v>64</v>
      </c>
      <c r="AH932" s="565"/>
      <c r="AI932" s="565"/>
      <c r="AJ932" s="565"/>
      <c r="AK932" s="565"/>
      <c r="AL932" s="565">
        <v>8321</v>
      </c>
      <c r="AM932" s="565">
        <v>6083</v>
      </c>
      <c r="AN932" s="565"/>
      <c r="AO932" s="565"/>
      <c r="AP932" s="565"/>
      <c r="AQ932" s="565">
        <v>35806</v>
      </c>
      <c r="AR932" s="565"/>
      <c r="AS932" s="565"/>
      <c r="AT932" s="565"/>
      <c r="AU932" s="565"/>
      <c r="AV932" s="565"/>
      <c r="AW932" s="565"/>
      <c r="AX932" s="565"/>
      <c r="AY932" s="565"/>
      <c r="AZ932" s="565"/>
      <c r="BA932" s="565"/>
      <c r="BB932" s="565"/>
      <c r="BC932" s="565"/>
      <c r="BD932" s="565"/>
      <c r="BE932" s="565"/>
      <c r="BF932" s="565"/>
      <c r="BG932" s="565"/>
      <c r="BH932" s="565"/>
      <c r="BI932" s="565"/>
      <c r="BJ932" s="565"/>
      <c r="BK932" s="364"/>
      <c r="BL932" s="565"/>
      <c r="BM932" s="565">
        <v>406</v>
      </c>
      <c r="BN932" s="565"/>
      <c r="BO932" s="565">
        <v>14</v>
      </c>
      <c r="BP932" s="565"/>
      <c r="BQ932" s="565">
        <v>1879</v>
      </c>
      <c r="BR932" s="565"/>
      <c r="BS932" s="565">
        <v>1843</v>
      </c>
      <c r="BT932" s="565"/>
      <c r="BU932" s="565"/>
      <c r="BV932" s="565"/>
      <c r="BW932" s="565"/>
      <c r="BX932" s="565"/>
      <c r="BY932" s="565"/>
      <c r="BZ932" s="565"/>
      <c r="CA932" s="565"/>
      <c r="CB932" s="565"/>
      <c r="CC932" s="565"/>
      <c r="CD932" s="565"/>
      <c r="CE932" s="565"/>
      <c r="CF932" s="565"/>
      <c r="CG932" s="565"/>
    </row>
    <row r="933" spans="1:85">
      <c r="A933" s="620"/>
      <c r="B933" s="626"/>
      <c r="C933" s="565" t="s">
        <v>4300</v>
      </c>
      <c r="D933" s="565">
        <v>10865</v>
      </c>
      <c r="E933" s="565"/>
      <c r="F933" s="565"/>
      <c r="G933" s="565"/>
      <c r="H933" s="565">
        <v>341</v>
      </c>
      <c r="I933" s="565"/>
      <c r="J933" s="565"/>
      <c r="K933" s="565"/>
      <c r="L933" s="565">
        <v>2747</v>
      </c>
      <c r="M933" s="565"/>
      <c r="N933" s="565"/>
      <c r="O933" s="565"/>
      <c r="P933" s="565"/>
      <c r="Q933" s="565"/>
      <c r="R933" s="565"/>
      <c r="S933" s="565">
        <v>689</v>
      </c>
      <c r="T933" s="565">
        <v>4709</v>
      </c>
      <c r="U933" s="147"/>
      <c r="V933" s="565"/>
      <c r="W933" s="565"/>
      <c r="X933" s="565"/>
      <c r="Y933" s="565">
        <v>147</v>
      </c>
      <c r="Z933" s="565"/>
      <c r="AA933" s="565"/>
      <c r="AB933" s="565"/>
      <c r="AC933" s="565"/>
      <c r="AD933" s="565">
        <v>1462</v>
      </c>
      <c r="AE933" s="565"/>
      <c r="AF933" s="565"/>
      <c r="AG933" s="565"/>
      <c r="AH933" s="565"/>
      <c r="AI933" s="565"/>
      <c r="AJ933" s="565"/>
      <c r="AK933" s="565"/>
      <c r="AL933" s="565">
        <v>2078</v>
      </c>
      <c r="AM933" s="565">
        <v>734</v>
      </c>
      <c r="AN933" s="565"/>
      <c r="AO933" s="565"/>
      <c r="AP933" s="565"/>
      <c r="AQ933" s="565"/>
      <c r="AR933" s="565"/>
      <c r="AS933" s="565"/>
      <c r="AT933" s="565"/>
      <c r="AU933" s="565"/>
      <c r="AV933" s="565"/>
      <c r="AW933" s="565"/>
      <c r="AX933" s="565"/>
      <c r="AY933" s="565"/>
      <c r="AZ933" s="565"/>
      <c r="BA933" s="565"/>
      <c r="BB933" s="565"/>
      <c r="BC933" s="565"/>
      <c r="BD933" s="565"/>
      <c r="BE933" s="565"/>
      <c r="BF933" s="565"/>
      <c r="BG933" s="565"/>
      <c r="BH933" s="565"/>
      <c r="BI933" s="565"/>
      <c r="BJ933" s="565">
        <v>71656</v>
      </c>
      <c r="BK933" s="364"/>
      <c r="BL933" s="565"/>
      <c r="BM933" s="565">
        <v>4843</v>
      </c>
      <c r="BN933" s="565"/>
      <c r="BO933" s="565">
        <v>1131</v>
      </c>
      <c r="BP933" s="565"/>
      <c r="BQ933" s="565"/>
      <c r="BR933" s="565"/>
      <c r="BS933" s="565">
        <v>6368</v>
      </c>
      <c r="BT933" s="565"/>
      <c r="BU933" s="565"/>
      <c r="BV933" s="565"/>
      <c r="BW933" s="565">
        <v>1267</v>
      </c>
      <c r="BX933" s="565"/>
      <c r="BY933" s="565"/>
      <c r="BZ933" s="565"/>
      <c r="CA933" s="565"/>
      <c r="CB933" s="565"/>
      <c r="CC933" s="565"/>
      <c r="CD933" s="565"/>
      <c r="CE933" s="565"/>
      <c r="CF933" s="565"/>
      <c r="CG933" s="565"/>
    </row>
    <row r="934" spans="1:85">
      <c r="A934" s="620"/>
      <c r="B934" s="626" t="s">
        <v>4305</v>
      </c>
      <c r="C934" s="565" t="s">
        <v>4302</v>
      </c>
      <c r="D934" s="565"/>
      <c r="E934" s="565"/>
      <c r="F934" s="565"/>
      <c r="G934" s="565"/>
      <c r="H934" s="565"/>
      <c r="I934" s="565"/>
      <c r="J934" s="565"/>
      <c r="K934" s="565"/>
      <c r="L934" s="565"/>
      <c r="M934" s="565"/>
      <c r="N934" s="565"/>
      <c r="O934" s="565"/>
      <c r="P934" s="565"/>
      <c r="Q934" s="565"/>
      <c r="R934" s="565"/>
      <c r="S934" s="565"/>
      <c r="T934" s="565"/>
      <c r="U934" s="147"/>
      <c r="V934" s="565"/>
      <c r="W934" s="565"/>
      <c r="X934" s="565"/>
      <c r="Y934" s="565"/>
      <c r="Z934" s="565"/>
      <c r="AA934" s="565"/>
      <c r="AB934" s="565"/>
      <c r="AC934" s="565"/>
      <c r="AD934" s="565"/>
      <c r="AE934" s="565"/>
      <c r="AF934" s="565"/>
      <c r="AG934" s="565"/>
      <c r="AH934" s="565"/>
      <c r="AI934" s="565"/>
      <c r="AJ934" s="565"/>
      <c r="AK934" s="565"/>
      <c r="AL934" s="565"/>
      <c r="AM934" s="565"/>
      <c r="AN934" s="565"/>
      <c r="AO934" s="565"/>
      <c r="AP934" s="565"/>
      <c r="AQ934" s="565"/>
      <c r="AR934" s="565"/>
      <c r="AS934" s="565"/>
      <c r="AT934" s="565"/>
      <c r="AU934" s="565"/>
      <c r="AV934" s="565"/>
      <c r="AW934" s="565"/>
      <c r="AX934" s="565"/>
      <c r="AY934" s="565"/>
      <c r="AZ934" s="565"/>
      <c r="BA934" s="565"/>
      <c r="BB934" s="565"/>
      <c r="BC934" s="565"/>
      <c r="BD934" s="565"/>
      <c r="BE934" s="565"/>
      <c r="BF934" s="565"/>
      <c r="BG934" s="565"/>
      <c r="BH934" s="565"/>
      <c r="BI934" s="565"/>
      <c r="BJ934" s="565"/>
      <c r="BK934" s="364"/>
      <c r="BL934" s="565"/>
      <c r="BM934" s="565"/>
      <c r="BN934" s="565"/>
      <c r="BO934" s="565"/>
      <c r="BP934" s="565"/>
      <c r="BQ934" s="565"/>
      <c r="BR934" s="565"/>
      <c r="BS934" s="565"/>
      <c r="BT934" s="565"/>
      <c r="BU934" s="565"/>
      <c r="BV934" s="565"/>
      <c r="BW934" s="565"/>
      <c r="BX934" s="565"/>
      <c r="BY934" s="565"/>
      <c r="BZ934" s="565"/>
      <c r="CA934" s="565"/>
      <c r="CB934" s="565"/>
      <c r="CC934" s="565"/>
      <c r="CD934" s="565"/>
      <c r="CE934" s="565"/>
      <c r="CF934" s="565"/>
      <c r="CG934" s="565"/>
    </row>
    <row r="935" spans="1:85">
      <c r="A935" s="620"/>
      <c r="B935" s="626"/>
      <c r="C935" s="565" t="s">
        <v>4300</v>
      </c>
      <c r="D935" s="565"/>
      <c r="E935" s="565"/>
      <c r="F935" s="565"/>
      <c r="G935" s="565"/>
      <c r="H935" s="565"/>
      <c r="I935" s="565"/>
      <c r="J935" s="565"/>
      <c r="K935" s="565"/>
      <c r="L935" s="565"/>
      <c r="M935" s="565"/>
      <c r="N935" s="565"/>
      <c r="O935" s="565"/>
      <c r="P935" s="565"/>
      <c r="Q935" s="565"/>
      <c r="R935" s="565"/>
      <c r="S935" s="565"/>
      <c r="T935" s="565"/>
      <c r="U935" s="147"/>
      <c r="V935" s="565"/>
      <c r="W935" s="565"/>
      <c r="X935" s="565"/>
      <c r="Y935" s="565"/>
      <c r="Z935" s="565"/>
      <c r="AA935" s="565"/>
      <c r="AB935" s="565"/>
      <c r="AC935" s="565"/>
      <c r="AD935" s="565"/>
      <c r="AE935" s="565"/>
      <c r="AF935" s="565"/>
      <c r="AG935" s="565"/>
      <c r="AH935" s="565"/>
      <c r="AI935" s="565"/>
      <c r="AJ935" s="565"/>
      <c r="AK935" s="565"/>
      <c r="AL935" s="565"/>
      <c r="AM935" s="565"/>
      <c r="AN935" s="565"/>
      <c r="AO935" s="565"/>
      <c r="AP935" s="565"/>
      <c r="AQ935" s="565"/>
      <c r="AR935" s="565"/>
      <c r="AS935" s="565"/>
      <c r="AT935" s="565"/>
      <c r="AU935" s="565"/>
      <c r="AV935" s="565"/>
      <c r="AW935" s="565"/>
      <c r="AX935" s="565"/>
      <c r="AY935" s="565"/>
      <c r="AZ935" s="565"/>
      <c r="BA935" s="565"/>
      <c r="BB935" s="565"/>
      <c r="BC935" s="565"/>
      <c r="BD935" s="565"/>
      <c r="BE935" s="565"/>
      <c r="BF935" s="565"/>
      <c r="BG935" s="565"/>
      <c r="BH935" s="565"/>
      <c r="BI935" s="565"/>
      <c r="BJ935" s="565"/>
      <c r="BK935" s="364"/>
      <c r="BL935" s="565"/>
      <c r="BM935" s="565"/>
      <c r="BN935" s="565"/>
      <c r="BO935" s="565"/>
      <c r="BP935" s="565"/>
      <c r="BQ935" s="565"/>
      <c r="BR935" s="565"/>
      <c r="BS935" s="565"/>
      <c r="BT935" s="565"/>
      <c r="BU935" s="565"/>
      <c r="BV935" s="565"/>
      <c r="BW935" s="565"/>
      <c r="BX935" s="565"/>
      <c r="BY935" s="565"/>
      <c r="BZ935" s="565"/>
      <c r="CA935" s="565"/>
      <c r="CB935" s="565"/>
      <c r="CC935" s="565"/>
      <c r="CD935" s="565"/>
      <c r="CE935" s="565"/>
      <c r="CF935" s="565"/>
      <c r="CG935" s="565"/>
    </row>
    <row r="936" spans="1:85">
      <c r="A936" s="627" t="s">
        <v>4266</v>
      </c>
      <c r="B936" s="626" t="s">
        <v>4301</v>
      </c>
      <c r="C936" s="565" t="s">
        <v>4302</v>
      </c>
      <c r="D936" s="565">
        <v>115</v>
      </c>
      <c r="E936" s="565"/>
      <c r="F936" s="565">
        <v>30</v>
      </c>
      <c r="G936" s="565"/>
      <c r="H936" s="565"/>
      <c r="I936" s="565"/>
      <c r="J936" s="565"/>
      <c r="K936" s="565"/>
      <c r="L936" s="565">
        <v>200</v>
      </c>
      <c r="M936" s="565"/>
      <c r="N936" s="565"/>
      <c r="O936" s="565"/>
      <c r="P936" s="565"/>
      <c r="Q936" s="565"/>
      <c r="R936" s="565"/>
      <c r="S936" s="565">
        <v>0</v>
      </c>
      <c r="T936" s="565">
        <v>0</v>
      </c>
      <c r="U936" s="147"/>
      <c r="V936" s="565"/>
      <c r="W936" s="565"/>
      <c r="X936" s="565"/>
      <c r="Y936" s="565"/>
      <c r="Z936" s="565"/>
      <c r="AA936" s="565"/>
      <c r="AB936" s="565"/>
      <c r="AC936" s="565"/>
      <c r="AD936" s="565">
        <v>630</v>
      </c>
      <c r="AE936" s="565"/>
      <c r="AF936" s="565"/>
      <c r="AG936" s="565"/>
      <c r="AH936" s="565"/>
      <c r="AI936" s="565">
        <v>0</v>
      </c>
      <c r="AJ936" s="565"/>
      <c r="AK936" s="565"/>
      <c r="AL936" s="565">
        <v>520</v>
      </c>
      <c r="AM936" s="565">
        <v>230</v>
      </c>
      <c r="AN936" s="565"/>
      <c r="AO936" s="565"/>
      <c r="AP936" s="565"/>
      <c r="AQ936" s="565">
        <v>14775</v>
      </c>
      <c r="AR936" s="565"/>
      <c r="AS936" s="565"/>
      <c r="AT936" s="565"/>
      <c r="AU936" s="565"/>
      <c r="AV936" s="565"/>
      <c r="AW936" s="565"/>
      <c r="AX936" s="565"/>
      <c r="AY936" s="565"/>
      <c r="AZ936" s="565"/>
      <c r="BA936" s="565"/>
      <c r="BB936" s="565"/>
      <c r="BC936" s="565">
        <v>250</v>
      </c>
      <c r="BD936" s="565"/>
      <c r="BE936" s="565">
        <v>0</v>
      </c>
      <c r="BF936" s="565">
        <v>0</v>
      </c>
      <c r="BG936" s="565"/>
      <c r="BH936" s="565"/>
      <c r="BI936" s="565"/>
      <c r="BJ936" s="565">
        <v>0</v>
      </c>
      <c r="BK936" s="364"/>
      <c r="BL936" s="565"/>
      <c r="BM936" s="565"/>
      <c r="BN936" s="565"/>
      <c r="BO936" s="565"/>
      <c r="BP936" s="565"/>
      <c r="BQ936" s="565"/>
      <c r="BR936" s="565"/>
      <c r="BS936" s="565">
        <v>470</v>
      </c>
      <c r="BT936" s="565"/>
      <c r="BU936" s="565"/>
      <c r="BV936" s="565"/>
      <c r="BW936" s="565">
        <v>250</v>
      </c>
      <c r="BX936" s="565"/>
      <c r="BY936" s="565"/>
      <c r="BZ936" s="565"/>
      <c r="CA936" s="565"/>
      <c r="CB936" s="565"/>
      <c r="CC936" s="565"/>
      <c r="CD936" s="565"/>
      <c r="CE936" s="565"/>
      <c r="CF936" s="565"/>
      <c r="CG936" s="565"/>
    </row>
    <row r="937" spans="1:85">
      <c r="A937" s="620"/>
      <c r="B937" s="626"/>
      <c r="C937" s="565" t="s">
        <v>4300</v>
      </c>
      <c r="D937" s="565">
        <v>508</v>
      </c>
      <c r="E937" s="565"/>
      <c r="F937" s="565">
        <v>1020</v>
      </c>
      <c r="G937" s="565"/>
      <c r="H937" s="565"/>
      <c r="I937" s="565"/>
      <c r="J937" s="565"/>
      <c r="K937" s="565"/>
      <c r="L937" s="565">
        <v>200</v>
      </c>
      <c r="M937" s="565"/>
      <c r="N937" s="565"/>
      <c r="O937" s="565"/>
      <c r="P937" s="565"/>
      <c r="Q937" s="565"/>
      <c r="R937" s="565"/>
      <c r="S937" s="565">
        <v>250</v>
      </c>
      <c r="T937" s="565">
        <v>1000</v>
      </c>
      <c r="U937" s="147"/>
      <c r="V937" s="565"/>
      <c r="W937" s="565"/>
      <c r="X937" s="565"/>
      <c r="Y937" s="565"/>
      <c r="Z937" s="565"/>
      <c r="AA937" s="565"/>
      <c r="AB937" s="565"/>
      <c r="AC937" s="565"/>
      <c r="AD937" s="565">
        <v>950</v>
      </c>
      <c r="AE937" s="565"/>
      <c r="AF937" s="565"/>
      <c r="AG937" s="565"/>
      <c r="AH937" s="565"/>
      <c r="AI937" s="565">
        <v>400</v>
      </c>
      <c r="AJ937" s="565"/>
      <c r="AK937" s="565"/>
      <c r="AL937" s="565">
        <v>710</v>
      </c>
      <c r="AM937" s="565">
        <v>472</v>
      </c>
      <c r="AN937" s="565"/>
      <c r="AO937" s="565"/>
      <c r="AP937" s="565"/>
      <c r="AQ937" s="565"/>
      <c r="AR937" s="565"/>
      <c r="AS937" s="565"/>
      <c r="AT937" s="565"/>
      <c r="AU937" s="565"/>
      <c r="AV937" s="565"/>
      <c r="AW937" s="565"/>
      <c r="AX937" s="565"/>
      <c r="AY937" s="565"/>
      <c r="AZ937" s="565"/>
      <c r="BA937" s="565"/>
      <c r="BB937" s="565"/>
      <c r="BC937" s="565"/>
      <c r="BD937" s="565"/>
      <c r="BE937" s="565">
        <v>250</v>
      </c>
      <c r="BF937" s="565">
        <v>0</v>
      </c>
      <c r="BG937" s="565"/>
      <c r="BH937" s="565"/>
      <c r="BI937" s="565"/>
      <c r="BJ937" s="565">
        <v>16500</v>
      </c>
      <c r="BK937" s="364"/>
      <c r="BL937" s="565"/>
      <c r="BM937" s="565"/>
      <c r="BN937" s="565"/>
      <c r="BO937" s="565"/>
      <c r="BP937" s="565"/>
      <c r="BQ937" s="565"/>
      <c r="BR937" s="565"/>
      <c r="BS937" s="565">
        <v>700</v>
      </c>
      <c r="BT937" s="565"/>
      <c r="BU937" s="565"/>
      <c r="BV937" s="565"/>
      <c r="BW937" s="565">
        <v>1580</v>
      </c>
      <c r="BX937" s="565"/>
      <c r="BY937" s="565"/>
      <c r="BZ937" s="565">
        <v>6975</v>
      </c>
      <c r="CA937" s="565">
        <v>2000</v>
      </c>
      <c r="CB937" s="565"/>
      <c r="CC937" s="565"/>
      <c r="CD937" s="565"/>
      <c r="CE937" s="565"/>
      <c r="CF937" s="565"/>
      <c r="CG937" s="565"/>
    </row>
    <row r="938" spans="1:85">
      <c r="A938" s="620"/>
      <c r="B938" s="626" t="s">
        <v>4303</v>
      </c>
      <c r="C938" s="565" t="s">
        <v>4302</v>
      </c>
      <c r="D938" s="565"/>
      <c r="E938" s="565"/>
      <c r="F938" s="565">
        <v>250</v>
      </c>
      <c r="G938" s="565"/>
      <c r="H938" s="565"/>
      <c r="I938" s="565"/>
      <c r="J938" s="565"/>
      <c r="K938" s="565"/>
      <c r="L938" s="565"/>
      <c r="M938" s="565"/>
      <c r="N938" s="565"/>
      <c r="O938" s="565"/>
      <c r="P938" s="565"/>
      <c r="Q938" s="565"/>
      <c r="R938" s="565"/>
      <c r="S938" s="565"/>
      <c r="T938" s="565"/>
      <c r="U938" s="147"/>
      <c r="V938" s="565"/>
      <c r="W938" s="565"/>
      <c r="X938" s="565"/>
      <c r="Y938" s="565"/>
      <c r="Z938" s="565"/>
      <c r="AA938" s="565"/>
      <c r="AB938" s="565"/>
      <c r="AC938" s="565"/>
      <c r="AD938" s="565"/>
      <c r="AE938" s="565"/>
      <c r="AF938" s="565"/>
      <c r="AG938" s="565"/>
      <c r="AH938" s="565"/>
      <c r="AI938" s="565"/>
      <c r="AJ938" s="565"/>
      <c r="AK938" s="565"/>
      <c r="AL938" s="565"/>
      <c r="AM938" s="565"/>
      <c r="AN938" s="565"/>
      <c r="AO938" s="565"/>
      <c r="AP938" s="565"/>
      <c r="AQ938" s="565">
        <v>0</v>
      </c>
      <c r="AR938" s="565"/>
      <c r="AS938" s="565"/>
      <c r="AT938" s="565"/>
      <c r="AU938" s="565"/>
      <c r="AV938" s="565"/>
      <c r="AW938" s="565"/>
      <c r="AX938" s="565"/>
      <c r="AY938" s="565"/>
      <c r="AZ938" s="565"/>
      <c r="BA938" s="565"/>
      <c r="BB938" s="565"/>
      <c r="BC938" s="565"/>
      <c r="BD938" s="565"/>
      <c r="BE938" s="565"/>
      <c r="BF938" s="565"/>
      <c r="BG938" s="565"/>
      <c r="BH938" s="565"/>
      <c r="BI938" s="565"/>
      <c r="BJ938" s="565">
        <v>12250</v>
      </c>
      <c r="BK938" s="364"/>
      <c r="BL938" s="565"/>
      <c r="BM938" s="565"/>
      <c r="BN938" s="565"/>
      <c r="BO938" s="565"/>
      <c r="BP938" s="565"/>
      <c r="BQ938" s="565"/>
      <c r="BR938" s="565"/>
      <c r="BS938" s="565"/>
      <c r="BT938" s="565"/>
      <c r="BU938" s="565"/>
      <c r="BV938" s="565"/>
      <c r="BW938" s="565"/>
      <c r="BX938" s="565"/>
      <c r="BY938" s="565"/>
      <c r="BZ938" s="565"/>
      <c r="CA938" s="565"/>
      <c r="CB938" s="565"/>
      <c r="CC938" s="565"/>
      <c r="CD938" s="565"/>
      <c r="CE938" s="565"/>
      <c r="CF938" s="565"/>
      <c r="CG938" s="565"/>
    </row>
    <row r="939" spans="1:85">
      <c r="A939" s="620"/>
      <c r="B939" s="626"/>
      <c r="C939" s="565" t="s">
        <v>4300</v>
      </c>
      <c r="D939" s="565"/>
      <c r="E939" s="565"/>
      <c r="F939" s="565">
        <v>600</v>
      </c>
      <c r="G939" s="565"/>
      <c r="H939" s="565"/>
      <c r="I939" s="565"/>
      <c r="J939" s="565"/>
      <c r="K939" s="565"/>
      <c r="L939" s="565"/>
      <c r="M939" s="565"/>
      <c r="N939" s="565"/>
      <c r="O939" s="565"/>
      <c r="P939" s="565"/>
      <c r="Q939" s="565"/>
      <c r="R939" s="565"/>
      <c r="S939" s="565"/>
      <c r="T939" s="565"/>
      <c r="U939" s="147"/>
      <c r="V939" s="565"/>
      <c r="W939" s="565"/>
      <c r="X939" s="565"/>
      <c r="Y939" s="565"/>
      <c r="Z939" s="565"/>
      <c r="AA939" s="565"/>
      <c r="AB939" s="565"/>
      <c r="AC939" s="565"/>
      <c r="AD939" s="565"/>
      <c r="AE939" s="565"/>
      <c r="AF939" s="565"/>
      <c r="AG939" s="565"/>
      <c r="AH939" s="565"/>
      <c r="AI939" s="565"/>
      <c r="AJ939" s="565"/>
      <c r="AK939" s="565"/>
      <c r="AL939" s="565"/>
      <c r="AM939" s="565"/>
      <c r="AN939" s="565"/>
      <c r="AO939" s="565"/>
      <c r="AP939" s="565"/>
      <c r="AQ939" s="565">
        <v>300</v>
      </c>
      <c r="AR939" s="565"/>
      <c r="AS939" s="565"/>
      <c r="AT939" s="565"/>
      <c r="AU939" s="565"/>
      <c r="AV939" s="565"/>
      <c r="AW939" s="565"/>
      <c r="AX939" s="565"/>
      <c r="AY939" s="565"/>
      <c r="AZ939" s="565"/>
      <c r="BA939" s="565"/>
      <c r="BB939" s="565"/>
      <c r="BC939" s="565"/>
      <c r="BD939" s="565"/>
      <c r="BE939" s="565">
        <v>0</v>
      </c>
      <c r="BF939" s="565">
        <v>0</v>
      </c>
      <c r="BG939" s="565"/>
      <c r="BH939" s="565"/>
      <c r="BI939" s="565"/>
      <c r="BJ939" s="565">
        <v>0</v>
      </c>
      <c r="BK939" s="364"/>
      <c r="BL939" s="565"/>
      <c r="BM939" s="565"/>
      <c r="BN939" s="565"/>
      <c r="BO939" s="565"/>
      <c r="BP939" s="565"/>
      <c r="BQ939" s="565"/>
      <c r="BR939" s="565"/>
      <c r="BS939" s="565"/>
      <c r="BT939" s="565"/>
      <c r="BU939" s="565"/>
      <c r="BV939" s="565"/>
      <c r="BW939" s="565"/>
      <c r="BX939" s="565"/>
      <c r="BY939" s="565"/>
      <c r="BZ939" s="565"/>
      <c r="CA939" s="565"/>
      <c r="CB939" s="565"/>
      <c r="CC939" s="565"/>
      <c r="CD939" s="565"/>
      <c r="CE939" s="565"/>
      <c r="CF939" s="565"/>
      <c r="CG939" s="565"/>
    </row>
    <row r="940" spans="1:85">
      <c r="A940" s="620"/>
      <c r="B940" s="626" t="s">
        <v>4304</v>
      </c>
      <c r="C940" s="565" t="s">
        <v>4302</v>
      </c>
      <c r="D940" s="565">
        <v>50</v>
      </c>
      <c r="E940" s="565"/>
      <c r="F940" s="565">
        <v>300</v>
      </c>
      <c r="G940" s="565"/>
      <c r="H940" s="565"/>
      <c r="I940" s="565"/>
      <c r="J940" s="565"/>
      <c r="K940" s="565"/>
      <c r="L940" s="565">
        <v>100</v>
      </c>
      <c r="M940" s="565"/>
      <c r="N940" s="565"/>
      <c r="O940" s="565"/>
      <c r="P940" s="565"/>
      <c r="Q940" s="565"/>
      <c r="R940" s="565"/>
      <c r="S940" s="565">
        <v>50</v>
      </c>
      <c r="T940" s="565">
        <v>20</v>
      </c>
      <c r="U940" s="147"/>
      <c r="V940" s="565"/>
      <c r="W940" s="565"/>
      <c r="X940" s="565"/>
      <c r="Y940" s="565"/>
      <c r="Z940" s="565"/>
      <c r="AA940" s="565"/>
      <c r="AB940" s="565"/>
      <c r="AC940" s="565"/>
      <c r="AD940" s="565">
        <v>500</v>
      </c>
      <c r="AE940" s="565"/>
      <c r="AF940" s="565"/>
      <c r="AG940" s="565"/>
      <c r="AH940" s="565"/>
      <c r="AI940" s="565">
        <v>0</v>
      </c>
      <c r="AJ940" s="565"/>
      <c r="AK940" s="565"/>
      <c r="AL940" s="565">
        <v>500</v>
      </c>
      <c r="AM940" s="565">
        <v>100</v>
      </c>
      <c r="AN940" s="565"/>
      <c r="AO940" s="565"/>
      <c r="AP940" s="565"/>
      <c r="AQ940" s="565">
        <v>6200</v>
      </c>
      <c r="AR940" s="565"/>
      <c r="AS940" s="565"/>
      <c r="AT940" s="565"/>
      <c r="AU940" s="565"/>
      <c r="AV940" s="565"/>
      <c r="AW940" s="565"/>
      <c r="AX940" s="565"/>
      <c r="AY940" s="565"/>
      <c r="AZ940" s="565"/>
      <c r="BA940" s="565"/>
      <c r="BB940" s="565"/>
      <c r="BC940" s="565">
        <v>1600</v>
      </c>
      <c r="BD940" s="565"/>
      <c r="BE940" s="565"/>
      <c r="BF940" s="565">
        <v>100</v>
      </c>
      <c r="BG940" s="565"/>
      <c r="BH940" s="565"/>
      <c r="BI940" s="565"/>
      <c r="BJ940" s="565">
        <v>0</v>
      </c>
      <c r="BK940" s="364"/>
      <c r="BL940" s="565"/>
      <c r="BM940" s="565"/>
      <c r="BN940" s="565"/>
      <c r="BO940" s="565"/>
      <c r="BP940" s="565"/>
      <c r="BQ940" s="565"/>
      <c r="BR940" s="565"/>
      <c r="BS940" s="565">
        <v>300</v>
      </c>
      <c r="BT940" s="565"/>
      <c r="BU940" s="565"/>
      <c r="BV940" s="565"/>
      <c r="BW940" s="565">
        <v>0</v>
      </c>
      <c r="BX940" s="565"/>
      <c r="BY940" s="565"/>
      <c r="BZ940" s="565"/>
      <c r="CA940" s="565"/>
      <c r="CB940" s="565"/>
      <c r="CC940" s="565"/>
      <c r="CD940" s="565"/>
      <c r="CE940" s="565"/>
      <c r="CF940" s="565"/>
      <c r="CG940" s="565"/>
    </row>
    <row r="941" spans="1:85">
      <c r="A941" s="620"/>
      <c r="B941" s="626"/>
      <c r="C941" s="565" t="s">
        <v>4300</v>
      </c>
      <c r="D941" s="565">
        <v>1700</v>
      </c>
      <c r="E941" s="565"/>
      <c r="F941" s="565">
        <v>1200</v>
      </c>
      <c r="G941" s="565"/>
      <c r="H941" s="565"/>
      <c r="I941" s="565"/>
      <c r="J941" s="565"/>
      <c r="K941" s="565"/>
      <c r="L941" s="565">
        <v>600</v>
      </c>
      <c r="M941" s="565"/>
      <c r="N941" s="565"/>
      <c r="O941" s="565"/>
      <c r="P941" s="565"/>
      <c r="Q941" s="565"/>
      <c r="R941" s="565"/>
      <c r="S941" s="565">
        <v>500</v>
      </c>
      <c r="T941" s="565">
        <v>1830</v>
      </c>
      <c r="U941" s="147"/>
      <c r="V941" s="565"/>
      <c r="W941" s="565"/>
      <c r="X941" s="565"/>
      <c r="Y941" s="565"/>
      <c r="Z941" s="565"/>
      <c r="AA941" s="565"/>
      <c r="AB941" s="565"/>
      <c r="AC941" s="565"/>
      <c r="AD941" s="565">
        <v>1350</v>
      </c>
      <c r="AE941" s="565"/>
      <c r="AF941" s="565"/>
      <c r="AG941" s="565"/>
      <c r="AH941" s="565"/>
      <c r="AI941" s="565">
        <v>150</v>
      </c>
      <c r="AJ941" s="565"/>
      <c r="AK941" s="565"/>
      <c r="AL941" s="565">
        <v>1350</v>
      </c>
      <c r="AM941" s="565">
        <v>1500</v>
      </c>
      <c r="AN941" s="565"/>
      <c r="AO941" s="565"/>
      <c r="AP941" s="565"/>
      <c r="AQ941" s="565">
        <v>0</v>
      </c>
      <c r="AR941" s="565"/>
      <c r="AS941" s="565"/>
      <c r="AT941" s="565"/>
      <c r="AU941" s="565"/>
      <c r="AV941" s="565"/>
      <c r="AW941" s="565"/>
      <c r="AX941" s="565"/>
      <c r="AY941" s="565"/>
      <c r="AZ941" s="565"/>
      <c r="BA941" s="565"/>
      <c r="BB941" s="565"/>
      <c r="BC941" s="565"/>
      <c r="BD941" s="565"/>
      <c r="BE941" s="565">
        <v>2900</v>
      </c>
      <c r="BF941" s="565">
        <v>2000</v>
      </c>
      <c r="BG941" s="565"/>
      <c r="BH941" s="565"/>
      <c r="BI941" s="565"/>
      <c r="BJ941" s="565">
        <v>12800</v>
      </c>
      <c r="BK941" s="364"/>
      <c r="BL941" s="565"/>
      <c r="BM941" s="565"/>
      <c r="BN941" s="565"/>
      <c r="BO941" s="565"/>
      <c r="BP941" s="565"/>
      <c r="BQ941" s="565"/>
      <c r="BR941" s="565"/>
      <c r="BS941" s="565">
        <v>1550</v>
      </c>
      <c r="BT941" s="565"/>
      <c r="BU941" s="565"/>
      <c r="BV941" s="565"/>
      <c r="BW941" s="565">
        <v>1500</v>
      </c>
      <c r="BX941" s="565"/>
      <c r="BY941" s="565"/>
      <c r="BZ941" s="565"/>
      <c r="CA941" s="565"/>
      <c r="CB941" s="565"/>
      <c r="CC941" s="565"/>
      <c r="CD941" s="565"/>
      <c r="CE941" s="565"/>
      <c r="CF941" s="565"/>
      <c r="CG941" s="565"/>
    </row>
    <row r="942" spans="1:85">
      <c r="A942" s="620"/>
      <c r="B942" s="626" t="s">
        <v>4305</v>
      </c>
      <c r="C942" s="565" t="s">
        <v>4302</v>
      </c>
      <c r="D942" s="565"/>
      <c r="E942" s="565"/>
      <c r="F942" s="565"/>
      <c r="G942" s="565"/>
      <c r="H942" s="565"/>
      <c r="I942" s="565"/>
      <c r="J942" s="565"/>
      <c r="K942" s="565"/>
      <c r="L942" s="565"/>
      <c r="M942" s="565"/>
      <c r="N942" s="565"/>
      <c r="O942" s="565"/>
      <c r="P942" s="565"/>
      <c r="Q942" s="565"/>
      <c r="R942" s="565"/>
      <c r="S942" s="565"/>
      <c r="T942" s="565"/>
      <c r="U942" s="147"/>
      <c r="V942" s="565"/>
      <c r="W942" s="565"/>
      <c r="X942" s="565"/>
      <c r="Y942" s="565"/>
      <c r="Z942" s="565"/>
      <c r="AA942" s="565"/>
      <c r="AB942" s="565"/>
      <c r="AC942" s="565"/>
      <c r="AD942" s="565"/>
      <c r="AE942" s="565"/>
      <c r="AF942" s="565"/>
      <c r="AG942" s="565"/>
      <c r="AH942" s="565"/>
      <c r="AI942" s="565"/>
      <c r="AJ942" s="565"/>
      <c r="AK942" s="565"/>
      <c r="AL942" s="565"/>
      <c r="AM942" s="565"/>
      <c r="AN942" s="565"/>
      <c r="AO942" s="565"/>
      <c r="AP942" s="565"/>
      <c r="AQ942" s="565"/>
      <c r="AR942" s="565"/>
      <c r="AS942" s="565"/>
      <c r="AT942" s="565"/>
      <c r="AU942" s="565"/>
      <c r="AV942" s="565"/>
      <c r="AW942" s="565"/>
      <c r="AX942" s="565"/>
      <c r="AY942" s="565"/>
      <c r="AZ942" s="565"/>
      <c r="BA942" s="565"/>
      <c r="BB942" s="565"/>
      <c r="BC942" s="565"/>
      <c r="BD942" s="565"/>
      <c r="BE942" s="565"/>
      <c r="BF942" s="565"/>
      <c r="BG942" s="565"/>
      <c r="BH942" s="565"/>
      <c r="BI942" s="565"/>
      <c r="BJ942" s="565"/>
      <c r="BK942" s="364"/>
      <c r="BL942" s="565"/>
      <c r="BM942" s="565"/>
      <c r="BN942" s="565"/>
      <c r="BO942" s="565"/>
      <c r="BP942" s="565"/>
      <c r="BQ942" s="565"/>
      <c r="BR942" s="565"/>
      <c r="BS942" s="565"/>
      <c r="BT942" s="565"/>
      <c r="BU942" s="565"/>
      <c r="BV942" s="565"/>
      <c r="BW942" s="565"/>
      <c r="BX942" s="565"/>
      <c r="BY942" s="565"/>
      <c r="BZ942" s="565"/>
      <c r="CA942" s="565"/>
      <c r="CB942" s="565"/>
      <c r="CC942" s="565"/>
      <c r="CD942" s="565"/>
      <c r="CE942" s="565"/>
      <c r="CF942" s="565"/>
      <c r="CG942" s="565"/>
    </row>
    <row r="943" spans="1:85">
      <c r="A943" s="620"/>
      <c r="B943" s="626"/>
      <c r="C943" s="565" t="s">
        <v>4300</v>
      </c>
      <c r="D943" s="565"/>
      <c r="E943" s="565"/>
      <c r="F943" s="565"/>
      <c r="G943" s="565"/>
      <c r="H943" s="565"/>
      <c r="I943" s="565"/>
      <c r="J943" s="565"/>
      <c r="K943" s="565"/>
      <c r="L943" s="565"/>
      <c r="M943" s="565"/>
      <c r="N943" s="565"/>
      <c r="O943" s="565"/>
      <c r="P943" s="565"/>
      <c r="Q943" s="565"/>
      <c r="R943" s="565"/>
      <c r="S943" s="565"/>
      <c r="T943" s="565"/>
      <c r="U943" s="147"/>
      <c r="V943" s="565"/>
      <c r="W943" s="565"/>
      <c r="X943" s="565"/>
      <c r="Y943" s="565"/>
      <c r="Z943" s="565"/>
      <c r="AA943" s="565"/>
      <c r="AB943" s="565"/>
      <c r="AC943" s="565"/>
      <c r="AD943" s="565"/>
      <c r="AE943" s="565"/>
      <c r="AF943" s="565"/>
      <c r="AG943" s="565"/>
      <c r="AH943" s="565"/>
      <c r="AI943" s="565"/>
      <c r="AJ943" s="565"/>
      <c r="AK943" s="565"/>
      <c r="AL943" s="565"/>
      <c r="AM943" s="565"/>
      <c r="AN943" s="565"/>
      <c r="AO943" s="565"/>
      <c r="AP943" s="565"/>
      <c r="AQ943" s="565"/>
      <c r="AR943" s="565"/>
      <c r="AS943" s="565"/>
      <c r="AT943" s="565"/>
      <c r="AU943" s="565"/>
      <c r="AV943" s="565"/>
      <c r="AW943" s="565"/>
      <c r="AX943" s="565"/>
      <c r="AY943" s="565"/>
      <c r="AZ943" s="565"/>
      <c r="BA943" s="565"/>
      <c r="BB943" s="565"/>
      <c r="BC943" s="565"/>
      <c r="BD943" s="565"/>
      <c r="BE943" s="565"/>
      <c r="BF943" s="565"/>
      <c r="BG943" s="565"/>
      <c r="BH943" s="565"/>
      <c r="BI943" s="565"/>
      <c r="BJ943" s="565"/>
      <c r="BK943" s="364"/>
      <c r="BL943" s="565"/>
      <c r="BM943" s="565"/>
      <c r="BN943" s="565"/>
      <c r="BO943" s="565"/>
      <c r="BP943" s="565"/>
      <c r="BQ943" s="565"/>
      <c r="BR943" s="565"/>
      <c r="BS943" s="565"/>
      <c r="BT943" s="565"/>
      <c r="BU943" s="565"/>
      <c r="BV943" s="565"/>
      <c r="BW943" s="565"/>
      <c r="BX943" s="565"/>
      <c r="BY943" s="565"/>
      <c r="BZ943" s="565">
        <v>7130</v>
      </c>
      <c r="CA943" s="565"/>
      <c r="CB943" s="565"/>
      <c r="CC943" s="565"/>
      <c r="CD943" s="565"/>
      <c r="CE943" s="565"/>
      <c r="CF943" s="565"/>
      <c r="CG943" s="565"/>
    </row>
    <row r="944" spans="1:85">
      <c r="A944" s="627" t="s">
        <v>9125</v>
      </c>
      <c r="B944" s="626" t="s">
        <v>4301</v>
      </c>
      <c r="C944" s="565" t="s">
        <v>4302</v>
      </c>
      <c r="D944" s="565">
        <v>1500</v>
      </c>
      <c r="E944" s="565"/>
      <c r="F944" s="565"/>
      <c r="G944" s="565"/>
      <c r="H944" s="565"/>
      <c r="I944" s="565"/>
      <c r="J944" s="565"/>
      <c r="K944" s="565"/>
      <c r="L944" s="565">
        <v>5000</v>
      </c>
      <c r="M944" s="565"/>
      <c r="N944" s="565"/>
      <c r="O944" s="565"/>
      <c r="P944" s="565"/>
      <c r="Q944" s="565"/>
      <c r="R944" s="565"/>
      <c r="S944" s="565">
        <v>2000</v>
      </c>
      <c r="T944" s="565">
        <v>82</v>
      </c>
      <c r="U944" s="147"/>
      <c r="V944" s="565"/>
      <c r="W944" s="565"/>
      <c r="X944" s="565"/>
      <c r="Y944" s="565"/>
      <c r="Z944" s="565"/>
      <c r="AA944" s="565"/>
      <c r="AB944" s="565"/>
      <c r="AC944" s="565"/>
      <c r="AD944" s="565">
        <v>5903</v>
      </c>
      <c r="AE944" s="565"/>
      <c r="AF944" s="565"/>
      <c r="AG944" s="565"/>
      <c r="AH944" s="565"/>
      <c r="AI944" s="565">
        <v>60</v>
      </c>
      <c r="AJ944" s="565"/>
      <c r="AK944" s="565">
        <v>1010</v>
      </c>
      <c r="AL944" s="565">
        <v>12730</v>
      </c>
      <c r="AM944" s="565">
        <v>10845</v>
      </c>
      <c r="AN944" s="565"/>
      <c r="AO944" s="565"/>
      <c r="AP944" s="565"/>
      <c r="AQ944" s="565">
        <v>107139</v>
      </c>
      <c r="AR944" s="565"/>
      <c r="AS944" s="565"/>
      <c r="AT944" s="565"/>
      <c r="AU944" s="565"/>
      <c r="AV944" s="565"/>
      <c r="AW944" s="565"/>
      <c r="AX944" s="565"/>
      <c r="AY944" s="565"/>
      <c r="AZ944" s="565"/>
      <c r="BA944" s="565"/>
      <c r="BB944" s="565"/>
      <c r="BC944" s="565">
        <v>949</v>
      </c>
      <c r="BD944" s="565">
        <v>5393</v>
      </c>
      <c r="BE944" s="565"/>
      <c r="BF944" s="565"/>
      <c r="BG944" s="565"/>
      <c r="BH944" s="565"/>
      <c r="BI944" s="565"/>
      <c r="BJ944" s="565"/>
      <c r="BK944" s="364"/>
      <c r="BL944" s="565"/>
      <c r="BM944" s="565">
        <v>810</v>
      </c>
      <c r="BN944" s="565"/>
      <c r="BO944" s="565">
        <v>1244</v>
      </c>
      <c r="BP944" s="565"/>
      <c r="BQ944" s="565"/>
      <c r="BR944" s="565"/>
      <c r="BS944" s="565">
        <v>5000</v>
      </c>
      <c r="BT944" s="565"/>
      <c r="BU944" s="565"/>
      <c r="BV944" s="565"/>
      <c r="BW944" s="565">
        <v>270</v>
      </c>
      <c r="BX944" s="565"/>
      <c r="BY944" s="565"/>
      <c r="BZ944" s="565"/>
      <c r="CA944" s="565"/>
      <c r="CB944" s="565"/>
      <c r="CC944" s="565"/>
      <c r="CD944" s="565"/>
      <c r="CE944" s="565"/>
      <c r="CF944" s="565"/>
      <c r="CG944" s="565"/>
    </row>
    <row r="945" spans="1:85">
      <c r="A945" s="620"/>
      <c r="B945" s="626"/>
      <c r="C945" s="565" t="s">
        <v>4300</v>
      </c>
      <c r="D945" s="565">
        <v>21920</v>
      </c>
      <c r="E945" s="565"/>
      <c r="F945" s="565"/>
      <c r="G945" s="565"/>
      <c r="H945" s="565"/>
      <c r="I945" s="565"/>
      <c r="J945" s="565"/>
      <c r="K945" s="565"/>
      <c r="L945" s="565">
        <v>5960</v>
      </c>
      <c r="M945" s="565"/>
      <c r="N945" s="565"/>
      <c r="O945" s="565"/>
      <c r="P945" s="565"/>
      <c r="Q945" s="565"/>
      <c r="R945" s="565"/>
      <c r="S945" s="565">
        <v>1100</v>
      </c>
      <c r="T945" s="565">
        <v>2600</v>
      </c>
      <c r="U945" s="147"/>
      <c r="V945" s="565"/>
      <c r="W945" s="565"/>
      <c r="X945" s="565"/>
      <c r="Y945" s="565"/>
      <c r="Z945" s="565"/>
      <c r="AA945" s="565"/>
      <c r="AB945" s="565"/>
      <c r="AC945" s="565"/>
      <c r="AD945" s="565">
        <v>7000</v>
      </c>
      <c r="AE945" s="565"/>
      <c r="AF945" s="565"/>
      <c r="AG945" s="565"/>
      <c r="AH945" s="565"/>
      <c r="AI945" s="565">
        <v>1674</v>
      </c>
      <c r="AJ945" s="565"/>
      <c r="AK945" s="565"/>
      <c r="AL945" s="565">
        <v>12000</v>
      </c>
      <c r="AM945" s="565">
        <v>12845</v>
      </c>
      <c r="AN945" s="565"/>
      <c r="AO945" s="565"/>
      <c r="AP945" s="565"/>
      <c r="AQ945" s="565"/>
      <c r="AR945" s="565"/>
      <c r="AS945" s="565"/>
      <c r="AT945" s="565"/>
      <c r="AU945" s="565"/>
      <c r="AV945" s="565"/>
      <c r="AW945" s="565"/>
      <c r="AX945" s="565"/>
      <c r="AY945" s="565"/>
      <c r="AZ945" s="565"/>
      <c r="BA945" s="565">
        <v>1338</v>
      </c>
      <c r="BB945" s="565"/>
      <c r="BC945" s="565"/>
      <c r="BD945" s="565">
        <v>1866</v>
      </c>
      <c r="BE945" s="565">
        <v>5287</v>
      </c>
      <c r="BF945" s="565"/>
      <c r="BG945" s="565"/>
      <c r="BH945" s="565"/>
      <c r="BI945" s="565"/>
      <c r="BJ945" s="565">
        <v>190988</v>
      </c>
      <c r="BK945" s="364"/>
      <c r="BL945" s="565"/>
      <c r="BM945" s="565">
        <v>2000</v>
      </c>
      <c r="BN945" s="565"/>
      <c r="BO945" s="565">
        <v>4000</v>
      </c>
      <c r="BP945" s="565"/>
      <c r="BQ945" s="565"/>
      <c r="BR945" s="565"/>
      <c r="BS945" s="565">
        <v>11973</v>
      </c>
      <c r="BT945" s="565"/>
      <c r="BU945" s="565"/>
      <c r="BV945" s="565"/>
      <c r="BW945" s="565">
        <v>2000</v>
      </c>
      <c r="BX945" s="565"/>
      <c r="BY945" s="565"/>
      <c r="BZ945" s="565"/>
      <c r="CA945" s="565"/>
      <c r="CB945" s="565"/>
      <c r="CC945" s="565"/>
      <c r="CD945" s="565"/>
      <c r="CE945" s="565"/>
      <c r="CF945" s="565"/>
      <c r="CG945" s="565"/>
    </row>
    <row r="946" spans="1:85">
      <c r="A946" s="620"/>
      <c r="B946" s="626" t="s">
        <v>4303</v>
      </c>
      <c r="C946" s="565" t="s">
        <v>4302</v>
      </c>
      <c r="D946" s="565">
        <v>100</v>
      </c>
      <c r="E946" s="565"/>
      <c r="F946" s="565"/>
      <c r="G946" s="565"/>
      <c r="H946" s="565"/>
      <c r="I946" s="565"/>
      <c r="J946" s="565"/>
      <c r="K946" s="565"/>
      <c r="L946" s="565"/>
      <c r="M946" s="565"/>
      <c r="N946" s="565"/>
      <c r="O946" s="565"/>
      <c r="P946" s="565"/>
      <c r="Q946" s="565"/>
      <c r="R946" s="565"/>
      <c r="S946" s="565">
        <v>344</v>
      </c>
      <c r="T946" s="565">
        <v>24</v>
      </c>
      <c r="U946" s="147"/>
      <c r="V946" s="565"/>
      <c r="W946" s="565"/>
      <c r="X946" s="565"/>
      <c r="Y946" s="565"/>
      <c r="Z946" s="565"/>
      <c r="AA946" s="565"/>
      <c r="AB946" s="565"/>
      <c r="AC946" s="565"/>
      <c r="AD946" s="565">
        <v>400</v>
      </c>
      <c r="AE946" s="565"/>
      <c r="AF946" s="565"/>
      <c r="AG946" s="565"/>
      <c r="AH946" s="565"/>
      <c r="AI946" s="565">
        <v>4</v>
      </c>
      <c r="AJ946" s="565"/>
      <c r="AK946" s="565"/>
      <c r="AL946" s="565">
        <v>1000</v>
      </c>
      <c r="AM946" s="565">
        <v>943</v>
      </c>
      <c r="AN946" s="565"/>
      <c r="AO946" s="565"/>
      <c r="AP946" s="565"/>
      <c r="AQ946" s="565">
        <v>12994</v>
      </c>
      <c r="AR946" s="565"/>
      <c r="AS946" s="565"/>
      <c r="AT946" s="565"/>
      <c r="AU946" s="565"/>
      <c r="AV946" s="565"/>
      <c r="AW946" s="565"/>
      <c r="AX946" s="565"/>
      <c r="AY946" s="565"/>
      <c r="AZ946" s="565"/>
      <c r="BA946" s="565"/>
      <c r="BB946" s="565"/>
      <c r="BC946" s="565">
        <v>404</v>
      </c>
      <c r="BD946" s="565">
        <v>404</v>
      </c>
      <c r="BE946" s="565"/>
      <c r="BF946" s="565">
        <v>542</v>
      </c>
      <c r="BG946" s="565"/>
      <c r="BH946" s="565"/>
      <c r="BI946" s="565"/>
      <c r="BJ946" s="565"/>
      <c r="BK946" s="364"/>
      <c r="BL946" s="565"/>
      <c r="BM946" s="565">
        <v>679</v>
      </c>
      <c r="BN946" s="565"/>
      <c r="BO946" s="565"/>
      <c r="BP946" s="565"/>
      <c r="BQ946" s="565"/>
      <c r="BR946" s="565"/>
      <c r="BS946" s="565">
        <v>7000</v>
      </c>
      <c r="BT946" s="565"/>
      <c r="BU946" s="565"/>
      <c r="BV946" s="565"/>
      <c r="BW946" s="565"/>
      <c r="BX946" s="565"/>
      <c r="BY946" s="565"/>
      <c r="BZ946" s="565"/>
      <c r="CA946" s="565"/>
      <c r="CB946" s="565"/>
      <c r="CC946" s="565"/>
      <c r="CD946" s="565"/>
      <c r="CE946" s="565"/>
      <c r="CF946" s="565"/>
      <c r="CG946" s="565"/>
    </row>
    <row r="947" spans="1:85">
      <c r="A947" s="620"/>
      <c r="B947" s="626"/>
      <c r="C947" s="565" t="s">
        <v>4300</v>
      </c>
      <c r="D947" s="565">
        <v>473</v>
      </c>
      <c r="E947" s="565"/>
      <c r="F947" s="565"/>
      <c r="G947" s="565"/>
      <c r="H947" s="565"/>
      <c r="I947" s="565"/>
      <c r="J947" s="565"/>
      <c r="K947" s="565"/>
      <c r="L947" s="565"/>
      <c r="M947" s="565"/>
      <c r="N947" s="565"/>
      <c r="O947" s="565"/>
      <c r="P947" s="565"/>
      <c r="Q947" s="565"/>
      <c r="R947" s="565"/>
      <c r="S947" s="565">
        <v>400</v>
      </c>
      <c r="T947" s="565">
        <v>200</v>
      </c>
      <c r="U947" s="147"/>
      <c r="V947" s="565"/>
      <c r="W947" s="565"/>
      <c r="X947" s="565"/>
      <c r="Y947" s="565"/>
      <c r="Z947" s="565"/>
      <c r="AA947" s="565"/>
      <c r="AB947" s="565"/>
      <c r="AC947" s="565"/>
      <c r="AD947" s="565">
        <v>453</v>
      </c>
      <c r="AE947" s="565"/>
      <c r="AF947" s="565"/>
      <c r="AG947" s="565"/>
      <c r="AH947" s="565"/>
      <c r="AI947" s="565">
        <v>100</v>
      </c>
      <c r="AJ947" s="565"/>
      <c r="AK947" s="565"/>
      <c r="AL947" s="565">
        <v>824</v>
      </c>
      <c r="AM947" s="565">
        <v>1000</v>
      </c>
      <c r="AN947" s="565"/>
      <c r="AO947" s="565"/>
      <c r="AP947" s="565"/>
      <c r="AQ947" s="565"/>
      <c r="AR947" s="565"/>
      <c r="AS947" s="565"/>
      <c r="AT947" s="565"/>
      <c r="AU947" s="565"/>
      <c r="AV947" s="565"/>
      <c r="AW947" s="565"/>
      <c r="AX947" s="565"/>
      <c r="AY947" s="565"/>
      <c r="AZ947" s="565"/>
      <c r="BA947" s="565"/>
      <c r="BB947" s="565"/>
      <c r="BC947" s="565"/>
      <c r="BD947" s="565">
        <v>555</v>
      </c>
      <c r="BE947" s="565">
        <v>1573</v>
      </c>
      <c r="BF947" s="565">
        <v>6188</v>
      </c>
      <c r="BG947" s="565"/>
      <c r="BH947" s="565"/>
      <c r="BI947" s="565"/>
      <c r="BJ947" s="565">
        <v>33633</v>
      </c>
      <c r="BK947" s="364"/>
      <c r="BL947" s="565"/>
      <c r="BM947" s="565">
        <v>2000</v>
      </c>
      <c r="BN947" s="565"/>
      <c r="BO947" s="565"/>
      <c r="BP947" s="565"/>
      <c r="BQ947" s="565"/>
      <c r="BR947" s="565"/>
      <c r="BS947" s="565">
        <v>6912</v>
      </c>
      <c r="BT947" s="565"/>
      <c r="BU947" s="565"/>
      <c r="BV947" s="565"/>
      <c r="BW947" s="565"/>
      <c r="BX947" s="565"/>
      <c r="BY947" s="565"/>
      <c r="BZ947" s="565"/>
      <c r="CA947" s="565"/>
      <c r="CB947" s="565"/>
      <c r="CC947" s="565"/>
      <c r="CD947" s="565"/>
      <c r="CE947" s="565"/>
      <c r="CF947" s="565"/>
      <c r="CG947" s="565"/>
    </row>
    <row r="948" spans="1:85">
      <c r="A948" s="620"/>
      <c r="B948" s="626" t="s">
        <v>4304</v>
      </c>
      <c r="C948" s="565" t="s">
        <v>4302</v>
      </c>
      <c r="D948" s="565">
        <v>2000</v>
      </c>
      <c r="E948" s="565"/>
      <c r="F948" s="565"/>
      <c r="G948" s="565"/>
      <c r="H948" s="565"/>
      <c r="I948" s="565"/>
      <c r="J948" s="565"/>
      <c r="K948" s="565"/>
      <c r="L948" s="565">
        <v>1700</v>
      </c>
      <c r="M948" s="565"/>
      <c r="N948" s="565"/>
      <c r="O948" s="565"/>
      <c r="P948" s="565"/>
      <c r="Q948" s="565"/>
      <c r="R948" s="565"/>
      <c r="S948" s="565">
        <v>726</v>
      </c>
      <c r="T948" s="565">
        <v>698</v>
      </c>
      <c r="U948" s="147"/>
      <c r="V948" s="565"/>
      <c r="W948" s="565"/>
      <c r="X948" s="565"/>
      <c r="Y948" s="565"/>
      <c r="Z948" s="565"/>
      <c r="AA948" s="565"/>
      <c r="AB948" s="565"/>
      <c r="AC948" s="565"/>
      <c r="AD948" s="565">
        <v>2000</v>
      </c>
      <c r="AE948" s="565"/>
      <c r="AF948" s="565"/>
      <c r="AG948" s="565"/>
      <c r="AH948" s="565"/>
      <c r="AI948" s="565"/>
      <c r="AJ948" s="565"/>
      <c r="AK948" s="565">
        <v>884</v>
      </c>
      <c r="AL948" s="565">
        <v>4000</v>
      </c>
      <c r="AM948" s="565">
        <v>4000</v>
      </c>
      <c r="AN948" s="565"/>
      <c r="AO948" s="565"/>
      <c r="AP948" s="565"/>
      <c r="AQ948" s="565">
        <v>58787</v>
      </c>
      <c r="AR948" s="565"/>
      <c r="AS948" s="565"/>
      <c r="AT948" s="565"/>
      <c r="AU948" s="565"/>
      <c r="AV948" s="565"/>
      <c r="AW948" s="565"/>
      <c r="AX948" s="565"/>
      <c r="AY948" s="565"/>
      <c r="AZ948" s="565"/>
      <c r="BA948" s="565"/>
      <c r="BB948" s="565"/>
      <c r="BC948" s="565">
        <v>651</v>
      </c>
      <c r="BD948" s="565">
        <v>1051</v>
      </c>
      <c r="BE948" s="565"/>
      <c r="BF948" s="565">
        <v>1808</v>
      </c>
      <c r="BG948" s="565"/>
      <c r="BH948" s="565"/>
      <c r="BI948" s="565"/>
      <c r="BJ948" s="565"/>
      <c r="BK948" s="364"/>
      <c r="BL948" s="565"/>
      <c r="BM948" s="565">
        <v>1271</v>
      </c>
      <c r="BN948" s="565"/>
      <c r="BO948" s="565"/>
      <c r="BP948" s="565"/>
      <c r="BQ948" s="565"/>
      <c r="BR948" s="565"/>
      <c r="BS948" s="565">
        <v>4000</v>
      </c>
      <c r="BT948" s="565"/>
      <c r="BU948" s="565"/>
      <c r="BV948" s="565"/>
      <c r="BW948" s="565">
        <v>2859</v>
      </c>
      <c r="BX948" s="565"/>
      <c r="BY948" s="565"/>
      <c r="BZ948" s="565"/>
      <c r="CA948" s="565"/>
      <c r="CB948" s="565"/>
      <c r="CC948" s="565"/>
      <c r="CD948" s="565"/>
      <c r="CE948" s="565"/>
      <c r="CF948" s="565"/>
      <c r="CG948" s="565"/>
    </row>
    <row r="949" spans="1:85">
      <c r="A949" s="620"/>
      <c r="B949" s="626"/>
      <c r="C949" s="565" t="s">
        <v>4300</v>
      </c>
      <c r="D949" s="565">
        <v>22642</v>
      </c>
      <c r="E949" s="565"/>
      <c r="F949" s="565"/>
      <c r="G949" s="565"/>
      <c r="H949" s="565"/>
      <c r="I949" s="565"/>
      <c r="J949" s="565"/>
      <c r="K949" s="565"/>
      <c r="L949" s="565">
        <v>3703</v>
      </c>
      <c r="M949" s="565"/>
      <c r="N949" s="565"/>
      <c r="O949" s="565"/>
      <c r="P949" s="565"/>
      <c r="Q949" s="565"/>
      <c r="R949" s="565"/>
      <c r="S949" s="565">
        <v>1000</v>
      </c>
      <c r="T949" s="565">
        <v>3000</v>
      </c>
      <c r="U949" s="147"/>
      <c r="V949" s="565"/>
      <c r="W949" s="565"/>
      <c r="X949" s="565"/>
      <c r="Y949" s="565"/>
      <c r="Z949" s="565"/>
      <c r="AA949" s="565"/>
      <c r="AB949" s="565"/>
      <c r="AC949" s="565"/>
      <c r="AD949" s="565">
        <v>6364</v>
      </c>
      <c r="AE949" s="565"/>
      <c r="AF949" s="565"/>
      <c r="AG949" s="565"/>
      <c r="AH949" s="565"/>
      <c r="AI949" s="565">
        <v>6647</v>
      </c>
      <c r="AJ949" s="565"/>
      <c r="AK949" s="565"/>
      <c r="AL949" s="565">
        <v>5828</v>
      </c>
      <c r="AM949" s="565">
        <v>5253</v>
      </c>
      <c r="AN949" s="565"/>
      <c r="AO949" s="565"/>
      <c r="AP949" s="565"/>
      <c r="AQ949" s="565"/>
      <c r="AR949" s="565"/>
      <c r="AS949" s="565"/>
      <c r="AT949" s="565"/>
      <c r="AU949" s="565"/>
      <c r="AV949" s="565"/>
      <c r="AW949" s="565"/>
      <c r="AX949" s="565"/>
      <c r="AY949" s="565"/>
      <c r="AZ949" s="565"/>
      <c r="BA949" s="565"/>
      <c r="BB949" s="565"/>
      <c r="BC949" s="565"/>
      <c r="BD949" s="565">
        <v>2400</v>
      </c>
      <c r="BE949" s="565">
        <v>6804</v>
      </c>
      <c r="BF949" s="565">
        <v>5423</v>
      </c>
      <c r="BG949" s="565"/>
      <c r="BH949" s="565"/>
      <c r="BI949" s="565"/>
      <c r="BJ949" s="565">
        <v>90397</v>
      </c>
      <c r="BK949" s="364"/>
      <c r="BL949" s="565"/>
      <c r="BM949" s="565">
        <v>4000</v>
      </c>
      <c r="BN949" s="565"/>
      <c r="BO949" s="565"/>
      <c r="BP949" s="565"/>
      <c r="BQ949" s="565"/>
      <c r="BR949" s="565"/>
      <c r="BS949" s="565">
        <v>4442</v>
      </c>
      <c r="BT949" s="565"/>
      <c r="BU949" s="565"/>
      <c r="BV949" s="565"/>
      <c r="BW949" s="565">
        <v>3000</v>
      </c>
      <c r="BX949" s="565"/>
      <c r="BY949" s="565"/>
      <c r="BZ949" s="565"/>
      <c r="CA949" s="565"/>
      <c r="CB949" s="565"/>
      <c r="CC949" s="565"/>
      <c r="CD949" s="565"/>
      <c r="CE949" s="565"/>
      <c r="CF949" s="565"/>
      <c r="CG949" s="565"/>
    </row>
    <row r="950" spans="1:85">
      <c r="A950" s="620"/>
      <c r="B950" s="626" t="s">
        <v>4305</v>
      </c>
      <c r="C950" s="565" t="s">
        <v>4302</v>
      </c>
      <c r="D950" s="565">
        <v>11</v>
      </c>
      <c r="E950" s="565">
        <v>5</v>
      </c>
      <c r="F950" s="565">
        <v>0</v>
      </c>
      <c r="G950" s="565">
        <v>659</v>
      </c>
      <c r="H950" s="565">
        <v>12</v>
      </c>
      <c r="I950" s="565">
        <v>0</v>
      </c>
      <c r="J950" s="565">
        <v>0</v>
      </c>
      <c r="K950" s="565">
        <v>0</v>
      </c>
      <c r="L950" s="565">
        <v>148</v>
      </c>
      <c r="M950" s="565">
        <v>22</v>
      </c>
      <c r="N950" s="565">
        <v>336</v>
      </c>
      <c r="O950" s="565">
        <v>2</v>
      </c>
      <c r="P950" s="565">
        <v>105</v>
      </c>
      <c r="Q950" s="565">
        <v>359</v>
      </c>
      <c r="R950" s="565">
        <v>22</v>
      </c>
      <c r="S950" s="565">
        <v>959</v>
      </c>
      <c r="T950" s="565">
        <v>18</v>
      </c>
      <c r="U950" s="147">
        <v>0</v>
      </c>
      <c r="V950" s="565">
        <v>0</v>
      </c>
      <c r="W950" s="565">
        <v>0</v>
      </c>
      <c r="X950" s="565">
        <v>0</v>
      </c>
      <c r="Y950" s="565">
        <v>0</v>
      </c>
      <c r="Z950" s="565">
        <v>0</v>
      </c>
      <c r="AA950" s="565">
        <v>0</v>
      </c>
      <c r="AB950" s="565">
        <v>0</v>
      </c>
      <c r="AC950" s="565">
        <v>0</v>
      </c>
      <c r="AD950" s="565"/>
      <c r="AE950" s="565">
        <v>0</v>
      </c>
      <c r="AF950" s="565">
        <v>1648</v>
      </c>
      <c r="AG950" s="565">
        <v>108</v>
      </c>
      <c r="AH950" s="565">
        <v>0</v>
      </c>
      <c r="AI950" s="565">
        <v>2</v>
      </c>
      <c r="AJ950" s="565">
        <v>0</v>
      </c>
      <c r="AK950" s="565">
        <v>0</v>
      </c>
      <c r="AL950" s="565">
        <v>48</v>
      </c>
      <c r="AM950" s="565">
        <v>24</v>
      </c>
      <c r="AN950" s="565">
        <v>0</v>
      </c>
      <c r="AO950" s="565">
        <v>0</v>
      </c>
      <c r="AP950" s="565">
        <v>0</v>
      </c>
      <c r="AQ950" s="565">
        <v>4860</v>
      </c>
      <c r="AR950" s="565">
        <v>8</v>
      </c>
      <c r="AS950" s="565">
        <v>0</v>
      </c>
      <c r="AT950" s="565">
        <v>327</v>
      </c>
      <c r="AU950" s="565">
        <v>0</v>
      </c>
      <c r="AV950" s="565">
        <v>0</v>
      </c>
      <c r="AW950" s="565">
        <v>0</v>
      </c>
      <c r="AX950" s="565">
        <v>0</v>
      </c>
      <c r="AY950" s="565">
        <v>0</v>
      </c>
      <c r="AZ950" s="565">
        <v>0</v>
      </c>
      <c r="BA950" s="565">
        <v>0</v>
      </c>
      <c r="BB950" s="565">
        <v>0</v>
      </c>
      <c r="BC950" s="565">
        <v>0</v>
      </c>
      <c r="BD950" s="565">
        <v>0</v>
      </c>
      <c r="BE950" s="565">
        <v>0</v>
      </c>
      <c r="BF950" s="565">
        <v>0</v>
      </c>
      <c r="BG950" s="565">
        <v>0</v>
      </c>
      <c r="BH950" s="565">
        <v>0</v>
      </c>
      <c r="BI950" s="565">
        <v>0</v>
      </c>
      <c r="BJ950" s="565"/>
      <c r="BK950" s="364">
        <v>15</v>
      </c>
      <c r="BL950" s="565">
        <v>0</v>
      </c>
      <c r="BM950" s="565">
        <v>1022</v>
      </c>
      <c r="BN950" s="565">
        <v>0</v>
      </c>
      <c r="BO950" s="565">
        <v>68</v>
      </c>
      <c r="BP950" s="565">
        <v>0</v>
      </c>
      <c r="BQ950" s="565">
        <v>0</v>
      </c>
      <c r="BR950" s="565">
        <v>0</v>
      </c>
      <c r="BS950" s="565"/>
      <c r="BT950" s="565">
        <v>0</v>
      </c>
      <c r="BU950" s="565">
        <v>0</v>
      </c>
      <c r="BV950" s="565">
        <v>0</v>
      </c>
      <c r="BW950" s="565">
        <v>12</v>
      </c>
      <c r="BX950" s="565">
        <v>0</v>
      </c>
      <c r="BY950" s="565">
        <v>0</v>
      </c>
      <c r="BZ950" s="565"/>
      <c r="CA950" s="565"/>
      <c r="CB950" s="565"/>
      <c r="CC950" s="565"/>
      <c r="CD950" s="565"/>
      <c r="CE950" s="565"/>
      <c r="CF950" s="565"/>
      <c r="CG950" s="565">
        <v>10800</v>
      </c>
    </row>
    <row r="951" spans="1:85">
      <c r="A951" s="620"/>
      <c r="B951" s="626"/>
      <c r="C951" s="565" t="s">
        <v>4300</v>
      </c>
      <c r="D951" s="565">
        <v>994</v>
      </c>
      <c r="E951" s="565">
        <v>112</v>
      </c>
      <c r="F951" s="565">
        <v>0</v>
      </c>
      <c r="G951" s="565">
        <v>1622</v>
      </c>
      <c r="H951" s="565">
        <v>68</v>
      </c>
      <c r="I951" s="565">
        <v>0</v>
      </c>
      <c r="J951" s="565">
        <v>0</v>
      </c>
      <c r="K951" s="565">
        <v>0</v>
      </c>
      <c r="L951" s="565">
        <v>328</v>
      </c>
      <c r="M951" s="565"/>
      <c r="N951" s="565"/>
      <c r="O951" s="565"/>
      <c r="P951" s="565"/>
      <c r="Q951" s="565"/>
      <c r="R951" s="565"/>
      <c r="S951" s="565">
        <v>1940</v>
      </c>
      <c r="T951" s="565">
        <v>14952</v>
      </c>
      <c r="U951" s="147">
        <v>0</v>
      </c>
      <c r="V951" s="565">
        <v>0</v>
      </c>
      <c r="W951" s="565">
        <v>0</v>
      </c>
      <c r="X951" s="565">
        <v>0</v>
      </c>
      <c r="Y951" s="565">
        <v>0</v>
      </c>
      <c r="Z951" s="565">
        <v>0</v>
      </c>
      <c r="AA951" s="565">
        <v>0</v>
      </c>
      <c r="AB951" s="565">
        <v>0</v>
      </c>
      <c r="AC951" s="565">
        <v>0</v>
      </c>
      <c r="AD951" s="565">
        <v>12013</v>
      </c>
      <c r="AE951" s="565">
        <v>0</v>
      </c>
      <c r="AF951" s="565">
        <v>13944</v>
      </c>
      <c r="AG951" s="565">
        <v>988</v>
      </c>
      <c r="AH951" s="565">
        <v>0</v>
      </c>
      <c r="AI951" s="565">
        <v>1604</v>
      </c>
      <c r="AJ951" s="565">
        <v>0</v>
      </c>
      <c r="AK951" s="565">
        <v>0</v>
      </c>
      <c r="AL951" s="565">
        <v>72</v>
      </c>
      <c r="AM951" s="565">
        <v>328</v>
      </c>
      <c r="AN951" s="565">
        <v>0</v>
      </c>
      <c r="AO951" s="565">
        <v>0</v>
      </c>
      <c r="AP951" s="565">
        <v>0</v>
      </c>
      <c r="AQ951" s="565"/>
      <c r="AR951" s="565">
        <v>197</v>
      </c>
      <c r="AS951" s="565">
        <v>0</v>
      </c>
      <c r="AT951" s="565">
        <v>10548</v>
      </c>
      <c r="AU951" s="565">
        <v>0</v>
      </c>
      <c r="AV951" s="565">
        <v>75</v>
      </c>
      <c r="AW951" s="565">
        <v>0</v>
      </c>
      <c r="AX951" s="565">
        <v>36</v>
      </c>
      <c r="AY951" s="565">
        <v>0</v>
      </c>
      <c r="AZ951" s="565">
        <v>0</v>
      </c>
      <c r="BA951" s="565">
        <v>0</v>
      </c>
      <c r="BB951" s="565">
        <v>0</v>
      </c>
      <c r="BC951" s="565">
        <v>0</v>
      </c>
      <c r="BD951" s="565">
        <v>0</v>
      </c>
      <c r="BE951" s="565">
        <v>0</v>
      </c>
      <c r="BF951" s="565">
        <v>0</v>
      </c>
      <c r="BG951" s="565">
        <v>0</v>
      </c>
      <c r="BH951" s="565">
        <v>0</v>
      </c>
      <c r="BI951" s="565">
        <v>0</v>
      </c>
      <c r="BJ951" s="565"/>
      <c r="BK951" s="364">
        <v>2028</v>
      </c>
      <c r="BL951" s="565">
        <v>0</v>
      </c>
      <c r="BM951" s="565">
        <v>8668</v>
      </c>
      <c r="BN951" s="565">
        <v>0</v>
      </c>
      <c r="BO951" s="565">
        <v>2496</v>
      </c>
      <c r="BP951" s="565">
        <v>0</v>
      </c>
      <c r="BQ951" s="565">
        <v>0</v>
      </c>
      <c r="BR951" s="565">
        <v>0</v>
      </c>
      <c r="BS951" s="565">
        <v>8610</v>
      </c>
      <c r="BT951" s="565">
        <v>0</v>
      </c>
      <c r="BU951" s="565">
        <v>0</v>
      </c>
      <c r="BV951" s="565">
        <v>0</v>
      </c>
      <c r="BW951" s="565">
        <v>540</v>
      </c>
      <c r="BX951" s="565">
        <v>0</v>
      </c>
      <c r="BY951" s="565">
        <v>0</v>
      </c>
      <c r="BZ951" s="565"/>
      <c r="CA951" s="565"/>
      <c r="CB951" s="565"/>
      <c r="CC951" s="565"/>
      <c r="CD951" s="565"/>
      <c r="CE951" s="565"/>
      <c r="CF951" s="565"/>
      <c r="CG951" s="565">
        <v>82163</v>
      </c>
    </row>
    <row r="952" spans="1:85">
      <c r="A952" s="627" t="s">
        <v>9297</v>
      </c>
      <c r="B952" s="626" t="s">
        <v>4301</v>
      </c>
      <c r="C952" s="565" t="s">
        <v>4302</v>
      </c>
      <c r="D952" s="565">
        <v>1378</v>
      </c>
      <c r="E952" s="565"/>
      <c r="F952" s="565">
        <v>245</v>
      </c>
      <c r="G952" s="565"/>
      <c r="H952" s="565"/>
      <c r="I952" s="565"/>
      <c r="J952" s="565"/>
      <c r="K952" s="565"/>
      <c r="L952" s="565">
        <v>45</v>
      </c>
      <c r="M952" s="565"/>
      <c r="N952" s="565"/>
      <c r="O952" s="565"/>
      <c r="P952" s="565"/>
      <c r="Q952" s="565">
        <v>2312</v>
      </c>
      <c r="R952" s="565"/>
      <c r="S952" s="565">
        <v>10</v>
      </c>
      <c r="T952" s="565">
        <v>4</v>
      </c>
      <c r="U952" s="147"/>
      <c r="V952" s="565"/>
      <c r="W952" s="565"/>
      <c r="X952" s="565"/>
      <c r="Y952" s="565"/>
      <c r="Z952" s="565"/>
      <c r="AA952" s="565"/>
      <c r="AB952" s="565"/>
      <c r="AC952" s="565"/>
      <c r="AD952" s="565">
        <v>2635</v>
      </c>
      <c r="AE952" s="565"/>
      <c r="AF952" s="565"/>
      <c r="AG952" s="565"/>
      <c r="AH952" s="565"/>
      <c r="AI952" s="565"/>
      <c r="AJ952" s="565"/>
      <c r="AK952" s="565"/>
      <c r="AL952" s="565">
        <v>2492</v>
      </c>
      <c r="AM952" s="565">
        <v>2383</v>
      </c>
      <c r="AN952" s="565"/>
      <c r="AO952" s="565"/>
      <c r="AP952" s="565"/>
      <c r="AQ952" s="565">
        <v>8015</v>
      </c>
      <c r="AR952" s="565"/>
      <c r="AS952" s="565"/>
      <c r="AT952" s="565"/>
      <c r="AU952" s="565"/>
      <c r="AV952" s="565"/>
      <c r="AW952" s="565"/>
      <c r="AX952" s="565"/>
      <c r="AY952" s="565"/>
      <c r="AZ952" s="565"/>
      <c r="BA952" s="565"/>
      <c r="BB952" s="565"/>
      <c r="BC952" s="565">
        <v>2763</v>
      </c>
      <c r="BD952" s="565"/>
      <c r="BE952" s="565"/>
      <c r="BF952" s="565"/>
      <c r="BG952" s="565"/>
      <c r="BH952" s="565"/>
      <c r="BI952" s="565"/>
      <c r="BJ952" s="565"/>
      <c r="BK952" s="364"/>
      <c r="BL952" s="565"/>
      <c r="BM952" s="565">
        <v>2782</v>
      </c>
      <c r="BN952" s="565"/>
      <c r="BO952" s="565">
        <v>1237</v>
      </c>
      <c r="BP952" s="565"/>
      <c r="BQ952" s="565"/>
      <c r="BR952" s="565"/>
      <c r="BS952" s="565"/>
      <c r="BT952" s="565"/>
      <c r="BU952" s="565"/>
      <c r="BV952" s="565"/>
      <c r="BW952" s="565">
        <v>1678</v>
      </c>
      <c r="BX952" s="565"/>
      <c r="BY952" s="565"/>
      <c r="BZ952" s="565"/>
      <c r="CA952" s="565"/>
      <c r="CB952" s="565"/>
      <c r="CC952" s="565"/>
      <c r="CD952" s="565"/>
      <c r="CE952" s="565"/>
      <c r="CF952" s="565"/>
    </row>
    <row r="953" spans="1:85">
      <c r="A953" s="620"/>
      <c r="B953" s="626"/>
      <c r="C953" s="565" t="s">
        <v>4300</v>
      </c>
      <c r="D953" s="565">
        <v>3824</v>
      </c>
      <c r="E953" s="565"/>
      <c r="F953" s="565">
        <v>2004</v>
      </c>
      <c r="G953" s="565"/>
      <c r="H953" s="565"/>
      <c r="I953" s="565"/>
      <c r="J953" s="565"/>
      <c r="K953" s="565"/>
      <c r="L953" s="565">
        <v>950</v>
      </c>
      <c r="M953" s="565"/>
      <c r="N953" s="565"/>
      <c r="O953" s="565"/>
      <c r="P953" s="565"/>
      <c r="Q953" s="565"/>
      <c r="R953" s="565"/>
      <c r="S953" s="565">
        <v>1500</v>
      </c>
      <c r="T953" s="565">
        <v>730</v>
      </c>
      <c r="U953" s="147"/>
      <c r="V953" s="565"/>
      <c r="W953" s="565"/>
      <c r="X953" s="565"/>
      <c r="Y953" s="565"/>
      <c r="Z953" s="565"/>
      <c r="AA953" s="565"/>
      <c r="AB953" s="565"/>
      <c r="AC953" s="565"/>
      <c r="AD953" s="565">
        <v>860</v>
      </c>
      <c r="AE953" s="565"/>
      <c r="AF953" s="565"/>
      <c r="AG953" s="565"/>
      <c r="AH953" s="565"/>
      <c r="AI953" s="565">
        <v>20</v>
      </c>
      <c r="AJ953" s="565"/>
      <c r="AK953" s="565"/>
      <c r="AL953" s="565">
        <v>753</v>
      </c>
      <c r="AM953" s="565">
        <v>1050</v>
      </c>
      <c r="AN953" s="565"/>
      <c r="AO953" s="565"/>
      <c r="AP953" s="565"/>
      <c r="AQ953" s="565"/>
      <c r="AR953" s="565"/>
      <c r="AS953" s="565"/>
      <c r="AT953" s="565"/>
      <c r="AU953" s="565"/>
      <c r="AV953" s="565"/>
      <c r="AW953" s="565"/>
      <c r="AX953" s="565"/>
      <c r="AY953" s="565"/>
      <c r="AZ953" s="565"/>
      <c r="BA953" s="565"/>
      <c r="BB953" s="565"/>
      <c r="BC953" s="565"/>
      <c r="BD953" s="565"/>
      <c r="BE953" s="565"/>
      <c r="BF953" s="565"/>
      <c r="BG953" s="565"/>
      <c r="BH953" s="565"/>
      <c r="BI953" s="565"/>
      <c r="BJ953" s="565">
        <v>13327</v>
      </c>
      <c r="BK953" s="364"/>
      <c r="BL953" s="565"/>
      <c r="BM953" s="565">
        <v>500</v>
      </c>
      <c r="BN953" s="565"/>
      <c r="BO953" s="565">
        <v>135</v>
      </c>
      <c r="BP953" s="565"/>
      <c r="BQ953" s="565"/>
      <c r="BR953" s="565"/>
      <c r="BS953" s="565">
        <v>1600</v>
      </c>
      <c r="BT953" s="565"/>
      <c r="BU953" s="565"/>
      <c r="BV953" s="565"/>
      <c r="BW953" s="565"/>
      <c r="BX953" s="565"/>
      <c r="BY953" s="565"/>
      <c r="BZ953" s="565"/>
      <c r="CA953" s="565"/>
      <c r="CB953" s="565"/>
      <c r="CC953" s="565"/>
      <c r="CD953" s="565"/>
      <c r="CE953" s="565"/>
      <c r="CF953" s="565"/>
    </row>
    <row r="954" spans="1:85">
      <c r="A954" s="620"/>
      <c r="B954" s="626" t="s">
        <v>4303</v>
      </c>
      <c r="C954" s="565" t="s">
        <v>4302</v>
      </c>
      <c r="D954" s="565"/>
      <c r="E954" s="565"/>
      <c r="F954" s="565">
        <v>160</v>
      </c>
      <c r="G954" s="565"/>
      <c r="H954" s="565"/>
      <c r="I954" s="565"/>
      <c r="J954" s="565"/>
      <c r="K954" s="565"/>
      <c r="L954" s="565"/>
      <c r="M954" s="565"/>
      <c r="N954" s="565"/>
      <c r="O954" s="565"/>
      <c r="P954" s="565"/>
      <c r="Q954" s="565"/>
      <c r="R954" s="565"/>
      <c r="S954" s="565"/>
      <c r="T954" s="565"/>
      <c r="U954" s="147"/>
      <c r="V954" s="565"/>
      <c r="W954" s="565"/>
      <c r="X954" s="565"/>
      <c r="Y954" s="565"/>
      <c r="Z954" s="565"/>
      <c r="AA954" s="565"/>
      <c r="AB954" s="565"/>
      <c r="AC954" s="565"/>
      <c r="AD954" s="565"/>
      <c r="AE954" s="565"/>
      <c r="AF954" s="565"/>
      <c r="AG954" s="565"/>
      <c r="AH954" s="565"/>
      <c r="AI954" s="565"/>
      <c r="AJ954" s="565"/>
      <c r="AK954" s="565"/>
      <c r="AL954" s="565"/>
      <c r="AM954" s="565">
        <v>8</v>
      </c>
      <c r="AN954" s="565"/>
      <c r="AO954" s="565"/>
      <c r="AP954" s="565"/>
      <c r="AQ954" s="565">
        <v>5063</v>
      </c>
      <c r="AR954" s="565"/>
      <c r="AS954" s="565"/>
      <c r="AT954" s="565"/>
      <c r="AU954" s="565"/>
      <c r="AV954" s="565"/>
      <c r="AW954" s="565"/>
      <c r="AX954" s="565"/>
      <c r="AY954" s="565"/>
      <c r="AZ954" s="565"/>
      <c r="BA954" s="565"/>
      <c r="BB954" s="565"/>
      <c r="BC954" s="565">
        <v>1</v>
      </c>
      <c r="BD954" s="565"/>
      <c r="BE954" s="565"/>
      <c r="BF954" s="565"/>
      <c r="BG954" s="565"/>
      <c r="BH954" s="565"/>
      <c r="BI954" s="565"/>
      <c r="BJ954" s="565"/>
      <c r="BK954" s="364"/>
      <c r="BL954" s="565"/>
      <c r="BM954" s="565"/>
      <c r="BN954" s="565"/>
      <c r="BO954" s="565"/>
      <c r="BP954" s="565"/>
      <c r="BQ954" s="565"/>
      <c r="BR954" s="565"/>
      <c r="BS954" s="565"/>
      <c r="BT954" s="565"/>
      <c r="BU954" s="565"/>
      <c r="BV954" s="565"/>
      <c r="BW954" s="565"/>
      <c r="BX954" s="565"/>
      <c r="BY954" s="565"/>
      <c r="BZ954" s="565"/>
      <c r="CA954" s="565"/>
      <c r="CB954" s="565"/>
      <c r="CC954" s="565"/>
      <c r="CD954" s="565"/>
      <c r="CE954" s="565"/>
      <c r="CF954" s="565"/>
    </row>
    <row r="955" spans="1:85">
      <c r="A955" s="620"/>
      <c r="B955" s="626"/>
      <c r="C955" s="565" t="s">
        <v>4300</v>
      </c>
      <c r="D955" s="565">
        <v>1</v>
      </c>
      <c r="E955" s="565"/>
      <c r="F955" s="565">
        <v>2305</v>
      </c>
      <c r="G955" s="565"/>
      <c r="H955" s="565"/>
      <c r="I955" s="565"/>
      <c r="J955" s="565"/>
      <c r="K955" s="565"/>
      <c r="L955" s="565"/>
      <c r="M955" s="565"/>
      <c r="N955" s="565"/>
      <c r="O955" s="565"/>
      <c r="P955" s="565"/>
      <c r="Q955" s="565"/>
      <c r="R955" s="565"/>
      <c r="S955" s="565"/>
      <c r="T955" s="565">
        <v>51</v>
      </c>
      <c r="U955" s="147"/>
      <c r="V955" s="565"/>
      <c r="W955" s="565"/>
      <c r="X955" s="565"/>
      <c r="Y955" s="565"/>
      <c r="Z955" s="565"/>
      <c r="AA955" s="565"/>
      <c r="AB955" s="565"/>
      <c r="AC955" s="565"/>
      <c r="AD955" s="565"/>
      <c r="AE955" s="565"/>
      <c r="AF955" s="565"/>
      <c r="AG955" s="565"/>
      <c r="AH955" s="565"/>
      <c r="AI955" s="565"/>
      <c r="AJ955" s="565"/>
      <c r="AK955" s="565"/>
      <c r="AL955" s="565"/>
      <c r="AM955" s="565"/>
      <c r="AN955" s="565"/>
      <c r="AO955" s="565"/>
      <c r="AP955" s="565"/>
      <c r="AQ955" s="565"/>
      <c r="AR955" s="565"/>
      <c r="AS955" s="565"/>
      <c r="AT955" s="565"/>
      <c r="AU955" s="565"/>
      <c r="AV955" s="565"/>
      <c r="AW955" s="565"/>
      <c r="AX955" s="565"/>
      <c r="AY955" s="565"/>
      <c r="AZ955" s="565"/>
      <c r="BA955" s="565"/>
      <c r="BB955" s="565"/>
      <c r="BC955" s="565"/>
      <c r="BD955" s="565"/>
      <c r="BE955" s="565"/>
      <c r="BF955" s="565">
        <v>2</v>
      </c>
      <c r="BG955" s="565"/>
      <c r="BH955" s="565"/>
      <c r="BI955" s="565"/>
      <c r="BJ955" s="565">
        <v>6009</v>
      </c>
      <c r="BK955" s="364"/>
      <c r="BL955" s="565"/>
      <c r="BM955" s="565">
        <v>3</v>
      </c>
      <c r="BN955" s="565"/>
      <c r="BO955" s="565"/>
      <c r="BP955" s="565"/>
      <c r="BQ955" s="565"/>
      <c r="BR955" s="565"/>
      <c r="BS955" s="565"/>
      <c r="BT955" s="565"/>
      <c r="BU955" s="565"/>
      <c r="BV955" s="565"/>
      <c r="BW955" s="565"/>
      <c r="BX955" s="565"/>
      <c r="BY955" s="565"/>
      <c r="BZ955" s="565"/>
      <c r="CA955" s="565"/>
      <c r="CB955" s="565"/>
      <c r="CC955" s="565"/>
      <c r="CD955" s="565"/>
      <c r="CE955" s="565"/>
      <c r="CF955" s="565"/>
    </row>
    <row r="956" spans="1:85">
      <c r="A956" s="620"/>
      <c r="B956" s="626" t="s">
        <v>4304</v>
      </c>
      <c r="C956" s="565" t="s">
        <v>4302</v>
      </c>
      <c r="D956" s="565">
        <v>54</v>
      </c>
      <c r="E956" s="565"/>
      <c r="F956" s="565">
        <v>576</v>
      </c>
      <c r="G956" s="565"/>
      <c r="H956" s="565"/>
      <c r="I956" s="565"/>
      <c r="J956" s="565"/>
      <c r="K956" s="565"/>
      <c r="L956" s="565">
        <v>89</v>
      </c>
      <c r="M956" s="565"/>
      <c r="N956" s="565"/>
      <c r="O956" s="565"/>
      <c r="P956" s="565"/>
      <c r="Q956" s="565">
        <v>603</v>
      </c>
      <c r="R956" s="565"/>
      <c r="S956" s="565">
        <v>98</v>
      </c>
      <c r="T956" s="565">
        <v>5</v>
      </c>
      <c r="U956" s="147"/>
      <c r="V956" s="565"/>
      <c r="W956" s="565"/>
      <c r="X956" s="565"/>
      <c r="Y956" s="565"/>
      <c r="Z956" s="565"/>
      <c r="AA956" s="565"/>
      <c r="AB956" s="565"/>
      <c r="AC956" s="565"/>
      <c r="AD956" s="565">
        <v>30</v>
      </c>
      <c r="AE956" s="565"/>
      <c r="AF956" s="565"/>
      <c r="AG956" s="565"/>
      <c r="AH956" s="565"/>
      <c r="AI956" s="565">
        <v>11</v>
      </c>
      <c r="AJ956" s="565"/>
      <c r="AK956" s="565"/>
      <c r="AL956" s="565">
        <v>324</v>
      </c>
      <c r="AM956" s="565">
        <v>190</v>
      </c>
      <c r="AN956" s="565"/>
      <c r="AO956" s="565"/>
      <c r="AP956" s="565"/>
      <c r="AQ956" s="565">
        <v>9343</v>
      </c>
      <c r="AR956" s="565"/>
      <c r="AS956" s="565"/>
      <c r="AT956" s="565"/>
      <c r="AU956" s="565"/>
      <c r="AV956" s="565"/>
      <c r="AW956" s="565"/>
      <c r="AX956" s="565"/>
      <c r="AY956" s="565"/>
      <c r="AZ956" s="565"/>
      <c r="BA956" s="565"/>
      <c r="BB956" s="565"/>
      <c r="BC956" s="565">
        <v>1371</v>
      </c>
      <c r="BD956" s="565"/>
      <c r="BE956" s="565"/>
      <c r="BF956" s="565"/>
      <c r="BG956" s="565"/>
      <c r="BH956" s="565"/>
      <c r="BI956" s="565"/>
      <c r="BJ956" s="565"/>
      <c r="BK956" s="364"/>
      <c r="BL956" s="565"/>
      <c r="BM956" s="565">
        <v>370</v>
      </c>
      <c r="BN956" s="565"/>
      <c r="BO956" s="565">
        <v>20</v>
      </c>
      <c r="BP956" s="565"/>
      <c r="BQ956" s="565"/>
      <c r="BR956" s="565"/>
      <c r="BS956" s="565"/>
      <c r="BT956" s="565"/>
      <c r="BU956" s="565"/>
      <c r="BV956" s="565"/>
      <c r="BW956" s="565"/>
      <c r="BX956" s="565"/>
      <c r="BY956" s="565"/>
      <c r="BZ956" s="565"/>
      <c r="CA956" s="565"/>
      <c r="CB956" s="565"/>
      <c r="CC956" s="565"/>
      <c r="CD956" s="565"/>
      <c r="CE956" s="565"/>
      <c r="CF956" s="565"/>
    </row>
    <row r="957" spans="1:85">
      <c r="A957" s="620"/>
      <c r="B957" s="626"/>
      <c r="C957" s="565" t="s">
        <v>4300</v>
      </c>
      <c r="D957" s="565">
        <v>2058</v>
      </c>
      <c r="E957" s="565"/>
      <c r="F957" s="565">
        <v>3992</v>
      </c>
      <c r="G957" s="565"/>
      <c r="H957" s="565"/>
      <c r="I957" s="565"/>
      <c r="J957" s="565"/>
      <c r="K957" s="565"/>
      <c r="L957" s="565">
        <v>168</v>
      </c>
      <c r="M957" s="565"/>
      <c r="N957" s="565"/>
      <c r="O957" s="565"/>
      <c r="P957" s="565"/>
      <c r="Q957" s="565"/>
      <c r="R957" s="565"/>
      <c r="S957" s="565">
        <v>838</v>
      </c>
      <c r="T957" s="565">
        <v>766</v>
      </c>
      <c r="U957" s="147"/>
      <c r="V957" s="565"/>
      <c r="W957" s="565"/>
      <c r="X957" s="565"/>
      <c r="Y957" s="565"/>
      <c r="Z957" s="565"/>
      <c r="AA957" s="565"/>
      <c r="AB957" s="565"/>
      <c r="AC957" s="565"/>
      <c r="AD957" s="565">
        <v>2056</v>
      </c>
      <c r="AE957" s="565"/>
      <c r="AF957" s="565"/>
      <c r="AG957" s="565"/>
      <c r="AH957" s="565"/>
      <c r="AI957" s="565">
        <v>1056</v>
      </c>
      <c r="AJ957" s="565"/>
      <c r="AK957" s="565"/>
      <c r="AL957" s="565">
        <v>1884</v>
      </c>
      <c r="AM957" s="565">
        <v>1623</v>
      </c>
      <c r="AN957" s="565"/>
      <c r="AO957" s="565"/>
      <c r="AP957" s="565"/>
      <c r="AQ957" s="565"/>
      <c r="AR957" s="565"/>
      <c r="AS957" s="565"/>
      <c r="AT957" s="565"/>
      <c r="AU957" s="565"/>
      <c r="AV957" s="565"/>
      <c r="AW957" s="565"/>
      <c r="AX957" s="565"/>
      <c r="AY957" s="565"/>
      <c r="AZ957" s="565"/>
      <c r="BA957" s="565"/>
      <c r="BB957" s="565"/>
      <c r="BC957" s="565"/>
      <c r="BD957" s="565"/>
      <c r="BE957" s="565">
        <v>5048</v>
      </c>
      <c r="BF957" s="565"/>
      <c r="BG957" s="565"/>
      <c r="BH957" s="565"/>
      <c r="BI957" s="565"/>
      <c r="BJ957" s="565">
        <v>11076</v>
      </c>
      <c r="BK957" s="364"/>
      <c r="BL957" s="565"/>
      <c r="BM957" s="565">
        <v>803</v>
      </c>
      <c r="BN957" s="565"/>
      <c r="BO957" s="565">
        <v>672</v>
      </c>
      <c r="BP957" s="565"/>
      <c r="BQ957" s="565"/>
      <c r="BR957" s="565"/>
      <c r="BS957" s="565">
        <v>910</v>
      </c>
      <c r="BT957" s="565"/>
      <c r="BU957" s="565"/>
      <c r="BV957" s="565"/>
      <c r="BW957" s="565"/>
      <c r="BX957" s="565"/>
      <c r="BY957" s="565"/>
      <c r="BZ957" s="565"/>
      <c r="CA957" s="565"/>
      <c r="CB957" s="565"/>
      <c r="CC957" s="565"/>
      <c r="CD957" s="565"/>
      <c r="CE957" s="565"/>
      <c r="CF957" s="565"/>
    </row>
    <row r="958" spans="1:85">
      <c r="A958" s="620"/>
      <c r="B958" s="626" t="s">
        <v>4305</v>
      </c>
      <c r="C958" s="565" t="s">
        <v>4302</v>
      </c>
      <c r="D958" s="565"/>
      <c r="E958" s="565"/>
      <c r="F958" s="565"/>
      <c r="G958" s="565"/>
      <c r="H958" s="565"/>
      <c r="I958" s="565"/>
      <c r="J958" s="565"/>
      <c r="K958" s="565"/>
      <c r="L958" s="565"/>
      <c r="M958" s="565"/>
      <c r="N958" s="565"/>
      <c r="O958" s="565"/>
      <c r="P958" s="565"/>
      <c r="Q958" s="565"/>
      <c r="R958" s="565"/>
      <c r="S958" s="565"/>
      <c r="T958" s="565"/>
      <c r="U958" s="147"/>
      <c r="V958" s="565"/>
      <c r="W958" s="565"/>
      <c r="X958" s="565"/>
      <c r="Y958" s="565"/>
      <c r="Z958" s="565"/>
      <c r="AA958" s="565"/>
      <c r="AB958" s="565"/>
      <c r="AC958" s="565"/>
      <c r="AD958" s="565"/>
      <c r="AE958" s="565"/>
      <c r="AF958" s="565"/>
      <c r="AG958" s="565"/>
      <c r="AH958" s="565"/>
      <c r="AI958" s="565"/>
      <c r="AJ958" s="565"/>
      <c r="AK958" s="565"/>
      <c r="AL958" s="565"/>
      <c r="AM958" s="565"/>
      <c r="AN958" s="565"/>
      <c r="AO958" s="565"/>
      <c r="AP958" s="565"/>
      <c r="AQ958" s="565"/>
      <c r="AR958" s="565"/>
      <c r="AS958" s="565"/>
      <c r="AT958" s="565"/>
      <c r="AU958" s="565"/>
      <c r="AV958" s="565"/>
      <c r="AW958" s="565"/>
      <c r="AX958" s="565"/>
      <c r="AY958" s="565"/>
      <c r="AZ958" s="565"/>
      <c r="BA958" s="565"/>
      <c r="BB958" s="565"/>
      <c r="BC958" s="565"/>
      <c r="BD958" s="565"/>
      <c r="BE958" s="565"/>
      <c r="BF958" s="565"/>
      <c r="BG958" s="565"/>
      <c r="BH958" s="565"/>
      <c r="BI958" s="565"/>
      <c r="BJ958" s="565"/>
      <c r="BK958" s="364"/>
      <c r="BL958" s="565"/>
      <c r="BM958" s="565"/>
      <c r="BN958" s="565"/>
      <c r="BO958" s="565"/>
      <c r="BP958" s="565"/>
      <c r="BQ958" s="565"/>
      <c r="BR958" s="565"/>
      <c r="BS958" s="565"/>
      <c r="BT958" s="565"/>
      <c r="BU958" s="565"/>
      <c r="BV958" s="565"/>
      <c r="BW958" s="565"/>
      <c r="BX958" s="565"/>
      <c r="BY958" s="565"/>
      <c r="BZ958" s="565"/>
      <c r="CA958" s="565"/>
      <c r="CB958" s="565"/>
      <c r="CC958" s="565"/>
      <c r="CD958" s="565"/>
      <c r="CE958" s="565"/>
      <c r="CF958" s="565"/>
    </row>
    <row r="959" spans="1:85">
      <c r="A959" s="620"/>
      <c r="B959" s="634"/>
      <c r="C959" s="627" t="s">
        <v>4300</v>
      </c>
      <c r="D959" s="627"/>
      <c r="E959" s="627"/>
      <c r="F959" s="627"/>
      <c r="G959" s="627"/>
      <c r="H959" s="627"/>
      <c r="I959" s="627"/>
      <c r="J959" s="627"/>
      <c r="K959" s="627"/>
      <c r="L959" s="627"/>
      <c r="M959" s="627"/>
      <c r="N959" s="627"/>
      <c r="O959" s="627"/>
      <c r="P959" s="627"/>
      <c r="Q959" s="627"/>
      <c r="R959" s="627"/>
      <c r="S959" s="627"/>
      <c r="T959" s="627"/>
      <c r="U959" s="635"/>
      <c r="V959" s="627"/>
      <c r="W959" s="627"/>
      <c r="X959" s="627"/>
      <c r="Y959" s="627"/>
      <c r="Z959" s="627"/>
      <c r="AA959" s="627"/>
      <c r="AB959" s="627"/>
      <c r="AC959" s="627"/>
      <c r="AD959" s="627"/>
      <c r="AE959" s="627"/>
      <c r="AF959" s="627"/>
      <c r="AG959" s="627"/>
      <c r="AH959" s="627"/>
      <c r="AI959" s="627"/>
      <c r="AJ959" s="627"/>
      <c r="AK959" s="627"/>
      <c r="AL959" s="627"/>
      <c r="AM959" s="627"/>
      <c r="AN959" s="627"/>
      <c r="AO959" s="627"/>
      <c r="AP959" s="627"/>
      <c r="AQ959" s="627"/>
      <c r="AR959" s="627"/>
      <c r="AS959" s="627"/>
      <c r="AT959" s="627"/>
      <c r="AU959" s="627"/>
      <c r="AV959" s="627"/>
      <c r="AW959" s="627"/>
      <c r="AX959" s="627"/>
      <c r="AY959" s="627"/>
      <c r="AZ959" s="627"/>
      <c r="BA959" s="627"/>
      <c r="BB959" s="627"/>
      <c r="BC959" s="627"/>
      <c r="BD959" s="627"/>
      <c r="BE959" s="627"/>
      <c r="BF959" s="627"/>
      <c r="BG959" s="627"/>
      <c r="BH959" s="627"/>
      <c r="BI959" s="627"/>
      <c r="BJ959" s="627"/>
      <c r="BK959" s="636"/>
      <c r="BL959" s="627"/>
      <c r="BM959" s="627"/>
      <c r="BN959" s="627"/>
      <c r="BO959" s="627"/>
      <c r="BP959" s="627"/>
      <c r="BQ959" s="627"/>
      <c r="BR959" s="627"/>
      <c r="BS959" s="627"/>
      <c r="BT959" s="627"/>
      <c r="BU959" s="627"/>
      <c r="BV959" s="627"/>
      <c r="BW959" s="627"/>
      <c r="BX959" s="627"/>
      <c r="BY959" s="627"/>
      <c r="BZ959" s="627"/>
      <c r="CA959" s="627"/>
      <c r="CB959" s="627"/>
      <c r="CC959" s="627"/>
      <c r="CD959" s="627"/>
      <c r="CE959" s="627"/>
      <c r="CF959" s="627"/>
    </row>
    <row r="960" spans="1:85">
      <c r="A960" s="627" t="s">
        <v>8981</v>
      </c>
      <c r="B960" s="626" t="s">
        <v>4301</v>
      </c>
      <c r="C960" s="565" t="s">
        <v>4302</v>
      </c>
      <c r="D960" s="565">
        <v>222</v>
      </c>
      <c r="E960" s="565"/>
      <c r="F960" s="565">
        <v>2362</v>
      </c>
      <c r="G960" s="565">
        <v>90</v>
      </c>
      <c r="H960" s="565"/>
      <c r="I960" s="565"/>
      <c r="J960" s="565"/>
      <c r="K960" s="565"/>
      <c r="L960" s="565">
        <v>2121</v>
      </c>
      <c r="M960" s="565"/>
      <c r="N960" s="565">
        <v>868</v>
      </c>
      <c r="O960" s="565"/>
      <c r="P960" s="565"/>
      <c r="Q960" s="565">
        <v>1104</v>
      </c>
      <c r="R960" s="565">
        <v>349</v>
      </c>
      <c r="S960" s="565"/>
      <c r="T960" s="565">
        <v>25</v>
      </c>
      <c r="U960" s="147"/>
      <c r="V960" s="565"/>
      <c r="W960" s="565"/>
      <c r="X960" s="565"/>
      <c r="Y960" s="565"/>
      <c r="Z960" s="565"/>
      <c r="AA960" s="565"/>
      <c r="AB960" s="565"/>
      <c r="AC960" s="565"/>
      <c r="AD960" s="565"/>
      <c r="AE960" s="565"/>
      <c r="AF960" s="565"/>
      <c r="AG960" s="565"/>
      <c r="AH960" s="565"/>
      <c r="AI960" s="565"/>
      <c r="AJ960" s="565"/>
      <c r="AK960" s="565"/>
      <c r="AL960" s="565">
        <v>1170</v>
      </c>
      <c r="AM960" s="565">
        <v>1510</v>
      </c>
      <c r="AN960" s="565"/>
      <c r="AO960" s="565"/>
      <c r="AP960" s="565"/>
      <c r="AQ960" s="565">
        <v>39003</v>
      </c>
      <c r="AR960" s="565"/>
      <c r="AS960" s="565"/>
      <c r="AT960" s="565"/>
      <c r="AU960" s="565"/>
      <c r="AV960" s="565"/>
      <c r="AW960" s="565"/>
      <c r="AX960" s="565">
        <v>8</v>
      </c>
      <c r="AY960" s="565"/>
      <c r="AZ960" s="565"/>
      <c r="BA960" s="565">
        <v>2284</v>
      </c>
      <c r="BB960" s="565"/>
      <c r="BC960" s="565">
        <v>1832</v>
      </c>
      <c r="BD960" s="565"/>
      <c r="BE960" s="565"/>
      <c r="BF960" s="565"/>
      <c r="BG960" s="565"/>
      <c r="BH960" s="565"/>
      <c r="BI960" s="565"/>
      <c r="BJ960" s="565"/>
      <c r="BK960" s="364"/>
      <c r="BL960" s="565"/>
      <c r="BM960" s="565">
        <v>602</v>
      </c>
      <c r="BN960" s="565"/>
      <c r="BO960" s="565"/>
      <c r="BP960" s="565"/>
      <c r="BQ960" s="565"/>
      <c r="BR960" s="565"/>
      <c r="BS960" s="565"/>
      <c r="BT960" s="565"/>
      <c r="BU960" s="565"/>
      <c r="BV960" s="565"/>
      <c r="BW960" s="565"/>
      <c r="BX960" s="565"/>
      <c r="BY960" s="565"/>
      <c r="BZ960" s="565"/>
      <c r="CA960" s="565"/>
      <c r="CB960" s="565"/>
      <c r="CC960" s="565"/>
      <c r="CD960" s="565"/>
      <c r="CE960" s="565"/>
      <c r="CF960" s="565"/>
      <c r="CG960" s="565"/>
    </row>
    <row r="961" spans="1:85">
      <c r="A961" s="620"/>
      <c r="B961" s="626"/>
      <c r="C961" s="565" t="s">
        <v>4300</v>
      </c>
      <c r="D961" s="565">
        <v>7164</v>
      </c>
      <c r="E961" s="565"/>
      <c r="F961" s="565">
        <v>5289</v>
      </c>
      <c r="G961" s="565">
        <v>20</v>
      </c>
      <c r="H961" s="565"/>
      <c r="I961" s="565">
        <v>1519</v>
      </c>
      <c r="J961" s="565"/>
      <c r="K961" s="565"/>
      <c r="L961" s="565">
        <v>704</v>
      </c>
      <c r="M961" s="565"/>
      <c r="N961" s="565"/>
      <c r="O961" s="565"/>
      <c r="P961" s="565"/>
      <c r="Q961" s="565"/>
      <c r="R961" s="565">
        <v>484</v>
      </c>
      <c r="S961" s="565"/>
      <c r="T961" s="565">
        <v>1256</v>
      </c>
      <c r="U961" s="147"/>
      <c r="V961" s="565"/>
      <c r="W961" s="565"/>
      <c r="X961" s="565"/>
      <c r="Y961" s="565"/>
      <c r="Z961" s="565"/>
      <c r="AA961" s="565"/>
      <c r="AB961" s="565"/>
      <c r="AC961" s="565"/>
      <c r="AD961" s="565">
        <v>1486</v>
      </c>
      <c r="AE961" s="565"/>
      <c r="AF961" s="565"/>
      <c r="AG961" s="565"/>
      <c r="AH961" s="565"/>
      <c r="AI961" s="565"/>
      <c r="AJ961" s="565"/>
      <c r="AK961" s="565"/>
      <c r="AL961" s="565">
        <v>1738</v>
      </c>
      <c r="AM961" s="565">
        <v>3129</v>
      </c>
      <c r="AN961" s="565"/>
      <c r="AO961" s="565"/>
      <c r="AP961" s="565"/>
      <c r="AQ961" s="565"/>
      <c r="AR961" s="565"/>
      <c r="AS961" s="565"/>
      <c r="AT961" s="565">
        <v>47</v>
      </c>
      <c r="AU961" s="565"/>
      <c r="AV961" s="565"/>
      <c r="AW961" s="565"/>
      <c r="AX961" s="565">
        <v>12</v>
      </c>
      <c r="AY961" s="565"/>
      <c r="AZ961" s="565"/>
      <c r="BA961" s="565">
        <v>8850</v>
      </c>
      <c r="BB961" s="565"/>
      <c r="BC961" s="565"/>
      <c r="BD961" s="565"/>
      <c r="BE961" s="565">
        <v>4824</v>
      </c>
      <c r="BF961" s="565"/>
      <c r="BG961" s="565"/>
      <c r="BH961" s="565"/>
      <c r="BI961" s="565"/>
      <c r="BJ961" s="565">
        <v>61065</v>
      </c>
      <c r="BK961" s="364"/>
      <c r="BL961" s="565"/>
      <c r="BM961" s="565">
        <v>1675</v>
      </c>
      <c r="BN961" s="565"/>
      <c r="BO961" s="565">
        <v>726</v>
      </c>
      <c r="BP961" s="565"/>
      <c r="BQ961" s="565"/>
      <c r="BR961" s="565"/>
      <c r="BS961" s="565">
        <v>1676</v>
      </c>
      <c r="BT961" s="565"/>
      <c r="BU961" s="565"/>
      <c r="BV961" s="565"/>
      <c r="BW961" s="565">
        <v>2808</v>
      </c>
      <c r="BX961" s="565"/>
      <c r="BY961" s="565"/>
      <c r="BZ961" s="565"/>
      <c r="CA961" s="565"/>
      <c r="CB961" s="565"/>
      <c r="CC961" s="565"/>
      <c r="CD961" s="565"/>
      <c r="CE961" s="565"/>
      <c r="CF961" s="565"/>
      <c r="CG961" s="565"/>
    </row>
    <row r="962" spans="1:85">
      <c r="A962" s="620"/>
      <c r="B962" s="626" t="s">
        <v>4303</v>
      </c>
      <c r="C962" s="565" t="s">
        <v>4302</v>
      </c>
      <c r="D962" s="565"/>
      <c r="E962" s="565"/>
      <c r="F962" s="565">
        <v>200</v>
      </c>
      <c r="G962" s="565"/>
      <c r="H962" s="565"/>
      <c r="I962" s="565"/>
      <c r="J962" s="565"/>
      <c r="K962" s="565"/>
      <c r="L962" s="565"/>
      <c r="M962" s="565"/>
      <c r="N962" s="565"/>
      <c r="O962" s="565"/>
      <c r="P962" s="565"/>
      <c r="Q962" s="565"/>
      <c r="R962" s="565"/>
      <c r="S962" s="565"/>
      <c r="T962" s="565"/>
      <c r="U962" s="147"/>
      <c r="V962" s="565"/>
      <c r="W962" s="565"/>
      <c r="X962" s="565"/>
      <c r="Y962" s="565"/>
      <c r="Z962" s="565"/>
      <c r="AA962" s="565"/>
      <c r="AB962" s="565"/>
      <c r="AC962" s="565"/>
      <c r="AD962" s="565"/>
      <c r="AE962" s="565"/>
      <c r="AF962" s="565"/>
      <c r="AG962" s="565"/>
      <c r="AH962" s="565"/>
      <c r="AI962" s="565"/>
      <c r="AJ962" s="565"/>
      <c r="AK962" s="565"/>
      <c r="AL962" s="565">
        <v>141</v>
      </c>
      <c r="AM962" s="565"/>
      <c r="AN962" s="565"/>
      <c r="AO962" s="565"/>
      <c r="AP962" s="565"/>
      <c r="AQ962" s="565">
        <v>10276</v>
      </c>
      <c r="AR962" s="565"/>
      <c r="AS962" s="565"/>
      <c r="AT962" s="565"/>
      <c r="AU962" s="565"/>
      <c r="AV962" s="565"/>
      <c r="AW962" s="565"/>
      <c r="AX962" s="565"/>
      <c r="AY962" s="565"/>
      <c r="AZ962" s="565"/>
      <c r="BA962" s="565">
        <v>1107</v>
      </c>
      <c r="BB962" s="565"/>
      <c r="BC962" s="565">
        <v>1429</v>
      </c>
      <c r="BD962" s="565"/>
      <c r="BE962" s="565"/>
      <c r="BF962" s="565"/>
      <c r="BG962" s="565"/>
      <c r="BH962" s="565"/>
      <c r="BI962" s="565"/>
      <c r="BJ962" s="565"/>
      <c r="BK962" s="364"/>
      <c r="BL962" s="565"/>
      <c r="BM962" s="565">
        <v>3105</v>
      </c>
      <c r="BN962" s="565"/>
      <c r="BO962" s="565"/>
      <c r="BP962" s="565"/>
      <c r="BQ962" s="565"/>
      <c r="BR962" s="565"/>
      <c r="BS962" s="565"/>
      <c r="BT962" s="565"/>
      <c r="BU962" s="565"/>
      <c r="BV962" s="565"/>
      <c r="BW962" s="565"/>
      <c r="BX962" s="565"/>
      <c r="BY962" s="565"/>
      <c r="BZ962" s="565"/>
      <c r="CA962" s="565"/>
      <c r="CB962" s="565"/>
      <c r="CC962" s="565"/>
      <c r="CD962" s="565"/>
      <c r="CE962" s="565"/>
      <c r="CF962" s="565"/>
      <c r="CG962" s="565"/>
    </row>
    <row r="963" spans="1:85">
      <c r="A963" s="620"/>
      <c r="B963" s="626"/>
      <c r="C963" s="565" t="s">
        <v>4300</v>
      </c>
      <c r="D963" s="565">
        <v>9</v>
      </c>
      <c r="E963" s="565"/>
      <c r="F963" s="565">
        <v>450</v>
      </c>
      <c r="G963" s="565"/>
      <c r="H963" s="565"/>
      <c r="I963" s="565"/>
      <c r="J963" s="565"/>
      <c r="K963" s="565"/>
      <c r="L963" s="565"/>
      <c r="M963" s="565"/>
      <c r="N963" s="565">
        <v>6</v>
      </c>
      <c r="O963" s="565"/>
      <c r="P963" s="565"/>
      <c r="Q963" s="565"/>
      <c r="R963" s="565"/>
      <c r="S963" s="565"/>
      <c r="T963" s="565"/>
      <c r="U963" s="147"/>
      <c r="V963" s="565"/>
      <c r="W963" s="565"/>
      <c r="X963" s="565"/>
      <c r="Y963" s="565"/>
      <c r="Z963" s="565"/>
      <c r="AA963" s="565"/>
      <c r="AB963" s="565"/>
      <c r="AC963" s="565"/>
      <c r="AD963" s="565"/>
      <c r="AE963" s="565"/>
      <c r="AF963" s="565"/>
      <c r="AG963" s="565"/>
      <c r="AH963" s="565"/>
      <c r="AI963" s="565"/>
      <c r="AJ963" s="565"/>
      <c r="AK963" s="565"/>
      <c r="AL963" s="565">
        <v>3</v>
      </c>
      <c r="AM963" s="565"/>
      <c r="AN963" s="565"/>
      <c r="AO963" s="565"/>
      <c r="AP963" s="565"/>
      <c r="AQ963" s="565"/>
      <c r="AR963" s="565"/>
      <c r="AS963" s="565"/>
      <c r="AT963" s="565"/>
      <c r="AU963" s="565"/>
      <c r="AV963" s="565"/>
      <c r="AW963" s="565"/>
      <c r="AX963" s="565"/>
      <c r="AY963" s="565"/>
      <c r="AZ963" s="565"/>
      <c r="BA963" s="565">
        <v>5441</v>
      </c>
      <c r="BB963" s="565"/>
      <c r="BC963" s="565"/>
      <c r="BD963" s="565"/>
      <c r="BE963" s="565">
        <v>4620</v>
      </c>
      <c r="BF963" s="565"/>
      <c r="BG963" s="565"/>
      <c r="BH963" s="565"/>
      <c r="BI963" s="565"/>
      <c r="BJ963" s="565">
        <v>12462</v>
      </c>
      <c r="BK963" s="364"/>
      <c r="BL963" s="565"/>
      <c r="BM963" s="565">
        <v>7249</v>
      </c>
      <c r="BN963" s="565"/>
      <c r="BO963" s="565"/>
      <c r="BP963" s="565"/>
      <c r="BQ963" s="565"/>
      <c r="BR963" s="565"/>
      <c r="BS963" s="565"/>
      <c r="BT963" s="565"/>
      <c r="BU963" s="565"/>
      <c r="BV963" s="565"/>
      <c r="BW963" s="565"/>
      <c r="BX963" s="565"/>
      <c r="BY963" s="565"/>
      <c r="BZ963" s="565"/>
      <c r="CA963" s="565"/>
      <c r="CB963" s="565"/>
      <c r="CC963" s="565"/>
      <c r="CD963" s="565"/>
      <c r="CE963" s="565"/>
      <c r="CF963" s="565"/>
      <c r="CG963" s="565"/>
    </row>
    <row r="964" spans="1:85">
      <c r="A964" s="620"/>
      <c r="B964" s="626" t="s">
        <v>4304</v>
      </c>
      <c r="C964" s="565" t="s">
        <v>4302</v>
      </c>
      <c r="D964" s="565">
        <v>1864</v>
      </c>
      <c r="E964" s="565"/>
      <c r="F964" s="565">
        <v>683</v>
      </c>
      <c r="G964" s="565">
        <v>651</v>
      </c>
      <c r="H964" s="565"/>
      <c r="I964" s="565"/>
      <c r="J964" s="565"/>
      <c r="K964" s="565"/>
      <c r="L964" s="565">
        <v>2390</v>
      </c>
      <c r="M964" s="565">
        <v>331</v>
      </c>
      <c r="N964" s="565">
        <v>1336</v>
      </c>
      <c r="O964" s="565">
        <v>4</v>
      </c>
      <c r="P964" s="565"/>
      <c r="Q964" s="565">
        <v>744</v>
      </c>
      <c r="R964" s="565">
        <v>870</v>
      </c>
      <c r="S964" s="565"/>
      <c r="T964" s="565"/>
      <c r="U964" s="147"/>
      <c r="V964" s="565"/>
      <c r="W964" s="565"/>
      <c r="X964" s="565"/>
      <c r="Y964" s="565"/>
      <c r="Z964" s="565"/>
      <c r="AA964" s="565"/>
      <c r="AB964" s="565"/>
      <c r="AC964" s="565"/>
      <c r="AD964" s="565"/>
      <c r="AE964" s="565"/>
      <c r="AF964" s="565"/>
      <c r="AG964" s="565"/>
      <c r="AH964" s="565"/>
      <c r="AI964" s="565"/>
      <c r="AJ964" s="565"/>
      <c r="AK964" s="565"/>
      <c r="AL964" s="565">
        <v>1774</v>
      </c>
      <c r="AM964" s="565">
        <v>1368</v>
      </c>
      <c r="AN964" s="565"/>
      <c r="AO964" s="565"/>
      <c r="AP964" s="565"/>
      <c r="AQ964" s="565">
        <v>15932</v>
      </c>
      <c r="AR964" s="565"/>
      <c r="AS964" s="565"/>
      <c r="AT964" s="565">
        <v>3</v>
      </c>
      <c r="AU964" s="565"/>
      <c r="AV964" s="565"/>
      <c r="AW964" s="565"/>
      <c r="AX964" s="565">
        <v>242</v>
      </c>
      <c r="AY964" s="565"/>
      <c r="AZ964" s="565"/>
      <c r="BA964" s="565">
        <v>2722</v>
      </c>
      <c r="BB964" s="565"/>
      <c r="BC964" s="565">
        <v>6048</v>
      </c>
      <c r="BD964" s="565"/>
      <c r="BE964" s="565"/>
      <c r="BF964" s="565"/>
      <c r="BG964" s="565"/>
      <c r="BH964" s="565"/>
      <c r="BI964" s="565"/>
      <c r="BJ964" s="565"/>
      <c r="BK964" s="364"/>
      <c r="BL964" s="565"/>
      <c r="BM964" s="565">
        <v>1653</v>
      </c>
      <c r="BN964" s="565"/>
      <c r="BO964" s="565"/>
      <c r="BP964" s="565"/>
      <c r="BQ964" s="565"/>
      <c r="BR964" s="565"/>
      <c r="BS964" s="565"/>
      <c r="BT964" s="565"/>
      <c r="BU964" s="565"/>
      <c r="BV964" s="565"/>
      <c r="BW964" s="565"/>
      <c r="BX964" s="565"/>
      <c r="BY964" s="565"/>
      <c r="BZ964" s="565"/>
      <c r="CA964" s="565"/>
      <c r="CB964" s="565"/>
      <c r="CC964" s="565"/>
      <c r="CD964" s="565"/>
      <c r="CE964" s="565"/>
      <c r="CF964" s="565"/>
      <c r="CG964" s="565"/>
    </row>
    <row r="965" spans="1:85">
      <c r="A965" s="620"/>
      <c r="B965" s="626"/>
      <c r="C965" s="565" t="s">
        <v>4300</v>
      </c>
      <c r="D965" s="565">
        <v>5259</v>
      </c>
      <c r="E965" s="565"/>
      <c r="F965" s="565">
        <v>1123</v>
      </c>
      <c r="G965" s="565">
        <v>287</v>
      </c>
      <c r="H965" s="565"/>
      <c r="I965" s="565"/>
      <c r="J965" s="565"/>
      <c r="K965" s="565"/>
      <c r="L965" s="565">
        <v>4228</v>
      </c>
      <c r="M965" s="565"/>
      <c r="N965" s="565"/>
      <c r="O965" s="565"/>
      <c r="P965" s="565"/>
      <c r="Q965" s="565"/>
      <c r="R965" s="565"/>
      <c r="S965" s="565">
        <v>127</v>
      </c>
      <c r="T965" s="565">
        <v>2034</v>
      </c>
      <c r="U965" s="147"/>
      <c r="V965" s="565"/>
      <c r="W965" s="565"/>
      <c r="X965" s="565"/>
      <c r="Y965" s="565"/>
      <c r="Z965" s="565"/>
      <c r="AA965" s="565"/>
      <c r="AB965" s="565"/>
      <c r="AC965" s="565"/>
      <c r="AD965" s="565">
        <v>3511</v>
      </c>
      <c r="AE965" s="565"/>
      <c r="AF965" s="565"/>
      <c r="AG965" s="565">
        <v>283</v>
      </c>
      <c r="AH965" s="565"/>
      <c r="AI965" s="565">
        <v>2209</v>
      </c>
      <c r="AJ965" s="565"/>
      <c r="AK965" s="565"/>
      <c r="AL965" s="565">
        <v>2322</v>
      </c>
      <c r="AM965" s="565">
        <v>3312</v>
      </c>
      <c r="AN965" s="565"/>
      <c r="AO965" s="565"/>
      <c r="AP965" s="565"/>
      <c r="AQ965" s="565"/>
      <c r="AR965" s="565"/>
      <c r="AS965" s="565"/>
      <c r="AT965" s="565">
        <v>242</v>
      </c>
      <c r="AU965" s="565"/>
      <c r="AV965" s="565"/>
      <c r="AW965" s="565"/>
      <c r="AX965" s="565">
        <v>528</v>
      </c>
      <c r="AY965" s="565"/>
      <c r="AZ965" s="565"/>
      <c r="BA965" s="565">
        <v>6251</v>
      </c>
      <c r="BB965" s="565"/>
      <c r="BC965" s="565">
        <v>13023</v>
      </c>
      <c r="BD965" s="565"/>
      <c r="BE965" s="565"/>
      <c r="BF965" s="565"/>
      <c r="BG965" s="565"/>
      <c r="BH965" s="565"/>
      <c r="BI965" s="565"/>
      <c r="BJ965" s="565">
        <v>22665</v>
      </c>
      <c r="BK965" s="364"/>
      <c r="BL965" s="565"/>
      <c r="BM965" s="565">
        <v>2500</v>
      </c>
      <c r="BN965" s="565"/>
      <c r="BO965" s="565">
        <v>627</v>
      </c>
      <c r="BP965" s="565"/>
      <c r="BQ965" s="565"/>
      <c r="BR965" s="565"/>
      <c r="BS965" s="565">
        <v>2713</v>
      </c>
      <c r="BT965" s="565"/>
      <c r="BU965" s="565"/>
      <c r="BV965" s="565"/>
      <c r="BW965" s="565">
        <v>3912</v>
      </c>
      <c r="BX965" s="565"/>
      <c r="BY965" s="565"/>
      <c r="BZ965" s="565"/>
      <c r="CA965" s="565"/>
      <c r="CB965" s="565"/>
      <c r="CC965" s="565"/>
      <c r="CD965" s="565"/>
      <c r="CE965" s="565"/>
      <c r="CF965" s="565"/>
      <c r="CG965" s="565"/>
    </row>
    <row r="966" spans="1:85">
      <c r="A966" s="620"/>
      <c r="B966" s="626" t="s">
        <v>4305</v>
      </c>
      <c r="C966" s="565" t="s">
        <v>4302</v>
      </c>
      <c r="D966" s="565"/>
      <c r="E966" s="565"/>
      <c r="F966" s="565"/>
      <c r="G966" s="565"/>
      <c r="H966" s="565"/>
      <c r="I966" s="565"/>
      <c r="J966" s="565"/>
      <c r="K966" s="565"/>
      <c r="L966" s="565"/>
      <c r="M966" s="565"/>
      <c r="N966" s="565"/>
      <c r="O966" s="565"/>
      <c r="P966" s="565"/>
      <c r="Q966" s="565"/>
      <c r="R966" s="565"/>
      <c r="S966" s="565"/>
      <c r="T966" s="565"/>
      <c r="U966" s="147"/>
      <c r="V966" s="565"/>
      <c r="W966" s="565"/>
      <c r="X966" s="565"/>
      <c r="Y966" s="565"/>
      <c r="Z966" s="565"/>
      <c r="AA966" s="565"/>
      <c r="AB966" s="565"/>
      <c r="AC966" s="565"/>
      <c r="AD966" s="565"/>
      <c r="AE966" s="565"/>
      <c r="AF966" s="565"/>
      <c r="AG966" s="565"/>
      <c r="AH966" s="565"/>
      <c r="AI966" s="565"/>
      <c r="AJ966" s="565"/>
      <c r="AK966" s="565"/>
      <c r="AL966" s="565"/>
      <c r="AM966" s="565"/>
      <c r="AN966" s="565"/>
      <c r="AO966" s="565"/>
      <c r="AP966" s="565"/>
      <c r="AQ966" s="565"/>
      <c r="AR966" s="565"/>
      <c r="AS966" s="565"/>
      <c r="AT966" s="565"/>
      <c r="AU966" s="565"/>
      <c r="AV966" s="565"/>
      <c r="AW966" s="565"/>
      <c r="AX966" s="565"/>
      <c r="AY966" s="565"/>
      <c r="AZ966" s="565"/>
      <c r="BA966" s="565"/>
      <c r="BB966" s="565"/>
      <c r="BC966" s="565"/>
      <c r="BD966" s="565"/>
      <c r="BE966" s="565"/>
      <c r="BF966" s="565"/>
      <c r="BG966" s="565"/>
      <c r="BH966" s="565"/>
      <c r="BI966" s="565"/>
      <c r="BJ966" s="565"/>
      <c r="BK966" s="364"/>
      <c r="BL966" s="565"/>
      <c r="BM966" s="565"/>
      <c r="BN966" s="565"/>
      <c r="BO966" s="565"/>
      <c r="BP966" s="565"/>
      <c r="BQ966" s="565"/>
      <c r="BR966" s="565"/>
      <c r="BS966" s="565"/>
      <c r="BT966" s="565"/>
      <c r="BU966" s="565"/>
      <c r="BV966" s="565"/>
      <c r="BW966" s="565"/>
      <c r="BX966" s="565"/>
      <c r="BY966" s="565"/>
      <c r="BZ966" s="565"/>
      <c r="CA966" s="565"/>
      <c r="CB966" s="565"/>
      <c r="CC966" s="565"/>
      <c r="CD966" s="565"/>
      <c r="CE966" s="565"/>
      <c r="CF966" s="565"/>
      <c r="CG966" s="565"/>
    </row>
    <row r="967" spans="1:85">
      <c r="A967" s="620"/>
      <c r="B967" s="626"/>
      <c r="C967" s="565" t="s">
        <v>4300</v>
      </c>
      <c r="D967" s="565"/>
      <c r="E967" s="565"/>
      <c r="F967" s="565"/>
      <c r="G967" s="565"/>
      <c r="H967" s="565"/>
      <c r="I967" s="565"/>
      <c r="J967" s="565"/>
      <c r="K967" s="565"/>
      <c r="L967" s="565"/>
      <c r="M967" s="565"/>
      <c r="N967" s="565"/>
      <c r="O967" s="565"/>
      <c r="P967" s="565"/>
      <c r="Q967" s="565"/>
      <c r="R967" s="565"/>
      <c r="S967" s="565"/>
      <c r="T967" s="565"/>
      <c r="U967" s="147"/>
      <c r="V967" s="565"/>
      <c r="W967" s="565"/>
      <c r="X967" s="565"/>
      <c r="Y967" s="565"/>
      <c r="Z967" s="565"/>
      <c r="AA967" s="565"/>
      <c r="AB967" s="565"/>
      <c r="AC967" s="565"/>
      <c r="AD967" s="565"/>
      <c r="AE967" s="565"/>
      <c r="AF967" s="565"/>
      <c r="AG967" s="565"/>
      <c r="AH967" s="565"/>
      <c r="AI967" s="565"/>
      <c r="AJ967" s="565"/>
      <c r="AK967" s="565"/>
      <c r="AL967" s="565"/>
      <c r="AM967" s="565"/>
      <c r="AN967" s="565"/>
      <c r="AO967" s="565"/>
      <c r="AP967" s="565"/>
      <c r="AQ967" s="565"/>
      <c r="AR967" s="565"/>
      <c r="AS967" s="565"/>
      <c r="AT967" s="565"/>
      <c r="AU967" s="565"/>
      <c r="AV967" s="565"/>
      <c r="AW967" s="565"/>
      <c r="AX967" s="565"/>
      <c r="AY967" s="565"/>
      <c r="AZ967" s="565"/>
      <c r="BA967" s="565">
        <v>22860</v>
      </c>
      <c r="BB967" s="565"/>
      <c r="BC967" s="565"/>
      <c r="BD967" s="565"/>
      <c r="BE967" s="565"/>
      <c r="BF967" s="565"/>
      <c r="BG967" s="565"/>
      <c r="BH967" s="565"/>
      <c r="BI967" s="565"/>
      <c r="BJ967" s="565"/>
      <c r="BK967" s="364"/>
      <c r="BL967" s="565"/>
      <c r="BM967" s="565"/>
      <c r="BN967" s="565"/>
      <c r="BO967" s="565"/>
      <c r="BP967" s="565"/>
      <c r="BQ967" s="565"/>
      <c r="BR967" s="565"/>
      <c r="BS967" s="565"/>
      <c r="BT967" s="565"/>
      <c r="BU967" s="565"/>
      <c r="BV967" s="565"/>
      <c r="BW967" s="565"/>
      <c r="BX967" s="565"/>
      <c r="BY967" s="565"/>
      <c r="BZ967" s="565"/>
      <c r="CA967" s="565"/>
      <c r="CB967" s="565"/>
      <c r="CC967" s="565"/>
      <c r="CD967" s="565"/>
      <c r="CE967" s="565"/>
      <c r="CF967" s="565"/>
      <c r="CG967" s="565"/>
    </row>
    <row r="968" spans="1:85">
      <c r="A968" s="627" t="s">
        <v>9572</v>
      </c>
      <c r="B968" s="626" t="s">
        <v>4301</v>
      </c>
      <c r="C968" s="565" t="s">
        <v>4302</v>
      </c>
      <c r="D968" s="565">
        <v>555</v>
      </c>
      <c r="E968" s="565"/>
      <c r="F968" s="565"/>
      <c r="G968" s="565"/>
      <c r="H968" s="565"/>
      <c r="I968" s="565"/>
      <c r="J968" s="565"/>
      <c r="K968" s="565"/>
      <c r="L968" s="565">
        <v>1800</v>
      </c>
      <c r="M968" s="565"/>
      <c r="N968" s="565"/>
      <c r="O968" s="565"/>
      <c r="P968" s="565"/>
      <c r="Q968" s="565"/>
      <c r="R968" s="565"/>
      <c r="S968" s="565">
        <v>1200</v>
      </c>
      <c r="T968" s="565"/>
      <c r="U968" s="147"/>
      <c r="V968" s="565"/>
      <c r="W968" s="565"/>
      <c r="X968" s="565"/>
      <c r="Y968" s="565"/>
      <c r="Z968" s="565"/>
      <c r="AA968" s="565"/>
      <c r="AB968" s="565"/>
      <c r="AC968" s="565"/>
      <c r="AD968" s="565">
        <v>2417</v>
      </c>
      <c r="AE968" s="565"/>
      <c r="AF968" s="565"/>
      <c r="AG968" s="565"/>
      <c r="AH968" s="565"/>
      <c r="AI968" s="565"/>
      <c r="AJ968" s="565"/>
      <c r="AK968" s="565"/>
      <c r="AL968" s="565"/>
      <c r="AM968" s="565">
        <v>2178</v>
      </c>
      <c r="AN968" s="565"/>
      <c r="AO968" s="565"/>
      <c r="AP968" s="565"/>
      <c r="AQ968" s="565">
        <v>8416</v>
      </c>
      <c r="AR968" s="565"/>
      <c r="AS968" s="565"/>
      <c r="AT968" s="565"/>
      <c r="AU968" s="565"/>
      <c r="AV968" s="565"/>
      <c r="AW968" s="565"/>
      <c r="AX968" s="565"/>
      <c r="AY968" s="565"/>
      <c r="AZ968" s="565"/>
      <c r="BA968" s="565"/>
      <c r="BB968" s="565"/>
      <c r="BC968" s="565"/>
      <c r="BD968" s="565"/>
      <c r="BE968" s="565">
        <v>2200</v>
      </c>
      <c r="BF968" s="565"/>
      <c r="BG968" s="565"/>
      <c r="BH968" s="565"/>
      <c r="BI968" s="565"/>
      <c r="BJ968" s="565"/>
      <c r="BK968" s="364"/>
      <c r="BL968" s="565"/>
      <c r="BM968" s="565"/>
      <c r="BN968" s="565"/>
      <c r="BO968" s="565"/>
      <c r="BP968" s="565"/>
      <c r="BQ968" s="565"/>
      <c r="BR968" s="565"/>
      <c r="BS968" s="565">
        <v>6435</v>
      </c>
      <c r="BT968" s="565"/>
      <c r="BU968" s="565"/>
      <c r="BV968" s="565"/>
      <c r="BW968" s="565"/>
      <c r="BX968" s="565"/>
      <c r="BY968" s="565"/>
      <c r="BZ968" s="565"/>
      <c r="CA968" s="565"/>
      <c r="CB968" s="565"/>
      <c r="CC968" s="565"/>
      <c r="CD968" s="565"/>
      <c r="CE968" s="565"/>
      <c r="CF968" s="565"/>
      <c r="CG968" s="565"/>
    </row>
    <row r="969" spans="1:85">
      <c r="A969" s="620"/>
      <c r="B969" s="626"/>
      <c r="C969" s="565" t="s">
        <v>4300</v>
      </c>
      <c r="D969" s="565">
        <v>2110</v>
      </c>
      <c r="E969" s="565"/>
      <c r="F969" s="565"/>
      <c r="G969" s="565"/>
      <c r="H969" s="565"/>
      <c r="I969" s="565"/>
      <c r="J969" s="565"/>
      <c r="K969" s="565"/>
      <c r="L969" s="565">
        <v>400</v>
      </c>
      <c r="M969" s="565"/>
      <c r="N969" s="565"/>
      <c r="O969" s="565"/>
      <c r="P969" s="565"/>
      <c r="Q969" s="565"/>
      <c r="R969" s="565"/>
      <c r="S969" s="565">
        <v>990</v>
      </c>
      <c r="T969" s="565">
        <v>1245</v>
      </c>
      <c r="U969" s="147"/>
      <c r="V969" s="565"/>
      <c r="W969" s="565"/>
      <c r="X969" s="565"/>
      <c r="Y969" s="565"/>
      <c r="Z969" s="565"/>
      <c r="AA969" s="565"/>
      <c r="AB969" s="565"/>
      <c r="AC969" s="565"/>
      <c r="AD969" s="565">
        <v>121</v>
      </c>
      <c r="AE969" s="565"/>
      <c r="AF969" s="565"/>
      <c r="AG969" s="565"/>
      <c r="AH969" s="565"/>
      <c r="AI969" s="565"/>
      <c r="AJ969" s="565"/>
      <c r="AK969" s="565"/>
      <c r="AL969" s="565"/>
      <c r="AM969" s="565">
        <v>867</v>
      </c>
      <c r="AN969" s="565"/>
      <c r="AO969" s="565"/>
      <c r="AP969" s="565"/>
      <c r="AQ969" s="565"/>
      <c r="AR969" s="565"/>
      <c r="AS969" s="565"/>
      <c r="AT969" s="565"/>
      <c r="AU969" s="565"/>
      <c r="AV969" s="565"/>
      <c r="AW969" s="565"/>
      <c r="AX969" s="565"/>
      <c r="AY969" s="565"/>
      <c r="AZ969" s="565"/>
      <c r="BA969" s="565"/>
      <c r="BB969" s="565"/>
      <c r="BC969" s="565"/>
      <c r="BD969" s="565"/>
      <c r="BE969" s="565">
        <v>9200</v>
      </c>
      <c r="BF969" s="565"/>
      <c r="BG969" s="565"/>
      <c r="BH969" s="565"/>
      <c r="BI969" s="565"/>
      <c r="BJ969" s="565">
        <v>9242</v>
      </c>
      <c r="BK969" s="364"/>
      <c r="BL969" s="565"/>
      <c r="BM969" s="565"/>
      <c r="BN969" s="565"/>
      <c r="BO969" s="565"/>
      <c r="BP969" s="565"/>
      <c r="BQ969" s="565"/>
      <c r="BR969" s="565"/>
      <c r="BS969" s="565">
        <v>2931</v>
      </c>
      <c r="BT969" s="565"/>
      <c r="BU969" s="565"/>
      <c r="BV969" s="565"/>
      <c r="BW969" s="565"/>
      <c r="BX969" s="565"/>
      <c r="BY969" s="565"/>
      <c r="BZ969" s="565"/>
      <c r="CA969" s="565"/>
      <c r="CB969" s="565"/>
      <c r="CC969" s="565"/>
      <c r="CD969" s="565"/>
      <c r="CE969" s="565"/>
      <c r="CF969" s="565"/>
      <c r="CG969" s="565"/>
    </row>
    <row r="970" spans="1:85">
      <c r="A970" s="620"/>
      <c r="B970" s="626" t="s">
        <v>4303</v>
      </c>
      <c r="C970" s="565" t="s">
        <v>4302</v>
      </c>
      <c r="D970" s="565"/>
      <c r="E970" s="565"/>
      <c r="F970" s="565"/>
      <c r="G970" s="565"/>
      <c r="H970" s="565"/>
      <c r="I970" s="565"/>
      <c r="J970" s="565"/>
      <c r="K970" s="565"/>
      <c r="L970" s="565">
        <v>13</v>
      </c>
      <c r="M970" s="565"/>
      <c r="N970" s="565"/>
      <c r="O970" s="565"/>
      <c r="P970" s="565"/>
      <c r="Q970" s="565"/>
      <c r="R970" s="565"/>
      <c r="S970" s="565">
        <v>125</v>
      </c>
      <c r="T970" s="565"/>
      <c r="U970" s="147"/>
      <c r="V970" s="565"/>
      <c r="W970" s="565"/>
      <c r="X970" s="565"/>
      <c r="Y970" s="565"/>
      <c r="Z970" s="565"/>
      <c r="AA970" s="565"/>
      <c r="AB970" s="565"/>
      <c r="AC970" s="565"/>
      <c r="AD970" s="565">
        <v>24</v>
      </c>
      <c r="AE970" s="565"/>
      <c r="AF970" s="565"/>
      <c r="AG970" s="565"/>
      <c r="AH970" s="565"/>
      <c r="AI970" s="565">
        <v>1</v>
      </c>
      <c r="AJ970" s="565"/>
      <c r="AK970" s="565"/>
      <c r="AL970" s="565"/>
      <c r="AM970" s="565">
        <v>36</v>
      </c>
      <c r="AN970" s="565"/>
      <c r="AO970" s="565"/>
      <c r="AP970" s="565"/>
      <c r="AQ970" s="565">
        <v>3822</v>
      </c>
      <c r="AR970" s="565"/>
      <c r="AS970" s="565"/>
      <c r="AT970" s="565"/>
      <c r="AU970" s="565"/>
      <c r="AV970" s="565"/>
      <c r="AW970" s="565"/>
      <c r="AX970" s="565"/>
      <c r="AY970" s="565"/>
      <c r="AZ970" s="565"/>
      <c r="BA970" s="565"/>
      <c r="BB970" s="565"/>
      <c r="BC970" s="565"/>
      <c r="BD970" s="565"/>
      <c r="BE970" s="565">
        <v>12</v>
      </c>
      <c r="BF970" s="565"/>
      <c r="BG970" s="565"/>
      <c r="BH970" s="565"/>
      <c r="BI970" s="565"/>
      <c r="BJ970" s="565"/>
      <c r="BK970" s="364"/>
      <c r="BL970" s="565"/>
      <c r="BM970" s="565"/>
      <c r="BN970" s="565"/>
      <c r="BO970" s="565"/>
      <c r="BP970" s="565"/>
      <c r="BQ970" s="565"/>
      <c r="BR970" s="565"/>
      <c r="BS970" s="565">
        <v>495</v>
      </c>
      <c r="BT970" s="565"/>
      <c r="BU970" s="565"/>
      <c r="BV970" s="565"/>
      <c r="BW970" s="565"/>
      <c r="BX970" s="565"/>
      <c r="BY970" s="565"/>
      <c r="BZ970" s="565"/>
      <c r="CA970" s="565"/>
      <c r="CB970" s="565"/>
      <c r="CC970" s="565"/>
      <c r="CD970" s="565"/>
      <c r="CE970" s="565"/>
      <c r="CF970" s="565"/>
      <c r="CG970" s="565"/>
    </row>
    <row r="971" spans="1:85">
      <c r="A971" s="620"/>
      <c r="B971" s="626"/>
      <c r="C971" s="565" t="s">
        <v>4300</v>
      </c>
      <c r="D971" s="565">
        <v>22</v>
      </c>
      <c r="E971" s="565"/>
      <c r="F971" s="565"/>
      <c r="G971" s="565"/>
      <c r="H971" s="565"/>
      <c r="I971" s="565"/>
      <c r="J971" s="565"/>
      <c r="K971" s="565"/>
      <c r="L971" s="565">
        <v>32</v>
      </c>
      <c r="M971" s="565"/>
      <c r="N971" s="565"/>
      <c r="O971" s="565"/>
      <c r="P971" s="565"/>
      <c r="Q971" s="565"/>
      <c r="R971" s="565"/>
      <c r="S971" s="565">
        <v>21</v>
      </c>
      <c r="T971" s="565">
        <v>40</v>
      </c>
      <c r="U971" s="147"/>
      <c r="V971" s="565"/>
      <c r="W971" s="565"/>
      <c r="X971" s="565"/>
      <c r="Y971" s="565"/>
      <c r="Z971" s="565"/>
      <c r="AA971" s="565"/>
      <c r="AB971" s="565"/>
      <c r="AC971" s="565"/>
      <c r="AD971" s="565">
        <v>1167</v>
      </c>
      <c r="AE971" s="565"/>
      <c r="AF971" s="565"/>
      <c r="AG971" s="565"/>
      <c r="AH971" s="565"/>
      <c r="AI971" s="565">
        <v>167</v>
      </c>
      <c r="AJ971" s="565"/>
      <c r="AK971" s="565"/>
      <c r="AL971" s="565">
        <v>1</v>
      </c>
      <c r="AM971" s="565">
        <v>430</v>
      </c>
      <c r="AN971" s="565"/>
      <c r="AO971" s="565"/>
      <c r="AP971" s="565"/>
      <c r="AQ971" s="565"/>
      <c r="AR971" s="565"/>
      <c r="AS971" s="565"/>
      <c r="AT971" s="565"/>
      <c r="AU971" s="565"/>
      <c r="AV971" s="565"/>
      <c r="AW971" s="565"/>
      <c r="AX971" s="565"/>
      <c r="AY971" s="565"/>
      <c r="AZ971" s="565"/>
      <c r="BA971" s="565"/>
      <c r="BB971" s="565"/>
      <c r="BC971" s="565"/>
      <c r="BD971" s="565"/>
      <c r="BE971" s="565">
        <v>40</v>
      </c>
      <c r="BF971" s="565"/>
      <c r="BG971" s="565"/>
      <c r="BH971" s="565"/>
      <c r="BI971" s="565"/>
      <c r="BJ971" s="565">
        <v>4116</v>
      </c>
      <c r="BK971" s="364"/>
      <c r="BL971" s="565"/>
      <c r="BM971" s="565"/>
      <c r="BN971" s="565"/>
      <c r="BO971" s="565"/>
      <c r="BP971" s="565"/>
      <c r="BQ971" s="565"/>
      <c r="BR971" s="565"/>
      <c r="BS971" s="565">
        <v>2289</v>
      </c>
      <c r="BT971" s="565"/>
      <c r="BU971" s="565"/>
      <c r="BV971" s="565"/>
      <c r="BW971" s="565"/>
      <c r="BX971" s="565"/>
      <c r="BY971" s="565"/>
      <c r="BZ971" s="565"/>
      <c r="CA971" s="565"/>
      <c r="CB971" s="565"/>
      <c r="CC971" s="565"/>
      <c r="CD971" s="565"/>
      <c r="CE971" s="565"/>
      <c r="CF971" s="565"/>
      <c r="CG971" s="565"/>
    </row>
    <row r="972" spans="1:85">
      <c r="A972" s="620"/>
      <c r="B972" s="626" t="s">
        <v>4304</v>
      </c>
      <c r="C972" s="565" t="s">
        <v>4302</v>
      </c>
      <c r="D972" s="565">
        <v>120</v>
      </c>
      <c r="E972" s="565"/>
      <c r="F972" s="565"/>
      <c r="G972" s="565"/>
      <c r="H972" s="565"/>
      <c r="I972" s="565"/>
      <c r="J972" s="565"/>
      <c r="K972" s="565"/>
      <c r="L972" s="565">
        <v>1600</v>
      </c>
      <c r="M972" s="565"/>
      <c r="N972" s="565"/>
      <c r="O972" s="565"/>
      <c r="P972" s="565"/>
      <c r="Q972" s="565"/>
      <c r="R972" s="565"/>
      <c r="S972" s="565">
        <v>1200</v>
      </c>
      <c r="T972" s="565"/>
      <c r="U972" s="147"/>
      <c r="V972" s="565"/>
      <c r="W972" s="565"/>
      <c r="X972" s="565"/>
      <c r="Y972" s="565"/>
      <c r="Z972" s="565"/>
      <c r="AA972" s="565"/>
      <c r="AB972" s="565"/>
      <c r="AC972" s="565"/>
      <c r="AD972" s="565">
        <v>120</v>
      </c>
      <c r="AE972" s="565"/>
      <c r="AF972" s="565"/>
      <c r="AG972" s="565"/>
      <c r="AH972" s="565"/>
      <c r="AI972" s="565"/>
      <c r="AJ972" s="565"/>
      <c r="AK972" s="565"/>
      <c r="AL972" s="565"/>
      <c r="AM972" s="565">
        <v>120</v>
      </c>
      <c r="AN972" s="565"/>
      <c r="AO972" s="565"/>
      <c r="AP972" s="565"/>
      <c r="AQ972" s="565">
        <v>8400</v>
      </c>
      <c r="AR972" s="565"/>
      <c r="AS972" s="565"/>
      <c r="AT972" s="565"/>
      <c r="AU972" s="565"/>
      <c r="AV972" s="565"/>
      <c r="AW972" s="565"/>
      <c r="AX972" s="565"/>
      <c r="AY972" s="565"/>
      <c r="AZ972" s="565"/>
      <c r="BA972" s="565"/>
      <c r="BB972" s="565"/>
      <c r="BC972" s="565"/>
      <c r="BD972" s="565"/>
      <c r="BE972" s="565">
        <v>600</v>
      </c>
      <c r="BF972" s="565"/>
      <c r="BG972" s="565"/>
      <c r="BH972" s="565"/>
      <c r="BI972" s="565"/>
      <c r="BJ972" s="565"/>
      <c r="BK972" s="364"/>
      <c r="BL972" s="565"/>
      <c r="BM972" s="565"/>
      <c r="BN972" s="565"/>
      <c r="BO972" s="565"/>
      <c r="BP972" s="565"/>
      <c r="BQ972" s="565"/>
      <c r="BR972" s="565"/>
      <c r="BS972" s="565">
        <v>420</v>
      </c>
      <c r="BT972" s="565"/>
      <c r="BU972" s="565"/>
      <c r="BV972" s="565"/>
      <c r="BW972" s="565"/>
      <c r="BX972" s="565"/>
      <c r="BY972" s="565"/>
      <c r="BZ972" s="565"/>
      <c r="CA972" s="565"/>
      <c r="CB972" s="565"/>
      <c r="CC972" s="565"/>
      <c r="CD972" s="565"/>
      <c r="CE972" s="565"/>
      <c r="CF972" s="565"/>
      <c r="CG972" s="565"/>
    </row>
    <row r="973" spans="1:85">
      <c r="A973" s="620"/>
      <c r="B973" s="626"/>
      <c r="C973" s="565" t="s">
        <v>4300</v>
      </c>
      <c r="D973" s="565">
        <v>4800</v>
      </c>
      <c r="E973" s="565"/>
      <c r="F973" s="565"/>
      <c r="G973" s="565"/>
      <c r="H973" s="565"/>
      <c r="I973" s="565"/>
      <c r="J973" s="565"/>
      <c r="K973" s="565"/>
      <c r="L973" s="565">
        <v>2400</v>
      </c>
      <c r="M973" s="565"/>
      <c r="N973" s="565"/>
      <c r="O973" s="565"/>
      <c r="P973" s="565"/>
      <c r="Q973" s="565"/>
      <c r="R973" s="565"/>
      <c r="S973" s="565">
        <v>1200</v>
      </c>
      <c r="T973" s="565">
        <v>480</v>
      </c>
      <c r="U973" s="147"/>
      <c r="V973" s="565"/>
      <c r="W973" s="565"/>
      <c r="X973" s="565"/>
      <c r="Y973" s="565"/>
      <c r="Z973" s="565"/>
      <c r="AA973" s="565"/>
      <c r="AB973" s="565"/>
      <c r="AC973" s="565"/>
      <c r="AD973" s="565">
        <v>800</v>
      </c>
      <c r="AE973" s="565"/>
      <c r="AF973" s="565"/>
      <c r="AG973" s="565"/>
      <c r="AH973" s="565"/>
      <c r="AI973" s="565">
        <v>480</v>
      </c>
      <c r="AJ973" s="565"/>
      <c r="AK973" s="565"/>
      <c r="AL973" s="565"/>
      <c r="AM973" s="565">
        <v>800</v>
      </c>
      <c r="AN973" s="565"/>
      <c r="AO973" s="565"/>
      <c r="AP973" s="565"/>
      <c r="AQ973" s="565"/>
      <c r="AR973" s="565"/>
      <c r="AS973" s="565"/>
      <c r="AT973" s="565"/>
      <c r="AU973" s="565"/>
      <c r="AV973" s="565"/>
      <c r="AW973" s="565"/>
      <c r="AX973" s="565"/>
      <c r="AY973" s="565"/>
      <c r="AZ973" s="565"/>
      <c r="BA973" s="565"/>
      <c r="BB973" s="565"/>
      <c r="BC973" s="565"/>
      <c r="BD973" s="565"/>
      <c r="BE973" s="565">
        <v>1200</v>
      </c>
      <c r="BF973" s="565"/>
      <c r="BG973" s="565"/>
      <c r="BH973" s="565"/>
      <c r="BI973" s="565"/>
      <c r="BJ973" s="565">
        <v>10900</v>
      </c>
      <c r="BK973" s="364"/>
      <c r="BL973" s="565"/>
      <c r="BM973" s="565"/>
      <c r="BN973" s="565"/>
      <c r="BO973" s="565"/>
      <c r="BP973" s="565"/>
      <c r="BQ973" s="565"/>
      <c r="BR973" s="565"/>
      <c r="BS973" s="565">
        <v>3480</v>
      </c>
      <c r="BT973" s="565"/>
      <c r="BU973" s="565"/>
      <c r="BV973" s="565"/>
      <c r="BW973" s="565">
        <v>1200</v>
      </c>
      <c r="BX973" s="565"/>
      <c r="BY973" s="565"/>
      <c r="BZ973" s="565"/>
      <c r="CA973" s="565"/>
      <c r="CB973" s="565"/>
      <c r="CC973" s="565"/>
      <c r="CD973" s="565"/>
      <c r="CE973" s="565"/>
      <c r="CF973" s="565"/>
      <c r="CG973" s="565"/>
    </row>
    <row r="974" spans="1:85">
      <c r="A974" s="620"/>
      <c r="B974" s="626" t="s">
        <v>4305</v>
      </c>
      <c r="C974" s="565" t="s">
        <v>4302</v>
      </c>
      <c r="D974" s="565"/>
      <c r="E974" s="565"/>
      <c r="F974" s="565"/>
      <c r="G974" s="565"/>
      <c r="H974" s="565"/>
      <c r="I974" s="565"/>
      <c r="J974" s="565"/>
      <c r="K974" s="565"/>
      <c r="L974" s="565"/>
      <c r="M974" s="565"/>
      <c r="N974" s="565"/>
      <c r="O974" s="565"/>
      <c r="P974" s="565"/>
      <c r="Q974" s="565"/>
      <c r="R974" s="565"/>
      <c r="S974" s="565"/>
      <c r="T974" s="565"/>
      <c r="U974" s="147"/>
      <c r="V974" s="565"/>
      <c r="W974" s="565"/>
      <c r="X974" s="565"/>
      <c r="Y974" s="565"/>
      <c r="Z974" s="565"/>
      <c r="AA974" s="565"/>
      <c r="AB974" s="565"/>
      <c r="AC974" s="565"/>
      <c r="AD974" s="565"/>
      <c r="AE974" s="565"/>
      <c r="AF974" s="565"/>
      <c r="AG974" s="565"/>
      <c r="AH974" s="565"/>
      <c r="AI974" s="565"/>
      <c r="AJ974" s="565"/>
      <c r="AK974" s="565"/>
      <c r="AL974" s="565"/>
      <c r="AM974" s="565"/>
      <c r="AN974" s="565"/>
      <c r="AO974" s="565"/>
      <c r="AP974" s="565"/>
      <c r="AQ974" s="565"/>
      <c r="AR974" s="565"/>
      <c r="AS974" s="565"/>
      <c r="AT974" s="565"/>
      <c r="AU974" s="565"/>
      <c r="AV974" s="565"/>
      <c r="AW974" s="565"/>
      <c r="AX974" s="565"/>
      <c r="AY974" s="565"/>
      <c r="AZ974" s="565"/>
      <c r="BA974" s="565"/>
      <c r="BB974" s="565"/>
      <c r="BC974" s="565"/>
      <c r="BD974" s="565"/>
      <c r="BE974" s="565"/>
      <c r="BF974" s="565"/>
      <c r="BG974" s="565"/>
      <c r="BH974" s="565"/>
      <c r="BI974" s="565"/>
      <c r="BJ974" s="565"/>
      <c r="BK974" s="364"/>
      <c r="BL974" s="565"/>
      <c r="BM974" s="565"/>
      <c r="BN974" s="565"/>
      <c r="BO974" s="565"/>
      <c r="BP974" s="565"/>
      <c r="BQ974" s="565"/>
      <c r="BR974" s="565"/>
      <c r="BS974" s="565"/>
      <c r="BT974" s="565"/>
      <c r="BU974" s="565"/>
      <c r="BV974" s="565"/>
      <c r="BW974" s="565"/>
      <c r="BX974" s="565"/>
      <c r="BY974" s="565"/>
      <c r="BZ974" s="565"/>
      <c r="CA974" s="565"/>
      <c r="CB974" s="565"/>
      <c r="CC974" s="565"/>
      <c r="CD974" s="565"/>
      <c r="CE974" s="565"/>
      <c r="CF974" s="565"/>
      <c r="CG974" s="565"/>
    </row>
    <row r="975" spans="1:85">
      <c r="A975" s="620"/>
      <c r="B975" s="626"/>
      <c r="C975" s="565" t="s">
        <v>4300</v>
      </c>
      <c r="D975" s="565"/>
      <c r="E975" s="565"/>
      <c r="F975" s="565"/>
      <c r="G975" s="565"/>
      <c r="H975" s="565"/>
      <c r="I975" s="565"/>
      <c r="J975" s="565"/>
      <c r="K975" s="565"/>
      <c r="L975" s="565"/>
      <c r="M975" s="565"/>
      <c r="N975" s="565"/>
      <c r="O975" s="565"/>
      <c r="P975" s="565"/>
      <c r="Q975" s="565"/>
      <c r="R975" s="565"/>
      <c r="S975" s="565"/>
      <c r="T975" s="565"/>
      <c r="U975" s="147"/>
      <c r="V975" s="565"/>
      <c r="W975" s="565"/>
      <c r="X975" s="565"/>
      <c r="Y975" s="565"/>
      <c r="Z975" s="565"/>
      <c r="AA975" s="565"/>
      <c r="AB975" s="565"/>
      <c r="AC975" s="565"/>
      <c r="AD975" s="565"/>
      <c r="AE975" s="565"/>
      <c r="AF975" s="565"/>
      <c r="AG975" s="565"/>
      <c r="AH975" s="565"/>
      <c r="AI975" s="565"/>
      <c r="AJ975" s="565"/>
      <c r="AK975" s="565"/>
      <c r="AL975" s="565"/>
      <c r="AM975" s="565"/>
      <c r="AN975" s="565"/>
      <c r="AO975" s="565"/>
      <c r="AP975" s="565"/>
      <c r="AQ975" s="565"/>
      <c r="AR975" s="565"/>
      <c r="AS975" s="565"/>
      <c r="AT975" s="565"/>
      <c r="AU975" s="565"/>
      <c r="AV975" s="565"/>
      <c r="AW975" s="565"/>
      <c r="AX975" s="565"/>
      <c r="AY975" s="565"/>
      <c r="AZ975" s="565"/>
      <c r="BA975" s="565"/>
      <c r="BB975" s="565"/>
      <c r="BC975" s="565"/>
      <c r="BD975" s="565"/>
      <c r="BE975" s="565"/>
      <c r="BF975" s="565"/>
      <c r="BG975" s="565"/>
      <c r="BH975" s="565"/>
      <c r="BI975" s="565"/>
      <c r="BJ975" s="565"/>
      <c r="BK975" s="364"/>
      <c r="BL975" s="565"/>
      <c r="BM975" s="565"/>
      <c r="BN975" s="565"/>
      <c r="BO975" s="565"/>
      <c r="BP975" s="565"/>
      <c r="BQ975" s="565"/>
      <c r="BR975" s="565"/>
      <c r="BS975" s="565"/>
      <c r="BT975" s="565"/>
      <c r="BU975" s="565"/>
      <c r="BV975" s="565"/>
      <c r="BW975" s="565"/>
      <c r="BX975" s="565"/>
      <c r="BY975" s="565"/>
      <c r="BZ975" s="565"/>
      <c r="CA975" s="565"/>
      <c r="CB975" s="565"/>
      <c r="CC975" s="565"/>
      <c r="CD975" s="565"/>
      <c r="CE975" s="565"/>
      <c r="CF975" s="565"/>
      <c r="CG975" s="565"/>
    </row>
    <row r="976" spans="1:85">
      <c r="A976" s="627" t="s">
        <v>9582</v>
      </c>
      <c r="B976" s="626" t="s">
        <v>4301</v>
      </c>
      <c r="C976" s="565" t="s">
        <v>4302</v>
      </c>
      <c r="D976" s="565"/>
      <c r="E976" s="565"/>
      <c r="F976" s="565"/>
      <c r="G976" s="565"/>
      <c r="H976" s="565"/>
      <c r="I976" s="565"/>
      <c r="J976" s="565"/>
      <c r="K976" s="565"/>
      <c r="L976" s="565"/>
      <c r="M976" s="565"/>
      <c r="N976" s="565"/>
      <c r="O976" s="565"/>
      <c r="P976" s="565"/>
      <c r="Q976" s="565"/>
      <c r="R976" s="565"/>
      <c r="S976" s="565"/>
      <c r="T976" s="565"/>
      <c r="U976" s="147"/>
      <c r="V976" s="565"/>
      <c r="W976" s="565"/>
      <c r="X976" s="565"/>
      <c r="Y976" s="565"/>
      <c r="Z976" s="565"/>
      <c r="AA976" s="565"/>
      <c r="AB976" s="565"/>
      <c r="AC976" s="565"/>
      <c r="AD976" s="565"/>
      <c r="AE976" s="565"/>
      <c r="AF976" s="565"/>
      <c r="AG976" s="565"/>
      <c r="AH976" s="565"/>
      <c r="AI976" s="565"/>
      <c r="AJ976" s="565"/>
      <c r="AK976" s="565"/>
      <c r="AL976" s="565"/>
      <c r="AM976" s="565"/>
      <c r="AN976" s="565"/>
      <c r="AO976" s="565"/>
      <c r="AP976" s="565"/>
      <c r="AQ976" s="565"/>
      <c r="AR976" s="565"/>
      <c r="AS976" s="565"/>
      <c r="AT976" s="565"/>
      <c r="AU976" s="565"/>
      <c r="AV976" s="565"/>
      <c r="AW976" s="565"/>
      <c r="AX976" s="565"/>
      <c r="AY976" s="565"/>
      <c r="AZ976" s="565"/>
      <c r="BA976" s="565"/>
      <c r="BB976" s="565"/>
      <c r="BC976" s="565"/>
      <c r="BD976" s="565"/>
      <c r="BE976" s="565"/>
      <c r="BF976" s="565"/>
      <c r="BG976" s="565"/>
      <c r="BH976" s="565"/>
      <c r="BI976" s="565"/>
      <c r="BJ976" s="565"/>
      <c r="BK976" s="364"/>
      <c r="BL976" s="565"/>
      <c r="BM976" s="565"/>
      <c r="BN976" s="565"/>
      <c r="BO976" s="565"/>
      <c r="BP976" s="565"/>
      <c r="BQ976" s="565"/>
      <c r="BR976" s="565"/>
      <c r="BS976" s="565"/>
      <c r="BT976" s="565"/>
      <c r="BU976" s="565"/>
      <c r="BV976" s="565"/>
      <c r="BW976" s="565"/>
      <c r="BX976" s="565"/>
      <c r="BY976" s="565"/>
      <c r="BZ976" s="565"/>
      <c r="CA976" s="565"/>
      <c r="CB976" s="565"/>
      <c r="CC976" s="565"/>
      <c r="CD976" s="565"/>
      <c r="CE976" s="565"/>
      <c r="CF976" s="565"/>
      <c r="CG976" s="565"/>
    </row>
    <row r="977" spans="1:85">
      <c r="A977" s="620"/>
      <c r="B977" s="626"/>
      <c r="C977" s="565" t="s">
        <v>4300</v>
      </c>
      <c r="D977" s="565"/>
      <c r="E977" s="565"/>
      <c r="F977" s="565"/>
      <c r="G977" s="565"/>
      <c r="H977" s="565"/>
      <c r="I977" s="565"/>
      <c r="J977" s="565"/>
      <c r="K977" s="565"/>
      <c r="L977" s="565"/>
      <c r="M977" s="565"/>
      <c r="N977" s="565"/>
      <c r="O977" s="565"/>
      <c r="P977" s="565"/>
      <c r="Q977" s="565"/>
      <c r="R977" s="565"/>
      <c r="S977" s="565"/>
      <c r="T977" s="565"/>
      <c r="U977" s="147"/>
      <c r="V977" s="565"/>
      <c r="W977" s="565"/>
      <c r="X977" s="565"/>
      <c r="Y977" s="565"/>
      <c r="Z977" s="565"/>
      <c r="AA977" s="565"/>
      <c r="AB977" s="565"/>
      <c r="AC977" s="565"/>
      <c r="AD977" s="565"/>
      <c r="AE977" s="565"/>
      <c r="AF977" s="565"/>
      <c r="AG977" s="565"/>
      <c r="AH977" s="565"/>
      <c r="AI977" s="565"/>
      <c r="AJ977" s="565"/>
      <c r="AK977" s="565"/>
      <c r="AL977" s="565"/>
      <c r="AM977" s="565"/>
      <c r="AN977" s="565"/>
      <c r="AO977" s="565"/>
      <c r="AP977" s="565"/>
      <c r="AQ977" s="565"/>
      <c r="AR977" s="565"/>
      <c r="AS977" s="565"/>
      <c r="AT977" s="565"/>
      <c r="AU977" s="565"/>
      <c r="AV977" s="565"/>
      <c r="AW977" s="565"/>
      <c r="AX977" s="565"/>
      <c r="AY977" s="565"/>
      <c r="AZ977" s="565"/>
      <c r="BA977" s="565"/>
      <c r="BB977" s="565"/>
      <c r="BC977" s="565"/>
      <c r="BD977" s="565"/>
      <c r="BE977" s="565"/>
      <c r="BF977" s="565"/>
      <c r="BG977" s="565"/>
      <c r="BH977" s="565"/>
      <c r="BI977" s="565"/>
      <c r="BJ977" s="565"/>
      <c r="BK977" s="364"/>
      <c r="BL977" s="565"/>
      <c r="BM977" s="565"/>
      <c r="BN977" s="565"/>
      <c r="BO977" s="565"/>
      <c r="BP977" s="565"/>
      <c r="BQ977" s="565"/>
      <c r="BR977" s="565"/>
      <c r="BS977" s="565"/>
      <c r="BT977" s="565"/>
      <c r="BU977" s="565"/>
      <c r="BV977" s="565"/>
      <c r="BW977" s="565"/>
      <c r="BX977" s="565"/>
      <c r="BY977" s="565"/>
      <c r="BZ977" s="565"/>
      <c r="CA977" s="565"/>
      <c r="CB977" s="565"/>
      <c r="CC977" s="565"/>
      <c r="CD977" s="565"/>
      <c r="CE977" s="565"/>
      <c r="CF977" s="565"/>
      <c r="CG977" s="565"/>
    </row>
    <row r="978" spans="1:85">
      <c r="A978" s="620"/>
      <c r="B978" s="626" t="s">
        <v>4303</v>
      </c>
      <c r="C978" s="565" t="s">
        <v>4302</v>
      </c>
      <c r="D978" s="565"/>
      <c r="E978" s="565"/>
      <c r="F978" s="565"/>
      <c r="G978" s="565"/>
      <c r="H978" s="565"/>
      <c r="I978" s="565"/>
      <c r="J978" s="565"/>
      <c r="K978" s="565"/>
      <c r="L978" s="565"/>
      <c r="M978" s="565"/>
      <c r="N978" s="565"/>
      <c r="O978" s="565"/>
      <c r="P978" s="565"/>
      <c r="Q978" s="565"/>
      <c r="R978" s="565"/>
      <c r="S978" s="565"/>
      <c r="T978" s="565"/>
      <c r="U978" s="147"/>
      <c r="V978" s="565"/>
      <c r="W978" s="565"/>
      <c r="X978" s="565"/>
      <c r="Y978" s="565"/>
      <c r="Z978" s="565"/>
      <c r="AA978" s="565"/>
      <c r="AB978" s="565"/>
      <c r="AC978" s="565"/>
      <c r="AD978" s="565"/>
      <c r="AE978" s="565"/>
      <c r="AF978" s="565"/>
      <c r="AG978" s="565"/>
      <c r="AH978" s="565"/>
      <c r="AI978" s="565"/>
      <c r="AJ978" s="565"/>
      <c r="AK978" s="565"/>
      <c r="AL978" s="565"/>
      <c r="AM978" s="565"/>
      <c r="AN978" s="565"/>
      <c r="AO978" s="565"/>
      <c r="AP978" s="565"/>
      <c r="AQ978" s="565"/>
      <c r="AR978" s="565"/>
      <c r="AS978" s="565"/>
      <c r="AT978" s="565"/>
      <c r="AU978" s="565"/>
      <c r="AV978" s="565"/>
      <c r="AW978" s="565"/>
      <c r="AX978" s="565"/>
      <c r="AY978" s="565"/>
      <c r="AZ978" s="565"/>
      <c r="BA978" s="565"/>
      <c r="BB978" s="565"/>
      <c r="BC978" s="565"/>
      <c r="BD978" s="565"/>
      <c r="BE978" s="565"/>
      <c r="BF978" s="565"/>
      <c r="BG978" s="565"/>
      <c r="BH978" s="565"/>
      <c r="BI978" s="565"/>
      <c r="BJ978" s="565"/>
      <c r="BK978" s="364"/>
      <c r="BL978" s="565"/>
      <c r="BM978" s="565"/>
      <c r="BN978" s="565"/>
      <c r="BO978" s="565"/>
      <c r="BP978" s="565"/>
      <c r="BQ978" s="565"/>
      <c r="BR978" s="565"/>
      <c r="BS978" s="565"/>
      <c r="BT978" s="565"/>
      <c r="BU978" s="565"/>
      <c r="BV978" s="565"/>
      <c r="BW978" s="565"/>
      <c r="BX978" s="565"/>
      <c r="BY978" s="565"/>
      <c r="BZ978" s="565"/>
      <c r="CA978" s="565"/>
      <c r="CB978" s="565"/>
      <c r="CC978" s="565"/>
      <c r="CD978" s="565"/>
      <c r="CE978" s="565"/>
      <c r="CF978" s="565"/>
      <c r="CG978" s="565"/>
    </row>
    <row r="979" spans="1:85">
      <c r="A979" s="620"/>
      <c r="B979" s="626"/>
      <c r="C979" s="565" t="s">
        <v>4300</v>
      </c>
      <c r="D979" s="565"/>
      <c r="E979" s="565"/>
      <c r="F979" s="565"/>
      <c r="G979" s="565"/>
      <c r="H979" s="565"/>
      <c r="I979" s="565"/>
      <c r="J979" s="565"/>
      <c r="K979" s="565"/>
      <c r="L979" s="565"/>
      <c r="M979" s="565"/>
      <c r="N979" s="565"/>
      <c r="O979" s="565"/>
      <c r="P979" s="565"/>
      <c r="Q979" s="565"/>
      <c r="R979" s="565"/>
      <c r="S979" s="565"/>
      <c r="T979" s="565"/>
      <c r="U979" s="147"/>
      <c r="V979" s="565"/>
      <c r="W979" s="565"/>
      <c r="X979" s="565"/>
      <c r="Y979" s="565"/>
      <c r="Z979" s="565"/>
      <c r="AA979" s="565"/>
      <c r="AB979" s="565"/>
      <c r="AC979" s="565"/>
      <c r="AD979" s="565"/>
      <c r="AE979" s="565"/>
      <c r="AF979" s="565"/>
      <c r="AG979" s="565"/>
      <c r="AH979" s="565"/>
      <c r="AI979" s="565"/>
      <c r="AJ979" s="565"/>
      <c r="AK979" s="565"/>
      <c r="AL979" s="565"/>
      <c r="AM979" s="565"/>
      <c r="AN979" s="565"/>
      <c r="AO979" s="565"/>
      <c r="AP979" s="565"/>
      <c r="AQ979" s="565"/>
      <c r="AR979" s="565"/>
      <c r="AS979" s="565"/>
      <c r="AT979" s="565"/>
      <c r="AU979" s="565"/>
      <c r="AV979" s="565"/>
      <c r="AW979" s="565"/>
      <c r="AX979" s="565"/>
      <c r="AY979" s="565"/>
      <c r="AZ979" s="565"/>
      <c r="BA979" s="565"/>
      <c r="BB979" s="565"/>
      <c r="BC979" s="565"/>
      <c r="BD979" s="565"/>
      <c r="BE979" s="565"/>
      <c r="BF979" s="565"/>
      <c r="BG979" s="565"/>
      <c r="BH979" s="565"/>
      <c r="BI979" s="565"/>
      <c r="BJ979" s="565"/>
      <c r="BK979" s="364"/>
      <c r="BL979" s="565"/>
      <c r="BM979" s="565"/>
      <c r="BN979" s="565"/>
      <c r="BO979" s="565"/>
      <c r="BP979" s="565"/>
      <c r="BQ979" s="565"/>
      <c r="BR979" s="565"/>
      <c r="BS979" s="565"/>
      <c r="BT979" s="565"/>
      <c r="BU979" s="565"/>
      <c r="BV979" s="565"/>
      <c r="BW979" s="565"/>
      <c r="BX979" s="565"/>
      <c r="BY979" s="565"/>
      <c r="BZ979" s="565"/>
      <c r="CA979" s="565"/>
      <c r="CB979" s="565"/>
      <c r="CC979" s="565"/>
      <c r="CD979" s="565"/>
      <c r="CE979" s="565"/>
      <c r="CF979" s="565"/>
      <c r="CG979" s="565"/>
    </row>
    <row r="980" spans="1:85">
      <c r="A980" s="620"/>
      <c r="B980" s="626" t="s">
        <v>4304</v>
      </c>
      <c r="C980" s="565" t="s">
        <v>4302</v>
      </c>
      <c r="D980" s="565"/>
      <c r="E980" s="565"/>
      <c r="F980" s="565"/>
      <c r="G980" s="565"/>
      <c r="H980" s="565"/>
      <c r="I980" s="565"/>
      <c r="J980" s="565"/>
      <c r="K980" s="565"/>
      <c r="L980" s="565"/>
      <c r="M980" s="565"/>
      <c r="N980" s="565"/>
      <c r="O980" s="565"/>
      <c r="P980" s="565"/>
      <c r="Q980" s="565"/>
      <c r="R980" s="565"/>
      <c r="S980" s="565"/>
      <c r="T980" s="565"/>
      <c r="U980" s="147"/>
      <c r="V980" s="565"/>
      <c r="W980" s="565"/>
      <c r="X980" s="565"/>
      <c r="Y980" s="565"/>
      <c r="Z980" s="565"/>
      <c r="AA980" s="565"/>
      <c r="AB980" s="565"/>
      <c r="AC980" s="565"/>
      <c r="AD980" s="565"/>
      <c r="AE980" s="565"/>
      <c r="AF980" s="565"/>
      <c r="AG980" s="565"/>
      <c r="AH980" s="565"/>
      <c r="AI980" s="565"/>
      <c r="AJ980" s="565"/>
      <c r="AK980" s="565"/>
      <c r="AL980" s="565"/>
      <c r="AM980" s="565"/>
      <c r="AN980" s="565"/>
      <c r="AO980" s="565"/>
      <c r="AP980" s="565"/>
      <c r="AQ980" s="565"/>
      <c r="AR980" s="565"/>
      <c r="AS980" s="565"/>
      <c r="AT980" s="565"/>
      <c r="AU980" s="565"/>
      <c r="AV980" s="565"/>
      <c r="AW980" s="565"/>
      <c r="AX980" s="565"/>
      <c r="AY980" s="565"/>
      <c r="AZ980" s="565"/>
      <c r="BA980" s="565"/>
      <c r="BB980" s="565"/>
      <c r="BC980" s="565"/>
      <c r="BD980" s="565"/>
      <c r="BE980" s="565"/>
      <c r="BF980" s="565"/>
      <c r="BG980" s="565"/>
      <c r="BH980" s="565"/>
      <c r="BI980" s="565"/>
      <c r="BJ980" s="565"/>
      <c r="BK980" s="364"/>
      <c r="BL980" s="565"/>
      <c r="BM980" s="565"/>
      <c r="BN980" s="565"/>
      <c r="BO980" s="565"/>
      <c r="BP980" s="565"/>
      <c r="BQ980" s="565"/>
      <c r="BR980" s="565"/>
      <c r="BS980" s="565"/>
      <c r="BT980" s="565"/>
      <c r="BU980" s="565"/>
      <c r="BV980" s="565"/>
      <c r="BW980" s="565"/>
      <c r="BX980" s="565"/>
      <c r="BY980" s="565"/>
      <c r="BZ980" s="565"/>
      <c r="CA980" s="565"/>
      <c r="CB980" s="565"/>
      <c r="CC980" s="565"/>
      <c r="CD980" s="565"/>
      <c r="CE980" s="565"/>
      <c r="CF980" s="565"/>
      <c r="CG980" s="565"/>
    </row>
    <row r="981" spans="1:85">
      <c r="A981" s="620"/>
      <c r="B981" s="626"/>
      <c r="C981" s="565" t="s">
        <v>4300</v>
      </c>
      <c r="D981" s="565">
        <v>15360</v>
      </c>
      <c r="E981" s="565">
        <v>6600</v>
      </c>
      <c r="F981" s="565">
        <v>0</v>
      </c>
      <c r="G981" s="565">
        <v>16896</v>
      </c>
      <c r="H981" s="565">
        <v>7680</v>
      </c>
      <c r="I981" s="565">
        <v>0</v>
      </c>
      <c r="J981" s="565">
        <v>0</v>
      </c>
      <c r="K981" s="565">
        <v>0</v>
      </c>
      <c r="L981" s="565">
        <v>0</v>
      </c>
      <c r="M981" s="565">
        <v>0</v>
      </c>
      <c r="N981" s="565">
        <v>0</v>
      </c>
      <c r="O981" s="565">
        <v>0</v>
      </c>
      <c r="P981" s="565">
        <v>0</v>
      </c>
      <c r="Q981" s="565">
        <v>0</v>
      </c>
      <c r="R981" s="565">
        <v>0</v>
      </c>
      <c r="S981" s="565">
        <v>0</v>
      </c>
      <c r="T981" s="565">
        <v>11520</v>
      </c>
      <c r="U981" s="147">
        <v>0</v>
      </c>
      <c r="V981" s="565">
        <v>0</v>
      </c>
      <c r="W981" s="565">
        <v>0</v>
      </c>
      <c r="X981" s="565">
        <v>0</v>
      </c>
      <c r="Y981" s="565">
        <v>5040</v>
      </c>
      <c r="Z981" s="565">
        <v>0</v>
      </c>
      <c r="AA981" s="565">
        <v>0</v>
      </c>
      <c r="AB981" s="565">
        <v>0</v>
      </c>
      <c r="AC981" s="565">
        <v>0</v>
      </c>
      <c r="AD981" s="565">
        <v>23679</v>
      </c>
      <c r="AE981" s="565">
        <v>5260</v>
      </c>
      <c r="AF981" s="565">
        <v>0</v>
      </c>
      <c r="AG981" s="565">
        <v>76800</v>
      </c>
      <c r="AH981" s="565">
        <v>0</v>
      </c>
      <c r="AI981" s="565">
        <v>1920</v>
      </c>
      <c r="AJ981" s="565">
        <v>0</v>
      </c>
      <c r="AK981" s="565">
        <v>0</v>
      </c>
      <c r="AL981" s="565">
        <v>13440</v>
      </c>
      <c r="AM981" s="565">
        <v>8160</v>
      </c>
      <c r="AN981" s="565">
        <v>0</v>
      </c>
      <c r="AO981" s="565">
        <v>0</v>
      </c>
      <c r="AP981" s="565">
        <v>0</v>
      </c>
      <c r="AQ981" s="565">
        <v>0</v>
      </c>
      <c r="AR981" s="565">
        <v>0</v>
      </c>
      <c r="AS981" s="565">
        <v>0</v>
      </c>
      <c r="AT981" s="565">
        <v>11520</v>
      </c>
      <c r="AU981" s="565">
        <v>0</v>
      </c>
      <c r="AV981" s="565">
        <v>0</v>
      </c>
      <c r="AW981" s="565">
        <v>0</v>
      </c>
      <c r="AX981" s="565">
        <v>15360</v>
      </c>
      <c r="AY981" s="565">
        <v>0</v>
      </c>
      <c r="AZ981" s="565">
        <v>0</v>
      </c>
      <c r="BA981" s="565">
        <v>0</v>
      </c>
      <c r="BB981" s="565">
        <v>0</v>
      </c>
      <c r="BC981" s="565">
        <v>0</v>
      </c>
      <c r="BD981" s="565">
        <v>0</v>
      </c>
      <c r="BE981" s="565">
        <v>0</v>
      </c>
      <c r="BF981" s="565">
        <v>0</v>
      </c>
      <c r="BG981" s="565">
        <v>0</v>
      </c>
      <c r="BH981" s="565">
        <v>8400</v>
      </c>
      <c r="BI981" s="565">
        <v>0</v>
      </c>
      <c r="BJ981" s="565">
        <v>5760</v>
      </c>
      <c r="BK981" s="364">
        <v>0</v>
      </c>
      <c r="BL981" s="565"/>
      <c r="BM981" s="565">
        <v>8640</v>
      </c>
      <c r="BN981" s="565">
        <v>0</v>
      </c>
      <c r="BO981" s="565">
        <v>11520</v>
      </c>
      <c r="BP981" s="565">
        <v>0</v>
      </c>
      <c r="BQ981" s="565">
        <v>0</v>
      </c>
      <c r="BR981" s="565">
        <v>0</v>
      </c>
      <c r="BS981" s="565">
        <v>10680</v>
      </c>
      <c r="BT981" s="565">
        <v>0</v>
      </c>
      <c r="BU981" s="565">
        <v>6720</v>
      </c>
      <c r="BV981" s="565">
        <v>0</v>
      </c>
      <c r="BW981" s="565">
        <v>15360</v>
      </c>
      <c r="BX981" s="565">
        <v>0</v>
      </c>
      <c r="BY981" s="565">
        <v>0</v>
      </c>
      <c r="BZ981" s="565"/>
      <c r="CA981" s="565"/>
      <c r="CB981" s="565"/>
      <c r="CC981" s="565"/>
      <c r="CD981" s="565"/>
      <c r="CE981" s="565"/>
      <c r="CF981" s="565"/>
      <c r="CG981" s="565"/>
    </row>
    <row r="982" spans="1:85">
      <c r="A982" s="620"/>
      <c r="B982" s="626" t="s">
        <v>4305</v>
      </c>
      <c r="C982" s="565" t="s">
        <v>4302</v>
      </c>
      <c r="D982" s="565"/>
      <c r="E982" s="565"/>
      <c r="F982" s="565"/>
      <c r="G982" s="565"/>
      <c r="H982" s="565"/>
      <c r="I982" s="565"/>
      <c r="J982" s="565"/>
      <c r="K982" s="565"/>
      <c r="L982" s="565"/>
      <c r="M982" s="565"/>
      <c r="N982" s="565"/>
      <c r="O982" s="565"/>
      <c r="P982" s="565"/>
      <c r="Q982" s="565"/>
      <c r="R982" s="565"/>
      <c r="S982" s="565"/>
      <c r="T982" s="565"/>
      <c r="U982" s="147"/>
      <c r="V982" s="565"/>
      <c r="W982" s="565"/>
      <c r="X982" s="565"/>
      <c r="Y982" s="565"/>
      <c r="Z982" s="565"/>
      <c r="AA982" s="565"/>
      <c r="AB982" s="565"/>
      <c r="AC982" s="565"/>
      <c r="AD982" s="565"/>
      <c r="AE982" s="565"/>
      <c r="AF982" s="565"/>
      <c r="AG982" s="565"/>
      <c r="AH982" s="565"/>
      <c r="AI982" s="565"/>
      <c r="AJ982" s="565"/>
      <c r="AK982" s="565"/>
      <c r="AL982" s="565"/>
      <c r="AM982" s="565"/>
      <c r="AN982" s="565"/>
      <c r="AO982" s="565"/>
      <c r="AP982" s="565"/>
      <c r="AQ982" s="565"/>
      <c r="AR982" s="565"/>
      <c r="AS982" s="565"/>
      <c r="AT982" s="565"/>
      <c r="AU982" s="565"/>
      <c r="AV982" s="565"/>
      <c r="AW982" s="565"/>
      <c r="AX982" s="565"/>
      <c r="AY982" s="565"/>
      <c r="AZ982" s="565"/>
      <c r="BA982" s="565"/>
      <c r="BB982" s="565"/>
      <c r="BC982" s="565"/>
      <c r="BD982" s="565"/>
      <c r="BE982" s="565"/>
      <c r="BF982" s="565"/>
      <c r="BG982" s="565"/>
      <c r="BH982" s="565"/>
      <c r="BI982" s="565"/>
      <c r="BJ982" s="565"/>
      <c r="BK982" s="364"/>
      <c r="BL982" s="565"/>
      <c r="BM982" s="565"/>
      <c r="BN982" s="565"/>
      <c r="BO982" s="565"/>
      <c r="BP982" s="565"/>
      <c r="BQ982" s="565"/>
      <c r="BR982" s="565"/>
      <c r="BS982" s="565"/>
      <c r="BT982" s="565"/>
      <c r="BU982" s="565"/>
      <c r="BV982" s="565"/>
      <c r="BW982" s="565"/>
      <c r="BX982" s="565"/>
      <c r="BY982" s="565"/>
      <c r="BZ982" s="565"/>
      <c r="CA982" s="565"/>
      <c r="CB982" s="565"/>
      <c r="CC982" s="565"/>
      <c r="CD982" s="565"/>
      <c r="CE982" s="565"/>
      <c r="CF982" s="565"/>
      <c r="CG982" s="565"/>
    </row>
    <row r="983" spans="1:85">
      <c r="A983" s="620"/>
      <c r="B983" s="626"/>
      <c r="C983" s="565" t="s">
        <v>4300</v>
      </c>
      <c r="D983" s="565"/>
      <c r="E983" s="565"/>
      <c r="F983" s="565"/>
      <c r="G983" s="565"/>
      <c r="H983" s="565"/>
      <c r="I983" s="565"/>
      <c r="J983" s="565"/>
      <c r="K983" s="565"/>
      <c r="L983" s="565"/>
      <c r="M983" s="565"/>
      <c r="N983" s="565"/>
      <c r="O983" s="565"/>
      <c r="P983" s="565"/>
      <c r="Q983" s="565"/>
      <c r="R983" s="565"/>
      <c r="S983" s="565"/>
      <c r="T983" s="565"/>
      <c r="U983" s="147"/>
      <c r="V983" s="565"/>
      <c r="W983" s="565"/>
      <c r="X983" s="565"/>
      <c r="Y983" s="565"/>
      <c r="Z983" s="565"/>
      <c r="AA983" s="565"/>
      <c r="AB983" s="565"/>
      <c r="AC983" s="565"/>
      <c r="AD983" s="565"/>
      <c r="AE983" s="565"/>
      <c r="AF983" s="565"/>
      <c r="AG983" s="565"/>
      <c r="AH983" s="565"/>
      <c r="AI983" s="565"/>
      <c r="AJ983" s="565"/>
      <c r="AK983" s="565"/>
      <c r="AL983" s="565"/>
      <c r="AM983" s="565"/>
      <c r="AN983" s="565"/>
      <c r="AO983" s="565"/>
      <c r="AP983" s="565"/>
      <c r="AQ983" s="565"/>
      <c r="AR983" s="565"/>
      <c r="AS983" s="565"/>
      <c r="AT983" s="565"/>
      <c r="AU983" s="565"/>
      <c r="AV983" s="565"/>
      <c r="AW983" s="565"/>
      <c r="AX983" s="565"/>
      <c r="AY983" s="565"/>
      <c r="AZ983" s="565"/>
      <c r="BA983" s="565"/>
      <c r="BB983" s="565"/>
      <c r="BC983" s="565"/>
      <c r="BD983" s="565"/>
      <c r="BE983" s="565"/>
      <c r="BF983" s="565"/>
      <c r="BG983" s="565"/>
      <c r="BH983" s="565"/>
      <c r="BI983" s="565"/>
      <c r="BJ983" s="565"/>
      <c r="BK983" s="364"/>
      <c r="BL983" s="565"/>
      <c r="BM983" s="565"/>
      <c r="BN983" s="565"/>
      <c r="BO983" s="565"/>
      <c r="BP983" s="565"/>
      <c r="BQ983" s="565"/>
      <c r="BR983" s="565"/>
      <c r="BS983" s="565"/>
      <c r="BT983" s="565"/>
      <c r="BU983" s="565"/>
      <c r="BV983" s="565"/>
      <c r="BW983" s="565"/>
      <c r="BX983" s="565"/>
      <c r="BY983" s="565"/>
      <c r="BZ983" s="565"/>
      <c r="CA983" s="565"/>
      <c r="CB983" s="565"/>
      <c r="CC983" s="565"/>
      <c r="CD983" s="565"/>
      <c r="CE983" s="565"/>
      <c r="CF983" s="565"/>
      <c r="CG983" s="565"/>
    </row>
    <row r="984" spans="1:85">
      <c r="A984" s="627" t="s">
        <v>9609</v>
      </c>
      <c r="B984" s="626" t="s">
        <v>4301</v>
      </c>
      <c r="C984" s="565" t="s">
        <v>4302</v>
      </c>
      <c r="D984" s="565">
        <v>2000</v>
      </c>
      <c r="E984" s="565">
        <v>241</v>
      </c>
      <c r="F984" s="565"/>
      <c r="G984" s="565"/>
      <c r="H984" s="565"/>
      <c r="I984" s="565"/>
      <c r="J984" s="565"/>
      <c r="K984" s="565"/>
      <c r="L984" s="565"/>
      <c r="M984" s="565">
        <v>3200</v>
      </c>
      <c r="N984" s="565">
        <v>5500</v>
      </c>
      <c r="O984" s="565"/>
      <c r="P984" s="565">
        <v>2000</v>
      </c>
      <c r="Q984" s="565">
        <v>1861</v>
      </c>
      <c r="R984" s="565">
        <v>1270</v>
      </c>
      <c r="S984" s="565"/>
      <c r="T984" s="565"/>
      <c r="U984" s="147"/>
      <c r="V984" s="565"/>
      <c r="W984" s="565"/>
      <c r="X984" s="565"/>
      <c r="Y984" s="565"/>
      <c r="Z984" s="565"/>
      <c r="AA984" s="565"/>
      <c r="AB984" s="565"/>
      <c r="AC984" s="565"/>
      <c r="AD984" s="565"/>
      <c r="AE984" s="565"/>
      <c r="AF984" s="565"/>
      <c r="AG984" s="565"/>
      <c r="AH984" s="565"/>
      <c r="AI984" s="565"/>
      <c r="AJ984" s="565"/>
      <c r="AK984" s="565"/>
      <c r="AL984" s="565">
        <v>6050</v>
      </c>
      <c r="AM984" s="565"/>
      <c r="AN984" s="565"/>
      <c r="AO984" s="565"/>
      <c r="AP984" s="565"/>
      <c r="AQ984" s="565">
        <v>63039</v>
      </c>
      <c r="AR984" s="565"/>
      <c r="AS984" s="565"/>
      <c r="AT984" s="565"/>
      <c r="AU984" s="565"/>
      <c r="AV984" s="565"/>
      <c r="AW984" s="565"/>
      <c r="AX984" s="565"/>
      <c r="AY984" s="565"/>
      <c r="AZ984" s="565"/>
      <c r="BA984" s="565">
        <v>14035</v>
      </c>
      <c r="BB984" s="565"/>
      <c r="BC984" s="565">
        <v>1000</v>
      </c>
      <c r="BD984" s="565"/>
      <c r="BE984" s="565"/>
      <c r="BF984" s="565"/>
      <c r="BG984" s="565"/>
      <c r="BH984" s="565"/>
      <c r="BI984" s="565"/>
      <c r="BJ984" s="565"/>
      <c r="BK984" s="364"/>
      <c r="BL984" s="565"/>
      <c r="BM984" s="565">
        <v>4200</v>
      </c>
      <c r="BN984" s="565"/>
      <c r="BO984" s="565"/>
      <c r="BP984" s="565"/>
      <c r="BQ984" s="565"/>
      <c r="BR984" s="565"/>
      <c r="BS984" s="565"/>
      <c r="BT984" s="565"/>
      <c r="BU984" s="565"/>
      <c r="BV984" s="565"/>
      <c r="BW984" s="565"/>
      <c r="BX984" s="565"/>
      <c r="BY984" s="565"/>
      <c r="BZ984" s="565"/>
      <c r="CA984" s="565"/>
      <c r="CB984" s="565"/>
      <c r="CC984" s="565"/>
      <c r="CD984" s="565"/>
      <c r="CE984" s="565"/>
      <c r="CF984" s="565"/>
      <c r="CG984" s="565"/>
    </row>
    <row r="985" spans="1:85">
      <c r="A985" s="620"/>
      <c r="B985" s="626"/>
      <c r="C985" s="565" t="s">
        <v>4300</v>
      </c>
      <c r="D985" s="565">
        <v>15000</v>
      </c>
      <c r="E985" s="565"/>
      <c r="F985" s="565"/>
      <c r="G985" s="565"/>
      <c r="H985" s="565"/>
      <c r="I985" s="565">
        <v>1680</v>
      </c>
      <c r="J985" s="565"/>
      <c r="K985" s="565"/>
      <c r="L985" s="565"/>
      <c r="M985" s="565"/>
      <c r="N985" s="565"/>
      <c r="O985" s="565"/>
      <c r="P985" s="565"/>
      <c r="Q985" s="565"/>
      <c r="R985" s="565"/>
      <c r="S985" s="565"/>
      <c r="T985" s="565">
        <v>1850</v>
      </c>
      <c r="U985" s="147"/>
      <c r="V985" s="565"/>
      <c r="W985" s="565"/>
      <c r="X985" s="565"/>
      <c r="Y985" s="565">
        <v>40</v>
      </c>
      <c r="Z985" s="565"/>
      <c r="AA985" s="565"/>
      <c r="AB985" s="565"/>
      <c r="AC985" s="565"/>
      <c r="AD985" s="565">
        <v>6140</v>
      </c>
      <c r="AE985" s="565"/>
      <c r="AF985" s="565"/>
      <c r="AG985" s="565"/>
      <c r="AH985" s="565"/>
      <c r="AI985" s="565">
        <v>49</v>
      </c>
      <c r="AJ985" s="565"/>
      <c r="AK985" s="565"/>
      <c r="AL985" s="565">
        <v>5802</v>
      </c>
      <c r="AM985" s="565">
        <v>6850</v>
      </c>
      <c r="AN985" s="565"/>
      <c r="AO985" s="565"/>
      <c r="AP985" s="565"/>
      <c r="AQ985" s="565"/>
      <c r="AR985" s="565"/>
      <c r="AS985" s="565"/>
      <c r="AT985" s="565"/>
      <c r="AU985" s="565"/>
      <c r="AV985" s="565"/>
      <c r="AW985" s="565"/>
      <c r="AX985" s="565"/>
      <c r="AY985" s="565"/>
      <c r="AZ985" s="565"/>
      <c r="BA985" s="565">
        <v>28218</v>
      </c>
      <c r="BB985" s="565"/>
      <c r="BC985" s="565"/>
      <c r="BD985" s="565"/>
      <c r="BE985" s="565">
        <v>8500</v>
      </c>
      <c r="BF985" s="565">
        <v>4200</v>
      </c>
      <c r="BG985" s="565"/>
      <c r="BH985" s="565"/>
      <c r="BI985" s="565"/>
      <c r="BJ985" s="565">
        <v>63950</v>
      </c>
      <c r="BK985" s="364"/>
      <c r="BL985" s="565"/>
      <c r="BM985" s="565">
        <v>6350</v>
      </c>
      <c r="BN985" s="565"/>
      <c r="BO985" s="565">
        <v>3500</v>
      </c>
      <c r="BP985" s="565"/>
      <c r="BQ985" s="565"/>
      <c r="BR985" s="565"/>
      <c r="BS985" s="565">
        <v>6350</v>
      </c>
      <c r="BT985" s="565"/>
      <c r="BU985" s="565"/>
      <c r="BV985" s="565"/>
      <c r="BW985" s="565">
        <v>6000</v>
      </c>
      <c r="BX985" s="565"/>
      <c r="BY985" s="565"/>
      <c r="BZ985" s="565"/>
      <c r="CA985" s="565"/>
      <c r="CB985" s="565"/>
      <c r="CC985" s="565"/>
      <c r="CD985" s="565"/>
      <c r="CE985" s="565"/>
      <c r="CF985" s="565"/>
      <c r="CG985" s="565"/>
    </row>
    <row r="986" spans="1:85">
      <c r="A986" s="620"/>
      <c r="B986" s="626" t="s">
        <v>4303</v>
      </c>
      <c r="C986" s="565" t="s">
        <v>4302</v>
      </c>
      <c r="D986" s="565"/>
      <c r="E986" s="565"/>
      <c r="F986" s="565"/>
      <c r="G986" s="565"/>
      <c r="H986" s="565"/>
      <c r="I986" s="565"/>
      <c r="J986" s="565"/>
      <c r="K986" s="565"/>
      <c r="L986" s="565"/>
      <c r="M986" s="565"/>
      <c r="N986" s="565"/>
      <c r="O986" s="565"/>
      <c r="P986" s="565"/>
      <c r="Q986" s="565"/>
      <c r="R986" s="565"/>
      <c r="S986" s="565"/>
      <c r="T986" s="565"/>
      <c r="U986" s="147"/>
      <c r="V986" s="565"/>
      <c r="W986" s="565"/>
      <c r="X986" s="565"/>
      <c r="Y986" s="565"/>
      <c r="Z986" s="565"/>
      <c r="AA986" s="565"/>
      <c r="AB986" s="565"/>
      <c r="AC986" s="565"/>
      <c r="AD986" s="565"/>
      <c r="AE986" s="565"/>
      <c r="AF986" s="565"/>
      <c r="AG986" s="565"/>
      <c r="AH986" s="565"/>
      <c r="AI986" s="565"/>
      <c r="AJ986" s="565"/>
      <c r="AK986" s="565"/>
      <c r="AL986" s="565"/>
      <c r="AM986" s="565"/>
      <c r="AN986" s="565"/>
      <c r="AO986" s="565"/>
      <c r="AP986" s="565"/>
      <c r="AQ986" s="565">
        <v>3800</v>
      </c>
      <c r="AR986" s="565"/>
      <c r="AS986" s="565"/>
      <c r="AT986" s="565"/>
      <c r="AU986" s="565"/>
      <c r="AV986" s="565"/>
      <c r="AW986" s="565"/>
      <c r="AX986" s="565"/>
      <c r="AY986" s="565"/>
      <c r="AZ986" s="565"/>
      <c r="BA986" s="565">
        <v>11400</v>
      </c>
      <c r="BB986" s="565"/>
      <c r="BC986" s="565"/>
      <c r="BD986" s="565"/>
      <c r="BE986" s="565"/>
      <c r="BF986" s="565"/>
      <c r="BG986" s="565"/>
      <c r="BH986" s="565"/>
      <c r="BI986" s="565"/>
      <c r="BJ986" s="565"/>
      <c r="BK986" s="364"/>
      <c r="BL986" s="565"/>
      <c r="BM986" s="565"/>
      <c r="BN986" s="565"/>
      <c r="BO986" s="565"/>
      <c r="BP986" s="565"/>
      <c r="BQ986" s="565"/>
      <c r="BR986" s="565"/>
      <c r="BS986" s="565"/>
      <c r="BT986" s="565"/>
      <c r="BU986" s="565"/>
      <c r="BV986" s="565"/>
      <c r="BW986" s="565"/>
      <c r="BX986" s="565"/>
      <c r="BY986" s="565"/>
      <c r="BZ986" s="565"/>
      <c r="CA986" s="565"/>
      <c r="CB986" s="565"/>
      <c r="CC986" s="565"/>
      <c r="CD986" s="565"/>
      <c r="CE986" s="565"/>
      <c r="CF986" s="565"/>
      <c r="CG986" s="565"/>
    </row>
    <row r="987" spans="1:85">
      <c r="A987" s="620"/>
      <c r="B987" s="626"/>
      <c r="C987" s="565" t="s">
        <v>4300</v>
      </c>
      <c r="D987" s="565">
        <v>1320</v>
      </c>
      <c r="E987" s="565"/>
      <c r="F987" s="565"/>
      <c r="G987" s="565"/>
      <c r="H987" s="565"/>
      <c r="I987" s="565"/>
      <c r="J987" s="565"/>
      <c r="K987" s="565"/>
      <c r="L987" s="565"/>
      <c r="M987" s="565"/>
      <c r="N987" s="565"/>
      <c r="O987" s="565"/>
      <c r="P987" s="565"/>
      <c r="Q987" s="565"/>
      <c r="R987" s="565"/>
      <c r="S987" s="565"/>
      <c r="T987" s="565"/>
      <c r="U987" s="147"/>
      <c r="V987" s="565"/>
      <c r="W987" s="565"/>
      <c r="X987" s="565"/>
      <c r="Y987" s="565"/>
      <c r="Z987" s="565"/>
      <c r="AA987" s="565"/>
      <c r="AB987" s="565"/>
      <c r="AC987" s="565"/>
      <c r="AD987" s="565">
        <v>100</v>
      </c>
      <c r="AE987" s="565"/>
      <c r="AF987" s="565"/>
      <c r="AG987" s="565"/>
      <c r="AH987" s="565"/>
      <c r="AI987" s="565"/>
      <c r="AJ987" s="565"/>
      <c r="AK987" s="565"/>
      <c r="AL987" s="565">
        <v>100</v>
      </c>
      <c r="AM987" s="565">
        <v>1000</v>
      </c>
      <c r="AN987" s="565"/>
      <c r="AO987" s="565"/>
      <c r="AP987" s="565"/>
      <c r="AQ987" s="565"/>
      <c r="AR987" s="565"/>
      <c r="AS987" s="565"/>
      <c r="AT987" s="565"/>
      <c r="AU987" s="565"/>
      <c r="AV987" s="565"/>
      <c r="AW987" s="565"/>
      <c r="AX987" s="565"/>
      <c r="AY987" s="565"/>
      <c r="AZ987" s="565"/>
      <c r="BA987" s="565">
        <v>23000</v>
      </c>
      <c r="BB987" s="565"/>
      <c r="BC987" s="565"/>
      <c r="BD987" s="565"/>
      <c r="BE987" s="565">
        <v>3000</v>
      </c>
      <c r="BF987" s="565">
        <v>1500</v>
      </c>
      <c r="BG987" s="565"/>
      <c r="BH987" s="565"/>
      <c r="BI987" s="565"/>
      <c r="BJ987" s="565">
        <v>4000</v>
      </c>
      <c r="BK987" s="364"/>
      <c r="BL987" s="565"/>
      <c r="BM987" s="565">
        <v>9000</v>
      </c>
      <c r="BN987" s="565"/>
      <c r="BO987" s="565"/>
      <c r="BP987" s="565"/>
      <c r="BQ987" s="565"/>
      <c r="BR987" s="565"/>
      <c r="BS987" s="565">
        <v>2000</v>
      </c>
      <c r="BT987" s="565"/>
      <c r="BU987" s="565"/>
      <c r="BV987" s="565"/>
      <c r="BW987" s="565"/>
      <c r="BX987" s="565"/>
      <c r="BY987" s="565"/>
      <c r="BZ987" s="565"/>
      <c r="CA987" s="565"/>
      <c r="CB987" s="565"/>
      <c r="CC987" s="565"/>
      <c r="CD987" s="565"/>
      <c r="CE987" s="565"/>
      <c r="CF987" s="565"/>
      <c r="CG987" s="565"/>
    </row>
    <row r="988" spans="1:85">
      <c r="A988" s="620"/>
      <c r="B988" s="626" t="s">
        <v>4304</v>
      </c>
      <c r="C988" s="565" t="s">
        <v>4302</v>
      </c>
      <c r="D988" s="565"/>
      <c r="E988" s="565">
        <v>49</v>
      </c>
      <c r="F988" s="565"/>
      <c r="G988" s="565"/>
      <c r="H988" s="565"/>
      <c r="I988" s="565"/>
      <c r="J988" s="565"/>
      <c r="K988" s="565"/>
      <c r="L988" s="565"/>
      <c r="M988" s="565"/>
      <c r="N988" s="565"/>
      <c r="O988" s="565"/>
      <c r="P988" s="565"/>
      <c r="Q988" s="565"/>
      <c r="R988" s="565"/>
      <c r="S988" s="565"/>
      <c r="T988" s="565">
        <v>810</v>
      </c>
      <c r="U988" s="147"/>
      <c r="V988" s="565"/>
      <c r="W988" s="565"/>
      <c r="X988" s="565"/>
      <c r="Y988" s="565"/>
      <c r="Z988" s="565"/>
      <c r="AA988" s="565"/>
      <c r="AB988" s="565"/>
      <c r="AC988" s="565"/>
      <c r="AD988" s="565">
        <v>27</v>
      </c>
      <c r="AE988" s="565"/>
      <c r="AF988" s="565"/>
      <c r="AG988" s="565"/>
      <c r="AH988" s="565"/>
      <c r="AI988" s="565"/>
      <c r="AJ988" s="565"/>
      <c r="AK988" s="565"/>
      <c r="AL988" s="565">
        <v>400</v>
      </c>
      <c r="AM988" s="565"/>
      <c r="AN988" s="565"/>
      <c r="AO988" s="565"/>
      <c r="AP988" s="565"/>
      <c r="AQ988" s="565">
        <v>26154</v>
      </c>
      <c r="AR988" s="565"/>
      <c r="AS988" s="565"/>
      <c r="AT988" s="565"/>
      <c r="AU988" s="565"/>
      <c r="AV988" s="565"/>
      <c r="AW988" s="565"/>
      <c r="AX988" s="565"/>
      <c r="AY988" s="565"/>
      <c r="AZ988" s="565"/>
      <c r="BA988" s="565">
        <v>2455</v>
      </c>
      <c r="BB988" s="565"/>
      <c r="BC988" s="565"/>
      <c r="BD988" s="565"/>
      <c r="BE988" s="565"/>
      <c r="BF988" s="565"/>
      <c r="BG988" s="565"/>
      <c r="BH988" s="565"/>
      <c r="BI988" s="565"/>
      <c r="BJ988" s="565"/>
      <c r="BK988" s="364"/>
      <c r="BL988" s="565"/>
      <c r="BM988" s="565">
        <v>315</v>
      </c>
      <c r="BN988" s="565"/>
      <c r="BO988" s="565"/>
      <c r="BP988" s="565"/>
      <c r="BQ988" s="565"/>
      <c r="BR988" s="565"/>
      <c r="BS988" s="565">
        <v>200</v>
      </c>
      <c r="BT988" s="565"/>
      <c r="BU988" s="565"/>
      <c r="BV988" s="565"/>
      <c r="BW988" s="565">
        <v>90</v>
      </c>
      <c r="BX988" s="565"/>
      <c r="BY988" s="565"/>
      <c r="BZ988" s="565"/>
      <c r="CA988" s="565"/>
      <c r="CB988" s="565"/>
      <c r="CC988" s="565"/>
      <c r="CD988" s="565"/>
      <c r="CE988" s="565"/>
      <c r="CF988" s="565"/>
      <c r="CG988" s="565"/>
    </row>
    <row r="989" spans="1:85">
      <c r="A989" s="620"/>
      <c r="B989" s="626"/>
      <c r="C989" s="565" t="s">
        <v>4300</v>
      </c>
      <c r="D989" s="565">
        <v>16162</v>
      </c>
      <c r="E989" s="565"/>
      <c r="F989" s="565"/>
      <c r="G989" s="565"/>
      <c r="H989" s="565"/>
      <c r="I989" s="565"/>
      <c r="J989" s="565"/>
      <c r="K989" s="565"/>
      <c r="L989" s="565"/>
      <c r="M989" s="565"/>
      <c r="N989" s="565"/>
      <c r="O989" s="565"/>
      <c r="P989" s="565"/>
      <c r="Q989" s="565"/>
      <c r="R989" s="565"/>
      <c r="S989" s="565"/>
      <c r="T989" s="565">
        <v>600</v>
      </c>
      <c r="U989" s="147"/>
      <c r="V989" s="565"/>
      <c r="W989" s="565"/>
      <c r="X989" s="565"/>
      <c r="Y989" s="565"/>
      <c r="Z989" s="565"/>
      <c r="AA989" s="565"/>
      <c r="AB989" s="565"/>
      <c r="AC989" s="565"/>
      <c r="AD989" s="565">
        <v>1000</v>
      </c>
      <c r="AE989" s="565"/>
      <c r="AF989" s="565"/>
      <c r="AG989" s="565"/>
      <c r="AH989" s="565"/>
      <c r="AI989" s="565">
        <v>4080</v>
      </c>
      <c r="AJ989" s="565"/>
      <c r="AK989" s="565"/>
      <c r="AL989" s="565">
        <v>5200</v>
      </c>
      <c r="AM989" s="565">
        <v>4000</v>
      </c>
      <c r="AN989" s="565"/>
      <c r="AO989" s="565"/>
      <c r="AP989" s="565"/>
      <c r="AQ989" s="565"/>
      <c r="AR989" s="565"/>
      <c r="AS989" s="565"/>
      <c r="AT989" s="565"/>
      <c r="AU989" s="565"/>
      <c r="AV989" s="565"/>
      <c r="AW989" s="565"/>
      <c r="AX989" s="565"/>
      <c r="AY989" s="565"/>
      <c r="AZ989" s="565"/>
      <c r="BA989" s="565">
        <v>16668</v>
      </c>
      <c r="BB989" s="565"/>
      <c r="BC989" s="565"/>
      <c r="BD989" s="565"/>
      <c r="BE989" s="565">
        <v>23500</v>
      </c>
      <c r="BF989" s="565">
        <v>10620</v>
      </c>
      <c r="BG989" s="565"/>
      <c r="BH989" s="565"/>
      <c r="BI989" s="565"/>
      <c r="BJ989" s="565">
        <v>45380</v>
      </c>
      <c r="BK989" s="364"/>
      <c r="BL989" s="565"/>
      <c r="BM989" s="565">
        <v>10000</v>
      </c>
      <c r="BN989" s="565"/>
      <c r="BO989" s="565">
        <v>3450</v>
      </c>
      <c r="BP989" s="565"/>
      <c r="BQ989" s="565"/>
      <c r="BR989" s="565"/>
      <c r="BS989" s="565">
        <v>4250</v>
      </c>
      <c r="BT989" s="565"/>
      <c r="BU989" s="565"/>
      <c r="BV989" s="565"/>
      <c r="BW989" s="565">
        <v>1000</v>
      </c>
      <c r="BX989" s="565"/>
      <c r="BY989" s="565"/>
      <c r="BZ989" s="565"/>
      <c r="CA989" s="565"/>
      <c r="CB989" s="565"/>
      <c r="CC989" s="565"/>
      <c r="CD989" s="565"/>
      <c r="CE989" s="565"/>
      <c r="CF989" s="565"/>
      <c r="CG989" s="565"/>
    </row>
    <row r="990" spans="1:85">
      <c r="A990" s="620"/>
      <c r="B990" s="626" t="s">
        <v>4305</v>
      </c>
      <c r="C990" s="565" t="s">
        <v>4302</v>
      </c>
      <c r="D990" s="565"/>
      <c r="E990" s="565"/>
      <c r="F990" s="565"/>
      <c r="G990" s="565"/>
      <c r="H990" s="565"/>
      <c r="I990" s="565"/>
      <c r="J990" s="565"/>
      <c r="K990" s="565"/>
      <c r="L990" s="565"/>
      <c r="M990" s="565"/>
      <c r="N990" s="565"/>
      <c r="O990" s="565"/>
      <c r="P990" s="565"/>
      <c r="Q990" s="565"/>
      <c r="R990" s="565"/>
      <c r="S990" s="565"/>
      <c r="T990" s="565"/>
      <c r="U990" s="147"/>
      <c r="V990" s="565"/>
      <c r="W990" s="565"/>
      <c r="X990" s="565"/>
      <c r="Y990" s="565"/>
      <c r="Z990" s="565"/>
      <c r="AA990" s="565"/>
      <c r="AB990" s="565"/>
      <c r="AC990" s="565"/>
      <c r="AD990" s="565"/>
      <c r="AE990" s="565"/>
      <c r="AF990" s="565"/>
      <c r="AG990" s="565"/>
      <c r="AH990" s="565"/>
      <c r="AI990" s="565"/>
      <c r="AJ990" s="565"/>
      <c r="AK990" s="565"/>
      <c r="AL990" s="565"/>
      <c r="AM990" s="565"/>
      <c r="AN990" s="565"/>
      <c r="AO990" s="565"/>
      <c r="AP990" s="565"/>
      <c r="AQ990" s="565"/>
      <c r="AR990" s="565"/>
      <c r="AS990" s="565"/>
      <c r="AT990" s="565"/>
      <c r="AU990" s="565"/>
      <c r="AV990" s="565"/>
      <c r="AW990" s="565"/>
      <c r="AX990" s="565"/>
      <c r="AY990" s="565"/>
      <c r="AZ990" s="565"/>
      <c r="BA990" s="565"/>
      <c r="BB990" s="565"/>
      <c r="BC990" s="565"/>
      <c r="BD990" s="565"/>
      <c r="BE990" s="565"/>
      <c r="BF990" s="565"/>
      <c r="BG990" s="565"/>
      <c r="BH990" s="565"/>
      <c r="BI990" s="565"/>
      <c r="BJ990" s="565"/>
      <c r="BK990" s="364"/>
      <c r="BL990" s="565"/>
      <c r="BM990" s="565"/>
      <c r="BN990" s="565"/>
      <c r="BO990" s="565"/>
      <c r="BP990" s="565"/>
      <c r="BQ990" s="565"/>
      <c r="BR990" s="565"/>
      <c r="BS990" s="565"/>
      <c r="BT990" s="565"/>
      <c r="BU990" s="565"/>
      <c r="BV990" s="565"/>
      <c r="BW990" s="565"/>
      <c r="BX990" s="565"/>
      <c r="BY990" s="565"/>
      <c r="BZ990" s="565"/>
      <c r="CA990" s="565"/>
      <c r="CB990" s="565"/>
      <c r="CC990" s="565"/>
      <c r="CD990" s="565"/>
      <c r="CE990" s="565"/>
      <c r="CF990" s="565"/>
      <c r="CG990" s="565"/>
    </row>
    <row r="991" spans="1:85">
      <c r="A991" s="620"/>
      <c r="B991" s="626"/>
      <c r="C991" s="565" t="s">
        <v>4300</v>
      </c>
      <c r="D991" s="565"/>
      <c r="E991" s="565"/>
      <c r="F991" s="565">
        <v>7036</v>
      </c>
      <c r="G991" s="565"/>
      <c r="H991" s="565"/>
      <c r="I991" s="565"/>
      <c r="J991" s="565"/>
      <c r="K991" s="565"/>
      <c r="L991" s="565"/>
      <c r="M991" s="565"/>
      <c r="N991" s="565"/>
      <c r="O991" s="565"/>
      <c r="P991" s="565"/>
      <c r="Q991" s="565"/>
      <c r="R991" s="565"/>
      <c r="S991" s="565"/>
      <c r="T991" s="565"/>
      <c r="U991" s="147"/>
      <c r="V991" s="565"/>
      <c r="W991" s="565"/>
      <c r="X991" s="565"/>
      <c r="Y991" s="565"/>
      <c r="Z991" s="565"/>
      <c r="AA991" s="565"/>
      <c r="AB991" s="565"/>
      <c r="AC991" s="565"/>
      <c r="AD991" s="565"/>
      <c r="AE991" s="565"/>
      <c r="AF991" s="565"/>
      <c r="AG991" s="565"/>
      <c r="AH991" s="565"/>
      <c r="AI991" s="565"/>
      <c r="AJ991" s="565"/>
      <c r="AK991" s="565"/>
      <c r="AL991" s="565"/>
      <c r="AM991" s="565"/>
      <c r="AN991" s="565"/>
      <c r="AO991" s="565"/>
      <c r="AP991" s="565"/>
      <c r="AQ991" s="565"/>
      <c r="AR991" s="565"/>
      <c r="AS991" s="565"/>
      <c r="AT991" s="565"/>
      <c r="AU991" s="565"/>
      <c r="AV991" s="565"/>
      <c r="AW991" s="565"/>
      <c r="AX991" s="565"/>
      <c r="AY991" s="565"/>
      <c r="AZ991" s="565"/>
      <c r="BA991" s="565">
        <v>33506</v>
      </c>
      <c r="BB991" s="565"/>
      <c r="BC991" s="565"/>
      <c r="BD991" s="565"/>
      <c r="BE991" s="565"/>
      <c r="BF991" s="565"/>
      <c r="BG991" s="565"/>
      <c r="BH991" s="565"/>
      <c r="BI991" s="565"/>
      <c r="BJ991" s="565"/>
      <c r="BK991" s="364"/>
      <c r="BL991" s="565"/>
      <c r="BM991" s="565"/>
      <c r="BN991" s="565"/>
      <c r="BO991" s="565"/>
      <c r="BP991" s="565"/>
      <c r="BQ991" s="565"/>
      <c r="BR991" s="565"/>
      <c r="BS991" s="565"/>
      <c r="BT991" s="565"/>
      <c r="BU991" s="565"/>
      <c r="BV991" s="565"/>
      <c r="BW991" s="565"/>
      <c r="BX991" s="565"/>
      <c r="BY991" s="565"/>
      <c r="BZ991" s="565"/>
      <c r="CA991" s="565"/>
      <c r="CB991" s="565"/>
      <c r="CC991" s="565"/>
      <c r="CD991" s="565"/>
      <c r="CE991" s="565"/>
      <c r="CF991" s="565"/>
      <c r="CG991" s="565"/>
    </row>
    <row r="992" spans="1:85">
      <c r="A992" s="171" t="s">
        <v>9644</v>
      </c>
      <c r="B992" s="619" t="s">
        <v>4301</v>
      </c>
      <c r="C992" s="565" t="s">
        <v>4302</v>
      </c>
      <c r="D992" s="565">
        <v>70</v>
      </c>
      <c r="E992" s="565"/>
      <c r="F992" s="565"/>
      <c r="G992" s="565"/>
      <c r="H992" s="565"/>
      <c r="I992" s="565"/>
      <c r="J992" s="565"/>
      <c r="K992" s="565"/>
      <c r="L992" s="565">
        <v>1250</v>
      </c>
      <c r="M992" s="565"/>
      <c r="N992" s="565"/>
      <c r="O992" s="565"/>
      <c r="P992" s="565"/>
      <c r="Q992" s="565">
        <v>950</v>
      </c>
      <c r="R992" s="565"/>
      <c r="S992" s="565"/>
      <c r="T992" s="565"/>
      <c r="U992" s="147"/>
      <c r="V992" s="565"/>
      <c r="W992" s="565"/>
      <c r="X992" s="565"/>
      <c r="Y992" s="565"/>
      <c r="Z992" s="565"/>
      <c r="AA992" s="565"/>
      <c r="AB992" s="565"/>
      <c r="AC992" s="565"/>
      <c r="AD992" s="565">
        <v>2000</v>
      </c>
      <c r="AE992" s="565"/>
      <c r="AF992" s="565"/>
      <c r="AG992" s="565"/>
      <c r="AH992" s="565"/>
      <c r="AI992" s="565"/>
      <c r="AJ992" s="565"/>
      <c r="AK992" s="565"/>
      <c r="AL992" s="565">
        <v>750</v>
      </c>
      <c r="AM992" s="565">
        <v>1400</v>
      </c>
      <c r="AN992" s="565"/>
      <c r="AO992" s="565"/>
      <c r="AP992" s="565"/>
      <c r="AQ992" s="565">
        <v>22170</v>
      </c>
      <c r="AR992" s="565"/>
      <c r="AS992" s="565"/>
      <c r="AT992" s="565"/>
      <c r="AU992" s="565">
        <v>3927</v>
      </c>
      <c r="AV992" s="565"/>
      <c r="AW992" s="565"/>
      <c r="AX992" s="565"/>
      <c r="AY992" s="565"/>
      <c r="AZ992" s="565"/>
      <c r="BA992" s="565"/>
      <c r="BB992" s="565"/>
      <c r="BC992" s="565">
        <v>500</v>
      </c>
      <c r="BD992" s="565"/>
      <c r="BE992" s="565"/>
      <c r="BF992" s="565"/>
      <c r="BG992" s="565"/>
      <c r="BH992" s="565"/>
      <c r="BI992" s="565"/>
      <c r="BJ992" s="565"/>
      <c r="BK992" s="364"/>
      <c r="BL992" s="565"/>
      <c r="BM992" s="565"/>
      <c r="BN992" s="565"/>
      <c r="BO992" s="565"/>
      <c r="BP992" s="565">
        <v>3262</v>
      </c>
      <c r="BQ992" s="565"/>
      <c r="BR992" s="565"/>
      <c r="BS992" s="565"/>
      <c r="BT992" s="565"/>
      <c r="BU992" s="565"/>
      <c r="BV992" s="565"/>
      <c r="BW992" s="565"/>
      <c r="BX992" s="565"/>
      <c r="BY992" s="565"/>
      <c r="BZ992" s="565"/>
      <c r="CA992" s="565"/>
      <c r="CB992" s="565"/>
      <c r="CC992" s="565"/>
      <c r="CD992" s="565"/>
      <c r="CE992" s="565"/>
      <c r="CF992" s="565"/>
      <c r="CG992" s="565"/>
    </row>
    <row r="993" spans="1:86">
      <c r="A993" s="620"/>
      <c r="B993" s="619"/>
      <c r="C993" s="565" t="s">
        <v>4300</v>
      </c>
      <c r="D993" s="565">
        <v>4750</v>
      </c>
      <c r="E993" s="565"/>
      <c r="F993" s="565"/>
      <c r="G993" s="565"/>
      <c r="H993" s="565"/>
      <c r="I993" s="565">
        <v>1464</v>
      </c>
      <c r="J993" s="565"/>
      <c r="K993" s="565"/>
      <c r="L993" s="565">
        <v>4203</v>
      </c>
      <c r="M993" s="565"/>
      <c r="N993" s="565"/>
      <c r="O993" s="565"/>
      <c r="P993" s="565"/>
      <c r="Q993" s="565"/>
      <c r="R993" s="565"/>
      <c r="S993" s="565">
        <v>582</v>
      </c>
      <c r="T993" s="565">
        <v>1000</v>
      </c>
      <c r="U993" s="147"/>
      <c r="V993" s="565"/>
      <c r="W993" s="565"/>
      <c r="X993" s="565"/>
      <c r="Y993" s="565"/>
      <c r="Z993" s="565"/>
      <c r="AA993" s="565"/>
      <c r="AB993" s="565"/>
      <c r="AC993" s="565"/>
      <c r="AD993" s="565">
        <v>600</v>
      </c>
      <c r="AE993" s="565"/>
      <c r="AF993" s="565"/>
      <c r="AG993" s="565"/>
      <c r="AH993" s="565"/>
      <c r="AI993" s="565">
        <v>1393</v>
      </c>
      <c r="AJ993" s="565"/>
      <c r="AK993" s="565"/>
      <c r="AL993" s="565">
        <v>1230</v>
      </c>
      <c r="AM993" s="565">
        <v>2000</v>
      </c>
      <c r="AN993" s="565"/>
      <c r="AO993" s="565"/>
      <c r="AP993" s="565">
        <v>8614</v>
      </c>
      <c r="AQ993" s="565"/>
      <c r="AR993" s="565"/>
      <c r="AS993" s="565"/>
      <c r="AT993" s="565"/>
      <c r="AU993" s="565">
        <v>3928</v>
      </c>
      <c r="AV993" s="565">
        <v>5376</v>
      </c>
      <c r="AW993" s="565"/>
      <c r="AX993" s="565"/>
      <c r="AY993" s="565"/>
      <c r="AZ993" s="565"/>
      <c r="BA993" s="565"/>
      <c r="BB993" s="565"/>
      <c r="BC993" s="565"/>
      <c r="BD993" s="565"/>
      <c r="BE993" s="565">
        <v>530</v>
      </c>
      <c r="BF993" s="565"/>
      <c r="BG993" s="565"/>
      <c r="BH993" s="565"/>
      <c r="BI993" s="565"/>
      <c r="BJ993" s="565">
        <v>30733</v>
      </c>
      <c r="BK993" s="364"/>
      <c r="BL993" s="565"/>
      <c r="BM993" s="565">
        <v>1351</v>
      </c>
      <c r="BN993" s="565"/>
      <c r="BO993" s="565"/>
      <c r="BP993" s="565">
        <v>3263</v>
      </c>
      <c r="BQ993" s="565"/>
      <c r="BR993" s="565"/>
      <c r="BS993" s="565">
        <v>1200</v>
      </c>
      <c r="BT993" s="565"/>
      <c r="BU993" s="565"/>
      <c r="BV993" s="565"/>
      <c r="BW993" s="565">
        <v>3400</v>
      </c>
      <c r="BX993" s="565"/>
      <c r="BY993" s="565"/>
      <c r="BZ993" s="565"/>
      <c r="CA993" s="565"/>
      <c r="CB993" s="565"/>
      <c r="CC993" s="565"/>
      <c r="CD993" s="565"/>
      <c r="CE993" s="565"/>
      <c r="CF993" s="565"/>
      <c r="CG993" s="565"/>
    </row>
    <row r="994" spans="1:86">
      <c r="A994" s="620"/>
      <c r="B994" s="619" t="s">
        <v>4303</v>
      </c>
      <c r="C994" s="565" t="s">
        <v>4302</v>
      </c>
      <c r="D994" s="565"/>
      <c r="E994" s="565"/>
      <c r="F994" s="565"/>
      <c r="G994" s="565"/>
      <c r="H994" s="565"/>
      <c r="I994" s="565"/>
      <c r="J994" s="565"/>
      <c r="K994" s="565"/>
      <c r="L994" s="565"/>
      <c r="M994" s="565"/>
      <c r="N994" s="565"/>
      <c r="O994" s="565"/>
      <c r="P994" s="565"/>
      <c r="Q994" s="565"/>
      <c r="R994" s="565"/>
      <c r="S994" s="565"/>
      <c r="T994" s="565"/>
      <c r="U994" s="147"/>
      <c r="V994" s="565"/>
      <c r="W994" s="565"/>
      <c r="X994" s="565"/>
      <c r="Y994" s="565"/>
      <c r="Z994" s="565"/>
      <c r="AA994" s="565"/>
      <c r="AB994" s="565"/>
      <c r="AC994" s="565"/>
      <c r="AD994" s="565"/>
      <c r="AE994" s="565"/>
      <c r="AF994" s="565"/>
      <c r="AG994" s="565"/>
      <c r="AH994" s="565"/>
      <c r="AI994" s="565"/>
      <c r="AJ994" s="565"/>
      <c r="AK994" s="565"/>
      <c r="AL994" s="565"/>
      <c r="AM994" s="565"/>
      <c r="AN994" s="565"/>
      <c r="AO994" s="565"/>
      <c r="AP994" s="565"/>
      <c r="AQ994" s="565">
        <v>5000</v>
      </c>
      <c r="AR994" s="565"/>
      <c r="AS994" s="565"/>
      <c r="AT994" s="565"/>
      <c r="AU994" s="565"/>
      <c r="AV994" s="565"/>
      <c r="AW994" s="565"/>
      <c r="AX994" s="565"/>
      <c r="AY994" s="565"/>
      <c r="AZ994" s="565"/>
      <c r="BA994" s="565"/>
      <c r="BB994" s="565"/>
      <c r="BC994" s="565"/>
      <c r="BD994" s="565">
        <v>187</v>
      </c>
      <c r="BE994" s="565"/>
      <c r="BF994" s="565"/>
      <c r="BG994" s="565"/>
      <c r="BH994" s="565"/>
      <c r="BI994" s="565"/>
      <c r="BJ994" s="565"/>
      <c r="BK994" s="364"/>
      <c r="BL994" s="565"/>
      <c r="BM994" s="565"/>
      <c r="BN994" s="565"/>
      <c r="BO994" s="565"/>
      <c r="BP994" s="565"/>
      <c r="BQ994" s="565"/>
      <c r="BR994" s="565"/>
      <c r="BS994" s="565"/>
      <c r="BT994" s="565"/>
      <c r="BU994" s="565"/>
      <c r="BV994" s="565"/>
      <c r="BW994" s="565"/>
      <c r="BX994" s="565"/>
      <c r="BY994" s="565"/>
      <c r="BZ994" s="565"/>
      <c r="CA994" s="565"/>
      <c r="CB994" s="565"/>
      <c r="CC994" s="565"/>
      <c r="CD994" s="565"/>
      <c r="CE994" s="565"/>
      <c r="CF994" s="565"/>
      <c r="CG994" s="565"/>
    </row>
    <row r="995" spans="1:86">
      <c r="A995" s="620"/>
      <c r="B995" s="619"/>
      <c r="C995" s="565" t="s">
        <v>4300</v>
      </c>
      <c r="D995" s="565">
        <v>195</v>
      </c>
      <c r="E995" s="565"/>
      <c r="F995" s="565"/>
      <c r="G995" s="565"/>
      <c r="H995" s="565"/>
      <c r="I995" s="565"/>
      <c r="J995" s="565"/>
      <c r="K995" s="565"/>
      <c r="L995" s="565"/>
      <c r="M995" s="565"/>
      <c r="N995" s="565"/>
      <c r="O995" s="565"/>
      <c r="P995" s="565"/>
      <c r="Q995" s="565"/>
      <c r="R995" s="565"/>
      <c r="S995" s="565">
        <v>25</v>
      </c>
      <c r="T995" s="565">
        <v>75</v>
      </c>
      <c r="U995" s="147"/>
      <c r="V995" s="565"/>
      <c r="W995" s="565"/>
      <c r="X995" s="565"/>
      <c r="Y995" s="565"/>
      <c r="Z995" s="565"/>
      <c r="AA995" s="565"/>
      <c r="AB995" s="565"/>
      <c r="AC995" s="565"/>
      <c r="AD995" s="565">
        <v>133</v>
      </c>
      <c r="AE995" s="565"/>
      <c r="AF995" s="565"/>
      <c r="AG995" s="565"/>
      <c r="AH995" s="565"/>
      <c r="AI995" s="565"/>
      <c r="AJ995" s="565"/>
      <c r="AK995" s="565"/>
      <c r="AL995" s="565">
        <v>80</v>
      </c>
      <c r="AM995" s="565">
        <v>180</v>
      </c>
      <c r="AN995" s="565"/>
      <c r="AO995" s="565"/>
      <c r="AP995" s="565"/>
      <c r="AQ995" s="565"/>
      <c r="AR995" s="565"/>
      <c r="AS995" s="565"/>
      <c r="AT995" s="565"/>
      <c r="AU995" s="565"/>
      <c r="AV995" s="565"/>
      <c r="AW995" s="565"/>
      <c r="AX995" s="565"/>
      <c r="AY995" s="565"/>
      <c r="AZ995" s="565"/>
      <c r="BA995" s="565"/>
      <c r="BB995" s="565"/>
      <c r="BC995" s="565"/>
      <c r="BD995" s="565"/>
      <c r="BE995" s="565">
        <v>500</v>
      </c>
      <c r="BF995" s="565"/>
      <c r="BG995" s="565"/>
      <c r="BH995" s="565"/>
      <c r="BI995" s="565"/>
      <c r="BJ995" s="565">
        <v>14000</v>
      </c>
      <c r="BK995" s="364"/>
      <c r="BL995" s="565"/>
      <c r="BM995" s="565">
        <v>750</v>
      </c>
      <c r="BN995" s="565"/>
      <c r="BO995" s="565"/>
      <c r="BP995" s="565"/>
      <c r="BQ995" s="565"/>
      <c r="BR995" s="565"/>
      <c r="BS995" s="565">
        <v>550</v>
      </c>
      <c r="BT995" s="565"/>
      <c r="BU995" s="565"/>
      <c r="BV995" s="565"/>
      <c r="BW995" s="565"/>
      <c r="BX995" s="565"/>
      <c r="BY995" s="565"/>
      <c r="BZ995" s="565"/>
      <c r="CA995" s="565"/>
      <c r="CB995" s="565"/>
      <c r="CC995" s="565"/>
      <c r="CD995" s="565"/>
      <c r="CE995" s="565"/>
      <c r="CF995" s="565"/>
      <c r="CG995" s="565"/>
    </row>
    <row r="996" spans="1:86">
      <c r="A996" s="620"/>
      <c r="B996" s="619" t="s">
        <v>4304</v>
      </c>
      <c r="C996" s="565" t="s">
        <v>4302</v>
      </c>
      <c r="D996" s="565"/>
      <c r="E996" s="565"/>
      <c r="F996" s="565"/>
      <c r="G996" s="565"/>
      <c r="H996" s="565"/>
      <c r="I996" s="565"/>
      <c r="J996" s="565"/>
      <c r="K996" s="565"/>
      <c r="L996" s="565">
        <v>250</v>
      </c>
      <c r="M996" s="565"/>
      <c r="N996" s="565"/>
      <c r="O996" s="565"/>
      <c r="P996" s="565"/>
      <c r="Q996" s="565">
        <v>500</v>
      </c>
      <c r="R996" s="565"/>
      <c r="S996" s="565"/>
      <c r="T996" s="565"/>
      <c r="U996" s="147"/>
      <c r="V996" s="565"/>
      <c r="W996" s="565"/>
      <c r="X996" s="565"/>
      <c r="Y996" s="565"/>
      <c r="Z996" s="565"/>
      <c r="AA996" s="565"/>
      <c r="AB996" s="565"/>
      <c r="AC996" s="565"/>
      <c r="AD996" s="565">
        <v>1000</v>
      </c>
      <c r="AE996" s="565"/>
      <c r="AF996" s="565"/>
      <c r="AG996" s="565"/>
      <c r="AH996" s="565"/>
      <c r="AI996" s="565"/>
      <c r="AJ996" s="565"/>
      <c r="AK996" s="565"/>
      <c r="AL996" s="565">
        <v>650</v>
      </c>
      <c r="AM996" s="565">
        <v>1100</v>
      </c>
      <c r="AN996" s="565"/>
      <c r="AO996" s="565"/>
      <c r="AP996" s="565"/>
      <c r="AQ996" s="565">
        <v>10000</v>
      </c>
      <c r="AR996" s="565"/>
      <c r="AS996" s="565"/>
      <c r="AT996" s="565"/>
      <c r="AU996" s="565">
        <v>718</v>
      </c>
      <c r="AV996" s="565"/>
      <c r="AW996" s="565"/>
      <c r="AX996" s="565"/>
      <c r="AY996" s="565"/>
      <c r="AZ996" s="565"/>
      <c r="BA996" s="565"/>
      <c r="BB996" s="565"/>
      <c r="BC996" s="565"/>
      <c r="BD996" s="565">
        <v>3000</v>
      </c>
      <c r="BE996" s="565"/>
      <c r="BF996" s="565"/>
      <c r="BG996" s="565"/>
      <c r="BH996" s="565"/>
      <c r="BI996" s="565"/>
      <c r="BJ996" s="565"/>
      <c r="BK996" s="364"/>
      <c r="BL996" s="565"/>
      <c r="BM996" s="565"/>
      <c r="BN996" s="565"/>
      <c r="BO996" s="565"/>
      <c r="BP996" s="565">
        <v>272</v>
      </c>
      <c r="BQ996" s="565"/>
      <c r="BR996" s="565"/>
      <c r="BS996" s="565"/>
      <c r="BT996" s="565"/>
      <c r="BU996" s="565"/>
      <c r="BV996" s="565"/>
      <c r="BW996" s="565"/>
      <c r="BX996" s="565"/>
      <c r="BY996" s="565"/>
      <c r="BZ996" s="565"/>
      <c r="CA996" s="565"/>
      <c r="CB996" s="565"/>
      <c r="CC996" s="565"/>
      <c r="CD996" s="565"/>
      <c r="CE996" s="565"/>
      <c r="CF996" s="565"/>
      <c r="CG996" s="565"/>
    </row>
    <row r="997" spans="1:86">
      <c r="A997" s="620"/>
      <c r="B997" s="619"/>
      <c r="C997" s="565" t="s">
        <v>4300</v>
      </c>
      <c r="D997" s="565">
        <v>1200</v>
      </c>
      <c r="E997" s="565"/>
      <c r="F997" s="565"/>
      <c r="G997" s="565"/>
      <c r="H997" s="565"/>
      <c r="I997" s="565"/>
      <c r="J997" s="565"/>
      <c r="K997" s="565"/>
      <c r="L997" s="565">
        <v>1000</v>
      </c>
      <c r="M997" s="565"/>
      <c r="N997" s="565"/>
      <c r="O997" s="565"/>
      <c r="P997" s="565"/>
      <c r="Q997" s="565"/>
      <c r="R997" s="565"/>
      <c r="S997" s="565">
        <v>600</v>
      </c>
      <c r="T997" s="565">
        <v>1300</v>
      </c>
      <c r="U997" s="147"/>
      <c r="V997" s="565"/>
      <c r="W997" s="565"/>
      <c r="X997" s="565"/>
      <c r="Y997" s="565"/>
      <c r="Z997" s="565"/>
      <c r="AA997" s="565"/>
      <c r="AB997" s="565"/>
      <c r="AC997" s="565"/>
      <c r="AD997" s="565">
        <v>2000</v>
      </c>
      <c r="AE997" s="565"/>
      <c r="AF997" s="565"/>
      <c r="AG997" s="565"/>
      <c r="AH997" s="565"/>
      <c r="AI997" s="565">
        <v>1700</v>
      </c>
      <c r="AJ997" s="565"/>
      <c r="AK997" s="565"/>
      <c r="AL997" s="565">
        <v>2000</v>
      </c>
      <c r="AM997" s="565">
        <v>3000</v>
      </c>
      <c r="AN997" s="565"/>
      <c r="AO997" s="565"/>
      <c r="AP997" s="565"/>
      <c r="AQ997" s="565"/>
      <c r="AR997" s="565"/>
      <c r="AS997" s="565"/>
      <c r="AT997" s="565"/>
      <c r="AU997" s="565">
        <v>2155</v>
      </c>
      <c r="AV997" s="565">
        <v>1023</v>
      </c>
      <c r="AW997" s="565"/>
      <c r="AX997" s="565"/>
      <c r="AY997" s="565"/>
      <c r="AZ997" s="565"/>
      <c r="BA997" s="565"/>
      <c r="BB997" s="565"/>
      <c r="BC997" s="565"/>
      <c r="BD997" s="565">
        <v>1000</v>
      </c>
      <c r="BE997" s="565">
        <v>4400</v>
      </c>
      <c r="BF997" s="565">
        <v>1000</v>
      </c>
      <c r="BG997" s="565"/>
      <c r="BH997" s="565"/>
      <c r="BI997" s="565"/>
      <c r="BJ997" s="565">
        <v>13000</v>
      </c>
      <c r="BK997" s="364"/>
      <c r="BL997" s="565"/>
      <c r="BM997" s="565">
        <v>2000</v>
      </c>
      <c r="BN997" s="565"/>
      <c r="BO997" s="565"/>
      <c r="BP997" s="565">
        <v>816</v>
      </c>
      <c r="BQ997" s="565"/>
      <c r="BR997" s="565"/>
      <c r="BS997" s="565">
        <v>1000</v>
      </c>
      <c r="BT997" s="565"/>
      <c r="BU997" s="565"/>
      <c r="BV997" s="565"/>
      <c r="BW997" s="565">
        <v>3600</v>
      </c>
      <c r="BX997" s="565"/>
      <c r="BY997" s="565"/>
      <c r="BZ997" s="565"/>
      <c r="CA997" s="565"/>
      <c r="CB997" s="565"/>
      <c r="CC997" s="565"/>
      <c r="CD997" s="565"/>
      <c r="CE997" s="565"/>
      <c r="CF997" s="565"/>
      <c r="CG997" s="565"/>
    </row>
    <row r="998" spans="1:86">
      <c r="A998" s="620"/>
      <c r="B998" s="619" t="s">
        <v>4305</v>
      </c>
      <c r="C998" s="565" t="s">
        <v>4302</v>
      </c>
      <c r="D998" s="565"/>
      <c r="E998" s="565"/>
      <c r="F998" s="565"/>
      <c r="G998" s="565"/>
      <c r="H998" s="565"/>
      <c r="I998" s="565"/>
      <c r="J998" s="565"/>
      <c r="K998" s="565"/>
      <c r="L998" s="565"/>
      <c r="M998" s="565"/>
      <c r="N998" s="565"/>
      <c r="O998" s="565"/>
      <c r="P998" s="565"/>
      <c r="Q998" s="565"/>
      <c r="R998" s="565"/>
      <c r="S998" s="565"/>
      <c r="T998" s="565"/>
      <c r="U998" s="147"/>
      <c r="V998" s="565"/>
      <c r="W998" s="565"/>
      <c r="X998" s="565"/>
      <c r="Y998" s="565"/>
      <c r="Z998" s="565"/>
      <c r="AA998" s="565"/>
      <c r="AB998" s="565"/>
      <c r="AC998" s="565"/>
      <c r="AD998" s="565"/>
      <c r="AE998" s="565"/>
      <c r="AF998" s="565"/>
      <c r="AG998" s="565"/>
      <c r="AH998" s="565"/>
      <c r="AI998" s="565"/>
      <c r="AJ998" s="565"/>
      <c r="AK998" s="565"/>
      <c r="AL998" s="565"/>
      <c r="AM998" s="565"/>
      <c r="AN998" s="565"/>
      <c r="AO998" s="565"/>
      <c r="AP998" s="565"/>
      <c r="AQ998" s="565"/>
      <c r="AR998" s="565"/>
      <c r="AS998" s="565"/>
      <c r="AT998" s="565"/>
      <c r="AU998" s="565"/>
      <c r="AV998" s="565"/>
      <c r="AW998" s="565"/>
      <c r="AX998" s="565"/>
      <c r="AY998" s="565"/>
      <c r="AZ998" s="565"/>
      <c r="BA998" s="565"/>
      <c r="BB998" s="565"/>
      <c r="BC998" s="565"/>
      <c r="BD998" s="565"/>
      <c r="BE998" s="565"/>
      <c r="BF998" s="565"/>
      <c r="BG998" s="565"/>
      <c r="BH998" s="565"/>
      <c r="BI998" s="565"/>
      <c r="BJ998" s="565"/>
      <c r="BK998" s="364"/>
      <c r="BL998" s="565"/>
      <c r="BM998" s="565"/>
      <c r="BN998" s="565"/>
      <c r="BO998" s="565"/>
      <c r="BP998" s="565"/>
      <c r="BQ998" s="565"/>
      <c r="BR998" s="565"/>
      <c r="BS998" s="565"/>
      <c r="BT998" s="565"/>
      <c r="BU998" s="565"/>
      <c r="BV998" s="565"/>
      <c r="BW998" s="565"/>
      <c r="BX998" s="565"/>
      <c r="BY998" s="565"/>
      <c r="BZ998" s="565"/>
      <c r="CA998" s="565"/>
      <c r="CB998" s="565"/>
      <c r="CC998" s="565"/>
      <c r="CD998" s="565"/>
      <c r="CE998" s="565"/>
      <c r="CF998" s="565"/>
      <c r="CG998" s="565"/>
    </row>
    <row r="999" spans="1:86">
      <c r="A999" s="620"/>
      <c r="B999" s="619"/>
      <c r="C999" s="565" t="s">
        <v>4300</v>
      </c>
      <c r="D999" s="565"/>
      <c r="E999" s="565"/>
      <c r="F999" s="565"/>
      <c r="G999" s="565"/>
      <c r="H999" s="565"/>
      <c r="I999" s="565"/>
      <c r="J999" s="565"/>
      <c r="K999" s="565"/>
      <c r="L999" s="565"/>
      <c r="M999" s="565"/>
      <c r="N999" s="565"/>
      <c r="O999" s="565"/>
      <c r="P999" s="565"/>
      <c r="Q999" s="565"/>
      <c r="R999" s="565"/>
      <c r="S999" s="565"/>
      <c r="T999" s="565"/>
      <c r="U999" s="147"/>
      <c r="V999" s="565"/>
      <c r="W999" s="565"/>
      <c r="X999" s="565"/>
      <c r="Y999" s="565"/>
      <c r="Z999" s="565"/>
      <c r="AA999" s="565"/>
      <c r="AB999" s="565"/>
      <c r="AC999" s="565"/>
      <c r="AD999" s="565"/>
      <c r="AE999" s="565"/>
      <c r="AF999" s="565"/>
      <c r="AG999" s="565"/>
      <c r="AH999" s="565"/>
      <c r="AI999" s="565"/>
      <c r="AJ999" s="565"/>
      <c r="AK999" s="565"/>
      <c r="AL999" s="565"/>
      <c r="AM999" s="565"/>
      <c r="AN999" s="565"/>
      <c r="AO999" s="565"/>
      <c r="AP999" s="565"/>
      <c r="AQ999" s="565"/>
      <c r="AR999" s="565"/>
      <c r="AS999" s="565"/>
      <c r="AT999" s="565"/>
      <c r="AU999" s="565"/>
      <c r="AV999" s="565"/>
      <c r="AW999" s="565"/>
      <c r="AX999" s="565"/>
      <c r="AY999" s="565"/>
      <c r="AZ999" s="565"/>
      <c r="BA999" s="565"/>
      <c r="BB999" s="565"/>
      <c r="BC999" s="565"/>
      <c r="BD999" s="565"/>
      <c r="BE999" s="565"/>
      <c r="BF999" s="565"/>
      <c r="BG999" s="565"/>
      <c r="BH999" s="565"/>
      <c r="BI999" s="565"/>
      <c r="BJ999" s="565"/>
      <c r="BK999" s="364"/>
      <c r="BL999" s="565"/>
      <c r="BM999" s="565"/>
      <c r="BN999" s="565"/>
      <c r="BO999" s="565"/>
      <c r="BP999" s="565"/>
      <c r="BQ999" s="565"/>
      <c r="BR999" s="565"/>
      <c r="BS999" s="565"/>
      <c r="BT999" s="565"/>
      <c r="BU999" s="565"/>
      <c r="BV999" s="565"/>
      <c r="BW999" s="565"/>
      <c r="BX999" s="565"/>
      <c r="BY999" s="565"/>
      <c r="BZ999" s="565"/>
      <c r="CA999" s="565"/>
      <c r="CB999" s="565"/>
      <c r="CC999" s="565"/>
      <c r="CD999" s="565"/>
      <c r="CE999" s="565"/>
      <c r="CF999" s="565"/>
      <c r="CG999" s="565"/>
    </row>
    <row r="1000" spans="1:86">
      <c r="A1000" s="171" t="s">
        <v>9307</v>
      </c>
      <c r="B1000" s="619" t="s">
        <v>4301</v>
      </c>
      <c r="C1000" s="565" t="s">
        <v>4302</v>
      </c>
      <c r="D1000" s="565">
        <v>2234</v>
      </c>
      <c r="E1000" s="565"/>
      <c r="F1000" s="565"/>
      <c r="G1000" s="565"/>
      <c r="H1000" s="565"/>
      <c r="I1000" s="565"/>
      <c r="J1000" s="565"/>
      <c r="K1000" s="565"/>
      <c r="L1000" s="565">
        <v>2054</v>
      </c>
      <c r="M1000" s="565"/>
      <c r="N1000" s="565">
        <v>3520</v>
      </c>
      <c r="O1000" s="565"/>
      <c r="P1000" s="565">
        <v>1189</v>
      </c>
      <c r="Q1000" s="565">
        <v>4570</v>
      </c>
      <c r="R1000" s="565">
        <v>1294</v>
      </c>
      <c r="S1000" s="565"/>
      <c r="T1000" s="565"/>
      <c r="U1000" s="147"/>
      <c r="V1000" s="565"/>
      <c r="W1000" s="565"/>
      <c r="X1000" s="565"/>
      <c r="Y1000" s="565"/>
      <c r="Z1000" s="565"/>
      <c r="AA1000" s="565"/>
      <c r="AB1000" s="565"/>
      <c r="AC1000" s="565"/>
      <c r="AD1000" s="565"/>
      <c r="AE1000" s="565"/>
      <c r="AF1000" s="565"/>
      <c r="AG1000" s="565"/>
      <c r="AH1000" s="565"/>
      <c r="AI1000" s="565"/>
      <c r="AJ1000" s="565"/>
      <c r="AK1000" s="565"/>
      <c r="AL1000" s="565">
        <v>1187</v>
      </c>
      <c r="AM1000" s="565">
        <v>2320</v>
      </c>
      <c r="AN1000" s="565"/>
      <c r="AO1000" s="565"/>
      <c r="AP1000" s="565"/>
      <c r="AQ1000" s="565">
        <v>11570</v>
      </c>
      <c r="AR1000" s="565"/>
      <c r="AS1000" s="565"/>
      <c r="AT1000" s="565"/>
      <c r="AU1000" s="565"/>
      <c r="AV1000" s="565"/>
      <c r="AW1000" s="565"/>
      <c r="AX1000" s="565"/>
      <c r="AY1000" s="565"/>
      <c r="AZ1000" s="565"/>
      <c r="BA1000" s="565"/>
      <c r="BB1000" s="565"/>
      <c r="BC1000" s="565">
        <v>2220</v>
      </c>
      <c r="BD1000" s="565"/>
      <c r="BE1000" s="565"/>
      <c r="BF1000" s="565"/>
      <c r="BG1000" s="565"/>
      <c r="BH1000" s="565"/>
      <c r="BI1000" s="565"/>
      <c r="BJ1000" s="565"/>
      <c r="BK1000" s="364"/>
      <c r="BL1000" s="565"/>
      <c r="BM1000" s="565"/>
      <c r="BN1000" s="565"/>
      <c r="BO1000" s="565"/>
      <c r="BP1000" s="565"/>
      <c r="BQ1000" s="565"/>
      <c r="BR1000" s="565"/>
      <c r="BS1000" s="565"/>
      <c r="BT1000" s="565"/>
      <c r="BU1000" s="565"/>
      <c r="BV1000" s="565"/>
      <c r="BW1000" s="565"/>
      <c r="BX1000" s="565"/>
      <c r="BY1000" s="565"/>
    </row>
    <row r="1001" spans="1:86">
      <c r="A1001" s="620"/>
      <c r="B1001" s="619"/>
      <c r="C1001" s="565" t="s">
        <v>4300</v>
      </c>
      <c r="D1001" s="565">
        <v>1927</v>
      </c>
      <c r="E1001" s="565"/>
      <c r="F1001" s="565"/>
      <c r="G1001" s="565"/>
      <c r="H1001" s="565"/>
      <c r="I1001" s="565"/>
      <c r="J1001" s="565"/>
      <c r="K1001" s="565"/>
      <c r="L1001" s="565">
        <v>650</v>
      </c>
      <c r="M1001" s="565"/>
      <c r="N1001" s="565">
        <v>0</v>
      </c>
      <c r="O1001" s="565"/>
      <c r="P1001" s="565"/>
      <c r="Q1001" s="565"/>
      <c r="R1001" s="565"/>
      <c r="S1001" s="565"/>
      <c r="T1001" s="565">
        <v>602</v>
      </c>
      <c r="U1001" s="147"/>
      <c r="V1001" s="565"/>
      <c r="W1001" s="565"/>
      <c r="X1001" s="565"/>
      <c r="Y1001" s="565"/>
      <c r="Z1001" s="565"/>
      <c r="AA1001" s="565"/>
      <c r="AB1001" s="565"/>
      <c r="AC1001" s="565"/>
      <c r="AD1001" s="565">
        <v>1160</v>
      </c>
      <c r="AE1001" s="565"/>
      <c r="AF1001" s="565"/>
      <c r="AG1001" s="565"/>
      <c r="AH1001" s="565"/>
      <c r="AI1001" s="565"/>
      <c r="AJ1001" s="565"/>
      <c r="AK1001" s="565"/>
      <c r="AL1001" s="565">
        <v>606</v>
      </c>
      <c r="AM1001" s="565">
        <v>1153</v>
      </c>
      <c r="AN1001" s="565"/>
      <c r="AO1001" s="565"/>
      <c r="AP1001" s="565"/>
      <c r="AQ1001" s="565"/>
      <c r="AR1001" s="565"/>
      <c r="AS1001" s="565"/>
      <c r="AT1001" s="565"/>
      <c r="AU1001" s="565"/>
      <c r="AV1001" s="565"/>
      <c r="AW1001" s="565"/>
      <c r="AX1001" s="565"/>
      <c r="AY1001" s="565"/>
      <c r="AZ1001" s="565"/>
      <c r="BA1001" s="565"/>
      <c r="BB1001" s="565"/>
      <c r="BC1001" s="565"/>
      <c r="BD1001" s="565"/>
      <c r="BE1001" s="565">
        <v>2900</v>
      </c>
      <c r="BF1001" s="565"/>
      <c r="BG1001" s="565"/>
      <c r="BH1001" s="565"/>
      <c r="BI1001" s="565"/>
      <c r="BJ1001" s="565">
        <v>11050</v>
      </c>
      <c r="BK1001" s="364"/>
      <c r="BL1001" s="565"/>
      <c r="BM1001" s="565"/>
      <c r="BN1001" s="565"/>
      <c r="BO1001" s="565"/>
      <c r="BP1001" s="565"/>
      <c r="BQ1001" s="565"/>
      <c r="BR1001" s="565"/>
      <c r="BS1001" s="565"/>
      <c r="BT1001" s="565"/>
      <c r="BU1001" s="565"/>
      <c r="BV1001" s="565"/>
      <c r="BW1001" s="565">
        <v>1800</v>
      </c>
      <c r="BX1001" s="565"/>
      <c r="BY1001" s="565"/>
    </row>
    <row r="1002" spans="1:86">
      <c r="A1002" s="620"/>
      <c r="B1002" s="619" t="s">
        <v>4303</v>
      </c>
      <c r="C1002" s="565" t="s">
        <v>4302</v>
      </c>
      <c r="D1002" s="565">
        <v>60</v>
      </c>
      <c r="E1002" s="565"/>
      <c r="F1002" s="565"/>
      <c r="G1002" s="565"/>
      <c r="H1002" s="565"/>
      <c r="I1002" s="565"/>
      <c r="J1002" s="565"/>
      <c r="K1002" s="565"/>
      <c r="L1002" s="565">
        <v>0</v>
      </c>
      <c r="M1002" s="565"/>
      <c r="N1002" s="565">
        <v>0</v>
      </c>
      <c r="O1002" s="565"/>
      <c r="P1002" s="565"/>
      <c r="Q1002" s="565">
        <v>135</v>
      </c>
      <c r="R1002" s="565"/>
      <c r="S1002" s="565"/>
      <c r="T1002" s="565"/>
      <c r="U1002" s="147"/>
      <c r="V1002" s="565"/>
      <c r="W1002" s="565"/>
      <c r="X1002" s="565"/>
      <c r="Y1002" s="565"/>
      <c r="Z1002" s="565"/>
      <c r="AA1002" s="565"/>
      <c r="AB1002" s="565"/>
      <c r="AC1002" s="565"/>
      <c r="AD1002" s="565"/>
      <c r="AE1002" s="565"/>
      <c r="AF1002" s="565"/>
      <c r="AG1002" s="565"/>
      <c r="AH1002" s="565"/>
      <c r="AI1002" s="565"/>
      <c r="AJ1002" s="565"/>
      <c r="AK1002" s="565"/>
      <c r="AL1002" s="565">
        <v>20</v>
      </c>
      <c r="AM1002" s="565">
        <v>1</v>
      </c>
      <c r="AN1002" s="565"/>
      <c r="AO1002" s="565"/>
      <c r="AP1002" s="565"/>
      <c r="AQ1002" s="565">
        <v>4100</v>
      </c>
      <c r="AR1002" s="565"/>
      <c r="AS1002" s="565"/>
      <c r="AT1002" s="565"/>
      <c r="AU1002" s="565"/>
      <c r="AV1002" s="565"/>
      <c r="AW1002" s="565"/>
      <c r="AX1002" s="565"/>
      <c r="AY1002" s="565"/>
      <c r="AZ1002" s="565"/>
      <c r="BA1002" s="565"/>
      <c r="BB1002" s="565"/>
      <c r="BC1002" s="565">
        <v>140</v>
      </c>
      <c r="BD1002" s="565"/>
      <c r="BE1002" s="565"/>
      <c r="BF1002" s="565"/>
      <c r="BG1002" s="565"/>
      <c r="BH1002" s="565"/>
      <c r="BI1002" s="565"/>
      <c r="BJ1002" s="565"/>
      <c r="BK1002" s="364"/>
      <c r="BL1002" s="565"/>
      <c r="BM1002" s="565"/>
      <c r="BN1002" s="565"/>
      <c r="BO1002" s="565"/>
      <c r="BP1002" s="565"/>
      <c r="BQ1002" s="565"/>
      <c r="BR1002" s="565"/>
      <c r="BS1002" s="565"/>
      <c r="BT1002" s="565"/>
      <c r="BU1002" s="565"/>
      <c r="BV1002" s="565"/>
      <c r="BW1002" s="565"/>
      <c r="BX1002" s="565"/>
      <c r="BY1002" s="565"/>
    </row>
    <row r="1003" spans="1:86">
      <c r="A1003" s="620"/>
      <c r="B1003" s="619"/>
      <c r="C1003" s="565" t="s">
        <v>4300</v>
      </c>
      <c r="D1003" s="565">
        <v>571</v>
      </c>
      <c r="E1003" s="565"/>
      <c r="F1003" s="565"/>
      <c r="G1003" s="565"/>
      <c r="H1003" s="565"/>
      <c r="I1003" s="565"/>
      <c r="J1003" s="565"/>
      <c r="K1003" s="565"/>
      <c r="L1003" s="565">
        <v>0</v>
      </c>
      <c r="M1003" s="565"/>
      <c r="N1003" s="565"/>
      <c r="O1003" s="565"/>
      <c r="P1003" s="565"/>
      <c r="Q1003" s="565"/>
      <c r="R1003" s="565"/>
      <c r="S1003" s="565"/>
      <c r="T1003" s="565">
        <v>150</v>
      </c>
      <c r="U1003" s="147"/>
      <c r="V1003" s="565"/>
      <c r="W1003" s="565"/>
      <c r="X1003" s="565"/>
      <c r="Y1003" s="565"/>
      <c r="Z1003" s="565"/>
      <c r="AA1003" s="565"/>
      <c r="AB1003" s="565"/>
      <c r="AC1003" s="565"/>
      <c r="AD1003" s="565"/>
      <c r="AE1003" s="565"/>
      <c r="AF1003" s="565"/>
      <c r="AG1003" s="565"/>
      <c r="AH1003" s="565"/>
      <c r="AI1003" s="565"/>
      <c r="AJ1003" s="565"/>
      <c r="AK1003" s="565"/>
      <c r="AL1003" s="565">
        <v>45</v>
      </c>
      <c r="AM1003" s="565">
        <v>24</v>
      </c>
      <c r="AN1003" s="565"/>
      <c r="AO1003" s="565"/>
      <c r="AP1003" s="565"/>
      <c r="AQ1003" s="565"/>
      <c r="AR1003" s="565"/>
      <c r="AS1003" s="565"/>
      <c r="AT1003" s="565"/>
      <c r="AU1003" s="565"/>
      <c r="AV1003" s="565"/>
      <c r="AW1003" s="565"/>
      <c r="AX1003" s="565"/>
      <c r="AY1003" s="565"/>
      <c r="AZ1003" s="565"/>
      <c r="BA1003" s="565"/>
      <c r="BB1003" s="565"/>
      <c r="BC1003" s="565">
        <v>0</v>
      </c>
      <c r="BD1003" s="565"/>
      <c r="BE1003" s="565">
        <v>1200</v>
      </c>
      <c r="BF1003" s="565"/>
      <c r="BG1003" s="565"/>
      <c r="BH1003" s="565"/>
      <c r="BI1003" s="565"/>
      <c r="BJ1003" s="565">
        <v>6708</v>
      </c>
      <c r="BK1003" s="364"/>
      <c r="BL1003" s="565"/>
      <c r="BM1003" s="565"/>
      <c r="BN1003" s="565"/>
      <c r="BO1003" s="565"/>
      <c r="BP1003" s="565"/>
      <c r="BQ1003" s="565"/>
      <c r="BR1003" s="565"/>
      <c r="BS1003" s="565"/>
      <c r="BT1003" s="565"/>
      <c r="BU1003" s="565"/>
      <c r="BV1003" s="565"/>
      <c r="BW1003" s="565">
        <v>2</v>
      </c>
      <c r="BX1003" s="565"/>
      <c r="BY1003" s="565"/>
    </row>
    <row r="1004" spans="1:86">
      <c r="A1004" s="620"/>
      <c r="B1004" s="619" t="s">
        <v>4304</v>
      </c>
      <c r="C1004" s="565" t="s">
        <v>4302</v>
      </c>
      <c r="D1004" s="565">
        <v>90</v>
      </c>
      <c r="E1004" s="565"/>
      <c r="F1004" s="565"/>
      <c r="G1004" s="565"/>
      <c r="H1004" s="565"/>
      <c r="I1004" s="565"/>
      <c r="J1004" s="565"/>
      <c r="K1004" s="565"/>
      <c r="L1004" s="565">
        <v>850</v>
      </c>
      <c r="M1004" s="565"/>
      <c r="N1004" s="565">
        <v>355</v>
      </c>
      <c r="O1004" s="565">
        <v>3</v>
      </c>
      <c r="P1004" s="565">
        <v>135</v>
      </c>
      <c r="Q1004" s="565">
        <v>650</v>
      </c>
      <c r="R1004" s="565"/>
      <c r="S1004" s="565"/>
      <c r="T1004" s="565"/>
      <c r="U1004" s="147"/>
      <c r="V1004" s="565"/>
      <c r="W1004" s="565"/>
      <c r="X1004" s="565"/>
      <c r="Y1004" s="565"/>
      <c r="Z1004" s="565"/>
      <c r="AA1004" s="565"/>
      <c r="AB1004" s="565"/>
      <c r="AC1004" s="565"/>
      <c r="AD1004" s="565"/>
      <c r="AE1004" s="565"/>
      <c r="AF1004" s="565"/>
      <c r="AG1004" s="565"/>
      <c r="AH1004" s="565"/>
      <c r="AI1004" s="565"/>
      <c r="AJ1004" s="565"/>
      <c r="AK1004" s="565"/>
      <c r="AL1004" s="565">
        <v>220</v>
      </c>
      <c r="AM1004" s="565">
        <v>400</v>
      </c>
      <c r="AN1004" s="565"/>
      <c r="AO1004" s="565"/>
      <c r="AP1004" s="565"/>
      <c r="AQ1004" s="565">
        <v>7364</v>
      </c>
      <c r="AR1004" s="565"/>
      <c r="AS1004" s="565"/>
      <c r="AT1004" s="565"/>
      <c r="AU1004" s="565"/>
      <c r="AV1004" s="565"/>
      <c r="AW1004" s="565"/>
      <c r="AX1004" s="565"/>
      <c r="AY1004" s="565"/>
      <c r="AZ1004" s="565"/>
      <c r="BA1004" s="565"/>
      <c r="BB1004" s="565"/>
      <c r="BC1004" s="565">
        <v>850</v>
      </c>
      <c r="BD1004" s="565"/>
      <c r="BE1004" s="565"/>
      <c r="BF1004" s="565"/>
      <c r="BG1004" s="565"/>
      <c r="BH1004" s="565"/>
      <c r="BI1004" s="565"/>
      <c r="BJ1004" s="565">
        <v>0</v>
      </c>
      <c r="BK1004" s="364"/>
      <c r="BL1004" s="565"/>
      <c r="BM1004" s="565"/>
      <c r="BN1004" s="565"/>
      <c r="BO1004" s="565"/>
      <c r="BP1004" s="565"/>
      <c r="BQ1004" s="565"/>
      <c r="BR1004" s="565"/>
      <c r="BS1004" s="565"/>
      <c r="BT1004" s="565"/>
      <c r="BU1004" s="565"/>
      <c r="BV1004" s="565"/>
      <c r="BW1004" s="565"/>
      <c r="BX1004" s="565"/>
      <c r="BY1004" s="565"/>
    </row>
    <row r="1005" spans="1:86">
      <c r="A1005" s="620"/>
      <c r="B1005" s="619"/>
      <c r="C1005" s="565" t="s">
        <v>4300</v>
      </c>
      <c r="D1005" s="565">
        <v>3600</v>
      </c>
      <c r="E1005" s="565"/>
      <c r="F1005" s="565"/>
      <c r="G1005" s="565"/>
      <c r="H1005" s="565"/>
      <c r="I1005" s="565"/>
      <c r="J1005" s="565"/>
      <c r="K1005" s="565"/>
      <c r="L1005" s="565">
        <v>600</v>
      </c>
      <c r="M1005" s="565"/>
      <c r="N1005" s="565"/>
      <c r="O1005" s="565"/>
      <c r="P1005" s="565"/>
      <c r="Q1005" s="565"/>
      <c r="R1005" s="565"/>
      <c r="S1005" s="565"/>
      <c r="T1005" s="565">
        <v>1500</v>
      </c>
      <c r="U1005" s="147"/>
      <c r="V1005" s="565"/>
      <c r="W1005" s="565"/>
      <c r="X1005" s="565"/>
      <c r="Y1005" s="565"/>
      <c r="Z1005" s="565"/>
      <c r="AA1005" s="565"/>
      <c r="AB1005" s="565"/>
      <c r="AC1005" s="565"/>
      <c r="AD1005" s="565">
        <v>2475</v>
      </c>
      <c r="AE1005" s="565"/>
      <c r="AF1005" s="565"/>
      <c r="AG1005" s="565"/>
      <c r="AH1005" s="565"/>
      <c r="AI1005" s="565">
        <v>1500</v>
      </c>
      <c r="AJ1005" s="565"/>
      <c r="AK1005" s="565"/>
      <c r="AL1005" s="565">
        <v>1025</v>
      </c>
      <c r="AM1005" s="565">
        <v>2500</v>
      </c>
      <c r="AN1005" s="565"/>
      <c r="AO1005" s="565"/>
      <c r="AP1005" s="565"/>
      <c r="AQ1005" s="565"/>
      <c r="AR1005" s="565"/>
      <c r="AS1005" s="565"/>
      <c r="AT1005" s="565"/>
      <c r="AU1005" s="565"/>
      <c r="AV1005" s="565"/>
      <c r="AW1005" s="565"/>
      <c r="AX1005" s="565"/>
      <c r="AY1005" s="565"/>
      <c r="AZ1005" s="565"/>
      <c r="BA1005" s="565"/>
      <c r="BB1005" s="565"/>
      <c r="BC1005" s="565">
        <v>0</v>
      </c>
      <c r="BD1005" s="565"/>
      <c r="BE1005" s="565">
        <v>3020</v>
      </c>
      <c r="BF1005" s="565">
        <v>1080</v>
      </c>
      <c r="BG1005" s="565"/>
      <c r="BH1005" s="565"/>
      <c r="BI1005" s="565"/>
      <c r="BJ1005" s="565">
        <v>14192</v>
      </c>
      <c r="BK1005" s="364"/>
      <c r="BL1005" s="565"/>
      <c r="BM1005" s="565"/>
      <c r="BN1005" s="565"/>
      <c r="BO1005" s="565"/>
      <c r="BP1005" s="565"/>
      <c r="BQ1005" s="565"/>
      <c r="BR1005" s="565"/>
      <c r="BS1005" s="565"/>
      <c r="BT1005" s="565"/>
      <c r="BU1005" s="565"/>
      <c r="BV1005" s="565"/>
      <c r="BW1005" s="565">
        <v>1500</v>
      </c>
      <c r="BX1005" s="565"/>
      <c r="BY1005" s="565"/>
    </row>
    <row r="1006" spans="1:86">
      <c r="A1006" s="620"/>
      <c r="B1006" s="619" t="s">
        <v>4305</v>
      </c>
      <c r="C1006" s="565" t="s">
        <v>4302</v>
      </c>
      <c r="D1006" s="565"/>
      <c r="E1006" s="565"/>
      <c r="F1006" s="565"/>
      <c r="G1006" s="565"/>
      <c r="H1006" s="565"/>
      <c r="I1006" s="565"/>
      <c r="J1006" s="565"/>
      <c r="K1006" s="565"/>
      <c r="L1006" s="565"/>
      <c r="M1006" s="565"/>
      <c r="N1006" s="565"/>
      <c r="O1006" s="565"/>
      <c r="P1006" s="565"/>
      <c r="Q1006" s="565"/>
      <c r="R1006" s="565"/>
      <c r="S1006" s="565"/>
      <c r="T1006" s="565"/>
      <c r="U1006" s="147"/>
      <c r="V1006" s="565"/>
      <c r="W1006" s="565"/>
      <c r="X1006" s="565"/>
      <c r="Y1006" s="565"/>
      <c r="Z1006" s="565"/>
      <c r="AA1006" s="565"/>
      <c r="AB1006" s="565"/>
      <c r="AC1006" s="565"/>
      <c r="AD1006" s="565"/>
      <c r="AE1006" s="565"/>
      <c r="AF1006" s="565"/>
      <c r="AG1006" s="565"/>
      <c r="AH1006" s="565"/>
      <c r="AI1006" s="565"/>
      <c r="AJ1006" s="565"/>
      <c r="AK1006" s="565"/>
      <c r="AL1006" s="565"/>
      <c r="AM1006" s="565"/>
      <c r="AN1006" s="565"/>
      <c r="AO1006" s="565"/>
      <c r="AP1006" s="565"/>
      <c r="AQ1006" s="565"/>
      <c r="AR1006" s="565"/>
      <c r="AS1006" s="565"/>
      <c r="AT1006" s="565"/>
      <c r="AU1006" s="565"/>
      <c r="AV1006" s="565"/>
      <c r="AW1006" s="565"/>
      <c r="AX1006" s="565"/>
      <c r="AY1006" s="565"/>
      <c r="AZ1006" s="565"/>
      <c r="BA1006" s="565"/>
      <c r="BB1006" s="565"/>
      <c r="BC1006" s="565"/>
      <c r="BD1006" s="565"/>
      <c r="BE1006" s="565"/>
      <c r="BF1006" s="565"/>
      <c r="BG1006" s="565"/>
      <c r="BH1006" s="565"/>
      <c r="BI1006" s="565"/>
      <c r="BJ1006" s="565"/>
      <c r="BK1006" s="364"/>
      <c r="BL1006" s="565"/>
      <c r="BM1006" s="565"/>
      <c r="BN1006" s="565"/>
      <c r="BO1006" s="565"/>
      <c r="BP1006" s="565"/>
      <c r="BQ1006" s="565"/>
      <c r="BR1006" s="565"/>
      <c r="BS1006" s="565"/>
      <c r="BT1006" s="565"/>
      <c r="BU1006" s="565"/>
      <c r="BV1006" s="565"/>
      <c r="BW1006" s="565"/>
      <c r="BX1006" s="565"/>
      <c r="BY1006" s="565"/>
    </row>
    <row r="1007" spans="1:86">
      <c r="A1007" s="621"/>
      <c r="B1007" s="619"/>
      <c r="C1007" s="565" t="s">
        <v>4300</v>
      </c>
      <c r="D1007" s="565"/>
      <c r="E1007" s="565"/>
      <c r="F1007" s="565"/>
      <c r="G1007" s="565"/>
      <c r="H1007" s="565"/>
      <c r="I1007" s="565"/>
      <c r="J1007" s="565"/>
      <c r="K1007" s="565"/>
      <c r="L1007" s="565"/>
      <c r="M1007" s="565"/>
      <c r="N1007" s="565"/>
      <c r="O1007" s="565"/>
      <c r="P1007" s="565"/>
      <c r="Q1007" s="565"/>
      <c r="R1007" s="565"/>
      <c r="S1007" s="565"/>
      <c r="T1007" s="565"/>
      <c r="U1007" s="147"/>
      <c r="V1007" s="565"/>
      <c r="W1007" s="565"/>
      <c r="X1007" s="565"/>
      <c r="Y1007" s="565"/>
      <c r="Z1007" s="565"/>
      <c r="AA1007" s="565"/>
      <c r="AB1007" s="565"/>
      <c r="AC1007" s="565"/>
      <c r="AD1007" s="565"/>
      <c r="AE1007" s="565"/>
      <c r="AF1007" s="565">
        <v>6590</v>
      </c>
      <c r="AG1007" s="565"/>
      <c r="AH1007" s="565"/>
      <c r="AI1007" s="565"/>
      <c r="AJ1007" s="565"/>
      <c r="AK1007" s="565"/>
      <c r="AL1007" s="565"/>
      <c r="AM1007" s="565"/>
      <c r="AN1007" s="565"/>
      <c r="AO1007" s="565"/>
      <c r="AP1007" s="565"/>
      <c r="AQ1007" s="565"/>
      <c r="AR1007" s="565"/>
      <c r="AS1007" s="565"/>
      <c r="AT1007" s="565"/>
      <c r="AU1007" s="565"/>
      <c r="AV1007" s="565"/>
      <c r="AW1007" s="565"/>
      <c r="AX1007" s="565"/>
      <c r="AY1007" s="565"/>
      <c r="AZ1007" s="565"/>
      <c r="BA1007" s="565"/>
      <c r="BB1007" s="565"/>
      <c r="BC1007" s="565"/>
      <c r="BD1007" s="565"/>
      <c r="BE1007" s="565"/>
      <c r="BF1007" s="565"/>
      <c r="BG1007" s="565"/>
      <c r="BH1007" s="565"/>
      <c r="BI1007" s="565"/>
      <c r="BJ1007" s="565"/>
      <c r="BK1007" s="364"/>
      <c r="BL1007" s="565"/>
      <c r="BM1007" s="565"/>
      <c r="BN1007" s="565"/>
      <c r="BO1007" s="565"/>
      <c r="BP1007" s="565"/>
      <c r="BQ1007" s="565"/>
      <c r="BR1007" s="565"/>
      <c r="BS1007" s="565"/>
      <c r="BT1007" s="565"/>
      <c r="BU1007" s="565"/>
      <c r="BV1007" s="565"/>
      <c r="BW1007" s="565"/>
      <c r="BX1007" s="565"/>
      <c r="BY1007" s="565"/>
    </row>
    <row r="1008" spans="1:86">
      <c r="A1008" s="1365" t="s">
        <v>9913</v>
      </c>
      <c r="B1008" s="693" t="s">
        <v>4301</v>
      </c>
      <c r="C1008" s="693" t="s">
        <v>4302</v>
      </c>
      <c r="D1008" s="694"/>
      <c r="E1008" s="694">
        <v>403</v>
      </c>
      <c r="F1008" s="694"/>
      <c r="G1008" s="694"/>
      <c r="H1008" s="694"/>
      <c r="I1008" s="694"/>
      <c r="J1008" s="694"/>
      <c r="K1008" s="694"/>
      <c r="L1008" s="694">
        <v>62</v>
      </c>
      <c r="M1008" s="694">
        <v>811</v>
      </c>
      <c r="N1008" s="694"/>
      <c r="O1008" s="694"/>
      <c r="P1008" s="694"/>
      <c r="Q1008" s="694"/>
      <c r="R1008" s="694"/>
      <c r="S1008" s="694">
        <v>13</v>
      </c>
      <c r="T1008" s="694"/>
      <c r="U1008" s="695"/>
      <c r="V1008" s="694"/>
      <c r="W1008" s="694"/>
      <c r="X1008" s="694"/>
      <c r="Y1008" s="694"/>
      <c r="Z1008" s="694"/>
      <c r="AA1008" s="694"/>
      <c r="AB1008" s="694"/>
      <c r="AC1008" s="694"/>
      <c r="AD1008" s="694"/>
      <c r="AE1008" s="694">
        <v>953</v>
      </c>
      <c r="AF1008" s="694"/>
      <c r="AG1008" s="694"/>
      <c r="AH1008" s="694"/>
      <c r="AI1008" s="694"/>
      <c r="AJ1008" s="694"/>
      <c r="AK1008" s="694"/>
      <c r="AL1008" s="694"/>
      <c r="AM1008" s="694">
        <v>728</v>
      </c>
      <c r="AN1008" s="694">
        <v>789</v>
      </c>
      <c r="AO1008" s="694"/>
      <c r="AP1008" s="694"/>
      <c r="AQ1008" s="694"/>
      <c r="AR1008" s="694">
        <v>17269</v>
      </c>
      <c r="AS1008" s="694"/>
      <c r="AT1008" s="694"/>
      <c r="AU1008" s="694"/>
      <c r="AV1008" s="694"/>
      <c r="AW1008" s="694"/>
      <c r="AX1008" s="694"/>
      <c r="AY1008" s="694"/>
      <c r="AZ1008" s="694"/>
      <c r="BA1008" s="694"/>
      <c r="BB1008" s="694"/>
      <c r="BC1008" s="694"/>
      <c r="BD1008" s="694">
        <v>532</v>
      </c>
      <c r="BE1008" s="694"/>
      <c r="BF1008" s="694"/>
      <c r="BG1008" s="694"/>
      <c r="BH1008" s="694"/>
      <c r="BI1008" s="694"/>
      <c r="BJ1008" s="694"/>
      <c r="BK1008" s="696"/>
      <c r="BL1008" s="694"/>
      <c r="BM1008" s="694"/>
      <c r="BN1008" s="694">
        <v>397</v>
      </c>
      <c r="BO1008" s="694"/>
      <c r="BP1008" s="694"/>
      <c r="BQ1008" s="694"/>
      <c r="BR1008" s="694"/>
      <c r="BS1008" s="694"/>
      <c r="BT1008" s="694">
        <v>861</v>
      </c>
      <c r="BU1008" s="694"/>
      <c r="BV1008" s="694"/>
      <c r="BW1008" s="694"/>
      <c r="BX1008" s="694">
        <v>61</v>
      </c>
      <c r="BY1008" s="694"/>
      <c r="BZ1008" s="694"/>
      <c r="CA1008" s="694"/>
      <c r="CB1008" s="694"/>
      <c r="CC1008" s="694"/>
      <c r="CD1008" s="694"/>
      <c r="CE1008" s="694"/>
      <c r="CF1008" s="694"/>
      <c r="CG1008" s="694">
        <v>118</v>
      </c>
      <c r="CH1008"/>
    </row>
    <row r="1009" spans="1:86">
      <c r="A1009" s="1365"/>
      <c r="B1009" s="693"/>
      <c r="C1009" s="693" t="s">
        <v>4300</v>
      </c>
      <c r="D1009" s="694">
        <v>3468</v>
      </c>
      <c r="E1009" s="694">
        <v>2007</v>
      </c>
      <c r="F1009" s="694"/>
      <c r="G1009" s="694"/>
      <c r="H1009" s="694"/>
      <c r="I1009" s="694"/>
      <c r="J1009" s="694"/>
      <c r="K1009" s="694"/>
      <c r="L1009" s="694">
        <v>1020</v>
      </c>
      <c r="M1009" s="694">
        <v>929</v>
      </c>
      <c r="N1009" s="694"/>
      <c r="O1009" s="694"/>
      <c r="P1009" s="694"/>
      <c r="Q1009" s="694"/>
      <c r="R1009" s="694"/>
      <c r="S1009" s="694">
        <v>96</v>
      </c>
      <c r="T1009" s="694"/>
      <c r="U1009" s="695"/>
      <c r="V1009" s="694"/>
      <c r="W1009" s="694"/>
      <c r="X1009" s="694"/>
      <c r="Y1009" s="694"/>
      <c r="Z1009" s="694"/>
      <c r="AA1009" s="694"/>
      <c r="AB1009" s="694"/>
      <c r="AC1009" s="694"/>
      <c r="AD1009" s="694">
        <v>3252</v>
      </c>
      <c r="AE1009" s="694">
        <v>1798</v>
      </c>
      <c r="AF1009" s="694"/>
      <c r="AG1009" s="694"/>
      <c r="AH1009" s="694"/>
      <c r="AI1009" s="694"/>
      <c r="AJ1009" s="694">
        <v>429</v>
      </c>
      <c r="AK1009" s="694"/>
      <c r="AL1009" s="694"/>
      <c r="AM1009" s="694">
        <v>1655</v>
      </c>
      <c r="AN1009" s="694">
        <v>1905</v>
      </c>
      <c r="AO1009" s="694"/>
      <c r="AP1009" s="694"/>
      <c r="AQ1009" s="694"/>
      <c r="AR1009" s="694"/>
      <c r="AS1009" s="694"/>
      <c r="AT1009" s="694"/>
      <c r="AU1009" s="694"/>
      <c r="AV1009" s="694"/>
      <c r="AW1009" s="694"/>
      <c r="AX1009" s="694"/>
      <c r="AY1009" s="694"/>
      <c r="AZ1009" s="694">
        <v>4100</v>
      </c>
      <c r="BA1009" s="694"/>
      <c r="BB1009" s="694"/>
      <c r="BC1009" s="694"/>
      <c r="BD1009" s="694"/>
      <c r="BE1009" s="694"/>
      <c r="BF1009" s="694">
        <v>160</v>
      </c>
      <c r="BG1009" s="694">
        <v>60</v>
      </c>
      <c r="BH1009" s="694"/>
      <c r="BI1009" s="694"/>
      <c r="BJ1009" s="694"/>
      <c r="BK1009" s="696">
        <v>19956</v>
      </c>
      <c r="BL1009" s="694"/>
      <c r="BM1009" s="694"/>
      <c r="BN1009" s="694">
        <v>1265</v>
      </c>
      <c r="BO1009" s="694"/>
      <c r="BP1009" s="694"/>
      <c r="BQ1009" s="694"/>
      <c r="BR1009" s="694"/>
      <c r="BS1009" s="694"/>
      <c r="BT1009" s="694">
        <v>2843</v>
      </c>
      <c r="BU1009" s="694"/>
      <c r="BV1009" s="694"/>
      <c r="BW1009" s="694"/>
      <c r="BX1009" s="694">
        <v>689</v>
      </c>
      <c r="BY1009" s="694"/>
      <c r="BZ1009" s="694"/>
      <c r="CA1009" s="694"/>
      <c r="CB1009" s="694"/>
      <c r="CC1009" s="694"/>
      <c r="CD1009" s="694"/>
      <c r="CE1009" s="694"/>
      <c r="CF1009" s="694"/>
      <c r="CG1009" s="694">
        <v>850</v>
      </c>
      <c r="CH1009"/>
    </row>
    <row r="1010" spans="1:86">
      <c r="A1010" s="1365"/>
      <c r="B1010" s="693" t="s">
        <v>4303</v>
      </c>
      <c r="C1010" s="693" t="s">
        <v>4302</v>
      </c>
      <c r="D1010" s="694"/>
      <c r="E1010" s="694">
        <v>2</v>
      </c>
      <c r="F1010" s="694"/>
      <c r="G1010" s="694"/>
      <c r="H1010" s="694"/>
      <c r="I1010" s="694"/>
      <c r="J1010" s="694"/>
      <c r="K1010" s="694"/>
      <c r="L1010" s="694"/>
      <c r="M1010" s="694">
        <v>1</v>
      </c>
      <c r="N1010" s="694"/>
      <c r="O1010" s="694"/>
      <c r="P1010" s="694"/>
      <c r="Q1010" s="694"/>
      <c r="R1010" s="694"/>
      <c r="S1010" s="694">
        <v>1</v>
      </c>
      <c r="T1010" s="694"/>
      <c r="U1010" s="695"/>
      <c r="V1010" s="694"/>
      <c r="W1010" s="694"/>
      <c r="X1010" s="694"/>
      <c r="Y1010" s="694"/>
      <c r="Z1010" s="694"/>
      <c r="AA1010" s="694"/>
      <c r="AB1010" s="694"/>
      <c r="AC1010" s="694"/>
      <c r="AD1010" s="694"/>
      <c r="AE1010" s="694">
        <v>10</v>
      </c>
      <c r="AF1010" s="694"/>
      <c r="AG1010" s="694"/>
      <c r="AH1010" s="694"/>
      <c r="AI1010" s="694"/>
      <c r="AJ1010" s="694"/>
      <c r="AK1010" s="694"/>
      <c r="AL1010" s="694"/>
      <c r="AM1010" s="694">
        <v>97</v>
      </c>
      <c r="AN1010" s="694">
        <v>9</v>
      </c>
      <c r="AO1010" s="694"/>
      <c r="AP1010" s="694"/>
      <c r="AQ1010" s="694"/>
      <c r="AR1010" s="694">
        <v>4481</v>
      </c>
      <c r="AS1010" s="694"/>
      <c r="AT1010" s="694"/>
      <c r="AU1010" s="694"/>
      <c r="AV1010" s="694"/>
      <c r="AW1010" s="694"/>
      <c r="AX1010" s="694"/>
      <c r="AY1010" s="694"/>
      <c r="AZ1010" s="694">
        <v>28</v>
      </c>
      <c r="BA1010" s="694"/>
      <c r="BB1010" s="694"/>
      <c r="BC1010" s="694"/>
      <c r="BD1010" s="694">
        <v>283</v>
      </c>
      <c r="BE1010" s="694"/>
      <c r="BF1010" s="694"/>
      <c r="BG1010" s="694"/>
      <c r="BH1010" s="694"/>
      <c r="BI1010" s="694"/>
      <c r="BJ1010" s="694"/>
      <c r="BK1010" s="696"/>
      <c r="BL1010" s="694"/>
      <c r="BM1010" s="694"/>
      <c r="BN1010" s="694">
        <v>46</v>
      </c>
      <c r="BO1010" s="694"/>
      <c r="BP1010" s="694"/>
      <c r="BQ1010" s="694"/>
      <c r="BR1010" s="694"/>
      <c r="BS1010" s="694"/>
      <c r="BT1010" s="694">
        <v>100</v>
      </c>
      <c r="BU1010" s="694"/>
      <c r="BV1010" s="694"/>
      <c r="BW1010" s="694"/>
      <c r="BX1010" s="694">
        <v>2</v>
      </c>
      <c r="BY1010" s="694"/>
      <c r="BZ1010" s="694"/>
      <c r="CA1010" s="694"/>
      <c r="CB1010" s="694"/>
      <c r="CC1010" s="694"/>
      <c r="CD1010" s="694"/>
      <c r="CE1010" s="694"/>
      <c r="CF1010" s="694"/>
      <c r="CG1010" s="694">
        <v>18</v>
      </c>
      <c r="CH1010"/>
    </row>
    <row r="1011" spans="1:86">
      <c r="A1011" s="1365"/>
      <c r="B1011" s="693"/>
      <c r="C1011" s="693" t="s">
        <v>4300</v>
      </c>
      <c r="D1011" s="694">
        <v>240</v>
      </c>
      <c r="E1011" s="694">
        <v>84</v>
      </c>
      <c r="F1011" s="694"/>
      <c r="G1011" s="694"/>
      <c r="H1011" s="694"/>
      <c r="I1011" s="694"/>
      <c r="J1011" s="694"/>
      <c r="K1011" s="694"/>
      <c r="L1011" s="694">
        <v>5</v>
      </c>
      <c r="M1011" s="694">
        <v>5</v>
      </c>
      <c r="N1011" s="694"/>
      <c r="O1011" s="694"/>
      <c r="P1011" s="694"/>
      <c r="Q1011" s="694"/>
      <c r="R1011" s="694"/>
      <c r="S1011" s="694">
        <v>5</v>
      </c>
      <c r="T1011" s="694"/>
      <c r="U1011" s="695"/>
      <c r="V1011" s="694"/>
      <c r="W1011" s="694"/>
      <c r="X1011" s="694"/>
      <c r="Y1011" s="694"/>
      <c r="Z1011" s="694"/>
      <c r="AA1011" s="694"/>
      <c r="AB1011" s="694"/>
      <c r="AC1011" s="694"/>
      <c r="AD1011" s="694">
        <v>16</v>
      </c>
      <c r="AE1011" s="694">
        <v>110</v>
      </c>
      <c r="AF1011" s="694"/>
      <c r="AG1011" s="694"/>
      <c r="AH1011" s="694"/>
      <c r="AI1011" s="694"/>
      <c r="AJ1011" s="694">
        <v>2</v>
      </c>
      <c r="AK1011" s="694"/>
      <c r="AL1011" s="694"/>
      <c r="AM1011" s="694">
        <v>195</v>
      </c>
      <c r="AN1011" s="694">
        <v>160</v>
      </c>
      <c r="AO1011" s="694"/>
      <c r="AP1011" s="694"/>
      <c r="AQ1011" s="694"/>
      <c r="AR1011" s="694"/>
      <c r="AS1011" s="694"/>
      <c r="AT1011" s="694"/>
      <c r="AU1011" s="694"/>
      <c r="AV1011" s="694"/>
      <c r="AW1011" s="694"/>
      <c r="AX1011" s="694"/>
      <c r="AY1011" s="694"/>
      <c r="AZ1011" s="694">
        <v>154</v>
      </c>
      <c r="BA1011" s="694"/>
      <c r="BB1011" s="694"/>
      <c r="BC1011" s="694"/>
      <c r="BD1011" s="694"/>
      <c r="BE1011" s="694"/>
      <c r="BF1011" s="694">
        <v>400</v>
      </c>
      <c r="BG1011" s="694">
        <v>700</v>
      </c>
      <c r="BH1011" s="694"/>
      <c r="BI1011" s="694"/>
      <c r="BJ1011" s="694">
        <v>58</v>
      </c>
      <c r="BK1011" s="696">
        <v>6000</v>
      </c>
      <c r="BL1011" s="694"/>
      <c r="BM1011" s="694"/>
      <c r="BN1011" s="694">
        <v>156</v>
      </c>
      <c r="BO1011" s="694"/>
      <c r="BP1011" s="694"/>
      <c r="BQ1011" s="694"/>
      <c r="BR1011" s="694"/>
      <c r="BS1011" s="694"/>
      <c r="BT1011" s="694">
        <v>110</v>
      </c>
      <c r="BU1011" s="694"/>
      <c r="BV1011" s="694"/>
      <c r="BW1011" s="694"/>
      <c r="BX1011" s="694">
        <v>28</v>
      </c>
      <c r="BY1011" s="694"/>
      <c r="BZ1011" s="694"/>
      <c r="CA1011" s="694"/>
      <c r="CB1011" s="694"/>
      <c r="CC1011" s="694"/>
      <c r="CD1011" s="694"/>
      <c r="CE1011" s="694"/>
      <c r="CF1011" s="694"/>
      <c r="CG1011" s="694">
        <v>215</v>
      </c>
      <c r="CH1011"/>
    </row>
    <row r="1012" spans="1:86">
      <c r="A1012" s="1365"/>
      <c r="B1012" s="693" t="s">
        <v>4304</v>
      </c>
      <c r="C1012" s="693" t="s">
        <v>4302</v>
      </c>
      <c r="D1012" s="694"/>
      <c r="E1012" s="694">
        <v>15</v>
      </c>
      <c r="F1012" s="694"/>
      <c r="G1012" s="694"/>
      <c r="H1012" s="694"/>
      <c r="I1012" s="694"/>
      <c r="J1012" s="694"/>
      <c r="K1012" s="694"/>
      <c r="L1012" s="694">
        <v>4</v>
      </c>
      <c r="M1012" s="694">
        <v>335</v>
      </c>
      <c r="N1012" s="694"/>
      <c r="O1012" s="694"/>
      <c r="P1012" s="694"/>
      <c r="Q1012" s="694"/>
      <c r="R1012" s="694"/>
      <c r="S1012" s="694">
        <v>19</v>
      </c>
      <c r="T1012" s="694"/>
      <c r="U1012" s="695"/>
      <c r="V1012" s="694"/>
      <c r="W1012" s="694"/>
      <c r="X1012" s="694"/>
      <c r="Y1012" s="694"/>
      <c r="Z1012" s="694"/>
      <c r="AA1012" s="694"/>
      <c r="AB1012" s="694"/>
      <c r="AC1012" s="694"/>
      <c r="AD1012" s="694">
        <v>87</v>
      </c>
      <c r="AE1012" s="694"/>
      <c r="AF1012" s="694"/>
      <c r="AG1012" s="694"/>
      <c r="AH1012" s="694"/>
      <c r="AI1012" s="694"/>
      <c r="AJ1012" s="694"/>
      <c r="AK1012" s="694"/>
      <c r="AL1012" s="694"/>
      <c r="AM1012" s="694">
        <v>61</v>
      </c>
      <c r="AN1012" s="694"/>
      <c r="AO1012" s="694"/>
      <c r="AP1012" s="694"/>
      <c r="AQ1012" s="694"/>
      <c r="AR1012" s="694"/>
      <c r="AS1012" s="694"/>
      <c r="AT1012" s="694"/>
      <c r="AU1012" s="694"/>
      <c r="AV1012" s="694"/>
      <c r="AW1012" s="694"/>
      <c r="AX1012" s="694"/>
      <c r="AY1012" s="694"/>
      <c r="AZ1012" s="694"/>
      <c r="BA1012" s="694"/>
      <c r="BB1012" s="694"/>
      <c r="BC1012" s="694"/>
      <c r="BD1012" s="694">
        <v>1975</v>
      </c>
      <c r="BE1012" s="694"/>
      <c r="BF1012" s="694"/>
      <c r="BG1012" s="694"/>
      <c r="BH1012" s="694"/>
      <c r="BI1012" s="694"/>
      <c r="BJ1012" s="694"/>
      <c r="BK1012" s="696"/>
      <c r="BL1012" s="694"/>
      <c r="BM1012" s="694"/>
      <c r="BN1012" s="694">
        <v>103</v>
      </c>
      <c r="BO1012" s="694"/>
      <c r="BP1012" s="694"/>
      <c r="BQ1012" s="694"/>
      <c r="BR1012" s="694"/>
      <c r="BS1012" s="694"/>
      <c r="BT1012"/>
      <c r="BU1012" s="694"/>
      <c r="BV1012" s="694"/>
      <c r="BW1012" s="694"/>
      <c r="BX1012" s="694"/>
      <c r="BY1012" s="694"/>
      <c r="BZ1012" s="694"/>
      <c r="CA1012" s="694"/>
      <c r="CB1012" s="694"/>
      <c r="CC1012" s="694"/>
      <c r="CD1012" s="694"/>
      <c r="CE1012" s="694"/>
      <c r="CF1012" s="694"/>
      <c r="CG1012" s="694"/>
      <c r="CH1012"/>
    </row>
    <row r="1013" spans="1:86">
      <c r="A1013" s="1365"/>
      <c r="B1013" s="693"/>
      <c r="C1013" s="693" t="s">
        <v>4300</v>
      </c>
      <c r="D1013" s="694">
        <v>2473</v>
      </c>
      <c r="E1013" s="694">
        <v>969</v>
      </c>
      <c r="F1013" s="694"/>
      <c r="G1013" s="694"/>
      <c r="H1013" s="694"/>
      <c r="I1013" s="694"/>
      <c r="J1013" s="694"/>
      <c r="K1013" s="694"/>
      <c r="L1013" s="694">
        <v>144</v>
      </c>
      <c r="M1013" s="694">
        <v>452</v>
      </c>
      <c r="N1013" s="694"/>
      <c r="O1013" s="694"/>
      <c r="P1013" s="694"/>
      <c r="Q1013" s="694"/>
      <c r="R1013" s="694"/>
      <c r="S1013" s="694">
        <v>120</v>
      </c>
      <c r="T1013" s="694"/>
      <c r="U1013" s="695"/>
      <c r="V1013" s="694"/>
      <c r="W1013" s="694"/>
      <c r="X1013" s="694"/>
      <c r="Y1013" s="694"/>
      <c r="Z1013" s="694"/>
      <c r="AA1013" s="694"/>
      <c r="AB1013" s="694"/>
      <c r="AC1013" s="694"/>
      <c r="AD1013" s="694">
        <v>1162</v>
      </c>
      <c r="AE1013" s="694"/>
      <c r="AF1013" s="694"/>
      <c r="AG1013" s="694"/>
      <c r="AH1013" s="694"/>
      <c r="AI1013" s="694"/>
      <c r="AJ1013" s="694"/>
      <c r="AK1013" s="694"/>
      <c r="AL1013" s="694"/>
      <c r="AM1013" s="694">
        <v>264</v>
      </c>
      <c r="AN1013" s="694"/>
      <c r="AO1013" s="694"/>
      <c r="AP1013" s="694"/>
      <c r="AQ1013" s="694"/>
      <c r="AR1013" s="694"/>
      <c r="AS1013" s="694"/>
      <c r="AT1013" s="694"/>
      <c r="AU1013" s="694"/>
      <c r="AV1013" s="694"/>
      <c r="AW1013" s="694"/>
      <c r="AX1013" s="694"/>
      <c r="AY1013" s="694"/>
      <c r="AZ1013" s="694"/>
      <c r="BA1013" s="694"/>
      <c r="BB1013" s="694"/>
      <c r="BC1013" s="694"/>
      <c r="BD1013" s="694"/>
      <c r="BE1013" s="694"/>
      <c r="BF1013" s="694">
        <v>4328</v>
      </c>
      <c r="BG1013" s="694">
        <v>5180</v>
      </c>
      <c r="BH1013" s="694"/>
      <c r="BI1013" s="694"/>
      <c r="BJ1013" s="694"/>
      <c r="BK1013" s="696"/>
      <c r="BL1013" s="694"/>
      <c r="BM1013" s="694"/>
      <c r="BN1013" s="694">
        <v>757</v>
      </c>
      <c r="BO1013" s="694"/>
      <c r="BP1013" s="694"/>
      <c r="BQ1013" s="694"/>
      <c r="BR1013" s="694"/>
      <c r="BS1013" s="694"/>
      <c r="BT1013" s="694"/>
      <c r="BU1013" s="694"/>
      <c r="BV1013" s="694"/>
      <c r="BW1013" s="694"/>
      <c r="BX1013" s="694"/>
      <c r="BY1013" s="694"/>
      <c r="BZ1013" s="694"/>
      <c r="CA1013" s="694"/>
      <c r="CB1013" s="694"/>
      <c r="CC1013" s="694"/>
      <c r="CD1013" s="694"/>
      <c r="CE1013" s="694"/>
      <c r="CF1013" s="694"/>
      <c r="CG1013" s="694"/>
      <c r="CH1013"/>
    </row>
    <row r="1014" spans="1:86">
      <c r="A1014" s="1366"/>
      <c r="B1014" s="578" t="s">
        <v>4305</v>
      </c>
      <c r="C1014" s="578" t="s">
        <v>4302</v>
      </c>
      <c r="D1014" s="588"/>
      <c r="E1014" s="588"/>
      <c r="F1014" s="588"/>
      <c r="G1014" s="588"/>
      <c r="H1014" s="588"/>
      <c r="I1014" s="588"/>
      <c r="J1014" s="588"/>
      <c r="K1014" s="588"/>
      <c r="L1014" s="588"/>
      <c r="M1014" s="588"/>
      <c r="N1014" s="588"/>
      <c r="O1014" s="588"/>
      <c r="P1014" s="588"/>
      <c r="Q1014" s="588"/>
      <c r="R1014" s="588"/>
      <c r="S1014" s="588"/>
      <c r="T1014" s="588"/>
      <c r="U1014" s="697"/>
      <c r="V1014" s="588"/>
      <c r="W1014" s="588"/>
      <c r="X1014" s="588"/>
      <c r="Y1014" s="588"/>
      <c r="Z1014" s="588"/>
      <c r="AA1014" s="588"/>
      <c r="AB1014" s="588"/>
      <c r="AC1014" s="588"/>
      <c r="AD1014" s="588"/>
      <c r="AE1014" s="588"/>
      <c r="AF1014" s="588"/>
      <c r="AG1014" s="588"/>
      <c r="AH1014" s="588"/>
      <c r="AI1014" s="588"/>
      <c r="AJ1014" s="588"/>
      <c r="AK1014" s="588"/>
      <c r="AL1014" s="588"/>
      <c r="AM1014" s="588"/>
      <c r="AN1014" s="588"/>
      <c r="AO1014" s="588"/>
      <c r="AP1014" s="588"/>
      <c r="AQ1014" s="588"/>
      <c r="AR1014" s="588"/>
      <c r="AS1014" s="588"/>
      <c r="AT1014" s="588"/>
      <c r="AU1014" s="588"/>
      <c r="AV1014" s="588"/>
      <c r="AW1014" s="588"/>
      <c r="AX1014" s="588"/>
      <c r="AY1014" s="588"/>
      <c r="AZ1014" s="588"/>
      <c r="BA1014" s="588"/>
      <c r="BB1014" s="588"/>
      <c r="BC1014" s="588"/>
      <c r="BD1014" s="588"/>
      <c r="BE1014" s="588"/>
      <c r="BF1014" s="588"/>
      <c r="BG1014" s="588"/>
      <c r="BH1014" s="588"/>
      <c r="BI1014" s="588"/>
      <c r="BJ1014" s="588"/>
      <c r="BK1014" s="698"/>
      <c r="BL1014" s="588"/>
      <c r="BM1014" s="588"/>
      <c r="BN1014" s="588"/>
      <c r="BO1014" s="588"/>
      <c r="BP1014" s="588"/>
      <c r="BQ1014" s="588"/>
      <c r="BR1014" s="588"/>
      <c r="BS1014" s="588"/>
      <c r="BT1014" s="588"/>
      <c r="BU1014" s="588"/>
      <c r="BV1014" s="588"/>
      <c r="BW1014" s="588"/>
      <c r="BX1014" s="588"/>
      <c r="BY1014" s="588"/>
      <c r="BZ1014" s="588"/>
      <c r="CA1014" s="588"/>
      <c r="CB1014" s="588"/>
      <c r="CC1014" s="588"/>
      <c r="CD1014" s="588"/>
      <c r="CE1014" s="588"/>
      <c r="CF1014" s="588"/>
      <c r="CG1014" s="588"/>
      <c r="CH1014"/>
    </row>
    <row r="1015" spans="1:86">
      <c r="A1015" s="171" t="s">
        <v>9915</v>
      </c>
      <c r="B1015" s="619" t="s">
        <v>4301</v>
      </c>
      <c r="C1015" s="565" t="s">
        <v>4302</v>
      </c>
      <c r="D1015" s="565">
        <v>82</v>
      </c>
      <c r="E1015" s="565"/>
      <c r="F1015" s="565"/>
      <c r="G1015" s="565"/>
      <c r="H1015" s="565"/>
      <c r="I1015" s="565"/>
      <c r="J1015" s="565"/>
      <c r="K1015" s="565"/>
      <c r="L1015" s="565">
        <v>868</v>
      </c>
      <c r="M1015" s="565"/>
      <c r="N1015" s="565"/>
      <c r="O1015" s="565"/>
      <c r="P1015" s="565"/>
      <c r="Q1015" s="565"/>
      <c r="R1015" s="565"/>
      <c r="S1015" s="565"/>
      <c r="T1015" s="565"/>
      <c r="U1015" s="147"/>
      <c r="V1015" s="565"/>
      <c r="W1015" s="565"/>
      <c r="X1015" s="565"/>
      <c r="Y1015" s="565"/>
      <c r="Z1015" s="565"/>
      <c r="AA1015" s="565"/>
      <c r="AB1015" s="565"/>
      <c r="AC1015" s="565"/>
      <c r="AD1015" s="565">
        <v>215</v>
      </c>
      <c r="AE1015" s="565"/>
      <c r="AF1015" s="565"/>
      <c r="AG1015" s="565"/>
      <c r="AH1015" s="565"/>
      <c r="AI1015" s="565"/>
      <c r="AJ1015" s="565"/>
      <c r="AK1015" s="565"/>
      <c r="AL1015" s="565">
        <v>230</v>
      </c>
      <c r="AM1015" s="565">
        <v>568</v>
      </c>
      <c r="AN1015" s="565"/>
      <c r="AO1015" s="565"/>
      <c r="AP1015" s="565"/>
      <c r="AQ1015" s="565">
        <v>15925</v>
      </c>
      <c r="AR1015" s="565"/>
      <c r="AS1015" s="565"/>
      <c r="AT1015" s="565"/>
      <c r="AU1015" s="565"/>
      <c r="AV1015" s="565"/>
      <c r="AW1015" s="565"/>
      <c r="AX1015" s="565"/>
      <c r="AY1015" s="565"/>
      <c r="AZ1015" s="565"/>
      <c r="BA1015" s="565"/>
      <c r="BB1015" s="565"/>
      <c r="BC1015" s="565"/>
      <c r="BD1015" s="565">
        <v>313</v>
      </c>
      <c r="BE1015" s="565"/>
      <c r="BF1015" s="565"/>
      <c r="BG1015" s="565"/>
      <c r="BH1015" s="565"/>
      <c r="BI1015" s="565"/>
      <c r="BJ1015" s="565"/>
      <c r="BK1015" s="364"/>
      <c r="BL1015" s="565"/>
      <c r="BM1015" s="565">
        <v>164</v>
      </c>
      <c r="BN1015" s="565"/>
      <c r="BO1015" s="565">
        <v>453</v>
      </c>
      <c r="BP1015" s="565"/>
      <c r="BQ1015" s="565"/>
      <c r="BR1015" s="565"/>
      <c r="BS1015" s="565">
        <v>566</v>
      </c>
      <c r="BT1015" s="565"/>
      <c r="BU1015" s="565"/>
      <c r="BV1015" s="565"/>
      <c r="BW1015" s="565"/>
      <c r="BX1015" s="565"/>
      <c r="BY1015" s="565"/>
      <c r="BZ1015" s="565"/>
      <c r="CA1015" s="565">
        <v>19384</v>
      </c>
      <c r="CB1015" s="565"/>
      <c r="CC1015" s="565"/>
      <c r="CD1015" s="565"/>
      <c r="CE1015" s="565"/>
      <c r="CF1015" s="565"/>
      <c r="CG1015" s="565"/>
    </row>
    <row r="1016" spans="1:86">
      <c r="A1016" s="620"/>
      <c r="B1016" s="619"/>
      <c r="C1016" s="565" t="s">
        <v>4300</v>
      </c>
      <c r="D1016" s="565">
        <v>1234</v>
      </c>
      <c r="E1016" s="565"/>
      <c r="F1016" s="565"/>
      <c r="G1016" s="565"/>
      <c r="H1016" s="565"/>
      <c r="I1016" s="565"/>
      <c r="J1016" s="565"/>
      <c r="K1016" s="565"/>
      <c r="L1016" s="565">
        <v>810</v>
      </c>
      <c r="M1016" s="565"/>
      <c r="N1016" s="565"/>
      <c r="O1016" s="565"/>
      <c r="P1016" s="565"/>
      <c r="Q1016" s="565"/>
      <c r="R1016" s="565"/>
      <c r="S1016" s="565"/>
      <c r="T1016" s="565">
        <v>435</v>
      </c>
      <c r="U1016" s="147"/>
      <c r="V1016" s="565"/>
      <c r="W1016" s="565"/>
      <c r="X1016" s="565"/>
      <c r="Y1016" s="565"/>
      <c r="Z1016" s="565"/>
      <c r="AA1016" s="565"/>
      <c r="AB1016" s="565"/>
      <c r="AC1016" s="565"/>
      <c r="AD1016" s="565">
        <v>1401</v>
      </c>
      <c r="AE1016" s="565"/>
      <c r="AF1016" s="565"/>
      <c r="AG1016" s="565"/>
      <c r="AH1016" s="565"/>
      <c r="AI1016" s="565"/>
      <c r="AJ1016" s="565"/>
      <c r="AK1016" s="565"/>
      <c r="AL1016" s="565">
        <v>1112</v>
      </c>
      <c r="AM1016" s="565">
        <v>1864</v>
      </c>
      <c r="AN1016" s="565"/>
      <c r="AO1016" s="565"/>
      <c r="AP1016" s="565"/>
      <c r="AQ1016" s="565"/>
      <c r="AR1016" s="565"/>
      <c r="AS1016" s="565"/>
      <c r="AT1016" s="565"/>
      <c r="AU1016" s="565"/>
      <c r="AV1016" s="565"/>
      <c r="AW1016" s="565"/>
      <c r="AX1016" s="565"/>
      <c r="AY1016" s="565"/>
      <c r="AZ1016" s="565"/>
      <c r="BA1016" s="565"/>
      <c r="BB1016" s="565"/>
      <c r="BC1016" s="565"/>
      <c r="BD1016" s="565">
        <v>675</v>
      </c>
      <c r="BE1016" s="565"/>
      <c r="BF1016" s="565"/>
      <c r="BG1016" s="565"/>
      <c r="BH1016" s="565"/>
      <c r="BI1016" s="565"/>
      <c r="BJ1016" s="565">
        <v>9216</v>
      </c>
      <c r="BK1016" s="364"/>
      <c r="BL1016" s="565"/>
      <c r="BM1016" s="565">
        <v>441</v>
      </c>
      <c r="BN1016" s="565"/>
      <c r="BO1016" s="565"/>
      <c r="BP1016" s="565"/>
      <c r="BQ1016" s="565"/>
      <c r="BR1016" s="565"/>
      <c r="BS1016" s="565">
        <v>1537</v>
      </c>
      <c r="BT1016" s="565"/>
      <c r="BU1016" s="565"/>
      <c r="BV1016" s="565"/>
      <c r="BW1016" s="565">
        <v>452</v>
      </c>
      <c r="BX1016" s="565"/>
      <c r="BY1016" s="565"/>
      <c r="BZ1016" s="565"/>
      <c r="CA1016" s="565">
        <v>19177</v>
      </c>
      <c r="CB1016" s="565"/>
      <c r="CC1016" s="565"/>
      <c r="CD1016" s="565"/>
      <c r="CE1016" s="565"/>
      <c r="CF1016" s="565"/>
      <c r="CG1016" s="565"/>
    </row>
    <row r="1017" spans="1:86">
      <c r="A1017" s="620"/>
      <c r="B1017" s="619" t="s">
        <v>4303</v>
      </c>
      <c r="C1017" s="565" t="s">
        <v>4302</v>
      </c>
      <c r="D1017" s="565"/>
      <c r="E1017" s="565"/>
      <c r="F1017" s="565"/>
      <c r="G1017" s="565"/>
      <c r="H1017" s="565"/>
      <c r="I1017" s="565"/>
      <c r="J1017" s="565"/>
      <c r="K1017" s="565"/>
      <c r="L1017" s="565"/>
      <c r="M1017" s="565"/>
      <c r="N1017" s="565"/>
      <c r="O1017" s="565"/>
      <c r="P1017" s="565"/>
      <c r="Q1017" s="565"/>
      <c r="R1017" s="565"/>
      <c r="S1017" s="565"/>
      <c r="T1017" s="565"/>
      <c r="U1017" s="147"/>
      <c r="V1017" s="565"/>
      <c r="W1017" s="565"/>
      <c r="X1017" s="565"/>
      <c r="Y1017" s="565"/>
      <c r="Z1017" s="565"/>
      <c r="AA1017" s="565"/>
      <c r="AB1017" s="565"/>
      <c r="AC1017" s="565"/>
      <c r="AD1017" s="565">
        <v>3</v>
      </c>
      <c r="AE1017" s="565"/>
      <c r="AF1017" s="565"/>
      <c r="AG1017" s="565"/>
      <c r="AH1017" s="565"/>
      <c r="AI1017" s="565"/>
      <c r="AJ1017" s="565"/>
      <c r="AK1017" s="565"/>
      <c r="AL1017" s="565">
        <v>29</v>
      </c>
      <c r="AM1017" s="565">
        <v>6</v>
      </c>
      <c r="AN1017" s="565"/>
      <c r="AO1017" s="565"/>
      <c r="AP1017" s="565"/>
      <c r="AQ1017" s="565">
        <v>1827</v>
      </c>
      <c r="AR1017" s="565"/>
      <c r="AS1017" s="565"/>
      <c r="AT1017" s="565"/>
      <c r="AU1017" s="565"/>
      <c r="AV1017" s="565"/>
      <c r="AW1017" s="565"/>
      <c r="AX1017" s="565"/>
      <c r="AY1017" s="565"/>
      <c r="AZ1017" s="565"/>
      <c r="BA1017" s="565">
        <v>98</v>
      </c>
      <c r="BB1017" s="565"/>
      <c r="BC1017" s="565"/>
      <c r="BD1017" s="565">
        <v>13</v>
      </c>
      <c r="BE1017" s="565"/>
      <c r="BF1017" s="565"/>
      <c r="BG1017" s="565"/>
      <c r="BH1017" s="565"/>
      <c r="BI1017" s="565"/>
      <c r="BJ1017" s="565"/>
      <c r="BK1017" s="364"/>
      <c r="BL1017" s="565"/>
      <c r="BM1017" s="565">
        <v>64</v>
      </c>
      <c r="BN1017" s="565"/>
      <c r="BO1017" s="565"/>
      <c r="BP1017" s="565"/>
      <c r="BQ1017" s="565"/>
      <c r="BR1017" s="565"/>
      <c r="BS1017" s="565">
        <v>45</v>
      </c>
      <c r="BT1017" s="565"/>
      <c r="BU1017" s="565"/>
      <c r="BV1017" s="565"/>
      <c r="BW1017" s="565"/>
      <c r="BX1017" s="565"/>
      <c r="BY1017" s="565"/>
      <c r="BZ1017" s="565"/>
      <c r="CA1017" s="565">
        <v>2085</v>
      </c>
      <c r="CB1017" s="565"/>
      <c r="CC1017" s="565"/>
      <c r="CD1017" s="565"/>
      <c r="CE1017" s="565"/>
      <c r="CF1017" s="565"/>
      <c r="CG1017" s="565"/>
    </row>
    <row r="1018" spans="1:86">
      <c r="A1018" s="620"/>
      <c r="B1018" s="619"/>
      <c r="C1018" s="565" t="s">
        <v>4300</v>
      </c>
      <c r="D1018" s="565"/>
      <c r="E1018" s="565"/>
      <c r="F1018" s="565"/>
      <c r="G1018" s="565"/>
      <c r="H1018" s="565"/>
      <c r="I1018" s="565"/>
      <c r="J1018" s="565"/>
      <c r="K1018" s="565"/>
      <c r="L1018" s="565"/>
      <c r="M1018" s="565"/>
      <c r="N1018" s="565"/>
      <c r="O1018" s="565"/>
      <c r="P1018" s="565"/>
      <c r="Q1018" s="565"/>
      <c r="R1018" s="565"/>
      <c r="S1018" s="565"/>
      <c r="T1018" s="565">
        <v>33</v>
      </c>
      <c r="U1018" s="147"/>
      <c r="V1018" s="565"/>
      <c r="W1018" s="565"/>
      <c r="X1018" s="565"/>
      <c r="Y1018" s="565"/>
      <c r="Z1018" s="565"/>
      <c r="AA1018" s="565"/>
      <c r="AB1018" s="565"/>
      <c r="AC1018" s="565"/>
      <c r="AD1018" s="565">
        <v>103</v>
      </c>
      <c r="AE1018" s="565"/>
      <c r="AF1018" s="565">
        <v>950</v>
      </c>
      <c r="AG1018" s="565"/>
      <c r="AH1018" s="565"/>
      <c r="AI1018" s="565"/>
      <c r="AJ1018" s="565"/>
      <c r="AK1018" s="565"/>
      <c r="AL1018" s="565">
        <v>42</v>
      </c>
      <c r="AM1018" s="565">
        <v>54</v>
      </c>
      <c r="AN1018" s="565"/>
      <c r="AO1018" s="565"/>
      <c r="AP1018" s="565"/>
      <c r="AQ1018" s="565"/>
      <c r="AR1018" s="565"/>
      <c r="AS1018" s="565"/>
      <c r="AT1018" s="565"/>
      <c r="AU1018" s="565"/>
      <c r="AV1018" s="565"/>
      <c r="AW1018" s="565"/>
      <c r="AX1018" s="565"/>
      <c r="AY1018" s="565"/>
      <c r="AZ1018" s="565"/>
      <c r="BA1018" s="565">
        <v>2129</v>
      </c>
      <c r="BB1018" s="565"/>
      <c r="BC1018" s="565"/>
      <c r="BD1018" s="565">
        <v>19</v>
      </c>
      <c r="BE1018" s="565"/>
      <c r="BF1018" s="565"/>
      <c r="BG1018" s="565"/>
      <c r="BH1018" s="565"/>
      <c r="BI1018" s="565"/>
      <c r="BJ1018" s="565">
        <v>3829</v>
      </c>
      <c r="BK1018" s="364"/>
      <c r="BL1018" s="565"/>
      <c r="BM1018" s="565">
        <v>165</v>
      </c>
      <c r="BN1018" s="565"/>
      <c r="BO1018" s="565"/>
      <c r="BP1018" s="565"/>
      <c r="BQ1018" s="565"/>
      <c r="BR1018" s="565"/>
      <c r="BS1018" s="565">
        <v>130</v>
      </c>
      <c r="BT1018" s="565"/>
      <c r="BU1018" s="565"/>
      <c r="BV1018" s="565"/>
      <c r="BW1018" s="565"/>
      <c r="BX1018" s="565"/>
      <c r="BY1018" s="565"/>
      <c r="BZ1018" s="565"/>
      <c r="CA1018" s="565">
        <v>7454</v>
      </c>
      <c r="CB1018" s="565"/>
      <c r="CC1018" s="565"/>
      <c r="CD1018" s="565"/>
      <c r="CE1018" s="565"/>
      <c r="CF1018" s="565"/>
      <c r="CG1018" s="565"/>
    </row>
    <row r="1019" spans="1:86">
      <c r="A1019" s="620"/>
      <c r="B1019" s="619" t="s">
        <v>4304</v>
      </c>
      <c r="C1019" s="565" t="s">
        <v>4302</v>
      </c>
      <c r="D1019" s="565">
        <v>33</v>
      </c>
      <c r="E1019" s="565"/>
      <c r="F1019" s="565"/>
      <c r="G1019" s="565"/>
      <c r="H1019" s="565"/>
      <c r="I1019" s="565"/>
      <c r="J1019" s="565"/>
      <c r="K1019" s="565"/>
      <c r="L1019" s="565">
        <v>540</v>
      </c>
      <c r="M1019" s="565"/>
      <c r="N1019" s="565"/>
      <c r="O1019" s="565"/>
      <c r="P1019" s="565"/>
      <c r="Q1019" s="565"/>
      <c r="R1019" s="565"/>
      <c r="S1019" s="565"/>
      <c r="T1019" s="565"/>
      <c r="U1019" s="147"/>
      <c r="V1019" s="565"/>
      <c r="W1019" s="565"/>
      <c r="X1019" s="565"/>
      <c r="Y1019" s="565"/>
      <c r="Z1019" s="565"/>
      <c r="AA1019" s="565"/>
      <c r="AB1019" s="565"/>
      <c r="AC1019" s="565"/>
      <c r="AD1019" s="565">
        <v>22</v>
      </c>
      <c r="AE1019" s="565"/>
      <c r="AF1019" s="565"/>
      <c r="AG1019" s="565"/>
      <c r="AH1019" s="565"/>
      <c r="AI1019" s="565"/>
      <c r="AJ1019" s="565"/>
      <c r="AK1019" s="565"/>
      <c r="AL1019" s="565">
        <v>87</v>
      </c>
      <c r="AM1019" s="565">
        <v>61</v>
      </c>
      <c r="AN1019" s="565"/>
      <c r="AO1019" s="565"/>
      <c r="AP1019" s="565"/>
      <c r="AQ1019" s="565">
        <v>4894</v>
      </c>
      <c r="AR1019" s="565"/>
      <c r="AS1019" s="565"/>
      <c r="AT1019" s="565"/>
      <c r="AU1019" s="565"/>
      <c r="AV1019" s="565"/>
      <c r="AW1019" s="565"/>
      <c r="AX1019" s="565"/>
      <c r="AY1019" s="565"/>
      <c r="AZ1019" s="565"/>
      <c r="BA1019" s="565"/>
      <c r="BB1019" s="565"/>
      <c r="BC1019" s="565"/>
      <c r="BD1019" s="565">
        <v>629</v>
      </c>
      <c r="BE1019" s="565"/>
      <c r="BF1019" s="565"/>
      <c r="BG1019" s="565"/>
      <c r="BH1019" s="565"/>
      <c r="BI1019" s="565"/>
      <c r="BJ1019" s="565"/>
      <c r="BK1019" s="364"/>
      <c r="BL1019" s="565"/>
      <c r="BM1019" s="565">
        <v>38</v>
      </c>
      <c r="BN1019" s="565"/>
      <c r="BO1019" s="565"/>
      <c r="BP1019" s="565"/>
      <c r="BQ1019" s="565"/>
      <c r="BR1019" s="565"/>
      <c r="BS1019" s="565">
        <v>26</v>
      </c>
      <c r="BT1019" s="565"/>
      <c r="BU1019" s="565"/>
      <c r="BV1019" s="565"/>
      <c r="BW1019" s="565"/>
      <c r="BX1019" s="565"/>
      <c r="BY1019" s="565"/>
      <c r="BZ1019" s="565"/>
      <c r="CA1019" s="565">
        <v>6330</v>
      </c>
      <c r="CB1019" s="565"/>
      <c r="CC1019" s="565"/>
      <c r="CD1019" s="565"/>
      <c r="CE1019" s="565"/>
      <c r="CF1019" s="565"/>
      <c r="CG1019" s="565"/>
    </row>
    <row r="1020" spans="1:86">
      <c r="A1020" s="620"/>
      <c r="B1020" s="619"/>
      <c r="C1020" s="565" t="s">
        <v>4300</v>
      </c>
      <c r="D1020" s="565">
        <v>1600</v>
      </c>
      <c r="E1020" s="565"/>
      <c r="F1020" s="565"/>
      <c r="G1020" s="565"/>
      <c r="H1020" s="565"/>
      <c r="I1020" s="565"/>
      <c r="J1020" s="565"/>
      <c r="K1020" s="565"/>
      <c r="L1020" s="565">
        <v>704</v>
      </c>
      <c r="M1020" s="565"/>
      <c r="N1020" s="565"/>
      <c r="O1020" s="565"/>
      <c r="P1020" s="565"/>
      <c r="Q1020" s="565"/>
      <c r="R1020" s="565"/>
      <c r="S1020" s="565"/>
      <c r="T1020" s="565">
        <v>50</v>
      </c>
      <c r="U1020" s="147"/>
      <c r="V1020" s="565"/>
      <c r="W1020" s="565"/>
      <c r="X1020" s="565"/>
      <c r="Y1020" s="565"/>
      <c r="Z1020" s="565"/>
      <c r="AA1020" s="565"/>
      <c r="AB1020" s="565"/>
      <c r="AC1020" s="565"/>
      <c r="AD1020" s="565">
        <v>731</v>
      </c>
      <c r="AE1020" s="565"/>
      <c r="AF1020" s="565"/>
      <c r="AG1020" s="565"/>
      <c r="AH1020" s="565"/>
      <c r="AI1020" s="565"/>
      <c r="AJ1020" s="565"/>
      <c r="AK1020" s="565"/>
      <c r="AL1020" s="565">
        <v>530</v>
      </c>
      <c r="AM1020" s="565">
        <v>536</v>
      </c>
      <c r="AN1020" s="565"/>
      <c r="AO1020" s="565"/>
      <c r="AP1020" s="565"/>
      <c r="AQ1020" s="565"/>
      <c r="AR1020" s="565"/>
      <c r="AS1020" s="565"/>
      <c r="AT1020" s="565"/>
      <c r="AU1020" s="565"/>
      <c r="AV1020" s="565"/>
      <c r="AW1020" s="565"/>
      <c r="AX1020" s="565"/>
      <c r="AY1020" s="565"/>
      <c r="AZ1020" s="565"/>
      <c r="BA1020" s="565"/>
      <c r="BB1020" s="565"/>
      <c r="BC1020" s="565"/>
      <c r="BD1020" s="565">
        <v>3433</v>
      </c>
      <c r="BE1020" s="565"/>
      <c r="BF1020" s="565"/>
      <c r="BG1020" s="565"/>
      <c r="BH1020" s="565"/>
      <c r="BI1020" s="565"/>
      <c r="BJ1020" s="565">
        <v>11537</v>
      </c>
      <c r="BK1020" s="364"/>
      <c r="BL1020" s="565"/>
      <c r="BM1020" s="565">
        <v>486</v>
      </c>
      <c r="BN1020" s="565"/>
      <c r="BO1020" s="565"/>
      <c r="BP1020" s="565"/>
      <c r="BQ1020" s="565"/>
      <c r="BR1020" s="565"/>
      <c r="BS1020" s="565">
        <v>541</v>
      </c>
      <c r="BT1020" s="565"/>
      <c r="BU1020" s="565"/>
      <c r="BV1020" s="565"/>
      <c r="BW1020" s="565"/>
      <c r="BX1020" s="565"/>
      <c r="BY1020" s="565"/>
      <c r="BZ1020" s="565"/>
      <c r="CA1020" s="565">
        <v>20148</v>
      </c>
      <c r="CB1020" s="565"/>
      <c r="CC1020" s="565"/>
      <c r="CD1020" s="565"/>
      <c r="CE1020" s="565"/>
      <c r="CF1020" s="565"/>
      <c r="CG1020" s="565"/>
    </row>
    <row r="1021" spans="1:86">
      <c r="A1021" s="620"/>
      <c r="B1021" s="619" t="s">
        <v>4305</v>
      </c>
      <c r="C1021" s="565" t="s">
        <v>4302</v>
      </c>
      <c r="D1021" s="565"/>
      <c r="E1021" s="565"/>
      <c r="F1021" s="565"/>
      <c r="G1021" s="565"/>
      <c r="H1021" s="565"/>
      <c r="I1021" s="565"/>
      <c r="J1021" s="565"/>
      <c r="K1021" s="565"/>
      <c r="L1021" s="565"/>
      <c r="M1021" s="565"/>
      <c r="N1021" s="565"/>
      <c r="O1021" s="565"/>
      <c r="P1021" s="565"/>
      <c r="Q1021" s="565"/>
      <c r="R1021" s="565"/>
      <c r="S1021" s="565"/>
      <c r="T1021" s="565"/>
      <c r="U1021" s="147"/>
      <c r="V1021" s="565"/>
      <c r="W1021" s="565"/>
      <c r="X1021" s="565"/>
      <c r="Y1021" s="565"/>
      <c r="Z1021" s="565"/>
      <c r="AA1021" s="565"/>
      <c r="AB1021" s="565"/>
      <c r="AC1021" s="565"/>
      <c r="AD1021" s="565"/>
      <c r="AE1021" s="565"/>
      <c r="AF1021" s="565"/>
      <c r="AG1021" s="565"/>
      <c r="AH1021" s="565"/>
      <c r="AI1021" s="565"/>
      <c r="AJ1021" s="565"/>
      <c r="AK1021" s="565"/>
      <c r="AL1021" s="565"/>
      <c r="AM1021" s="565"/>
      <c r="AN1021" s="565"/>
      <c r="AO1021" s="565"/>
      <c r="AP1021" s="565"/>
      <c r="AQ1021" s="565"/>
      <c r="AR1021" s="565"/>
      <c r="AS1021" s="565"/>
      <c r="AT1021" s="565"/>
      <c r="AU1021" s="565"/>
      <c r="AV1021" s="565"/>
      <c r="AW1021" s="565"/>
      <c r="AX1021" s="565"/>
      <c r="AY1021" s="565"/>
      <c r="AZ1021" s="565"/>
      <c r="BA1021" s="565"/>
      <c r="BB1021" s="565"/>
      <c r="BC1021" s="565"/>
      <c r="BD1021" s="565"/>
      <c r="BE1021" s="565"/>
      <c r="BF1021" s="565"/>
      <c r="BG1021" s="565"/>
      <c r="BH1021" s="565"/>
      <c r="BI1021" s="565"/>
      <c r="BJ1021" s="565"/>
      <c r="BK1021" s="364"/>
      <c r="BL1021" s="565"/>
      <c r="BM1021" s="565"/>
      <c r="BN1021" s="565"/>
      <c r="BO1021" s="565"/>
      <c r="BP1021" s="565"/>
      <c r="BQ1021" s="565"/>
      <c r="BR1021" s="565"/>
      <c r="BS1021" s="565"/>
      <c r="BT1021" s="565"/>
      <c r="BU1021" s="565"/>
      <c r="BV1021" s="565"/>
      <c r="BW1021" s="565"/>
      <c r="BX1021" s="565"/>
      <c r="BY1021" s="565"/>
      <c r="BZ1021" s="565"/>
      <c r="CA1021" s="565"/>
      <c r="CB1021" s="565"/>
      <c r="CC1021" s="565"/>
      <c r="CD1021" s="565"/>
      <c r="CE1021" s="565"/>
      <c r="CF1021" s="565"/>
      <c r="CG1021" s="565"/>
    </row>
    <row r="1022" spans="1:86">
      <c r="A1022" s="620"/>
      <c r="B1022" s="699"/>
      <c r="C1022" s="171" t="s">
        <v>4300</v>
      </c>
      <c r="D1022" s="171"/>
      <c r="E1022" s="171"/>
      <c r="F1022" s="171"/>
      <c r="G1022" s="171"/>
      <c r="H1022" s="171"/>
      <c r="I1022" s="171"/>
      <c r="J1022" s="171"/>
      <c r="K1022" s="171"/>
      <c r="L1022" s="171"/>
      <c r="M1022" s="171"/>
      <c r="N1022" s="171"/>
      <c r="O1022" s="171"/>
      <c r="P1022" s="171"/>
      <c r="Q1022" s="171"/>
      <c r="R1022" s="171"/>
      <c r="S1022" s="171"/>
      <c r="T1022" s="171"/>
      <c r="U1022" s="700"/>
      <c r="V1022" s="171"/>
      <c r="W1022" s="171"/>
      <c r="X1022" s="171"/>
      <c r="Y1022" s="171"/>
      <c r="Z1022" s="171"/>
      <c r="AA1022" s="171"/>
      <c r="AB1022" s="171"/>
      <c r="AC1022" s="171"/>
      <c r="AD1022" s="171"/>
      <c r="AE1022" s="171"/>
      <c r="AF1022" s="171"/>
      <c r="AG1022" s="171"/>
      <c r="AH1022" s="171"/>
      <c r="AI1022" s="171"/>
      <c r="AJ1022" s="171"/>
      <c r="AK1022" s="171"/>
      <c r="AL1022" s="171"/>
      <c r="AM1022" s="171"/>
      <c r="AN1022" s="171"/>
      <c r="AO1022" s="171"/>
      <c r="AP1022" s="171"/>
      <c r="AQ1022" s="171"/>
      <c r="AR1022" s="171"/>
      <c r="AS1022" s="171"/>
      <c r="AT1022" s="171"/>
      <c r="AU1022" s="171"/>
      <c r="AV1022" s="171"/>
      <c r="AW1022" s="171"/>
      <c r="AX1022" s="171"/>
      <c r="AY1022" s="171"/>
      <c r="AZ1022" s="171"/>
      <c r="BA1022" s="171"/>
      <c r="BB1022" s="171"/>
      <c r="BC1022" s="171"/>
      <c r="BD1022" s="171"/>
      <c r="BE1022" s="171"/>
      <c r="BF1022" s="171"/>
      <c r="BG1022" s="171"/>
      <c r="BH1022" s="171"/>
      <c r="BI1022" s="171"/>
      <c r="BJ1022" s="171"/>
      <c r="BK1022" s="701"/>
      <c r="BL1022" s="171"/>
      <c r="BM1022" s="171"/>
      <c r="BN1022" s="171"/>
      <c r="BO1022" s="171"/>
      <c r="BP1022" s="171"/>
      <c r="BQ1022" s="171"/>
      <c r="BR1022" s="171"/>
      <c r="BS1022" s="171"/>
      <c r="BT1022" s="171"/>
      <c r="BU1022" s="171"/>
      <c r="BV1022" s="171"/>
      <c r="BW1022" s="171"/>
      <c r="BX1022" s="171"/>
      <c r="BY1022" s="171"/>
      <c r="BZ1022" s="171"/>
      <c r="CA1022" s="171"/>
      <c r="CB1022" s="171"/>
      <c r="CC1022" s="171"/>
      <c r="CD1022" s="171"/>
      <c r="CE1022" s="171"/>
      <c r="CF1022" s="171"/>
      <c r="CG1022" s="171"/>
    </row>
    <row r="1023" spans="1:86">
      <c r="A1023" s="171" t="s">
        <v>9916</v>
      </c>
      <c r="B1023" s="619" t="s">
        <v>4301</v>
      </c>
      <c r="C1023" s="565" t="s">
        <v>4302</v>
      </c>
      <c r="D1023" s="565">
        <v>5235</v>
      </c>
      <c r="E1023" s="565">
        <v>2070</v>
      </c>
      <c r="F1023" s="565"/>
      <c r="G1023" s="565">
        <v>476</v>
      </c>
      <c r="H1023" s="565"/>
      <c r="I1023" s="565"/>
      <c r="J1023" s="565"/>
      <c r="K1023" s="565"/>
      <c r="L1023" s="565"/>
      <c r="M1023" s="565">
        <v>334</v>
      </c>
      <c r="N1023" s="565"/>
      <c r="O1023" s="565"/>
      <c r="P1023" s="565"/>
      <c r="Q1023" s="565"/>
      <c r="R1023" s="565"/>
      <c r="S1023" s="565"/>
      <c r="T1023" s="565">
        <v>10</v>
      </c>
      <c r="U1023" s="147"/>
      <c r="V1023" s="565"/>
      <c r="W1023" s="565"/>
      <c r="X1023" s="565"/>
      <c r="Y1023" s="565"/>
      <c r="Z1023" s="565"/>
      <c r="AA1023" s="565"/>
      <c r="AB1023" s="565"/>
      <c r="AC1023" s="565"/>
      <c r="AD1023" s="565"/>
      <c r="AE1023" s="565">
        <v>1597</v>
      </c>
      <c r="AF1023" s="565"/>
      <c r="AG1023" s="565"/>
      <c r="AH1023" s="565"/>
      <c r="AI1023" s="565"/>
      <c r="AJ1023" s="565"/>
      <c r="AK1023" s="565"/>
      <c r="AL1023" s="565">
        <v>2145</v>
      </c>
      <c r="AM1023" s="565">
        <v>2447</v>
      </c>
      <c r="AN1023" s="565"/>
      <c r="AO1023" s="565"/>
      <c r="AP1023" s="565"/>
      <c r="AQ1023" s="565"/>
      <c r="AR1023" s="565">
        <v>13805</v>
      </c>
      <c r="AS1023" s="565"/>
      <c r="AT1023" s="565"/>
      <c r="AU1023" s="565"/>
      <c r="AV1023" s="565"/>
      <c r="AW1023" s="565"/>
      <c r="AX1023" s="565"/>
      <c r="AY1023" s="565"/>
      <c r="AZ1023" s="565"/>
      <c r="BA1023" s="565"/>
      <c r="BB1023" s="565"/>
      <c r="BC1023" s="565"/>
      <c r="BD1023" s="565">
        <v>2501</v>
      </c>
      <c r="BE1023" s="565"/>
      <c r="BF1023" s="565"/>
      <c r="BG1023" s="565"/>
      <c r="BH1023" s="565"/>
      <c r="BI1023" s="565"/>
      <c r="BJ1023" s="565"/>
      <c r="BK1023" s="364"/>
      <c r="BL1023" s="565"/>
      <c r="BM1023" s="565"/>
      <c r="BN1023" s="565">
        <v>492</v>
      </c>
      <c r="BO1023" s="565"/>
      <c r="BP1023" s="565">
        <v>961</v>
      </c>
      <c r="BQ1023" s="565"/>
      <c r="BR1023" s="565"/>
      <c r="BS1023" s="565"/>
      <c r="BT1023" s="565">
        <v>1731</v>
      </c>
      <c r="BU1023" s="565"/>
      <c r="BV1023" s="565"/>
      <c r="BW1023" s="565"/>
      <c r="BX1023" s="565">
        <v>1597</v>
      </c>
      <c r="BY1023" s="565"/>
      <c r="BZ1023" s="565"/>
      <c r="CA1023" s="565"/>
      <c r="CB1023" s="565"/>
      <c r="CC1023" s="565"/>
      <c r="CD1023" s="565"/>
      <c r="CE1023" s="565"/>
      <c r="CF1023" s="565"/>
      <c r="CG1023" s="565"/>
      <c r="CH1023" s="565"/>
    </row>
    <row r="1024" spans="1:86">
      <c r="A1024" s="620"/>
      <c r="B1024" s="619"/>
      <c r="C1024" s="565" t="s">
        <v>4300</v>
      </c>
      <c r="D1024" s="565">
        <v>8409</v>
      </c>
      <c r="E1024" s="565">
        <v>4745</v>
      </c>
      <c r="F1024" s="565"/>
      <c r="G1024" s="565">
        <v>2236</v>
      </c>
      <c r="H1024" s="565"/>
      <c r="I1024" s="565"/>
      <c r="J1024" s="565"/>
      <c r="K1024" s="565"/>
      <c r="L1024" s="565"/>
      <c r="M1024" s="565">
        <v>446</v>
      </c>
      <c r="N1024" s="565"/>
      <c r="O1024" s="565"/>
      <c r="P1024" s="565"/>
      <c r="Q1024" s="565"/>
      <c r="R1024" s="565"/>
      <c r="S1024" s="565"/>
      <c r="T1024" s="565">
        <v>230</v>
      </c>
      <c r="U1024" s="147">
        <v>178</v>
      </c>
      <c r="V1024" s="565"/>
      <c r="W1024" s="565"/>
      <c r="X1024" s="565"/>
      <c r="Y1024" s="565"/>
      <c r="Z1024" s="565"/>
      <c r="AA1024" s="565"/>
      <c r="AB1024" s="565"/>
      <c r="AC1024" s="565"/>
      <c r="AD1024" s="565"/>
      <c r="AE1024" s="565">
        <v>1612</v>
      </c>
      <c r="AF1024" s="565"/>
      <c r="AG1024" s="565"/>
      <c r="AH1024" s="565"/>
      <c r="AI1024" s="565"/>
      <c r="AJ1024" s="565"/>
      <c r="AK1024" s="565"/>
      <c r="AL1024" s="565">
        <v>1527</v>
      </c>
      <c r="AM1024" s="565">
        <v>1283</v>
      </c>
      <c r="AN1024" s="565"/>
      <c r="AO1024" s="565"/>
      <c r="AP1024" s="565"/>
      <c r="AQ1024" s="565"/>
      <c r="AR1024" s="565"/>
      <c r="AS1024" s="565"/>
      <c r="AT1024" s="565"/>
      <c r="AU1024" s="565"/>
      <c r="AV1024" s="565"/>
      <c r="AW1024" s="565"/>
      <c r="AX1024" s="565"/>
      <c r="AY1024" s="565"/>
      <c r="AZ1024" s="565"/>
      <c r="BA1024" s="565"/>
      <c r="BB1024" s="565"/>
      <c r="BC1024" s="565"/>
      <c r="BD1024" s="565"/>
      <c r="BE1024" s="565">
        <v>618</v>
      </c>
      <c r="BF1024" s="565">
        <v>634</v>
      </c>
      <c r="BG1024" s="565">
        <v>632</v>
      </c>
      <c r="BH1024" s="565"/>
      <c r="BI1024" s="565"/>
      <c r="BJ1024" s="565"/>
      <c r="BK1024" s="364">
        <v>19531</v>
      </c>
      <c r="BL1024" s="565"/>
      <c r="BM1024" s="565"/>
      <c r="BN1024" s="565"/>
      <c r="BO1024" s="565"/>
      <c r="BP1024" s="565">
        <v>1405</v>
      </c>
      <c r="BQ1024" s="565"/>
      <c r="BR1024" s="565"/>
      <c r="BS1024" s="565"/>
      <c r="BT1024" s="565">
        <v>1466</v>
      </c>
      <c r="BU1024" s="565"/>
      <c r="BV1024" s="565"/>
      <c r="BW1024" s="565"/>
      <c r="BX1024" s="565">
        <v>808</v>
      </c>
      <c r="BY1024" s="565"/>
      <c r="BZ1024" s="565"/>
      <c r="CA1024" s="565"/>
      <c r="CB1024" s="565"/>
      <c r="CC1024" s="565"/>
      <c r="CD1024" s="565"/>
      <c r="CE1024" s="565"/>
      <c r="CF1024" s="565"/>
      <c r="CG1024" s="565"/>
      <c r="CH1024" s="565"/>
    </row>
    <row r="1025" spans="1:86">
      <c r="A1025" s="620"/>
      <c r="B1025" s="619" t="s">
        <v>4303</v>
      </c>
      <c r="C1025" s="565" t="s">
        <v>4302</v>
      </c>
      <c r="D1025" s="565">
        <v>3426</v>
      </c>
      <c r="E1025" s="565"/>
      <c r="F1025" s="565"/>
      <c r="G1025" s="565"/>
      <c r="H1025" s="565"/>
      <c r="I1025" s="565"/>
      <c r="J1025" s="565"/>
      <c r="K1025" s="565"/>
      <c r="L1025" s="565"/>
      <c r="M1025" s="565"/>
      <c r="N1025" s="565"/>
      <c r="O1025" s="565"/>
      <c r="P1025" s="565"/>
      <c r="Q1025" s="565"/>
      <c r="R1025" s="565"/>
      <c r="S1025" s="565"/>
      <c r="T1025" s="565"/>
      <c r="U1025" s="147"/>
      <c r="V1025" s="565"/>
      <c r="W1025" s="565"/>
      <c r="X1025" s="565"/>
      <c r="Y1025" s="565"/>
      <c r="Z1025" s="565"/>
      <c r="AA1025" s="565"/>
      <c r="AB1025" s="565"/>
      <c r="AC1025" s="565"/>
      <c r="AD1025" s="565"/>
      <c r="AE1025" s="565"/>
      <c r="AF1025" s="565"/>
      <c r="AG1025" s="565"/>
      <c r="AH1025" s="565"/>
      <c r="AI1025" s="565"/>
      <c r="AJ1025" s="565"/>
      <c r="AK1025" s="565"/>
      <c r="AL1025" s="565"/>
      <c r="AM1025" s="565"/>
      <c r="AN1025" s="565"/>
      <c r="AO1025" s="565"/>
      <c r="AP1025" s="565"/>
      <c r="AQ1025" s="565"/>
      <c r="AR1025" s="565">
        <v>3963</v>
      </c>
      <c r="AS1025" s="565"/>
      <c r="AT1025" s="565"/>
      <c r="AU1025" s="565"/>
      <c r="AV1025" s="565"/>
      <c r="AW1025" s="565"/>
      <c r="AX1025" s="565"/>
      <c r="AY1025" s="565"/>
      <c r="AZ1025" s="565"/>
      <c r="BA1025" s="565"/>
      <c r="BB1025" s="565"/>
      <c r="BC1025" s="565"/>
      <c r="BD1025" s="565">
        <v>517</v>
      </c>
      <c r="BE1025" s="565"/>
      <c r="BF1025" s="565"/>
      <c r="BG1025" s="565"/>
      <c r="BH1025" s="565"/>
      <c r="BI1025" s="565"/>
      <c r="BJ1025" s="565"/>
      <c r="BK1025" s="364"/>
      <c r="BL1025" s="565"/>
      <c r="BM1025" s="565"/>
      <c r="BN1025" s="565"/>
      <c r="BO1025" s="565"/>
      <c r="BP1025" s="565"/>
      <c r="BQ1025" s="565"/>
      <c r="BR1025" s="565"/>
      <c r="BS1025" s="565"/>
      <c r="BT1025" s="565"/>
      <c r="BU1025" s="565"/>
      <c r="BV1025" s="565"/>
      <c r="BW1025" s="565"/>
      <c r="BX1025" s="565"/>
      <c r="BY1025" s="565"/>
      <c r="BZ1025" s="565"/>
      <c r="CA1025" s="565"/>
      <c r="CB1025" s="565"/>
      <c r="CC1025" s="565"/>
      <c r="CD1025" s="565"/>
      <c r="CE1025" s="565"/>
      <c r="CF1025" s="565"/>
      <c r="CG1025" s="565"/>
      <c r="CH1025" s="565"/>
    </row>
    <row r="1026" spans="1:86">
      <c r="A1026" s="620"/>
      <c r="B1026" s="619"/>
      <c r="C1026" s="565" t="s">
        <v>4300</v>
      </c>
      <c r="D1026" s="565">
        <v>13326</v>
      </c>
      <c r="E1026" s="565"/>
      <c r="F1026" s="565"/>
      <c r="G1026" s="565">
        <v>1203</v>
      </c>
      <c r="H1026" s="565"/>
      <c r="I1026" s="565"/>
      <c r="J1026" s="565"/>
      <c r="K1026" s="565"/>
      <c r="L1026" s="565"/>
      <c r="M1026" s="565"/>
      <c r="N1026" s="565"/>
      <c r="O1026" s="565"/>
      <c r="P1026" s="565"/>
      <c r="Q1026" s="565"/>
      <c r="R1026" s="565"/>
      <c r="S1026" s="565"/>
      <c r="T1026" s="565"/>
      <c r="U1026" s="147">
        <v>158</v>
      </c>
      <c r="V1026" s="565"/>
      <c r="W1026" s="565"/>
      <c r="X1026" s="565"/>
      <c r="Y1026" s="565"/>
      <c r="Z1026" s="565"/>
      <c r="AA1026" s="565"/>
      <c r="AB1026" s="565"/>
      <c r="AC1026" s="565"/>
      <c r="AD1026" s="565"/>
      <c r="AE1026" s="565"/>
      <c r="AF1026" s="565"/>
      <c r="AG1026" s="565"/>
      <c r="AH1026" s="565"/>
      <c r="AI1026" s="565"/>
      <c r="AJ1026" s="565">
        <v>120</v>
      </c>
      <c r="AK1026" s="565"/>
      <c r="AL1026" s="565"/>
      <c r="AM1026" s="565"/>
      <c r="AN1026" s="565"/>
      <c r="AO1026" s="565"/>
      <c r="AP1026" s="565"/>
      <c r="AQ1026" s="565"/>
      <c r="AR1026" s="565"/>
      <c r="AS1026" s="565"/>
      <c r="AT1026" s="565"/>
      <c r="AU1026" s="565"/>
      <c r="AV1026" s="565"/>
      <c r="AW1026" s="565"/>
      <c r="AX1026" s="565"/>
      <c r="AY1026" s="565"/>
      <c r="AZ1026" s="565"/>
      <c r="BA1026" s="565"/>
      <c r="BB1026" s="565"/>
      <c r="BC1026" s="565"/>
      <c r="BD1026" s="565"/>
      <c r="BE1026" s="565">
        <v>412</v>
      </c>
      <c r="BF1026" s="565">
        <v>1581</v>
      </c>
      <c r="BG1026" s="565">
        <v>388</v>
      </c>
      <c r="BH1026" s="565"/>
      <c r="BI1026" s="565"/>
      <c r="BJ1026" s="565"/>
      <c r="BK1026" s="364">
        <v>5831</v>
      </c>
      <c r="BL1026" s="565"/>
      <c r="BM1026" s="565"/>
      <c r="BN1026" s="565"/>
      <c r="BO1026" s="565"/>
      <c r="BP1026" s="565"/>
      <c r="BQ1026" s="565"/>
      <c r="BR1026" s="565"/>
      <c r="BS1026" s="565"/>
      <c r="BT1026" s="565">
        <v>980</v>
      </c>
      <c r="BU1026" s="565"/>
      <c r="BV1026" s="565"/>
      <c r="BW1026" s="565"/>
      <c r="BX1026" s="565"/>
      <c r="BY1026" s="565"/>
      <c r="BZ1026" s="565"/>
      <c r="CA1026" s="565"/>
      <c r="CB1026" s="565"/>
      <c r="CC1026" s="565"/>
      <c r="CD1026" s="565"/>
      <c r="CE1026" s="565"/>
      <c r="CF1026" s="565"/>
      <c r="CG1026" s="565"/>
      <c r="CH1026" s="565"/>
    </row>
    <row r="1027" spans="1:86">
      <c r="A1027" s="620"/>
      <c r="B1027" s="619" t="s">
        <v>4304</v>
      </c>
      <c r="C1027" s="565" t="s">
        <v>4302</v>
      </c>
      <c r="D1027" s="565">
        <v>9351</v>
      </c>
      <c r="E1027" s="565">
        <v>20</v>
      </c>
      <c r="F1027" s="565"/>
      <c r="G1027" s="565"/>
      <c r="H1027" s="565"/>
      <c r="I1027" s="565"/>
      <c r="J1027" s="565"/>
      <c r="K1027" s="565"/>
      <c r="L1027" s="565"/>
      <c r="M1027" s="565"/>
      <c r="N1027" s="565"/>
      <c r="O1027" s="565"/>
      <c r="P1027" s="565"/>
      <c r="Q1027" s="565"/>
      <c r="R1027" s="565"/>
      <c r="S1027" s="565"/>
      <c r="T1027" s="565"/>
      <c r="U1027" s="147"/>
      <c r="V1027" s="565"/>
      <c r="W1027" s="565"/>
      <c r="X1027" s="565"/>
      <c r="Y1027" s="565"/>
      <c r="Z1027" s="565"/>
      <c r="AA1027" s="565"/>
      <c r="AB1027" s="565"/>
      <c r="AC1027" s="565"/>
      <c r="AD1027" s="565"/>
      <c r="AE1027" s="565">
        <v>480</v>
      </c>
      <c r="AF1027" s="565"/>
      <c r="AG1027" s="565"/>
      <c r="AH1027" s="565"/>
      <c r="AI1027" s="565"/>
      <c r="AJ1027" s="565"/>
      <c r="AK1027" s="565"/>
      <c r="AL1027" s="565">
        <v>250</v>
      </c>
      <c r="AM1027" s="565">
        <v>239</v>
      </c>
      <c r="AN1027" s="565"/>
      <c r="AO1027" s="565"/>
      <c r="AP1027" s="565"/>
      <c r="AQ1027" s="565"/>
      <c r="AR1027" s="565">
        <v>6111</v>
      </c>
      <c r="AS1027" s="565"/>
      <c r="AT1027" s="565"/>
      <c r="AU1027" s="565"/>
      <c r="AV1027" s="565"/>
      <c r="AW1027" s="565"/>
      <c r="AX1027" s="565"/>
      <c r="AY1027" s="565"/>
      <c r="AZ1027" s="565"/>
      <c r="BA1027" s="565"/>
      <c r="BB1027" s="565"/>
      <c r="BC1027" s="565"/>
      <c r="BD1027" s="565">
        <v>1561</v>
      </c>
      <c r="BE1027" s="565"/>
      <c r="BF1027" s="565"/>
      <c r="BG1027" s="565"/>
      <c r="BH1027" s="565"/>
      <c r="BI1027" s="565"/>
      <c r="BJ1027" s="565"/>
      <c r="BK1027" s="364"/>
      <c r="BL1027" s="565"/>
      <c r="BM1027" s="565"/>
      <c r="BN1027" s="565"/>
      <c r="BO1027" s="565"/>
      <c r="BP1027" s="565">
        <v>62</v>
      </c>
      <c r="BQ1027" s="565"/>
      <c r="BR1027" s="565"/>
      <c r="BS1027" s="565"/>
      <c r="BT1027" s="565">
        <v>160</v>
      </c>
      <c r="BU1027" s="565"/>
      <c r="BV1027" s="565"/>
      <c r="BW1027" s="565"/>
      <c r="BX1027" s="565">
        <v>35</v>
      </c>
      <c r="BY1027" s="565"/>
      <c r="BZ1027" s="565"/>
      <c r="CA1027" s="565"/>
      <c r="CB1027" s="565"/>
      <c r="CC1027" s="565"/>
      <c r="CD1027" s="565"/>
      <c r="CE1027" s="565"/>
      <c r="CF1027" s="565"/>
      <c r="CG1027" s="565"/>
      <c r="CH1027" s="565"/>
    </row>
    <row r="1028" spans="1:86">
      <c r="A1028" s="620"/>
      <c r="B1028" s="619"/>
      <c r="C1028" s="565" t="s">
        <v>4300</v>
      </c>
      <c r="D1028" s="565">
        <v>40285</v>
      </c>
      <c r="E1028" s="565">
        <v>4120</v>
      </c>
      <c r="F1028" s="565"/>
      <c r="G1028" s="565">
        <v>3984</v>
      </c>
      <c r="H1028" s="565"/>
      <c r="I1028" s="565"/>
      <c r="J1028" s="565"/>
      <c r="K1028" s="565"/>
      <c r="L1028" s="565"/>
      <c r="M1028" s="565">
        <v>360</v>
      </c>
      <c r="N1028" s="565"/>
      <c r="O1028" s="565"/>
      <c r="P1028" s="565"/>
      <c r="Q1028" s="565"/>
      <c r="R1028" s="565"/>
      <c r="S1028" s="565"/>
      <c r="T1028" s="565">
        <v>525</v>
      </c>
      <c r="U1028" s="147">
        <v>240</v>
      </c>
      <c r="V1028" s="565"/>
      <c r="W1028" s="565"/>
      <c r="X1028" s="565"/>
      <c r="Y1028" s="565"/>
      <c r="Z1028" s="565"/>
      <c r="AA1028" s="565"/>
      <c r="AB1028" s="565"/>
      <c r="AC1028" s="565"/>
      <c r="AD1028" s="565"/>
      <c r="AE1028" s="565">
        <v>1920</v>
      </c>
      <c r="AF1028" s="565"/>
      <c r="AG1028" s="565"/>
      <c r="AH1028" s="565"/>
      <c r="AI1028" s="565"/>
      <c r="AJ1028" s="565">
        <v>420</v>
      </c>
      <c r="AK1028" s="565"/>
      <c r="AL1028" s="565">
        <v>1715</v>
      </c>
      <c r="AM1028" s="565">
        <v>1620</v>
      </c>
      <c r="AN1028" s="565"/>
      <c r="AO1028" s="565"/>
      <c r="AP1028" s="565"/>
      <c r="AQ1028" s="565"/>
      <c r="AR1028" s="565"/>
      <c r="AS1028" s="565"/>
      <c r="AT1028" s="565"/>
      <c r="AU1028" s="565"/>
      <c r="AV1028" s="565"/>
      <c r="AW1028" s="565"/>
      <c r="AX1028" s="565"/>
      <c r="AY1028" s="565"/>
      <c r="AZ1028" s="565"/>
      <c r="BA1028" s="565"/>
      <c r="BB1028" s="565"/>
      <c r="BC1028" s="565"/>
      <c r="BD1028" s="565"/>
      <c r="BE1028" s="565">
        <v>611</v>
      </c>
      <c r="BF1028" s="565">
        <v>1680</v>
      </c>
      <c r="BG1028" s="565">
        <v>553</v>
      </c>
      <c r="BH1028" s="565"/>
      <c r="BI1028" s="565"/>
      <c r="BJ1028" s="565"/>
      <c r="BK1028" s="364">
        <v>14664</v>
      </c>
      <c r="BL1028" s="565"/>
      <c r="BM1028" s="565"/>
      <c r="BN1028" s="565"/>
      <c r="BO1028" s="565"/>
      <c r="BP1028" s="565">
        <v>1210</v>
      </c>
      <c r="BQ1028" s="565"/>
      <c r="BR1028" s="565"/>
      <c r="BS1028" s="565"/>
      <c r="BT1028" s="565">
        <v>1980</v>
      </c>
      <c r="BU1028" s="565"/>
      <c r="BV1028" s="565"/>
      <c r="BW1028" s="565"/>
      <c r="BX1028" s="565">
        <v>2280</v>
      </c>
      <c r="BY1028" s="565"/>
      <c r="BZ1028" s="565"/>
      <c r="CA1028" s="565"/>
      <c r="CB1028" s="565"/>
      <c r="CC1028" s="565"/>
      <c r="CD1028" s="565"/>
      <c r="CE1028" s="565"/>
      <c r="CF1028" s="565"/>
      <c r="CG1028" s="565"/>
      <c r="CH1028" s="565"/>
    </row>
    <row r="1029" spans="1:86">
      <c r="A1029" s="620"/>
      <c r="B1029" s="619" t="s">
        <v>4305</v>
      </c>
      <c r="C1029" s="565" t="s">
        <v>4302</v>
      </c>
      <c r="D1029" s="565"/>
      <c r="E1029" s="565"/>
      <c r="F1029" s="565"/>
      <c r="G1029" s="565"/>
      <c r="H1029" s="565"/>
      <c r="I1029" s="565"/>
      <c r="J1029" s="565"/>
      <c r="K1029" s="565"/>
      <c r="L1029" s="565"/>
      <c r="M1029" s="565"/>
      <c r="N1029" s="565"/>
      <c r="O1029" s="565"/>
      <c r="P1029" s="565"/>
      <c r="Q1029" s="565"/>
      <c r="R1029" s="565"/>
      <c r="S1029" s="565"/>
      <c r="T1029" s="565"/>
      <c r="U1029" s="147"/>
      <c r="V1029" s="565"/>
      <c r="W1029" s="565"/>
      <c r="X1029" s="565"/>
      <c r="Y1029" s="565"/>
      <c r="Z1029" s="565"/>
      <c r="AA1029" s="565"/>
      <c r="AB1029" s="565"/>
      <c r="AC1029" s="565"/>
      <c r="AD1029" s="565"/>
      <c r="AE1029" s="565"/>
      <c r="AF1029" s="565"/>
      <c r="AG1029" s="565"/>
      <c r="AH1029" s="565"/>
      <c r="AI1029" s="565"/>
      <c r="AJ1029" s="565"/>
      <c r="AK1029" s="565"/>
      <c r="AL1029" s="565"/>
      <c r="AM1029" s="565"/>
      <c r="AN1029" s="565"/>
      <c r="AO1029" s="565"/>
      <c r="AP1029" s="565"/>
      <c r="AQ1029" s="565"/>
      <c r="AR1029" s="565"/>
      <c r="AS1029" s="565"/>
      <c r="AT1029" s="565"/>
      <c r="AU1029" s="565"/>
      <c r="AV1029" s="565"/>
      <c r="AW1029" s="565"/>
      <c r="AX1029" s="565"/>
      <c r="AY1029" s="565"/>
      <c r="AZ1029" s="565"/>
      <c r="BA1029" s="565"/>
      <c r="BB1029" s="565"/>
      <c r="BC1029" s="565"/>
      <c r="BD1029" s="565"/>
      <c r="BE1029" s="565"/>
      <c r="BF1029" s="565"/>
      <c r="BG1029" s="565"/>
      <c r="BH1029" s="565"/>
      <c r="BI1029" s="565"/>
      <c r="BJ1029" s="565"/>
      <c r="BK1029" s="364"/>
      <c r="BL1029" s="565"/>
      <c r="BM1029" s="565"/>
      <c r="BN1029" s="565"/>
      <c r="BO1029" s="565"/>
      <c r="BP1029" s="565"/>
      <c r="BQ1029" s="565"/>
      <c r="BR1029" s="565"/>
      <c r="BS1029" s="565"/>
      <c r="BT1029" s="565"/>
      <c r="BU1029" s="565"/>
      <c r="BV1029" s="565"/>
      <c r="BW1029" s="565"/>
      <c r="BX1029" s="565"/>
      <c r="BY1029" s="565"/>
      <c r="BZ1029" s="565"/>
      <c r="CA1029" s="565"/>
      <c r="CB1029" s="565"/>
      <c r="CC1029" s="565"/>
      <c r="CD1029" s="565"/>
      <c r="CE1029" s="565"/>
      <c r="CF1029" s="565"/>
      <c r="CG1029" s="565"/>
      <c r="CH1029" s="565"/>
    </row>
    <row r="1030" spans="1:86">
      <c r="A1030" s="620"/>
      <c r="B1030" s="619"/>
      <c r="C1030" s="565" t="s">
        <v>4300</v>
      </c>
      <c r="D1030" s="565">
        <v>7830</v>
      </c>
      <c r="E1030" s="565"/>
      <c r="F1030" s="565"/>
      <c r="G1030" s="565"/>
      <c r="H1030" s="565"/>
      <c r="I1030" s="565"/>
      <c r="J1030" s="565"/>
      <c r="K1030" s="565"/>
      <c r="L1030" s="565"/>
      <c r="M1030" s="565"/>
      <c r="N1030" s="565"/>
      <c r="O1030" s="565"/>
      <c r="P1030" s="565"/>
      <c r="Q1030" s="565"/>
      <c r="R1030" s="565"/>
      <c r="S1030" s="565"/>
      <c r="T1030" s="565"/>
      <c r="U1030" s="147"/>
      <c r="V1030" s="565"/>
      <c r="W1030" s="565"/>
      <c r="X1030" s="565"/>
      <c r="Y1030" s="565"/>
      <c r="Z1030" s="565"/>
      <c r="AA1030" s="565"/>
      <c r="AB1030" s="565"/>
      <c r="AC1030" s="565"/>
      <c r="AD1030" s="565"/>
      <c r="AE1030" s="565"/>
      <c r="AF1030" s="565"/>
      <c r="AG1030" s="565"/>
      <c r="AH1030" s="565"/>
      <c r="AI1030" s="565"/>
      <c r="AJ1030" s="565"/>
      <c r="AK1030" s="565"/>
      <c r="AL1030" s="565"/>
      <c r="AM1030" s="565"/>
      <c r="AN1030" s="565"/>
      <c r="AO1030" s="565"/>
      <c r="AP1030" s="565"/>
      <c r="AQ1030" s="565"/>
      <c r="AR1030" s="565"/>
      <c r="AS1030" s="565"/>
      <c r="AT1030" s="565"/>
      <c r="AU1030" s="565"/>
      <c r="AV1030" s="565"/>
      <c r="AW1030" s="565"/>
      <c r="AX1030" s="565"/>
      <c r="AY1030" s="565"/>
      <c r="AZ1030" s="565"/>
      <c r="BA1030" s="565"/>
      <c r="BB1030" s="565"/>
      <c r="BC1030" s="565"/>
      <c r="BD1030" s="565"/>
      <c r="BE1030" s="565"/>
      <c r="BF1030" s="565"/>
      <c r="BG1030" s="565"/>
      <c r="BH1030" s="565"/>
      <c r="BI1030" s="565"/>
      <c r="BJ1030" s="565"/>
      <c r="BK1030" s="364"/>
      <c r="BL1030" s="565"/>
      <c r="BM1030" s="565"/>
      <c r="BN1030" s="565"/>
      <c r="BO1030" s="565"/>
      <c r="BP1030" s="565"/>
      <c r="BQ1030" s="565"/>
      <c r="BR1030" s="565"/>
      <c r="BS1030" s="565"/>
      <c r="BT1030" s="565"/>
      <c r="BU1030" s="565"/>
      <c r="BV1030" s="565"/>
      <c r="BW1030" s="565"/>
      <c r="BX1030" s="565"/>
      <c r="BY1030" s="565"/>
      <c r="BZ1030" s="565"/>
      <c r="CA1030" s="565"/>
      <c r="CB1030" s="565"/>
      <c r="CC1030" s="565"/>
      <c r="CD1030" s="565"/>
      <c r="CE1030" s="565"/>
      <c r="CF1030" s="565"/>
      <c r="CG1030" s="565"/>
      <c r="CH1030" s="565"/>
    </row>
    <row r="1031" spans="1:86">
      <c r="A1031" s="627" t="s">
        <v>10262</v>
      </c>
      <c r="B1031" s="626" t="s">
        <v>4301</v>
      </c>
      <c r="C1031" s="565" t="s">
        <v>4302</v>
      </c>
      <c r="D1031" s="565">
        <v>216</v>
      </c>
      <c r="E1031" s="565"/>
      <c r="F1031" s="565"/>
      <c r="G1031" s="565"/>
      <c r="H1031" s="565"/>
      <c r="I1031" s="565"/>
      <c r="J1031" s="565"/>
      <c r="K1031" s="565"/>
      <c r="L1031" s="565">
        <v>2407</v>
      </c>
      <c r="M1031" s="565"/>
      <c r="N1031" s="565">
        <v>1873</v>
      </c>
      <c r="O1031" s="565"/>
      <c r="P1031" s="565"/>
      <c r="Q1031" s="565">
        <v>1610</v>
      </c>
      <c r="R1031" s="565"/>
      <c r="S1031" s="565"/>
      <c r="T1031" s="565"/>
      <c r="U1031" s="147"/>
      <c r="V1031" s="565"/>
      <c r="W1031" s="565"/>
      <c r="X1031" s="565"/>
      <c r="Y1031" s="565">
        <v>0</v>
      </c>
      <c r="Z1031" s="565"/>
      <c r="AA1031" s="565"/>
      <c r="AB1031" s="565"/>
      <c r="AC1031" s="565"/>
      <c r="AD1031" s="565"/>
      <c r="AE1031" s="565"/>
      <c r="AF1031" s="565"/>
      <c r="AG1031" s="565"/>
      <c r="AH1031" s="565"/>
      <c r="AI1031" s="565"/>
      <c r="AJ1031" s="565"/>
      <c r="AK1031" s="565"/>
      <c r="AL1031" s="565">
        <v>1595</v>
      </c>
      <c r="AM1031" s="565"/>
      <c r="AN1031" s="565">
        <v>1662</v>
      </c>
      <c r="AO1031" s="565"/>
      <c r="AP1031" s="565"/>
      <c r="AQ1031" s="565">
        <v>8251</v>
      </c>
      <c r="AR1031" s="565"/>
      <c r="AS1031" s="565"/>
      <c r="AT1031" s="565"/>
      <c r="AU1031" s="565"/>
      <c r="AV1031" s="565"/>
      <c r="AW1031" s="565"/>
      <c r="AX1031" s="565"/>
      <c r="AY1031" s="565"/>
      <c r="AZ1031" s="565"/>
      <c r="BA1031" s="565"/>
      <c r="BB1031" s="565"/>
      <c r="BC1031" s="565">
        <v>1864</v>
      </c>
      <c r="BD1031" s="565"/>
      <c r="BE1031" s="565"/>
      <c r="BF1031" s="565">
        <v>0</v>
      </c>
      <c r="BG1031" s="565"/>
      <c r="BH1031" s="565"/>
      <c r="BI1031" s="565"/>
      <c r="BJ1031" s="565"/>
      <c r="BK1031" s="364"/>
      <c r="BL1031" s="565"/>
      <c r="BM1031" s="565">
        <v>208</v>
      </c>
      <c r="BN1031" s="565"/>
      <c r="BO1031" s="565">
        <v>43</v>
      </c>
      <c r="BP1031" s="565"/>
      <c r="BQ1031" s="565"/>
      <c r="BR1031" s="565"/>
      <c r="BS1031" s="565">
        <v>292</v>
      </c>
      <c r="BT1031" s="565"/>
      <c r="BU1031" s="565"/>
      <c r="BV1031" s="565"/>
      <c r="BW1031" s="565">
        <v>30</v>
      </c>
      <c r="BX1031" s="565"/>
      <c r="BY1031" s="565"/>
      <c r="BZ1031" s="565"/>
      <c r="CA1031" s="565"/>
      <c r="CB1031" s="565"/>
      <c r="CC1031" s="565"/>
      <c r="CD1031" s="565"/>
      <c r="CE1031" s="565"/>
      <c r="CF1031" s="565"/>
      <c r="CG1031" s="565"/>
    </row>
    <row r="1032" spans="1:86">
      <c r="A1032" s="620"/>
      <c r="B1032" s="626"/>
      <c r="C1032" s="565" t="s">
        <v>4300</v>
      </c>
      <c r="D1032" s="565">
        <v>1370</v>
      </c>
      <c r="E1032" s="565"/>
      <c r="F1032" s="565"/>
      <c r="G1032" s="565"/>
      <c r="H1032" s="565"/>
      <c r="I1032" s="565"/>
      <c r="J1032" s="565"/>
      <c r="K1032" s="565"/>
      <c r="L1032" s="565">
        <v>2387</v>
      </c>
      <c r="M1032" s="565"/>
      <c r="N1032" s="565"/>
      <c r="O1032" s="565"/>
      <c r="P1032" s="565"/>
      <c r="Q1032" s="565"/>
      <c r="R1032" s="565"/>
      <c r="S1032" s="565"/>
      <c r="T1032" s="565"/>
      <c r="U1032" s="147"/>
      <c r="V1032" s="565"/>
      <c r="W1032" s="565"/>
      <c r="X1032" s="565"/>
      <c r="Y1032" s="565">
        <v>0</v>
      </c>
      <c r="Z1032" s="565"/>
      <c r="AA1032" s="565"/>
      <c r="AB1032" s="565"/>
      <c r="AC1032" s="565"/>
      <c r="AD1032" s="565">
        <v>323</v>
      </c>
      <c r="AE1032" s="565"/>
      <c r="AF1032" s="565"/>
      <c r="AG1032" s="565"/>
      <c r="AH1032" s="565"/>
      <c r="AI1032" s="565">
        <v>0</v>
      </c>
      <c r="AJ1032" s="565"/>
      <c r="AK1032" s="565"/>
      <c r="AL1032" s="565">
        <v>900</v>
      </c>
      <c r="AM1032" s="565"/>
      <c r="AN1032" s="565">
        <v>342</v>
      </c>
      <c r="AO1032" s="565"/>
      <c r="AP1032" s="565"/>
      <c r="AQ1032" s="565"/>
      <c r="AR1032" s="565"/>
      <c r="AS1032" s="565"/>
      <c r="AT1032" s="565"/>
      <c r="AU1032" s="565">
        <v>4299</v>
      </c>
      <c r="AV1032" s="565">
        <v>3433</v>
      </c>
      <c r="AW1032" s="565"/>
      <c r="AX1032" s="565"/>
      <c r="AY1032" s="565"/>
      <c r="AZ1032" s="565"/>
      <c r="BA1032" s="565"/>
      <c r="BB1032" s="565"/>
      <c r="BC1032" s="565"/>
      <c r="BD1032" s="565"/>
      <c r="BE1032" s="565">
        <v>316</v>
      </c>
      <c r="BF1032" s="565">
        <v>0</v>
      </c>
      <c r="BG1032" s="565"/>
      <c r="BH1032" s="565"/>
      <c r="BI1032" s="565"/>
      <c r="BJ1032" s="565">
        <v>6589</v>
      </c>
      <c r="BK1032" s="364"/>
      <c r="BL1032" s="565"/>
      <c r="BM1032" s="565"/>
      <c r="BN1032" s="565"/>
      <c r="BO1032" s="565">
        <v>6</v>
      </c>
      <c r="BP1032" s="565">
        <v>2939</v>
      </c>
      <c r="BQ1032" s="565"/>
      <c r="BR1032" s="565"/>
      <c r="BS1032" s="565">
        <v>28</v>
      </c>
      <c r="BT1032" s="565"/>
      <c r="BU1032" s="565"/>
      <c r="BV1032" s="565"/>
      <c r="BW1032" s="565">
        <v>3</v>
      </c>
      <c r="BX1032" s="565"/>
      <c r="BY1032" s="565"/>
      <c r="BZ1032" s="565"/>
      <c r="CA1032" s="565"/>
      <c r="CB1032" s="565"/>
      <c r="CC1032" s="565"/>
      <c r="CD1032" s="565"/>
      <c r="CE1032" s="565"/>
      <c r="CF1032" s="565"/>
      <c r="CG1032" s="565"/>
    </row>
    <row r="1033" spans="1:86">
      <c r="A1033" s="620"/>
      <c r="B1033" s="626" t="s">
        <v>4303</v>
      </c>
      <c r="C1033" s="565" t="s">
        <v>4302</v>
      </c>
      <c r="D1033" s="565">
        <v>0</v>
      </c>
      <c r="E1033" s="565"/>
      <c r="F1033" s="565"/>
      <c r="G1033" s="565"/>
      <c r="H1033" s="565"/>
      <c r="I1033" s="565"/>
      <c r="J1033" s="565"/>
      <c r="K1033" s="565"/>
      <c r="L1033" s="565">
        <v>0</v>
      </c>
      <c r="M1033" s="565"/>
      <c r="N1033" s="565">
        <v>72</v>
      </c>
      <c r="O1033" s="565"/>
      <c r="P1033" s="565"/>
      <c r="Q1033" s="565">
        <v>292</v>
      </c>
      <c r="R1033" s="565"/>
      <c r="S1033" s="565"/>
      <c r="T1033" s="565">
        <v>0</v>
      </c>
      <c r="U1033" s="147"/>
      <c r="V1033" s="565"/>
      <c r="W1033" s="565"/>
      <c r="X1033" s="565"/>
      <c r="Y1033" s="565">
        <v>0</v>
      </c>
      <c r="Z1033" s="565"/>
      <c r="AA1033" s="565"/>
      <c r="AB1033" s="565"/>
      <c r="AC1033" s="565"/>
      <c r="AD1033" s="565"/>
      <c r="AE1033" s="565"/>
      <c r="AF1033" s="565"/>
      <c r="AG1033" s="565"/>
      <c r="AH1033" s="565"/>
      <c r="AI1033" s="565"/>
      <c r="AJ1033" s="565"/>
      <c r="AK1033" s="565"/>
      <c r="AL1033" s="565">
        <v>14</v>
      </c>
      <c r="AM1033" s="565"/>
      <c r="AN1033" s="565">
        <v>128</v>
      </c>
      <c r="AO1033" s="565"/>
      <c r="AP1033" s="565"/>
      <c r="AQ1033" s="565">
        <v>3856</v>
      </c>
      <c r="AR1033" s="565"/>
      <c r="AS1033" s="565"/>
      <c r="AT1033" s="565"/>
      <c r="AU1033" s="565"/>
      <c r="AV1033" s="565"/>
      <c r="AW1033" s="565"/>
      <c r="AX1033" s="565"/>
      <c r="AY1033" s="565"/>
      <c r="AZ1033" s="565"/>
      <c r="BA1033" s="565"/>
      <c r="BB1033" s="565"/>
      <c r="BC1033" s="565">
        <v>217</v>
      </c>
      <c r="BD1033" s="565"/>
      <c r="BE1033" s="565"/>
      <c r="BF1033" s="565">
        <v>0</v>
      </c>
      <c r="BG1033" s="565"/>
      <c r="BH1033" s="565"/>
      <c r="BI1033" s="565"/>
      <c r="BJ1033" s="565"/>
      <c r="BK1033" s="364"/>
      <c r="BL1033" s="565"/>
      <c r="BM1033" s="565">
        <v>159</v>
      </c>
      <c r="BN1033" s="565"/>
      <c r="BO1033" s="565">
        <v>0</v>
      </c>
      <c r="BP1033" s="565"/>
      <c r="BQ1033" s="565"/>
      <c r="BR1033" s="565"/>
      <c r="BS1033" s="565">
        <v>292</v>
      </c>
      <c r="BT1033" s="565"/>
      <c r="BU1033" s="565"/>
      <c r="BV1033" s="565"/>
      <c r="BW1033" s="565">
        <v>0</v>
      </c>
      <c r="BX1033" s="565"/>
      <c r="BY1033" s="565"/>
      <c r="BZ1033" s="565"/>
      <c r="CA1033" s="565"/>
      <c r="CB1033" s="565"/>
      <c r="CC1033" s="565"/>
      <c r="CD1033" s="565"/>
      <c r="CE1033" s="565"/>
      <c r="CF1033" s="565"/>
      <c r="CG1033" s="565"/>
    </row>
    <row r="1034" spans="1:86">
      <c r="A1034" s="620"/>
      <c r="B1034" s="626"/>
      <c r="C1034" s="565" t="s">
        <v>4300</v>
      </c>
      <c r="D1034" s="565">
        <v>29</v>
      </c>
      <c r="E1034" s="565"/>
      <c r="F1034" s="565"/>
      <c r="G1034" s="565"/>
      <c r="H1034" s="565"/>
      <c r="I1034" s="565"/>
      <c r="J1034" s="565"/>
      <c r="K1034" s="565"/>
      <c r="L1034" s="565">
        <v>14</v>
      </c>
      <c r="M1034" s="565"/>
      <c r="N1034" s="565"/>
      <c r="O1034" s="565"/>
      <c r="P1034" s="565"/>
      <c r="Q1034" s="565"/>
      <c r="R1034" s="565"/>
      <c r="S1034" s="565"/>
      <c r="T1034" s="565">
        <v>0</v>
      </c>
      <c r="U1034" s="147"/>
      <c r="V1034" s="565"/>
      <c r="W1034" s="565"/>
      <c r="X1034" s="565"/>
      <c r="Y1034" s="565">
        <v>0</v>
      </c>
      <c r="Z1034" s="565"/>
      <c r="AA1034" s="565"/>
      <c r="AB1034" s="565"/>
      <c r="AC1034" s="565"/>
      <c r="AD1034" s="565">
        <v>192</v>
      </c>
      <c r="AE1034" s="565"/>
      <c r="AF1034" s="565"/>
      <c r="AG1034" s="565"/>
      <c r="AH1034" s="565"/>
      <c r="AI1034" s="565">
        <v>0</v>
      </c>
      <c r="AJ1034" s="565"/>
      <c r="AK1034" s="565"/>
      <c r="AL1034" s="565">
        <v>18</v>
      </c>
      <c r="AM1034" s="565"/>
      <c r="AN1034" s="565">
        <v>344</v>
      </c>
      <c r="AO1034" s="565"/>
      <c r="AP1034" s="565"/>
      <c r="AQ1034" s="565"/>
      <c r="AR1034" s="565"/>
      <c r="AS1034" s="565"/>
      <c r="AT1034" s="565"/>
      <c r="AU1034" s="565"/>
      <c r="AV1034" s="565"/>
      <c r="AW1034" s="565"/>
      <c r="AX1034" s="565"/>
      <c r="AY1034" s="565"/>
      <c r="AZ1034" s="565"/>
      <c r="BA1034" s="565"/>
      <c r="BB1034" s="565"/>
      <c r="BC1034" s="565"/>
      <c r="BD1034" s="565"/>
      <c r="BE1034" s="565">
        <v>821</v>
      </c>
      <c r="BF1034" s="565">
        <v>167</v>
      </c>
      <c r="BG1034" s="565"/>
      <c r="BH1034" s="565"/>
      <c r="BI1034" s="565"/>
      <c r="BJ1034" s="565">
        <v>5518</v>
      </c>
      <c r="BK1034" s="364"/>
      <c r="BL1034" s="565"/>
      <c r="BM1034" s="565">
        <v>376</v>
      </c>
      <c r="BN1034" s="565"/>
      <c r="BO1034" s="565">
        <v>0</v>
      </c>
      <c r="BP1034" s="565"/>
      <c r="BQ1034" s="565"/>
      <c r="BR1034" s="565"/>
      <c r="BS1034" s="565">
        <v>344</v>
      </c>
      <c r="BT1034" s="565"/>
      <c r="BU1034" s="565"/>
      <c r="BV1034" s="565"/>
      <c r="BW1034" s="565">
        <v>0</v>
      </c>
      <c r="BX1034" s="565"/>
      <c r="BY1034" s="565"/>
      <c r="BZ1034" s="565"/>
      <c r="CA1034" s="565"/>
      <c r="CB1034" s="565"/>
      <c r="CC1034" s="565"/>
      <c r="CD1034" s="565"/>
      <c r="CE1034" s="565"/>
      <c r="CF1034" s="565"/>
      <c r="CG1034" s="565"/>
    </row>
    <row r="1035" spans="1:86">
      <c r="A1035" s="620"/>
      <c r="B1035" s="626" t="s">
        <v>4304</v>
      </c>
      <c r="C1035" s="565" t="s">
        <v>4302</v>
      </c>
      <c r="D1035" s="565">
        <v>14</v>
      </c>
      <c r="E1035" s="565"/>
      <c r="F1035" s="565"/>
      <c r="G1035" s="565"/>
      <c r="H1035" s="565"/>
      <c r="I1035" s="565"/>
      <c r="J1035" s="565"/>
      <c r="K1035" s="565"/>
      <c r="L1035" s="565">
        <v>1147</v>
      </c>
      <c r="M1035" s="565"/>
      <c r="N1035" s="565">
        <v>1627</v>
      </c>
      <c r="O1035" s="565"/>
      <c r="P1035" s="565"/>
      <c r="Q1035" s="565">
        <v>1318</v>
      </c>
      <c r="R1035" s="565"/>
      <c r="S1035" s="565"/>
      <c r="T1035" s="565"/>
      <c r="U1035" s="147"/>
      <c r="V1035" s="565"/>
      <c r="W1035" s="565"/>
      <c r="X1035" s="565"/>
      <c r="Y1035" s="565">
        <v>0</v>
      </c>
      <c r="Z1035" s="565"/>
      <c r="AA1035" s="565"/>
      <c r="AB1035" s="565"/>
      <c r="AC1035" s="565"/>
      <c r="AD1035" s="565"/>
      <c r="AE1035" s="565"/>
      <c r="AF1035" s="565"/>
      <c r="AG1035" s="565"/>
      <c r="AH1035" s="565"/>
      <c r="AI1035" s="565"/>
      <c r="AJ1035" s="565"/>
      <c r="AK1035" s="565"/>
      <c r="AL1035" s="565">
        <v>1566</v>
      </c>
      <c r="AM1035" s="565"/>
      <c r="AN1035" s="565">
        <v>1411</v>
      </c>
      <c r="AO1035" s="565"/>
      <c r="AP1035" s="565"/>
      <c r="AQ1035" s="565">
        <v>16353</v>
      </c>
      <c r="AR1035" s="565"/>
      <c r="AS1035" s="565"/>
      <c r="AT1035" s="565"/>
      <c r="AU1035" s="565"/>
      <c r="AV1035" s="565"/>
      <c r="AW1035" s="565"/>
      <c r="AX1035" s="565"/>
      <c r="AY1035" s="565"/>
      <c r="AZ1035" s="565"/>
      <c r="BA1035" s="565"/>
      <c r="BB1035" s="565"/>
      <c r="BC1035" s="565">
        <v>1640</v>
      </c>
      <c r="BD1035" s="565"/>
      <c r="BE1035" s="565"/>
      <c r="BF1035" s="565"/>
      <c r="BG1035" s="565"/>
      <c r="BH1035" s="565"/>
      <c r="BI1035" s="565"/>
      <c r="BJ1035" s="565"/>
      <c r="BK1035" s="364"/>
      <c r="BL1035" s="565"/>
      <c r="BM1035" s="565">
        <v>1317</v>
      </c>
      <c r="BN1035" s="565"/>
      <c r="BO1035" s="565">
        <v>335</v>
      </c>
      <c r="BP1035" s="565"/>
      <c r="BQ1035" s="565"/>
      <c r="BR1035" s="565"/>
      <c r="BS1035" s="565">
        <v>1318</v>
      </c>
      <c r="BT1035" s="565"/>
      <c r="BU1035" s="565"/>
      <c r="BV1035" s="565"/>
      <c r="BW1035" s="565">
        <v>68</v>
      </c>
      <c r="BX1035" s="565"/>
      <c r="BY1035" s="565"/>
      <c r="BZ1035" s="565"/>
      <c r="CA1035" s="565"/>
      <c r="CB1035" s="565"/>
      <c r="CC1035" s="565"/>
      <c r="CD1035" s="565"/>
      <c r="CE1035" s="565"/>
      <c r="CF1035" s="565"/>
      <c r="CG1035" s="565"/>
    </row>
    <row r="1036" spans="1:86">
      <c r="A1036" s="620"/>
      <c r="B1036" s="626"/>
      <c r="C1036" s="565" t="s">
        <v>4300</v>
      </c>
      <c r="D1036" s="565">
        <v>3812</v>
      </c>
      <c r="E1036" s="565"/>
      <c r="F1036" s="565"/>
      <c r="G1036" s="565"/>
      <c r="H1036" s="565"/>
      <c r="I1036" s="565"/>
      <c r="J1036" s="565"/>
      <c r="K1036" s="565"/>
      <c r="L1036" s="565">
        <v>102</v>
      </c>
      <c r="M1036" s="565"/>
      <c r="N1036" s="565"/>
      <c r="O1036" s="565"/>
      <c r="P1036" s="565"/>
      <c r="Q1036" s="565"/>
      <c r="R1036" s="565"/>
      <c r="S1036" s="565"/>
      <c r="T1036" s="565">
        <v>2475</v>
      </c>
      <c r="U1036" s="147"/>
      <c r="V1036" s="565"/>
      <c r="W1036" s="565"/>
      <c r="X1036" s="565"/>
      <c r="Y1036" s="565">
        <v>1068</v>
      </c>
      <c r="Z1036" s="565"/>
      <c r="AA1036" s="565"/>
      <c r="AB1036" s="565"/>
      <c r="AC1036" s="565"/>
      <c r="AD1036" s="565">
        <v>5212</v>
      </c>
      <c r="AE1036" s="565"/>
      <c r="AF1036" s="565"/>
      <c r="AG1036" s="565"/>
      <c r="AH1036" s="565"/>
      <c r="AI1036" s="565">
        <v>2634</v>
      </c>
      <c r="AJ1036" s="565"/>
      <c r="AK1036" s="565"/>
      <c r="AL1036" s="565">
        <v>3588</v>
      </c>
      <c r="AM1036" s="565"/>
      <c r="AN1036" s="565">
        <v>5359</v>
      </c>
      <c r="AO1036" s="565"/>
      <c r="AP1036" s="565"/>
      <c r="AQ1036" s="565"/>
      <c r="AR1036" s="565"/>
      <c r="AS1036" s="565"/>
      <c r="AT1036" s="565"/>
      <c r="AU1036" s="565">
        <v>2791</v>
      </c>
      <c r="AV1036" s="565">
        <v>176</v>
      </c>
      <c r="AW1036" s="565"/>
      <c r="AX1036" s="565"/>
      <c r="AY1036" s="565"/>
      <c r="AZ1036" s="565"/>
      <c r="BA1036" s="565"/>
      <c r="BB1036" s="565"/>
      <c r="BC1036" s="565"/>
      <c r="BD1036" s="565"/>
      <c r="BE1036" s="565">
        <v>3521</v>
      </c>
      <c r="BF1036" s="565">
        <v>854</v>
      </c>
      <c r="BG1036" s="565"/>
      <c r="BH1036" s="565"/>
      <c r="BI1036" s="565"/>
      <c r="BJ1036" s="565">
        <v>28084</v>
      </c>
      <c r="BK1036" s="364"/>
      <c r="BL1036" s="565"/>
      <c r="BM1036" s="565">
        <v>2692</v>
      </c>
      <c r="BN1036" s="565"/>
      <c r="BO1036" s="565">
        <v>1172</v>
      </c>
      <c r="BP1036" s="565">
        <v>808</v>
      </c>
      <c r="BQ1036" s="565"/>
      <c r="BR1036" s="565"/>
      <c r="BS1036" s="565">
        <v>3265</v>
      </c>
      <c r="BT1036" s="565"/>
      <c r="BU1036" s="565"/>
      <c r="BV1036" s="565"/>
      <c r="BW1036" s="565">
        <v>866</v>
      </c>
      <c r="BX1036" s="565"/>
      <c r="BY1036" s="565"/>
      <c r="BZ1036" s="565"/>
      <c r="CA1036" s="565"/>
      <c r="CB1036" s="565"/>
      <c r="CC1036" s="565"/>
      <c r="CD1036" s="565"/>
      <c r="CE1036" s="565"/>
      <c r="CF1036" s="565"/>
      <c r="CG1036" s="565"/>
    </row>
    <row r="1037" spans="1:86">
      <c r="A1037" s="620"/>
      <c r="B1037" s="626" t="s">
        <v>4305</v>
      </c>
      <c r="C1037" s="565" t="s">
        <v>4302</v>
      </c>
      <c r="D1037" s="565"/>
      <c r="E1037" s="565"/>
      <c r="F1037" s="565"/>
      <c r="G1037" s="565"/>
      <c r="H1037" s="565"/>
      <c r="I1037" s="565"/>
      <c r="J1037" s="565"/>
      <c r="K1037" s="565"/>
      <c r="L1037" s="565"/>
      <c r="M1037" s="565"/>
      <c r="N1037" s="565"/>
      <c r="O1037" s="565"/>
      <c r="P1037" s="565"/>
      <c r="Q1037" s="565"/>
      <c r="R1037" s="565"/>
      <c r="S1037" s="565"/>
      <c r="T1037" s="565"/>
      <c r="U1037" s="147"/>
      <c r="V1037" s="565"/>
      <c r="W1037" s="565"/>
      <c r="X1037" s="565"/>
      <c r="Y1037" s="565"/>
      <c r="Z1037" s="565"/>
      <c r="AA1037" s="565"/>
      <c r="AB1037" s="565"/>
      <c r="AC1037" s="565"/>
      <c r="AD1037" s="565"/>
      <c r="AE1037" s="565"/>
      <c r="AF1037" s="565"/>
      <c r="AG1037" s="565"/>
      <c r="AH1037" s="565"/>
      <c r="AI1037" s="565"/>
      <c r="AJ1037" s="565"/>
      <c r="AK1037" s="565"/>
      <c r="AL1037" s="565"/>
      <c r="AM1037" s="565"/>
      <c r="AN1037" s="565"/>
      <c r="AO1037" s="565"/>
      <c r="AP1037" s="565"/>
      <c r="AQ1037" s="565"/>
      <c r="AR1037" s="565"/>
      <c r="AS1037" s="565"/>
      <c r="AT1037" s="565"/>
      <c r="AU1037" s="565"/>
      <c r="AV1037" s="565"/>
      <c r="AW1037" s="565"/>
      <c r="AX1037" s="565"/>
      <c r="AY1037" s="565"/>
      <c r="AZ1037" s="565"/>
      <c r="BA1037" s="565"/>
      <c r="BB1037" s="565"/>
      <c r="BC1037" s="565"/>
      <c r="BD1037" s="565"/>
      <c r="BE1037" s="565"/>
      <c r="BF1037" s="565"/>
      <c r="BG1037" s="565"/>
      <c r="BH1037" s="565"/>
      <c r="BI1037" s="565"/>
      <c r="BJ1037" s="565"/>
      <c r="BK1037" s="364"/>
      <c r="BL1037" s="565"/>
      <c r="BM1037" s="565"/>
      <c r="BN1037" s="565"/>
      <c r="BO1037" s="565"/>
      <c r="BP1037" s="565"/>
      <c r="BQ1037" s="565"/>
      <c r="BR1037" s="565"/>
      <c r="BS1037" s="565"/>
      <c r="BT1037" s="565"/>
      <c r="BU1037" s="565"/>
      <c r="BV1037" s="565"/>
      <c r="BW1037" s="565"/>
      <c r="BX1037" s="565"/>
      <c r="BY1037" s="565"/>
      <c r="BZ1037" s="565"/>
      <c r="CA1037" s="565"/>
      <c r="CB1037" s="565"/>
      <c r="CC1037" s="565"/>
      <c r="CD1037" s="565"/>
      <c r="CE1037" s="565"/>
      <c r="CF1037" s="565"/>
      <c r="CG1037" s="565"/>
    </row>
    <row r="1038" spans="1:86">
      <c r="A1038" s="620"/>
      <c r="B1038" s="634"/>
      <c r="C1038" s="627" t="s">
        <v>4300</v>
      </c>
      <c r="D1038" s="627"/>
      <c r="E1038" s="627"/>
      <c r="F1038" s="627"/>
      <c r="G1038" s="627"/>
      <c r="H1038" s="627"/>
      <c r="I1038" s="627"/>
      <c r="J1038" s="627"/>
      <c r="K1038" s="627"/>
      <c r="L1038" s="627"/>
      <c r="M1038" s="627"/>
      <c r="N1038" s="627"/>
      <c r="O1038" s="627"/>
      <c r="P1038" s="627"/>
      <c r="Q1038" s="627"/>
      <c r="R1038" s="627"/>
      <c r="S1038" s="627"/>
      <c r="T1038" s="627"/>
      <c r="U1038" s="635"/>
      <c r="V1038" s="627"/>
      <c r="W1038" s="627"/>
      <c r="X1038" s="627"/>
      <c r="Y1038" s="627"/>
      <c r="Z1038" s="627"/>
      <c r="AA1038" s="627"/>
      <c r="AB1038" s="627"/>
      <c r="AC1038" s="627"/>
      <c r="AD1038" s="627"/>
      <c r="AE1038" s="627"/>
      <c r="AF1038" s="627"/>
      <c r="AG1038" s="627"/>
      <c r="AH1038" s="627"/>
      <c r="AI1038" s="627"/>
      <c r="AJ1038" s="627"/>
      <c r="AK1038" s="627"/>
      <c r="AL1038" s="627"/>
      <c r="AM1038" s="627"/>
      <c r="AN1038" s="627"/>
      <c r="AO1038" s="627"/>
      <c r="AP1038" s="627"/>
      <c r="AQ1038" s="627"/>
      <c r="AR1038" s="627"/>
      <c r="AS1038" s="627"/>
      <c r="AT1038" s="627"/>
      <c r="AU1038" s="627"/>
      <c r="AV1038" s="627"/>
      <c r="AW1038" s="627"/>
      <c r="AX1038" s="627"/>
      <c r="AY1038" s="627"/>
      <c r="AZ1038" s="627"/>
      <c r="BA1038" s="627"/>
      <c r="BB1038" s="627"/>
      <c r="BC1038" s="627"/>
      <c r="BD1038" s="627"/>
      <c r="BE1038" s="627"/>
      <c r="BF1038" s="627"/>
      <c r="BG1038" s="627"/>
      <c r="BH1038" s="627"/>
      <c r="BI1038" s="627"/>
      <c r="BJ1038" s="627"/>
      <c r="BK1038" s="636"/>
      <c r="BL1038" s="627"/>
      <c r="BM1038" s="627"/>
      <c r="BN1038" s="627"/>
      <c r="BO1038" s="627"/>
      <c r="BP1038" s="627"/>
      <c r="BQ1038" s="627"/>
      <c r="BR1038" s="627"/>
      <c r="BS1038" s="627"/>
      <c r="BT1038" s="627"/>
      <c r="BU1038" s="627"/>
      <c r="BV1038" s="627"/>
      <c r="BW1038" s="627"/>
      <c r="BX1038" s="627"/>
      <c r="BY1038" s="627"/>
      <c r="BZ1038" s="627"/>
      <c r="CA1038" s="627"/>
      <c r="CB1038" s="627"/>
      <c r="CC1038" s="627"/>
      <c r="CD1038" s="627"/>
      <c r="CE1038" s="627"/>
      <c r="CF1038" s="627"/>
      <c r="CG1038" s="627"/>
    </row>
    <row r="1039" spans="1:86">
      <c r="A1039" s="627" t="s">
        <v>10349</v>
      </c>
      <c r="B1039" s="626" t="s">
        <v>4301</v>
      </c>
      <c r="C1039" s="565" t="s">
        <v>4302</v>
      </c>
      <c r="D1039" s="565"/>
      <c r="E1039" s="565"/>
      <c r="F1039" s="565"/>
      <c r="G1039" s="565"/>
      <c r="H1039" s="565"/>
      <c r="I1039" s="565"/>
      <c r="J1039" s="565"/>
      <c r="K1039" s="565"/>
      <c r="L1039" s="565"/>
      <c r="M1039" s="565"/>
      <c r="N1039" s="565"/>
      <c r="O1039" s="565"/>
      <c r="P1039" s="565"/>
      <c r="Q1039" s="565"/>
      <c r="R1039" s="565"/>
      <c r="S1039" s="565"/>
      <c r="T1039" s="565"/>
      <c r="U1039" s="147"/>
      <c r="V1039" s="565"/>
      <c r="W1039" s="565"/>
      <c r="X1039" s="565"/>
      <c r="Y1039" s="565"/>
      <c r="Z1039" s="565"/>
      <c r="AA1039" s="565"/>
      <c r="AB1039" s="565"/>
      <c r="AC1039" s="565"/>
      <c r="AD1039" s="565"/>
      <c r="AE1039" s="565"/>
      <c r="AF1039" s="565"/>
      <c r="AG1039" s="565"/>
      <c r="AH1039" s="565"/>
      <c r="AI1039" s="565"/>
      <c r="AJ1039" s="565"/>
      <c r="AK1039" s="565"/>
      <c r="AL1039" s="565"/>
      <c r="AM1039" s="565"/>
      <c r="AN1039" s="565"/>
      <c r="AO1039" s="565"/>
      <c r="AP1039" s="565"/>
      <c r="AQ1039" s="565"/>
      <c r="AR1039" s="565"/>
      <c r="AS1039" s="565"/>
      <c r="AT1039" s="565"/>
      <c r="AU1039" s="565"/>
      <c r="AV1039" s="565"/>
      <c r="AW1039" s="565"/>
      <c r="AX1039" s="565"/>
      <c r="AY1039" s="565"/>
      <c r="AZ1039" s="565"/>
      <c r="BA1039" s="565"/>
      <c r="BB1039" s="565"/>
      <c r="BC1039" s="565"/>
      <c r="BD1039" s="565"/>
      <c r="BE1039" s="565"/>
      <c r="BF1039" s="565"/>
      <c r="BG1039" s="565"/>
      <c r="BH1039" s="565"/>
      <c r="BI1039" s="565"/>
      <c r="BJ1039" s="565"/>
      <c r="BK1039" s="364"/>
      <c r="BL1039" s="565"/>
      <c r="BM1039" s="565"/>
      <c r="BN1039" s="565"/>
      <c r="BO1039" s="565"/>
      <c r="BP1039" s="565"/>
      <c r="BQ1039" s="565"/>
      <c r="BR1039" s="565"/>
      <c r="BS1039" s="565"/>
      <c r="BT1039" s="565"/>
      <c r="BU1039" s="565"/>
      <c r="BV1039" s="565"/>
      <c r="BW1039" s="565"/>
      <c r="BX1039" s="565"/>
      <c r="BY1039" s="565"/>
      <c r="BZ1039" s="565"/>
      <c r="CA1039" s="565"/>
      <c r="CB1039" s="565"/>
      <c r="CC1039" s="565"/>
      <c r="CD1039" s="565"/>
      <c r="CE1039" s="565"/>
      <c r="CF1039" s="565"/>
      <c r="CG1039" s="565"/>
      <c r="CH1039" s="565"/>
    </row>
    <row r="1040" spans="1:86">
      <c r="A1040" s="620"/>
      <c r="B1040" s="626"/>
      <c r="C1040" s="565" t="s">
        <v>4300</v>
      </c>
      <c r="D1040" s="565"/>
      <c r="E1040" s="565"/>
      <c r="F1040" s="565"/>
      <c r="G1040" s="565"/>
      <c r="H1040" s="565"/>
      <c r="I1040" s="565"/>
      <c r="J1040" s="565"/>
      <c r="K1040" s="565"/>
      <c r="L1040" s="565"/>
      <c r="M1040" s="565"/>
      <c r="N1040" s="565"/>
      <c r="O1040" s="565"/>
      <c r="P1040" s="565"/>
      <c r="Q1040" s="565"/>
      <c r="R1040" s="565"/>
      <c r="S1040" s="565"/>
      <c r="T1040" s="565"/>
      <c r="U1040" s="147"/>
      <c r="V1040" s="565"/>
      <c r="W1040" s="565"/>
      <c r="X1040" s="565"/>
      <c r="Y1040" s="565"/>
      <c r="Z1040" s="565"/>
      <c r="AA1040" s="565"/>
      <c r="AB1040" s="565"/>
      <c r="AC1040" s="565"/>
      <c r="AD1040" s="565"/>
      <c r="AE1040" s="565"/>
      <c r="AF1040" s="565"/>
      <c r="AG1040" s="565"/>
      <c r="AH1040" s="565"/>
      <c r="AI1040" s="565"/>
      <c r="AJ1040" s="565"/>
      <c r="AK1040" s="565"/>
      <c r="AL1040" s="565"/>
      <c r="AM1040" s="565"/>
      <c r="AN1040" s="565"/>
      <c r="AO1040" s="565"/>
      <c r="AP1040" s="565"/>
      <c r="AQ1040" s="565"/>
      <c r="AR1040" s="565"/>
      <c r="AS1040" s="565"/>
      <c r="AT1040" s="565"/>
      <c r="AU1040" s="565"/>
      <c r="AV1040" s="565"/>
      <c r="AW1040" s="565"/>
      <c r="AX1040" s="565"/>
      <c r="AY1040" s="565"/>
      <c r="AZ1040" s="565"/>
      <c r="BA1040" s="565"/>
      <c r="BB1040" s="565"/>
      <c r="BC1040" s="565"/>
      <c r="BD1040" s="565"/>
      <c r="BE1040" s="565"/>
      <c r="BF1040" s="565"/>
      <c r="BG1040" s="565"/>
      <c r="BH1040" s="565"/>
      <c r="BI1040" s="565"/>
      <c r="BJ1040" s="565"/>
      <c r="BK1040" s="364"/>
      <c r="BL1040" s="565"/>
      <c r="BM1040" s="565"/>
      <c r="BN1040" s="565"/>
      <c r="BO1040" s="565"/>
      <c r="BP1040" s="565"/>
      <c r="BQ1040" s="565"/>
      <c r="BR1040" s="565"/>
      <c r="BS1040" s="565"/>
      <c r="BT1040" s="565"/>
      <c r="BU1040" s="565"/>
      <c r="BV1040" s="565"/>
      <c r="BW1040" s="565"/>
      <c r="BX1040" s="565"/>
      <c r="BY1040" s="565"/>
      <c r="BZ1040" s="565"/>
      <c r="CA1040" s="565"/>
      <c r="CB1040" s="565"/>
      <c r="CC1040" s="565"/>
      <c r="CD1040" s="565"/>
      <c r="CE1040" s="565"/>
      <c r="CF1040" s="565"/>
      <c r="CG1040" s="565"/>
      <c r="CH1040" s="565"/>
    </row>
    <row r="1041" spans="1:86">
      <c r="A1041" s="620"/>
      <c r="B1041" s="626" t="s">
        <v>4303</v>
      </c>
      <c r="C1041" s="565" t="s">
        <v>4302</v>
      </c>
      <c r="D1041" s="565"/>
      <c r="E1041" s="565"/>
      <c r="F1041" s="565"/>
      <c r="G1041" s="565"/>
      <c r="H1041" s="565"/>
      <c r="I1041" s="565"/>
      <c r="J1041" s="565"/>
      <c r="K1041" s="565"/>
      <c r="L1041" s="565"/>
      <c r="M1041" s="565"/>
      <c r="N1041" s="565"/>
      <c r="O1041" s="565"/>
      <c r="P1041" s="565"/>
      <c r="Q1041" s="565"/>
      <c r="R1041" s="565"/>
      <c r="S1041" s="565"/>
      <c r="T1041" s="565"/>
      <c r="U1041" s="147"/>
      <c r="V1041" s="565"/>
      <c r="W1041" s="565"/>
      <c r="X1041" s="565"/>
      <c r="Y1041" s="565"/>
      <c r="Z1041" s="565"/>
      <c r="AA1041" s="565"/>
      <c r="AB1041" s="565"/>
      <c r="AC1041" s="565"/>
      <c r="AD1041" s="565"/>
      <c r="AE1041" s="565"/>
      <c r="AF1041" s="565"/>
      <c r="AG1041" s="565"/>
      <c r="AH1041" s="565"/>
      <c r="AI1041" s="565"/>
      <c r="AJ1041" s="565"/>
      <c r="AK1041" s="565"/>
      <c r="AL1041" s="565"/>
      <c r="AM1041" s="565"/>
      <c r="AN1041" s="565"/>
      <c r="AO1041" s="565"/>
      <c r="AP1041" s="565"/>
      <c r="AQ1041" s="565"/>
      <c r="AR1041" s="565"/>
      <c r="AS1041" s="565"/>
      <c r="AT1041" s="565"/>
      <c r="AU1041" s="565"/>
      <c r="AV1041" s="565"/>
      <c r="AW1041" s="565"/>
      <c r="AX1041" s="565"/>
      <c r="AY1041" s="565"/>
      <c r="AZ1041" s="565"/>
      <c r="BA1041" s="565"/>
      <c r="BB1041" s="565"/>
      <c r="BC1041" s="565"/>
      <c r="BD1041" s="565"/>
      <c r="BE1041" s="565"/>
      <c r="BF1041" s="565"/>
      <c r="BG1041" s="565"/>
      <c r="BH1041" s="565"/>
      <c r="BI1041" s="565"/>
      <c r="BJ1041" s="565"/>
      <c r="BK1041" s="364"/>
      <c r="BL1041" s="565"/>
      <c r="BM1041" s="565"/>
      <c r="BN1041" s="565"/>
      <c r="BO1041" s="565"/>
      <c r="BP1041" s="565"/>
      <c r="BQ1041" s="565"/>
      <c r="BR1041" s="565"/>
      <c r="BS1041" s="565"/>
      <c r="BT1041" s="565"/>
      <c r="BU1041" s="565"/>
      <c r="BV1041" s="565"/>
      <c r="BW1041" s="565"/>
      <c r="BX1041" s="565"/>
      <c r="BY1041" s="565"/>
      <c r="BZ1041" s="565"/>
      <c r="CA1041" s="565"/>
      <c r="CB1041" s="565"/>
      <c r="CC1041" s="565"/>
      <c r="CD1041" s="565"/>
      <c r="CE1041" s="565"/>
      <c r="CF1041" s="565"/>
      <c r="CG1041" s="565"/>
      <c r="CH1041" s="565"/>
    </row>
    <row r="1042" spans="1:86">
      <c r="A1042" s="620"/>
      <c r="B1042" s="626"/>
      <c r="C1042" s="565" t="s">
        <v>4300</v>
      </c>
      <c r="D1042" s="565"/>
      <c r="E1042" s="565"/>
      <c r="F1042" s="565"/>
      <c r="G1042" s="565"/>
      <c r="H1042" s="565"/>
      <c r="I1042" s="565"/>
      <c r="J1042" s="565"/>
      <c r="K1042" s="565"/>
      <c r="L1042" s="565"/>
      <c r="M1042" s="565"/>
      <c r="N1042" s="565"/>
      <c r="O1042" s="565"/>
      <c r="P1042" s="565"/>
      <c r="Q1042" s="565"/>
      <c r="R1042" s="565"/>
      <c r="S1042" s="565"/>
      <c r="T1042" s="565"/>
      <c r="U1042" s="147"/>
      <c r="V1042" s="565"/>
      <c r="W1042" s="565"/>
      <c r="X1042" s="565"/>
      <c r="Y1042" s="565"/>
      <c r="Z1042" s="565"/>
      <c r="AA1042" s="565"/>
      <c r="AB1042" s="565"/>
      <c r="AC1042" s="565"/>
      <c r="AD1042" s="565"/>
      <c r="AE1042" s="565"/>
      <c r="AF1042" s="565"/>
      <c r="AG1042" s="565"/>
      <c r="AH1042" s="565"/>
      <c r="AI1042" s="565"/>
      <c r="AJ1042" s="565"/>
      <c r="AK1042" s="565"/>
      <c r="AL1042" s="565"/>
      <c r="AM1042" s="565"/>
      <c r="AN1042" s="565"/>
      <c r="AO1042" s="565"/>
      <c r="AP1042" s="565"/>
      <c r="AQ1042" s="565"/>
      <c r="AR1042" s="565"/>
      <c r="AS1042" s="565"/>
      <c r="AT1042" s="565"/>
      <c r="AU1042" s="565"/>
      <c r="AV1042" s="565"/>
      <c r="AW1042" s="565"/>
      <c r="AX1042" s="565"/>
      <c r="AY1042" s="565"/>
      <c r="AZ1042" s="565"/>
      <c r="BA1042" s="565"/>
      <c r="BB1042" s="565"/>
      <c r="BC1042" s="565"/>
      <c r="BD1042" s="565"/>
      <c r="BE1042" s="565"/>
      <c r="BF1042" s="565"/>
      <c r="BG1042" s="565"/>
      <c r="BH1042" s="565"/>
      <c r="BI1042" s="565"/>
      <c r="BJ1042" s="565"/>
      <c r="BK1042" s="364"/>
      <c r="BL1042" s="565"/>
      <c r="BM1042" s="565"/>
      <c r="BN1042" s="565"/>
      <c r="BO1042" s="565"/>
      <c r="BP1042" s="565"/>
      <c r="BQ1042" s="565"/>
      <c r="BR1042" s="565"/>
      <c r="BS1042" s="565"/>
      <c r="BT1042" s="565"/>
      <c r="BU1042" s="565"/>
      <c r="BV1042" s="565"/>
      <c r="BW1042" s="565"/>
      <c r="BX1042" s="565"/>
      <c r="BY1042" s="565"/>
      <c r="BZ1042" s="565"/>
      <c r="CA1042" s="565"/>
      <c r="CB1042" s="565"/>
      <c r="CC1042" s="565"/>
      <c r="CD1042" s="565"/>
      <c r="CE1042" s="565"/>
      <c r="CF1042" s="565"/>
      <c r="CG1042" s="565"/>
      <c r="CH1042" s="565"/>
    </row>
    <row r="1043" spans="1:86">
      <c r="A1043" s="620"/>
      <c r="B1043" s="626" t="s">
        <v>4304</v>
      </c>
      <c r="C1043" s="565" t="s">
        <v>4302</v>
      </c>
      <c r="D1043" s="565"/>
      <c r="E1043" s="565"/>
      <c r="F1043" s="565"/>
      <c r="G1043" s="565"/>
      <c r="H1043" s="565"/>
      <c r="I1043" s="565"/>
      <c r="J1043" s="565"/>
      <c r="K1043" s="565"/>
      <c r="L1043" s="565"/>
      <c r="M1043" s="565"/>
      <c r="N1043" s="565"/>
      <c r="O1043" s="565"/>
      <c r="P1043" s="565"/>
      <c r="Q1043" s="565"/>
      <c r="R1043" s="565"/>
      <c r="S1043" s="565"/>
      <c r="T1043" s="565"/>
      <c r="U1043" s="147"/>
      <c r="V1043" s="565"/>
      <c r="W1043" s="565"/>
      <c r="X1043" s="565"/>
      <c r="Y1043" s="565"/>
      <c r="Z1043" s="565"/>
      <c r="AA1043" s="565"/>
      <c r="AB1043" s="565"/>
      <c r="AC1043" s="565"/>
      <c r="AD1043" s="565"/>
      <c r="AE1043" s="565"/>
      <c r="AF1043" s="565"/>
      <c r="AG1043" s="565"/>
      <c r="AH1043" s="565"/>
      <c r="AI1043" s="565"/>
      <c r="AJ1043" s="565"/>
      <c r="AK1043" s="565"/>
      <c r="AL1043" s="565"/>
      <c r="AM1043" s="565"/>
      <c r="AN1043" s="565"/>
      <c r="AO1043" s="565"/>
      <c r="AP1043" s="565"/>
      <c r="AQ1043" s="565"/>
      <c r="AR1043" s="565"/>
      <c r="AS1043" s="565"/>
      <c r="AT1043" s="565"/>
      <c r="AU1043" s="565"/>
      <c r="AV1043" s="565"/>
      <c r="AW1043" s="565"/>
      <c r="AX1043" s="565"/>
      <c r="AY1043" s="565"/>
      <c r="AZ1043" s="565"/>
      <c r="BA1043" s="565"/>
      <c r="BB1043" s="565"/>
      <c r="BC1043" s="565"/>
      <c r="BD1043" s="565"/>
      <c r="BE1043" s="565" t="s">
        <v>2949</v>
      </c>
      <c r="BF1043" s="565"/>
      <c r="BG1043" s="565"/>
      <c r="BH1043" s="565"/>
      <c r="BI1043" s="565"/>
      <c r="BJ1043" s="565"/>
      <c r="BK1043" s="364"/>
      <c r="BL1043" s="565"/>
      <c r="BM1043" s="565"/>
      <c r="BN1043" s="565"/>
      <c r="BO1043" s="565"/>
      <c r="BP1043" s="565"/>
      <c r="BQ1043" s="565"/>
      <c r="BR1043" s="565"/>
      <c r="BS1043" s="565"/>
      <c r="BT1043" s="565"/>
      <c r="BU1043" s="565"/>
      <c r="BV1043" s="565"/>
      <c r="BW1043" s="565"/>
      <c r="BX1043" s="565"/>
      <c r="BY1043" s="565"/>
      <c r="BZ1043" s="565"/>
      <c r="CA1043" s="565"/>
      <c r="CB1043" s="565"/>
      <c r="CC1043" s="565"/>
      <c r="CD1043" s="565"/>
      <c r="CE1043" s="565"/>
      <c r="CF1043" s="565"/>
      <c r="CG1043" s="565"/>
      <c r="CH1043" s="565"/>
    </row>
    <row r="1044" spans="1:86">
      <c r="A1044" s="620"/>
      <c r="B1044" s="626"/>
      <c r="C1044" s="565" t="s">
        <v>4300</v>
      </c>
      <c r="D1044" s="565"/>
      <c r="E1044" s="565"/>
      <c r="F1044" s="565"/>
      <c r="G1044" s="565"/>
      <c r="H1044" s="565"/>
      <c r="I1044" s="565"/>
      <c r="J1044" s="565"/>
      <c r="K1044" s="565"/>
      <c r="L1044" s="565"/>
      <c r="M1044" s="565"/>
      <c r="N1044" s="565"/>
      <c r="O1044" s="565"/>
      <c r="P1044" s="565"/>
      <c r="Q1044" s="565"/>
      <c r="R1044" s="565"/>
      <c r="S1044" s="565"/>
      <c r="T1044" s="565"/>
      <c r="U1044" s="147"/>
      <c r="V1044" s="565"/>
      <c r="W1044" s="565"/>
      <c r="X1044" s="565"/>
      <c r="Y1044" s="565"/>
      <c r="Z1044" s="565"/>
      <c r="AA1044" s="565"/>
      <c r="AB1044" s="565"/>
      <c r="AC1044" s="565"/>
      <c r="AD1044" s="565"/>
      <c r="AE1044" s="565"/>
      <c r="AF1044" s="565"/>
      <c r="AG1044" s="565"/>
      <c r="AH1044" s="565"/>
      <c r="AI1044" s="565"/>
      <c r="AJ1044" s="565"/>
      <c r="AK1044" s="565"/>
      <c r="AL1044" s="565"/>
      <c r="AM1044" s="565"/>
      <c r="AN1044" s="565"/>
      <c r="AO1044" s="565"/>
      <c r="AP1044" s="565"/>
      <c r="AQ1044" s="565"/>
      <c r="AR1044" s="565"/>
      <c r="AS1044" s="565"/>
      <c r="AT1044" s="565"/>
      <c r="AU1044" s="565"/>
      <c r="AV1044" s="565"/>
      <c r="AW1044" s="565"/>
      <c r="AX1044" s="565"/>
      <c r="AY1044" s="565"/>
      <c r="AZ1044" s="565"/>
      <c r="BA1044" s="565"/>
      <c r="BB1044" s="565"/>
      <c r="BC1044" s="565"/>
      <c r="BD1044" s="565"/>
      <c r="BE1044" s="565">
        <v>1200</v>
      </c>
      <c r="BF1044" s="565"/>
      <c r="BG1044" s="565"/>
      <c r="BH1044" s="565"/>
      <c r="BI1044" s="565"/>
      <c r="BJ1044" s="565"/>
      <c r="BK1044" s="364"/>
      <c r="BL1044" s="565"/>
      <c r="BM1044" s="565"/>
      <c r="BN1044" s="565"/>
      <c r="BO1044" s="565"/>
      <c r="BP1044" s="565"/>
      <c r="BQ1044" s="565"/>
      <c r="BR1044" s="565"/>
      <c r="BS1044" s="565"/>
      <c r="BT1044" s="565"/>
      <c r="BU1044" s="565"/>
      <c r="BV1044" s="565"/>
      <c r="BW1044" s="565"/>
      <c r="BX1044" s="565"/>
      <c r="BY1044" s="565"/>
      <c r="BZ1044" s="565"/>
      <c r="CA1044" s="565"/>
      <c r="CB1044" s="565"/>
      <c r="CC1044" s="565"/>
      <c r="CD1044" s="565"/>
      <c r="CE1044" s="565"/>
      <c r="CF1044" s="565"/>
      <c r="CG1044" s="565"/>
      <c r="CH1044" s="565"/>
    </row>
    <row r="1045" spans="1:86">
      <c r="A1045" s="620"/>
      <c r="B1045" s="626" t="s">
        <v>4305</v>
      </c>
      <c r="C1045" s="565" t="s">
        <v>4302</v>
      </c>
      <c r="D1045" s="565"/>
      <c r="E1045" s="565"/>
      <c r="F1045" s="565"/>
      <c r="G1045" s="565"/>
      <c r="H1045" s="565"/>
      <c r="I1045" s="565"/>
      <c r="J1045" s="565"/>
      <c r="K1045" s="565"/>
      <c r="L1045" s="565"/>
      <c r="M1045" s="565"/>
      <c r="N1045" s="565"/>
      <c r="O1045" s="565"/>
      <c r="P1045" s="565"/>
      <c r="Q1045" s="565"/>
      <c r="R1045" s="565"/>
      <c r="S1045" s="565"/>
      <c r="T1045" s="565"/>
      <c r="U1045" s="147"/>
      <c r="V1045" s="565"/>
      <c r="W1045" s="565"/>
      <c r="X1045" s="565"/>
      <c r="Y1045" s="565"/>
      <c r="Z1045" s="565"/>
      <c r="AA1045" s="565"/>
      <c r="AB1045" s="565"/>
      <c r="AC1045" s="565"/>
      <c r="AD1045" s="565"/>
      <c r="AE1045" s="565"/>
      <c r="AF1045" s="565"/>
      <c r="AG1045" s="565"/>
      <c r="AH1045" s="565"/>
      <c r="AI1045" s="565"/>
      <c r="AJ1045" s="565"/>
      <c r="AK1045" s="565"/>
      <c r="AL1045" s="565"/>
      <c r="AM1045" s="565"/>
      <c r="AN1045" s="565"/>
      <c r="AO1045" s="565"/>
      <c r="AP1045" s="565"/>
      <c r="AQ1045" s="565"/>
      <c r="AR1045" s="565"/>
      <c r="AS1045" s="565"/>
      <c r="AT1045" s="565"/>
      <c r="AU1045" s="565"/>
      <c r="AV1045" s="565"/>
      <c r="AW1045" s="565"/>
      <c r="AX1045" s="565"/>
      <c r="AY1045" s="565"/>
      <c r="AZ1045" s="565"/>
      <c r="BA1045" s="565"/>
      <c r="BB1045" s="565"/>
      <c r="BC1045" s="565"/>
      <c r="BD1045" s="565"/>
      <c r="BE1045" s="565"/>
      <c r="BF1045" s="565"/>
      <c r="BG1045" s="565"/>
      <c r="BH1045" s="565"/>
      <c r="BI1045" s="565"/>
      <c r="BJ1045" s="565"/>
      <c r="BK1045" s="364"/>
      <c r="BL1045" s="565"/>
      <c r="BM1045" s="565"/>
      <c r="BN1045" s="565"/>
      <c r="BO1045" s="565"/>
      <c r="BP1045" s="565"/>
      <c r="BQ1045" s="565"/>
      <c r="BR1045" s="565"/>
      <c r="BS1045" s="565"/>
      <c r="BT1045" s="565"/>
      <c r="BU1045" s="565"/>
      <c r="BV1045" s="565"/>
      <c r="BW1045" s="565"/>
      <c r="BX1045" s="565"/>
      <c r="BY1045" s="565"/>
      <c r="BZ1045" s="565"/>
      <c r="CA1045" s="565"/>
      <c r="CB1045" s="565"/>
      <c r="CC1045" s="565"/>
      <c r="CD1045" s="565"/>
      <c r="CE1045" s="565"/>
      <c r="CF1045" s="565"/>
      <c r="CG1045" s="565"/>
      <c r="CH1045" s="565"/>
    </row>
    <row r="1046" spans="1:86">
      <c r="A1046" s="620"/>
      <c r="B1046" s="626"/>
      <c r="C1046" s="565" t="s">
        <v>4300</v>
      </c>
      <c r="D1046" s="565"/>
      <c r="E1046" s="565"/>
      <c r="F1046" s="565"/>
      <c r="G1046" s="565"/>
      <c r="H1046" s="565"/>
      <c r="I1046" s="565"/>
      <c r="J1046" s="565"/>
      <c r="K1046" s="565"/>
      <c r="L1046" s="565"/>
      <c r="M1046" s="565"/>
      <c r="N1046" s="565"/>
      <c r="O1046" s="565"/>
      <c r="P1046" s="565"/>
      <c r="Q1046" s="565"/>
      <c r="R1046" s="565"/>
      <c r="S1046" s="565"/>
      <c r="T1046" s="565"/>
      <c r="U1046" s="147"/>
      <c r="V1046" s="565"/>
      <c r="W1046" s="565"/>
      <c r="X1046" s="565"/>
      <c r="Y1046" s="565"/>
      <c r="Z1046" s="565"/>
      <c r="AA1046" s="565"/>
      <c r="AB1046" s="565"/>
      <c r="AC1046" s="565"/>
      <c r="AD1046" s="565"/>
      <c r="AE1046" s="565"/>
      <c r="AF1046" s="565"/>
      <c r="AG1046" s="565"/>
      <c r="AH1046" s="565"/>
      <c r="AI1046" s="565"/>
      <c r="AJ1046" s="565"/>
      <c r="AK1046" s="565"/>
      <c r="AL1046" s="565"/>
      <c r="AM1046" s="565"/>
      <c r="AN1046" s="565"/>
      <c r="AO1046" s="565"/>
      <c r="AP1046" s="565"/>
      <c r="AQ1046" s="565"/>
      <c r="AR1046" s="565"/>
      <c r="AS1046" s="565"/>
      <c r="AT1046" s="565"/>
      <c r="AU1046" s="565"/>
      <c r="AV1046" s="565"/>
      <c r="AW1046" s="565"/>
      <c r="AX1046" s="565"/>
      <c r="AY1046" s="565"/>
      <c r="AZ1046" s="565"/>
      <c r="BA1046" s="565"/>
      <c r="BB1046" s="565"/>
      <c r="BC1046" s="565"/>
      <c r="BD1046" s="565"/>
      <c r="BE1046" s="565"/>
      <c r="BF1046" s="565"/>
      <c r="BG1046" s="565"/>
      <c r="BH1046" s="565"/>
      <c r="BI1046" s="565"/>
      <c r="BJ1046" s="565"/>
      <c r="BK1046" s="364"/>
      <c r="BL1046" s="565"/>
      <c r="BM1046" s="565"/>
      <c r="BN1046" s="565"/>
      <c r="BO1046" s="565"/>
      <c r="BP1046" s="565"/>
      <c r="BQ1046" s="565"/>
      <c r="BR1046" s="565"/>
      <c r="BS1046" s="565"/>
      <c r="BT1046" s="565"/>
      <c r="BU1046" s="565"/>
      <c r="BV1046" s="565"/>
      <c r="BW1046" s="565"/>
      <c r="BX1046" s="565"/>
      <c r="BY1046" s="565"/>
      <c r="BZ1046" s="565"/>
      <c r="CA1046" s="565"/>
      <c r="CB1046" s="565"/>
      <c r="CC1046" s="565"/>
      <c r="CD1046" s="565"/>
      <c r="CE1046" s="565"/>
      <c r="CF1046" s="565"/>
      <c r="CG1046" s="565"/>
      <c r="CH1046" s="565"/>
    </row>
    <row r="1047" spans="1:86">
      <c r="A1047" s="627" t="s">
        <v>10374</v>
      </c>
      <c r="B1047" s="626" t="s">
        <v>4301</v>
      </c>
      <c r="C1047" s="565" t="s">
        <v>4302</v>
      </c>
      <c r="D1047" s="565"/>
      <c r="E1047" s="565"/>
      <c r="F1047" s="565"/>
      <c r="G1047" s="565"/>
      <c r="H1047" s="565"/>
      <c r="I1047" s="565"/>
      <c r="J1047" s="565"/>
      <c r="K1047" s="565"/>
      <c r="L1047" s="565"/>
      <c r="M1047" s="565"/>
      <c r="N1047" s="565"/>
      <c r="O1047" s="565"/>
      <c r="P1047" s="565"/>
      <c r="Q1047" s="565"/>
      <c r="R1047" s="565"/>
      <c r="S1047" s="565"/>
      <c r="T1047" s="565"/>
      <c r="U1047" s="147"/>
      <c r="V1047" s="565"/>
      <c r="W1047" s="565"/>
      <c r="X1047" s="565"/>
      <c r="Y1047" s="565"/>
      <c r="Z1047" s="565"/>
      <c r="AA1047" s="565"/>
      <c r="AB1047" s="565"/>
      <c r="AC1047" s="565"/>
      <c r="AD1047" s="565"/>
      <c r="AE1047" s="565"/>
      <c r="AF1047" s="565"/>
      <c r="AG1047" s="565"/>
      <c r="AH1047" s="565"/>
      <c r="AI1047" s="565"/>
      <c r="AJ1047" s="565"/>
      <c r="AK1047" s="565"/>
      <c r="AL1047" s="565"/>
      <c r="AM1047" s="565"/>
      <c r="AN1047" s="565"/>
      <c r="AO1047" s="565"/>
      <c r="AP1047" s="565"/>
      <c r="AQ1047" s="565"/>
      <c r="AR1047" s="565"/>
      <c r="AS1047" s="565"/>
      <c r="AT1047" s="565"/>
      <c r="AU1047" s="565"/>
      <c r="AV1047" s="565"/>
      <c r="AW1047" s="565"/>
      <c r="AX1047" s="565"/>
      <c r="AY1047" s="565"/>
      <c r="AZ1047" s="565"/>
      <c r="BA1047" s="565"/>
      <c r="BB1047" s="565"/>
      <c r="BC1047" s="565"/>
      <c r="BD1047" s="565"/>
      <c r="BE1047" s="565"/>
      <c r="BF1047" s="565"/>
      <c r="BG1047" s="565"/>
      <c r="BH1047" s="565"/>
      <c r="BI1047" s="565"/>
      <c r="BJ1047" s="565"/>
      <c r="BK1047" s="364"/>
      <c r="BL1047" s="565"/>
      <c r="BM1047" s="565"/>
      <c r="BN1047" s="565"/>
      <c r="BO1047" s="565"/>
      <c r="BP1047" s="565"/>
      <c r="BQ1047" s="565"/>
      <c r="BR1047" s="565"/>
      <c r="BS1047" s="565"/>
      <c r="BT1047" s="565"/>
      <c r="BU1047" s="565"/>
      <c r="BV1047" s="565"/>
      <c r="BW1047" s="565"/>
      <c r="BX1047" s="565"/>
      <c r="BY1047" s="565"/>
      <c r="BZ1047" s="565"/>
      <c r="CA1047" s="565"/>
      <c r="CB1047" s="565"/>
      <c r="CC1047" s="565"/>
      <c r="CD1047" s="565"/>
      <c r="CE1047" s="565"/>
      <c r="CF1047" s="565"/>
      <c r="CG1047" s="565"/>
    </row>
    <row r="1048" spans="1:86">
      <c r="A1048" s="620"/>
      <c r="B1048" s="626"/>
      <c r="C1048" s="565" t="s">
        <v>4300</v>
      </c>
      <c r="D1048" s="565"/>
      <c r="E1048" s="565"/>
      <c r="F1048" s="565"/>
      <c r="G1048" s="565"/>
      <c r="H1048" s="565"/>
      <c r="I1048" s="565"/>
      <c r="J1048" s="565"/>
      <c r="K1048" s="565"/>
      <c r="L1048" s="565"/>
      <c r="M1048" s="565"/>
      <c r="N1048" s="565"/>
      <c r="O1048" s="565"/>
      <c r="P1048" s="565"/>
      <c r="Q1048" s="565"/>
      <c r="R1048" s="565"/>
      <c r="S1048" s="565"/>
      <c r="T1048" s="565"/>
      <c r="U1048" s="147"/>
      <c r="V1048" s="565"/>
      <c r="W1048" s="565"/>
      <c r="X1048" s="565"/>
      <c r="Y1048" s="565"/>
      <c r="Z1048" s="565"/>
      <c r="AA1048" s="565"/>
      <c r="AB1048" s="565"/>
      <c r="AC1048" s="565"/>
      <c r="AD1048" s="565"/>
      <c r="AE1048" s="565"/>
      <c r="AF1048" s="565"/>
      <c r="AG1048" s="565"/>
      <c r="AH1048" s="565"/>
      <c r="AI1048" s="565"/>
      <c r="AJ1048" s="565"/>
      <c r="AK1048" s="565"/>
      <c r="AL1048" s="565"/>
      <c r="AM1048" s="565"/>
      <c r="AN1048" s="565"/>
      <c r="AO1048" s="565"/>
      <c r="AP1048" s="565"/>
      <c r="AQ1048" s="565"/>
      <c r="AR1048" s="565"/>
      <c r="AS1048" s="565"/>
      <c r="AT1048" s="565"/>
      <c r="AU1048" s="565"/>
      <c r="AV1048" s="565"/>
      <c r="AW1048" s="565"/>
      <c r="AX1048" s="565"/>
      <c r="AY1048" s="565"/>
      <c r="AZ1048" s="565"/>
      <c r="BA1048" s="565"/>
      <c r="BB1048" s="565"/>
      <c r="BC1048" s="565"/>
      <c r="BD1048" s="565"/>
      <c r="BE1048" s="565"/>
      <c r="BF1048" s="565"/>
      <c r="BG1048" s="565"/>
      <c r="BH1048" s="565"/>
      <c r="BI1048" s="565"/>
      <c r="BJ1048" s="565"/>
      <c r="BK1048" s="364"/>
      <c r="BL1048" s="565"/>
      <c r="BM1048" s="565"/>
      <c r="BN1048" s="565"/>
      <c r="BO1048" s="565"/>
      <c r="BP1048" s="565"/>
      <c r="BQ1048" s="565"/>
      <c r="BR1048" s="565"/>
      <c r="BS1048" s="565"/>
      <c r="BT1048" s="565"/>
      <c r="BU1048" s="565"/>
      <c r="BV1048" s="565"/>
      <c r="BW1048" s="565"/>
      <c r="BX1048" s="565"/>
      <c r="BY1048" s="565"/>
      <c r="BZ1048" s="565"/>
      <c r="CA1048" s="565"/>
      <c r="CB1048" s="565"/>
      <c r="CC1048" s="565"/>
      <c r="CD1048" s="565"/>
      <c r="CE1048" s="565"/>
      <c r="CF1048" s="565"/>
      <c r="CG1048" s="565"/>
    </row>
    <row r="1049" spans="1:86">
      <c r="A1049" s="620"/>
      <c r="B1049" s="626" t="s">
        <v>4303</v>
      </c>
      <c r="C1049" s="565" t="s">
        <v>4302</v>
      </c>
      <c r="D1049" s="565"/>
      <c r="E1049" s="565"/>
      <c r="F1049" s="565"/>
      <c r="G1049" s="565"/>
      <c r="H1049" s="565"/>
      <c r="I1049" s="565"/>
      <c r="J1049" s="565"/>
      <c r="K1049" s="565"/>
      <c r="L1049" s="565"/>
      <c r="M1049" s="565"/>
      <c r="N1049" s="565"/>
      <c r="O1049" s="565"/>
      <c r="P1049" s="565"/>
      <c r="Q1049" s="565"/>
      <c r="R1049" s="565"/>
      <c r="S1049" s="565"/>
      <c r="T1049" s="565"/>
      <c r="U1049" s="147"/>
      <c r="V1049" s="565"/>
      <c r="W1049" s="565"/>
      <c r="X1049" s="565"/>
      <c r="Y1049" s="565"/>
      <c r="Z1049" s="565"/>
      <c r="AA1049" s="565"/>
      <c r="AB1049" s="565"/>
      <c r="AC1049" s="565"/>
      <c r="AD1049" s="565"/>
      <c r="AE1049" s="565"/>
      <c r="AF1049" s="565"/>
      <c r="AG1049" s="565"/>
      <c r="AH1049" s="565"/>
      <c r="AI1049" s="565"/>
      <c r="AJ1049" s="565"/>
      <c r="AK1049" s="565"/>
      <c r="AL1049" s="565"/>
      <c r="AM1049" s="565"/>
      <c r="AN1049" s="565"/>
      <c r="AO1049" s="565"/>
      <c r="AP1049" s="565"/>
      <c r="AQ1049" s="565"/>
      <c r="AR1049" s="565"/>
      <c r="AS1049" s="565"/>
      <c r="AT1049" s="565"/>
      <c r="AU1049" s="565"/>
      <c r="AV1049" s="565"/>
      <c r="AW1049" s="565"/>
      <c r="AX1049" s="565"/>
      <c r="AY1049" s="565"/>
      <c r="AZ1049" s="565"/>
      <c r="BA1049" s="565"/>
      <c r="BB1049" s="565"/>
      <c r="BC1049" s="565"/>
      <c r="BD1049" s="565"/>
      <c r="BE1049" s="565"/>
      <c r="BF1049" s="565"/>
      <c r="BG1049" s="565"/>
      <c r="BH1049" s="565"/>
      <c r="BI1049" s="565"/>
      <c r="BJ1049" s="565"/>
      <c r="BK1049" s="364"/>
      <c r="BL1049" s="565"/>
      <c r="BM1049" s="565"/>
      <c r="BN1049" s="565"/>
      <c r="BO1049" s="565"/>
      <c r="BP1049" s="565"/>
      <c r="BQ1049" s="565"/>
      <c r="BR1049" s="565"/>
      <c r="BS1049" s="565"/>
      <c r="BT1049" s="565"/>
      <c r="BU1049" s="565"/>
      <c r="BV1049" s="565"/>
      <c r="BW1049" s="565"/>
      <c r="BX1049" s="565"/>
      <c r="BY1049" s="565"/>
      <c r="BZ1049" s="565"/>
      <c r="CA1049" s="565"/>
      <c r="CB1049" s="565"/>
      <c r="CC1049" s="565"/>
      <c r="CD1049" s="565"/>
      <c r="CE1049" s="565"/>
      <c r="CF1049" s="565"/>
      <c r="CG1049" s="565"/>
    </row>
    <row r="1050" spans="1:86">
      <c r="A1050" s="620"/>
      <c r="B1050" s="626"/>
      <c r="C1050" s="565" t="s">
        <v>4300</v>
      </c>
      <c r="D1050" s="565"/>
      <c r="E1050" s="565"/>
      <c r="F1050" s="565"/>
      <c r="G1050" s="565"/>
      <c r="H1050" s="565"/>
      <c r="I1050" s="565"/>
      <c r="J1050" s="565"/>
      <c r="K1050" s="565"/>
      <c r="L1050" s="565"/>
      <c r="M1050" s="565"/>
      <c r="N1050" s="565"/>
      <c r="O1050" s="565"/>
      <c r="P1050" s="565"/>
      <c r="Q1050" s="565"/>
      <c r="R1050" s="565"/>
      <c r="S1050" s="565"/>
      <c r="T1050" s="565"/>
      <c r="U1050" s="147"/>
      <c r="V1050" s="565"/>
      <c r="W1050" s="565"/>
      <c r="X1050" s="565"/>
      <c r="Y1050" s="565"/>
      <c r="Z1050" s="565"/>
      <c r="AA1050" s="565"/>
      <c r="AB1050" s="565"/>
      <c r="AC1050" s="565"/>
      <c r="AD1050" s="565"/>
      <c r="AE1050" s="565"/>
      <c r="AF1050" s="565"/>
      <c r="AG1050" s="565"/>
      <c r="AH1050" s="565"/>
      <c r="AI1050" s="565"/>
      <c r="AJ1050" s="565"/>
      <c r="AK1050" s="565"/>
      <c r="AL1050" s="565"/>
      <c r="AM1050" s="565"/>
      <c r="AN1050" s="565"/>
      <c r="AO1050" s="565"/>
      <c r="AP1050" s="565"/>
      <c r="AQ1050" s="565"/>
      <c r="AR1050" s="565"/>
      <c r="AS1050" s="565"/>
      <c r="AT1050" s="565"/>
      <c r="AU1050" s="565"/>
      <c r="AV1050" s="565"/>
      <c r="AW1050" s="565"/>
      <c r="AX1050" s="565"/>
      <c r="AY1050" s="565"/>
      <c r="AZ1050" s="565"/>
      <c r="BA1050" s="565"/>
      <c r="BB1050" s="565"/>
      <c r="BC1050" s="565"/>
      <c r="BD1050" s="565"/>
      <c r="BE1050" s="565"/>
      <c r="BF1050" s="565"/>
      <c r="BG1050" s="565"/>
      <c r="BH1050" s="565"/>
      <c r="BI1050" s="565"/>
      <c r="BJ1050" s="565"/>
      <c r="BK1050" s="364"/>
      <c r="BL1050" s="565"/>
      <c r="BM1050" s="565"/>
      <c r="BN1050" s="565"/>
      <c r="BO1050" s="565"/>
      <c r="BP1050" s="565"/>
      <c r="BQ1050" s="565"/>
      <c r="BR1050" s="565"/>
      <c r="BS1050" s="565"/>
      <c r="BT1050" s="565"/>
      <c r="BU1050" s="565"/>
      <c r="BV1050" s="565"/>
      <c r="BW1050" s="565"/>
      <c r="BX1050" s="565"/>
      <c r="BY1050" s="565"/>
      <c r="BZ1050" s="565"/>
      <c r="CA1050" s="565"/>
      <c r="CB1050" s="565"/>
      <c r="CC1050" s="565"/>
      <c r="CD1050" s="565"/>
      <c r="CE1050" s="565"/>
      <c r="CF1050" s="565"/>
      <c r="CG1050" s="565"/>
    </row>
    <row r="1051" spans="1:86">
      <c r="A1051" s="620"/>
      <c r="B1051" s="626" t="s">
        <v>4304</v>
      </c>
      <c r="C1051" s="565" t="s">
        <v>4302</v>
      </c>
      <c r="D1051" s="565"/>
      <c r="E1051" s="565"/>
      <c r="F1051" s="565"/>
      <c r="G1051" s="565"/>
      <c r="H1051" s="565"/>
      <c r="I1051" s="565"/>
      <c r="J1051" s="565"/>
      <c r="K1051" s="565"/>
      <c r="L1051" s="565"/>
      <c r="M1051" s="565"/>
      <c r="N1051" s="565"/>
      <c r="O1051" s="565"/>
      <c r="P1051" s="565"/>
      <c r="Q1051" s="565"/>
      <c r="R1051" s="565"/>
      <c r="S1051" s="565"/>
      <c r="T1051" s="565"/>
      <c r="U1051" s="147"/>
      <c r="V1051" s="565"/>
      <c r="W1051" s="565"/>
      <c r="X1051" s="565"/>
      <c r="Y1051" s="565"/>
      <c r="Z1051" s="565"/>
      <c r="AA1051" s="565"/>
      <c r="AB1051" s="565"/>
      <c r="AC1051" s="565"/>
      <c r="AD1051" s="565"/>
      <c r="AE1051" s="565"/>
      <c r="AF1051" s="565"/>
      <c r="AG1051" s="565"/>
      <c r="AH1051" s="565"/>
      <c r="AI1051" s="565">
        <v>100</v>
      </c>
      <c r="AJ1051" s="565"/>
      <c r="AK1051" s="565"/>
      <c r="AL1051" s="565"/>
      <c r="AM1051" s="565"/>
      <c r="AN1051" s="565"/>
      <c r="AO1051" s="565"/>
      <c r="AP1051" s="565"/>
      <c r="AQ1051" s="565"/>
      <c r="AR1051" s="565"/>
      <c r="AS1051" s="565"/>
      <c r="AT1051" s="565"/>
      <c r="AU1051" s="565"/>
      <c r="AV1051" s="565"/>
      <c r="AW1051" s="565"/>
      <c r="AX1051" s="565"/>
      <c r="AY1051" s="565"/>
      <c r="AZ1051" s="565"/>
      <c r="BA1051" s="565"/>
      <c r="BB1051" s="565"/>
      <c r="BC1051" s="565"/>
      <c r="BD1051" s="565"/>
      <c r="BE1051" s="565"/>
      <c r="BF1051" s="565"/>
      <c r="BG1051" s="565"/>
      <c r="BH1051" s="565"/>
      <c r="BI1051" s="565"/>
      <c r="BJ1051" s="565"/>
      <c r="BK1051" s="364"/>
      <c r="BL1051" s="565"/>
      <c r="BM1051" s="565"/>
      <c r="BN1051" s="565"/>
      <c r="BO1051" s="565"/>
      <c r="BP1051" s="565"/>
      <c r="BQ1051" s="565"/>
      <c r="BR1051" s="565"/>
      <c r="BS1051" s="565"/>
      <c r="BT1051" s="565"/>
      <c r="BU1051" s="565"/>
      <c r="BV1051" s="565"/>
      <c r="BW1051" s="565"/>
      <c r="BX1051" s="565"/>
      <c r="BY1051" s="565"/>
      <c r="BZ1051" s="565"/>
      <c r="CA1051" s="565"/>
      <c r="CB1051" s="565"/>
      <c r="CC1051" s="565"/>
      <c r="CD1051" s="565"/>
      <c r="CE1051" s="565"/>
      <c r="CF1051" s="565"/>
      <c r="CG1051" s="565"/>
    </row>
    <row r="1052" spans="1:86">
      <c r="A1052" s="620"/>
      <c r="B1052" s="626"/>
      <c r="C1052" s="565" t="s">
        <v>4300</v>
      </c>
      <c r="D1052" s="565"/>
      <c r="E1052" s="565"/>
      <c r="F1052" s="565"/>
      <c r="G1052" s="565"/>
      <c r="H1052" s="565"/>
      <c r="I1052" s="565"/>
      <c r="J1052" s="565"/>
      <c r="K1052" s="565"/>
      <c r="L1052" s="565"/>
      <c r="M1052" s="565"/>
      <c r="N1052" s="565"/>
      <c r="O1052" s="565"/>
      <c r="P1052" s="565"/>
      <c r="Q1052" s="565"/>
      <c r="R1052" s="565"/>
      <c r="S1052" s="565"/>
      <c r="T1052" s="565"/>
      <c r="U1052" s="147"/>
      <c r="V1052" s="565"/>
      <c r="W1052" s="565"/>
      <c r="X1052" s="565"/>
      <c r="Y1052" s="565"/>
      <c r="Z1052" s="565"/>
      <c r="AA1052" s="565"/>
      <c r="AB1052" s="565"/>
      <c r="AC1052" s="565"/>
      <c r="AD1052" s="565"/>
      <c r="AE1052" s="565"/>
      <c r="AF1052" s="565"/>
      <c r="AG1052" s="565"/>
      <c r="AH1052" s="565"/>
      <c r="AI1052" s="565">
        <v>1900</v>
      </c>
      <c r="AJ1052" s="565"/>
      <c r="AK1052" s="565"/>
      <c r="AL1052" s="565"/>
      <c r="AM1052" s="565"/>
      <c r="AN1052" s="565"/>
      <c r="AO1052" s="565"/>
      <c r="AP1052" s="565"/>
      <c r="AQ1052" s="565"/>
      <c r="AR1052" s="565"/>
      <c r="AS1052" s="565"/>
      <c r="AT1052" s="565"/>
      <c r="AU1052" s="565"/>
      <c r="AV1052" s="565"/>
      <c r="AW1052" s="565">
        <v>600</v>
      </c>
      <c r="AX1052" s="565"/>
      <c r="AY1052" s="565"/>
      <c r="AZ1052" s="565"/>
      <c r="BA1052" s="565"/>
      <c r="BB1052" s="565"/>
      <c r="BC1052" s="565"/>
      <c r="BD1052" s="565"/>
      <c r="BE1052" s="565"/>
      <c r="BF1052" s="565"/>
      <c r="BG1052" s="565"/>
      <c r="BH1052" s="565"/>
      <c r="BI1052" s="565"/>
      <c r="BJ1052" s="565"/>
      <c r="BK1052" s="364"/>
      <c r="BL1052" s="565"/>
      <c r="BM1052" s="565"/>
      <c r="BN1052" s="565"/>
      <c r="BO1052" s="565"/>
      <c r="BP1052" s="565"/>
      <c r="BQ1052" s="565"/>
      <c r="BR1052" s="565"/>
      <c r="BS1052" s="565"/>
      <c r="BT1052" s="565"/>
      <c r="BU1052" s="565"/>
      <c r="BV1052" s="565"/>
      <c r="BW1052" s="565"/>
      <c r="BX1052" s="565"/>
      <c r="BY1052" s="565"/>
      <c r="BZ1052" s="565"/>
      <c r="CA1052" s="565"/>
      <c r="CB1052" s="565"/>
      <c r="CC1052" s="565"/>
      <c r="CD1052" s="565"/>
      <c r="CE1052" s="565"/>
      <c r="CF1052" s="565"/>
      <c r="CG1052" s="565"/>
    </row>
    <row r="1053" spans="1:86">
      <c r="A1053" s="620"/>
      <c r="B1053" s="626" t="s">
        <v>4305</v>
      </c>
      <c r="C1053" s="565" t="s">
        <v>4302</v>
      </c>
      <c r="D1053" s="565"/>
      <c r="E1053" s="565"/>
      <c r="F1053" s="565"/>
      <c r="G1053" s="565"/>
      <c r="H1053" s="565"/>
      <c r="I1053" s="565"/>
      <c r="J1053" s="565"/>
      <c r="K1053" s="565"/>
      <c r="L1053" s="565"/>
      <c r="M1053" s="565"/>
      <c r="N1053" s="565"/>
      <c r="O1053" s="565"/>
      <c r="P1053" s="565"/>
      <c r="Q1053" s="565"/>
      <c r="R1053" s="565"/>
      <c r="S1053" s="565"/>
      <c r="T1053" s="565"/>
      <c r="U1053" s="147"/>
      <c r="V1053" s="565"/>
      <c r="W1053" s="565"/>
      <c r="X1053" s="565"/>
      <c r="Y1053" s="565"/>
      <c r="Z1053" s="565"/>
      <c r="AA1053" s="565"/>
      <c r="AB1053" s="565"/>
      <c r="AC1053" s="565"/>
      <c r="AD1053" s="565"/>
      <c r="AE1053" s="565"/>
      <c r="AF1053" s="565"/>
      <c r="AG1053" s="565"/>
      <c r="AH1053" s="565"/>
      <c r="AI1053" s="565"/>
      <c r="AJ1053" s="565"/>
      <c r="AK1053" s="565"/>
      <c r="AL1053" s="565"/>
      <c r="AM1053" s="565"/>
      <c r="AN1053" s="565"/>
      <c r="AO1053" s="565"/>
      <c r="AP1053" s="565"/>
      <c r="AQ1053" s="565"/>
      <c r="AR1053" s="565"/>
      <c r="AS1053" s="565"/>
      <c r="AT1053" s="565"/>
      <c r="AU1053" s="565"/>
      <c r="AV1053" s="565"/>
      <c r="AW1053" s="565"/>
      <c r="AX1053" s="565"/>
      <c r="AY1053" s="565"/>
      <c r="AZ1053" s="565"/>
      <c r="BA1053" s="565"/>
      <c r="BB1053" s="565"/>
      <c r="BC1053" s="565"/>
      <c r="BD1053" s="565"/>
      <c r="BE1053" s="565"/>
      <c r="BF1053" s="565"/>
      <c r="BG1053" s="565"/>
      <c r="BH1053" s="565"/>
      <c r="BI1053" s="565"/>
      <c r="BJ1053" s="565"/>
      <c r="BK1053" s="364"/>
      <c r="BL1053" s="565"/>
      <c r="BM1053" s="565"/>
      <c r="BN1053" s="565"/>
      <c r="BO1053" s="565"/>
      <c r="BP1053" s="565"/>
      <c r="BQ1053" s="565"/>
      <c r="BR1053" s="565"/>
      <c r="BS1053" s="565"/>
      <c r="BT1053" s="565"/>
      <c r="BU1053" s="565"/>
      <c r="BV1053" s="565"/>
      <c r="BW1053" s="565"/>
      <c r="BX1053" s="565"/>
      <c r="BY1053" s="565"/>
      <c r="BZ1053" s="565"/>
      <c r="CA1053" s="565"/>
      <c r="CB1053" s="565"/>
      <c r="CC1053" s="565"/>
      <c r="CD1053" s="565"/>
      <c r="CE1053" s="565"/>
      <c r="CF1053" s="565"/>
      <c r="CG1053" s="565"/>
    </row>
    <row r="1054" spans="1:86">
      <c r="A1054" s="620"/>
      <c r="B1054" s="626"/>
      <c r="C1054" s="565" t="s">
        <v>4300</v>
      </c>
      <c r="D1054" s="565"/>
      <c r="E1054" s="565"/>
      <c r="F1054" s="565"/>
      <c r="G1054" s="565"/>
      <c r="H1054" s="565"/>
      <c r="I1054" s="565"/>
      <c r="J1054" s="565"/>
      <c r="K1054" s="565"/>
      <c r="L1054" s="565"/>
      <c r="M1054" s="565"/>
      <c r="N1054" s="565"/>
      <c r="O1054" s="565"/>
      <c r="P1054" s="565"/>
      <c r="Q1054" s="565"/>
      <c r="R1054" s="565"/>
      <c r="S1054" s="565"/>
      <c r="T1054" s="565"/>
      <c r="U1054" s="147"/>
      <c r="V1054" s="565"/>
      <c r="W1054" s="565"/>
      <c r="X1054" s="565"/>
      <c r="Y1054" s="565"/>
      <c r="Z1054" s="565"/>
      <c r="AA1054" s="565"/>
      <c r="AB1054" s="565"/>
      <c r="AC1054" s="565"/>
      <c r="AD1054" s="565"/>
      <c r="AE1054" s="565"/>
      <c r="AF1054" s="565"/>
      <c r="AG1054" s="565"/>
      <c r="AH1054" s="565"/>
      <c r="AI1054" s="565"/>
      <c r="AJ1054" s="565"/>
      <c r="AK1054" s="565"/>
      <c r="AL1054" s="565"/>
      <c r="AM1054" s="565"/>
      <c r="AN1054" s="565"/>
      <c r="AO1054" s="565"/>
      <c r="AP1054" s="565"/>
      <c r="AQ1054" s="565"/>
      <c r="AR1054" s="565"/>
      <c r="AS1054" s="565"/>
      <c r="AT1054" s="565"/>
      <c r="AU1054" s="565"/>
      <c r="AV1054" s="565"/>
      <c r="AW1054" s="565"/>
      <c r="AX1054" s="565"/>
      <c r="AY1054" s="565"/>
      <c r="AZ1054" s="565"/>
      <c r="BA1054" s="565"/>
      <c r="BB1054" s="565"/>
      <c r="BC1054" s="565"/>
      <c r="BD1054" s="565"/>
      <c r="BE1054" s="565"/>
      <c r="BF1054" s="565"/>
      <c r="BG1054" s="565"/>
      <c r="BH1054" s="565"/>
      <c r="BI1054" s="565"/>
      <c r="BJ1054" s="565"/>
      <c r="BK1054" s="364"/>
      <c r="BL1054" s="565"/>
      <c r="BM1054" s="565"/>
      <c r="BN1054" s="565"/>
      <c r="BO1054" s="565"/>
      <c r="BP1054" s="565"/>
      <c r="BQ1054" s="565"/>
      <c r="BR1054" s="565"/>
      <c r="BS1054" s="565"/>
      <c r="BT1054" s="565"/>
      <c r="BU1054" s="565"/>
      <c r="BV1054" s="565"/>
      <c r="BW1054" s="565"/>
      <c r="BX1054" s="565"/>
      <c r="BY1054" s="565"/>
      <c r="BZ1054" s="565"/>
      <c r="CA1054" s="565"/>
      <c r="CB1054" s="565"/>
      <c r="CC1054" s="565"/>
      <c r="CD1054" s="565"/>
      <c r="CE1054" s="565"/>
      <c r="CF1054" s="565"/>
      <c r="CG1054" s="565"/>
    </row>
    <row r="1055" spans="1:86">
      <c r="A1055" s="627" t="s">
        <v>10385</v>
      </c>
      <c r="B1055" s="626" t="s">
        <v>4301</v>
      </c>
      <c r="C1055" s="565" t="s">
        <v>4302</v>
      </c>
      <c r="D1055" s="565">
        <v>1880</v>
      </c>
      <c r="E1055" s="565"/>
      <c r="F1055" s="565"/>
      <c r="G1055" s="565"/>
      <c r="H1055" s="565"/>
      <c r="I1055" s="565"/>
      <c r="J1055" s="565"/>
      <c r="K1055" s="565"/>
      <c r="L1055" s="565">
        <v>1580</v>
      </c>
      <c r="M1055" s="565"/>
      <c r="N1055" s="565"/>
      <c r="O1055" s="565"/>
      <c r="P1055" s="565"/>
      <c r="Q1055" s="565"/>
      <c r="R1055" s="565"/>
      <c r="S1055" s="565">
        <v>450</v>
      </c>
      <c r="T1055" s="565">
        <v>50</v>
      </c>
      <c r="U1055" s="147"/>
      <c r="V1055" s="565"/>
      <c r="W1055" s="565"/>
      <c r="X1055" s="565"/>
      <c r="Y1055" s="565"/>
      <c r="Z1055" s="565"/>
      <c r="AA1055" s="565"/>
      <c r="AB1055" s="565"/>
      <c r="AC1055" s="565"/>
      <c r="AD1055" s="565">
        <v>3500</v>
      </c>
      <c r="AE1055" s="565"/>
      <c r="AF1055" s="565"/>
      <c r="AG1055" s="565"/>
      <c r="AH1055" s="565"/>
      <c r="AI1055" s="565"/>
      <c r="AJ1055" s="565"/>
      <c r="AK1055" s="565"/>
      <c r="AL1055" s="565">
        <v>2248</v>
      </c>
      <c r="AM1055" s="565">
        <v>2913</v>
      </c>
      <c r="AN1055" s="565"/>
      <c r="AO1055" s="565"/>
      <c r="AP1055" s="565"/>
      <c r="AQ1055" s="565">
        <v>12200</v>
      </c>
      <c r="AR1055" s="565"/>
      <c r="AS1055" s="565"/>
      <c r="AT1055" s="565"/>
      <c r="AU1055" s="565"/>
      <c r="AV1055" s="565"/>
      <c r="AW1055" s="565"/>
      <c r="AX1055" s="565"/>
      <c r="AY1055" s="565"/>
      <c r="AZ1055" s="565"/>
      <c r="BA1055" s="565"/>
      <c r="BB1055" s="565"/>
      <c r="BC1055" s="565">
        <v>6550</v>
      </c>
      <c r="BD1055" s="565"/>
      <c r="BE1055" s="565"/>
      <c r="BF1055" s="565"/>
      <c r="BG1055" s="565"/>
      <c r="BH1055" s="565"/>
      <c r="BI1055" s="565"/>
      <c r="BJ1055" s="565"/>
      <c r="BK1055" s="364"/>
      <c r="BL1055" s="565"/>
      <c r="BM1055" s="565">
        <v>853</v>
      </c>
      <c r="BN1055" s="565"/>
      <c r="BO1055" s="565">
        <v>932</v>
      </c>
      <c r="BP1055" s="565"/>
      <c r="BQ1055" s="565"/>
      <c r="BR1055" s="565"/>
      <c r="BS1055" s="565">
        <v>1959</v>
      </c>
      <c r="BT1055" s="565"/>
      <c r="BU1055" s="565"/>
      <c r="BV1055" s="565"/>
      <c r="BW1055" s="565">
        <v>1901</v>
      </c>
      <c r="BX1055" s="565"/>
      <c r="BY1055" s="565"/>
      <c r="BZ1055" s="565"/>
      <c r="CA1055" s="565"/>
      <c r="CB1055" s="565"/>
      <c r="CC1055" s="565"/>
      <c r="CD1055" s="565"/>
      <c r="CE1055" s="565"/>
      <c r="CF1055" s="565"/>
      <c r="CG1055" s="565"/>
    </row>
    <row r="1056" spans="1:86">
      <c r="A1056" s="620"/>
      <c r="B1056" s="626"/>
      <c r="C1056" s="565" t="s">
        <v>4300</v>
      </c>
      <c r="D1056" s="565">
        <v>3286</v>
      </c>
      <c r="E1056" s="565"/>
      <c r="F1056" s="565"/>
      <c r="G1056" s="565"/>
      <c r="H1056" s="565"/>
      <c r="I1056" s="565"/>
      <c r="J1056" s="565"/>
      <c r="K1056" s="565"/>
      <c r="L1056" s="565">
        <v>1168</v>
      </c>
      <c r="M1056" s="565"/>
      <c r="N1056" s="565"/>
      <c r="O1056" s="565"/>
      <c r="P1056" s="565"/>
      <c r="Q1056" s="565"/>
      <c r="R1056" s="565"/>
      <c r="S1056" s="565">
        <v>340</v>
      </c>
      <c r="T1056" s="565">
        <v>1392</v>
      </c>
      <c r="U1056" s="147"/>
      <c r="V1056" s="565"/>
      <c r="W1056" s="565"/>
      <c r="X1056" s="565"/>
      <c r="Y1056" s="565"/>
      <c r="Z1056" s="565"/>
      <c r="AA1056" s="565"/>
      <c r="AB1056" s="565"/>
      <c r="AC1056" s="565"/>
      <c r="AD1056" s="565">
        <v>4240</v>
      </c>
      <c r="AE1056" s="565"/>
      <c r="AF1056" s="565"/>
      <c r="AG1056" s="565"/>
      <c r="AH1056" s="565"/>
      <c r="AI1056" s="565"/>
      <c r="AJ1056" s="565"/>
      <c r="AK1056" s="565"/>
      <c r="AL1056" s="565">
        <v>1186</v>
      </c>
      <c r="AM1056" s="565">
        <v>1918</v>
      </c>
      <c r="AN1056" s="565"/>
      <c r="AO1056" s="565"/>
      <c r="AP1056" s="565"/>
      <c r="AQ1056" s="565"/>
      <c r="AR1056" s="565"/>
      <c r="AS1056" s="565"/>
      <c r="AT1056" s="565"/>
      <c r="AU1056" s="565"/>
      <c r="AV1056" s="565"/>
      <c r="AW1056" s="565"/>
      <c r="AX1056" s="565"/>
      <c r="AY1056" s="565"/>
      <c r="AZ1056" s="565"/>
      <c r="BA1056" s="565"/>
      <c r="BB1056" s="565"/>
      <c r="BC1056" s="565"/>
      <c r="BD1056" s="565"/>
      <c r="BE1056" s="565">
        <v>6540</v>
      </c>
      <c r="BF1056" s="565"/>
      <c r="BG1056" s="565"/>
      <c r="BH1056" s="565"/>
      <c r="BI1056" s="565"/>
      <c r="BJ1056" s="565">
        <v>19800</v>
      </c>
      <c r="BK1056" s="364"/>
      <c r="BL1056" s="565"/>
      <c r="BM1056" s="565">
        <v>1123</v>
      </c>
      <c r="BN1056" s="565"/>
      <c r="BO1056" s="565">
        <v>377</v>
      </c>
      <c r="BP1056" s="565"/>
      <c r="BQ1056" s="565"/>
      <c r="BR1056" s="565"/>
      <c r="BS1056" s="565">
        <v>2070</v>
      </c>
      <c r="BT1056" s="565"/>
      <c r="BU1056" s="565"/>
      <c r="BV1056" s="565"/>
      <c r="BW1056" s="565">
        <v>2368</v>
      </c>
      <c r="BX1056" s="565"/>
      <c r="BY1056" s="565"/>
      <c r="BZ1056" s="565"/>
      <c r="CA1056" s="565"/>
      <c r="CB1056" s="565"/>
      <c r="CC1056" s="565"/>
      <c r="CD1056" s="565"/>
      <c r="CE1056" s="565"/>
      <c r="CF1056" s="565"/>
      <c r="CG1056" s="565"/>
    </row>
    <row r="1057" spans="1:85">
      <c r="A1057" s="620"/>
      <c r="B1057" s="626" t="s">
        <v>4303</v>
      </c>
      <c r="C1057" s="565" t="s">
        <v>4302</v>
      </c>
      <c r="D1057" s="565"/>
      <c r="E1057" s="565"/>
      <c r="F1057" s="565"/>
      <c r="G1057" s="565"/>
      <c r="H1057" s="565"/>
      <c r="I1057" s="565"/>
      <c r="J1057" s="565"/>
      <c r="K1057" s="565"/>
      <c r="L1057" s="565">
        <v>5</v>
      </c>
      <c r="M1057" s="565"/>
      <c r="N1057" s="565"/>
      <c r="O1057" s="565"/>
      <c r="P1057" s="565"/>
      <c r="Q1057" s="565"/>
      <c r="R1057" s="565"/>
      <c r="S1057" s="565"/>
      <c r="T1057" s="565"/>
      <c r="U1057" s="147"/>
      <c r="V1057" s="565"/>
      <c r="W1057" s="565"/>
      <c r="X1057" s="565"/>
      <c r="Y1057" s="565"/>
      <c r="Z1057" s="565"/>
      <c r="AA1057" s="565"/>
      <c r="AB1057" s="565"/>
      <c r="AC1057" s="565"/>
      <c r="AD1057" s="565">
        <v>12</v>
      </c>
      <c r="AE1057" s="565"/>
      <c r="AF1057" s="565"/>
      <c r="AG1057" s="565"/>
      <c r="AH1057" s="565"/>
      <c r="AI1057" s="565"/>
      <c r="AJ1057" s="565"/>
      <c r="AK1057" s="565"/>
      <c r="AL1057" s="565">
        <v>50</v>
      </c>
      <c r="AM1057" s="565">
        <v>46</v>
      </c>
      <c r="AN1057" s="565"/>
      <c r="AO1057" s="565"/>
      <c r="AP1057" s="565"/>
      <c r="AQ1057" s="565">
        <v>7320</v>
      </c>
      <c r="AR1057" s="565"/>
      <c r="AS1057" s="565"/>
      <c r="AT1057" s="565"/>
      <c r="AU1057" s="565"/>
      <c r="AV1057" s="565"/>
      <c r="AW1057" s="565"/>
      <c r="AX1057" s="565"/>
      <c r="AY1057" s="565"/>
      <c r="AZ1057" s="565"/>
      <c r="BA1057" s="565"/>
      <c r="BB1057" s="565"/>
      <c r="BC1057" s="565">
        <v>285</v>
      </c>
      <c r="BD1057" s="565"/>
      <c r="BE1057" s="565"/>
      <c r="BF1057" s="565"/>
      <c r="BG1057" s="565"/>
      <c r="BH1057" s="565"/>
      <c r="BI1057" s="565"/>
      <c r="BJ1057" s="565"/>
      <c r="BK1057" s="364"/>
      <c r="BL1057" s="565"/>
      <c r="BM1057" s="565">
        <v>90</v>
      </c>
      <c r="BN1057" s="565"/>
      <c r="BO1057" s="565"/>
      <c r="BP1057" s="565"/>
      <c r="BQ1057" s="565"/>
      <c r="BR1057" s="565"/>
      <c r="BS1057" s="565">
        <v>6</v>
      </c>
      <c r="BT1057" s="565"/>
      <c r="BU1057" s="565"/>
      <c r="BV1057" s="565"/>
      <c r="BW1057" s="565">
        <v>1</v>
      </c>
      <c r="BX1057" s="565"/>
      <c r="BY1057" s="565"/>
      <c r="BZ1057" s="565"/>
      <c r="CA1057" s="565"/>
      <c r="CB1057" s="565"/>
      <c r="CC1057" s="565"/>
      <c r="CD1057" s="565"/>
      <c r="CE1057" s="565"/>
      <c r="CF1057" s="565"/>
      <c r="CG1057" s="565"/>
    </row>
    <row r="1058" spans="1:85">
      <c r="A1058" s="620"/>
      <c r="B1058" s="626"/>
      <c r="C1058" s="565" t="s">
        <v>4300</v>
      </c>
      <c r="D1058" s="565"/>
      <c r="E1058" s="565"/>
      <c r="F1058" s="565"/>
      <c r="G1058" s="565"/>
      <c r="H1058" s="565"/>
      <c r="I1058" s="565"/>
      <c r="J1058" s="565"/>
      <c r="K1058" s="565"/>
      <c r="L1058" s="565">
        <v>2</v>
      </c>
      <c r="M1058" s="565"/>
      <c r="N1058" s="565"/>
      <c r="O1058" s="565"/>
      <c r="P1058" s="565"/>
      <c r="Q1058" s="565"/>
      <c r="R1058" s="565"/>
      <c r="S1058" s="565"/>
      <c r="T1058" s="565"/>
      <c r="U1058" s="147"/>
      <c r="V1058" s="565"/>
      <c r="W1058" s="565"/>
      <c r="X1058" s="565"/>
      <c r="Y1058" s="565"/>
      <c r="Z1058" s="565"/>
      <c r="AA1058" s="565"/>
      <c r="AB1058" s="565"/>
      <c r="AC1058" s="565"/>
      <c r="AD1058" s="565">
        <v>265</v>
      </c>
      <c r="AE1058" s="565"/>
      <c r="AF1058" s="565"/>
      <c r="AG1058" s="565"/>
      <c r="AH1058" s="565"/>
      <c r="AI1058" s="565"/>
      <c r="AJ1058" s="565"/>
      <c r="AK1058" s="565"/>
      <c r="AL1058" s="565">
        <v>110</v>
      </c>
      <c r="AM1058" s="565">
        <v>160</v>
      </c>
      <c r="AN1058" s="565"/>
      <c r="AO1058" s="565"/>
      <c r="AP1058" s="565"/>
      <c r="AQ1058" s="565"/>
      <c r="AR1058" s="565"/>
      <c r="AS1058" s="565"/>
      <c r="AT1058" s="565"/>
      <c r="AU1058" s="565"/>
      <c r="AV1058" s="565"/>
      <c r="AW1058" s="565"/>
      <c r="AX1058" s="565"/>
      <c r="AY1058" s="565"/>
      <c r="AZ1058" s="565"/>
      <c r="BA1058" s="565"/>
      <c r="BB1058" s="565"/>
      <c r="BC1058" s="565"/>
      <c r="BD1058" s="565"/>
      <c r="BE1058" s="565">
        <v>600</v>
      </c>
      <c r="BF1058" s="565">
        <v>250</v>
      </c>
      <c r="BG1058" s="565"/>
      <c r="BH1058" s="565"/>
      <c r="BI1058" s="565"/>
      <c r="BJ1058" s="565">
        <v>9300</v>
      </c>
      <c r="BK1058" s="364"/>
      <c r="BL1058" s="565"/>
      <c r="BM1058" s="565">
        <v>230</v>
      </c>
      <c r="BN1058" s="565"/>
      <c r="BO1058" s="565"/>
      <c r="BP1058" s="565"/>
      <c r="BQ1058" s="565"/>
      <c r="BR1058" s="565"/>
      <c r="BS1058" s="565">
        <v>7</v>
      </c>
      <c r="BT1058" s="565"/>
      <c r="BU1058" s="565"/>
      <c r="BV1058" s="565"/>
      <c r="BW1058" s="565">
        <v>2</v>
      </c>
      <c r="BX1058" s="565"/>
      <c r="BY1058" s="565"/>
      <c r="BZ1058" s="565"/>
      <c r="CA1058" s="565"/>
      <c r="CB1058" s="565"/>
      <c r="CC1058" s="565"/>
      <c r="CD1058" s="565"/>
      <c r="CE1058" s="565"/>
      <c r="CF1058" s="565"/>
      <c r="CG1058" s="565"/>
    </row>
    <row r="1059" spans="1:85">
      <c r="A1059" s="620"/>
      <c r="B1059" s="626" t="s">
        <v>4304</v>
      </c>
      <c r="C1059" s="565" t="s">
        <v>4302</v>
      </c>
      <c r="D1059" s="565">
        <v>50</v>
      </c>
      <c r="E1059" s="565"/>
      <c r="F1059" s="565"/>
      <c r="G1059" s="565"/>
      <c r="H1059" s="565"/>
      <c r="I1059" s="565"/>
      <c r="J1059" s="565"/>
      <c r="K1059" s="565"/>
      <c r="L1059" s="565">
        <v>1360</v>
      </c>
      <c r="M1059" s="565"/>
      <c r="N1059" s="565"/>
      <c r="O1059" s="565"/>
      <c r="P1059" s="565"/>
      <c r="Q1059" s="565"/>
      <c r="R1059" s="565"/>
      <c r="S1059" s="565"/>
      <c r="T1059" s="565"/>
      <c r="U1059" s="147"/>
      <c r="V1059" s="565"/>
      <c r="W1059" s="565"/>
      <c r="X1059" s="565"/>
      <c r="Y1059" s="565"/>
      <c r="Z1059" s="565"/>
      <c r="AA1059" s="565"/>
      <c r="AB1059" s="565"/>
      <c r="AC1059" s="565"/>
      <c r="AD1059" s="565">
        <v>60</v>
      </c>
      <c r="AE1059" s="565"/>
      <c r="AF1059" s="565"/>
      <c r="AG1059" s="565"/>
      <c r="AH1059" s="565"/>
      <c r="AI1059" s="565">
        <v>48</v>
      </c>
      <c r="AJ1059" s="565"/>
      <c r="AK1059" s="565"/>
      <c r="AL1059" s="565">
        <v>960</v>
      </c>
      <c r="AM1059" s="565">
        <v>640</v>
      </c>
      <c r="AN1059" s="565"/>
      <c r="AO1059" s="565"/>
      <c r="AP1059" s="565"/>
      <c r="AQ1059" s="565">
        <v>31800</v>
      </c>
      <c r="AR1059" s="565"/>
      <c r="AS1059" s="565"/>
      <c r="AT1059" s="565"/>
      <c r="AU1059" s="565"/>
      <c r="AV1059" s="565"/>
      <c r="AW1059" s="565"/>
      <c r="AX1059" s="565"/>
      <c r="AY1059" s="565"/>
      <c r="AZ1059" s="565"/>
      <c r="BA1059" s="565"/>
      <c r="BB1059" s="565"/>
      <c r="BC1059" s="565">
        <v>6520</v>
      </c>
      <c r="BD1059" s="565"/>
      <c r="BE1059" s="565"/>
      <c r="BF1059" s="565"/>
      <c r="BG1059" s="565"/>
      <c r="BH1059" s="565"/>
      <c r="BI1059" s="565"/>
      <c r="BJ1059" s="565"/>
      <c r="BK1059" s="364"/>
      <c r="BL1059" s="565"/>
      <c r="BM1059" s="565">
        <v>620</v>
      </c>
      <c r="BN1059" s="565"/>
      <c r="BO1059" s="565">
        <v>40</v>
      </c>
      <c r="BP1059" s="565"/>
      <c r="BQ1059" s="565"/>
      <c r="BR1059" s="565"/>
      <c r="BS1059" s="565">
        <v>1120</v>
      </c>
      <c r="BT1059" s="565"/>
      <c r="BU1059" s="565"/>
      <c r="BV1059" s="565"/>
      <c r="BW1059" s="565">
        <v>50</v>
      </c>
      <c r="BX1059" s="565"/>
      <c r="BY1059" s="565"/>
      <c r="BZ1059" s="565"/>
      <c r="CA1059" s="565"/>
      <c r="CB1059" s="565"/>
      <c r="CC1059" s="565"/>
      <c r="CD1059" s="565"/>
      <c r="CE1059" s="565"/>
      <c r="CF1059" s="565"/>
      <c r="CG1059" s="565"/>
    </row>
    <row r="1060" spans="1:85">
      <c r="A1060" s="620"/>
      <c r="B1060" s="626"/>
      <c r="C1060" s="565" t="s">
        <v>4300</v>
      </c>
      <c r="D1060" s="565">
        <v>3600</v>
      </c>
      <c r="E1060" s="565"/>
      <c r="F1060" s="565"/>
      <c r="G1060" s="565"/>
      <c r="H1060" s="565"/>
      <c r="I1060" s="565"/>
      <c r="J1060" s="565"/>
      <c r="K1060" s="565"/>
      <c r="L1060" s="565">
        <v>3200</v>
      </c>
      <c r="M1060" s="565"/>
      <c r="N1060" s="565"/>
      <c r="O1060" s="565"/>
      <c r="P1060" s="565"/>
      <c r="Q1060" s="565"/>
      <c r="R1060" s="565"/>
      <c r="S1060" s="565">
        <v>240</v>
      </c>
      <c r="T1060" s="565">
        <v>500</v>
      </c>
      <c r="U1060" s="147"/>
      <c r="V1060" s="565"/>
      <c r="W1060" s="565"/>
      <c r="X1060" s="565"/>
      <c r="Y1060" s="565"/>
      <c r="Z1060" s="565"/>
      <c r="AA1060" s="565"/>
      <c r="AB1060" s="565"/>
      <c r="AC1060" s="565"/>
      <c r="AD1060" s="565">
        <v>900</v>
      </c>
      <c r="AE1060" s="565"/>
      <c r="AF1060" s="565"/>
      <c r="AG1060" s="565"/>
      <c r="AH1060" s="565"/>
      <c r="AI1060" s="565">
        <v>520</v>
      </c>
      <c r="AJ1060" s="565"/>
      <c r="AK1060" s="565"/>
      <c r="AL1060" s="565">
        <v>2040</v>
      </c>
      <c r="AM1060" s="565">
        <v>4200</v>
      </c>
      <c r="AN1060" s="565"/>
      <c r="AO1060" s="565"/>
      <c r="AP1060" s="565"/>
      <c r="AQ1060" s="565"/>
      <c r="AR1060" s="565"/>
      <c r="AS1060" s="565"/>
      <c r="AT1060" s="565"/>
      <c r="AU1060" s="565"/>
      <c r="AV1060" s="565"/>
      <c r="AW1060" s="565"/>
      <c r="AX1060" s="565"/>
      <c r="AY1060" s="565"/>
      <c r="AZ1060" s="565"/>
      <c r="BA1060" s="565"/>
      <c r="BB1060" s="565"/>
      <c r="BC1060" s="565"/>
      <c r="BD1060" s="565"/>
      <c r="BE1060" s="565">
        <v>12200</v>
      </c>
      <c r="BF1060" s="565">
        <v>5600</v>
      </c>
      <c r="BG1060" s="565"/>
      <c r="BH1060" s="565"/>
      <c r="BI1060" s="565"/>
      <c r="BJ1060" s="565">
        <v>32558</v>
      </c>
      <c r="BK1060" s="364"/>
      <c r="BL1060" s="565"/>
      <c r="BM1060" s="565">
        <v>2400</v>
      </c>
      <c r="BN1060" s="565"/>
      <c r="BO1060" s="565">
        <v>988</v>
      </c>
      <c r="BP1060" s="565"/>
      <c r="BQ1060" s="565"/>
      <c r="BR1060" s="565"/>
      <c r="BS1060" s="565">
        <v>6200</v>
      </c>
      <c r="BT1060" s="565"/>
      <c r="BU1060" s="565"/>
      <c r="BV1060" s="565"/>
      <c r="BW1060" s="565">
        <v>5600</v>
      </c>
      <c r="BX1060" s="565"/>
      <c r="BY1060" s="565"/>
      <c r="BZ1060" s="565"/>
      <c r="CA1060" s="565"/>
      <c r="CB1060" s="565"/>
      <c r="CC1060" s="565"/>
      <c r="CD1060" s="565"/>
      <c r="CE1060" s="565"/>
      <c r="CF1060" s="565"/>
      <c r="CG1060" s="565"/>
    </row>
    <row r="1061" spans="1:85">
      <c r="A1061" s="620"/>
      <c r="B1061" s="626" t="s">
        <v>4305</v>
      </c>
      <c r="C1061" s="565" t="s">
        <v>4302</v>
      </c>
      <c r="D1061" s="565"/>
      <c r="E1061" s="565"/>
      <c r="F1061" s="565"/>
      <c r="G1061" s="565"/>
      <c r="H1061" s="565"/>
      <c r="I1061" s="565"/>
      <c r="J1061" s="565"/>
      <c r="K1061" s="565"/>
      <c r="L1061" s="565"/>
      <c r="M1061" s="565"/>
      <c r="N1061" s="565"/>
      <c r="O1061" s="565"/>
      <c r="P1061" s="565"/>
      <c r="Q1061" s="565"/>
      <c r="R1061" s="565"/>
      <c r="S1061" s="565">
        <v>120</v>
      </c>
      <c r="T1061" s="565"/>
      <c r="U1061" s="147"/>
      <c r="V1061" s="565"/>
      <c r="W1061" s="565"/>
      <c r="X1061" s="565"/>
      <c r="Y1061" s="565"/>
      <c r="Z1061" s="565"/>
      <c r="AA1061" s="565"/>
      <c r="AB1061" s="565"/>
      <c r="AC1061" s="565"/>
      <c r="AD1061" s="565">
        <v>50</v>
      </c>
      <c r="AE1061" s="565"/>
      <c r="AF1061" s="565"/>
      <c r="AG1061" s="565"/>
      <c r="AH1061" s="565"/>
      <c r="AI1061" s="565">
        <v>10</v>
      </c>
      <c r="AJ1061" s="565"/>
      <c r="AK1061" s="565"/>
      <c r="AL1061" s="565">
        <v>30</v>
      </c>
      <c r="AM1061" s="565"/>
      <c r="AN1061" s="565"/>
      <c r="AO1061" s="565"/>
      <c r="AP1061" s="565"/>
      <c r="AQ1061" s="565">
        <v>790</v>
      </c>
      <c r="AR1061" s="565"/>
      <c r="AS1061" s="565"/>
      <c r="AT1061" s="565"/>
      <c r="AU1061" s="565"/>
      <c r="AV1061" s="565"/>
      <c r="AW1061" s="565"/>
      <c r="AX1061" s="565"/>
      <c r="AY1061" s="565"/>
      <c r="AZ1061" s="565"/>
      <c r="BA1061" s="565"/>
      <c r="BB1061" s="565"/>
      <c r="BC1061" s="565"/>
      <c r="BD1061" s="565"/>
      <c r="BE1061" s="565"/>
      <c r="BF1061" s="565"/>
      <c r="BG1061" s="565"/>
      <c r="BH1061" s="565"/>
      <c r="BI1061" s="565"/>
      <c r="BJ1061" s="565"/>
      <c r="BK1061" s="364"/>
      <c r="BL1061" s="565"/>
      <c r="BM1061" s="565">
        <v>200</v>
      </c>
      <c r="BN1061" s="565"/>
      <c r="BO1061" s="565"/>
      <c r="BP1061" s="565"/>
      <c r="BQ1061" s="565"/>
      <c r="BR1061" s="565"/>
      <c r="BS1061" s="565">
        <v>150</v>
      </c>
      <c r="BT1061" s="565"/>
      <c r="BU1061" s="565"/>
      <c r="BV1061" s="565"/>
      <c r="BW1061" s="565">
        <v>10</v>
      </c>
      <c r="BX1061" s="565"/>
      <c r="BY1061" s="565"/>
      <c r="BZ1061" s="565"/>
      <c r="CA1061" s="565"/>
      <c r="CB1061" s="565"/>
      <c r="CC1061" s="565"/>
      <c r="CD1061" s="565"/>
      <c r="CE1061" s="565"/>
      <c r="CF1061" s="565"/>
      <c r="CG1061" s="565"/>
    </row>
    <row r="1062" spans="1:85">
      <c r="A1062" s="620"/>
      <c r="B1062" s="626"/>
      <c r="C1062" s="565" t="s">
        <v>4300</v>
      </c>
      <c r="D1062" s="565">
        <v>80</v>
      </c>
      <c r="E1062" s="565"/>
      <c r="F1062" s="565"/>
      <c r="G1062" s="565"/>
      <c r="H1062" s="565"/>
      <c r="I1062" s="565"/>
      <c r="J1062" s="565"/>
      <c r="K1062" s="565"/>
      <c r="L1062" s="565"/>
      <c r="M1062" s="565"/>
      <c r="N1062" s="565"/>
      <c r="O1062" s="565"/>
      <c r="P1062" s="565"/>
      <c r="Q1062" s="565"/>
      <c r="R1062" s="565"/>
      <c r="S1062" s="565">
        <v>150</v>
      </c>
      <c r="T1062" s="565">
        <v>348</v>
      </c>
      <c r="U1062" s="147"/>
      <c r="V1062" s="565"/>
      <c r="W1062" s="565"/>
      <c r="X1062" s="565"/>
      <c r="Y1062" s="565"/>
      <c r="Z1062" s="565"/>
      <c r="AA1062" s="565"/>
      <c r="AB1062" s="565"/>
      <c r="AC1062" s="565"/>
      <c r="AD1062" s="565">
        <v>1200</v>
      </c>
      <c r="AE1062" s="565"/>
      <c r="AF1062" s="565"/>
      <c r="AG1062" s="565"/>
      <c r="AH1062" s="565"/>
      <c r="AI1062" s="565">
        <v>60</v>
      </c>
      <c r="AJ1062" s="565"/>
      <c r="AK1062" s="565"/>
      <c r="AL1062" s="565"/>
      <c r="AM1062" s="565"/>
      <c r="AN1062" s="565"/>
      <c r="AO1062" s="565"/>
      <c r="AP1062" s="565"/>
      <c r="AQ1062" s="565"/>
      <c r="AR1062" s="565"/>
      <c r="AS1062" s="565"/>
      <c r="AT1062" s="565"/>
      <c r="AU1062" s="565"/>
      <c r="AV1062" s="565"/>
      <c r="AW1062" s="565"/>
      <c r="AX1062" s="565"/>
      <c r="AY1062" s="565"/>
      <c r="AZ1062" s="565"/>
      <c r="BA1062" s="565"/>
      <c r="BB1062" s="565"/>
      <c r="BC1062" s="565"/>
      <c r="BD1062" s="565"/>
      <c r="BE1062" s="565"/>
      <c r="BF1062" s="565"/>
      <c r="BG1062" s="565"/>
      <c r="BH1062" s="565"/>
      <c r="BI1062" s="565"/>
      <c r="BJ1062" s="565">
        <v>4200</v>
      </c>
      <c r="BK1062" s="364"/>
      <c r="BL1062" s="565"/>
      <c r="BM1062" s="565">
        <v>420</v>
      </c>
      <c r="BN1062" s="565"/>
      <c r="BO1062" s="565"/>
      <c r="BP1062" s="565"/>
      <c r="BQ1062" s="565"/>
      <c r="BR1062" s="565"/>
      <c r="BS1062" s="565">
        <v>1420</v>
      </c>
      <c r="BT1062" s="565"/>
      <c r="BU1062" s="565"/>
      <c r="BV1062" s="565"/>
      <c r="BW1062" s="565">
        <v>160</v>
      </c>
      <c r="BX1062" s="565"/>
      <c r="BY1062" s="565"/>
      <c r="BZ1062" s="565"/>
      <c r="CA1062" s="565"/>
      <c r="CB1062" s="565"/>
      <c r="CC1062" s="565"/>
      <c r="CD1062" s="565"/>
      <c r="CE1062" s="565"/>
      <c r="CF1062" s="565"/>
      <c r="CG1062" s="565"/>
    </row>
    <row r="1063" spans="1:85">
      <c r="A1063" s="627" t="s">
        <v>10851</v>
      </c>
      <c r="B1063" s="619" t="s">
        <v>4301</v>
      </c>
      <c r="C1063" s="565" t="s">
        <v>4302</v>
      </c>
      <c r="D1063" s="565"/>
      <c r="E1063" s="565"/>
      <c r="F1063" s="565"/>
      <c r="G1063" s="565"/>
      <c r="H1063" s="565"/>
      <c r="I1063" s="565"/>
      <c r="J1063" s="565"/>
      <c r="K1063" s="565"/>
      <c r="L1063" s="565"/>
      <c r="M1063" s="565"/>
      <c r="N1063" s="565"/>
      <c r="O1063" s="565"/>
      <c r="P1063" s="565"/>
      <c r="Q1063" s="565"/>
      <c r="R1063" s="565"/>
      <c r="S1063" s="565"/>
      <c r="T1063" s="565"/>
      <c r="U1063" s="147"/>
      <c r="V1063" s="565"/>
      <c r="W1063" s="565"/>
      <c r="X1063" s="565"/>
      <c r="Y1063" s="565"/>
      <c r="Z1063" s="565"/>
      <c r="AA1063" s="565"/>
      <c r="AB1063" s="565"/>
      <c r="AC1063" s="565"/>
      <c r="AD1063" s="565"/>
      <c r="AE1063" s="565"/>
      <c r="AF1063" s="565"/>
      <c r="AG1063" s="565"/>
      <c r="AH1063" s="565"/>
      <c r="AI1063" s="565"/>
      <c r="AJ1063" s="565"/>
      <c r="AK1063" s="565"/>
      <c r="AL1063" s="565"/>
      <c r="AM1063" s="565"/>
      <c r="AN1063" s="565"/>
      <c r="AO1063" s="565"/>
      <c r="AP1063" s="565"/>
      <c r="AQ1063" s="565"/>
      <c r="AR1063" s="565"/>
      <c r="AS1063" s="565"/>
      <c r="AT1063" s="565"/>
      <c r="AU1063" s="565"/>
      <c r="AV1063" s="565"/>
      <c r="AW1063" s="565"/>
      <c r="AX1063" s="565"/>
      <c r="AY1063" s="565"/>
      <c r="AZ1063" s="565"/>
      <c r="BA1063" s="565"/>
      <c r="BB1063" s="565"/>
      <c r="BC1063" s="565"/>
      <c r="BD1063" s="565"/>
      <c r="BE1063" s="565"/>
      <c r="BF1063" s="565"/>
      <c r="BG1063" s="565"/>
      <c r="BH1063" s="565"/>
      <c r="BI1063" s="565"/>
      <c r="BJ1063" s="565"/>
      <c r="BK1063" s="364"/>
      <c r="BL1063" s="565"/>
      <c r="BM1063" s="565"/>
      <c r="BN1063" s="565"/>
      <c r="BO1063" s="565"/>
      <c r="BP1063" s="565"/>
      <c r="BQ1063" s="565"/>
      <c r="BR1063" s="565"/>
      <c r="BS1063" s="565"/>
      <c r="BT1063" s="565"/>
      <c r="BU1063" s="565"/>
      <c r="BV1063" s="565"/>
      <c r="BW1063" s="565"/>
      <c r="BX1063" s="565"/>
      <c r="BY1063" s="565"/>
      <c r="BZ1063" s="565"/>
      <c r="CA1063" s="565"/>
      <c r="CB1063" s="565"/>
      <c r="CC1063" s="565"/>
      <c r="CD1063" s="565"/>
      <c r="CE1063" s="565"/>
      <c r="CF1063" s="565"/>
      <c r="CG1063" s="565"/>
    </row>
    <row r="1064" spans="1:85">
      <c r="A1064" s="620"/>
      <c r="B1064" s="619"/>
      <c r="C1064" s="565" t="s">
        <v>4300</v>
      </c>
      <c r="D1064" s="565"/>
      <c r="E1064" s="565"/>
      <c r="F1064" s="565"/>
      <c r="G1064" s="565"/>
      <c r="H1064" s="565"/>
      <c r="I1064" s="565"/>
      <c r="J1064" s="565"/>
      <c r="K1064" s="565"/>
      <c r="L1064" s="565"/>
      <c r="M1064" s="565"/>
      <c r="N1064" s="565"/>
      <c r="O1064" s="565"/>
      <c r="P1064" s="565"/>
      <c r="Q1064" s="565"/>
      <c r="R1064" s="565"/>
      <c r="S1064" s="565"/>
      <c r="T1064" s="565"/>
      <c r="U1064" s="147"/>
      <c r="V1064" s="565"/>
      <c r="W1064" s="565"/>
      <c r="X1064" s="565"/>
      <c r="Y1064" s="565"/>
      <c r="Z1064" s="565"/>
      <c r="AA1064" s="565"/>
      <c r="AB1064" s="565"/>
      <c r="AC1064" s="565"/>
      <c r="AD1064" s="565"/>
      <c r="AE1064" s="565"/>
      <c r="AF1064" s="565"/>
      <c r="AG1064" s="565"/>
      <c r="AH1064" s="565"/>
      <c r="AI1064" s="565"/>
      <c r="AJ1064" s="565"/>
      <c r="AK1064" s="565"/>
      <c r="AL1064" s="565"/>
      <c r="AM1064" s="565"/>
      <c r="AN1064" s="565"/>
      <c r="AO1064" s="565"/>
      <c r="AP1064" s="565"/>
      <c r="AQ1064" s="565"/>
      <c r="AR1064" s="565"/>
      <c r="AS1064" s="565"/>
      <c r="AT1064" s="565"/>
      <c r="AU1064" s="565"/>
      <c r="AV1064" s="565"/>
      <c r="AW1064" s="565"/>
      <c r="AX1064" s="565"/>
      <c r="AY1064" s="565"/>
      <c r="AZ1064" s="565"/>
      <c r="BA1064" s="565"/>
      <c r="BB1064" s="565"/>
      <c r="BC1064" s="565"/>
      <c r="BD1064" s="565"/>
      <c r="BE1064" s="565"/>
      <c r="BF1064" s="565"/>
      <c r="BG1064" s="565"/>
      <c r="BH1064" s="565"/>
      <c r="BI1064" s="565"/>
      <c r="BJ1064" s="565"/>
      <c r="BK1064" s="364"/>
      <c r="BL1064" s="565"/>
      <c r="BM1064" s="565"/>
      <c r="BN1064" s="565"/>
      <c r="BO1064" s="565"/>
      <c r="BP1064" s="565"/>
      <c r="BQ1064" s="565"/>
      <c r="BR1064" s="565"/>
      <c r="BS1064" s="565"/>
      <c r="BT1064" s="565"/>
      <c r="BU1064" s="565"/>
      <c r="BV1064" s="565"/>
      <c r="BW1064" s="565"/>
      <c r="BX1064" s="565"/>
      <c r="BY1064" s="565"/>
      <c r="BZ1064" s="565"/>
      <c r="CA1064" s="565"/>
      <c r="CB1064" s="565"/>
      <c r="CC1064" s="565"/>
      <c r="CD1064" s="565"/>
      <c r="CE1064" s="565"/>
      <c r="CF1064" s="565"/>
      <c r="CG1064" s="565"/>
    </row>
    <row r="1065" spans="1:85">
      <c r="A1065" s="620"/>
      <c r="B1065" s="619" t="s">
        <v>4303</v>
      </c>
      <c r="C1065" s="565" t="s">
        <v>4302</v>
      </c>
      <c r="D1065" s="565"/>
      <c r="E1065" s="565"/>
      <c r="F1065" s="565"/>
      <c r="G1065" s="565"/>
      <c r="H1065" s="565"/>
      <c r="I1065" s="565"/>
      <c r="J1065" s="565"/>
      <c r="K1065" s="565"/>
      <c r="L1065" s="565"/>
      <c r="M1065" s="565"/>
      <c r="N1065" s="565"/>
      <c r="O1065" s="565"/>
      <c r="P1065" s="565"/>
      <c r="Q1065" s="565"/>
      <c r="R1065" s="565"/>
      <c r="S1065" s="565"/>
      <c r="T1065" s="565"/>
      <c r="U1065" s="147"/>
      <c r="V1065" s="565"/>
      <c r="W1065" s="565"/>
      <c r="X1065" s="565"/>
      <c r="Y1065" s="565"/>
      <c r="Z1065" s="565"/>
      <c r="AA1065" s="565"/>
      <c r="AB1065" s="565"/>
      <c r="AC1065" s="565"/>
      <c r="AD1065" s="565"/>
      <c r="AE1065" s="565"/>
      <c r="AF1065" s="565"/>
      <c r="AG1065" s="565"/>
      <c r="AH1065" s="565"/>
      <c r="AI1065" s="565"/>
      <c r="AJ1065" s="565"/>
      <c r="AK1065" s="565"/>
      <c r="AL1065" s="565"/>
      <c r="AM1065" s="565"/>
      <c r="AN1065" s="565"/>
      <c r="AO1065" s="565"/>
      <c r="AP1065" s="565"/>
      <c r="AQ1065" s="565"/>
      <c r="AR1065" s="565"/>
      <c r="AS1065" s="565"/>
      <c r="AT1065" s="565"/>
      <c r="AU1065" s="565"/>
      <c r="AV1065" s="565"/>
      <c r="AW1065" s="565"/>
      <c r="AX1065" s="565"/>
      <c r="AY1065" s="565"/>
      <c r="AZ1065" s="565"/>
      <c r="BA1065" s="565"/>
      <c r="BB1065" s="565"/>
      <c r="BC1065" s="565"/>
      <c r="BD1065" s="565"/>
      <c r="BE1065" s="565"/>
      <c r="BF1065" s="565"/>
      <c r="BG1065" s="565"/>
      <c r="BH1065" s="565"/>
      <c r="BI1065" s="565"/>
      <c r="BJ1065" s="565"/>
      <c r="BK1065" s="364"/>
      <c r="BL1065" s="565"/>
      <c r="BM1065" s="565"/>
      <c r="BN1065" s="565"/>
      <c r="BO1065" s="565"/>
      <c r="BP1065" s="565"/>
      <c r="BQ1065" s="565"/>
      <c r="BR1065" s="565"/>
      <c r="BS1065" s="565"/>
      <c r="BT1065" s="565"/>
      <c r="BU1065" s="565"/>
      <c r="BV1065" s="565"/>
      <c r="BW1065" s="565"/>
      <c r="BX1065" s="565"/>
      <c r="BY1065" s="565"/>
      <c r="BZ1065" s="565"/>
      <c r="CA1065" s="565"/>
      <c r="CB1065" s="565"/>
      <c r="CC1065" s="565"/>
      <c r="CD1065" s="565"/>
      <c r="CE1065" s="565"/>
      <c r="CF1065" s="565"/>
      <c r="CG1065" s="565"/>
    </row>
    <row r="1066" spans="1:85">
      <c r="A1066" s="620"/>
      <c r="B1066" s="619"/>
      <c r="C1066" s="565" t="s">
        <v>4300</v>
      </c>
      <c r="D1066" s="565"/>
      <c r="E1066" s="565"/>
      <c r="F1066" s="565"/>
      <c r="G1066" s="565"/>
      <c r="H1066" s="565"/>
      <c r="I1066" s="565"/>
      <c r="J1066" s="565"/>
      <c r="K1066" s="565"/>
      <c r="L1066" s="565"/>
      <c r="M1066" s="565"/>
      <c r="N1066" s="565"/>
      <c r="O1066" s="565"/>
      <c r="P1066" s="565"/>
      <c r="Q1066" s="565"/>
      <c r="R1066" s="565"/>
      <c r="S1066" s="565"/>
      <c r="T1066" s="565"/>
      <c r="U1066" s="147"/>
      <c r="V1066" s="565"/>
      <c r="W1066" s="565"/>
      <c r="X1066" s="565"/>
      <c r="Y1066" s="565"/>
      <c r="Z1066" s="565"/>
      <c r="AA1066" s="565"/>
      <c r="AB1066" s="565"/>
      <c r="AC1066" s="565"/>
      <c r="AD1066" s="565"/>
      <c r="AE1066" s="565"/>
      <c r="AF1066" s="565"/>
      <c r="AG1066" s="565"/>
      <c r="AH1066" s="565"/>
      <c r="AI1066" s="565"/>
      <c r="AJ1066" s="565"/>
      <c r="AK1066" s="565"/>
      <c r="AL1066" s="565"/>
      <c r="AM1066" s="565"/>
      <c r="AN1066" s="565"/>
      <c r="AO1066" s="565"/>
      <c r="AP1066" s="565"/>
      <c r="AQ1066" s="565"/>
      <c r="AR1066" s="565"/>
      <c r="AS1066" s="565"/>
      <c r="AT1066" s="565"/>
      <c r="AU1066" s="565"/>
      <c r="AV1066" s="565"/>
      <c r="AW1066" s="565"/>
      <c r="AX1066" s="565"/>
      <c r="AY1066" s="565"/>
      <c r="AZ1066" s="565"/>
      <c r="BA1066" s="565"/>
      <c r="BB1066" s="565"/>
      <c r="BC1066" s="565"/>
      <c r="BD1066" s="565"/>
      <c r="BE1066" s="565"/>
      <c r="BF1066" s="565"/>
      <c r="BG1066" s="565"/>
      <c r="BH1066" s="565"/>
      <c r="BI1066" s="565"/>
      <c r="BJ1066" s="565"/>
      <c r="BK1066" s="364"/>
      <c r="BL1066" s="565"/>
      <c r="BM1066" s="565"/>
      <c r="BN1066" s="565"/>
      <c r="BO1066" s="565"/>
      <c r="BP1066" s="565"/>
      <c r="BQ1066" s="565"/>
      <c r="BR1066" s="565"/>
      <c r="BS1066" s="565"/>
      <c r="BT1066" s="565"/>
      <c r="BU1066" s="565"/>
      <c r="BV1066" s="565"/>
      <c r="BW1066" s="565"/>
      <c r="BX1066" s="565"/>
      <c r="BY1066" s="565"/>
      <c r="BZ1066" s="565"/>
      <c r="CA1066" s="565"/>
      <c r="CB1066" s="565"/>
      <c r="CC1066" s="565"/>
      <c r="CD1066" s="565"/>
      <c r="CE1066" s="565"/>
      <c r="CF1066" s="565"/>
      <c r="CG1066" s="565"/>
    </row>
    <row r="1067" spans="1:85">
      <c r="A1067" s="620"/>
      <c r="B1067" s="619" t="s">
        <v>4304</v>
      </c>
      <c r="C1067" s="565" t="s">
        <v>4302</v>
      </c>
      <c r="D1067" s="565"/>
      <c r="E1067" s="565"/>
      <c r="F1067" s="565"/>
      <c r="G1067" s="565"/>
      <c r="H1067" s="565"/>
      <c r="I1067" s="565"/>
      <c r="J1067" s="565"/>
      <c r="K1067" s="565"/>
      <c r="L1067" s="565"/>
      <c r="M1067" s="565"/>
      <c r="N1067" s="565"/>
      <c r="O1067" s="565"/>
      <c r="P1067" s="565"/>
      <c r="Q1067" s="565"/>
      <c r="R1067" s="565"/>
      <c r="S1067" s="565"/>
      <c r="T1067" s="565"/>
      <c r="U1067" s="147"/>
      <c r="V1067" s="565"/>
      <c r="W1067" s="565"/>
      <c r="X1067" s="565"/>
      <c r="Y1067" s="565"/>
      <c r="Z1067" s="565"/>
      <c r="AA1067" s="565"/>
      <c r="AB1067" s="565"/>
      <c r="AC1067" s="565"/>
      <c r="AD1067" s="565"/>
      <c r="AE1067" s="565"/>
      <c r="AF1067" s="565"/>
      <c r="AG1067" s="565"/>
      <c r="AH1067" s="565"/>
      <c r="AI1067" s="565"/>
      <c r="AJ1067" s="565"/>
      <c r="AK1067" s="565"/>
      <c r="AL1067" s="565"/>
      <c r="AM1067" s="565"/>
      <c r="AN1067" s="565"/>
      <c r="AO1067" s="565"/>
      <c r="AP1067" s="565"/>
      <c r="AQ1067" s="565"/>
      <c r="AR1067" s="565"/>
      <c r="AS1067" s="565"/>
      <c r="AT1067" s="565"/>
      <c r="AU1067" s="565"/>
      <c r="AV1067" s="565"/>
      <c r="AW1067" s="565"/>
      <c r="AX1067" s="565"/>
      <c r="AY1067" s="565"/>
      <c r="AZ1067" s="565"/>
      <c r="BA1067" s="565"/>
      <c r="BB1067" s="565"/>
      <c r="BC1067" s="565"/>
      <c r="BD1067" s="565"/>
      <c r="BE1067" s="565"/>
      <c r="BF1067" s="565"/>
      <c r="BG1067" s="565"/>
      <c r="BH1067" s="565"/>
      <c r="BI1067" s="565"/>
      <c r="BJ1067" s="565"/>
      <c r="BK1067" s="364"/>
      <c r="BL1067" s="565"/>
      <c r="BM1067" s="565"/>
      <c r="BN1067" s="565"/>
      <c r="BO1067" s="565"/>
      <c r="BP1067" s="565"/>
      <c r="BQ1067" s="565"/>
      <c r="BR1067" s="565"/>
      <c r="BS1067" s="565"/>
      <c r="BT1067" s="565"/>
      <c r="BU1067" s="565"/>
      <c r="BV1067" s="565"/>
      <c r="BW1067" s="565"/>
      <c r="BX1067" s="565"/>
      <c r="BY1067" s="565"/>
      <c r="BZ1067" s="565"/>
      <c r="CA1067" s="565"/>
      <c r="CB1067" s="565"/>
      <c r="CC1067" s="565"/>
      <c r="CD1067" s="565"/>
      <c r="CE1067" s="565"/>
      <c r="CF1067" s="565"/>
      <c r="CG1067" s="565"/>
    </row>
    <row r="1068" spans="1:85">
      <c r="A1068" s="620"/>
      <c r="B1068" s="619"/>
      <c r="C1068" s="565" t="s">
        <v>4300</v>
      </c>
      <c r="D1068" s="565">
        <v>1500</v>
      </c>
      <c r="E1068" s="565"/>
      <c r="F1068" s="565"/>
      <c r="G1068" s="565"/>
      <c r="H1068" s="565"/>
      <c r="I1068" s="565"/>
      <c r="J1068" s="565"/>
      <c r="K1068" s="565"/>
      <c r="L1068" s="565">
        <v>1000</v>
      </c>
      <c r="M1068" s="565"/>
      <c r="N1068" s="565"/>
      <c r="O1068" s="565"/>
      <c r="P1068" s="565"/>
      <c r="Q1068" s="565"/>
      <c r="R1068" s="565"/>
      <c r="S1068" s="565"/>
      <c r="T1068" s="565"/>
      <c r="U1068" s="147"/>
      <c r="V1068" s="565"/>
      <c r="W1068" s="565"/>
      <c r="X1068" s="565"/>
      <c r="Y1068" s="565"/>
      <c r="Z1068" s="565"/>
      <c r="AA1068" s="565"/>
      <c r="AB1068" s="565"/>
      <c r="AC1068" s="565"/>
      <c r="AD1068" s="565">
        <v>1500</v>
      </c>
      <c r="AE1068" s="565"/>
      <c r="AF1068" s="565"/>
      <c r="AG1068" s="565"/>
      <c r="AH1068" s="565"/>
      <c r="AI1068" s="565"/>
      <c r="AJ1068" s="565"/>
      <c r="AK1068" s="565"/>
      <c r="AL1068" s="565">
        <v>500</v>
      </c>
      <c r="AM1068" s="565">
        <v>500</v>
      </c>
      <c r="AN1068" s="565"/>
      <c r="AO1068" s="565"/>
      <c r="AP1068" s="565"/>
      <c r="AQ1068" s="565"/>
      <c r="AR1068" s="565"/>
      <c r="AS1068" s="565"/>
      <c r="AT1068" s="565"/>
      <c r="AU1068" s="565"/>
      <c r="AV1068" s="565"/>
      <c r="AW1068" s="565"/>
      <c r="AX1068" s="565"/>
      <c r="AY1068" s="565"/>
      <c r="AZ1068" s="565"/>
      <c r="BA1068" s="565"/>
      <c r="BB1068" s="565"/>
      <c r="BC1068" s="565"/>
      <c r="BD1068" s="565"/>
      <c r="BE1068" s="565"/>
      <c r="BF1068" s="565"/>
      <c r="BG1068" s="565"/>
      <c r="BH1068" s="565"/>
      <c r="BI1068" s="565"/>
      <c r="BJ1068" s="565"/>
      <c r="BK1068" s="364"/>
      <c r="BL1068" s="565"/>
      <c r="BM1068" s="565"/>
      <c r="BN1068" s="565"/>
      <c r="BO1068" s="565"/>
      <c r="BP1068" s="565"/>
      <c r="BQ1068" s="565"/>
      <c r="BR1068" s="565"/>
      <c r="BS1068" s="565">
        <v>1000</v>
      </c>
      <c r="BT1068" s="565"/>
      <c r="BU1068" s="565"/>
      <c r="BV1068" s="565"/>
      <c r="BW1068" s="565"/>
      <c r="BX1068" s="565"/>
      <c r="BY1068" s="565"/>
      <c r="BZ1068" s="565"/>
      <c r="CA1068" s="565"/>
      <c r="CB1068" s="565"/>
      <c r="CC1068" s="565"/>
      <c r="CD1068" s="565"/>
      <c r="CE1068" s="565"/>
      <c r="CF1068" s="565"/>
      <c r="CG1068" s="565"/>
    </row>
    <row r="1069" spans="1:85">
      <c r="A1069" s="620"/>
      <c r="B1069" s="619" t="s">
        <v>4305</v>
      </c>
      <c r="C1069" s="565" t="s">
        <v>4302</v>
      </c>
      <c r="D1069" s="565"/>
      <c r="E1069" s="565"/>
      <c r="F1069" s="565"/>
      <c r="G1069" s="565"/>
      <c r="H1069" s="565"/>
      <c r="I1069" s="565"/>
      <c r="J1069" s="565"/>
      <c r="K1069" s="565"/>
      <c r="L1069" s="565"/>
      <c r="M1069" s="565"/>
      <c r="N1069" s="565"/>
      <c r="O1069" s="565"/>
      <c r="P1069" s="565"/>
      <c r="Q1069" s="565"/>
      <c r="R1069" s="565"/>
      <c r="S1069" s="565"/>
      <c r="T1069" s="565"/>
      <c r="U1069" s="147"/>
      <c r="V1069" s="565"/>
      <c r="W1069" s="565"/>
      <c r="X1069" s="565"/>
      <c r="Y1069" s="565"/>
      <c r="Z1069" s="565"/>
      <c r="AA1069" s="565"/>
      <c r="AB1069" s="565"/>
      <c r="AC1069" s="565"/>
      <c r="AD1069" s="565"/>
      <c r="AE1069" s="565"/>
      <c r="AF1069" s="565"/>
      <c r="AG1069" s="565"/>
      <c r="AH1069" s="565"/>
      <c r="AI1069" s="565"/>
      <c r="AJ1069" s="565"/>
      <c r="AK1069" s="565"/>
      <c r="AL1069" s="565"/>
      <c r="AM1069" s="565"/>
      <c r="AN1069" s="565"/>
      <c r="AO1069" s="565"/>
      <c r="AP1069" s="565"/>
      <c r="AQ1069" s="565"/>
      <c r="AR1069" s="565"/>
      <c r="AS1069" s="565"/>
      <c r="AT1069" s="565"/>
      <c r="AU1069" s="565"/>
      <c r="AV1069" s="565"/>
      <c r="AW1069" s="565"/>
      <c r="AX1069" s="565"/>
      <c r="AY1069" s="565"/>
      <c r="AZ1069" s="565"/>
      <c r="BA1069" s="565"/>
      <c r="BB1069" s="565"/>
      <c r="BC1069" s="565"/>
      <c r="BD1069" s="565"/>
      <c r="BE1069" s="565"/>
      <c r="BF1069" s="565"/>
      <c r="BG1069" s="565"/>
      <c r="BH1069" s="565"/>
      <c r="BI1069" s="565"/>
      <c r="BJ1069" s="565"/>
      <c r="BK1069" s="364"/>
      <c r="BL1069" s="565"/>
      <c r="BM1069" s="565"/>
      <c r="BN1069" s="565"/>
      <c r="BO1069" s="565"/>
      <c r="BP1069" s="565"/>
      <c r="BQ1069" s="565"/>
      <c r="BR1069" s="565"/>
      <c r="BS1069" s="565"/>
      <c r="BT1069" s="565"/>
      <c r="BU1069" s="565"/>
      <c r="BV1069" s="565"/>
      <c r="BW1069" s="565"/>
      <c r="BX1069" s="565"/>
      <c r="BY1069" s="565"/>
      <c r="BZ1069" s="565"/>
      <c r="CA1069" s="565"/>
      <c r="CB1069" s="565"/>
      <c r="CC1069" s="565"/>
      <c r="CD1069" s="565"/>
      <c r="CE1069" s="565"/>
      <c r="CF1069" s="565"/>
      <c r="CG1069" s="565"/>
    </row>
    <row r="1070" spans="1:85">
      <c r="A1070" s="620"/>
      <c r="B1070" s="619"/>
      <c r="C1070" s="565" t="s">
        <v>4300</v>
      </c>
      <c r="D1070" s="565"/>
      <c r="E1070" s="565"/>
      <c r="F1070" s="565"/>
      <c r="G1070" s="565"/>
      <c r="H1070" s="565"/>
      <c r="I1070" s="565"/>
      <c r="J1070" s="565"/>
      <c r="K1070" s="565"/>
      <c r="L1070" s="565"/>
      <c r="M1070" s="565"/>
      <c r="N1070" s="565"/>
      <c r="O1070" s="565"/>
      <c r="P1070" s="565"/>
      <c r="Q1070" s="565"/>
      <c r="R1070" s="565"/>
      <c r="S1070" s="565"/>
      <c r="T1070" s="565"/>
      <c r="U1070" s="147"/>
      <c r="V1070" s="565"/>
      <c r="W1070" s="565"/>
      <c r="X1070" s="565"/>
      <c r="Y1070" s="565"/>
      <c r="Z1070" s="565"/>
      <c r="AA1070" s="565"/>
      <c r="AB1070" s="565"/>
      <c r="AC1070" s="565"/>
      <c r="AD1070" s="565"/>
      <c r="AE1070" s="565"/>
      <c r="AF1070" s="565"/>
      <c r="AG1070" s="565"/>
      <c r="AH1070" s="565"/>
      <c r="AI1070" s="565"/>
      <c r="AJ1070" s="565"/>
      <c r="AK1070" s="565"/>
      <c r="AL1070" s="565"/>
      <c r="AM1070" s="565"/>
      <c r="AN1070" s="565"/>
      <c r="AO1070" s="565"/>
      <c r="AP1070" s="565"/>
      <c r="AQ1070" s="565"/>
      <c r="AR1070" s="565"/>
      <c r="AS1070" s="565"/>
      <c r="AT1070" s="565"/>
      <c r="AU1070" s="565"/>
      <c r="AV1070" s="565"/>
      <c r="AW1070" s="565"/>
      <c r="AX1070" s="565"/>
      <c r="AY1070" s="565"/>
      <c r="AZ1070" s="565"/>
      <c r="BA1070" s="565"/>
      <c r="BB1070" s="565"/>
      <c r="BC1070" s="565"/>
      <c r="BD1070" s="565"/>
      <c r="BE1070" s="565"/>
      <c r="BF1070" s="565"/>
      <c r="BG1070" s="565"/>
      <c r="BH1070" s="565"/>
      <c r="BI1070" s="565"/>
      <c r="BJ1070" s="565"/>
      <c r="BK1070" s="364"/>
      <c r="BL1070" s="565"/>
      <c r="BM1070" s="565"/>
      <c r="BN1070" s="565"/>
      <c r="BO1070" s="565"/>
      <c r="BP1070" s="565"/>
      <c r="BQ1070" s="565"/>
      <c r="BR1070" s="565"/>
      <c r="BS1070" s="565"/>
      <c r="BT1070" s="565"/>
      <c r="BU1070" s="565"/>
      <c r="BV1070" s="565"/>
      <c r="BW1070" s="565"/>
      <c r="BX1070" s="565"/>
      <c r="BY1070" s="565"/>
      <c r="BZ1070" s="565"/>
      <c r="CA1070" s="565"/>
      <c r="CB1070" s="565"/>
      <c r="CC1070" s="565"/>
      <c r="CD1070" s="565"/>
      <c r="CE1070" s="565"/>
      <c r="CF1070" s="565"/>
      <c r="CG1070" s="565"/>
    </row>
    <row r="1071" spans="1:85">
      <c r="A1071" s="716" t="s">
        <v>11114</v>
      </c>
      <c r="B1071" s="626" t="s">
        <v>4301</v>
      </c>
      <c r="C1071" s="565" t="s">
        <v>4302</v>
      </c>
      <c r="D1071" s="565">
        <v>5600</v>
      </c>
      <c r="E1071" s="565"/>
      <c r="F1071" s="565">
        <v>2000</v>
      </c>
      <c r="G1071" s="565"/>
      <c r="H1071" s="565"/>
      <c r="I1071" s="565"/>
      <c r="J1071" s="565"/>
      <c r="K1071" s="565"/>
      <c r="L1071" s="565">
        <v>1000</v>
      </c>
      <c r="M1071" s="565">
        <v>330</v>
      </c>
      <c r="N1071" s="565">
        <v>11202</v>
      </c>
      <c r="O1071" s="565"/>
      <c r="P1071" s="565">
        <v>3938</v>
      </c>
      <c r="Q1071" s="565">
        <v>7893</v>
      </c>
      <c r="R1071" s="565">
        <v>5731</v>
      </c>
      <c r="S1071" s="565">
        <v>15</v>
      </c>
      <c r="T1071" s="565"/>
      <c r="U1071" s="147"/>
      <c r="V1071" s="565"/>
      <c r="W1071" s="565"/>
      <c r="X1071" s="565"/>
      <c r="Y1071" s="565"/>
      <c r="Z1071" s="565"/>
      <c r="AA1071" s="565"/>
      <c r="AB1071" s="565"/>
      <c r="AC1071" s="565"/>
      <c r="AD1071" s="565"/>
      <c r="AE1071" s="565"/>
      <c r="AF1071" s="565"/>
      <c r="AG1071" s="565"/>
      <c r="AH1071" s="565"/>
      <c r="AI1071" s="565"/>
      <c r="AJ1071" s="565"/>
      <c r="AK1071" s="565"/>
      <c r="AL1071" s="565">
        <v>10109</v>
      </c>
      <c r="AM1071" s="565">
        <v>13808</v>
      </c>
      <c r="AN1071" s="565"/>
      <c r="AO1071" s="565"/>
      <c r="AP1071" s="565"/>
      <c r="AQ1071" s="565">
        <v>48633</v>
      </c>
      <c r="AR1071" s="565"/>
      <c r="AS1071" s="565"/>
      <c r="AT1071" s="565"/>
      <c r="AU1071" s="565"/>
      <c r="AV1071" s="565"/>
      <c r="AW1071" s="565"/>
      <c r="AX1071" s="565"/>
      <c r="AY1071" s="565"/>
      <c r="AZ1071" s="565"/>
      <c r="BA1071" s="565">
        <v>9600</v>
      </c>
      <c r="BB1071" s="565"/>
      <c r="BC1071" s="565">
        <v>21293</v>
      </c>
      <c r="BD1071" s="565"/>
      <c r="BE1071" s="565"/>
      <c r="BF1071" s="565"/>
      <c r="BG1071" s="565"/>
      <c r="BH1071" s="565">
        <v>300</v>
      </c>
      <c r="BI1071" s="565"/>
      <c r="BJ1071" s="565"/>
      <c r="BK1071" s="364"/>
      <c r="BL1071" s="565"/>
      <c r="BM1071" s="565">
        <v>8705</v>
      </c>
      <c r="BN1071" s="565"/>
      <c r="BO1071" s="565"/>
      <c r="BP1071" s="565"/>
      <c r="BQ1071" s="565">
        <v>2500</v>
      </c>
      <c r="BR1071" s="565"/>
      <c r="BS1071" s="565"/>
      <c r="BT1071" s="565"/>
      <c r="BU1071" s="565"/>
      <c r="BV1071" s="565"/>
      <c r="BW1071" s="565"/>
      <c r="BX1071" s="565"/>
      <c r="BY1071" s="565"/>
      <c r="BZ1071" s="565">
        <v>1600</v>
      </c>
    </row>
    <row r="1072" spans="1:85">
      <c r="A1072" s="620"/>
      <c r="B1072" s="626"/>
      <c r="C1072" s="565" t="s">
        <v>4300</v>
      </c>
      <c r="D1072" s="565">
        <v>8090</v>
      </c>
      <c r="E1072" s="565"/>
      <c r="F1072" s="565">
        <v>4126</v>
      </c>
      <c r="G1072" s="565">
        <v>35</v>
      </c>
      <c r="H1072" s="565"/>
      <c r="I1072" s="565">
        <v>1464</v>
      </c>
      <c r="J1072" s="565"/>
      <c r="K1072" s="565"/>
      <c r="L1072" s="565">
        <v>750</v>
      </c>
      <c r="M1072" s="565"/>
      <c r="N1072" s="565"/>
      <c r="O1072" s="565"/>
      <c r="P1072" s="565"/>
      <c r="Q1072" s="565"/>
      <c r="R1072" s="565"/>
      <c r="S1072" s="565">
        <v>2000</v>
      </c>
      <c r="T1072" s="565">
        <v>2000</v>
      </c>
      <c r="U1072" s="147"/>
      <c r="V1072" s="565"/>
      <c r="W1072" s="565"/>
      <c r="X1072" s="565"/>
      <c r="Y1072" s="565"/>
      <c r="Z1072" s="565"/>
      <c r="AA1072" s="565"/>
      <c r="AB1072" s="565"/>
      <c r="AC1072" s="565"/>
      <c r="AD1072" s="565">
        <v>2005</v>
      </c>
      <c r="AE1072" s="565"/>
      <c r="AF1072" s="565"/>
      <c r="AG1072" s="565"/>
      <c r="AH1072" s="565"/>
      <c r="AI1072" s="565"/>
      <c r="AJ1072" s="565"/>
      <c r="AK1072" s="565"/>
      <c r="AL1072" s="565">
        <v>3505</v>
      </c>
      <c r="AM1072" s="565">
        <v>4070</v>
      </c>
      <c r="AN1072" s="565"/>
      <c r="AO1072" s="565"/>
      <c r="AP1072" s="565"/>
      <c r="AQ1072" s="565"/>
      <c r="AR1072" s="565"/>
      <c r="AS1072" s="565"/>
      <c r="AT1072" s="565"/>
      <c r="AU1072" s="565"/>
      <c r="AV1072" s="565"/>
      <c r="AW1072" s="565"/>
      <c r="AX1072" s="565"/>
      <c r="AY1072" s="565"/>
      <c r="AZ1072" s="565"/>
      <c r="BA1072" s="565">
        <v>19500</v>
      </c>
      <c r="BB1072" s="565"/>
      <c r="BC1072" s="565"/>
      <c r="BD1072" s="565"/>
      <c r="BE1072" s="565">
        <v>6525</v>
      </c>
      <c r="BF1072" s="565"/>
      <c r="BG1072" s="565"/>
      <c r="BH1072" s="565">
        <v>500</v>
      </c>
      <c r="BI1072" s="565"/>
      <c r="BJ1072" s="565">
        <v>40940</v>
      </c>
      <c r="BK1072" s="364"/>
      <c r="BL1072" s="565"/>
      <c r="BM1072" s="565">
        <v>4000</v>
      </c>
      <c r="BN1072" s="565"/>
      <c r="BO1072" s="565">
        <v>855</v>
      </c>
      <c r="BP1072" s="565"/>
      <c r="BQ1072" s="565">
        <v>3000</v>
      </c>
      <c r="BR1072" s="565"/>
      <c r="BS1072" s="565">
        <v>1600</v>
      </c>
      <c r="BT1072" s="565"/>
      <c r="BU1072" s="565"/>
      <c r="BV1072" s="565"/>
      <c r="BW1072" s="565">
        <v>2700</v>
      </c>
      <c r="BX1072" s="565"/>
      <c r="BY1072" s="565"/>
      <c r="BZ1072" s="565">
        <v>19703</v>
      </c>
    </row>
    <row r="1073" spans="1:85">
      <c r="A1073" s="620"/>
      <c r="B1073" s="626" t="s">
        <v>4303</v>
      </c>
      <c r="C1073" s="565" t="s">
        <v>4302</v>
      </c>
      <c r="D1073" s="565">
        <v>2</v>
      </c>
      <c r="E1073" s="565"/>
      <c r="F1073" s="565">
        <v>400</v>
      </c>
      <c r="G1073" s="565"/>
      <c r="H1073" s="565"/>
      <c r="I1073" s="565"/>
      <c r="J1073" s="565"/>
      <c r="K1073" s="565"/>
      <c r="L1073" s="565"/>
      <c r="M1073" s="565"/>
      <c r="N1073" s="565"/>
      <c r="O1073" s="565"/>
      <c r="P1073" s="565"/>
      <c r="Q1073" s="565"/>
      <c r="R1073" s="565"/>
      <c r="S1073" s="565">
        <v>2</v>
      </c>
      <c r="T1073" s="565"/>
      <c r="U1073" s="147"/>
      <c r="V1073" s="565"/>
      <c r="W1073" s="565"/>
      <c r="X1073" s="565"/>
      <c r="Y1073" s="565"/>
      <c r="Z1073" s="565"/>
      <c r="AA1073" s="565"/>
      <c r="AB1073" s="565"/>
      <c r="AC1073" s="565"/>
      <c r="AD1073" s="565"/>
      <c r="AE1073" s="565"/>
      <c r="AF1073" s="565"/>
      <c r="AG1073" s="565"/>
      <c r="AH1073" s="565"/>
      <c r="AI1073" s="565"/>
      <c r="AJ1073" s="565"/>
      <c r="AK1073" s="565"/>
      <c r="AL1073" s="565">
        <v>250</v>
      </c>
      <c r="AM1073" s="565">
        <v>50</v>
      </c>
      <c r="AN1073" s="565"/>
      <c r="AO1073" s="565"/>
      <c r="AP1073" s="565"/>
      <c r="AQ1073" s="565">
        <v>5400</v>
      </c>
      <c r="AR1073" s="565"/>
      <c r="AS1073" s="565"/>
      <c r="AT1073" s="565"/>
      <c r="AU1073" s="565"/>
      <c r="AV1073" s="565"/>
      <c r="AW1073" s="565"/>
      <c r="AX1073" s="565"/>
      <c r="AY1073" s="565"/>
      <c r="AZ1073" s="565"/>
      <c r="BA1073" s="565">
        <v>3905</v>
      </c>
      <c r="BB1073" s="565"/>
      <c r="BC1073" s="565">
        <v>2850</v>
      </c>
      <c r="BD1073" s="565"/>
      <c r="BE1073" s="565"/>
      <c r="BF1073" s="565"/>
      <c r="BG1073" s="565"/>
      <c r="BH1073" s="565"/>
      <c r="BI1073" s="565"/>
      <c r="BJ1073" s="565"/>
      <c r="BK1073" s="364"/>
      <c r="BL1073" s="565"/>
      <c r="BM1073" s="565">
        <v>2400</v>
      </c>
      <c r="BN1073" s="565"/>
      <c r="BO1073" s="565"/>
      <c r="BP1073" s="565"/>
      <c r="BQ1073" s="565"/>
      <c r="BR1073" s="565"/>
      <c r="BS1073" s="565"/>
      <c r="BT1073" s="565"/>
      <c r="BU1073" s="565"/>
      <c r="BV1073" s="565"/>
      <c r="BW1073" s="565"/>
      <c r="BX1073" s="565"/>
      <c r="BY1073" s="565"/>
      <c r="BZ1073" s="565"/>
    </row>
    <row r="1074" spans="1:85">
      <c r="A1074" s="620"/>
      <c r="B1074" s="626"/>
      <c r="C1074" s="565" t="s">
        <v>4300</v>
      </c>
      <c r="D1074" s="565">
        <v>160</v>
      </c>
      <c r="E1074" s="565"/>
      <c r="F1074" s="565">
        <v>2800</v>
      </c>
      <c r="G1074" s="565"/>
      <c r="H1074" s="565"/>
      <c r="I1074" s="565"/>
      <c r="J1074" s="565"/>
      <c r="K1074" s="565"/>
      <c r="L1074" s="565"/>
      <c r="M1074" s="565"/>
      <c r="N1074" s="565"/>
      <c r="O1074" s="565"/>
      <c r="P1074" s="565"/>
      <c r="Q1074" s="565"/>
      <c r="R1074" s="565"/>
      <c r="S1074" s="565">
        <v>2</v>
      </c>
      <c r="T1074" s="565">
        <v>30</v>
      </c>
      <c r="U1074" s="147"/>
      <c r="V1074" s="565"/>
      <c r="W1074" s="565"/>
      <c r="X1074" s="565"/>
      <c r="Y1074" s="565"/>
      <c r="Z1074" s="565"/>
      <c r="AA1074" s="565"/>
      <c r="AB1074" s="565"/>
      <c r="AC1074" s="565"/>
      <c r="AD1074" s="565">
        <v>2</v>
      </c>
      <c r="AE1074" s="565"/>
      <c r="AF1074" s="565"/>
      <c r="AG1074" s="565"/>
      <c r="AH1074" s="565"/>
      <c r="AI1074" s="565"/>
      <c r="AJ1074" s="565"/>
      <c r="AK1074" s="565"/>
      <c r="AL1074" s="565">
        <v>50</v>
      </c>
      <c r="AM1074" s="565">
        <v>450</v>
      </c>
      <c r="AN1074" s="565"/>
      <c r="AO1074" s="565"/>
      <c r="AP1074" s="565"/>
      <c r="AQ1074" s="565"/>
      <c r="AR1074" s="565"/>
      <c r="AS1074" s="565"/>
      <c r="AT1074" s="565"/>
      <c r="AU1074" s="565"/>
      <c r="AV1074" s="565"/>
      <c r="AW1074" s="565"/>
      <c r="AX1074" s="565"/>
      <c r="AY1074" s="565"/>
      <c r="AZ1074" s="565"/>
      <c r="BA1074" s="565">
        <v>15405</v>
      </c>
      <c r="BB1074" s="565"/>
      <c r="BC1074" s="565"/>
      <c r="BD1074" s="565"/>
      <c r="BE1074" s="565">
        <v>4700</v>
      </c>
      <c r="BF1074" s="565"/>
      <c r="BG1074" s="565"/>
      <c r="BH1074" s="565"/>
      <c r="BI1074" s="565"/>
      <c r="BJ1074" s="565">
        <v>11550</v>
      </c>
      <c r="BK1074" s="364"/>
      <c r="BL1074" s="565"/>
      <c r="BM1074" s="565">
        <v>7200</v>
      </c>
      <c r="BN1074" s="565"/>
      <c r="BO1074" s="565">
        <v>20</v>
      </c>
      <c r="BP1074" s="565"/>
      <c r="BQ1074" s="565"/>
      <c r="BR1074" s="565"/>
      <c r="BS1074" s="565">
        <v>150</v>
      </c>
      <c r="BT1074" s="565"/>
      <c r="BU1074" s="565"/>
      <c r="BV1074" s="565"/>
      <c r="BW1074" s="565"/>
      <c r="BX1074" s="565"/>
      <c r="BY1074" s="565"/>
      <c r="BZ1074" s="565"/>
    </row>
    <row r="1075" spans="1:85">
      <c r="A1075" s="620"/>
      <c r="B1075" s="626" t="s">
        <v>4304</v>
      </c>
      <c r="C1075" s="565" t="s">
        <v>4302</v>
      </c>
      <c r="D1075" s="565">
        <v>900</v>
      </c>
      <c r="E1075" s="565"/>
      <c r="F1075" s="565">
        <v>2600</v>
      </c>
      <c r="G1075" s="565">
        <v>1</v>
      </c>
      <c r="H1075" s="565"/>
      <c r="I1075" s="565"/>
      <c r="J1075" s="565"/>
      <c r="K1075" s="565"/>
      <c r="L1075" s="565">
        <v>1000</v>
      </c>
      <c r="M1075" s="565">
        <v>1700</v>
      </c>
      <c r="N1075" s="565">
        <v>350</v>
      </c>
      <c r="O1075" s="565">
        <v>15</v>
      </c>
      <c r="P1075" s="565">
        <v>120</v>
      </c>
      <c r="Q1075" s="565">
        <v>340</v>
      </c>
      <c r="R1075" s="565">
        <v>500</v>
      </c>
      <c r="S1075" s="565">
        <v>10</v>
      </c>
      <c r="T1075" s="565"/>
      <c r="U1075" s="147"/>
      <c r="V1075" s="565"/>
      <c r="W1075" s="565"/>
      <c r="X1075" s="565"/>
      <c r="Y1075" s="565"/>
      <c r="Z1075" s="565"/>
      <c r="AA1075" s="565"/>
      <c r="AB1075" s="565"/>
      <c r="AC1075" s="565"/>
      <c r="AD1075" s="565"/>
      <c r="AE1075" s="565"/>
      <c r="AF1075" s="565"/>
      <c r="AG1075" s="565"/>
      <c r="AH1075" s="565"/>
      <c r="AI1075" s="565"/>
      <c r="AJ1075" s="565"/>
      <c r="AK1075" s="565"/>
      <c r="AL1075" s="565">
        <v>2300</v>
      </c>
      <c r="AM1075" s="565">
        <v>3000</v>
      </c>
      <c r="AN1075" s="565"/>
      <c r="AO1075" s="565"/>
      <c r="AP1075" s="565"/>
      <c r="AQ1075" s="565">
        <v>34500</v>
      </c>
      <c r="AR1075" s="565"/>
      <c r="AS1075" s="565"/>
      <c r="AT1075" s="565"/>
      <c r="AU1075" s="565"/>
      <c r="AV1075" s="565"/>
      <c r="AW1075" s="565"/>
      <c r="AX1075" s="565"/>
      <c r="AY1075" s="565"/>
      <c r="AZ1075" s="565"/>
      <c r="BA1075" s="565">
        <v>6200</v>
      </c>
      <c r="BB1075" s="565"/>
      <c r="BC1075" s="565">
        <v>8500</v>
      </c>
      <c r="BD1075" s="565"/>
      <c r="BE1075" s="565"/>
      <c r="BF1075" s="565"/>
      <c r="BG1075" s="565"/>
      <c r="BH1075" s="565">
        <v>50</v>
      </c>
      <c r="BI1075" s="565"/>
      <c r="BJ1075" s="565"/>
      <c r="BK1075" s="364"/>
      <c r="BL1075" s="565"/>
      <c r="BM1075" s="565">
        <v>900</v>
      </c>
      <c r="BN1075" s="565"/>
      <c r="BO1075" s="565"/>
      <c r="BP1075" s="565"/>
      <c r="BQ1075" s="565"/>
      <c r="BR1075" s="565"/>
      <c r="BS1075" s="565"/>
      <c r="BT1075" s="565"/>
      <c r="BU1075" s="565"/>
      <c r="BV1075" s="565"/>
      <c r="BW1075" s="565"/>
      <c r="BX1075" s="565"/>
      <c r="BY1075" s="565"/>
      <c r="BZ1075" s="565"/>
    </row>
    <row r="1076" spans="1:85">
      <c r="A1076" s="620"/>
      <c r="B1076" s="626"/>
      <c r="C1076" s="565" t="s">
        <v>4300</v>
      </c>
      <c r="D1076" s="565">
        <v>18500</v>
      </c>
      <c r="E1076" s="565"/>
      <c r="F1076" s="565">
        <v>8400</v>
      </c>
      <c r="G1076" s="565">
        <v>120</v>
      </c>
      <c r="H1076" s="565"/>
      <c r="I1076" s="565"/>
      <c r="J1076" s="565"/>
      <c r="K1076" s="565"/>
      <c r="L1076" s="565">
        <v>1500</v>
      </c>
      <c r="M1076" s="565"/>
      <c r="N1076" s="565"/>
      <c r="O1076" s="565"/>
      <c r="P1076" s="565"/>
      <c r="Q1076" s="565"/>
      <c r="R1076" s="565"/>
      <c r="S1076" s="565">
        <v>3400</v>
      </c>
      <c r="T1076" s="565">
        <v>800</v>
      </c>
      <c r="U1076" s="147"/>
      <c r="V1076" s="565"/>
      <c r="W1076" s="565"/>
      <c r="X1076" s="565"/>
      <c r="Y1076" s="565"/>
      <c r="Z1076" s="565"/>
      <c r="AA1076" s="565"/>
      <c r="AB1076" s="565"/>
      <c r="AC1076" s="565"/>
      <c r="AD1076" s="565">
        <v>3500</v>
      </c>
      <c r="AE1076" s="565">
        <v>55</v>
      </c>
      <c r="AF1076" s="565"/>
      <c r="AG1076" s="565"/>
      <c r="AH1076" s="565"/>
      <c r="AI1076" s="565">
        <v>4900</v>
      </c>
      <c r="AJ1076" s="565"/>
      <c r="AK1076" s="565"/>
      <c r="AL1076" s="565">
        <v>4200</v>
      </c>
      <c r="AM1076" s="565">
        <v>7300</v>
      </c>
      <c r="AN1076" s="565"/>
      <c r="AO1076" s="565"/>
      <c r="AP1076" s="565"/>
      <c r="AQ1076" s="565"/>
      <c r="AR1076" s="565"/>
      <c r="AS1076" s="565"/>
      <c r="AT1076" s="565"/>
      <c r="AU1076" s="565"/>
      <c r="AV1076" s="565"/>
      <c r="AW1076" s="565"/>
      <c r="AX1076" s="565"/>
      <c r="AY1076" s="565"/>
      <c r="AZ1076" s="565"/>
      <c r="BA1076" s="565">
        <v>28700</v>
      </c>
      <c r="BB1076" s="565"/>
      <c r="BC1076" s="565"/>
      <c r="BD1076" s="565"/>
      <c r="BE1076" s="565">
        <v>22000</v>
      </c>
      <c r="BF1076" s="565"/>
      <c r="BG1076" s="565"/>
      <c r="BH1076" s="565">
        <v>8</v>
      </c>
      <c r="BI1076" s="565"/>
      <c r="BJ1076" s="565">
        <v>30000</v>
      </c>
      <c r="BK1076" s="364"/>
      <c r="BL1076" s="565"/>
      <c r="BM1076" s="565">
        <v>4000</v>
      </c>
      <c r="BN1076" s="565"/>
      <c r="BO1076" s="565">
        <v>2700</v>
      </c>
      <c r="BP1076" s="565"/>
      <c r="BQ1076" s="565"/>
      <c r="BR1076" s="565"/>
      <c r="BS1076" s="565">
        <v>5700</v>
      </c>
      <c r="BT1076" s="565"/>
      <c r="BU1076" s="565"/>
      <c r="BV1076" s="565"/>
      <c r="BW1076" s="565">
        <v>2200</v>
      </c>
      <c r="BX1076" s="565"/>
      <c r="BY1076" s="565"/>
      <c r="BZ1076" s="565"/>
    </row>
    <row r="1077" spans="1:85">
      <c r="A1077" s="620"/>
      <c r="B1077" s="626" t="s">
        <v>4305</v>
      </c>
      <c r="C1077" s="565" t="s">
        <v>4302</v>
      </c>
      <c r="D1077" s="565"/>
      <c r="E1077" s="565"/>
      <c r="F1077" s="565"/>
      <c r="G1077" s="565"/>
      <c r="H1077" s="565"/>
      <c r="I1077" s="565"/>
      <c r="J1077" s="565"/>
      <c r="K1077" s="565"/>
      <c r="L1077" s="565"/>
      <c r="M1077" s="565"/>
      <c r="N1077" s="565"/>
      <c r="O1077" s="565"/>
      <c r="P1077" s="565"/>
      <c r="Q1077" s="565"/>
      <c r="R1077" s="565"/>
      <c r="S1077" s="565"/>
      <c r="T1077" s="565"/>
      <c r="U1077" s="147"/>
      <c r="V1077" s="565"/>
      <c r="W1077" s="565"/>
      <c r="X1077" s="565"/>
      <c r="Y1077" s="565"/>
      <c r="Z1077" s="565"/>
      <c r="AA1077" s="565"/>
      <c r="AB1077" s="565"/>
      <c r="AC1077" s="565"/>
      <c r="AD1077" s="565"/>
      <c r="AE1077" s="565"/>
      <c r="AF1077" s="565"/>
      <c r="AG1077" s="565"/>
      <c r="AH1077" s="565"/>
      <c r="AI1077" s="565"/>
      <c r="AJ1077" s="565"/>
      <c r="AK1077" s="565"/>
      <c r="AL1077" s="565"/>
      <c r="AM1077" s="565"/>
      <c r="AN1077" s="565"/>
      <c r="AO1077" s="565"/>
      <c r="AP1077" s="565"/>
      <c r="AQ1077" s="565"/>
      <c r="AR1077" s="565"/>
      <c r="AS1077" s="565"/>
      <c r="AT1077" s="565"/>
      <c r="AU1077" s="565"/>
      <c r="AV1077" s="565"/>
      <c r="AW1077" s="565"/>
      <c r="AX1077" s="565"/>
      <c r="AY1077" s="565"/>
      <c r="AZ1077" s="565"/>
      <c r="BA1077" s="565"/>
      <c r="BB1077" s="565"/>
      <c r="BC1077" s="565"/>
      <c r="BD1077" s="565"/>
      <c r="BE1077" s="565"/>
      <c r="BF1077" s="565"/>
      <c r="BG1077" s="565"/>
      <c r="BH1077" s="565"/>
      <c r="BI1077" s="565"/>
      <c r="BJ1077" s="565"/>
      <c r="BK1077" s="364"/>
      <c r="BL1077" s="565"/>
      <c r="BM1077" s="565"/>
      <c r="BN1077" s="565"/>
      <c r="BO1077" s="565"/>
      <c r="BP1077" s="565"/>
      <c r="BQ1077" s="565"/>
      <c r="BR1077" s="565"/>
      <c r="BS1077" s="565"/>
      <c r="BT1077" s="565"/>
      <c r="BU1077" s="565"/>
      <c r="BV1077" s="565"/>
      <c r="BW1077" s="565"/>
      <c r="BX1077" s="565"/>
      <c r="BY1077" s="565"/>
      <c r="BZ1077" s="565"/>
    </row>
    <row r="1078" spans="1:85">
      <c r="A1078" s="620"/>
      <c r="B1078" s="634"/>
      <c r="C1078" s="627" t="s">
        <v>4300</v>
      </c>
      <c r="D1078" s="627"/>
      <c r="E1078" s="627"/>
      <c r="F1078" s="627"/>
      <c r="G1078" s="627"/>
      <c r="H1078" s="627"/>
      <c r="I1078" s="627"/>
      <c r="J1078" s="627"/>
      <c r="K1078" s="627"/>
      <c r="L1078" s="627"/>
      <c r="M1078" s="627"/>
      <c r="N1078" s="627"/>
      <c r="O1078" s="627"/>
      <c r="P1078" s="627"/>
      <c r="Q1078" s="627"/>
      <c r="R1078" s="627"/>
      <c r="S1078" s="627"/>
      <c r="T1078" s="627"/>
      <c r="U1078" s="635"/>
      <c r="V1078" s="627"/>
      <c r="W1078" s="627"/>
      <c r="X1078" s="627"/>
      <c r="Y1078" s="627"/>
      <c r="Z1078" s="627"/>
      <c r="AA1078" s="627"/>
      <c r="AB1078" s="627"/>
      <c r="AC1078" s="627"/>
      <c r="AD1078" s="627"/>
      <c r="AE1078" s="627"/>
      <c r="AF1078" s="627"/>
      <c r="AG1078" s="627"/>
      <c r="AH1078" s="627"/>
      <c r="AI1078" s="627"/>
      <c r="AJ1078" s="627"/>
      <c r="AK1078" s="627"/>
      <c r="AL1078" s="627"/>
      <c r="AM1078" s="627"/>
      <c r="AN1078" s="627"/>
      <c r="AO1078" s="627"/>
      <c r="AP1078" s="627"/>
      <c r="AQ1078" s="627"/>
      <c r="AR1078" s="627"/>
      <c r="AS1078" s="627"/>
      <c r="AT1078" s="627"/>
      <c r="AU1078" s="627"/>
      <c r="AV1078" s="627"/>
      <c r="AW1078" s="627"/>
      <c r="AX1078" s="627"/>
      <c r="AY1078" s="627"/>
      <c r="AZ1078" s="627"/>
      <c r="BA1078" s="627"/>
      <c r="BB1078" s="627"/>
      <c r="BC1078" s="627"/>
      <c r="BD1078" s="627"/>
      <c r="BE1078" s="627"/>
      <c r="BF1078" s="627"/>
      <c r="BG1078" s="627"/>
      <c r="BH1078" s="627"/>
      <c r="BI1078" s="627"/>
      <c r="BJ1078" s="627">
        <v>64725</v>
      </c>
      <c r="BK1078" s="636"/>
      <c r="BL1078" s="627"/>
      <c r="BM1078" s="627"/>
      <c r="BN1078" s="627"/>
      <c r="BO1078" s="627"/>
      <c r="BP1078" s="627"/>
      <c r="BQ1078" s="627"/>
      <c r="BR1078" s="627"/>
      <c r="BS1078" s="627"/>
      <c r="BT1078" s="627"/>
      <c r="BU1078" s="627"/>
      <c r="BV1078" s="627"/>
      <c r="BW1078" s="627"/>
      <c r="BX1078" s="627"/>
      <c r="BY1078" s="627"/>
      <c r="BZ1078" s="627"/>
    </row>
    <row r="1079" spans="1:85">
      <c r="A1079" s="627" t="s">
        <v>11120</v>
      </c>
      <c r="B1079" s="626" t="s">
        <v>4301</v>
      </c>
      <c r="C1079" s="565" t="s">
        <v>4302</v>
      </c>
      <c r="D1079" s="565"/>
      <c r="E1079" s="565"/>
      <c r="F1079" s="565"/>
      <c r="G1079" s="565"/>
      <c r="H1079" s="565"/>
      <c r="I1079" s="565"/>
      <c r="J1079" s="565"/>
      <c r="K1079" s="565"/>
      <c r="L1079" s="565"/>
      <c r="M1079" s="565"/>
      <c r="N1079" s="565"/>
      <c r="O1079" s="565"/>
      <c r="P1079" s="565"/>
      <c r="Q1079" s="565"/>
      <c r="R1079" s="565"/>
      <c r="S1079" s="565"/>
      <c r="T1079" s="565"/>
      <c r="U1079" s="147">
        <v>1000</v>
      </c>
      <c r="V1079" s="565"/>
      <c r="W1079" s="565"/>
      <c r="X1079" s="565"/>
      <c r="Y1079" s="565"/>
      <c r="Z1079" s="565"/>
      <c r="AA1079" s="565"/>
      <c r="AB1079" s="565"/>
      <c r="AC1079" s="565"/>
      <c r="AD1079" s="565"/>
      <c r="AE1079" s="565"/>
      <c r="AF1079" s="565"/>
      <c r="AG1079" s="565"/>
      <c r="AH1079" s="565"/>
      <c r="AI1079" s="565"/>
      <c r="AJ1079" s="565"/>
      <c r="AK1079" s="565"/>
      <c r="AL1079" s="565"/>
      <c r="AM1079" s="565"/>
      <c r="AN1079" s="565"/>
      <c r="AO1079" s="565"/>
      <c r="AP1079" s="565"/>
      <c r="AQ1079" s="565"/>
      <c r="AR1079" s="565"/>
      <c r="AS1079" s="565"/>
      <c r="AT1079" s="565"/>
      <c r="AU1079" s="565"/>
      <c r="AV1079" s="565"/>
      <c r="AW1079" s="565"/>
      <c r="AX1079" s="565"/>
      <c r="AY1079" s="565"/>
      <c r="AZ1079" s="565"/>
      <c r="BA1079" s="565"/>
      <c r="BB1079" s="565"/>
      <c r="BC1079" s="565"/>
      <c r="BD1079" s="565"/>
      <c r="BE1079" s="565"/>
      <c r="BF1079" s="565"/>
      <c r="BG1079" s="565"/>
      <c r="BH1079" s="565"/>
      <c r="BI1079" s="565"/>
      <c r="BJ1079" s="565"/>
      <c r="BK1079" s="364"/>
      <c r="BL1079" s="565"/>
      <c r="BM1079" s="565"/>
      <c r="BN1079" s="565"/>
      <c r="BO1079" s="565"/>
      <c r="BP1079" s="565"/>
      <c r="BQ1079" s="565"/>
      <c r="BR1079" s="565"/>
      <c r="BS1079" s="565"/>
      <c r="BT1079" s="565"/>
      <c r="BU1079" s="565"/>
      <c r="BV1079" s="565"/>
      <c r="BW1079" s="565"/>
      <c r="BX1079" s="565"/>
      <c r="BY1079" s="565"/>
      <c r="BZ1079" s="565"/>
      <c r="CA1079" s="565"/>
      <c r="CB1079" s="565"/>
      <c r="CC1079" s="565"/>
      <c r="CD1079" s="565"/>
      <c r="CE1079" s="565"/>
      <c r="CF1079" s="565"/>
      <c r="CG1079" s="565"/>
    </row>
    <row r="1080" spans="1:85">
      <c r="A1080" s="620"/>
      <c r="B1080" s="626"/>
      <c r="C1080" s="565" t="s">
        <v>4300</v>
      </c>
      <c r="D1080" s="565"/>
      <c r="E1080" s="565"/>
      <c r="F1080" s="565"/>
      <c r="G1080" s="565"/>
      <c r="H1080" s="565"/>
      <c r="I1080" s="565"/>
      <c r="J1080" s="565"/>
      <c r="K1080" s="565"/>
      <c r="L1080" s="565"/>
      <c r="M1080" s="565"/>
      <c r="N1080" s="565"/>
      <c r="O1080" s="565"/>
      <c r="P1080" s="565"/>
      <c r="Q1080" s="565"/>
      <c r="R1080" s="565"/>
      <c r="S1080" s="565"/>
      <c r="T1080" s="565"/>
      <c r="U1080" s="147">
        <v>1000</v>
      </c>
      <c r="V1080" s="565"/>
      <c r="W1080" s="565"/>
      <c r="X1080" s="565"/>
      <c r="Y1080" s="565"/>
      <c r="Z1080" s="565"/>
      <c r="AA1080" s="565"/>
      <c r="AB1080" s="565"/>
      <c r="AC1080" s="565"/>
      <c r="AD1080" s="565"/>
      <c r="AE1080" s="565"/>
      <c r="AF1080" s="565"/>
      <c r="AG1080" s="565"/>
      <c r="AH1080" s="565"/>
      <c r="AI1080" s="565"/>
      <c r="AJ1080" s="565"/>
      <c r="AK1080" s="565"/>
      <c r="AL1080" s="565"/>
      <c r="AM1080" s="565"/>
      <c r="AN1080" s="565"/>
      <c r="AO1080" s="565"/>
      <c r="AP1080" s="565"/>
      <c r="AQ1080" s="565"/>
      <c r="AR1080" s="565"/>
      <c r="AS1080" s="565"/>
      <c r="AT1080" s="565"/>
      <c r="AU1080" s="565"/>
      <c r="AV1080" s="565"/>
      <c r="AW1080" s="565"/>
      <c r="AX1080" s="565"/>
      <c r="AY1080" s="565"/>
      <c r="AZ1080" s="565"/>
      <c r="BA1080" s="565"/>
      <c r="BB1080" s="565"/>
      <c r="BC1080" s="565"/>
      <c r="BD1080" s="565"/>
      <c r="BE1080" s="565"/>
      <c r="BF1080" s="565"/>
      <c r="BG1080" s="565"/>
      <c r="BH1080" s="565"/>
      <c r="BI1080" s="565"/>
      <c r="BJ1080" s="565"/>
      <c r="BK1080" s="364"/>
      <c r="BL1080" s="565"/>
      <c r="BM1080" s="565"/>
      <c r="BN1080" s="565"/>
      <c r="BO1080" s="565"/>
      <c r="BP1080" s="565"/>
      <c r="BQ1080" s="565"/>
      <c r="BR1080" s="565"/>
      <c r="BS1080" s="565"/>
      <c r="BT1080" s="565"/>
      <c r="BU1080" s="565"/>
      <c r="BV1080" s="565"/>
      <c r="BW1080" s="565"/>
      <c r="BX1080" s="565"/>
      <c r="BY1080" s="565"/>
      <c r="BZ1080" s="565"/>
      <c r="CA1080" s="565"/>
      <c r="CB1080" s="565"/>
      <c r="CC1080" s="565"/>
      <c r="CD1080" s="565"/>
      <c r="CE1080" s="565"/>
      <c r="CF1080" s="565"/>
      <c r="CG1080" s="565"/>
    </row>
    <row r="1081" spans="1:85">
      <c r="A1081" s="620"/>
      <c r="B1081" s="626" t="s">
        <v>4303</v>
      </c>
      <c r="C1081" s="565" t="s">
        <v>4302</v>
      </c>
      <c r="D1081" s="565"/>
      <c r="E1081" s="565"/>
      <c r="F1081" s="565"/>
      <c r="G1081" s="565"/>
      <c r="H1081" s="565"/>
      <c r="I1081" s="565"/>
      <c r="J1081" s="565"/>
      <c r="K1081" s="565"/>
      <c r="L1081" s="565"/>
      <c r="M1081" s="565"/>
      <c r="N1081" s="565"/>
      <c r="O1081" s="565"/>
      <c r="P1081" s="565"/>
      <c r="Q1081" s="565"/>
      <c r="R1081" s="565"/>
      <c r="S1081" s="565"/>
      <c r="T1081" s="565"/>
      <c r="U1081" s="147"/>
      <c r="V1081" s="565"/>
      <c r="W1081" s="565"/>
      <c r="X1081" s="565"/>
      <c r="Y1081" s="565"/>
      <c r="Z1081" s="565"/>
      <c r="AA1081" s="565"/>
      <c r="AB1081" s="565"/>
      <c r="AC1081" s="565"/>
      <c r="AD1081" s="565"/>
      <c r="AE1081" s="565"/>
      <c r="AF1081" s="565"/>
      <c r="AG1081" s="565"/>
      <c r="AH1081" s="565"/>
      <c r="AI1081" s="565"/>
      <c r="AJ1081" s="565"/>
      <c r="AK1081" s="565"/>
      <c r="AL1081" s="565"/>
      <c r="AM1081" s="565"/>
      <c r="AN1081" s="565"/>
      <c r="AO1081" s="565"/>
      <c r="AP1081" s="565"/>
      <c r="AQ1081" s="565"/>
      <c r="AR1081" s="565"/>
      <c r="AS1081" s="565"/>
      <c r="AT1081" s="565"/>
      <c r="AU1081" s="565"/>
      <c r="AV1081" s="565"/>
      <c r="AW1081" s="565"/>
      <c r="AX1081" s="565"/>
      <c r="AY1081" s="565"/>
      <c r="AZ1081" s="565"/>
      <c r="BA1081" s="565"/>
      <c r="BB1081" s="565"/>
      <c r="BC1081" s="565"/>
      <c r="BD1081" s="565"/>
      <c r="BE1081" s="565"/>
      <c r="BF1081" s="565"/>
      <c r="BG1081" s="565"/>
      <c r="BH1081" s="565"/>
      <c r="BI1081" s="565"/>
      <c r="BJ1081" s="565"/>
      <c r="BK1081" s="364"/>
      <c r="BL1081" s="565"/>
      <c r="BM1081" s="565"/>
      <c r="BN1081" s="565"/>
      <c r="BO1081" s="565"/>
      <c r="BP1081" s="565"/>
      <c r="BQ1081" s="565"/>
      <c r="BR1081" s="565"/>
      <c r="BS1081" s="565"/>
      <c r="BT1081" s="565"/>
      <c r="BU1081" s="565"/>
      <c r="BV1081" s="565"/>
      <c r="BW1081" s="565"/>
      <c r="BX1081" s="565"/>
      <c r="BY1081" s="565"/>
      <c r="BZ1081" s="565"/>
      <c r="CA1081" s="565"/>
      <c r="CB1081" s="565"/>
      <c r="CC1081" s="565"/>
      <c r="CD1081" s="565"/>
      <c r="CE1081" s="565"/>
      <c r="CF1081" s="565"/>
      <c r="CG1081" s="565"/>
    </row>
    <row r="1082" spans="1:85">
      <c r="A1082" s="620"/>
      <c r="B1082" s="626"/>
      <c r="C1082" s="565" t="s">
        <v>4300</v>
      </c>
      <c r="D1082" s="565"/>
      <c r="E1082" s="565"/>
      <c r="F1082" s="565"/>
      <c r="G1082" s="565"/>
      <c r="H1082" s="565"/>
      <c r="I1082" s="565"/>
      <c r="J1082" s="565"/>
      <c r="K1082" s="565"/>
      <c r="L1082" s="565"/>
      <c r="M1082" s="565"/>
      <c r="N1082" s="565"/>
      <c r="O1082" s="565"/>
      <c r="P1082" s="565"/>
      <c r="Q1082" s="565"/>
      <c r="R1082" s="565"/>
      <c r="S1082" s="565"/>
      <c r="T1082" s="565"/>
      <c r="U1082" s="147"/>
      <c r="V1082" s="565"/>
      <c r="W1082" s="565"/>
      <c r="X1082" s="565"/>
      <c r="Y1082" s="565"/>
      <c r="Z1082" s="565"/>
      <c r="AA1082" s="565"/>
      <c r="AB1082" s="565"/>
      <c r="AC1082" s="565"/>
      <c r="AD1082" s="565"/>
      <c r="AE1082" s="565"/>
      <c r="AF1082" s="565"/>
      <c r="AG1082" s="565"/>
      <c r="AH1082" s="565"/>
      <c r="AI1082" s="565"/>
      <c r="AJ1082" s="565"/>
      <c r="AK1082" s="565"/>
      <c r="AL1082" s="565"/>
      <c r="AM1082" s="565"/>
      <c r="AN1082" s="565"/>
      <c r="AO1082" s="565"/>
      <c r="AP1082" s="565"/>
      <c r="AQ1082" s="565"/>
      <c r="AR1082" s="565"/>
      <c r="AS1082" s="565"/>
      <c r="AT1082" s="565"/>
      <c r="AU1082" s="565"/>
      <c r="AV1082" s="565"/>
      <c r="AW1082" s="565"/>
      <c r="AX1082" s="565"/>
      <c r="AY1082" s="565"/>
      <c r="AZ1082" s="565"/>
      <c r="BA1082" s="565"/>
      <c r="BB1082" s="565"/>
      <c r="BC1082" s="565"/>
      <c r="BD1082" s="565"/>
      <c r="BE1082" s="565"/>
      <c r="BF1082" s="565"/>
      <c r="BG1082" s="565"/>
      <c r="BH1082" s="565"/>
      <c r="BI1082" s="565"/>
      <c r="BJ1082" s="565"/>
      <c r="BK1082" s="364"/>
      <c r="BL1082" s="565"/>
      <c r="BM1082" s="565"/>
      <c r="BN1082" s="565"/>
      <c r="BO1082" s="565"/>
      <c r="BP1082" s="565"/>
      <c r="BQ1082" s="565"/>
      <c r="BR1082" s="565"/>
      <c r="BS1082" s="565"/>
      <c r="BT1082" s="565"/>
      <c r="BU1082" s="565"/>
      <c r="BV1082" s="565"/>
      <c r="BW1082" s="565"/>
      <c r="BX1082" s="565"/>
      <c r="BY1082" s="565"/>
      <c r="BZ1082" s="565"/>
      <c r="CA1082" s="565"/>
      <c r="CB1082" s="565"/>
      <c r="CC1082" s="565"/>
      <c r="CD1082" s="565"/>
      <c r="CE1082" s="565"/>
      <c r="CF1082" s="565"/>
      <c r="CG1082" s="565"/>
    </row>
    <row r="1083" spans="1:85">
      <c r="A1083" s="620"/>
      <c r="B1083" s="626" t="s">
        <v>4304</v>
      </c>
      <c r="C1083" s="565" t="s">
        <v>4302</v>
      </c>
      <c r="D1083" s="565"/>
      <c r="E1083" s="565"/>
      <c r="F1083" s="565"/>
      <c r="G1083" s="565"/>
      <c r="H1083" s="565"/>
      <c r="I1083" s="565"/>
      <c r="J1083" s="565"/>
      <c r="K1083" s="565"/>
      <c r="L1083" s="565"/>
      <c r="M1083" s="565"/>
      <c r="N1083" s="565"/>
      <c r="O1083" s="565"/>
      <c r="P1083" s="565"/>
      <c r="Q1083" s="565"/>
      <c r="R1083" s="565"/>
      <c r="S1083" s="565"/>
      <c r="T1083" s="565"/>
      <c r="U1083" s="147">
        <v>1000</v>
      </c>
      <c r="V1083" s="565"/>
      <c r="W1083" s="565"/>
      <c r="X1083" s="565"/>
      <c r="Y1083" s="565"/>
      <c r="Z1083" s="565"/>
      <c r="AA1083" s="565"/>
      <c r="AB1083" s="565"/>
      <c r="AC1083" s="565"/>
      <c r="AD1083" s="565"/>
      <c r="AE1083" s="565"/>
      <c r="AF1083" s="565"/>
      <c r="AG1083" s="565"/>
      <c r="AH1083" s="565"/>
      <c r="AI1083" s="565"/>
      <c r="AJ1083" s="565"/>
      <c r="AK1083" s="565"/>
      <c r="AL1083" s="565"/>
      <c r="AM1083" s="565"/>
      <c r="AN1083" s="565"/>
      <c r="AO1083" s="565"/>
      <c r="AP1083" s="565"/>
      <c r="AQ1083" s="565"/>
      <c r="AR1083" s="565"/>
      <c r="AS1083" s="565"/>
      <c r="AT1083" s="565"/>
      <c r="AU1083" s="565"/>
      <c r="AV1083" s="565"/>
      <c r="AW1083" s="565"/>
      <c r="AX1083" s="565"/>
      <c r="AY1083" s="565"/>
      <c r="AZ1083" s="565"/>
      <c r="BA1083" s="565"/>
      <c r="BB1083" s="565"/>
      <c r="BC1083" s="565"/>
      <c r="BD1083" s="565"/>
      <c r="BE1083" s="565"/>
      <c r="BF1083" s="565"/>
      <c r="BG1083" s="565"/>
      <c r="BH1083" s="565"/>
      <c r="BI1083" s="565"/>
      <c r="BJ1083" s="565"/>
      <c r="BK1083" s="364"/>
      <c r="BL1083" s="565"/>
      <c r="BM1083" s="565"/>
      <c r="BN1083" s="565"/>
      <c r="BO1083" s="565"/>
      <c r="BP1083" s="565"/>
      <c r="BQ1083" s="565"/>
      <c r="BR1083" s="565"/>
      <c r="BS1083" s="565"/>
      <c r="BT1083" s="565"/>
      <c r="BU1083" s="565"/>
      <c r="BV1083" s="565"/>
      <c r="BW1083" s="565"/>
      <c r="BX1083" s="565"/>
      <c r="BY1083" s="565"/>
      <c r="BZ1083" s="565"/>
      <c r="CA1083" s="565"/>
      <c r="CB1083" s="565"/>
      <c r="CC1083" s="565"/>
      <c r="CD1083" s="565"/>
      <c r="CE1083" s="565"/>
      <c r="CF1083" s="565"/>
      <c r="CG1083" s="565"/>
    </row>
    <row r="1084" spans="1:85">
      <c r="A1084" s="620"/>
      <c r="B1084" s="626"/>
      <c r="C1084" s="565" t="s">
        <v>4300</v>
      </c>
      <c r="D1084" s="565"/>
      <c r="E1084" s="565"/>
      <c r="F1084" s="565"/>
      <c r="G1084" s="565"/>
      <c r="H1084" s="565"/>
      <c r="I1084" s="565"/>
      <c r="J1084" s="565"/>
      <c r="K1084" s="565"/>
      <c r="L1084" s="565"/>
      <c r="M1084" s="565"/>
      <c r="N1084" s="565"/>
      <c r="O1084" s="565"/>
      <c r="P1084" s="565"/>
      <c r="Q1084" s="565"/>
      <c r="R1084" s="565"/>
      <c r="S1084" s="565"/>
      <c r="T1084" s="565"/>
      <c r="U1084" s="147">
        <v>1000</v>
      </c>
      <c r="V1084" s="565"/>
      <c r="W1084" s="565"/>
      <c r="X1084" s="565"/>
      <c r="Y1084" s="565"/>
      <c r="Z1084" s="565"/>
      <c r="AA1084" s="565"/>
      <c r="AB1084" s="565"/>
      <c r="AC1084" s="565"/>
      <c r="AD1084" s="565"/>
      <c r="AE1084" s="565"/>
      <c r="AF1084" s="565"/>
      <c r="AG1084" s="565"/>
      <c r="AH1084" s="565"/>
      <c r="AI1084" s="565"/>
      <c r="AJ1084" s="565"/>
      <c r="AK1084" s="565"/>
      <c r="AL1084" s="565"/>
      <c r="AM1084" s="565"/>
      <c r="AN1084" s="565"/>
      <c r="AO1084" s="565"/>
      <c r="AP1084" s="565"/>
      <c r="AQ1084" s="565"/>
      <c r="AR1084" s="565"/>
      <c r="AS1084" s="565"/>
      <c r="AT1084" s="565"/>
      <c r="AU1084" s="565"/>
      <c r="AV1084" s="565"/>
      <c r="AW1084" s="565"/>
      <c r="AX1084" s="565"/>
      <c r="AY1084" s="565"/>
      <c r="AZ1084" s="565"/>
      <c r="BA1084" s="565"/>
      <c r="BB1084" s="565"/>
      <c r="BC1084" s="565"/>
      <c r="BD1084" s="565"/>
      <c r="BE1084" s="565"/>
      <c r="BF1084" s="565"/>
      <c r="BG1084" s="565"/>
      <c r="BH1084" s="565"/>
      <c r="BI1084" s="565"/>
      <c r="BJ1084" s="565"/>
      <c r="BK1084" s="364"/>
      <c r="BL1084" s="565"/>
      <c r="BM1084" s="565"/>
      <c r="BN1084" s="565"/>
      <c r="BO1084" s="565"/>
      <c r="BP1084" s="565"/>
      <c r="BQ1084" s="565"/>
      <c r="BR1084" s="565"/>
      <c r="BS1084" s="565"/>
      <c r="BT1084" s="565"/>
      <c r="BU1084" s="565"/>
      <c r="BV1084" s="565"/>
      <c r="BW1084" s="565"/>
      <c r="BX1084" s="565"/>
      <c r="BY1084" s="565"/>
      <c r="BZ1084" s="565"/>
      <c r="CA1084" s="565"/>
      <c r="CB1084" s="565"/>
      <c r="CC1084" s="565"/>
      <c r="CD1084" s="565"/>
      <c r="CE1084" s="565"/>
      <c r="CF1084" s="565"/>
      <c r="CG1084" s="565"/>
    </row>
    <row r="1085" spans="1:85">
      <c r="A1085" s="620"/>
      <c r="B1085" s="626" t="s">
        <v>4305</v>
      </c>
      <c r="C1085" s="565" t="s">
        <v>4302</v>
      </c>
      <c r="D1085" s="565"/>
      <c r="E1085" s="565"/>
      <c r="F1085" s="565"/>
      <c r="G1085" s="565"/>
      <c r="H1085" s="565"/>
      <c r="I1085" s="565"/>
      <c r="J1085" s="565"/>
      <c r="K1085" s="565"/>
      <c r="L1085" s="565"/>
      <c r="M1085" s="565"/>
      <c r="N1085" s="565"/>
      <c r="O1085" s="565"/>
      <c r="P1085" s="565"/>
      <c r="Q1085" s="565"/>
      <c r="R1085" s="565"/>
      <c r="S1085" s="565"/>
      <c r="T1085" s="565"/>
      <c r="U1085" s="147"/>
      <c r="V1085" s="565"/>
      <c r="W1085" s="565"/>
      <c r="X1085" s="565"/>
      <c r="Y1085" s="565"/>
      <c r="Z1085" s="565"/>
      <c r="AA1085" s="565"/>
      <c r="AB1085" s="565"/>
      <c r="AC1085" s="565"/>
      <c r="AD1085" s="565"/>
      <c r="AE1085" s="565"/>
      <c r="AF1085" s="565"/>
      <c r="AG1085" s="565"/>
      <c r="AH1085" s="565"/>
      <c r="AI1085" s="565"/>
      <c r="AJ1085" s="565"/>
      <c r="AK1085" s="565"/>
      <c r="AL1085" s="565"/>
      <c r="AM1085" s="565"/>
      <c r="AN1085" s="565"/>
      <c r="AO1085" s="565"/>
      <c r="AP1085" s="565"/>
      <c r="AQ1085" s="565"/>
      <c r="AR1085" s="565"/>
      <c r="AS1085" s="565"/>
      <c r="AT1085" s="565"/>
      <c r="AU1085" s="565"/>
      <c r="AV1085" s="565"/>
      <c r="AW1085" s="565"/>
      <c r="AX1085" s="565"/>
      <c r="AY1085" s="565"/>
      <c r="AZ1085" s="565"/>
      <c r="BA1085" s="565"/>
      <c r="BB1085" s="565"/>
      <c r="BC1085" s="565"/>
      <c r="BD1085" s="565"/>
      <c r="BE1085" s="565"/>
      <c r="BF1085" s="565"/>
      <c r="BG1085" s="565"/>
      <c r="BH1085" s="565"/>
      <c r="BI1085" s="565"/>
      <c r="BJ1085" s="565"/>
      <c r="BK1085" s="364"/>
      <c r="BL1085" s="565"/>
      <c r="BM1085" s="565"/>
      <c r="BN1085" s="565"/>
      <c r="BO1085" s="565"/>
      <c r="BP1085" s="565"/>
      <c r="BQ1085" s="565"/>
      <c r="BR1085" s="565"/>
      <c r="BS1085" s="565"/>
      <c r="BT1085" s="565"/>
      <c r="BU1085" s="565"/>
      <c r="BV1085" s="565"/>
      <c r="BW1085" s="565"/>
      <c r="BX1085" s="565"/>
      <c r="BY1085" s="565"/>
      <c r="BZ1085" s="565"/>
      <c r="CA1085" s="565"/>
      <c r="CB1085" s="565"/>
      <c r="CC1085" s="565"/>
      <c r="CD1085" s="565"/>
      <c r="CE1085" s="565"/>
      <c r="CF1085" s="565"/>
      <c r="CG1085" s="565"/>
    </row>
    <row r="1086" spans="1:85">
      <c r="A1086" s="620"/>
      <c r="B1086" s="626"/>
      <c r="C1086" s="565" t="s">
        <v>4300</v>
      </c>
      <c r="D1086" s="565"/>
      <c r="E1086" s="565"/>
      <c r="F1086" s="565"/>
      <c r="G1086" s="565"/>
      <c r="H1086" s="565"/>
      <c r="I1086" s="565"/>
      <c r="J1086" s="565"/>
      <c r="K1086" s="565"/>
      <c r="L1086" s="565"/>
      <c r="M1086" s="565"/>
      <c r="N1086" s="565"/>
      <c r="O1086" s="565"/>
      <c r="P1086" s="565"/>
      <c r="Q1086" s="565"/>
      <c r="R1086" s="565"/>
      <c r="S1086" s="565"/>
      <c r="T1086" s="565"/>
      <c r="U1086" s="147"/>
      <c r="V1086" s="565"/>
      <c r="W1086" s="565"/>
      <c r="X1086" s="565"/>
      <c r="Y1086" s="565"/>
      <c r="Z1086" s="565"/>
      <c r="AA1086" s="565"/>
      <c r="AB1086" s="565"/>
      <c r="AC1086" s="565"/>
      <c r="AD1086" s="565"/>
      <c r="AE1086" s="565"/>
      <c r="AF1086" s="565"/>
      <c r="AG1086" s="565"/>
      <c r="AH1086" s="565"/>
      <c r="AI1086" s="565"/>
      <c r="AJ1086" s="565"/>
      <c r="AK1086" s="565"/>
      <c r="AL1086" s="565"/>
      <c r="AM1086" s="565"/>
      <c r="AN1086" s="565"/>
      <c r="AO1086" s="565"/>
      <c r="AP1086" s="565"/>
      <c r="AQ1086" s="565"/>
      <c r="AR1086" s="565"/>
      <c r="AS1086" s="565"/>
      <c r="AT1086" s="565"/>
      <c r="AU1086" s="565"/>
      <c r="AV1086" s="565"/>
      <c r="AW1086" s="565"/>
      <c r="AX1086" s="565"/>
      <c r="AY1086" s="565"/>
      <c r="AZ1086" s="565"/>
      <c r="BA1086" s="565"/>
      <c r="BB1086" s="565"/>
      <c r="BC1086" s="565"/>
      <c r="BD1086" s="565"/>
      <c r="BE1086" s="565"/>
      <c r="BF1086" s="565"/>
      <c r="BG1086" s="565"/>
      <c r="BH1086" s="565"/>
      <c r="BI1086" s="565"/>
      <c r="BJ1086" s="565"/>
      <c r="BK1086" s="364"/>
      <c r="BL1086" s="565"/>
      <c r="BM1086" s="565"/>
      <c r="BN1086" s="565"/>
      <c r="BO1086" s="565"/>
      <c r="BP1086" s="565"/>
      <c r="BQ1086" s="565"/>
      <c r="BR1086" s="565"/>
      <c r="BS1086" s="565"/>
      <c r="BT1086" s="565"/>
      <c r="BU1086" s="565"/>
      <c r="BV1086" s="565"/>
      <c r="BW1086" s="565"/>
      <c r="BX1086" s="565"/>
      <c r="BY1086" s="565"/>
      <c r="BZ1086" s="565"/>
      <c r="CA1086" s="565"/>
      <c r="CB1086" s="565"/>
      <c r="CC1086" s="565"/>
      <c r="CD1086" s="565"/>
      <c r="CE1086" s="565"/>
      <c r="CF1086" s="565"/>
      <c r="CG1086" s="565"/>
    </row>
    <row r="1087" spans="1:85">
      <c r="A1087" s="627" t="s">
        <v>11134</v>
      </c>
      <c r="B1087" s="626" t="s">
        <v>4301</v>
      </c>
      <c r="C1087" s="565" t="s">
        <v>4302</v>
      </c>
      <c r="D1087" s="565"/>
      <c r="E1087" s="565"/>
      <c r="F1087" s="565"/>
      <c r="G1087" s="565"/>
      <c r="H1087" s="565"/>
      <c r="I1087" s="565"/>
      <c r="J1087" s="565"/>
      <c r="K1087" s="565"/>
      <c r="L1087" s="565"/>
      <c r="M1087" s="565"/>
      <c r="N1087" s="565"/>
      <c r="O1087" s="565"/>
      <c r="P1087" s="565"/>
      <c r="Q1087" s="565"/>
      <c r="R1087" s="565"/>
      <c r="S1087" s="565"/>
      <c r="T1087" s="565"/>
      <c r="U1087" s="147"/>
      <c r="V1087" s="565"/>
      <c r="W1087" s="565"/>
      <c r="X1087" s="565"/>
      <c r="Y1087" s="565"/>
      <c r="Z1087" s="565"/>
      <c r="AA1087" s="565"/>
      <c r="AB1087" s="565"/>
      <c r="AC1087" s="565"/>
      <c r="AD1087" s="565"/>
      <c r="AE1087" s="565"/>
      <c r="AF1087" s="565"/>
      <c r="AG1087" s="565"/>
      <c r="AH1087" s="565"/>
      <c r="AI1087" s="565"/>
      <c r="AJ1087" s="565"/>
      <c r="AK1087" s="565"/>
      <c r="AL1087" s="565"/>
      <c r="AM1087" s="565"/>
      <c r="AN1087" s="565"/>
      <c r="AO1087" s="565"/>
      <c r="AP1087" s="565"/>
      <c r="AQ1087" s="565"/>
      <c r="AR1087" s="565"/>
      <c r="AS1087" s="565"/>
      <c r="AT1087" s="565"/>
      <c r="AU1087" s="565"/>
      <c r="AV1087" s="565"/>
      <c r="AW1087" s="565"/>
      <c r="AX1087" s="565"/>
      <c r="AY1087" s="565"/>
      <c r="AZ1087" s="565"/>
      <c r="BA1087" s="565"/>
      <c r="BB1087" s="565"/>
      <c r="BC1087" s="565"/>
      <c r="BD1087" s="565"/>
      <c r="BE1087" s="565"/>
      <c r="BF1087" s="565"/>
      <c r="BG1087" s="565"/>
      <c r="BH1087" s="565"/>
      <c r="BI1087" s="565"/>
      <c r="BJ1087" s="565"/>
      <c r="BK1087" s="364"/>
      <c r="BL1087" s="565"/>
      <c r="BM1087" s="565"/>
      <c r="BN1087" s="565"/>
      <c r="BO1087" s="565"/>
      <c r="BP1087" s="565"/>
      <c r="BQ1087" s="565"/>
      <c r="BR1087" s="565"/>
      <c r="BS1087" s="565"/>
      <c r="BT1087" s="565"/>
      <c r="BU1087" s="565"/>
      <c r="BV1087" s="565"/>
      <c r="BW1087" s="565"/>
      <c r="BX1087" s="565"/>
      <c r="BY1087" s="565"/>
    </row>
    <row r="1088" spans="1:85">
      <c r="A1088" s="620"/>
      <c r="B1088" s="626"/>
      <c r="C1088" s="565" t="s">
        <v>4300</v>
      </c>
      <c r="D1088" s="565"/>
      <c r="E1088" s="565"/>
      <c r="F1088" s="565"/>
      <c r="G1088" s="565"/>
      <c r="H1088" s="565"/>
      <c r="I1088" s="565"/>
      <c r="J1088" s="565"/>
      <c r="K1088" s="565"/>
      <c r="L1088" s="565"/>
      <c r="M1088" s="565"/>
      <c r="N1088" s="565"/>
      <c r="O1088" s="565"/>
      <c r="P1088" s="565"/>
      <c r="Q1088" s="565"/>
      <c r="R1088" s="565"/>
      <c r="S1088" s="565"/>
      <c r="T1088" s="565"/>
      <c r="U1088" s="147"/>
      <c r="V1088" s="565"/>
      <c r="W1088" s="565"/>
      <c r="X1088" s="565"/>
      <c r="Y1088" s="565"/>
      <c r="Z1088" s="565"/>
      <c r="AA1088" s="565"/>
      <c r="AB1088" s="565"/>
      <c r="AC1088" s="565"/>
      <c r="AD1088" s="565"/>
      <c r="AE1088" s="565"/>
      <c r="AF1088" s="565"/>
      <c r="AG1088" s="565"/>
      <c r="AH1088" s="565"/>
      <c r="AI1088" s="565"/>
      <c r="AJ1088" s="565"/>
      <c r="AK1088" s="565"/>
      <c r="AL1088" s="565"/>
      <c r="AM1088" s="565"/>
      <c r="AN1088" s="565"/>
      <c r="AO1088" s="565"/>
      <c r="AP1088" s="565"/>
      <c r="AQ1088" s="565"/>
      <c r="AR1088" s="565"/>
      <c r="AS1088" s="565"/>
      <c r="AT1088" s="565"/>
      <c r="AU1088" s="565"/>
      <c r="AV1088" s="565"/>
      <c r="AW1088" s="565"/>
      <c r="AX1088" s="565"/>
      <c r="AY1088" s="565"/>
      <c r="AZ1088" s="565"/>
      <c r="BA1088" s="565"/>
      <c r="BB1088" s="565"/>
      <c r="BC1088" s="565"/>
      <c r="BD1088" s="565"/>
      <c r="BE1088" s="565"/>
      <c r="BF1088" s="565"/>
      <c r="BG1088" s="565"/>
      <c r="BH1088" s="565"/>
      <c r="BI1088" s="565"/>
      <c r="BJ1088" s="565"/>
      <c r="BK1088" s="364"/>
      <c r="BL1088" s="565"/>
      <c r="BM1088" s="565"/>
      <c r="BN1088" s="565"/>
      <c r="BO1088" s="565"/>
      <c r="BP1088" s="565"/>
      <c r="BQ1088" s="565"/>
      <c r="BR1088" s="565"/>
      <c r="BS1088" s="565"/>
      <c r="BT1088" s="565"/>
      <c r="BU1088" s="565"/>
      <c r="BV1088" s="565"/>
      <c r="BW1088" s="565"/>
      <c r="BX1088" s="565"/>
      <c r="BY1088" s="565"/>
    </row>
    <row r="1089" spans="1:85">
      <c r="A1089" s="620"/>
      <c r="B1089" s="626" t="s">
        <v>4303</v>
      </c>
      <c r="C1089" s="565" t="s">
        <v>4302</v>
      </c>
      <c r="D1089" s="565"/>
      <c r="E1089" s="565"/>
      <c r="F1089" s="565"/>
      <c r="G1089" s="565"/>
      <c r="H1089" s="565"/>
      <c r="I1089" s="565"/>
      <c r="J1089" s="565"/>
      <c r="K1089" s="565"/>
      <c r="L1089" s="565"/>
      <c r="M1089" s="565"/>
      <c r="N1089" s="565"/>
      <c r="O1089" s="565"/>
      <c r="P1089" s="565"/>
      <c r="Q1089" s="565"/>
      <c r="R1089" s="565"/>
      <c r="S1089" s="565"/>
      <c r="T1089" s="565"/>
      <c r="U1089" s="147"/>
      <c r="V1089" s="565"/>
      <c r="W1089" s="565"/>
      <c r="X1089" s="565"/>
      <c r="Y1089" s="565"/>
      <c r="Z1089" s="565"/>
      <c r="AA1089" s="565"/>
      <c r="AB1089" s="565"/>
      <c r="AC1089" s="565"/>
      <c r="AD1089" s="565"/>
      <c r="AE1089" s="565"/>
      <c r="AF1089" s="565"/>
      <c r="AG1089" s="565"/>
      <c r="AH1089" s="565"/>
      <c r="AI1089" s="565"/>
      <c r="AJ1089" s="565"/>
      <c r="AK1089" s="565"/>
      <c r="AL1089" s="565"/>
      <c r="AM1089" s="565"/>
      <c r="AN1089" s="565"/>
      <c r="AO1089" s="565"/>
      <c r="AP1089" s="565"/>
      <c r="AQ1089" s="565"/>
      <c r="AR1089" s="565"/>
      <c r="AS1089" s="565"/>
      <c r="AT1089" s="565"/>
      <c r="AU1089" s="565"/>
      <c r="AV1089" s="565"/>
      <c r="AW1089" s="565"/>
      <c r="AX1089" s="565"/>
      <c r="AY1089" s="565"/>
      <c r="AZ1089" s="565"/>
      <c r="BA1089" s="565"/>
      <c r="BB1089" s="565"/>
      <c r="BC1089" s="565"/>
      <c r="BD1089" s="565"/>
      <c r="BE1089" s="565"/>
      <c r="BF1089" s="565"/>
      <c r="BG1089" s="565"/>
      <c r="BH1089" s="565"/>
      <c r="BI1089" s="565"/>
      <c r="BJ1089" s="565"/>
      <c r="BK1089" s="364"/>
      <c r="BL1089" s="565"/>
      <c r="BM1089" s="565"/>
      <c r="BN1089" s="565"/>
      <c r="BO1089" s="565"/>
      <c r="BP1089" s="565"/>
      <c r="BQ1089" s="565"/>
      <c r="BR1089" s="565"/>
      <c r="BS1089" s="565"/>
      <c r="BT1089" s="565"/>
      <c r="BU1089" s="565"/>
      <c r="BV1089" s="565"/>
      <c r="BW1089" s="565"/>
      <c r="BX1089" s="565"/>
      <c r="BY1089" s="565"/>
    </row>
    <row r="1090" spans="1:85">
      <c r="A1090" s="620"/>
      <c r="B1090" s="626"/>
      <c r="C1090" s="565" t="s">
        <v>4300</v>
      </c>
      <c r="D1090" s="565"/>
      <c r="E1090" s="565"/>
      <c r="F1090" s="565"/>
      <c r="G1090" s="565"/>
      <c r="H1090" s="565"/>
      <c r="I1090" s="565"/>
      <c r="J1090" s="565"/>
      <c r="K1090" s="565"/>
      <c r="L1090" s="565"/>
      <c r="M1090" s="565"/>
      <c r="N1090" s="565"/>
      <c r="O1090" s="565"/>
      <c r="P1090" s="565"/>
      <c r="Q1090" s="565"/>
      <c r="R1090" s="565"/>
      <c r="S1090" s="565"/>
      <c r="T1090" s="565"/>
      <c r="U1090" s="147"/>
      <c r="V1090" s="565"/>
      <c r="W1090" s="565"/>
      <c r="X1090" s="565"/>
      <c r="Y1090" s="565"/>
      <c r="Z1090" s="565"/>
      <c r="AA1090" s="565"/>
      <c r="AB1090" s="565"/>
      <c r="AC1090" s="565"/>
      <c r="AD1090" s="565"/>
      <c r="AE1090" s="565"/>
      <c r="AF1090" s="565"/>
      <c r="AG1090" s="565"/>
      <c r="AH1090" s="565"/>
      <c r="AI1090" s="565"/>
      <c r="AJ1090" s="565"/>
      <c r="AK1090" s="565"/>
      <c r="AL1090" s="565"/>
      <c r="AM1090" s="565"/>
      <c r="AN1090" s="565"/>
      <c r="AO1090" s="565"/>
      <c r="AP1090" s="565"/>
      <c r="AQ1090" s="565"/>
      <c r="AR1090" s="565"/>
      <c r="AS1090" s="565"/>
      <c r="AT1090" s="565"/>
      <c r="AU1090" s="565"/>
      <c r="AV1090" s="565"/>
      <c r="AW1090" s="565"/>
      <c r="AX1090" s="565"/>
      <c r="AY1090" s="565"/>
      <c r="AZ1090" s="565"/>
      <c r="BA1090" s="565"/>
      <c r="BB1090" s="565"/>
      <c r="BC1090" s="565"/>
      <c r="BD1090" s="565"/>
      <c r="BE1090" s="565"/>
      <c r="BF1090" s="565"/>
      <c r="BG1090" s="565"/>
      <c r="BH1090" s="565"/>
      <c r="BI1090" s="565"/>
      <c r="BJ1090" s="565"/>
      <c r="BK1090" s="364"/>
      <c r="BL1090" s="565"/>
      <c r="BM1090" s="565"/>
      <c r="BN1090" s="565"/>
      <c r="BO1090" s="565"/>
      <c r="BP1090" s="565"/>
      <c r="BQ1090" s="565"/>
      <c r="BR1090" s="565"/>
      <c r="BS1090" s="565"/>
      <c r="BT1090" s="565"/>
      <c r="BU1090" s="565"/>
      <c r="BV1090" s="565"/>
      <c r="BW1090" s="565"/>
      <c r="BX1090" s="565"/>
      <c r="BY1090" s="565"/>
    </row>
    <row r="1091" spans="1:85">
      <c r="A1091" s="620"/>
      <c r="B1091" s="626" t="s">
        <v>4304</v>
      </c>
      <c r="C1091" s="565" t="s">
        <v>4302</v>
      </c>
      <c r="D1091" s="565"/>
      <c r="E1091" s="565"/>
      <c r="F1091" s="565"/>
      <c r="G1091" s="565"/>
      <c r="H1091" s="565"/>
      <c r="I1091" s="565"/>
      <c r="J1091" s="565"/>
      <c r="K1091" s="565"/>
      <c r="L1091" s="565"/>
      <c r="M1091" s="565"/>
      <c r="N1091" s="565"/>
      <c r="O1091" s="565"/>
      <c r="P1091" s="565"/>
      <c r="Q1091" s="565">
        <v>1000</v>
      </c>
      <c r="R1091" s="565"/>
      <c r="S1091" s="565"/>
      <c r="T1091" s="565"/>
      <c r="U1091" s="147"/>
      <c r="V1091" s="565"/>
      <c r="W1091" s="565"/>
      <c r="X1091" s="565"/>
      <c r="Y1091" s="565"/>
      <c r="Z1091" s="565"/>
      <c r="AA1091" s="565"/>
      <c r="AB1091" s="565"/>
      <c r="AC1091" s="565"/>
      <c r="AD1091" s="565"/>
      <c r="AE1091" s="565"/>
      <c r="AF1091" s="565"/>
      <c r="AG1091" s="565"/>
      <c r="AH1091" s="565"/>
      <c r="AI1091" s="565"/>
      <c r="AJ1091" s="565"/>
      <c r="AK1091" s="565"/>
      <c r="AL1091" s="565"/>
      <c r="AM1091" s="565"/>
      <c r="AN1091" s="565"/>
      <c r="AO1091" s="565"/>
      <c r="AP1091" s="565"/>
      <c r="AQ1091" s="565"/>
      <c r="AR1091" s="565"/>
      <c r="AS1091" s="565"/>
      <c r="AT1091" s="565"/>
      <c r="AU1091" s="565"/>
      <c r="AV1091" s="565"/>
      <c r="AW1091" s="565"/>
      <c r="AX1091" s="565"/>
      <c r="AY1091" s="565"/>
      <c r="AZ1091" s="565"/>
      <c r="BA1091" s="565"/>
      <c r="BB1091" s="565"/>
      <c r="BC1091" s="565"/>
      <c r="BD1091" s="565"/>
      <c r="BE1091" s="565"/>
      <c r="BF1091" s="565"/>
      <c r="BG1091" s="565"/>
      <c r="BH1091" s="565"/>
      <c r="BI1091" s="565"/>
      <c r="BJ1091" s="565"/>
      <c r="BK1091" s="364"/>
      <c r="BL1091" s="565"/>
      <c r="BM1091" s="565"/>
      <c r="BN1091" s="565"/>
      <c r="BO1091" s="565"/>
      <c r="BP1091" s="565"/>
      <c r="BQ1091" s="565"/>
      <c r="BR1091" s="565"/>
      <c r="BS1091" s="565"/>
      <c r="BT1091" s="565"/>
      <c r="BU1091" s="565"/>
      <c r="BV1091" s="565"/>
      <c r="BW1091" s="565"/>
      <c r="BX1091" s="565"/>
      <c r="BY1091" s="565"/>
    </row>
    <row r="1092" spans="1:85">
      <c r="A1092" s="620"/>
      <c r="B1092" s="626"/>
      <c r="C1092" s="565" t="s">
        <v>4300</v>
      </c>
      <c r="D1092" s="565"/>
      <c r="E1092" s="565"/>
      <c r="F1092" s="565"/>
      <c r="G1092" s="565"/>
      <c r="H1092" s="565"/>
      <c r="I1092" s="565"/>
      <c r="J1092" s="565"/>
      <c r="K1092" s="565"/>
      <c r="L1092" s="565"/>
      <c r="M1092" s="565"/>
      <c r="N1092" s="565"/>
      <c r="O1092" s="565"/>
      <c r="P1092" s="565"/>
      <c r="Q1092" s="565"/>
      <c r="R1092" s="565"/>
      <c r="S1092" s="565"/>
      <c r="T1092" s="565"/>
      <c r="U1092" s="147"/>
      <c r="V1092" s="565"/>
      <c r="W1092" s="565"/>
      <c r="X1092" s="565"/>
      <c r="Y1092" s="565"/>
      <c r="Z1092" s="565"/>
      <c r="AA1092" s="565"/>
      <c r="AB1092" s="565"/>
      <c r="AC1092" s="565"/>
      <c r="AD1092" s="565"/>
      <c r="AE1092" s="565"/>
      <c r="AF1092" s="565"/>
      <c r="AG1092" s="565"/>
      <c r="AH1092" s="565"/>
      <c r="AI1092" s="565"/>
      <c r="AJ1092" s="565"/>
      <c r="AK1092" s="565"/>
      <c r="AL1092" s="565"/>
      <c r="AM1092" s="565"/>
      <c r="AN1092" s="565"/>
      <c r="AO1092" s="565"/>
      <c r="AP1092" s="565"/>
      <c r="AQ1092" s="565"/>
      <c r="AR1092" s="565"/>
      <c r="AS1092" s="565"/>
      <c r="AT1092" s="565"/>
      <c r="AU1092" s="565"/>
      <c r="AV1092" s="565"/>
      <c r="AW1092" s="565"/>
      <c r="AX1092" s="565"/>
      <c r="AY1092" s="565"/>
      <c r="AZ1092" s="565"/>
      <c r="BA1092" s="565"/>
      <c r="BB1092" s="565"/>
      <c r="BC1092" s="565"/>
      <c r="BD1092" s="565"/>
      <c r="BE1092" s="565"/>
      <c r="BF1092" s="565"/>
      <c r="BG1092" s="565"/>
      <c r="BH1092" s="565"/>
      <c r="BI1092" s="565"/>
      <c r="BJ1092" s="565"/>
      <c r="BK1092" s="364"/>
      <c r="BL1092" s="565"/>
      <c r="BM1092" s="565"/>
      <c r="BN1092" s="565"/>
      <c r="BO1092" s="565"/>
      <c r="BP1092" s="565"/>
      <c r="BQ1092" s="565"/>
      <c r="BR1092" s="565"/>
      <c r="BS1092" s="565"/>
      <c r="BT1092" s="565"/>
      <c r="BU1092" s="565"/>
      <c r="BV1092" s="565"/>
      <c r="BW1092" s="565"/>
      <c r="BX1092" s="565"/>
      <c r="BY1092" s="565"/>
    </row>
    <row r="1093" spans="1:85">
      <c r="A1093" s="620"/>
      <c r="B1093" s="626" t="s">
        <v>4305</v>
      </c>
      <c r="C1093" s="565" t="s">
        <v>4302</v>
      </c>
      <c r="D1093" s="565"/>
      <c r="E1093" s="565"/>
      <c r="F1093" s="565"/>
      <c r="G1093" s="565"/>
      <c r="H1093" s="565"/>
      <c r="I1093" s="565"/>
      <c r="J1093" s="565"/>
      <c r="K1093" s="565"/>
      <c r="L1093" s="565"/>
      <c r="M1093" s="565"/>
      <c r="N1093" s="565"/>
      <c r="O1093" s="565"/>
      <c r="P1093" s="565"/>
      <c r="Q1093" s="565"/>
      <c r="R1093" s="565"/>
      <c r="S1093" s="565"/>
      <c r="T1093" s="565"/>
      <c r="U1093" s="147"/>
      <c r="V1093" s="565"/>
      <c r="W1093" s="565"/>
      <c r="X1093" s="565"/>
      <c r="Y1093" s="565"/>
      <c r="Z1093" s="565"/>
      <c r="AA1093" s="565"/>
      <c r="AB1093" s="565"/>
      <c r="AC1093" s="565"/>
      <c r="AD1093" s="565"/>
      <c r="AE1093" s="565"/>
      <c r="AF1093" s="565"/>
      <c r="AG1093" s="565"/>
      <c r="AH1093" s="565"/>
      <c r="AI1093" s="565"/>
      <c r="AJ1093" s="565"/>
      <c r="AK1093" s="565"/>
      <c r="AL1093" s="565"/>
      <c r="AM1093" s="565"/>
      <c r="AN1093" s="565"/>
      <c r="AO1093" s="565"/>
      <c r="AP1093" s="565"/>
      <c r="AQ1093" s="565"/>
      <c r="AR1093" s="565"/>
      <c r="AS1093" s="565"/>
      <c r="AT1093" s="565"/>
      <c r="AU1093" s="565"/>
      <c r="AV1093" s="565"/>
      <c r="AW1093" s="565"/>
      <c r="AX1093" s="565"/>
      <c r="AY1093" s="565"/>
      <c r="AZ1093" s="565"/>
      <c r="BA1093" s="565"/>
      <c r="BB1093" s="565"/>
      <c r="BC1093" s="565"/>
      <c r="BD1093" s="565"/>
      <c r="BE1093" s="565"/>
      <c r="BF1093" s="565"/>
      <c r="BG1093" s="565"/>
      <c r="BH1093" s="565"/>
      <c r="BI1093" s="565"/>
      <c r="BJ1093" s="565"/>
      <c r="BK1093" s="364"/>
      <c r="BL1093" s="565"/>
      <c r="BM1093" s="565"/>
      <c r="BN1093" s="565"/>
      <c r="BO1093" s="565"/>
      <c r="BP1093" s="565"/>
      <c r="BQ1093" s="565"/>
      <c r="BR1093" s="565"/>
      <c r="BS1093" s="565"/>
      <c r="BT1093" s="565"/>
      <c r="BU1093" s="565"/>
      <c r="BV1093" s="565"/>
      <c r="BW1093" s="565"/>
      <c r="BX1093" s="565"/>
      <c r="BY1093" s="565"/>
    </row>
    <row r="1094" spans="1:85">
      <c r="A1094" s="620"/>
      <c r="B1094" s="626"/>
      <c r="C1094" s="565" t="s">
        <v>4300</v>
      </c>
      <c r="D1094" s="565"/>
      <c r="E1094" s="565"/>
      <c r="F1094" s="565"/>
      <c r="G1094" s="565"/>
      <c r="H1094" s="565"/>
      <c r="I1094" s="565"/>
      <c r="J1094" s="565"/>
      <c r="K1094" s="565"/>
      <c r="L1094" s="565"/>
      <c r="M1094" s="565"/>
      <c r="N1094" s="565"/>
      <c r="O1094" s="565"/>
      <c r="P1094" s="565"/>
      <c r="Q1094" s="565"/>
      <c r="R1094" s="565"/>
      <c r="S1094" s="565"/>
      <c r="T1094" s="565"/>
      <c r="U1094" s="147"/>
      <c r="V1094" s="565"/>
      <c r="W1094" s="565"/>
      <c r="X1094" s="565"/>
      <c r="Y1094" s="565"/>
      <c r="Z1094" s="565"/>
      <c r="AA1094" s="565"/>
      <c r="AB1094" s="565"/>
      <c r="AC1094" s="565"/>
      <c r="AD1094" s="565"/>
      <c r="AE1094" s="565"/>
      <c r="AF1094" s="565"/>
      <c r="AG1094" s="565"/>
      <c r="AH1094" s="565"/>
      <c r="AI1094" s="565"/>
      <c r="AJ1094" s="565"/>
      <c r="AK1094" s="565"/>
      <c r="AL1094" s="565"/>
      <c r="AM1094" s="565"/>
      <c r="AN1094" s="565"/>
      <c r="AO1094" s="565"/>
      <c r="AP1094" s="565"/>
      <c r="AQ1094" s="565"/>
      <c r="AR1094" s="565"/>
      <c r="AS1094" s="565"/>
      <c r="AT1094" s="565"/>
      <c r="AU1094" s="565"/>
      <c r="AV1094" s="565"/>
      <c r="AW1094" s="565"/>
      <c r="AX1094" s="565"/>
      <c r="AY1094" s="565"/>
      <c r="AZ1094" s="565"/>
      <c r="BA1094" s="565"/>
      <c r="BB1094" s="565"/>
      <c r="BC1094" s="565"/>
      <c r="BD1094" s="565"/>
      <c r="BE1094" s="565"/>
      <c r="BF1094" s="565"/>
      <c r="BG1094" s="565"/>
      <c r="BH1094" s="565"/>
      <c r="BI1094" s="565"/>
      <c r="BJ1094" s="565"/>
      <c r="BK1094" s="364"/>
      <c r="BL1094" s="565"/>
      <c r="BM1094" s="565"/>
      <c r="BN1094" s="565"/>
      <c r="BO1094" s="565"/>
      <c r="BP1094" s="565"/>
      <c r="BQ1094" s="565"/>
      <c r="BR1094" s="565"/>
      <c r="BS1094" s="565"/>
      <c r="BT1094" s="565"/>
      <c r="BU1094" s="565"/>
      <c r="BV1094" s="565"/>
      <c r="BW1094" s="565"/>
      <c r="BX1094" s="565"/>
      <c r="BY1094" s="565"/>
    </row>
    <row r="1095" spans="1:85">
      <c r="A1095" s="627" t="s">
        <v>11142</v>
      </c>
      <c r="B1095" s="626" t="s">
        <v>4301</v>
      </c>
      <c r="C1095" s="565" t="s">
        <v>4302</v>
      </c>
      <c r="D1095" s="565"/>
      <c r="E1095" s="565"/>
      <c r="F1095" s="565"/>
      <c r="G1095" s="565"/>
      <c r="H1095" s="565"/>
      <c r="I1095" s="565"/>
      <c r="J1095" s="565"/>
      <c r="K1095" s="565"/>
      <c r="L1095" s="565"/>
      <c r="M1095" s="565"/>
      <c r="N1095" s="565"/>
      <c r="O1095" s="565"/>
      <c r="P1095" s="565"/>
      <c r="Q1095" s="565"/>
      <c r="R1095" s="565"/>
      <c r="S1095" s="565"/>
      <c r="T1095" s="565"/>
      <c r="U1095" s="147"/>
      <c r="V1095" s="565"/>
      <c r="W1095" s="565"/>
      <c r="X1095" s="565"/>
      <c r="Y1095" s="565"/>
      <c r="Z1095" s="565"/>
      <c r="AA1095" s="565"/>
      <c r="AB1095" s="565"/>
      <c r="AC1095" s="565"/>
      <c r="AD1095" s="565"/>
      <c r="AE1095" s="565"/>
      <c r="AF1095" s="565"/>
      <c r="AG1095" s="565"/>
      <c r="AH1095" s="565"/>
      <c r="AI1095" s="565"/>
      <c r="AJ1095" s="565"/>
      <c r="AK1095" s="565"/>
      <c r="AL1095" s="565"/>
      <c r="AM1095" s="565"/>
      <c r="AN1095" s="565"/>
      <c r="AO1095" s="565"/>
      <c r="AP1095" s="565"/>
      <c r="AQ1095" s="565"/>
      <c r="AR1095" s="565"/>
      <c r="AS1095" s="565"/>
      <c r="AT1095" s="565"/>
      <c r="AU1095" s="565"/>
      <c r="AV1095" s="565"/>
      <c r="AW1095" s="565"/>
      <c r="AX1095" s="565"/>
      <c r="AY1095" s="565"/>
      <c r="AZ1095" s="565"/>
      <c r="BA1095" s="565"/>
      <c r="BB1095" s="565"/>
      <c r="BC1095" s="565"/>
      <c r="BD1095" s="565"/>
      <c r="BE1095" s="565"/>
      <c r="BF1095" s="565"/>
      <c r="BG1095" s="565"/>
      <c r="BH1095" s="565"/>
      <c r="BI1095" s="565"/>
      <c r="BJ1095" s="565"/>
      <c r="BK1095" s="364"/>
      <c r="BL1095" s="565"/>
      <c r="BM1095" s="565"/>
      <c r="BN1095" s="565"/>
      <c r="BO1095" s="565"/>
      <c r="BP1095" s="565"/>
      <c r="BQ1095" s="565"/>
      <c r="BR1095" s="565"/>
      <c r="BS1095" s="565"/>
      <c r="BT1095" s="565"/>
      <c r="BU1095" s="565"/>
      <c r="BV1095" s="565"/>
      <c r="BW1095" s="565"/>
      <c r="BX1095" s="565"/>
      <c r="BY1095" s="565"/>
    </row>
    <row r="1096" spans="1:85">
      <c r="A1096" s="620"/>
      <c r="B1096" s="626"/>
      <c r="C1096" s="565" t="s">
        <v>4300</v>
      </c>
      <c r="D1096" s="565">
        <v>4320</v>
      </c>
      <c r="E1096" s="565"/>
      <c r="F1096" s="565"/>
      <c r="G1096" s="565"/>
      <c r="H1096" s="565"/>
      <c r="I1096" s="565"/>
      <c r="J1096" s="565"/>
      <c r="K1096" s="565"/>
      <c r="L1096" s="565"/>
      <c r="M1096" s="565"/>
      <c r="N1096" s="565"/>
      <c r="O1096" s="565"/>
      <c r="P1096" s="565"/>
      <c r="Q1096" s="565"/>
      <c r="R1096" s="565"/>
      <c r="S1096" s="565"/>
      <c r="T1096" s="565"/>
      <c r="U1096" s="147"/>
      <c r="V1096" s="565"/>
      <c r="W1096" s="565"/>
      <c r="X1096" s="565"/>
      <c r="Y1096" s="565"/>
      <c r="Z1096" s="565"/>
      <c r="AA1096" s="565"/>
      <c r="AB1096" s="565"/>
      <c r="AC1096" s="565"/>
      <c r="AD1096" s="565"/>
      <c r="AE1096" s="565"/>
      <c r="AF1096" s="565"/>
      <c r="AG1096" s="565"/>
      <c r="AH1096" s="565"/>
      <c r="AI1096" s="565"/>
      <c r="AJ1096" s="565"/>
      <c r="AK1096" s="565"/>
      <c r="AL1096" s="565"/>
      <c r="AM1096" s="565"/>
      <c r="AN1096" s="565"/>
      <c r="AO1096" s="565"/>
      <c r="AP1096" s="565"/>
      <c r="AQ1096" s="565"/>
      <c r="AR1096" s="565"/>
      <c r="AS1096" s="565"/>
      <c r="AT1096" s="565"/>
      <c r="AU1096" s="565"/>
      <c r="AV1096" s="565"/>
      <c r="AW1096" s="565"/>
      <c r="AX1096" s="565"/>
      <c r="AY1096" s="565"/>
      <c r="AZ1096" s="565"/>
      <c r="BA1096" s="565"/>
      <c r="BB1096" s="565"/>
      <c r="BC1096" s="565"/>
      <c r="BD1096" s="565"/>
      <c r="BE1096" s="565"/>
      <c r="BF1096" s="565"/>
      <c r="BG1096" s="565"/>
      <c r="BH1096" s="565"/>
      <c r="BI1096" s="565"/>
      <c r="BJ1096" s="565"/>
      <c r="BK1096" s="364"/>
      <c r="BL1096" s="565"/>
      <c r="BM1096" s="565"/>
      <c r="BN1096" s="565">
        <v>720</v>
      </c>
      <c r="BO1096" s="565">
        <v>1800</v>
      </c>
      <c r="BP1096" s="565"/>
      <c r="BQ1096" s="565"/>
      <c r="BR1096" s="565"/>
      <c r="BS1096" s="565"/>
      <c r="BT1096" s="565"/>
      <c r="BU1096" s="565"/>
      <c r="BV1096" s="565"/>
      <c r="BW1096" s="565"/>
      <c r="BX1096" s="565"/>
      <c r="BY1096" s="565"/>
    </row>
    <row r="1097" spans="1:85">
      <c r="A1097" s="620"/>
      <c r="B1097" s="626" t="s">
        <v>4303</v>
      </c>
      <c r="C1097" s="565" t="s">
        <v>4302</v>
      </c>
      <c r="D1097" s="565"/>
      <c r="E1097" s="565"/>
      <c r="F1097" s="565"/>
      <c r="G1097" s="565"/>
      <c r="H1097" s="565"/>
      <c r="I1097" s="565"/>
      <c r="J1097" s="565"/>
      <c r="K1097" s="565"/>
      <c r="L1097" s="565"/>
      <c r="M1097" s="565"/>
      <c r="N1097" s="565"/>
      <c r="O1097" s="565"/>
      <c r="P1097" s="565"/>
      <c r="Q1097" s="565"/>
      <c r="R1097" s="565"/>
      <c r="S1097" s="565"/>
      <c r="T1097" s="565"/>
      <c r="U1097" s="147"/>
      <c r="V1097" s="565"/>
      <c r="W1097" s="565"/>
      <c r="X1097" s="565"/>
      <c r="Y1097" s="565"/>
      <c r="Z1097" s="565"/>
      <c r="AA1097" s="565"/>
      <c r="AB1097" s="565"/>
      <c r="AC1097" s="565"/>
      <c r="AD1097" s="565"/>
      <c r="AE1097" s="565"/>
      <c r="AF1097" s="565"/>
      <c r="AG1097" s="565"/>
      <c r="AH1097" s="565"/>
      <c r="AI1097" s="565"/>
      <c r="AJ1097" s="565"/>
      <c r="AK1097" s="565"/>
      <c r="AL1097" s="565"/>
      <c r="AM1097" s="565"/>
      <c r="AN1097" s="565"/>
      <c r="AO1097" s="565"/>
      <c r="AP1097" s="565"/>
      <c r="AQ1097" s="565"/>
      <c r="AR1097" s="565"/>
      <c r="AS1097" s="565"/>
      <c r="AT1097" s="565"/>
      <c r="AU1097" s="565"/>
      <c r="AV1097" s="565"/>
      <c r="AW1097" s="565"/>
      <c r="AX1097" s="565"/>
      <c r="AY1097" s="565"/>
      <c r="AZ1097" s="565"/>
      <c r="BA1097" s="565"/>
      <c r="BB1097" s="565"/>
      <c r="BC1097" s="565"/>
      <c r="BD1097" s="565"/>
      <c r="BE1097" s="565"/>
      <c r="BF1097" s="565"/>
      <c r="BG1097" s="565"/>
      <c r="BH1097" s="565"/>
      <c r="BI1097" s="565"/>
      <c r="BJ1097" s="565"/>
      <c r="BK1097" s="364"/>
      <c r="BL1097" s="565"/>
      <c r="BM1097" s="565"/>
      <c r="BN1097" s="565"/>
      <c r="BO1097" s="565"/>
      <c r="BP1097" s="565"/>
      <c r="BQ1097" s="565"/>
      <c r="BR1097" s="565"/>
      <c r="BS1097" s="565"/>
      <c r="BT1097" s="565"/>
      <c r="BU1097" s="565"/>
      <c r="BV1097" s="565"/>
      <c r="BW1097" s="565"/>
      <c r="BX1097" s="565"/>
      <c r="BY1097" s="565"/>
    </row>
    <row r="1098" spans="1:85">
      <c r="A1098" s="620"/>
      <c r="B1098" s="626"/>
      <c r="C1098" s="565" t="s">
        <v>4300</v>
      </c>
      <c r="D1098" s="565"/>
      <c r="E1098" s="565"/>
      <c r="F1098" s="565"/>
      <c r="G1098" s="565"/>
      <c r="H1098" s="565"/>
      <c r="I1098" s="565"/>
      <c r="J1098" s="565"/>
      <c r="K1098" s="565"/>
      <c r="L1098" s="565"/>
      <c r="M1098" s="565"/>
      <c r="N1098" s="565"/>
      <c r="O1098" s="565"/>
      <c r="P1098" s="565"/>
      <c r="Q1098" s="565"/>
      <c r="R1098" s="565"/>
      <c r="S1098" s="565"/>
      <c r="T1098" s="565"/>
      <c r="U1098" s="147"/>
      <c r="V1098" s="565"/>
      <c r="W1098" s="565"/>
      <c r="X1098" s="565"/>
      <c r="Y1098" s="565"/>
      <c r="Z1098" s="565"/>
      <c r="AA1098" s="565"/>
      <c r="AB1098" s="565"/>
      <c r="AC1098" s="565"/>
      <c r="AD1098" s="565"/>
      <c r="AE1098" s="565"/>
      <c r="AF1098" s="565"/>
      <c r="AG1098" s="565"/>
      <c r="AH1098" s="565"/>
      <c r="AI1098" s="565"/>
      <c r="AJ1098" s="565"/>
      <c r="AK1098" s="565"/>
      <c r="AL1098" s="565"/>
      <c r="AM1098" s="565"/>
      <c r="AN1098" s="565"/>
      <c r="AO1098" s="565"/>
      <c r="AP1098" s="565"/>
      <c r="AQ1098" s="565"/>
      <c r="AR1098" s="565"/>
      <c r="AS1098" s="565"/>
      <c r="AT1098" s="565"/>
      <c r="AU1098" s="565"/>
      <c r="AV1098" s="565"/>
      <c r="AW1098" s="565"/>
      <c r="AX1098" s="565"/>
      <c r="AY1098" s="565"/>
      <c r="AZ1098" s="565"/>
      <c r="BA1098" s="565"/>
      <c r="BB1098" s="565"/>
      <c r="BC1098" s="565"/>
      <c r="BD1098" s="565"/>
      <c r="BE1098" s="565"/>
      <c r="BF1098" s="565"/>
      <c r="BG1098" s="565"/>
      <c r="BH1098" s="565"/>
      <c r="BI1098" s="565"/>
      <c r="BJ1098" s="565"/>
      <c r="BK1098" s="364"/>
      <c r="BL1098" s="565"/>
      <c r="BM1098" s="565"/>
      <c r="BN1098" s="565"/>
      <c r="BO1098" s="565"/>
      <c r="BP1098" s="565"/>
      <c r="BQ1098" s="565"/>
      <c r="BR1098" s="565"/>
      <c r="BS1098" s="565"/>
      <c r="BT1098" s="565"/>
      <c r="BU1098" s="565"/>
      <c r="BV1098" s="565"/>
      <c r="BW1098" s="565"/>
      <c r="BX1098" s="565"/>
      <c r="BY1098" s="565"/>
    </row>
    <row r="1099" spans="1:85">
      <c r="A1099" s="620"/>
      <c r="B1099" s="626" t="s">
        <v>4304</v>
      </c>
      <c r="C1099" s="565" t="s">
        <v>4302</v>
      </c>
      <c r="D1099" s="565"/>
      <c r="E1099" s="565"/>
      <c r="F1099" s="565"/>
      <c r="G1099" s="565"/>
      <c r="H1099" s="565"/>
      <c r="I1099" s="565"/>
      <c r="J1099" s="565"/>
      <c r="K1099" s="565"/>
      <c r="L1099" s="565"/>
      <c r="M1099" s="565"/>
      <c r="N1099" s="565"/>
      <c r="O1099" s="565"/>
      <c r="P1099" s="565"/>
      <c r="Q1099" s="565"/>
      <c r="R1099" s="565"/>
      <c r="S1099" s="565"/>
      <c r="T1099" s="565"/>
      <c r="U1099" s="147"/>
      <c r="V1099" s="565"/>
      <c r="W1099" s="565"/>
      <c r="X1099" s="565"/>
      <c r="Y1099" s="565"/>
      <c r="Z1099" s="565"/>
      <c r="AA1099" s="565"/>
      <c r="AB1099" s="565"/>
      <c r="AC1099" s="565"/>
      <c r="AD1099" s="565"/>
      <c r="AE1099" s="565"/>
      <c r="AF1099" s="565"/>
      <c r="AG1099" s="565"/>
      <c r="AH1099" s="565"/>
      <c r="AI1099" s="565"/>
      <c r="AJ1099" s="565"/>
      <c r="AK1099" s="565"/>
      <c r="AL1099" s="565"/>
      <c r="AM1099" s="565"/>
      <c r="AN1099" s="565"/>
      <c r="AO1099" s="565"/>
      <c r="AP1099" s="565"/>
      <c r="AQ1099" s="565"/>
      <c r="AR1099" s="565"/>
      <c r="AS1099" s="565"/>
      <c r="AT1099" s="565"/>
      <c r="AU1099" s="565"/>
      <c r="AV1099" s="565"/>
      <c r="AW1099" s="565"/>
      <c r="AX1099" s="565"/>
      <c r="AY1099" s="565"/>
      <c r="AZ1099" s="565"/>
      <c r="BA1099" s="565"/>
      <c r="BB1099" s="565"/>
      <c r="BC1099" s="565"/>
      <c r="BD1099" s="565"/>
      <c r="BE1099" s="565"/>
      <c r="BF1099" s="565"/>
      <c r="BG1099" s="565"/>
      <c r="BH1099" s="565"/>
      <c r="BI1099" s="565"/>
      <c r="BJ1099" s="565"/>
      <c r="BK1099" s="364"/>
      <c r="BL1099" s="565"/>
      <c r="BM1099" s="565"/>
      <c r="BN1099" s="565"/>
      <c r="BO1099" s="565"/>
      <c r="BP1099" s="565"/>
      <c r="BQ1099" s="565"/>
      <c r="BR1099" s="565"/>
      <c r="BS1099" s="565"/>
      <c r="BT1099" s="565"/>
      <c r="BU1099" s="565"/>
      <c r="BV1099" s="565"/>
      <c r="BW1099" s="565"/>
      <c r="BX1099" s="565"/>
      <c r="BY1099" s="565"/>
    </row>
    <row r="1100" spans="1:85">
      <c r="A1100" s="620"/>
      <c r="B1100" s="626"/>
      <c r="C1100" s="565" t="s">
        <v>4300</v>
      </c>
      <c r="D1100" s="565">
        <v>1440</v>
      </c>
      <c r="E1100" s="565"/>
      <c r="F1100" s="565"/>
      <c r="G1100" s="565"/>
      <c r="H1100" s="565"/>
      <c r="I1100" s="565"/>
      <c r="J1100" s="565"/>
      <c r="K1100" s="565"/>
      <c r="L1100" s="565"/>
      <c r="M1100" s="565"/>
      <c r="N1100" s="565"/>
      <c r="O1100" s="565"/>
      <c r="P1100" s="565"/>
      <c r="Q1100" s="565"/>
      <c r="R1100" s="565"/>
      <c r="S1100" s="565"/>
      <c r="T1100" s="565"/>
      <c r="U1100" s="147"/>
      <c r="V1100" s="565"/>
      <c r="W1100" s="565"/>
      <c r="X1100" s="565"/>
      <c r="Y1100" s="565"/>
      <c r="Z1100" s="565"/>
      <c r="AA1100" s="565"/>
      <c r="AB1100" s="565"/>
      <c r="AC1100" s="565"/>
      <c r="AD1100" s="565"/>
      <c r="AE1100" s="565"/>
      <c r="AF1100" s="565"/>
      <c r="AG1100" s="565"/>
      <c r="AH1100" s="565"/>
      <c r="AI1100" s="565"/>
      <c r="AJ1100" s="565"/>
      <c r="AK1100" s="565"/>
      <c r="AL1100" s="565"/>
      <c r="AM1100" s="565"/>
      <c r="AN1100" s="565"/>
      <c r="AO1100" s="565"/>
      <c r="AP1100" s="565"/>
      <c r="AQ1100" s="565"/>
      <c r="AR1100" s="565"/>
      <c r="AS1100" s="565"/>
      <c r="AT1100" s="565"/>
      <c r="AU1100" s="565"/>
      <c r="AV1100" s="565"/>
      <c r="AW1100" s="565"/>
      <c r="AX1100" s="565"/>
      <c r="AY1100" s="565"/>
      <c r="AZ1100" s="565"/>
      <c r="BA1100" s="565"/>
      <c r="BB1100" s="565"/>
      <c r="BC1100" s="565"/>
      <c r="BD1100" s="565"/>
      <c r="BE1100" s="565"/>
      <c r="BF1100" s="565"/>
      <c r="BG1100" s="565"/>
      <c r="BH1100" s="565"/>
      <c r="BI1100" s="565"/>
      <c r="BJ1100" s="565"/>
      <c r="BK1100" s="364"/>
      <c r="BL1100" s="565"/>
      <c r="BM1100" s="565"/>
      <c r="BN1100" s="565">
        <v>240</v>
      </c>
      <c r="BO1100" s="565">
        <v>600</v>
      </c>
      <c r="BP1100" s="565"/>
      <c r="BQ1100" s="565"/>
      <c r="BR1100" s="565"/>
      <c r="BS1100" s="565"/>
      <c r="BT1100" s="565"/>
      <c r="BU1100" s="565"/>
      <c r="BV1100" s="565"/>
      <c r="BW1100" s="565"/>
      <c r="BX1100" s="565"/>
      <c r="BY1100" s="565"/>
    </row>
    <row r="1101" spans="1:85">
      <c r="A1101" s="620"/>
      <c r="B1101" s="626" t="s">
        <v>4305</v>
      </c>
      <c r="C1101" s="565" t="s">
        <v>4302</v>
      </c>
      <c r="D1101" s="565"/>
      <c r="E1101" s="565"/>
      <c r="F1101" s="565"/>
      <c r="G1101" s="565"/>
      <c r="H1101" s="565"/>
      <c r="I1101" s="565"/>
      <c r="J1101" s="565"/>
      <c r="K1101" s="565"/>
      <c r="L1101" s="565"/>
      <c r="M1101" s="565"/>
      <c r="N1101" s="565"/>
      <c r="O1101" s="565"/>
      <c r="P1101" s="565"/>
      <c r="Q1101" s="565"/>
      <c r="R1101" s="565"/>
      <c r="S1101" s="565"/>
      <c r="T1101" s="565"/>
      <c r="U1101" s="147"/>
      <c r="V1101" s="565"/>
      <c r="W1101" s="565"/>
      <c r="X1101" s="565"/>
      <c r="Y1101" s="565"/>
      <c r="Z1101" s="565"/>
      <c r="AA1101" s="565"/>
      <c r="AB1101" s="565"/>
      <c r="AC1101" s="565"/>
      <c r="AD1101" s="565"/>
      <c r="AE1101" s="565"/>
      <c r="AF1101" s="565"/>
      <c r="AG1101" s="565"/>
      <c r="AH1101" s="565"/>
      <c r="AI1101" s="565"/>
      <c r="AJ1101" s="565"/>
      <c r="AK1101" s="565"/>
      <c r="AL1101" s="565"/>
      <c r="AM1101" s="565"/>
      <c r="AN1101" s="565"/>
      <c r="AO1101" s="565"/>
      <c r="AP1101" s="565"/>
      <c r="AQ1101" s="565"/>
      <c r="AR1101" s="565"/>
      <c r="AS1101" s="565"/>
      <c r="AT1101" s="565"/>
      <c r="AU1101" s="565"/>
      <c r="AV1101" s="565"/>
      <c r="AW1101" s="565"/>
      <c r="AX1101" s="565"/>
      <c r="AY1101" s="565"/>
      <c r="AZ1101" s="565"/>
      <c r="BA1101" s="565"/>
      <c r="BB1101" s="565"/>
      <c r="BC1101" s="565"/>
      <c r="BD1101" s="565"/>
      <c r="BE1101" s="565"/>
      <c r="BF1101" s="565"/>
      <c r="BG1101" s="565"/>
      <c r="BH1101" s="565"/>
      <c r="BI1101" s="565"/>
      <c r="BJ1101" s="565"/>
      <c r="BK1101" s="364"/>
      <c r="BL1101" s="565"/>
      <c r="BM1101" s="565"/>
      <c r="BN1101" s="565"/>
      <c r="BO1101" s="565"/>
      <c r="BP1101" s="565"/>
      <c r="BQ1101" s="565"/>
      <c r="BR1101" s="565"/>
      <c r="BS1101" s="565"/>
      <c r="BT1101" s="565"/>
      <c r="BU1101" s="565"/>
      <c r="BV1101" s="565"/>
      <c r="BW1101" s="565"/>
      <c r="BX1101" s="565"/>
      <c r="BY1101" s="565"/>
    </row>
    <row r="1102" spans="1:85">
      <c r="A1102" s="620"/>
      <c r="B1102" s="634"/>
      <c r="C1102" s="627" t="s">
        <v>4300</v>
      </c>
      <c r="D1102" s="627"/>
      <c r="E1102" s="627"/>
      <c r="F1102" s="627"/>
      <c r="G1102" s="627"/>
      <c r="H1102" s="627"/>
      <c r="I1102" s="627"/>
      <c r="J1102" s="627"/>
      <c r="K1102" s="627"/>
      <c r="L1102" s="627"/>
      <c r="M1102" s="627"/>
      <c r="N1102" s="627"/>
      <c r="O1102" s="627"/>
      <c r="P1102" s="627"/>
      <c r="Q1102" s="627"/>
      <c r="R1102" s="627"/>
      <c r="S1102" s="627"/>
      <c r="T1102" s="627"/>
      <c r="U1102" s="635"/>
      <c r="V1102" s="627"/>
      <c r="W1102" s="627"/>
      <c r="X1102" s="627"/>
      <c r="Y1102" s="627"/>
      <c r="Z1102" s="627"/>
      <c r="AA1102" s="627"/>
      <c r="AB1102" s="627"/>
      <c r="AC1102" s="627"/>
      <c r="AD1102" s="627"/>
      <c r="AE1102" s="627"/>
      <c r="AF1102" s="627"/>
      <c r="AG1102" s="627"/>
      <c r="AH1102" s="627"/>
      <c r="AI1102" s="627"/>
      <c r="AJ1102" s="627"/>
      <c r="AK1102" s="627"/>
      <c r="AL1102" s="627"/>
      <c r="AM1102" s="627"/>
      <c r="AN1102" s="627"/>
      <c r="AO1102" s="627"/>
      <c r="AP1102" s="627"/>
      <c r="AQ1102" s="627"/>
      <c r="AR1102" s="627"/>
      <c r="AS1102" s="627"/>
      <c r="AT1102" s="627"/>
      <c r="AU1102" s="627"/>
      <c r="AV1102" s="627"/>
      <c r="AW1102" s="627"/>
      <c r="AX1102" s="627"/>
      <c r="AY1102" s="627"/>
      <c r="AZ1102" s="627"/>
      <c r="BA1102" s="627"/>
      <c r="BB1102" s="627"/>
      <c r="BC1102" s="627"/>
      <c r="BD1102" s="627"/>
      <c r="BE1102" s="627"/>
      <c r="BF1102" s="627"/>
      <c r="BG1102" s="627"/>
      <c r="BH1102" s="627"/>
      <c r="BI1102" s="627"/>
      <c r="BJ1102" s="627"/>
      <c r="BK1102" s="636"/>
      <c r="BL1102" s="627"/>
      <c r="BM1102" s="627"/>
      <c r="BN1102" s="627"/>
      <c r="BO1102" s="627"/>
      <c r="BP1102" s="627"/>
      <c r="BQ1102" s="627"/>
      <c r="BR1102" s="627"/>
      <c r="BS1102" s="627"/>
      <c r="BT1102" s="627"/>
      <c r="BU1102" s="627"/>
      <c r="BV1102" s="627"/>
      <c r="BW1102" s="627"/>
      <c r="BX1102" s="627"/>
      <c r="BY1102" s="627"/>
    </row>
    <row r="1103" spans="1:85">
      <c r="A1103" s="627" t="s">
        <v>11194</v>
      </c>
      <c r="B1103" s="626" t="s">
        <v>4301</v>
      </c>
      <c r="C1103" s="565" t="s">
        <v>4302</v>
      </c>
      <c r="D1103" s="565">
        <v>0</v>
      </c>
      <c r="E1103" s="565"/>
      <c r="F1103" s="565"/>
      <c r="G1103" s="565"/>
      <c r="H1103" s="565"/>
      <c r="I1103" s="565"/>
      <c r="J1103" s="565"/>
      <c r="K1103" s="565"/>
      <c r="L1103" s="565"/>
      <c r="M1103" s="565"/>
      <c r="N1103" s="565"/>
      <c r="O1103" s="565"/>
      <c r="P1103" s="565"/>
      <c r="Q1103" s="565"/>
      <c r="R1103" s="565"/>
      <c r="S1103" s="565"/>
      <c r="T1103" s="565"/>
      <c r="U1103" s="147"/>
      <c r="V1103" s="565"/>
      <c r="W1103" s="565"/>
      <c r="X1103" s="565"/>
      <c r="Y1103" s="565"/>
      <c r="Z1103" s="565"/>
      <c r="AA1103" s="565"/>
      <c r="AB1103" s="565"/>
      <c r="AC1103" s="565"/>
      <c r="AD1103" s="565"/>
      <c r="AE1103" s="565"/>
      <c r="AF1103" s="565"/>
      <c r="AG1103" s="565"/>
      <c r="AH1103" s="565"/>
      <c r="AI1103" s="565"/>
      <c r="AJ1103" s="565"/>
      <c r="AK1103" s="565"/>
      <c r="AL1103" s="565"/>
      <c r="AM1103" s="565"/>
      <c r="AN1103" s="565"/>
      <c r="AO1103" s="565"/>
      <c r="AP1103" s="565"/>
      <c r="AQ1103" s="565"/>
      <c r="AR1103" s="565"/>
      <c r="AS1103" s="565"/>
      <c r="AT1103" s="565"/>
      <c r="AU1103" s="565"/>
      <c r="AV1103" s="565"/>
      <c r="AW1103" s="565"/>
      <c r="AX1103" s="565"/>
      <c r="AY1103" s="565"/>
      <c r="AZ1103" s="565"/>
      <c r="BA1103" s="565"/>
      <c r="BB1103" s="565"/>
      <c r="BC1103" s="565"/>
      <c r="BD1103" s="565"/>
      <c r="BE1103" s="565">
        <v>0</v>
      </c>
      <c r="BF1103" s="565">
        <v>0</v>
      </c>
      <c r="BG1103" s="565"/>
      <c r="BH1103" s="565"/>
      <c r="BI1103" s="565"/>
      <c r="BJ1103" s="565"/>
      <c r="BK1103" s="364"/>
      <c r="BL1103" s="565"/>
      <c r="BM1103" s="565"/>
      <c r="BN1103" s="565"/>
      <c r="BO1103" s="565"/>
      <c r="BP1103" s="565"/>
      <c r="BQ1103" s="565"/>
      <c r="BR1103" s="565"/>
      <c r="BS1103" s="565"/>
      <c r="BT1103" s="565"/>
      <c r="BU1103" s="565"/>
      <c r="BV1103" s="565"/>
      <c r="BW1103" s="565"/>
      <c r="BX1103" s="565"/>
      <c r="BY1103" s="565"/>
      <c r="BZ1103" s="565"/>
      <c r="CA1103" s="565"/>
      <c r="CB1103" s="565"/>
      <c r="CC1103" s="565"/>
      <c r="CD1103" s="565"/>
      <c r="CE1103" s="565"/>
      <c r="CF1103" s="565"/>
      <c r="CG1103" s="565"/>
    </row>
    <row r="1104" spans="1:85">
      <c r="A1104" s="620"/>
      <c r="B1104" s="626"/>
      <c r="C1104" s="565" t="s">
        <v>4300</v>
      </c>
      <c r="D1104" s="565">
        <v>200</v>
      </c>
      <c r="E1104" s="565"/>
      <c r="F1104" s="565"/>
      <c r="G1104" s="565"/>
      <c r="H1104" s="565"/>
      <c r="I1104" s="565"/>
      <c r="J1104" s="565"/>
      <c r="K1104" s="565"/>
      <c r="L1104" s="565"/>
      <c r="M1104" s="565"/>
      <c r="N1104" s="565"/>
      <c r="O1104" s="565"/>
      <c r="P1104" s="565"/>
      <c r="Q1104" s="565"/>
      <c r="R1104" s="565"/>
      <c r="S1104" s="565"/>
      <c r="T1104" s="565"/>
      <c r="U1104" s="147"/>
      <c r="V1104" s="565"/>
      <c r="W1104" s="565"/>
      <c r="X1104" s="565"/>
      <c r="Y1104" s="565"/>
      <c r="Z1104" s="565"/>
      <c r="AA1104" s="565"/>
      <c r="AB1104" s="565"/>
      <c r="AC1104" s="565"/>
      <c r="AD1104" s="565"/>
      <c r="AE1104" s="565"/>
      <c r="AF1104" s="565"/>
      <c r="AG1104" s="565"/>
      <c r="AH1104" s="565"/>
      <c r="AI1104" s="565"/>
      <c r="AJ1104" s="565"/>
      <c r="AK1104" s="565"/>
      <c r="AL1104" s="565"/>
      <c r="AM1104" s="565"/>
      <c r="AN1104" s="565"/>
      <c r="AO1104" s="565"/>
      <c r="AP1104" s="565"/>
      <c r="AQ1104" s="565"/>
      <c r="AR1104" s="565"/>
      <c r="AS1104" s="565"/>
      <c r="AT1104" s="565"/>
      <c r="AU1104" s="565"/>
      <c r="AV1104" s="565"/>
      <c r="AW1104" s="565"/>
      <c r="AX1104" s="565"/>
      <c r="AY1104" s="565"/>
      <c r="AZ1104" s="565"/>
      <c r="BA1104" s="565"/>
      <c r="BB1104" s="565"/>
      <c r="BC1104" s="565"/>
      <c r="BD1104" s="565"/>
      <c r="BE1104" s="565">
        <v>400</v>
      </c>
      <c r="BF1104" s="565">
        <v>200</v>
      </c>
      <c r="BG1104" s="565"/>
      <c r="BH1104" s="565"/>
      <c r="BI1104" s="565"/>
      <c r="BJ1104" s="565"/>
      <c r="BK1104" s="364"/>
      <c r="BL1104" s="565"/>
      <c r="BM1104" s="565"/>
      <c r="BN1104" s="565"/>
      <c r="BO1104" s="565"/>
      <c r="BP1104" s="565"/>
      <c r="BQ1104" s="565"/>
      <c r="BR1104" s="565"/>
      <c r="BS1104" s="565"/>
      <c r="BT1104" s="565"/>
      <c r="BU1104" s="565"/>
      <c r="BV1104" s="565"/>
      <c r="BW1104" s="565"/>
      <c r="BX1104" s="565"/>
      <c r="BY1104" s="565"/>
      <c r="BZ1104" s="565"/>
      <c r="CA1104" s="565"/>
      <c r="CB1104" s="565"/>
      <c r="CC1104" s="565"/>
      <c r="CD1104" s="565"/>
      <c r="CE1104" s="565"/>
      <c r="CF1104" s="565"/>
      <c r="CG1104" s="565"/>
    </row>
    <row r="1105" spans="1:85">
      <c r="A1105" s="620"/>
      <c r="B1105" s="626" t="s">
        <v>4303</v>
      </c>
      <c r="C1105" s="565" t="s">
        <v>4302</v>
      </c>
      <c r="D1105" s="565">
        <v>0</v>
      </c>
      <c r="E1105" s="565"/>
      <c r="F1105" s="565"/>
      <c r="G1105" s="565"/>
      <c r="H1105" s="565"/>
      <c r="I1105" s="565"/>
      <c r="J1105" s="565"/>
      <c r="K1105" s="565"/>
      <c r="L1105" s="565"/>
      <c r="M1105" s="565"/>
      <c r="N1105" s="565"/>
      <c r="O1105" s="565"/>
      <c r="P1105" s="565"/>
      <c r="Q1105" s="565"/>
      <c r="R1105" s="565"/>
      <c r="S1105" s="565"/>
      <c r="T1105" s="565"/>
      <c r="U1105" s="147"/>
      <c r="V1105" s="565"/>
      <c r="W1105" s="565"/>
      <c r="X1105" s="565"/>
      <c r="Y1105" s="565"/>
      <c r="Z1105" s="565"/>
      <c r="AA1105" s="565"/>
      <c r="AB1105" s="565"/>
      <c r="AC1105" s="565"/>
      <c r="AD1105" s="565"/>
      <c r="AE1105" s="565"/>
      <c r="AF1105" s="565"/>
      <c r="AG1105" s="565"/>
      <c r="AH1105" s="565"/>
      <c r="AI1105" s="565"/>
      <c r="AJ1105" s="565"/>
      <c r="AK1105" s="565"/>
      <c r="AL1105" s="565"/>
      <c r="AM1105" s="565"/>
      <c r="AN1105" s="565"/>
      <c r="AO1105" s="565"/>
      <c r="AP1105" s="565"/>
      <c r="AQ1105" s="565"/>
      <c r="AR1105" s="565"/>
      <c r="AS1105" s="565"/>
      <c r="AT1105" s="565"/>
      <c r="AU1105" s="565"/>
      <c r="AV1105" s="565"/>
      <c r="AW1105" s="565"/>
      <c r="AX1105" s="565"/>
      <c r="AY1105" s="565"/>
      <c r="AZ1105" s="565"/>
      <c r="BA1105" s="565"/>
      <c r="BB1105" s="565"/>
      <c r="BC1105" s="565"/>
      <c r="BD1105" s="565"/>
      <c r="BE1105" s="565">
        <v>0</v>
      </c>
      <c r="BF1105" s="565">
        <v>0</v>
      </c>
      <c r="BG1105" s="565"/>
      <c r="BH1105" s="565"/>
      <c r="BI1105" s="565"/>
      <c r="BJ1105" s="565"/>
      <c r="BK1105" s="364"/>
      <c r="BL1105" s="565"/>
      <c r="BM1105" s="565"/>
      <c r="BN1105" s="565"/>
      <c r="BO1105" s="565"/>
      <c r="BP1105" s="565"/>
      <c r="BQ1105" s="565"/>
      <c r="BR1105" s="565"/>
      <c r="BS1105" s="565"/>
      <c r="BT1105" s="565"/>
      <c r="BU1105" s="565"/>
      <c r="BV1105" s="565"/>
      <c r="BW1105" s="565"/>
      <c r="BX1105" s="565"/>
      <c r="BY1105" s="565"/>
      <c r="BZ1105" s="565"/>
      <c r="CA1105" s="565"/>
      <c r="CB1105" s="565"/>
      <c r="CC1105" s="565"/>
      <c r="CD1105" s="565"/>
      <c r="CE1105" s="565"/>
      <c r="CF1105" s="565"/>
      <c r="CG1105" s="565"/>
    </row>
    <row r="1106" spans="1:85">
      <c r="A1106" s="620"/>
      <c r="B1106" s="626"/>
      <c r="C1106" s="565" t="s">
        <v>4300</v>
      </c>
      <c r="D1106" s="565"/>
      <c r="E1106" s="565"/>
      <c r="F1106" s="565"/>
      <c r="G1106" s="565"/>
      <c r="H1106" s="565"/>
      <c r="I1106" s="565"/>
      <c r="J1106" s="565"/>
      <c r="K1106" s="565"/>
      <c r="L1106" s="565"/>
      <c r="M1106" s="565"/>
      <c r="N1106" s="565"/>
      <c r="O1106" s="565"/>
      <c r="P1106" s="565"/>
      <c r="Q1106" s="565"/>
      <c r="R1106" s="565"/>
      <c r="S1106" s="565"/>
      <c r="T1106" s="565"/>
      <c r="U1106" s="147"/>
      <c r="V1106" s="565"/>
      <c r="W1106" s="565"/>
      <c r="X1106" s="565"/>
      <c r="Y1106" s="565"/>
      <c r="Z1106" s="565"/>
      <c r="AA1106" s="565"/>
      <c r="AB1106" s="565"/>
      <c r="AC1106" s="565"/>
      <c r="AD1106" s="565"/>
      <c r="AE1106" s="565"/>
      <c r="AF1106" s="565"/>
      <c r="AG1106" s="565"/>
      <c r="AH1106" s="565"/>
      <c r="AI1106" s="565"/>
      <c r="AJ1106" s="565"/>
      <c r="AK1106" s="565"/>
      <c r="AL1106" s="565"/>
      <c r="AM1106" s="565"/>
      <c r="AN1106" s="565"/>
      <c r="AO1106" s="565"/>
      <c r="AP1106" s="565"/>
      <c r="AQ1106" s="565"/>
      <c r="AR1106" s="565"/>
      <c r="AS1106" s="565"/>
      <c r="AT1106" s="565"/>
      <c r="AU1106" s="565"/>
      <c r="AV1106" s="565"/>
      <c r="AW1106" s="565"/>
      <c r="AX1106" s="565"/>
      <c r="AY1106" s="565"/>
      <c r="AZ1106" s="565"/>
      <c r="BA1106" s="565"/>
      <c r="BB1106" s="565"/>
      <c r="BC1106" s="565"/>
      <c r="BD1106" s="565"/>
      <c r="BE1106" s="565">
        <v>400</v>
      </c>
      <c r="BF1106" s="565">
        <v>200</v>
      </c>
      <c r="BG1106" s="565"/>
      <c r="BH1106" s="565"/>
      <c r="BI1106" s="565"/>
      <c r="BJ1106" s="565"/>
      <c r="BK1106" s="364"/>
      <c r="BL1106" s="565"/>
      <c r="BM1106" s="565"/>
      <c r="BN1106" s="565"/>
      <c r="BO1106" s="565"/>
      <c r="BP1106" s="565"/>
      <c r="BQ1106" s="565"/>
      <c r="BR1106" s="565"/>
      <c r="BS1106" s="565"/>
      <c r="BT1106" s="565"/>
      <c r="BU1106" s="565"/>
      <c r="BV1106" s="565"/>
      <c r="BW1106" s="565"/>
      <c r="BX1106" s="565"/>
      <c r="BY1106" s="565"/>
      <c r="BZ1106" s="565"/>
      <c r="CA1106" s="565"/>
      <c r="CB1106" s="565"/>
      <c r="CC1106" s="565"/>
      <c r="CD1106" s="565"/>
      <c r="CE1106" s="565"/>
      <c r="CF1106" s="565"/>
      <c r="CG1106" s="565"/>
    </row>
    <row r="1107" spans="1:85">
      <c r="A1107" s="620"/>
      <c r="B1107" s="626" t="s">
        <v>4304</v>
      </c>
      <c r="C1107" s="565" t="s">
        <v>4302</v>
      </c>
      <c r="D1107" s="565">
        <v>0</v>
      </c>
      <c r="E1107" s="565"/>
      <c r="F1107" s="565"/>
      <c r="G1107" s="565"/>
      <c r="H1107" s="565"/>
      <c r="I1107" s="565"/>
      <c r="J1107" s="565"/>
      <c r="K1107" s="565"/>
      <c r="L1107" s="565"/>
      <c r="M1107" s="565"/>
      <c r="N1107" s="565"/>
      <c r="O1107" s="565"/>
      <c r="P1107" s="565"/>
      <c r="Q1107" s="565"/>
      <c r="R1107" s="565"/>
      <c r="S1107" s="565"/>
      <c r="T1107" s="565"/>
      <c r="U1107" s="147"/>
      <c r="V1107" s="565"/>
      <c r="W1107" s="565"/>
      <c r="X1107" s="565"/>
      <c r="Y1107" s="565"/>
      <c r="Z1107" s="565"/>
      <c r="AA1107" s="565"/>
      <c r="AB1107" s="565"/>
      <c r="AC1107" s="565"/>
      <c r="AD1107" s="565"/>
      <c r="AE1107" s="565"/>
      <c r="AF1107" s="565"/>
      <c r="AG1107" s="565"/>
      <c r="AH1107" s="565"/>
      <c r="AI1107" s="565"/>
      <c r="AJ1107" s="565"/>
      <c r="AK1107" s="565"/>
      <c r="AL1107" s="565"/>
      <c r="AM1107" s="565"/>
      <c r="AN1107" s="565"/>
      <c r="AO1107" s="565"/>
      <c r="AP1107" s="565"/>
      <c r="AQ1107" s="565"/>
      <c r="AR1107" s="565"/>
      <c r="AS1107" s="565"/>
      <c r="AT1107" s="565"/>
      <c r="AU1107" s="565"/>
      <c r="AV1107" s="565"/>
      <c r="AW1107" s="565"/>
      <c r="AX1107" s="565"/>
      <c r="AY1107" s="565"/>
      <c r="AZ1107" s="565"/>
      <c r="BA1107" s="565"/>
      <c r="BB1107" s="565"/>
      <c r="BC1107" s="565"/>
      <c r="BD1107" s="565"/>
      <c r="BE1107" s="565">
        <v>0</v>
      </c>
      <c r="BF1107" s="565">
        <v>0</v>
      </c>
      <c r="BG1107" s="565"/>
      <c r="BH1107" s="565"/>
      <c r="BI1107" s="565"/>
      <c r="BJ1107" s="565"/>
      <c r="BK1107" s="364"/>
      <c r="BL1107" s="565"/>
      <c r="BM1107" s="565"/>
      <c r="BN1107" s="565"/>
      <c r="BO1107" s="565"/>
      <c r="BP1107" s="565"/>
      <c r="BQ1107" s="565"/>
      <c r="BR1107" s="565"/>
      <c r="BS1107" s="565"/>
      <c r="BT1107" s="565"/>
      <c r="BU1107" s="565"/>
      <c r="BV1107" s="565"/>
      <c r="BW1107" s="565"/>
      <c r="BX1107" s="565"/>
      <c r="BY1107" s="565"/>
      <c r="BZ1107" s="565"/>
      <c r="CA1107" s="565"/>
      <c r="CB1107" s="565"/>
      <c r="CC1107" s="565"/>
      <c r="CD1107" s="565"/>
      <c r="CE1107" s="565"/>
      <c r="CF1107" s="565"/>
      <c r="CG1107" s="565"/>
    </row>
    <row r="1108" spans="1:85">
      <c r="A1108" s="620"/>
      <c r="B1108" s="626"/>
      <c r="C1108" s="565" t="s">
        <v>4300</v>
      </c>
      <c r="D1108" s="565">
        <v>200</v>
      </c>
      <c r="E1108" s="565"/>
      <c r="F1108" s="565"/>
      <c r="G1108" s="565"/>
      <c r="H1108" s="565"/>
      <c r="I1108" s="565"/>
      <c r="J1108" s="565"/>
      <c r="K1108" s="565"/>
      <c r="L1108" s="565"/>
      <c r="M1108" s="565"/>
      <c r="N1108" s="565"/>
      <c r="O1108" s="565"/>
      <c r="P1108" s="565"/>
      <c r="Q1108" s="565"/>
      <c r="R1108" s="565"/>
      <c r="S1108" s="565"/>
      <c r="T1108" s="565"/>
      <c r="U1108" s="147"/>
      <c r="V1108" s="565"/>
      <c r="W1108" s="565"/>
      <c r="X1108" s="565"/>
      <c r="Y1108" s="565"/>
      <c r="Z1108" s="565"/>
      <c r="AA1108" s="565"/>
      <c r="AB1108" s="565"/>
      <c r="AC1108" s="565"/>
      <c r="AD1108" s="565"/>
      <c r="AE1108" s="565"/>
      <c r="AF1108" s="565"/>
      <c r="AG1108" s="565"/>
      <c r="AH1108" s="565"/>
      <c r="AI1108" s="565"/>
      <c r="AJ1108" s="565"/>
      <c r="AK1108" s="565"/>
      <c r="AL1108" s="565"/>
      <c r="AM1108" s="565"/>
      <c r="AN1108" s="565"/>
      <c r="AO1108" s="565"/>
      <c r="AP1108" s="565"/>
      <c r="AQ1108" s="565"/>
      <c r="AR1108" s="565"/>
      <c r="AS1108" s="565"/>
      <c r="AT1108" s="565"/>
      <c r="AU1108" s="565"/>
      <c r="AV1108" s="565"/>
      <c r="AW1108" s="565"/>
      <c r="AX1108" s="565"/>
      <c r="AY1108" s="565"/>
      <c r="AZ1108" s="565"/>
      <c r="BA1108" s="565"/>
      <c r="BB1108" s="565"/>
      <c r="BC1108" s="565"/>
      <c r="BD1108" s="565"/>
      <c r="BE1108" s="565">
        <v>600</v>
      </c>
      <c r="BF1108" s="565">
        <v>300</v>
      </c>
      <c r="BG1108" s="565"/>
      <c r="BH1108" s="565"/>
      <c r="BI1108" s="565"/>
      <c r="BJ1108" s="565"/>
      <c r="BK1108" s="364"/>
      <c r="BL1108" s="565"/>
      <c r="BM1108" s="565"/>
      <c r="BN1108" s="565"/>
      <c r="BO1108" s="565"/>
      <c r="BP1108" s="565"/>
      <c r="BQ1108" s="565"/>
      <c r="BR1108" s="565"/>
      <c r="BS1108" s="565"/>
      <c r="BT1108" s="565"/>
      <c r="BU1108" s="565"/>
      <c r="BV1108" s="565"/>
      <c r="BW1108" s="565"/>
      <c r="BX1108" s="565"/>
      <c r="BY1108" s="565"/>
      <c r="BZ1108" s="565"/>
      <c r="CA1108" s="565"/>
      <c r="CB1108" s="565"/>
      <c r="CC1108" s="565"/>
      <c r="CD1108" s="565"/>
      <c r="CE1108" s="565"/>
      <c r="CF1108" s="565"/>
      <c r="CG1108" s="565"/>
    </row>
    <row r="1109" spans="1:85">
      <c r="A1109" s="620"/>
      <c r="B1109" s="626" t="s">
        <v>4305</v>
      </c>
      <c r="C1109" s="565" t="s">
        <v>4302</v>
      </c>
      <c r="D1109" s="565">
        <v>0</v>
      </c>
      <c r="E1109" s="565"/>
      <c r="F1109" s="565"/>
      <c r="G1109" s="565"/>
      <c r="H1109" s="565"/>
      <c r="I1109" s="565"/>
      <c r="J1109" s="565"/>
      <c r="K1109" s="565"/>
      <c r="L1109" s="565"/>
      <c r="M1109" s="565"/>
      <c r="N1109" s="565"/>
      <c r="O1109" s="565"/>
      <c r="P1109" s="565"/>
      <c r="Q1109" s="565"/>
      <c r="R1109" s="565"/>
      <c r="S1109" s="565"/>
      <c r="T1109" s="565"/>
      <c r="U1109" s="147"/>
      <c r="V1109" s="565"/>
      <c r="W1109" s="565"/>
      <c r="X1109" s="565"/>
      <c r="Y1109" s="565"/>
      <c r="Z1109" s="565"/>
      <c r="AA1109" s="565"/>
      <c r="AB1109" s="565"/>
      <c r="AC1109" s="565"/>
      <c r="AD1109" s="565"/>
      <c r="AE1109" s="565"/>
      <c r="AF1109" s="565"/>
      <c r="AG1109" s="565"/>
      <c r="AH1109" s="565"/>
      <c r="AI1109" s="565"/>
      <c r="AJ1109" s="565"/>
      <c r="AK1109" s="565"/>
      <c r="AL1109" s="565"/>
      <c r="AM1109" s="565"/>
      <c r="AN1109" s="565"/>
      <c r="AO1109" s="565"/>
      <c r="AP1109" s="565"/>
      <c r="AQ1109" s="565"/>
      <c r="AR1109" s="565"/>
      <c r="AS1109" s="565"/>
      <c r="AT1109" s="565"/>
      <c r="AU1109" s="565"/>
      <c r="AV1109" s="565"/>
      <c r="AW1109" s="565"/>
      <c r="AX1109" s="565"/>
      <c r="AY1109" s="565"/>
      <c r="AZ1109" s="565"/>
      <c r="BA1109" s="565"/>
      <c r="BB1109" s="565"/>
      <c r="BC1109" s="565"/>
      <c r="BD1109" s="565"/>
      <c r="BE1109" s="565">
        <v>0</v>
      </c>
      <c r="BF1109" s="565">
        <v>0</v>
      </c>
      <c r="BG1109" s="565"/>
      <c r="BH1109" s="565"/>
      <c r="BI1109" s="565"/>
      <c r="BJ1109" s="565"/>
      <c r="BK1109" s="364"/>
      <c r="BL1109" s="565"/>
      <c r="BM1109" s="565"/>
      <c r="BN1109" s="565"/>
      <c r="BO1109" s="565"/>
      <c r="BP1109" s="565"/>
      <c r="BQ1109" s="565"/>
      <c r="BR1109" s="565"/>
      <c r="BS1109" s="565"/>
      <c r="BT1109" s="565"/>
      <c r="BU1109" s="565"/>
      <c r="BV1109" s="565"/>
      <c r="BW1109" s="565"/>
      <c r="BX1109" s="565"/>
      <c r="BY1109" s="565"/>
      <c r="BZ1109" s="565"/>
      <c r="CA1109" s="565"/>
      <c r="CB1109" s="565"/>
      <c r="CC1109" s="565"/>
      <c r="CD1109" s="565"/>
      <c r="CE1109" s="565"/>
      <c r="CF1109" s="565"/>
      <c r="CG1109" s="565"/>
    </row>
    <row r="1110" spans="1:85">
      <c r="A1110" s="620"/>
      <c r="B1110" s="626"/>
      <c r="C1110" s="565" t="s">
        <v>4300</v>
      </c>
      <c r="D1110" s="565">
        <v>0</v>
      </c>
      <c r="E1110" s="565"/>
      <c r="F1110" s="565"/>
      <c r="G1110" s="565"/>
      <c r="H1110" s="565"/>
      <c r="I1110" s="565"/>
      <c r="J1110" s="565"/>
      <c r="K1110" s="565"/>
      <c r="L1110" s="565"/>
      <c r="M1110" s="565"/>
      <c r="N1110" s="565"/>
      <c r="O1110" s="565"/>
      <c r="P1110" s="565"/>
      <c r="Q1110" s="565"/>
      <c r="R1110" s="565"/>
      <c r="S1110" s="565"/>
      <c r="T1110" s="565"/>
      <c r="U1110" s="147"/>
      <c r="V1110" s="565"/>
      <c r="W1110" s="565"/>
      <c r="X1110" s="565"/>
      <c r="Y1110" s="565"/>
      <c r="Z1110" s="565"/>
      <c r="AA1110" s="565"/>
      <c r="AB1110" s="565"/>
      <c r="AC1110" s="565"/>
      <c r="AD1110" s="565"/>
      <c r="AE1110" s="565"/>
      <c r="AF1110" s="565"/>
      <c r="AG1110" s="565"/>
      <c r="AH1110" s="565"/>
      <c r="AI1110" s="565"/>
      <c r="AJ1110" s="565"/>
      <c r="AK1110" s="565"/>
      <c r="AL1110" s="565"/>
      <c r="AM1110" s="565"/>
      <c r="AN1110" s="565"/>
      <c r="AO1110" s="565"/>
      <c r="AP1110" s="565"/>
      <c r="AQ1110" s="565"/>
      <c r="AR1110" s="565"/>
      <c r="AS1110" s="565"/>
      <c r="AT1110" s="565"/>
      <c r="AU1110" s="565"/>
      <c r="AV1110" s="565"/>
      <c r="AW1110" s="565"/>
      <c r="AX1110" s="565"/>
      <c r="AY1110" s="565"/>
      <c r="AZ1110" s="565"/>
      <c r="BA1110" s="565"/>
      <c r="BB1110" s="565"/>
      <c r="BC1110" s="565"/>
      <c r="BD1110" s="565"/>
      <c r="BE1110" s="565">
        <v>0</v>
      </c>
      <c r="BF1110" s="565">
        <v>0</v>
      </c>
      <c r="BG1110" s="565"/>
      <c r="BH1110" s="565"/>
      <c r="BI1110" s="565"/>
      <c r="BJ1110" s="565"/>
      <c r="BK1110" s="364"/>
      <c r="BL1110" s="565"/>
      <c r="BM1110" s="565"/>
      <c r="BN1110" s="565"/>
      <c r="BO1110" s="565"/>
      <c r="BP1110" s="565"/>
      <c r="BQ1110" s="565"/>
      <c r="BR1110" s="565"/>
      <c r="BS1110" s="565"/>
      <c r="BT1110" s="565"/>
      <c r="BU1110" s="565"/>
      <c r="BV1110" s="565"/>
      <c r="BW1110" s="565"/>
      <c r="BX1110" s="565"/>
      <c r="BY1110" s="565"/>
      <c r="BZ1110" s="565"/>
      <c r="CA1110" s="565"/>
      <c r="CB1110" s="565"/>
      <c r="CC1110" s="565"/>
      <c r="CD1110" s="565"/>
      <c r="CE1110" s="565"/>
      <c r="CF1110" s="565"/>
      <c r="CG1110" s="565"/>
    </row>
    <row r="1111" spans="1:85">
      <c r="A1111" s="717" t="s">
        <v>11207</v>
      </c>
      <c r="B1111" s="720" t="s">
        <v>4301</v>
      </c>
      <c r="C1111" s="578" t="s">
        <v>4302</v>
      </c>
      <c r="D1111" s="578"/>
      <c r="E1111" s="578"/>
      <c r="F1111" s="578"/>
      <c r="G1111" s="578"/>
      <c r="H1111" s="578"/>
      <c r="I1111" s="578"/>
      <c r="J1111" s="578"/>
      <c r="K1111" s="578"/>
      <c r="L1111" s="578"/>
      <c r="M1111" s="578"/>
      <c r="N1111" s="578"/>
      <c r="O1111" s="578"/>
      <c r="P1111" s="578"/>
      <c r="Q1111" s="578"/>
      <c r="R1111" s="578"/>
      <c r="S1111" s="578"/>
      <c r="T1111" s="578"/>
      <c r="U1111" s="578"/>
      <c r="V1111" s="578"/>
      <c r="W1111" s="578"/>
      <c r="X1111" s="578"/>
      <c r="Y1111" s="578"/>
      <c r="Z1111" s="578"/>
      <c r="AA1111" s="578"/>
      <c r="AB1111" s="578"/>
      <c r="AC1111" s="578"/>
      <c r="AD1111" s="578"/>
      <c r="AE1111" s="578"/>
      <c r="AF1111" s="578"/>
      <c r="AG1111" s="578"/>
      <c r="AH1111" s="578"/>
      <c r="AI1111" s="578"/>
      <c r="AJ1111" s="578"/>
      <c r="AK1111" s="578"/>
      <c r="AL1111" s="578"/>
      <c r="AM1111" s="578"/>
      <c r="AN1111" s="578"/>
      <c r="AO1111" s="578"/>
      <c r="AP1111" s="578"/>
      <c r="AQ1111" s="578"/>
      <c r="AR1111" s="578"/>
      <c r="AS1111" s="578"/>
      <c r="AT1111" s="578"/>
      <c r="AU1111" s="578"/>
      <c r="AV1111" s="578"/>
      <c r="AW1111" s="578"/>
      <c r="AX1111" s="578"/>
      <c r="AY1111" s="578"/>
      <c r="AZ1111" s="578"/>
      <c r="BA1111" s="578"/>
      <c r="BB1111" s="578"/>
      <c r="BC1111" s="578"/>
      <c r="BD1111" s="578"/>
      <c r="BE1111" s="718">
        <v>0</v>
      </c>
      <c r="BF1111" s="718">
        <v>0</v>
      </c>
      <c r="BG1111" s="578"/>
      <c r="BH1111" s="578"/>
      <c r="BI1111" s="578"/>
      <c r="BJ1111" s="578"/>
      <c r="BK1111" s="578"/>
      <c r="BL1111" s="578"/>
      <c r="BM1111" s="578"/>
      <c r="BN1111" s="578"/>
      <c r="BO1111" s="578"/>
      <c r="BP1111" s="578"/>
      <c r="BQ1111" s="578"/>
      <c r="BR1111" s="578"/>
      <c r="BS1111" s="578"/>
      <c r="BT1111" s="578"/>
      <c r="BU1111" s="578"/>
      <c r="BV1111" s="578"/>
      <c r="BW1111" s="578"/>
      <c r="BX1111" s="578"/>
      <c r="BY1111" s="578"/>
    </row>
    <row r="1112" spans="1:85">
      <c r="A1112" s="719"/>
      <c r="B1112" s="720"/>
      <c r="C1112" s="578" t="s">
        <v>4300</v>
      </c>
      <c r="D1112" s="578"/>
      <c r="E1112" s="578"/>
      <c r="F1112" s="578"/>
      <c r="G1112" s="578"/>
      <c r="H1112" s="578"/>
      <c r="I1112" s="578"/>
      <c r="J1112" s="578"/>
      <c r="K1112" s="578"/>
      <c r="L1112" s="578"/>
      <c r="M1112" s="578"/>
      <c r="N1112" s="578"/>
      <c r="O1112" s="578"/>
      <c r="P1112" s="578"/>
      <c r="Q1112" s="578"/>
      <c r="R1112" s="578"/>
      <c r="S1112" s="578"/>
      <c r="T1112" s="578"/>
      <c r="U1112" s="578"/>
      <c r="V1112" s="578"/>
      <c r="W1112" s="578"/>
      <c r="X1112" s="578"/>
      <c r="Y1112" s="578"/>
      <c r="Z1112" s="578"/>
      <c r="AA1112" s="578"/>
      <c r="AB1112" s="578"/>
      <c r="AC1112" s="578"/>
      <c r="AD1112" s="578"/>
      <c r="AE1112" s="578"/>
      <c r="AF1112" s="578"/>
      <c r="AG1112" s="578"/>
      <c r="AH1112" s="578"/>
      <c r="AI1112" s="578"/>
      <c r="AJ1112" s="578"/>
      <c r="AK1112" s="578"/>
      <c r="AL1112" s="578"/>
      <c r="AM1112" s="578"/>
      <c r="AN1112" s="578"/>
      <c r="AO1112" s="578"/>
      <c r="AP1112" s="578"/>
      <c r="AQ1112" s="578"/>
      <c r="AR1112" s="578"/>
      <c r="AS1112" s="578"/>
      <c r="AT1112" s="578"/>
      <c r="AU1112" s="578"/>
      <c r="AV1112" s="578"/>
      <c r="AW1112" s="578"/>
      <c r="AX1112" s="578"/>
      <c r="AY1112" s="578"/>
      <c r="AZ1112" s="578"/>
      <c r="BA1112" s="578"/>
      <c r="BB1112" s="578"/>
      <c r="BC1112" s="578"/>
      <c r="BD1112" s="578"/>
      <c r="BE1112" s="718">
        <v>200</v>
      </c>
      <c r="BF1112" s="718">
        <v>100</v>
      </c>
      <c r="BG1112" s="578"/>
      <c r="BH1112" s="578"/>
      <c r="BI1112" s="578"/>
      <c r="BJ1112" s="578"/>
      <c r="BK1112" s="578"/>
      <c r="BL1112" s="578"/>
      <c r="BM1112" s="578"/>
      <c r="BN1112" s="578"/>
      <c r="BO1112" s="578"/>
      <c r="BP1112" s="578"/>
      <c r="BQ1112" s="578"/>
      <c r="BR1112" s="578"/>
      <c r="BS1112" s="578"/>
      <c r="BT1112" s="578"/>
      <c r="BU1112" s="578"/>
      <c r="BV1112" s="578"/>
      <c r="BW1112" s="578"/>
      <c r="BX1112" s="578"/>
      <c r="BY1112" s="578"/>
    </row>
    <row r="1113" spans="1:85">
      <c r="A1113" s="719"/>
      <c r="B1113" s="720" t="s">
        <v>4303</v>
      </c>
      <c r="C1113" s="578" t="s">
        <v>4302</v>
      </c>
      <c r="D1113" s="578"/>
      <c r="E1113" s="578"/>
      <c r="F1113" s="578"/>
      <c r="G1113" s="578"/>
      <c r="H1113" s="578"/>
      <c r="I1113" s="578"/>
      <c r="J1113" s="578"/>
      <c r="K1113" s="578"/>
      <c r="L1113" s="578"/>
      <c r="M1113" s="578"/>
      <c r="N1113" s="578"/>
      <c r="O1113" s="578"/>
      <c r="P1113" s="578"/>
      <c r="Q1113" s="578"/>
      <c r="R1113" s="578"/>
      <c r="S1113" s="578"/>
      <c r="T1113" s="578"/>
      <c r="U1113" s="578"/>
      <c r="V1113" s="578"/>
      <c r="W1113" s="578"/>
      <c r="X1113" s="578"/>
      <c r="Y1113" s="578"/>
      <c r="Z1113" s="578"/>
      <c r="AA1113" s="578"/>
      <c r="AB1113" s="578"/>
      <c r="AC1113" s="578"/>
      <c r="AD1113" s="578"/>
      <c r="AE1113" s="578"/>
      <c r="AF1113" s="578"/>
      <c r="AG1113" s="578"/>
      <c r="AH1113" s="578"/>
      <c r="AI1113" s="578"/>
      <c r="AJ1113" s="578"/>
      <c r="AK1113" s="578"/>
      <c r="AL1113" s="578"/>
      <c r="AM1113" s="578"/>
      <c r="AN1113" s="578"/>
      <c r="AO1113" s="578"/>
      <c r="AP1113" s="578"/>
      <c r="AQ1113" s="578"/>
      <c r="AR1113" s="578"/>
      <c r="AS1113" s="578"/>
      <c r="AT1113" s="578"/>
      <c r="AU1113" s="578"/>
      <c r="AV1113" s="578"/>
      <c r="AW1113" s="578"/>
      <c r="AX1113" s="578"/>
      <c r="AY1113" s="578"/>
      <c r="AZ1113" s="578"/>
      <c r="BA1113" s="578"/>
      <c r="BB1113" s="578"/>
      <c r="BC1113" s="578"/>
      <c r="BD1113" s="578"/>
      <c r="BE1113" s="718">
        <v>0</v>
      </c>
      <c r="BF1113" s="718">
        <v>0</v>
      </c>
      <c r="BG1113" s="578"/>
      <c r="BH1113" s="578"/>
      <c r="BI1113" s="578"/>
      <c r="BJ1113" s="578"/>
      <c r="BK1113" s="578"/>
      <c r="BL1113" s="578"/>
      <c r="BM1113" s="578"/>
      <c r="BN1113" s="578"/>
      <c r="BO1113" s="578"/>
      <c r="BP1113" s="578"/>
      <c r="BQ1113" s="578"/>
      <c r="BR1113" s="578"/>
      <c r="BS1113" s="578"/>
      <c r="BT1113" s="578"/>
      <c r="BU1113" s="578"/>
      <c r="BV1113" s="578"/>
      <c r="BW1113" s="578"/>
      <c r="BX1113" s="578"/>
      <c r="BY1113" s="578"/>
    </row>
    <row r="1114" spans="1:85">
      <c r="A1114" s="719"/>
      <c r="B1114" s="720"/>
      <c r="C1114" s="578" t="s">
        <v>4300</v>
      </c>
      <c r="D1114" s="578"/>
      <c r="E1114" s="578"/>
      <c r="F1114" s="578"/>
      <c r="G1114" s="578"/>
      <c r="H1114" s="578"/>
      <c r="I1114" s="578"/>
      <c r="J1114" s="578"/>
      <c r="K1114" s="578"/>
      <c r="L1114" s="578"/>
      <c r="M1114" s="578"/>
      <c r="N1114" s="578"/>
      <c r="O1114" s="578"/>
      <c r="P1114" s="578"/>
      <c r="Q1114" s="578"/>
      <c r="R1114" s="578"/>
      <c r="S1114" s="578"/>
      <c r="T1114" s="578"/>
      <c r="U1114" s="578"/>
      <c r="V1114" s="578"/>
      <c r="W1114" s="578"/>
      <c r="X1114" s="578"/>
      <c r="Y1114" s="578"/>
      <c r="Z1114" s="578"/>
      <c r="AA1114" s="578"/>
      <c r="AB1114" s="578"/>
      <c r="AC1114" s="578"/>
      <c r="AD1114" s="578"/>
      <c r="AE1114" s="578"/>
      <c r="AF1114" s="578"/>
      <c r="AG1114" s="578"/>
      <c r="AH1114" s="578"/>
      <c r="AI1114" s="578"/>
      <c r="AJ1114" s="578"/>
      <c r="AK1114" s="578"/>
      <c r="AL1114" s="578"/>
      <c r="AM1114" s="578"/>
      <c r="AN1114" s="578"/>
      <c r="AO1114" s="578"/>
      <c r="AP1114" s="578"/>
      <c r="AQ1114" s="578"/>
      <c r="AR1114" s="578"/>
      <c r="AS1114" s="578"/>
      <c r="AT1114" s="578"/>
      <c r="AU1114" s="578"/>
      <c r="AV1114" s="578"/>
      <c r="AW1114" s="578"/>
      <c r="AX1114" s="578"/>
      <c r="AY1114" s="578"/>
      <c r="AZ1114" s="578"/>
      <c r="BA1114" s="578"/>
      <c r="BB1114" s="578"/>
      <c r="BC1114" s="578"/>
      <c r="BD1114" s="578"/>
      <c r="BE1114" s="718">
        <v>200</v>
      </c>
      <c r="BF1114" s="718">
        <v>300</v>
      </c>
      <c r="BG1114" s="578"/>
      <c r="BH1114" s="578"/>
      <c r="BI1114" s="578"/>
      <c r="BJ1114" s="578"/>
      <c r="BK1114" s="578"/>
      <c r="BL1114" s="578"/>
      <c r="BM1114" s="578"/>
      <c r="BN1114" s="578"/>
      <c r="BO1114" s="578"/>
      <c r="BP1114" s="578"/>
      <c r="BQ1114" s="578"/>
      <c r="BR1114" s="578"/>
      <c r="BS1114" s="578"/>
      <c r="BT1114" s="578"/>
      <c r="BU1114" s="578"/>
      <c r="BV1114" s="578"/>
      <c r="BW1114" s="578"/>
      <c r="BX1114" s="578"/>
      <c r="BY1114" s="578"/>
    </row>
    <row r="1115" spans="1:85">
      <c r="A1115" s="719"/>
      <c r="B1115" s="720" t="s">
        <v>4304</v>
      </c>
      <c r="C1115" s="578" t="s">
        <v>4302</v>
      </c>
      <c r="D1115" s="578"/>
      <c r="E1115" s="578"/>
      <c r="F1115" s="578"/>
      <c r="G1115" s="578"/>
      <c r="H1115" s="578"/>
      <c r="I1115" s="578"/>
      <c r="J1115" s="578"/>
      <c r="K1115" s="578"/>
      <c r="L1115" s="578"/>
      <c r="M1115" s="578"/>
      <c r="N1115" s="578"/>
      <c r="O1115" s="578"/>
      <c r="P1115" s="578"/>
      <c r="Q1115" s="578"/>
      <c r="R1115" s="578"/>
      <c r="S1115" s="578"/>
      <c r="T1115" s="578"/>
      <c r="U1115" s="578"/>
      <c r="V1115" s="578"/>
      <c r="W1115" s="578"/>
      <c r="X1115" s="578"/>
      <c r="Y1115" s="578"/>
      <c r="Z1115" s="578"/>
      <c r="AA1115" s="578"/>
      <c r="AB1115" s="578"/>
      <c r="AC1115" s="578"/>
      <c r="AD1115" s="578"/>
      <c r="AE1115" s="578"/>
      <c r="AF1115" s="578"/>
      <c r="AG1115" s="578"/>
      <c r="AH1115" s="578"/>
      <c r="AI1115" s="578"/>
      <c r="AJ1115" s="578"/>
      <c r="AK1115" s="578"/>
      <c r="AL1115" s="578"/>
      <c r="AM1115" s="578"/>
      <c r="AN1115" s="578"/>
      <c r="AO1115" s="578"/>
      <c r="AP1115" s="578"/>
      <c r="AQ1115" s="578"/>
      <c r="AR1115" s="578"/>
      <c r="AS1115" s="578"/>
      <c r="AT1115" s="578"/>
      <c r="AU1115" s="578"/>
      <c r="AV1115" s="578"/>
      <c r="AW1115" s="578"/>
      <c r="AX1115" s="578"/>
      <c r="AY1115" s="578"/>
      <c r="AZ1115" s="578"/>
      <c r="BA1115" s="578"/>
      <c r="BB1115" s="578"/>
      <c r="BC1115" s="578"/>
      <c r="BD1115" s="578"/>
      <c r="BE1115" s="718">
        <v>0</v>
      </c>
      <c r="BF1115" s="718">
        <v>0</v>
      </c>
      <c r="BG1115" s="578"/>
      <c r="BH1115" s="578"/>
      <c r="BI1115" s="578"/>
      <c r="BJ1115" s="578"/>
      <c r="BK1115" s="578"/>
      <c r="BL1115" s="578"/>
      <c r="BM1115" s="578"/>
      <c r="BN1115" s="578"/>
      <c r="BO1115" s="578"/>
      <c r="BP1115" s="578"/>
      <c r="BQ1115" s="578"/>
      <c r="BR1115" s="578"/>
      <c r="BS1115" s="578"/>
      <c r="BT1115" s="578"/>
      <c r="BU1115" s="578"/>
      <c r="BV1115" s="578"/>
      <c r="BW1115" s="578"/>
      <c r="BX1115" s="578"/>
      <c r="BY1115" s="578"/>
    </row>
    <row r="1116" spans="1:85">
      <c r="A1116" s="719"/>
      <c r="B1116" s="722"/>
      <c r="C1116" s="723" t="s">
        <v>4300</v>
      </c>
      <c r="D1116" s="723"/>
      <c r="E1116" s="723"/>
      <c r="F1116" s="723"/>
      <c r="G1116" s="723"/>
      <c r="H1116" s="723"/>
      <c r="I1116" s="723"/>
      <c r="J1116" s="723"/>
      <c r="K1116" s="723"/>
      <c r="L1116" s="723"/>
      <c r="M1116" s="723"/>
      <c r="N1116" s="723"/>
      <c r="O1116" s="723"/>
      <c r="P1116" s="723"/>
      <c r="Q1116" s="723"/>
      <c r="R1116" s="723"/>
      <c r="S1116" s="723"/>
      <c r="T1116" s="723"/>
      <c r="U1116" s="723"/>
      <c r="V1116" s="723"/>
      <c r="W1116" s="723"/>
      <c r="X1116" s="723"/>
      <c r="Y1116" s="723"/>
      <c r="Z1116" s="723"/>
      <c r="AA1116" s="723"/>
      <c r="AB1116" s="723"/>
      <c r="AC1116" s="723"/>
      <c r="AD1116" s="723"/>
      <c r="AE1116" s="723"/>
      <c r="AF1116" s="723"/>
      <c r="AG1116" s="723"/>
      <c r="AH1116" s="723"/>
      <c r="AI1116" s="723"/>
      <c r="AJ1116" s="723"/>
      <c r="AK1116" s="723"/>
      <c r="AL1116" s="723"/>
      <c r="AM1116" s="723"/>
      <c r="AN1116" s="723"/>
      <c r="AO1116" s="723"/>
      <c r="AP1116" s="723"/>
      <c r="AQ1116" s="723"/>
      <c r="AR1116" s="723"/>
      <c r="AS1116" s="723"/>
      <c r="AT1116" s="723"/>
      <c r="AU1116" s="723"/>
      <c r="AV1116" s="723"/>
      <c r="AW1116" s="723"/>
      <c r="AX1116" s="723"/>
      <c r="AY1116" s="723"/>
      <c r="AZ1116" s="723"/>
      <c r="BA1116" s="723"/>
      <c r="BB1116" s="723"/>
      <c r="BC1116" s="723"/>
      <c r="BD1116" s="723"/>
      <c r="BE1116" s="724">
        <v>300</v>
      </c>
      <c r="BF1116" s="724">
        <v>300</v>
      </c>
      <c r="BG1116" s="723"/>
      <c r="BH1116" s="723"/>
      <c r="BI1116" s="723"/>
      <c r="BJ1116" s="723"/>
      <c r="BK1116" s="723"/>
      <c r="BL1116" s="723"/>
      <c r="BM1116" s="723"/>
      <c r="BN1116" s="723"/>
      <c r="BO1116" s="723"/>
      <c r="BP1116" s="723"/>
      <c r="BQ1116" s="723"/>
      <c r="BR1116" s="723"/>
      <c r="BS1116" s="723"/>
      <c r="BT1116" s="723"/>
      <c r="BU1116" s="723"/>
      <c r="BV1116" s="723"/>
      <c r="BW1116" s="723"/>
      <c r="BX1116" s="723"/>
      <c r="BY1116" s="723"/>
    </row>
    <row r="1117" spans="1:85">
      <c r="A1117" s="171" t="s">
        <v>11233</v>
      </c>
      <c r="B1117" s="619" t="s">
        <v>4301</v>
      </c>
      <c r="C1117" s="565" t="s">
        <v>4302</v>
      </c>
      <c r="D1117" s="565"/>
      <c r="E1117" s="565"/>
      <c r="F1117" s="565"/>
      <c r="G1117" s="565"/>
      <c r="H1117" s="565"/>
      <c r="I1117" s="565"/>
      <c r="J1117" s="565"/>
      <c r="K1117" s="565"/>
      <c r="L1117" s="565"/>
      <c r="M1117" s="565"/>
      <c r="N1117" s="565"/>
      <c r="O1117" s="565"/>
      <c r="P1117" s="565"/>
      <c r="Q1117" s="565"/>
      <c r="R1117" s="565"/>
      <c r="S1117" s="565"/>
      <c r="T1117" s="565"/>
      <c r="U1117" s="147"/>
      <c r="V1117" s="565"/>
      <c r="W1117" s="565"/>
      <c r="X1117" s="565"/>
      <c r="Y1117" s="565"/>
      <c r="Z1117" s="565"/>
      <c r="AA1117" s="565"/>
      <c r="AB1117" s="565"/>
      <c r="AC1117" s="565"/>
      <c r="AD1117" s="565"/>
      <c r="AE1117" s="565"/>
      <c r="AF1117" s="565"/>
      <c r="AG1117" s="565"/>
      <c r="AH1117" s="565"/>
      <c r="AI1117" s="565"/>
      <c r="AJ1117" s="565"/>
      <c r="AK1117" s="565"/>
      <c r="AL1117" s="565"/>
      <c r="AM1117" s="565"/>
      <c r="AN1117" s="565"/>
      <c r="AO1117" s="565"/>
      <c r="AP1117" s="565"/>
      <c r="AQ1117" s="565"/>
      <c r="AR1117" s="565"/>
      <c r="AS1117" s="565"/>
      <c r="AT1117" s="565"/>
      <c r="AU1117" s="565"/>
      <c r="AV1117" s="565"/>
      <c r="AW1117" s="565"/>
      <c r="AX1117" s="565"/>
      <c r="AY1117" s="565"/>
      <c r="AZ1117" s="565"/>
      <c r="BA1117" s="565"/>
      <c r="BB1117" s="565"/>
      <c r="BC1117" s="565"/>
      <c r="BD1117" s="565"/>
      <c r="BE1117" s="565"/>
      <c r="BF1117" s="565"/>
      <c r="BG1117" s="565"/>
      <c r="BH1117" s="565"/>
      <c r="BI1117" s="565"/>
      <c r="BJ1117" s="565"/>
      <c r="BK1117" s="364"/>
      <c r="BL1117" s="565"/>
      <c r="BM1117" s="565"/>
      <c r="BN1117" s="565"/>
      <c r="BO1117" s="565"/>
      <c r="BP1117" s="565"/>
      <c r="BQ1117" s="565"/>
      <c r="BR1117" s="565"/>
      <c r="BS1117" s="565"/>
      <c r="BT1117" s="565"/>
      <c r="BU1117" s="565"/>
      <c r="BV1117" s="565"/>
      <c r="BW1117" s="565"/>
      <c r="BX1117" s="565"/>
      <c r="BY1117" s="565"/>
      <c r="BZ1117" s="565"/>
      <c r="CA1117" s="565"/>
      <c r="CB1117" s="565"/>
      <c r="CC1117" s="565"/>
      <c r="CD1117" s="565"/>
      <c r="CE1117" s="565"/>
      <c r="CF1117" s="565"/>
      <c r="CG1117" s="565"/>
    </row>
    <row r="1118" spans="1:85">
      <c r="A1118" s="620"/>
      <c r="B1118" s="619"/>
      <c r="C1118" s="565" t="s">
        <v>4300</v>
      </c>
      <c r="D1118" s="565">
        <v>0</v>
      </c>
      <c r="E1118" s="565">
        <v>0</v>
      </c>
      <c r="F1118" s="565">
        <v>0</v>
      </c>
      <c r="G1118" s="565">
        <v>0</v>
      </c>
      <c r="H1118" s="565">
        <v>0</v>
      </c>
      <c r="I1118" s="565">
        <v>0</v>
      </c>
      <c r="J1118" s="565">
        <v>0</v>
      </c>
      <c r="K1118" s="565">
        <v>0</v>
      </c>
      <c r="L1118" s="565">
        <v>0</v>
      </c>
      <c r="M1118" s="565">
        <v>0</v>
      </c>
      <c r="N1118" s="565">
        <v>0</v>
      </c>
      <c r="O1118" s="565">
        <v>0</v>
      </c>
      <c r="P1118" s="565">
        <v>0</v>
      </c>
      <c r="Q1118" s="565">
        <v>0</v>
      </c>
      <c r="R1118" s="565">
        <v>0</v>
      </c>
      <c r="S1118" s="565">
        <v>0</v>
      </c>
      <c r="T1118" s="565">
        <v>0</v>
      </c>
      <c r="U1118" s="147">
        <v>0</v>
      </c>
      <c r="V1118" s="565">
        <v>0</v>
      </c>
      <c r="W1118" s="565">
        <v>0</v>
      </c>
      <c r="X1118" s="565">
        <v>0</v>
      </c>
      <c r="Y1118" s="565">
        <v>0</v>
      </c>
      <c r="Z1118" s="565">
        <v>0</v>
      </c>
      <c r="AA1118" s="565">
        <v>0</v>
      </c>
      <c r="AB1118" s="565">
        <v>0</v>
      </c>
      <c r="AC1118" s="565">
        <v>0</v>
      </c>
      <c r="AD1118" s="565">
        <v>0</v>
      </c>
      <c r="AE1118" s="565">
        <v>0</v>
      </c>
      <c r="AF1118" s="565">
        <v>0</v>
      </c>
      <c r="AG1118" s="565">
        <v>0</v>
      </c>
      <c r="AH1118" s="565">
        <v>0</v>
      </c>
      <c r="AI1118" s="565">
        <v>0</v>
      </c>
      <c r="AJ1118" s="565">
        <v>0</v>
      </c>
      <c r="AK1118" s="565">
        <v>0</v>
      </c>
      <c r="AL1118" s="565">
        <v>0</v>
      </c>
      <c r="AM1118" s="565">
        <v>0</v>
      </c>
      <c r="AN1118" s="565">
        <v>0</v>
      </c>
      <c r="AO1118" s="565">
        <v>0</v>
      </c>
      <c r="AP1118" s="565">
        <v>0</v>
      </c>
      <c r="AQ1118" s="565">
        <v>0</v>
      </c>
      <c r="AR1118" s="565">
        <v>0</v>
      </c>
      <c r="AS1118" s="565">
        <v>0</v>
      </c>
      <c r="AT1118" s="565">
        <v>0</v>
      </c>
      <c r="AU1118" s="565">
        <v>0</v>
      </c>
      <c r="AV1118" s="565">
        <v>0</v>
      </c>
      <c r="AW1118" s="565">
        <v>0</v>
      </c>
      <c r="AX1118" s="565">
        <v>0</v>
      </c>
      <c r="AY1118" s="565">
        <v>2620</v>
      </c>
      <c r="AZ1118" s="565">
        <v>0</v>
      </c>
      <c r="BA1118" s="565">
        <v>0</v>
      </c>
      <c r="BB1118" s="565">
        <v>0</v>
      </c>
      <c r="BC1118" s="565">
        <v>0</v>
      </c>
      <c r="BD1118" s="565">
        <v>0</v>
      </c>
      <c r="BE1118" s="565">
        <v>0</v>
      </c>
      <c r="BF1118" s="565">
        <v>0</v>
      </c>
      <c r="BG1118" s="565">
        <v>0</v>
      </c>
      <c r="BH1118" s="565">
        <v>0</v>
      </c>
      <c r="BI1118" s="565">
        <v>0</v>
      </c>
      <c r="BJ1118" s="565">
        <v>0</v>
      </c>
      <c r="BK1118" s="364">
        <v>0</v>
      </c>
      <c r="BL1118" s="565">
        <v>0</v>
      </c>
      <c r="BM1118" s="565">
        <v>0</v>
      </c>
      <c r="BN1118" s="565">
        <v>0</v>
      </c>
      <c r="BO1118" s="565">
        <v>0</v>
      </c>
      <c r="BP1118" s="565">
        <v>0</v>
      </c>
      <c r="BQ1118" s="565">
        <v>0</v>
      </c>
      <c r="BR1118" s="565">
        <v>0</v>
      </c>
      <c r="BS1118" s="565">
        <v>0</v>
      </c>
      <c r="BT1118" s="565">
        <v>0</v>
      </c>
      <c r="BU1118" s="565">
        <v>0</v>
      </c>
      <c r="BV1118" s="565">
        <v>0</v>
      </c>
      <c r="BW1118" s="565">
        <v>0</v>
      </c>
      <c r="BX1118" s="565">
        <v>0</v>
      </c>
      <c r="BY1118" s="565">
        <v>0</v>
      </c>
      <c r="BZ1118" s="565"/>
      <c r="CA1118" s="565"/>
      <c r="CB1118" s="565"/>
      <c r="CC1118" s="565"/>
      <c r="CD1118" s="565"/>
      <c r="CE1118" s="565"/>
      <c r="CF1118" s="565"/>
      <c r="CG1118" s="565"/>
    </row>
    <row r="1119" spans="1:85">
      <c r="A1119" s="620"/>
      <c r="B1119" s="619" t="s">
        <v>4303</v>
      </c>
      <c r="C1119" s="565" t="s">
        <v>4302</v>
      </c>
      <c r="D1119" s="565"/>
      <c r="E1119" s="565"/>
      <c r="F1119" s="565"/>
      <c r="G1119" s="565"/>
      <c r="H1119" s="565"/>
      <c r="I1119" s="565"/>
      <c r="J1119" s="565"/>
      <c r="K1119" s="565"/>
      <c r="L1119" s="565"/>
      <c r="M1119" s="565"/>
      <c r="N1119" s="565"/>
      <c r="O1119" s="565"/>
      <c r="P1119" s="565"/>
      <c r="Q1119" s="565"/>
      <c r="R1119" s="565"/>
      <c r="S1119" s="565"/>
      <c r="T1119" s="565"/>
      <c r="U1119" s="147"/>
      <c r="V1119" s="565"/>
      <c r="W1119" s="565"/>
      <c r="X1119" s="565"/>
      <c r="Y1119" s="565"/>
      <c r="Z1119" s="565"/>
      <c r="AA1119" s="565"/>
      <c r="AB1119" s="565"/>
      <c r="AC1119" s="565"/>
      <c r="AD1119" s="565"/>
      <c r="AE1119" s="565"/>
      <c r="AF1119" s="565"/>
      <c r="AG1119" s="565"/>
      <c r="AH1119" s="565"/>
      <c r="AI1119" s="565"/>
      <c r="AJ1119" s="565"/>
      <c r="AK1119" s="565"/>
      <c r="AL1119" s="565"/>
      <c r="AM1119" s="565"/>
      <c r="AN1119" s="565"/>
      <c r="AO1119" s="565"/>
      <c r="AP1119" s="565"/>
      <c r="AQ1119" s="565"/>
      <c r="AR1119" s="565"/>
      <c r="AS1119" s="565"/>
      <c r="AT1119" s="565"/>
      <c r="AU1119" s="565"/>
      <c r="AV1119" s="565"/>
      <c r="AW1119" s="565"/>
      <c r="AX1119" s="565"/>
      <c r="AY1119" s="565"/>
      <c r="AZ1119" s="565"/>
      <c r="BA1119" s="565"/>
      <c r="BB1119" s="565"/>
      <c r="BC1119" s="565"/>
      <c r="BD1119" s="565"/>
      <c r="BE1119" s="565"/>
      <c r="BF1119" s="565"/>
      <c r="BG1119" s="565"/>
      <c r="BH1119" s="565"/>
      <c r="BI1119" s="565"/>
      <c r="BJ1119" s="565"/>
      <c r="BK1119" s="364"/>
      <c r="BL1119" s="565"/>
      <c r="BM1119" s="565"/>
      <c r="BN1119" s="565"/>
      <c r="BO1119" s="565"/>
      <c r="BP1119" s="565"/>
      <c r="BQ1119" s="565"/>
      <c r="BR1119" s="565"/>
      <c r="BS1119" s="565"/>
      <c r="BT1119" s="565"/>
      <c r="BU1119" s="565"/>
      <c r="BV1119" s="565"/>
      <c r="BW1119" s="565"/>
      <c r="BX1119" s="565"/>
      <c r="BY1119" s="565"/>
      <c r="BZ1119" s="565"/>
      <c r="CA1119" s="565"/>
      <c r="CB1119" s="565"/>
      <c r="CC1119" s="565"/>
      <c r="CD1119" s="565"/>
      <c r="CE1119" s="565"/>
      <c r="CF1119" s="565"/>
      <c r="CG1119" s="565"/>
    </row>
    <row r="1120" spans="1:85">
      <c r="A1120" s="620"/>
      <c r="B1120" s="619"/>
      <c r="C1120" s="565" t="s">
        <v>4300</v>
      </c>
      <c r="D1120" s="565"/>
      <c r="E1120" s="565"/>
      <c r="F1120" s="565"/>
      <c r="G1120" s="565"/>
      <c r="H1120" s="565"/>
      <c r="I1120" s="565"/>
      <c r="J1120" s="565"/>
      <c r="K1120" s="565"/>
      <c r="L1120" s="565"/>
      <c r="M1120" s="565"/>
      <c r="N1120" s="565"/>
      <c r="O1120" s="565"/>
      <c r="P1120" s="565"/>
      <c r="Q1120" s="565"/>
      <c r="R1120" s="565"/>
      <c r="S1120" s="565"/>
      <c r="T1120" s="565"/>
      <c r="U1120" s="147"/>
      <c r="V1120" s="565"/>
      <c r="W1120" s="565"/>
      <c r="X1120" s="565"/>
      <c r="Y1120" s="565"/>
      <c r="Z1120" s="565"/>
      <c r="AA1120" s="565"/>
      <c r="AB1120" s="565"/>
      <c r="AC1120" s="565"/>
      <c r="AD1120" s="565"/>
      <c r="AE1120" s="565"/>
      <c r="AF1120" s="565"/>
      <c r="AG1120" s="565"/>
      <c r="AH1120" s="565"/>
      <c r="AI1120" s="565"/>
      <c r="AJ1120" s="565"/>
      <c r="AK1120" s="565"/>
      <c r="AL1120" s="565"/>
      <c r="AM1120" s="565"/>
      <c r="AN1120" s="565"/>
      <c r="AO1120" s="565"/>
      <c r="AP1120" s="565"/>
      <c r="AQ1120" s="565"/>
      <c r="AR1120" s="565"/>
      <c r="AS1120" s="565"/>
      <c r="AT1120" s="565"/>
      <c r="AU1120" s="565"/>
      <c r="AV1120" s="565"/>
      <c r="AW1120" s="565"/>
      <c r="AX1120" s="565"/>
      <c r="AY1120" s="565"/>
      <c r="AZ1120" s="565"/>
      <c r="BA1120" s="565"/>
      <c r="BB1120" s="565"/>
      <c r="BC1120" s="565"/>
      <c r="BD1120" s="565"/>
      <c r="BE1120" s="565"/>
      <c r="BF1120" s="565"/>
      <c r="BG1120" s="565"/>
      <c r="BH1120" s="565"/>
      <c r="BI1120" s="565"/>
      <c r="BJ1120" s="565"/>
      <c r="BK1120" s="364"/>
      <c r="BL1120" s="565"/>
      <c r="BM1120" s="565"/>
      <c r="BN1120" s="565"/>
      <c r="BO1120" s="565"/>
      <c r="BP1120" s="565"/>
      <c r="BQ1120" s="565"/>
      <c r="BR1120" s="565"/>
      <c r="BS1120" s="565"/>
      <c r="BT1120" s="565"/>
      <c r="BU1120" s="565"/>
      <c r="BV1120" s="565"/>
      <c r="BW1120" s="565"/>
      <c r="BX1120" s="565"/>
      <c r="BY1120" s="565"/>
      <c r="BZ1120" s="565"/>
      <c r="CA1120" s="565"/>
      <c r="CB1120" s="565"/>
      <c r="CC1120" s="565"/>
      <c r="CD1120" s="565"/>
      <c r="CE1120" s="565"/>
      <c r="CF1120" s="565"/>
      <c r="CG1120" s="565"/>
    </row>
    <row r="1121" spans="1:85">
      <c r="A1121" s="620"/>
      <c r="B1121" s="619" t="s">
        <v>4304</v>
      </c>
      <c r="C1121" s="565" t="s">
        <v>4302</v>
      </c>
      <c r="D1121" s="565"/>
      <c r="E1121" s="565"/>
      <c r="F1121" s="565"/>
      <c r="G1121" s="565"/>
      <c r="H1121" s="565"/>
      <c r="I1121" s="565"/>
      <c r="J1121" s="565"/>
      <c r="K1121" s="565"/>
      <c r="L1121" s="565"/>
      <c r="M1121" s="565"/>
      <c r="N1121" s="565"/>
      <c r="O1121" s="565"/>
      <c r="P1121" s="565"/>
      <c r="Q1121" s="565"/>
      <c r="R1121" s="565"/>
      <c r="S1121" s="565"/>
      <c r="T1121" s="565"/>
      <c r="U1121" s="147"/>
      <c r="V1121" s="565"/>
      <c r="W1121" s="565"/>
      <c r="X1121" s="565"/>
      <c r="Y1121" s="565"/>
      <c r="Z1121" s="565"/>
      <c r="AA1121" s="565"/>
      <c r="AB1121" s="565"/>
      <c r="AC1121" s="565"/>
      <c r="AD1121" s="565"/>
      <c r="AE1121" s="565"/>
      <c r="AF1121" s="565"/>
      <c r="AG1121" s="565"/>
      <c r="AH1121" s="565"/>
      <c r="AI1121" s="565"/>
      <c r="AJ1121" s="565"/>
      <c r="AK1121" s="565"/>
      <c r="AL1121" s="565"/>
      <c r="AM1121" s="565"/>
      <c r="AN1121" s="565"/>
      <c r="AO1121" s="565"/>
      <c r="AP1121" s="565"/>
      <c r="AQ1121" s="565"/>
      <c r="AR1121" s="565"/>
      <c r="AS1121" s="565"/>
      <c r="AT1121" s="565"/>
      <c r="AU1121" s="565"/>
      <c r="AV1121" s="565"/>
      <c r="AW1121" s="565"/>
      <c r="AX1121" s="565"/>
      <c r="AY1121" s="565"/>
      <c r="AZ1121" s="565"/>
      <c r="BA1121" s="565"/>
      <c r="BB1121" s="565"/>
      <c r="BC1121" s="565"/>
      <c r="BD1121" s="565"/>
      <c r="BE1121" s="565"/>
      <c r="BF1121" s="565"/>
      <c r="BG1121" s="565"/>
      <c r="BH1121" s="565"/>
      <c r="BI1121" s="565"/>
      <c r="BJ1121" s="565"/>
      <c r="BK1121" s="364"/>
      <c r="BL1121" s="565"/>
      <c r="BM1121" s="565"/>
      <c r="BN1121" s="565"/>
      <c r="BO1121" s="565"/>
      <c r="BP1121" s="565"/>
      <c r="BQ1121" s="565"/>
      <c r="BR1121" s="565"/>
      <c r="BS1121" s="565"/>
      <c r="BT1121" s="565"/>
      <c r="BU1121" s="565"/>
      <c r="BV1121" s="565"/>
      <c r="BW1121" s="565"/>
      <c r="BX1121" s="565"/>
      <c r="BY1121" s="565"/>
      <c r="BZ1121" s="565"/>
      <c r="CA1121" s="565"/>
      <c r="CB1121" s="565"/>
      <c r="CC1121" s="565"/>
      <c r="CD1121" s="565"/>
      <c r="CE1121" s="565"/>
      <c r="CF1121" s="565"/>
      <c r="CG1121" s="565"/>
    </row>
    <row r="1122" spans="1:85">
      <c r="A1122" s="620"/>
      <c r="B1122" s="619"/>
      <c r="C1122" s="565" t="s">
        <v>4300</v>
      </c>
      <c r="D1122" s="565"/>
      <c r="E1122" s="565"/>
      <c r="F1122" s="565"/>
      <c r="G1122" s="565"/>
      <c r="H1122" s="565"/>
      <c r="I1122" s="565"/>
      <c r="J1122" s="565"/>
      <c r="K1122" s="565"/>
      <c r="L1122" s="565"/>
      <c r="M1122" s="565"/>
      <c r="N1122" s="565"/>
      <c r="O1122" s="565"/>
      <c r="P1122" s="565"/>
      <c r="Q1122" s="565"/>
      <c r="R1122" s="565"/>
      <c r="S1122" s="565"/>
      <c r="T1122" s="565"/>
      <c r="U1122" s="147"/>
      <c r="V1122" s="565"/>
      <c r="W1122" s="565"/>
      <c r="X1122" s="565"/>
      <c r="Y1122" s="565"/>
      <c r="Z1122" s="565"/>
      <c r="AA1122" s="565"/>
      <c r="AB1122" s="565"/>
      <c r="AC1122" s="565"/>
      <c r="AD1122" s="565"/>
      <c r="AE1122" s="565"/>
      <c r="AF1122" s="565"/>
      <c r="AG1122" s="565"/>
      <c r="AH1122" s="565"/>
      <c r="AI1122" s="565"/>
      <c r="AJ1122" s="565"/>
      <c r="AK1122" s="565"/>
      <c r="AL1122" s="565"/>
      <c r="AM1122" s="565"/>
      <c r="AN1122" s="565"/>
      <c r="AO1122" s="565"/>
      <c r="AP1122" s="565"/>
      <c r="AQ1122" s="565"/>
      <c r="AR1122" s="565"/>
      <c r="AS1122" s="565"/>
      <c r="AT1122" s="565"/>
      <c r="AU1122" s="565"/>
      <c r="AV1122" s="565"/>
      <c r="AW1122" s="565"/>
      <c r="AX1122" s="565"/>
      <c r="AY1122" s="565"/>
      <c r="AZ1122" s="565"/>
      <c r="BA1122" s="565"/>
      <c r="BB1122" s="565"/>
      <c r="BC1122" s="565"/>
      <c r="BD1122" s="565"/>
      <c r="BE1122" s="565"/>
      <c r="BF1122" s="565"/>
      <c r="BG1122" s="565"/>
      <c r="BH1122" s="565"/>
      <c r="BI1122" s="565"/>
      <c r="BJ1122" s="565"/>
      <c r="BK1122" s="364"/>
      <c r="BL1122" s="565"/>
      <c r="BM1122" s="565"/>
      <c r="BN1122" s="565"/>
      <c r="BO1122" s="565"/>
      <c r="BP1122" s="565"/>
      <c r="BQ1122" s="565"/>
      <c r="BR1122" s="565"/>
      <c r="BS1122" s="565"/>
      <c r="BT1122" s="565"/>
      <c r="BU1122" s="565"/>
      <c r="BV1122" s="565"/>
      <c r="BW1122" s="565"/>
      <c r="BX1122" s="565"/>
      <c r="BY1122" s="565"/>
      <c r="BZ1122" s="565"/>
      <c r="CA1122" s="565"/>
      <c r="CB1122" s="565"/>
      <c r="CC1122" s="565"/>
      <c r="CD1122" s="565"/>
      <c r="CE1122" s="565"/>
      <c r="CF1122" s="565"/>
      <c r="CG1122" s="565"/>
    </row>
    <row r="1123" spans="1:85">
      <c r="A1123" s="620"/>
      <c r="B1123" s="619" t="s">
        <v>4305</v>
      </c>
      <c r="C1123" s="565" t="s">
        <v>4302</v>
      </c>
      <c r="D1123" s="565"/>
      <c r="E1123" s="565"/>
      <c r="F1123" s="565"/>
      <c r="G1123" s="565"/>
      <c r="H1123" s="565"/>
      <c r="I1123" s="565"/>
      <c r="J1123" s="565"/>
      <c r="K1123" s="565"/>
      <c r="L1123" s="565"/>
      <c r="M1123" s="565"/>
      <c r="N1123" s="565"/>
      <c r="O1123" s="565"/>
      <c r="P1123" s="565"/>
      <c r="Q1123" s="565"/>
      <c r="R1123" s="565"/>
      <c r="S1123" s="565"/>
      <c r="T1123" s="565"/>
      <c r="U1123" s="147"/>
      <c r="V1123" s="565"/>
      <c r="W1123" s="565"/>
      <c r="X1123" s="565"/>
      <c r="Y1123" s="565"/>
      <c r="Z1123" s="565"/>
      <c r="AA1123" s="565"/>
      <c r="AB1123" s="565"/>
      <c r="AC1123" s="565"/>
      <c r="AD1123" s="565"/>
      <c r="AE1123" s="565"/>
      <c r="AF1123" s="565"/>
      <c r="AG1123" s="565"/>
      <c r="AH1123" s="565"/>
      <c r="AI1123" s="565"/>
      <c r="AJ1123" s="565"/>
      <c r="AK1123" s="565"/>
      <c r="AL1123" s="565"/>
      <c r="AM1123" s="565"/>
      <c r="AN1123" s="565"/>
      <c r="AO1123" s="565"/>
      <c r="AP1123" s="565"/>
      <c r="AQ1123" s="565"/>
      <c r="AR1123" s="565"/>
      <c r="AS1123" s="565"/>
      <c r="AT1123" s="565"/>
      <c r="AU1123" s="565"/>
      <c r="AV1123" s="565"/>
      <c r="AW1123" s="565"/>
      <c r="AX1123" s="565"/>
      <c r="AY1123" s="565"/>
      <c r="AZ1123" s="565"/>
      <c r="BA1123" s="565"/>
      <c r="BB1123" s="565"/>
      <c r="BC1123" s="565"/>
      <c r="BD1123" s="565"/>
      <c r="BE1123" s="565"/>
      <c r="BF1123" s="565"/>
      <c r="BG1123" s="565"/>
      <c r="BH1123" s="565"/>
      <c r="BI1123" s="565"/>
      <c r="BJ1123" s="565"/>
      <c r="BK1123" s="364"/>
      <c r="BL1123" s="565"/>
      <c r="BM1123" s="565"/>
      <c r="BN1123" s="565"/>
      <c r="BO1123" s="565"/>
      <c r="BP1123" s="565"/>
      <c r="BQ1123" s="565"/>
      <c r="BR1123" s="565"/>
      <c r="BS1123" s="565"/>
      <c r="BT1123" s="565"/>
      <c r="BU1123" s="565"/>
      <c r="BV1123" s="565"/>
      <c r="BW1123" s="565"/>
      <c r="BX1123" s="565"/>
      <c r="BY1123" s="565"/>
      <c r="BZ1123" s="565"/>
      <c r="CA1123" s="565"/>
      <c r="CB1123" s="565"/>
      <c r="CC1123" s="565"/>
      <c r="CD1123" s="565"/>
      <c r="CE1123" s="565"/>
      <c r="CF1123" s="565"/>
      <c r="CG1123" s="565"/>
    </row>
    <row r="1124" spans="1:85">
      <c r="A1124" s="620"/>
      <c r="B1124" s="619"/>
      <c r="C1124" s="565" t="s">
        <v>4300</v>
      </c>
      <c r="D1124" s="565"/>
      <c r="E1124" s="565"/>
      <c r="F1124" s="565"/>
      <c r="G1124" s="565"/>
      <c r="H1124" s="565"/>
      <c r="I1124" s="565"/>
      <c r="J1124" s="565"/>
      <c r="K1124" s="565"/>
      <c r="L1124" s="565"/>
      <c r="M1124" s="565"/>
      <c r="N1124" s="565"/>
      <c r="O1124" s="565"/>
      <c r="P1124" s="565"/>
      <c r="Q1124" s="565"/>
      <c r="R1124" s="565"/>
      <c r="S1124" s="565"/>
      <c r="T1124" s="565"/>
      <c r="U1124" s="147"/>
      <c r="V1124" s="565"/>
      <c r="W1124" s="565"/>
      <c r="X1124" s="565"/>
      <c r="Y1124" s="565"/>
      <c r="Z1124" s="565"/>
      <c r="AA1124" s="565"/>
      <c r="AB1124" s="565"/>
      <c r="AC1124" s="565"/>
      <c r="AD1124" s="565"/>
      <c r="AE1124" s="565"/>
      <c r="AF1124" s="565"/>
      <c r="AG1124" s="565"/>
      <c r="AH1124" s="565"/>
      <c r="AI1124" s="565"/>
      <c r="AJ1124" s="565"/>
      <c r="AK1124" s="565"/>
      <c r="AL1124" s="565"/>
      <c r="AM1124" s="565"/>
      <c r="AN1124" s="565"/>
      <c r="AO1124" s="565"/>
      <c r="AP1124" s="565"/>
      <c r="AQ1124" s="565"/>
      <c r="AR1124" s="565"/>
      <c r="AS1124" s="565"/>
      <c r="AT1124" s="565"/>
      <c r="AU1124" s="565"/>
      <c r="AV1124" s="565"/>
      <c r="AW1124" s="565"/>
      <c r="AX1124" s="565"/>
      <c r="AY1124" s="565"/>
      <c r="AZ1124" s="565"/>
      <c r="BA1124" s="565"/>
      <c r="BB1124" s="565"/>
      <c r="BC1124" s="565"/>
      <c r="BD1124" s="565"/>
      <c r="BE1124" s="565"/>
      <c r="BF1124" s="565"/>
      <c r="BG1124" s="565"/>
      <c r="BH1124" s="565"/>
      <c r="BI1124" s="565"/>
      <c r="BJ1124" s="565"/>
      <c r="BK1124" s="364"/>
      <c r="BL1124" s="565"/>
      <c r="BM1124" s="565"/>
      <c r="BN1124" s="565"/>
      <c r="BO1124" s="565"/>
      <c r="BP1124" s="565"/>
      <c r="BQ1124" s="565"/>
      <c r="BR1124" s="565"/>
      <c r="BS1124" s="565"/>
      <c r="BT1124" s="565"/>
      <c r="BU1124" s="565"/>
      <c r="BV1124" s="565"/>
      <c r="BW1124" s="565"/>
      <c r="BX1124" s="565"/>
      <c r="BY1124" s="565"/>
      <c r="BZ1124" s="565"/>
      <c r="CA1124" s="565"/>
      <c r="CB1124" s="565"/>
      <c r="CC1124" s="565"/>
      <c r="CD1124" s="565"/>
      <c r="CE1124" s="565"/>
      <c r="CF1124" s="565"/>
      <c r="CG1124" s="565"/>
    </row>
    <row r="1125" spans="1:85">
      <c r="A1125" s="627" t="s">
        <v>11268</v>
      </c>
      <c r="B1125" s="626" t="s">
        <v>4301</v>
      </c>
      <c r="C1125" s="565" t="s">
        <v>11269</v>
      </c>
      <c r="D1125" s="565"/>
      <c r="E1125" s="565"/>
      <c r="F1125" s="565"/>
      <c r="G1125" s="565"/>
      <c r="H1125" s="565"/>
      <c r="I1125" s="565"/>
      <c r="J1125" s="565"/>
      <c r="K1125" s="565"/>
      <c r="L1125" s="565"/>
      <c r="M1125" s="565"/>
      <c r="N1125" s="565"/>
      <c r="O1125" s="565"/>
      <c r="P1125" s="565"/>
      <c r="Q1125" s="565"/>
      <c r="R1125" s="565"/>
      <c r="S1125" s="565"/>
      <c r="T1125" s="565"/>
      <c r="U1125" s="147"/>
      <c r="V1125" s="565"/>
      <c r="W1125" s="565"/>
      <c r="X1125" s="565"/>
      <c r="Y1125" s="565"/>
      <c r="Z1125" s="565"/>
      <c r="AA1125" s="565"/>
      <c r="AB1125" s="565"/>
      <c r="AC1125" s="565"/>
      <c r="AD1125" s="565"/>
      <c r="AE1125" s="565"/>
      <c r="AF1125" s="565"/>
      <c r="AG1125" s="565"/>
      <c r="AH1125" s="565"/>
      <c r="AI1125" s="565"/>
      <c r="AJ1125" s="565"/>
      <c r="AK1125" s="565">
        <v>747</v>
      </c>
      <c r="AL1125" s="565"/>
      <c r="AM1125" s="565"/>
      <c r="AN1125" s="565"/>
      <c r="AO1125" s="565"/>
      <c r="AP1125" s="565"/>
      <c r="AQ1125" s="565"/>
      <c r="AR1125" s="565"/>
      <c r="AS1125" s="565"/>
      <c r="AT1125" s="565"/>
      <c r="AU1125" s="565"/>
      <c r="AV1125" s="565"/>
      <c r="AW1125" s="565"/>
      <c r="AX1125" s="565"/>
      <c r="AY1125" s="565"/>
      <c r="AZ1125" s="565"/>
      <c r="BA1125" s="565"/>
      <c r="BB1125" s="565"/>
      <c r="BC1125" s="565">
        <v>1494</v>
      </c>
      <c r="BD1125" s="565"/>
      <c r="BE1125" s="565"/>
      <c r="BF1125" s="565"/>
      <c r="BG1125" s="565"/>
      <c r="BH1125" s="565"/>
      <c r="BI1125" s="565"/>
      <c r="BJ1125" s="565"/>
      <c r="BK1125" s="364"/>
      <c r="BL1125" s="565"/>
      <c r="BM1125" s="565"/>
      <c r="BN1125" s="565"/>
      <c r="BO1125" s="565"/>
      <c r="BP1125" s="565"/>
      <c r="BQ1125" s="565"/>
      <c r="BR1125" s="565"/>
      <c r="BS1125" s="565"/>
      <c r="BT1125" s="565"/>
      <c r="BU1125" s="565"/>
      <c r="BV1125" s="565"/>
      <c r="BW1125" s="565"/>
      <c r="BX1125" s="565"/>
      <c r="BY1125" s="565"/>
      <c r="BZ1125" s="565"/>
      <c r="CA1125" s="565"/>
    </row>
    <row r="1126" spans="1:85">
      <c r="A1126" s="620"/>
      <c r="B1126" s="626"/>
      <c r="C1126" s="565" t="s">
        <v>11270</v>
      </c>
      <c r="D1126" s="565"/>
      <c r="E1126" s="565"/>
      <c r="F1126" s="565"/>
      <c r="G1126" s="565"/>
      <c r="H1126" s="565"/>
      <c r="I1126" s="565"/>
      <c r="J1126" s="565"/>
      <c r="K1126" s="565"/>
      <c r="L1126" s="565"/>
      <c r="M1126" s="565"/>
      <c r="N1126" s="565"/>
      <c r="O1126" s="565"/>
      <c r="P1126" s="565"/>
      <c r="Q1126" s="565"/>
      <c r="R1126" s="565"/>
      <c r="S1126" s="565"/>
      <c r="T1126" s="565"/>
      <c r="U1126" s="147"/>
      <c r="V1126" s="565"/>
      <c r="W1126" s="565"/>
      <c r="X1126" s="565"/>
      <c r="Y1126" s="565"/>
      <c r="Z1126" s="565"/>
      <c r="AA1126" s="565"/>
      <c r="AB1126" s="565"/>
      <c r="AC1126" s="565"/>
      <c r="AD1126" s="565"/>
      <c r="AE1126" s="565"/>
      <c r="AF1126" s="565"/>
      <c r="AG1126" s="565"/>
      <c r="AH1126" s="565"/>
      <c r="AI1126" s="565"/>
      <c r="AJ1126" s="565"/>
      <c r="AK1126" s="565"/>
      <c r="AL1126" s="565"/>
      <c r="AM1126" s="565"/>
      <c r="AN1126" s="565"/>
      <c r="AO1126" s="565"/>
      <c r="AP1126" s="565"/>
      <c r="AQ1126" s="565"/>
      <c r="AR1126" s="565"/>
      <c r="AS1126" s="565"/>
      <c r="AT1126" s="565"/>
      <c r="AU1126" s="565"/>
      <c r="AV1126" s="565"/>
      <c r="AW1126" s="565"/>
      <c r="AX1126" s="565"/>
      <c r="AY1126" s="565"/>
      <c r="AZ1126" s="565"/>
      <c r="BA1126" s="565"/>
      <c r="BB1126" s="565"/>
      <c r="BC1126" s="565"/>
      <c r="BD1126" s="565">
        <v>1494</v>
      </c>
      <c r="BE1126" s="565">
        <v>2988</v>
      </c>
      <c r="BF1126" s="565"/>
      <c r="BG1126" s="565"/>
      <c r="BH1126" s="565"/>
      <c r="BI1126" s="565"/>
      <c r="BJ1126" s="565"/>
      <c r="BK1126" s="364"/>
      <c r="BL1126" s="565"/>
      <c r="BM1126" s="565"/>
      <c r="BN1126" s="565"/>
      <c r="BO1126" s="565"/>
      <c r="BP1126" s="565"/>
      <c r="BQ1126" s="565"/>
      <c r="BR1126" s="565"/>
      <c r="BS1126" s="565"/>
      <c r="BT1126" s="565"/>
      <c r="BU1126" s="565"/>
      <c r="BV1126" s="565"/>
      <c r="BW1126" s="565"/>
      <c r="BX1126" s="565"/>
      <c r="BY1126" s="565"/>
      <c r="BZ1126" s="565"/>
      <c r="CA1126" s="565"/>
    </row>
    <row r="1127" spans="1:85">
      <c r="A1127" s="620"/>
      <c r="B1127" s="626" t="s">
        <v>4303</v>
      </c>
      <c r="C1127" s="565" t="s">
        <v>11271</v>
      </c>
      <c r="D1127" s="565"/>
      <c r="E1127" s="565"/>
      <c r="F1127" s="565"/>
      <c r="G1127" s="565"/>
      <c r="H1127" s="565"/>
      <c r="I1127" s="565"/>
      <c r="J1127" s="565"/>
      <c r="K1127" s="565"/>
      <c r="L1127" s="565"/>
      <c r="M1127" s="565"/>
      <c r="N1127" s="565"/>
      <c r="O1127" s="565"/>
      <c r="P1127" s="565"/>
      <c r="Q1127" s="565"/>
      <c r="R1127" s="565"/>
      <c r="S1127" s="565"/>
      <c r="T1127" s="565"/>
      <c r="U1127" s="147"/>
      <c r="V1127" s="565"/>
      <c r="W1127" s="565"/>
      <c r="X1127" s="565"/>
      <c r="Y1127" s="565"/>
      <c r="Z1127" s="565"/>
      <c r="AA1127" s="565"/>
      <c r="AB1127" s="565"/>
      <c r="AC1127" s="565"/>
      <c r="AD1127" s="565"/>
      <c r="AE1127" s="565"/>
      <c r="AF1127" s="565"/>
      <c r="AG1127" s="565"/>
      <c r="AH1127" s="565"/>
      <c r="AI1127" s="565"/>
      <c r="AJ1127" s="565"/>
      <c r="AK1127" s="565"/>
      <c r="AL1127" s="565"/>
      <c r="AM1127" s="565"/>
      <c r="AN1127" s="565"/>
      <c r="AO1127" s="565"/>
      <c r="AP1127" s="565"/>
      <c r="AQ1127" s="565"/>
      <c r="AR1127" s="565"/>
      <c r="AS1127" s="565"/>
      <c r="AT1127" s="565"/>
      <c r="AU1127" s="565"/>
      <c r="AV1127" s="565"/>
      <c r="AW1127" s="565"/>
      <c r="AX1127" s="565"/>
      <c r="AY1127" s="565"/>
      <c r="AZ1127" s="565"/>
      <c r="BA1127" s="565"/>
      <c r="BB1127" s="565"/>
      <c r="BC1127" s="565">
        <v>1494</v>
      </c>
      <c r="BD1127" s="565"/>
      <c r="BE1127" s="565"/>
      <c r="BF1127" s="565"/>
      <c r="BG1127" s="565"/>
      <c r="BH1127" s="565"/>
      <c r="BI1127" s="565"/>
      <c r="BJ1127" s="565"/>
      <c r="BK1127" s="364"/>
      <c r="BL1127" s="565"/>
      <c r="BM1127" s="565"/>
      <c r="BN1127" s="565"/>
      <c r="BO1127" s="565"/>
      <c r="BP1127" s="565"/>
      <c r="BQ1127" s="565"/>
      <c r="BR1127" s="565"/>
      <c r="BS1127" s="565"/>
      <c r="BT1127" s="565"/>
      <c r="BU1127" s="565"/>
      <c r="BV1127" s="565"/>
      <c r="BW1127" s="565"/>
      <c r="BX1127" s="565"/>
      <c r="BY1127" s="565"/>
      <c r="BZ1127" s="565"/>
      <c r="CA1127" s="565"/>
    </row>
    <row r="1128" spans="1:85">
      <c r="A1128" s="620"/>
      <c r="B1128" s="626"/>
      <c r="C1128" s="565" t="s">
        <v>11270</v>
      </c>
      <c r="D1128" s="565"/>
      <c r="E1128" s="565"/>
      <c r="F1128" s="565"/>
      <c r="G1128" s="565"/>
      <c r="H1128" s="565"/>
      <c r="I1128" s="565"/>
      <c r="J1128" s="565"/>
      <c r="K1128" s="565"/>
      <c r="L1128" s="565"/>
      <c r="M1128" s="565"/>
      <c r="N1128" s="565"/>
      <c r="O1128" s="565"/>
      <c r="P1128" s="565"/>
      <c r="Q1128" s="565"/>
      <c r="R1128" s="565"/>
      <c r="S1128" s="565"/>
      <c r="T1128" s="565"/>
      <c r="U1128" s="147"/>
      <c r="V1128" s="565"/>
      <c r="W1128" s="565"/>
      <c r="X1128" s="565"/>
      <c r="Y1128" s="565"/>
      <c r="Z1128" s="565"/>
      <c r="AA1128" s="565"/>
      <c r="AB1128" s="565"/>
      <c r="AC1128" s="565"/>
      <c r="AD1128" s="565"/>
      <c r="AE1128" s="565"/>
      <c r="AF1128" s="565"/>
      <c r="AG1128" s="565"/>
      <c r="AH1128" s="565"/>
      <c r="AI1128" s="565"/>
      <c r="AJ1128" s="565"/>
      <c r="AK1128" s="565"/>
      <c r="AL1128" s="565"/>
      <c r="AM1128" s="565"/>
      <c r="AN1128" s="565"/>
      <c r="AO1128" s="565"/>
      <c r="AP1128" s="565"/>
      <c r="AQ1128" s="565"/>
      <c r="AR1128" s="565"/>
      <c r="AS1128" s="565"/>
      <c r="AT1128" s="565"/>
      <c r="AU1128" s="565"/>
      <c r="AV1128" s="565"/>
      <c r="AW1128" s="565"/>
      <c r="AX1128" s="565"/>
      <c r="AY1128" s="565"/>
      <c r="AZ1128" s="565"/>
      <c r="BA1128" s="565"/>
      <c r="BB1128" s="565"/>
      <c r="BC1128" s="565"/>
      <c r="BD1128" s="565">
        <v>1494</v>
      </c>
      <c r="BE1128" s="565">
        <v>2988</v>
      </c>
      <c r="BF1128" s="565"/>
      <c r="BG1128" s="565"/>
      <c r="BH1128" s="565"/>
      <c r="BI1128" s="565"/>
      <c r="BJ1128" s="565"/>
      <c r="BK1128" s="364"/>
      <c r="BL1128" s="565"/>
      <c r="BM1128" s="565"/>
      <c r="BN1128" s="565"/>
      <c r="BO1128" s="565"/>
      <c r="BP1128" s="565"/>
      <c r="BQ1128" s="565"/>
      <c r="BR1128" s="565"/>
      <c r="BS1128" s="565"/>
      <c r="BT1128" s="565"/>
      <c r="BU1128" s="565"/>
      <c r="BV1128" s="565"/>
      <c r="BW1128" s="565"/>
      <c r="BX1128" s="565"/>
      <c r="BY1128" s="565"/>
      <c r="BZ1128" s="565"/>
      <c r="CA1128" s="565"/>
    </row>
    <row r="1129" spans="1:85">
      <c r="A1129" s="620"/>
      <c r="B1129" s="626" t="s">
        <v>4304</v>
      </c>
      <c r="C1129" s="565" t="s">
        <v>11272</v>
      </c>
      <c r="D1129" s="565"/>
      <c r="E1129" s="565"/>
      <c r="F1129" s="565"/>
      <c r="G1129" s="565"/>
      <c r="H1129" s="565"/>
      <c r="I1129" s="565"/>
      <c r="J1129" s="565"/>
      <c r="K1129" s="565"/>
      <c r="L1129" s="565"/>
      <c r="M1129" s="565"/>
      <c r="N1129" s="565"/>
      <c r="O1129" s="565"/>
      <c r="P1129" s="565"/>
      <c r="Q1129" s="565"/>
      <c r="R1129" s="565"/>
      <c r="S1129" s="565"/>
      <c r="T1129" s="565"/>
      <c r="U1129" s="147"/>
      <c r="V1129" s="565"/>
      <c r="W1129" s="565"/>
      <c r="X1129" s="565"/>
      <c r="Y1129" s="565"/>
      <c r="Z1129" s="565"/>
      <c r="AA1129" s="565"/>
      <c r="AB1129" s="565"/>
      <c r="AC1129" s="565"/>
      <c r="AD1129" s="565"/>
      <c r="AE1129" s="565"/>
      <c r="AF1129" s="565"/>
      <c r="AG1129" s="565"/>
      <c r="AH1129" s="565"/>
      <c r="AI1129" s="565"/>
      <c r="AJ1129" s="565"/>
      <c r="AK1129" s="565">
        <v>1494</v>
      </c>
      <c r="AL1129" s="565"/>
      <c r="AM1129" s="565"/>
      <c r="AN1129" s="565"/>
      <c r="AO1129" s="565"/>
      <c r="AP1129" s="565"/>
      <c r="AQ1129" s="565"/>
      <c r="AR1129" s="565"/>
      <c r="AS1129" s="565"/>
      <c r="AT1129" s="565"/>
      <c r="AU1129" s="565"/>
      <c r="AV1129" s="565"/>
      <c r="AW1129" s="565"/>
      <c r="AX1129" s="565"/>
      <c r="AY1129" s="565"/>
      <c r="AZ1129" s="565"/>
      <c r="BA1129" s="565"/>
      <c r="BB1129" s="565"/>
      <c r="BC1129" s="565">
        <v>2988</v>
      </c>
      <c r="BD1129" s="565"/>
      <c r="BE1129" s="565"/>
      <c r="BF1129" s="565"/>
      <c r="BG1129" s="565"/>
      <c r="BH1129" s="565"/>
      <c r="BI1129" s="565"/>
      <c r="BJ1129" s="565"/>
      <c r="BK1129" s="364"/>
      <c r="BL1129" s="565"/>
      <c r="BM1129" s="565"/>
      <c r="BN1129" s="565"/>
      <c r="BO1129" s="565"/>
      <c r="BP1129" s="565"/>
      <c r="BQ1129" s="565"/>
      <c r="BR1129" s="565"/>
      <c r="BS1129" s="565"/>
      <c r="BT1129" s="565"/>
      <c r="BU1129" s="565"/>
      <c r="BV1129" s="565"/>
      <c r="BW1129" s="565"/>
      <c r="BX1129" s="565"/>
      <c r="BY1129" s="565"/>
      <c r="BZ1129" s="565"/>
      <c r="CA1129" s="565"/>
    </row>
    <row r="1130" spans="1:85">
      <c r="A1130" s="620"/>
      <c r="B1130" s="626"/>
      <c r="C1130" s="565" t="s">
        <v>11273</v>
      </c>
      <c r="D1130" s="565"/>
      <c r="E1130" s="565"/>
      <c r="F1130" s="565"/>
      <c r="G1130" s="565"/>
      <c r="H1130" s="565"/>
      <c r="I1130" s="565"/>
      <c r="J1130" s="565"/>
      <c r="K1130" s="565"/>
      <c r="L1130" s="565"/>
      <c r="M1130" s="565"/>
      <c r="N1130" s="565"/>
      <c r="O1130" s="565"/>
      <c r="P1130" s="565"/>
      <c r="Q1130" s="565"/>
      <c r="R1130" s="565"/>
      <c r="S1130" s="565"/>
      <c r="T1130" s="565"/>
      <c r="U1130" s="147"/>
      <c r="V1130" s="565"/>
      <c r="W1130" s="565"/>
      <c r="X1130" s="565"/>
      <c r="Y1130" s="565"/>
      <c r="Z1130" s="565"/>
      <c r="AA1130" s="565"/>
      <c r="AB1130" s="565"/>
      <c r="AC1130" s="565"/>
      <c r="AD1130" s="565"/>
      <c r="AE1130" s="565"/>
      <c r="AF1130" s="565"/>
      <c r="AG1130" s="565"/>
      <c r="AH1130" s="565"/>
      <c r="AI1130" s="565"/>
      <c r="AJ1130" s="565"/>
      <c r="AK1130" s="565"/>
      <c r="AL1130" s="565"/>
      <c r="AM1130" s="565"/>
      <c r="AN1130" s="565"/>
      <c r="AO1130" s="565"/>
      <c r="AP1130" s="565"/>
      <c r="AQ1130" s="565"/>
      <c r="AR1130" s="565"/>
      <c r="AS1130" s="565"/>
      <c r="AT1130" s="565"/>
      <c r="AU1130" s="565"/>
      <c r="AV1130" s="565"/>
      <c r="AW1130" s="565"/>
      <c r="AX1130" s="565"/>
      <c r="AY1130" s="565"/>
      <c r="AZ1130" s="565"/>
      <c r="BA1130" s="565"/>
      <c r="BB1130" s="565"/>
      <c r="BC1130" s="565"/>
      <c r="BD1130" s="565">
        <v>2988</v>
      </c>
      <c r="BE1130" s="565">
        <v>5976</v>
      </c>
      <c r="BF1130" s="565"/>
      <c r="BG1130" s="565"/>
      <c r="BH1130" s="565"/>
      <c r="BI1130" s="565"/>
      <c r="BJ1130" s="565"/>
      <c r="BK1130" s="364"/>
      <c r="BL1130" s="565"/>
      <c r="BM1130" s="565"/>
      <c r="BN1130" s="565"/>
      <c r="BO1130" s="565"/>
      <c r="BP1130" s="565"/>
      <c r="BQ1130" s="565"/>
      <c r="BR1130" s="565"/>
      <c r="BS1130" s="565"/>
      <c r="BT1130" s="565"/>
      <c r="BU1130" s="565"/>
      <c r="BV1130" s="565"/>
      <c r="BW1130" s="565"/>
      <c r="BX1130" s="565"/>
      <c r="BY1130" s="565"/>
      <c r="BZ1130" s="565"/>
      <c r="CA1130" s="565"/>
    </row>
    <row r="1131" spans="1:85">
      <c r="A1131" s="620"/>
      <c r="B1131" s="626" t="s">
        <v>4305</v>
      </c>
      <c r="C1131" s="565" t="s">
        <v>4302</v>
      </c>
      <c r="D1131" s="565"/>
      <c r="E1131" s="565"/>
      <c r="F1131" s="565"/>
      <c r="G1131" s="565"/>
      <c r="H1131" s="565"/>
      <c r="I1131" s="565"/>
      <c r="J1131" s="565"/>
      <c r="K1131" s="565"/>
      <c r="L1131" s="565"/>
      <c r="M1131" s="565"/>
      <c r="N1131" s="565"/>
      <c r="O1131" s="565"/>
      <c r="P1131" s="565"/>
      <c r="Q1131" s="565"/>
      <c r="R1131" s="565"/>
      <c r="S1131" s="565"/>
      <c r="T1131" s="565"/>
      <c r="U1131" s="147"/>
      <c r="V1131" s="565"/>
      <c r="W1131" s="565"/>
      <c r="X1131" s="565"/>
      <c r="Y1131" s="565"/>
      <c r="Z1131" s="565"/>
      <c r="AA1131" s="565"/>
      <c r="AB1131" s="565"/>
      <c r="AC1131" s="565"/>
      <c r="AD1131" s="565"/>
      <c r="AE1131" s="565"/>
      <c r="AF1131" s="565"/>
      <c r="AG1131" s="565"/>
      <c r="AH1131" s="565"/>
      <c r="AI1131" s="565"/>
      <c r="AJ1131" s="565"/>
      <c r="AK1131" s="565"/>
      <c r="AL1131" s="565"/>
      <c r="AM1131" s="565"/>
      <c r="AN1131" s="565"/>
      <c r="AO1131" s="565"/>
      <c r="AP1131" s="565"/>
      <c r="AQ1131" s="565"/>
      <c r="AR1131" s="565"/>
      <c r="AS1131" s="565"/>
      <c r="AT1131" s="565"/>
      <c r="AU1131" s="565"/>
      <c r="AV1131" s="565"/>
      <c r="AW1131" s="565"/>
      <c r="AX1131" s="565"/>
      <c r="AY1131" s="565"/>
      <c r="AZ1131" s="565"/>
      <c r="BA1131" s="565"/>
      <c r="BB1131" s="565"/>
      <c r="BC1131" s="565"/>
      <c r="BD1131" s="565"/>
      <c r="BE1131" s="565"/>
      <c r="BF1131" s="565"/>
      <c r="BG1131" s="565"/>
      <c r="BH1131" s="565"/>
      <c r="BI1131" s="565"/>
      <c r="BJ1131" s="565"/>
      <c r="BK1131" s="364"/>
      <c r="BL1131" s="565"/>
      <c r="BM1131" s="565"/>
      <c r="BN1131" s="565"/>
      <c r="BO1131" s="565"/>
      <c r="BP1131" s="565"/>
      <c r="BQ1131" s="565"/>
      <c r="BR1131" s="565"/>
      <c r="BS1131" s="565"/>
      <c r="BT1131" s="565"/>
      <c r="BU1131" s="565"/>
      <c r="BV1131" s="565"/>
      <c r="BW1131" s="565"/>
      <c r="BX1131" s="565"/>
      <c r="BY1131" s="565"/>
      <c r="BZ1131" s="565"/>
      <c r="CA1131" s="565"/>
    </row>
    <row r="1132" spans="1:85">
      <c r="A1132" s="620"/>
      <c r="B1132" s="634"/>
      <c r="C1132" s="627" t="s">
        <v>4300</v>
      </c>
      <c r="D1132" s="627"/>
      <c r="E1132" s="627"/>
      <c r="F1132" s="627"/>
      <c r="G1132" s="627"/>
      <c r="H1132" s="627"/>
      <c r="I1132" s="627"/>
      <c r="J1132" s="627"/>
      <c r="K1132" s="627"/>
      <c r="L1132" s="627"/>
      <c r="M1132" s="627"/>
      <c r="N1132" s="627"/>
      <c r="O1132" s="627"/>
      <c r="P1132" s="627"/>
      <c r="Q1132" s="627"/>
      <c r="R1132" s="627"/>
      <c r="S1132" s="627"/>
      <c r="T1132" s="627"/>
      <c r="U1132" s="635"/>
      <c r="V1132" s="627"/>
      <c r="W1132" s="627"/>
      <c r="X1132" s="627"/>
      <c r="Y1132" s="627"/>
      <c r="Z1132" s="627"/>
      <c r="AA1132" s="627"/>
      <c r="AB1132" s="627"/>
      <c r="AC1132" s="627"/>
      <c r="AD1132" s="627"/>
      <c r="AE1132" s="627"/>
      <c r="AF1132" s="627"/>
      <c r="AG1132" s="627"/>
      <c r="AH1132" s="627"/>
      <c r="AI1132" s="627"/>
      <c r="AJ1132" s="627"/>
      <c r="AK1132" s="627"/>
      <c r="AL1132" s="627"/>
      <c r="AM1132" s="627"/>
      <c r="AN1132" s="627"/>
      <c r="AO1132" s="627"/>
      <c r="AP1132" s="627"/>
      <c r="AQ1132" s="627"/>
      <c r="AR1132" s="627"/>
      <c r="AS1132" s="627"/>
      <c r="AT1132" s="627"/>
      <c r="AU1132" s="627"/>
      <c r="AV1132" s="627"/>
      <c r="AW1132" s="627"/>
      <c r="AX1132" s="627"/>
      <c r="AY1132" s="627"/>
      <c r="AZ1132" s="627"/>
      <c r="BA1132" s="627"/>
      <c r="BB1132" s="627"/>
      <c r="BC1132" s="627"/>
      <c r="BD1132" s="627"/>
      <c r="BE1132" s="627"/>
      <c r="BF1132" s="627"/>
      <c r="BG1132" s="627"/>
      <c r="BH1132" s="627"/>
      <c r="BI1132" s="627"/>
      <c r="BJ1132" s="627"/>
      <c r="BK1132" s="636"/>
      <c r="BL1132" s="627"/>
      <c r="BM1132" s="627"/>
      <c r="BN1132" s="627"/>
      <c r="BO1132" s="627"/>
      <c r="BP1132" s="627"/>
      <c r="BQ1132" s="627"/>
      <c r="BR1132" s="627"/>
      <c r="BS1132" s="627"/>
      <c r="BT1132" s="627"/>
      <c r="BU1132" s="627"/>
      <c r="BV1132" s="627"/>
      <c r="BW1132" s="627"/>
      <c r="BX1132" s="627"/>
      <c r="BY1132" s="627"/>
      <c r="BZ1132" s="627"/>
      <c r="CA1132" s="627"/>
    </row>
    <row r="1133" spans="1:85">
      <c r="A1133" s="627" t="s">
        <v>1360</v>
      </c>
      <c r="B1133" s="626" t="s">
        <v>4301</v>
      </c>
      <c r="C1133" s="565" t="s">
        <v>4302</v>
      </c>
      <c r="D1133" s="565">
        <v>0</v>
      </c>
      <c r="E1133" s="565"/>
      <c r="F1133" s="565"/>
      <c r="G1133" s="565"/>
      <c r="H1133" s="565"/>
      <c r="I1133" s="565"/>
      <c r="J1133" s="565"/>
      <c r="K1133" s="565"/>
      <c r="L1133" s="565"/>
      <c r="M1133" s="565"/>
      <c r="N1133" s="565"/>
      <c r="O1133" s="565"/>
      <c r="P1133" s="565"/>
      <c r="Q1133" s="565"/>
      <c r="R1133" s="565"/>
      <c r="S1133" s="565"/>
      <c r="T1133" s="565"/>
      <c r="U1133" s="147"/>
      <c r="V1133" s="565"/>
      <c r="W1133" s="565"/>
      <c r="X1133" s="565"/>
      <c r="Y1133" s="565"/>
      <c r="Z1133" s="565"/>
      <c r="AA1133" s="565"/>
      <c r="AB1133" s="565"/>
      <c r="AC1133" s="565"/>
      <c r="AD1133" s="565"/>
      <c r="AE1133" s="565"/>
      <c r="AF1133" s="565"/>
      <c r="AG1133" s="565"/>
      <c r="AH1133" s="565"/>
      <c r="AI1133" s="565"/>
      <c r="AJ1133" s="565"/>
      <c r="AK1133" s="565"/>
      <c r="AL1133" s="565"/>
      <c r="AM1133" s="565"/>
      <c r="AN1133" s="565"/>
      <c r="AO1133" s="565"/>
      <c r="AP1133" s="565"/>
      <c r="AQ1133" s="565"/>
      <c r="AR1133" s="565"/>
      <c r="AS1133" s="565"/>
      <c r="AT1133" s="565"/>
      <c r="AU1133" s="565"/>
      <c r="AV1133" s="565"/>
      <c r="AW1133" s="565"/>
      <c r="AX1133" s="565"/>
      <c r="AY1133" s="565"/>
      <c r="AZ1133" s="565"/>
      <c r="BA1133" s="565"/>
      <c r="BB1133" s="565"/>
      <c r="BC1133" s="565"/>
      <c r="BD1133" s="565"/>
      <c r="BE1133" s="565"/>
      <c r="BF1133" s="565"/>
      <c r="BG1133" s="565"/>
      <c r="BH1133" s="565"/>
      <c r="BI1133" s="565"/>
      <c r="BJ1133" s="565"/>
      <c r="BK1133" s="364"/>
      <c r="BL1133" s="565"/>
      <c r="BM1133" s="565"/>
      <c r="BN1133" s="565"/>
      <c r="BO1133" s="565"/>
      <c r="BP1133" s="565"/>
      <c r="BQ1133" s="565"/>
      <c r="BR1133" s="565"/>
      <c r="BS1133" s="565"/>
      <c r="BT1133" s="565"/>
      <c r="BU1133" s="565"/>
      <c r="BV1133" s="565"/>
      <c r="BW1133" s="565"/>
      <c r="BX1133" s="565"/>
      <c r="BY1133" s="565"/>
      <c r="BZ1133" s="565"/>
      <c r="CA1133" s="565"/>
      <c r="CB1133" s="565"/>
      <c r="CC1133" s="565"/>
      <c r="CD1133" s="565"/>
      <c r="CE1133" s="565"/>
      <c r="CF1133" s="565"/>
      <c r="CG1133" s="565"/>
    </row>
    <row r="1134" spans="1:85">
      <c r="A1134" s="620"/>
      <c r="B1134" s="626"/>
      <c r="C1134" s="565" t="s">
        <v>4300</v>
      </c>
      <c r="D1134" s="565">
        <v>1900</v>
      </c>
      <c r="E1134" s="565"/>
      <c r="F1134" s="565"/>
      <c r="G1134" s="565"/>
      <c r="H1134" s="565"/>
      <c r="I1134" s="565"/>
      <c r="J1134" s="565"/>
      <c r="K1134" s="565"/>
      <c r="L1134" s="565"/>
      <c r="M1134" s="565"/>
      <c r="N1134" s="565"/>
      <c r="O1134" s="565"/>
      <c r="P1134" s="565"/>
      <c r="Q1134" s="565"/>
      <c r="R1134" s="565"/>
      <c r="S1134" s="565"/>
      <c r="T1134" s="565">
        <v>605</v>
      </c>
      <c r="U1134" s="147"/>
      <c r="V1134" s="565"/>
      <c r="W1134" s="565"/>
      <c r="X1134" s="565"/>
      <c r="Y1134" s="565"/>
      <c r="Z1134" s="565"/>
      <c r="AA1134" s="565"/>
      <c r="AB1134" s="565"/>
      <c r="AC1134" s="565"/>
      <c r="AD1134" s="565">
        <v>965</v>
      </c>
      <c r="AE1134" s="565"/>
      <c r="AF1134" s="565"/>
      <c r="AG1134" s="565"/>
      <c r="AH1134" s="565"/>
      <c r="AI1134" s="565"/>
      <c r="AJ1134" s="565"/>
      <c r="AK1134" s="565"/>
      <c r="AL1134" s="565"/>
      <c r="AM1134" s="565">
        <v>1100</v>
      </c>
      <c r="AN1134" s="565"/>
      <c r="AO1134" s="565"/>
      <c r="AP1134" s="565"/>
      <c r="AQ1134" s="565"/>
      <c r="AR1134" s="565"/>
      <c r="AS1134" s="565"/>
      <c r="AT1134" s="565"/>
      <c r="AU1134" s="565"/>
      <c r="AV1134" s="565"/>
      <c r="AW1134" s="565"/>
      <c r="AX1134" s="565">
        <v>550</v>
      </c>
      <c r="AY1134" s="565"/>
      <c r="AZ1134" s="565"/>
      <c r="BA1134" s="565"/>
      <c r="BB1134" s="565"/>
      <c r="BC1134" s="565"/>
      <c r="BD1134" s="565"/>
      <c r="BE1134" s="565">
        <v>505</v>
      </c>
      <c r="BF1134" s="565"/>
      <c r="BG1134" s="565"/>
      <c r="BH1134" s="565"/>
      <c r="BI1134" s="565"/>
      <c r="BJ1134" s="565"/>
      <c r="BK1134" s="364"/>
      <c r="BL1134" s="565"/>
      <c r="BM1134" s="565"/>
      <c r="BN1134" s="565"/>
      <c r="BO1134" s="565"/>
      <c r="BP1134" s="565"/>
      <c r="BQ1134" s="565"/>
      <c r="BR1134" s="565"/>
      <c r="BS1134" s="565"/>
      <c r="BT1134" s="565"/>
      <c r="BU1134" s="565"/>
      <c r="BV1134" s="565"/>
      <c r="BW1134" s="565"/>
      <c r="BX1134" s="565"/>
      <c r="BY1134" s="565"/>
      <c r="BZ1134" s="565"/>
      <c r="CA1134" s="565"/>
      <c r="CB1134" s="565"/>
      <c r="CC1134" s="565"/>
      <c r="CD1134" s="565"/>
      <c r="CE1134" s="565"/>
      <c r="CF1134" s="565"/>
      <c r="CG1134" s="565"/>
    </row>
    <row r="1135" spans="1:85">
      <c r="A1135" s="620"/>
      <c r="B1135" s="626" t="s">
        <v>4303</v>
      </c>
      <c r="C1135" s="565" t="s">
        <v>4302</v>
      </c>
      <c r="D1135" s="565">
        <v>0</v>
      </c>
      <c r="E1135" s="565"/>
      <c r="F1135" s="565"/>
      <c r="G1135" s="565"/>
      <c r="H1135" s="565"/>
      <c r="I1135" s="565"/>
      <c r="J1135" s="565"/>
      <c r="K1135" s="565"/>
      <c r="L1135" s="565"/>
      <c r="M1135" s="565"/>
      <c r="N1135" s="565"/>
      <c r="O1135" s="565"/>
      <c r="P1135" s="565"/>
      <c r="Q1135" s="565"/>
      <c r="R1135" s="565"/>
      <c r="S1135" s="565"/>
      <c r="T1135" s="565"/>
      <c r="U1135" s="147"/>
      <c r="V1135" s="565"/>
      <c r="W1135" s="565"/>
      <c r="X1135" s="565"/>
      <c r="Y1135" s="565"/>
      <c r="Z1135" s="565"/>
      <c r="AA1135" s="565"/>
      <c r="AB1135" s="565"/>
      <c r="AC1135" s="565"/>
      <c r="AD1135" s="565"/>
      <c r="AE1135" s="565"/>
      <c r="AF1135" s="565"/>
      <c r="AG1135" s="565"/>
      <c r="AH1135" s="565"/>
      <c r="AI1135" s="565"/>
      <c r="AJ1135" s="565"/>
      <c r="AK1135" s="565"/>
      <c r="AL1135" s="565"/>
      <c r="AM1135" s="565"/>
      <c r="AN1135" s="565"/>
      <c r="AO1135" s="565"/>
      <c r="AP1135" s="565"/>
      <c r="AQ1135" s="565"/>
      <c r="AR1135" s="565"/>
      <c r="AS1135" s="565"/>
      <c r="AT1135" s="565"/>
      <c r="AU1135" s="565"/>
      <c r="AV1135" s="565"/>
      <c r="AW1135" s="565"/>
      <c r="AX1135" s="565"/>
      <c r="AY1135" s="565"/>
      <c r="AZ1135" s="565"/>
      <c r="BA1135" s="565"/>
      <c r="BB1135" s="565"/>
      <c r="BC1135" s="565"/>
      <c r="BD1135" s="565"/>
      <c r="BE1135" s="565"/>
      <c r="BF1135" s="565"/>
      <c r="BG1135" s="565"/>
      <c r="BH1135" s="565"/>
      <c r="BI1135" s="565"/>
      <c r="BJ1135" s="565"/>
      <c r="BK1135" s="364"/>
      <c r="BL1135" s="565"/>
      <c r="BM1135" s="565"/>
      <c r="BN1135" s="565"/>
      <c r="BO1135" s="565"/>
      <c r="BP1135" s="565"/>
      <c r="BQ1135" s="565"/>
      <c r="BR1135" s="565"/>
      <c r="BS1135" s="565"/>
      <c r="BT1135" s="565"/>
      <c r="BU1135" s="565"/>
      <c r="BV1135" s="565"/>
      <c r="BW1135" s="565"/>
      <c r="BX1135" s="565"/>
      <c r="BY1135" s="565"/>
      <c r="BZ1135" s="565"/>
      <c r="CA1135" s="565"/>
      <c r="CB1135" s="565"/>
      <c r="CC1135" s="565"/>
      <c r="CD1135" s="565"/>
      <c r="CE1135" s="565"/>
      <c r="CF1135" s="565"/>
      <c r="CG1135" s="565"/>
    </row>
    <row r="1136" spans="1:85">
      <c r="A1136" s="620"/>
      <c r="B1136" s="626"/>
      <c r="C1136" s="565" t="s">
        <v>4300</v>
      </c>
      <c r="D1136" s="565">
        <v>0</v>
      </c>
      <c r="E1136" s="565"/>
      <c r="F1136" s="565"/>
      <c r="G1136" s="565"/>
      <c r="H1136" s="565"/>
      <c r="I1136" s="565"/>
      <c r="J1136" s="565"/>
      <c r="K1136" s="565"/>
      <c r="L1136" s="565"/>
      <c r="M1136" s="565"/>
      <c r="N1136" s="565"/>
      <c r="O1136" s="565"/>
      <c r="P1136" s="565"/>
      <c r="Q1136" s="565"/>
      <c r="R1136" s="565"/>
      <c r="S1136" s="565"/>
      <c r="T1136" s="565"/>
      <c r="U1136" s="147"/>
      <c r="V1136" s="565"/>
      <c r="W1136" s="565"/>
      <c r="X1136" s="565"/>
      <c r="Y1136" s="565"/>
      <c r="Z1136" s="565"/>
      <c r="AA1136" s="565"/>
      <c r="AB1136" s="565"/>
      <c r="AC1136" s="565"/>
      <c r="AD1136" s="565"/>
      <c r="AE1136" s="565"/>
      <c r="AF1136" s="565"/>
      <c r="AG1136" s="565"/>
      <c r="AH1136" s="565"/>
      <c r="AI1136" s="565"/>
      <c r="AJ1136" s="565"/>
      <c r="AK1136" s="565"/>
      <c r="AL1136" s="565"/>
      <c r="AM1136" s="565"/>
      <c r="AN1136" s="565"/>
      <c r="AO1136" s="565"/>
      <c r="AP1136" s="565"/>
      <c r="AQ1136" s="565"/>
      <c r="AR1136" s="565"/>
      <c r="AS1136" s="565"/>
      <c r="AT1136" s="565"/>
      <c r="AU1136" s="565"/>
      <c r="AV1136" s="565"/>
      <c r="AW1136" s="565"/>
      <c r="AX1136" s="565"/>
      <c r="AY1136" s="565"/>
      <c r="AZ1136" s="565"/>
      <c r="BA1136" s="565"/>
      <c r="BB1136" s="565"/>
      <c r="BC1136" s="565"/>
      <c r="BD1136" s="565"/>
      <c r="BE1136" s="565"/>
      <c r="BF1136" s="565"/>
      <c r="BG1136" s="565"/>
      <c r="BH1136" s="565"/>
      <c r="BI1136" s="565"/>
      <c r="BJ1136" s="565"/>
      <c r="BK1136" s="364"/>
      <c r="BL1136" s="565"/>
      <c r="BM1136" s="565"/>
      <c r="BN1136" s="565"/>
      <c r="BO1136" s="565"/>
      <c r="BP1136" s="565"/>
      <c r="BQ1136" s="565"/>
      <c r="BR1136" s="565"/>
      <c r="BS1136" s="565"/>
      <c r="BT1136" s="565"/>
      <c r="BU1136" s="565"/>
      <c r="BV1136" s="565"/>
      <c r="BW1136" s="565"/>
      <c r="BX1136" s="565"/>
      <c r="BY1136" s="565"/>
      <c r="BZ1136" s="565"/>
      <c r="CA1136" s="565"/>
      <c r="CB1136" s="565"/>
      <c r="CC1136" s="565"/>
      <c r="CD1136" s="565"/>
      <c r="CE1136" s="565"/>
      <c r="CF1136" s="565"/>
      <c r="CG1136" s="565"/>
    </row>
    <row r="1137" spans="1:85">
      <c r="A1137" s="620"/>
      <c r="B1137" s="626" t="s">
        <v>4304</v>
      </c>
      <c r="C1137" s="565" t="s">
        <v>4302</v>
      </c>
      <c r="D1137" s="565">
        <v>0</v>
      </c>
      <c r="E1137" s="565"/>
      <c r="F1137" s="565"/>
      <c r="G1137" s="565"/>
      <c r="H1137" s="565"/>
      <c r="I1137" s="565"/>
      <c r="J1137" s="565"/>
      <c r="K1137" s="565"/>
      <c r="L1137" s="565"/>
      <c r="M1137" s="565"/>
      <c r="N1137" s="565"/>
      <c r="O1137" s="565"/>
      <c r="P1137" s="565"/>
      <c r="Q1137" s="565"/>
      <c r="R1137" s="565"/>
      <c r="S1137" s="565"/>
      <c r="T1137" s="565"/>
      <c r="U1137" s="147"/>
      <c r="V1137" s="565"/>
      <c r="W1137" s="565"/>
      <c r="X1137" s="565"/>
      <c r="Y1137" s="565"/>
      <c r="Z1137" s="565"/>
      <c r="AA1137" s="565"/>
      <c r="AB1137" s="565"/>
      <c r="AC1137" s="565"/>
      <c r="AD1137" s="565"/>
      <c r="AE1137" s="565"/>
      <c r="AF1137" s="565"/>
      <c r="AG1137" s="565"/>
      <c r="AH1137" s="565"/>
      <c r="AI1137" s="565"/>
      <c r="AJ1137" s="565"/>
      <c r="AK1137" s="565"/>
      <c r="AL1137" s="565"/>
      <c r="AM1137" s="565"/>
      <c r="AN1137" s="565"/>
      <c r="AO1137" s="565"/>
      <c r="AP1137" s="565"/>
      <c r="AQ1137" s="565"/>
      <c r="AR1137" s="565"/>
      <c r="AS1137" s="565"/>
      <c r="AT1137" s="565"/>
      <c r="AU1137" s="565"/>
      <c r="AV1137" s="565"/>
      <c r="AW1137" s="565"/>
      <c r="AX1137" s="565"/>
      <c r="AY1137" s="565"/>
      <c r="AZ1137" s="565"/>
      <c r="BA1137" s="565"/>
      <c r="BB1137" s="565"/>
      <c r="BC1137" s="565"/>
      <c r="BD1137" s="565"/>
      <c r="BE1137" s="565"/>
      <c r="BF1137" s="565"/>
      <c r="BG1137" s="565"/>
      <c r="BH1137" s="565"/>
      <c r="BI1137" s="565"/>
      <c r="BJ1137" s="565"/>
      <c r="BK1137" s="364"/>
      <c r="BL1137" s="565"/>
      <c r="BM1137" s="565"/>
      <c r="BN1137" s="565"/>
      <c r="BO1137" s="565"/>
      <c r="BP1137" s="565"/>
      <c r="BQ1137" s="565"/>
      <c r="BR1137" s="565"/>
      <c r="BS1137" s="565"/>
      <c r="BT1137" s="565"/>
      <c r="BU1137" s="565"/>
      <c r="BV1137" s="565"/>
      <c r="BW1137" s="565"/>
      <c r="BX1137" s="565"/>
      <c r="BY1137" s="565"/>
      <c r="BZ1137" s="565"/>
      <c r="CA1137" s="565"/>
      <c r="CB1137" s="565"/>
      <c r="CC1137" s="565"/>
      <c r="CD1137" s="565"/>
      <c r="CE1137" s="565"/>
      <c r="CF1137" s="565"/>
      <c r="CG1137" s="565"/>
    </row>
    <row r="1138" spans="1:85">
      <c r="A1138" s="620"/>
      <c r="B1138" s="626"/>
      <c r="C1138" s="565" t="s">
        <v>4300</v>
      </c>
      <c r="D1138" s="565">
        <v>700</v>
      </c>
      <c r="E1138" s="565"/>
      <c r="F1138" s="565"/>
      <c r="G1138" s="565"/>
      <c r="H1138" s="565"/>
      <c r="I1138" s="565"/>
      <c r="J1138" s="565"/>
      <c r="K1138" s="565"/>
      <c r="L1138" s="565"/>
      <c r="M1138" s="565"/>
      <c r="N1138" s="565"/>
      <c r="O1138" s="565"/>
      <c r="P1138" s="565"/>
      <c r="Q1138" s="565"/>
      <c r="R1138" s="565"/>
      <c r="S1138" s="565"/>
      <c r="T1138" s="565">
        <v>300</v>
      </c>
      <c r="U1138" s="147"/>
      <c r="V1138" s="565"/>
      <c r="W1138" s="565"/>
      <c r="X1138" s="565"/>
      <c r="Y1138" s="565"/>
      <c r="Z1138" s="565"/>
      <c r="AA1138" s="565"/>
      <c r="AB1138" s="565"/>
      <c r="AC1138" s="565"/>
      <c r="AD1138" s="565">
        <v>350</v>
      </c>
      <c r="AE1138" s="565"/>
      <c r="AF1138" s="565"/>
      <c r="AG1138" s="565"/>
      <c r="AH1138" s="565"/>
      <c r="AI1138" s="565"/>
      <c r="AJ1138" s="565"/>
      <c r="AK1138" s="565"/>
      <c r="AL1138" s="565"/>
      <c r="AM1138" s="565">
        <v>396</v>
      </c>
      <c r="AN1138" s="565"/>
      <c r="AO1138" s="565"/>
      <c r="AP1138" s="565"/>
      <c r="AQ1138" s="565"/>
      <c r="AR1138" s="565"/>
      <c r="AS1138" s="565"/>
      <c r="AT1138" s="565"/>
      <c r="AU1138" s="565"/>
      <c r="AV1138" s="565"/>
      <c r="AW1138" s="565"/>
      <c r="AX1138" s="565">
        <v>190</v>
      </c>
      <c r="AY1138" s="565"/>
      <c r="AZ1138" s="565"/>
      <c r="BA1138" s="565"/>
      <c r="BB1138" s="565"/>
      <c r="BC1138" s="565"/>
      <c r="BD1138" s="565"/>
      <c r="BE1138" s="565">
        <v>150</v>
      </c>
      <c r="BF1138" s="565"/>
      <c r="BG1138" s="565"/>
      <c r="BH1138" s="565"/>
      <c r="BI1138" s="565"/>
      <c r="BJ1138" s="565"/>
      <c r="BK1138" s="364"/>
      <c r="BL1138" s="565"/>
      <c r="BM1138" s="565"/>
      <c r="BN1138" s="565"/>
      <c r="BO1138" s="565"/>
      <c r="BP1138" s="565"/>
      <c r="BQ1138" s="565"/>
      <c r="BR1138" s="565"/>
      <c r="BS1138" s="565"/>
      <c r="BT1138" s="565"/>
      <c r="BU1138" s="565"/>
      <c r="BV1138" s="565"/>
      <c r="BW1138" s="565"/>
      <c r="BX1138" s="565"/>
      <c r="BY1138" s="565"/>
      <c r="BZ1138" s="565"/>
      <c r="CA1138" s="565"/>
      <c r="CB1138" s="565"/>
      <c r="CC1138" s="565"/>
      <c r="CD1138" s="565"/>
      <c r="CE1138" s="565"/>
      <c r="CF1138" s="565"/>
      <c r="CG1138" s="565"/>
    </row>
    <row r="1139" spans="1:85">
      <c r="A1139" s="620"/>
      <c r="B1139" s="626" t="s">
        <v>4305</v>
      </c>
      <c r="C1139" s="565" t="s">
        <v>4302</v>
      </c>
      <c r="D1139" s="565">
        <v>0</v>
      </c>
      <c r="E1139" s="565"/>
      <c r="F1139" s="565"/>
      <c r="G1139" s="565"/>
      <c r="H1139" s="565"/>
      <c r="I1139" s="565"/>
      <c r="J1139" s="565"/>
      <c r="K1139" s="565"/>
      <c r="L1139" s="565"/>
      <c r="M1139" s="565"/>
      <c r="N1139" s="565"/>
      <c r="O1139" s="565"/>
      <c r="P1139" s="565"/>
      <c r="Q1139" s="565"/>
      <c r="R1139" s="565"/>
      <c r="S1139" s="565"/>
      <c r="T1139" s="565"/>
      <c r="U1139" s="147"/>
      <c r="V1139" s="565"/>
      <c r="W1139" s="565"/>
      <c r="X1139" s="565"/>
      <c r="Y1139" s="565"/>
      <c r="Z1139" s="565"/>
      <c r="AA1139" s="565"/>
      <c r="AB1139" s="565"/>
      <c r="AC1139" s="565"/>
      <c r="AD1139" s="565"/>
      <c r="AE1139" s="565"/>
      <c r="AF1139" s="565"/>
      <c r="AG1139" s="565"/>
      <c r="AH1139" s="565"/>
      <c r="AI1139" s="565"/>
      <c r="AJ1139" s="565"/>
      <c r="AK1139" s="565"/>
      <c r="AL1139" s="565"/>
      <c r="AM1139" s="565"/>
      <c r="AN1139" s="565"/>
      <c r="AO1139" s="565"/>
      <c r="AP1139" s="565"/>
      <c r="AQ1139" s="565"/>
      <c r="AR1139" s="565"/>
      <c r="AS1139" s="565"/>
      <c r="AT1139" s="565"/>
      <c r="AU1139" s="565"/>
      <c r="AV1139" s="565"/>
      <c r="AW1139" s="565"/>
      <c r="AX1139" s="565"/>
      <c r="AY1139" s="565"/>
      <c r="AZ1139" s="565"/>
      <c r="BA1139" s="565"/>
      <c r="BB1139" s="565"/>
      <c r="BC1139" s="565"/>
      <c r="BD1139" s="565"/>
      <c r="BE1139" s="565"/>
      <c r="BF1139" s="565"/>
      <c r="BG1139" s="565"/>
      <c r="BH1139" s="565"/>
      <c r="BI1139" s="565"/>
      <c r="BJ1139" s="565"/>
      <c r="BK1139" s="364"/>
      <c r="BL1139" s="565"/>
      <c r="BM1139" s="565"/>
      <c r="BN1139" s="565"/>
      <c r="BO1139" s="565"/>
      <c r="BP1139" s="565"/>
      <c r="BQ1139" s="565"/>
      <c r="BR1139" s="565"/>
      <c r="BS1139" s="565"/>
      <c r="BT1139" s="565"/>
      <c r="BU1139" s="565"/>
      <c r="BV1139" s="565"/>
      <c r="BW1139" s="565"/>
      <c r="BX1139" s="565"/>
      <c r="BY1139" s="565"/>
      <c r="BZ1139" s="565"/>
      <c r="CA1139" s="565"/>
      <c r="CB1139" s="565"/>
      <c r="CC1139" s="565"/>
      <c r="CD1139" s="565"/>
      <c r="CE1139" s="565"/>
      <c r="CF1139" s="565"/>
      <c r="CG1139" s="565"/>
    </row>
    <row r="1140" spans="1:85">
      <c r="A1140" s="621"/>
      <c r="B1140" s="626"/>
      <c r="C1140" s="565" t="s">
        <v>4300</v>
      </c>
      <c r="D1140" s="565">
        <v>0</v>
      </c>
      <c r="E1140" s="565"/>
      <c r="F1140" s="565"/>
      <c r="G1140" s="565"/>
      <c r="H1140" s="565"/>
      <c r="I1140" s="565"/>
      <c r="J1140" s="565"/>
      <c r="K1140" s="565"/>
      <c r="L1140" s="565"/>
      <c r="M1140" s="565"/>
      <c r="N1140" s="565"/>
      <c r="O1140" s="565"/>
      <c r="P1140" s="565"/>
      <c r="Q1140" s="565"/>
      <c r="R1140" s="565"/>
      <c r="S1140" s="565"/>
      <c r="T1140" s="565"/>
      <c r="U1140" s="147"/>
      <c r="V1140" s="565"/>
      <c r="W1140" s="565"/>
      <c r="X1140" s="565"/>
      <c r="Y1140" s="565"/>
      <c r="Z1140" s="565"/>
      <c r="AA1140" s="565"/>
      <c r="AB1140" s="565"/>
      <c r="AC1140" s="565"/>
      <c r="AD1140" s="565"/>
      <c r="AE1140" s="565"/>
      <c r="AF1140" s="565"/>
      <c r="AG1140" s="565"/>
      <c r="AH1140" s="565"/>
      <c r="AI1140" s="565"/>
      <c r="AJ1140" s="565"/>
      <c r="AK1140" s="565"/>
      <c r="AL1140" s="565"/>
      <c r="AM1140" s="565"/>
      <c r="AN1140" s="565"/>
      <c r="AO1140" s="565"/>
      <c r="AP1140" s="565"/>
      <c r="AQ1140" s="565"/>
      <c r="AR1140" s="565"/>
      <c r="AS1140" s="565"/>
      <c r="AT1140" s="565"/>
      <c r="AU1140" s="565"/>
      <c r="AV1140" s="565"/>
      <c r="AW1140" s="565"/>
      <c r="AX1140" s="565"/>
      <c r="AY1140" s="565"/>
      <c r="AZ1140" s="565"/>
      <c r="BA1140" s="565"/>
      <c r="BB1140" s="565"/>
      <c r="BC1140" s="565"/>
      <c r="BD1140" s="565"/>
      <c r="BE1140" s="565"/>
      <c r="BF1140" s="565"/>
      <c r="BG1140" s="565"/>
      <c r="BH1140" s="565"/>
      <c r="BI1140" s="565"/>
      <c r="BJ1140" s="565"/>
      <c r="BK1140" s="364"/>
      <c r="BL1140" s="565"/>
      <c r="BM1140" s="565"/>
      <c r="BN1140" s="565"/>
      <c r="BO1140" s="565"/>
      <c r="BP1140" s="565"/>
      <c r="BQ1140" s="565"/>
      <c r="BR1140" s="565"/>
      <c r="BS1140" s="565"/>
      <c r="BT1140" s="565"/>
      <c r="BU1140" s="565"/>
      <c r="BV1140" s="565"/>
      <c r="BW1140" s="565"/>
      <c r="BX1140" s="565"/>
      <c r="BY1140" s="565"/>
      <c r="BZ1140" s="565"/>
      <c r="CA1140" s="565"/>
      <c r="CB1140" s="565"/>
      <c r="CC1140" s="565"/>
      <c r="CD1140" s="565"/>
      <c r="CE1140" s="565"/>
      <c r="CF1140" s="565"/>
      <c r="CG1140" s="565"/>
    </row>
  </sheetData>
  <autoFilter ref="A1:CH1"/>
  <mergeCells count="20">
    <mergeCell ref="A130:A131"/>
    <mergeCell ref="A181:A188"/>
    <mergeCell ref="A211:A219"/>
    <mergeCell ref="A19:A24"/>
    <mergeCell ref="A31:A38"/>
    <mergeCell ref="A39:A46"/>
    <mergeCell ref="A64:A71"/>
    <mergeCell ref="A104:A111"/>
    <mergeCell ref="A1008:A1014"/>
    <mergeCell ref="B211:B213"/>
    <mergeCell ref="B214:B216"/>
    <mergeCell ref="B217:B219"/>
    <mergeCell ref="A433:A440"/>
    <mergeCell ref="A287:A288"/>
    <mergeCell ref="A289:A290"/>
    <mergeCell ref="A303:A310"/>
    <mergeCell ref="A339:A346"/>
    <mergeCell ref="A353:A360"/>
    <mergeCell ref="A383:A390"/>
    <mergeCell ref="A261:A268"/>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MK105"/>
  <sheetViews>
    <sheetView topLeftCell="C1" zoomScale="70" zoomScaleNormal="70" workbookViewId="0">
      <selection activeCell="J119" sqref="J119"/>
    </sheetView>
  </sheetViews>
  <sheetFormatPr defaultRowHeight="18.75"/>
  <cols>
    <col min="1" max="1" width="101.5703125" style="428" customWidth="1"/>
    <col min="2" max="2" width="14.28515625" style="60" customWidth="1"/>
    <col min="3" max="25" width="9.140625" style="150"/>
    <col min="26" max="16384" width="9.140625" style="60"/>
  </cols>
  <sheetData>
    <row r="1" spans="1:60" ht="123" customHeight="1">
      <c r="A1" s="397" t="s">
        <v>4339</v>
      </c>
      <c r="B1" s="398" t="s">
        <v>4340</v>
      </c>
      <c r="C1" s="1047" t="s">
        <v>4341</v>
      </c>
      <c r="D1" s="1047" t="s">
        <v>4342</v>
      </c>
      <c r="E1" s="1047" t="s">
        <v>4343</v>
      </c>
      <c r="F1" s="1047" t="s">
        <v>4344</v>
      </c>
      <c r="G1" s="1047" t="s">
        <v>4345</v>
      </c>
      <c r="H1" s="1047" t="s">
        <v>4346</v>
      </c>
      <c r="I1" s="1047" t="s">
        <v>4347</v>
      </c>
      <c r="J1" s="1047" t="s">
        <v>4348</v>
      </c>
      <c r="K1" s="1047" t="s">
        <v>4349</v>
      </c>
      <c r="L1" s="1047" t="s">
        <v>4350</v>
      </c>
      <c r="M1" s="1047" t="s">
        <v>4351</v>
      </c>
      <c r="N1" s="1047" t="s">
        <v>4352</v>
      </c>
      <c r="O1" s="1047" t="s">
        <v>4353</v>
      </c>
      <c r="P1" s="1047" t="s">
        <v>4354</v>
      </c>
      <c r="Q1" s="1047" t="s">
        <v>4355</v>
      </c>
      <c r="R1" s="1047" t="s">
        <v>4356</v>
      </c>
      <c r="S1" s="1047" t="s">
        <v>4357</v>
      </c>
      <c r="T1" s="1047" t="s">
        <v>4358</v>
      </c>
      <c r="U1" s="1047" t="s">
        <v>4359</v>
      </c>
      <c r="V1" s="1047" t="s">
        <v>4360</v>
      </c>
      <c r="W1" s="1047" t="s">
        <v>4361</v>
      </c>
      <c r="X1" s="1047" t="s">
        <v>4362</v>
      </c>
      <c r="Y1" s="1047" t="s">
        <v>4363</v>
      </c>
      <c r="Z1" s="398" t="s">
        <v>4364</v>
      </c>
      <c r="AA1" s="398" t="s">
        <v>4365</v>
      </c>
      <c r="AB1" s="398" t="s">
        <v>4366</v>
      </c>
      <c r="AC1" s="398" t="s">
        <v>4367</v>
      </c>
      <c r="AD1" s="398" t="s">
        <v>4368</v>
      </c>
      <c r="AE1" s="398" t="s">
        <v>4369</v>
      </c>
      <c r="AF1" s="398" t="s">
        <v>4370</v>
      </c>
      <c r="AG1" s="398" t="s">
        <v>4371</v>
      </c>
      <c r="AH1" s="398" t="s">
        <v>4372</v>
      </c>
      <c r="AI1" s="398" t="s">
        <v>4373</v>
      </c>
      <c r="AJ1" s="398" t="s">
        <v>4374</v>
      </c>
      <c r="AK1" s="398" t="s">
        <v>4375</v>
      </c>
      <c r="AL1" s="398" t="s">
        <v>4376</v>
      </c>
      <c r="AM1" s="398" t="s">
        <v>4377</v>
      </c>
      <c r="AN1" s="398" t="s">
        <v>4378</v>
      </c>
      <c r="AO1" s="398" t="s">
        <v>4379</v>
      </c>
      <c r="AP1" s="398" t="s">
        <v>4380</v>
      </c>
      <c r="AQ1" s="398" t="s">
        <v>287</v>
      </c>
      <c r="AR1" s="398" t="s">
        <v>4381</v>
      </c>
      <c r="AS1" s="398" t="s">
        <v>4382</v>
      </c>
      <c r="AT1" s="398" t="s">
        <v>4383</v>
      </c>
      <c r="AU1" s="398" t="s">
        <v>4384</v>
      </c>
      <c r="AV1" s="398" t="s">
        <v>4385</v>
      </c>
      <c r="AW1" s="398" t="s">
        <v>4386</v>
      </c>
      <c r="AX1" s="398" t="s">
        <v>4387</v>
      </c>
      <c r="AY1" s="398" t="s">
        <v>4388</v>
      </c>
      <c r="AZ1" s="398" t="s">
        <v>4389</v>
      </c>
      <c r="BA1" s="398" t="s">
        <v>4390</v>
      </c>
      <c r="BB1" s="398" t="s">
        <v>4391</v>
      </c>
      <c r="BC1" s="398" t="s">
        <v>4392</v>
      </c>
      <c r="BD1" s="398"/>
      <c r="BE1" s="398"/>
      <c r="BF1" s="399"/>
      <c r="BG1" s="399"/>
      <c r="BH1" s="399"/>
    </row>
    <row r="2" spans="1:60" hidden="1">
      <c r="A2" s="109" t="s">
        <v>4393</v>
      </c>
      <c r="B2" s="97">
        <v>96</v>
      </c>
      <c r="C2" s="147">
        <v>2</v>
      </c>
      <c r="D2" s="147"/>
      <c r="E2" s="147"/>
      <c r="F2" s="147"/>
      <c r="G2" s="147"/>
      <c r="H2" s="147"/>
      <c r="I2" s="147"/>
      <c r="J2" s="147">
        <v>4</v>
      </c>
      <c r="K2" s="147"/>
      <c r="L2" s="147"/>
      <c r="M2" s="147"/>
      <c r="N2" s="147"/>
      <c r="O2" s="147"/>
      <c r="P2" s="147"/>
      <c r="Q2" s="147"/>
      <c r="R2" s="147"/>
      <c r="S2" s="147">
        <v>9</v>
      </c>
      <c r="T2" s="147">
        <v>5</v>
      </c>
      <c r="U2" s="147"/>
      <c r="V2" s="147"/>
      <c r="W2" s="147"/>
      <c r="X2" s="147">
        <v>10</v>
      </c>
      <c r="Y2" s="147"/>
      <c r="Z2" s="97"/>
      <c r="AA2" s="97"/>
      <c r="AB2" s="97"/>
      <c r="AC2" s="97"/>
      <c r="AD2" s="97"/>
      <c r="AE2" s="97">
        <v>1</v>
      </c>
      <c r="AF2" s="97"/>
      <c r="AG2" s="97"/>
      <c r="AH2" s="97"/>
      <c r="AI2" s="97"/>
      <c r="AJ2" s="97">
        <v>4</v>
      </c>
      <c r="AK2" s="97"/>
      <c r="AL2" s="97">
        <v>13</v>
      </c>
      <c r="AM2" s="97"/>
      <c r="AN2" s="97"/>
      <c r="AO2" s="97"/>
      <c r="AP2" s="97"/>
      <c r="AQ2" s="97"/>
      <c r="AR2" s="97"/>
      <c r="AS2" s="97"/>
      <c r="AT2" s="97"/>
      <c r="AU2" s="97">
        <v>18</v>
      </c>
      <c r="AV2" s="97"/>
      <c r="AW2" s="97"/>
      <c r="AX2" s="97">
        <v>8</v>
      </c>
      <c r="AY2" s="97"/>
      <c r="AZ2" s="97">
        <v>22</v>
      </c>
      <c r="BA2" s="97"/>
      <c r="BB2" s="97"/>
      <c r="BC2" s="97"/>
    </row>
    <row r="3" spans="1:60" hidden="1">
      <c r="A3" s="400" t="s">
        <v>4394</v>
      </c>
      <c r="B3" s="97">
        <v>3</v>
      </c>
      <c r="C3" s="147"/>
      <c r="D3" s="147"/>
      <c r="E3" s="147"/>
      <c r="F3" s="147"/>
      <c r="G3" s="147"/>
      <c r="H3" s="147"/>
      <c r="I3" s="147"/>
      <c r="J3" s="147">
        <v>1</v>
      </c>
      <c r="K3" s="147"/>
      <c r="L3" s="147"/>
      <c r="M3" s="147"/>
      <c r="N3" s="147"/>
      <c r="O3" s="147"/>
      <c r="P3" s="147"/>
      <c r="Q3" s="147"/>
      <c r="R3" s="147"/>
      <c r="S3" s="147"/>
      <c r="T3" s="147"/>
      <c r="U3" s="147"/>
      <c r="V3" s="147"/>
      <c r="W3" s="147"/>
      <c r="X3" s="147"/>
      <c r="Y3" s="14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v>1</v>
      </c>
      <c r="AZ3" s="97">
        <v>1</v>
      </c>
      <c r="BA3" s="97"/>
      <c r="BB3" s="97"/>
      <c r="BC3" s="97"/>
    </row>
    <row r="4" spans="1:60" hidden="1">
      <c r="A4" s="400" t="s">
        <v>4230</v>
      </c>
      <c r="B4" s="97">
        <v>184</v>
      </c>
      <c r="C4" s="147">
        <v>15</v>
      </c>
      <c r="D4" s="147"/>
      <c r="E4" s="147"/>
      <c r="F4" s="147"/>
      <c r="G4" s="147"/>
      <c r="H4" s="147"/>
      <c r="I4" s="147">
        <v>12</v>
      </c>
      <c r="J4" s="147">
        <v>5</v>
      </c>
      <c r="K4" s="147"/>
      <c r="L4" s="147"/>
      <c r="M4" s="147"/>
      <c r="N4" s="147"/>
      <c r="O4" s="147"/>
      <c r="P4" s="147"/>
      <c r="Q4" s="147"/>
      <c r="R4" s="147"/>
      <c r="S4" s="147">
        <v>8</v>
      </c>
      <c r="T4" s="147">
        <v>15</v>
      </c>
      <c r="U4" s="147"/>
      <c r="V4" s="147"/>
      <c r="W4" s="147"/>
      <c r="X4" s="147">
        <v>15</v>
      </c>
      <c r="Y4" s="147"/>
      <c r="Z4" s="97">
        <v>4</v>
      </c>
      <c r="AA4" s="97"/>
      <c r="AB4" s="97"/>
      <c r="AC4" s="97"/>
      <c r="AD4" s="97"/>
      <c r="AE4" s="97">
        <v>12</v>
      </c>
      <c r="AF4" s="97"/>
      <c r="AG4" s="97"/>
      <c r="AH4" s="97"/>
      <c r="AI4" s="97"/>
      <c r="AJ4" s="97">
        <v>8</v>
      </c>
      <c r="AK4" s="97">
        <v>8</v>
      </c>
      <c r="AL4" s="97">
        <v>12</v>
      </c>
      <c r="AM4" s="97"/>
      <c r="AN4" s="97"/>
      <c r="AO4" s="97"/>
      <c r="AP4" s="97">
        <v>19</v>
      </c>
      <c r="AQ4" s="97"/>
      <c r="AR4" s="97"/>
      <c r="AS4" s="97"/>
      <c r="AT4" s="97"/>
      <c r="AU4" s="97">
        <v>15</v>
      </c>
      <c r="AV4" s="97"/>
      <c r="AW4" s="97"/>
      <c r="AX4" s="97">
        <v>17</v>
      </c>
      <c r="AY4" s="97">
        <v>3</v>
      </c>
      <c r="AZ4" s="97">
        <v>16</v>
      </c>
      <c r="BA4" s="97"/>
      <c r="BB4" s="97"/>
      <c r="BC4" s="97"/>
    </row>
    <row r="5" spans="1:60" hidden="1">
      <c r="A5" s="108" t="s">
        <v>1117</v>
      </c>
      <c r="B5" s="114">
        <v>59</v>
      </c>
      <c r="C5" s="322">
        <v>2</v>
      </c>
      <c r="D5" s="322"/>
      <c r="E5" s="322"/>
      <c r="F5" s="322"/>
      <c r="G5" s="322"/>
      <c r="H5" s="322"/>
      <c r="I5" s="322"/>
      <c r="J5" s="322">
        <v>3</v>
      </c>
      <c r="K5" s="322"/>
      <c r="L5" s="322"/>
      <c r="M5" s="322"/>
      <c r="N5" s="322"/>
      <c r="O5" s="322"/>
      <c r="P5" s="322"/>
      <c r="Q5" s="322"/>
      <c r="R5" s="322"/>
      <c r="S5" s="322"/>
      <c r="T5" s="322"/>
      <c r="U5" s="322"/>
      <c r="V5" s="322"/>
      <c r="W5" s="322"/>
      <c r="X5" s="322">
        <v>6</v>
      </c>
      <c r="Y5" s="322"/>
      <c r="Z5" s="114"/>
      <c r="AA5" s="114"/>
      <c r="AB5" s="114"/>
      <c r="AC5" s="114"/>
      <c r="AD5" s="114"/>
      <c r="AE5" s="114"/>
      <c r="AF5" s="114"/>
      <c r="AG5" s="114"/>
      <c r="AH5" s="114"/>
      <c r="AI5" s="114"/>
      <c r="AJ5" s="114"/>
      <c r="AK5" s="114"/>
      <c r="AL5" s="114">
        <v>10</v>
      </c>
      <c r="AM5" s="114"/>
      <c r="AN5" s="114"/>
      <c r="AO5" s="114"/>
      <c r="AP5" s="114"/>
      <c r="AQ5" s="114"/>
      <c r="AR5" s="114"/>
      <c r="AS5" s="114"/>
      <c r="AT5" s="114"/>
      <c r="AU5" s="114">
        <v>15</v>
      </c>
      <c r="AV5" s="114"/>
      <c r="AW5" s="114"/>
      <c r="AX5" s="114">
        <v>4</v>
      </c>
      <c r="AY5" s="114"/>
      <c r="AZ5" s="114">
        <v>19</v>
      </c>
      <c r="BA5" s="114"/>
      <c r="BB5" s="114"/>
      <c r="BC5" s="114"/>
    </row>
    <row r="6" spans="1:60" hidden="1">
      <c r="A6" s="400" t="s">
        <v>4236</v>
      </c>
      <c r="B6" s="97">
        <f>C6+J6+S6+X6+AF6+AL6+AU6+AX6+AZ6</f>
        <v>172</v>
      </c>
      <c r="C6" s="147">
        <v>1</v>
      </c>
      <c r="D6" s="147"/>
      <c r="E6" s="147"/>
      <c r="F6" s="147"/>
      <c r="G6" s="147"/>
      <c r="H6" s="147"/>
      <c r="I6" s="147"/>
      <c r="J6" s="147">
        <v>13</v>
      </c>
      <c r="K6" s="147"/>
      <c r="L6" s="147"/>
      <c r="M6" s="147"/>
      <c r="N6" s="147"/>
      <c r="O6" s="147"/>
      <c r="P6" s="147"/>
      <c r="Q6" s="147"/>
      <c r="R6" s="147"/>
      <c r="S6" s="147">
        <v>15</v>
      </c>
      <c r="T6" s="147"/>
      <c r="U6" s="147"/>
      <c r="V6" s="147"/>
      <c r="W6" s="147"/>
      <c r="X6" s="147">
        <v>18</v>
      </c>
      <c r="Y6" s="147"/>
      <c r="Z6" s="97"/>
      <c r="AA6" s="97"/>
      <c r="AB6" s="97"/>
      <c r="AC6" s="97"/>
      <c r="AD6" s="97"/>
      <c r="AE6" s="97"/>
      <c r="AF6" s="97">
        <v>2</v>
      </c>
      <c r="AG6" s="97"/>
      <c r="AH6" s="97"/>
      <c r="AI6" s="97"/>
      <c r="AJ6" s="97"/>
      <c r="AK6" s="97"/>
      <c r="AL6" s="97">
        <v>20</v>
      </c>
      <c r="AM6" s="97"/>
      <c r="AN6" s="97"/>
      <c r="AO6" s="97"/>
      <c r="AP6" s="97"/>
      <c r="AQ6" s="97"/>
      <c r="AR6" s="97"/>
      <c r="AS6" s="97"/>
      <c r="AT6" s="97"/>
      <c r="AU6" s="97">
        <v>58</v>
      </c>
      <c r="AV6" s="97"/>
      <c r="AW6" s="97"/>
      <c r="AX6" s="97">
        <v>10</v>
      </c>
      <c r="AY6" s="97"/>
      <c r="AZ6" s="97">
        <v>35</v>
      </c>
      <c r="BA6" s="97"/>
      <c r="BB6" s="97"/>
      <c r="BC6" s="97"/>
    </row>
    <row r="7" spans="1:60" hidden="1">
      <c r="A7" s="401" t="s">
        <v>1348</v>
      </c>
      <c r="B7" s="97">
        <v>23</v>
      </c>
      <c r="C7" s="147"/>
      <c r="D7" s="147"/>
      <c r="E7" s="147"/>
      <c r="F7" s="147"/>
      <c r="G7" s="147"/>
      <c r="H7" s="147"/>
      <c r="I7" s="147"/>
      <c r="J7" s="147"/>
      <c r="K7" s="147"/>
      <c r="L7" s="147">
        <v>23</v>
      </c>
      <c r="M7" s="147"/>
      <c r="N7" s="147"/>
      <c r="O7" s="147"/>
      <c r="P7" s="147"/>
      <c r="Q7" s="147"/>
      <c r="R7" s="147"/>
      <c r="S7" s="147"/>
      <c r="T7" s="147"/>
      <c r="U7" s="147"/>
      <c r="V7" s="147"/>
      <c r="W7" s="147"/>
      <c r="X7" s="147"/>
      <c r="Y7" s="14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row>
    <row r="8" spans="1:60" s="403" customFormat="1" hidden="1">
      <c r="A8" s="401" t="s">
        <v>1360</v>
      </c>
      <c r="B8" s="402">
        <f>SUM(C8:BC8)</f>
        <v>30</v>
      </c>
      <c r="C8" s="1048"/>
      <c r="D8" s="1048"/>
      <c r="E8" s="1048"/>
      <c r="F8" s="1048"/>
      <c r="G8" s="1048"/>
      <c r="H8" s="1048"/>
      <c r="I8" s="1048"/>
      <c r="J8" s="1048">
        <v>1</v>
      </c>
      <c r="K8" s="1048"/>
      <c r="L8" s="1048"/>
      <c r="M8" s="1048"/>
      <c r="N8" s="1048"/>
      <c r="O8" s="1048"/>
      <c r="P8" s="1048"/>
      <c r="Q8" s="1048"/>
      <c r="R8" s="1048"/>
      <c r="S8" s="1048"/>
      <c r="T8" s="1048">
        <v>10</v>
      </c>
      <c r="U8" s="1048"/>
      <c r="V8" s="1048"/>
      <c r="W8" s="1048"/>
      <c r="X8" s="1048">
        <v>2</v>
      </c>
      <c r="Y8" s="1048"/>
      <c r="Z8" s="402"/>
      <c r="AA8" s="402"/>
      <c r="AB8" s="402"/>
      <c r="AC8" s="402"/>
      <c r="AD8" s="402"/>
      <c r="AE8" s="402">
        <v>2</v>
      </c>
      <c r="AF8" s="402"/>
      <c r="AG8" s="402">
        <v>1</v>
      </c>
      <c r="AH8" s="402"/>
      <c r="AI8" s="402"/>
      <c r="AJ8" s="402"/>
      <c r="AK8" s="402"/>
      <c r="AL8" s="402"/>
      <c r="AM8" s="402"/>
      <c r="AN8" s="402"/>
      <c r="AO8" s="402"/>
      <c r="AP8" s="402"/>
      <c r="AQ8" s="402"/>
      <c r="AR8" s="402"/>
      <c r="AS8" s="402">
        <v>3</v>
      </c>
      <c r="AT8" s="402"/>
      <c r="AU8" s="402">
        <v>3</v>
      </c>
      <c r="AV8" s="402"/>
      <c r="AW8" s="402"/>
      <c r="AX8" s="402">
        <v>4</v>
      </c>
      <c r="AY8" s="402">
        <v>1</v>
      </c>
      <c r="AZ8" s="402">
        <v>3</v>
      </c>
      <c r="BA8" s="402"/>
      <c r="BB8" s="402"/>
      <c r="BC8" s="402"/>
    </row>
    <row r="9" spans="1:60" s="135" customFormat="1" hidden="1">
      <c r="A9" s="84" t="s">
        <v>4395</v>
      </c>
      <c r="B9" s="404">
        <v>22</v>
      </c>
      <c r="C9" s="378"/>
      <c r="D9" s="378">
        <v>6</v>
      </c>
      <c r="E9" s="378"/>
      <c r="F9" s="378"/>
      <c r="G9" s="378"/>
      <c r="H9" s="378"/>
      <c r="I9" s="378"/>
      <c r="J9" s="378"/>
      <c r="K9" s="378"/>
      <c r="L9" s="378"/>
      <c r="M9" s="378"/>
      <c r="N9" s="378"/>
      <c r="O9" s="378"/>
      <c r="P9" s="378"/>
      <c r="Q9" s="378"/>
      <c r="R9" s="378"/>
      <c r="S9" s="378"/>
      <c r="T9" s="378"/>
      <c r="U9" s="378"/>
      <c r="V9" s="378"/>
      <c r="W9" s="378"/>
      <c r="X9" s="378">
        <v>8</v>
      </c>
      <c r="Y9" s="378"/>
      <c r="Z9" s="404"/>
      <c r="AA9" s="404"/>
      <c r="AB9" s="404"/>
      <c r="AC9" s="404"/>
      <c r="AD9" s="404"/>
      <c r="AE9" s="404"/>
      <c r="AF9" s="404"/>
      <c r="AG9" s="404"/>
      <c r="AH9" s="404"/>
      <c r="AI9" s="404"/>
      <c r="AJ9" s="404"/>
      <c r="AK9" s="404"/>
      <c r="AL9" s="404"/>
      <c r="AM9" s="404"/>
      <c r="AN9" s="404"/>
      <c r="AO9" s="404"/>
      <c r="AP9" s="404"/>
      <c r="AQ9" s="404"/>
      <c r="AR9" s="404"/>
      <c r="AS9" s="404"/>
      <c r="AT9" s="404"/>
      <c r="AU9" s="404">
        <v>8</v>
      </c>
      <c r="AV9" s="404"/>
      <c r="AW9" s="404"/>
      <c r="AX9" s="404"/>
      <c r="AY9" s="404"/>
      <c r="AZ9" s="404"/>
      <c r="BA9" s="404"/>
      <c r="BB9" s="404"/>
      <c r="BC9" s="404"/>
    </row>
    <row r="10" spans="1:60">
      <c r="A10" s="400" t="s">
        <v>4238</v>
      </c>
      <c r="B10" s="97">
        <v>563</v>
      </c>
      <c r="C10" s="147"/>
      <c r="D10" s="147"/>
      <c r="E10" s="147">
        <v>12</v>
      </c>
      <c r="F10" s="147"/>
      <c r="G10" s="147"/>
      <c r="H10" s="147"/>
      <c r="I10" s="147"/>
      <c r="J10" s="147">
        <v>72</v>
      </c>
      <c r="K10" s="147"/>
      <c r="L10" s="147"/>
      <c r="M10" s="147"/>
      <c r="N10" s="147"/>
      <c r="O10" s="147"/>
      <c r="P10" s="147"/>
      <c r="Q10" s="147"/>
      <c r="R10" s="147"/>
      <c r="S10" s="147"/>
      <c r="T10" s="147">
        <v>10</v>
      </c>
      <c r="U10" s="147"/>
      <c r="V10" s="147">
        <v>75</v>
      </c>
      <c r="W10" s="147"/>
      <c r="X10" s="147"/>
      <c r="Y10" s="147"/>
      <c r="Z10" s="97"/>
      <c r="AA10" s="97"/>
      <c r="AB10" s="97"/>
      <c r="AC10" s="97">
        <v>61</v>
      </c>
      <c r="AD10" s="97">
        <v>30</v>
      </c>
      <c r="AE10" s="97">
        <v>4</v>
      </c>
      <c r="AF10" s="97">
        <v>13</v>
      </c>
      <c r="AG10" s="97"/>
      <c r="AH10" s="97"/>
      <c r="AI10" s="97"/>
      <c r="AJ10" s="97"/>
      <c r="AK10" s="97"/>
      <c r="AL10" s="97"/>
      <c r="AM10" s="97"/>
      <c r="AN10" s="97"/>
      <c r="AO10" s="97"/>
      <c r="AP10" s="97">
        <v>64</v>
      </c>
      <c r="AQ10" s="97">
        <v>6</v>
      </c>
      <c r="AR10" s="97"/>
      <c r="AS10" s="97">
        <v>15</v>
      </c>
      <c r="AT10" s="97"/>
      <c r="AU10" s="97">
        <v>52</v>
      </c>
      <c r="AV10" s="97"/>
      <c r="AW10" s="97"/>
      <c r="AX10" s="97">
        <v>44</v>
      </c>
      <c r="AY10" s="97"/>
      <c r="AZ10" s="97">
        <v>47</v>
      </c>
      <c r="BA10" s="97"/>
      <c r="BB10" s="97"/>
      <c r="BC10" s="97"/>
    </row>
    <row r="11" spans="1:60" hidden="1">
      <c r="A11" s="401" t="s">
        <v>4239</v>
      </c>
      <c r="B11" s="97">
        <v>190</v>
      </c>
      <c r="C11" s="147"/>
      <c r="D11" s="147"/>
      <c r="E11" s="147">
        <v>6</v>
      </c>
      <c r="F11" s="147"/>
      <c r="G11" s="147"/>
      <c r="H11" s="147"/>
      <c r="I11" s="147"/>
      <c r="J11" s="147"/>
      <c r="K11" s="147"/>
      <c r="L11" s="147"/>
      <c r="M11" s="147"/>
      <c r="N11" s="147"/>
      <c r="O11" s="147"/>
      <c r="P11" s="147"/>
      <c r="Q11" s="147"/>
      <c r="R11" s="147"/>
      <c r="S11" s="147"/>
      <c r="T11" s="147"/>
      <c r="U11" s="147"/>
      <c r="V11" s="147"/>
      <c r="W11" s="147"/>
      <c r="X11" s="147">
        <v>23</v>
      </c>
      <c r="Y11" s="147"/>
      <c r="Z11" s="97"/>
      <c r="AA11" s="97"/>
      <c r="AB11" s="97"/>
      <c r="AC11" s="97"/>
      <c r="AD11" s="97"/>
      <c r="AE11" s="97"/>
      <c r="AF11" s="97"/>
      <c r="AG11" s="97"/>
      <c r="AH11" s="97"/>
      <c r="AI11" s="97">
        <v>30</v>
      </c>
      <c r="AJ11" s="97"/>
      <c r="AK11" s="97"/>
      <c r="AL11" s="97"/>
      <c r="AM11" s="97"/>
      <c r="AN11" s="97"/>
      <c r="AO11" s="97"/>
      <c r="AP11" s="97">
        <v>35</v>
      </c>
      <c r="AQ11" s="97"/>
      <c r="AR11" s="97"/>
      <c r="AS11" s="97"/>
      <c r="AT11" s="97"/>
      <c r="AU11" s="97">
        <v>96</v>
      </c>
      <c r="AV11" s="97"/>
      <c r="AW11" s="97"/>
      <c r="AX11" s="97"/>
      <c r="AY11" s="97"/>
      <c r="AZ11" s="97"/>
      <c r="BA11" s="97"/>
      <c r="BB11" s="97"/>
      <c r="BC11" s="97"/>
    </row>
    <row r="12" spans="1:60" s="406" customFormat="1" hidden="1">
      <c r="A12" s="405" t="s">
        <v>4396</v>
      </c>
      <c r="B12" s="333">
        <v>3</v>
      </c>
      <c r="C12" s="1049"/>
      <c r="D12" s="1049"/>
      <c r="E12" s="1049"/>
      <c r="F12" s="1049"/>
      <c r="G12" s="1049"/>
      <c r="H12" s="1049"/>
      <c r="I12" s="1049"/>
      <c r="J12" s="1049">
        <v>3</v>
      </c>
      <c r="K12" s="1049"/>
      <c r="L12" s="1049"/>
      <c r="M12" s="1049"/>
      <c r="N12" s="1049"/>
      <c r="O12" s="1049"/>
      <c r="P12" s="1049"/>
      <c r="Q12" s="1049"/>
      <c r="R12" s="1049"/>
      <c r="S12" s="1049"/>
      <c r="T12" s="1049"/>
      <c r="U12" s="1049"/>
      <c r="V12" s="1049"/>
      <c r="W12" s="1049"/>
      <c r="X12" s="1049"/>
      <c r="Y12" s="1049"/>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row>
    <row r="13" spans="1:60" s="77" customFormat="1" hidden="1">
      <c r="A13" s="407" t="s">
        <v>1539</v>
      </c>
      <c r="B13" s="408">
        <v>254</v>
      </c>
      <c r="C13" s="1050">
        <v>15</v>
      </c>
      <c r="D13" s="1050"/>
      <c r="E13" s="1050">
        <v>6</v>
      </c>
      <c r="F13" s="1050"/>
      <c r="G13" s="1050"/>
      <c r="H13" s="1050"/>
      <c r="I13" s="1050"/>
      <c r="J13" s="1050">
        <v>15</v>
      </c>
      <c r="K13" s="1050"/>
      <c r="L13" s="1050"/>
      <c r="M13" s="1050"/>
      <c r="N13" s="1050"/>
      <c r="O13" s="1050"/>
      <c r="P13" s="1050"/>
      <c r="Q13" s="1050"/>
      <c r="R13" s="1050"/>
      <c r="S13" s="1050">
        <v>20</v>
      </c>
      <c r="T13" s="1050">
        <v>5</v>
      </c>
      <c r="U13" s="1050"/>
      <c r="V13" s="1050">
        <v>15</v>
      </c>
      <c r="W13" s="1050"/>
      <c r="X13" s="1050">
        <v>10</v>
      </c>
      <c r="Y13" s="1050"/>
      <c r="Z13" s="408">
        <v>10</v>
      </c>
      <c r="AA13" s="408"/>
      <c r="AB13" s="408"/>
      <c r="AC13" s="408"/>
      <c r="AD13" s="408">
        <v>15</v>
      </c>
      <c r="AE13" s="408">
        <v>1</v>
      </c>
      <c r="AF13" s="408">
        <v>1</v>
      </c>
      <c r="AG13" s="408"/>
      <c r="AH13" s="408">
        <v>4</v>
      </c>
      <c r="AI13" s="408"/>
      <c r="AJ13" s="408">
        <v>10</v>
      </c>
      <c r="AK13" s="408">
        <v>1</v>
      </c>
      <c r="AL13" s="408">
        <v>14</v>
      </c>
      <c r="AM13" s="408"/>
      <c r="AN13" s="408"/>
      <c r="AO13" s="408"/>
      <c r="AP13" s="408"/>
      <c r="AQ13" s="409"/>
      <c r="AR13" s="408"/>
      <c r="AS13" s="408"/>
      <c r="AT13" s="408"/>
      <c r="AU13" s="408">
        <v>52</v>
      </c>
      <c r="AV13" s="408"/>
      <c r="AW13" s="408"/>
      <c r="AX13" s="408">
        <v>14</v>
      </c>
      <c r="AY13" s="408">
        <v>15</v>
      </c>
      <c r="AZ13" s="408">
        <v>31</v>
      </c>
      <c r="BA13" s="408"/>
      <c r="BB13" s="408"/>
      <c r="BC13" s="408"/>
    </row>
    <row r="14" spans="1:60" s="78" customFormat="1" hidden="1">
      <c r="A14" s="161" t="s">
        <v>4242</v>
      </c>
      <c r="B14" s="78">
        <v>60</v>
      </c>
      <c r="C14" s="422"/>
      <c r="D14" s="422"/>
      <c r="E14" s="422"/>
      <c r="F14" s="422"/>
      <c r="G14" s="422"/>
      <c r="H14" s="422"/>
      <c r="I14" s="422"/>
      <c r="J14" s="422">
        <v>2</v>
      </c>
      <c r="K14" s="422"/>
      <c r="L14" s="422"/>
      <c r="M14" s="422"/>
      <c r="N14" s="422"/>
      <c r="O14" s="422"/>
      <c r="P14" s="422"/>
      <c r="Q14" s="422"/>
      <c r="R14" s="422"/>
      <c r="S14" s="422"/>
      <c r="T14" s="422"/>
      <c r="U14" s="422"/>
      <c r="V14" s="422"/>
      <c r="W14" s="422"/>
      <c r="X14" s="422">
        <v>4</v>
      </c>
      <c r="Y14" s="422"/>
      <c r="AJ14" s="78">
        <v>4</v>
      </c>
      <c r="AL14" s="78">
        <v>11</v>
      </c>
      <c r="AU14" s="78">
        <v>17</v>
      </c>
      <c r="AZ14" s="78">
        <v>22</v>
      </c>
    </row>
    <row r="15" spans="1:60" s="92" customFormat="1" ht="12" hidden="1">
      <c r="A15" s="74" t="s">
        <v>4397</v>
      </c>
      <c r="B15" s="79">
        <v>83</v>
      </c>
      <c r="C15" s="33">
        <v>0</v>
      </c>
      <c r="D15" s="33"/>
      <c r="E15" s="33"/>
      <c r="F15" s="33"/>
      <c r="G15" s="33"/>
      <c r="H15" s="33"/>
      <c r="I15" s="33"/>
      <c r="J15" s="33">
        <v>2</v>
      </c>
      <c r="K15" s="33"/>
      <c r="L15" s="33"/>
      <c r="M15" s="33"/>
      <c r="N15" s="33"/>
      <c r="O15" s="33"/>
      <c r="P15" s="33"/>
      <c r="Q15" s="33"/>
      <c r="R15" s="33"/>
      <c r="S15" s="33"/>
      <c r="T15" s="33"/>
      <c r="U15" s="33"/>
      <c r="V15" s="33"/>
      <c r="W15" s="33"/>
      <c r="X15" s="33">
        <v>6</v>
      </c>
      <c r="Y15" s="33"/>
      <c r="Z15" s="79"/>
      <c r="AA15" s="79"/>
      <c r="AB15" s="79"/>
      <c r="AC15" s="79"/>
      <c r="AD15" s="79"/>
      <c r="AE15" s="79"/>
      <c r="AF15" s="79">
        <v>4</v>
      </c>
      <c r="AG15" s="79">
        <v>2</v>
      </c>
      <c r="AH15" s="79"/>
      <c r="AI15" s="79">
        <v>10</v>
      </c>
      <c r="AJ15" s="79">
        <v>0</v>
      </c>
      <c r="AK15" s="79"/>
      <c r="AL15" s="79">
        <v>14</v>
      </c>
      <c r="AM15" s="79"/>
      <c r="AN15" s="79"/>
      <c r="AO15" s="79"/>
      <c r="AP15" s="79"/>
      <c r="AQ15" s="79"/>
      <c r="AR15" s="79"/>
      <c r="AS15" s="79"/>
      <c r="AT15" s="79"/>
      <c r="AU15" s="79">
        <v>29</v>
      </c>
      <c r="AV15" s="79"/>
      <c r="AW15" s="79"/>
      <c r="AX15" s="79">
        <v>3</v>
      </c>
      <c r="AY15" s="79"/>
      <c r="AZ15" s="79">
        <v>13</v>
      </c>
      <c r="BA15" s="79"/>
      <c r="BB15" s="79"/>
      <c r="BC15" s="79"/>
    </row>
    <row r="16" spans="1:60" hidden="1">
      <c r="A16" s="401" t="s">
        <v>4398</v>
      </c>
      <c r="B16" s="97">
        <v>2</v>
      </c>
      <c r="C16" s="147"/>
      <c r="D16" s="147"/>
      <c r="E16" s="147"/>
      <c r="F16" s="147"/>
      <c r="G16" s="147"/>
      <c r="H16" s="147"/>
      <c r="I16" s="147"/>
      <c r="J16" s="147"/>
      <c r="K16" s="147"/>
      <c r="L16" s="147"/>
      <c r="M16" s="147"/>
      <c r="N16" s="147"/>
      <c r="O16" s="147"/>
      <c r="P16" s="147"/>
      <c r="Q16" s="147"/>
      <c r="R16" s="147"/>
      <c r="S16" s="147"/>
      <c r="T16" s="147"/>
      <c r="U16" s="147"/>
      <c r="V16" s="147"/>
      <c r="W16" s="147"/>
      <c r="X16" s="147">
        <v>1</v>
      </c>
      <c r="Y16" s="147"/>
      <c r="Z16" s="97"/>
      <c r="AA16" s="97"/>
      <c r="AB16" s="97"/>
      <c r="AC16" s="97"/>
      <c r="AD16" s="97"/>
      <c r="AE16" s="97"/>
      <c r="AF16" s="97"/>
      <c r="AG16" s="97"/>
      <c r="AH16" s="97"/>
      <c r="AI16" s="97"/>
      <c r="AJ16" s="97"/>
      <c r="AK16" s="97"/>
      <c r="AL16" s="97"/>
      <c r="AM16" s="97"/>
      <c r="AN16" s="97"/>
      <c r="AO16" s="97"/>
      <c r="AP16" s="97"/>
      <c r="AQ16" s="97"/>
      <c r="AR16" s="97"/>
      <c r="AS16" s="97"/>
      <c r="AT16" s="97"/>
      <c r="AU16" s="97">
        <v>1</v>
      </c>
      <c r="AV16" s="97"/>
      <c r="AW16" s="97"/>
      <c r="AX16" s="97"/>
      <c r="AY16" s="97"/>
      <c r="AZ16" s="97"/>
      <c r="BA16" s="97"/>
      <c r="BB16" s="97"/>
      <c r="BC16" s="97"/>
    </row>
    <row r="17" spans="1:1025" hidden="1">
      <c r="A17" s="410" t="s">
        <v>4247</v>
      </c>
      <c r="B17" s="97">
        <f>SUM(C17:BC17)</f>
        <v>984</v>
      </c>
      <c r="C17" s="147"/>
      <c r="D17" s="147">
        <v>29</v>
      </c>
      <c r="E17" s="147"/>
      <c r="F17" s="147"/>
      <c r="G17" s="147">
        <v>54</v>
      </c>
      <c r="H17" s="147"/>
      <c r="I17" s="147"/>
      <c r="J17" s="147">
        <v>54</v>
      </c>
      <c r="K17" s="147"/>
      <c r="L17" s="147"/>
      <c r="M17" s="147"/>
      <c r="N17" s="147"/>
      <c r="O17" s="147"/>
      <c r="P17" s="147"/>
      <c r="Q17" s="147"/>
      <c r="R17" s="147"/>
      <c r="S17" s="147"/>
      <c r="T17" s="147">
        <v>60</v>
      </c>
      <c r="U17" s="147">
        <v>20</v>
      </c>
      <c r="V17" s="147">
        <v>59</v>
      </c>
      <c r="W17" s="147">
        <v>53</v>
      </c>
      <c r="X17" s="147">
        <v>30</v>
      </c>
      <c r="Y17" s="147"/>
      <c r="Z17" s="97">
        <v>49</v>
      </c>
      <c r="AA17" s="97"/>
      <c r="AB17" s="97">
        <v>29</v>
      </c>
      <c r="AC17" s="97"/>
      <c r="AD17" s="97"/>
      <c r="AE17" s="97">
        <v>30</v>
      </c>
      <c r="AF17" s="97">
        <v>12</v>
      </c>
      <c r="AG17" s="97">
        <v>51</v>
      </c>
      <c r="AH17" s="97"/>
      <c r="AI17" s="97"/>
      <c r="AJ17" s="97"/>
      <c r="AK17" s="97"/>
      <c r="AL17" s="97">
        <v>22</v>
      </c>
      <c r="AM17" s="97"/>
      <c r="AN17" s="97"/>
      <c r="AO17" s="97">
        <v>43</v>
      </c>
      <c r="AP17" s="97">
        <v>35</v>
      </c>
      <c r="AQ17" s="97"/>
      <c r="AR17" s="97"/>
      <c r="AS17" s="97"/>
      <c r="AT17" s="97"/>
      <c r="AU17" s="97">
        <v>89</v>
      </c>
      <c r="AV17" s="97">
        <v>10</v>
      </c>
      <c r="AW17" s="97"/>
      <c r="AX17" s="97">
        <v>45</v>
      </c>
      <c r="AY17" s="97">
        <v>37</v>
      </c>
      <c r="AZ17" s="97">
        <v>89</v>
      </c>
      <c r="BA17" s="97"/>
      <c r="BB17" s="97">
        <v>40</v>
      </c>
      <c r="BC17" s="97">
        <v>44</v>
      </c>
    </row>
    <row r="18" spans="1:1025" hidden="1">
      <c r="A18" s="400" t="s">
        <v>4399</v>
      </c>
      <c r="B18" s="97">
        <f>C18+J18+S18+T18+X18+AE18+AF18+AG18+AH18+AJ18+AL18+AQ18+AU18+AX18+AY18+AZ18</f>
        <v>334</v>
      </c>
      <c r="C18" s="147">
        <v>12</v>
      </c>
      <c r="D18" s="147"/>
      <c r="E18" s="147"/>
      <c r="F18" s="147"/>
      <c r="G18" s="147"/>
      <c r="H18" s="147"/>
      <c r="I18" s="147"/>
      <c r="J18" s="147">
        <v>20</v>
      </c>
      <c r="K18" s="147"/>
      <c r="L18" s="147"/>
      <c r="M18" s="147"/>
      <c r="N18" s="147"/>
      <c r="O18" s="147"/>
      <c r="P18" s="147"/>
      <c r="Q18" s="147"/>
      <c r="R18" s="147"/>
      <c r="S18" s="147">
        <v>35</v>
      </c>
      <c r="T18" s="147">
        <v>37</v>
      </c>
      <c r="U18" s="147"/>
      <c r="V18" s="147"/>
      <c r="W18" s="147"/>
      <c r="X18" s="147">
        <v>38</v>
      </c>
      <c r="Y18" s="147"/>
      <c r="Z18" s="97"/>
      <c r="AA18" s="97"/>
      <c r="AB18" s="97"/>
      <c r="AC18" s="97"/>
      <c r="AD18" s="97"/>
      <c r="AE18" s="97">
        <v>11</v>
      </c>
      <c r="AF18" s="97">
        <v>2</v>
      </c>
      <c r="AG18" s="97">
        <v>5</v>
      </c>
      <c r="AH18" s="97">
        <v>8</v>
      </c>
      <c r="AI18" s="97"/>
      <c r="AJ18" s="97">
        <v>10</v>
      </c>
      <c r="AK18" s="97"/>
      <c r="AL18" s="97">
        <v>45</v>
      </c>
      <c r="AM18" s="97"/>
      <c r="AN18" s="97"/>
      <c r="AO18" s="97"/>
      <c r="AP18" s="97"/>
      <c r="AQ18" s="97">
        <v>6</v>
      </c>
      <c r="AR18" s="97"/>
      <c r="AS18" s="97"/>
      <c r="AT18" s="97"/>
      <c r="AU18" s="97">
        <v>42</v>
      </c>
      <c r="AV18" s="97"/>
      <c r="AW18" s="97"/>
      <c r="AX18" s="97">
        <v>19</v>
      </c>
      <c r="AY18" s="97">
        <v>8</v>
      </c>
      <c r="AZ18" s="97">
        <v>36</v>
      </c>
      <c r="BA18" s="97"/>
      <c r="BB18" s="97"/>
      <c r="BC18" s="97"/>
    </row>
    <row r="19" spans="1:1025" s="411" customFormat="1" ht="15.75" hidden="1">
      <c r="A19" s="107" t="s">
        <v>1697</v>
      </c>
      <c r="B19" s="404">
        <v>79</v>
      </c>
      <c r="C19" s="378">
        <v>0</v>
      </c>
      <c r="D19" s="378">
        <v>0</v>
      </c>
      <c r="E19" s="378">
        <v>0</v>
      </c>
      <c r="F19" s="378">
        <v>0</v>
      </c>
      <c r="G19" s="378">
        <v>0</v>
      </c>
      <c r="H19" s="378">
        <v>0</v>
      </c>
      <c r="I19" s="378">
        <v>0</v>
      </c>
      <c r="J19" s="378">
        <v>3</v>
      </c>
      <c r="K19" s="378">
        <v>0</v>
      </c>
      <c r="L19" s="378">
        <v>0</v>
      </c>
      <c r="M19" s="378">
        <v>0</v>
      </c>
      <c r="N19" s="378">
        <v>0</v>
      </c>
      <c r="O19" s="378">
        <v>0</v>
      </c>
      <c r="P19" s="378">
        <v>0</v>
      </c>
      <c r="Q19" s="378">
        <v>0</v>
      </c>
      <c r="R19" s="378">
        <v>0</v>
      </c>
      <c r="S19" s="378">
        <v>0</v>
      </c>
      <c r="T19" s="378">
        <v>3</v>
      </c>
      <c r="U19" s="378">
        <v>0</v>
      </c>
      <c r="V19" s="378">
        <v>0</v>
      </c>
      <c r="W19" s="378">
        <v>0</v>
      </c>
      <c r="X19" s="378">
        <v>8</v>
      </c>
      <c r="Y19" s="378">
        <v>0</v>
      </c>
      <c r="Z19" s="404">
        <v>0</v>
      </c>
      <c r="AA19" s="404">
        <v>0</v>
      </c>
      <c r="AB19" s="404">
        <v>0</v>
      </c>
      <c r="AC19" s="404">
        <v>0</v>
      </c>
      <c r="AD19" s="404">
        <v>0</v>
      </c>
      <c r="AE19" s="404">
        <v>0</v>
      </c>
      <c r="AF19" s="404">
        <v>0</v>
      </c>
      <c r="AG19" s="404">
        <v>0</v>
      </c>
      <c r="AH19" s="404">
        <v>0</v>
      </c>
      <c r="AI19" s="404">
        <v>17</v>
      </c>
      <c r="AJ19" s="404">
        <v>3</v>
      </c>
      <c r="AK19" s="404">
        <v>0</v>
      </c>
      <c r="AL19" s="404">
        <v>7</v>
      </c>
      <c r="AM19" s="404">
        <v>0</v>
      </c>
      <c r="AN19" s="404">
        <v>0</v>
      </c>
      <c r="AO19" s="404">
        <v>0</v>
      </c>
      <c r="AP19" s="404">
        <v>0</v>
      </c>
      <c r="AQ19" s="404">
        <v>0</v>
      </c>
      <c r="AR19" s="404">
        <v>0</v>
      </c>
      <c r="AS19" s="404">
        <v>0</v>
      </c>
      <c r="AT19" s="404">
        <v>0</v>
      </c>
      <c r="AU19" s="404">
        <v>22</v>
      </c>
      <c r="AV19" s="404">
        <v>0</v>
      </c>
      <c r="AW19" s="404">
        <v>0</v>
      </c>
      <c r="AX19" s="404">
        <v>0</v>
      </c>
      <c r="AY19" s="404">
        <v>0</v>
      </c>
      <c r="AZ19" s="404">
        <v>16</v>
      </c>
      <c r="BA19" s="404">
        <v>0</v>
      </c>
      <c r="BB19" s="404">
        <v>0</v>
      </c>
      <c r="BC19" s="404">
        <v>0</v>
      </c>
    </row>
    <row r="20" spans="1:1025" hidden="1">
      <c r="A20" s="412" t="s">
        <v>4400</v>
      </c>
      <c r="B20" s="413">
        <v>15</v>
      </c>
      <c r="C20" s="1051"/>
      <c r="D20" s="1051"/>
      <c r="E20" s="1051"/>
      <c r="F20" s="1051"/>
      <c r="G20" s="1051"/>
      <c r="H20" s="1051"/>
      <c r="I20" s="1051"/>
      <c r="J20" s="1051">
        <v>2</v>
      </c>
      <c r="K20" s="1051"/>
      <c r="L20" s="1051"/>
      <c r="M20" s="1051"/>
      <c r="N20" s="1051"/>
      <c r="O20" s="1051"/>
      <c r="P20" s="1051"/>
      <c r="Q20" s="1051"/>
      <c r="R20" s="1051"/>
      <c r="S20" s="1051"/>
      <c r="T20" s="1051"/>
      <c r="U20" s="1051"/>
      <c r="V20" s="1051"/>
      <c r="W20" s="1051">
        <v>1</v>
      </c>
      <c r="X20" s="1051"/>
      <c r="Y20" s="1051"/>
      <c r="Z20" s="413"/>
      <c r="AA20" s="413"/>
      <c r="AB20" s="413"/>
      <c r="AC20" s="413"/>
      <c r="AD20" s="413"/>
      <c r="AE20" s="413"/>
      <c r="AF20" s="413">
        <v>1</v>
      </c>
      <c r="AG20" s="413">
        <v>2</v>
      </c>
      <c r="AH20" s="413"/>
      <c r="AI20" s="413"/>
      <c r="AJ20" s="413"/>
      <c r="AK20" s="413"/>
      <c r="AL20" s="413"/>
      <c r="AM20" s="413"/>
      <c r="AN20" s="413"/>
      <c r="AO20" s="413"/>
      <c r="AP20" s="413"/>
      <c r="AQ20" s="413"/>
      <c r="AR20" s="413"/>
      <c r="AS20" s="413">
        <v>1</v>
      </c>
      <c r="AT20" s="413"/>
      <c r="AU20" s="413"/>
      <c r="AV20" s="413"/>
      <c r="AW20" s="413"/>
      <c r="AX20" s="413">
        <v>2</v>
      </c>
      <c r="AY20" s="413">
        <v>1</v>
      </c>
      <c r="AZ20" s="413">
        <v>5</v>
      </c>
      <c r="BA20" s="413"/>
      <c r="BB20" s="413"/>
      <c r="BC20" s="413"/>
      <c r="BD20" s="186"/>
      <c r="BE20" s="186"/>
      <c r="BF20" s="186"/>
      <c r="BG20" s="186"/>
      <c r="BH20" s="186"/>
      <c r="BI20" s="186"/>
      <c r="BJ20" s="186"/>
      <c r="BK20" s="186"/>
      <c r="BL20" s="186"/>
      <c r="BM20" s="186"/>
      <c r="BN20" s="186"/>
      <c r="BO20" s="186"/>
      <c r="BP20" s="186"/>
      <c r="BQ20" s="186"/>
      <c r="BR20" s="186"/>
      <c r="BS20" s="186"/>
      <c r="BT20" s="186"/>
      <c r="BU20" s="186"/>
      <c r="BV20" s="186"/>
      <c r="BW20" s="186"/>
      <c r="BX20" s="186"/>
      <c r="BY20" s="186"/>
      <c r="BZ20" s="186"/>
      <c r="CA20" s="186"/>
      <c r="CB20" s="186"/>
      <c r="CC20" s="186"/>
      <c r="CD20" s="186"/>
      <c r="CE20" s="186"/>
      <c r="CF20" s="186"/>
      <c r="CG20" s="186"/>
      <c r="CH20" s="186"/>
      <c r="CI20" s="186"/>
      <c r="CJ20" s="186"/>
      <c r="CK20" s="186"/>
      <c r="CL20" s="186"/>
      <c r="CM20" s="186"/>
      <c r="CN20" s="186"/>
      <c r="CO20" s="186"/>
      <c r="CP20" s="186"/>
      <c r="CQ20" s="186"/>
      <c r="CR20" s="186"/>
      <c r="CS20" s="186"/>
      <c r="CT20" s="186"/>
      <c r="CU20" s="186"/>
      <c r="CV20" s="186"/>
      <c r="CW20" s="186"/>
      <c r="CX20" s="186"/>
      <c r="CY20" s="186"/>
      <c r="CZ20" s="186"/>
      <c r="DA20" s="186"/>
      <c r="DB20" s="186"/>
      <c r="DC20" s="186"/>
      <c r="DD20" s="186"/>
      <c r="DE20" s="186"/>
      <c r="DF20" s="186"/>
      <c r="DG20" s="186"/>
      <c r="DH20" s="186"/>
      <c r="DI20" s="186"/>
      <c r="DJ20" s="186"/>
      <c r="DK20" s="186"/>
      <c r="DL20" s="186"/>
      <c r="DM20" s="186"/>
      <c r="DN20" s="186"/>
      <c r="DO20" s="186"/>
      <c r="DP20" s="186"/>
      <c r="DQ20" s="186"/>
      <c r="DR20" s="186"/>
      <c r="DS20" s="186"/>
      <c r="DT20" s="186"/>
      <c r="DU20" s="186"/>
      <c r="DV20" s="186"/>
      <c r="DW20" s="186"/>
      <c r="DX20" s="186"/>
      <c r="DY20" s="186"/>
      <c r="DZ20" s="186"/>
      <c r="EA20" s="186"/>
      <c r="EB20" s="186"/>
      <c r="EC20" s="186"/>
      <c r="ED20" s="186"/>
      <c r="EE20" s="186"/>
      <c r="EF20" s="186"/>
      <c r="EG20" s="186"/>
      <c r="EH20" s="186"/>
      <c r="EI20" s="186"/>
      <c r="EJ20" s="186"/>
      <c r="EK20" s="186"/>
      <c r="EL20" s="186"/>
      <c r="EM20" s="186"/>
      <c r="EN20" s="186"/>
      <c r="EO20" s="186"/>
      <c r="EP20" s="186"/>
      <c r="EQ20" s="186"/>
      <c r="ER20" s="186"/>
      <c r="ES20" s="186"/>
      <c r="ET20" s="186"/>
      <c r="EU20" s="186"/>
      <c r="EV20" s="186"/>
      <c r="EW20" s="186"/>
      <c r="EX20" s="186"/>
      <c r="EY20" s="186"/>
      <c r="EZ20" s="186"/>
      <c r="FA20" s="186"/>
      <c r="FB20" s="186"/>
      <c r="FC20" s="186"/>
      <c r="FD20" s="186"/>
      <c r="FE20" s="186"/>
      <c r="FF20" s="186"/>
      <c r="FG20" s="186"/>
      <c r="FH20" s="186"/>
      <c r="FI20" s="186"/>
      <c r="FJ20" s="186"/>
      <c r="FK20" s="186"/>
      <c r="FL20" s="186"/>
      <c r="FM20" s="186"/>
      <c r="FN20" s="186"/>
      <c r="FO20" s="186"/>
      <c r="FP20" s="186"/>
      <c r="FQ20" s="186"/>
      <c r="FR20" s="186"/>
      <c r="FS20" s="186"/>
      <c r="FT20" s="186"/>
      <c r="FU20" s="186"/>
      <c r="FV20" s="186"/>
      <c r="FW20" s="186"/>
      <c r="FX20" s="186"/>
      <c r="FY20" s="186"/>
      <c r="FZ20" s="186"/>
      <c r="GA20" s="186"/>
      <c r="GB20" s="186"/>
      <c r="GC20" s="186"/>
      <c r="GD20" s="186"/>
      <c r="GE20" s="186"/>
      <c r="GF20" s="186"/>
      <c r="GG20" s="186"/>
      <c r="GH20" s="186"/>
      <c r="GI20" s="186"/>
      <c r="GJ20" s="186"/>
      <c r="GK20" s="186"/>
      <c r="GL20" s="186"/>
      <c r="GM20" s="186"/>
      <c r="GN20" s="186"/>
      <c r="GO20" s="186"/>
      <c r="GP20" s="186"/>
      <c r="GQ20" s="186"/>
      <c r="GR20" s="186"/>
      <c r="GS20" s="186"/>
      <c r="GT20" s="186"/>
      <c r="GU20" s="186"/>
      <c r="GV20" s="186"/>
      <c r="GW20" s="186"/>
      <c r="GX20" s="186"/>
      <c r="GY20" s="186"/>
      <c r="GZ20" s="186"/>
      <c r="HA20" s="186"/>
      <c r="HB20" s="186"/>
      <c r="HC20" s="186"/>
      <c r="HD20" s="186"/>
      <c r="HE20" s="186"/>
      <c r="HF20" s="186"/>
      <c r="HG20" s="186"/>
      <c r="HH20" s="186"/>
      <c r="HI20" s="186"/>
      <c r="HJ20" s="186"/>
      <c r="HK20" s="186"/>
      <c r="HL20" s="186"/>
      <c r="HM20" s="186"/>
      <c r="HN20" s="186"/>
      <c r="HO20" s="186"/>
      <c r="HP20" s="186"/>
      <c r="HQ20" s="186"/>
      <c r="HR20" s="186"/>
      <c r="HS20" s="186"/>
      <c r="HT20" s="186"/>
      <c r="HU20" s="186"/>
      <c r="HV20" s="186"/>
      <c r="HW20" s="186"/>
      <c r="HX20" s="186"/>
      <c r="HY20" s="186"/>
      <c r="HZ20" s="186"/>
      <c r="IA20" s="186"/>
      <c r="IB20" s="186"/>
      <c r="IC20" s="186"/>
      <c r="ID20" s="186"/>
      <c r="IE20" s="186"/>
      <c r="IF20" s="186"/>
      <c r="IG20" s="186"/>
      <c r="IH20" s="186"/>
      <c r="II20" s="186"/>
      <c r="IJ20" s="186"/>
      <c r="IK20" s="186"/>
      <c r="IL20" s="186"/>
      <c r="IM20" s="186"/>
      <c r="IN20" s="186"/>
      <c r="IO20" s="186"/>
      <c r="IP20" s="186"/>
      <c r="IQ20" s="186"/>
      <c r="IR20" s="186"/>
      <c r="IS20" s="186"/>
      <c r="IT20" s="186"/>
      <c r="IU20" s="186"/>
      <c r="IV20" s="186"/>
      <c r="IW20" s="186"/>
      <c r="IX20" s="186"/>
      <c r="IY20" s="186"/>
      <c r="IZ20" s="186"/>
      <c r="JA20" s="186"/>
      <c r="JB20" s="186"/>
      <c r="JC20" s="186"/>
      <c r="JD20" s="186"/>
      <c r="JE20" s="186"/>
      <c r="JF20" s="186"/>
      <c r="JG20" s="186"/>
      <c r="JH20" s="186"/>
      <c r="JI20" s="186"/>
      <c r="JJ20" s="186"/>
      <c r="JK20" s="186"/>
      <c r="JL20" s="186"/>
      <c r="JM20" s="186"/>
      <c r="JN20" s="186"/>
      <c r="JO20" s="186"/>
      <c r="JP20" s="186"/>
      <c r="JQ20" s="186"/>
      <c r="JR20" s="186"/>
      <c r="JS20" s="186"/>
      <c r="JT20" s="186"/>
      <c r="JU20" s="186"/>
      <c r="JV20" s="186"/>
      <c r="JW20" s="186"/>
      <c r="JX20" s="186"/>
      <c r="JY20" s="186"/>
      <c r="JZ20" s="186"/>
      <c r="KA20" s="186"/>
      <c r="KB20" s="186"/>
      <c r="KC20" s="186"/>
      <c r="KD20" s="186"/>
      <c r="KE20" s="186"/>
      <c r="KF20" s="186"/>
      <c r="KG20" s="186"/>
      <c r="KH20" s="186"/>
      <c r="KI20" s="186"/>
      <c r="KJ20" s="186"/>
      <c r="KK20" s="186"/>
      <c r="KL20" s="186"/>
      <c r="KM20" s="186"/>
      <c r="KN20" s="186"/>
      <c r="KO20" s="186"/>
      <c r="KP20" s="186"/>
      <c r="KQ20" s="186"/>
      <c r="KR20" s="186"/>
      <c r="KS20" s="186"/>
      <c r="KT20" s="186"/>
      <c r="KU20" s="186"/>
      <c r="KV20" s="186"/>
      <c r="KW20" s="186"/>
      <c r="KX20" s="186"/>
      <c r="KY20" s="186"/>
      <c r="KZ20" s="186"/>
      <c r="LA20" s="186"/>
      <c r="LB20" s="186"/>
      <c r="LC20" s="186"/>
      <c r="LD20" s="186"/>
      <c r="LE20" s="186"/>
      <c r="LF20" s="186"/>
      <c r="LG20" s="186"/>
      <c r="LH20" s="186"/>
      <c r="LI20" s="186"/>
      <c r="LJ20" s="186"/>
      <c r="LK20" s="186"/>
      <c r="LL20" s="186"/>
      <c r="LM20" s="186"/>
      <c r="LN20" s="186"/>
      <c r="LO20" s="186"/>
      <c r="LP20" s="186"/>
      <c r="LQ20" s="186"/>
      <c r="LR20" s="186"/>
      <c r="LS20" s="186"/>
      <c r="LT20" s="186"/>
      <c r="LU20" s="186"/>
      <c r="LV20" s="186"/>
      <c r="LW20" s="186"/>
      <c r="LX20" s="186"/>
      <c r="LY20" s="186"/>
      <c r="LZ20" s="186"/>
      <c r="MA20" s="186"/>
      <c r="MB20" s="186"/>
      <c r="MC20" s="186"/>
      <c r="MD20" s="186"/>
      <c r="ME20" s="186"/>
      <c r="MF20" s="186"/>
      <c r="MG20" s="186"/>
      <c r="MH20" s="186"/>
      <c r="MI20" s="186"/>
      <c r="MJ20" s="186"/>
      <c r="MK20" s="186"/>
      <c r="ML20" s="186"/>
      <c r="MM20" s="186"/>
      <c r="MN20" s="186"/>
      <c r="MO20" s="186"/>
      <c r="MP20" s="186"/>
      <c r="MQ20" s="186"/>
      <c r="MR20" s="186"/>
      <c r="MS20" s="186"/>
      <c r="MT20" s="186"/>
      <c r="MU20" s="186"/>
      <c r="MV20" s="186"/>
      <c r="MW20" s="186"/>
      <c r="MX20" s="186"/>
      <c r="MY20" s="186"/>
      <c r="MZ20" s="186"/>
      <c r="NA20" s="186"/>
      <c r="NB20" s="186"/>
      <c r="NC20" s="186"/>
      <c r="ND20" s="186"/>
      <c r="NE20" s="186"/>
      <c r="NF20" s="186"/>
      <c r="NG20" s="186"/>
      <c r="NH20" s="186"/>
      <c r="NI20" s="186"/>
      <c r="NJ20" s="186"/>
      <c r="NK20" s="186"/>
      <c r="NL20" s="186"/>
      <c r="NM20" s="186"/>
      <c r="NN20" s="186"/>
      <c r="NO20" s="186"/>
      <c r="NP20" s="186"/>
      <c r="NQ20" s="186"/>
      <c r="NR20" s="186"/>
      <c r="NS20" s="186"/>
      <c r="NT20" s="186"/>
      <c r="NU20" s="186"/>
      <c r="NV20" s="186"/>
      <c r="NW20" s="186"/>
      <c r="NX20" s="186"/>
      <c r="NY20" s="186"/>
      <c r="NZ20" s="186"/>
      <c r="OA20" s="186"/>
      <c r="OB20" s="186"/>
      <c r="OC20" s="186"/>
      <c r="OD20" s="186"/>
      <c r="OE20" s="186"/>
      <c r="OF20" s="186"/>
      <c r="OG20" s="186"/>
      <c r="OH20" s="186"/>
      <c r="OI20" s="186"/>
      <c r="OJ20" s="186"/>
      <c r="OK20" s="186"/>
      <c r="OL20" s="186"/>
      <c r="OM20" s="186"/>
      <c r="ON20" s="186"/>
      <c r="OO20" s="186"/>
      <c r="OP20" s="186"/>
      <c r="OQ20" s="186"/>
      <c r="OR20" s="186"/>
      <c r="OS20" s="186"/>
      <c r="OT20" s="186"/>
      <c r="OU20" s="186"/>
      <c r="OV20" s="186"/>
      <c r="OW20" s="186"/>
      <c r="OX20" s="186"/>
      <c r="OY20" s="186"/>
      <c r="OZ20" s="186"/>
      <c r="PA20" s="186"/>
      <c r="PB20" s="186"/>
      <c r="PC20" s="186"/>
      <c r="PD20" s="186"/>
      <c r="PE20" s="186"/>
      <c r="PF20" s="186"/>
      <c r="PG20" s="186"/>
      <c r="PH20" s="186"/>
      <c r="PI20" s="186"/>
      <c r="PJ20" s="186"/>
      <c r="PK20" s="186"/>
      <c r="PL20" s="186"/>
      <c r="PM20" s="186"/>
      <c r="PN20" s="186"/>
      <c r="PO20" s="186"/>
      <c r="PP20" s="186"/>
      <c r="PQ20" s="186"/>
      <c r="PR20" s="186"/>
      <c r="PS20" s="186"/>
      <c r="PT20" s="186"/>
      <c r="PU20" s="186"/>
      <c r="PV20" s="186"/>
      <c r="PW20" s="186"/>
      <c r="PX20" s="186"/>
      <c r="PY20" s="186"/>
      <c r="PZ20" s="186"/>
      <c r="QA20" s="186"/>
      <c r="QB20" s="186"/>
      <c r="QC20" s="186"/>
      <c r="QD20" s="186"/>
      <c r="QE20" s="186"/>
      <c r="QF20" s="186"/>
      <c r="QG20" s="186"/>
      <c r="QH20" s="186"/>
      <c r="QI20" s="186"/>
      <c r="QJ20" s="186"/>
      <c r="QK20" s="186"/>
      <c r="QL20" s="186"/>
      <c r="QM20" s="186"/>
      <c r="QN20" s="186"/>
      <c r="QO20" s="186"/>
      <c r="QP20" s="186"/>
      <c r="QQ20" s="186"/>
      <c r="QR20" s="186"/>
      <c r="QS20" s="186"/>
      <c r="QT20" s="186"/>
      <c r="QU20" s="186"/>
      <c r="QV20" s="186"/>
      <c r="QW20" s="186"/>
      <c r="QX20" s="186"/>
      <c r="QY20" s="186"/>
      <c r="QZ20" s="186"/>
      <c r="RA20" s="186"/>
      <c r="RB20" s="186"/>
      <c r="RC20" s="186"/>
      <c r="RD20" s="186"/>
      <c r="RE20" s="186"/>
      <c r="RF20" s="186"/>
      <c r="RG20" s="186"/>
      <c r="RH20" s="186"/>
      <c r="RI20" s="186"/>
      <c r="RJ20" s="186"/>
      <c r="RK20" s="186"/>
      <c r="RL20" s="186"/>
      <c r="RM20" s="186"/>
      <c r="RN20" s="186"/>
      <c r="RO20" s="186"/>
      <c r="RP20" s="186"/>
      <c r="RQ20" s="186"/>
      <c r="RR20" s="186"/>
      <c r="RS20" s="186"/>
      <c r="RT20" s="186"/>
      <c r="RU20" s="186"/>
      <c r="RV20" s="186"/>
      <c r="RW20" s="186"/>
      <c r="RX20" s="186"/>
      <c r="RY20" s="186"/>
      <c r="RZ20" s="186"/>
      <c r="SA20" s="186"/>
      <c r="SB20" s="186"/>
      <c r="SC20" s="186"/>
      <c r="SD20" s="186"/>
      <c r="SE20" s="186"/>
      <c r="SF20" s="186"/>
      <c r="SG20" s="186"/>
      <c r="SH20" s="186"/>
      <c r="SI20" s="186"/>
      <c r="SJ20" s="186"/>
      <c r="SK20" s="186"/>
      <c r="SL20" s="186"/>
      <c r="SM20" s="186"/>
      <c r="SN20" s="186"/>
      <c r="SO20" s="186"/>
      <c r="SP20" s="186"/>
      <c r="SQ20" s="186"/>
      <c r="SR20" s="186"/>
      <c r="SS20" s="186"/>
      <c r="ST20" s="186"/>
      <c r="SU20" s="186"/>
      <c r="SV20" s="186"/>
      <c r="SW20" s="186"/>
      <c r="SX20" s="186"/>
      <c r="SY20" s="186"/>
      <c r="SZ20" s="186"/>
      <c r="TA20" s="186"/>
      <c r="TB20" s="186"/>
      <c r="TC20" s="186"/>
      <c r="TD20" s="186"/>
      <c r="TE20" s="186"/>
      <c r="TF20" s="186"/>
      <c r="TG20" s="186"/>
      <c r="TH20" s="186"/>
      <c r="TI20" s="186"/>
      <c r="TJ20" s="186"/>
      <c r="TK20" s="186"/>
      <c r="TL20" s="186"/>
      <c r="TM20" s="186"/>
      <c r="TN20" s="186"/>
      <c r="TO20" s="186"/>
      <c r="TP20" s="186"/>
      <c r="TQ20" s="186"/>
      <c r="TR20" s="186"/>
      <c r="TS20" s="186"/>
      <c r="TT20" s="186"/>
      <c r="TU20" s="186"/>
      <c r="TV20" s="186"/>
      <c r="TW20" s="186"/>
      <c r="TX20" s="186"/>
      <c r="TY20" s="186"/>
      <c r="TZ20" s="186"/>
      <c r="UA20" s="186"/>
      <c r="UB20" s="186"/>
      <c r="UC20" s="186"/>
      <c r="UD20" s="186"/>
      <c r="UE20" s="186"/>
      <c r="UF20" s="186"/>
      <c r="UG20" s="186"/>
      <c r="UH20" s="186"/>
      <c r="UI20" s="186"/>
      <c r="UJ20" s="186"/>
      <c r="UK20" s="186"/>
      <c r="UL20" s="186"/>
      <c r="UM20" s="186"/>
      <c r="UN20" s="186"/>
      <c r="UO20" s="186"/>
      <c r="UP20" s="186"/>
      <c r="UQ20" s="186"/>
      <c r="UR20" s="186"/>
      <c r="US20" s="186"/>
      <c r="UT20" s="186"/>
      <c r="UU20" s="186"/>
      <c r="UV20" s="186"/>
      <c r="UW20" s="186"/>
      <c r="UX20" s="186"/>
      <c r="UY20" s="186"/>
      <c r="UZ20" s="186"/>
      <c r="VA20" s="186"/>
      <c r="VB20" s="186"/>
      <c r="VC20" s="186"/>
      <c r="VD20" s="186"/>
      <c r="VE20" s="186"/>
      <c r="VF20" s="186"/>
      <c r="VG20" s="186"/>
      <c r="VH20" s="186"/>
      <c r="VI20" s="186"/>
      <c r="VJ20" s="186"/>
      <c r="VK20" s="186"/>
      <c r="VL20" s="186"/>
      <c r="VM20" s="186"/>
      <c r="VN20" s="186"/>
      <c r="VO20" s="186"/>
      <c r="VP20" s="186"/>
      <c r="VQ20" s="186"/>
      <c r="VR20" s="186"/>
      <c r="VS20" s="186"/>
      <c r="VT20" s="186"/>
      <c r="VU20" s="186"/>
      <c r="VV20" s="186"/>
      <c r="VW20" s="186"/>
      <c r="VX20" s="186"/>
      <c r="VY20" s="186"/>
      <c r="VZ20" s="186"/>
      <c r="WA20" s="186"/>
      <c r="WB20" s="186"/>
      <c r="WC20" s="186"/>
      <c r="WD20" s="186"/>
      <c r="WE20" s="186"/>
      <c r="WF20" s="186"/>
      <c r="WG20" s="186"/>
      <c r="WH20" s="186"/>
      <c r="WI20" s="186"/>
      <c r="WJ20" s="186"/>
      <c r="WK20" s="186"/>
      <c r="WL20" s="186"/>
      <c r="WM20" s="186"/>
      <c r="WN20" s="186"/>
      <c r="WO20" s="186"/>
      <c r="WP20" s="186"/>
      <c r="WQ20" s="186"/>
      <c r="WR20" s="186"/>
      <c r="WS20" s="186"/>
      <c r="WT20" s="186"/>
      <c r="WU20" s="186"/>
      <c r="WV20" s="186"/>
      <c r="WW20" s="186"/>
      <c r="WX20" s="186"/>
      <c r="WY20" s="186"/>
      <c r="WZ20" s="186"/>
      <c r="XA20" s="186"/>
      <c r="XB20" s="186"/>
      <c r="XC20" s="186"/>
      <c r="XD20" s="186"/>
      <c r="XE20" s="186"/>
      <c r="XF20" s="186"/>
      <c r="XG20" s="186"/>
      <c r="XH20" s="186"/>
      <c r="XI20" s="186"/>
      <c r="XJ20" s="186"/>
      <c r="XK20" s="186"/>
      <c r="XL20" s="186"/>
      <c r="XM20" s="186"/>
      <c r="XN20" s="186"/>
      <c r="XO20" s="186"/>
      <c r="XP20" s="186"/>
      <c r="XQ20" s="186"/>
      <c r="XR20" s="186"/>
      <c r="XS20" s="186"/>
      <c r="XT20" s="186"/>
      <c r="XU20" s="186"/>
      <c r="XV20" s="186"/>
      <c r="XW20" s="186"/>
      <c r="XX20" s="186"/>
      <c r="XY20" s="186"/>
      <c r="XZ20" s="186"/>
      <c r="YA20" s="186"/>
      <c r="YB20" s="186"/>
      <c r="YC20" s="186"/>
      <c r="YD20" s="186"/>
      <c r="YE20" s="186"/>
      <c r="YF20" s="186"/>
      <c r="YG20" s="186"/>
      <c r="YH20" s="186"/>
      <c r="YI20" s="186"/>
      <c r="YJ20" s="186"/>
      <c r="YK20" s="186"/>
      <c r="YL20" s="186"/>
      <c r="YM20" s="186"/>
      <c r="YN20" s="186"/>
      <c r="YO20" s="186"/>
      <c r="YP20" s="186"/>
      <c r="YQ20" s="186"/>
      <c r="YR20" s="186"/>
      <c r="YS20" s="186"/>
      <c r="YT20" s="186"/>
      <c r="YU20" s="186"/>
      <c r="YV20" s="186"/>
      <c r="YW20" s="186"/>
      <c r="YX20" s="186"/>
      <c r="YY20" s="186"/>
      <c r="YZ20" s="186"/>
      <c r="ZA20" s="186"/>
      <c r="ZB20" s="186"/>
      <c r="ZC20" s="186"/>
      <c r="ZD20" s="186"/>
      <c r="ZE20" s="186"/>
      <c r="ZF20" s="186"/>
      <c r="ZG20" s="186"/>
      <c r="ZH20" s="186"/>
      <c r="ZI20" s="186"/>
      <c r="ZJ20" s="186"/>
      <c r="ZK20" s="186"/>
      <c r="ZL20" s="186"/>
      <c r="ZM20" s="186"/>
      <c r="ZN20" s="186"/>
      <c r="ZO20" s="186"/>
      <c r="ZP20" s="186"/>
      <c r="ZQ20" s="186"/>
      <c r="ZR20" s="186"/>
      <c r="ZS20" s="186"/>
      <c r="ZT20" s="186"/>
      <c r="ZU20" s="186"/>
      <c r="ZV20" s="186"/>
      <c r="ZW20" s="186"/>
      <c r="ZX20" s="186"/>
      <c r="ZY20" s="186"/>
      <c r="ZZ20" s="186"/>
      <c r="AAA20" s="186"/>
      <c r="AAB20" s="186"/>
      <c r="AAC20" s="186"/>
      <c r="AAD20" s="186"/>
      <c r="AAE20" s="186"/>
      <c r="AAF20" s="186"/>
      <c r="AAG20" s="186"/>
      <c r="AAH20" s="186"/>
      <c r="AAI20" s="186"/>
      <c r="AAJ20" s="186"/>
      <c r="AAK20" s="186"/>
      <c r="AAL20" s="186"/>
      <c r="AAM20" s="186"/>
      <c r="AAN20" s="186"/>
      <c r="AAO20" s="186"/>
      <c r="AAP20" s="186"/>
      <c r="AAQ20" s="186"/>
      <c r="AAR20" s="186"/>
      <c r="AAS20" s="186"/>
      <c r="AAT20" s="186"/>
      <c r="AAU20" s="186"/>
      <c r="AAV20" s="186"/>
      <c r="AAW20" s="186"/>
      <c r="AAX20" s="186"/>
      <c r="AAY20" s="186"/>
      <c r="AAZ20" s="186"/>
      <c r="ABA20" s="186"/>
      <c r="ABB20" s="186"/>
      <c r="ABC20" s="186"/>
      <c r="ABD20" s="186"/>
      <c r="ABE20" s="186"/>
      <c r="ABF20" s="186"/>
      <c r="ABG20" s="186"/>
      <c r="ABH20" s="186"/>
      <c r="ABI20" s="186"/>
      <c r="ABJ20" s="186"/>
      <c r="ABK20" s="186"/>
      <c r="ABL20" s="186"/>
      <c r="ABM20" s="186"/>
      <c r="ABN20" s="186"/>
      <c r="ABO20" s="186"/>
      <c r="ABP20" s="186"/>
      <c r="ABQ20" s="186"/>
      <c r="ABR20" s="186"/>
      <c r="ABS20" s="186"/>
      <c r="ABT20" s="186"/>
      <c r="ABU20" s="186"/>
      <c r="ABV20" s="186"/>
      <c r="ABW20" s="186"/>
      <c r="ABX20" s="186"/>
      <c r="ABY20" s="186"/>
      <c r="ABZ20" s="186"/>
      <c r="ACA20" s="186"/>
      <c r="ACB20" s="186"/>
      <c r="ACC20" s="186"/>
      <c r="ACD20" s="186"/>
      <c r="ACE20" s="186"/>
      <c r="ACF20" s="186"/>
      <c r="ACG20" s="186"/>
      <c r="ACH20" s="186"/>
      <c r="ACI20" s="186"/>
      <c r="ACJ20" s="186"/>
      <c r="ACK20" s="186"/>
      <c r="ACL20" s="186"/>
      <c r="ACM20" s="186"/>
      <c r="ACN20" s="186"/>
      <c r="ACO20" s="186"/>
      <c r="ACP20" s="186"/>
      <c r="ACQ20" s="186"/>
      <c r="ACR20" s="186"/>
      <c r="ACS20" s="186"/>
      <c r="ACT20" s="186"/>
      <c r="ACU20" s="186"/>
      <c r="ACV20" s="186"/>
      <c r="ACW20" s="186"/>
      <c r="ACX20" s="186"/>
      <c r="ACY20" s="186"/>
      <c r="ACZ20" s="186"/>
      <c r="ADA20" s="186"/>
      <c r="ADB20" s="186"/>
      <c r="ADC20" s="186"/>
      <c r="ADD20" s="186"/>
      <c r="ADE20" s="186"/>
      <c r="ADF20" s="186"/>
      <c r="ADG20" s="186"/>
      <c r="ADH20" s="186"/>
      <c r="ADI20" s="186"/>
      <c r="ADJ20" s="186"/>
      <c r="ADK20" s="186"/>
      <c r="ADL20" s="186"/>
      <c r="ADM20" s="186"/>
      <c r="ADN20" s="186"/>
      <c r="ADO20" s="186"/>
      <c r="ADP20" s="186"/>
      <c r="ADQ20" s="186"/>
      <c r="ADR20" s="186"/>
      <c r="ADS20" s="186"/>
      <c r="ADT20" s="186"/>
      <c r="ADU20" s="186"/>
      <c r="ADV20" s="186"/>
      <c r="ADW20" s="186"/>
      <c r="ADX20" s="186"/>
      <c r="ADY20" s="186"/>
      <c r="ADZ20" s="186"/>
      <c r="AEA20" s="186"/>
      <c r="AEB20" s="186"/>
      <c r="AEC20" s="186"/>
      <c r="AED20" s="186"/>
      <c r="AEE20" s="186"/>
      <c r="AEF20" s="186"/>
      <c r="AEG20" s="186"/>
      <c r="AEH20" s="186"/>
      <c r="AEI20" s="186"/>
      <c r="AEJ20" s="186"/>
      <c r="AEK20" s="186"/>
      <c r="AEL20" s="186"/>
      <c r="AEM20" s="186"/>
      <c r="AEN20" s="186"/>
      <c r="AEO20" s="186"/>
      <c r="AEP20" s="186"/>
      <c r="AEQ20" s="186"/>
      <c r="AER20" s="186"/>
      <c r="AES20" s="186"/>
      <c r="AET20" s="186"/>
      <c r="AEU20" s="186"/>
      <c r="AEV20" s="186"/>
      <c r="AEW20" s="186"/>
      <c r="AEX20" s="186"/>
      <c r="AEY20" s="186"/>
      <c r="AEZ20" s="186"/>
      <c r="AFA20" s="186"/>
      <c r="AFB20" s="186"/>
      <c r="AFC20" s="186"/>
      <c r="AFD20" s="186"/>
      <c r="AFE20" s="186"/>
      <c r="AFF20" s="186"/>
      <c r="AFG20" s="186"/>
      <c r="AFH20" s="186"/>
      <c r="AFI20" s="186"/>
      <c r="AFJ20" s="186"/>
      <c r="AFK20" s="186"/>
      <c r="AFL20" s="186"/>
      <c r="AFM20" s="186"/>
      <c r="AFN20" s="186"/>
      <c r="AFO20" s="186"/>
      <c r="AFP20" s="186"/>
      <c r="AFQ20" s="186"/>
      <c r="AFR20" s="186"/>
      <c r="AFS20" s="186"/>
      <c r="AFT20" s="186"/>
      <c r="AFU20" s="186"/>
      <c r="AFV20" s="186"/>
      <c r="AFW20" s="186"/>
      <c r="AFX20" s="186"/>
      <c r="AFY20" s="186"/>
      <c r="AFZ20" s="186"/>
      <c r="AGA20" s="186"/>
      <c r="AGB20" s="186"/>
      <c r="AGC20" s="186"/>
      <c r="AGD20" s="186"/>
      <c r="AGE20" s="186"/>
      <c r="AGF20" s="186"/>
      <c r="AGG20" s="186"/>
      <c r="AGH20" s="186"/>
      <c r="AGI20" s="186"/>
      <c r="AGJ20" s="186"/>
      <c r="AGK20" s="186"/>
      <c r="AGL20" s="186"/>
      <c r="AGM20" s="186"/>
      <c r="AGN20" s="186"/>
      <c r="AGO20" s="186"/>
      <c r="AGP20" s="186"/>
      <c r="AGQ20" s="186"/>
      <c r="AGR20" s="186"/>
      <c r="AGS20" s="186"/>
      <c r="AGT20" s="186"/>
      <c r="AGU20" s="186"/>
      <c r="AGV20" s="186"/>
      <c r="AGW20" s="186"/>
      <c r="AGX20" s="186"/>
      <c r="AGY20" s="186"/>
      <c r="AGZ20" s="186"/>
      <c r="AHA20" s="186"/>
      <c r="AHB20" s="186"/>
      <c r="AHC20" s="186"/>
      <c r="AHD20" s="186"/>
      <c r="AHE20" s="186"/>
      <c r="AHF20" s="186"/>
      <c r="AHG20" s="186"/>
      <c r="AHH20" s="186"/>
      <c r="AHI20" s="186"/>
      <c r="AHJ20" s="186"/>
      <c r="AHK20" s="186"/>
      <c r="AHL20" s="186"/>
      <c r="AHM20" s="186"/>
      <c r="AHN20" s="186"/>
      <c r="AHO20" s="186"/>
      <c r="AHP20" s="186"/>
      <c r="AHQ20" s="186"/>
      <c r="AHR20" s="186"/>
      <c r="AHS20" s="186"/>
      <c r="AHT20" s="186"/>
      <c r="AHU20" s="186"/>
      <c r="AHV20" s="186"/>
      <c r="AHW20" s="186"/>
      <c r="AHX20" s="186"/>
      <c r="AHY20" s="186"/>
      <c r="AHZ20" s="186"/>
      <c r="AIA20" s="186"/>
      <c r="AIB20" s="186"/>
      <c r="AIC20" s="186"/>
      <c r="AID20" s="186"/>
      <c r="AIE20" s="186"/>
      <c r="AIF20" s="186"/>
      <c r="AIG20" s="186"/>
      <c r="AIH20" s="186"/>
      <c r="AII20" s="186"/>
      <c r="AIJ20" s="186"/>
      <c r="AIK20" s="186"/>
      <c r="AIL20" s="186"/>
      <c r="AIM20" s="186"/>
      <c r="AIN20" s="186"/>
      <c r="AIO20" s="186"/>
      <c r="AIP20" s="186"/>
      <c r="AIQ20" s="186"/>
      <c r="AIR20" s="186"/>
      <c r="AIS20" s="186"/>
      <c r="AIT20" s="186"/>
      <c r="AIU20" s="186"/>
      <c r="AIV20" s="186"/>
      <c r="AIW20" s="186"/>
      <c r="AIX20" s="186"/>
      <c r="AIY20" s="186"/>
      <c r="AIZ20" s="186"/>
      <c r="AJA20" s="186"/>
      <c r="AJB20" s="186"/>
      <c r="AJC20" s="186"/>
      <c r="AJD20" s="186"/>
      <c r="AJE20" s="186"/>
      <c r="AJF20" s="186"/>
      <c r="AJG20" s="186"/>
      <c r="AJH20" s="186"/>
      <c r="AJI20" s="186"/>
      <c r="AJJ20" s="186"/>
      <c r="AJK20" s="186"/>
      <c r="AJL20" s="186"/>
      <c r="AJM20" s="186"/>
      <c r="AJN20" s="186"/>
      <c r="AJO20" s="186"/>
      <c r="AJP20" s="186"/>
      <c r="AJQ20" s="186"/>
      <c r="AJR20" s="186"/>
      <c r="AJS20" s="186"/>
      <c r="AJT20" s="186"/>
      <c r="AJU20" s="186"/>
      <c r="AJV20" s="186"/>
      <c r="AJW20" s="186"/>
      <c r="AJX20" s="186"/>
      <c r="AJY20" s="186"/>
      <c r="AJZ20" s="186"/>
      <c r="AKA20" s="186"/>
      <c r="AKB20" s="186"/>
      <c r="AKC20" s="186"/>
      <c r="AKD20" s="186"/>
      <c r="AKE20" s="186"/>
      <c r="AKF20" s="186"/>
      <c r="AKG20" s="186"/>
      <c r="AKH20" s="186"/>
      <c r="AKI20" s="186"/>
      <c r="AKJ20" s="186"/>
      <c r="AKK20" s="186"/>
      <c r="AKL20" s="186"/>
      <c r="AKM20" s="186"/>
      <c r="AKN20" s="186"/>
      <c r="AKO20" s="186"/>
      <c r="AKP20" s="186"/>
      <c r="AKQ20" s="186"/>
      <c r="AKR20" s="186"/>
      <c r="AKS20" s="186"/>
      <c r="AKT20" s="186"/>
      <c r="AKU20" s="186"/>
      <c r="AKV20" s="186"/>
      <c r="AKW20" s="186"/>
      <c r="AKX20" s="186"/>
      <c r="AKY20" s="186"/>
      <c r="AKZ20" s="186"/>
      <c r="ALA20" s="186"/>
      <c r="ALB20" s="186"/>
      <c r="ALC20" s="186"/>
      <c r="ALD20" s="186"/>
      <c r="ALE20" s="186"/>
      <c r="ALF20" s="186"/>
      <c r="ALG20" s="186"/>
      <c r="ALH20" s="186"/>
      <c r="ALI20" s="186"/>
      <c r="ALJ20" s="186"/>
      <c r="ALK20" s="186"/>
      <c r="ALL20" s="186"/>
      <c r="ALM20" s="186"/>
      <c r="ALN20" s="186"/>
      <c r="ALO20" s="186"/>
      <c r="ALP20" s="186"/>
      <c r="ALQ20" s="186"/>
      <c r="ALR20" s="186"/>
      <c r="ALS20" s="186"/>
      <c r="ALT20" s="186"/>
      <c r="ALU20" s="186"/>
      <c r="ALV20" s="186"/>
      <c r="ALW20" s="186"/>
      <c r="ALX20" s="186"/>
      <c r="ALY20" s="186"/>
      <c r="ALZ20" s="186"/>
      <c r="AMA20" s="186"/>
      <c r="AMB20" s="186"/>
      <c r="AMC20" s="186"/>
      <c r="AMD20" s="186"/>
      <c r="AME20" s="186"/>
      <c r="AMF20" s="186"/>
      <c r="AMG20" s="186"/>
      <c r="AMH20" s="186"/>
      <c r="AMI20" s="186"/>
      <c r="AMJ20" s="186"/>
      <c r="AMK20" s="186"/>
    </row>
    <row r="21" spans="1:1025" s="77" customFormat="1" hidden="1">
      <c r="A21" s="144" t="s">
        <v>4319</v>
      </c>
      <c r="B21" s="78">
        <f>C21+J21+AL21+AU21+AZ21</f>
        <v>50</v>
      </c>
      <c r="C21" s="422">
        <v>3</v>
      </c>
      <c r="D21" s="422">
        <v>0</v>
      </c>
      <c r="E21" s="422">
        <v>0</v>
      </c>
      <c r="F21" s="422">
        <v>0</v>
      </c>
      <c r="G21" s="422">
        <v>0</v>
      </c>
      <c r="H21" s="422">
        <v>0</v>
      </c>
      <c r="I21" s="422">
        <v>0</v>
      </c>
      <c r="J21" s="422">
        <v>5</v>
      </c>
      <c r="K21" s="422">
        <v>0</v>
      </c>
      <c r="L21" s="422">
        <v>0</v>
      </c>
      <c r="M21" s="422">
        <v>0</v>
      </c>
      <c r="N21" s="422">
        <v>0</v>
      </c>
      <c r="O21" s="422">
        <v>0</v>
      </c>
      <c r="P21" s="422">
        <v>0</v>
      </c>
      <c r="Q21" s="422">
        <v>0</v>
      </c>
      <c r="R21" s="422">
        <v>0</v>
      </c>
      <c r="S21" s="422">
        <v>0</v>
      </c>
      <c r="T21" s="422">
        <v>0</v>
      </c>
      <c r="U21" s="422">
        <v>0</v>
      </c>
      <c r="V21" s="422">
        <v>0</v>
      </c>
      <c r="W21" s="422">
        <v>0</v>
      </c>
      <c r="X21" s="422">
        <v>0</v>
      </c>
      <c r="Y21" s="422">
        <v>0</v>
      </c>
      <c r="Z21" s="78">
        <v>0</v>
      </c>
      <c r="AA21" s="78">
        <v>0</v>
      </c>
      <c r="AB21" s="78">
        <v>0</v>
      </c>
      <c r="AC21" s="78">
        <v>0</v>
      </c>
      <c r="AD21" s="78">
        <v>0</v>
      </c>
      <c r="AE21" s="78">
        <v>0</v>
      </c>
      <c r="AF21" s="78">
        <v>0</v>
      </c>
      <c r="AG21" s="78">
        <v>0</v>
      </c>
      <c r="AH21" s="78">
        <v>0</v>
      </c>
      <c r="AI21" s="78">
        <v>0</v>
      </c>
      <c r="AJ21" s="78">
        <v>0</v>
      </c>
      <c r="AK21" s="78">
        <v>0</v>
      </c>
      <c r="AL21" s="78">
        <v>10</v>
      </c>
      <c r="AM21" s="78">
        <v>0</v>
      </c>
      <c r="AN21" s="78">
        <v>0</v>
      </c>
      <c r="AO21" s="78">
        <v>0</v>
      </c>
      <c r="AP21" s="78">
        <v>0</v>
      </c>
      <c r="AQ21" s="78">
        <v>0</v>
      </c>
      <c r="AR21" s="78">
        <v>0</v>
      </c>
      <c r="AS21" s="78">
        <v>0</v>
      </c>
      <c r="AT21" s="78">
        <v>0</v>
      </c>
      <c r="AU21" s="78">
        <v>20</v>
      </c>
      <c r="AV21" s="78">
        <v>0</v>
      </c>
      <c r="AW21" s="78">
        <v>0</v>
      </c>
      <c r="AX21" s="78">
        <v>0</v>
      </c>
      <c r="AY21" s="78">
        <v>0</v>
      </c>
      <c r="AZ21" s="78">
        <v>12</v>
      </c>
      <c r="BA21" s="78">
        <v>0</v>
      </c>
      <c r="BB21" s="78">
        <v>0</v>
      </c>
      <c r="BC21" s="78">
        <v>0</v>
      </c>
    </row>
    <row r="22" spans="1:1025" hidden="1">
      <c r="A22" s="401" t="s">
        <v>4401</v>
      </c>
      <c r="B22" s="97">
        <v>83</v>
      </c>
      <c r="C22" s="147"/>
      <c r="D22" s="147"/>
      <c r="E22" s="147"/>
      <c r="F22" s="147"/>
      <c r="G22" s="147"/>
      <c r="H22" s="147"/>
      <c r="I22" s="147"/>
      <c r="J22" s="147">
        <v>2</v>
      </c>
      <c r="K22" s="147"/>
      <c r="L22" s="147"/>
      <c r="M22" s="147"/>
      <c r="N22" s="147"/>
      <c r="O22" s="147"/>
      <c r="P22" s="147"/>
      <c r="Q22" s="147"/>
      <c r="R22" s="147"/>
      <c r="S22" s="147">
        <v>14</v>
      </c>
      <c r="T22" s="147">
        <v>2</v>
      </c>
      <c r="U22" s="147"/>
      <c r="V22" s="147"/>
      <c r="W22" s="147"/>
      <c r="X22" s="147">
        <v>8</v>
      </c>
      <c r="Y22" s="147"/>
      <c r="Z22" s="97"/>
      <c r="AA22" s="97"/>
      <c r="AB22" s="97"/>
      <c r="AC22" s="97"/>
      <c r="AD22" s="97"/>
      <c r="AE22" s="97"/>
      <c r="AF22" s="97"/>
      <c r="AG22" s="97"/>
      <c r="AH22" s="97"/>
      <c r="AI22" s="97">
        <v>10</v>
      </c>
      <c r="AJ22" s="97">
        <v>1</v>
      </c>
      <c r="AK22" s="97"/>
      <c r="AL22" s="97">
        <v>9</v>
      </c>
      <c r="AM22" s="97"/>
      <c r="AN22" s="97"/>
      <c r="AO22" s="97"/>
      <c r="AP22" s="97"/>
      <c r="AQ22" s="97"/>
      <c r="AR22" s="97"/>
      <c r="AS22" s="97"/>
      <c r="AT22" s="97"/>
      <c r="AU22" s="97">
        <v>15</v>
      </c>
      <c r="AV22" s="97"/>
      <c r="AW22" s="97"/>
      <c r="AX22" s="97">
        <v>6</v>
      </c>
      <c r="AY22" s="97"/>
      <c r="AZ22" s="97">
        <v>16</v>
      </c>
      <c r="BA22" s="97"/>
      <c r="BB22" s="97"/>
      <c r="BC22" s="97"/>
    </row>
    <row r="23" spans="1:1025" hidden="1">
      <c r="A23" s="401" t="s">
        <v>4320</v>
      </c>
      <c r="B23" s="97">
        <v>70</v>
      </c>
      <c r="C23" s="147">
        <v>1</v>
      </c>
      <c r="D23" s="147"/>
      <c r="E23" s="147"/>
      <c r="F23" s="147"/>
      <c r="G23" s="147"/>
      <c r="H23" s="147"/>
      <c r="I23" s="147"/>
      <c r="J23" s="147">
        <v>6</v>
      </c>
      <c r="K23" s="147"/>
      <c r="L23" s="147"/>
      <c r="M23" s="147"/>
      <c r="N23" s="147"/>
      <c r="O23" s="147"/>
      <c r="P23" s="147"/>
      <c r="Q23" s="147"/>
      <c r="R23" s="147"/>
      <c r="S23" s="147"/>
      <c r="T23" s="147"/>
      <c r="U23" s="147"/>
      <c r="V23" s="147"/>
      <c r="W23" s="147"/>
      <c r="X23" s="147">
        <v>8</v>
      </c>
      <c r="Y23" s="147"/>
      <c r="Z23" s="97"/>
      <c r="AA23" s="97"/>
      <c r="AB23" s="97"/>
      <c r="AC23" s="97"/>
      <c r="AD23" s="97"/>
      <c r="AE23" s="97"/>
      <c r="AF23" s="97">
        <v>1</v>
      </c>
      <c r="AG23" s="97"/>
      <c r="AH23" s="97"/>
      <c r="AI23" s="97"/>
      <c r="AJ23" s="97">
        <v>5</v>
      </c>
      <c r="AK23" s="97"/>
      <c r="AL23" s="97">
        <v>9</v>
      </c>
      <c r="AM23" s="97"/>
      <c r="AN23" s="97"/>
      <c r="AO23" s="97"/>
      <c r="AP23" s="97"/>
      <c r="AQ23" s="97"/>
      <c r="AR23" s="97"/>
      <c r="AS23" s="97"/>
      <c r="AT23" s="97"/>
      <c r="AU23" s="97">
        <v>21</v>
      </c>
      <c r="AV23" s="97"/>
      <c r="AW23" s="97"/>
      <c r="AX23" s="97">
        <v>4</v>
      </c>
      <c r="AY23" s="97"/>
      <c r="AZ23" s="97">
        <v>15</v>
      </c>
      <c r="BA23" s="97"/>
      <c r="BB23" s="97"/>
      <c r="BC23" s="97"/>
    </row>
    <row r="24" spans="1:1025" s="414" customFormat="1" hidden="1">
      <c r="A24" s="105" t="s">
        <v>2641</v>
      </c>
      <c r="B24" s="232">
        <v>446</v>
      </c>
      <c r="C24" s="313">
        <v>15</v>
      </c>
      <c r="D24" s="313"/>
      <c r="E24" s="313"/>
      <c r="F24" s="313"/>
      <c r="G24" s="313"/>
      <c r="H24" s="313"/>
      <c r="I24" s="313"/>
      <c r="J24" s="313">
        <v>29</v>
      </c>
      <c r="K24" s="313"/>
      <c r="L24" s="313"/>
      <c r="M24" s="313"/>
      <c r="N24" s="313"/>
      <c r="O24" s="313"/>
      <c r="P24" s="313"/>
      <c r="Q24" s="313"/>
      <c r="R24" s="313"/>
      <c r="S24" s="313">
        <v>40</v>
      </c>
      <c r="T24" s="313">
        <v>32</v>
      </c>
      <c r="U24" s="313"/>
      <c r="V24" s="313">
        <v>20</v>
      </c>
      <c r="W24" s="313"/>
      <c r="X24" s="313">
        <v>15</v>
      </c>
      <c r="Y24" s="313"/>
      <c r="Z24" s="232">
        <v>2</v>
      </c>
      <c r="AA24" s="232"/>
      <c r="AB24" s="232"/>
      <c r="AC24" s="232"/>
      <c r="AD24" s="232"/>
      <c r="AE24" s="232">
        <v>18</v>
      </c>
      <c r="AF24" s="232">
        <v>8</v>
      </c>
      <c r="AG24" s="232"/>
      <c r="AH24" s="232">
        <v>18</v>
      </c>
      <c r="AI24" s="232"/>
      <c r="AJ24" s="232">
        <v>16</v>
      </c>
      <c r="AK24" s="232">
        <v>5</v>
      </c>
      <c r="AL24" s="232">
        <v>40</v>
      </c>
      <c r="AM24" s="232"/>
      <c r="AN24" s="232"/>
      <c r="AO24" s="232">
        <v>18</v>
      </c>
      <c r="AP24" s="232"/>
      <c r="AQ24" s="232"/>
      <c r="AR24" s="232"/>
      <c r="AS24" s="232"/>
      <c r="AT24" s="232"/>
      <c r="AU24" s="232">
        <v>61</v>
      </c>
      <c r="AV24" s="232"/>
      <c r="AW24" s="232"/>
      <c r="AX24" s="232">
        <v>23</v>
      </c>
      <c r="AY24" s="232">
        <v>23</v>
      </c>
      <c r="AZ24" s="232">
        <v>57</v>
      </c>
      <c r="BA24" s="232"/>
      <c r="BB24" s="232"/>
      <c r="BC24" s="232">
        <v>6</v>
      </c>
    </row>
    <row r="25" spans="1:1025" s="416" customFormat="1" hidden="1">
      <c r="A25" s="144" t="s">
        <v>2928</v>
      </c>
      <c r="B25" s="415">
        <v>475</v>
      </c>
      <c r="C25" s="1052">
        <v>175</v>
      </c>
      <c r="D25" s="1052"/>
      <c r="E25" s="1052"/>
      <c r="F25" s="1052"/>
      <c r="G25" s="1052"/>
      <c r="H25" s="1052"/>
      <c r="I25" s="1052"/>
      <c r="J25" s="1052">
        <v>100</v>
      </c>
      <c r="K25" s="1052"/>
      <c r="L25" s="1052"/>
      <c r="M25" s="1052"/>
      <c r="N25" s="1052"/>
      <c r="O25" s="1052"/>
      <c r="P25" s="1052"/>
      <c r="Q25" s="1052"/>
      <c r="R25" s="1052"/>
      <c r="S25" s="1052"/>
      <c r="T25" s="1052"/>
      <c r="U25" s="1052"/>
      <c r="V25" s="1052"/>
      <c r="W25" s="1052"/>
      <c r="X25" s="1052"/>
      <c r="Y25" s="1052"/>
      <c r="Z25" s="415"/>
      <c r="AA25" s="415"/>
      <c r="AB25" s="415"/>
      <c r="AC25" s="415"/>
      <c r="AD25" s="415"/>
      <c r="AE25" s="415"/>
      <c r="AF25" s="415"/>
      <c r="AG25" s="415"/>
      <c r="AH25" s="415"/>
      <c r="AI25" s="415"/>
      <c r="AJ25" s="415">
        <v>120</v>
      </c>
      <c r="AK25" s="415">
        <v>80</v>
      </c>
      <c r="AL25" s="415"/>
      <c r="AM25" s="415"/>
      <c r="AN25" s="415"/>
      <c r="AO25" s="415"/>
      <c r="AP25" s="415"/>
      <c r="AQ25" s="415"/>
      <c r="AR25" s="415"/>
      <c r="AS25" s="415"/>
      <c r="AT25" s="415"/>
      <c r="AU25" s="415"/>
      <c r="AV25" s="415"/>
      <c r="AW25" s="415"/>
      <c r="AX25" s="415"/>
      <c r="AY25" s="415"/>
      <c r="AZ25" s="415"/>
      <c r="BA25" s="415"/>
      <c r="BB25" s="415"/>
      <c r="BC25" s="415"/>
    </row>
    <row r="26" spans="1:1025" hidden="1">
      <c r="A26" s="401" t="s">
        <v>3009</v>
      </c>
      <c r="B26" s="97">
        <f>SUM(C26:BC26)</f>
        <v>615</v>
      </c>
      <c r="C26" s="147"/>
      <c r="D26" s="147">
        <v>39</v>
      </c>
      <c r="E26" s="147"/>
      <c r="F26" s="147"/>
      <c r="G26" s="147">
        <v>39</v>
      </c>
      <c r="H26" s="147">
        <v>29</v>
      </c>
      <c r="I26" s="147"/>
      <c r="J26" s="147">
        <v>15</v>
      </c>
      <c r="K26" s="147">
        <v>5</v>
      </c>
      <c r="L26" s="147"/>
      <c r="M26" s="147">
        <v>76</v>
      </c>
      <c r="N26" s="147">
        <v>47</v>
      </c>
      <c r="O26" s="147">
        <v>10</v>
      </c>
      <c r="P26" s="147">
        <v>29</v>
      </c>
      <c r="Q26" s="147">
        <v>29</v>
      </c>
      <c r="R26" s="147">
        <v>19</v>
      </c>
      <c r="S26" s="147"/>
      <c r="T26" s="147"/>
      <c r="U26" s="147"/>
      <c r="V26" s="147"/>
      <c r="W26" s="147"/>
      <c r="X26" s="147"/>
      <c r="Y26" s="147"/>
      <c r="Z26" s="97"/>
      <c r="AA26" s="97"/>
      <c r="AB26" s="97">
        <v>39</v>
      </c>
      <c r="AC26" s="97"/>
      <c r="AD26" s="97"/>
      <c r="AE26" s="97">
        <v>15</v>
      </c>
      <c r="AF26" s="97"/>
      <c r="AG26" s="97">
        <v>24</v>
      </c>
      <c r="AH26" s="97">
        <v>5</v>
      </c>
      <c r="AI26" s="97"/>
      <c r="AJ26" s="97"/>
      <c r="AK26" s="97">
        <v>14</v>
      </c>
      <c r="AL26" s="97">
        <v>5</v>
      </c>
      <c r="AM26" s="97"/>
      <c r="AN26" s="97"/>
      <c r="AO26" s="97">
        <v>29</v>
      </c>
      <c r="AP26" s="97">
        <v>15</v>
      </c>
      <c r="AQ26" s="97">
        <v>34</v>
      </c>
      <c r="AR26" s="97">
        <v>29</v>
      </c>
      <c r="AS26" s="97"/>
      <c r="AT26" s="97"/>
      <c r="AU26" s="97"/>
      <c r="AV26" s="97"/>
      <c r="AW26" s="97">
        <v>1</v>
      </c>
      <c r="AX26" s="97"/>
      <c r="AY26" s="97"/>
      <c r="AZ26" s="97"/>
      <c r="BA26" s="97"/>
      <c r="BB26" s="97">
        <v>29</v>
      </c>
      <c r="BC26" s="97">
        <v>39</v>
      </c>
    </row>
    <row r="27" spans="1:1025" hidden="1">
      <c r="A27" s="410" t="s">
        <v>4259</v>
      </c>
      <c r="B27" s="97">
        <v>32</v>
      </c>
      <c r="C27" s="147"/>
      <c r="D27" s="147"/>
      <c r="E27" s="147"/>
      <c r="F27" s="147"/>
      <c r="G27" s="147"/>
      <c r="H27" s="147"/>
      <c r="I27" s="147"/>
      <c r="J27" s="147"/>
      <c r="K27" s="147"/>
      <c r="L27" s="147"/>
      <c r="M27" s="147"/>
      <c r="N27" s="147"/>
      <c r="O27" s="147"/>
      <c r="P27" s="147"/>
      <c r="Q27" s="147"/>
      <c r="R27" s="147"/>
      <c r="S27" s="147"/>
      <c r="T27" s="147"/>
      <c r="U27" s="147"/>
      <c r="V27" s="147"/>
      <c r="W27" s="147"/>
      <c r="X27" s="147"/>
      <c r="Y27" s="14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v>32</v>
      </c>
      <c r="BA27" s="97"/>
      <c r="BB27" s="97"/>
      <c r="BC27" s="97"/>
    </row>
    <row r="28" spans="1:1025" hidden="1">
      <c r="A28" s="97" t="s">
        <v>3020</v>
      </c>
      <c r="B28" s="97">
        <f>SUM(C28:BC28)</f>
        <v>810</v>
      </c>
      <c r="C28" s="147"/>
      <c r="D28" s="147"/>
      <c r="E28" s="147">
        <f>12+6+15+6</f>
        <v>39</v>
      </c>
      <c r="F28" s="147"/>
      <c r="G28" s="147"/>
      <c r="H28" s="147"/>
      <c r="I28" s="147"/>
      <c r="J28" s="147">
        <v>29</v>
      </c>
      <c r="K28" s="147"/>
      <c r="L28" s="147"/>
      <c r="M28" s="147"/>
      <c r="N28" s="147">
        <v>58</v>
      </c>
      <c r="O28" s="147"/>
      <c r="P28" s="147"/>
      <c r="Q28" s="147"/>
      <c r="R28" s="147"/>
      <c r="S28" s="147"/>
      <c r="T28" s="147">
        <v>58</v>
      </c>
      <c r="U28" s="147"/>
      <c r="V28" s="147">
        <v>48</v>
      </c>
      <c r="W28" s="147"/>
      <c r="X28" s="147">
        <v>44</v>
      </c>
      <c r="Y28" s="147"/>
      <c r="Z28" s="417">
        <v>58</v>
      </c>
      <c r="AA28" s="417"/>
      <c r="AB28" s="417"/>
      <c r="AC28" s="417"/>
      <c r="AD28" s="417"/>
      <c r="AE28" s="417"/>
      <c r="AF28" s="417"/>
      <c r="AG28" s="417">
        <v>58</v>
      </c>
      <c r="AH28" s="417"/>
      <c r="AI28" s="417"/>
      <c r="AJ28" s="417"/>
      <c r="AK28" s="417"/>
      <c r="AL28" s="417">
        <v>58</v>
      </c>
      <c r="AM28" s="417"/>
      <c r="AN28" s="417"/>
      <c r="AO28" s="417"/>
      <c r="AP28" s="417">
        <v>60</v>
      </c>
      <c r="AQ28" s="417"/>
      <c r="AR28" s="417"/>
      <c r="AS28" s="417">
        <v>29</v>
      </c>
      <c r="AT28" s="417"/>
      <c r="AU28" s="417">
        <v>38</v>
      </c>
      <c r="AV28" s="417"/>
      <c r="AW28" s="417"/>
      <c r="AX28" s="417">
        <v>59</v>
      </c>
      <c r="AY28" s="417">
        <v>58</v>
      </c>
      <c r="AZ28" s="417">
        <v>116</v>
      </c>
      <c r="BA28" s="417"/>
      <c r="BB28" s="417"/>
      <c r="BC28" s="97"/>
    </row>
    <row r="29" spans="1:1025" s="77" customFormat="1" hidden="1">
      <c r="A29" s="418" t="s">
        <v>4261</v>
      </c>
      <c r="B29" s="78">
        <v>131</v>
      </c>
      <c r="C29" s="422"/>
      <c r="D29" s="422"/>
      <c r="E29" s="422"/>
      <c r="F29" s="422"/>
      <c r="G29" s="422"/>
      <c r="H29" s="422"/>
      <c r="I29" s="422"/>
      <c r="J29" s="422">
        <v>9</v>
      </c>
      <c r="K29" s="422"/>
      <c r="L29" s="422"/>
      <c r="M29" s="422"/>
      <c r="N29" s="422"/>
      <c r="O29" s="422"/>
      <c r="P29" s="422"/>
      <c r="Q29" s="422"/>
      <c r="R29" s="422"/>
      <c r="S29" s="422"/>
      <c r="T29" s="422"/>
      <c r="U29" s="422"/>
      <c r="V29" s="422"/>
      <c r="W29" s="422"/>
      <c r="X29" s="422">
        <v>17</v>
      </c>
      <c r="Y29" s="422"/>
      <c r="Z29" s="78"/>
      <c r="AA29" s="78"/>
      <c r="AB29" s="78"/>
      <c r="AC29" s="78"/>
      <c r="AD29" s="78"/>
      <c r="AE29" s="78"/>
      <c r="AF29" s="78"/>
      <c r="AG29" s="78"/>
      <c r="AH29" s="78"/>
      <c r="AI29" s="78"/>
      <c r="AJ29" s="78"/>
      <c r="AK29" s="78"/>
      <c r="AL29" s="78">
        <v>20</v>
      </c>
      <c r="AM29" s="78"/>
      <c r="AN29" s="78"/>
      <c r="AO29" s="78"/>
      <c r="AP29" s="78"/>
      <c r="AQ29" s="78"/>
      <c r="AR29" s="78"/>
      <c r="AS29" s="78"/>
      <c r="AT29" s="78"/>
      <c r="AU29" s="78">
        <v>50</v>
      </c>
      <c r="AV29" s="78"/>
      <c r="AW29" s="78"/>
      <c r="AX29" s="78">
        <v>1</v>
      </c>
      <c r="AY29" s="78"/>
      <c r="AZ29" s="78">
        <v>34</v>
      </c>
      <c r="BA29" s="78"/>
      <c r="BB29" s="78"/>
      <c r="BC29" s="78"/>
    </row>
    <row r="30" spans="1:1025" s="77" customFormat="1" hidden="1">
      <c r="A30" s="418" t="s">
        <v>3050</v>
      </c>
      <c r="B30" s="78">
        <v>2</v>
      </c>
      <c r="C30" s="422"/>
      <c r="D30" s="422"/>
      <c r="E30" s="422"/>
      <c r="F30" s="422"/>
      <c r="G30" s="422"/>
      <c r="H30" s="422"/>
      <c r="I30" s="422"/>
      <c r="J30" s="422"/>
      <c r="K30" s="422"/>
      <c r="L30" s="422"/>
      <c r="M30" s="422"/>
      <c r="N30" s="422">
        <v>1</v>
      </c>
      <c r="O30" s="422"/>
      <c r="P30" s="422"/>
      <c r="Q30" s="422">
        <v>1</v>
      </c>
      <c r="R30" s="422"/>
      <c r="S30" s="422"/>
      <c r="T30" s="422"/>
      <c r="U30" s="422"/>
      <c r="V30" s="422"/>
      <c r="W30" s="422"/>
      <c r="X30" s="422"/>
      <c r="Y30" s="422"/>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row>
    <row r="31" spans="1:1025" s="77" customFormat="1" hidden="1">
      <c r="A31" s="404" t="s">
        <v>3065</v>
      </c>
      <c r="B31" s="419">
        <f>SUM(C31:BC31)</f>
        <v>135</v>
      </c>
      <c r="C31" s="1053">
        <v>2</v>
      </c>
      <c r="D31" s="1053"/>
      <c r="E31" s="1053"/>
      <c r="F31" s="1053"/>
      <c r="G31" s="1053"/>
      <c r="H31" s="1053"/>
      <c r="I31" s="1053"/>
      <c r="J31" s="1053">
        <v>3</v>
      </c>
      <c r="K31" s="1053"/>
      <c r="L31" s="1053"/>
      <c r="M31" s="1053"/>
      <c r="N31" s="1053">
        <v>3</v>
      </c>
      <c r="O31" s="1053"/>
      <c r="P31" s="1053"/>
      <c r="Q31" s="1053"/>
      <c r="R31" s="1053"/>
      <c r="S31" s="1053">
        <v>20</v>
      </c>
      <c r="T31" s="1053"/>
      <c r="U31" s="1053"/>
      <c r="V31" s="1053"/>
      <c r="W31" s="1053"/>
      <c r="X31" s="1053">
        <v>15</v>
      </c>
      <c r="Y31" s="1053"/>
      <c r="Z31" s="419"/>
      <c r="AA31" s="419"/>
      <c r="AB31" s="419"/>
      <c r="AC31" s="419"/>
      <c r="AD31" s="419"/>
      <c r="AE31" s="419"/>
      <c r="AF31" s="419">
        <v>1</v>
      </c>
      <c r="AG31" s="419"/>
      <c r="AH31" s="419"/>
      <c r="AI31" s="419"/>
      <c r="AJ31" s="419">
        <v>5</v>
      </c>
      <c r="AK31" s="419"/>
      <c r="AL31" s="419">
        <v>15</v>
      </c>
      <c r="AM31" s="419"/>
      <c r="AN31" s="419"/>
      <c r="AO31" s="419"/>
      <c r="AP31" s="419"/>
      <c r="AQ31" s="419"/>
      <c r="AR31" s="419"/>
      <c r="AS31" s="419"/>
      <c r="AT31" s="419"/>
      <c r="AU31" s="419">
        <v>40</v>
      </c>
      <c r="AV31" s="419"/>
      <c r="AW31" s="419"/>
      <c r="AX31" s="419">
        <v>4</v>
      </c>
      <c r="AY31" s="419"/>
      <c r="AZ31" s="419">
        <v>27</v>
      </c>
      <c r="BA31" s="419"/>
      <c r="BB31" s="419"/>
      <c r="BC31" s="419"/>
      <c r="BD31" s="420"/>
    </row>
    <row r="32" spans="1:1025" s="77" customFormat="1" hidden="1">
      <c r="A32" s="404" t="s">
        <v>3228</v>
      </c>
      <c r="B32" s="136">
        <v>80</v>
      </c>
      <c r="C32" s="1054"/>
      <c r="D32" s="1054"/>
      <c r="E32" s="1054"/>
      <c r="F32" s="1054"/>
      <c r="G32" s="1054"/>
      <c r="H32" s="979"/>
      <c r="I32" s="979"/>
      <c r="J32" s="979">
        <v>4</v>
      </c>
      <c r="K32" s="979"/>
      <c r="L32" s="979"/>
      <c r="M32" s="979"/>
      <c r="N32" s="979"/>
      <c r="O32" s="979"/>
      <c r="P32" s="979"/>
      <c r="Q32" s="979"/>
      <c r="R32" s="979"/>
      <c r="S32" s="979">
        <v>9</v>
      </c>
      <c r="T32" s="979"/>
      <c r="U32" s="979"/>
      <c r="V32" s="979"/>
      <c r="W32" s="979"/>
      <c r="X32" s="979">
        <v>12</v>
      </c>
      <c r="Y32" s="979"/>
      <c r="Z32" s="421"/>
      <c r="AA32" s="421"/>
      <c r="AB32" s="421"/>
      <c r="AC32" s="421"/>
      <c r="AD32" s="421"/>
      <c r="AE32" s="421"/>
      <c r="AF32" s="421">
        <v>5</v>
      </c>
      <c r="AG32" s="421"/>
      <c r="AH32" s="421"/>
      <c r="AI32" s="421"/>
      <c r="AJ32" s="421"/>
      <c r="AK32" s="421"/>
      <c r="AL32" s="421">
        <v>9</v>
      </c>
      <c r="AM32" s="421"/>
      <c r="AN32" s="421"/>
      <c r="AO32" s="421"/>
      <c r="AP32" s="421"/>
      <c r="AQ32" s="421"/>
      <c r="AR32" s="421"/>
      <c r="AS32" s="421"/>
      <c r="AT32" s="421"/>
      <c r="AU32" s="421">
        <v>20</v>
      </c>
      <c r="AV32" s="421"/>
      <c r="AW32" s="421"/>
      <c r="AX32" s="421">
        <v>3</v>
      </c>
      <c r="AY32" s="421"/>
      <c r="AZ32" s="421">
        <v>18</v>
      </c>
      <c r="BA32" s="421"/>
      <c r="BB32" s="421"/>
      <c r="BC32" s="421"/>
    </row>
    <row r="33" spans="1:57" s="77" customFormat="1" hidden="1">
      <c r="A33" s="404" t="s">
        <v>4263</v>
      </c>
      <c r="B33" s="78">
        <v>98</v>
      </c>
      <c r="C33" s="422"/>
      <c r="D33" s="422"/>
      <c r="E33" s="422"/>
      <c r="F33" s="422"/>
      <c r="G33" s="422"/>
      <c r="H33" s="422"/>
      <c r="I33" s="422"/>
      <c r="J33" s="422">
        <v>4</v>
      </c>
      <c r="K33" s="422"/>
      <c r="L33" s="422"/>
      <c r="M33" s="422"/>
      <c r="N33" s="422"/>
      <c r="O33" s="422"/>
      <c r="P33" s="422"/>
      <c r="Q33" s="422"/>
      <c r="R33" s="422"/>
      <c r="S33" s="422">
        <v>10</v>
      </c>
      <c r="T33" s="422"/>
      <c r="U33" s="422"/>
      <c r="V33" s="422"/>
      <c r="W33" s="422"/>
      <c r="X33" s="422">
        <v>11</v>
      </c>
      <c r="Y33" s="422"/>
      <c r="Z33" s="78"/>
      <c r="AA33" s="78"/>
      <c r="AB33" s="78"/>
      <c r="AC33" s="78"/>
      <c r="AD33" s="78"/>
      <c r="AE33" s="78"/>
      <c r="AF33" s="78"/>
      <c r="AG33" s="78"/>
      <c r="AH33" s="78"/>
      <c r="AI33" s="78"/>
      <c r="AJ33" s="78">
        <v>4</v>
      </c>
      <c r="AK33" s="78"/>
      <c r="AL33" s="78">
        <v>10</v>
      </c>
      <c r="AM33" s="78"/>
      <c r="AN33" s="78"/>
      <c r="AO33" s="78"/>
      <c r="AP33" s="78"/>
      <c r="AQ33" s="78"/>
      <c r="AR33" s="78"/>
      <c r="AS33" s="78"/>
      <c r="AT33" s="78"/>
      <c r="AU33" s="78">
        <v>37</v>
      </c>
      <c r="AV33" s="78"/>
      <c r="AW33" s="78"/>
      <c r="AX33" s="78">
        <v>5</v>
      </c>
      <c r="AY33" s="78"/>
      <c r="AZ33" s="78">
        <v>17</v>
      </c>
      <c r="BA33" s="78"/>
      <c r="BB33" s="78"/>
      <c r="BC33" s="78"/>
    </row>
    <row r="34" spans="1:57" s="77" customFormat="1" ht="45" hidden="1" customHeight="1">
      <c r="A34" s="418" t="s">
        <v>4264</v>
      </c>
      <c r="B34" s="78">
        <v>308</v>
      </c>
      <c r="C34" s="422">
        <v>23</v>
      </c>
      <c r="D34" s="422"/>
      <c r="E34" s="422"/>
      <c r="F34" s="422"/>
      <c r="G34" s="422"/>
      <c r="H34" s="422"/>
      <c r="I34" s="422"/>
      <c r="J34" s="422">
        <v>15</v>
      </c>
      <c r="K34" s="422"/>
      <c r="L34" s="422">
        <v>2</v>
      </c>
      <c r="M34" s="422"/>
      <c r="N34" s="422">
        <v>5</v>
      </c>
      <c r="O34" s="422">
        <v>4</v>
      </c>
      <c r="P34" s="422"/>
      <c r="Q34" s="422"/>
      <c r="R34" s="422"/>
      <c r="S34" s="422">
        <v>26</v>
      </c>
      <c r="T34" s="422">
        <v>20</v>
      </c>
      <c r="U34" s="422"/>
      <c r="V34" s="422">
        <v>20</v>
      </c>
      <c r="W34" s="422"/>
      <c r="X34" s="422">
        <v>10</v>
      </c>
      <c r="Y34" s="422"/>
      <c r="Z34" s="422"/>
      <c r="AA34" s="422"/>
      <c r="AB34" s="422">
        <v>2</v>
      </c>
      <c r="AC34" s="422"/>
      <c r="AD34" s="422">
        <v>15</v>
      </c>
      <c r="AE34" s="78">
        <v>9</v>
      </c>
      <c r="AF34" s="78">
        <v>2</v>
      </c>
      <c r="AG34" s="78">
        <v>13</v>
      </c>
      <c r="AH34" s="78">
        <v>15</v>
      </c>
      <c r="AI34" s="78"/>
      <c r="AJ34" s="78">
        <v>25</v>
      </c>
      <c r="AK34" s="78">
        <v>8</v>
      </c>
      <c r="AL34" s="78">
        <v>23</v>
      </c>
      <c r="AM34" s="78"/>
      <c r="AN34" s="78"/>
      <c r="AO34" s="78"/>
      <c r="AP34" s="78"/>
      <c r="AQ34" s="78"/>
      <c r="AR34" s="78"/>
      <c r="AS34" s="78"/>
      <c r="AT34" s="78"/>
      <c r="AU34" s="78">
        <v>23</v>
      </c>
      <c r="AV34" s="78"/>
      <c r="AW34" s="78"/>
      <c r="AX34" s="78">
        <v>22</v>
      </c>
      <c r="AY34" s="78"/>
      <c r="AZ34" s="78">
        <v>26</v>
      </c>
      <c r="BA34" s="78"/>
      <c r="BB34" s="78"/>
      <c r="BC34" s="78"/>
    </row>
    <row r="35" spans="1:57" hidden="1">
      <c r="A35" s="97" t="s">
        <v>4265</v>
      </c>
      <c r="B35" s="97">
        <v>110</v>
      </c>
      <c r="C35" s="147"/>
      <c r="D35" s="147"/>
      <c r="E35" s="147"/>
      <c r="F35" s="147"/>
      <c r="G35" s="147"/>
      <c r="H35" s="147"/>
      <c r="I35" s="147"/>
      <c r="J35" s="147"/>
      <c r="K35" s="147"/>
      <c r="L35" s="147"/>
      <c r="M35" s="147"/>
      <c r="N35" s="147"/>
      <c r="O35" s="147"/>
      <c r="P35" s="147"/>
      <c r="Q35" s="147"/>
      <c r="R35" s="147"/>
      <c r="S35" s="147"/>
      <c r="T35" s="147"/>
      <c r="U35" s="147"/>
      <c r="V35" s="147"/>
      <c r="W35" s="147"/>
      <c r="X35" s="147">
        <v>40</v>
      </c>
      <c r="Y35" s="147"/>
      <c r="Z35" s="97"/>
      <c r="AA35" s="97"/>
      <c r="AB35" s="97"/>
      <c r="AC35" s="97"/>
      <c r="AD35" s="97"/>
      <c r="AE35" s="97"/>
      <c r="AF35" s="97"/>
      <c r="AG35" s="97"/>
      <c r="AH35" s="97"/>
      <c r="AI35" s="97"/>
      <c r="AJ35" s="97"/>
      <c r="AK35" s="97"/>
      <c r="AL35" s="97"/>
      <c r="AM35" s="97"/>
      <c r="AN35" s="97"/>
      <c r="AO35" s="97"/>
      <c r="AP35" s="97"/>
      <c r="AQ35" s="97"/>
      <c r="AR35" s="97"/>
      <c r="AS35" s="97"/>
      <c r="AT35" s="97"/>
      <c r="AU35" s="97">
        <v>70</v>
      </c>
      <c r="AV35" s="97"/>
      <c r="AW35" s="97"/>
      <c r="AX35" s="97"/>
      <c r="AY35" s="97"/>
      <c r="AZ35" s="97"/>
      <c r="BA35" s="97"/>
      <c r="BB35" s="97"/>
      <c r="BC35" s="97"/>
    </row>
    <row r="36" spans="1:57" s="61" customFormat="1" ht="21.75" hidden="1" customHeight="1">
      <c r="A36" s="107" t="s">
        <v>3656</v>
      </c>
      <c r="B36" s="161">
        <f>C36+D36+E36+F36+H36+I36+J36+K36+L36+M36+N36+O36+P36+Q36+R36+S36+T36+U36+V36+W36+X36+Y36+Z36+AA36+AB36+AC36+AD36+AE36+AF36+AG36+AH36+AI36+AJ36+AK36+AL36+AM36+AN36+AP36+AO36+AQ36+AR36+AS36+AT36+AU36+AV36+AW36+AX36+AY36+AZ36+BA36+BB36+BC36</f>
        <v>93</v>
      </c>
      <c r="C36" s="30">
        <v>1</v>
      </c>
      <c r="D36" s="30"/>
      <c r="E36" s="30">
        <v>3</v>
      </c>
      <c r="F36" s="30"/>
      <c r="G36" s="30"/>
      <c r="H36" s="30"/>
      <c r="I36" s="30"/>
      <c r="J36" s="30">
        <v>4</v>
      </c>
      <c r="K36" s="30"/>
      <c r="L36" s="30"/>
      <c r="M36" s="30"/>
      <c r="N36" s="30">
        <v>2</v>
      </c>
      <c r="O36" s="30"/>
      <c r="P36" s="30"/>
      <c r="Q36" s="30"/>
      <c r="R36" s="30"/>
      <c r="S36" s="30">
        <v>10</v>
      </c>
      <c r="T36" s="30">
        <v>4</v>
      </c>
      <c r="U36" s="30"/>
      <c r="V36" s="30"/>
      <c r="W36" s="30"/>
      <c r="X36" s="30">
        <v>11</v>
      </c>
      <c r="Y36" s="30"/>
      <c r="Z36" s="161"/>
      <c r="AA36" s="161"/>
      <c r="AB36" s="161"/>
      <c r="AC36" s="161"/>
      <c r="AD36" s="161"/>
      <c r="AE36" s="161"/>
      <c r="AF36" s="161"/>
      <c r="AG36" s="161"/>
      <c r="AH36" s="161"/>
      <c r="AI36" s="161"/>
      <c r="AJ36" s="161">
        <v>1</v>
      </c>
      <c r="AK36" s="161"/>
      <c r="AL36" s="161">
        <v>10</v>
      </c>
      <c r="AM36" s="161"/>
      <c r="AN36" s="161"/>
      <c r="AO36" s="161"/>
      <c r="AP36" s="161"/>
      <c r="AQ36" s="161"/>
      <c r="AR36" s="161"/>
      <c r="AS36" s="161"/>
      <c r="AT36" s="161"/>
      <c r="AU36" s="161">
        <v>25</v>
      </c>
      <c r="AV36" s="161"/>
      <c r="AW36" s="161"/>
      <c r="AX36" s="161">
        <v>4</v>
      </c>
      <c r="AY36" s="161"/>
      <c r="AZ36" s="161">
        <v>18</v>
      </c>
      <c r="BA36" s="161"/>
      <c r="BB36" s="161"/>
      <c r="BC36" s="161"/>
    </row>
    <row r="37" spans="1:57" hidden="1">
      <c r="A37" s="97" t="s">
        <v>4266</v>
      </c>
      <c r="B37" s="97">
        <v>122</v>
      </c>
      <c r="C37" s="147">
        <v>5</v>
      </c>
      <c r="D37" s="147">
        <v>0</v>
      </c>
      <c r="E37" s="147">
        <v>3</v>
      </c>
      <c r="F37" s="147">
        <v>0</v>
      </c>
      <c r="G37" s="147">
        <v>0</v>
      </c>
      <c r="H37" s="147">
        <v>0</v>
      </c>
      <c r="I37" s="147">
        <v>0</v>
      </c>
      <c r="J37" s="147">
        <v>6</v>
      </c>
      <c r="K37" s="147">
        <v>0</v>
      </c>
      <c r="L37" s="147">
        <v>0</v>
      </c>
      <c r="M37" s="147">
        <v>0</v>
      </c>
      <c r="N37" s="147">
        <v>0</v>
      </c>
      <c r="O37" s="147">
        <v>0</v>
      </c>
      <c r="P37" s="147">
        <v>0</v>
      </c>
      <c r="Q37" s="147">
        <v>0</v>
      </c>
      <c r="R37" s="147">
        <v>0</v>
      </c>
      <c r="S37" s="147">
        <v>10</v>
      </c>
      <c r="T37" s="147">
        <v>0</v>
      </c>
      <c r="U37" s="147">
        <v>0</v>
      </c>
      <c r="V37" s="147">
        <v>0</v>
      </c>
      <c r="W37" s="147">
        <v>0</v>
      </c>
      <c r="X37" s="147">
        <v>12</v>
      </c>
      <c r="Y37" s="147">
        <v>0</v>
      </c>
      <c r="Z37" s="97">
        <v>0</v>
      </c>
      <c r="AA37" s="97">
        <v>0</v>
      </c>
      <c r="AB37" s="97">
        <v>0</v>
      </c>
      <c r="AC37" s="97">
        <v>0</v>
      </c>
      <c r="AD37" s="97">
        <v>0</v>
      </c>
      <c r="AE37" s="97">
        <v>0</v>
      </c>
      <c r="AF37" s="97">
        <v>0</v>
      </c>
      <c r="AG37" s="97">
        <v>0</v>
      </c>
      <c r="AH37" s="97">
        <v>0</v>
      </c>
      <c r="AI37" s="97">
        <v>10</v>
      </c>
      <c r="AJ37" s="97">
        <v>4</v>
      </c>
      <c r="AK37" s="97">
        <v>0</v>
      </c>
      <c r="AL37" s="97">
        <v>18</v>
      </c>
      <c r="AM37" s="97">
        <v>0</v>
      </c>
      <c r="AN37" s="97">
        <v>0</v>
      </c>
      <c r="AO37" s="97">
        <v>0</v>
      </c>
      <c r="AP37" s="97">
        <v>0</v>
      </c>
      <c r="AQ37" s="97">
        <v>0</v>
      </c>
      <c r="AR37" s="97">
        <v>0</v>
      </c>
      <c r="AS37" s="97">
        <v>0</v>
      </c>
      <c r="AT37" s="97">
        <v>0</v>
      </c>
      <c r="AU37" s="97">
        <v>22</v>
      </c>
      <c r="AV37" s="97">
        <v>0</v>
      </c>
      <c r="AW37" s="97">
        <v>0</v>
      </c>
      <c r="AX37" s="97">
        <v>0</v>
      </c>
      <c r="AY37" s="97">
        <v>0</v>
      </c>
      <c r="AZ37" s="97">
        <v>17</v>
      </c>
      <c r="BA37" s="97">
        <v>0</v>
      </c>
      <c r="BB37" s="97">
        <v>0</v>
      </c>
      <c r="BC37" s="97">
        <v>0</v>
      </c>
    </row>
    <row r="38" spans="1:57" hidden="1">
      <c r="A38" s="97" t="s">
        <v>3780</v>
      </c>
      <c r="B38" s="97">
        <v>500</v>
      </c>
      <c r="C38" s="147"/>
      <c r="D38" s="147"/>
      <c r="E38" s="1049">
        <v>16</v>
      </c>
      <c r="F38" s="147"/>
      <c r="G38" s="147">
        <v>10</v>
      </c>
      <c r="H38" s="147"/>
      <c r="I38" s="147"/>
      <c r="J38" s="147"/>
      <c r="K38" s="147"/>
      <c r="L38" s="147"/>
      <c r="M38" s="1056"/>
      <c r="N38" s="147">
        <v>39</v>
      </c>
      <c r="O38" s="147">
        <v>37</v>
      </c>
      <c r="P38" s="147">
        <v>28</v>
      </c>
      <c r="Q38" s="147">
        <v>34</v>
      </c>
      <c r="R38" s="147">
        <v>37</v>
      </c>
      <c r="S38" s="147"/>
      <c r="T38" s="147"/>
      <c r="U38" s="147"/>
      <c r="V38" s="147"/>
      <c r="W38" s="147"/>
      <c r="X38" s="147"/>
      <c r="Y38" s="147"/>
      <c r="Z38" s="97"/>
      <c r="AA38" s="97"/>
      <c r="AB38" s="97"/>
      <c r="AC38" s="97"/>
      <c r="AD38" s="97"/>
      <c r="AE38" s="97"/>
      <c r="AF38" s="97"/>
      <c r="AG38" s="97"/>
      <c r="AH38" s="97"/>
      <c r="AI38" s="97">
        <v>10</v>
      </c>
      <c r="AJ38" s="97"/>
      <c r="AK38" s="97">
        <v>100</v>
      </c>
      <c r="AL38" s="97">
        <v>141</v>
      </c>
      <c r="AM38" s="97"/>
      <c r="AN38" s="333">
        <v>38</v>
      </c>
      <c r="AO38" s="97"/>
      <c r="AP38" s="97">
        <v>10</v>
      </c>
      <c r="AQ38" s="97"/>
      <c r="AR38" s="97"/>
      <c r="AS38" s="97"/>
      <c r="AT38" s="97"/>
      <c r="AU38" s="97"/>
      <c r="AV38" s="97"/>
      <c r="AW38" s="97"/>
      <c r="AX38" s="97"/>
      <c r="AY38" s="97"/>
      <c r="AZ38" s="97"/>
      <c r="BA38" s="97"/>
      <c r="BB38" s="97"/>
      <c r="BC38" s="97"/>
    </row>
    <row r="39" spans="1:57" s="403" customFormat="1" hidden="1">
      <c r="A39" s="423" t="s">
        <v>3793</v>
      </c>
      <c r="B39" s="424">
        <v>70</v>
      </c>
      <c r="C39" s="1055">
        <v>5</v>
      </c>
      <c r="D39" s="1055"/>
      <c r="E39" s="1055"/>
      <c r="F39" s="1055"/>
      <c r="G39" s="1055"/>
      <c r="H39" s="1055"/>
      <c r="I39" s="1055"/>
      <c r="J39" s="1055">
        <v>4</v>
      </c>
      <c r="K39" s="1055"/>
      <c r="L39" s="1055"/>
      <c r="M39" s="1055"/>
      <c r="N39" s="1055"/>
      <c r="O39" s="1055"/>
      <c r="P39" s="1055"/>
      <c r="Q39" s="1055"/>
      <c r="R39" s="1055"/>
      <c r="S39" s="1055"/>
      <c r="T39" s="1055"/>
      <c r="U39" s="1055"/>
      <c r="V39" s="1055"/>
      <c r="W39" s="1055"/>
      <c r="X39" s="1055">
        <v>6</v>
      </c>
      <c r="Y39" s="1055"/>
      <c r="Z39" s="424"/>
      <c r="AA39" s="424"/>
      <c r="AB39" s="424"/>
      <c r="AC39" s="424"/>
      <c r="AD39" s="424"/>
      <c r="AE39" s="424"/>
      <c r="AF39" s="424"/>
      <c r="AG39" s="424"/>
      <c r="AH39" s="424"/>
      <c r="AI39" s="424">
        <v>10</v>
      </c>
      <c r="AJ39" s="424"/>
      <c r="AK39" s="424"/>
      <c r="AL39" s="424">
        <v>6</v>
      </c>
      <c r="AM39" s="424"/>
      <c r="AN39" s="424"/>
      <c r="AO39" s="424"/>
      <c r="AP39" s="424"/>
      <c r="AQ39" s="424"/>
      <c r="AR39" s="424"/>
      <c r="AS39" s="424"/>
      <c r="AT39" s="424"/>
      <c r="AU39" s="424">
        <v>24</v>
      </c>
      <c r="AV39" s="424"/>
      <c r="AW39" s="424"/>
      <c r="AX39" s="424"/>
      <c r="AY39" s="424"/>
      <c r="AZ39" s="424">
        <v>15</v>
      </c>
      <c r="BA39" s="424"/>
      <c r="BB39" s="424"/>
      <c r="BC39" s="424"/>
      <c r="BE39" s="425" t="s">
        <v>4402</v>
      </c>
    </row>
    <row r="40" spans="1:57" s="77" customFormat="1" ht="22.5" hidden="1" customHeight="1">
      <c r="A40" s="426" t="s">
        <v>3804</v>
      </c>
      <c r="B40" s="78">
        <v>300</v>
      </c>
      <c r="C40" s="422"/>
      <c r="D40" s="422"/>
      <c r="E40" s="422"/>
      <c r="F40" s="422">
        <v>64</v>
      </c>
      <c r="G40" s="422"/>
      <c r="H40" s="422"/>
      <c r="I40" s="422"/>
      <c r="J40" s="422"/>
      <c r="K40" s="422"/>
      <c r="L40" s="422">
        <v>300</v>
      </c>
      <c r="M40" s="422"/>
      <c r="N40" s="422"/>
      <c r="O40" s="422"/>
      <c r="P40" s="422"/>
      <c r="Q40" s="422"/>
      <c r="R40" s="422"/>
      <c r="S40" s="422"/>
      <c r="T40" s="422"/>
      <c r="U40" s="422"/>
      <c r="V40" s="422"/>
      <c r="W40" s="422"/>
      <c r="X40" s="422"/>
      <c r="Y40" s="422"/>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row>
    <row r="41" spans="1:57" s="77" customFormat="1" hidden="1">
      <c r="A41" s="418" t="s">
        <v>4403</v>
      </c>
      <c r="B41" s="78">
        <v>230</v>
      </c>
      <c r="C41" s="422"/>
      <c r="D41" s="422"/>
      <c r="E41" s="422"/>
      <c r="F41" s="422"/>
      <c r="G41" s="422"/>
      <c r="H41" s="422"/>
      <c r="I41" s="422"/>
      <c r="J41" s="422"/>
      <c r="K41" s="422"/>
      <c r="L41" s="422"/>
      <c r="M41" s="422"/>
      <c r="N41" s="422"/>
      <c r="O41" s="422"/>
      <c r="P41" s="422"/>
      <c r="Q41" s="422"/>
      <c r="R41" s="422"/>
      <c r="S41" s="422"/>
      <c r="T41" s="422"/>
      <c r="U41" s="422"/>
      <c r="V41" s="422"/>
      <c r="W41" s="422"/>
      <c r="X41" s="422">
        <v>30</v>
      </c>
      <c r="Y41" s="422">
        <v>32</v>
      </c>
      <c r="Z41" s="78">
        <v>32</v>
      </c>
      <c r="AA41" s="78"/>
      <c r="AB41" s="78"/>
      <c r="AC41" s="78"/>
      <c r="AD41" s="78"/>
      <c r="AE41" s="78"/>
      <c r="AF41" s="78"/>
      <c r="AG41" s="78"/>
      <c r="AH41" s="78">
        <v>60</v>
      </c>
      <c r="AI41" s="78"/>
      <c r="AJ41" s="78"/>
      <c r="AK41" s="78"/>
      <c r="AL41" s="78"/>
      <c r="AM41" s="78"/>
      <c r="AN41" s="78"/>
      <c r="AO41" s="78"/>
      <c r="AP41" s="78">
        <v>35</v>
      </c>
      <c r="AQ41" s="78"/>
      <c r="AR41" s="78"/>
      <c r="AS41" s="78"/>
      <c r="AT41" s="78"/>
      <c r="AU41" s="78">
        <v>41</v>
      </c>
      <c r="AV41" s="78"/>
      <c r="AW41" s="78"/>
      <c r="AX41" s="78"/>
      <c r="AY41" s="78"/>
      <c r="AZ41" s="78"/>
      <c r="BA41" s="78"/>
      <c r="BB41" s="78"/>
      <c r="BC41" s="78"/>
    </row>
    <row r="42" spans="1:57" s="77" customFormat="1" hidden="1">
      <c r="A42" s="418" t="s">
        <v>4271</v>
      </c>
      <c r="B42" s="427">
        <v>905</v>
      </c>
      <c r="C42" s="427">
        <v>46</v>
      </c>
      <c r="D42" s="427"/>
      <c r="E42" s="427">
        <v>19</v>
      </c>
      <c r="F42" s="427"/>
      <c r="G42" s="427"/>
      <c r="H42" s="427"/>
      <c r="I42" s="427"/>
      <c r="J42" s="427">
        <v>43</v>
      </c>
      <c r="K42" s="427"/>
      <c r="L42" s="427"/>
      <c r="M42" s="427"/>
      <c r="N42" s="427">
        <v>24</v>
      </c>
      <c r="O42" s="427">
        <v>13</v>
      </c>
      <c r="P42" s="427">
        <v>5</v>
      </c>
      <c r="Q42" s="427">
        <v>4</v>
      </c>
      <c r="R42" s="427"/>
      <c r="S42" s="427"/>
      <c r="T42" s="427">
        <v>18</v>
      </c>
      <c r="U42" s="427"/>
      <c r="V42" s="427">
        <v>60</v>
      </c>
      <c r="W42" s="427">
        <v>2</v>
      </c>
      <c r="X42" s="427">
        <v>36</v>
      </c>
      <c r="Y42" s="427"/>
      <c r="Z42" s="427">
        <v>44</v>
      </c>
      <c r="AA42" s="427"/>
      <c r="AB42" s="427">
        <v>24</v>
      </c>
      <c r="AC42" s="427"/>
      <c r="AD42" s="427">
        <v>30</v>
      </c>
      <c r="AE42" s="427">
        <v>38</v>
      </c>
      <c r="AF42" s="427">
        <v>7</v>
      </c>
      <c r="AG42" s="427">
        <v>28</v>
      </c>
      <c r="AH42" s="427"/>
      <c r="AI42" s="427"/>
      <c r="AJ42" s="427">
        <v>30</v>
      </c>
      <c r="AK42" s="427">
        <v>6</v>
      </c>
      <c r="AL42" s="427"/>
      <c r="AM42" s="427"/>
      <c r="AN42" s="427"/>
      <c r="AO42" s="427"/>
      <c r="AP42" s="427">
        <v>37</v>
      </c>
      <c r="AQ42" s="427">
        <v>4</v>
      </c>
      <c r="AR42" s="427">
        <v>12</v>
      </c>
      <c r="AS42" s="427">
        <v>29</v>
      </c>
      <c r="AT42" s="427"/>
      <c r="AU42" s="427">
        <v>73</v>
      </c>
      <c r="AV42" s="427"/>
      <c r="AW42" s="427"/>
      <c r="AX42" s="427">
        <v>39</v>
      </c>
      <c r="AY42" s="427">
        <v>48</v>
      </c>
      <c r="AZ42" s="427">
        <v>115</v>
      </c>
      <c r="BA42" s="427">
        <v>39</v>
      </c>
      <c r="BB42" s="427">
        <v>27</v>
      </c>
      <c r="BC42" s="427"/>
      <c r="BD42" s="427">
        <v>5</v>
      </c>
    </row>
    <row r="43" spans="1:57" s="77" customFormat="1" hidden="1">
      <c r="A43" s="418" t="s">
        <v>4404</v>
      </c>
      <c r="B43" s="78">
        <v>30</v>
      </c>
      <c r="C43" s="422"/>
      <c r="D43" s="422"/>
      <c r="E43" s="422"/>
      <c r="F43" s="422"/>
      <c r="G43" s="422"/>
      <c r="H43" s="422"/>
      <c r="I43" s="422"/>
      <c r="J43" s="422"/>
      <c r="K43" s="422"/>
      <c r="L43" s="422">
        <v>30</v>
      </c>
      <c r="M43" s="422"/>
      <c r="N43" s="422"/>
      <c r="O43" s="422"/>
      <c r="P43" s="422"/>
      <c r="Q43" s="422"/>
      <c r="R43" s="422"/>
      <c r="S43" s="422"/>
      <c r="T43" s="422"/>
      <c r="U43" s="422"/>
      <c r="V43" s="422"/>
      <c r="W43" s="422"/>
      <c r="X43" s="422"/>
      <c r="Y43" s="422"/>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row>
    <row r="44" spans="1:57" s="77" customFormat="1" hidden="1">
      <c r="A44" s="623" t="s">
        <v>3937</v>
      </c>
      <c r="B44" s="408">
        <v>170</v>
      </c>
      <c r="C44" s="1050"/>
      <c r="D44" s="1050"/>
      <c r="E44" s="1050"/>
      <c r="F44" s="1050"/>
      <c r="G44" s="1050"/>
      <c r="H44" s="1050"/>
      <c r="I44" s="1050"/>
      <c r="J44" s="1050"/>
      <c r="K44" s="1050"/>
      <c r="L44" s="1050"/>
      <c r="M44" s="1050"/>
      <c r="N44" s="1050"/>
      <c r="O44" s="1050"/>
      <c r="P44" s="1050"/>
      <c r="Q44" s="1050"/>
      <c r="R44" s="1050"/>
      <c r="S44" s="1050"/>
      <c r="T44" s="1050"/>
      <c r="U44" s="1050"/>
      <c r="V44" s="1050"/>
      <c r="W44" s="1050"/>
      <c r="X44" s="1050"/>
      <c r="Y44" s="1050"/>
      <c r="Z44" s="408"/>
      <c r="AA44" s="408"/>
      <c r="AB44" s="408"/>
      <c r="AC44" s="408"/>
      <c r="AD44" s="408"/>
      <c r="AE44" s="408"/>
      <c r="AF44" s="408"/>
      <c r="AG44" s="408">
        <v>6</v>
      </c>
      <c r="AH44" s="408">
        <v>164</v>
      </c>
      <c r="AI44" s="408"/>
      <c r="AJ44" s="408"/>
      <c r="AK44" s="408"/>
      <c r="AL44" s="408"/>
      <c r="AM44" s="408"/>
      <c r="AN44" s="408"/>
      <c r="AO44" s="408"/>
      <c r="AP44" s="408"/>
      <c r="AQ44" s="408"/>
      <c r="AR44" s="408"/>
      <c r="AS44" s="408"/>
      <c r="AT44" s="408"/>
      <c r="AU44" s="408"/>
      <c r="AV44" s="408"/>
      <c r="AW44" s="408"/>
      <c r="AX44" s="408"/>
      <c r="AY44" s="408"/>
      <c r="AZ44" s="408"/>
      <c r="BA44" s="408"/>
      <c r="BB44" s="408"/>
      <c r="BC44" s="408"/>
    </row>
    <row r="45" spans="1:57" hidden="1">
      <c r="A45" s="401" t="s">
        <v>4405</v>
      </c>
      <c r="B45" s="565">
        <v>378</v>
      </c>
      <c r="C45" s="147">
        <v>31</v>
      </c>
      <c r="D45" s="147"/>
      <c r="E45" s="147"/>
      <c r="F45" s="147"/>
      <c r="G45" s="147"/>
      <c r="H45" s="147"/>
      <c r="I45" s="147"/>
      <c r="J45" s="147">
        <v>21</v>
      </c>
      <c r="K45" s="147"/>
      <c r="L45" s="147"/>
      <c r="M45" s="147"/>
      <c r="N45" s="147">
        <v>5</v>
      </c>
      <c r="O45" s="147">
        <v>5</v>
      </c>
      <c r="P45" s="147"/>
      <c r="Q45" s="147"/>
      <c r="R45" s="147"/>
      <c r="S45" s="147">
        <v>27</v>
      </c>
      <c r="T45" s="147"/>
      <c r="U45" s="147"/>
      <c r="V45" s="147">
        <v>30</v>
      </c>
      <c r="W45" s="147"/>
      <c r="X45" s="147">
        <v>10</v>
      </c>
      <c r="Y45" s="147"/>
      <c r="Z45" s="565">
        <v>10</v>
      </c>
      <c r="AA45" s="565"/>
      <c r="AB45" s="565"/>
      <c r="AC45" s="565"/>
      <c r="AD45" s="565">
        <v>30</v>
      </c>
      <c r="AE45" s="565">
        <v>15</v>
      </c>
      <c r="AF45" s="565">
        <v>2</v>
      </c>
      <c r="AG45" s="565">
        <v>7</v>
      </c>
      <c r="AH45" s="565"/>
      <c r="AI45" s="565"/>
      <c r="AJ45" s="565">
        <v>17</v>
      </c>
      <c r="AK45" s="565">
        <v>9</v>
      </c>
      <c r="AL45" s="565">
        <v>20</v>
      </c>
      <c r="AM45" s="565"/>
      <c r="AN45" s="565"/>
      <c r="AO45" s="565"/>
      <c r="AP45" s="565">
        <v>15</v>
      </c>
      <c r="AQ45" s="565"/>
      <c r="AR45" s="565"/>
      <c r="AS45" s="565"/>
      <c r="AT45" s="565"/>
      <c r="AU45" s="565">
        <v>51</v>
      </c>
      <c r="AV45" s="565"/>
      <c r="AW45" s="565"/>
      <c r="AX45" s="565">
        <v>22</v>
      </c>
      <c r="AY45" s="565">
        <v>7</v>
      </c>
      <c r="AZ45" s="565">
        <v>44</v>
      </c>
      <c r="BA45" s="565"/>
      <c r="BB45" s="565"/>
      <c r="BC45" s="565"/>
      <c r="BD45" s="565"/>
    </row>
    <row r="46" spans="1:57" hidden="1">
      <c r="A46" s="401" t="s">
        <v>4406</v>
      </c>
      <c r="B46" s="565">
        <v>40</v>
      </c>
      <c r="C46" s="147"/>
      <c r="D46" s="147"/>
      <c r="E46" s="147"/>
      <c r="F46" s="147"/>
      <c r="G46" s="147"/>
      <c r="H46" s="147"/>
      <c r="I46" s="147"/>
      <c r="J46" s="147"/>
      <c r="K46" s="147"/>
      <c r="L46" s="147"/>
      <c r="M46" s="147"/>
      <c r="N46" s="147"/>
      <c r="O46" s="147"/>
      <c r="P46" s="147"/>
      <c r="Q46" s="147"/>
      <c r="R46" s="147"/>
      <c r="S46" s="147"/>
      <c r="T46" s="147"/>
      <c r="U46" s="147"/>
      <c r="V46" s="147"/>
      <c r="W46" s="147"/>
      <c r="X46" s="147"/>
      <c r="Y46" s="147"/>
      <c r="Z46" s="565"/>
      <c r="AA46" s="565"/>
      <c r="AB46" s="565"/>
      <c r="AC46" s="565"/>
      <c r="AD46" s="565"/>
      <c r="AE46" s="565"/>
      <c r="AF46" s="565"/>
      <c r="AG46" s="565"/>
      <c r="AH46" s="565"/>
      <c r="AI46" s="565"/>
      <c r="AJ46" s="565"/>
      <c r="AK46" s="565"/>
      <c r="AL46" s="565">
        <v>11</v>
      </c>
      <c r="AM46" s="565"/>
      <c r="AN46" s="565"/>
      <c r="AO46" s="565"/>
      <c r="AP46" s="565"/>
      <c r="AQ46" s="565"/>
      <c r="AR46" s="565"/>
      <c r="AS46" s="565"/>
      <c r="AT46" s="565"/>
      <c r="AU46" s="565">
        <v>29</v>
      </c>
      <c r="AV46" s="565"/>
      <c r="AW46" s="565"/>
      <c r="AX46" s="565"/>
      <c r="AY46" s="565"/>
      <c r="AZ46" s="565"/>
      <c r="BA46" s="565"/>
      <c r="BB46" s="565"/>
      <c r="BC46" s="565"/>
      <c r="BD46" s="565"/>
    </row>
    <row r="47" spans="1:57" hidden="1">
      <c r="A47" s="401" t="s">
        <v>4407</v>
      </c>
      <c r="B47" s="565">
        <v>418</v>
      </c>
      <c r="C47" s="147">
        <v>26</v>
      </c>
      <c r="D47" s="147"/>
      <c r="E47" s="147"/>
      <c r="F47" s="147"/>
      <c r="G47" s="147"/>
      <c r="H47" s="147"/>
      <c r="I47" s="147"/>
      <c r="J47" s="147">
        <v>21</v>
      </c>
      <c r="K47" s="147"/>
      <c r="L47" s="147"/>
      <c r="M47" s="147"/>
      <c r="N47" s="147">
        <v>5</v>
      </c>
      <c r="O47" s="147">
        <v>5</v>
      </c>
      <c r="P47" s="147"/>
      <c r="Q47" s="147"/>
      <c r="R47" s="147"/>
      <c r="S47" s="147">
        <v>27</v>
      </c>
      <c r="T47" s="147">
        <v>0</v>
      </c>
      <c r="U47" s="147"/>
      <c r="V47" s="147">
        <v>30</v>
      </c>
      <c r="W47" s="147"/>
      <c r="X47" s="147">
        <v>10</v>
      </c>
      <c r="Y47" s="147"/>
      <c r="Z47" s="565">
        <v>10</v>
      </c>
      <c r="AA47" s="565"/>
      <c r="AB47" s="565"/>
      <c r="AC47" s="565"/>
      <c r="AD47" s="565">
        <v>30</v>
      </c>
      <c r="AE47" s="565">
        <v>15</v>
      </c>
      <c r="AF47" s="565">
        <v>2</v>
      </c>
      <c r="AG47" s="565">
        <v>7</v>
      </c>
      <c r="AH47" s="565"/>
      <c r="AI47" s="565"/>
      <c r="AJ47" s="565">
        <v>17</v>
      </c>
      <c r="AK47" s="565">
        <v>9</v>
      </c>
      <c r="AL47" s="565">
        <v>31</v>
      </c>
      <c r="AM47" s="565"/>
      <c r="AN47" s="565"/>
      <c r="AO47" s="565"/>
      <c r="AP47" s="565">
        <v>15</v>
      </c>
      <c r="AQ47" s="565"/>
      <c r="AR47" s="565"/>
      <c r="AS47" s="565"/>
      <c r="AT47" s="565"/>
      <c r="AU47" s="565">
        <v>80</v>
      </c>
      <c r="AV47" s="565"/>
      <c r="AW47" s="565"/>
      <c r="AX47" s="565">
        <v>22</v>
      </c>
      <c r="AY47" s="565">
        <v>7</v>
      </c>
      <c r="AZ47" s="565">
        <v>44</v>
      </c>
      <c r="BA47" s="565"/>
      <c r="BB47" s="565"/>
      <c r="BC47" s="565"/>
      <c r="BD47" s="565"/>
    </row>
    <row r="48" spans="1:57" hidden="1">
      <c r="A48" s="401" t="s">
        <v>5590</v>
      </c>
      <c r="B48" s="565"/>
      <c r="C48" s="147"/>
      <c r="D48" s="147"/>
      <c r="E48" s="147"/>
      <c r="F48" s="147"/>
      <c r="G48" s="147"/>
      <c r="H48" s="147"/>
      <c r="I48" s="147"/>
      <c r="J48" s="147"/>
      <c r="K48" s="147"/>
      <c r="L48" s="147"/>
      <c r="M48" s="147"/>
      <c r="N48" s="147"/>
      <c r="O48" s="147"/>
      <c r="P48" s="147"/>
      <c r="Q48" s="147"/>
      <c r="R48" s="147"/>
      <c r="S48" s="147"/>
      <c r="T48" s="147"/>
      <c r="U48" s="147"/>
      <c r="V48" s="147"/>
      <c r="W48" s="147"/>
      <c r="X48" s="147"/>
      <c r="Y48" s="147"/>
      <c r="Z48" s="565"/>
      <c r="AA48" s="565"/>
      <c r="AB48" s="565"/>
      <c r="AC48" s="565"/>
      <c r="AD48" s="565"/>
      <c r="AE48" s="565"/>
      <c r="AF48" s="565"/>
      <c r="AG48" s="565"/>
      <c r="AH48" s="565">
        <v>290</v>
      </c>
      <c r="AI48" s="565"/>
      <c r="AJ48" s="565"/>
      <c r="AK48" s="565"/>
      <c r="AL48" s="565"/>
      <c r="AM48" s="565"/>
      <c r="AN48" s="565"/>
      <c r="AO48" s="565"/>
      <c r="AP48" s="565"/>
      <c r="AQ48" s="565"/>
      <c r="AR48" s="565"/>
      <c r="AS48" s="565"/>
      <c r="AT48" s="565"/>
      <c r="AU48" s="565"/>
      <c r="AV48" s="565"/>
      <c r="AW48" s="565"/>
      <c r="AX48" s="565"/>
      <c r="AY48" s="565"/>
      <c r="AZ48" s="565"/>
      <c r="BA48" s="565"/>
      <c r="BB48" s="565"/>
      <c r="BC48" s="565"/>
      <c r="BD48" s="565"/>
    </row>
    <row r="49" spans="1:56" hidden="1">
      <c r="A49" s="401" t="s">
        <v>5635</v>
      </c>
      <c r="B49" s="565">
        <v>213</v>
      </c>
      <c r="C49" s="147"/>
      <c r="D49" s="147"/>
      <c r="E49" s="147"/>
      <c r="F49" s="147"/>
      <c r="G49" s="147"/>
      <c r="H49" s="147"/>
      <c r="I49" s="147"/>
      <c r="J49" s="147">
        <v>11</v>
      </c>
      <c r="K49" s="147"/>
      <c r="L49" s="147"/>
      <c r="M49" s="147"/>
      <c r="N49" s="147"/>
      <c r="O49" s="147"/>
      <c r="P49" s="147"/>
      <c r="Q49" s="147"/>
      <c r="R49" s="147"/>
      <c r="S49" s="147">
        <v>19</v>
      </c>
      <c r="T49" s="147">
        <v>10</v>
      </c>
      <c r="U49" s="147"/>
      <c r="V49" s="147"/>
      <c r="W49" s="147"/>
      <c r="X49" s="147">
        <v>17</v>
      </c>
      <c r="Y49" s="147"/>
      <c r="Z49" s="565"/>
      <c r="AA49" s="565"/>
      <c r="AB49" s="565"/>
      <c r="AC49" s="565"/>
      <c r="AD49" s="565"/>
      <c r="AE49" s="565"/>
      <c r="AF49" s="565">
        <v>2</v>
      </c>
      <c r="AG49" s="565"/>
      <c r="AH49" s="565"/>
      <c r="AI49" s="565">
        <v>10</v>
      </c>
      <c r="AJ49" s="565">
        <v>5</v>
      </c>
      <c r="AK49" s="565"/>
      <c r="AL49" s="565">
        <v>19</v>
      </c>
      <c r="AM49" s="565"/>
      <c r="AN49" s="565">
        <v>40</v>
      </c>
      <c r="AO49" s="565"/>
      <c r="AP49" s="565"/>
      <c r="AQ49" s="565"/>
      <c r="AR49" s="565"/>
      <c r="AS49" s="565"/>
      <c r="AT49" s="565"/>
      <c r="AU49" s="565">
        <v>39</v>
      </c>
      <c r="AV49" s="565"/>
      <c r="AW49" s="565"/>
      <c r="AX49" s="565">
        <v>10</v>
      </c>
      <c r="AY49" s="565"/>
      <c r="AZ49" s="565">
        <v>25</v>
      </c>
      <c r="BA49" s="565"/>
      <c r="BB49" s="565"/>
      <c r="BC49" s="565">
        <v>6</v>
      </c>
      <c r="BD49" s="565"/>
    </row>
    <row r="50" spans="1:56" hidden="1">
      <c r="A50" s="401" t="s">
        <v>5861</v>
      </c>
      <c r="B50" s="565">
        <v>300</v>
      </c>
      <c r="C50" s="147"/>
      <c r="D50" s="147"/>
      <c r="E50" s="147"/>
      <c r="F50" s="147"/>
      <c r="G50" s="147"/>
      <c r="H50" s="147"/>
      <c r="I50" s="147"/>
      <c r="J50" s="147">
        <v>30</v>
      </c>
      <c r="K50" s="147"/>
      <c r="L50" s="147"/>
      <c r="M50" s="147"/>
      <c r="N50" s="147"/>
      <c r="O50" s="147"/>
      <c r="P50" s="147"/>
      <c r="Q50" s="147"/>
      <c r="R50" s="147"/>
      <c r="S50" s="147"/>
      <c r="T50" s="147">
        <v>60</v>
      </c>
      <c r="U50" s="147"/>
      <c r="V50" s="147">
        <v>12</v>
      </c>
      <c r="W50" s="147"/>
      <c r="X50" s="147">
        <v>38</v>
      </c>
      <c r="Y50" s="147"/>
      <c r="Z50" s="565"/>
      <c r="AA50" s="565"/>
      <c r="AB50" s="565"/>
      <c r="AC50" s="565"/>
      <c r="AD50" s="565"/>
      <c r="AE50" s="565"/>
      <c r="AF50" s="565"/>
      <c r="AG50" s="565"/>
      <c r="AH50" s="565"/>
      <c r="AI50" s="565"/>
      <c r="AJ50" s="565"/>
      <c r="AK50" s="565"/>
      <c r="AL50" s="565"/>
      <c r="AM50" s="565">
        <v>10</v>
      </c>
      <c r="AN50" s="565"/>
      <c r="AO50" s="565">
        <v>30</v>
      </c>
      <c r="AP50" s="565">
        <v>30</v>
      </c>
      <c r="AQ50" s="565"/>
      <c r="AR50" s="565"/>
      <c r="AS50" s="565"/>
      <c r="AT50" s="565"/>
      <c r="AU50" s="565">
        <v>60</v>
      </c>
      <c r="AV50" s="565"/>
      <c r="AW50" s="565"/>
      <c r="AX50" s="565"/>
      <c r="AY50" s="565"/>
      <c r="AZ50" s="565">
        <v>30</v>
      </c>
      <c r="BA50" s="565"/>
      <c r="BB50" s="565"/>
      <c r="BC50" s="565"/>
      <c r="BD50" s="565"/>
    </row>
    <row r="51" spans="1:56" hidden="1">
      <c r="A51" s="401" t="s">
        <v>5891</v>
      </c>
      <c r="B51" s="565">
        <v>51</v>
      </c>
      <c r="C51" s="147"/>
      <c r="D51" s="147"/>
      <c r="E51" s="147"/>
      <c r="F51" s="147"/>
      <c r="G51" s="147"/>
      <c r="H51" s="147"/>
      <c r="I51" s="147"/>
      <c r="J51" s="147">
        <v>2</v>
      </c>
      <c r="K51" s="147"/>
      <c r="L51" s="147"/>
      <c r="M51" s="147"/>
      <c r="N51" s="147"/>
      <c r="O51" s="147"/>
      <c r="P51" s="147"/>
      <c r="Q51" s="147"/>
      <c r="R51" s="147"/>
      <c r="S51" s="147">
        <v>7</v>
      </c>
      <c r="T51" s="147"/>
      <c r="U51" s="147"/>
      <c r="V51" s="147"/>
      <c r="W51" s="147"/>
      <c r="X51" s="147"/>
      <c r="Y51" s="147"/>
      <c r="Z51" s="565"/>
      <c r="AA51" s="565"/>
      <c r="AB51" s="565"/>
      <c r="AC51" s="565"/>
      <c r="AD51" s="565"/>
      <c r="AE51" s="565"/>
      <c r="AF51" s="565"/>
      <c r="AG51" s="565"/>
      <c r="AH51" s="565"/>
      <c r="AI51" s="565"/>
      <c r="AJ51" s="565"/>
      <c r="AK51" s="565"/>
      <c r="AL51" s="565">
        <v>8</v>
      </c>
      <c r="AM51" s="565"/>
      <c r="AN51" s="565"/>
      <c r="AO51" s="565"/>
      <c r="AP51" s="565"/>
      <c r="AQ51" s="565"/>
      <c r="AR51" s="565"/>
      <c r="AS51" s="565"/>
      <c r="AT51" s="565"/>
      <c r="AU51" s="565">
        <v>20</v>
      </c>
      <c r="AV51" s="565"/>
      <c r="AW51" s="565"/>
      <c r="AX51" s="565">
        <v>4</v>
      </c>
      <c r="AY51" s="565"/>
      <c r="AZ51" s="565">
        <v>10</v>
      </c>
      <c r="BA51" s="565"/>
      <c r="BB51" s="565"/>
      <c r="BC51" s="565"/>
      <c r="BD51" s="565"/>
    </row>
    <row r="52" spans="1:56" hidden="1">
      <c r="A52" s="401" t="s">
        <v>4407</v>
      </c>
      <c r="B52" s="565">
        <v>418</v>
      </c>
      <c r="C52" s="147">
        <v>26</v>
      </c>
      <c r="D52" s="147"/>
      <c r="E52" s="147"/>
      <c r="F52" s="147"/>
      <c r="G52" s="147"/>
      <c r="H52" s="147"/>
      <c r="I52" s="147"/>
      <c r="J52" s="147"/>
      <c r="K52" s="147">
        <v>21</v>
      </c>
      <c r="L52" s="147"/>
      <c r="M52" s="147"/>
      <c r="N52" s="147"/>
      <c r="O52" s="147">
        <v>5</v>
      </c>
      <c r="P52" s="147">
        <v>5</v>
      </c>
      <c r="Q52" s="147"/>
      <c r="R52" s="147"/>
      <c r="S52" s="147"/>
      <c r="T52" s="147">
        <v>27</v>
      </c>
      <c r="U52" s="147">
        <v>0</v>
      </c>
      <c r="V52" s="147"/>
      <c r="W52" s="147">
        <v>30</v>
      </c>
      <c r="X52" s="147"/>
      <c r="Y52" s="147">
        <v>10</v>
      </c>
      <c r="Z52" s="565"/>
      <c r="AA52" s="565">
        <v>10</v>
      </c>
      <c r="AB52" s="565"/>
      <c r="AC52" s="565"/>
      <c r="AD52" s="565"/>
      <c r="AE52" s="565">
        <v>30</v>
      </c>
      <c r="AF52" s="565">
        <v>15</v>
      </c>
      <c r="AG52" s="565">
        <v>2</v>
      </c>
      <c r="AH52" s="565">
        <v>7</v>
      </c>
      <c r="AI52" s="565"/>
      <c r="AJ52" s="565"/>
      <c r="AK52" s="565">
        <v>17</v>
      </c>
      <c r="AL52" s="565">
        <v>9</v>
      </c>
      <c r="AM52" s="565">
        <v>31</v>
      </c>
      <c r="AN52" s="565"/>
      <c r="AO52" s="565"/>
      <c r="AP52" s="565"/>
      <c r="AQ52" s="565">
        <v>15</v>
      </c>
      <c r="AR52" s="565"/>
      <c r="AS52" s="565"/>
      <c r="AT52" s="565"/>
      <c r="AU52" s="565"/>
      <c r="AV52" s="565">
        <v>80</v>
      </c>
      <c r="AW52" s="565"/>
      <c r="AX52" s="565"/>
      <c r="AY52" s="565">
        <v>22</v>
      </c>
      <c r="AZ52" s="565">
        <v>7</v>
      </c>
      <c r="BA52" s="565">
        <v>44</v>
      </c>
      <c r="BB52" s="565"/>
      <c r="BC52" s="565"/>
      <c r="BD52" s="565"/>
    </row>
    <row r="53" spans="1:56" hidden="1">
      <c r="A53" s="401" t="s">
        <v>4266</v>
      </c>
      <c r="B53" s="565">
        <v>122</v>
      </c>
      <c r="C53" s="147">
        <v>5</v>
      </c>
      <c r="D53" s="147">
        <v>0</v>
      </c>
      <c r="E53" s="147">
        <v>3</v>
      </c>
      <c r="F53" s="147">
        <v>0</v>
      </c>
      <c r="G53" s="147">
        <v>0</v>
      </c>
      <c r="H53" s="147">
        <v>0</v>
      </c>
      <c r="I53" s="147">
        <v>0</v>
      </c>
      <c r="J53" s="147">
        <v>6</v>
      </c>
      <c r="K53" s="147">
        <v>0</v>
      </c>
      <c r="L53" s="147">
        <v>0</v>
      </c>
      <c r="M53" s="147">
        <v>0</v>
      </c>
      <c r="N53" s="147">
        <v>0</v>
      </c>
      <c r="O53" s="147">
        <v>0</v>
      </c>
      <c r="P53" s="147">
        <v>0</v>
      </c>
      <c r="Q53" s="147">
        <v>0</v>
      </c>
      <c r="R53" s="147">
        <v>0</v>
      </c>
      <c r="S53" s="147">
        <v>10</v>
      </c>
      <c r="T53" s="147">
        <v>0</v>
      </c>
      <c r="U53" s="147">
        <v>0</v>
      </c>
      <c r="V53" s="147">
        <v>0</v>
      </c>
      <c r="W53" s="147">
        <v>0</v>
      </c>
      <c r="X53" s="147">
        <v>12</v>
      </c>
      <c r="Y53" s="147">
        <v>0</v>
      </c>
      <c r="Z53" s="565">
        <v>0</v>
      </c>
      <c r="AA53" s="565">
        <v>0</v>
      </c>
      <c r="AB53" s="565">
        <v>0</v>
      </c>
      <c r="AC53" s="565">
        <v>0</v>
      </c>
      <c r="AD53" s="565">
        <v>0</v>
      </c>
      <c r="AE53" s="565">
        <v>0</v>
      </c>
      <c r="AF53" s="565">
        <v>0</v>
      </c>
      <c r="AG53" s="565">
        <v>0</v>
      </c>
      <c r="AH53" s="565">
        <v>0</v>
      </c>
      <c r="AI53" s="565">
        <v>10</v>
      </c>
      <c r="AJ53" s="565">
        <v>4</v>
      </c>
      <c r="AK53" s="565">
        <v>0</v>
      </c>
      <c r="AL53" s="565">
        <v>18</v>
      </c>
      <c r="AM53" s="565">
        <v>0</v>
      </c>
      <c r="AN53" s="565">
        <v>0</v>
      </c>
      <c r="AO53" s="565">
        <v>0</v>
      </c>
      <c r="AP53" s="565">
        <v>0</v>
      </c>
      <c r="AQ53" s="565">
        <v>0</v>
      </c>
      <c r="AR53" s="565">
        <v>0</v>
      </c>
      <c r="AS53" s="565">
        <v>0</v>
      </c>
      <c r="AT53" s="565">
        <v>0</v>
      </c>
      <c r="AU53" s="565">
        <v>22</v>
      </c>
      <c r="AV53" s="565">
        <v>0</v>
      </c>
      <c r="AW53" s="565">
        <v>0</v>
      </c>
      <c r="AX53" s="565">
        <v>0</v>
      </c>
      <c r="AY53" s="565">
        <v>0</v>
      </c>
      <c r="AZ53" s="565">
        <v>17</v>
      </c>
      <c r="BA53" s="565">
        <v>0</v>
      </c>
      <c r="BB53" s="565">
        <v>0</v>
      </c>
      <c r="BC53" s="565">
        <v>0</v>
      </c>
      <c r="BD53" s="565"/>
    </row>
    <row r="54" spans="1:56" hidden="1">
      <c r="A54" s="401" t="s">
        <v>3999</v>
      </c>
      <c r="B54" s="565">
        <v>4</v>
      </c>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565"/>
      <c r="AA54" s="565"/>
      <c r="AB54" s="565"/>
      <c r="AC54" s="565"/>
      <c r="AD54" s="565"/>
      <c r="AE54" s="565"/>
      <c r="AF54" s="565"/>
      <c r="AG54" s="565"/>
      <c r="AH54" s="565">
        <v>4</v>
      </c>
      <c r="AI54" s="565"/>
      <c r="AJ54" s="565"/>
      <c r="AK54" s="565"/>
      <c r="AL54" s="565"/>
      <c r="AM54" s="565"/>
      <c r="AN54" s="565"/>
      <c r="AO54" s="565"/>
      <c r="AP54" s="565"/>
      <c r="AQ54" s="565"/>
      <c r="AR54" s="565"/>
      <c r="AS54" s="565"/>
      <c r="AT54" s="565"/>
      <c r="AU54" s="565"/>
      <c r="AV54" s="565"/>
      <c r="AW54" s="565"/>
      <c r="AX54" s="565"/>
      <c r="AY54" s="565"/>
      <c r="AZ54" s="565"/>
      <c r="BA54" s="565"/>
      <c r="BB54" s="565"/>
      <c r="BC54" s="565"/>
      <c r="BD54" s="565"/>
    </row>
    <row r="55" spans="1:56" hidden="1">
      <c r="A55" s="401" t="s">
        <v>6101</v>
      </c>
      <c r="B55" s="565">
        <v>127</v>
      </c>
      <c r="C55" s="147">
        <v>6</v>
      </c>
      <c r="D55" s="147"/>
      <c r="E55" s="147"/>
      <c r="F55" s="147"/>
      <c r="G55" s="147"/>
      <c r="H55" s="147"/>
      <c r="I55" s="147"/>
      <c r="J55" s="147">
        <v>7</v>
      </c>
      <c r="K55" s="147"/>
      <c r="L55" s="147"/>
      <c r="M55" s="147"/>
      <c r="N55" s="147"/>
      <c r="O55" s="147"/>
      <c r="P55" s="147"/>
      <c r="Q55" s="147"/>
      <c r="R55" s="147"/>
      <c r="S55" s="147">
        <v>15</v>
      </c>
      <c r="T55" s="147">
        <v>7</v>
      </c>
      <c r="U55" s="147"/>
      <c r="V55" s="147"/>
      <c r="W55" s="147"/>
      <c r="X55" s="147">
        <v>12</v>
      </c>
      <c r="Y55" s="147"/>
      <c r="Z55" s="565"/>
      <c r="AA55" s="565"/>
      <c r="AB55" s="565"/>
      <c r="AC55" s="565"/>
      <c r="AD55" s="565"/>
      <c r="AE55" s="565"/>
      <c r="AF55" s="565"/>
      <c r="AG55" s="565"/>
      <c r="AH55" s="565"/>
      <c r="AI55" s="565"/>
      <c r="AJ55" s="565">
        <v>7</v>
      </c>
      <c r="AK55" s="565"/>
      <c r="AL55" s="565">
        <v>14</v>
      </c>
      <c r="AM55" s="565"/>
      <c r="AN55" s="565"/>
      <c r="AO55" s="565"/>
      <c r="AP55" s="565"/>
      <c r="AQ55" s="565"/>
      <c r="AR55" s="565"/>
      <c r="AS55" s="565"/>
      <c r="AT55" s="565"/>
      <c r="AU55" s="565">
        <v>34</v>
      </c>
      <c r="AV55" s="565"/>
      <c r="AW55" s="565"/>
      <c r="AX55" s="565"/>
      <c r="AY55" s="565"/>
      <c r="AZ55" s="565">
        <v>25</v>
      </c>
      <c r="BA55" s="565"/>
      <c r="BB55" s="565"/>
      <c r="BC55" s="565"/>
      <c r="BD55" s="565"/>
    </row>
    <row r="56" spans="1:56" hidden="1">
      <c r="A56" s="401" t="s">
        <v>6238</v>
      </c>
      <c r="B56" s="565">
        <v>19</v>
      </c>
      <c r="C56" s="147"/>
      <c r="D56" s="147"/>
      <c r="E56" s="147">
        <v>8</v>
      </c>
      <c r="F56" s="147"/>
      <c r="G56" s="147"/>
      <c r="H56" s="147"/>
      <c r="I56" s="147"/>
      <c r="J56" s="147">
        <v>5</v>
      </c>
      <c r="K56" s="147"/>
      <c r="L56" s="147"/>
      <c r="M56" s="147"/>
      <c r="N56" s="147"/>
      <c r="O56" s="147"/>
      <c r="P56" s="147"/>
      <c r="Q56" s="147"/>
      <c r="R56" s="147"/>
      <c r="S56" s="147"/>
      <c r="T56" s="147"/>
      <c r="U56" s="147"/>
      <c r="V56" s="147"/>
      <c r="W56" s="147"/>
      <c r="X56" s="147"/>
      <c r="Y56" s="147"/>
      <c r="Z56" s="565"/>
      <c r="AA56" s="565"/>
      <c r="AB56" s="565"/>
      <c r="AC56" s="565"/>
      <c r="AD56" s="565"/>
      <c r="AE56" s="565">
        <v>1</v>
      </c>
      <c r="AF56" s="565"/>
      <c r="AG56" s="565"/>
      <c r="AH56" s="565"/>
      <c r="AI56" s="565"/>
      <c r="AJ56" s="565"/>
      <c r="AK56" s="565"/>
      <c r="AL56" s="565"/>
      <c r="AM56" s="565"/>
      <c r="AN56" s="565"/>
      <c r="AO56" s="565"/>
      <c r="AP56" s="565"/>
      <c r="AQ56" s="565"/>
      <c r="AR56" s="565"/>
      <c r="AS56" s="565"/>
      <c r="AT56" s="565"/>
      <c r="AU56" s="565"/>
      <c r="AV56" s="565"/>
      <c r="AW56" s="565"/>
      <c r="AX56" s="565"/>
      <c r="AY56" s="565"/>
      <c r="AZ56" s="565">
        <v>5</v>
      </c>
      <c r="BA56" s="565"/>
      <c r="BB56" s="565"/>
      <c r="BC56" s="565"/>
      <c r="BD56" s="565"/>
    </row>
    <row r="57" spans="1:56" hidden="1">
      <c r="A57" s="401" t="s">
        <v>6273</v>
      </c>
      <c r="B57" s="565">
        <v>104</v>
      </c>
      <c r="C57" s="147"/>
      <c r="D57" s="147"/>
      <c r="E57" s="147"/>
      <c r="F57" s="147"/>
      <c r="G57" s="147">
        <v>104</v>
      </c>
      <c r="H57" s="147"/>
      <c r="I57" s="147"/>
      <c r="J57" s="147"/>
      <c r="K57" s="147"/>
      <c r="L57" s="147"/>
      <c r="M57" s="147"/>
      <c r="N57" s="147"/>
      <c r="O57" s="147"/>
      <c r="P57" s="147"/>
      <c r="Q57" s="147"/>
      <c r="R57" s="147"/>
      <c r="S57" s="147"/>
      <c r="T57" s="147"/>
      <c r="U57" s="147"/>
      <c r="V57" s="147"/>
      <c r="W57" s="147"/>
      <c r="X57" s="147"/>
      <c r="Y57" s="147"/>
      <c r="Z57" s="565"/>
      <c r="AA57" s="565"/>
      <c r="AB57" s="565"/>
      <c r="AC57" s="565"/>
      <c r="AD57" s="565"/>
      <c r="AE57" s="565"/>
      <c r="AF57" s="565"/>
      <c r="AG57" s="565"/>
      <c r="AH57" s="565"/>
      <c r="AI57" s="565"/>
      <c r="AJ57" s="565"/>
      <c r="AK57" s="565"/>
      <c r="AL57" s="565"/>
      <c r="AM57" s="565"/>
      <c r="AN57" s="565"/>
      <c r="AO57" s="565"/>
      <c r="AP57" s="565"/>
      <c r="AQ57" s="565"/>
      <c r="AR57" s="565"/>
      <c r="AS57" s="565"/>
      <c r="AT57" s="565"/>
      <c r="AU57" s="565"/>
      <c r="AV57" s="565"/>
      <c r="AW57" s="565"/>
      <c r="AX57" s="565"/>
      <c r="AY57" s="565"/>
      <c r="AZ57" s="565"/>
      <c r="BA57" s="565"/>
      <c r="BB57" s="565"/>
      <c r="BC57" s="565"/>
      <c r="BD57" s="565"/>
    </row>
    <row r="58" spans="1:56" hidden="1">
      <c r="A58" s="401" t="s">
        <v>6325</v>
      </c>
      <c r="B58" s="565">
        <v>610</v>
      </c>
      <c r="C58" s="147"/>
      <c r="D58" s="147"/>
      <c r="E58" s="147"/>
      <c r="F58" s="147"/>
      <c r="G58" s="147">
        <v>60</v>
      </c>
      <c r="H58" s="147">
        <v>35</v>
      </c>
      <c r="I58" s="147">
        <v>15</v>
      </c>
      <c r="J58" s="147">
        <v>30</v>
      </c>
      <c r="K58" s="147"/>
      <c r="L58" s="147"/>
      <c r="M58" s="147"/>
      <c r="N58" s="147"/>
      <c r="O58" s="147"/>
      <c r="P58" s="147"/>
      <c r="Q58" s="147"/>
      <c r="R58" s="147"/>
      <c r="S58" s="147"/>
      <c r="T58" s="147">
        <v>60</v>
      </c>
      <c r="U58" s="147"/>
      <c r="V58" s="147">
        <v>25</v>
      </c>
      <c r="W58" s="147"/>
      <c r="X58" s="147">
        <v>40</v>
      </c>
      <c r="Y58" s="147"/>
      <c r="Z58" s="565">
        <v>13</v>
      </c>
      <c r="AA58" s="565"/>
      <c r="AB58" s="565"/>
      <c r="AC58" s="565"/>
      <c r="AD58" s="565"/>
      <c r="AE58" s="565">
        <v>30</v>
      </c>
      <c r="AF58" s="565">
        <v>5</v>
      </c>
      <c r="AG58" s="565">
        <v>33</v>
      </c>
      <c r="AH58" s="565"/>
      <c r="AI58" s="565">
        <v>15</v>
      </c>
      <c r="AJ58" s="565"/>
      <c r="AK58" s="565"/>
      <c r="AL58" s="565"/>
      <c r="AM58" s="565"/>
      <c r="AN58" s="565"/>
      <c r="AO58" s="565">
        <v>50</v>
      </c>
      <c r="AP58" s="565">
        <v>30</v>
      </c>
      <c r="AQ58" s="565">
        <v>19</v>
      </c>
      <c r="AR58" s="565">
        <v>55</v>
      </c>
      <c r="AS58" s="565"/>
      <c r="AT58" s="565"/>
      <c r="AU58" s="565">
        <v>35</v>
      </c>
      <c r="AV58" s="565"/>
      <c r="AW58" s="565"/>
      <c r="AX58" s="565">
        <v>30</v>
      </c>
      <c r="AY58" s="565"/>
      <c r="AZ58" s="565">
        <v>30</v>
      </c>
      <c r="BA58" s="565"/>
      <c r="BB58" s="565"/>
      <c r="BC58" s="565"/>
      <c r="BD58" s="565"/>
    </row>
    <row r="59" spans="1:56" hidden="1">
      <c r="A59" s="401" t="s">
        <v>6683</v>
      </c>
      <c r="B59" s="565">
        <v>101</v>
      </c>
      <c r="C59" s="147">
        <v>5</v>
      </c>
      <c r="D59" s="147"/>
      <c r="E59" s="147"/>
      <c r="F59" s="147"/>
      <c r="G59" s="147"/>
      <c r="H59" s="147"/>
      <c r="I59" s="147"/>
      <c r="J59" s="147">
        <v>8</v>
      </c>
      <c r="K59" s="147"/>
      <c r="L59" s="147"/>
      <c r="M59" s="147"/>
      <c r="N59" s="147"/>
      <c r="O59" s="147"/>
      <c r="P59" s="147"/>
      <c r="Q59" s="147"/>
      <c r="R59" s="147"/>
      <c r="S59" s="147"/>
      <c r="T59" s="147"/>
      <c r="U59" s="147"/>
      <c r="V59" s="147"/>
      <c r="W59" s="147"/>
      <c r="X59" s="147">
        <v>8</v>
      </c>
      <c r="Y59" s="147"/>
      <c r="Z59" s="565"/>
      <c r="AA59" s="565"/>
      <c r="AB59" s="565"/>
      <c r="AC59" s="565"/>
      <c r="AD59" s="565"/>
      <c r="AE59" s="565"/>
      <c r="AF59" s="565"/>
      <c r="AG59" s="565"/>
      <c r="AH59" s="565"/>
      <c r="AI59" s="565">
        <v>10</v>
      </c>
      <c r="AJ59" s="565">
        <v>8</v>
      </c>
      <c r="AK59" s="565"/>
      <c r="AL59" s="565">
        <v>20</v>
      </c>
      <c r="AM59" s="565"/>
      <c r="AN59" s="565"/>
      <c r="AO59" s="565"/>
      <c r="AP59" s="565"/>
      <c r="AQ59" s="565">
        <v>3</v>
      </c>
      <c r="AR59" s="565"/>
      <c r="AS59" s="565"/>
      <c r="AT59" s="565"/>
      <c r="AU59" s="565">
        <v>20</v>
      </c>
      <c r="AV59" s="565"/>
      <c r="AW59" s="565"/>
      <c r="AX59" s="565"/>
      <c r="AY59" s="565"/>
      <c r="AZ59" s="565">
        <v>20</v>
      </c>
      <c r="BA59" s="565"/>
      <c r="BB59" s="565"/>
      <c r="BC59" s="565"/>
      <c r="BD59" s="565"/>
    </row>
    <row r="60" spans="1:56" hidden="1">
      <c r="A60" s="401" t="s">
        <v>3656</v>
      </c>
      <c r="B60" s="565">
        <v>93</v>
      </c>
      <c r="C60" s="147">
        <v>1</v>
      </c>
      <c r="D60" s="147"/>
      <c r="E60" s="147">
        <v>3</v>
      </c>
      <c r="F60" s="147"/>
      <c r="G60" s="147"/>
      <c r="H60" s="147"/>
      <c r="I60" s="147"/>
      <c r="J60" s="147">
        <v>4</v>
      </c>
      <c r="K60" s="147"/>
      <c r="L60" s="147"/>
      <c r="M60" s="147"/>
      <c r="N60" s="147">
        <v>2</v>
      </c>
      <c r="O60" s="147"/>
      <c r="P60" s="147"/>
      <c r="Q60" s="147"/>
      <c r="R60" s="147"/>
      <c r="S60" s="147">
        <v>10</v>
      </c>
      <c r="T60" s="147">
        <v>4</v>
      </c>
      <c r="U60" s="147"/>
      <c r="V60" s="147"/>
      <c r="W60" s="147"/>
      <c r="X60" s="147">
        <v>11</v>
      </c>
      <c r="Y60" s="147"/>
      <c r="Z60" s="565"/>
      <c r="AA60" s="565"/>
      <c r="AB60" s="565"/>
      <c r="AC60" s="565"/>
      <c r="AD60" s="565"/>
      <c r="AE60" s="565"/>
      <c r="AF60" s="565"/>
      <c r="AG60" s="565"/>
      <c r="AH60" s="565"/>
      <c r="AI60" s="565"/>
      <c r="AJ60" s="565">
        <v>1</v>
      </c>
      <c r="AK60" s="565"/>
      <c r="AL60" s="565">
        <v>10</v>
      </c>
      <c r="AM60" s="565"/>
      <c r="AN60" s="565"/>
      <c r="AO60" s="565"/>
      <c r="AP60" s="565"/>
      <c r="AQ60" s="565"/>
      <c r="AR60" s="565"/>
      <c r="AS60" s="565"/>
      <c r="AT60" s="565"/>
      <c r="AU60" s="565">
        <v>25</v>
      </c>
      <c r="AV60" s="565"/>
      <c r="AW60" s="565"/>
      <c r="AX60" s="565">
        <v>4</v>
      </c>
      <c r="AY60" s="565"/>
      <c r="AZ60" s="565">
        <v>18</v>
      </c>
      <c r="BA60" s="565"/>
      <c r="BB60" s="565"/>
      <c r="BC60" s="565"/>
      <c r="BD60" s="565"/>
    </row>
    <row r="61" spans="1:56" hidden="1">
      <c r="A61" s="401" t="s">
        <v>6694</v>
      </c>
      <c r="B61" s="565">
        <v>276</v>
      </c>
      <c r="C61" s="147"/>
      <c r="D61" s="147"/>
      <c r="E61" s="147"/>
      <c r="F61" s="147"/>
      <c r="G61" s="147"/>
      <c r="H61" s="147"/>
      <c r="I61" s="147"/>
      <c r="J61" s="147"/>
      <c r="K61" s="147"/>
      <c r="L61" s="147"/>
      <c r="M61" s="147"/>
      <c r="N61" s="147"/>
      <c r="O61" s="147"/>
      <c r="P61" s="147"/>
      <c r="Q61" s="147"/>
      <c r="R61" s="147"/>
      <c r="S61" s="147"/>
      <c r="T61" s="147">
        <v>181</v>
      </c>
      <c r="U61" s="147"/>
      <c r="V61" s="147"/>
      <c r="W61" s="147"/>
      <c r="X61" s="147">
        <v>90</v>
      </c>
      <c r="Y61" s="147"/>
      <c r="Z61" s="565"/>
      <c r="AA61" s="565"/>
      <c r="AB61" s="565"/>
      <c r="AC61" s="565"/>
      <c r="AD61" s="565"/>
      <c r="AE61" s="565"/>
      <c r="AF61" s="565"/>
      <c r="AG61" s="565"/>
      <c r="AH61" s="565"/>
      <c r="AI61" s="565"/>
      <c r="AJ61" s="565"/>
      <c r="AK61" s="565"/>
      <c r="AL61" s="565"/>
      <c r="AM61" s="565"/>
      <c r="AN61" s="565"/>
      <c r="AO61" s="565"/>
      <c r="AP61" s="565"/>
      <c r="AQ61" s="565"/>
      <c r="AR61" s="565"/>
      <c r="AS61" s="565"/>
      <c r="AT61" s="565"/>
      <c r="AU61" s="565"/>
      <c r="AV61" s="565"/>
      <c r="AW61" s="565"/>
      <c r="AX61" s="565">
        <v>5</v>
      </c>
      <c r="AY61" s="565"/>
      <c r="AZ61" s="565"/>
      <c r="BA61" s="565"/>
      <c r="BB61" s="565"/>
      <c r="BC61" s="565"/>
      <c r="BD61" s="565"/>
    </row>
    <row r="62" spans="1:56" hidden="1">
      <c r="A62" s="401" t="s">
        <v>6942</v>
      </c>
      <c r="B62" s="565">
        <v>467</v>
      </c>
      <c r="C62" s="147">
        <v>25</v>
      </c>
      <c r="D62" s="147">
        <v>0</v>
      </c>
      <c r="E62" s="147">
        <v>10</v>
      </c>
      <c r="F62" s="147">
        <v>0</v>
      </c>
      <c r="G62" s="147">
        <v>3</v>
      </c>
      <c r="H62" s="147">
        <v>0</v>
      </c>
      <c r="I62" s="147">
        <v>0</v>
      </c>
      <c r="J62" s="147">
        <v>22</v>
      </c>
      <c r="K62" s="147">
        <v>0</v>
      </c>
      <c r="L62" s="147">
        <v>0</v>
      </c>
      <c r="M62" s="147">
        <v>0</v>
      </c>
      <c r="N62" s="147">
        <v>10</v>
      </c>
      <c r="O62" s="147">
        <v>6</v>
      </c>
      <c r="P62" s="147">
        <v>0</v>
      </c>
      <c r="Q62" s="147">
        <v>0</v>
      </c>
      <c r="R62" s="147">
        <v>0</v>
      </c>
      <c r="S62" s="147">
        <v>37</v>
      </c>
      <c r="T62" s="147">
        <v>9</v>
      </c>
      <c r="U62" s="147"/>
      <c r="V62" s="147">
        <v>28</v>
      </c>
      <c r="W62" s="147"/>
      <c r="X62" s="147">
        <v>20</v>
      </c>
      <c r="Y62" s="147"/>
      <c r="Z62" s="565">
        <v>7</v>
      </c>
      <c r="AA62" s="565">
        <v>25</v>
      </c>
      <c r="AB62" s="565">
        <v>0</v>
      </c>
      <c r="AC62" s="565">
        <v>0</v>
      </c>
      <c r="AD62" s="565">
        <v>30</v>
      </c>
      <c r="AE62" s="565">
        <v>8</v>
      </c>
      <c r="AF62" s="565">
        <v>5</v>
      </c>
      <c r="AG62" s="565">
        <v>9</v>
      </c>
      <c r="AH62" s="565">
        <v>10</v>
      </c>
      <c r="AI62" s="565">
        <v>0</v>
      </c>
      <c r="AJ62" s="565">
        <v>15</v>
      </c>
      <c r="AK62" s="565">
        <v>3</v>
      </c>
      <c r="AL62" s="565">
        <v>45</v>
      </c>
      <c r="AM62" s="565">
        <v>0</v>
      </c>
      <c r="AN62" s="565">
        <v>0</v>
      </c>
      <c r="AO62" s="565">
        <v>0</v>
      </c>
      <c r="AP62" s="565">
        <v>0</v>
      </c>
      <c r="AQ62" s="565">
        <v>0</v>
      </c>
      <c r="AR62" s="565">
        <v>0</v>
      </c>
      <c r="AS62" s="565">
        <v>0</v>
      </c>
      <c r="AT62" s="565">
        <v>0</v>
      </c>
      <c r="AU62" s="565">
        <v>74</v>
      </c>
      <c r="AV62" s="565">
        <v>0</v>
      </c>
      <c r="AW62" s="565">
        <v>0</v>
      </c>
      <c r="AX62" s="565">
        <v>25</v>
      </c>
      <c r="AY62" s="565">
        <v>8</v>
      </c>
      <c r="AZ62" s="565">
        <v>4</v>
      </c>
      <c r="BA62" s="565">
        <v>48</v>
      </c>
      <c r="BB62" s="565">
        <v>0</v>
      </c>
      <c r="BC62" s="565">
        <v>0</v>
      </c>
      <c r="BD62" s="565">
        <v>6</v>
      </c>
    </row>
    <row r="63" spans="1:56" hidden="1">
      <c r="A63" s="401" t="s">
        <v>7062</v>
      </c>
      <c r="B63" s="565">
        <v>435</v>
      </c>
      <c r="C63" s="147">
        <v>60</v>
      </c>
      <c r="D63" s="147"/>
      <c r="E63" s="147"/>
      <c r="F63" s="147"/>
      <c r="G63" s="147"/>
      <c r="H63" s="147"/>
      <c r="I63" s="147"/>
      <c r="J63" s="147">
        <v>70</v>
      </c>
      <c r="K63" s="147"/>
      <c r="L63" s="147"/>
      <c r="M63" s="147"/>
      <c r="N63" s="147"/>
      <c r="O63" s="147"/>
      <c r="P63" s="147"/>
      <c r="Q63" s="147"/>
      <c r="R63" s="147"/>
      <c r="S63" s="147"/>
      <c r="T63" s="147"/>
      <c r="U63" s="147"/>
      <c r="V63" s="147"/>
      <c r="W63" s="147"/>
      <c r="X63" s="147"/>
      <c r="Y63" s="147"/>
      <c r="Z63" s="565"/>
      <c r="AA63" s="565"/>
      <c r="AB63" s="565"/>
      <c r="AC63" s="565"/>
      <c r="AD63" s="565"/>
      <c r="AE63" s="565"/>
      <c r="AF63" s="565"/>
      <c r="AG63" s="565"/>
      <c r="AH63" s="565"/>
      <c r="AI63" s="565"/>
      <c r="AJ63" s="565">
        <v>25</v>
      </c>
      <c r="AK63" s="565">
        <v>15</v>
      </c>
      <c r="AL63" s="565"/>
      <c r="AM63" s="565"/>
      <c r="AN63" s="565"/>
      <c r="AO63" s="565"/>
      <c r="AP63" s="565"/>
      <c r="AQ63" s="565"/>
      <c r="AR63" s="565"/>
      <c r="AS63" s="565"/>
      <c r="AT63" s="565"/>
      <c r="AU63" s="565">
        <v>90</v>
      </c>
      <c r="AV63" s="565"/>
      <c r="AW63" s="565"/>
      <c r="AX63" s="565"/>
      <c r="AY63" s="565">
        <v>55</v>
      </c>
      <c r="AZ63" s="565">
        <v>120</v>
      </c>
      <c r="BA63" s="565"/>
      <c r="BB63" s="565"/>
      <c r="BC63" s="565"/>
      <c r="BD63" s="565"/>
    </row>
    <row r="64" spans="1:56" hidden="1">
      <c r="A64" s="401" t="s">
        <v>7066</v>
      </c>
      <c r="B64" s="565">
        <v>272</v>
      </c>
      <c r="C64" s="147">
        <v>50</v>
      </c>
      <c r="D64" s="147"/>
      <c r="E64" s="147"/>
      <c r="F64" s="147"/>
      <c r="G64" s="147"/>
      <c r="H64" s="147"/>
      <c r="I64" s="147"/>
      <c r="J64" s="147">
        <v>50</v>
      </c>
      <c r="K64" s="147"/>
      <c r="L64" s="147"/>
      <c r="M64" s="147"/>
      <c r="N64" s="147"/>
      <c r="O64" s="147"/>
      <c r="P64" s="147"/>
      <c r="Q64" s="147"/>
      <c r="R64" s="147"/>
      <c r="S64" s="147"/>
      <c r="T64" s="147"/>
      <c r="U64" s="147"/>
      <c r="V64" s="147"/>
      <c r="W64" s="147"/>
      <c r="X64" s="147"/>
      <c r="Y64" s="147"/>
      <c r="Z64" s="565">
        <v>15</v>
      </c>
      <c r="AA64" s="565">
        <v>3</v>
      </c>
      <c r="AB64" s="565"/>
      <c r="AC64" s="565"/>
      <c r="AD64" s="565"/>
      <c r="AE64" s="565">
        <v>10</v>
      </c>
      <c r="AF64" s="565">
        <v>5</v>
      </c>
      <c r="AG64" s="565"/>
      <c r="AH64" s="565"/>
      <c r="AI64" s="565"/>
      <c r="AJ64" s="565"/>
      <c r="AK64" s="565"/>
      <c r="AL64" s="565"/>
      <c r="AM64" s="565"/>
      <c r="AN64" s="565"/>
      <c r="AO64" s="565"/>
      <c r="AP64" s="565"/>
      <c r="AQ64" s="565"/>
      <c r="AR64" s="565"/>
      <c r="AS64" s="565"/>
      <c r="AT64" s="565"/>
      <c r="AU64" s="565">
        <v>60</v>
      </c>
      <c r="AV64" s="565"/>
      <c r="AW64" s="565"/>
      <c r="AX64" s="565">
        <v>29</v>
      </c>
      <c r="AY64" s="565"/>
      <c r="AZ64" s="565">
        <v>50</v>
      </c>
      <c r="BA64" s="565"/>
      <c r="BB64" s="565"/>
      <c r="BC64" s="565"/>
      <c r="BD64" s="565"/>
    </row>
    <row r="65" spans="1:56" hidden="1">
      <c r="A65" s="401" t="s">
        <v>7358</v>
      </c>
      <c r="B65" s="565">
        <v>136</v>
      </c>
      <c r="C65" s="147">
        <v>2</v>
      </c>
      <c r="D65" s="147"/>
      <c r="E65" s="147">
        <v>3</v>
      </c>
      <c r="F65" s="147"/>
      <c r="G65" s="147"/>
      <c r="H65" s="147"/>
      <c r="I65" s="147"/>
      <c r="J65" s="147">
        <v>7</v>
      </c>
      <c r="K65" s="147"/>
      <c r="L65" s="147"/>
      <c r="M65" s="147"/>
      <c r="N65" s="147">
        <v>3</v>
      </c>
      <c r="O65" s="147">
        <v>2</v>
      </c>
      <c r="P65" s="147"/>
      <c r="Q65" s="147"/>
      <c r="R65" s="147"/>
      <c r="S65" s="147">
        <v>16</v>
      </c>
      <c r="T65" s="147">
        <v>4</v>
      </c>
      <c r="U65" s="147"/>
      <c r="V65" s="147"/>
      <c r="W65" s="147"/>
      <c r="X65" s="147">
        <v>14</v>
      </c>
      <c r="Y65" s="147"/>
      <c r="Z65" s="565"/>
      <c r="AA65" s="565"/>
      <c r="AB65" s="565"/>
      <c r="AC65" s="565"/>
      <c r="AD65" s="565"/>
      <c r="AE65" s="565"/>
      <c r="AF65" s="565"/>
      <c r="AG65" s="565"/>
      <c r="AH65" s="565"/>
      <c r="AI65" s="565"/>
      <c r="AJ65" s="565">
        <v>8</v>
      </c>
      <c r="AK65" s="565">
        <v>1</v>
      </c>
      <c r="AL65" s="565">
        <v>15</v>
      </c>
      <c r="AM65" s="565"/>
      <c r="AN65" s="565"/>
      <c r="AO65" s="565"/>
      <c r="AP65" s="565"/>
      <c r="AQ65" s="565"/>
      <c r="AR65" s="565"/>
      <c r="AS65" s="565"/>
      <c r="AT65" s="565"/>
      <c r="AU65" s="565">
        <v>30</v>
      </c>
      <c r="AV65" s="565"/>
      <c r="AW65" s="565"/>
      <c r="AX65" s="565">
        <v>7</v>
      </c>
      <c r="AY65" s="565"/>
      <c r="AZ65" s="565">
        <v>24</v>
      </c>
      <c r="BA65" s="565"/>
      <c r="BB65" s="565"/>
      <c r="BC65" s="565"/>
      <c r="BD65" s="565"/>
    </row>
    <row r="66" spans="1:56" hidden="1">
      <c r="A66" s="401" t="s">
        <v>7362</v>
      </c>
      <c r="B66" s="565">
        <v>3</v>
      </c>
      <c r="C66" s="147"/>
      <c r="D66" s="147"/>
      <c r="E66" s="147"/>
      <c r="F66" s="147"/>
      <c r="G66" s="147"/>
      <c r="H66" s="147"/>
      <c r="I66" s="147"/>
      <c r="J66" s="147">
        <v>2</v>
      </c>
      <c r="K66" s="147"/>
      <c r="L66" s="147"/>
      <c r="M66" s="147"/>
      <c r="N66" s="147"/>
      <c r="O66" s="147"/>
      <c r="P66" s="147"/>
      <c r="Q66" s="147"/>
      <c r="R66" s="147"/>
      <c r="S66" s="147"/>
      <c r="T66" s="147"/>
      <c r="U66" s="147"/>
      <c r="V66" s="147"/>
      <c r="W66" s="147"/>
      <c r="X66" s="147"/>
      <c r="Y66" s="147"/>
      <c r="Z66" s="565"/>
      <c r="AA66" s="565"/>
      <c r="AB66" s="565"/>
      <c r="AC66" s="565"/>
      <c r="AD66" s="565"/>
      <c r="AE66" s="565"/>
      <c r="AF66" s="565"/>
      <c r="AG66" s="565"/>
      <c r="AH66" s="565"/>
      <c r="AI66" s="565"/>
      <c r="AJ66" s="565"/>
      <c r="AK66" s="565"/>
      <c r="AL66" s="565"/>
      <c r="AM66" s="565"/>
      <c r="AN66" s="565"/>
      <c r="AO66" s="565"/>
      <c r="AP66" s="565"/>
      <c r="AQ66" s="565"/>
      <c r="AR66" s="565"/>
      <c r="AS66" s="565"/>
      <c r="AT66" s="565"/>
      <c r="AU66" s="565"/>
      <c r="AV66" s="565"/>
      <c r="AW66" s="565"/>
      <c r="AX66" s="565"/>
      <c r="AY66" s="565">
        <v>1</v>
      </c>
      <c r="AZ66" s="565"/>
      <c r="BA66" s="565"/>
      <c r="BB66" s="565"/>
      <c r="BC66" s="565"/>
      <c r="BD66" s="565"/>
    </row>
    <row r="67" spans="1:56" hidden="1">
      <c r="A67" s="401" t="s">
        <v>7369</v>
      </c>
      <c r="B67" s="565">
        <v>64</v>
      </c>
      <c r="C67" s="147">
        <v>2</v>
      </c>
      <c r="D67" s="147"/>
      <c r="E67" s="147"/>
      <c r="F67" s="147"/>
      <c r="G67" s="147"/>
      <c r="H67" s="147"/>
      <c r="I67" s="147"/>
      <c r="J67" s="147">
        <v>3</v>
      </c>
      <c r="K67" s="147"/>
      <c r="L67" s="147"/>
      <c r="M67" s="147"/>
      <c r="N67" s="147"/>
      <c r="O67" s="147"/>
      <c r="P67" s="147"/>
      <c r="Q67" s="147"/>
      <c r="R67" s="147"/>
      <c r="S67" s="147">
        <v>10</v>
      </c>
      <c r="T67" s="147"/>
      <c r="U67" s="147"/>
      <c r="V67" s="147"/>
      <c r="W67" s="147"/>
      <c r="X67" s="147">
        <v>4</v>
      </c>
      <c r="Y67" s="147"/>
      <c r="Z67" s="565"/>
      <c r="AA67" s="565"/>
      <c r="AB67" s="565"/>
      <c r="AC67" s="565"/>
      <c r="AD67" s="565"/>
      <c r="AE67" s="565"/>
      <c r="AF67" s="565"/>
      <c r="AG67" s="565"/>
      <c r="AH67" s="565"/>
      <c r="AI67" s="565"/>
      <c r="AJ67" s="565"/>
      <c r="AK67" s="565"/>
      <c r="AL67" s="565">
        <v>12</v>
      </c>
      <c r="AM67" s="565"/>
      <c r="AN67" s="565"/>
      <c r="AO67" s="565"/>
      <c r="AP67" s="565"/>
      <c r="AQ67" s="565">
        <v>3</v>
      </c>
      <c r="AR67" s="565"/>
      <c r="AS67" s="565"/>
      <c r="AT67" s="565"/>
      <c r="AU67" s="565">
        <v>16</v>
      </c>
      <c r="AV67" s="565"/>
      <c r="AW67" s="565"/>
      <c r="AX67" s="565"/>
      <c r="AY67" s="565"/>
      <c r="AZ67" s="565">
        <v>14</v>
      </c>
      <c r="BA67" s="565"/>
      <c r="BB67" s="565"/>
      <c r="BC67" s="565"/>
      <c r="BD67" s="565"/>
    </row>
    <row r="68" spans="1:56" hidden="1">
      <c r="A68" s="401" t="s">
        <v>7428</v>
      </c>
      <c r="B68" s="565">
        <v>508</v>
      </c>
      <c r="C68" s="147"/>
      <c r="D68" s="147"/>
      <c r="E68" s="147">
        <v>26</v>
      </c>
      <c r="F68" s="147"/>
      <c r="G68" s="147"/>
      <c r="H68" s="147"/>
      <c r="I68" s="147"/>
      <c r="J68" s="147"/>
      <c r="K68" s="147">
        <v>50</v>
      </c>
      <c r="L68" s="147"/>
      <c r="M68" s="147"/>
      <c r="N68" s="147"/>
      <c r="O68" s="147"/>
      <c r="P68" s="147"/>
      <c r="Q68" s="147"/>
      <c r="R68" s="147"/>
      <c r="S68" s="147"/>
      <c r="T68" s="147">
        <v>210</v>
      </c>
      <c r="U68" s="147">
        <v>147</v>
      </c>
      <c r="V68" s="147"/>
      <c r="W68" s="147"/>
      <c r="X68" s="147"/>
      <c r="Y68" s="147"/>
      <c r="Z68" s="565"/>
      <c r="AA68" s="565"/>
      <c r="AB68" s="565"/>
      <c r="AC68" s="565"/>
      <c r="AD68" s="565"/>
      <c r="AE68" s="565"/>
      <c r="AF68" s="565"/>
      <c r="AG68" s="565"/>
      <c r="AH68" s="565"/>
      <c r="AI68" s="565"/>
      <c r="AJ68" s="565"/>
      <c r="AK68" s="565"/>
      <c r="AL68" s="565"/>
      <c r="AM68" s="565"/>
      <c r="AN68" s="565"/>
      <c r="AO68" s="565"/>
      <c r="AP68" s="565">
        <v>30</v>
      </c>
      <c r="AQ68" s="565">
        <v>15</v>
      </c>
      <c r="AR68" s="565"/>
      <c r="AS68" s="565">
        <v>30</v>
      </c>
      <c r="AT68" s="565"/>
      <c r="AU68" s="565"/>
      <c r="AV68" s="565"/>
      <c r="AW68" s="565"/>
      <c r="AX68" s="565"/>
      <c r="AY68" s="565"/>
      <c r="AZ68" s="565"/>
      <c r="BA68" s="565"/>
      <c r="BB68" s="565"/>
      <c r="BC68" s="565"/>
      <c r="BD68" s="565"/>
    </row>
    <row r="69" spans="1:56" hidden="1">
      <c r="A69" s="401" t="s">
        <v>7473</v>
      </c>
      <c r="B69" s="565">
        <v>66</v>
      </c>
      <c r="C69" s="147"/>
      <c r="D69" s="147"/>
      <c r="E69" s="147"/>
      <c r="F69" s="147"/>
      <c r="G69" s="147"/>
      <c r="H69" s="147"/>
      <c r="I69" s="147"/>
      <c r="J69" s="147">
        <v>3</v>
      </c>
      <c r="K69" s="147"/>
      <c r="L69" s="147"/>
      <c r="M69" s="147"/>
      <c r="N69" s="147"/>
      <c r="O69" s="147"/>
      <c r="P69" s="147"/>
      <c r="Q69" s="147"/>
      <c r="R69" s="147"/>
      <c r="S69" s="147"/>
      <c r="T69" s="147">
        <v>6</v>
      </c>
      <c r="U69" s="147"/>
      <c r="V69" s="147"/>
      <c r="W69" s="147"/>
      <c r="X69" s="147">
        <v>5</v>
      </c>
      <c r="Y69" s="147"/>
      <c r="Z69" s="565"/>
      <c r="AA69" s="565"/>
      <c r="AB69" s="565"/>
      <c r="AC69" s="565"/>
      <c r="AD69" s="565"/>
      <c r="AE69" s="565"/>
      <c r="AF69" s="565"/>
      <c r="AG69" s="565"/>
      <c r="AH69" s="565"/>
      <c r="AI69" s="565"/>
      <c r="AJ69" s="565"/>
      <c r="AK69" s="565">
        <v>11</v>
      </c>
      <c r="AL69" s="565"/>
      <c r="AM69" s="565"/>
      <c r="AN69" s="565"/>
      <c r="AO69" s="565"/>
      <c r="AP69" s="565"/>
      <c r="AQ69" s="565"/>
      <c r="AR69" s="565"/>
      <c r="AS69" s="565"/>
      <c r="AT69" s="565">
        <v>29</v>
      </c>
      <c r="AU69" s="565"/>
      <c r="AV69" s="565"/>
      <c r="AW69" s="565">
        <v>2</v>
      </c>
      <c r="AX69" s="565"/>
      <c r="AY69" s="565"/>
      <c r="AZ69" s="565">
        <v>10</v>
      </c>
      <c r="BA69" s="565"/>
      <c r="BB69" s="565"/>
      <c r="BC69" s="565"/>
      <c r="BD69" s="565"/>
    </row>
    <row r="70" spans="1:56" hidden="1">
      <c r="A70" s="401" t="s">
        <v>7611</v>
      </c>
      <c r="B70" s="565">
        <v>322</v>
      </c>
      <c r="C70" s="147">
        <v>10</v>
      </c>
      <c r="D70" s="147"/>
      <c r="E70" s="147"/>
      <c r="F70" s="147"/>
      <c r="G70" s="147"/>
      <c r="H70" s="147"/>
      <c r="I70" s="147"/>
      <c r="J70" s="147">
        <v>22</v>
      </c>
      <c r="K70" s="147"/>
      <c r="L70" s="147"/>
      <c r="M70" s="147"/>
      <c r="N70" s="147">
        <v>4</v>
      </c>
      <c r="O70" s="147"/>
      <c r="P70" s="147"/>
      <c r="Q70" s="147">
        <v>2</v>
      </c>
      <c r="R70" s="147"/>
      <c r="S70" s="147">
        <v>25</v>
      </c>
      <c r="T70" s="147">
        <v>23</v>
      </c>
      <c r="U70" s="147"/>
      <c r="V70" s="147">
        <v>17</v>
      </c>
      <c r="W70" s="147"/>
      <c r="X70" s="147">
        <v>18</v>
      </c>
      <c r="Y70" s="147"/>
      <c r="Z70" s="565">
        <v>5</v>
      </c>
      <c r="AA70" s="565"/>
      <c r="AB70" s="565"/>
      <c r="AC70" s="565"/>
      <c r="AD70" s="565">
        <v>15</v>
      </c>
      <c r="AE70" s="565"/>
      <c r="AF70" s="565">
        <v>6</v>
      </c>
      <c r="AG70" s="565"/>
      <c r="AH70" s="565">
        <v>5</v>
      </c>
      <c r="AI70" s="565"/>
      <c r="AJ70" s="565">
        <v>10</v>
      </c>
      <c r="AK70" s="565">
        <v>4</v>
      </c>
      <c r="AL70" s="565">
        <v>31</v>
      </c>
      <c r="AM70" s="565"/>
      <c r="AN70" s="565"/>
      <c r="AO70" s="565"/>
      <c r="AP70" s="565"/>
      <c r="AQ70" s="565">
        <v>17</v>
      </c>
      <c r="AR70" s="565"/>
      <c r="AS70" s="565"/>
      <c r="AT70" s="565"/>
      <c r="AU70" s="565">
        <v>30</v>
      </c>
      <c r="AV70" s="565"/>
      <c r="AW70" s="565"/>
      <c r="AX70" s="565">
        <v>31</v>
      </c>
      <c r="AY70" s="565">
        <v>10</v>
      </c>
      <c r="AZ70" s="565">
        <v>37</v>
      </c>
      <c r="BA70" s="565"/>
      <c r="BB70" s="565"/>
      <c r="BC70" s="565"/>
      <c r="BD70" s="565"/>
    </row>
    <row r="71" spans="1:56" hidden="1">
      <c r="A71" s="401" t="s">
        <v>7835</v>
      </c>
      <c r="B71" s="565">
        <v>234</v>
      </c>
      <c r="C71" s="147">
        <v>11</v>
      </c>
      <c r="D71" s="147"/>
      <c r="E71" s="147"/>
      <c r="F71" s="147"/>
      <c r="G71" s="147"/>
      <c r="H71" s="147"/>
      <c r="I71" s="147"/>
      <c r="J71" s="147">
        <v>5</v>
      </c>
      <c r="K71" s="147"/>
      <c r="L71" s="147"/>
      <c r="M71" s="147"/>
      <c r="N71" s="147"/>
      <c r="O71" s="147"/>
      <c r="P71" s="147"/>
      <c r="Q71" s="147"/>
      <c r="R71" s="147"/>
      <c r="S71" s="147">
        <v>140</v>
      </c>
      <c r="T71" s="147">
        <v>4</v>
      </c>
      <c r="U71" s="147"/>
      <c r="V71" s="147"/>
      <c r="W71" s="147"/>
      <c r="X71" s="147">
        <v>5</v>
      </c>
      <c r="Y71" s="147"/>
      <c r="Z71" s="565"/>
      <c r="AA71" s="565"/>
      <c r="AB71" s="565"/>
      <c r="AC71" s="565"/>
      <c r="AD71" s="565"/>
      <c r="AE71" s="565"/>
      <c r="AF71" s="565"/>
      <c r="AG71" s="565"/>
      <c r="AH71" s="565"/>
      <c r="AI71" s="565">
        <v>11</v>
      </c>
      <c r="AJ71" s="565">
        <v>9</v>
      </c>
      <c r="AK71" s="565">
        <v>1</v>
      </c>
      <c r="AL71" s="565">
        <v>11</v>
      </c>
      <c r="AM71" s="565"/>
      <c r="AN71" s="565"/>
      <c r="AO71" s="565"/>
      <c r="AP71" s="565"/>
      <c r="AQ71" s="565"/>
      <c r="AR71" s="565"/>
      <c r="AS71" s="565"/>
      <c r="AT71" s="565"/>
      <c r="AU71" s="565">
        <v>10</v>
      </c>
      <c r="AV71" s="565">
        <v>10</v>
      </c>
      <c r="AW71" s="565"/>
      <c r="AX71" s="565">
        <v>5</v>
      </c>
      <c r="AY71" s="565"/>
      <c r="AZ71" s="565">
        <v>12</v>
      </c>
      <c r="BA71" s="565"/>
      <c r="BB71" s="565"/>
      <c r="BC71" s="565"/>
      <c r="BD71" s="565"/>
    </row>
    <row r="72" spans="1:56" hidden="1">
      <c r="A72" s="401" t="s">
        <v>8118</v>
      </c>
      <c r="B72" s="565">
        <v>708</v>
      </c>
      <c r="C72" s="147">
        <v>40</v>
      </c>
      <c r="D72" s="147"/>
      <c r="E72" s="147"/>
      <c r="F72" s="147"/>
      <c r="G72" s="147"/>
      <c r="H72" s="147"/>
      <c r="I72" s="147"/>
      <c r="J72" s="147">
        <v>30</v>
      </c>
      <c r="K72" s="147"/>
      <c r="L72" s="147"/>
      <c r="M72" s="147"/>
      <c r="N72" s="147"/>
      <c r="O72" s="147"/>
      <c r="P72" s="147"/>
      <c r="Q72" s="147"/>
      <c r="R72" s="147"/>
      <c r="S72" s="147"/>
      <c r="T72" s="147">
        <v>55</v>
      </c>
      <c r="U72" s="147"/>
      <c r="V72" s="147"/>
      <c r="W72" s="147"/>
      <c r="X72" s="147"/>
      <c r="Y72" s="147"/>
      <c r="Z72" s="565"/>
      <c r="AA72" s="565"/>
      <c r="AB72" s="565"/>
      <c r="AC72" s="565"/>
      <c r="AD72" s="565"/>
      <c r="AE72" s="565">
        <v>85</v>
      </c>
      <c r="AF72" s="565"/>
      <c r="AG72" s="565"/>
      <c r="AH72" s="565"/>
      <c r="AI72" s="565"/>
      <c r="AJ72" s="565">
        <v>25</v>
      </c>
      <c r="AK72" s="565">
        <v>13</v>
      </c>
      <c r="AL72" s="565">
        <v>100</v>
      </c>
      <c r="AM72" s="565"/>
      <c r="AN72" s="565"/>
      <c r="AO72" s="565"/>
      <c r="AP72" s="565">
        <v>23</v>
      </c>
      <c r="AQ72" s="565"/>
      <c r="AR72" s="565"/>
      <c r="AS72" s="565">
        <v>70</v>
      </c>
      <c r="AT72" s="565"/>
      <c r="AU72" s="565">
        <v>95</v>
      </c>
      <c r="AV72" s="565"/>
      <c r="AW72" s="565">
        <v>40</v>
      </c>
      <c r="AX72" s="565"/>
      <c r="AY72" s="565">
        <v>47</v>
      </c>
      <c r="AZ72" s="565">
        <v>85</v>
      </c>
      <c r="BA72" s="565"/>
      <c r="BB72" s="565"/>
      <c r="BC72" s="565"/>
      <c r="BD72" s="565"/>
    </row>
    <row r="73" spans="1:56" hidden="1">
      <c r="A73" s="401" t="s">
        <v>8145</v>
      </c>
      <c r="B73" s="565">
        <v>262</v>
      </c>
      <c r="C73" s="147"/>
      <c r="D73" s="147"/>
      <c r="E73" s="147"/>
      <c r="F73" s="147"/>
      <c r="G73" s="147"/>
      <c r="H73" s="147"/>
      <c r="I73" s="147">
        <v>70</v>
      </c>
      <c r="J73" s="147"/>
      <c r="K73" s="147"/>
      <c r="L73" s="147"/>
      <c r="M73" s="147"/>
      <c r="N73" s="147"/>
      <c r="O73" s="147"/>
      <c r="P73" s="147"/>
      <c r="Q73" s="147"/>
      <c r="R73" s="147"/>
      <c r="S73" s="147"/>
      <c r="T73" s="147"/>
      <c r="U73" s="147"/>
      <c r="V73" s="147"/>
      <c r="W73" s="147"/>
      <c r="X73" s="147">
        <v>50</v>
      </c>
      <c r="Y73" s="147"/>
      <c r="Z73" s="565"/>
      <c r="AA73" s="565"/>
      <c r="AB73" s="565"/>
      <c r="AC73" s="565"/>
      <c r="AD73" s="565"/>
      <c r="AE73" s="565"/>
      <c r="AF73" s="565"/>
      <c r="AG73" s="565"/>
      <c r="AH73" s="565"/>
      <c r="AI73" s="565"/>
      <c r="AJ73" s="565"/>
      <c r="AK73" s="565"/>
      <c r="AL73" s="565"/>
      <c r="AM73" s="565"/>
      <c r="AN73" s="565"/>
      <c r="AO73" s="565"/>
      <c r="AP73" s="565">
        <v>80</v>
      </c>
      <c r="AQ73" s="565"/>
      <c r="AR73" s="565"/>
      <c r="AS73" s="565"/>
      <c r="AT73" s="565"/>
      <c r="AU73" s="565">
        <v>12</v>
      </c>
      <c r="AV73" s="565"/>
      <c r="AW73" s="565"/>
      <c r="AX73" s="565">
        <v>50</v>
      </c>
      <c r="AY73" s="565"/>
      <c r="AZ73" s="565"/>
      <c r="BA73" s="565"/>
      <c r="BB73" s="565"/>
      <c r="BC73" s="565"/>
      <c r="BD73" s="565"/>
    </row>
    <row r="74" spans="1:56" hidden="1">
      <c r="A74" s="401" t="s">
        <v>8168</v>
      </c>
      <c r="B74" s="565">
        <v>76</v>
      </c>
      <c r="C74" s="147"/>
      <c r="D74" s="147"/>
      <c r="E74" s="147"/>
      <c r="F74" s="147"/>
      <c r="G74" s="147"/>
      <c r="H74" s="147"/>
      <c r="I74" s="147"/>
      <c r="J74" s="147">
        <v>2</v>
      </c>
      <c r="K74" s="147"/>
      <c r="L74" s="147"/>
      <c r="M74" s="147"/>
      <c r="N74" s="147">
        <v>2</v>
      </c>
      <c r="O74" s="147"/>
      <c r="P74" s="147"/>
      <c r="Q74" s="147"/>
      <c r="R74" s="147"/>
      <c r="S74" s="147">
        <v>10</v>
      </c>
      <c r="T74" s="147"/>
      <c r="U74" s="147"/>
      <c r="V74" s="147"/>
      <c r="W74" s="147"/>
      <c r="X74" s="147">
        <v>4</v>
      </c>
      <c r="Y74" s="147"/>
      <c r="Z74" s="565"/>
      <c r="AA74" s="565"/>
      <c r="AB74" s="565"/>
      <c r="AC74" s="565"/>
      <c r="AD74" s="565"/>
      <c r="AE74" s="565"/>
      <c r="AF74" s="565"/>
      <c r="AG74" s="565"/>
      <c r="AH74" s="565"/>
      <c r="AI74" s="565">
        <v>10</v>
      </c>
      <c r="AJ74" s="565">
        <v>3</v>
      </c>
      <c r="AK74" s="565"/>
      <c r="AL74" s="565">
        <v>11</v>
      </c>
      <c r="AM74" s="565"/>
      <c r="AN74" s="565"/>
      <c r="AO74" s="565"/>
      <c r="AP74" s="565"/>
      <c r="AQ74" s="565"/>
      <c r="AR74" s="565"/>
      <c r="AS74" s="565"/>
      <c r="AT74" s="565"/>
      <c r="AU74" s="565">
        <v>16</v>
      </c>
      <c r="AV74" s="565"/>
      <c r="AW74" s="565"/>
      <c r="AX74" s="565"/>
      <c r="AY74" s="565"/>
      <c r="AZ74" s="565">
        <v>18</v>
      </c>
      <c r="BA74" s="565"/>
      <c r="BB74" s="565"/>
      <c r="BC74" s="565"/>
      <c r="BD74" s="565"/>
    </row>
    <row r="75" spans="1:56" hidden="1">
      <c r="A75" s="401" t="s">
        <v>8339</v>
      </c>
      <c r="B75" s="565">
        <v>87</v>
      </c>
      <c r="C75" s="147">
        <v>3</v>
      </c>
      <c r="D75" s="147"/>
      <c r="E75" s="147"/>
      <c r="F75" s="147"/>
      <c r="G75" s="147"/>
      <c r="H75" s="147"/>
      <c r="I75" s="147"/>
      <c r="J75" s="147">
        <v>6</v>
      </c>
      <c r="K75" s="147"/>
      <c r="L75" s="147"/>
      <c r="M75" s="147"/>
      <c r="N75" s="147"/>
      <c r="O75" s="147"/>
      <c r="P75" s="147"/>
      <c r="Q75" s="147"/>
      <c r="R75" s="147"/>
      <c r="S75" s="147">
        <v>7</v>
      </c>
      <c r="T75" s="147"/>
      <c r="U75" s="147"/>
      <c r="V75" s="147"/>
      <c r="W75" s="147"/>
      <c r="X75" s="147">
        <v>10</v>
      </c>
      <c r="Y75" s="147"/>
      <c r="Z75" s="565"/>
      <c r="AA75" s="565"/>
      <c r="AB75" s="565"/>
      <c r="AC75" s="565"/>
      <c r="AD75" s="565"/>
      <c r="AE75" s="565"/>
      <c r="AF75" s="565">
        <v>1</v>
      </c>
      <c r="AG75" s="565"/>
      <c r="AH75" s="565"/>
      <c r="AI75" s="565"/>
      <c r="AJ75" s="565">
        <v>1</v>
      </c>
      <c r="AK75" s="565"/>
      <c r="AL75" s="565">
        <v>13</v>
      </c>
      <c r="AM75" s="565"/>
      <c r="AN75" s="565"/>
      <c r="AO75" s="565"/>
      <c r="AP75" s="565"/>
      <c r="AQ75" s="565"/>
      <c r="AR75" s="565"/>
      <c r="AS75" s="565"/>
      <c r="AT75" s="565"/>
      <c r="AU75" s="565">
        <v>24</v>
      </c>
      <c r="AV75" s="565"/>
      <c r="AW75" s="565"/>
      <c r="AX75" s="565">
        <v>4</v>
      </c>
      <c r="AY75" s="565">
        <v>1</v>
      </c>
      <c r="AZ75" s="565">
        <v>17</v>
      </c>
      <c r="BA75" s="565"/>
      <c r="BB75" s="565"/>
      <c r="BC75" s="565"/>
      <c r="BD75" s="565"/>
    </row>
    <row r="76" spans="1:56" hidden="1">
      <c r="A76" s="401" t="s">
        <v>8438</v>
      </c>
      <c r="B76" s="565">
        <v>76</v>
      </c>
      <c r="C76" s="147"/>
      <c r="D76" s="147"/>
      <c r="E76" s="147"/>
      <c r="F76" s="147"/>
      <c r="G76" s="147"/>
      <c r="H76" s="147"/>
      <c r="I76" s="147"/>
      <c r="J76" s="147">
        <v>8</v>
      </c>
      <c r="K76" s="147"/>
      <c r="L76" s="147"/>
      <c r="M76" s="147"/>
      <c r="N76" s="147"/>
      <c r="O76" s="147"/>
      <c r="P76" s="147"/>
      <c r="Q76" s="147"/>
      <c r="R76" s="147"/>
      <c r="S76" s="147"/>
      <c r="T76" s="147">
        <v>5</v>
      </c>
      <c r="U76" s="147"/>
      <c r="V76" s="147"/>
      <c r="W76" s="147"/>
      <c r="X76" s="147">
        <v>2</v>
      </c>
      <c r="Y76" s="147"/>
      <c r="Z76" s="565"/>
      <c r="AA76" s="565"/>
      <c r="AB76" s="565"/>
      <c r="AC76" s="565"/>
      <c r="AD76" s="565"/>
      <c r="AE76" s="565"/>
      <c r="AF76" s="565"/>
      <c r="AG76" s="565">
        <v>2</v>
      </c>
      <c r="AH76" s="565"/>
      <c r="AI76" s="565"/>
      <c r="AJ76" s="565">
        <v>1</v>
      </c>
      <c r="AK76" s="565"/>
      <c r="AL76" s="565">
        <v>11</v>
      </c>
      <c r="AM76" s="565"/>
      <c r="AN76" s="565"/>
      <c r="AO76" s="565"/>
      <c r="AP76" s="565"/>
      <c r="AQ76" s="565">
        <v>4</v>
      </c>
      <c r="AR76" s="565"/>
      <c r="AS76" s="565"/>
      <c r="AT76" s="565"/>
      <c r="AU76" s="565">
        <v>8</v>
      </c>
      <c r="AV76" s="565"/>
      <c r="AW76" s="565"/>
      <c r="AX76" s="565">
        <v>13</v>
      </c>
      <c r="AY76" s="565">
        <v>4</v>
      </c>
      <c r="AZ76" s="565">
        <v>18</v>
      </c>
      <c r="BA76" s="565"/>
      <c r="BB76" s="565"/>
      <c r="BC76" s="565"/>
      <c r="BD76" s="565"/>
    </row>
    <row r="77" spans="1:56" hidden="1">
      <c r="A77" s="401" t="s">
        <v>8466</v>
      </c>
      <c r="B77" s="565"/>
      <c r="C77" s="147"/>
      <c r="D77" s="147"/>
      <c r="E77" s="147"/>
      <c r="F77" s="147"/>
      <c r="G77" s="147"/>
      <c r="H77" s="147"/>
      <c r="I77" s="147"/>
      <c r="J77" s="147"/>
      <c r="K77" s="147"/>
      <c r="L77" s="147"/>
      <c r="M77" s="147"/>
      <c r="N77" s="147"/>
      <c r="O77" s="147"/>
      <c r="P77" s="147"/>
      <c r="Q77" s="147"/>
      <c r="R77" s="147"/>
      <c r="S77" s="147">
        <v>965</v>
      </c>
      <c r="T77" s="147"/>
      <c r="U77" s="147"/>
      <c r="V77" s="147"/>
      <c r="W77" s="147"/>
      <c r="X77" s="147"/>
      <c r="Y77" s="147"/>
      <c r="Z77" s="565"/>
      <c r="AA77" s="565"/>
      <c r="AB77" s="565"/>
      <c r="AC77" s="565"/>
      <c r="AD77" s="565"/>
      <c r="AE77" s="565"/>
      <c r="AF77" s="565"/>
      <c r="AG77" s="565"/>
      <c r="AH77" s="565"/>
      <c r="AI77" s="565"/>
      <c r="AJ77" s="565"/>
      <c r="AK77" s="565"/>
      <c r="AL77" s="565"/>
      <c r="AM77" s="565"/>
      <c r="AN77" s="565"/>
      <c r="AO77" s="565"/>
      <c r="AP77" s="565"/>
      <c r="AQ77" s="565"/>
      <c r="AR77" s="565"/>
      <c r="AS77" s="565"/>
      <c r="AT77" s="565"/>
      <c r="AU77" s="565"/>
      <c r="AV77" s="565"/>
      <c r="AW77" s="565"/>
      <c r="AX77" s="565"/>
      <c r="AY77" s="565"/>
      <c r="AZ77" s="565"/>
      <c r="BA77" s="565"/>
      <c r="BB77" s="565"/>
      <c r="BC77" s="565"/>
      <c r="BD77" s="565"/>
    </row>
    <row r="78" spans="1:56" hidden="1">
      <c r="A78" s="401" t="s">
        <v>8477</v>
      </c>
      <c r="B78" s="565">
        <v>87</v>
      </c>
      <c r="C78" s="147"/>
      <c r="D78" s="147"/>
      <c r="E78" s="147"/>
      <c r="F78" s="147"/>
      <c r="G78" s="147"/>
      <c r="H78" s="147"/>
      <c r="I78" s="147"/>
      <c r="J78" s="147">
        <v>3</v>
      </c>
      <c r="K78" s="147"/>
      <c r="L78" s="147"/>
      <c r="M78" s="147"/>
      <c r="N78" s="147"/>
      <c r="O78" s="147"/>
      <c r="P78" s="147"/>
      <c r="Q78" s="147"/>
      <c r="R78" s="147"/>
      <c r="S78" s="147">
        <v>6</v>
      </c>
      <c r="T78" s="147">
        <v>8</v>
      </c>
      <c r="U78" s="147"/>
      <c r="V78" s="147"/>
      <c r="W78" s="147"/>
      <c r="X78" s="147">
        <v>8</v>
      </c>
      <c r="Y78" s="147"/>
      <c r="Z78" s="565"/>
      <c r="AA78" s="565"/>
      <c r="AB78" s="565"/>
      <c r="AC78" s="565"/>
      <c r="AD78" s="565"/>
      <c r="AE78" s="565">
        <v>2</v>
      </c>
      <c r="AF78" s="565">
        <v>3</v>
      </c>
      <c r="AG78" s="565">
        <v>1</v>
      </c>
      <c r="AH78" s="565"/>
      <c r="AI78" s="565"/>
      <c r="AJ78" s="565">
        <v>4</v>
      </c>
      <c r="AK78" s="565"/>
      <c r="AL78" s="565">
        <v>10</v>
      </c>
      <c r="AM78" s="565"/>
      <c r="AN78" s="565"/>
      <c r="AO78" s="565"/>
      <c r="AP78" s="565"/>
      <c r="AQ78" s="565"/>
      <c r="AR78" s="565"/>
      <c r="AS78" s="565"/>
      <c r="AT78" s="565"/>
      <c r="AU78" s="565">
        <v>17</v>
      </c>
      <c r="AV78" s="565"/>
      <c r="AW78" s="565"/>
      <c r="AX78" s="565">
        <v>6</v>
      </c>
      <c r="AY78" s="565">
        <v>3</v>
      </c>
      <c r="AZ78" s="565">
        <v>16</v>
      </c>
      <c r="BA78" s="565"/>
      <c r="BB78" s="565"/>
      <c r="BC78" s="565"/>
      <c r="BD78" s="565"/>
    </row>
    <row r="79" spans="1:56" hidden="1">
      <c r="A79" s="401" t="s">
        <v>8780</v>
      </c>
      <c r="B79" s="565"/>
      <c r="C79" s="147"/>
      <c r="D79" s="147"/>
      <c r="E79" s="147"/>
      <c r="F79" s="147"/>
      <c r="G79" s="147"/>
      <c r="H79" s="147"/>
      <c r="I79" s="147"/>
      <c r="J79" s="147"/>
      <c r="K79" s="147"/>
      <c r="L79" s="147"/>
      <c r="M79" s="147"/>
      <c r="N79" s="147"/>
      <c r="O79" s="147"/>
      <c r="P79" s="147"/>
      <c r="Q79" s="147"/>
      <c r="R79" s="147"/>
      <c r="S79" s="147"/>
      <c r="T79" s="147"/>
      <c r="U79" s="147"/>
      <c r="V79" s="147"/>
      <c r="W79" s="147"/>
      <c r="X79" s="147"/>
      <c r="Y79" s="147"/>
      <c r="Z79" s="565"/>
      <c r="AA79" s="565"/>
      <c r="AB79" s="565"/>
      <c r="AC79" s="565"/>
      <c r="AD79" s="565"/>
      <c r="AE79" s="565">
        <v>672</v>
      </c>
      <c r="AF79" s="565"/>
      <c r="AG79" s="565"/>
      <c r="AH79" s="565"/>
      <c r="AI79" s="565"/>
      <c r="AJ79" s="565"/>
      <c r="AK79" s="565"/>
      <c r="AL79" s="565"/>
      <c r="AM79" s="565"/>
      <c r="AN79" s="565"/>
      <c r="AO79" s="565"/>
      <c r="AP79" s="565"/>
      <c r="AQ79" s="565"/>
      <c r="AR79" s="565"/>
      <c r="AS79" s="565"/>
      <c r="AT79" s="565"/>
      <c r="AU79" s="565"/>
      <c r="AV79" s="565"/>
      <c r="AW79" s="565"/>
      <c r="AX79" s="565"/>
      <c r="AY79" s="565"/>
      <c r="AZ79" s="565"/>
      <c r="BA79" s="565"/>
      <c r="BB79" s="565"/>
      <c r="BC79" s="565"/>
      <c r="BD79" s="565"/>
    </row>
    <row r="80" spans="1:56" hidden="1">
      <c r="A80" s="401" t="s">
        <v>8910</v>
      </c>
      <c r="B80" s="565">
        <v>90</v>
      </c>
      <c r="C80" s="147">
        <v>1</v>
      </c>
      <c r="D80" s="147"/>
      <c r="E80" s="147"/>
      <c r="F80" s="147"/>
      <c r="G80" s="147"/>
      <c r="H80" s="147"/>
      <c r="I80" s="147"/>
      <c r="J80" s="147">
        <v>4</v>
      </c>
      <c r="K80" s="147"/>
      <c r="L80" s="147"/>
      <c r="M80" s="147"/>
      <c r="N80" s="147">
        <v>5</v>
      </c>
      <c r="O80" s="147"/>
      <c r="P80" s="147"/>
      <c r="Q80" s="147"/>
      <c r="R80" s="147"/>
      <c r="S80" s="147"/>
      <c r="T80" s="147">
        <v>5</v>
      </c>
      <c r="U80" s="147"/>
      <c r="V80" s="147"/>
      <c r="W80" s="147"/>
      <c r="X80" s="147">
        <v>10</v>
      </c>
      <c r="Y80" s="147"/>
      <c r="Z80" s="565"/>
      <c r="AA80" s="565"/>
      <c r="AB80" s="565"/>
      <c r="AC80" s="565"/>
      <c r="AD80" s="565"/>
      <c r="AE80" s="565"/>
      <c r="AF80" s="565"/>
      <c r="AG80" s="565"/>
      <c r="AH80" s="565"/>
      <c r="AI80" s="565"/>
      <c r="AJ80" s="565">
        <v>3</v>
      </c>
      <c r="AK80" s="565"/>
      <c r="AL80" s="565">
        <v>13</v>
      </c>
      <c r="AM80" s="565"/>
      <c r="AN80" s="565"/>
      <c r="AO80" s="565"/>
      <c r="AP80" s="565"/>
      <c r="AQ80" s="565"/>
      <c r="AR80" s="565"/>
      <c r="AS80" s="565"/>
      <c r="AT80" s="565"/>
      <c r="AU80" s="565">
        <v>24</v>
      </c>
      <c r="AV80" s="565"/>
      <c r="AW80" s="565"/>
      <c r="AX80" s="565"/>
      <c r="AY80" s="565"/>
      <c r="AZ80" s="565">
        <v>24</v>
      </c>
      <c r="BA80" s="565"/>
      <c r="BB80" s="565"/>
      <c r="BC80" s="565">
        <v>1</v>
      </c>
    </row>
    <row r="81" spans="1:55" hidden="1">
      <c r="A81" s="401" t="s">
        <v>8941</v>
      </c>
      <c r="B81" s="565">
        <v>160</v>
      </c>
      <c r="C81" s="147"/>
      <c r="D81" s="147">
        <v>1</v>
      </c>
      <c r="E81" s="147"/>
      <c r="F81" s="147"/>
      <c r="G81" s="147"/>
      <c r="H81" s="147"/>
      <c r="I81" s="147"/>
      <c r="J81" s="147">
        <v>10</v>
      </c>
      <c r="K81" s="147"/>
      <c r="L81" s="147"/>
      <c r="M81" s="147"/>
      <c r="N81" s="147"/>
      <c r="O81" s="147"/>
      <c r="P81" s="147"/>
      <c r="Q81" s="147"/>
      <c r="R81" s="147"/>
      <c r="S81" s="147">
        <v>15</v>
      </c>
      <c r="T81" s="147"/>
      <c r="U81" s="147"/>
      <c r="V81" s="147"/>
      <c r="W81" s="147"/>
      <c r="X81" s="147">
        <v>15</v>
      </c>
      <c r="Y81" s="147"/>
      <c r="Z81" s="565"/>
      <c r="AA81" s="565"/>
      <c r="AB81" s="565"/>
      <c r="AC81" s="565"/>
      <c r="AD81" s="565"/>
      <c r="AE81" s="565"/>
      <c r="AF81" s="565"/>
      <c r="AG81" s="565"/>
      <c r="AH81" s="565"/>
      <c r="AI81" s="565"/>
      <c r="AJ81" s="565">
        <v>5</v>
      </c>
      <c r="AK81" s="565"/>
      <c r="AL81" s="565">
        <v>24</v>
      </c>
      <c r="AM81" s="565"/>
      <c r="AN81" s="565"/>
      <c r="AO81" s="565"/>
      <c r="AP81" s="565"/>
      <c r="AQ81" s="565"/>
      <c r="AR81" s="565"/>
      <c r="AS81" s="565"/>
      <c r="AT81" s="565"/>
      <c r="AU81" s="565">
        <v>60</v>
      </c>
      <c r="AV81" s="565"/>
      <c r="AW81" s="565"/>
      <c r="AX81" s="565"/>
      <c r="AY81" s="565"/>
      <c r="AZ81" s="565">
        <v>30</v>
      </c>
      <c r="BA81" s="565"/>
      <c r="BB81" s="565"/>
      <c r="BC81" s="565"/>
    </row>
    <row r="82" spans="1:55" hidden="1">
      <c r="A82" s="401" t="s">
        <v>8979</v>
      </c>
      <c r="B82" s="565">
        <v>156</v>
      </c>
      <c r="C82" s="147">
        <v>75</v>
      </c>
      <c r="D82" s="147"/>
      <c r="E82" s="147"/>
      <c r="F82" s="147"/>
      <c r="G82" s="147"/>
      <c r="H82" s="147"/>
      <c r="I82" s="147"/>
      <c r="J82" s="147"/>
      <c r="K82" s="147"/>
      <c r="L82" s="147"/>
      <c r="M82" s="147"/>
      <c r="N82" s="147"/>
      <c r="O82" s="147"/>
      <c r="P82" s="147"/>
      <c r="Q82" s="147"/>
      <c r="R82" s="147"/>
      <c r="S82" s="147"/>
      <c r="T82" s="147"/>
      <c r="U82" s="147"/>
      <c r="V82" s="147"/>
      <c r="W82" s="147"/>
      <c r="X82" s="147"/>
      <c r="Y82" s="147"/>
      <c r="Z82" s="565"/>
      <c r="AA82" s="565"/>
      <c r="AB82" s="565"/>
      <c r="AC82" s="565"/>
      <c r="AD82" s="565"/>
      <c r="AE82" s="565"/>
      <c r="AF82" s="565"/>
      <c r="AG82" s="565"/>
      <c r="AH82" s="565"/>
      <c r="AI82" s="565"/>
      <c r="AJ82" s="565">
        <v>65</v>
      </c>
      <c r="AK82" s="565">
        <v>16</v>
      </c>
      <c r="AL82" s="565"/>
      <c r="AM82" s="565"/>
      <c r="AN82" s="565"/>
      <c r="AO82" s="565"/>
      <c r="AP82" s="565"/>
      <c r="AQ82" s="565"/>
      <c r="AR82" s="565"/>
      <c r="AS82" s="565"/>
      <c r="AT82" s="565"/>
      <c r="AU82" s="565"/>
      <c r="AV82" s="565"/>
      <c r="AW82" s="565"/>
      <c r="AX82" s="565"/>
      <c r="AY82" s="565"/>
      <c r="AZ82" s="565"/>
      <c r="BA82" s="565"/>
      <c r="BB82" s="565"/>
      <c r="BC82" s="565"/>
    </row>
    <row r="83" spans="1:55" hidden="1">
      <c r="A83" s="401" t="s">
        <v>8981</v>
      </c>
      <c r="B83" s="565">
        <v>313</v>
      </c>
      <c r="C83" s="147">
        <v>22</v>
      </c>
      <c r="D83" s="147"/>
      <c r="E83" s="147"/>
      <c r="F83" s="147"/>
      <c r="G83" s="147">
        <v>1</v>
      </c>
      <c r="H83" s="147"/>
      <c r="I83" s="147"/>
      <c r="J83" s="147">
        <v>14</v>
      </c>
      <c r="K83" s="147"/>
      <c r="L83" s="147"/>
      <c r="M83" s="147"/>
      <c r="N83" s="147"/>
      <c r="O83" s="147"/>
      <c r="P83" s="147"/>
      <c r="Q83" s="147"/>
      <c r="R83" s="147"/>
      <c r="S83" s="147">
        <v>21</v>
      </c>
      <c r="T83" s="147">
        <v>22</v>
      </c>
      <c r="U83" s="147"/>
      <c r="V83" s="147"/>
      <c r="W83" s="147">
        <v>2</v>
      </c>
      <c r="X83" s="147">
        <v>31</v>
      </c>
      <c r="Y83" s="147"/>
      <c r="Z83" s="565"/>
      <c r="AA83" s="565">
        <v>5</v>
      </c>
      <c r="AB83" s="565"/>
      <c r="AC83" s="565"/>
      <c r="AD83" s="565">
        <v>5</v>
      </c>
      <c r="AE83" s="565">
        <v>3</v>
      </c>
      <c r="AF83" s="565">
        <v>2</v>
      </c>
      <c r="AG83" s="565">
        <v>3</v>
      </c>
      <c r="AH83" s="565">
        <v>15</v>
      </c>
      <c r="AI83" s="565"/>
      <c r="AJ83" s="565">
        <v>15</v>
      </c>
      <c r="AK83" s="565">
        <v>5</v>
      </c>
      <c r="AL83" s="565">
        <v>26</v>
      </c>
      <c r="AM83" s="565"/>
      <c r="AN83" s="565"/>
      <c r="AO83" s="565">
        <v>12</v>
      </c>
      <c r="AP83" s="565"/>
      <c r="AQ83" s="565"/>
      <c r="AR83" s="565"/>
      <c r="AS83" s="565"/>
      <c r="AT83" s="565"/>
      <c r="AU83" s="565">
        <v>27</v>
      </c>
      <c r="AV83" s="565"/>
      <c r="AW83" s="565"/>
      <c r="AX83" s="565">
        <v>24</v>
      </c>
      <c r="AY83" s="565">
        <v>10</v>
      </c>
      <c r="AZ83" s="565">
        <v>44</v>
      </c>
      <c r="BA83" s="565"/>
      <c r="BB83" s="565"/>
      <c r="BC83" s="565">
        <v>4</v>
      </c>
    </row>
    <row r="84" spans="1:55" hidden="1">
      <c r="A84" s="401" t="s">
        <v>9011</v>
      </c>
      <c r="B84" s="565">
        <v>127</v>
      </c>
      <c r="C84" s="147"/>
      <c r="D84" s="147"/>
      <c r="E84" s="147"/>
      <c r="F84" s="147"/>
      <c r="G84" s="147">
        <v>10</v>
      </c>
      <c r="H84" s="147"/>
      <c r="I84" s="147"/>
      <c r="J84" s="147"/>
      <c r="K84" s="147">
        <v>1</v>
      </c>
      <c r="L84" s="147"/>
      <c r="M84" s="147">
        <v>15</v>
      </c>
      <c r="N84" s="147"/>
      <c r="O84" s="147"/>
      <c r="P84" s="147"/>
      <c r="Q84" s="147"/>
      <c r="R84" s="147"/>
      <c r="S84" s="147">
        <v>40</v>
      </c>
      <c r="T84" s="147"/>
      <c r="U84" s="147"/>
      <c r="V84" s="147"/>
      <c r="W84" s="147"/>
      <c r="X84" s="147"/>
      <c r="Y84" s="147"/>
      <c r="Z84" s="565"/>
      <c r="AA84" s="565"/>
      <c r="AB84" s="565"/>
      <c r="AC84" s="565"/>
      <c r="AD84" s="565"/>
      <c r="AE84" s="565"/>
      <c r="AF84" s="565"/>
      <c r="AG84" s="565"/>
      <c r="AH84" s="565"/>
      <c r="AI84" s="565"/>
      <c r="AJ84" s="565"/>
      <c r="AK84" s="565">
        <v>8</v>
      </c>
      <c r="AL84" s="565">
        <v>33</v>
      </c>
      <c r="AM84" s="565"/>
      <c r="AN84" s="565"/>
      <c r="AO84" s="565">
        <v>20</v>
      </c>
      <c r="AP84" s="565"/>
      <c r="AQ84" s="565"/>
      <c r="AR84" s="565"/>
      <c r="AS84" s="565"/>
      <c r="AT84" s="565"/>
      <c r="AU84" s="565"/>
      <c r="AV84" s="565"/>
      <c r="AW84" s="565"/>
      <c r="AX84" s="565"/>
      <c r="AY84" s="565"/>
      <c r="AZ84" s="565"/>
      <c r="BA84" s="565"/>
      <c r="BB84" s="565"/>
      <c r="BC84" s="565"/>
    </row>
    <row r="85" spans="1:55" hidden="1">
      <c r="A85" s="401" t="s">
        <v>9013</v>
      </c>
      <c r="B85" s="565">
        <v>426</v>
      </c>
      <c r="C85" s="147">
        <v>17</v>
      </c>
      <c r="D85" s="147"/>
      <c r="E85" s="147">
        <v>20</v>
      </c>
      <c r="F85" s="147"/>
      <c r="G85" s="147">
        <v>15</v>
      </c>
      <c r="H85" s="147">
        <v>10</v>
      </c>
      <c r="I85" s="147">
        <v>20</v>
      </c>
      <c r="J85" s="147">
        <v>35</v>
      </c>
      <c r="K85" s="147"/>
      <c r="L85" s="147"/>
      <c r="M85" s="147"/>
      <c r="N85" s="147"/>
      <c r="O85" s="147"/>
      <c r="P85" s="147"/>
      <c r="Q85" s="147"/>
      <c r="R85" s="147"/>
      <c r="S85" s="147"/>
      <c r="T85" s="147">
        <v>48</v>
      </c>
      <c r="U85" s="147"/>
      <c r="V85" s="147"/>
      <c r="W85" s="147">
        <v>2</v>
      </c>
      <c r="X85" s="147"/>
      <c r="Y85" s="147"/>
      <c r="Z85" s="565"/>
      <c r="AA85" s="565"/>
      <c r="AB85" s="565"/>
      <c r="AC85" s="565"/>
      <c r="AD85" s="565"/>
      <c r="AE85" s="565"/>
      <c r="AF85" s="565">
        <v>10</v>
      </c>
      <c r="AG85" s="565"/>
      <c r="AH85" s="565">
        <v>33</v>
      </c>
      <c r="AI85" s="565"/>
      <c r="AJ85" s="565">
        <v>31</v>
      </c>
      <c r="AK85" s="565"/>
      <c r="AL85" s="565"/>
      <c r="AM85" s="565"/>
      <c r="AN85" s="565"/>
      <c r="AO85" s="565">
        <v>26</v>
      </c>
      <c r="AP85" s="565"/>
      <c r="AQ85" s="565"/>
      <c r="AR85" s="565"/>
      <c r="AS85" s="565"/>
      <c r="AT85" s="565"/>
      <c r="AU85" s="565">
        <v>77</v>
      </c>
      <c r="AV85" s="565"/>
      <c r="AW85" s="565"/>
      <c r="AX85" s="565">
        <v>19</v>
      </c>
      <c r="AY85" s="565"/>
      <c r="AZ85" s="565">
        <v>33</v>
      </c>
      <c r="BA85" s="565"/>
      <c r="BB85" s="565"/>
      <c r="BC85" s="565">
        <v>30</v>
      </c>
    </row>
    <row r="86" spans="1:55" hidden="1">
      <c r="A86" s="401" t="s">
        <v>9049</v>
      </c>
      <c r="B86" s="565">
        <v>113</v>
      </c>
      <c r="C86" s="147">
        <v>1</v>
      </c>
      <c r="D86" s="147"/>
      <c r="E86" s="147"/>
      <c r="F86" s="147"/>
      <c r="G86" s="147"/>
      <c r="H86" s="147"/>
      <c r="I86" s="147"/>
      <c r="J86" s="147">
        <v>5</v>
      </c>
      <c r="K86" s="147"/>
      <c r="L86" s="147"/>
      <c r="M86" s="147"/>
      <c r="N86" s="147"/>
      <c r="O86" s="147"/>
      <c r="P86" s="147"/>
      <c r="Q86" s="147"/>
      <c r="R86" s="147"/>
      <c r="S86" s="147">
        <v>10</v>
      </c>
      <c r="T86" s="147"/>
      <c r="U86" s="147"/>
      <c r="V86" s="147"/>
      <c r="W86" s="147"/>
      <c r="X86" s="147">
        <v>15</v>
      </c>
      <c r="Y86" s="147"/>
      <c r="Z86" s="565"/>
      <c r="AA86" s="565"/>
      <c r="AB86" s="565"/>
      <c r="AC86" s="565"/>
      <c r="AD86" s="565"/>
      <c r="AE86" s="565"/>
      <c r="AF86" s="565"/>
      <c r="AG86" s="565"/>
      <c r="AH86" s="565"/>
      <c r="AI86" s="565"/>
      <c r="AJ86" s="565">
        <v>6</v>
      </c>
      <c r="AK86" s="565"/>
      <c r="AL86" s="565">
        <v>15</v>
      </c>
      <c r="AM86" s="565"/>
      <c r="AN86" s="565"/>
      <c r="AO86" s="565"/>
      <c r="AP86" s="565"/>
      <c r="AQ86" s="565"/>
      <c r="AR86" s="565"/>
      <c r="AS86" s="565"/>
      <c r="AT86" s="565"/>
      <c r="AU86" s="565">
        <v>30</v>
      </c>
      <c r="AV86" s="565"/>
      <c r="AW86" s="565"/>
      <c r="AX86" s="565">
        <v>10</v>
      </c>
      <c r="AY86" s="565">
        <v>21</v>
      </c>
      <c r="AZ86" s="565"/>
      <c r="BA86" s="565"/>
      <c r="BB86" s="565"/>
      <c r="BC86" s="565"/>
    </row>
    <row r="87" spans="1:55" hidden="1">
      <c r="A87" s="401" t="s">
        <v>9112</v>
      </c>
      <c r="B87" s="565">
        <v>288</v>
      </c>
      <c r="C87" s="147">
        <v>23</v>
      </c>
      <c r="D87" s="147">
        <v>0</v>
      </c>
      <c r="E87" s="147">
        <v>6</v>
      </c>
      <c r="F87" s="147">
        <v>0</v>
      </c>
      <c r="G87" s="147">
        <v>8</v>
      </c>
      <c r="H87" s="147">
        <v>0</v>
      </c>
      <c r="I87" s="147">
        <v>0</v>
      </c>
      <c r="J87" s="147">
        <v>8</v>
      </c>
      <c r="K87" s="147">
        <v>0</v>
      </c>
      <c r="L87" s="147">
        <v>0</v>
      </c>
      <c r="M87" s="147">
        <v>0</v>
      </c>
      <c r="N87" s="147">
        <v>3</v>
      </c>
      <c r="O87" s="147">
        <v>0</v>
      </c>
      <c r="P87" s="147">
        <v>0</v>
      </c>
      <c r="Q87" s="147">
        <v>0</v>
      </c>
      <c r="R87" s="147">
        <v>0</v>
      </c>
      <c r="S87" s="147">
        <v>24</v>
      </c>
      <c r="T87" s="147">
        <v>3</v>
      </c>
      <c r="U87" s="147">
        <v>0</v>
      </c>
      <c r="V87" s="147">
        <v>25</v>
      </c>
      <c r="W87" s="147">
        <v>0</v>
      </c>
      <c r="X87" s="147">
        <v>7</v>
      </c>
      <c r="Y87" s="147">
        <v>0</v>
      </c>
      <c r="Z87" s="565">
        <v>3</v>
      </c>
      <c r="AA87" s="565">
        <v>18</v>
      </c>
      <c r="AB87" s="565">
        <v>0</v>
      </c>
      <c r="AC87" s="565">
        <v>0</v>
      </c>
      <c r="AD87" s="565">
        <v>27</v>
      </c>
      <c r="AE87" s="565">
        <v>0</v>
      </c>
      <c r="AF87" s="565">
        <v>3</v>
      </c>
      <c r="AG87" s="565">
        <v>6</v>
      </c>
      <c r="AH87" s="565">
        <v>0</v>
      </c>
      <c r="AI87" s="565">
        <v>20</v>
      </c>
      <c r="AJ87" s="565">
        <v>22</v>
      </c>
      <c r="AK87" s="565">
        <v>5</v>
      </c>
      <c r="AL87" s="565">
        <v>22</v>
      </c>
      <c r="AM87" s="565">
        <v>0</v>
      </c>
      <c r="AN87" s="565">
        <v>0</v>
      </c>
      <c r="AO87" s="565">
        <v>0</v>
      </c>
      <c r="AP87" s="565">
        <v>0</v>
      </c>
      <c r="AQ87" s="565">
        <v>0</v>
      </c>
      <c r="AR87" s="565">
        <v>0</v>
      </c>
      <c r="AS87" s="565">
        <v>0</v>
      </c>
      <c r="AT87" s="565">
        <v>0</v>
      </c>
      <c r="AU87" s="565">
        <v>39</v>
      </c>
      <c r="AV87" s="565">
        <v>0</v>
      </c>
      <c r="AW87" s="565">
        <v>0</v>
      </c>
      <c r="AX87" s="565">
        <v>18</v>
      </c>
      <c r="AY87" s="565">
        <v>9</v>
      </c>
      <c r="AZ87" s="565">
        <v>29</v>
      </c>
      <c r="BA87" s="565">
        <v>0</v>
      </c>
      <c r="BB87" s="565">
        <v>4</v>
      </c>
      <c r="BC87" s="565">
        <v>0</v>
      </c>
    </row>
    <row r="88" spans="1:55" hidden="1">
      <c r="A88" s="401" t="s">
        <v>9136</v>
      </c>
      <c r="B88" s="565">
        <v>653</v>
      </c>
      <c r="C88" s="147">
        <v>45</v>
      </c>
      <c r="D88" s="147"/>
      <c r="E88" s="147">
        <v>15</v>
      </c>
      <c r="F88" s="147"/>
      <c r="G88" s="147">
        <v>7</v>
      </c>
      <c r="H88" s="147"/>
      <c r="I88" s="147">
        <v>15</v>
      </c>
      <c r="J88" s="147">
        <v>37</v>
      </c>
      <c r="K88" s="147"/>
      <c r="L88" s="147"/>
      <c r="M88" s="147"/>
      <c r="N88" s="147"/>
      <c r="O88" s="147"/>
      <c r="P88" s="147"/>
      <c r="Q88" s="147"/>
      <c r="R88" s="147"/>
      <c r="S88" s="147">
        <v>51</v>
      </c>
      <c r="T88" s="147">
        <v>19</v>
      </c>
      <c r="U88" s="147"/>
      <c r="V88" s="147">
        <v>30</v>
      </c>
      <c r="W88" s="147"/>
      <c r="X88" s="147">
        <v>32</v>
      </c>
      <c r="Y88" s="147"/>
      <c r="Z88" s="565">
        <v>10</v>
      </c>
      <c r="AA88" s="565"/>
      <c r="AB88" s="565"/>
      <c r="AC88" s="565"/>
      <c r="AD88" s="565">
        <v>30</v>
      </c>
      <c r="AE88" s="565">
        <v>39</v>
      </c>
      <c r="AF88" s="565">
        <v>10</v>
      </c>
      <c r="AG88" s="565">
        <v>18</v>
      </c>
      <c r="AH88" s="565">
        <v>7</v>
      </c>
      <c r="AI88" s="565"/>
      <c r="AJ88" s="565">
        <v>35</v>
      </c>
      <c r="AK88" s="565"/>
      <c r="AL88" s="565">
        <v>41</v>
      </c>
      <c r="AM88" s="565"/>
      <c r="AN88" s="565"/>
      <c r="AO88" s="565">
        <v>10</v>
      </c>
      <c r="AP88" s="565">
        <v>30</v>
      </c>
      <c r="AQ88" s="565"/>
      <c r="AR88" s="565"/>
      <c r="AS88" s="565"/>
      <c r="AT88" s="565"/>
      <c r="AU88" s="565">
        <v>62</v>
      </c>
      <c r="AV88" s="565"/>
      <c r="AW88" s="565"/>
      <c r="AX88" s="565">
        <v>24</v>
      </c>
      <c r="AY88" s="565">
        <v>19</v>
      </c>
      <c r="AZ88" s="565">
        <v>67</v>
      </c>
      <c r="BA88" s="565"/>
      <c r="BB88" s="565"/>
      <c r="BC88" s="565"/>
    </row>
    <row r="89" spans="1:55" hidden="1">
      <c r="A89" s="401" t="s">
        <v>9161</v>
      </c>
      <c r="B89" s="565"/>
      <c r="C89" s="147">
        <v>30</v>
      </c>
      <c r="D89" s="147"/>
      <c r="E89" s="147"/>
      <c r="F89" s="147"/>
      <c r="G89" s="147">
        <v>9</v>
      </c>
      <c r="H89" s="147"/>
      <c r="I89" s="147">
        <v>30</v>
      </c>
      <c r="J89" s="147">
        <v>22</v>
      </c>
      <c r="K89" s="147"/>
      <c r="L89" s="147"/>
      <c r="M89" s="147">
        <v>6</v>
      </c>
      <c r="N89" s="147">
        <v>9</v>
      </c>
      <c r="O89" s="147">
        <v>5</v>
      </c>
      <c r="P89" s="147">
        <v>5</v>
      </c>
      <c r="Q89" s="147">
        <v>1</v>
      </c>
      <c r="R89" s="147"/>
      <c r="S89" s="147">
        <v>23</v>
      </c>
      <c r="T89" s="147">
        <v>7</v>
      </c>
      <c r="U89" s="147"/>
      <c r="V89" s="147">
        <v>30</v>
      </c>
      <c r="W89" s="147"/>
      <c r="X89" s="147">
        <v>4</v>
      </c>
      <c r="Y89" s="147"/>
      <c r="Z89" s="565">
        <v>11</v>
      </c>
      <c r="AA89" s="565"/>
      <c r="AB89" s="565">
        <v>1</v>
      </c>
      <c r="AC89" s="565"/>
      <c r="AD89" s="565">
        <v>30</v>
      </c>
      <c r="AE89" s="565">
        <v>29</v>
      </c>
      <c r="AF89" s="565">
        <v>7</v>
      </c>
      <c r="AG89" s="565">
        <v>14</v>
      </c>
      <c r="AH89" s="565">
        <v>11</v>
      </c>
      <c r="AI89" s="565"/>
      <c r="AJ89" s="565">
        <v>20</v>
      </c>
      <c r="AK89" s="565">
        <v>6</v>
      </c>
      <c r="AL89" s="565">
        <v>17</v>
      </c>
      <c r="AM89" s="565"/>
      <c r="AN89" s="565"/>
      <c r="AO89" s="565">
        <v>11</v>
      </c>
      <c r="AP89" s="565">
        <v>22</v>
      </c>
      <c r="AQ89" s="565"/>
      <c r="AR89" s="565">
        <v>8</v>
      </c>
      <c r="AS89" s="565"/>
      <c r="AT89" s="565"/>
      <c r="AU89" s="565">
        <v>38</v>
      </c>
      <c r="AV89" s="565"/>
      <c r="AW89" s="565"/>
      <c r="AX89" s="565">
        <v>19</v>
      </c>
      <c r="AY89" s="565">
        <v>11</v>
      </c>
      <c r="AZ89" s="565">
        <v>43</v>
      </c>
      <c r="BA89" s="565"/>
      <c r="BB89" s="565"/>
      <c r="BC89" s="565">
        <v>11</v>
      </c>
    </row>
    <row r="90" spans="1:55" hidden="1">
      <c r="A90" s="401" t="s">
        <v>9170</v>
      </c>
      <c r="B90" s="565">
        <v>47</v>
      </c>
      <c r="C90" s="147">
        <v>2</v>
      </c>
      <c r="D90" s="147"/>
      <c r="E90" s="147"/>
      <c r="F90" s="147"/>
      <c r="G90" s="147"/>
      <c r="H90" s="147"/>
      <c r="I90" s="147"/>
      <c r="J90" s="147">
        <v>4</v>
      </c>
      <c r="K90" s="147"/>
      <c r="L90" s="147"/>
      <c r="M90" s="147"/>
      <c r="N90" s="147"/>
      <c r="O90" s="147"/>
      <c r="P90" s="147"/>
      <c r="Q90" s="147"/>
      <c r="R90" s="147"/>
      <c r="S90" s="147"/>
      <c r="T90" s="147"/>
      <c r="U90" s="147"/>
      <c r="V90" s="147"/>
      <c r="W90" s="147"/>
      <c r="X90" s="147">
        <v>4</v>
      </c>
      <c r="Y90" s="147"/>
      <c r="Z90" s="565"/>
      <c r="AA90" s="565"/>
      <c r="AB90" s="565"/>
      <c r="AC90" s="565"/>
      <c r="AD90" s="565"/>
      <c r="AE90" s="565"/>
      <c r="AF90" s="565"/>
      <c r="AG90" s="565">
        <v>1</v>
      </c>
      <c r="AH90" s="565"/>
      <c r="AI90" s="565"/>
      <c r="AJ90" s="565">
        <v>4</v>
      </c>
      <c r="AK90" s="565"/>
      <c r="AL90" s="565">
        <v>8</v>
      </c>
      <c r="AM90" s="565"/>
      <c r="AN90" s="565"/>
      <c r="AO90" s="565"/>
      <c r="AP90" s="565"/>
      <c r="AQ90" s="565"/>
      <c r="AR90" s="565"/>
      <c r="AS90" s="565"/>
      <c r="AT90" s="565"/>
      <c r="AU90" s="565">
        <v>12</v>
      </c>
      <c r="AV90" s="565"/>
      <c r="AW90" s="565"/>
      <c r="AX90" s="565">
        <v>3</v>
      </c>
      <c r="AY90" s="565"/>
      <c r="AZ90" s="565">
        <v>9</v>
      </c>
      <c r="BA90" s="565"/>
      <c r="BB90" s="565"/>
      <c r="BC90" s="565"/>
    </row>
    <row r="91" spans="1:55" hidden="1">
      <c r="A91" s="401" t="s">
        <v>9299</v>
      </c>
      <c r="B91" s="565">
        <v>76</v>
      </c>
      <c r="C91" s="147">
        <v>2</v>
      </c>
      <c r="D91" s="147"/>
      <c r="E91" s="147"/>
      <c r="F91" s="147"/>
      <c r="G91" s="147"/>
      <c r="H91" s="147"/>
      <c r="I91" s="147"/>
      <c r="J91" s="147">
        <v>4</v>
      </c>
      <c r="K91" s="147"/>
      <c r="L91" s="147"/>
      <c r="M91" s="147"/>
      <c r="N91" s="147"/>
      <c r="O91" s="147"/>
      <c r="P91" s="147"/>
      <c r="Q91" s="147"/>
      <c r="R91" s="147"/>
      <c r="S91" s="147">
        <v>7</v>
      </c>
      <c r="T91" s="147">
        <v>4</v>
      </c>
      <c r="U91" s="147"/>
      <c r="V91" s="147"/>
      <c r="W91" s="147"/>
      <c r="X91" s="147">
        <v>5</v>
      </c>
      <c r="Y91" s="147"/>
      <c r="Z91" s="565"/>
      <c r="AA91" s="565"/>
      <c r="AB91" s="565"/>
      <c r="AC91" s="565"/>
      <c r="AD91" s="565"/>
      <c r="AE91" s="565"/>
      <c r="AF91" s="565"/>
      <c r="AG91" s="565"/>
      <c r="AH91" s="565"/>
      <c r="AI91" s="565"/>
      <c r="AJ91" s="565">
        <v>7</v>
      </c>
      <c r="AK91" s="565"/>
      <c r="AL91" s="565">
        <v>11</v>
      </c>
      <c r="AM91" s="565"/>
      <c r="AN91" s="565"/>
      <c r="AO91" s="565"/>
      <c r="AP91" s="565"/>
      <c r="AQ91" s="565"/>
      <c r="AR91" s="565"/>
      <c r="AS91" s="565"/>
      <c r="AT91" s="565"/>
      <c r="AU91" s="565">
        <v>14</v>
      </c>
      <c r="AV91" s="565"/>
      <c r="AW91" s="565"/>
      <c r="AX91" s="565">
        <v>6</v>
      </c>
      <c r="AY91" s="565"/>
      <c r="AZ91" s="565">
        <v>16</v>
      </c>
      <c r="BA91" s="565"/>
      <c r="BB91" s="565"/>
      <c r="BC91" s="565"/>
    </row>
    <row r="92" spans="1:55" hidden="1">
      <c r="A92" s="401" t="s">
        <v>9307</v>
      </c>
      <c r="B92" s="565">
        <v>95</v>
      </c>
      <c r="C92" s="147">
        <v>1</v>
      </c>
      <c r="D92" s="147">
        <v>0</v>
      </c>
      <c r="E92" s="147">
        <v>2</v>
      </c>
      <c r="F92" s="147">
        <v>0</v>
      </c>
      <c r="G92" s="147">
        <v>0</v>
      </c>
      <c r="H92" s="147">
        <v>0</v>
      </c>
      <c r="I92" s="147">
        <v>0</v>
      </c>
      <c r="J92" s="147">
        <v>4</v>
      </c>
      <c r="K92" s="147">
        <v>0</v>
      </c>
      <c r="L92" s="147">
        <v>0</v>
      </c>
      <c r="M92" s="147">
        <v>0</v>
      </c>
      <c r="N92" s="147">
        <v>0</v>
      </c>
      <c r="O92" s="147">
        <v>1</v>
      </c>
      <c r="P92" s="147">
        <v>0</v>
      </c>
      <c r="Q92" s="147">
        <v>0</v>
      </c>
      <c r="R92" s="147">
        <v>0</v>
      </c>
      <c r="S92" s="147">
        <v>12</v>
      </c>
      <c r="T92" s="147">
        <v>0</v>
      </c>
      <c r="U92" s="147">
        <v>0</v>
      </c>
      <c r="V92" s="147">
        <v>0</v>
      </c>
      <c r="W92" s="147">
        <v>0</v>
      </c>
      <c r="X92" s="147">
        <v>10</v>
      </c>
      <c r="Y92" s="147">
        <v>0</v>
      </c>
      <c r="Z92" s="565">
        <v>0</v>
      </c>
      <c r="AA92" s="565">
        <v>0</v>
      </c>
      <c r="AB92" s="565">
        <v>0</v>
      </c>
      <c r="AC92" s="565">
        <v>0</v>
      </c>
      <c r="AD92" s="565">
        <v>0</v>
      </c>
      <c r="AE92" s="565">
        <v>0</v>
      </c>
      <c r="AF92" s="565">
        <v>1</v>
      </c>
      <c r="AG92" s="565">
        <v>2</v>
      </c>
      <c r="AH92" s="565">
        <v>0</v>
      </c>
      <c r="AI92" s="565">
        <v>10</v>
      </c>
      <c r="AJ92" s="565">
        <v>0</v>
      </c>
      <c r="AK92" s="565">
        <v>0</v>
      </c>
      <c r="AL92" s="565">
        <v>12</v>
      </c>
      <c r="AM92" s="565">
        <v>0</v>
      </c>
      <c r="AN92" s="565">
        <v>0</v>
      </c>
      <c r="AO92" s="565">
        <v>0</v>
      </c>
      <c r="AP92" s="565">
        <v>0</v>
      </c>
      <c r="AQ92" s="565">
        <v>0</v>
      </c>
      <c r="AR92" s="565">
        <v>0</v>
      </c>
      <c r="AS92" s="565">
        <v>0</v>
      </c>
      <c r="AT92" s="565">
        <v>0</v>
      </c>
      <c r="AU92" s="565">
        <v>22</v>
      </c>
      <c r="AV92" s="565">
        <v>0</v>
      </c>
      <c r="AW92" s="565">
        <v>0</v>
      </c>
      <c r="AX92" s="565">
        <v>3</v>
      </c>
      <c r="AY92" s="565">
        <v>2</v>
      </c>
      <c r="AZ92" s="565">
        <v>10</v>
      </c>
      <c r="BA92" s="565">
        <v>0</v>
      </c>
      <c r="BB92" s="565">
        <v>0</v>
      </c>
      <c r="BC92" s="565">
        <v>3</v>
      </c>
    </row>
    <row r="93" spans="1:55" hidden="1">
      <c r="A93" s="401" t="s">
        <v>9519</v>
      </c>
      <c r="B93" s="565">
        <v>65</v>
      </c>
      <c r="C93" s="147">
        <v>2</v>
      </c>
      <c r="D93" s="147"/>
      <c r="E93" s="147"/>
      <c r="F93" s="147"/>
      <c r="G93" s="147"/>
      <c r="H93" s="147"/>
      <c r="I93" s="147"/>
      <c r="J93" s="147">
        <v>2</v>
      </c>
      <c r="K93" s="147"/>
      <c r="L93" s="147"/>
      <c r="M93" s="147"/>
      <c r="N93" s="147"/>
      <c r="O93" s="147"/>
      <c r="P93" s="147"/>
      <c r="Q93" s="147"/>
      <c r="R93" s="147"/>
      <c r="S93" s="147"/>
      <c r="T93" s="147"/>
      <c r="U93" s="147"/>
      <c r="V93" s="147"/>
      <c r="W93" s="147"/>
      <c r="X93" s="147">
        <v>4</v>
      </c>
      <c r="Y93" s="147"/>
      <c r="Z93" s="565"/>
      <c r="AA93" s="565"/>
      <c r="AB93" s="565"/>
      <c r="AC93" s="565"/>
      <c r="AD93" s="565"/>
      <c r="AE93" s="565"/>
      <c r="AF93" s="565"/>
      <c r="AG93" s="565"/>
      <c r="AH93" s="565"/>
      <c r="AI93" s="565"/>
      <c r="AJ93" s="565">
        <v>1</v>
      </c>
      <c r="AK93" s="565"/>
      <c r="AL93" s="565">
        <v>13</v>
      </c>
      <c r="AM93" s="565"/>
      <c r="AN93" s="565"/>
      <c r="AO93" s="565"/>
      <c r="AP93" s="565"/>
      <c r="AQ93" s="565"/>
      <c r="AR93" s="565"/>
      <c r="AS93" s="565"/>
      <c r="AT93" s="565"/>
      <c r="AU93" s="565">
        <v>26</v>
      </c>
      <c r="AV93" s="565"/>
      <c r="AW93" s="565"/>
      <c r="AX93" s="565"/>
      <c r="AY93" s="565"/>
      <c r="AZ93" s="565">
        <v>17</v>
      </c>
      <c r="BA93" s="565"/>
      <c r="BB93" s="565"/>
      <c r="BC93" s="565"/>
    </row>
    <row r="94" spans="1:55" hidden="1">
      <c r="A94" s="401" t="s">
        <v>9582</v>
      </c>
      <c r="B94" s="565">
        <v>1135</v>
      </c>
      <c r="C94" s="147">
        <v>50</v>
      </c>
      <c r="D94" s="147"/>
      <c r="E94" s="147">
        <v>42</v>
      </c>
      <c r="F94" s="147"/>
      <c r="G94" s="147">
        <v>50</v>
      </c>
      <c r="H94" s="147">
        <v>60</v>
      </c>
      <c r="I94" s="147"/>
      <c r="J94" s="147">
        <v>40</v>
      </c>
      <c r="K94" s="147"/>
      <c r="L94" s="147"/>
      <c r="M94" s="147"/>
      <c r="N94" s="147"/>
      <c r="O94" s="147"/>
      <c r="P94" s="147"/>
      <c r="Q94" s="147"/>
      <c r="R94" s="147"/>
      <c r="S94" s="147"/>
      <c r="T94" s="147">
        <v>50</v>
      </c>
      <c r="U94" s="147"/>
      <c r="V94" s="147" t="s">
        <v>9589</v>
      </c>
      <c r="W94" s="147">
        <v>35</v>
      </c>
      <c r="X94" s="147">
        <v>75</v>
      </c>
      <c r="Y94" s="147"/>
      <c r="Z94" s="565">
        <v>50</v>
      </c>
      <c r="AA94" s="565"/>
      <c r="AB94" s="565">
        <v>40</v>
      </c>
      <c r="AC94" s="565"/>
      <c r="AD94" s="565" t="s">
        <v>9589</v>
      </c>
      <c r="AE94" s="565">
        <v>30</v>
      </c>
      <c r="AF94" s="565">
        <v>40</v>
      </c>
      <c r="AG94" s="565">
        <v>55</v>
      </c>
      <c r="AH94" s="565"/>
      <c r="AI94" s="565"/>
      <c r="AJ94" s="565">
        <v>45</v>
      </c>
      <c r="AK94" s="565">
        <v>20</v>
      </c>
      <c r="AL94" s="565"/>
      <c r="AM94" s="565"/>
      <c r="AN94" s="565"/>
      <c r="AO94" s="565">
        <v>35</v>
      </c>
      <c r="AP94" s="565">
        <v>40</v>
      </c>
      <c r="AQ94" s="565"/>
      <c r="AR94" s="565">
        <v>60</v>
      </c>
      <c r="AS94" s="565">
        <v>40</v>
      </c>
      <c r="AT94" s="565"/>
      <c r="AU94" s="565"/>
      <c r="AV94" s="565"/>
      <c r="AW94" s="565">
        <v>35</v>
      </c>
      <c r="AX94" s="565">
        <v>20</v>
      </c>
      <c r="AY94" s="565"/>
      <c r="AZ94" s="565">
        <v>115</v>
      </c>
      <c r="BA94" s="565"/>
      <c r="BB94" s="565"/>
      <c r="BC94" s="565">
        <v>60</v>
      </c>
    </row>
    <row r="95" spans="1:55" hidden="1">
      <c r="A95" s="401" t="s">
        <v>9634</v>
      </c>
      <c r="B95" s="565">
        <v>544</v>
      </c>
      <c r="C95" s="147">
        <v>20</v>
      </c>
      <c r="D95" s="147"/>
      <c r="E95" s="147"/>
      <c r="F95" s="147"/>
      <c r="G95" s="147">
        <v>13</v>
      </c>
      <c r="H95" s="147"/>
      <c r="I95" s="147"/>
      <c r="J95" s="147">
        <v>47</v>
      </c>
      <c r="K95" s="147"/>
      <c r="L95" s="147"/>
      <c r="M95" s="147"/>
      <c r="N95" s="147"/>
      <c r="O95" s="147"/>
      <c r="P95" s="147"/>
      <c r="Q95" s="147"/>
      <c r="R95" s="147"/>
      <c r="S95" s="147">
        <v>40</v>
      </c>
      <c r="T95" s="147">
        <v>31</v>
      </c>
      <c r="U95" s="147"/>
      <c r="V95" s="147"/>
      <c r="W95" s="147"/>
      <c r="X95" s="147">
        <v>40</v>
      </c>
      <c r="Y95" s="147"/>
      <c r="Z95" s="565">
        <v>15</v>
      </c>
      <c r="AA95" s="565"/>
      <c r="AB95" s="565"/>
      <c r="AC95" s="565"/>
      <c r="AD95" s="565"/>
      <c r="AE95" s="565">
        <v>20</v>
      </c>
      <c r="AF95" s="565">
        <v>5</v>
      </c>
      <c r="AG95" s="565">
        <v>14</v>
      </c>
      <c r="AH95" s="565">
        <v>9</v>
      </c>
      <c r="AI95" s="565"/>
      <c r="AJ95" s="565">
        <v>30</v>
      </c>
      <c r="AK95" s="565">
        <v>21</v>
      </c>
      <c r="AL95" s="565">
        <v>39</v>
      </c>
      <c r="AM95" s="565"/>
      <c r="AN95" s="565"/>
      <c r="AO95" s="565">
        <v>21</v>
      </c>
      <c r="AP95" s="565"/>
      <c r="AQ95" s="565"/>
      <c r="AR95" s="565"/>
      <c r="AS95" s="565"/>
      <c r="AT95" s="565"/>
      <c r="AU95" s="565">
        <v>45</v>
      </c>
      <c r="AV95" s="565"/>
      <c r="AW95" s="565"/>
      <c r="AX95" s="565">
        <v>38</v>
      </c>
      <c r="AY95" s="565">
        <v>13</v>
      </c>
      <c r="AZ95" s="565">
        <v>70</v>
      </c>
      <c r="BA95" s="565"/>
      <c r="BB95" s="565"/>
      <c r="BC95" s="565">
        <v>13</v>
      </c>
    </row>
    <row r="96" spans="1:55" hidden="1">
      <c r="A96" s="401" t="s">
        <v>9644</v>
      </c>
      <c r="B96" s="565">
        <v>202</v>
      </c>
      <c r="C96" s="147">
        <v>1</v>
      </c>
      <c r="D96" s="147"/>
      <c r="E96" s="147"/>
      <c r="F96" s="147"/>
      <c r="G96" s="147"/>
      <c r="H96" s="147"/>
      <c r="I96" s="147"/>
      <c r="J96" s="147">
        <v>5</v>
      </c>
      <c r="K96" s="147"/>
      <c r="L96" s="147"/>
      <c r="M96" s="147"/>
      <c r="N96" s="147"/>
      <c r="O96" s="147"/>
      <c r="P96" s="147"/>
      <c r="Q96" s="147"/>
      <c r="R96" s="147"/>
      <c r="S96" s="147">
        <v>15</v>
      </c>
      <c r="T96" s="147">
        <v>12</v>
      </c>
      <c r="U96" s="147"/>
      <c r="V96" s="147"/>
      <c r="W96" s="147"/>
      <c r="X96" s="147">
        <v>21</v>
      </c>
      <c r="Y96" s="147"/>
      <c r="Z96" s="565"/>
      <c r="AA96" s="565"/>
      <c r="AB96" s="565"/>
      <c r="AC96" s="565"/>
      <c r="AD96" s="565"/>
      <c r="AE96" s="565"/>
      <c r="AF96" s="565"/>
      <c r="AG96" s="565"/>
      <c r="AH96" s="565">
        <v>8</v>
      </c>
      <c r="AI96" s="565">
        <v>10</v>
      </c>
      <c r="AJ96" s="565">
        <v>4</v>
      </c>
      <c r="AK96" s="565">
        <v>1</v>
      </c>
      <c r="AL96" s="565">
        <v>15</v>
      </c>
      <c r="AM96" s="565"/>
      <c r="AN96" s="565">
        <v>30</v>
      </c>
      <c r="AO96" s="565"/>
      <c r="AP96" s="565"/>
      <c r="AQ96" s="565">
        <v>6</v>
      </c>
      <c r="AR96" s="565"/>
      <c r="AS96" s="565"/>
      <c r="AT96" s="565"/>
      <c r="AU96" s="565">
        <v>36</v>
      </c>
      <c r="AV96" s="565"/>
      <c r="AW96" s="565"/>
      <c r="AX96" s="565">
        <v>5</v>
      </c>
      <c r="AY96" s="565"/>
      <c r="AZ96" s="565">
        <v>33</v>
      </c>
      <c r="BA96" s="565"/>
      <c r="BB96" s="565"/>
      <c r="BC96" s="565"/>
    </row>
    <row r="97" spans="1:55" hidden="1">
      <c r="A97" s="428" t="s">
        <v>9913</v>
      </c>
      <c r="B97" s="60">
        <v>74</v>
      </c>
      <c r="J97" s="150">
        <v>3</v>
      </c>
      <c r="X97" s="150">
        <v>10</v>
      </c>
      <c r="AK97" s="60">
        <v>18</v>
      </c>
      <c r="AP97" s="60">
        <v>3</v>
      </c>
      <c r="AT97" s="60">
        <v>18</v>
      </c>
      <c r="AY97" s="60">
        <v>24</v>
      </c>
    </row>
    <row r="98" spans="1:55" hidden="1">
      <c r="A98" s="401" t="s">
        <v>9915</v>
      </c>
      <c r="B98" s="565">
        <v>55</v>
      </c>
      <c r="C98" s="147"/>
      <c r="D98" s="147"/>
      <c r="E98" s="147"/>
      <c r="F98" s="147"/>
      <c r="G98" s="147"/>
      <c r="H98" s="147"/>
      <c r="I98" s="147"/>
      <c r="J98" s="147">
        <v>3</v>
      </c>
      <c r="K98" s="147"/>
      <c r="L98" s="147"/>
      <c r="M98" s="147"/>
      <c r="N98" s="147"/>
      <c r="O98" s="147"/>
      <c r="P98" s="147"/>
      <c r="Q98" s="147"/>
      <c r="R98" s="147"/>
      <c r="S98" s="147"/>
      <c r="T98" s="147"/>
      <c r="U98" s="147"/>
      <c r="V98" s="147"/>
      <c r="W98" s="147"/>
      <c r="X98" s="147">
        <v>5</v>
      </c>
      <c r="Y98" s="147"/>
      <c r="Z98" s="565"/>
      <c r="AA98" s="565"/>
      <c r="AB98" s="565"/>
      <c r="AC98" s="565"/>
      <c r="AD98" s="565"/>
      <c r="AE98" s="565"/>
      <c r="AF98" s="565"/>
      <c r="AG98" s="565"/>
      <c r="AH98" s="565"/>
      <c r="AI98" s="565"/>
      <c r="AJ98" s="565">
        <v>1</v>
      </c>
      <c r="AK98" s="565"/>
      <c r="AL98" s="565">
        <v>8</v>
      </c>
      <c r="AM98" s="565"/>
      <c r="AN98" s="565"/>
      <c r="AO98" s="565"/>
      <c r="AP98" s="565"/>
      <c r="AQ98" s="565"/>
      <c r="AR98" s="565"/>
      <c r="AS98" s="565"/>
      <c r="AT98" s="565"/>
      <c r="AU98" s="565">
        <v>23</v>
      </c>
      <c r="AV98" s="565"/>
      <c r="AW98" s="565"/>
      <c r="AX98" s="565"/>
      <c r="AY98" s="565"/>
      <c r="AZ98" s="565">
        <v>15</v>
      </c>
      <c r="BA98" s="565"/>
      <c r="BB98" s="565"/>
      <c r="BC98" s="565"/>
    </row>
    <row r="99" spans="1:55" hidden="1">
      <c r="A99" s="401" t="s">
        <v>9916</v>
      </c>
      <c r="B99" s="565">
        <v>94</v>
      </c>
      <c r="C99" s="147">
        <v>3</v>
      </c>
      <c r="D99" s="147"/>
      <c r="E99" s="147"/>
      <c r="F99" s="147"/>
      <c r="G99" s="147"/>
      <c r="H99" s="147"/>
      <c r="I99" s="147"/>
      <c r="J99" s="147">
        <v>6</v>
      </c>
      <c r="K99" s="147"/>
      <c r="L99" s="147"/>
      <c r="M99" s="147"/>
      <c r="N99" s="147"/>
      <c r="O99" s="147"/>
      <c r="P99" s="147"/>
      <c r="Q99" s="147"/>
      <c r="R99" s="147"/>
      <c r="S99" s="147">
        <v>9</v>
      </c>
      <c r="T99" s="147">
        <v>2</v>
      </c>
      <c r="U99" s="147"/>
      <c r="V99" s="147"/>
      <c r="W99" s="147"/>
      <c r="X99" s="147">
        <v>8</v>
      </c>
      <c r="Y99" s="147"/>
      <c r="Z99" s="565"/>
      <c r="AA99" s="565"/>
      <c r="AB99" s="565"/>
      <c r="AC99" s="565"/>
      <c r="AD99" s="565"/>
      <c r="AE99" s="565"/>
      <c r="AF99" s="565"/>
      <c r="AG99" s="565"/>
      <c r="AH99" s="565"/>
      <c r="AI99" s="565"/>
      <c r="AJ99" s="565">
        <v>5</v>
      </c>
      <c r="AK99" s="565"/>
      <c r="AL99" s="565">
        <v>11</v>
      </c>
      <c r="AM99" s="565"/>
      <c r="AN99" s="565"/>
      <c r="AO99" s="565"/>
      <c r="AP99" s="565"/>
      <c r="AQ99" s="565"/>
      <c r="AR99" s="565"/>
      <c r="AS99" s="565"/>
      <c r="AT99" s="565"/>
      <c r="AU99" s="565">
        <v>26</v>
      </c>
      <c r="AV99" s="565"/>
      <c r="AW99" s="565"/>
      <c r="AX99" s="565">
        <v>3</v>
      </c>
      <c r="AY99" s="565">
        <v>2</v>
      </c>
      <c r="AZ99" s="565">
        <v>17</v>
      </c>
      <c r="BA99" s="565"/>
      <c r="BB99" s="565"/>
      <c r="BC99" s="565">
        <v>2</v>
      </c>
    </row>
    <row r="100" spans="1:55" hidden="1">
      <c r="A100" s="401" t="s">
        <v>10262</v>
      </c>
      <c r="B100" s="565">
        <v>148</v>
      </c>
      <c r="C100" s="147">
        <v>0</v>
      </c>
      <c r="D100" s="147">
        <v>0</v>
      </c>
      <c r="E100" s="147">
        <v>0</v>
      </c>
      <c r="F100" s="147">
        <v>0</v>
      </c>
      <c r="G100" s="147">
        <v>0</v>
      </c>
      <c r="H100" s="147">
        <v>0</v>
      </c>
      <c r="I100" s="147">
        <v>0</v>
      </c>
      <c r="J100" s="147">
        <v>2</v>
      </c>
      <c r="K100" s="147">
        <v>0</v>
      </c>
      <c r="L100" s="147">
        <v>0</v>
      </c>
      <c r="M100" s="147">
        <v>0</v>
      </c>
      <c r="N100" s="147">
        <v>0</v>
      </c>
      <c r="O100" s="147">
        <v>0</v>
      </c>
      <c r="P100" s="147">
        <v>0</v>
      </c>
      <c r="Q100" s="147">
        <v>0</v>
      </c>
      <c r="R100" s="147">
        <v>0</v>
      </c>
      <c r="S100" s="147">
        <v>7</v>
      </c>
      <c r="T100" s="147">
        <v>18</v>
      </c>
      <c r="U100" s="147">
        <v>0</v>
      </c>
      <c r="V100" s="147">
        <v>0</v>
      </c>
      <c r="W100" s="147">
        <v>0</v>
      </c>
      <c r="X100" s="147">
        <v>16</v>
      </c>
      <c r="Y100" s="147">
        <v>0</v>
      </c>
      <c r="Z100" s="565">
        <v>1</v>
      </c>
      <c r="AA100" s="565">
        <v>0</v>
      </c>
      <c r="AB100" s="565">
        <v>0</v>
      </c>
      <c r="AC100" s="565">
        <v>0</v>
      </c>
      <c r="AD100" s="565">
        <v>0</v>
      </c>
      <c r="AE100" s="565">
        <v>7</v>
      </c>
      <c r="AF100" s="565">
        <v>1</v>
      </c>
      <c r="AG100" s="565">
        <v>1</v>
      </c>
      <c r="AH100" s="565">
        <v>10</v>
      </c>
      <c r="AI100" s="565"/>
      <c r="AJ100" s="565">
        <v>1</v>
      </c>
      <c r="AK100" s="565">
        <v>0</v>
      </c>
      <c r="AL100" s="565">
        <v>9</v>
      </c>
      <c r="AM100" s="565">
        <v>7</v>
      </c>
      <c r="AN100" s="565">
        <v>0</v>
      </c>
      <c r="AO100" s="565">
        <v>0</v>
      </c>
      <c r="AP100" s="565">
        <v>0</v>
      </c>
      <c r="AQ100" s="565">
        <v>6</v>
      </c>
      <c r="AR100" s="565">
        <v>0</v>
      </c>
      <c r="AS100" s="565">
        <v>0</v>
      </c>
      <c r="AT100" s="565">
        <v>0</v>
      </c>
      <c r="AU100" s="565">
        <v>18</v>
      </c>
      <c r="AV100" s="565">
        <v>0</v>
      </c>
      <c r="AW100" s="565">
        <v>0</v>
      </c>
      <c r="AX100" s="565">
        <v>13</v>
      </c>
      <c r="AY100" s="565">
        <v>6</v>
      </c>
      <c r="AZ100" s="565">
        <v>25</v>
      </c>
      <c r="BA100" s="565">
        <v>0</v>
      </c>
      <c r="BB100" s="565">
        <v>0</v>
      </c>
      <c r="BC100" s="565">
        <v>0</v>
      </c>
    </row>
    <row r="101" spans="1:55" hidden="1">
      <c r="A101" s="401" t="s">
        <v>10375</v>
      </c>
      <c r="B101" s="565"/>
      <c r="C101" s="147"/>
      <c r="D101" s="147"/>
      <c r="E101" s="147"/>
      <c r="F101" s="147"/>
      <c r="G101" s="147"/>
      <c r="H101" s="147"/>
      <c r="I101" s="147"/>
      <c r="J101" s="147"/>
      <c r="K101" s="147"/>
      <c r="L101" s="147"/>
      <c r="M101" s="147"/>
      <c r="N101" s="147"/>
      <c r="O101" s="147"/>
      <c r="P101" s="147"/>
      <c r="Q101" s="147"/>
      <c r="R101" s="147"/>
      <c r="S101" s="147"/>
      <c r="T101" s="147"/>
      <c r="U101" s="147"/>
      <c r="V101" s="147"/>
      <c r="W101" s="147"/>
      <c r="X101" s="147">
        <v>25</v>
      </c>
      <c r="Y101" s="147"/>
      <c r="Z101" s="565"/>
      <c r="AA101" s="565"/>
      <c r="AB101" s="565"/>
      <c r="AC101" s="565"/>
      <c r="AD101" s="565"/>
      <c r="AE101" s="565"/>
      <c r="AF101" s="565"/>
      <c r="AG101" s="565"/>
      <c r="AH101" s="565"/>
      <c r="AI101" s="565"/>
      <c r="AJ101" s="565"/>
      <c r="AK101" s="565"/>
      <c r="AL101" s="565"/>
      <c r="AM101" s="565"/>
      <c r="AN101" s="565"/>
      <c r="AO101" s="565"/>
      <c r="AP101" s="565"/>
      <c r="AQ101" s="565"/>
      <c r="AR101" s="565"/>
      <c r="AS101" s="565"/>
      <c r="AT101" s="565"/>
      <c r="AU101" s="565"/>
      <c r="AV101" s="565"/>
      <c r="AW101" s="565"/>
      <c r="AX101" s="565"/>
      <c r="AY101" s="565"/>
      <c r="AZ101" s="565"/>
      <c r="BA101" s="565"/>
      <c r="BB101" s="565"/>
      <c r="BC101" s="565"/>
    </row>
    <row r="102" spans="1:55" hidden="1">
      <c r="A102" s="401" t="s">
        <v>10385</v>
      </c>
      <c r="B102" s="565">
        <v>90</v>
      </c>
      <c r="C102" s="147">
        <v>4</v>
      </c>
      <c r="D102" s="147"/>
      <c r="E102" s="147"/>
      <c r="F102" s="147"/>
      <c r="G102" s="147"/>
      <c r="H102" s="147"/>
      <c r="I102" s="147"/>
      <c r="J102" s="147">
        <v>2</v>
      </c>
      <c r="K102" s="147"/>
      <c r="L102" s="147"/>
      <c r="M102" s="147"/>
      <c r="N102" s="147"/>
      <c r="O102" s="147"/>
      <c r="P102" s="147"/>
      <c r="Q102" s="147"/>
      <c r="R102" s="147"/>
      <c r="S102" s="147">
        <v>10</v>
      </c>
      <c r="T102" s="147">
        <v>4</v>
      </c>
      <c r="U102" s="147"/>
      <c r="V102" s="147"/>
      <c r="W102" s="147"/>
      <c r="X102" s="147">
        <v>12</v>
      </c>
      <c r="Y102" s="147"/>
      <c r="Z102" s="565"/>
      <c r="AA102" s="565"/>
      <c r="AB102" s="565"/>
      <c r="AC102" s="565"/>
      <c r="AD102" s="565"/>
      <c r="AE102" s="565">
        <v>1</v>
      </c>
      <c r="AF102" s="565"/>
      <c r="AG102" s="565">
        <v>1</v>
      </c>
      <c r="AH102" s="565"/>
      <c r="AI102" s="565"/>
      <c r="AJ102" s="565">
        <v>4</v>
      </c>
      <c r="AK102" s="565"/>
      <c r="AL102" s="565">
        <v>10</v>
      </c>
      <c r="AM102" s="565"/>
      <c r="AN102" s="565"/>
      <c r="AO102" s="565"/>
      <c r="AP102" s="565"/>
      <c r="AQ102" s="565"/>
      <c r="AR102" s="565"/>
      <c r="AS102" s="565"/>
      <c r="AT102" s="565"/>
      <c r="AU102" s="565">
        <v>25</v>
      </c>
      <c r="AV102" s="565"/>
      <c r="AW102" s="565"/>
      <c r="AX102" s="565">
        <v>4</v>
      </c>
      <c r="AY102" s="565"/>
      <c r="AZ102" s="565">
        <v>13</v>
      </c>
      <c r="BA102" s="565"/>
      <c r="BB102" s="565"/>
      <c r="BC102" s="565"/>
    </row>
    <row r="103" spans="1:55" hidden="1">
      <c r="A103" s="401" t="s">
        <v>11113</v>
      </c>
      <c r="B103" s="565">
        <v>560</v>
      </c>
      <c r="C103" s="147">
        <v>30</v>
      </c>
      <c r="D103" s="147"/>
      <c r="E103" s="147">
        <v>12</v>
      </c>
      <c r="F103" s="147"/>
      <c r="G103" s="147">
        <v>10</v>
      </c>
      <c r="H103" s="147"/>
      <c r="I103" s="147"/>
      <c r="J103" s="147">
        <v>32</v>
      </c>
      <c r="K103" s="147"/>
      <c r="L103" s="147"/>
      <c r="M103" s="147"/>
      <c r="N103" s="147">
        <v>6</v>
      </c>
      <c r="O103" s="147"/>
      <c r="P103" s="147"/>
      <c r="Q103" s="147"/>
      <c r="R103" s="147"/>
      <c r="S103" s="147">
        <v>35</v>
      </c>
      <c r="T103" s="147">
        <v>15</v>
      </c>
      <c r="U103" s="147"/>
      <c r="V103" s="147">
        <v>30</v>
      </c>
      <c r="W103" s="147"/>
      <c r="X103" s="147">
        <v>10</v>
      </c>
      <c r="Y103" s="147"/>
      <c r="Z103" s="565">
        <v>10</v>
      </c>
      <c r="AA103" s="565"/>
      <c r="AB103" s="565"/>
      <c r="AC103" s="565"/>
      <c r="AD103" s="565">
        <v>25</v>
      </c>
      <c r="AE103" s="565">
        <v>10</v>
      </c>
      <c r="AF103" s="565">
        <v>8</v>
      </c>
      <c r="AG103" s="565">
        <v>10</v>
      </c>
      <c r="AH103" s="565">
        <v>20</v>
      </c>
      <c r="AI103" s="565">
        <v>25</v>
      </c>
      <c r="AJ103" s="565">
        <v>28</v>
      </c>
      <c r="AK103" s="565">
        <v>16</v>
      </c>
      <c r="AL103" s="565">
        <v>45</v>
      </c>
      <c r="AM103" s="565"/>
      <c r="AN103" s="565"/>
      <c r="AO103" s="565"/>
      <c r="AP103" s="565">
        <v>20</v>
      </c>
      <c r="AQ103" s="565"/>
      <c r="AR103" s="565"/>
      <c r="AS103" s="565"/>
      <c r="AT103" s="565"/>
      <c r="AU103" s="565">
        <v>61</v>
      </c>
      <c r="AV103" s="565"/>
      <c r="AW103" s="565"/>
      <c r="AX103" s="565">
        <v>20</v>
      </c>
      <c r="AY103" s="565">
        <v>25</v>
      </c>
      <c r="AZ103" s="565">
        <v>50</v>
      </c>
      <c r="BA103" s="565"/>
      <c r="BB103" s="565">
        <v>3</v>
      </c>
      <c r="BC103" s="565">
        <v>4</v>
      </c>
    </row>
    <row r="104" spans="1:55" hidden="1">
      <c r="A104" s="1046" t="s">
        <v>12448</v>
      </c>
      <c r="B104" s="565">
        <v>30</v>
      </c>
      <c r="C104" s="147"/>
      <c r="D104" s="147"/>
      <c r="E104" s="147"/>
      <c r="F104" s="147">
        <v>3</v>
      </c>
      <c r="G104" s="147"/>
      <c r="H104" s="147"/>
      <c r="I104" s="147"/>
      <c r="J104" s="147"/>
      <c r="K104" s="147"/>
      <c r="L104" s="147"/>
      <c r="M104" s="147"/>
      <c r="N104" s="147"/>
      <c r="O104" s="147"/>
      <c r="P104" s="147"/>
      <c r="Q104" s="147"/>
      <c r="R104" s="147"/>
      <c r="S104" s="147"/>
      <c r="T104" s="147">
        <v>20</v>
      </c>
      <c r="U104" s="147"/>
      <c r="V104" s="147"/>
      <c r="W104" s="147"/>
      <c r="X104" s="147">
        <v>3</v>
      </c>
      <c r="Y104" s="147"/>
      <c r="Z104" s="565"/>
      <c r="AA104" s="565"/>
      <c r="AB104" s="565"/>
      <c r="AC104" s="565"/>
      <c r="AD104" s="565"/>
      <c r="AE104" s="565"/>
      <c r="AF104" s="565"/>
      <c r="AG104" s="565"/>
      <c r="AH104" s="565"/>
      <c r="AI104" s="565"/>
      <c r="AJ104" s="565"/>
      <c r="AK104" s="565"/>
      <c r="AL104" s="565"/>
      <c r="AM104" s="565"/>
      <c r="AN104" s="565"/>
      <c r="AO104" s="565"/>
      <c r="AP104" s="565"/>
      <c r="AQ104" s="565"/>
      <c r="AR104" s="565">
        <v>4</v>
      </c>
      <c r="AS104" s="565"/>
      <c r="AT104" s="565"/>
      <c r="AU104" s="565"/>
      <c r="AV104" s="565"/>
      <c r="AW104" s="565"/>
      <c r="AX104" s="565"/>
      <c r="AY104" s="565"/>
      <c r="AZ104" s="565"/>
      <c r="BA104" s="565"/>
      <c r="BB104" s="565"/>
      <c r="BC104" s="565"/>
    </row>
    <row r="105" spans="1:55" hidden="1">
      <c r="A105" s="1060" t="s">
        <v>12464</v>
      </c>
      <c r="B105" s="565">
        <v>4</v>
      </c>
      <c r="C105" s="147">
        <v>4</v>
      </c>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565"/>
      <c r="AA105" s="565"/>
      <c r="AB105" s="565"/>
      <c r="AC105" s="565"/>
      <c r="AD105" s="565"/>
      <c r="AE105" s="565"/>
      <c r="AF105" s="565"/>
      <c r="AG105" s="565"/>
      <c r="AH105" s="565"/>
      <c r="AI105" s="565"/>
      <c r="AJ105" s="565"/>
      <c r="AK105" s="565"/>
      <c r="AL105" s="565"/>
      <c r="AM105" s="565"/>
      <c r="AN105" s="565"/>
      <c r="AO105" s="565"/>
      <c r="AP105" s="565"/>
      <c r="AQ105" s="565"/>
      <c r="AR105" s="565"/>
      <c r="AS105" s="565"/>
      <c r="AT105" s="565"/>
      <c r="AU105" s="565"/>
      <c r="AV105" s="565"/>
      <c r="AW105" s="565"/>
      <c r="AX105" s="565"/>
      <c r="AY105" s="565"/>
      <c r="AZ105" s="565"/>
      <c r="BA105" s="565"/>
      <c r="BB105" s="565"/>
      <c r="BC105" s="565"/>
    </row>
  </sheetData>
  <autoFilter ref="A1:AMK105">
    <filterColumn colId="0">
      <filters>
        <filter val="ГБУЗ РБ ГКБ № 18 г. Уфы"/>
      </filters>
    </filterColumn>
  </autoFilter>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15</vt:i4>
      </vt:variant>
    </vt:vector>
  </HeadingPairs>
  <TitlesOfParts>
    <vt:vector size="15" baseType="lpstr">
      <vt:lpstr>РЕЕЕСТР_МО</vt:lpstr>
      <vt:lpstr>стат_данные </vt:lpstr>
      <vt:lpstr>убывшие и прибывшие</vt:lpstr>
      <vt:lpstr>вновь заявившеся</vt:lpstr>
      <vt:lpstr>прикрепление</vt:lpstr>
      <vt:lpstr>Структура</vt:lpstr>
      <vt:lpstr>Мощность АПП</vt:lpstr>
      <vt:lpstr>Предложения АПП</vt:lpstr>
      <vt:lpstr>Мощность стационара</vt:lpstr>
      <vt:lpstr>Мощность ДС</vt:lpstr>
      <vt:lpstr>Предложения ДС</vt:lpstr>
      <vt:lpstr>Предложения Стац</vt:lpstr>
      <vt:lpstr>Мощность ДИ</vt:lpstr>
      <vt:lpstr>Предложения ДИ</vt:lpstr>
      <vt:lpstr>план-факт за 2019г</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Игорь А. Трофимов</dc:creator>
  <cp:lastModifiedBy>Cod_6</cp:lastModifiedBy>
  <dcterms:created xsi:type="dcterms:W3CDTF">2020-08-04T07:14:04Z</dcterms:created>
  <dcterms:modified xsi:type="dcterms:W3CDTF">2022-01-19T06:34:18Z</dcterms:modified>
</cp:coreProperties>
</file>